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4.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C:\Users\Pedro\Desktop\BBAS3\Resultados\3T23\Valuation\"/>
    </mc:Choice>
  </mc:AlternateContent>
  <xr:revisionPtr revIDLastSave="0" documentId="13_ncr:1_{E29B74B7-20A1-420D-8BF2-939C981EFBA5}" xr6:coauthVersionLast="47" xr6:coauthVersionMax="47" xr10:uidLastSave="{00000000-0000-0000-0000-000000000000}"/>
  <bookViews>
    <workbookView xWindow="-38505" yWindow="-1260" windowWidth="19410" windowHeight="15585" tabRatio="494" xr2:uid="{00000000-000D-0000-FFFF-FFFF00000000}"/>
  </bookViews>
  <sheets>
    <sheet name="Dashboard" sheetId="9" r:id="rId1"/>
    <sheet name="Ke" sheetId="6" r:id="rId2"/>
    <sheet name="TIR" sheetId="10" state="hidden" r:id="rId3"/>
    <sheet name="DRE + DCF" sheetId="8" r:id="rId4"/>
    <sheet name="DRE CMN 4.720 - Contas Abertas" sheetId="15" r:id="rId5"/>
    <sheet name="Balanço Patrimonial" sheetId="2" r:id="rId6"/>
    <sheet name="Projeções - Receitas" sheetId="4" r:id="rId7"/>
    <sheet name="G Ativos Rentáveis" sheetId="20" state="hidden" r:id="rId8"/>
    <sheet name="Painel de Índices" sheetId="18" r:id="rId9"/>
    <sheet name="Provisões e Processos" sheetId="17" state="hidden" r:id="rId10"/>
    <sheet name="Projeções Trimestrais" sheetId="21" r:id="rId11"/>
  </sheets>
  <externalReferences>
    <externalReference r:id="rId12"/>
  </externalReferences>
  <definedNames>
    <definedName name="_xlnm._FilterDatabase" localSheetId="8" hidden="1">'Painel de Índices'!#REF!</definedName>
    <definedName name="InfImp22" localSheetId="8">#REF!</definedName>
    <definedName name="InfImp22" localSheetId="2">'[1]Dados Complementares'!$F$11</definedName>
    <definedName name="InfImp22">#REF!</definedName>
    <definedName name="InfImp23" localSheetId="8">#REF!</definedName>
    <definedName name="InfImp23" localSheetId="2">'[1]Dados Complementares'!$G$11</definedName>
    <definedName name="InfImp23">#REF!</definedName>
    <definedName name="InfImp24" localSheetId="8">#REF!</definedName>
    <definedName name="InfImp24" localSheetId="2">'[1]Dados Complementares'!$H$11</definedName>
    <definedName name="InfImp24">#REF!</definedName>
    <definedName name="InfImp25" localSheetId="8">#REF!</definedName>
    <definedName name="InfImp25" localSheetId="2">'[1]Dados Complementares'!$I$11</definedName>
    <definedName name="InfImp25">#REF!</definedName>
    <definedName name="InfImp26" localSheetId="8">#REF!</definedName>
    <definedName name="InfImp26" localSheetId="2">'[1]Dados Complementares'!$J$11</definedName>
    <definedName name="InfImp26">#REF!</definedName>
    <definedName name="InfImp27" localSheetId="8">#REF!</definedName>
    <definedName name="InfImp27" localSheetId="2">'[1]Dados Complementares'!$K$11</definedName>
    <definedName name="InfImp27">#REF!</definedName>
    <definedName name="InfImp28" localSheetId="8">#REF!</definedName>
    <definedName name="InfImp28" localSheetId="2">'[1]Dados Complementares'!$L$11</definedName>
    <definedName name="InfImp28">#REF!</definedName>
    <definedName name="InfImp29" localSheetId="8">#REF!</definedName>
    <definedName name="InfImp29" localSheetId="2">'[1]Dados Complementares'!$M$11</definedName>
    <definedName name="InfImp29">#REF!</definedName>
    <definedName name="InfImp30" localSheetId="8">#REF!</definedName>
    <definedName name="InfImp30" localSheetId="2">'[1]Dados Complementares'!$N$11</definedName>
    <definedName name="InfImp30">#REF!</definedName>
    <definedName name="InfImp31" localSheetId="8">#REF!</definedName>
    <definedName name="InfImp31">#REF!</definedName>
    <definedName name="InfImp32" localSheetId="8">#REF!</definedName>
    <definedName name="InfImp32" localSheetId="2">'[1]Dados Complementares'!$P$11</definedName>
    <definedName name="InfImp32">#REF!</definedName>
    <definedName name="PIB22_China" localSheetId="8">#REF!</definedName>
    <definedName name="PIB22_China">#REF!</definedName>
    <definedName name="PIB22_Mundo" localSheetId="8">#REF!</definedName>
    <definedName name="PIB22_Mundo">#REF!</definedName>
    <definedName name="PIB23_China" localSheetId="8">#REF!</definedName>
    <definedName name="PIB23_China">#REF!</definedName>
    <definedName name="PIB23_Mundo" localSheetId="8">#REF!</definedName>
    <definedName name="PIB23_Mundo">#REF!</definedName>
    <definedName name="PIB24_China" localSheetId="8">#REF!</definedName>
    <definedName name="PIB24_China">#REF!</definedName>
    <definedName name="PIB24_Mundo" localSheetId="8">#REF!</definedName>
    <definedName name="PIB24_Mundo">#REF!</definedName>
    <definedName name="PIB25_China" localSheetId="8">#REF!</definedName>
    <definedName name="PIB25_China">#REF!</definedName>
    <definedName name="PIB25_Mundo" localSheetId="8">#REF!</definedName>
    <definedName name="PIB25_Mundo">#REF!</definedName>
    <definedName name="PIB26_ARGENTINA" localSheetId="8">#REF!</definedName>
    <definedName name="PIB26_ARGENTINA">#REF!</definedName>
    <definedName name="PIB26_BRASIL" localSheetId="8">#REF!</definedName>
    <definedName name="PIB26_BRASIL" localSheetId="2">'[1]Dados Complementares'!$J$14</definedName>
    <definedName name="PIB26_BRASIL">#REF!</definedName>
    <definedName name="PIB26_CHINA" localSheetId="8">#REF!</definedName>
    <definedName name="PIB26_CHINA" localSheetId="2">'[1]Dados Complementares'!$J$15</definedName>
    <definedName name="PIB26_CHINA">#REF!</definedName>
    <definedName name="PIB26_EUA" localSheetId="8">#REF!</definedName>
    <definedName name="PIB26_EUA">#REF!</definedName>
    <definedName name="PIB26_EUROPA" localSheetId="8">#REF!</definedName>
    <definedName name="PIB26_EUROPA">#REF!</definedName>
    <definedName name="PIB26_INDIA" localSheetId="8">#REF!</definedName>
    <definedName name="PIB26_INDIA" localSheetId="2">'[1]Dados Complementares'!$J$16</definedName>
    <definedName name="PIB26_INDIA">#REF!</definedName>
    <definedName name="PIB26_MEXICO" localSheetId="8">#REF!</definedName>
    <definedName name="PIB26_MEXICO">#REF!</definedName>
    <definedName name="PIB26_MUNDO" localSheetId="8">#REF!</definedName>
    <definedName name="PIB26_MUNDO" localSheetId="2">'[1]Dados Complementares'!$J$20</definedName>
    <definedName name="PIB26_MUNDO">#REF!</definedName>
    <definedName name="PIB27_ARGENTINA" localSheetId="8">#REF!</definedName>
    <definedName name="PIB27_ARGENTINA">#REF!</definedName>
    <definedName name="PIB27_BRASIL" localSheetId="8">#REF!</definedName>
    <definedName name="PIB27_BRASIL" localSheetId="2">'[1]Dados Complementares'!$K$14</definedName>
    <definedName name="PIB27_BRASIL">#REF!</definedName>
    <definedName name="PIB27_CHINA" localSheetId="8">#REF!</definedName>
    <definedName name="PIB27_CHINA">#REF!</definedName>
    <definedName name="PIB27_EUA" localSheetId="8">#REF!</definedName>
    <definedName name="PIB27_EUA">#REF!</definedName>
    <definedName name="PIB27_EUROPA" localSheetId="8">#REF!</definedName>
    <definedName name="PIB27_EUROPA">#REF!</definedName>
    <definedName name="PIB27_INDIA" localSheetId="8">#REF!</definedName>
    <definedName name="PIB27_INDIA" localSheetId="2">'[1]Dados Complementares'!$K$16</definedName>
    <definedName name="PIB27_INDIA">#REF!</definedName>
    <definedName name="PIB27_MEXICO" localSheetId="8">#REF!</definedName>
    <definedName name="PIB27_MEXICO">#REF!</definedName>
    <definedName name="PIB27_MUNDO" localSheetId="8">#REF!</definedName>
    <definedName name="PIB27_MUND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 i="8" l="1"/>
  <c r="G4" i="2"/>
  <c r="O19" i="18" l="1"/>
  <c r="P19" i="18"/>
  <c r="Q19" i="18"/>
  <c r="O10" i="18"/>
  <c r="P10" i="18"/>
  <c r="Q10" i="18"/>
  <c r="O11" i="18"/>
  <c r="P11" i="18"/>
  <c r="Q11" i="18"/>
  <c r="H5" i="21" l="1"/>
  <c r="Q62" i="8"/>
  <c r="Q58" i="8"/>
  <c r="Q56" i="8"/>
  <c r="Q57" i="8" s="1"/>
  <c r="S57" i="8" s="1"/>
  <c r="Q30" i="8"/>
  <c r="Q27" i="8"/>
  <c r="Q28" i="8"/>
  <c r="Q24" i="8"/>
  <c r="P14" i="8"/>
  <c r="Q14" i="8"/>
  <c r="Q137" i="4"/>
  <c r="Q135" i="4"/>
  <c r="Q99" i="4"/>
  <c r="Q100" i="4"/>
  <c r="Q101" i="4"/>
  <c r="Q102" i="4"/>
  <c r="Q103" i="4"/>
  <c r="Q104" i="4"/>
  <c r="Q105" i="4"/>
  <c r="Q106" i="4"/>
  <c r="Q107" i="4"/>
  <c r="Q108" i="4"/>
  <c r="Q94" i="4"/>
  <c r="Q95" i="4"/>
  <c r="Q96" i="4"/>
  <c r="Q97" i="4"/>
  <c r="P71" i="4"/>
  <c r="Q39" i="4"/>
  <c r="Q37" i="4"/>
  <c r="Q34" i="4"/>
  <c r="Q43" i="4" s="1"/>
  <c r="Q11" i="4"/>
  <c r="Q10" i="4"/>
  <c r="Q32" i="15"/>
  <c r="Q63" i="15"/>
  <c r="Q61" i="15" s="1"/>
  <c r="Q58" i="15"/>
  <c r="Q53" i="15"/>
  <c r="Q18" i="8" s="1"/>
  <c r="Q48" i="15"/>
  <c r="Q133" i="4" s="1"/>
  <c r="Q36" i="15"/>
  <c r="Q24" i="4" s="1"/>
  <c r="Q27" i="15"/>
  <c r="Q33" i="15" s="1"/>
  <c r="Q34" i="15" s="1"/>
  <c r="Q20" i="15"/>
  <c r="Q76" i="2"/>
  <c r="Q73" i="2"/>
  <c r="Q58" i="2"/>
  <c r="Q98" i="2"/>
  <c r="Q50" i="8" s="1"/>
  <c r="Q54" i="8" s="1"/>
  <c r="Q84" i="2"/>
  <c r="Q51" i="2"/>
  <c r="Q47" i="2"/>
  <c r="Q44" i="2"/>
  <c r="P44" i="2"/>
  <c r="Q21" i="2"/>
  <c r="Q20" i="2" s="1"/>
  <c r="Q28" i="2"/>
  <c r="Q15" i="2"/>
  <c r="Q39" i="18" s="1"/>
  <c r="H765" i="6"/>
  <c r="I765" i="6"/>
  <c r="H766" i="6"/>
  <c r="I766" i="6"/>
  <c r="Q34" i="18" l="1"/>
  <c r="Q22" i="4"/>
  <c r="Q26" i="4" s="1"/>
  <c r="Q13" i="18"/>
  <c r="Q12" i="18"/>
  <c r="Q23" i="18"/>
  <c r="Q41" i="4"/>
  <c r="Q12" i="2"/>
  <c r="Q65" i="8"/>
  <c r="Q35" i="15"/>
  <c r="Q41" i="15"/>
  <c r="Q42" i="15" s="1"/>
  <c r="Q57" i="2"/>
  <c r="Q56" i="2" s="1"/>
  <c r="Q11" i="2"/>
  <c r="Q20" i="18" s="1"/>
  <c r="Q21" i="18" l="1"/>
  <c r="Q14" i="18"/>
  <c r="Q47" i="15"/>
  <c r="Q52" i="15" s="1"/>
  <c r="Q57" i="15" s="1"/>
  <c r="Q68" i="15" s="1"/>
  <c r="Q70" i="15" s="1"/>
  <c r="Q74" i="15" s="1"/>
  <c r="Q76" i="15" s="1"/>
  <c r="Q82" i="15" l="1"/>
  <c r="Q29" i="18"/>
  <c r="Q30" i="18"/>
  <c r="Q28" i="18"/>
  <c r="Q81" i="15"/>
  <c r="BF4" i="20" l="1"/>
  <c r="P62" i="8"/>
  <c r="P58" i="8"/>
  <c r="S60" i="8" s="1"/>
  <c r="T60" i="8" s="1"/>
  <c r="U60" i="8" s="1"/>
  <c r="V60" i="8" s="1"/>
  <c r="W60" i="8" s="1"/>
  <c r="X60" i="8" s="1"/>
  <c r="Y60" i="8" s="1"/>
  <c r="Z60" i="8" s="1"/>
  <c r="AA60" i="8" s="1"/>
  <c r="AB60" i="8" s="1"/>
  <c r="AC60" i="8" s="1"/>
  <c r="AD60" i="8" s="1"/>
  <c r="P27" i="8" l="1"/>
  <c r="P28" i="8"/>
  <c r="P30" i="8"/>
  <c r="P24" i="8"/>
  <c r="P11" i="4"/>
  <c r="P10" i="4"/>
  <c r="P137" i="4"/>
  <c r="P135" i="4"/>
  <c r="P99" i="4"/>
  <c r="R99" i="4" s="1"/>
  <c r="P100" i="4"/>
  <c r="R100" i="4" s="1"/>
  <c r="P101" i="4"/>
  <c r="R101" i="4" s="1"/>
  <c r="P102" i="4"/>
  <c r="R102" i="4" s="1"/>
  <c r="P103" i="4"/>
  <c r="R103" i="4" s="1"/>
  <c r="P104" i="4"/>
  <c r="R104" i="4" s="1"/>
  <c r="P105" i="4"/>
  <c r="R105" i="4" s="1"/>
  <c r="P106" i="4"/>
  <c r="R106" i="4" s="1"/>
  <c r="P107" i="4"/>
  <c r="R107" i="4" s="1"/>
  <c r="P108" i="4"/>
  <c r="R108" i="4" s="1"/>
  <c r="P94" i="4"/>
  <c r="R94" i="4" s="1"/>
  <c r="P95" i="4"/>
  <c r="R95" i="4" s="1"/>
  <c r="P96" i="4"/>
  <c r="R96" i="4" s="1"/>
  <c r="P97" i="4"/>
  <c r="R97" i="4" s="1"/>
  <c r="O44" i="4"/>
  <c r="P84" i="2"/>
  <c r="P28" i="2"/>
  <c r="P51" i="2"/>
  <c r="P47" i="2"/>
  <c r="P98" i="2"/>
  <c r="P76" i="2"/>
  <c r="P73" i="2"/>
  <c r="P66" i="2"/>
  <c r="P58" i="2"/>
  <c r="P12" i="18" s="1"/>
  <c r="P21" i="2"/>
  <c r="P20" i="2" s="1"/>
  <c r="P15" i="2"/>
  <c r="P48" i="15"/>
  <c r="P133" i="4" s="1"/>
  <c r="P12" i="8" s="1"/>
  <c r="P50" i="8" l="1"/>
  <c r="P13" i="18"/>
  <c r="P39" i="18"/>
  <c r="P23" i="18"/>
  <c r="P54" i="8"/>
  <c r="P57" i="2"/>
  <c r="P56" i="2" s="1"/>
  <c r="P12" i="2"/>
  <c r="P11" i="2" s="1"/>
  <c r="P14" i="18" l="1"/>
  <c r="P21" i="18"/>
  <c r="P20" i="18"/>
  <c r="P63" i="15"/>
  <c r="P61" i="15" s="1"/>
  <c r="P58" i="15"/>
  <c r="P53" i="15"/>
  <c r="P36" i="15"/>
  <c r="P24" i="4" s="1"/>
  <c r="P34" i="15"/>
  <c r="P27" i="15"/>
  <c r="P20" i="15"/>
  <c r="P22" i="4" l="1"/>
  <c r="P18" i="8"/>
  <c r="P41" i="15"/>
  <c r="P42" i="15" s="1"/>
  <c r="P35" i="15"/>
  <c r="AE39" i="8"/>
  <c r="O62" i="8"/>
  <c r="O58" i="8"/>
  <c r="O98" i="2"/>
  <c r="O84" i="2"/>
  <c r="O76" i="2"/>
  <c r="O73" i="2"/>
  <c r="O66" i="2"/>
  <c r="O58" i="2"/>
  <c r="O12" i="18" s="1"/>
  <c r="O51" i="2"/>
  <c r="O23" i="18" s="1"/>
  <c r="O47" i="2"/>
  <c r="O44" i="2"/>
  <c r="O41" i="2"/>
  <c r="O28" i="2"/>
  <c r="O21" i="2"/>
  <c r="O20" i="2" s="1"/>
  <c r="O15" i="2"/>
  <c r="O39" i="18" s="1"/>
  <c r="O39" i="8"/>
  <c r="O132" i="21"/>
  <c r="N132" i="21"/>
  <c r="M132" i="21"/>
  <c r="L132" i="21"/>
  <c r="O131" i="21"/>
  <c r="N131" i="21"/>
  <c r="M131" i="21"/>
  <c r="L131" i="21"/>
  <c r="O130" i="21"/>
  <c r="N130" i="21"/>
  <c r="M130" i="21"/>
  <c r="L130" i="21"/>
  <c r="O129" i="21"/>
  <c r="N129" i="21"/>
  <c r="M129" i="21"/>
  <c r="L129" i="21"/>
  <c r="O128" i="21"/>
  <c r="N128" i="21"/>
  <c r="M128" i="21"/>
  <c r="L128" i="21"/>
  <c r="O127" i="21"/>
  <c r="N127" i="21"/>
  <c r="M127" i="21"/>
  <c r="L127" i="21"/>
  <c r="O126" i="21"/>
  <c r="N126" i="21"/>
  <c r="M126" i="21"/>
  <c r="L126" i="21"/>
  <c r="O125" i="21"/>
  <c r="N125" i="21"/>
  <c r="M125" i="21"/>
  <c r="L125" i="21"/>
  <c r="O124" i="21"/>
  <c r="N124" i="21"/>
  <c r="M124" i="21"/>
  <c r="L124" i="21"/>
  <c r="O146" i="21"/>
  <c r="N146" i="21"/>
  <c r="M146" i="21"/>
  <c r="L146" i="21"/>
  <c r="O145" i="21"/>
  <c r="N145" i="21"/>
  <c r="M145" i="21"/>
  <c r="L145" i="21"/>
  <c r="O144" i="21"/>
  <c r="N144" i="21"/>
  <c r="M144" i="21"/>
  <c r="L144" i="21"/>
  <c r="O143" i="21"/>
  <c r="N143" i="21"/>
  <c r="M143" i="21"/>
  <c r="L143" i="21"/>
  <c r="O142" i="21"/>
  <c r="N142" i="21"/>
  <c r="M142" i="21"/>
  <c r="L142" i="21"/>
  <c r="O141" i="21"/>
  <c r="N141" i="21"/>
  <c r="M141" i="21"/>
  <c r="L141" i="21"/>
  <c r="O140" i="21"/>
  <c r="N140" i="21"/>
  <c r="M140" i="21"/>
  <c r="L140" i="21"/>
  <c r="O139" i="21"/>
  <c r="N139" i="21"/>
  <c r="M139" i="21"/>
  <c r="L139" i="21"/>
  <c r="O138" i="21"/>
  <c r="N138" i="21"/>
  <c r="M138" i="21"/>
  <c r="L138" i="21"/>
  <c r="O30" i="8"/>
  <c r="O118" i="21"/>
  <c r="N118" i="21"/>
  <c r="M118" i="21"/>
  <c r="L118" i="21"/>
  <c r="O117" i="21"/>
  <c r="N117" i="21"/>
  <c r="M117" i="21"/>
  <c r="L117" i="21"/>
  <c r="O116" i="21"/>
  <c r="N116" i="21"/>
  <c r="M116" i="21"/>
  <c r="L116" i="21"/>
  <c r="O115" i="21"/>
  <c r="N115" i="21"/>
  <c r="M115" i="21"/>
  <c r="L115" i="21"/>
  <c r="O114" i="21"/>
  <c r="N114" i="21"/>
  <c r="M114" i="21"/>
  <c r="L114" i="21"/>
  <c r="O113" i="21"/>
  <c r="N113" i="21"/>
  <c r="M113" i="21"/>
  <c r="L113" i="21"/>
  <c r="O112" i="21"/>
  <c r="N112" i="21"/>
  <c r="M112" i="21"/>
  <c r="L112" i="21"/>
  <c r="O111" i="21"/>
  <c r="N111" i="21"/>
  <c r="M111" i="21"/>
  <c r="L111" i="21"/>
  <c r="O110" i="21"/>
  <c r="N110" i="21"/>
  <c r="M110" i="21"/>
  <c r="L110" i="21"/>
  <c r="O27" i="8"/>
  <c r="O28" i="8"/>
  <c r="O104" i="21"/>
  <c r="N104" i="21"/>
  <c r="M104" i="21"/>
  <c r="L104" i="21"/>
  <c r="O103" i="21"/>
  <c r="N103" i="21"/>
  <c r="M103" i="21"/>
  <c r="L103" i="21"/>
  <c r="O102" i="21"/>
  <c r="N102" i="21"/>
  <c r="M102" i="21"/>
  <c r="L102" i="21"/>
  <c r="O101" i="21"/>
  <c r="N101" i="21"/>
  <c r="M101" i="21"/>
  <c r="L101" i="21"/>
  <c r="O100" i="21"/>
  <c r="N100" i="21"/>
  <c r="M100" i="21"/>
  <c r="L100" i="21"/>
  <c r="O99" i="21"/>
  <c r="N99" i="21"/>
  <c r="M99" i="21"/>
  <c r="L99" i="21"/>
  <c r="O98" i="21"/>
  <c r="N98" i="21"/>
  <c r="M98" i="21"/>
  <c r="L98" i="21"/>
  <c r="O97" i="21"/>
  <c r="N97" i="21"/>
  <c r="M97" i="21"/>
  <c r="L97" i="21"/>
  <c r="O96" i="21"/>
  <c r="N96" i="21"/>
  <c r="M96" i="21"/>
  <c r="L96" i="21"/>
  <c r="O24" i="8"/>
  <c r="O22" i="8"/>
  <c r="O90" i="21"/>
  <c r="N90" i="21"/>
  <c r="M90" i="21"/>
  <c r="L90" i="21"/>
  <c r="O89" i="21"/>
  <c r="N89" i="21"/>
  <c r="M89" i="21"/>
  <c r="L89" i="21"/>
  <c r="O88" i="21"/>
  <c r="N88" i="21"/>
  <c r="M88" i="21"/>
  <c r="L88" i="21"/>
  <c r="O87" i="21"/>
  <c r="N87" i="21"/>
  <c r="M87" i="21"/>
  <c r="L87" i="21"/>
  <c r="O86" i="21"/>
  <c r="N86" i="21"/>
  <c r="M86" i="21"/>
  <c r="L86" i="21"/>
  <c r="O85" i="21"/>
  <c r="N85" i="21"/>
  <c r="M85" i="21"/>
  <c r="L85" i="21"/>
  <c r="O84" i="21"/>
  <c r="N84" i="21"/>
  <c r="M84" i="21"/>
  <c r="L84" i="21"/>
  <c r="O83" i="21"/>
  <c r="N83" i="21"/>
  <c r="M83" i="21"/>
  <c r="L83" i="21"/>
  <c r="O82" i="21"/>
  <c r="N82" i="21"/>
  <c r="M82" i="21"/>
  <c r="L82" i="21"/>
  <c r="O76" i="21"/>
  <c r="N76" i="21"/>
  <c r="M76" i="21"/>
  <c r="L76" i="21"/>
  <c r="O75" i="21"/>
  <c r="N75" i="21"/>
  <c r="M75" i="21"/>
  <c r="L75" i="21"/>
  <c r="O74" i="21"/>
  <c r="N74" i="21"/>
  <c r="M74" i="21"/>
  <c r="L74" i="21"/>
  <c r="O73" i="21"/>
  <c r="N73" i="21"/>
  <c r="M73" i="21"/>
  <c r="L73" i="21"/>
  <c r="O72" i="21"/>
  <c r="N72" i="21"/>
  <c r="M72" i="21"/>
  <c r="L72" i="21"/>
  <c r="O71" i="21"/>
  <c r="N71" i="21"/>
  <c r="M71" i="21"/>
  <c r="L71" i="21"/>
  <c r="O70" i="21"/>
  <c r="N70" i="21"/>
  <c r="M70" i="21"/>
  <c r="L70" i="21"/>
  <c r="O69" i="21"/>
  <c r="N69" i="21"/>
  <c r="M69" i="21"/>
  <c r="L69" i="21"/>
  <c r="O68" i="21"/>
  <c r="N68" i="21"/>
  <c r="M68" i="21"/>
  <c r="L68" i="21"/>
  <c r="O62" i="21"/>
  <c r="N62" i="21"/>
  <c r="M62" i="21"/>
  <c r="L62" i="21"/>
  <c r="O61" i="21"/>
  <c r="N61" i="21"/>
  <c r="M61" i="21"/>
  <c r="L61" i="21"/>
  <c r="O60" i="21"/>
  <c r="N60" i="21"/>
  <c r="M60" i="21"/>
  <c r="L60" i="21"/>
  <c r="O59" i="21"/>
  <c r="N59" i="21"/>
  <c r="M59" i="21"/>
  <c r="L59" i="21"/>
  <c r="O58" i="21"/>
  <c r="N58" i="21"/>
  <c r="M58" i="21"/>
  <c r="L58" i="21"/>
  <c r="O57" i="21"/>
  <c r="N57" i="21"/>
  <c r="M57" i="21"/>
  <c r="L57" i="21"/>
  <c r="O56" i="21"/>
  <c r="N56" i="21"/>
  <c r="M56" i="21"/>
  <c r="L56" i="21"/>
  <c r="O55" i="21"/>
  <c r="N55" i="21"/>
  <c r="M55" i="21"/>
  <c r="L55" i="21"/>
  <c r="O54" i="21"/>
  <c r="N54" i="21"/>
  <c r="M54" i="21"/>
  <c r="L54" i="21"/>
  <c r="O48" i="21"/>
  <c r="N48" i="21"/>
  <c r="M48" i="21"/>
  <c r="L48" i="21"/>
  <c r="O47" i="21"/>
  <c r="N47" i="21"/>
  <c r="M47" i="21"/>
  <c r="L47" i="21"/>
  <c r="O46" i="21"/>
  <c r="N46" i="21"/>
  <c r="M46" i="21"/>
  <c r="L46" i="21"/>
  <c r="O45" i="21"/>
  <c r="N45" i="21"/>
  <c r="M45" i="21"/>
  <c r="L45" i="21"/>
  <c r="O44" i="21"/>
  <c r="N44" i="21"/>
  <c r="M44" i="21"/>
  <c r="L44" i="21"/>
  <c r="O43" i="21"/>
  <c r="N43" i="21"/>
  <c r="M43" i="21"/>
  <c r="L43" i="21"/>
  <c r="O42" i="21"/>
  <c r="N42" i="21"/>
  <c r="M42" i="21"/>
  <c r="L42" i="21"/>
  <c r="O41" i="21"/>
  <c r="N41" i="21"/>
  <c r="M41" i="21"/>
  <c r="L41" i="21"/>
  <c r="O40" i="21"/>
  <c r="N40" i="21"/>
  <c r="M40" i="21"/>
  <c r="L40" i="21"/>
  <c r="O137" i="4"/>
  <c r="O135" i="4"/>
  <c r="O14" i="8"/>
  <c r="O63" i="15"/>
  <c r="O61" i="15" s="1"/>
  <c r="O58" i="15"/>
  <c r="O53" i="15"/>
  <c r="O48" i="15"/>
  <c r="O133" i="4" s="1"/>
  <c r="O12" i="8" s="1"/>
  <c r="O27" i="15"/>
  <c r="O20" i="15"/>
  <c r="O36" i="15"/>
  <c r="O24" i="4" s="1"/>
  <c r="R24" i="4" s="1"/>
  <c r="S24" i="4" s="1"/>
  <c r="O34" i="15"/>
  <c r="O22" i="4" l="1"/>
  <c r="O83" i="15"/>
  <c r="O46" i="18"/>
  <c r="O50" i="8"/>
  <c r="O54" i="8" s="1"/>
  <c r="O13" i="18"/>
  <c r="O22" i="18"/>
  <c r="O25" i="4"/>
  <c r="O57" i="2"/>
  <c r="O56" i="2" s="1"/>
  <c r="P47" i="15"/>
  <c r="P52" i="15" s="1"/>
  <c r="P57" i="15" s="1"/>
  <c r="P68" i="15" s="1"/>
  <c r="M105" i="21"/>
  <c r="O40" i="8"/>
  <c r="N105" i="21"/>
  <c r="O35" i="15"/>
  <c r="L105" i="21"/>
  <c r="O18" i="8"/>
  <c r="O105" i="21"/>
  <c r="O41" i="15"/>
  <c r="O91" i="21"/>
  <c r="I91" i="21" s="1"/>
  <c r="O12" i="2"/>
  <c r="O11" i="2" s="1"/>
  <c r="O20" i="18" s="1"/>
  <c r="L133" i="21"/>
  <c r="M133" i="21"/>
  <c r="N133" i="21"/>
  <c r="O133" i="21"/>
  <c r="M147" i="21"/>
  <c r="L147" i="21"/>
  <c r="N147" i="21"/>
  <c r="O147" i="21"/>
  <c r="I147" i="21" s="1"/>
  <c r="N119" i="21"/>
  <c r="O119" i="21"/>
  <c r="I119" i="21" s="1"/>
  <c r="M119" i="21"/>
  <c r="L119" i="21"/>
  <c r="N91" i="21"/>
  <c r="L91" i="21"/>
  <c r="M91" i="21"/>
  <c r="L77" i="21"/>
  <c r="M77" i="21"/>
  <c r="N77" i="21"/>
  <c r="O77" i="21"/>
  <c r="L63" i="21"/>
  <c r="M63" i="21"/>
  <c r="N63" i="21"/>
  <c r="O63" i="21"/>
  <c r="M49" i="21"/>
  <c r="L49" i="21"/>
  <c r="N49" i="21"/>
  <c r="O49" i="21"/>
  <c r="O26" i="4"/>
  <c r="I63" i="21" l="1"/>
  <c r="O14" i="18"/>
  <c r="O21" i="18"/>
  <c r="I105" i="21"/>
  <c r="I133" i="21"/>
  <c r="I49" i="21"/>
  <c r="I77" i="21"/>
  <c r="R14" i="8" s="1"/>
  <c r="O19" i="8"/>
  <c r="P70" i="15"/>
  <c r="P74" i="15" s="1"/>
  <c r="P76" i="15" s="1"/>
  <c r="P81" i="15"/>
  <c r="R137" i="4"/>
  <c r="R18" i="8"/>
  <c r="S18" i="8" s="1"/>
  <c r="O47" i="15"/>
  <c r="O52" i="15" s="1"/>
  <c r="O57" i="15" s="1"/>
  <c r="O68" i="15" s="1"/>
  <c r="O42" i="15"/>
  <c r="R135" i="4"/>
  <c r="O10" i="8"/>
  <c r="O27" i="4"/>
  <c r="P82" i="15" l="1"/>
  <c r="P29" i="18"/>
  <c r="P30" i="18"/>
  <c r="P28" i="18"/>
  <c r="S137" i="4"/>
  <c r="T137" i="4"/>
  <c r="S135" i="4"/>
  <c r="T135" i="4"/>
  <c r="S14" i="8"/>
  <c r="T14" i="8"/>
  <c r="T18" i="8"/>
  <c r="R133" i="4"/>
  <c r="O81" i="15"/>
  <c r="O70" i="15"/>
  <c r="O74" i="15" s="1"/>
  <c r="O76" i="15" s="1"/>
  <c r="O15" i="8"/>
  <c r="O16" i="8"/>
  <c r="O20" i="8" s="1"/>
  <c r="O82" i="15" l="1"/>
  <c r="O30" i="18"/>
  <c r="O28" i="18"/>
  <c r="O29" i="18"/>
  <c r="R12" i="8"/>
  <c r="R19" i="8" s="1"/>
  <c r="S133" i="4"/>
  <c r="T133" i="4"/>
  <c r="T12" i="8" s="1"/>
  <c r="S12" i="8"/>
  <c r="S19" i="8" s="1"/>
  <c r="Q12" i="8"/>
  <c r="Q19" i="8" s="1"/>
  <c r="O23" i="8"/>
  <c r="O26" i="8" s="1"/>
  <c r="O25" i="8"/>
  <c r="P19" i="8"/>
  <c r="O11" i="4"/>
  <c r="O10" i="4"/>
  <c r="R10" i="4" s="1" a="1"/>
  <c r="R10" i="4" s="1"/>
  <c r="O94" i="4"/>
  <c r="O95" i="4"/>
  <c r="O96" i="4"/>
  <c r="O97" i="4"/>
  <c r="O99" i="4"/>
  <c r="O100" i="4"/>
  <c r="O101" i="4"/>
  <c r="O102" i="4"/>
  <c r="O103" i="4"/>
  <c r="O104" i="4"/>
  <c r="O105" i="4"/>
  <c r="O106" i="4"/>
  <c r="O107" i="4"/>
  <c r="O108" i="4"/>
  <c r="O77" i="4"/>
  <c r="O71" i="4"/>
  <c r="N94" i="4"/>
  <c r="O65" i="4"/>
  <c r="O63" i="4"/>
  <c r="O61" i="4"/>
  <c r="O59" i="4"/>
  <c r="O57" i="4"/>
  <c r="O55" i="4"/>
  <c r="O53" i="4"/>
  <c r="O51" i="4"/>
  <c r="O49" i="4"/>
  <c r="O47" i="4"/>
  <c r="S44" i="4"/>
  <c r="O34" i="21"/>
  <c r="N34" i="21"/>
  <c r="M34" i="21"/>
  <c r="L34" i="21"/>
  <c r="O33" i="21"/>
  <c r="N33" i="21"/>
  <c r="M33" i="21"/>
  <c r="L33" i="21"/>
  <c r="O32" i="21"/>
  <c r="N32" i="21"/>
  <c r="M32" i="21"/>
  <c r="L32" i="21"/>
  <c r="O31" i="21"/>
  <c r="N31" i="21"/>
  <c r="M31" i="21"/>
  <c r="L31" i="21"/>
  <c r="O30" i="21"/>
  <c r="N30" i="21"/>
  <c r="M30" i="21"/>
  <c r="L30" i="21"/>
  <c r="O29" i="21"/>
  <c r="N29" i="21"/>
  <c r="M29" i="21"/>
  <c r="L29" i="21"/>
  <c r="O28" i="21"/>
  <c r="N28" i="21"/>
  <c r="M28" i="21"/>
  <c r="L28" i="21"/>
  <c r="O27" i="21"/>
  <c r="N27" i="21"/>
  <c r="M27" i="21"/>
  <c r="L27" i="21"/>
  <c r="O26" i="21"/>
  <c r="N26" i="21"/>
  <c r="M26" i="21"/>
  <c r="L26" i="21"/>
  <c r="O34" i="4"/>
  <c r="L13" i="21"/>
  <c r="M13" i="21"/>
  <c r="N13" i="21"/>
  <c r="O13" i="21"/>
  <c r="L14" i="21"/>
  <c r="M14" i="21"/>
  <c r="N14" i="21"/>
  <c r="O14" i="21"/>
  <c r="L15" i="21"/>
  <c r="M15" i="21"/>
  <c r="N15" i="21"/>
  <c r="O15" i="21"/>
  <c r="L16" i="21"/>
  <c r="M16" i="21"/>
  <c r="N16" i="21"/>
  <c r="O16" i="21"/>
  <c r="L17" i="21"/>
  <c r="M17" i="21"/>
  <c r="N17" i="21"/>
  <c r="O17" i="21"/>
  <c r="L18" i="21"/>
  <c r="M18" i="21"/>
  <c r="N18" i="21"/>
  <c r="O18" i="21"/>
  <c r="L19" i="21"/>
  <c r="M19" i="21"/>
  <c r="N19" i="21"/>
  <c r="O19" i="21"/>
  <c r="L20" i="21"/>
  <c r="M20" i="21"/>
  <c r="N20" i="21"/>
  <c r="O20" i="21"/>
  <c r="M12" i="21"/>
  <c r="N12" i="21"/>
  <c r="O12" i="21"/>
  <c r="L12" i="21"/>
  <c r="T10" i="4" l="1" a="1"/>
  <c r="T10" i="4" s="1"/>
  <c r="S10" i="4"/>
  <c r="O56" i="8"/>
  <c r="O31" i="18"/>
  <c r="O34" i="18"/>
  <c r="R11" i="4" a="1"/>
  <c r="R11" i="4" s="1"/>
  <c r="S11" i="4" s="1"/>
  <c r="O29" i="8"/>
  <c r="T19" i="8"/>
  <c r="L21" i="21"/>
  <c r="N21" i="21"/>
  <c r="M21" i="21"/>
  <c r="O21" i="21"/>
  <c r="I21" i="21" s="1"/>
  <c r="T44" i="4"/>
  <c r="O57" i="8"/>
  <c r="O65" i="8"/>
  <c r="O43" i="4"/>
  <c r="O28" i="4"/>
  <c r="O93" i="4"/>
  <c r="O66" i="4"/>
  <c r="S45" i="4"/>
  <c r="O19" i="4"/>
  <c r="O18" i="4"/>
  <c r="O32" i="18" s="1"/>
  <c r="O21" i="4"/>
  <c r="O98" i="4"/>
  <c r="O20" i="4"/>
  <c r="O33" i="18" s="1"/>
  <c r="L35" i="21"/>
  <c r="M35" i="21"/>
  <c r="N35" i="21"/>
  <c r="O35" i="21"/>
  <c r="I35" i="21" s="1"/>
  <c r="O37" i="4"/>
  <c r="O39" i="4"/>
  <c r="O41" i="4"/>
  <c r="T11" i="4" l="1" a="1"/>
  <c r="T11" i="4" s="1"/>
  <c r="O31" i="8"/>
  <c r="O33" i="8"/>
  <c r="R34" i="4"/>
  <c r="O16" i="4"/>
  <c r="O23" i="4" s="1"/>
  <c r="O17" i="4" l="1"/>
  <c r="R66" i="4"/>
  <c r="O44" i="8"/>
  <c r="R35" i="4"/>
  <c r="S34" i="4"/>
  <c r="S56" i="8" l="1"/>
  <c r="S55" i="8" s="1"/>
  <c r="T34" i="4"/>
  <c r="S66" i="4"/>
  <c r="S35" i="4"/>
  <c r="T66" i="4" l="1"/>
  <c r="S64" i="8"/>
  <c r="S61" i="8"/>
  <c r="T56" i="8"/>
  <c r="U66" i="4"/>
  <c r="DA49" i="20"/>
  <c r="V66" i="4" l="1"/>
  <c r="W66" i="4" s="1"/>
  <c r="X66" i="4" s="1"/>
  <c r="Y66" i="4" s="1"/>
  <c r="Z66" i="4" s="1"/>
  <c r="AA66" i="4" s="1"/>
  <c r="AB66" i="4" s="1"/>
  <c r="AC66" i="4" s="1"/>
  <c r="AD66" i="4" s="1"/>
  <c r="DB49" i="20"/>
  <c r="F13" i="17"/>
  <c r="F12" i="17"/>
  <c r="F11" i="17"/>
  <c r="F10" i="17" s="1"/>
  <c r="L137" i="4"/>
  <c r="M137" i="4"/>
  <c r="N137" i="4"/>
  <c r="T138" i="4" s="1"/>
  <c r="U138" i="4" s="1"/>
  <c r="V138" i="4" s="1"/>
  <c r="W138" i="4" s="1"/>
  <c r="X138" i="4" s="1"/>
  <c r="Y138" i="4" s="1"/>
  <c r="Z138" i="4" s="1"/>
  <c r="AA138" i="4" s="1"/>
  <c r="AB138" i="4" s="1"/>
  <c r="AC138" i="4" s="1"/>
  <c r="AD138" i="4" s="1"/>
  <c r="K137" i="4"/>
  <c r="N135" i="4"/>
  <c r="L135" i="4"/>
  <c r="M135" i="4"/>
  <c r="K135" i="4"/>
  <c r="DJ47" i="20"/>
  <c r="DI47" i="20"/>
  <c r="DH47" i="20"/>
  <c r="DG47" i="20"/>
  <c r="DF47" i="20"/>
  <c r="V23" i="4"/>
  <c r="W23" i="4" s="1"/>
  <c r="X23" i="4" s="1"/>
  <c r="Y23" i="4" s="1"/>
  <c r="Z23" i="4" s="1"/>
  <c r="AA23" i="4" s="1"/>
  <c r="AB23" i="4" s="1"/>
  <c r="AC23" i="4" s="1"/>
  <c r="AD23" i="4" s="1"/>
  <c r="DB47" i="20"/>
  <c r="DC47" i="20"/>
  <c r="DD47" i="20"/>
  <c r="DE47" i="20"/>
  <c r="U40" i="8"/>
  <c r="V40" i="8"/>
  <c r="W40" i="8"/>
  <c r="X40" i="8"/>
  <c r="Y40" i="8"/>
  <c r="Z40" i="8"/>
  <c r="AA40" i="8"/>
  <c r="AB40" i="8"/>
  <c r="AC40" i="8"/>
  <c r="AD40" i="8"/>
  <c r="Q12" i="20"/>
  <c r="Q13" i="20" s="1"/>
  <c r="Q14" i="20" s="1"/>
  <c r="Q15" i="20" s="1"/>
  <c r="Q16" i="20" s="1"/>
  <c r="Q17" i="20" s="1"/>
  <c r="Q18" i="20" s="1"/>
  <c r="Q19" i="20" s="1"/>
  <c r="Q20" i="20" s="1"/>
  <c r="Q21" i="20" s="1"/>
  <c r="Q22" i="20" s="1"/>
  <c r="Q23" i="20" s="1"/>
  <c r="Q24" i="20" s="1"/>
  <c r="Q25" i="20" s="1"/>
  <c r="Q26" i="20" s="1"/>
  <c r="Q27" i="20" s="1"/>
  <c r="Q28" i="20" s="1"/>
  <c r="Q29" i="20" s="1"/>
  <c r="Q30" i="20" s="1"/>
  <c r="Q31" i="20" s="1"/>
  <c r="Q32" i="20" s="1"/>
  <c r="Q33" i="20" s="1"/>
  <c r="Q34" i="20" s="1"/>
  <c r="Q35" i="20" s="1"/>
  <c r="Q36" i="20" s="1"/>
  <c r="Q37" i="20" s="1"/>
  <c r="Q38" i="20" s="1"/>
  <c r="Q39" i="20" s="1"/>
  <c r="Q40" i="20" s="1"/>
  <c r="Q41" i="20" s="1"/>
  <c r="Q42" i="20" s="1"/>
  <c r="Q43" i="20" s="1"/>
  <c r="Q44" i="20" s="1"/>
  <c r="Q45" i="20" s="1"/>
  <c r="Q46" i="20" s="1"/>
  <c r="Q47" i="20" s="1"/>
  <c r="Q48" i="20" s="1"/>
  <c r="Q49" i="20" s="1"/>
  <c r="Q50" i="20" s="1"/>
  <c r="Q51" i="20" s="1"/>
  <c r="Q52" i="20" s="1"/>
  <c r="Q53" i="20" s="1"/>
  <c r="Q54" i="20" s="1"/>
  <c r="Q55" i="20" s="1"/>
  <c r="Q56" i="20" s="1"/>
  <c r="Q57" i="20" s="1"/>
  <c r="Q58" i="20" s="1"/>
  <c r="Q59" i="20" s="1"/>
  <c r="Q60" i="20" s="1"/>
  <c r="Q61" i="20" s="1"/>
  <c r="Q62" i="20" s="1"/>
  <c r="Q63" i="20" s="1"/>
  <c r="Q64" i="20" s="1"/>
  <c r="Q65" i="20" s="1"/>
  <c r="Q66" i="20" s="1"/>
  <c r="Q67" i="20" s="1"/>
  <c r="Q68" i="20" s="1"/>
  <c r="Q69" i="20" s="1"/>
  <c r="Q70" i="20" s="1"/>
  <c r="Q71" i="20" s="1"/>
  <c r="Q72" i="20" s="1"/>
  <c r="Q73" i="20" s="1"/>
  <c r="Q74" i="20" s="1"/>
  <c r="Q75" i="20" s="1"/>
  <c r="Q76" i="20" s="1"/>
  <c r="Q77" i="20" s="1"/>
  <c r="Q78" i="20" s="1"/>
  <c r="Q79" i="20" s="1"/>
  <c r="Q80" i="20" s="1"/>
  <c r="Q81" i="20" s="1"/>
  <c r="Q82" i="20" s="1"/>
  <c r="Q83" i="20" s="1"/>
  <c r="Q84" i="20" s="1"/>
  <c r="Q85" i="20" s="1"/>
  <c r="Q86" i="20" s="1"/>
  <c r="Q87" i="20" s="1"/>
  <c r="Q88" i="20" s="1"/>
  <c r="Q89" i="20" s="1"/>
  <c r="Q90" i="20" s="1"/>
  <c r="Q91" i="20" s="1"/>
  <c r="Q92" i="20" s="1"/>
  <c r="Q93" i="20" s="1"/>
  <c r="Q94" i="20" s="1"/>
  <c r="Q95" i="20" s="1"/>
  <c r="Q96" i="20" s="1"/>
  <c r="Q97" i="20" s="1"/>
  <c r="Q98" i="20" s="1"/>
  <c r="Q99" i="20" s="1"/>
  <c r="Q100" i="20" s="1"/>
  <c r="Q101" i="20" s="1"/>
  <c r="Q102" i="20" s="1"/>
  <c r="Q103" i="20" s="1"/>
  <c r="Q104" i="20" s="1"/>
  <c r="Q105" i="20" s="1"/>
  <c r="Q106" i="20" s="1"/>
  <c r="Q107" i="20" s="1"/>
  <c r="Q108" i="20" s="1"/>
  <c r="Q109" i="20" s="1"/>
  <c r="Q110" i="20" s="1"/>
  <c r="Q111" i="20" s="1"/>
  <c r="Q112" i="20" s="1"/>
  <c r="Q113" i="20" s="1"/>
  <c r="Q114" i="20" s="1"/>
  <c r="Q115" i="20" s="1"/>
  <c r="Q116" i="20" s="1"/>
  <c r="Q117" i="20" s="1"/>
  <c r="Q118" i="20" s="1"/>
  <c r="Q119" i="20" s="1"/>
  <c r="Q120" i="20" s="1"/>
  <c r="Q121" i="20" s="1"/>
  <c r="Q122" i="20" s="1"/>
  <c r="Q123" i="20" s="1"/>
  <c r="Q124" i="20" s="1"/>
  <c r="Q125" i="20" s="1"/>
  <c r="Q126" i="20" s="1"/>
  <c r="Q127" i="20" s="1"/>
  <c r="Q128" i="20" s="1"/>
  <c r="Q129" i="20" s="1"/>
  <c r="Q130" i="20" s="1"/>
  <c r="Q131" i="20" s="1"/>
  <c r="Q132" i="20" s="1"/>
  <c r="Q133" i="20" s="1"/>
  <c r="Q134" i="20" s="1"/>
  <c r="Q135" i="20" s="1"/>
  <c r="Q136" i="20" s="1"/>
  <c r="Q137" i="20" s="1"/>
  <c r="Q138" i="20" s="1"/>
  <c r="Q139" i="20" s="1"/>
  <c r="Q140" i="20" s="1"/>
  <c r="Q141" i="20" s="1"/>
  <c r="Q142" i="20" s="1"/>
  <c r="Q143" i="20" s="1"/>
  <c r="Q144" i="20" s="1"/>
  <c r="Q145" i="20" s="1"/>
  <c r="Q146" i="20" s="1"/>
  <c r="Q147" i="20" s="1"/>
  <c r="Q148" i="20" s="1"/>
  <c r="Q149" i="20" s="1"/>
  <c r="Q150" i="20" s="1"/>
  <c r="Q151" i="20" s="1"/>
  <c r="Q152" i="20" s="1"/>
  <c r="Q153" i="20" s="1"/>
  <c r="Q154" i="20" s="1"/>
  <c r="Q155" i="20" s="1"/>
  <c r="Q156" i="20" s="1"/>
  <c r="Q157" i="20" s="1"/>
  <c r="Q158" i="20" s="1"/>
  <c r="Q159" i="20" s="1"/>
  <c r="Q160" i="20" s="1"/>
  <c r="Q161" i="20" s="1"/>
  <c r="Q162" i="20" s="1"/>
  <c r="Q163" i="20" s="1"/>
  <c r="Q164" i="20" s="1"/>
  <c r="Q165" i="20" s="1"/>
  <c r="Q166" i="20" s="1"/>
  <c r="Q167" i="20" s="1"/>
  <c r="Q168" i="20" s="1"/>
  <c r="Q169" i="20" s="1"/>
  <c r="Q170" i="20" s="1"/>
  <c r="Q171" i="20" s="1"/>
  <c r="Q172" i="20" s="1"/>
  <c r="Q173" i="20" s="1"/>
  <c r="Q174" i="20" s="1"/>
  <c r="Q175" i="20" s="1"/>
  <c r="Q176" i="20" s="1"/>
  <c r="Q177" i="20" s="1"/>
  <c r="Q178" i="20" s="1"/>
  <c r="Q179" i="20" s="1"/>
  <c r="Q180" i="20" s="1"/>
  <c r="Q181" i="20" s="1"/>
  <c r="Q182" i="20" s="1"/>
  <c r="Q183" i="20" s="1"/>
  <c r="Q184" i="20" s="1"/>
  <c r="Q185" i="20" s="1"/>
  <c r="Q186" i="20" s="1"/>
  <c r="Q187" i="20" s="1"/>
  <c r="Q188" i="20" s="1"/>
  <c r="Q189" i="20" s="1"/>
  <c r="Q190" i="20" s="1"/>
  <c r="Q191" i="20" s="1"/>
  <c r="Q192" i="20" s="1"/>
  <c r="Q193" i="20" s="1"/>
  <c r="Q194" i="20" s="1"/>
  <c r="Q195" i="20" s="1"/>
  <c r="Q196" i="20" s="1"/>
  <c r="Q197" i="20" s="1"/>
  <c r="Q198" i="20" s="1"/>
  <c r="Q199" i="20" s="1"/>
  <c r="Q200" i="20" s="1"/>
  <c r="Q201" i="20" s="1"/>
  <c r="Q202" i="20" s="1"/>
  <c r="Q203" i="20" s="1"/>
  <c r="Q204" i="20" s="1"/>
  <c r="Q205" i="20" s="1"/>
  <c r="Q206" i="20" s="1"/>
  <c r="Q207" i="20" s="1"/>
  <c r="Q208" i="20" s="1"/>
  <c r="Q209" i="20" s="1"/>
  <c r="Q210" i="20" s="1"/>
  <c r="Q211" i="20" s="1"/>
  <c r="Q212" i="20" s="1"/>
  <c r="Q213" i="20" s="1"/>
  <c r="Q214" i="20" s="1"/>
  <c r="Q215" i="20" s="1"/>
  <c r="Q216" i="20" s="1"/>
  <c r="Q217" i="20" s="1"/>
  <c r="Q218" i="20" s="1"/>
  <c r="Q219" i="20" s="1"/>
  <c r="Q220" i="20" s="1"/>
  <c r="Q221" i="20" s="1"/>
  <c r="Q222" i="20" s="1"/>
  <c r="Q223" i="20" s="1"/>
  <c r="Q224" i="20" s="1"/>
  <c r="Q225" i="20" s="1"/>
  <c r="Q226" i="20" s="1"/>
  <c r="Q227" i="20" s="1"/>
  <c r="Q228" i="20" s="1"/>
  <c r="Q229" i="20" s="1"/>
  <c r="Q230" i="20" s="1"/>
  <c r="Q231" i="20" s="1"/>
  <c r="Q232" i="20" s="1"/>
  <c r="Q233" i="20" s="1"/>
  <c r="Q234" i="20" s="1"/>
  <c r="Q235" i="20" s="1"/>
  <c r="Q236" i="20" s="1"/>
  <c r="Q237" i="20" s="1"/>
  <c r="Q238" i="20" s="1"/>
  <c r="Q239" i="20" s="1"/>
  <c r="Q240" i="20" s="1"/>
  <c r="Q241" i="20" s="1"/>
  <c r="Q242" i="20" s="1"/>
  <c r="Q243" i="20" s="1"/>
  <c r="Q244" i="20" s="1"/>
  <c r="Q245" i="20" s="1"/>
  <c r="Q246" i="20" s="1"/>
  <c r="Q247" i="20" s="1"/>
  <c r="Q248" i="20" s="1"/>
  <c r="Q249" i="20" s="1"/>
  <c r="Q250" i="20" s="1"/>
  <c r="Q251" i="20" s="1"/>
  <c r="R12" i="20"/>
  <c r="R13" i="20" s="1"/>
  <c r="R14" i="20" s="1"/>
  <c r="S12" i="20"/>
  <c r="S13" i="20" s="1"/>
  <c r="S14" i="20" s="1"/>
  <c r="S15" i="20" s="1"/>
  <c r="S16" i="20" s="1"/>
  <c r="S17" i="20" s="1"/>
  <c r="S18" i="20" s="1"/>
  <c r="S19" i="20" s="1"/>
  <c r="S20" i="20" s="1"/>
  <c r="S21" i="20" s="1"/>
  <c r="S22" i="20" s="1"/>
  <c r="S23" i="20" s="1"/>
  <c r="S24" i="20" s="1"/>
  <c r="S25" i="20" s="1"/>
  <c r="S26" i="20" s="1"/>
  <c r="S27" i="20" s="1"/>
  <c r="S28" i="20" s="1"/>
  <c r="S29" i="20" s="1"/>
  <c r="S30" i="20" s="1"/>
  <c r="S31" i="20" s="1"/>
  <c r="S32" i="20" s="1"/>
  <c r="S33" i="20" s="1"/>
  <c r="S34" i="20" s="1"/>
  <c r="S35" i="20" s="1"/>
  <c r="S36" i="20" s="1"/>
  <c r="S37" i="20" s="1"/>
  <c r="S38" i="20" s="1"/>
  <c r="S39" i="20" s="1"/>
  <c r="S40" i="20" s="1"/>
  <c r="S41" i="20" s="1"/>
  <c r="S42" i="20" s="1"/>
  <c r="S43" i="20" s="1"/>
  <c r="S44" i="20" s="1"/>
  <c r="S45" i="20" s="1"/>
  <c r="S46" i="20" s="1"/>
  <c r="S47" i="20" s="1"/>
  <c r="S48" i="20" s="1"/>
  <c r="S49" i="20" s="1"/>
  <c r="S50" i="20" s="1"/>
  <c r="S51" i="20" s="1"/>
  <c r="S52" i="20" s="1"/>
  <c r="S53" i="20" s="1"/>
  <c r="S54" i="20" s="1"/>
  <c r="S55" i="20" s="1"/>
  <c r="S56" i="20" s="1"/>
  <c r="S57" i="20" s="1"/>
  <c r="S58" i="20" s="1"/>
  <c r="S59" i="20" s="1"/>
  <c r="S60" i="20" s="1"/>
  <c r="S61" i="20" s="1"/>
  <c r="S62" i="20" s="1"/>
  <c r="S63" i="20" s="1"/>
  <c r="S64" i="20" s="1"/>
  <c r="S65" i="20" s="1"/>
  <c r="S66" i="20" s="1"/>
  <c r="S67" i="20" s="1"/>
  <c r="S68" i="20" s="1"/>
  <c r="S69" i="20" s="1"/>
  <c r="S70" i="20" s="1"/>
  <c r="S71" i="20" s="1"/>
  <c r="S72" i="20" s="1"/>
  <c r="S73" i="20" s="1"/>
  <c r="S74" i="20" s="1"/>
  <c r="S75" i="20" s="1"/>
  <c r="S76" i="20" s="1"/>
  <c r="S77" i="20" s="1"/>
  <c r="S78" i="20" s="1"/>
  <c r="S79" i="20" s="1"/>
  <c r="S80" i="20" s="1"/>
  <c r="S81" i="20" s="1"/>
  <c r="S82" i="20" s="1"/>
  <c r="S83" i="20" s="1"/>
  <c r="S84" i="20" s="1"/>
  <c r="S85" i="20" s="1"/>
  <c r="S86" i="20" s="1"/>
  <c r="S87" i="20" s="1"/>
  <c r="S88" i="20" s="1"/>
  <c r="S89" i="20" s="1"/>
  <c r="S90" i="20" s="1"/>
  <c r="S91" i="20" s="1"/>
  <c r="S92" i="20" s="1"/>
  <c r="S93" i="20" s="1"/>
  <c r="S94" i="20" s="1"/>
  <c r="S95" i="20" s="1"/>
  <c r="S96" i="20" s="1"/>
  <c r="S97" i="20" s="1"/>
  <c r="S98" i="20" s="1"/>
  <c r="S99" i="20" s="1"/>
  <c r="S100" i="20" s="1"/>
  <c r="S101" i="20" s="1"/>
  <c r="S102" i="20" s="1"/>
  <c r="S103" i="20" s="1"/>
  <c r="S104" i="20" s="1"/>
  <c r="S105" i="20" s="1"/>
  <c r="S106" i="20" s="1"/>
  <c r="S107" i="20" s="1"/>
  <c r="S108" i="20" s="1"/>
  <c r="S109" i="20" s="1"/>
  <c r="S110" i="20" s="1"/>
  <c r="S111" i="20" s="1"/>
  <c r="S112" i="20" s="1"/>
  <c r="S113" i="20" s="1"/>
  <c r="S114" i="20" s="1"/>
  <c r="S115" i="20" s="1"/>
  <c r="S116" i="20" s="1"/>
  <c r="S117" i="20" s="1"/>
  <c r="S118" i="20" s="1"/>
  <c r="S119" i="20" s="1"/>
  <c r="S120" i="20" s="1"/>
  <c r="S121" i="20" s="1"/>
  <c r="S122" i="20" s="1"/>
  <c r="S123" i="20" s="1"/>
  <c r="S124" i="20" s="1"/>
  <c r="S125" i="20" s="1"/>
  <c r="S126" i="20" s="1"/>
  <c r="S127" i="20" s="1"/>
  <c r="S128" i="20" s="1"/>
  <c r="S129" i="20" s="1"/>
  <c r="S130" i="20" s="1"/>
  <c r="S131" i="20" s="1"/>
  <c r="S132" i="20" s="1"/>
  <c r="S133" i="20" s="1"/>
  <c r="S134" i="20" s="1"/>
  <c r="S135" i="20" s="1"/>
  <c r="S136" i="20" s="1"/>
  <c r="S137" i="20" s="1"/>
  <c r="S138" i="20" s="1"/>
  <c r="S139" i="20" s="1"/>
  <c r="S140" i="20" s="1"/>
  <c r="S141" i="20" s="1"/>
  <c r="S142" i="20" s="1"/>
  <c r="S143" i="20" s="1"/>
  <c r="S144" i="20" s="1"/>
  <c r="S145" i="20" s="1"/>
  <c r="S146" i="20" s="1"/>
  <c r="S147" i="20" s="1"/>
  <c r="S148" i="20" s="1"/>
  <c r="S149" i="20" s="1"/>
  <c r="S150" i="20" s="1"/>
  <c r="S151" i="20" s="1"/>
  <c r="S152" i="20" s="1"/>
  <c r="S153" i="20" s="1"/>
  <c r="S154" i="20" s="1"/>
  <c r="S155" i="20" s="1"/>
  <c r="S156" i="20" s="1"/>
  <c r="S157" i="20" s="1"/>
  <c r="S158" i="20" s="1"/>
  <c r="S159" i="20" s="1"/>
  <c r="S160" i="20" s="1"/>
  <c r="S161" i="20" s="1"/>
  <c r="S162" i="20" s="1"/>
  <c r="S163" i="20" s="1"/>
  <c r="S164" i="20" s="1"/>
  <c r="S165" i="20" s="1"/>
  <c r="S166" i="20" s="1"/>
  <c r="S167" i="20" s="1"/>
  <c r="S168" i="20" s="1"/>
  <c r="S169" i="20" s="1"/>
  <c r="S170" i="20" s="1"/>
  <c r="S171" i="20" s="1"/>
  <c r="S172" i="20" s="1"/>
  <c r="S173" i="20" s="1"/>
  <c r="S174" i="20" s="1"/>
  <c r="S175" i="20" s="1"/>
  <c r="S176" i="20" s="1"/>
  <c r="S177" i="20" s="1"/>
  <c r="S178" i="20" s="1"/>
  <c r="S179" i="20" s="1"/>
  <c r="S180" i="20" s="1"/>
  <c r="S181" i="20" s="1"/>
  <c r="S182" i="20" s="1"/>
  <c r="S183" i="20" s="1"/>
  <c r="S184" i="20" s="1"/>
  <c r="S185" i="20" s="1"/>
  <c r="S186" i="20" s="1"/>
  <c r="S187" i="20" s="1"/>
  <c r="S188" i="20" s="1"/>
  <c r="S189" i="20" s="1"/>
  <c r="S190" i="20" s="1"/>
  <c r="S191" i="20" s="1"/>
  <c r="S192" i="20" s="1"/>
  <c r="S193" i="20" s="1"/>
  <c r="S194" i="20" s="1"/>
  <c r="S195" i="20" s="1"/>
  <c r="S196" i="20" s="1"/>
  <c r="S197" i="20" s="1"/>
  <c r="S198" i="20" s="1"/>
  <c r="S199" i="20" s="1"/>
  <c r="S200" i="20" s="1"/>
  <c r="S201" i="20" s="1"/>
  <c r="S202" i="20" s="1"/>
  <c r="S203" i="20" s="1"/>
  <c r="S204" i="20" s="1"/>
  <c r="S205" i="20" s="1"/>
  <c r="S206" i="20" s="1"/>
  <c r="S207" i="20" s="1"/>
  <c r="S208" i="20" s="1"/>
  <c r="S209" i="20" s="1"/>
  <c r="S210" i="20" s="1"/>
  <c r="S211" i="20" s="1"/>
  <c r="S212" i="20" s="1"/>
  <c r="S213" i="20" s="1"/>
  <c r="S214" i="20" s="1"/>
  <c r="S215" i="20" s="1"/>
  <c r="S216" i="20" s="1"/>
  <c r="S217" i="20" s="1"/>
  <c r="S218" i="20" s="1"/>
  <c r="S219" i="20" s="1"/>
  <c r="S220" i="20" s="1"/>
  <c r="S221" i="20" s="1"/>
  <c r="S222" i="20" s="1"/>
  <c r="S223" i="20" s="1"/>
  <c r="S224" i="20" s="1"/>
  <c r="S225" i="20" s="1"/>
  <c r="S226" i="20" s="1"/>
  <c r="S227" i="20" s="1"/>
  <c r="S228" i="20" s="1"/>
  <c r="S229" i="20" s="1"/>
  <c r="S230" i="20" s="1"/>
  <c r="S231" i="20" s="1"/>
  <c r="S232" i="20" s="1"/>
  <c r="S233" i="20" s="1"/>
  <c r="S234" i="20" s="1"/>
  <c r="S235" i="20" s="1"/>
  <c r="S236" i="20" s="1"/>
  <c r="S237" i="20" s="1"/>
  <c r="S238" i="20" s="1"/>
  <c r="S239" i="20" s="1"/>
  <c r="S240" i="20" s="1"/>
  <c r="S241" i="20" s="1"/>
  <c r="S242" i="20" s="1"/>
  <c r="S243" i="20" s="1"/>
  <c r="S244" i="20" s="1"/>
  <c r="S245" i="20" s="1"/>
  <c r="S246" i="20" s="1"/>
  <c r="S247" i="20" s="1"/>
  <c r="S248" i="20" s="1"/>
  <c r="S249" i="20" s="1"/>
  <c r="S250" i="20" s="1"/>
  <c r="S251" i="20" s="1"/>
  <c r="T12" i="20"/>
  <c r="T13" i="20" s="1"/>
  <c r="T14" i="20" s="1"/>
  <c r="T15" i="20" s="1"/>
  <c r="T16" i="20" s="1"/>
  <c r="T17" i="20" s="1"/>
  <c r="T18" i="20" s="1"/>
  <c r="T19" i="20" s="1"/>
  <c r="T20" i="20" s="1"/>
  <c r="T21" i="20" s="1"/>
  <c r="T22" i="20" s="1"/>
  <c r="T23" i="20" s="1"/>
  <c r="T24" i="20" s="1"/>
  <c r="T25" i="20" s="1"/>
  <c r="T26" i="20" s="1"/>
  <c r="T27" i="20" s="1"/>
  <c r="T28" i="20" s="1"/>
  <c r="T29" i="20" s="1"/>
  <c r="T30" i="20" s="1"/>
  <c r="T31" i="20" s="1"/>
  <c r="T32" i="20" s="1"/>
  <c r="T33" i="20" s="1"/>
  <c r="T34" i="20" s="1"/>
  <c r="T35" i="20" s="1"/>
  <c r="T36" i="20" s="1"/>
  <c r="T37" i="20" s="1"/>
  <c r="T38" i="20" s="1"/>
  <c r="T39" i="20" s="1"/>
  <c r="T40" i="20" s="1"/>
  <c r="T41" i="20" s="1"/>
  <c r="T42" i="20" s="1"/>
  <c r="T43" i="20" s="1"/>
  <c r="T44" i="20" s="1"/>
  <c r="T45" i="20" s="1"/>
  <c r="T46" i="20" s="1"/>
  <c r="T47" i="20" s="1"/>
  <c r="T48" i="20" s="1"/>
  <c r="T49" i="20" s="1"/>
  <c r="T50" i="20" s="1"/>
  <c r="T51" i="20" s="1"/>
  <c r="T52" i="20" s="1"/>
  <c r="T53" i="20" s="1"/>
  <c r="T54" i="20" s="1"/>
  <c r="T55" i="20" s="1"/>
  <c r="T56" i="20" s="1"/>
  <c r="T57" i="20" s="1"/>
  <c r="T58" i="20" s="1"/>
  <c r="T59" i="20" s="1"/>
  <c r="T60" i="20" s="1"/>
  <c r="T61" i="20" s="1"/>
  <c r="T62" i="20" s="1"/>
  <c r="T63" i="20" s="1"/>
  <c r="T64" i="20" s="1"/>
  <c r="T65" i="20" s="1"/>
  <c r="T66" i="20" s="1"/>
  <c r="T67" i="20" s="1"/>
  <c r="T68" i="20" s="1"/>
  <c r="T69" i="20" s="1"/>
  <c r="T70" i="20" s="1"/>
  <c r="T71" i="20" s="1"/>
  <c r="T72" i="20" s="1"/>
  <c r="T73" i="20" s="1"/>
  <c r="T74" i="20" s="1"/>
  <c r="T75" i="20" s="1"/>
  <c r="T76" i="20" s="1"/>
  <c r="T77" i="20" s="1"/>
  <c r="T78" i="20" s="1"/>
  <c r="T79" i="20" s="1"/>
  <c r="T80" i="20" s="1"/>
  <c r="T81" i="20" s="1"/>
  <c r="T82" i="20" s="1"/>
  <c r="T83" i="20" s="1"/>
  <c r="T84" i="20" s="1"/>
  <c r="T85" i="20" s="1"/>
  <c r="T86" i="20" s="1"/>
  <c r="T87" i="20" s="1"/>
  <c r="T88" i="20" s="1"/>
  <c r="T89" i="20" s="1"/>
  <c r="T90" i="20" s="1"/>
  <c r="T91" i="20" s="1"/>
  <c r="T92" i="20" s="1"/>
  <c r="T93" i="20" s="1"/>
  <c r="T94" i="20" s="1"/>
  <c r="T95" i="20" s="1"/>
  <c r="T96" i="20" s="1"/>
  <c r="T97" i="20" s="1"/>
  <c r="T98" i="20" s="1"/>
  <c r="T99" i="20" s="1"/>
  <c r="T100" i="20" s="1"/>
  <c r="T101" i="20" s="1"/>
  <c r="T102" i="20" s="1"/>
  <c r="T103" i="20" s="1"/>
  <c r="T104" i="20" s="1"/>
  <c r="T105" i="20" s="1"/>
  <c r="T106" i="20" s="1"/>
  <c r="T107" i="20" s="1"/>
  <c r="T108" i="20" s="1"/>
  <c r="T109" i="20" s="1"/>
  <c r="T110" i="20" s="1"/>
  <c r="T111" i="20" s="1"/>
  <c r="T112" i="20" s="1"/>
  <c r="T113" i="20" s="1"/>
  <c r="T114" i="20" s="1"/>
  <c r="T115" i="20" s="1"/>
  <c r="T116" i="20" s="1"/>
  <c r="T117" i="20" s="1"/>
  <c r="T118" i="20" s="1"/>
  <c r="T119" i="20" s="1"/>
  <c r="T120" i="20" s="1"/>
  <c r="T121" i="20" s="1"/>
  <c r="T122" i="20" s="1"/>
  <c r="T123" i="20" s="1"/>
  <c r="T124" i="20" s="1"/>
  <c r="T125" i="20" s="1"/>
  <c r="T126" i="20" s="1"/>
  <c r="T127" i="20" s="1"/>
  <c r="T128" i="20" s="1"/>
  <c r="T129" i="20" s="1"/>
  <c r="T130" i="20" s="1"/>
  <c r="T131" i="20" s="1"/>
  <c r="T132" i="20" s="1"/>
  <c r="T133" i="20" s="1"/>
  <c r="T134" i="20" s="1"/>
  <c r="T135" i="20" s="1"/>
  <c r="T136" i="20" s="1"/>
  <c r="T137" i="20" s="1"/>
  <c r="T138" i="20" s="1"/>
  <c r="T139" i="20" s="1"/>
  <c r="T140" i="20" s="1"/>
  <c r="T141" i="20" s="1"/>
  <c r="T142" i="20" s="1"/>
  <c r="T143" i="20" s="1"/>
  <c r="T144" i="20" s="1"/>
  <c r="T145" i="20" s="1"/>
  <c r="T146" i="20" s="1"/>
  <c r="T147" i="20" s="1"/>
  <c r="T148" i="20" s="1"/>
  <c r="T149" i="20" s="1"/>
  <c r="T150" i="20" s="1"/>
  <c r="T151" i="20" s="1"/>
  <c r="T152" i="20" s="1"/>
  <c r="T153" i="20" s="1"/>
  <c r="T154" i="20" s="1"/>
  <c r="T155" i="20" s="1"/>
  <c r="T156" i="20" s="1"/>
  <c r="T157" i="20" s="1"/>
  <c r="T158" i="20" s="1"/>
  <c r="T159" i="20" s="1"/>
  <c r="T160" i="20" s="1"/>
  <c r="T161" i="20" s="1"/>
  <c r="T162" i="20" s="1"/>
  <c r="T163" i="20" s="1"/>
  <c r="T164" i="20" s="1"/>
  <c r="T165" i="20" s="1"/>
  <c r="T166" i="20" s="1"/>
  <c r="T167" i="20" s="1"/>
  <c r="T168" i="20" s="1"/>
  <c r="T169" i="20" s="1"/>
  <c r="T170" i="20" s="1"/>
  <c r="T171" i="20" s="1"/>
  <c r="T172" i="20" s="1"/>
  <c r="T173" i="20" s="1"/>
  <c r="T174" i="20" s="1"/>
  <c r="T175" i="20" s="1"/>
  <c r="T176" i="20" s="1"/>
  <c r="T177" i="20" s="1"/>
  <c r="T178" i="20" s="1"/>
  <c r="T179" i="20" s="1"/>
  <c r="T180" i="20" s="1"/>
  <c r="T181" i="20" s="1"/>
  <c r="T182" i="20" s="1"/>
  <c r="T183" i="20" s="1"/>
  <c r="T184" i="20" s="1"/>
  <c r="T185" i="20" s="1"/>
  <c r="T186" i="20" s="1"/>
  <c r="T187" i="20" s="1"/>
  <c r="T188" i="20" s="1"/>
  <c r="T189" i="20" s="1"/>
  <c r="T190" i="20" s="1"/>
  <c r="T191" i="20" s="1"/>
  <c r="T192" i="20" s="1"/>
  <c r="T193" i="20" s="1"/>
  <c r="T194" i="20" s="1"/>
  <c r="T195" i="20" s="1"/>
  <c r="T196" i="20" s="1"/>
  <c r="T197" i="20" s="1"/>
  <c r="T198" i="20" s="1"/>
  <c r="T199" i="20" s="1"/>
  <c r="T200" i="20" s="1"/>
  <c r="T201" i="20" s="1"/>
  <c r="T202" i="20" s="1"/>
  <c r="T203" i="20" s="1"/>
  <c r="T204" i="20" s="1"/>
  <c r="T205" i="20" s="1"/>
  <c r="T206" i="20" s="1"/>
  <c r="T207" i="20" s="1"/>
  <c r="T208" i="20" s="1"/>
  <c r="T209" i="20" s="1"/>
  <c r="T210" i="20" s="1"/>
  <c r="T211" i="20" s="1"/>
  <c r="T212" i="20" s="1"/>
  <c r="T213" i="20" s="1"/>
  <c r="T214" i="20" s="1"/>
  <c r="T215" i="20" s="1"/>
  <c r="T216" i="20" s="1"/>
  <c r="T217" i="20" s="1"/>
  <c r="T218" i="20" s="1"/>
  <c r="T219" i="20" s="1"/>
  <c r="T220" i="20" s="1"/>
  <c r="T221" i="20" s="1"/>
  <c r="T222" i="20" s="1"/>
  <c r="T223" i="20" s="1"/>
  <c r="T224" i="20" s="1"/>
  <c r="T225" i="20" s="1"/>
  <c r="T226" i="20" s="1"/>
  <c r="T227" i="20" s="1"/>
  <c r="T228" i="20" s="1"/>
  <c r="T229" i="20" s="1"/>
  <c r="T230" i="20" s="1"/>
  <c r="T231" i="20" s="1"/>
  <c r="T232" i="20" s="1"/>
  <c r="T233" i="20" s="1"/>
  <c r="T234" i="20" s="1"/>
  <c r="T235" i="20" s="1"/>
  <c r="T236" i="20" s="1"/>
  <c r="T237" i="20" s="1"/>
  <c r="T238" i="20" s="1"/>
  <c r="T239" i="20" s="1"/>
  <c r="T240" i="20" s="1"/>
  <c r="T241" i="20" s="1"/>
  <c r="T242" i="20" s="1"/>
  <c r="T243" i="20" s="1"/>
  <c r="T244" i="20" s="1"/>
  <c r="T245" i="20" s="1"/>
  <c r="T246" i="20" s="1"/>
  <c r="T247" i="20" s="1"/>
  <c r="T248" i="20" s="1"/>
  <c r="T249" i="20" s="1"/>
  <c r="T250" i="20" s="1"/>
  <c r="T251" i="20" s="1"/>
  <c r="U12" i="20"/>
  <c r="U13" i="20" s="1"/>
  <c r="U14" i="20" s="1"/>
  <c r="U15" i="20" s="1"/>
  <c r="U16" i="20" s="1"/>
  <c r="U17" i="20" s="1"/>
  <c r="U18" i="20" s="1"/>
  <c r="U19" i="20" s="1"/>
  <c r="U20" i="20" s="1"/>
  <c r="U21" i="20" s="1"/>
  <c r="U22" i="20" s="1"/>
  <c r="U23" i="20" s="1"/>
  <c r="U24" i="20" s="1"/>
  <c r="U25" i="20" s="1"/>
  <c r="U26" i="20" s="1"/>
  <c r="U27" i="20" s="1"/>
  <c r="U28" i="20" s="1"/>
  <c r="U29" i="20" s="1"/>
  <c r="U30" i="20" s="1"/>
  <c r="U31" i="20" s="1"/>
  <c r="U32" i="20" s="1"/>
  <c r="U33" i="20" s="1"/>
  <c r="U34" i="20" s="1"/>
  <c r="U35" i="20" s="1"/>
  <c r="U36" i="20" s="1"/>
  <c r="U37" i="20" s="1"/>
  <c r="U38" i="20" s="1"/>
  <c r="U39" i="20" s="1"/>
  <c r="U40" i="20" s="1"/>
  <c r="U41" i="20" s="1"/>
  <c r="U42" i="20" s="1"/>
  <c r="U43" i="20" s="1"/>
  <c r="U44" i="20" s="1"/>
  <c r="U45" i="20" s="1"/>
  <c r="U46" i="20" s="1"/>
  <c r="U47" i="20" s="1"/>
  <c r="U48" i="20" s="1"/>
  <c r="U49" i="20" s="1"/>
  <c r="U50" i="20" s="1"/>
  <c r="U51" i="20" s="1"/>
  <c r="U52" i="20" s="1"/>
  <c r="U53" i="20" s="1"/>
  <c r="U54" i="20" s="1"/>
  <c r="U55" i="20" s="1"/>
  <c r="U56" i="20" s="1"/>
  <c r="U57" i="20" s="1"/>
  <c r="U58" i="20" s="1"/>
  <c r="U59" i="20" s="1"/>
  <c r="U60" i="20" s="1"/>
  <c r="U61" i="20" s="1"/>
  <c r="U62" i="20" s="1"/>
  <c r="U63" i="20" s="1"/>
  <c r="U64" i="20" s="1"/>
  <c r="U65" i="20" s="1"/>
  <c r="U66" i="20" s="1"/>
  <c r="U67" i="20" s="1"/>
  <c r="U68" i="20" s="1"/>
  <c r="U69" i="20" s="1"/>
  <c r="U70" i="20" s="1"/>
  <c r="U71" i="20" s="1"/>
  <c r="U72" i="20" s="1"/>
  <c r="U73" i="20" s="1"/>
  <c r="U74" i="20" s="1"/>
  <c r="U75" i="20" s="1"/>
  <c r="U76" i="20" s="1"/>
  <c r="U77" i="20" s="1"/>
  <c r="U78" i="20" s="1"/>
  <c r="U79" i="20" s="1"/>
  <c r="U80" i="20" s="1"/>
  <c r="U81" i="20" s="1"/>
  <c r="U82" i="20" s="1"/>
  <c r="U83" i="20" s="1"/>
  <c r="U84" i="20" s="1"/>
  <c r="U85" i="20" s="1"/>
  <c r="U86" i="20" s="1"/>
  <c r="U87" i="20" s="1"/>
  <c r="U88" i="20" s="1"/>
  <c r="U89" i="20" s="1"/>
  <c r="U90" i="20" s="1"/>
  <c r="U91" i="20" s="1"/>
  <c r="U92" i="20" s="1"/>
  <c r="U93" i="20" s="1"/>
  <c r="U94" i="20" s="1"/>
  <c r="U95" i="20" s="1"/>
  <c r="U96" i="20" s="1"/>
  <c r="U97" i="20" s="1"/>
  <c r="U98" i="20" s="1"/>
  <c r="U99" i="20" s="1"/>
  <c r="U100" i="20" s="1"/>
  <c r="U101" i="20" s="1"/>
  <c r="U102" i="20" s="1"/>
  <c r="U103" i="20" s="1"/>
  <c r="U104" i="20" s="1"/>
  <c r="U105" i="20" s="1"/>
  <c r="U106" i="20" s="1"/>
  <c r="U107" i="20" s="1"/>
  <c r="U108" i="20" s="1"/>
  <c r="U109" i="20" s="1"/>
  <c r="U110" i="20" s="1"/>
  <c r="U111" i="20" s="1"/>
  <c r="U112" i="20" s="1"/>
  <c r="U113" i="20" s="1"/>
  <c r="U114" i="20" s="1"/>
  <c r="U115" i="20" s="1"/>
  <c r="U116" i="20" s="1"/>
  <c r="U117" i="20" s="1"/>
  <c r="U118" i="20" s="1"/>
  <c r="U119" i="20" s="1"/>
  <c r="U120" i="20" s="1"/>
  <c r="U121" i="20" s="1"/>
  <c r="U122" i="20" s="1"/>
  <c r="U123" i="20" s="1"/>
  <c r="U124" i="20" s="1"/>
  <c r="U125" i="20" s="1"/>
  <c r="U126" i="20" s="1"/>
  <c r="U127" i="20" s="1"/>
  <c r="U128" i="20" s="1"/>
  <c r="U129" i="20" s="1"/>
  <c r="U130" i="20" s="1"/>
  <c r="U131" i="20" s="1"/>
  <c r="U132" i="20" s="1"/>
  <c r="U133" i="20" s="1"/>
  <c r="U134" i="20" s="1"/>
  <c r="U135" i="20" s="1"/>
  <c r="U136" i="20" s="1"/>
  <c r="U137" i="20" s="1"/>
  <c r="U138" i="20" s="1"/>
  <c r="U139" i="20" s="1"/>
  <c r="U140" i="20" s="1"/>
  <c r="U141" i="20" s="1"/>
  <c r="U142" i="20" s="1"/>
  <c r="U143" i="20" s="1"/>
  <c r="U144" i="20" s="1"/>
  <c r="U145" i="20" s="1"/>
  <c r="U146" i="20" s="1"/>
  <c r="U147" i="20" s="1"/>
  <c r="U148" i="20" s="1"/>
  <c r="U149" i="20" s="1"/>
  <c r="U150" i="20" s="1"/>
  <c r="U151" i="20" s="1"/>
  <c r="U152" i="20" s="1"/>
  <c r="U153" i="20" s="1"/>
  <c r="U154" i="20" s="1"/>
  <c r="U155" i="20" s="1"/>
  <c r="U156" i="20" s="1"/>
  <c r="U157" i="20" s="1"/>
  <c r="U158" i="20" s="1"/>
  <c r="U159" i="20" s="1"/>
  <c r="U160" i="20" s="1"/>
  <c r="U161" i="20" s="1"/>
  <c r="U162" i="20" s="1"/>
  <c r="U163" i="20" s="1"/>
  <c r="U164" i="20" s="1"/>
  <c r="U165" i="20" s="1"/>
  <c r="U166" i="20" s="1"/>
  <c r="U167" i="20" s="1"/>
  <c r="U168" i="20" s="1"/>
  <c r="U169" i="20" s="1"/>
  <c r="U170" i="20" s="1"/>
  <c r="U171" i="20" s="1"/>
  <c r="U172" i="20" s="1"/>
  <c r="U173" i="20" s="1"/>
  <c r="U174" i="20" s="1"/>
  <c r="U175" i="20" s="1"/>
  <c r="U176" i="20" s="1"/>
  <c r="U177" i="20" s="1"/>
  <c r="U178" i="20" s="1"/>
  <c r="U179" i="20" s="1"/>
  <c r="U180" i="20" s="1"/>
  <c r="U181" i="20" s="1"/>
  <c r="U182" i="20" s="1"/>
  <c r="U183" i="20" s="1"/>
  <c r="U184" i="20" s="1"/>
  <c r="U185" i="20" s="1"/>
  <c r="U186" i="20" s="1"/>
  <c r="U187" i="20" s="1"/>
  <c r="U188" i="20" s="1"/>
  <c r="U189" i="20" s="1"/>
  <c r="U190" i="20" s="1"/>
  <c r="U191" i="20" s="1"/>
  <c r="U192" i="20" s="1"/>
  <c r="U193" i="20" s="1"/>
  <c r="U194" i="20" s="1"/>
  <c r="U195" i="20" s="1"/>
  <c r="U196" i="20" s="1"/>
  <c r="U197" i="20" s="1"/>
  <c r="U198" i="20" s="1"/>
  <c r="U199" i="20" s="1"/>
  <c r="U200" i="20" s="1"/>
  <c r="U201" i="20" s="1"/>
  <c r="U202" i="20" s="1"/>
  <c r="U203" i="20" s="1"/>
  <c r="U204" i="20" s="1"/>
  <c r="U205" i="20" s="1"/>
  <c r="U206" i="20" s="1"/>
  <c r="U207" i="20" s="1"/>
  <c r="U208" i="20" s="1"/>
  <c r="U209" i="20" s="1"/>
  <c r="U210" i="20" s="1"/>
  <c r="U211" i="20" s="1"/>
  <c r="U212" i="20" s="1"/>
  <c r="U213" i="20" s="1"/>
  <c r="U214" i="20" s="1"/>
  <c r="U215" i="20" s="1"/>
  <c r="U216" i="20" s="1"/>
  <c r="U217" i="20" s="1"/>
  <c r="U218" i="20" s="1"/>
  <c r="U219" i="20" s="1"/>
  <c r="U220" i="20" s="1"/>
  <c r="U221" i="20" s="1"/>
  <c r="U222" i="20" s="1"/>
  <c r="U223" i="20" s="1"/>
  <c r="U224" i="20" s="1"/>
  <c r="U225" i="20" s="1"/>
  <c r="U226" i="20" s="1"/>
  <c r="U227" i="20" s="1"/>
  <c r="U228" i="20" s="1"/>
  <c r="U229" i="20" s="1"/>
  <c r="U230" i="20" s="1"/>
  <c r="U231" i="20" s="1"/>
  <c r="U232" i="20" s="1"/>
  <c r="U233" i="20" s="1"/>
  <c r="U234" i="20" s="1"/>
  <c r="U235" i="20" s="1"/>
  <c r="U236" i="20" s="1"/>
  <c r="U237" i="20" s="1"/>
  <c r="U238" i="20" s="1"/>
  <c r="U239" i="20" s="1"/>
  <c r="U240" i="20" s="1"/>
  <c r="U241" i="20" s="1"/>
  <c r="U242" i="20" s="1"/>
  <c r="U243" i="20" s="1"/>
  <c r="U244" i="20" s="1"/>
  <c r="U245" i="20" s="1"/>
  <c r="U246" i="20" s="1"/>
  <c r="U247" i="20" s="1"/>
  <c r="U248" i="20" s="1"/>
  <c r="U249" i="20" s="1"/>
  <c r="U250" i="20" s="1"/>
  <c r="U251" i="20" s="1"/>
  <c r="V12" i="20"/>
  <c r="V13" i="20" s="1"/>
  <c r="V14" i="20" s="1"/>
  <c r="V15" i="20" s="1"/>
  <c r="V16" i="20" s="1"/>
  <c r="V17" i="20" s="1"/>
  <c r="V18" i="20" s="1"/>
  <c r="V19" i="20" s="1"/>
  <c r="V20" i="20" s="1"/>
  <c r="V21" i="20" s="1"/>
  <c r="V22" i="20" s="1"/>
  <c r="V23" i="20" s="1"/>
  <c r="V24" i="20" s="1"/>
  <c r="V25" i="20" s="1"/>
  <c r="V26" i="20" s="1"/>
  <c r="V27" i="20" s="1"/>
  <c r="V28" i="20" s="1"/>
  <c r="V29" i="20" s="1"/>
  <c r="V30" i="20" s="1"/>
  <c r="V31" i="20" s="1"/>
  <c r="V32" i="20" s="1"/>
  <c r="V33" i="20" s="1"/>
  <c r="V34" i="20" s="1"/>
  <c r="V35" i="20" s="1"/>
  <c r="V36" i="20" s="1"/>
  <c r="V37" i="20" s="1"/>
  <c r="V38" i="20" s="1"/>
  <c r="V39" i="20" s="1"/>
  <c r="V40" i="20" s="1"/>
  <c r="V41" i="20" s="1"/>
  <c r="V42" i="20" s="1"/>
  <c r="V43" i="20" s="1"/>
  <c r="V44" i="20" s="1"/>
  <c r="V45" i="20" s="1"/>
  <c r="V46" i="20" s="1"/>
  <c r="V47" i="20" s="1"/>
  <c r="V48" i="20" s="1"/>
  <c r="V49" i="20" s="1"/>
  <c r="V50" i="20" s="1"/>
  <c r="V51" i="20" s="1"/>
  <c r="V52" i="20" s="1"/>
  <c r="V53" i="20" s="1"/>
  <c r="V54" i="20" s="1"/>
  <c r="V55" i="20" s="1"/>
  <c r="V56" i="20" s="1"/>
  <c r="V57" i="20" s="1"/>
  <c r="V58" i="20" s="1"/>
  <c r="V59" i="20" s="1"/>
  <c r="V60" i="20" s="1"/>
  <c r="V61" i="20" s="1"/>
  <c r="V62" i="20" s="1"/>
  <c r="V63" i="20" s="1"/>
  <c r="V64" i="20" s="1"/>
  <c r="V65" i="20" s="1"/>
  <c r="V66" i="20" s="1"/>
  <c r="V67" i="20" s="1"/>
  <c r="V68" i="20" s="1"/>
  <c r="V69" i="20" s="1"/>
  <c r="V70" i="20" s="1"/>
  <c r="V71" i="20" s="1"/>
  <c r="V72" i="20" s="1"/>
  <c r="V73" i="20" s="1"/>
  <c r="V74" i="20" s="1"/>
  <c r="V75" i="20" s="1"/>
  <c r="V76" i="20" s="1"/>
  <c r="V77" i="20" s="1"/>
  <c r="V78" i="20" s="1"/>
  <c r="V79" i="20" s="1"/>
  <c r="V80" i="20" s="1"/>
  <c r="V81" i="20" s="1"/>
  <c r="V82" i="20" s="1"/>
  <c r="V83" i="20" s="1"/>
  <c r="V84" i="20" s="1"/>
  <c r="V85" i="20" s="1"/>
  <c r="V86" i="20" s="1"/>
  <c r="V87" i="20" s="1"/>
  <c r="V88" i="20" s="1"/>
  <c r="V89" i="20" s="1"/>
  <c r="V90" i="20" s="1"/>
  <c r="V91" i="20" s="1"/>
  <c r="V92" i="20" s="1"/>
  <c r="V93" i="20" s="1"/>
  <c r="V94" i="20" s="1"/>
  <c r="V95" i="20" s="1"/>
  <c r="V96" i="20" s="1"/>
  <c r="V97" i="20" s="1"/>
  <c r="V98" i="20" s="1"/>
  <c r="V99" i="20" s="1"/>
  <c r="V100" i="20" s="1"/>
  <c r="V101" i="20" s="1"/>
  <c r="V102" i="20" s="1"/>
  <c r="V103" i="20" s="1"/>
  <c r="V104" i="20" s="1"/>
  <c r="V105" i="20" s="1"/>
  <c r="V106" i="20" s="1"/>
  <c r="V107" i="20" s="1"/>
  <c r="V108" i="20" s="1"/>
  <c r="V109" i="20" s="1"/>
  <c r="V110" i="20" s="1"/>
  <c r="V111" i="20" s="1"/>
  <c r="V112" i="20" s="1"/>
  <c r="V113" i="20" s="1"/>
  <c r="V114" i="20" s="1"/>
  <c r="V115" i="20" s="1"/>
  <c r="V116" i="20" s="1"/>
  <c r="V117" i="20" s="1"/>
  <c r="V118" i="20" s="1"/>
  <c r="V119" i="20" s="1"/>
  <c r="V120" i="20" s="1"/>
  <c r="V121" i="20" s="1"/>
  <c r="V122" i="20" s="1"/>
  <c r="V123" i="20" s="1"/>
  <c r="V124" i="20" s="1"/>
  <c r="V125" i="20" s="1"/>
  <c r="V126" i="20" s="1"/>
  <c r="V127" i="20" s="1"/>
  <c r="V128" i="20" s="1"/>
  <c r="V129" i="20" s="1"/>
  <c r="V130" i="20" s="1"/>
  <c r="V131" i="20" s="1"/>
  <c r="V132" i="20" s="1"/>
  <c r="V133" i="20" s="1"/>
  <c r="V134" i="20" s="1"/>
  <c r="V135" i="20" s="1"/>
  <c r="V136" i="20" s="1"/>
  <c r="V137" i="20" s="1"/>
  <c r="V138" i="20" s="1"/>
  <c r="V139" i="20" s="1"/>
  <c r="V140" i="20" s="1"/>
  <c r="V141" i="20" s="1"/>
  <c r="V142" i="20" s="1"/>
  <c r="V143" i="20" s="1"/>
  <c r="V144" i="20" s="1"/>
  <c r="V145" i="20" s="1"/>
  <c r="V146" i="20" s="1"/>
  <c r="V147" i="20" s="1"/>
  <c r="V148" i="20" s="1"/>
  <c r="V149" i="20" s="1"/>
  <c r="V150" i="20" s="1"/>
  <c r="V151" i="20" s="1"/>
  <c r="V152" i="20" s="1"/>
  <c r="V153" i="20" s="1"/>
  <c r="V154" i="20" s="1"/>
  <c r="V155" i="20" s="1"/>
  <c r="V156" i="20" s="1"/>
  <c r="V157" i="20" s="1"/>
  <c r="V158" i="20" s="1"/>
  <c r="V159" i="20" s="1"/>
  <c r="V160" i="20" s="1"/>
  <c r="V161" i="20" s="1"/>
  <c r="V162" i="20" s="1"/>
  <c r="V163" i="20" s="1"/>
  <c r="V164" i="20" s="1"/>
  <c r="V165" i="20" s="1"/>
  <c r="V166" i="20" s="1"/>
  <c r="V167" i="20" s="1"/>
  <c r="V168" i="20" s="1"/>
  <c r="V169" i="20" s="1"/>
  <c r="V170" i="20" s="1"/>
  <c r="V171" i="20" s="1"/>
  <c r="V172" i="20" s="1"/>
  <c r="V173" i="20" s="1"/>
  <c r="V174" i="20" s="1"/>
  <c r="V175" i="20" s="1"/>
  <c r="V176" i="20" s="1"/>
  <c r="V177" i="20" s="1"/>
  <c r="V178" i="20" s="1"/>
  <c r="V179" i="20" s="1"/>
  <c r="V180" i="20" s="1"/>
  <c r="V181" i="20" s="1"/>
  <c r="V182" i="20" s="1"/>
  <c r="V183" i="20" s="1"/>
  <c r="V184" i="20" s="1"/>
  <c r="V185" i="20" s="1"/>
  <c r="V186" i="20" s="1"/>
  <c r="V187" i="20" s="1"/>
  <c r="V188" i="20" s="1"/>
  <c r="V189" i="20" s="1"/>
  <c r="V190" i="20" s="1"/>
  <c r="V191" i="20" s="1"/>
  <c r="V192" i="20" s="1"/>
  <c r="V193" i="20" s="1"/>
  <c r="V194" i="20" s="1"/>
  <c r="V195" i="20" s="1"/>
  <c r="V196" i="20" s="1"/>
  <c r="V197" i="20" s="1"/>
  <c r="V198" i="20" s="1"/>
  <c r="V199" i="20" s="1"/>
  <c r="V200" i="20" s="1"/>
  <c r="V201" i="20" s="1"/>
  <c r="V202" i="20" s="1"/>
  <c r="V203" i="20" s="1"/>
  <c r="V204" i="20" s="1"/>
  <c r="V205" i="20" s="1"/>
  <c r="V206" i="20" s="1"/>
  <c r="V207" i="20" s="1"/>
  <c r="V208" i="20" s="1"/>
  <c r="V209" i="20" s="1"/>
  <c r="V210" i="20" s="1"/>
  <c r="V211" i="20" s="1"/>
  <c r="V212" i="20" s="1"/>
  <c r="V213" i="20" s="1"/>
  <c r="V214" i="20" s="1"/>
  <c r="V215" i="20" s="1"/>
  <c r="V216" i="20" s="1"/>
  <c r="V217" i="20" s="1"/>
  <c r="V218" i="20" s="1"/>
  <c r="V219" i="20" s="1"/>
  <c r="V220" i="20" s="1"/>
  <c r="V221" i="20" s="1"/>
  <c r="V222" i="20" s="1"/>
  <c r="V223" i="20" s="1"/>
  <c r="V224" i="20" s="1"/>
  <c r="V225" i="20" s="1"/>
  <c r="V226" i="20" s="1"/>
  <c r="V227" i="20" s="1"/>
  <c r="V228" i="20" s="1"/>
  <c r="V229" i="20" s="1"/>
  <c r="V230" i="20" s="1"/>
  <c r="V231" i="20" s="1"/>
  <c r="V232" i="20" s="1"/>
  <c r="V233" i="20" s="1"/>
  <c r="V234" i="20" s="1"/>
  <c r="V235" i="20" s="1"/>
  <c r="V236" i="20" s="1"/>
  <c r="V237" i="20" s="1"/>
  <c r="V238" i="20" s="1"/>
  <c r="V239" i="20" s="1"/>
  <c r="V240" i="20" s="1"/>
  <c r="V241" i="20" s="1"/>
  <c r="V242" i="20" s="1"/>
  <c r="V243" i="20" s="1"/>
  <c r="V244" i="20" s="1"/>
  <c r="V245" i="20" s="1"/>
  <c r="V246" i="20" s="1"/>
  <c r="V247" i="20" s="1"/>
  <c r="V248" i="20" s="1"/>
  <c r="V249" i="20" s="1"/>
  <c r="V250" i="20" s="1"/>
  <c r="V251" i="20" s="1"/>
  <c r="W12" i="20"/>
  <c r="W13" i="20" s="1"/>
  <c r="W14" i="20" s="1"/>
  <c r="W15" i="20" s="1"/>
  <c r="W16" i="20" s="1"/>
  <c r="W17" i="20" s="1"/>
  <c r="W18" i="20" s="1"/>
  <c r="W19" i="20" s="1"/>
  <c r="W20" i="20" s="1"/>
  <c r="W21" i="20" s="1"/>
  <c r="W22" i="20" s="1"/>
  <c r="W23" i="20" s="1"/>
  <c r="W24" i="20" s="1"/>
  <c r="W25" i="20" s="1"/>
  <c r="W26" i="20" s="1"/>
  <c r="W27" i="20" s="1"/>
  <c r="W28" i="20" s="1"/>
  <c r="W29" i="20" s="1"/>
  <c r="W30" i="20" s="1"/>
  <c r="W31" i="20" s="1"/>
  <c r="W32" i="20" s="1"/>
  <c r="W33" i="20" s="1"/>
  <c r="W34" i="20" s="1"/>
  <c r="W35" i="20" s="1"/>
  <c r="W36" i="20" s="1"/>
  <c r="W37" i="20" s="1"/>
  <c r="W38" i="20" s="1"/>
  <c r="W39" i="20" s="1"/>
  <c r="W40" i="20" s="1"/>
  <c r="W41" i="20" s="1"/>
  <c r="W42" i="20" s="1"/>
  <c r="W43" i="20" s="1"/>
  <c r="W44" i="20" s="1"/>
  <c r="W45" i="20" s="1"/>
  <c r="W46" i="20" s="1"/>
  <c r="W47" i="20" s="1"/>
  <c r="W48" i="20" s="1"/>
  <c r="W49" i="20" s="1"/>
  <c r="W50" i="20" s="1"/>
  <c r="W51" i="20" s="1"/>
  <c r="W52" i="20" s="1"/>
  <c r="W53" i="20" s="1"/>
  <c r="W54" i="20" s="1"/>
  <c r="W55" i="20" s="1"/>
  <c r="W56" i="20" s="1"/>
  <c r="W57" i="20" s="1"/>
  <c r="W58" i="20" s="1"/>
  <c r="W59" i="20" s="1"/>
  <c r="W60" i="20" s="1"/>
  <c r="W61" i="20" s="1"/>
  <c r="W62" i="20" s="1"/>
  <c r="W63" i="20" s="1"/>
  <c r="W64" i="20" s="1"/>
  <c r="W65" i="20" s="1"/>
  <c r="W66" i="20" s="1"/>
  <c r="W67" i="20" s="1"/>
  <c r="W68" i="20" s="1"/>
  <c r="W69" i="20" s="1"/>
  <c r="W70" i="20" s="1"/>
  <c r="W71" i="20" s="1"/>
  <c r="W72" i="20" s="1"/>
  <c r="W73" i="20" s="1"/>
  <c r="W74" i="20" s="1"/>
  <c r="W75" i="20" s="1"/>
  <c r="W76" i="20" s="1"/>
  <c r="W77" i="20" s="1"/>
  <c r="W78" i="20" s="1"/>
  <c r="W79" i="20" s="1"/>
  <c r="W80" i="20" s="1"/>
  <c r="W81" i="20" s="1"/>
  <c r="W82" i="20" s="1"/>
  <c r="W83" i="20" s="1"/>
  <c r="W84" i="20" s="1"/>
  <c r="W85" i="20" s="1"/>
  <c r="W86" i="20" s="1"/>
  <c r="W87" i="20" s="1"/>
  <c r="W88" i="20" s="1"/>
  <c r="W89" i="20" s="1"/>
  <c r="W90" i="20" s="1"/>
  <c r="W91" i="20" s="1"/>
  <c r="W92" i="20" s="1"/>
  <c r="W93" i="20" s="1"/>
  <c r="W94" i="20" s="1"/>
  <c r="W95" i="20" s="1"/>
  <c r="W96" i="20" s="1"/>
  <c r="W97" i="20" s="1"/>
  <c r="W98" i="20" s="1"/>
  <c r="W99" i="20" s="1"/>
  <c r="W100" i="20" s="1"/>
  <c r="W101" i="20" s="1"/>
  <c r="W102" i="20" s="1"/>
  <c r="W103" i="20" s="1"/>
  <c r="W104" i="20" s="1"/>
  <c r="W105" i="20" s="1"/>
  <c r="W106" i="20" s="1"/>
  <c r="W107" i="20" s="1"/>
  <c r="W108" i="20" s="1"/>
  <c r="W109" i="20" s="1"/>
  <c r="W110" i="20" s="1"/>
  <c r="W111" i="20" s="1"/>
  <c r="W112" i="20" s="1"/>
  <c r="W113" i="20" s="1"/>
  <c r="W114" i="20" s="1"/>
  <c r="W115" i="20" s="1"/>
  <c r="W116" i="20" s="1"/>
  <c r="W117" i="20" s="1"/>
  <c r="W118" i="20" s="1"/>
  <c r="W119" i="20" s="1"/>
  <c r="W120" i="20" s="1"/>
  <c r="W121" i="20" s="1"/>
  <c r="W122" i="20" s="1"/>
  <c r="W123" i="20" s="1"/>
  <c r="W124" i="20" s="1"/>
  <c r="W125" i="20" s="1"/>
  <c r="W126" i="20" s="1"/>
  <c r="W127" i="20" s="1"/>
  <c r="W128" i="20" s="1"/>
  <c r="W129" i="20" s="1"/>
  <c r="W130" i="20" s="1"/>
  <c r="W131" i="20" s="1"/>
  <c r="W132" i="20" s="1"/>
  <c r="W133" i="20" s="1"/>
  <c r="W134" i="20" s="1"/>
  <c r="W135" i="20" s="1"/>
  <c r="W136" i="20" s="1"/>
  <c r="W137" i="20" s="1"/>
  <c r="W138" i="20" s="1"/>
  <c r="W139" i="20" s="1"/>
  <c r="W140" i="20" s="1"/>
  <c r="W141" i="20" s="1"/>
  <c r="W142" i="20" s="1"/>
  <c r="W143" i="20" s="1"/>
  <c r="W144" i="20" s="1"/>
  <c r="W145" i="20" s="1"/>
  <c r="W146" i="20" s="1"/>
  <c r="W147" i="20" s="1"/>
  <c r="W148" i="20" s="1"/>
  <c r="W149" i="20" s="1"/>
  <c r="W150" i="20" s="1"/>
  <c r="W151" i="20" s="1"/>
  <c r="W152" i="20" s="1"/>
  <c r="W153" i="20" s="1"/>
  <c r="W154" i="20" s="1"/>
  <c r="W155" i="20" s="1"/>
  <c r="W156" i="20" s="1"/>
  <c r="W157" i="20" s="1"/>
  <c r="W158" i="20" s="1"/>
  <c r="W159" i="20" s="1"/>
  <c r="W160" i="20" s="1"/>
  <c r="W161" i="20" s="1"/>
  <c r="W162" i="20" s="1"/>
  <c r="W163" i="20" s="1"/>
  <c r="W164" i="20" s="1"/>
  <c r="W165" i="20" s="1"/>
  <c r="W166" i="20" s="1"/>
  <c r="W167" i="20" s="1"/>
  <c r="W168" i="20" s="1"/>
  <c r="W169" i="20" s="1"/>
  <c r="W170" i="20" s="1"/>
  <c r="W171" i="20" s="1"/>
  <c r="W172" i="20" s="1"/>
  <c r="W173" i="20" s="1"/>
  <c r="W174" i="20" s="1"/>
  <c r="W175" i="20" s="1"/>
  <c r="W176" i="20" s="1"/>
  <c r="W177" i="20" s="1"/>
  <c r="W178" i="20" s="1"/>
  <c r="W179" i="20" s="1"/>
  <c r="W180" i="20" s="1"/>
  <c r="W181" i="20" s="1"/>
  <c r="W182" i="20" s="1"/>
  <c r="W183" i="20" s="1"/>
  <c r="W184" i="20" s="1"/>
  <c r="W185" i="20" s="1"/>
  <c r="W186" i="20" s="1"/>
  <c r="W187" i="20" s="1"/>
  <c r="W188" i="20" s="1"/>
  <c r="W189" i="20" s="1"/>
  <c r="W190" i="20" s="1"/>
  <c r="W191" i="20" s="1"/>
  <c r="W192" i="20" s="1"/>
  <c r="W193" i="20" s="1"/>
  <c r="W194" i="20" s="1"/>
  <c r="W195" i="20" s="1"/>
  <c r="W196" i="20" s="1"/>
  <c r="W197" i="20" s="1"/>
  <c r="W198" i="20" s="1"/>
  <c r="W199" i="20" s="1"/>
  <c r="W200" i="20" s="1"/>
  <c r="W201" i="20" s="1"/>
  <c r="W202" i="20" s="1"/>
  <c r="W203" i="20" s="1"/>
  <c r="W204" i="20" s="1"/>
  <c r="W205" i="20" s="1"/>
  <c r="W206" i="20" s="1"/>
  <c r="W207" i="20" s="1"/>
  <c r="W208" i="20" s="1"/>
  <c r="W209" i="20" s="1"/>
  <c r="W210" i="20" s="1"/>
  <c r="W211" i="20" s="1"/>
  <c r="W212" i="20" s="1"/>
  <c r="W213" i="20" s="1"/>
  <c r="W214" i="20" s="1"/>
  <c r="W215" i="20" s="1"/>
  <c r="W216" i="20" s="1"/>
  <c r="W217" i="20" s="1"/>
  <c r="W218" i="20" s="1"/>
  <c r="W219" i="20" s="1"/>
  <c r="W220" i="20" s="1"/>
  <c r="W221" i="20" s="1"/>
  <c r="W222" i="20" s="1"/>
  <c r="W223" i="20" s="1"/>
  <c r="W224" i="20" s="1"/>
  <c r="W225" i="20" s="1"/>
  <c r="W226" i="20" s="1"/>
  <c r="W227" i="20" s="1"/>
  <c r="W228" i="20" s="1"/>
  <c r="W229" i="20" s="1"/>
  <c r="W230" i="20" s="1"/>
  <c r="W231" i="20" s="1"/>
  <c r="W232" i="20" s="1"/>
  <c r="W233" i="20" s="1"/>
  <c r="W234" i="20" s="1"/>
  <c r="W235" i="20" s="1"/>
  <c r="W236" i="20" s="1"/>
  <c r="W237" i="20" s="1"/>
  <c r="W238" i="20" s="1"/>
  <c r="W239" i="20" s="1"/>
  <c r="W240" i="20" s="1"/>
  <c r="W241" i="20" s="1"/>
  <c r="W242" i="20" s="1"/>
  <c r="W243" i="20" s="1"/>
  <c r="W244" i="20" s="1"/>
  <c r="W245" i="20" s="1"/>
  <c r="W246" i="20" s="1"/>
  <c r="W247" i="20" s="1"/>
  <c r="W248" i="20" s="1"/>
  <c r="W249" i="20" s="1"/>
  <c r="W250" i="20" s="1"/>
  <c r="W251" i="20" s="1"/>
  <c r="X12" i="20"/>
  <c r="X13" i="20" s="1"/>
  <c r="X14" i="20" s="1"/>
  <c r="X15" i="20" s="1"/>
  <c r="X16" i="20" s="1"/>
  <c r="X17" i="20" s="1"/>
  <c r="X18" i="20" s="1"/>
  <c r="X19" i="20" s="1"/>
  <c r="X20" i="20" s="1"/>
  <c r="X21" i="20" s="1"/>
  <c r="X22" i="20" s="1"/>
  <c r="X23" i="20" s="1"/>
  <c r="X24" i="20" s="1"/>
  <c r="X25" i="20" s="1"/>
  <c r="X26" i="20" s="1"/>
  <c r="X27" i="20" s="1"/>
  <c r="X28" i="20" s="1"/>
  <c r="X29" i="20" s="1"/>
  <c r="X30" i="20" s="1"/>
  <c r="X31" i="20" s="1"/>
  <c r="X32" i="20" s="1"/>
  <c r="X33" i="20" s="1"/>
  <c r="X34" i="20" s="1"/>
  <c r="X35" i="20" s="1"/>
  <c r="X36" i="20" s="1"/>
  <c r="X37" i="20" s="1"/>
  <c r="X38" i="20" s="1"/>
  <c r="X39" i="20" s="1"/>
  <c r="X40" i="20" s="1"/>
  <c r="X41" i="20" s="1"/>
  <c r="X42" i="20" s="1"/>
  <c r="X43" i="20" s="1"/>
  <c r="X44" i="20" s="1"/>
  <c r="X45" i="20" s="1"/>
  <c r="X46" i="20" s="1"/>
  <c r="X47" i="20" s="1"/>
  <c r="X48" i="20" s="1"/>
  <c r="X49" i="20" s="1"/>
  <c r="X50" i="20" s="1"/>
  <c r="X51" i="20" s="1"/>
  <c r="X52" i="20" s="1"/>
  <c r="X53" i="20" s="1"/>
  <c r="X54" i="20" s="1"/>
  <c r="X55" i="20" s="1"/>
  <c r="X56" i="20" s="1"/>
  <c r="X57" i="20" s="1"/>
  <c r="X58" i="20" s="1"/>
  <c r="X59" i="20" s="1"/>
  <c r="X60" i="20" s="1"/>
  <c r="X61" i="20" s="1"/>
  <c r="X62" i="20" s="1"/>
  <c r="X63" i="20" s="1"/>
  <c r="X64" i="20" s="1"/>
  <c r="X65" i="20" s="1"/>
  <c r="X66" i="20" s="1"/>
  <c r="X67" i="20" s="1"/>
  <c r="X68" i="20" s="1"/>
  <c r="X69" i="20" s="1"/>
  <c r="X70" i="20" s="1"/>
  <c r="X71" i="20" s="1"/>
  <c r="X72" i="20" s="1"/>
  <c r="X73" i="20" s="1"/>
  <c r="X74" i="20" s="1"/>
  <c r="X75" i="20" s="1"/>
  <c r="X76" i="20" s="1"/>
  <c r="X77" i="20" s="1"/>
  <c r="X78" i="20" s="1"/>
  <c r="X79" i="20" s="1"/>
  <c r="X80" i="20" s="1"/>
  <c r="X81" i="20" s="1"/>
  <c r="X82" i="20" s="1"/>
  <c r="X83" i="20" s="1"/>
  <c r="X84" i="20" s="1"/>
  <c r="X85" i="20" s="1"/>
  <c r="X86" i="20" s="1"/>
  <c r="X87" i="20" s="1"/>
  <c r="X88" i="20" s="1"/>
  <c r="X89" i="20" s="1"/>
  <c r="X90" i="20" s="1"/>
  <c r="X91" i="20" s="1"/>
  <c r="X92" i="20" s="1"/>
  <c r="X93" i="20" s="1"/>
  <c r="X94" i="20" s="1"/>
  <c r="X95" i="20" s="1"/>
  <c r="X96" i="20" s="1"/>
  <c r="X97" i="20" s="1"/>
  <c r="X98" i="20" s="1"/>
  <c r="X99" i="20" s="1"/>
  <c r="X100" i="20" s="1"/>
  <c r="X101" i="20" s="1"/>
  <c r="X102" i="20" s="1"/>
  <c r="X103" i="20" s="1"/>
  <c r="X104" i="20" s="1"/>
  <c r="X105" i="20" s="1"/>
  <c r="X106" i="20" s="1"/>
  <c r="X107" i="20" s="1"/>
  <c r="X108" i="20" s="1"/>
  <c r="X109" i="20" s="1"/>
  <c r="X110" i="20" s="1"/>
  <c r="X111" i="20" s="1"/>
  <c r="X112" i="20" s="1"/>
  <c r="X113" i="20" s="1"/>
  <c r="X114" i="20" s="1"/>
  <c r="X115" i="20" s="1"/>
  <c r="X116" i="20" s="1"/>
  <c r="X117" i="20" s="1"/>
  <c r="X118" i="20" s="1"/>
  <c r="X119" i="20" s="1"/>
  <c r="X120" i="20" s="1"/>
  <c r="X121" i="20" s="1"/>
  <c r="X122" i="20" s="1"/>
  <c r="X123" i="20" s="1"/>
  <c r="X124" i="20" s="1"/>
  <c r="X125" i="20" s="1"/>
  <c r="X126" i="20" s="1"/>
  <c r="X127" i="20" s="1"/>
  <c r="X128" i="20" s="1"/>
  <c r="X129" i="20" s="1"/>
  <c r="X130" i="20" s="1"/>
  <c r="X131" i="20" s="1"/>
  <c r="X132" i="20" s="1"/>
  <c r="X133" i="20" s="1"/>
  <c r="X134" i="20" s="1"/>
  <c r="X135" i="20" s="1"/>
  <c r="X136" i="20" s="1"/>
  <c r="X137" i="20" s="1"/>
  <c r="X138" i="20" s="1"/>
  <c r="X139" i="20" s="1"/>
  <c r="X140" i="20" s="1"/>
  <c r="X141" i="20" s="1"/>
  <c r="X142" i="20" s="1"/>
  <c r="X143" i="20" s="1"/>
  <c r="X144" i="20" s="1"/>
  <c r="X145" i="20" s="1"/>
  <c r="X146" i="20" s="1"/>
  <c r="X147" i="20" s="1"/>
  <c r="X148" i="20" s="1"/>
  <c r="X149" i="20" s="1"/>
  <c r="X150" i="20" s="1"/>
  <c r="X151" i="20" s="1"/>
  <c r="X152" i="20" s="1"/>
  <c r="X153" i="20" s="1"/>
  <c r="X154" i="20" s="1"/>
  <c r="X155" i="20" s="1"/>
  <c r="X156" i="20" s="1"/>
  <c r="X157" i="20" s="1"/>
  <c r="X158" i="20" s="1"/>
  <c r="X159" i="20" s="1"/>
  <c r="X160" i="20" s="1"/>
  <c r="X161" i="20" s="1"/>
  <c r="X162" i="20" s="1"/>
  <c r="X163" i="20" s="1"/>
  <c r="X164" i="20" s="1"/>
  <c r="X165" i="20" s="1"/>
  <c r="X166" i="20" s="1"/>
  <c r="X167" i="20" s="1"/>
  <c r="X168" i="20" s="1"/>
  <c r="X169" i="20" s="1"/>
  <c r="X170" i="20" s="1"/>
  <c r="X171" i="20" s="1"/>
  <c r="X172" i="20" s="1"/>
  <c r="X173" i="20" s="1"/>
  <c r="X174" i="20" s="1"/>
  <c r="X175" i="20" s="1"/>
  <c r="X176" i="20" s="1"/>
  <c r="X177" i="20" s="1"/>
  <c r="X178" i="20" s="1"/>
  <c r="X179" i="20" s="1"/>
  <c r="X180" i="20" s="1"/>
  <c r="X181" i="20" s="1"/>
  <c r="X182" i="20" s="1"/>
  <c r="X183" i="20" s="1"/>
  <c r="X184" i="20" s="1"/>
  <c r="X185" i="20" s="1"/>
  <c r="X186" i="20" s="1"/>
  <c r="X187" i="20" s="1"/>
  <c r="X188" i="20" s="1"/>
  <c r="X189" i="20" s="1"/>
  <c r="X190" i="20" s="1"/>
  <c r="X191" i="20" s="1"/>
  <c r="X192" i="20" s="1"/>
  <c r="X193" i="20" s="1"/>
  <c r="X194" i="20" s="1"/>
  <c r="X195" i="20" s="1"/>
  <c r="X196" i="20" s="1"/>
  <c r="X197" i="20" s="1"/>
  <c r="X198" i="20" s="1"/>
  <c r="X199" i="20" s="1"/>
  <c r="X200" i="20" s="1"/>
  <c r="X201" i="20" s="1"/>
  <c r="X202" i="20" s="1"/>
  <c r="X203" i="20" s="1"/>
  <c r="X204" i="20" s="1"/>
  <c r="X205" i="20" s="1"/>
  <c r="X206" i="20" s="1"/>
  <c r="X207" i="20" s="1"/>
  <c r="X208" i="20" s="1"/>
  <c r="X209" i="20" s="1"/>
  <c r="X210" i="20" s="1"/>
  <c r="X211" i="20" s="1"/>
  <c r="X212" i="20" s="1"/>
  <c r="X213" i="20" s="1"/>
  <c r="X214" i="20" s="1"/>
  <c r="X215" i="20" s="1"/>
  <c r="X216" i="20" s="1"/>
  <c r="X217" i="20" s="1"/>
  <c r="X218" i="20" s="1"/>
  <c r="X219" i="20" s="1"/>
  <c r="X220" i="20" s="1"/>
  <c r="X221" i="20" s="1"/>
  <c r="X222" i="20" s="1"/>
  <c r="X223" i="20" s="1"/>
  <c r="X224" i="20" s="1"/>
  <c r="X225" i="20" s="1"/>
  <c r="X226" i="20" s="1"/>
  <c r="X227" i="20" s="1"/>
  <c r="X228" i="20" s="1"/>
  <c r="X229" i="20" s="1"/>
  <c r="X230" i="20" s="1"/>
  <c r="X231" i="20" s="1"/>
  <c r="X232" i="20" s="1"/>
  <c r="X233" i="20" s="1"/>
  <c r="X234" i="20" s="1"/>
  <c r="X235" i="20" s="1"/>
  <c r="X236" i="20" s="1"/>
  <c r="X237" i="20" s="1"/>
  <c r="X238" i="20" s="1"/>
  <c r="X239" i="20" s="1"/>
  <c r="X240" i="20" s="1"/>
  <c r="X241" i="20" s="1"/>
  <c r="X242" i="20" s="1"/>
  <c r="X243" i="20" s="1"/>
  <c r="X244" i="20" s="1"/>
  <c r="X245" i="20" s="1"/>
  <c r="X246" i="20" s="1"/>
  <c r="X247" i="20" s="1"/>
  <c r="X248" i="20" s="1"/>
  <c r="X249" i="20" s="1"/>
  <c r="X250" i="20" s="1"/>
  <c r="X251" i="20" s="1"/>
  <c r="Y12" i="20"/>
  <c r="Y13" i="20" s="1"/>
  <c r="Y14" i="20" s="1"/>
  <c r="Y15" i="20" s="1"/>
  <c r="Y16" i="20" s="1"/>
  <c r="Y17" i="20" s="1"/>
  <c r="Y18" i="20" s="1"/>
  <c r="Y19" i="20" s="1"/>
  <c r="Y20" i="20" s="1"/>
  <c r="Y21" i="20" s="1"/>
  <c r="Y22" i="20" s="1"/>
  <c r="Y23" i="20" s="1"/>
  <c r="Y24" i="20" s="1"/>
  <c r="Y25" i="20" s="1"/>
  <c r="Y26" i="20" s="1"/>
  <c r="Y27" i="20" s="1"/>
  <c r="Y28" i="20" s="1"/>
  <c r="Y29" i="20" s="1"/>
  <c r="Y30" i="20" s="1"/>
  <c r="Y31" i="20" s="1"/>
  <c r="Y32" i="20" s="1"/>
  <c r="Y33" i="20" s="1"/>
  <c r="Y34" i="20" s="1"/>
  <c r="Y35" i="20" s="1"/>
  <c r="Y36" i="20" s="1"/>
  <c r="Y37" i="20" s="1"/>
  <c r="Y38" i="20" s="1"/>
  <c r="Y39" i="20" s="1"/>
  <c r="Y40" i="20" s="1"/>
  <c r="Y41" i="20" s="1"/>
  <c r="Y42" i="20" s="1"/>
  <c r="Y43" i="20" s="1"/>
  <c r="Y44" i="20" s="1"/>
  <c r="Y45" i="20" s="1"/>
  <c r="Y46" i="20" s="1"/>
  <c r="Y47" i="20" s="1"/>
  <c r="Y48" i="20" s="1"/>
  <c r="Y49" i="20" s="1"/>
  <c r="Y50" i="20" s="1"/>
  <c r="Y51" i="20" s="1"/>
  <c r="Y52" i="20" s="1"/>
  <c r="Y53" i="20" s="1"/>
  <c r="Y54" i="20" s="1"/>
  <c r="Y55" i="20" s="1"/>
  <c r="Y56" i="20" s="1"/>
  <c r="Y57" i="20" s="1"/>
  <c r="Y58" i="20" s="1"/>
  <c r="Y59" i="20" s="1"/>
  <c r="Y60" i="20" s="1"/>
  <c r="Y61" i="20" s="1"/>
  <c r="Y62" i="20" s="1"/>
  <c r="Y63" i="20" s="1"/>
  <c r="Y64" i="20" s="1"/>
  <c r="Y65" i="20" s="1"/>
  <c r="Y66" i="20" s="1"/>
  <c r="Y67" i="20" s="1"/>
  <c r="Y68" i="20" s="1"/>
  <c r="Y69" i="20" s="1"/>
  <c r="Y70" i="20" s="1"/>
  <c r="Y71" i="20" s="1"/>
  <c r="Y72" i="20" s="1"/>
  <c r="Y73" i="20" s="1"/>
  <c r="Y74" i="20" s="1"/>
  <c r="Y75" i="20" s="1"/>
  <c r="Y76" i="20" s="1"/>
  <c r="Y77" i="20" s="1"/>
  <c r="Y78" i="20" s="1"/>
  <c r="Y79" i="20" s="1"/>
  <c r="Y80" i="20" s="1"/>
  <c r="Y81" i="20" s="1"/>
  <c r="Y82" i="20" s="1"/>
  <c r="Y83" i="20" s="1"/>
  <c r="Y84" i="20" s="1"/>
  <c r="Y85" i="20" s="1"/>
  <c r="Y86" i="20" s="1"/>
  <c r="Y87" i="20" s="1"/>
  <c r="Y88" i="20" s="1"/>
  <c r="Y89" i="20" s="1"/>
  <c r="Y90" i="20" s="1"/>
  <c r="Y91" i="20" s="1"/>
  <c r="Y92" i="20" s="1"/>
  <c r="Y93" i="20" s="1"/>
  <c r="Y94" i="20" s="1"/>
  <c r="Y95" i="20" s="1"/>
  <c r="Y96" i="20" s="1"/>
  <c r="Y97" i="20" s="1"/>
  <c r="Y98" i="20" s="1"/>
  <c r="Y99" i="20" s="1"/>
  <c r="Y100" i="20" s="1"/>
  <c r="Y101" i="20" s="1"/>
  <c r="Y102" i="20" s="1"/>
  <c r="Y103" i="20" s="1"/>
  <c r="Y104" i="20" s="1"/>
  <c r="Y105" i="20" s="1"/>
  <c r="Y106" i="20" s="1"/>
  <c r="Y107" i="20" s="1"/>
  <c r="Y108" i="20" s="1"/>
  <c r="Y109" i="20" s="1"/>
  <c r="Y110" i="20" s="1"/>
  <c r="Y111" i="20" s="1"/>
  <c r="Y112" i="20" s="1"/>
  <c r="Y113" i="20" s="1"/>
  <c r="Y114" i="20" s="1"/>
  <c r="Y115" i="20" s="1"/>
  <c r="Y116" i="20" s="1"/>
  <c r="Y117" i="20" s="1"/>
  <c r="Y118" i="20" s="1"/>
  <c r="Y119" i="20" s="1"/>
  <c r="Y120" i="20" s="1"/>
  <c r="Y121" i="20" s="1"/>
  <c r="Y122" i="20" s="1"/>
  <c r="Y123" i="20" s="1"/>
  <c r="Y124" i="20" s="1"/>
  <c r="Y125" i="20" s="1"/>
  <c r="Y126" i="20" s="1"/>
  <c r="Y127" i="20" s="1"/>
  <c r="Y128" i="20" s="1"/>
  <c r="Y129" i="20" s="1"/>
  <c r="Y130" i="20" s="1"/>
  <c r="Y131" i="20" s="1"/>
  <c r="Y132" i="20" s="1"/>
  <c r="Y133" i="20" s="1"/>
  <c r="Y134" i="20" s="1"/>
  <c r="Y135" i="20" s="1"/>
  <c r="Y136" i="20" s="1"/>
  <c r="Y137" i="20" s="1"/>
  <c r="Y138" i="20" s="1"/>
  <c r="Y139" i="20" s="1"/>
  <c r="Y140" i="20" s="1"/>
  <c r="Y141" i="20" s="1"/>
  <c r="Y142" i="20" s="1"/>
  <c r="Y143" i="20" s="1"/>
  <c r="Y144" i="20" s="1"/>
  <c r="Y145" i="20" s="1"/>
  <c r="Y146" i="20" s="1"/>
  <c r="Y147" i="20" s="1"/>
  <c r="Y148" i="20" s="1"/>
  <c r="Y149" i="20" s="1"/>
  <c r="Y150" i="20" s="1"/>
  <c r="Y151" i="20" s="1"/>
  <c r="Y152" i="20" s="1"/>
  <c r="Y153" i="20" s="1"/>
  <c r="Y154" i="20" s="1"/>
  <c r="Y155" i="20" s="1"/>
  <c r="Y156" i="20" s="1"/>
  <c r="Y157" i="20" s="1"/>
  <c r="Y158" i="20" s="1"/>
  <c r="Y159" i="20" s="1"/>
  <c r="Y160" i="20" s="1"/>
  <c r="Y161" i="20" s="1"/>
  <c r="Y162" i="20" s="1"/>
  <c r="Y163" i="20" s="1"/>
  <c r="Y164" i="20" s="1"/>
  <c r="Y165" i="20" s="1"/>
  <c r="Y166" i="20" s="1"/>
  <c r="Y167" i="20" s="1"/>
  <c r="Y168" i="20" s="1"/>
  <c r="Y169" i="20" s="1"/>
  <c r="Y170" i="20" s="1"/>
  <c r="Y171" i="20" s="1"/>
  <c r="Y172" i="20" s="1"/>
  <c r="Y173" i="20" s="1"/>
  <c r="Y174" i="20" s="1"/>
  <c r="Y175" i="20" s="1"/>
  <c r="Y176" i="20" s="1"/>
  <c r="Y177" i="20" s="1"/>
  <c r="Y178" i="20" s="1"/>
  <c r="Y179" i="20" s="1"/>
  <c r="Y180" i="20" s="1"/>
  <c r="Y181" i="20" s="1"/>
  <c r="Y182" i="20" s="1"/>
  <c r="Y183" i="20" s="1"/>
  <c r="Y184" i="20" s="1"/>
  <c r="Y185" i="20" s="1"/>
  <c r="Y186" i="20" s="1"/>
  <c r="Y187" i="20" s="1"/>
  <c r="Y188" i="20" s="1"/>
  <c r="Y189" i="20" s="1"/>
  <c r="Y190" i="20" s="1"/>
  <c r="Y191" i="20" s="1"/>
  <c r="Y192" i="20" s="1"/>
  <c r="Y193" i="20" s="1"/>
  <c r="Y194" i="20" s="1"/>
  <c r="Y195" i="20" s="1"/>
  <c r="Y196" i="20" s="1"/>
  <c r="Y197" i="20" s="1"/>
  <c r="Y198" i="20" s="1"/>
  <c r="Y199" i="20" s="1"/>
  <c r="Y200" i="20" s="1"/>
  <c r="Y201" i="20" s="1"/>
  <c r="Y202" i="20" s="1"/>
  <c r="Y203" i="20" s="1"/>
  <c r="Y204" i="20" s="1"/>
  <c r="Y205" i="20" s="1"/>
  <c r="Y206" i="20" s="1"/>
  <c r="Y207" i="20" s="1"/>
  <c r="Y208" i="20" s="1"/>
  <c r="Y209" i="20" s="1"/>
  <c r="Y210" i="20" s="1"/>
  <c r="Y211" i="20" s="1"/>
  <c r="Y212" i="20" s="1"/>
  <c r="Y213" i="20" s="1"/>
  <c r="Y214" i="20" s="1"/>
  <c r="Y215" i="20" s="1"/>
  <c r="Y216" i="20" s="1"/>
  <c r="Y217" i="20" s="1"/>
  <c r="Y218" i="20" s="1"/>
  <c r="Y219" i="20" s="1"/>
  <c r="Y220" i="20" s="1"/>
  <c r="Y221" i="20" s="1"/>
  <c r="Y222" i="20" s="1"/>
  <c r="Y223" i="20" s="1"/>
  <c r="Y224" i="20" s="1"/>
  <c r="Y225" i="20" s="1"/>
  <c r="Y226" i="20" s="1"/>
  <c r="Y227" i="20" s="1"/>
  <c r="Y228" i="20" s="1"/>
  <c r="Y229" i="20" s="1"/>
  <c r="Y230" i="20" s="1"/>
  <c r="Y231" i="20" s="1"/>
  <c r="Y232" i="20" s="1"/>
  <c r="Y233" i="20" s="1"/>
  <c r="Y234" i="20" s="1"/>
  <c r="Y235" i="20" s="1"/>
  <c r="Y236" i="20" s="1"/>
  <c r="Y237" i="20" s="1"/>
  <c r="Y238" i="20" s="1"/>
  <c r="Y239" i="20" s="1"/>
  <c r="Y240" i="20" s="1"/>
  <c r="Y241" i="20" s="1"/>
  <c r="Y242" i="20" s="1"/>
  <c r="Y243" i="20" s="1"/>
  <c r="Y244" i="20" s="1"/>
  <c r="Y245" i="20" s="1"/>
  <c r="Y246" i="20" s="1"/>
  <c r="Y247" i="20" s="1"/>
  <c r="Y248" i="20" s="1"/>
  <c r="Y249" i="20" s="1"/>
  <c r="Y250" i="20" s="1"/>
  <c r="Y251" i="20" s="1"/>
  <c r="R15" i="20"/>
  <c r="R16" i="20" s="1"/>
  <c r="R17" i="20" s="1"/>
  <c r="R18" i="20" s="1"/>
  <c r="R19" i="20" s="1"/>
  <c r="R20" i="20" s="1"/>
  <c r="R21" i="20" s="1"/>
  <c r="R22" i="20" s="1"/>
  <c r="R23" i="20" s="1"/>
  <c r="R24" i="20" s="1"/>
  <c r="R25" i="20" s="1"/>
  <c r="R26" i="20" s="1"/>
  <c r="R27" i="20" s="1"/>
  <c r="R28" i="20" s="1"/>
  <c r="R29" i="20" s="1"/>
  <c r="R30" i="20" s="1"/>
  <c r="R31" i="20" s="1"/>
  <c r="R32" i="20" s="1"/>
  <c r="R33" i="20" s="1"/>
  <c r="R34" i="20" s="1"/>
  <c r="R35" i="20" s="1"/>
  <c r="R36" i="20" s="1"/>
  <c r="R37" i="20" s="1"/>
  <c r="R38" i="20" s="1"/>
  <c r="R39" i="20" s="1"/>
  <c r="R40" i="20" s="1"/>
  <c r="R41" i="20" s="1"/>
  <c r="R42" i="20" s="1"/>
  <c r="R43" i="20" s="1"/>
  <c r="R44" i="20" s="1"/>
  <c r="R45" i="20" s="1"/>
  <c r="R46" i="20" s="1"/>
  <c r="R47" i="20" s="1"/>
  <c r="R48" i="20" s="1"/>
  <c r="R49" i="20" s="1"/>
  <c r="R50" i="20" s="1"/>
  <c r="R51" i="20" s="1"/>
  <c r="R52" i="20" s="1"/>
  <c r="R53" i="20" s="1"/>
  <c r="R54" i="20" s="1"/>
  <c r="R55" i="20" s="1"/>
  <c r="R56" i="20" s="1"/>
  <c r="R57" i="20" s="1"/>
  <c r="R58" i="20" s="1"/>
  <c r="R59" i="20" s="1"/>
  <c r="R60" i="20" s="1"/>
  <c r="R61" i="20" s="1"/>
  <c r="R62" i="20" s="1"/>
  <c r="R63" i="20" s="1"/>
  <c r="R64" i="20" s="1"/>
  <c r="R65" i="20" s="1"/>
  <c r="R66" i="20" s="1"/>
  <c r="R67" i="20" s="1"/>
  <c r="R68" i="20" s="1"/>
  <c r="R69" i="20" s="1"/>
  <c r="R70" i="20" s="1"/>
  <c r="R71" i="20" s="1"/>
  <c r="R72" i="20" s="1"/>
  <c r="R73" i="20" s="1"/>
  <c r="R74" i="20" s="1"/>
  <c r="R75" i="20" s="1"/>
  <c r="R76" i="20" s="1"/>
  <c r="R77" i="20" s="1"/>
  <c r="R78" i="20" s="1"/>
  <c r="R79" i="20" s="1"/>
  <c r="R80" i="20" s="1"/>
  <c r="R81" i="20" s="1"/>
  <c r="R82" i="20" s="1"/>
  <c r="R83" i="20" s="1"/>
  <c r="R84" i="20" s="1"/>
  <c r="R85" i="20" s="1"/>
  <c r="R86" i="20" s="1"/>
  <c r="R87" i="20" s="1"/>
  <c r="R88" i="20" s="1"/>
  <c r="R89" i="20" s="1"/>
  <c r="R90" i="20" s="1"/>
  <c r="R91" i="20" s="1"/>
  <c r="R92" i="20" s="1"/>
  <c r="R93" i="20" s="1"/>
  <c r="R94" i="20" s="1"/>
  <c r="R95" i="20" s="1"/>
  <c r="R96" i="20" s="1"/>
  <c r="R97" i="20" s="1"/>
  <c r="R98" i="20" s="1"/>
  <c r="R99" i="20" s="1"/>
  <c r="R100" i="20" s="1"/>
  <c r="R101" i="20" s="1"/>
  <c r="R102" i="20" s="1"/>
  <c r="R103" i="20" s="1"/>
  <c r="R104" i="20" s="1"/>
  <c r="R105" i="20" s="1"/>
  <c r="R106" i="20" s="1"/>
  <c r="R107" i="20" s="1"/>
  <c r="R108" i="20" s="1"/>
  <c r="R109" i="20" s="1"/>
  <c r="R110" i="20" s="1"/>
  <c r="R111" i="20" s="1"/>
  <c r="R112" i="20" s="1"/>
  <c r="R113" i="20" s="1"/>
  <c r="R114" i="20" s="1"/>
  <c r="R115" i="20" s="1"/>
  <c r="R116" i="20" s="1"/>
  <c r="R117" i="20" s="1"/>
  <c r="R118" i="20" s="1"/>
  <c r="R119" i="20" s="1"/>
  <c r="R120" i="20" s="1"/>
  <c r="R121" i="20" s="1"/>
  <c r="R122" i="20" s="1"/>
  <c r="R123" i="20" s="1"/>
  <c r="R124" i="20" s="1"/>
  <c r="R125" i="20" s="1"/>
  <c r="R126" i="20" s="1"/>
  <c r="R127" i="20" s="1"/>
  <c r="R128" i="20" s="1"/>
  <c r="R129" i="20" s="1"/>
  <c r="R130" i="20" s="1"/>
  <c r="R131" i="20" s="1"/>
  <c r="R132" i="20" s="1"/>
  <c r="R133" i="20" s="1"/>
  <c r="R134" i="20" s="1"/>
  <c r="R135" i="20" s="1"/>
  <c r="R136" i="20" s="1"/>
  <c r="R137" i="20" s="1"/>
  <c r="R138" i="20" s="1"/>
  <c r="R139" i="20" s="1"/>
  <c r="R140" i="20" s="1"/>
  <c r="R141" i="20" s="1"/>
  <c r="R142" i="20" s="1"/>
  <c r="R143" i="20" s="1"/>
  <c r="R144" i="20" s="1"/>
  <c r="R145" i="20" s="1"/>
  <c r="R146" i="20" s="1"/>
  <c r="R147" i="20" s="1"/>
  <c r="R148" i="20" s="1"/>
  <c r="R149" i="20" s="1"/>
  <c r="R150" i="20" s="1"/>
  <c r="R151" i="20" s="1"/>
  <c r="R152" i="20" s="1"/>
  <c r="R153" i="20" s="1"/>
  <c r="R154" i="20" s="1"/>
  <c r="R155" i="20" s="1"/>
  <c r="R156" i="20" s="1"/>
  <c r="R157" i="20" s="1"/>
  <c r="R158" i="20" s="1"/>
  <c r="R159" i="20" s="1"/>
  <c r="R160" i="20" s="1"/>
  <c r="R161" i="20" s="1"/>
  <c r="R162" i="20" s="1"/>
  <c r="R163" i="20" s="1"/>
  <c r="R164" i="20" s="1"/>
  <c r="R165" i="20" s="1"/>
  <c r="R166" i="20" s="1"/>
  <c r="R167" i="20" s="1"/>
  <c r="R168" i="20" s="1"/>
  <c r="R169" i="20" s="1"/>
  <c r="R170" i="20" s="1"/>
  <c r="R171" i="20" s="1"/>
  <c r="R172" i="20" s="1"/>
  <c r="R173" i="20" s="1"/>
  <c r="R174" i="20" s="1"/>
  <c r="R175" i="20" s="1"/>
  <c r="R176" i="20" s="1"/>
  <c r="R177" i="20" s="1"/>
  <c r="R178" i="20" s="1"/>
  <c r="R179" i="20" s="1"/>
  <c r="R180" i="20" s="1"/>
  <c r="R181" i="20" s="1"/>
  <c r="R182" i="20" s="1"/>
  <c r="R183" i="20" s="1"/>
  <c r="R184" i="20" s="1"/>
  <c r="R185" i="20" s="1"/>
  <c r="R186" i="20" s="1"/>
  <c r="R187" i="20" s="1"/>
  <c r="R188" i="20" s="1"/>
  <c r="R189" i="20" s="1"/>
  <c r="R190" i="20" s="1"/>
  <c r="R191" i="20" s="1"/>
  <c r="R192" i="20" s="1"/>
  <c r="R193" i="20" s="1"/>
  <c r="R194" i="20" s="1"/>
  <c r="R195" i="20" s="1"/>
  <c r="R196" i="20" s="1"/>
  <c r="R197" i="20" s="1"/>
  <c r="R198" i="20" s="1"/>
  <c r="R199" i="20" s="1"/>
  <c r="R200" i="20" s="1"/>
  <c r="R201" i="20" s="1"/>
  <c r="R202" i="20" s="1"/>
  <c r="R203" i="20" s="1"/>
  <c r="R204" i="20" s="1"/>
  <c r="R205" i="20" s="1"/>
  <c r="R206" i="20" s="1"/>
  <c r="R207" i="20" s="1"/>
  <c r="R208" i="20" s="1"/>
  <c r="R209" i="20" s="1"/>
  <c r="R210" i="20" s="1"/>
  <c r="R211" i="20" s="1"/>
  <c r="R212" i="20" s="1"/>
  <c r="R213" i="20" s="1"/>
  <c r="R214" i="20" s="1"/>
  <c r="R215" i="20" s="1"/>
  <c r="R216" i="20" s="1"/>
  <c r="R217" i="20" s="1"/>
  <c r="R218" i="20" s="1"/>
  <c r="R219" i="20" s="1"/>
  <c r="R220" i="20" s="1"/>
  <c r="R221" i="20" s="1"/>
  <c r="R222" i="20" s="1"/>
  <c r="R223" i="20" s="1"/>
  <c r="R224" i="20" s="1"/>
  <c r="R225" i="20" s="1"/>
  <c r="R226" i="20" s="1"/>
  <c r="R227" i="20" s="1"/>
  <c r="R228" i="20" s="1"/>
  <c r="R229" i="20" s="1"/>
  <c r="R230" i="20" s="1"/>
  <c r="R231" i="20" s="1"/>
  <c r="R232" i="20" s="1"/>
  <c r="R233" i="20" s="1"/>
  <c r="R234" i="20" s="1"/>
  <c r="R235" i="20" s="1"/>
  <c r="R236" i="20" s="1"/>
  <c r="R237" i="20" s="1"/>
  <c r="R238" i="20" s="1"/>
  <c r="R239" i="20" s="1"/>
  <c r="R240" i="20" s="1"/>
  <c r="R241" i="20" s="1"/>
  <c r="R242" i="20" s="1"/>
  <c r="R243" i="20" s="1"/>
  <c r="R244" i="20" s="1"/>
  <c r="R245" i="20" s="1"/>
  <c r="R246" i="20" s="1"/>
  <c r="R247" i="20" s="1"/>
  <c r="R248" i="20" s="1"/>
  <c r="R249" i="20" s="1"/>
  <c r="R250" i="20" s="1"/>
  <c r="R251" i="20" s="1"/>
  <c r="P12" i="20"/>
  <c r="P13" i="20" s="1"/>
  <c r="P14" i="20" s="1"/>
  <c r="P15" i="20" s="1"/>
  <c r="P16" i="20" s="1"/>
  <c r="P17" i="20" s="1"/>
  <c r="P18" i="20" s="1"/>
  <c r="P19" i="20" s="1"/>
  <c r="P20" i="20" s="1"/>
  <c r="P21" i="20" s="1"/>
  <c r="P22" i="20" s="1"/>
  <c r="P23" i="20" s="1"/>
  <c r="P24" i="20" s="1"/>
  <c r="P25" i="20" s="1"/>
  <c r="P26" i="20" s="1"/>
  <c r="P27" i="20" s="1"/>
  <c r="P28" i="20" s="1"/>
  <c r="P29" i="20" s="1"/>
  <c r="P30" i="20" s="1"/>
  <c r="P31" i="20" s="1"/>
  <c r="P32" i="20" s="1"/>
  <c r="P33" i="20" s="1"/>
  <c r="P34" i="20" s="1"/>
  <c r="P35" i="20" s="1"/>
  <c r="P36" i="20" s="1"/>
  <c r="P37" i="20" s="1"/>
  <c r="P38" i="20" s="1"/>
  <c r="P39" i="20" s="1"/>
  <c r="P40" i="20" s="1"/>
  <c r="P41" i="20" s="1"/>
  <c r="P42" i="20" s="1"/>
  <c r="P43" i="20" s="1"/>
  <c r="P44" i="20" s="1"/>
  <c r="P45" i="20" s="1"/>
  <c r="P46" i="20" s="1"/>
  <c r="P47" i="20" s="1"/>
  <c r="P48" i="20" s="1"/>
  <c r="P49" i="20" s="1"/>
  <c r="P50" i="20" s="1"/>
  <c r="P51" i="20" s="1"/>
  <c r="P52" i="20" s="1"/>
  <c r="P53" i="20" s="1"/>
  <c r="P54" i="20" s="1"/>
  <c r="P55" i="20" s="1"/>
  <c r="P56" i="20" s="1"/>
  <c r="P57" i="20" s="1"/>
  <c r="P58" i="20" s="1"/>
  <c r="P59" i="20" s="1"/>
  <c r="P60" i="20" s="1"/>
  <c r="P61" i="20" s="1"/>
  <c r="P62" i="20" s="1"/>
  <c r="P63" i="20" s="1"/>
  <c r="P64" i="20" s="1"/>
  <c r="P65" i="20" s="1"/>
  <c r="P66" i="20" s="1"/>
  <c r="P67" i="20" s="1"/>
  <c r="P68" i="20" s="1"/>
  <c r="P69" i="20" s="1"/>
  <c r="P70" i="20" s="1"/>
  <c r="P71" i="20" s="1"/>
  <c r="P72" i="20" s="1"/>
  <c r="P73" i="20" s="1"/>
  <c r="P74" i="20" s="1"/>
  <c r="P75" i="20" s="1"/>
  <c r="P76" i="20" s="1"/>
  <c r="P77" i="20" s="1"/>
  <c r="P78" i="20" s="1"/>
  <c r="P79" i="20" s="1"/>
  <c r="P80" i="20" s="1"/>
  <c r="P81" i="20" s="1"/>
  <c r="P82" i="20" s="1"/>
  <c r="P83" i="20" s="1"/>
  <c r="P84" i="20" s="1"/>
  <c r="P85" i="20" s="1"/>
  <c r="P86" i="20" s="1"/>
  <c r="P87" i="20" s="1"/>
  <c r="P88" i="20" s="1"/>
  <c r="P89" i="20" s="1"/>
  <c r="P90" i="20" s="1"/>
  <c r="P91" i="20" s="1"/>
  <c r="P92" i="20" s="1"/>
  <c r="P93" i="20" s="1"/>
  <c r="P94" i="20" s="1"/>
  <c r="P95" i="20" s="1"/>
  <c r="P96" i="20" s="1"/>
  <c r="P97" i="20" s="1"/>
  <c r="P98" i="20" s="1"/>
  <c r="P99" i="20" s="1"/>
  <c r="P100" i="20" s="1"/>
  <c r="P101" i="20" s="1"/>
  <c r="P102" i="20" s="1"/>
  <c r="P103" i="20" s="1"/>
  <c r="P104" i="20" s="1"/>
  <c r="P105" i="20" s="1"/>
  <c r="P106" i="20" s="1"/>
  <c r="P107" i="20" s="1"/>
  <c r="P108" i="20" s="1"/>
  <c r="P109" i="20" s="1"/>
  <c r="P110" i="20" s="1"/>
  <c r="P111" i="20" s="1"/>
  <c r="P112" i="20" s="1"/>
  <c r="P113" i="20" s="1"/>
  <c r="P114" i="20" s="1"/>
  <c r="P115" i="20" s="1"/>
  <c r="P116" i="20" s="1"/>
  <c r="P117" i="20" s="1"/>
  <c r="P118" i="20" s="1"/>
  <c r="P119" i="20" s="1"/>
  <c r="P120" i="20" s="1"/>
  <c r="P121" i="20" s="1"/>
  <c r="P122" i="20" s="1"/>
  <c r="P123" i="20" s="1"/>
  <c r="P124" i="20" s="1"/>
  <c r="P125" i="20" s="1"/>
  <c r="P126" i="20" s="1"/>
  <c r="P127" i="20" s="1"/>
  <c r="P128" i="20" s="1"/>
  <c r="P129" i="20" s="1"/>
  <c r="P130" i="20" s="1"/>
  <c r="P131" i="20" s="1"/>
  <c r="P132" i="20" s="1"/>
  <c r="P133" i="20" s="1"/>
  <c r="P134" i="20" s="1"/>
  <c r="P135" i="20" s="1"/>
  <c r="P136" i="20" s="1"/>
  <c r="P137" i="20" s="1"/>
  <c r="P138" i="20" s="1"/>
  <c r="P139" i="20" s="1"/>
  <c r="P140" i="20" s="1"/>
  <c r="P141" i="20" s="1"/>
  <c r="P142" i="20" s="1"/>
  <c r="P143" i="20" s="1"/>
  <c r="P144" i="20" s="1"/>
  <c r="P145" i="20" s="1"/>
  <c r="P146" i="20" s="1"/>
  <c r="P147" i="20" s="1"/>
  <c r="P148" i="20" s="1"/>
  <c r="P149" i="20" s="1"/>
  <c r="P150" i="20" s="1"/>
  <c r="P151" i="20" s="1"/>
  <c r="P152" i="20" s="1"/>
  <c r="P153" i="20" s="1"/>
  <c r="P154" i="20" s="1"/>
  <c r="P155" i="20" s="1"/>
  <c r="P156" i="20" s="1"/>
  <c r="P157" i="20" s="1"/>
  <c r="P158" i="20" s="1"/>
  <c r="P159" i="20" s="1"/>
  <c r="P160" i="20" s="1"/>
  <c r="P161" i="20" s="1"/>
  <c r="P162" i="20" s="1"/>
  <c r="P163" i="20" s="1"/>
  <c r="P164" i="20" s="1"/>
  <c r="P165" i="20" s="1"/>
  <c r="P166" i="20" s="1"/>
  <c r="P167" i="20" s="1"/>
  <c r="P168" i="20" s="1"/>
  <c r="P169" i="20" s="1"/>
  <c r="P170" i="20" s="1"/>
  <c r="P171" i="20" s="1"/>
  <c r="P172" i="20" s="1"/>
  <c r="P173" i="20" s="1"/>
  <c r="P174" i="20" s="1"/>
  <c r="P175" i="20" s="1"/>
  <c r="P176" i="20" s="1"/>
  <c r="P177" i="20" s="1"/>
  <c r="P178" i="20" s="1"/>
  <c r="P179" i="20" s="1"/>
  <c r="P180" i="20" s="1"/>
  <c r="P181" i="20" s="1"/>
  <c r="P182" i="20" s="1"/>
  <c r="P183" i="20" s="1"/>
  <c r="P184" i="20" s="1"/>
  <c r="P185" i="20" s="1"/>
  <c r="P186" i="20" s="1"/>
  <c r="P187" i="20" s="1"/>
  <c r="P188" i="20" s="1"/>
  <c r="P189" i="20" s="1"/>
  <c r="P190" i="20" s="1"/>
  <c r="P191" i="20" s="1"/>
  <c r="P192" i="20" s="1"/>
  <c r="P193" i="20" s="1"/>
  <c r="P194" i="20" s="1"/>
  <c r="P195" i="20" s="1"/>
  <c r="P196" i="20" s="1"/>
  <c r="P197" i="20" s="1"/>
  <c r="P198" i="20" s="1"/>
  <c r="P199" i="20" s="1"/>
  <c r="P200" i="20" s="1"/>
  <c r="P201" i="20" s="1"/>
  <c r="P202" i="20" s="1"/>
  <c r="P203" i="20" s="1"/>
  <c r="P204" i="20" s="1"/>
  <c r="P205" i="20" s="1"/>
  <c r="P206" i="20" s="1"/>
  <c r="P207" i="20" s="1"/>
  <c r="P208" i="20" s="1"/>
  <c r="P209" i="20" s="1"/>
  <c r="P210" i="20" s="1"/>
  <c r="P211" i="20" s="1"/>
  <c r="P212" i="20" s="1"/>
  <c r="P213" i="20" s="1"/>
  <c r="P214" i="20" s="1"/>
  <c r="P215" i="20" s="1"/>
  <c r="P216" i="20" s="1"/>
  <c r="P217" i="20" s="1"/>
  <c r="P218" i="20" s="1"/>
  <c r="P219" i="20" s="1"/>
  <c r="P220" i="20" s="1"/>
  <c r="P221" i="20" s="1"/>
  <c r="P222" i="20" s="1"/>
  <c r="P223" i="20" s="1"/>
  <c r="P224" i="20" s="1"/>
  <c r="P225" i="20" s="1"/>
  <c r="P226" i="20" s="1"/>
  <c r="P227" i="20" s="1"/>
  <c r="P228" i="20" s="1"/>
  <c r="P229" i="20" s="1"/>
  <c r="P230" i="20" s="1"/>
  <c r="P231" i="20" s="1"/>
  <c r="P232" i="20" s="1"/>
  <c r="P233" i="20" s="1"/>
  <c r="P234" i="20" s="1"/>
  <c r="P235" i="20" s="1"/>
  <c r="P236" i="20" s="1"/>
  <c r="P237" i="20" s="1"/>
  <c r="P238" i="20" s="1"/>
  <c r="P239" i="20" s="1"/>
  <c r="P240" i="20" s="1"/>
  <c r="P241" i="20" s="1"/>
  <c r="P242" i="20" s="1"/>
  <c r="P243" i="20" s="1"/>
  <c r="P244" i="20" s="1"/>
  <c r="P245" i="20" s="1"/>
  <c r="P246" i="20" s="1"/>
  <c r="P247" i="20" s="1"/>
  <c r="P248" i="20" s="1"/>
  <c r="P249" i="20" s="1"/>
  <c r="P250" i="20" s="1"/>
  <c r="P251" i="20" s="1"/>
  <c r="N34" i="4"/>
  <c r="AK11" i="20" s="1"/>
  <c r="O12" i="20"/>
  <c r="T136" i="4" l="1"/>
  <c r="O35" i="4"/>
  <c r="T35" i="4"/>
  <c r="N41" i="4"/>
  <c r="N39" i="4"/>
  <c r="N43" i="4"/>
  <c r="N37" i="4"/>
  <c r="AK12" i="20"/>
  <c r="O13" i="20"/>
  <c r="O14" i="20" l="1"/>
  <c r="AK14" i="20" s="1"/>
  <c r="AK13" i="20"/>
  <c r="O15" i="20" l="1"/>
  <c r="AK15" i="20" s="1"/>
  <c r="O16" i="20" l="1"/>
  <c r="AK16" i="20" s="1"/>
  <c r="G10" i="17"/>
  <c r="O17" i="20" l="1"/>
  <c r="AK17" i="20" s="1"/>
  <c r="O18" i="20"/>
  <c r="AK18" i="20" s="1"/>
  <c r="H4" i="15"/>
  <c r="F20" i="15"/>
  <c r="F32" i="15" s="1"/>
  <c r="G20" i="15"/>
  <c r="H20" i="15"/>
  <c r="H32" i="15" s="1"/>
  <c r="I20" i="15"/>
  <c r="I32" i="15" s="1"/>
  <c r="J20" i="15"/>
  <c r="J32" i="15" s="1"/>
  <c r="K20" i="15"/>
  <c r="L20" i="15"/>
  <c r="L32" i="15" s="1"/>
  <c r="M20" i="15"/>
  <c r="M32" i="15" s="1"/>
  <c r="N20" i="15"/>
  <c r="N32" i="15" s="1"/>
  <c r="F27" i="15"/>
  <c r="F33" i="15" s="1"/>
  <c r="G27" i="15"/>
  <c r="G33" i="15" s="1"/>
  <c r="H27" i="15"/>
  <c r="H33" i="15" s="1"/>
  <c r="I27" i="15"/>
  <c r="I33" i="15" s="1"/>
  <c r="J27" i="15"/>
  <c r="K27" i="15"/>
  <c r="K33" i="15" s="1"/>
  <c r="L27" i="15"/>
  <c r="L33" i="15" s="1"/>
  <c r="M27" i="15"/>
  <c r="M33" i="15" s="1"/>
  <c r="N27" i="15"/>
  <c r="N33" i="15" s="1"/>
  <c r="G32" i="15"/>
  <c r="K32" i="15"/>
  <c r="J33" i="15"/>
  <c r="F36" i="15"/>
  <c r="G36" i="15"/>
  <c r="H36" i="15"/>
  <c r="I36" i="15"/>
  <c r="J36" i="15"/>
  <c r="K36" i="15"/>
  <c r="L36" i="15"/>
  <c r="M36" i="15"/>
  <c r="N36" i="15"/>
  <c r="F48" i="15"/>
  <c r="G48" i="15"/>
  <c r="H48" i="15"/>
  <c r="I48" i="15"/>
  <c r="J48" i="15"/>
  <c r="K48" i="15"/>
  <c r="L48" i="15"/>
  <c r="M48" i="15"/>
  <c r="N48" i="15"/>
  <c r="F53" i="15"/>
  <c r="F58" i="15"/>
  <c r="G58" i="15"/>
  <c r="H58" i="15"/>
  <c r="I58" i="15"/>
  <c r="J58" i="15"/>
  <c r="K58" i="15"/>
  <c r="L58" i="15"/>
  <c r="M58" i="15"/>
  <c r="N58" i="15"/>
  <c r="F63" i="15"/>
  <c r="F61" i="15" s="1"/>
  <c r="G63" i="15"/>
  <c r="G61" i="15" s="1"/>
  <c r="H63" i="15"/>
  <c r="H61" i="15" s="1"/>
  <c r="I63" i="15"/>
  <c r="I61" i="15" s="1"/>
  <c r="J63" i="15"/>
  <c r="J61" i="15" s="1"/>
  <c r="K63" i="15"/>
  <c r="K61" i="15" s="1"/>
  <c r="L63" i="15"/>
  <c r="L61" i="15" s="1"/>
  <c r="M63" i="15"/>
  <c r="M61" i="15" s="1"/>
  <c r="N63" i="15"/>
  <c r="N61" i="15" s="1"/>
  <c r="F4" i="17"/>
  <c r="H4" i="18"/>
  <c r="O4" i="4"/>
  <c r="L4" i="10"/>
  <c r="K4" i="6"/>
  <c r="F18" i="8" l="1"/>
  <c r="N18" i="8"/>
  <c r="O19" i="20"/>
  <c r="AK19" i="20" s="1"/>
  <c r="N34" i="15"/>
  <c r="N35" i="15" s="1"/>
  <c r="L34" i="15"/>
  <c r="L35" i="15" s="1"/>
  <c r="K34" i="15"/>
  <c r="K41" i="15" s="1"/>
  <c r="J34" i="15"/>
  <c r="J35" i="15" s="1"/>
  <c r="H34" i="15"/>
  <c r="H41" i="15" s="1"/>
  <c r="I34" i="15"/>
  <c r="I35" i="15" s="1"/>
  <c r="G34" i="15"/>
  <c r="G41" i="15" s="1"/>
  <c r="F34" i="15"/>
  <c r="F35" i="15" s="1"/>
  <c r="N41" i="15"/>
  <c r="M34" i="15"/>
  <c r="N39" i="18"/>
  <c r="G39" i="18"/>
  <c r="H39" i="18"/>
  <c r="I39" i="18"/>
  <c r="J39" i="18"/>
  <c r="K39" i="18"/>
  <c r="L39" i="18"/>
  <c r="M39" i="18"/>
  <c r="F39" i="18"/>
  <c r="H35" i="15" l="1"/>
  <c r="J41" i="15"/>
  <c r="J42" i="15" s="1"/>
  <c r="L41" i="15"/>
  <c r="L42" i="15" s="1"/>
  <c r="O20" i="20"/>
  <c r="AK20" i="20" s="1"/>
  <c r="F41" i="15"/>
  <c r="F42" i="15" s="1"/>
  <c r="I41" i="15"/>
  <c r="I42" i="15" s="1"/>
  <c r="G35" i="15"/>
  <c r="K35" i="15"/>
  <c r="M35" i="15"/>
  <c r="M41" i="15"/>
  <c r="H47" i="15"/>
  <c r="H52" i="15" s="1"/>
  <c r="H57" i="15" s="1"/>
  <c r="H68" i="15" s="1"/>
  <c r="H42" i="15"/>
  <c r="N42" i="15"/>
  <c r="N47" i="15"/>
  <c r="G42" i="15"/>
  <c r="G47" i="15"/>
  <c r="G52" i="15" s="1"/>
  <c r="G57" i="15" s="1"/>
  <c r="G68" i="15" s="1"/>
  <c r="K42" i="15"/>
  <c r="K47" i="15"/>
  <c r="K52" i="15" s="1"/>
  <c r="K57" i="15" s="1"/>
  <c r="K68" i="15" s="1"/>
  <c r="F12" i="2"/>
  <c r="N19" i="18"/>
  <c r="G19" i="18"/>
  <c r="H19" i="18"/>
  <c r="I19" i="18"/>
  <c r="J19" i="18"/>
  <c r="K19" i="18"/>
  <c r="L19" i="18"/>
  <c r="M19" i="18"/>
  <c r="F19" i="18"/>
  <c r="N12" i="18"/>
  <c r="M12" i="18"/>
  <c r="K12" i="18"/>
  <c r="L12" i="18"/>
  <c r="J12" i="18"/>
  <c r="G12" i="18"/>
  <c r="H12" i="18"/>
  <c r="I12" i="18"/>
  <c r="F12" i="18"/>
  <c r="N11" i="18"/>
  <c r="M11" i="18"/>
  <c r="G11" i="18"/>
  <c r="H11" i="18"/>
  <c r="I11" i="18"/>
  <c r="J11" i="18"/>
  <c r="K11" i="18"/>
  <c r="L11" i="18"/>
  <c r="F11" i="18"/>
  <c r="N10" i="18"/>
  <c r="G10" i="18"/>
  <c r="H10" i="18"/>
  <c r="I10" i="18"/>
  <c r="J10" i="18"/>
  <c r="K10" i="18"/>
  <c r="L10" i="18"/>
  <c r="M10" i="18"/>
  <c r="F10" i="18"/>
  <c r="N62" i="8"/>
  <c r="K62" i="8"/>
  <c r="L62" i="8"/>
  <c r="M62" i="8"/>
  <c r="I62" i="8"/>
  <c r="J62" i="8"/>
  <c r="G62" i="8"/>
  <c r="H62" i="8"/>
  <c r="F62" i="8"/>
  <c r="J22" i="8"/>
  <c r="K22" i="8"/>
  <c r="L22" i="8"/>
  <c r="M22" i="8"/>
  <c r="N22" i="8"/>
  <c r="G22" i="8"/>
  <c r="H22" i="8"/>
  <c r="I22" i="8"/>
  <c r="F22" i="8"/>
  <c r="G30" i="8"/>
  <c r="H30" i="8"/>
  <c r="I30" i="8"/>
  <c r="J30" i="8"/>
  <c r="K30" i="8"/>
  <c r="L30" i="8"/>
  <c r="M30" i="8"/>
  <c r="N30" i="8"/>
  <c r="F30" i="8"/>
  <c r="F28" i="8"/>
  <c r="G28" i="8"/>
  <c r="H28" i="8"/>
  <c r="I28" i="8"/>
  <c r="J28" i="8"/>
  <c r="K28" i="8"/>
  <c r="L28" i="8"/>
  <c r="M28" i="8"/>
  <c r="N28" i="8"/>
  <c r="G27" i="8"/>
  <c r="H27" i="8"/>
  <c r="I27" i="8"/>
  <c r="J27" i="8"/>
  <c r="K27" i="8"/>
  <c r="L27" i="8"/>
  <c r="M27" i="8"/>
  <c r="N27" i="8"/>
  <c r="F27" i="8"/>
  <c r="G24" i="8"/>
  <c r="H24" i="8"/>
  <c r="I24" i="8"/>
  <c r="J24" i="8"/>
  <c r="K24" i="8"/>
  <c r="L24" i="8"/>
  <c r="M24" i="8"/>
  <c r="N24" i="8"/>
  <c r="F24" i="8"/>
  <c r="G14" i="8"/>
  <c r="H14" i="8"/>
  <c r="I14" i="8"/>
  <c r="J14" i="8"/>
  <c r="K14" i="8"/>
  <c r="L14" i="8"/>
  <c r="M14" i="8"/>
  <c r="N14" i="8"/>
  <c r="F14" i="8"/>
  <c r="N24" i="4"/>
  <c r="N25" i="4" s="1"/>
  <c r="G24" i="4"/>
  <c r="G25" i="4" s="1"/>
  <c r="H24" i="4"/>
  <c r="H25" i="4" s="1"/>
  <c r="I24" i="4"/>
  <c r="I25" i="4" s="1"/>
  <c r="J24" i="4"/>
  <c r="J25" i="4" s="1"/>
  <c r="K24" i="4"/>
  <c r="K25" i="4" s="1"/>
  <c r="L24" i="4"/>
  <c r="L25" i="4" s="1"/>
  <c r="M24" i="4"/>
  <c r="M25" i="4" s="1"/>
  <c r="F24" i="4"/>
  <c r="F25" i="4" s="1"/>
  <c r="N133" i="4"/>
  <c r="N12" i="8" s="1"/>
  <c r="T13" i="8" s="1"/>
  <c r="M133" i="4"/>
  <c r="L133" i="4"/>
  <c r="K133" i="4"/>
  <c r="J133" i="4"/>
  <c r="I133" i="4"/>
  <c r="H133" i="4"/>
  <c r="G133" i="4"/>
  <c r="F133" i="4"/>
  <c r="L47" i="15" l="1"/>
  <c r="L52" i="15" s="1"/>
  <c r="L57" i="15" s="1"/>
  <c r="L68" i="15" s="1"/>
  <c r="J47" i="15"/>
  <c r="J52" i="15" s="1"/>
  <c r="J57" i="15" s="1"/>
  <c r="J68" i="15" s="1"/>
  <c r="J81" i="15" s="1"/>
  <c r="F47" i="15"/>
  <c r="F52" i="15" s="1"/>
  <c r="F57" i="15" s="1"/>
  <c r="F68" i="15" s="1"/>
  <c r="F70" i="15" s="1"/>
  <c r="F74" i="15" s="1"/>
  <c r="F76" i="15" s="1"/>
  <c r="F82" i="15" s="1"/>
  <c r="I47" i="15"/>
  <c r="I52" i="15" s="1"/>
  <c r="I57" i="15" s="1"/>
  <c r="I68" i="15" s="1"/>
  <c r="I70" i="15" s="1"/>
  <c r="I74" i="15" s="1"/>
  <c r="I76" i="15" s="1"/>
  <c r="I82" i="15" s="1"/>
  <c r="G81" i="15"/>
  <c r="G70" i="15"/>
  <c r="G74" i="15" s="1"/>
  <c r="G76" i="15" s="1"/>
  <c r="G82" i="15" s="1"/>
  <c r="L81" i="15"/>
  <c r="L70" i="15"/>
  <c r="L74" i="15" s="1"/>
  <c r="L76" i="15" s="1"/>
  <c r="L82" i="15" s="1"/>
  <c r="J70" i="15"/>
  <c r="J74" i="15" s="1"/>
  <c r="J76" i="15" s="1"/>
  <c r="J82" i="15" s="1"/>
  <c r="N52" i="15"/>
  <c r="N57" i="15" s="1"/>
  <c r="N68" i="15" s="1"/>
  <c r="H81" i="15"/>
  <c r="H70" i="15"/>
  <c r="H74" i="15" s="1"/>
  <c r="H76" i="15" s="1"/>
  <c r="H82" i="15" s="1"/>
  <c r="K70" i="15"/>
  <c r="K74" i="15" s="1"/>
  <c r="K76" i="15" s="1"/>
  <c r="K82" i="15" s="1"/>
  <c r="K81" i="15"/>
  <c r="AD25" i="4"/>
  <c r="O21" i="20"/>
  <c r="AK21" i="20" s="1"/>
  <c r="AE24" i="4"/>
  <c r="M47" i="15"/>
  <c r="M52" i="15" s="1"/>
  <c r="M57" i="15" s="1"/>
  <c r="M68" i="15" s="1"/>
  <c r="M42" i="15"/>
  <c r="H18" i="8"/>
  <c r="M18" i="8"/>
  <c r="K18" i="8"/>
  <c r="L18" i="8"/>
  <c r="J18" i="8"/>
  <c r="I18" i="8"/>
  <c r="G18" i="8"/>
  <c r="F81" i="15" l="1"/>
  <c r="I81" i="15"/>
  <c r="N70" i="15"/>
  <c r="N74" i="15" s="1"/>
  <c r="N76" i="15" s="1"/>
  <c r="N82" i="15" s="1"/>
  <c r="N81" i="15"/>
  <c r="M81" i="15"/>
  <c r="M70" i="15"/>
  <c r="M74" i="15" s="1"/>
  <c r="M76" i="15" s="1"/>
  <c r="M82" i="15" s="1"/>
  <c r="N19" i="8"/>
  <c r="O22" i="20"/>
  <c r="AK22" i="20" s="1"/>
  <c r="F22" i="4"/>
  <c r="F26" i="4" s="1"/>
  <c r="N22" i="4"/>
  <c r="L22" i="4"/>
  <c r="L26" i="4" s="1"/>
  <c r="G22" i="4"/>
  <c r="G26" i="4" s="1"/>
  <c r="J22" i="4"/>
  <c r="J26" i="4" s="1"/>
  <c r="H22" i="4"/>
  <c r="H26" i="4" s="1"/>
  <c r="I22" i="4"/>
  <c r="I26" i="4" s="1"/>
  <c r="K22" i="4"/>
  <c r="K26" i="4" s="1"/>
  <c r="M22" i="4"/>
  <c r="M26" i="4" s="1"/>
  <c r="G58" i="8"/>
  <c r="H58" i="8"/>
  <c r="I58" i="8"/>
  <c r="J58" i="8"/>
  <c r="K58" i="8"/>
  <c r="L58" i="8"/>
  <c r="M58" i="8"/>
  <c r="N58" i="8"/>
  <c r="F58" i="8"/>
  <c r="DB46" i="20" l="1"/>
  <c r="DC46" i="20"/>
  <c r="DK46" i="20"/>
  <c r="DD46" i="20"/>
  <c r="DA46" i="20"/>
  <c r="O23" i="20"/>
  <c r="AK23" i="20" s="1"/>
  <c r="N26" i="4"/>
  <c r="AE26" i="4" s="1"/>
  <c r="AE22" i="4"/>
  <c r="O24" i="20" l="1"/>
  <c r="AK24" i="20" s="1"/>
  <c r="L30" i="18"/>
  <c r="G30" i="18"/>
  <c r="I30" i="18"/>
  <c r="J30" i="18"/>
  <c r="M30" i="18"/>
  <c r="O25" i="20" l="1"/>
  <c r="AK25" i="20" s="1"/>
  <c r="N30" i="18"/>
  <c r="K30" i="18"/>
  <c r="F30" i="18"/>
  <c r="O26" i="20" l="1"/>
  <c r="AK26" i="20" s="1"/>
  <c r="H30" i="18"/>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23" i="6"/>
  <c r="F14" i="6" l="1"/>
  <c r="G14" i="6" s="1"/>
  <c r="H14" i="6" s="1"/>
  <c r="I14" i="6" s="1"/>
  <c r="J14" i="6" s="1"/>
  <c r="K14" i="6" s="1"/>
  <c r="L14" i="6" s="1"/>
  <c r="M14" i="6" s="1"/>
  <c r="N14" i="6" s="1"/>
  <c r="O14" i="6" s="1"/>
  <c r="P14" i="6" s="1"/>
  <c r="O27" i="20"/>
  <c r="AK27" i="20" s="1"/>
  <c r="O28" i="20" l="1"/>
  <c r="AK28" i="20" s="1"/>
  <c r="AE83" i="4"/>
  <c r="AE84" i="4"/>
  <c r="AE85" i="4"/>
  <c r="AE86" i="4"/>
  <c r="AE87" i="4"/>
  <c r="AE88" i="4"/>
  <c r="AE82" i="4"/>
  <c r="AE81" i="4"/>
  <c r="AE80" i="4"/>
  <c r="AE79" i="4"/>
  <c r="AE76" i="4"/>
  <c r="AE75" i="4"/>
  <c r="AE74" i="4"/>
  <c r="AE73" i="4"/>
  <c r="AE64" i="4"/>
  <c r="AE62" i="4"/>
  <c r="AE60" i="4"/>
  <c r="AE58" i="4"/>
  <c r="AE56" i="4"/>
  <c r="AE54" i="4"/>
  <c r="AE52" i="4"/>
  <c r="AE50" i="4"/>
  <c r="AE48" i="4"/>
  <c r="AE46" i="4"/>
  <c r="AE42" i="4"/>
  <c r="AE40" i="4"/>
  <c r="AE38" i="4"/>
  <c r="AE36" i="4"/>
  <c r="U10" i="4"/>
  <c r="V10" i="4"/>
  <c r="W10" i="4"/>
  <c r="X10" i="4"/>
  <c r="Y10" i="4"/>
  <c r="Z10" i="4"/>
  <c r="AA10" i="4"/>
  <c r="AB10" i="4"/>
  <c r="AC10" i="4"/>
  <c r="AD10" i="4"/>
  <c r="U11" i="4"/>
  <c r="U136" i="4" s="1"/>
  <c r="V11" i="4"/>
  <c r="W11" i="4"/>
  <c r="X11" i="4"/>
  <c r="Y11" i="4"/>
  <c r="Z11" i="4"/>
  <c r="AA11" i="4"/>
  <c r="AB11" i="4"/>
  <c r="AC11" i="4"/>
  <c r="AD11" i="4"/>
  <c r="F13" i="6"/>
  <c r="F16" i="6" s="1"/>
  <c r="F17" i="6" l="1"/>
  <c r="AA136" i="4"/>
  <c r="Y136" i="4"/>
  <c r="Z136" i="4"/>
  <c r="X136" i="4"/>
  <c r="U18" i="8"/>
  <c r="AD136" i="4"/>
  <c r="V136" i="4"/>
  <c r="W136" i="4"/>
  <c r="AC136" i="4"/>
  <c r="AB136" i="4"/>
  <c r="O29" i="20"/>
  <c r="AK29" i="20" s="1"/>
  <c r="H136" i="4"/>
  <c r="AE136" i="4"/>
  <c r="J136" i="4"/>
  <c r="I136" i="4"/>
  <c r="I12" i="8" s="1"/>
  <c r="L136" i="4"/>
  <c r="K136" i="4"/>
  <c r="K138" i="4"/>
  <c r="J138" i="4"/>
  <c r="N136" i="4"/>
  <c r="G138" i="4"/>
  <c r="I138" i="4"/>
  <c r="N138" i="4"/>
  <c r="M138" i="4"/>
  <c r="H138" i="4"/>
  <c r="L12" i="8"/>
  <c r="M136" i="4"/>
  <c r="M12" i="8" s="1"/>
  <c r="J12" i="8"/>
  <c r="AE138" i="4"/>
  <c r="L138" i="4"/>
  <c r="K12" i="8"/>
  <c r="H12" i="8"/>
  <c r="G136" i="4"/>
  <c r="M134" i="4"/>
  <c r="P13" i="6"/>
  <c r="P16" i="6" s="1"/>
  <c r="AF38" i="8" s="1"/>
  <c r="O13" i="6"/>
  <c r="O16" i="6" s="1"/>
  <c r="N13" i="6"/>
  <c r="N16" i="6" s="1"/>
  <c r="M13" i="6"/>
  <c r="M16" i="6" s="1"/>
  <c r="L13" i="6"/>
  <c r="L16" i="6" s="1"/>
  <c r="K13" i="6"/>
  <c r="K16" i="6" s="1"/>
  <c r="J13" i="6"/>
  <c r="J16" i="6" s="1"/>
  <c r="I13" i="6"/>
  <c r="I16" i="6" s="1"/>
  <c r="H13" i="6"/>
  <c r="H16" i="6" s="1"/>
  <c r="G13" i="6"/>
  <c r="G16" i="6" s="1"/>
  <c r="D12" i="10" s="1"/>
  <c r="G9" i="6"/>
  <c r="H9" i="6" s="1"/>
  <c r="I9" i="6" s="1"/>
  <c r="J9" i="6" s="1"/>
  <c r="K9" i="6" s="1"/>
  <c r="L9" i="6" s="1"/>
  <c r="M9" i="6" s="1"/>
  <c r="N9" i="6" s="1"/>
  <c r="O9" i="6" s="1"/>
  <c r="P9" i="6" s="1"/>
  <c r="AE44" i="8" l="1"/>
  <c r="I13" i="9"/>
  <c r="V18" i="8"/>
  <c r="W18" i="8" s="1"/>
  <c r="X18" i="8" s="1"/>
  <c r="Y18" i="8" s="1"/>
  <c r="Z18" i="8" s="1"/>
  <c r="AA18" i="8" s="1"/>
  <c r="AB18" i="8" s="1"/>
  <c r="AC18" i="8" s="1"/>
  <c r="AD18" i="8" s="1"/>
  <c r="O30" i="20"/>
  <c r="AK30" i="20" s="1"/>
  <c r="U135" i="4"/>
  <c r="N134" i="4"/>
  <c r="J13" i="8"/>
  <c r="M13" i="8"/>
  <c r="L13" i="8"/>
  <c r="K13" i="8"/>
  <c r="N13" i="8"/>
  <c r="I13" i="8"/>
  <c r="H134" i="4"/>
  <c r="G12" i="8"/>
  <c r="AE134" i="4"/>
  <c r="F12" i="8"/>
  <c r="F19" i="8" s="1"/>
  <c r="L134" i="4"/>
  <c r="I134" i="4"/>
  <c r="J134" i="4"/>
  <c r="G134" i="4"/>
  <c r="K134" i="4"/>
  <c r="O31" i="20" l="1"/>
  <c r="AK31" i="20" s="1"/>
  <c r="T134" i="4"/>
  <c r="G13" i="8"/>
  <c r="U137" i="4"/>
  <c r="V137" i="4" s="1"/>
  <c r="W137" i="4" s="1"/>
  <c r="X137" i="4" s="1"/>
  <c r="Y137" i="4" s="1"/>
  <c r="Z137" i="4" s="1"/>
  <c r="AA137" i="4" s="1"/>
  <c r="AB137" i="4" s="1"/>
  <c r="AC137" i="4" s="1"/>
  <c r="AD137" i="4" s="1"/>
  <c r="H13" i="8"/>
  <c r="V135" i="4"/>
  <c r="O32" i="20" l="1"/>
  <c r="AK32" i="20" s="1"/>
  <c r="U133" i="4"/>
  <c r="U134" i="4" s="1"/>
  <c r="W135" i="4"/>
  <c r="V133" i="4"/>
  <c r="O33" i="20" l="1"/>
  <c r="AK33" i="20" s="1"/>
  <c r="U12" i="8"/>
  <c r="U19" i="8" s="1"/>
  <c r="V134" i="4"/>
  <c r="V12" i="8"/>
  <c r="V19" i="8" s="1"/>
  <c r="W133" i="4"/>
  <c r="X135" i="4"/>
  <c r="U13" i="8" l="1"/>
  <c r="O34" i="20"/>
  <c r="AK34" i="20" s="1"/>
  <c r="V13" i="8"/>
  <c r="W134" i="4"/>
  <c r="W12" i="8"/>
  <c r="X133" i="4"/>
  <c r="Y135" i="4"/>
  <c r="W13" i="8" l="1"/>
  <c r="W19" i="8"/>
  <c r="O35" i="20"/>
  <c r="AK35" i="20" s="1"/>
  <c r="X134" i="4"/>
  <c r="X12" i="8"/>
  <c r="Y133" i="4"/>
  <c r="Z135" i="4"/>
  <c r="X13" i="8" l="1"/>
  <c r="X19" i="8"/>
  <c r="O36" i="20"/>
  <c r="AK36" i="20" s="1"/>
  <c r="Y134" i="4"/>
  <c r="Y12" i="8"/>
  <c r="AA135" i="4"/>
  <c r="Z133" i="4"/>
  <c r="Y13" i="8" l="1"/>
  <c r="Y19" i="8"/>
  <c r="O37" i="20"/>
  <c r="AK37" i="20" s="1"/>
  <c r="Z134" i="4"/>
  <c r="Z12" i="8"/>
  <c r="AA133" i="4"/>
  <c r="AB135" i="4"/>
  <c r="Z13" i="8" l="1"/>
  <c r="Z19" i="8"/>
  <c r="O38" i="20"/>
  <c r="AK38" i="20" s="1"/>
  <c r="AA134" i="4"/>
  <c r="AA12" i="8"/>
  <c r="AB133" i="4"/>
  <c r="AC135" i="4"/>
  <c r="G34" i="4"/>
  <c r="H34" i="4"/>
  <c r="I34" i="4"/>
  <c r="J34" i="4"/>
  <c r="K34" i="4"/>
  <c r="L34" i="4"/>
  <c r="M34" i="4"/>
  <c r="F34" i="4"/>
  <c r="G44" i="4"/>
  <c r="H44" i="4"/>
  <c r="I44" i="4"/>
  <c r="J44" i="4"/>
  <c r="K44" i="4"/>
  <c r="L44" i="4"/>
  <c r="M44" i="4"/>
  <c r="N44" i="4"/>
  <c r="F44" i="4"/>
  <c r="F94" i="4"/>
  <c r="G94" i="4"/>
  <c r="H94" i="4"/>
  <c r="I94" i="4"/>
  <c r="J94" i="4"/>
  <c r="K94" i="4"/>
  <c r="L94" i="4"/>
  <c r="M94" i="4"/>
  <c r="F95" i="4"/>
  <c r="G95" i="4"/>
  <c r="H95" i="4"/>
  <c r="I95" i="4"/>
  <c r="J95" i="4"/>
  <c r="K95" i="4"/>
  <c r="L95" i="4"/>
  <c r="M95" i="4"/>
  <c r="N95" i="4"/>
  <c r="F96" i="4"/>
  <c r="G96" i="4"/>
  <c r="H96" i="4"/>
  <c r="I96" i="4"/>
  <c r="J96" i="4"/>
  <c r="K96" i="4"/>
  <c r="L96" i="4"/>
  <c r="M96" i="4"/>
  <c r="N96" i="4"/>
  <c r="F97" i="4"/>
  <c r="G97" i="4"/>
  <c r="H97" i="4"/>
  <c r="I97" i="4"/>
  <c r="J97" i="4"/>
  <c r="K97" i="4"/>
  <c r="L97" i="4"/>
  <c r="M97" i="4"/>
  <c r="N97" i="4"/>
  <c r="F99" i="4"/>
  <c r="G99" i="4"/>
  <c r="H99" i="4"/>
  <c r="I99" i="4"/>
  <c r="J99" i="4"/>
  <c r="K99" i="4"/>
  <c r="L99" i="4"/>
  <c r="M99" i="4"/>
  <c r="N99" i="4"/>
  <c r="F100" i="4"/>
  <c r="G100" i="4"/>
  <c r="H100" i="4"/>
  <c r="I100" i="4"/>
  <c r="J100" i="4"/>
  <c r="K100" i="4"/>
  <c r="L100" i="4"/>
  <c r="M100" i="4"/>
  <c r="N100" i="4"/>
  <c r="F101" i="4"/>
  <c r="G101" i="4"/>
  <c r="H101" i="4"/>
  <c r="I101" i="4"/>
  <c r="J101" i="4"/>
  <c r="K101" i="4"/>
  <c r="L101" i="4"/>
  <c r="M101" i="4"/>
  <c r="N101" i="4"/>
  <c r="F102" i="4"/>
  <c r="G102" i="4"/>
  <c r="H102" i="4"/>
  <c r="I102" i="4"/>
  <c r="J102" i="4"/>
  <c r="K102" i="4"/>
  <c r="L102" i="4"/>
  <c r="M102" i="4"/>
  <c r="N102" i="4"/>
  <c r="F103" i="4"/>
  <c r="G103" i="4"/>
  <c r="H103" i="4"/>
  <c r="I103" i="4"/>
  <c r="J103" i="4"/>
  <c r="K103" i="4"/>
  <c r="L103" i="4"/>
  <c r="M103" i="4"/>
  <c r="N103" i="4"/>
  <c r="F104" i="4"/>
  <c r="G104" i="4"/>
  <c r="H104" i="4"/>
  <c r="I104" i="4"/>
  <c r="J104" i="4"/>
  <c r="K104" i="4"/>
  <c r="L104" i="4"/>
  <c r="M104" i="4"/>
  <c r="N104" i="4"/>
  <c r="F105" i="4"/>
  <c r="G105" i="4"/>
  <c r="H105" i="4"/>
  <c r="I105" i="4"/>
  <c r="J105" i="4"/>
  <c r="K105" i="4"/>
  <c r="L105" i="4"/>
  <c r="M105" i="4"/>
  <c r="N105" i="4"/>
  <c r="F106" i="4"/>
  <c r="G106" i="4"/>
  <c r="H106" i="4"/>
  <c r="I106" i="4"/>
  <c r="J106" i="4"/>
  <c r="K106" i="4"/>
  <c r="L106" i="4"/>
  <c r="M106" i="4"/>
  <c r="N106" i="4"/>
  <c r="F107" i="4"/>
  <c r="G107" i="4"/>
  <c r="H107" i="4"/>
  <c r="I107" i="4"/>
  <c r="J107" i="4"/>
  <c r="K107" i="4"/>
  <c r="L107" i="4"/>
  <c r="M107" i="4"/>
  <c r="N107" i="4"/>
  <c r="F108" i="4"/>
  <c r="G108" i="4"/>
  <c r="H108" i="4"/>
  <c r="I108" i="4"/>
  <c r="J108" i="4"/>
  <c r="K108" i="4"/>
  <c r="L108" i="4"/>
  <c r="M108" i="4"/>
  <c r="N108" i="4"/>
  <c r="N77" i="4"/>
  <c r="M77" i="4"/>
  <c r="L77" i="4"/>
  <c r="K77" i="4"/>
  <c r="J77" i="4"/>
  <c r="I77" i="4"/>
  <c r="H77" i="4"/>
  <c r="G77" i="4"/>
  <c r="F77" i="4"/>
  <c r="F20" i="4" s="1"/>
  <c r="N71" i="4"/>
  <c r="M71" i="4"/>
  <c r="L71" i="4"/>
  <c r="K71" i="4"/>
  <c r="J71" i="4"/>
  <c r="I71" i="4"/>
  <c r="H71" i="4"/>
  <c r="G71" i="4"/>
  <c r="F71" i="4"/>
  <c r="F18" i="4" s="1"/>
  <c r="F32" i="18" s="1"/>
  <c r="G19" i="8"/>
  <c r="H19" i="8"/>
  <c r="I19" i="8"/>
  <c r="J19" i="8"/>
  <c r="K19" i="8"/>
  <c r="L19" i="8"/>
  <c r="M19" i="8"/>
  <c r="N98" i="2"/>
  <c r="G98" i="2"/>
  <c r="H98" i="2"/>
  <c r="I98" i="2"/>
  <c r="J98" i="2"/>
  <c r="K98" i="2"/>
  <c r="L98" i="2"/>
  <c r="M98" i="2"/>
  <c r="F98" i="2"/>
  <c r="N57" i="2"/>
  <c r="N56" i="2" s="1"/>
  <c r="G57" i="2"/>
  <c r="G56" i="2" s="1"/>
  <c r="H57" i="2"/>
  <c r="H56" i="2" s="1"/>
  <c r="I57" i="2"/>
  <c r="I56" i="2" s="1"/>
  <c r="J57" i="2"/>
  <c r="J56" i="2" s="1"/>
  <c r="K57" i="2"/>
  <c r="K56" i="2" s="1"/>
  <c r="L57" i="2"/>
  <c r="L56" i="2" s="1"/>
  <c r="M57" i="2"/>
  <c r="M56" i="2" s="1"/>
  <c r="F57" i="2"/>
  <c r="F56" i="2" s="1"/>
  <c r="N51" i="2"/>
  <c r="G51" i="2"/>
  <c r="H51" i="2"/>
  <c r="H23" i="18" s="1"/>
  <c r="I51" i="2"/>
  <c r="J51" i="2"/>
  <c r="K51" i="2"/>
  <c r="L51" i="2"/>
  <c r="M51" i="2"/>
  <c r="M23" i="18" s="1"/>
  <c r="F51" i="2"/>
  <c r="N12" i="2"/>
  <c r="G12" i="2"/>
  <c r="H12" i="2"/>
  <c r="I12" i="2"/>
  <c r="J12" i="2"/>
  <c r="K12" i="2"/>
  <c r="L12" i="2"/>
  <c r="M12" i="2"/>
  <c r="J11" i="2" l="1"/>
  <c r="K23" i="18"/>
  <c r="I11" i="2"/>
  <c r="I21" i="18" s="1"/>
  <c r="J23" i="18"/>
  <c r="G23" i="18"/>
  <c r="H11" i="2"/>
  <c r="H21" i="18" s="1"/>
  <c r="G11" i="2"/>
  <c r="G14" i="18" s="1"/>
  <c r="M11" i="2"/>
  <c r="M21" i="18" s="1"/>
  <c r="F23" i="18"/>
  <c r="N23" i="18"/>
  <c r="K11" i="2"/>
  <c r="K20" i="18" s="1"/>
  <c r="H128" i="4"/>
  <c r="G128" i="4"/>
  <c r="F128" i="4"/>
  <c r="F120" i="4"/>
  <c r="G120" i="4"/>
  <c r="H120" i="4"/>
  <c r="H127" i="4"/>
  <c r="F127" i="4"/>
  <c r="G127" i="4"/>
  <c r="H119" i="4"/>
  <c r="G119" i="4"/>
  <c r="F119" i="4"/>
  <c r="G121" i="4"/>
  <c r="F121" i="4"/>
  <c r="H121" i="4"/>
  <c r="G126" i="4"/>
  <c r="F126" i="4"/>
  <c r="H126" i="4"/>
  <c r="F117" i="4"/>
  <c r="H117" i="4"/>
  <c r="G117" i="4"/>
  <c r="F116" i="4"/>
  <c r="G116" i="4"/>
  <c r="H116" i="4"/>
  <c r="F125" i="4"/>
  <c r="G125" i="4"/>
  <c r="H125" i="4"/>
  <c r="F124" i="4"/>
  <c r="G124" i="4"/>
  <c r="H124" i="4"/>
  <c r="H115" i="4"/>
  <c r="F115" i="4"/>
  <c r="G115" i="4"/>
  <c r="H114" i="4"/>
  <c r="G114" i="4"/>
  <c r="F114" i="4"/>
  <c r="F123" i="4"/>
  <c r="H123" i="4"/>
  <c r="G123" i="4"/>
  <c r="N18" i="4"/>
  <c r="N93" i="4"/>
  <c r="G122" i="4"/>
  <c r="H122" i="4"/>
  <c r="F122" i="4"/>
  <c r="O45" i="4"/>
  <c r="T45" i="4"/>
  <c r="L41" i="4"/>
  <c r="L39" i="4"/>
  <c r="L43" i="4"/>
  <c r="L37" i="4"/>
  <c r="K39" i="4"/>
  <c r="K43" i="4"/>
  <c r="K37" i="4"/>
  <c r="K41" i="4"/>
  <c r="J39" i="4"/>
  <c r="J37" i="4"/>
  <c r="J43" i="4"/>
  <c r="J41" i="4"/>
  <c r="H37" i="4"/>
  <c r="H39" i="4"/>
  <c r="H41" i="4"/>
  <c r="H43" i="4"/>
  <c r="I37" i="4"/>
  <c r="I39" i="4"/>
  <c r="I41" i="4"/>
  <c r="I43" i="4"/>
  <c r="G37" i="4"/>
  <c r="G39" i="4"/>
  <c r="G41" i="4"/>
  <c r="G43" i="4"/>
  <c r="F39" i="4"/>
  <c r="F43" i="4"/>
  <c r="F41" i="4"/>
  <c r="F37" i="4"/>
  <c r="M37" i="4"/>
  <c r="M39" i="4"/>
  <c r="M41" i="4"/>
  <c r="M43" i="4"/>
  <c r="AA13" i="8"/>
  <c r="AA19" i="8"/>
  <c r="O39" i="20"/>
  <c r="AK39" i="20" s="1"/>
  <c r="N72" i="4"/>
  <c r="I13" i="18"/>
  <c r="I28" i="18"/>
  <c r="I20" i="18"/>
  <c r="I50" i="8"/>
  <c r="I54" i="8" s="1"/>
  <c r="H13" i="18"/>
  <c r="H28" i="18"/>
  <c r="H50" i="8"/>
  <c r="H54" i="8" s="1"/>
  <c r="K14" i="18"/>
  <c r="L11" i="2"/>
  <c r="L23" i="18"/>
  <c r="G13" i="18"/>
  <c r="G28" i="18"/>
  <c r="G50" i="8"/>
  <c r="G54" i="8" s="1"/>
  <c r="J14" i="18"/>
  <c r="J29" i="18"/>
  <c r="J21" i="18"/>
  <c r="F13" i="18"/>
  <c r="F50" i="8"/>
  <c r="F54" i="8" s="1"/>
  <c r="F28" i="18"/>
  <c r="N13" i="18"/>
  <c r="N28" i="18"/>
  <c r="N50" i="8"/>
  <c r="N54" i="8" s="1"/>
  <c r="I29" i="18"/>
  <c r="I14" i="18"/>
  <c r="M13" i="18"/>
  <c r="M28" i="18"/>
  <c r="M50" i="8"/>
  <c r="M54" i="8" s="1"/>
  <c r="I23" i="18"/>
  <c r="L13" i="18"/>
  <c r="L28" i="18"/>
  <c r="L50" i="8"/>
  <c r="L54" i="8" s="1"/>
  <c r="K13" i="18"/>
  <c r="K28" i="18"/>
  <c r="K50" i="8"/>
  <c r="K54" i="8" s="1"/>
  <c r="F11" i="2"/>
  <c r="F14" i="18" s="1"/>
  <c r="N11" i="2"/>
  <c r="J13" i="18"/>
  <c r="J28" i="18"/>
  <c r="J20" i="18"/>
  <c r="J50" i="8"/>
  <c r="J54" i="8" s="1"/>
  <c r="F33" i="18"/>
  <c r="F55" i="4"/>
  <c r="F31" i="18"/>
  <c r="F22" i="18"/>
  <c r="G31" i="18"/>
  <c r="G22" i="18"/>
  <c r="H56" i="8"/>
  <c r="H34" i="18"/>
  <c r="N31" i="18"/>
  <c r="N22" i="18"/>
  <c r="F56" i="8"/>
  <c r="F34" i="18"/>
  <c r="G56" i="8"/>
  <c r="G34" i="18"/>
  <c r="M57" i="4"/>
  <c r="M31" i="18"/>
  <c r="M22" i="18"/>
  <c r="N56" i="8"/>
  <c r="N34" i="18"/>
  <c r="L59" i="4"/>
  <c r="L31" i="18"/>
  <c r="L22" i="18"/>
  <c r="M56" i="8"/>
  <c r="M34" i="18"/>
  <c r="K61" i="4"/>
  <c r="K22" i="18"/>
  <c r="K31" i="18"/>
  <c r="L56" i="8"/>
  <c r="L34" i="18"/>
  <c r="J63" i="4"/>
  <c r="J22" i="18"/>
  <c r="J31" i="18"/>
  <c r="K56" i="8"/>
  <c r="K34" i="18"/>
  <c r="I65" i="4"/>
  <c r="I22" i="18"/>
  <c r="I31" i="18"/>
  <c r="J56" i="8"/>
  <c r="J34" i="18"/>
  <c r="H51" i="4"/>
  <c r="H31" i="18"/>
  <c r="H22" i="18"/>
  <c r="I56" i="8"/>
  <c r="I34" i="18"/>
  <c r="K20" i="4"/>
  <c r="K33" i="18" s="1"/>
  <c r="K78" i="4"/>
  <c r="L20" i="4"/>
  <c r="L33" i="18" s="1"/>
  <c r="L78" i="4"/>
  <c r="M20" i="4"/>
  <c r="M33" i="18" s="1"/>
  <c r="M78" i="4"/>
  <c r="N20" i="4"/>
  <c r="N78" i="4"/>
  <c r="AE78" i="4"/>
  <c r="H20" i="4"/>
  <c r="H33" i="18" s="1"/>
  <c r="H78" i="4"/>
  <c r="J20" i="4"/>
  <c r="J33" i="18" s="1"/>
  <c r="J78" i="4"/>
  <c r="G20" i="4"/>
  <c r="G33" i="18" s="1"/>
  <c r="G78" i="4"/>
  <c r="I20" i="4"/>
  <c r="I33" i="18" s="1"/>
  <c r="I78" i="4"/>
  <c r="AB134" i="4"/>
  <c r="AB12" i="8"/>
  <c r="L18" i="4"/>
  <c r="L32" i="18" s="1"/>
  <c r="L72" i="4"/>
  <c r="K18" i="4"/>
  <c r="K32" i="18" s="1"/>
  <c r="K72" i="4"/>
  <c r="G18" i="4"/>
  <c r="G32" i="18" s="1"/>
  <c r="G72" i="4"/>
  <c r="H18" i="4"/>
  <c r="H72" i="4"/>
  <c r="M18" i="4"/>
  <c r="M32" i="18" s="1"/>
  <c r="M72" i="4"/>
  <c r="I18" i="4"/>
  <c r="I32" i="18" s="1"/>
  <c r="I72" i="4"/>
  <c r="AE72" i="4"/>
  <c r="J18" i="4"/>
  <c r="J32" i="18" s="1"/>
  <c r="J72" i="4"/>
  <c r="AE45" i="4"/>
  <c r="AE35" i="4"/>
  <c r="AC133" i="4"/>
  <c r="AD135" i="4"/>
  <c r="AD133" i="4" s="1"/>
  <c r="AE18" i="4"/>
  <c r="N55" i="4"/>
  <c r="I55" i="4"/>
  <c r="N61" i="4"/>
  <c r="K63" i="4"/>
  <c r="K53" i="4"/>
  <c r="L51" i="4"/>
  <c r="M59" i="4"/>
  <c r="J53" i="4"/>
  <c r="L61" i="4"/>
  <c r="L49" i="4"/>
  <c r="J55" i="4"/>
  <c r="M63" i="4"/>
  <c r="M49" i="4"/>
  <c r="I57" i="4"/>
  <c r="N63" i="4"/>
  <c r="I51" i="4"/>
  <c r="N57" i="4"/>
  <c r="L65" i="4"/>
  <c r="K51" i="4"/>
  <c r="G59" i="4"/>
  <c r="M65" i="4"/>
  <c r="H57" i="4"/>
  <c r="F61" i="4"/>
  <c r="J47" i="4"/>
  <c r="J49" i="4"/>
  <c r="H53" i="4"/>
  <c r="G55" i="4"/>
  <c r="F57" i="4"/>
  <c r="J65" i="4"/>
  <c r="I47" i="4"/>
  <c r="K49" i="4"/>
  <c r="J51" i="4"/>
  <c r="I53" i="4"/>
  <c r="H55" i="4"/>
  <c r="G57" i="4"/>
  <c r="F59" i="4"/>
  <c r="N59" i="4"/>
  <c r="M61" i="4"/>
  <c r="L63" i="4"/>
  <c r="K65" i="4"/>
  <c r="F63" i="4"/>
  <c r="N47" i="4"/>
  <c r="F49" i="4"/>
  <c r="N49" i="4"/>
  <c r="M51" i="4"/>
  <c r="L53" i="4"/>
  <c r="K55" i="4"/>
  <c r="J57" i="4"/>
  <c r="I59" i="4"/>
  <c r="H61" i="4"/>
  <c r="G63" i="4"/>
  <c r="F65" i="4"/>
  <c r="N65" i="4"/>
  <c r="H47" i="4"/>
  <c r="G47" i="4"/>
  <c r="G61" i="4"/>
  <c r="M47" i="4"/>
  <c r="G49" i="4"/>
  <c r="F51" i="4"/>
  <c r="N51" i="4"/>
  <c r="M53" i="4"/>
  <c r="L55" i="4"/>
  <c r="K57" i="4"/>
  <c r="J59" i="4"/>
  <c r="I61" i="4"/>
  <c r="H63" i="4"/>
  <c r="G65" i="4"/>
  <c r="L47" i="4"/>
  <c r="H49" i="4"/>
  <c r="G51" i="4"/>
  <c r="F53" i="4"/>
  <c r="N53" i="4"/>
  <c r="M55" i="4"/>
  <c r="L57" i="4"/>
  <c r="K59" i="4"/>
  <c r="J61" i="4"/>
  <c r="I63" i="4"/>
  <c r="H65" i="4"/>
  <c r="F47" i="4"/>
  <c r="H59" i="4"/>
  <c r="K47" i="4"/>
  <c r="I49" i="4"/>
  <c r="G53" i="4"/>
  <c r="K35" i="4"/>
  <c r="N35" i="4"/>
  <c r="L35" i="4"/>
  <c r="I35" i="4"/>
  <c r="M35" i="4"/>
  <c r="J35" i="4"/>
  <c r="F16" i="4"/>
  <c r="F17" i="4" s="1"/>
  <c r="G19" i="4"/>
  <c r="K19" i="4"/>
  <c r="J19" i="4"/>
  <c r="I19" i="4"/>
  <c r="H19" i="4"/>
  <c r="N66" i="4"/>
  <c r="N21" i="4"/>
  <c r="N19" i="4"/>
  <c r="M19" i="4"/>
  <c r="L19" i="4"/>
  <c r="L93" i="4"/>
  <c r="M93" i="4"/>
  <c r="G93" i="4"/>
  <c r="N98" i="4"/>
  <c r="H93" i="4"/>
  <c r="I93" i="4"/>
  <c r="J93" i="4"/>
  <c r="K93" i="4"/>
  <c r="I28" i="4"/>
  <c r="H28" i="4"/>
  <c r="G28" i="4"/>
  <c r="K28" i="4"/>
  <c r="L28" i="4"/>
  <c r="J28" i="4"/>
  <c r="M28" i="4"/>
  <c r="U94" i="4" l="1"/>
  <c r="M29" i="18"/>
  <c r="G21" i="18"/>
  <c r="H29" i="18"/>
  <c r="H14" i="18"/>
  <c r="H20" i="18"/>
  <c r="G29" i="18"/>
  <c r="M14" i="18"/>
  <c r="M20" i="18"/>
  <c r="G20" i="18"/>
  <c r="K21" i="18"/>
  <c r="K29" i="18"/>
  <c r="F29" i="18"/>
  <c r="F21" i="18"/>
  <c r="H65" i="8"/>
  <c r="N16" i="4"/>
  <c r="N17" i="4" s="1"/>
  <c r="G65" i="8"/>
  <c r="K65" i="8"/>
  <c r="AB13" i="8"/>
  <c r="AB19" i="8"/>
  <c r="O40" i="20"/>
  <c r="AK40" i="20" s="1"/>
  <c r="N33" i="18"/>
  <c r="AE20" i="4"/>
  <c r="K16" i="4"/>
  <c r="K17" i="4" s="1"/>
  <c r="L65" i="8"/>
  <c r="I65" i="8"/>
  <c r="F65" i="8"/>
  <c r="N65" i="8"/>
  <c r="I57" i="8"/>
  <c r="J65" i="8"/>
  <c r="K57" i="8"/>
  <c r="L14" i="18"/>
  <c r="L29" i="18"/>
  <c r="L21" i="18"/>
  <c r="N21" i="18"/>
  <c r="N14" i="18"/>
  <c r="N29" i="18"/>
  <c r="N20" i="18"/>
  <c r="L20" i="18"/>
  <c r="F20" i="18"/>
  <c r="M65" i="8"/>
  <c r="L57" i="8"/>
  <c r="U57" i="8" s="1"/>
  <c r="V57" i="8" s="1"/>
  <c r="W57" i="8" s="1"/>
  <c r="X57" i="8" s="1"/>
  <c r="Y57" i="8" s="1"/>
  <c r="Z57" i="8" s="1"/>
  <c r="AA57" i="8" s="1"/>
  <c r="AB57" i="8" s="1"/>
  <c r="AC57" i="8" s="1"/>
  <c r="AD57" i="8" s="1"/>
  <c r="J57" i="8"/>
  <c r="I16" i="4"/>
  <c r="I17" i="4" s="1"/>
  <c r="N57" i="8"/>
  <c r="DA48" i="20" s="1"/>
  <c r="M16" i="4"/>
  <c r="M23" i="4" s="1"/>
  <c r="M57" i="8"/>
  <c r="J16" i="4"/>
  <c r="J17" i="4" s="1"/>
  <c r="G57" i="8"/>
  <c r="H16" i="4"/>
  <c r="H23" i="4" s="1"/>
  <c r="H32" i="18"/>
  <c r="N32" i="18"/>
  <c r="L16" i="4"/>
  <c r="L17" i="4" s="1"/>
  <c r="H57" i="8"/>
  <c r="F57" i="8"/>
  <c r="G16" i="4"/>
  <c r="G23" i="4" s="1"/>
  <c r="N28" i="4"/>
  <c r="AD134" i="4"/>
  <c r="AD12" i="8"/>
  <c r="AD19" i="8" s="1"/>
  <c r="AC134" i="4"/>
  <c r="AC12" i="8"/>
  <c r="DC49" i="20"/>
  <c r="DK49" i="20"/>
  <c r="DJ49" i="20"/>
  <c r="DD49" i="20"/>
  <c r="DE49" i="20"/>
  <c r="DH49" i="20"/>
  <c r="DF49" i="20"/>
  <c r="DI49" i="20"/>
  <c r="DG49" i="20"/>
  <c r="AA96" i="4"/>
  <c r="DH30" i="20" s="1"/>
  <c r="AB96" i="4"/>
  <c r="DI30" i="20" s="1"/>
  <c r="Y96" i="4"/>
  <c r="DF30" i="20" s="1"/>
  <c r="U96" i="4"/>
  <c r="DB30" i="20" s="1"/>
  <c r="AC96" i="4"/>
  <c r="DJ30" i="20" s="1"/>
  <c r="V96" i="4"/>
  <c r="DC30" i="20" s="1"/>
  <c r="AD96" i="4"/>
  <c r="DK30" i="20" s="1"/>
  <c r="W96" i="4"/>
  <c r="DD30" i="20" s="1"/>
  <c r="X96" i="4"/>
  <c r="DE30" i="20" s="1"/>
  <c r="Z96" i="4"/>
  <c r="DG30" i="20" s="1"/>
  <c r="Z108" i="4"/>
  <c r="DG41" i="20" s="1"/>
  <c r="AA108" i="4"/>
  <c r="DH41" i="20" s="1"/>
  <c r="Y108" i="4"/>
  <c r="DF41" i="20" s="1"/>
  <c r="AB108" i="4"/>
  <c r="DI41" i="20" s="1"/>
  <c r="U108" i="4"/>
  <c r="DB41" i="20" s="1"/>
  <c r="AC108" i="4"/>
  <c r="DJ41" i="20" s="1"/>
  <c r="V108" i="4"/>
  <c r="DC41" i="20" s="1"/>
  <c r="AD108" i="4"/>
  <c r="DK41" i="20" s="1"/>
  <c r="W108" i="4"/>
  <c r="DD41" i="20" s="1"/>
  <c r="X108" i="4"/>
  <c r="DE41" i="20" s="1"/>
  <c r="Y99" i="4"/>
  <c r="DF32" i="20" s="1"/>
  <c r="Z99" i="4"/>
  <c r="DG32" i="20" s="1"/>
  <c r="X99" i="4"/>
  <c r="DE32" i="20" s="1"/>
  <c r="W99" i="4"/>
  <c r="DD32" i="20" s="1"/>
  <c r="AD99" i="4"/>
  <c r="DK32" i="20" s="1"/>
  <c r="V99" i="4"/>
  <c r="DC32" i="20" s="1"/>
  <c r="AC99" i="4"/>
  <c r="DJ32" i="20" s="1"/>
  <c r="U99" i="4"/>
  <c r="DB32" i="20" s="1"/>
  <c r="AB99" i="4"/>
  <c r="DI32" i="20" s="1"/>
  <c r="AA99" i="4"/>
  <c r="DH32" i="20" s="1"/>
  <c r="Y103" i="4"/>
  <c r="DF36" i="20" s="1"/>
  <c r="Z103" i="4"/>
  <c r="DG36" i="20" s="1"/>
  <c r="AA103" i="4"/>
  <c r="DH36" i="20" s="1"/>
  <c r="AB103" i="4"/>
  <c r="DI36" i="20" s="1"/>
  <c r="U103" i="4"/>
  <c r="DB36" i="20" s="1"/>
  <c r="AC103" i="4"/>
  <c r="DJ36" i="20" s="1"/>
  <c r="W103" i="4"/>
  <c r="DD36" i="20" s="1"/>
  <c r="X103" i="4"/>
  <c r="DE36" i="20" s="1"/>
  <c r="V103" i="4"/>
  <c r="DC36" i="20" s="1"/>
  <c r="AD103" i="4"/>
  <c r="DK36" i="20" s="1"/>
  <c r="V95" i="4"/>
  <c r="DC29" i="20" s="1"/>
  <c r="AD95" i="4"/>
  <c r="DK29" i="20" s="1"/>
  <c r="W95" i="4"/>
  <c r="DD29" i="20" s="1"/>
  <c r="U95" i="4"/>
  <c r="DB29" i="20" s="1"/>
  <c r="X95" i="4"/>
  <c r="DE29" i="20" s="1"/>
  <c r="Y95" i="4"/>
  <c r="DF29" i="20" s="1"/>
  <c r="AB95" i="4"/>
  <c r="DI29" i="20" s="1"/>
  <c r="Z95" i="4"/>
  <c r="DG29" i="20" s="1"/>
  <c r="AC95" i="4"/>
  <c r="DJ29" i="20" s="1"/>
  <c r="AA95" i="4"/>
  <c r="DH29" i="20" s="1"/>
  <c r="V104" i="4"/>
  <c r="DC37" i="20" s="1"/>
  <c r="AD104" i="4"/>
  <c r="DK37" i="20" s="1"/>
  <c r="W104" i="4"/>
  <c r="DD37" i="20" s="1"/>
  <c r="U104" i="4"/>
  <c r="DB37" i="20" s="1"/>
  <c r="X104" i="4"/>
  <c r="DE37" i="20" s="1"/>
  <c r="AB104" i="4"/>
  <c r="DI37" i="20" s="1"/>
  <c r="AC104" i="4"/>
  <c r="DJ37" i="20" s="1"/>
  <c r="Y104" i="4"/>
  <c r="DF37" i="20" s="1"/>
  <c r="Z104" i="4"/>
  <c r="DG37" i="20" s="1"/>
  <c r="AA104" i="4"/>
  <c r="DH37" i="20" s="1"/>
  <c r="AA105" i="4"/>
  <c r="DH38" i="20" s="1"/>
  <c r="AB105" i="4"/>
  <c r="DI38" i="20" s="1"/>
  <c r="Y105" i="4"/>
  <c r="DF38" i="20" s="1"/>
  <c r="U105" i="4"/>
  <c r="DB38" i="20" s="1"/>
  <c r="AC105" i="4"/>
  <c r="DJ38" i="20" s="1"/>
  <c r="V105" i="4"/>
  <c r="DC38" i="20" s="1"/>
  <c r="AD105" i="4"/>
  <c r="DK38" i="20" s="1"/>
  <c r="Z105" i="4"/>
  <c r="DG38" i="20" s="1"/>
  <c r="W105" i="4"/>
  <c r="DD38" i="20" s="1"/>
  <c r="X105" i="4"/>
  <c r="DE38" i="20" s="1"/>
  <c r="AD100" i="4"/>
  <c r="DK33" i="20" s="1"/>
  <c r="V100" i="4"/>
  <c r="DC33" i="20" s="1"/>
  <c r="AC100" i="4"/>
  <c r="DJ33" i="20" s="1"/>
  <c r="U100" i="4"/>
  <c r="DB33" i="20" s="1"/>
  <c r="AB100" i="4"/>
  <c r="DI33" i="20" s="1"/>
  <c r="AA100" i="4"/>
  <c r="DH33" i="20" s="1"/>
  <c r="Z100" i="4"/>
  <c r="DG33" i="20" s="1"/>
  <c r="X100" i="4"/>
  <c r="DE33" i="20" s="1"/>
  <c r="Y100" i="4"/>
  <c r="DF33" i="20" s="1"/>
  <c r="W100" i="4"/>
  <c r="DD33" i="20" s="1"/>
  <c r="V94" i="4"/>
  <c r="DC28" i="20" s="1"/>
  <c r="AD94" i="4"/>
  <c r="DK28" i="20" s="1"/>
  <c r="W94" i="4"/>
  <c r="DD28" i="20" s="1"/>
  <c r="AC94" i="4"/>
  <c r="DJ28" i="20" s="1"/>
  <c r="X94" i="4"/>
  <c r="DE28" i="20" s="1"/>
  <c r="DB28" i="20"/>
  <c r="Y94" i="4"/>
  <c r="DF28" i="20" s="1"/>
  <c r="Z94" i="4"/>
  <c r="DG28" i="20" s="1"/>
  <c r="AA94" i="4"/>
  <c r="DH28" i="20" s="1"/>
  <c r="AB94" i="4"/>
  <c r="DI28" i="20" s="1"/>
  <c r="AA102" i="4"/>
  <c r="DH35" i="20" s="1"/>
  <c r="Z102" i="4"/>
  <c r="DG35" i="20" s="1"/>
  <c r="AC102" i="4"/>
  <c r="DJ35" i="20" s="1"/>
  <c r="Y102" i="4"/>
  <c r="DF35" i="20" s="1"/>
  <c r="U102" i="4"/>
  <c r="DB35" i="20" s="1"/>
  <c r="X102" i="4"/>
  <c r="DE35" i="20" s="1"/>
  <c r="AB102" i="4"/>
  <c r="DI35" i="20" s="1"/>
  <c r="W102" i="4"/>
  <c r="DD35" i="20" s="1"/>
  <c r="AD102" i="4"/>
  <c r="DK35" i="20" s="1"/>
  <c r="V102" i="4"/>
  <c r="DC35" i="20" s="1"/>
  <c r="X97" i="4"/>
  <c r="DE31" i="20" s="1"/>
  <c r="W97" i="4"/>
  <c r="DD31" i="20" s="1"/>
  <c r="Y97" i="4"/>
  <c r="DF31" i="20" s="1"/>
  <c r="Z97" i="4"/>
  <c r="DG31" i="20" s="1"/>
  <c r="V97" i="4"/>
  <c r="DC31" i="20" s="1"/>
  <c r="AA97" i="4"/>
  <c r="DH31" i="20" s="1"/>
  <c r="AB97" i="4"/>
  <c r="DI31" i="20" s="1"/>
  <c r="AD97" i="4"/>
  <c r="DK31" i="20" s="1"/>
  <c r="U97" i="4"/>
  <c r="DB31" i="20" s="1"/>
  <c r="AC97" i="4"/>
  <c r="DJ31" i="20" s="1"/>
  <c r="U107" i="4"/>
  <c r="DB40" i="20" s="1"/>
  <c r="AC107" i="4"/>
  <c r="DJ40" i="20" s="1"/>
  <c r="AA107" i="4"/>
  <c r="DH40" i="20" s="1"/>
  <c r="V107" i="4"/>
  <c r="DC40" i="20" s="1"/>
  <c r="AD107" i="4"/>
  <c r="DK40" i="20" s="1"/>
  <c r="W107" i="4"/>
  <c r="DD40" i="20" s="1"/>
  <c r="X107" i="4"/>
  <c r="DE40" i="20" s="1"/>
  <c r="Y107" i="4"/>
  <c r="DF40" i="20" s="1"/>
  <c r="AB107" i="4"/>
  <c r="DI40" i="20" s="1"/>
  <c r="Z107" i="4"/>
  <c r="DG40" i="20" s="1"/>
  <c r="X106" i="4"/>
  <c r="DE39" i="20" s="1"/>
  <c r="Y106" i="4"/>
  <c r="DF39" i="20" s="1"/>
  <c r="Z106" i="4"/>
  <c r="DG39" i="20" s="1"/>
  <c r="AA106" i="4"/>
  <c r="DH39" i="20" s="1"/>
  <c r="AD106" i="4"/>
  <c r="DK39" i="20" s="1"/>
  <c r="AB106" i="4"/>
  <c r="DI39" i="20" s="1"/>
  <c r="V106" i="4"/>
  <c r="DC39" i="20" s="1"/>
  <c r="U106" i="4"/>
  <c r="DB39" i="20" s="1"/>
  <c r="AC106" i="4"/>
  <c r="DJ39" i="20" s="1"/>
  <c r="W106" i="4"/>
  <c r="DD39" i="20" s="1"/>
  <c r="W101" i="4"/>
  <c r="DD34" i="20" s="1"/>
  <c r="AD101" i="4"/>
  <c r="DK34" i="20" s="1"/>
  <c r="V101" i="4"/>
  <c r="DC34" i="20" s="1"/>
  <c r="AC101" i="4"/>
  <c r="DJ34" i="20" s="1"/>
  <c r="U101" i="4"/>
  <c r="DB34" i="20" s="1"/>
  <c r="AB101" i="4"/>
  <c r="DI34" i="20" s="1"/>
  <c r="AA101" i="4"/>
  <c r="DH34" i="20" s="1"/>
  <c r="Z101" i="4"/>
  <c r="DG34" i="20" s="1"/>
  <c r="Y101" i="4"/>
  <c r="DF34" i="20" s="1"/>
  <c r="X101" i="4"/>
  <c r="DE34" i="20" s="1"/>
  <c r="H35" i="4"/>
  <c r="F23" i="4"/>
  <c r="K23" i="4" l="1"/>
  <c r="AV12" i="20"/>
  <c r="AV11" i="20"/>
  <c r="AV14" i="20"/>
  <c r="AV13" i="20"/>
  <c r="AV15" i="20"/>
  <c r="AV16" i="20"/>
  <c r="AV17" i="20"/>
  <c r="AV18" i="20"/>
  <c r="AV19" i="20"/>
  <c r="AV20" i="20"/>
  <c r="AV21" i="20"/>
  <c r="AV22" i="20"/>
  <c r="AV23" i="20"/>
  <c r="AV24" i="20"/>
  <c r="AV25" i="20"/>
  <c r="AV26" i="20"/>
  <c r="AV27" i="20"/>
  <c r="AV28" i="20"/>
  <c r="AV29" i="20"/>
  <c r="AV30" i="20"/>
  <c r="AV31" i="20"/>
  <c r="AV32" i="20"/>
  <c r="AV33" i="20"/>
  <c r="AV34" i="20"/>
  <c r="AV35" i="20"/>
  <c r="AV36" i="20"/>
  <c r="AV37" i="20"/>
  <c r="AV38" i="20"/>
  <c r="AV39" i="20"/>
  <c r="DC48" i="20"/>
  <c r="CN40" i="20"/>
  <c r="AC13" i="8"/>
  <c r="AC19" i="8"/>
  <c r="AV40" i="20"/>
  <c r="O41" i="20"/>
  <c r="AK41" i="20" s="1"/>
  <c r="H17" i="4"/>
  <c r="AE16" i="4"/>
  <c r="DH48" i="20"/>
  <c r="DK48" i="20"/>
  <c r="DJ48" i="20"/>
  <c r="DD48" i="20"/>
  <c r="DG48" i="20"/>
  <c r="DF48" i="20"/>
  <c r="DE48" i="20"/>
  <c r="I23" i="4"/>
  <c r="J23" i="4"/>
  <c r="M17" i="4"/>
  <c r="L23" i="4"/>
  <c r="DI48" i="20"/>
  <c r="G17" i="4"/>
  <c r="AD13" i="8"/>
  <c r="N23" i="4"/>
  <c r="CN12" i="20" l="1"/>
  <c r="CN11" i="20"/>
  <c r="CN13" i="20"/>
  <c r="CN14" i="20"/>
  <c r="CN15" i="20"/>
  <c r="CN16" i="20"/>
  <c r="CN17" i="20"/>
  <c r="CN18" i="20"/>
  <c r="CN19" i="20"/>
  <c r="CN20" i="20"/>
  <c r="CN21" i="20"/>
  <c r="CN22" i="20"/>
  <c r="CN23" i="20"/>
  <c r="CN24" i="20"/>
  <c r="CN25" i="20"/>
  <c r="CN26" i="20"/>
  <c r="CN27" i="20"/>
  <c r="CN28" i="20"/>
  <c r="CN29" i="20"/>
  <c r="CN30" i="20"/>
  <c r="CN31" i="20"/>
  <c r="CN32" i="20"/>
  <c r="CN33" i="20"/>
  <c r="CN34" i="20"/>
  <c r="CN35" i="20"/>
  <c r="CN36" i="20"/>
  <c r="CN37" i="20"/>
  <c r="CN38" i="20"/>
  <c r="CN39" i="20"/>
  <c r="CN41" i="20"/>
  <c r="AV41" i="20"/>
  <c r="O42" i="20"/>
  <c r="AK42" i="20" s="1"/>
  <c r="I10" i="8"/>
  <c r="I27" i="4"/>
  <c r="K10" i="8"/>
  <c r="K27" i="4"/>
  <c r="F10" i="8"/>
  <c r="F16" i="8" s="1"/>
  <c r="F20" i="8" s="1"/>
  <c r="F23" i="8" s="1"/>
  <c r="F27" i="4"/>
  <c r="J10" i="8"/>
  <c r="J27" i="4"/>
  <c r="M10" i="8"/>
  <c r="M27" i="4"/>
  <c r="N10" i="8"/>
  <c r="N27" i="4"/>
  <c r="H10" i="8"/>
  <c r="H27" i="4"/>
  <c r="G10" i="8"/>
  <c r="G27" i="4"/>
  <c r="L10" i="8"/>
  <c r="L27" i="4"/>
  <c r="CN42" i="20" l="1"/>
  <c r="AV42" i="20"/>
  <c r="O43" i="20"/>
  <c r="AK43" i="20" s="1"/>
  <c r="H15" i="8"/>
  <c r="H16" i="8"/>
  <c r="N15" i="8"/>
  <c r="N16" i="8"/>
  <c r="L15" i="8"/>
  <c r="L16" i="8"/>
  <c r="M15" i="8"/>
  <c r="M16" i="8"/>
  <c r="I15" i="8"/>
  <c r="I16" i="8"/>
  <c r="K15" i="8"/>
  <c r="K16" i="8"/>
  <c r="G15" i="8"/>
  <c r="G16" i="8"/>
  <c r="J15" i="8"/>
  <c r="J16" i="8"/>
  <c r="F15" i="8"/>
  <c r="J11" i="8"/>
  <c r="H11" i="8"/>
  <c r="F25" i="8"/>
  <c r="N11" i="8"/>
  <c r="K11" i="8"/>
  <c r="L11" i="8"/>
  <c r="M11" i="8"/>
  <c r="G11" i="8"/>
  <c r="I11" i="8"/>
  <c r="U15" i="8" l="1"/>
  <c r="CN43" i="20"/>
  <c r="AV43" i="20"/>
  <c r="O44" i="20"/>
  <c r="AK44" i="20" s="1"/>
  <c r="F26" i="8"/>
  <c r="F29" i="8" s="1"/>
  <c r="M20" i="8"/>
  <c r="M25" i="8" s="1"/>
  <c r="M17" i="8"/>
  <c r="N17" i="8"/>
  <c r="N20" i="8"/>
  <c r="K17" i="8"/>
  <c r="K20" i="8"/>
  <c r="G20" i="8"/>
  <c r="G17" i="8"/>
  <c r="I20" i="8"/>
  <c r="I25" i="8" s="1"/>
  <c r="I17" i="8"/>
  <c r="H20" i="8"/>
  <c r="H17" i="8"/>
  <c r="J17" i="8"/>
  <c r="J20" i="8"/>
  <c r="L20" i="8"/>
  <c r="L17" i="8"/>
  <c r="X15" i="8"/>
  <c r="W15" i="8"/>
  <c r="Y15" i="8"/>
  <c r="Z15" i="8"/>
  <c r="AA15" i="8"/>
  <c r="AD15" i="8"/>
  <c r="AB15" i="8"/>
  <c r="AC15" i="8"/>
  <c r="V15" i="8"/>
  <c r="CN44" i="20" l="1"/>
  <c r="AV44" i="20"/>
  <c r="O45" i="20"/>
  <c r="AK45" i="20" s="1"/>
  <c r="M21" i="8"/>
  <c r="M23" i="8"/>
  <c r="M26" i="8" s="1"/>
  <c r="M29" i="8" s="1"/>
  <c r="M31" i="8" s="1"/>
  <c r="M44" i="8" s="1"/>
  <c r="I23" i="8"/>
  <c r="I26" i="8" s="1"/>
  <c r="I29" i="8" s="1"/>
  <c r="I31" i="8" s="1"/>
  <c r="I44" i="8" s="1"/>
  <c r="N21" i="8"/>
  <c r="I21" i="8"/>
  <c r="F31" i="8"/>
  <c r="F33" i="8"/>
  <c r="L21" i="8"/>
  <c r="G21" i="8"/>
  <c r="J21" i="8"/>
  <c r="K25" i="8"/>
  <c r="H21" i="8"/>
  <c r="L23" i="8"/>
  <c r="L26" i="8" s="1"/>
  <c r="L29" i="8" s="1"/>
  <c r="N25" i="8"/>
  <c r="G25" i="8"/>
  <c r="N23" i="8"/>
  <c r="N26" i="8" s="1"/>
  <c r="J25" i="8"/>
  <c r="K23" i="8"/>
  <c r="K26" i="8" s="1"/>
  <c r="K29" i="8" s="1"/>
  <c r="K21" i="8"/>
  <c r="H25" i="8"/>
  <c r="G23" i="8"/>
  <c r="G26" i="8" s="1"/>
  <c r="G29" i="8" s="1"/>
  <c r="H23" i="8"/>
  <c r="H26" i="8" s="1"/>
  <c r="H29" i="8" s="1"/>
  <c r="J23" i="8"/>
  <c r="J26" i="8" s="1"/>
  <c r="J29" i="8" s="1"/>
  <c r="L25" i="8"/>
  <c r="N29" i="8" l="1"/>
  <c r="N33" i="8" s="1"/>
  <c r="CN45" i="20"/>
  <c r="AV45" i="20"/>
  <c r="O46" i="20"/>
  <c r="AK46" i="20" s="1"/>
  <c r="F44" i="8"/>
  <c r="I39" i="8"/>
  <c r="I83" i="15" s="1"/>
  <c r="M39" i="8"/>
  <c r="M83" i="15" s="1"/>
  <c r="J31" i="8"/>
  <c r="J44" i="8" s="1"/>
  <c r="L31" i="8"/>
  <c r="K31" i="8"/>
  <c r="K44" i="8" s="1"/>
  <c r="H31" i="8"/>
  <c r="G31" i="8"/>
  <c r="M33" i="8"/>
  <c r="I33" i="8"/>
  <c r="N31" i="8" l="1"/>
  <c r="N44" i="8" s="1"/>
  <c r="CN46" i="20"/>
  <c r="AV46" i="20"/>
  <c r="O47" i="20"/>
  <c r="AK47" i="20" s="1"/>
  <c r="F39" i="8"/>
  <c r="G39" i="8"/>
  <c r="G83" i="15" s="1"/>
  <c r="G44" i="8"/>
  <c r="M32" i="8"/>
  <c r="L44" i="8"/>
  <c r="H39" i="8"/>
  <c r="H44" i="8"/>
  <c r="I32" i="8"/>
  <c r="J39" i="8"/>
  <c r="J83" i="15" s="1"/>
  <c r="J32" i="8"/>
  <c r="N39" i="8"/>
  <c r="N83" i="15" s="1"/>
  <c r="I40" i="8"/>
  <c r="M40" i="8"/>
  <c r="G32" i="8"/>
  <c r="K39" i="8"/>
  <c r="K83" i="15" s="1"/>
  <c r="K32" i="8"/>
  <c r="L39" i="8"/>
  <c r="L83" i="15" s="1"/>
  <c r="L32" i="8"/>
  <c r="H32" i="8"/>
  <c r="L33" i="8"/>
  <c r="H33" i="8"/>
  <c r="J33" i="8"/>
  <c r="K33" i="8"/>
  <c r="G33" i="8"/>
  <c r="N32" i="8" l="1"/>
  <c r="F40" i="8"/>
  <c r="F83" i="15"/>
  <c r="H40" i="8"/>
  <c r="H83" i="15"/>
  <c r="CN47" i="20"/>
  <c r="AV47" i="20"/>
  <c r="O48" i="20"/>
  <c r="AK48" i="20" s="1"/>
  <c r="G40" i="8"/>
  <c r="L40" i="8"/>
  <c r="N40" i="8"/>
  <c r="K40" i="8"/>
  <c r="J40" i="8"/>
  <c r="AV48" i="20" l="1"/>
  <c r="CN48" i="20"/>
  <c r="O49" i="20"/>
  <c r="AK49" i="20" s="1"/>
  <c r="F98" i="4"/>
  <c r="F21" i="4"/>
  <c r="M98" i="4"/>
  <c r="N45" i="4"/>
  <c r="L21" i="4"/>
  <c r="K98" i="4"/>
  <c r="K66" i="4"/>
  <c r="J45" i="4"/>
  <c r="J98" i="4"/>
  <c r="I98" i="4"/>
  <c r="I66" i="4"/>
  <c r="I21" i="4"/>
  <c r="H98" i="4"/>
  <c r="G66" i="4"/>
  <c r="CN49" i="20" l="1"/>
  <c r="AV49" i="20"/>
  <c r="O50" i="20"/>
  <c r="AK50" i="20" s="1"/>
  <c r="G21" i="4"/>
  <c r="J21" i="4"/>
  <c r="L45" i="4"/>
  <c r="M21" i="4"/>
  <c r="H45" i="4"/>
  <c r="L98" i="4"/>
  <c r="G98" i="4"/>
  <c r="G118" i="4" s="1"/>
  <c r="M45" i="4"/>
  <c r="G45" i="4"/>
  <c r="L66" i="4"/>
  <c r="H66" i="4"/>
  <c r="J66" i="4"/>
  <c r="K45" i="4"/>
  <c r="H21" i="4"/>
  <c r="K21" i="4"/>
  <c r="M66" i="4"/>
  <c r="I45" i="4"/>
  <c r="H118" i="4" l="1"/>
  <c r="F118" i="4"/>
  <c r="CN50" i="20"/>
  <c r="AV50" i="20"/>
  <c r="O51" i="20"/>
  <c r="AK51" i="20" s="1"/>
  <c r="L118" i="4"/>
  <c r="M118" i="4"/>
  <c r="K118" i="4"/>
  <c r="M117" i="4"/>
  <c r="L117" i="4"/>
  <c r="K117" i="4"/>
  <c r="F93" i="4"/>
  <c r="G113" i="4" s="1"/>
  <c r="F66" i="4"/>
  <c r="G35" i="4"/>
  <c r="F19" i="4"/>
  <c r="F28" i="4"/>
  <c r="H113" i="4" l="1"/>
  <c r="F113" i="4"/>
  <c r="CN51" i="20"/>
  <c r="AV51" i="20"/>
  <c r="O52" i="20"/>
  <c r="AK52" i="20" s="1"/>
  <c r="M114" i="4"/>
  <c r="M115" i="4"/>
  <c r="L114" i="4"/>
  <c r="L115" i="4"/>
  <c r="K115" i="4"/>
  <c r="K114" i="4"/>
  <c r="CN52" i="20" l="1"/>
  <c r="AV52" i="20"/>
  <c r="O53" i="20"/>
  <c r="AK53" i="20" s="1"/>
  <c r="CN53" i="20" l="1"/>
  <c r="AV53" i="20"/>
  <c r="O54" i="20"/>
  <c r="AK54" i="20" s="1"/>
  <c r="CN54" i="20" l="1"/>
  <c r="AV54" i="20"/>
  <c r="O55" i="20"/>
  <c r="AK55" i="20" s="1"/>
  <c r="CN55" i="20" l="1"/>
  <c r="AV55" i="20"/>
  <c r="O56" i="20"/>
  <c r="AK56" i="20" s="1"/>
  <c r="AV56" i="20" l="1"/>
  <c r="CN56" i="20"/>
  <c r="O57" i="20"/>
  <c r="AK57" i="20" s="1"/>
  <c r="CN57" i="20" l="1"/>
  <c r="AV57" i="20"/>
  <c r="O58" i="20"/>
  <c r="AK58" i="20" s="1"/>
  <c r="CN58" i="20" l="1"/>
  <c r="AV58" i="20"/>
  <c r="O59" i="20"/>
  <c r="AK59" i="20" s="1"/>
  <c r="CN59" i="20" l="1"/>
  <c r="AV59" i="20"/>
  <c r="O60" i="20"/>
  <c r="AK60" i="20" s="1"/>
  <c r="CN60" i="20" l="1"/>
  <c r="AV60" i="20"/>
  <c r="O61" i="20"/>
  <c r="AK61" i="20" s="1"/>
  <c r="CN61" i="20" l="1"/>
  <c r="AV61" i="20"/>
  <c r="O62" i="20"/>
  <c r="AK62" i="20" s="1"/>
  <c r="CN62" i="20" l="1"/>
  <c r="AV62" i="20"/>
  <c r="O63" i="20"/>
  <c r="AK63" i="20" s="1"/>
  <c r="CN63" i="20" l="1"/>
  <c r="AV63" i="20"/>
  <c r="O64" i="20"/>
  <c r="AK64" i="20" s="1"/>
  <c r="AV64" i="20" l="1"/>
  <c r="CN64" i="20"/>
  <c r="O65" i="20"/>
  <c r="AK65" i="20" s="1"/>
  <c r="CN65" i="20" l="1"/>
  <c r="AV65" i="20"/>
  <c r="O66" i="20"/>
  <c r="AK66" i="20" s="1"/>
  <c r="CN66" i="20" l="1"/>
  <c r="AV66" i="20"/>
  <c r="O67" i="20"/>
  <c r="AK67" i="20" s="1"/>
  <c r="CN67" i="20" l="1"/>
  <c r="AV67" i="20"/>
  <c r="O68" i="20"/>
  <c r="AK68" i="20" s="1"/>
  <c r="CN68" i="20" l="1"/>
  <c r="AV68" i="20"/>
  <c r="O69" i="20"/>
  <c r="AK69" i="20" s="1"/>
  <c r="CN69" i="20" l="1"/>
  <c r="AV69" i="20"/>
  <c r="O70" i="20"/>
  <c r="AK70" i="20" s="1"/>
  <c r="CN70" i="20" l="1"/>
  <c r="AV70" i="20"/>
  <c r="O71" i="20"/>
  <c r="AK71" i="20" s="1"/>
  <c r="CN71" i="20" l="1"/>
  <c r="AV71" i="20"/>
  <c r="O72" i="20"/>
  <c r="AK72" i="20" s="1"/>
  <c r="AV72" i="20" l="1"/>
  <c r="CN72" i="20"/>
  <c r="O73" i="20"/>
  <c r="AK73" i="20" s="1"/>
  <c r="CN73" i="20" l="1"/>
  <c r="AV73" i="20"/>
  <c r="O74" i="20"/>
  <c r="AK74" i="20" s="1"/>
  <c r="CN74" i="20" l="1"/>
  <c r="AV74" i="20"/>
  <c r="O75" i="20"/>
  <c r="AK75" i="20" s="1"/>
  <c r="CN75" i="20" l="1"/>
  <c r="AV75" i="20"/>
  <c r="O76" i="20"/>
  <c r="AK76" i="20" s="1"/>
  <c r="CN76" i="20" l="1"/>
  <c r="AV76" i="20"/>
  <c r="O77" i="20"/>
  <c r="AK77" i="20" s="1"/>
  <c r="CN77" i="20" l="1"/>
  <c r="AV77" i="20"/>
  <c r="O78" i="20"/>
  <c r="AK78" i="20" s="1"/>
  <c r="CN78" i="20" l="1"/>
  <c r="AV78" i="20"/>
  <c r="O79" i="20"/>
  <c r="AK79" i="20" s="1"/>
  <c r="CN79" i="20" l="1"/>
  <c r="AV79" i="20"/>
  <c r="O80" i="20"/>
  <c r="AK80" i="20" s="1"/>
  <c r="AV80" i="20" l="1"/>
  <c r="CN80" i="20"/>
  <c r="O81" i="20"/>
  <c r="AK81" i="20" s="1"/>
  <c r="CN81" i="20" l="1"/>
  <c r="AV81" i="20"/>
  <c r="O82" i="20"/>
  <c r="AK82" i="20" s="1"/>
  <c r="CN82" i="20" l="1"/>
  <c r="AV82" i="20"/>
  <c r="O83" i="20"/>
  <c r="AK83" i="20" s="1"/>
  <c r="CN83" i="20" l="1"/>
  <c r="AV83" i="20"/>
  <c r="O84" i="20"/>
  <c r="AK84" i="20" s="1"/>
  <c r="CN84" i="20" l="1"/>
  <c r="AV84" i="20"/>
  <c r="O85" i="20"/>
  <c r="AK85" i="20" s="1"/>
  <c r="CN85" i="20" l="1"/>
  <c r="AV85" i="20"/>
  <c r="O86" i="20"/>
  <c r="AK86" i="20" s="1"/>
  <c r="CN86" i="20" l="1"/>
  <c r="AV86" i="20"/>
  <c r="O87" i="20"/>
  <c r="AK87" i="20" s="1"/>
  <c r="CN87" i="20" l="1"/>
  <c r="AV87" i="20"/>
  <c r="O88" i="20"/>
  <c r="AK88" i="20" s="1"/>
  <c r="AV88" i="20" l="1"/>
  <c r="CN88" i="20"/>
  <c r="O89" i="20"/>
  <c r="AK89" i="20" s="1"/>
  <c r="CN89" i="20" l="1"/>
  <c r="AV89" i="20"/>
  <c r="O90" i="20"/>
  <c r="AK90" i="20" s="1"/>
  <c r="CN90" i="20" l="1"/>
  <c r="AV90" i="20"/>
  <c r="O91" i="20"/>
  <c r="AK91" i="20" s="1"/>
  <c r="CN91" i="20" l="1"/>
  <c r="AV91" i="20"/>
  <c r="O92" i="20"/>
  <c r="AK92" i="20" s="1"/>
  <c r="CN92" i="20" l="1"/>
  <c r="AV92" i="20"/>
  <c r="O93" i="20"/>
  <c r="AK93" i="20" s="1"/>
  <c r="CN93" i="20" l="1"/>
  <c r="AV93" i="20"/>
  <c r="O94" i="20"/>
  <c r="AK94" i="20" s="1"/>
  <c r="CN94" i="20" l="1"/>
  <c r="AV94" i="20"/>
  <c r="O95" i="20"/>
  <c r="AK95" i="20" s="1"/>
  <c r="CN95" i="20" l="1"/>
  <c r="AV95" i="20"/>
  <c r="O96" i="20"/>
  <c r="AK96" i="20" s="1"/>
  <c r="AV96" i="20" l="1"/>
  <c r="CN96" i="20"/>
  <c r="O97" i="20"/>
  <c r="AK97" i="20" s="1"/>
  <c r="CN97" i="20" l="1"/>
  <c r="AV97" i="20"/>
  <c r="O98" i="20"/>
  <c r="AK98" i="20" s="1"/>
  <c r="CN98" i="20" l="1"/>
  <c r="AV98" i="20"/>
  <c r="O99" i="20"/>
  <c r="AK99" i="20" s="1"/>
  <c r="CN99" i="20" l="1"/>
  <c r="AV99" i="20"/>
  <c r="O100" i="20"/>
  <c r="AK100" i="20" s="1"/>
  <c r="CN100" i="20" l="1"/>
  <c r="AV100" i="20"/>
  <c r="O101" i="20"/>
  <c r="AK101" i="20" s="1"/>
  <c r="CN101" i="20" l="1"/>
  <c r="AV101" i="20"/>
  <c r="O102" i="20"/>
  <c r="AK102" i="20" s="1"/>
  <c r="CN102" i="20" l="1"/>
  <c r="AV102" i="20"/>
  <c r="O103" i="20"/>
  <c r="AK103" i="20" s="1"/>
  <c r="CN103" i="20" l="1"/>
  <c r="AV103" i="20"/>
  <c r="O104" i="20"/>
  <c r="AK104" i="20" s="1"/>
  <c r="AV104" i="20" l="1"/>
  <c r="CN104" i="20"/>
  <c r="O105" i="20"/>
  <c r="AK105" i="20" s="1"/>
  <c r="CN105" i="20" l="1"/>
  <c r="AV105" i="20"/>
  <c r="O106" i="20"/>
  <c r="AK106" i="20" s="1"/>
  <c r="CN106" i="20" l="1"/>
  <c r="AV106" i="20"/>
  <c r="O107" i="20"/>
  <c r="AK107" i="20" s="1"/>
  <c r="CN107" i="20" l="1"/>
  <c r="AV107" i="20"/>
  <c r="O108" i="20"/>
  <c r="AK108" i="20" s="1"/>
  <c r="CN108" i="20" l="1"/>
  <c r="AV108" i="20"/>
  <c r="O109" i="20"/>
  <c r="AK109" i="20" s="1"/>
  <c r="CN109" i="20" l="1"/>
  <c r="AV109" i="20"/>
  <c r="O110" i="20"/>
  <c r="AK110" i="20" s="1"/>
  <c r="CN110" i="20" l="1"/>
  <c r="AV110" i="20"/>
  <c r="O111" i="20"/>
  <c r="AK111" i="20" s="1"/>
  <c r="CN111" i="20" l="1"/>
  <c r="AV111" i="20"/>
  <c r="O112" i="20"/>
  <c r="AK112" i="20" s="1"/>
  <c r="AV112" i="20" l="1"/>
  <c r="CN112" i="20"/>
  <c r="O113" i="20"/>
  <c r="AK113" i="20" s="1"/>
  <c r="CN113" i="20" l="1"/>
  <c r="AV113" i="20"/>
  <c r="O114" i="20"/>
  <c r="AK114" i="20" s="1"/>
  <c r="CN114" i="20" l="1"/>
  <c r="AV114" i="20"/>
  <c r="O115" i="20"/>
  <c r="AK115" i="20" s="1"/>
  <c r="CN115" i="20" l="1"/>
  <c r="AV115" i="20"/>
  <c r="O116" i="20"/>
  <c r="AK116" i="20" s="1"/>
  <c r="CN116" i="20" l="1"/>
  <c r="AV116" i="20"/>
  <c r="O117" i="20"/>
  <c r="AK117" i="20" s="1"/>
  <c r="CN117" i="20" l="1"/>
  <c r="AV117" i="20"/>
  <c r="O118" i="20"/>
  <c r="AK118" i="20" s="1"/>
  <c r="CN118" i="20" l="1"/>
  <c r="AV118" i="20"/>
  <c r="O119" i="20"/>
  <c r="AK119" i="20" s="1"/>
  <c r="CN119" i="20" l="1"/>
  <c r="AV119" i="20"/>
  <c r="O120" i="20"/>
  <c r="AK120" i="20" s="1"/>
  <c r="AV120" i="20" l="1"/>
  <c r="CN120" i="20"/>
  <c r="O121" i="20"/>
  <c r="AK121" i="20" s="1"/>
  <c r="CN121" i="20" l="1"/>
  <c r="AV121" i="20"/>
  <c r="O122" i="20"/>
  <c r="AK122" i="20" s="1"/>
  <c r="CN122" i="20" l="1"/>
  <c r="AV122" i="20"/>
  <c r="O123" i="20"/>
  <c r="AK123" i="20" s="1"/>
  <c r="CN123" i="20" l="1"/>
  <c r="AV123" i="20"/>
  <c r="O124" i="20"/>
  <c r="AK124" i="20" s="1"/>
  <c r="CN124" i="20" l="1"/>
  <c r="AV124" i="20"/>
  <c r="O125" i="20"/>
  <c r="AK125" i="20" s="1"/>
  <c r="CN125" i="20" l="1"/>
  <c r="AV125" i="20"/>
  <c r="O126" i="20"/>
  <c r="AK126" i="20" s="1"/>
  <c r="CN126" i="20" l="1"/>
  <c r="AV126" i="20"/>
  <c r="O127" i="20"/>
  <c r="AK127" i="20" s="1"/>
  <c r="CN127" i="20" l="1"/>
  <c r="AV127" i="20"/>
  <c r="O128" i="20"/>
  <c r="AK128" i="20" s="1"/>
  <c r="AV128" i="20" l="1"/>
  <c r="CN128" i="20"/>
  <c r="O129" i="20"/>
  <c r="AK129" i="20" s="1"/>
  <c r="CN129" i="20" l="1"/>
  <c r="AV129" i="20"/>
  <c r="O130" i="20"/>
  <c r="AK130" i="20" s="1"/>
  <c r="CN130" i="20" l="1"/>
  <c r="AV130" i="20"/>
  <c r="O131" i="20"/>
  <c r="AK131" i="20" s="1"/>
  <c r="CN131" i="20" l="1"/>
  <c r="AV131" i="20"/>
  <c r="O132" i="20"/>
  <c r="AK132" i="20" s="1"/>
  <c r="CN132" i="20" l="1"/>
  <c r="AV132" i="20"/>
  <c r="O133" i="20"/>
  <c r="AK133" i="20" s="1"/>
  <c r="CN133" i="20" l="1"/>
  <c r="AV133" i="20"/>
  <c r="O134" i="20"/>
  <c r="AK134" i="20" s="1"/>
  <c r="CN134" i="20" l="1"/>
  <c r="AV134" i="20"/>
  <c r="O135" i="20"/>
  <c r="AK135" i="20" s="1"/>
  <c r="CN135" i="20" l="1"/>
  <c r="AV135" i="20"/>
  <c r="O136" i="20"/>
  <c r="AK136" i="20" s="1"/>
  <c r="AV136" i="20" l="1"/>
  <c r="CN136" i="20"/>
  <c r="O137" i="20"/>
  <c r="AK137" i="20" s="1"/>
  <c r="CN137" i="20" l="1"/>
  <c r="AV137" i="20"/>
  <c r="O138" i="20"/>
  <c r="AK138" i="20" s="1"/>
  <c r="CN138" i="20" l="1"/>
  <c r="AV138" i="20"/>
  <c r="O139" i="20"/>
  <c r="AK139" i="20" s="1"/>
  <c r="CN139" i="20" l="1"/>
  <c r="AV139" i="20"/>
  <c r="O140" i="20"/>
  <c r="AK140" i="20" s="1"/>
  <c r="CN140" i="20" l="1"/>
  <c r="AV140" i="20"/>
  <c r="O141" i="20"/>
  <c r="AK141" i="20" s="1"/>
  <c r="CN141" i="20" l="1"/>
  <c r="AV141" i="20"/>
  <c r="O142" i="20"/>
  <c r="AK142" i="20" s="1"/>
  <c r="CN142" i="20" l="1"/>
  <c r="AV142" i="20"/>
  <c r="O143" i="20"/>
  <c r="AK143" i="20" s="1"/>
  <c r="CN143" i="20" l="1"/>
  <c r="AV143" i="20"/>
  <c r="O144" i="20"/>
  <c r="AK144" i="20" s="1"/>
  <c r="AV144" i="20" l="1"/>
  <c r="CN144" i="20"/>
  <c r="O145" i="20"/>
  <c r="AK145" i="20" s="1"/>
  <c r="CN145" i="20" l="1"/>
  <c r="AV145" i="20"/>
  <c r="O146" i="20"/>
  <c r="AK146" i="20" s="1"/>
  <c r="CN146" i="20" l="1"/>
  <c r="AV146" i="20"/>
  <c r="O147" i="20"/>
  <c r="AK147" i="20" s="1"/>
  <c r="CN147" i="20" l="1"/>
  <c r="AV147" i="20"/>
  <c r="O148" i="20"/>
  <c r="AK148" i="20" s="1"/>
  <c r="CN148" i="20" l="1"/>
  <c r="AV148" i="20"/>
  <c r="O149" i="20"/>
  <c r="AK149" i="20" s="1"/>
  <c r="CN149" i="20" l="1"/>
  <c r="AV149" i="20"/>
  <c r="O150" i="20"/>
  <c r="AK150" i="20" s="1"/>
  <c r="CN150" i="20" l="1"/>
  <c r="AV150" i="20"/>
  <c r="O151" i="20"/>
  <c r="AK151" i="20" s="1"/>
  <c r="CN151" i="20" l="1"/>
  <c r="AV151" i="20"/>
  <c r="O152" i="20"/>
  <c r="AK152" i="20" s="1"/>
  <c r="AV152" i="20" l="1"/>
  <c r="CN152" i="20"/>
  <c r="O153" i="20"/>
  <c r="AK153" i="20" s="1"/>
  <c r="CN153" i="20" l="1"/>
  <c r="AV153" i="20"/>
  <c r="O154" i="20"/>
  <c r="AK154" i="20" s="1"/>
  <c r="CN154" i="20" l="1"/>
  <c r="AV154" i="20"/>
  <c r="O155" i="20"/>
  <c r="AK155" i="20" s="1"/>
  <c r="CN155" i="20" l="1"/>
  <c r="AV155" i="20"/>
  <c r="O156" i="20"/>
  <c r="AK156" i="20" s="1"/>
  <c r="CN156" i="20" l="1"/>
  <c r="AV156" i="20"/>
  <c r="O157" i="20"/>
  <c r="AK157" i="20" s="1"/>
  <c r="CN157" i="20" l="1"/>
  <c r="AV157" i="20"/>
  <c r="O158" i="20"/>
  <c r="AK158" i="20" s="1"/>
  <c r="CN158" i="20" l="1"/>
  <c r="AV158" i="20"/>
  <c r="O159" i="20"/>
  <c r="AK159" i="20" s="1"/>
  <c r="CN159" i="20" l="1"/>
  <c r="AV159" i="20"/>
  <c r="O160" i="20"/>
  <c r="AK160" i="20" s="1"/>
  <c r="AV160" i="20" l="1"/>
  <c r="CN160" i="20"/>
  <c r="O161" i="20"/>
  <c r="AK161" i="20" s="1"/>
  <c r="CN161" i="20" l="1"/>
  <c r="AV161" i="20"/>
  <c r="O162" i="20"/>
  <c r="AK162" i="20" s="1"/>
  <c r="CN162" i="20" l="1"/>
  <c r="AV162" i="20"/>
  <c r="O163" i="20"/>
  <c r="AK163" i="20" s="1"/>
  <c r="CN163" i="20" l="1"/>
  <c r="AV163" i="20"/>
  <c r="O164" i="20"/>
  <c r="AK164" i="20" s="1"/>
  <c r="CN164" i="20" l="1"/>
  <c r="AV164" i="20"/>
  <c r="O165" i="20"/>
  <c r="AK165" i="20" s="1"/>
  <c r="CN165" i="20" l="1"/>
  <c r="AV165" i="20"/>
  <c r="O166" i="20"/>
  <c r="AK166" i="20" s="1"/>
  <c r="CN166" i="20" l="1"/>
  <c r="AV166" i="20"/>
  <c r="O167" i="20"/>
  <c r="AK167" i="20" s="1"/>
  <c r="CN167" i="20" l="1"/>
  <c r="AV167" i="20"/>
  <c r="O168" i="20"/>
  <c r="AK168" i="20" s="1"/>
  <c r="AV168" i="20" l="1"/>
  <c r="CN168" i="20"/>
  <c r="O169" i="20"/>
  <c r="AK169" i="20" s="1"/>
  <c r="CN169" i="20" l="1"/>
  <c r="AV169" i="20"/>
  <c r="O170" i="20"/>
  <c r="AK170" i="20" s="1"/>
  <c r="CN170" i="20" l="1"/>
  <c r="AV170" i="20"/>
  <c r="O171" i="20"/>
  <c r="AK171" i="20" s="1"/>
  <c r="CN171" i="20" l="1"/>
  <c r="AV171" i="20"/>
  <c r="O172" i="20"/>
  <c r="AK172" i="20" s="1"/>
  <c r="CN172" i="20" l="1"/>
  <c r="AV172" i="20"/>
  <c r="O173" i="20"/>
  <c r="AK173" i="20" s="1"/>
  <c r="CN173" i="20" l="1"/>
  <c r="AV173" i="20"/>
  <c r="O174" i="20"/>
  <c r="AK174" i="20" s="1"/>
  <c r="CN174" i="20" l="1"/>
  <c r="AV174" i="20"/>
  <c r="O175" i="20"/>
  <c r="AK175" i="20" s="1"/>
  <c r="CN175" i="20" l="1"/>
  <c r="AV175" i="20"/>
  <c r="O176" i="20"/>
  <c r="AK176" i="20" s="1"/>
  <c r="AV176" i="20" l="1"/>
  <c r="CN176" i="20"/>
  <c r="O177" i="20"/>
  <c r="AK177" i="20" s="1"/>
  <c r="CN177" i="20" l="1"/>
  <c r="AV177" i="20"/>
  <c r="O178" i="20"/>
  <c r="AK178" i="20" s="1"/>
  <c r="CN178" i="20" l="1"/>
  <c r="AV178" i="20"/>
  <c r="O179" i="20"/>
  <c r="AK179" i="20" s="1"/>
  <c r="CN179" i="20" l="1"/>
  <c r="AV179" i="20"/>
  <c r="O180" i="20"/>
  <c r="AK180" i="20" s="1"/>
  <c r="CN180" i="20" l="1"/>
  <c r="AV180" i="20"/>
  <c r="O181" i="20"/>
  <c r="AK181" i="20" s="1"/>
  <c r="CN181" i="20" l="1"/>
  <c r="AV181" i="20"/>
  <c r="O182" i="20"/>
  <c r="AK182" i="20" s="1"/>
  <c r="CN182" i="20" l="1"/>
  <c r="AV182" i="20"/>
  <c r="O183" i="20"/>
  <c r="AK183" i="20" s="1"/>
  <c r="CN183" i="20" l="1"/>
  <c r="AV183" i="20"/>
  <c r="O184" i="20"/>
  <c r="AK184" i="20" s="1"/>
  <c r="AV184" i="20" l="1"/>
  <c r="CN184" i="20"/>
  <c r="O185" i="20"/>
  <c r="AK185" i="20" s="1"/>
  <c r="CN185" i="20" l="1"/>
  <c r="AV185" i="20"/>
  <c r="O186" i="20"/>
  <c r="AK186" i="20" s="1"/>
  <c r="CN186" i="20" l="1"/>
  <c r="AV186" i="20"/>
  <c r="O187" i="20"/>
  <c r="AK187" i="20" s="1"/>
  <c r="CN187" i="20" l="1"/>
  <c r="AV187" i="20"/>
  <c r="O188" i="20"/>
  <c r="AK188" i="20" s="1"/>
  <c r="CN188" i="20" l="1"/>
  <c r="AV188" i="20"/>
  <c r="O189" i="20"/>
  <c r="AK189" i="20" s="1"/>
  <c r="CN189" i="20" l="1"/>
  <c r="AV189" i="20"/>
  <c r="O190" i="20"/>
  <c r="AK190" i="20" s="1"/>
  <c r="CN190" i="20" l="1"/>
  <c r="AV190" i="20"/>
  <c r="O191" i="20"/>
  <c r="AK191" i="20" s="1"/>
  <c r="CN191" i="20" l="1"/>
  <c r="AV191" i="20"/>
  <c r="O192" i="20"/>
  <c r="AK192" i="20" s="1"/>
  <c r="AV192" i="20" l="1"/>
  <c r="CN192" i="20"/>
  <c r="O193" i="20"/>
  <c r="AK193" i="20" s="1"/>
  <c r="CN193" i="20" l="1"/>
  <c r="AV193" i="20"/>
  <c r="O194" i="20"/>
  <c r="AK194" i="20" s="1"/>
  <c r="CN194" i="20" l="1"/>
  <c r="AV194" i="20"/>
  <c r="O195" i="20"/>
  <c r="AK195" i="20" s="1"/>
  <c r="CN195" i="20" l="1"/>
  <c r="AV195" i="20"/>
  <c r="O196" i="20"/>
  <c r="AK196" i="20" s="1"/>
  <c r="CN196" i="20" l="1"/>
  <c r="AV196" i="20"/>
  <c r="O197" i="20"/>
  <c r="AK197" i="20" s="1"/>
  <c r="CN197" i="20" l="1"/>
  <c r="AV197" i="20"/>
  <c r="O198" i="20"/>
  <c r="AK198" i="20" s="1"/>
  <c r="CN198" i="20" l="1"/>
  <c r="AV198" i="20"/>
  <c r="O199" i="20"/>
  <c r="AK199" i="20" s="1"/>
  <c r="CN199" i="20" l="1"/>
  <c r="AV199" i="20"/>
  <c r="O200" i="20"/>
  <c r="AK200" i="20" s="1"/>
  <c r="CN200" i="20" l="1"/>
  <c r="AV200" i="20"/>
  <c r="O201" i="20"/>
  <c r="AK201" i="20" s="1"/>
  <c r="CN201" i="20" l="1"/>
  <c r="AV201" i="20"/>
  <c r="O202" i="20"/>
  <c r="AK202" i="20" s="1"/>
  <c r="CN202" i="20" l="1"/>
  <c r="AV202" i="20"/>
  <c r="O203" i="20"/>
  <c r="AK203" i="20" s="1"/>
  <c r="CN203" i="20" l="1"/>
  <c r="AV203" i="20"/>
  <c r="O204" i="20"/>
  <c r="AK204" i="20" s="1"/>
  <c r="CN204" i="20" l="1"/>
  <c r="AV204" i="20"/>
  <c r="O205" i="20"/>
  <c r="AK205" i="20" s="1"/>
  <c r="CN205" i="20" l="1"/>
  <c r="AV205" i="20"/>
  <c r="O206" i="20"/>
  <c r="AK206" i="20" s="1"/>
  <c r="CN206" i="20" l="1"/>
  <c r="AV206" i="20"/>
  <c r="O207" i="20"/>
  <c r="AK207" i="20" s="1"/>
  <c r="CN207" i="20" l="1"/>
  <c r="AV207" i="20"/>
  <c r="O208" i="20"/>
  <c r="AK208" i="20" s="1"/>
  <c r="CN208" i="20" l="1"/>
  <c r="AV208" i="20"/>
  <c r="O209" i="20"/>
  <c r="AK209" i="20" s="1"/>
  <c r="CN209" i="20" l="1"/>
  <c r="AV209" i="20"/>
  <c r="O210" i="20"/>
  <c r="AK210" i="20" s="1"/>
  <c r="CN210" i="20" l="1"/>
  <c r="AV210" i="20"/>
  <c r="O211" i="20"/>
  <c r="AK211" i="20" s="1"/>
  <c r="CN211" i="20" l="1"/>
  <c r="AV211" i="20"/>
  <c r="O212" i="20"/>
  <c r="AK212" i="20" s="1"/>
  <c r="CN212" i="20" l="1"/>
  <c r="AV212" i="20"/>
  <c r="O213" i="20"/>
  <c r="AK213" i="20" s="1"/>
  <c r="CN213" i="20" l="1"/>
  <c r="AV213" i="20"/>
  <c r="O214" i="20"/>
  <c r="AK214" i="20" s="1"/>
  <c r="CN214" i="20" l="1"/>
  <c r="AV214" i="20"/>
  <c r="O215" i="20"/>
  <c r="AK215" i="20" s="1"/>
  <c r="CN215" i="20" l="1"/>
  <c r="AV215" i="20"/>
  <c r="O216" i="20"/>
  <c r="AK216" i="20" s="1"/>
  <c r="CN216" i="20" l="1"/>
  <c r="AV216" i="20"/>
  <c r="O217" i="20"/>
  <c r="AK217" i="20" s="1"/>
  <c r="CN217" i="20" l="1"/>
  <c r="AV217" i="20"/>
  <c r="O218" i="20"/>
  <c r="AK218" i="20" s="1"/>
  <c r="CN218" i="20" l="1"/>
  <c r="AV218" i="20"/>
  <c r="O219" i="20"/>
  <c r="AK219" i="20" s="1"/>
  <c r="CN219" i="20" l="1"/>
  <c r="AV219" i="20"/>
  <c r="O220" i="20"/>
  <c r="AK220" i="20" s="1"/>
  <c r="CN220" i="20" l="1"/>
  <c r="AV220" i="20"/>
  <c r="O221" i="20"/>
  <c r="AK221" i="20" s="1"/>
  <c r="CN221" i="20" l="1"/>
  <c r="AV221" i="20"/>
  <c r="O222" i="20"/>
  <c r="AK222" i="20" s="1"/>
  <c r="CN222" i="20" l="1"/>
  <c r="AV222" i="20"/>
  <c r="O223" i="20"/>
  <c r="AK223" i="20" s="1"/>
  <c r="CN223" i="20" l="1"/>
  <c r="AV223" i="20"/>
  <c r="O224" i="20"/>
  <c r="AK224" i="20" s="1"/>
  <c r="AV224" i="20" l="1"/>
  <c r="CN224" i="20"/>
  <c r="O225" i="20"/>
  <c r="AK225" i="20" s="1"/>
  <c r="CN225" i="20" l="1"/>
  <c r="AV225" i="20"/>
  <c r="O226" i="20"/>
  <c r="AK226" i="20" s="1"/>
  <c r="CN226" i="20" l="1"/>
  <c r="AV226" i="20"/>
  <c r="O227" i="20"/>
  <c r="AK227" i="20" s="1"/>
  <c r="CN227" i="20" l="1"/>
  <c r="AV227" i="20"/>
  <c r="O228" i="20"/>
  <c r="AK228" i="20" s="1"/>
  <c r="CN228" i="20" l="1"/>
  <c r="AV228" i="20"/>
  <c r="O229" i="20"/>
  <c r="AK229" i="20" s="1"/>
  <c r="CN229" i="20" l="1"/>
  <c r="AV229" i="20"/>
  <c r="O230" i="20"/>
  <c r="AK230" i="20" s="1"/>
  <c r="CN230" i="20" l="1"/>
  <c r="AV230" i="20"/>
  <c r="O231" i="20"/>
  <c r="AK231" i="20" s="1"/>
  <c r="CN231" i="20" l="1"/>
  <c r="AV231" i="20"/>
  <c r="O232" i="20"/>
  <c r="AK232" i="20" s="1"/>
  <c r="AV232" i="20" l="1"/>
  <c r="CN232" i="20"/>
  <c r="O233" i="20"/>
  <c r="AK233" i="20" s="1"/>
  <c r="CN233" i="20" l="1"/>
  <c r="AV233" i="20"/>
  <c r="O234" i="20"/>
  <c r="AK234" i="20" s="1"/>
  <c r="CN234" i="20" l="1"/>
  <c r="AV234" i="20"/>
  <c r="O235" i="20"/>
  <c r="AK235" i="20" s="1"/>
  <c r="CN235" i="20" l="1"/>
  <c r="AV235" i="20"/>
  <c r="O236" i="20"/>
  <c r="AK236" i="20" s="1"/>
  <c r="CN236" i="20" l="1"/>
  <c r="AV236" i="20"/>
  <c r="O237" i="20"/>
  <c r="AK237" i="20" s="1"/>
  <c r="CN237" i="20" l="1"/>
  <c r="AV237" i="20"/>
  <c r="O238" i="20"/>
  <c r="AK238" i="20" s="1"/>
  <c r="CN238" i="20" l="1"/>
  <c r="AV238" i="20"/>
  <c r="O239" i="20"/>
  <c r="AK239" i="20" s="1"/>
  <c r="CN239" i="20" l="1"/>
  <c r="AV239" i="20"/>
  <c r="O240" i="20"/>
  <c r="AK240" i="20" s="1"/>
  <c r="AV240" i="20" l="1"/>
  <c r="CN240" i="20"/>
  <c r="O241" i="20"/>
  <c r="AK241" i="20" s="1"/>
  <c r="CN241" i="20" l="1"/>
  <c r="AV241" i="20"/>
  <c r="O242" i="20"/>
  <c r="AK242" i="20" s="1"/>
  <c r="CN242" i="20" l="1"/>
  <c r="AV242" i="20"/>
  <c r="O243" i="20"/>
  <c r="AK243" i="20" s="1"/>
  <c r="CN243" i="20" l="1"/>
  <c r="AV243" i="20"/>
  <c r="O244" i="20"/>
  <c r="AK244" i="20" s="1"/>
  <c r="CN244" i="20" l="1"/>
  <c r="AV244" i="20"/>
  <c r="O245" i="20"/>
  <c r="AK245" i="20" s="1"/>
  <c r="CN245" i="20" l="1"/>
  <c r="AV245" i="20"/>
  <c r="O246" i="20"/>
  <c r="AK246" i="20" s="1"/>
  <c r="CN246" i="20" l="1"/>
  <c r="AV246" i="20"/>
  <c r="O247" i="20"/>
  <c r="AK247" i="20" s="1"/>
  <c r="CN247" i="20" l="1"/>
  <c r="AV247" i="20"/>
  <c r="O248" i="20"/>
  <c r="AK248" i="20" s="1"/>
  <c r="AV248" i="20" l="1"/>
  <c r="CN248" i="20"/>
  <c r="O249" i="20"/>
  <c r="AK249" i="20" s="1"/>
  <c r="CN249" i="20" l="1"/>
  <c r="AV249" i="20"/>
  <c r="O250" i="20"/>
  <c r="AK250" i="20" s="1"/>
  <c r="CN250" i="20" l="1"/>
  <c r="AV250" i="20"/>
  <c r="O251" i="20"/>
  <c r="AK251" i="20" s="1"/>
  <c r="CN251" i="20" l="1"/>
  <c r="AV251" i="20"/>
  <c r="AE40" i="8" l="1"/>
  <c r="AG38" i="8" s="1"/>
  <c r="D13" i="10" l="1"/>
  <c r="D14" i="10" s="1"/>
  <c r="N18" i="9"/>
  <c r="M18" i="9" s="1"/>
  <c r="P13" i="10" l="1"/>
  <c r="Q13" i="10"/>
  <c r="L13" i="10"/>
  <c r="I13" i="10"/>
  <c r="R13" i="10"/>
  <c r="G13" i="10" s="1"/>
  <c r="K13" i="10"/>
  <c r="O13" i="10"/>
  <c r="N13" i="10"/>
  <c r="J13" i="10"/>
  <c r="M13" i="10"/>
  <c r="H13" i="10"/>
  <c r="S13" i="10" s="1"/>
  <c r="O18" i="9"/>
  <c r="P18" i="9" s="1"/>
  <c r="L18" i="9"/>
  <c r="R14" i="10"/>
  <c r="G14" i="10" s="1"/>
  <c r="P14" i="10"/>
  <c r="N14" i="10"/>
  <c r="J14" i="10"/>
  <c r="D15" i="10"/>
  <c r="M14" i="10"/>
  <c r="H14" i="10"/>
  <c r="S14" i="10" s="1"/>
  <c r="O14" i="10"/>
  <c r="L14" i="10"/>
  <c r="Q14" i="10"/>
  <c r="K14" i="10"/>
  <c r="I14" i="10"/>
  <c r="T13" i="10" l="1"/>
  <c r="U13" i="10" s="1"/>
  <c r="V13" i="10" s="1"/>
  <c r="W13" i="10" s="1"/>
  <c r="X13" i="10" s="1"/>
  <c r="Y13" i="10" s="1"/>
  <c r="Z13" i="10" s="1"/>
  <c r="AA13" i="10" s="1"/>
  <c r="AB13" i="10" s="1"/>
  <c r="AC13" i="10" s="1"/>
  <c r="Q18" i="9"/>
  <c r="T14" i="10"/>
  <c r="U14" i="10" s="1"/>
  <c r="V14" i="10" s="1"/>
  <c r="W14" i="10" s="1"/>
  <c r="X14" i="10" s="1"/>
  <c r="Y14" i="10" s="1"/>
  <c r="Z14" i="10" s="1"/>
  <c r="AA14" i="10" s="1"/>
  <c r="AB14" i="10" s="1"/>
  <c r="AC14" i="10" s="1"/>
  <c r="K15" i="10"/>
  <c r="L15" i="10"/>
  <c r="M15" i="10"/>
  <c r="R15" i="10"/>
  <c r="G15" i="10" s="1"/>
  <c r="O15" i="10"/>
  <c r="P15" i="10"/>
  <c r="Q15" i="10"/>
  <c r="J15" i="10"/>
  <c r="I15" i="10"/>
  <c r="N15" i="10"/>
  <c r="D16" i="10"/>
  <c r="H15" i="10"/>
  <c r="S15" i="10" s="1"/>
  <c r="K18" i="9"/>
  <c r="J18" i="9" l="1"/>
  <c r="T15" i="10"/>
  <c r="U15" i="10" s="1"/>
  <c r="V15" i="10" s="1"/>
  <c r="W15" i="10" s="1"/>
  <c r="X15" i="10" s="1"/>
  <c r="Y15" i="10" s="1"/>
  <c r="Z15" i="10" s="1"/>
  <c r="AA15" i="10" s="1"/>
  <c r="AB15" i="10" s="1"/>
  <c r="AC15" i="10" s="1"/>
  <c r="Q16" i="10"/>
  <c r="I16" i="10"/>
  <c r="L16" i="10"/>
  <c r="N16" i="10"/>
  <c r="P16" i="10"/>
  <c r="K16" i="10"/>
  <c r="O16" i="10"/>
  <c r="D17" i="10"/>
  <c r="M16" i="10"/>
  <c r="H16" i="10"/>
  <c r="S16" i="10" s="1"/>
  <c r="J16" i="10"/>
  <c r="R16" i="10"/>
  <c r="G16" i="10" s="1"/>
  <c r="R18" i="9"/>
  <c r="T16" i="10" l="1"/>
  <c r="U16" i="10" s="1"/>
  <c r="V16" i="10" s="1"/>
  <c r="W16" i="10" s="1"/>
  <c r="X16" i="10" s="1"/>
  <c r="Y16" i="10" s="1"/>
  <c r="Z16" i="10" s="1"/>
  <c r="AA16" i="10" s="1"/>
  <c r="AB16" i="10" s="1"/>
  <c r="AC16" i="10" s="1"/>
  <c r="S18" i="9"/>
  <c r="H17" i="10"/>
  <c r="S17" i="10" s="1"/>
  <c r="L17" i="10"/>
  <c r="P17" i="10"/>
  <c r="D18" i="10"/>
  <c r="I17" i="10"/>
  <c r="J17" i="10"/>
  <c r="K17" i="10"/>
  <c r="R17" i="10"/>
  <c r="G17" i="10" s="1"/>
  <c r="N17" i="10"/>
  <c r="M17" i="10"/>
  <c r="O17" i="10"/>
  <c r="Q17" i="10"/>
  <c r="T17" i="10" l="1"/>
  <c r="U17" i="10" s="1"/>
  <c r="V17" i="10" s="1"/>
  <c r="W17" i="10" s="1"/>
  <c r="X17" i="10" s="1"/>
  <c r="Y17" i="10" s="1"/>
  <c r="Z17" i="10" s="1"/>
  <c r="AA17" i="10" s="1"/>
  <c r="AB17" i="10" s="1"/>
  <c r="AC17" i="10" s="1"/>
  <c r="H18" i="10"/>
  <c r="S18" i="10" s="1"/>
  <c r="D19" i="10"/>
  <c r="Q18" i="10"/>
  <c r="O18" i="10"/>
  <c r="N18" i="10"/>
  <c r="J18" i="10"/>
  <c r="P18" i="10"/>
  <c r="M18" i="10"/>
  <c r="L18" i="10"/>
  <c r="R18" i="10"/>
  <c r="G18" i="10" s="1"/>
  <c r="K18" i="10"/>
  <c r="I18" i="10"/>
  <c r="L19" i="10" l="1"/>
  <c r="H19" i="10"/>
  <c r="S19" i="10" s="1"/>
  <c r="M19" i="10"/>
  <c r="Q19" i="10"/>
  <c r="D20" i="10"/>
  <c r="O19" i="10"/>
  <c r="R19" i="10"/>
  <c r="G19" i="10" s="1"/>
  <c r="K19" i="10"/>
  <c r="N19" i="10"/>
  <c r="I19" i="10"/>
  <c r="J19" i="10"/>
  <c r="P19" i="10"/>
  <c r="T18" i="10"/>
  <c r="U18" i="10" s="1"/>
  <c r="V18" i="10" s="1"/>
  <c r="W18" i="10" s="1"/>
  <c r="X18" i="10" s="1"/>
  <c r="Y18" i="10" s="1"/>
  <c r="Z18" i="10" s="1"/>
  <c r="AA18" i="10" s="1"/>
  <c r="AB18" i="10" s="1"/>
  <c r="AC18" i="10" s="1"/>
  <c r="T19" i="10" l="1"/>
  <c r="U19" i="10" s="1"/>
  <c r="V19" i="10" s="1"/>
  <c r="W19" i="10" s="1"/>
  <c r="X19" i="10" s="1"/>
  <c r="Y19" i="10" s="1"/>
  <c r="Z19" i="10" s="1"/>
  <c r="AA19" i="10" s="1"/>
  <c r="AB19" i="10" s="1"/>
  <c r="AC19" i="10" s="1"/>
  <c r="H20" i="10"/>
  <c r="S20" i="10" s="1"/>
  <c r="D21" i="10"/>
  <c r="I20" i="10"/>
  <c r="J20" i="10"/>
  <c r="N20" i="10"/>
  <c r="R20" i="10"/>
  <c r="G20" i="10" s="1"/>
  <c r="M20" i="10"/>
  <c r="K20" i="10"/>
  <c r="Q20" i="10"/>
  <c r="P20" i="10"/>
  <c r="L20" i="10"/>
  <c r="O20" i="10"/>
  <c r="T20" i="10" l="1"/>
  <c r="U20" i="10" s="1"/>
  <c r="V20" i="10" s="1"/>
  <c r="W20" i="10" s="1"/>
  <c r="X20" i="10" s="1"/>
  <c r="Y20" i="10" s="1"/>
  <c r="Z20" i="10" s="1"/>
  <c r="AA20" i="10" s="1"/>
  <c r="AB20" i="10" s="1"/>
  <c r="AC20" i="10" s="1"/>
  <c r="J21" i="10"/>
  <c r="H21" i="10"/>
  <c r="S21" i="10" s="1"/>
  <c r="L21" i="10"/>
  <c r="O21" i="10"/>
  <c r="I21" i="10"/>
  <c r="D22" i="10"/>
  <c r="R21" i="10"/>
  <c r="G21" i="10" s="1"/>
  <c r="P21" i="10"/>
  <c r="M21" i="10"/>
  <c r="Q21" i="10"/>
  <c r="N21" i="10"/>
  <c r="K21" i="10"/>
  <c r="H22" i="10" l="1"/>
  <c r="S22" i="10" s="1"/>
  <c r="L22" i="10"/>
  <c r="I22" i="10"/>
  <c r="R22" i="10"/>
  <c r="G22" i="10" s="1"/>
  <c r="D23" i="10"/>
  <c r="O22" i="10"/>
  <c r="Q22" i="10"/>
  <c r="K22" i="10"/>
  <c r="N22" i="10"/>
  <c r="P22" i="10"/>
  <c r="J22" i="10"/>
  <c r="M22" i="10"/>
  <c r="T21" i="10"/>
  <c r="U21" i="10" s="1"/>
  <c r="V21" i="10" s="1"/>
  <c r="W21" i="10" s="1"/>
  <c r="X21" i="10" s="1"/>
  <c r="Y21" i="10" s="1"/>
  <c r="Z21" i="10" s="1"/>
  <c r="AA21" i="10" s="1"/>
  <c r="AB21" i="10" s="1"/>
  <c r="AC21" i="10" s="1"/>
  <c r="P23" i="10" l="1"/>
  <c r="J23" i="10"/>
  <c r="D24" i="10"/>
  <c r="L23" i="10"/>
  <c r="Q23" i="10"/>
  <c r="M23" i="10"/>
  <c r="H23" i="10"/>
  <c r="S23" i="10" s="1"/>
  <c r="R23" i="10"/>
  <c r="G23" i="10" s="1"/>
  <c r="N23" i="10"/>
  <c r="K23" i="10"/>
  <c r="O23" i="10"/>
  <c r="I23" i="10"/>
  <c r="T22" i="10"/>
  <c r="U22" i="10" s="1"/>
  <c r="V22" i="10" s="1"/>
  <c r="W22" i="10" s="1"/>
  <c r="X22" i="10" s="1"/>
  <c r="Y22" i="10" s="1"/>
  <c r="Z22" i="10" s="1"/>
  <c r="AA22" i="10" s="1"/>
  <c r="AB22" i="10" s="1"/>
  <c r="AC22" i="10" s="1"/>
  <c r="T23" i="10" l="1"/>
  <c r="U23" i="10" s="1"/>
  <c r="V23" i="10" s="1"/>
  <c r="W23" i="10" s="1"/>
  <c r="X23" i="10" s="1"/>
  <c r="Y23" i="10" s="1"/>
  <c r="Z23" i="10" s="1"/>
  <c r="AA23" i="10" s="1"/>
  <c r="AB23" i="10" s="1"/>
  <c r="AC23" i="10" s="1"/>
  <c r="O24" i="10"/>
  <c r="M24" i="10"/>
  <c r="I24" i="10"/>
  <c r="P24" i="10"/>
  <c r="Q24" i="10"/>
  <c r="N24" i="10"/>
  <c r="R24" i="10"/>
  <c r="G24" i="10" s="1"/>
  <c r="H24" i="10"/>
  <c r="S24" i="10" s="1"/>
  <c r="K24" i="10"/>
  <c r="L24" i="10"/>
  <c r="D25" i="10"/>
  <c r="J24" i="10"/>
  <c r="H25" i="10" l="1"/>
  <c r="S25" i="10" s="1"/>
  <c r="J25" i="10"/>
  <c r="D26" i="10"/>
  <c r="I25" i="10"/>
  <c r="M25" i="10"/>
  <c r="Q25" i="10"/>
  <c r="R25" i="10"/>
  <c r="G25" i="10" s="1"/>
  <c r="N25" i="10"/>
  <c r="K25" i="10"/>
  <c r="O25" i="10"/>
  <c r="P25" i="10"/>
  <c r="L25" i="10"/>
  <c r="T24" i="10"/>
  <c r="U24" i="10" s="1"/>
  <c r="V24" i="10" s="1"/>
  <c r="W24" i="10" s="1"/>
  <c r="X24" i="10" s="1"/>
  <c r="Y24" i="10" s="1"/>
  <c r="Z24" i="10" s="1"/>
  <c r="AA24" i="10" s="1"/>
  <c r="AB24" i="10" s="1"/>
  <c r="AC24" i="10" s="1"/>
  <c r="H26" i="10" l="1"/>
  <c r="S26" i="10" s="1"/>
  <c r="O26" i="10"/>
  <c r="R26" i="10"/>
  <c r="G26" i="10" s="1"/>
  <c r="Q26" i="10"/>
  <c r="P26" i="10"/>
  <c r="K26" i="10"/>
  <c r="N26" i="10"/>
  <c r="J26" i="10"/>
  <c r="I26" i="10"/>
  <c r="M26" i="10"/>
  <c r="D27" i="10"/>
  <c r="L26" i="10"/>
  <c r="T25" i="10"/>
  <c r="U25" i="10" s="1"/>
  <c r="V25" i="10" s="1"/>
  <c r="W25" i="10" s="1"/>
  <c r="X25" i="10" s="1"/>
  <c r="Y25" i="10" s="1"/>
  <c r="Z25" i="10" s="1"/>
  <c r="AA25" i="10" s="1"/>
  <c r="AB25" i="10" s="1"/>
  <c r="AC25" i="10" s="1"/>
  <c r="T26" i="10" l="1"/>
  <c r="U26" i="10" s="1"/>
  <c r="V26" i="10" s="1"/>
  <c r="W26" i="10" s="1"/>
  <c r="X26" i="10" s="1"/>
  <c r="Y26" i="10" s="1"/>
  <c r="Z26" i="10" s="1"/>
  <c r="AA26" i="10" s="1"/>
  <c r="AB26" i="10" s="1"/>
  <c r="AC26" i="10" s="1"/>
  <c r="M27" i="10"/>
  <c r="O27" i="10"/>
  <c r="D28" i="10"/>
  <c r="J27" i="10"/>
  <c r="N27" i="10"/>
  <c r="Q27" i="10"/>
  <c r="K27" i="10"/>
  <c r="I27" i="10"/>
  <c r="P27" i="10"/>
  <c r="H27" i="10"/>
  <c r="S27" i="10" s="1"/>
  <c r="R27" i="10"/>
  <c r="G27" i="10" s="1"/>
  <c r="L27" i="10"/>
  <c r="H28" i="10" l="1"/>
  <c r="S28" i="10" s="1"/>
  <c r="L28" i="10"/>
  <c r="N28" i="10"/>
  <c r="I28" i="10"/>
  <c r="J28" i="10"/>
  <c r="M28" i="10"/>
  <c r="O28" i="10"/>
  <c r="P28" i="10"/>
  <c r="K28" i="10"/>
  <c r="Q28" i="10"/>
  <c r="D29" i="10"/>
  <c r="R28" i="10"/>
  <c r="G28" i="10" s="1"/>
  <c r="T27" i="10"/>
  <c r="U27" i="10" s="1"/>
  <c r="V27" i="10" s="1"/>
  <c r="W27" i="10" s="1"/>
  <c r="X27" i="10" s="1"/>
  <c r="Y27" i="10" s="1"/>
  <c r="Z27" i="10" s="1"/>
  <c r="AA27" i="10" s="1"/>
  <c r="AB27" i="10" s="1"/>
  <c r="AC27" i="10" s="1"/>
  <c r="R29" i="10" l="1"/>
  <c r="G29" i="10" s="1"/>
  <c r="D30" i="10"/>
  <c r="K29" i="10"/>
  <c r="P29" i="10"/>
  <c r="O29" i="10"/>
  <c r="H29" i="10"/>
  <c r="S29" i="10" s="1"/>
  <c r="I29" i="10"/>
  <c r="L29" i="10"/>
  <c r="M29" i="10"/>
  <c r="N29" i="10"/>
  <c r="J29" i="10"/>
  <c r="Q29" i="10"/>
  <c r="T28" i="10"/>
  <c r="U28" i="10" s="1"/>
  <c r="V28" i="10" s="1"/>
  <c r="W28" i="10" s="1"/>
  <c r="X28" i="10" s="1"/>
  <c r="Y28" i="10" s="1"/>
  <c r="Z28" i="10" s="1"/>
  <c r="AA28" i="10" s="1"/>
  <c r="AB28" i="10" s="1"/>
  <c r="AC28" i="10" s="1"/>
  <c r="T29" i="10" l="1"/>
  <c r="U29" i="10" s="1"/>
  <c r="V29" i="10" s="1"/>
  <c r="W29" i="10" s="1"/>
  <c r="X29" i="10" s="1"/>
  <c r="Y29" i="10" s="1"/>
  <c r="Z29" i="10" s="1"/>
  <c r="AA29" i="10" s="1"/>
  <c r="AB29" i="10" s="1"/>
  <c r="AC29" i="10" s="1"/>
  <c r="H30" i="10"/>
  <c r="S30" i="10" s="1"/>
  <c r="K30" i="10"/>
  <c r="L30" i="10"/>
  <c r="D31" i="10"/>
  <c r="N30" i="10"/>
  <c r="R30" i="10"/>
  <c r="G30" i="10" s="1"/>
  <c r="O30" i="10"/>
  <c r="P30" i="10"/>
  <c r="I30" i="10"/>
  <c r="Q30" i="10"/>
  <c r="J30" i="10"/>
  <c r="M30" i="10"/>
  <c r="O31" i="10" l="1"/>
  <c r="I31" i="10"/>
  <c r="M31" i="10"/>
  <c r="N31" i="10"/>
  <c r="Q31" i="10"/>
  <c r="R31" i="10"/>
  <c r="G31" i="10" s="1"/>
  <c r="D32" i="10"/>
  <c r="L31" i="10"/>
  <c r="P31" i="10"/>
  <c r="H31" i="10"/>
  <c r="S31" i="10" s="1"/>
  <c r="K31" i="10"/>
  <c r="J31" i="10"/>
  <c r="T30" i="10"/>
  <c r="U30" i="10" s="1"/>
  <c r="V30" i="10" s="1"/>
  <c r="W30" i="10" s="1"/>
  <c r="X30" i="10" s="1"/>
  <c r="Y30" i="10" s="1"/>
  <c r="Z30" i="10" s="1"/>
  <c r="AA30" i="10" s="1"/>
  <c r="AB30" i="10" s="1"/>
  <c r="AC30" i="10" s="1"/>
  <c r="H32" i="10" l="1"/>
  <c r="S32" i="10" s="1"/>
  <c r="O32" i="10"/>
  <c r="J32" i="10"/>
  <c r="Q32" i="10"/>
  <c r="D33" i="10"/>
  <c r="P32" i="10"/>
  <c r="N32" i="10"/>
  <c r="M32" i="10"/>
  <c r="K32" i="10"/>
  <c r="I32" i="10"/>
  <c r="R32" i="10"/>
  <c r="G32" i="10" s="1"/>
  <c r="L32" i="10"/>
  <c r="T31" i="10"/>
  <c r="U31" i="10" s="1"/>
  <c r="V31" i="10" s="1"/>
  <c r="W31" i="10" s="1"/>
  <c r="X31" i="10" s="1"/>
  <c r="Y31" i="10" s="1"/>
  <c r="Z31" i="10" s="1"/>
  <c r="AA31" i="10" s="1"/>
  <c r="AB31" i="10" s="1"/>
  <c r="AC31" i="10" s="1"/>
  <c r="D34" i="10" l="1"/>
  <c r="J33" i="10"/>
  <c r="H33" i="10"/>
  <c r="S33" i="10" s="1"/>
  <c r="Q33" i="10"/>
  <c r="O33" i="10"/>
  <c r="N33" i="10"/>
  <c r="K33" i="10"/>
  <c r="I33" i="10"/>
  <c r="M33" i="10"/>
  <c r="P33" i="10"/>
  <c r="L33" i="10"/>
  <c r="R33" i="10"/>
  <c r="G33" i="10" s="1"/>
  <c r="T32" i="10"/>
  <c r="U32" i="10" s="1"/>
  <c r="V32" i="10" s="1"/>
  <c r="W32" i="10" s="1"/>
  <c r="X32" i="10" s="1"/>
  <c r="Y32" i="10" s="1"/>
  <c r="Z32" i="10" s="1"/>
  <c r="AA32" i="10" s="1"/>
  <c r="AB32" i="10" s="1"/>
  <c r="AC32" i="10" s="1"/>
  <c r="T33" i="10" l="1"/>
  <c r="U33" i="10" s="1"/>
  <c r="V33" i="10" s="1"/>
  <c r="W33" i="10" s="1"/>
  <c r="X33" i="10" s="1"/>
  <c r="Y33" i="10" s="1"/>
  <c r="Z33" i="10" s="1"/>
  <c r="AA33" i="10" s="1"/>
  <c r="AB33" i="10" s="1"/>
  <c r="AC33" i="10" s="1"/>
  <c r="H34" i="10"/>
  <c r="S34" i="10" s="1"/>
  <c r="M34" i="10"/>
  <c r="L34" i="10"/>
  <c r="R34" i="10"/>
  <c r="G34" i="10" s="1"/>
  <c r="J34" i="10"/>
  <c r="D35" i="10"/>
  <c r="K34" i="10"/>
  <c r="O34" i="10"/>
  <c r="N34" i="10"/>
  <c r="Q34" i="10"/>
  <c r="P34" i="10"/>
  <c r="I34" i="10"/>
  <c r="T34" i="10" l="1"/>
  <c r="U34" i="10" s="1"/>
  <c r="V34" i="10" s="1"/>
  <c r="W34" i="10" s="1"/>
  <c r="X34" i="10" s="1"/>
  <c r="Y34" i="10" s="1"/>
  <c r="Z34" i="10" s="1"/>
  <c r="AA34" i="10" s="1"/>
  <c r="AB34" i="10" s="1"/>
  <c r="AC34" i="10" s="1"/>
  <c r="D36" i="10"/>
  <c r="M35" i="10"/>
  <c r="H35" i="10"/>
  <c r="S35" i="10" s="1"/>
  <c r="K35" i="10"/>
  <c r="R35" i="10"/>
  <c r="G35" i="10" s="1"/>
  <c r="N35" i="10"/>
  <c r="L35" i="10"/>
  <c r="I35" i="10"/>
  <c r="O35" i="10"/>
  <c r="J35" i="10"/>
  <c r="P35" i="10"/>
  <c r="Q35" i="10"/>
  <c r="T35" i="10" l="1"/>
  <c r="U35" i="10" s="1"/>
  <c r="V35" i="10" s="1"/>
  <c r="W35" i="10" s="1"/>
  <c r="X35" i="10" s="1"/>
  <c r="Y35" i="10" s="1"/>
  <c r="Z35" i="10" s="1"/>
  <c r="AA35" i="10" s="1"/>
  <c r="AB35" i="10" s="1"/>
  <c r="AC35" i="10" s="1"/>
  <c r="H36" i="10"/>
  <c r="S36" i="10" s="1"/>
  <c r="O36" i="10"/>
  <c r="Q36" i="10"/>
  <c r="I36" i="10"/>
  <c r="K36" i="10"/>
  <c r="L36" i="10"/>
  <c r="D37" i="10"/>
  <c r="M36" i="10"/>
  <c r="N36" i="10"/>
  <c r="P36" i="10"/>
  <c r="J36" i="10"/>
  <c r="R36" i="10"/>
  <c r="G36" i="10" s="1"/>
  <c r="T36" i="10" l="1"/>
  <c r="U36" i="10" s="1"/>
  <c r="V36" i="10" s="1"/>
  <c r="W36" i="10" s="1"/>
  <c r="X36" i="10" s="1"/>
  <c r="Y36" i="10" s="1"/>
  <c r="Z36" i="10" s="1"/>
  <c r="AA36" i="10" s="1"/>
  <c r="AB36" i="10" s="1"/>
  <c r="AC36" i="10" s="1"/>
  <c r="H37" i="10"/>
  <c r="S37" i="10" s="1"/>
  <c r="Q37" i="10"/>
  <c r="R37" i="10"/>
  <c r="G37" i="10" s="1"/>
  <c r="K37" i="10"/>
  <c r="N37" i="10"/>
  <c r="L37" i="10"/>
  <c r="I37" i="10"/>
  <c r="O37" i="10"/>
  <c r="P37" i="10"/>
  <c r="M37" i="10"/>
  <c r="D38" i="10"/>
  <c r="J37" i="10"/>
  <c r="H38" i="10" l="1"/>
  <c r="S38" i="10" s="1"/>
  <c r="I38" i="10"/>
  <c r="M38" i="10"/>
  <c r="D39" i="10"/>
  <c r="J38" i="10"/>
  <c r="K38" i="10"/>
  <c r="Q38" i="10"/>
  <c r="L38" i="10"/>
  <c r="O38" i="10"/>
  <c r="N38" i="10"/>
  <c r="R38" i="10"/>
  <c r="G38" i="10" s="1"/>
  <c r="P38" i="10"/>
  <c r="T37" i="10"/>
  <c r="U37" i="10" s="1"/>
  <c r="V37" i="10" s="1"/>
  <c r="W37" i="10" s="1"/>
  <c r="X37" i="10" s="1"/>
  <c r="Y37" i="10" s="1"/>
  <c r="Z37" i="10" s="1"/>
  <c r="AA37" i="10" s="1"/>
  <c r="AB37" i="10" s="1"/>
  <c r="AC37" i="10" s="1"/>
  <c r="D40" i="10" l="1"/>
  <c r="H39" i="10"/>
  <c r="S39" i="10" s="1"/>
  <c r="K39" i="10"/>
  <c r="R39" i="10"/>
  <c r="G39" i="10" s="1"/>
  <c r="J39" i="10"/>
  <c r="O39" i="10"/>
  <c r="P39" i="10"/>
  <c r="I39" i="10"/>
  <c r="L39" i="10"/>
  <c r="Q39" i="10"/>
  <c r="M39" i="10"/>
  <c r="N39" i="10"/>
  <c r="T38" i="10"/>
  <c r="U38" i="10" s="1"/>
  <c r="V38" i="10" s="1"/>
  <c r="W38" i="10" s="1"/>
  <c r="X38" i="10" s="1"/>
  <c r="Y38" i="10" s="1"/>
  <c r="Z38" i="10" s="1"/>
  <c r="AA38" i="10" s="1"/>
  <c r="AB38" i="10" s="1"/>
  <c r="AC38" i="10" s="1"/>
  <c r="T39" i="10" l="1"/>
  <c r="U39" i="10" s="1"/>
  <c r="V39" i="10" s="1"/>
  <c r="W39" i="10" s="1"/>
  <c r="X39" i="10" s="1"/>
  <c r="Y39" i="10" s="1"/>
  <c r="Z39" i="10" s="1"/>
  <c r="AA39" i="10" s="1"/>
  <c r="AB39" i="10" s="1"/>
  <c r="AC39" i="10" s="1"/>
  <c r="H40" i="10"/>
  <c r="S40" i="10" s="1"/>
  <c r="L40" i="10"/>
  <c r="N40" i="10"/>
  <c r="M40" i="10"/>
  <c r="J40" i="10"/>
  <c r="D41" i="10"/>
  <c r="R40" i="10"/>
  <c r="G40" i="10" s="1"/>
  <c r="K40" i="10"/>
  <c r="O40" i="10"/>
  <c r="P40" i="10"/>
  <c r="Q40" i="10"/>
  <c r="I40" i="10"/>
  <c r="T40" i="10" l="1"/>
  <c r="U40" i="10" s="1"/>
  <c r="V40" i="10" s="1"/>
  <c r="W40" i="10" s="1"/>
  <c r="X40" i="10" s="1"/>
  <c r="Y40" i="10" s="1"/>
  <c r="Z40" i="10" s="1"/>
  <c r="AA40" i="10" s="1"/>
  <c r="AB40" i="10" s="1"/>
  <c r="AC40" i="10" s="1"/>
  <c r="H41" i="10"/>
  <c r="S41" i="10" s="1"/>
  <c r="M41" i="10"/>
  <c r="R41" i="10"/>
  <c r="G41" i="10" s="1"/>
  <c r="Q41" i="10"/>
  <c r="P41" i="10"/>
  <c r="I41" i="10"/>
  <c r="N41" i="10"/>
  <c r="O41" i="10"/>
  <c r="D42" i="10"/>
  <c r="J41" i="10"/>
  <c r="L41" i="10"/>
  <c r="K41" i="10"/>
  <c r="H42" i="10" l="1"/>
  <c r="S42" i="10" s="1"/>
  <c r="N42" i="10"/>
  <c r="I42" i="10"/>
  <c r="O42" i="10"/>
  <c r="J42" i="10"/>
  <c r="Q42" i="10"/>
  <c r="R42" i="10"/>
  <c r="G42" i="10" s="1"/>
  <c r="K42" i="10"/>
  <c r="D43" i="10"/>
  <c r="P42" i="10"/>
  <c r="M42" i="10"/>
  <c r="L42" i="10"/>
  <c r="T41" i="10"/>
  <c r="U41" i="10" s="1"/>
  <c r="V41" i="10" s="1"/>
  <c r="W41" i="10" s="1"/>
  <c r="X41" i="10" s="1"/>
  <c r="Y41" i="10" s="1"/>
  <c r="Z41" i="10" s="1"/>
  <c r="AA41" i="10" s="1"/>
  <c r="AB41" i="10" s="1"/>
  <c r="AC41" i="10" s="1"/>
  <c r="H43" i="10" l="1"/>
  <c r="S43" i="10" s="1"/>
  <c r="K43" i="10"/>
  <c r="M43" i="10"/>
  <c r="I43" i="10"/>
  <c r="P43" i="10"/>
  <c r="O43" i="10"/>
  <c r="L43" i="10"/>
  <c r="N43" i="10"/>
  <c r="J43" i="10"/>
  <c r="Q43" i="10"/>
  <c r="D44" i="10"/>
  <c r="R43" i="10"/>
  <c r="G43" i="10" s="1"/>
  <c r="T42" i="10"/>
  <c r="U42" i="10" s="1"/>
  <c r="V42" i="10" s="1"/>
  <c r="W42" i="10" s="1"/>
  <c r="X42" i="10" s="1"/>
  <c r="Y42" i="10" s="1"/>
  <c r="Z42" i="10" s="1"/>
  <c r="AA42" i="10" s="1"/>
  <c r="AB42" i="10" s="1"/>
  <c r="AC42" i="10" s="1"/>
  <c r="T43" i="10" l="1"/>
  <c r="U43" i="10" s="1"/>
  <c r="V43" i="10" s="1"/>
  <c r="W43" i="10" s="1"/>
  <c r="X43" i="10" s="1"/>
  <c r="Y43" i="10" s="1"/>
  <c r="Z43" i="10" s="1"/>
  <c r="AA43" i="10" s="1"/>
  <c r="AB43" i="10" s="1"/>
  <c r="AC43" i="10" s="1"/>
  <c r="H44" i="10"/>
  <c r="S44" i="10" s="1"/>
  <c r="L44" i="10"/>
  <c r="J44" i="10"/>
  <c r="Q44" i="10"/>
  <c r="I44" i="10"/>
  <c r="R44" i="10"/>
  <c r="G44" i="10" s="1"/>
  <c r="O44" i="10"/>
  <c r="K44" i="10"/>
  <c r="M44" i="10"/>
  <c r="N44" i="10"/>
  <c r="P44" i="10"/>
  <c r="D45" i="10"/>
  <c r="H45" i="10" l="1"/>
  <c r="S45" i="10" s="1"/>
  <c r="K45" i="10"/>
  <c r="L45" i="10"/>
  <c r="Q45" i="10"/>
  <c r="D46" i="10"/>
  <c r="O45" i="10"/>
  <c r="R45" i="10"/>
  <c r="G45" i="10" s="1"/>
  <c r="J45" i="10"/>
  <c r="M45" i="10"/>
  <c r="N45" i="10"/>
  <c r="P45" i="10"/>
  <c r="I45" i="10"/>
  <c r="T44" i="10"/>
  <c r="U44" i="10" s="1"/>
  <c r="V44" i="10" s="1"/>
  <c r="W44" i="10" s="1"/>
  <c r="X44" i="10" s="1"/>
  <c r="Y44" i="10" s="1"/>
  <c r="Z44" i="10" s="1"/>
  <c r="AA44" i="10" s="1"/>
  <c r="AB44" i="10" s="1"/>
  <c r="AC44" i="10" s="1"/>
  <c r="R46" i="10" l="1"/>
  <c r="G46" i="10" s="1"/>
  <c r="M46" i="10"/>
  <c r="K46" i="10"/>
  <c r="H46" i="10"/>
  <c r="S46" i="10" s="1"/>
  <c r="Q46" i="10"/>
  <c r="O46" i="10"/>
  <c r="I46" i="10"/>
  <c r="J46" i="10"/>
  <c r="P46" i="10"/>
  <c r="D47" i="10"/>
  <c r="N46" i="10"/>
  <c r="L46" i="10"/>
  <c r="T45" i="10"/>
  <c r="U45" i="10" s="1"/>
  <c r="V45" i="10" s="1"/>
  <c r="W45" i="10" s="1"/>
  <c r="X45" i="10" s="1"/>
  <c r="Y45" i="10" s="1"/>
  <c r="Z45" i="10" s="1"/>
  <c r="AA45" i="10" s="1"/>
  <c r="AB45" i="10" s="1"/>
  <c r="AC45" i="10" s="1"/>
  <c r="H47" i="10" l="1"/>
  <c r="S47" i="10" s="1"/>
  <c r="K47" i="10"/>
  <c r="O47" i="10"/>
  <c r="L47" i="10"/>
  <c r="M47" i="10"/>
  <c r="I47" i="10"/>
  <c r="P47" i="10"/>
  <c r="D48" i="10"/>
  <c r="R47" i="10"/>
  <c r="G47" i="10" s="1"/>
  <c r="J47" i="10"/>
  <c r="N47" i="10"/>
  <c r="Q47" i="10"/>
  <c r="T46" i="10"/>
  <c r="U46" i="10" s="1"/>
  <c r="V46" i="10" s="1"/>
  <c r="W46" i="10" s="1"/>
  <c r="X46" i="10" s="1"/>
  <c r="Y46" i="10" s="1"/>
  <c r="Z46" i="10" s="1"/>
  <c r="AA46" i="10" s="1"/>
  <c r="AB46" i="10" s="1"/>
  <c r="AC46" i="10" s="1"/>
  <c r="I48" i="10" l="1"/>
  <c r="Q48" i="10"/>
  <c r="N48" i="10"/>
  <c r="D49" i="10"/>
  <c r="P48" i="10"/>
  <c r="L48" i="10"/>
  <c r="O48" i="10"/>
  <c r="H48" i="10"/>
  <c r="S48" i="10" s="1"/>
  <c r="J48" i="10"/>
  <c r="M48" i="10"/>
  <c r="R48" i="10"/>
  <c r="G48" i="10" s="1"/>
  <c r="K48" i="10"/>
  <c r="T47" i="10"/>
  <c r="U47" i="10" s="1"/>
  <c r="V47" i="10" s="1"/>
  <c r="W47" i="10" s="1"/>
  <c r="X47" i="10" s="1"/>
  <c r="Y47" i="10" s="1"/>
  <c r="Z47" i="10" s="1"/>
  <c r="AA47" i="10" s="1"/>
  <c r="AB47" i="10" s="1"/>
  <c r="AC47" i="10" s="1"/>
  <c r="T48" i="10" l="1"/>
  <c r="U48" i="10" s="1"/>
  <c r="V48" i="10" s="1"/>
  <c r="W48" i="10" s="1"/>
  <c r="X48" i="10" s="1"/>
  <c r="Y48" i="10" s="1"/>
  <c r="Z48" i="10" s="1"/>
  <c r="AA48" i="10" s="1"/>
  <c r="AB48" i="10" s="1"/>
  <c r="AC48" i="10" s="1"/>
  <c r="M49" i="10"/>
  <c r="L49" i="10"/>
  <c r="N49" i="10"/>
  <c r="K49" i="10"/>
  <c r="D50" i="10"/>
  <c r="J49" i="10"/>
  <c r="Q49" i="10"/>
  <c r="R49" i="10"/>
  <c r="G49" i="10" s="1"/>
  <c r="P49" i="10"/>
  <c r="I49" i="10"/>
  <c r="O49" i="10"/>
  <c r="H49" i="10"/>
  <c r="S49" i="10" s="1"/>
  <c r="R50" i="10" l="1"/>
  <c r="G50" i="10" s="1"/>
  <c r="P50" i="10"/>
  <c r="L50" i="10"/>
  <c r="I50" i="10"/>
  <c r="D51" i="10"/>
  <c r="O50" i="10"/>
  <c r="K50" i="10"/>
  <c r="H50" i="10"/>
  <c r="S50" i="10" s="1"/>
  <c r="Q50" i="10"/>
  <c r="N50" i="10"/>
  <c r="M50" i="10"/>
  <c r="J50" i="10"/>
  <c r="T49" i="10"/>
  <c r="U49" i="10" s="1"/>
  <c r="V49" i="10" s="1"/>
  <c r="W49" i="10" s="1"/>
  <c r="X49" i="10" s="1"/>
  <c r="Y49" i="10" s="1"/>
  <c r="Z49" i="10" s="1"/>
  <c r="AA49" i="10" s="1"/>
  <c r="AB49" i="10" s="1"/>
  <c r="AC49" i="10" s="1"/>
  <c r="T50" i="10" l="1"/>
  <c r="U50" i="10" s="1"/>
  <c r="V50" i="10" s="1"/>
  <c r="W50" i="10" s="1"/>
  <c r="X50" i="10" s="1"/>
  <c r="Y50" i="10" s="1"/>
  <c r="Z50" i="10" s="1"/>
  <c r="AA50" i="10" s="1"/>
  <c r="AB50" i="10" s="1"/>
  <c r="AC50" i="10" s="1"/>
  <c r="H51" i="10"/>
  <c r="S51" i="10" s="1"/>
  <c r="K51" i="10"/>
  <c r="D52" i="10"/>
  <c r="O51" i="10"/>
  <c r="L51" i="10"/>
  <c r="I51" i="10"/>
  <c r="M51" i="10"/>
  <c r="Q51" i="10"/>
  <c r="P51" i="10"/>
  <c r="R51" i="10"/>
  <c r="G51" i="10" s="1"/>
  <c r="J51" i="10"/>
  <c r="N51" i="10"/>
  <c r="H52" i="10" l="1"/>
  <c r="S52" i="10" s="1"/>
  <c r="P52" i="10"/>
  <c r="K52" i="10"/>
  <c r="I52" i="10"/>
  <c r="N52" i="10"/>
  <c r="Q52" i="10"/>
  <c r="L52" i="10"/>
  <c r="O52" i="10"/>
  <c r="R52" i="10"/>
  <c r="G52" i="10" s="1"/>
  <c r="J52" i="10"/>
  <c r="D53" i="10"/>
  <c r="M52" i="10"/>
  <c r="T51" i="10"/>
  <c r="U51" i="10" s="1"/>
  <c r="V51" i="10" s="1"/>
  <c r="W51" i="10" s="1"/>
  <c r="X51" i="10" s="1"/>
  <c r="Y51" i="10" s="1"/>
  <c r="Z51" i="10" s="1"/>
  <c r="AA51" i="10" s="1"/>
  <c r="AB51" i="10" s="1"/>
  <c r="AC51" i="10" s="1"/>
  <c r="K53" i="10" l="1"/>
  <c r="D54" i="10"/>
  <c r="O53" i="10"/>
  <c r="I53" i="10"/>
  <c r="Q53" i="10"/>
  <c r="J53" i="10"/>
  <c r="M53" i="10"/>
  <c r="P53" i="10"/>
  <c r="L53" i="10"/>
  <c r="N53" i="10"/>
  <c r="H53" i="10"/>
  <c r="S53" i="10" s="1"/>
  <c r="R53" i="10"/>
  <c r="G53" i="10" s="1"/>
  <c r="T52" i="10"/>
  <c r="U52" i="10" s="1"/>
  <c r="V52" i="10" s="1"/>
  <c r="W52" i="10" s="1"/>
  <c r="X52" i="10" s="1"/>
  <c r="Y52" i="10" s="1"/>
  <c r="Z52" i="10" s="1"/>
  <c r="AA52" i="10" s="1"/>
  <c r="AB52" i="10" s="1"/>
  <c r="AC52" i="10" s="1"/>
  <c r="T53" i="10" l="1"/>
  <c r="U53" i="10" s="1"/>
  <c r="V53" i="10" s="1"/>
  <c r="W53" i="10" s="1"/>
  <c r="X53" i="10" s="1"/>
  <c r="Y53" i="10" s="1"/>
  <c r="Z53" i="10" s="1"/>
  <c r="AA53" i="10" s="1"/>
  <c r="AB53" i="10" s="1"/>
  <c r="AC53" i="10" s="1"/>
  <c r="H54" i="10"/>
  <c r="S54" i="10" s="1"/>
  <c r="R54" i="10"/>
  <c r="G54" i="10" s="1"/>
  <c r="P54" i="10"/>
  <c r="L54" i="10"/>
  <c r="Q54" i="10"/>
  <c r="D55" i="10"/>
  <c r="O54" i="10"/>
  <c r="N54" i="10"/>
  <c r="I54" i="10"/>
  <c r="M54" i="10"/>
  <c r="J54" i="10"/>
  <c r="K54" i="10"/>
  <c r="T54" i="10" l="1"/>
  <c r="U54" i="10" s="1"/>
  <c r="V54" i="10" s="1"/>
  <c r="W54" i="10" s="1"/>
  <c r="X54" i="10" s="1"/>
  <c r="Y54" i="10" s="1"/>
  <c r="Z54" i="10" s="1"/>
  <c r="AA54" i="10" s="1"/>
  <c r="AB54" i="10" s="1"/>
  <c r="AC54" i="10" s="1"/>
  <c r="N55" i="10"/>
  <c r="D56" i="10"/>
  <c r="L55" i="10"/>
  <c r="I55" i="10"/>
  <c r="K55" i="10"/>
  <c r="Q55" i="10"/>
  <c r="M55" i="10"/>
  <c r="R55" i="10"/>
  <c r="G55" i="10" s="1"/>
  <c r="J55" i="10"/>
  <c r="P55" i="10"/>
  <c r="H55" i="10"/>
  <c r="S55" i="10" s="1"/>
  <c r="O55" i="10"/>
  <c r="T55" i="10" l="1"/>
  <c r="U55" i="10" s="1"/>
  <c r="V55" i="10" s="1"/>
  <c r="W55" i="10" s="1"/>
  <c r="X55" i="10" s="1"/>
  <c r="Y55" i="10" s="1"/>
  <c r="Z55" i="10" s="1"/>
  <c r="AA55" i="10" s="1"/>
  <c r="AB55" i="10" s="1"/>
  <c r="AC55" i="10" s="1"/>
  <c r="H56" i="10"/>
  <c r="S56" i="10" s="1"/>
  <c r="D57" i="10"/>
  <c r="Q56" i="10"/>
  <c r="M56" i="10"/>
  <c r="J56" i="10"/>
  <c r="O56" i="10"/>
  <c r="K56" i="10"/>
  <c r="R56" i="10"/>
  <c r="G56" i="10" s="1"/>
  <c r="I56" i="10"/>
  <c r="P56" i="10"/>
  <c r="L56" i="10"/>
  <c r="N56" i="10"/>
  <c r="O57" i="10" l="1"/>
  <c r="L57" i="10"/>
  <c r="R57" i="10"/>
  <c r="G57" i="10" s="1"/>
  <c r="K57" i="10"/>
  <c r="D58" i="10"/>
  <c r="J57" i="10"/>
  <c r="H57" i="10"/>
  <c r="S57" i="10" s="1"/>
  <c r="M57" i="10"/>
  <c r="N57" i="10"/>
  <c r="I57" i="10"/>
  <c r="Q57" i="10"/>
  <c r="P57" i="10"/>
  <c r="T56" i="10"/>
  <c r="U56" i="10" s="1"/>
  <c r="V56" i="10" s="1"/>
  <c r="W56" i="10" s="1"/>
  <c r="X56" i="10" s="1"/>
  <c r="Y56" i="10" s="1"/>
  <c r="Z56" i="10" s="1"/>
  <c r="AA56" i="10" s="1"/>
  <c r="AB56" i="10" s="1"/>
  <c r="AC56" i="10" s="1"/>
  <c r="T57" i="10" l="1"/>
  <c r="U57" i="10" s="1"/>
  <c r="V57" i="10" s="1"/>
  <c r="W57" i="10" s="1"/>
  <c r="X57" i="10" s="1"/>
  <c r="Y57" i="10" s="1"/>
  <c r="Z57" i="10" s="1"/>
  <c r="AA57" i="10" s="1"/>
  <c r="AB57" i="10" s="1"/>
  <c r="AC57" i="10" s="1"/>
  <c r="H58" i="10"/>
  <c r="S58" i="10" s="1"/>
  <c r="Q58" i="10"/>
  <c r="J58" i="10"/>
  <c r="R58" i="10"/>
  <c r="G58" i="10" s="1"/>
  <c r="D59" i="10"/>
  <c r="L58" i="10"/>
  <c r="N58" i="10"/>
  <c r="K58" i="10"/>
  <c r="I58" i="10"/>
  <c r="M58" i="10"/>
  <c r="P58" i="10"/>
  <c r="O58" i="10"/>
  <c r="T58" i="10" l="1"/>
  <c r="U58" i="10" s="1"/>
  <c r="V58" i="10" s="1"/>
  <c r="W58" i="10" s="1"/>
  <c r="X58" i="10" s="1"/>
  <c r="Y58" i="10" s="1"/>
  <c r="Z58" i="10" s="1"/>
  <c r="AA58" i="10" s="1"/>
  <c r="AB58" i="10" s="1"/>
  <c r="AC58" i="10" s="1"/>
  <c r="H59" i="10"/>
  <c r="S59" i="10" s="1"/>
  <c r="Q59" i="10"/>
  <c r="K59" i="10"/>
  <c r="M59" i="10"/>
  <c r="O59" i="10"/>
  <c r="L59" i="10"/>
  <c r="N59" i="10"/>
  <c r="D60" i="10"/>
  <c r="P59" i="10"/>
  <c r="J59" i="10"/>
  <c r="I59" i="10"/>
  <c r="R59" i="10"/>
  <c r="G59" i="10" s="1"/>
  <c r="T59" i="10" l="1"/>
  <c r="U59" i="10" s="1"/>
  <c r="V59" i="10" s="1"/>
  <c r="W59" i="10" s="1"/>
  <c r="X59" i="10" s="1"/>
  <c r="Y59" i="10" s="1"/>
  <c r="Z59" i="10" s="1"/>
  <c r="AA59" i="10" s="1"/>
  <c r="AB59" i="10" s="1"/>
  <c r="AC59" i="10" s="1"/>
  <c r="L60" i="10"/>
  <c r="P60" i="10"/>
  <c r="J60" i="10"/>
  <c r="Q60" i="10"/>
  <c r="I60" i="10"/>
  <c r="K60" i="10"/>
  <c r="O60" i="10"/>
  <c r="R60" i="10"/>
  <c r="G60" i="10" s="1"/>
  <c r="D61" i="10"/>
  <c r="H60" i="10"/>
  <c r="S60" i="10" s="1"/>
  <c r="N60" i="10"/>
  <c r="M60" i="10"/>
  <c r="T60" i="10" l="1"/>
  <c r="U60" i="10" s="1"/>
  <c r="V60" i="10" s="1"/>
  <c r="W60" i="10" s="1"/>
  <c r="X60" i="10" s="1"/>
  <c r="Y60" i="10" s="1"/>
  <c r="Z60" i="10" s="1"/>
  <c r="AA60" i="10" s="1"/>
  <c r="AB60" i="10" s="1"/>
  <c r="AC60" i="10" s="1"/>
  <c r="M61" i="10"/>
  <c r="N61" i="10"/>
  <c r="L61" i="10"/>
  <c r="D62" i="10"/>
  <c r="K61" i="10"/>
  <c r="P61" i="10"/>
  <c r="I61" i="10"/>
  <c r="O61" i="10"/>
  <c r="R61" i="10"/>
  <c r="G61" i="10" s="1"/>
  <c r="H61" i="10"/>
  <c r="S61" i="10" s="1"/>
  <c r="J61" i="10"/>
  <c r="Q61" i="10"/>
  <c r="H62" i="10" l="1"/>
  <c r="S62" i="10" s="1"/>
  <c r="J62" i="10"/>
  <c r="N62" i="10"/>
  <c r="Q62" i="10"/>
  <c r="I62" i="10"/>
  <c r="D63" i="10"/>
  <c r="M62" i="10"/>
  <c r="P62" i="10"/>
  <c r="O62" i="10"/>
  <c r="L62" i="10"/>
  <c r="R62" i="10"/>
  <c r="G62" i="10" s="1"/>
  <c r="K62" i="10"/>
  <c r="T61" i="10"/>
  <c r="U61" i="10" s="1"/>
  <c r="V61" i="10" s="1"/>
  <c r="W61" i="10" s="1"/>
  <c r="X61" i="10" s="1"/>
  <c r="Y61" i="10" s="1"/>
  <c r="Z61" i="10" s="1"/>
  <c r="AA61" i="10" s="1"/>
  <c r="AB61" i="10" s="1"/>
  <c r="AC61" i="10" s="1"/>
  <c r="O63" i="10" l="1"/>
  <c r="P63" i="10"/>
  <c r="M63" i="10"/>
  <c r="R63" i="10"/>
  <c r="G63" i="10" s="1"/>
  <c r="I63" i="10"/>
  <c r="J63" i="10"/>
  <c r="D64" i="10"/>
  <c r="N63" i="10"/>
  <c r="K63" i="10"/>
  <c r="H63" i="10"/>
  <c r="S63" i="10" s="1"/>
  <c r="Q63" i="10"/>
  <c r="L63" i="10"/>
  <c r="T62" i="10"/>
  <c r="U62" i="10" s="1"/>
  <c r="V62" i="10" s="1"/>
  <c r="W62" i="10" s="1"/>
  <c r="X62" i="10" s="1"/>
  <c r="Y62" i="10" s="1"/>
  <c r="Z62" i="10" s="1"/>
  <c r="AA62" i="10" s="1"/>
  <c r="AB62" i="10" s="1"/>
  <c r="AC62" i="10" s="1"/>
  <c r="H64" i="10" l="1"/>
  <c r="S64" i="10" s="1"/>
  <c r="K64" i="10"/>
  <c r="Q64" i="10"/>
  <c r="I64" i="10"/>
  <c r="L64" i="10"/>
  <c r="D65" i="10"/>
  <c r="P64" i="10"/>
  <c r="R64" i="10"/>
  <c r="G64" i="10" s="1"/>
  <c r="O64" i="10"/>
  <c r="M64" i="10"/>
  <c r="J64" i="10"/>
  <c r="N64" i="10"/>
  <c r="T63" i="10"/>
  <c r="U63" i="10" s="1"/>
  <c r="V63" i="10" s="1"/>
  <c r="W63" i="10" s="1"/>
  <c r="X63" i="10" s="1"/>
  <c r="Y63" i="10" s="1"/>
  <c r="Z63" i="10" s="1"/>
  <c r="AA63" i="10" s="1"/>
  <c r="AB63" i="10" s="1"/>
  <c r="AC63" i="10" s="1"/>
  <c r="H65" i="10" l="1"/>
  <c r="S65" i="10" s="1"/>
  <c r="P65" i="10"/>
  <c r="L65" i="10"/>
  <c r="D66" i="10"/>
  <c r="J65" i="10"/>
  <c r="K65" i="10"/>
  <c r="O65" i="10"/>
  <c r="Q65" i="10"/>
  <c r="N65" i="10"/>
  <c r="I65" i="10"/>
  <c r="M65" i="10"/>
  <c r="R65" i="10"/>
  <c r="G65" i="10" s="1"/>
  <c r="T64" i="10"/>
  <c r="U64" i="10" s="1"/>
  <c r="V64" i="10" s="1"/>
  <c r="W64" i="10" s="1"/>
  <c r="X64" i="10" s="1"/>
  <c r="Y64" i="10" s="1"/>
  <c r="Z64" i="10" s="1"/>
  <c r="AA64" i="10" s="1"/>
  <c r="AB64" i="10" s="1"/>
  <c r="AC64" i="10" s="1"/>
  <c r="H66" i="10" l="1"/>
  <c r="S66" i="10" s="1"/>
  <c r="L66" i="10"/>
  <c r="O66" i="10"/>
  <c r="J66" i="10"/>
  <c r="D67" i="10"/>
  <c r="M66" i="10"/>
  <c r="Q66" i="10"/>
  <c r="R66" i="10"/>
  <c r="G66" i="10" s="1"/>
  <c r="P66" i="10"/>
  <c r="I66" i="10"/>
  <c r="N66" i="10"/>
  <c r="K66" i="10"/>
  <c r="T65" i="10"/>
  <c r="U65" i="10" s="1"/>
  <c r="V65" i="10" s="1"/>
  <c r="W65" i="10" s="1"/>
  <c r="X65" i="10" s="1"/>
  <c r="Y65" i="10" s="1"/>
  <c r="Z65" i="10" s="1"/>
  <c r="AA65" i="10" s="1"/>
  <c r="AB65" i="10" s="1"/>
  <c r="AC65" i="10" s="1"/>
  <c r="R67" i="10" l="1"/>
  <c r="G67" i="10" s="1"/>
  <c r="M67" i="10"/>
  <c r="I67" i="10"/>
  <c r="D68" i="10"/>
  <c r="N67" i="10"/>
  <c r="J67" i="10"/>
  <c r="Q67" i="10"/>
  <c r="O67" i="10"/>
  <c r="K67" i="10"/>
  <c r="H67" i="10"/>
  <c r="S67" i="10" s="1"/>
  <c r="P67" i="10"/>
  <c r="L67" i="10"/>
  <c r="T66" i="10"/>
  <c r="U66" i="10" s="1"/>
  <c r="V66" i="10" s="1"/>
  <c r="W66" i="10" s="1"/>
  <c r="X66" i="10" s="1"/>
  <c r="Y66" i="10" s="1"/>
  <c r="Z66" i="10" s="1"/>
  <c r="AA66" i="10" s="1"/>
  <c r="AB66" i="10" s="1"/>
  <c r="AC66" i="10" s="1"/>
  <c r="H68" i="10" l="1"/>
  <c r="S68" i="10" s="1"/>
  <c r="L68" i="10"/>
  <c r="M68" i="10"/>
  <c r="N68" i="10"/>
  <c r="O68" i="10"/>
  <c r="R68" i="10"/>
  <c r="G68" i="10" s="1"/>
  <c r="J68" i="10"/>
  <c r="K68" i="10"/>
  <c r="D69" i="10"/>
  <c r="P68" i="10"/>
  <c r="Q68" i="10"/>
  <c r="I68" i="10"/>
  <c r="T67" i="10"/>
  <c r="U67" i="10" s="1"/>
  <c r="V67" i="10" s="1"/>
  <c r="W67" i="10" s="1"/>
  <c r="X67" i="10" s="1"/>
  <c r="Y67" i="10" s="1"/>
  <c r="Z67" i="10" s="1"/>
  <c r="AA67" i="10" s="1"/>
  <c r="AB67" i="10" s="1"/>
  <c r="AC67" i="10" s="1"/>
  <c r="H69" i="10" l="1"/>
  <c r="S69" i="10" s="1"/>
  <c r="J69" i="10"/>
  <c r="L69" i="10"/>
  <c r="D70" i="10"/>
  <c r="N69" i="10"/>
  <c r="P69" i="10"/>
  <c r="K69" i="10"/>
  <c r="M69" i="10"/>
  <c r="Q69" i="10"/>
  <c r="I69" i="10"/>
  <c r="O69" i="10"/>
  <c r="R69" i="10"/>
  <c r="G69" i="10" s="1"/>
  <c r="T68" i="10"/>
  <c r="U68" i="10" s="1"/>
  <c r="V68" i="10" s="1"/>
  <c r="W68" i="10" s="1"/>
  <c r="X68" i="10" s="1"/>
  <c r="Y68" i="10" s="1"/>
  <c r="Z68" i="10" s="1"/>
  <c r="AA68" i="10" s="1"/>
  <c r="AB68" i="10" s="1"/>
  <c r="AC68" i="10" s="1"/>
  <c r="P70" i="10" l="1"/>
  <c r="K70" i="10"/>
  <c r="D71" i="10"/>
  <c r="I70" i="10"/>
  <c r="O70" i="10"/>
  <c r="R70" i="10"/>
  <c r="G70" i="10" s="1"/>
  <c r="M70" i="10"/>
  <c r="J70" i="10"/>
  <c r="Q70" i="10"/>
  <c r="H70" i="10"/>
  <c r="S70" i="10" s="1"/>
  <c r="N70" i="10"/>
  <c r="L70" i="10"/>
  <c r="T69" i="10"/>
  <c r="U69" i="10" s="1"/>
  <c r="V69" i="10" s="1"/>
  <c r="W69" i="10" s="1"/>
  <c r="X69" i="10" s="1"/>
  <c r="Y69" i="10" s="1"/>
  <c r="Z69" i="10" s="1"/>
  <c r="AA69" i="10" s="1"/>
  <c r="AB69" i="10" s="1"/>
  <c r="AC69" i="10" s="1"/>
  <c r="J71" i="10" l="1"/>
  <c r="O71" i="10"/>
  <c r="N71" i="10"/>
  <c r="L71" i="10"/>
  <c r="H71" i="10"/>
  <c r="S71" i="10" s="1"/>
  <c r="P71" i="10"/>
  <c r="Q71" i="10"/>
  <c r="I71" i="10"/>
  <c r="D72" i="10"/>
  <c r="R71" i="10"/>
  <c r="G71" i="10" s="1"/>
  <c r="K71" i="10"/>
  <c r="M71" i="10"/>
  <c r="T70" i="10"/>
  <c r="U70" i="10" s="1"/>
  <c r="V70" i="10" s="1"/>
  <c r="W70" i="10" s="1"/>
  <c r="X70" i="10" s="1"/>
  <c r="Y70" i="10" s="1"/>
  <c r="Z70" i="10" s="1"/>
  <c r="AA70" i="10" s="1"/>
  <c r="AB70" i="10" s="1"/>
  <c r="AC70" i="10" s="1"/>
  <c r="H72" i="10" l="1"/>
  <c r="S72" i="10" s="1"/>
  <c r="P72" i="10"/>
  <c r="D73" i="10"/>
  <c r="N72" i="10"/>
  <c r="Q72" i="10"/>
  <c r="J72" i="10"/>
  <c r="I72" i="10"/>
  <c r="O72" i="10"/>
  <c r="M72" i="10"/>
  <c r="K72" i="10"/>
  <c r="L72" i="10"/>
  <c r="R72" i="10"/>
  <c r="G72" i="10" s="1"/>
  <c r="T71" i="10"/>
  <c r="U71" i="10" s="1"/>
  <c r="V71" i="10" s="1"/>
  <c r="W71" i="10" s="1"/>
  <c r="X71" i="10" s="1"/>
  <c r="Y71" i="10" s="1"/>
  <c r="Z71" i="10" s="1"/>
  <c r="AA71" i="10" s="1"/>
  <c r="AB71" i="10" s="1"/>
  <c r="AC71" i="10" s="1"/>
  <c r="D74" i="10" l="1"/>
  <c r="K73" i="10"/>
  <c r="I73" i="10"/>
  <c r="P73" i="10"/>
  <c r="M73" i="10"/>
  <c r="O73" i="10"/>
  <c r="R73" i="10"/>
  <c r="G73" i="10" s="1"/>
  <c r="N73" i="10"/>
  <c r="J73" i="10"/>
  <c r="Q73" i="10"/>
  <c r="H73" i="10"/>
  <c r="S73" i="10" s="1"/>
  <c r="L73" i="10"/>
  <c r="T72" i="10"/>
  <c r="U72" i="10" s="1"/>
  <c r="V72" i="10" s="1"/>
  <c r="W72" i="10" s="1"/>
  <c r="X72" i="10" s="1"/>
  <c r="Y72" i="10" s="1"/>
  <c r="Z72" i="10" s="1"/>
  <c r="AA72" i="10" s="1"/>
  <c r="AB72" i="10" s="1"/>
  <c r="AC72" i="10" s="1"/>
  <c r="T73" i="10" l="1"/>
  <c r="U73" i="10" s="1"/>
  <c r="V73" i="10" s="1"/>
  <c r="W73" i="10" s="1"/>
  <c r="X73" i="10" s="1"/>
  <c r="Y73" i="10" s="1"/>
  <c r="Z73" i="10" s="1"/>
  <c r="AA73" i="10" s="1"/>
  <c r="AB73" i="10" s="1"/>
  <c r="AC73" i="10" s="1"/>
  <c r="P74" i="10"/>
  <c r="J74" i="10"/>
  <c r="R74" i="10"/>
  <c r="G74" i="10" s="1"/>
  <c r="D75" i="10"/>
  <c r="Q74" i="10"/>
  <c r="M74" i="10"/>
  <c r="K74" i="10"/>
  <c r="H74" i="10"/>
  <c r="S74" i="10" s="1"/>
  <c r="O74" i="10"/>
  <c r="L74" i="10"/>
  <c r="N74" i="10"/>
  <c r="I74" i="10"/>
  <c r="T74" i="10" l="1"/>
  <c r="U74" i="10" s="1"/>
  <c r="V74" i="10" s="1"/>
  <c r="W74" i="10" s="1"/>
  <c r="X74" i="10" s="1"/>
  <c r="Y74" i="10" s="1"/>
  <c r="Z74" i="10" s="1"/>
  <c r="AA74" i="10" s="1"/>
  <c r="AB74" i="10" s="1"/>
  <c r="AC74" i="10" s="1"/>
  <c r="H75" i="10"/>
  <c r="S75" i="10" s="1"/>
  <c r="D76" i="10"/>
  <c r="K75" i="10"/>
  <c r="J75" i="10"/>
  <c r="I75" i="10"/>
  <c r="P75" i="10"/>
  <c r="Q75" i="10"/>
  <c r="L75" i="10"/>
  <c r="R75" i="10"/>
  <c r="G75" i="10" s="1"/>
  <c r="N75" i="10"/>
  <c r="O75" i="10"/>
  <c r="M75" i="10"/>
  <c r="H76" i="10" l="1"/>
  <c r="S76" i="10" s="1"/>
  <c r="P76" i="10"/>
  <c r="I76" i="10"/>
  <c r="O76" i="10"/>
  <c r="K76" i="10"/>
  <c r="N76" i="10"/>
  <c r="R76" i="10"/>
  <c r="G76" i="10" s="1"/>
  <c r="J76" i="10"/>
  <c r="M76" i="10"/>
  <c r="D77" i="10"/>
  <c r="Q76" i="10"/>
  <c r="L76" i="10"/>
  <c r="T75" i="10"/>
  <c r="U75" i="10" s="1"/>
  <c r="V75" i="10" s="1"/>
  <c r="W75" i="10" s="1"/>
  <c r="X75" i="10" s="1"/>
  <c r="Y75" i="10" s="1"/>
  <c r="Z75" i="10" s="1"/>
  <c r="AA75" i="10" s="1"/>
  <c r="AB75" i="10" s="1"/>
  <c r="AC75" i="10" s="1"/>
  <c r="T76" i="10" l="1"/>
  <c r="U76" i="10" s="1"/>
  <c r="V76" i="10" s="1"/>
  <c r="W76" i="10" s="1"/>
  <c r="X76" i="10" s="1"/>
  <c r="Y76" i="10" s="1"/>
  <c r="Z76" i="10" s="1"/>
  <c r="AA76" i="10" s="1"/>
  <c r="AB76" i="10" s="1"/>
  <c r="AC76" i="10" s="1"/>
  <c r="D78" i="10"/>
  <c r="H77" i="10"/>
  <c r="S77" i="10" s="1"/>
  <c r="R77" i="10"/>
  <c r="G77" i="10" s="1"/>
  <c r="L77" i="10"/>
  <c r="M77" i="10"/>
  <c r="J77" i="10"/>
  <c r="P77" i="10"/>
  <c r="K77" i="10"/>
  <c r="O77" i="10"/>
  <c r="Q77" i="10"/>
  <c r="I77" i="10"/>
  <c r="N77" i="10"/>
  <c r="R78" i="10" l="1"/>
  <c r="G78" i="10" s="1"/>
  <c r="N78" i="10"/>
  <c r="D79" i="10"/>
  <c r="M78" i="10"/>
  <c r="Q78" i="10"/>
  <c r="O78" i="10"/>
  <c r="P78" i="10"/>
  <c r="L78" i="10"/>
  <c r="K78" i="10"/>
  <c r="I78" i="10"/>
  <c r="H78" i="10"/>
  <c r="S78" i="10" s="1"/>
  <c r="J78" i="10"/>
  <c r="T77" i="10"/>
  <c r="U77" i="10" s="1"/>
  <c r="V77" i="10" s="1"/>
  <c r="W77" i="10" s="1"/>
  <c r="X77" i="10" s="1"/>
  <c r="Y77" i="10" s="1"/>
  <c r="Z77" i="10" s="1"/>
  <c r="AA77" i="10" s="1"/>
  <c r="AB77" i="10" s="1"/>
  <c r="AC77" i="10" s="1"/>
  <c r="T78" i="10" l="1"/>
  <c r="U78" i="10" s="1"/>
  <c r="V78" i="10" s="1"/>
  <c r="W78" i="10" s="1"/>
  <c r="X78" i="10" s="1"/>
  <c r="Y78" i="10" s="1"/>
  <c r="Z78" i="10" s="1"/>
  <c r="AA78" i="10" s="1"/>
  <c r="AB78" i="10" s="1"/>
  <c r="AC78" i="10" s="1"/>
  <c r="H79" i="10"/>
  <c r="S79" i="10" s="1"/>
  <c r="D80" i="10"/>
  <c r="R79" i="10"/>
  <c r="G79" i="10" s="1"/>
  <c r="I79" i="10"/>
  <c r="M79" i="10"/>
  <c r="K79" i="10"/>
  <c r="N79" i="10"/>
  <c r="P79" i="10"/>
  <c r="O79" i="10"/>
  <c r="L79" i="10"/>
  <c r="J79" i="10"/>
  <c r="Q79" i="10"/>
  <c r="T79" i="10" l="1"/>
  <c r="U79" i="10" s="1"/>
  <c r="V79" i="10" s="1"/>
  <c r="W79" i="10" s="1"/>
  <c r="X79" i="10" s="1"/>
  <c r="Y79" i="10" s="1"/>
  <c r="Z79" i="10" s="1"/>
  <c r="AA79" i="10" s="1"/>
  <c r="AB79" i="10" s="1"/>
  <c r="AC79" i="10" s="1"/>
  <c r="O80" i="10"/>
  <c r="J80" i="10"/>
  <c r="R80" i="10"/>
  <c r="G80" i="10" s="1"/>
  <c r="L80" i="10"/>
  <c r="N80" i="10"/>
  <c r="H80" i="10"/>
  <c r="S80" i="10" s="1"/>
  <c r="M80" i="10"/>
  <c r="I80" i="10"/>
  <c r="D81" i="10"/>
  <c r="Q80" i="10"/>
  <c r="K80" i="10"/>
  <c r="P80" i="10"/>
  <c r="T80" i="10" l="1"/>
  <c r="U80" i="10" s="1"/>
  <c r="V80" i="10" s="1"/>
  <c r="W80" i="10" s="1"/>
  <c r="X80" i="10" s="1"/>
  <c r="Y80" i="10" s="1"/>
  <c r="Z80" i="10" s="1"/>
  <c r="AA80" i="10" s="1"/>
  <c r="AB80" i="10" s="1"/>
  <c r="AC80" i="10" s="1"/>
  <c r="O81" i="10"/>
  <c r="K81" i="10"/>
  <c r="J81" i="10"/>
  <c r="R81" i="10"/>
  <c r="G81" i="10" s="1"/>
  <c r="P81" i="10"/>
  <c r="L81" i="10"/>
  <c r="D82" i="10"/>
  <c r="I81" i="10"/>
  <c r="H81" i="10"/>
  <c r="S81" i="10" s="1"/>
  <c r="N81" i="10"/>
  <c r="Q81" i="10"/>
  <c r="M81" i="10"/>
  <c r="T81" i="10" l="1"/>
  <c r="U81" i="10" s="1"/>
  <c r="V81" i="10" s="1"/>
  <c r="W81" i="10" s="1"/>
  <c r="X81" i="10" s="1"/>
  <c r="Y81" i="10" s="1"/>
  <c r="Z81" i="10" s="1"/>
  <c r="AA81" i="10" s="1"/>
  <c r="AB81" i="10" s="1"/>
  <c r="AC81" i="10" s="1"/>
  <c r="H82" i="10"/>
  <c r="S82" i="10" s="1"/>
  <c r="Q82" i="10"/>
  <c r="L82" i="10"/>
  <c r="M82" i="10"/>
  <c r="O82" i="10"/>
  <c r="K82" i="10"/>
  <c r="I82" i="10"/>
  <c r="J82" i="10"/>
  <c r="D83" i="10"/>
  <c r="R82" i="10"/>
  <c r="G82" i="10" s="1"/>
  <c r="P82" i="10"/>
  <c r="N82" i="10"/>
  <c r="T82" i="10" l="1"/>
  <c r="U82" i="10" s="1"/>
  <c r="V82" i="10" s="1"/>
  <c r="W82" i="10" s="1"/>
  <c r="X82" i="10" s="1"/>
  <c r="Y82" i="10" s="1"/>
  <c r="Z82" i="10" s="1"/>
  <c r="AA82" i="10" s="1"/>
  <c r="AB82" i="10" s="1"/>
  <c r="AC82" i="10" s="1"/>
  <c r="H83" i="10"/>
  <c r="S83" i="10" s="1"/>
  <c r="L83" i="10"/>
  <c r="K83" i="10"/>
  <c r="J83" i="10"/>
  <c r="O83" i="10"/>
  <c r="Q83" i="10"/>
  <c r="N83" i="10"/>
  <c r="R83" i="10"/>
  <c r="G83" i="10" s="1"/>
  <c r="D84" i="10"/>
  <c r="I83" i="10"/>
  <c r="P83" i="10"/>
  <c r="M83" i="10"/>
  <c r="H84" i="10" l="1"/>
  <c r="S84" i="10" s="1"/>
  <c r="I84" i="10"/>
  <c r="P84" i="10"/>
  <c r="J84" i="10"/>
  <c r="O84" i="10"/>
  <c r="R84" i="10"/>
  <c r="G84" i="10" s="1"/>
  <c r="M84" i="10"/>
  <c r="N84" i="10"/>
  <c r="D85" i="10"/>
  <c r="K84" i="10"/>
  <c r="Q84" i="10"/>
  <c r="L84" i="10"/>
  <c r="T83" i="10"/>
  <c r="U83" i="10" s="1"/>
  <c r="V83" i="10" s="1"/>
  <c r="W83" i="10" s="1"/>
  <c r="X83" i="10" s="1"/>
  <c r="Y83" i="10" s="1"/>
  <c r="Z83" i="10" s="1"/>
  <c r="AA83" i="10" s="1"/>
  <c r="AB83" i="10" s="1"/>
  <c r="AC83" i="10" s="1"/>
  <c r="H85" i="10" l="1"/>
  <c r="S85" i="10" s="1"/>
  <c r="P85" i="10"/>
  <c r="O85" i="10"/>
  <c r="Q85" i="10"/>
  <c r="J85" i="10"/>
  <c r="N85" i="10"/>
  <c r="R85" i="10"/>
  <c r="G85" i="10" s="1"/>
  <c r="L85" i="10"/>
  <c r="I85" i="10"/>
  <c r="M85" i="10"/>
  <c r="D86" i="10"/>
  <c r="K85" i="10"/>
  <c r="T84" i="10"/>
  <c r="U84" i="10" s="1"/>
  <c r="V84" i="10" s="1"/>
  <c r="W84" i="10" s="1"/>
  <c r="X84" i="10" s="1"/>
  <c r="Y84" i="10" s="1"/>
  <c r="Z84" i="10" s="1"/>
  <c r="AA84" i="10" s="1"/>
  <c r="AB84" i="10" s="1"/>
  <c r="AC84" i="10" s="1"/>
  <c r="H86" i="10" l="1"/>
  <c r="S86" i="10" s="1"/>
  <c r="P86" i="10"/>
  <c r="K86" i="10"/>
  <c r="I86" i="10"/>
  <c r="Q86" i="10"/>
  <c r="O86" i="10"/>
  <c r="N86" i="10"/>
  <c r="R86" i="10"/>
  <c r="G86" i="10" s="1"/>
  <c r="L86" i="10"/>
  <c r="J86" i="10"/>
  <c r="M86" i="10"/>
  <c r="D87" i="10"/>
  <c r="T85" i="10"/>
  <c r="U85" i="10" s="1"/>
  <c r="V85" i="10" s="1"/>
  <c r="W85" i="10" s="1"/>
  <c r="X85" i="10" s="1"/>
  <c r="Y85" i="10" s="1"/>
  <c r="Z85" i="10" s="1"/>
  <c r="AA85" i="10" s="1"/>
  <c r="AB85" i="10" s="1"/>
  <c r="AC85" i="10" s="1"/>
  <c r="H87" i="10" l="1"/>
  <c r="S87" i="10" s="1"/>
  <c r="K87" i="10"/>
  <c r="M87" i="10"/>
  <c r="J87" i="10"/>
  <c r="Q87" i="10"/>
  <c r="I87" i="10"/>
  <c r="D88" i="10"/>
  <c r="N87" i="10"/>
  <c r="P87" i="10"/>
  <c r="R87" i="10"/>
  <c r="G87" i="10" s="1"/>
  <c r="O87" i="10"/>
  <c r="L87" i="10"/>
  <c r="T86" i="10"/>
  <c r="U86" i="10" s="1"/>
  <c r="V86" i="10" s="1"/>
  <c r="W86" i="10" s="1"/>
  <c r="X86" i="10" s="1"/>
  <c r="Y86" i="10" s="1"/>
  <c r="Z86" i="10" s="1"/>
  <c r="AA86" i="10" s="1"/>
  <c r="AB86" i="10" s="1"/>
  <c r="AC86" i="10" s="1"/>
  <c r="R88" i="10" l="1"/>
  <c r="G88" i="10" s="1"/>
  <c r="O88" i="10"/>
  <c r="N88" i="10"/>
  <c r="D89" i="10"/>
  <c r="I88" i="10"/>
  <c r="H88" i="10"/>
  <c r="S88" i="10" s="1"/>
  <c r="Q88" i="10"/>
  <c r="J88" i="10"/>
  <c r="K88" i="10"/>
  <c r="L88" i="10"/>
  <c r="P88" i="10"/>
  <c r="M88" i="10"/>
  <c r="T87" i="10"/>
  <c r="U87" i="10" s="1"/>
  <c r="V87" i="10" s="1"/>
  <c r="W87" i="10" s="1"/>
  <c r="X87" i="10" s="1"/>
  <c r="Y87" i="10" s="1"/>
  <c r="Z87" i="10" s="1"/>
  <c r="AA87" i="10" s="1"/>
  <c r="AB87" i="10" s="1"/>
  <c r="AC87" i="10" s="1"/>
  <c r="T88" i="10" l="1"/>
  <c r="U88" i="10" s="1"/>
  <c r="V88" i="10" s="1"/>
  <c r="W88" i="10" s="1"/>
  <c r="X88" i="10" s="1"/>
  <c r="Y88" i="10" s="1"/>
  <c r="Z88" i="10" s="1"/>
  <c r="AA88" i="10" s="1"/>
  <c r="AB88" i="10" s="1"/>
  <c r="AC88" i="10" s="1"/>
  <c r="N89" i="10"/>
  <c r="O89" i="10"/>
  <c r="J89" i="10"/>
  <c r="L89" i="10"/>
  <c r="H89" i="10"/>
  <c r="S89" i="10" s="1"/>
  <c r="Q89" i="10"/>
  <c r="K89" i="10"/>
  <c r="P89" i="10"/>
  <c r="R89" i="10"/>
  <c r="G89" i="10" s="1"/>
  <c r="D90" i="10"/>
  <c r="M89" i="10"/>
  <c r="I89" i="10"/>
  <c r="T89" i="10" l="1"/>
  <c r="U89" i="10" s="1"/>
  <c r="V89" i="10" s="1"/>
  <c r="W89" i="10" s="1"/>
  <c r="X89" i="10" s="1"/>
  <c r="Y89" i="10" s="1"/>
  <c r="Z89" i="10" s="1"/>
  <c r="AA89" i="10" s="1"/>
  <c r="AB89" i="10" s="1"/>
  <c r="AC89" i="10" s="1"/>
  <c r="D91" i="10"/>
  <c r="J90" i="10"/>
  <c r="H90" i="10"/>
  <c r="S90" i="10" s="1"/>
  <c r="Q90" i="10"/>
  <c r="M90" i="10"/>
  <c r="I90" i="10"/>
  <c r="K90" i="10"/>
  <c r="N90" i="10"/>
  <c r="L90" i="10"/>
  <c r="O90" i="10"/>
  <c r="R90" i="10"/>
  <c r="G90" i="10" s="1"/>
  <c r="P90" i="10"/>
  <c r="T90" i="10" l="1"/>
  <c r="U90" i="10" s="1"/>
  <c r="V90" i="10" s="1"/>
  <c r="W90" i="10" s="1"/>
  <c r="X90" i="10" s="1"/>
  <c r="Y90" i="10" s="1"/>
  <c r="Z90" i="10" s="1"/>
  <c r="AA90" i="10" s="1"/>
  <c r="AB90" i="10" s="1"/>
  <c r="AC90" i="10" s="1"/>
  <c r="R91" i="10"/>
  <c r="G91" i="10" s="1"/>
  <c r="H91" i="10"/>
  <c r="S91" i="10" s="1"/>
  <c r="K91" i="10"/>
  <c r="I91" i="10"/>
  <c r="N91" i="10"/>
  <c r="O91" i="10"/>
  <c r="P91" i="10"/>
  <c r="Q91" i="10"/>
  <c r="M91" i="10"/>
  <c r="D92" i="10"/>
  <c r="L91" i="10"/>
  <c r="J91" i="10"/>
  <c r="H92" i="10" l="1"/>
  <c r="S92" i="10" s="1"/>
  <c r="D93" i="10"/>
  <c r="M92" i="10"/>
  <c r="L92" i="10"/>
  <c r="I92" i="10"/>
  <c r="P92" i="10"/>
  <c r="Q92" i="10"/>
  <c r="R92" i="10"/>
  <c r="G92" i="10" s="1"/>
  <c r="N92" i="10"/>
  <c r="K92" i="10"/>
  <c r="J92" i="10"/>
  <c r="O92" i="10"/>
  <c r="T91" i="10"/>
  <c r="U91" i="10" s="1"/>
  <c r="V91" i="10" s="1"/>
  <c r="W91" i="10" s="1"/>
  <c r="X91" i="10" s="1"/>
  <c r="Y91" i="10" s="1"/>
  <c r="Z91" i="10" s="1"/>
  <c r="AA91" i="10" s="1"/>
  <c r="AB91" i="10" s="1"/>
  <c r="AC91" i="10" s="1"/>
  <c r="H93" i="10" l="1"/>
  <c r="S93" i="10" s="1"/>
  <c r="O93" i="10"/>
  <c r="J93" i="10"/>
  <c r="I93" i="10"/>
  <c r="M93" i="10"/>
  <c r="D94" i="10"/>
  <c r="R93" i="10"/>
  <c r="G93" i="10" s="1"/>
  <c r="K93" i="10"/>
  <c r="P93" i="10"/>
  <c r="Q93" i="10"/>
  <c r="N93" i="10"/>
  <c r="L93" i="10"/>
  <c r="T92" i="10"/>
  <c r="U92" i="10" s="1"/>
  <c r="V92" i="10" s="1"/>
  <c r="W92" i="10" s="1"/>
  <c r="X92" i="10" s="1"/>
  <c r="Y92" i="10" s="1"/>
  <c r="Z92" i="10" s="1"/>
  <c r="AA92" i="10" s="1"/>
  <c r="AB92" i="10" s="1"/>
  <c r="AC92" i="10" s="1"/>
  <c r="H94" i="10" l="1"/>
  <c r="S94" i="10" s="1"/>
  <c r="D95" i="10"/>
  <c r="P94" i="10"/>
  <c r="I94" i="10"/>
  <c r="J94" i="10"/>
  <c r="L94" i="10"/>
  <c r="R94" i="10"/>
  <c r="G94" i="10" s="1"/>
  <c r="K94" i="10"/>
  <c r="M94" i="10"/>
  <c r="Q94" i="10"/>
  <c r="N94" i="10"/>
  <c r="O94" i="10"/>
  <c r="T93" i="10"/>
  <c r="U93" i="10" s="1"/>
  <c r="V93" i="10" s="1"/>
  <c r="W93" i="10" s="1"/>
  <c r="X93" i="10" s="1"/>
  <c r="Y93" i="10" s="1"/>
  <c r="Z93" i="10" s="1"/>
  <c r="AA93" i="10" s="1"/>
  <c r="AB93" i="10" s="1"/>
  <c r="AC93" i="10" s="1"/>
  <c r="K95" i="10" l="1"/>
  <c r="H95" i="10"/>
  <c r="S95" i="10" s="1"/>
  <c r="O95" i="10"/>
  <c r="Q95" i="10"/>
  <c r="P95" i="10"/>
  <c r="J95" i="10"/>
  <c r="N95" i="10"/>
  <c r="I95" i="10"/>
  <c r="D96" i="10"/>
  <c r="L95" i="10"/>
  <c r="R95" i="10"/>
  <c r="G95" i="10" s="1"/>
  <c r="M95" i="10"/>
  <c r="T94" i="10"/>
  <c r="U94" i="10" s="1"/>
  <c r="V94" i="10" s="1"/>
  <c r="W94" i="10" s="1"/>
  <c r="X94" i="10" s="1"/>
  <c r="Y94" i="10" s="1"/>
  <c r="Z94" i="10" s="1"/>
  <c r="AA94" i="10" s="1"/>
  <c r="AB94" i="10" s="1"/>
  <c r="AC94" i="10" s="1"/>
  <c r="T95" i="10" l="1"/>
  <c r="U95" i="10" s="1"/>
  <c r="V95" i="10" s="1"/>
  <c r="W95" i="10" s="1"/>
  <c r="X95" i="10" s="1"/>
  <c r="Y95" i="10" s="1"/>
  <c r="Z95" i="10" s="1"/>
  <c r="AA95" i="10" s="1"/>
  <c r="AB95" i="10" s="1"/>
  <c r="AC95" i="10" s="1"/>
  <c r="H96" i="10"/>
  <c r="S96" i="10" s="1"/>
  <c r="D97" i="10"/>
  <c r="M96" i="10"/>
  <c r="J96" i="10"/>
  <c r="R96" i="10"/>
  <c r="G96" i="10" s="1"/>
  <c r="Q96" i="10"/>
  <c r="P96" i="10"/>
  <c r="L96" i="10"/>
  <c r="O96" i="10"/>
  <c r="I96" i="10"/>
  <c r="N96" i="10"/>
  <c r="K96" i="10"/>
  <c r="J97" i="10" l="1"/>
  <c r="H97" i="10"/>
  <c r="S97" i="10" s="1"/>
  <c r="P97" i="10"/>
  <c r="R97" i="10"/>
  <c r="G97" i="10" s="1"/>
  <c r="Q97" i="10"/>
  <c r="L97" i="10"/>
  <c r="I97" i="10"/>
  <c r="D98" i="10"/>
  <c r="O97" i="10"/>
  <c r="N97" i="10"/>
  <c r="M97" i="10"/>
  <c r="K97" i="10"/>
  <c r="T96" i="10"/>
  <c r="U96" i="10" s="1"/>
  <c r="V96" i="10" s="1"/>
  <c r="W96" i="10" s="1"/>
  <c r="X96" i="10" s="1"/>
  <c r="Y96" i="10" s="1"/>
  <c r="Z96" i="10" s="1"/>
  <c r="AA96" i="10" s="1"/>
  <c r="AB96" i="10" s="1"/>
  <c r="AC96" i="10" s="1"/>
  <c r="T97" i="10" l="1"/>
  <c r="U97" i="10" s="1"/>
  <c r="V97" i="10" s="1"/>
  <c r="W97" i="10" s="1"/>
  <c r="X97" i="10" s="1"/>
  <c r="Y97" i="10" s="1"/>
  <c r="Z97" i="10" s="1"/>
  <c r="AA97" i="10" s="1"/>
  <c r="AB97" i="10" s="1"/>
  <c r="AC97" i="10" s="1"/>
  <c r="H98" i="10"/>
  <c r="S98" i="10" s="1"/>
  <c r="J98" i="10"/>
  <c r="M98" i="10"/>
  <c r="O98" i="10"/>
  <c r="I98" i="10"/>
  <c r="N98" i="10"/>
  <c r="Q98" i="10"/>
  <c r="L98" i="10"/>
  <c r="K98" i="10"/>
  <c r="D99" i="10"/>
  <c r="R98" i="10"/>
  <c r="G98" i="10" s="1"/>
  <c r="P98" i="10"/>
  <c r="H99" i="10" l="1"/>
  <c r="S99" i="10" s="1"/>
  <c r="Q99" i="10"/>
  <c r="O99" i="10"/>
  <c r="R99" i="10"/>
  <c r="G99" i="10" s="1"/>
  <c r="M99" i="10"/>
  <c r="J99" i="10"/>
  <c r="K99" i="10"/>
  <c r="N99" i="10"/>
  <c r="D100" i="10"/>
  <c r="L99" i="10"/>
  <c r="P99" i="10"/>
  <c r="I99" i="10"/>
  <c r="T98" i="10"/>
  <c r="U98" i="10" s="1"/>
  <c r="V98" i="10" s="1"/>
  <c r="W98" i="10" s="1"/>
  <c r="X98" i="10" s="1"/>
  <c r="Y98" i="10" s="1"/>
  <c r="Z98" i="10" s="1"/>
  <c r="AA98" i="10" s="1"/>
  <c r="AB98" i="10" s="1"/>
  <c r="AC98" i="10" s="1"/>
  <c r="T99" i="10" l="1"/>
  <c r="U99" i="10" s="1"/>
  <c r="V99" i="10" s="1"/>
  <c r="W99" i="10" s="1"/>
  <c r="X99" i="10" s="1"/>
  <c r="Y99" i="10" s="1"/>
  <c r="Z99" i="10" s="1"/>
  <c r="AA99" i="10" s="1"/>
  <c r="AB99" i="10" s="1"/>
  <c r="AC99" i="10" s="1"/>
  <c r="Q100" i="10"/>
  <c r="I100" i="10"/>
  <c r="D101" i="10"/>
  <c r="J100" i="10"/>
  <c r="N100" i="10"/>
  <c r="P100" i="10"/>
  <c r="L100" i="10"/>
  <c r="H100" i="10"/>
  <c r="S100" i="10" s="1"/>
  <c r="R100" i="10"/>
  <c r="G100" i="10" s="1"/>
  <c r="O100" i="10"/>
  <c r="K100" i="10"/>
  <c r="M100" i="10"/>
  <c r="H101" i="10" l="1"/>
  <c r="S101" i="10" s="1"/>
  <c r="P101" i="10"/>
  <c r="R101" i="10"/>
  <c r="G101" i="10" s="1"/>
  <c r="I101" i="10"/>
  <c r="L101" i="10"/>
  <c r="Q101" i="10"/>
  <c r="D102" i="10"/>
  <c r="N101" i="10"/>
  <c r="M101" i="10"/>
  <c r="K101" i="10"/>
  <c r="O101" i="10"/>
  <c r="J101" i="10"/>
  <c r="T100" i="10"/>
  <c r="U100" i="10" s="1"/>
  <c r="V100" i="10" s="1"/>
  <c r="W100" i="10" s="1"/>
  <c r="X100" i="10" s="1"/>
  <c r="Y100" i="10" s="1"/>
  <c r="Z100" i="10" s="1"/>
  <c r="AA100" i="10" s="1"/>
  <c r="AB100" i="10" s="1"/>
  <c r="AC100" i="10" s="1"/>
  <c r="Q102" i="10" l="1"/>
  <c r="D103" i="10"/>
  <c r="K102" i="10"/>
  <c r="H102" i="10"/>
  <c r="S102" i="10" s="1"/>
  <c r="R102" i="10"/>
  <c r="G102" i="10" s="1"/>
  <c r="L102" i="10"/>
  <c r="M102" i="10"/>
  <c r="J102" i="10"/>
  <c r="I102" i="10"/>
  <c r="N102" i="10"/>
  <c r="P102" i="10"/>
  <c r="O102" i="10"/>
  <c r="T101" i="10"/>
  <c r="U101" i="10" s="1"/>
  <c r="V101" i="10" s="1"/>
  <c r="W101" i="10" s="1"/>
  <c r="X101" i="10" s="1"/>
  <c r="Y101" i="10" s="1"/>
  <c r="Z101" i="10" s="1"/>
  <c r="AA101" i="10" s="1"/>
  <c r="AB101" i="10" s="1"/>
  <c r="AC101" i="10" s="1"/>
  <c r="T102" i="10" l="1"/>
  <c r="U102" i="10" s="1"/>
  <c r="V102" i="10" s="1"/>
  <c r="W102" i="10" s="1"/>
  <c r="X102" i="10" s="1"/>
  <c r="Y102" i="10" s="1"/>
  <c r="Z102" i="10" s="1"/>
  <c r="AA102" i="10" s="1"/>
  <c r="AB102" i="10" s="1"/>
  <c r="AC102" i="10" s="1"/>
  <c r="H103" i="10"/>
  <c r="S103" i="10" s="1"/>
  <c r="Q103" i="10"/>
  <c r="N103" i="10"/>
  <c r="K103" i="10"/>
  <c r="J103" i="10"/>
  <c r="O103" i="10"/>
  <c r="M103" i="10"/>
  <c r="I103" i="10"/>
  <c r="D104" i="10"/>
  <c r="P103" i="10"/>
  <c r="L103" i="10"/>
  <c r="R103" i="10"/>
  <c r="G103" i="10" s="1"/>
  <c r="T103" i="10" l="1"/>
  <c r="U103" i="10" s="1"/>
  <c r="V103" i="10" s="1"/>
  <c r="W103" i="10" s="1"/>
  <c r="X103" i="10" s="1"/>
  <c r="Y103" i="10" s="1"/>
  <c r="Z103" i="10" s="1"/>
  <c r="AA103" i="10" s="1"/>
  <c r="AB103" i="10" s="1"/>
  <c r="AC103" i="10" s="1"/>
  <c r="H104" i="10"/>
  <c r="S104" i="10" s="1"/>
  <c r="Q104" i="10"/>
  <c r="D105" i="10"/>
  <c r="L104" i="10"/>
  <c r="N104" i="10"/>
  <c r="M104" i="10"/>
  <c r="R104" i="10"/>
  <c r="G104" i="10" s="1"/>
  <c r="I104" i="10"/>
  <c r="P104" i="10"/>
  <c r="J104" i="10"/>
  <c r="O104" i="10"/>
  <c r="K104" i="10"/>
  <c r="J105" i="10" l="1"/>
  <c r="R105" i="10"/>
  <c r="G105" i="10" s="1"/>
  <c r="H105" i="10"/>
  <c r="S105" i="10" s="1"/>
  <c r="K105" i="10"/>
  <c r="M105" i="10"/>
  <c r="P105" i="10"/>
  <c r="I105" i="10"/>
  <c r="Q105" i="10"/>
  <c r="D106" i="10"/>
  <c r="O105" i="10"/>
  <c r="L105" i="10"/>
  <c r="N105" i="10"/>
  <c r="T104" i="10"/>
  <c r="U104" i="10" s="1"/>
  <c r="V104" i="10" s="1"/>
  <c r="W104" i="10" s="1"/>
  <c r="X104" i="10" s="1"/>
  <c r="Y104" i="10" s="1"/>
  <c r="Z104" i="10" s="1"/>
  <c r="AA104" i="10" s="1"/>
  <c r="AB104" i="10" s="1"/>
  <c r="AC104" i="10" s="1"/>
  <c r="T105" i="10" l="1"/>
  <c r="U105" i="10" s="1"/>
  <c r="V105" i="10" s="1"/>
  <c r="W105" i="10" s="1"/>
  <c r="X105" i="10" s="1"/>
  <c r="Y105" i="10" s="1"/>
  <c r="Z105" i="10" s="1"/>
  <c r="AA105" i="10" s="1"/>
  <c r="AB105" i="10" s="1"/>
  <c r="AC105" i="10" s="1"/>
  <c r="H106" i="10"/>
  <c r="S106" i="10" s="1"/>
  <c r="K106" i="10"/>
  <c r="D107" i="10"/>
  <c r="J106" i="10"/>
  <c r="R106" i="10"/>
  <c r="G106" i="10" s="1"/>
  <c r="I106" i="10"/>
  <c r="N106" i="10"/>
  <c r="Q106" i="10"/>
  <c r="L106" i="10"/>
  <c r="P106" i="10"/>
  <c r="M106" i="10"/>
  <c r="O106" i="10"/>
  <c r="H107" i="10" l="1"/>
  <c r="S107" i="10" s="1"/>
  <c r="I107" i="10"/>
  <c r="Q107" i="10"/>
  <c r="J107" i="10"/>
  <c r="O107" i="10"/>
  <c r="R107" i="10"/>
  <c r="G107" i="10" s="1"/>
  <c r="M107" i="10"/>
  <c r="D108" i="10"/>
  <c r="N107" i="10"/>
  <c r="L107" i="10"/>
  <c r="P107" i="10"/>
  <c r="K107" i="10"/>
  <c r="T106" i="10"/>
  <c r="U106" i="10" s="1"/>
  <c r="V106" i="10" s="1"/>
  <c r="W106" i="10" s="1"/>
  <c r="X106" i="10" s="1"/>
  <c r="Y106" i="10" s="1"/>
  <c r="Z106" i="10" s="1"/>
  <c r="AA106" i="10" s="1"/>
  <c r="AB106" i="10" s="1"/>
  <c r="AC106" i="10" s="1"/>
  <c r="H108" i="10" l="1"/>
  <c r="S108" i="10" s="1"/>
  <c r="R108" i="10"/>
  <c r="G108" i="10" s="1"/>
  <c r="D109" i="10"/>
  <c r="I108" i="10"/>
  <c r="J108" i="10"/>
  <c r="N108" i="10"/>
  <c r="L108" i="10"/>
  <c r="M108" i="10"/>
  <c r="O108" i="10"/>
  <c r="Q108" i="10"/>
  <c r="P108" i="10"/>
  <c r="K108" i="10"/>
  <c r="T107" i="10"/>
  <c r="U107" i="10" s="1"/>
  <c r="V107" i="10" s="1"/>
  <c r="W107" i="10" s="1"/>
  <c r="X107" i="10" s="1"/>
  <c r="Y107" i="10" s="1"/>
  <c r="Z107" i="10" s="1"/>
  <c r="AA107" i="10" s="1"/>
  <c r="AB107" i="10" s="1"/>
  <c r="AC107" i="10" s="1"/>
  <c r="H109" i="10" l="1"/>
  <c r="S109" i="10" s="1"/>
  <c r="J109" i="10"/>
  <c r="P109" i="10"/>
  <c r="I109" i="10"/>
  <c r="Q109" i="10"/>
  <c r="D110" i="10"/>
  <c r="K109" i="10"/>
  <c r="M109" i="10"/>
  <c r="L109" i="10"/>
  <c r="R109" i="10"/>
  <c r="G109" i="10" s="1"/>
  <c r="O109" i="10"/>
  <c r="N109" i="10"/>
  <c r="T108" i="10"/>
  <c r="U108" i="10" s="1"/>
  <c r="V108" i="10" s="1"/>
  <c r="W108" i="10" s="1"/>
  <c r="X108" i="10" s="1"/>
  <c r="Y108" i="10" s="1"/>
  <c r="Z108" i="10" s="1"/>
  <c r="AA108" i="10" s="1"/>
  <c r="AB108" i="10" s="1"/>
  <c r="AC108" i="10" s="1"/>
  <c r="H110" i="10" l="1"/>
  <c r="S110" i="10" s="1"/>
  <c r="Q110" i="10"/>
  <c r="D111" i="10"/>
  <c r="L110" i="10"/>
  <c r="M110" i="10"/>
  <c r="K110" i="10"/>
  <c r="R110" i="10"/>
  <c r="G110" i="10" s="1"/>
  <c r="P110" i="10"/>
  <c r="J110" i="10"/>
  <c r="I110" i="10"/>
  <c r="O110" i="10"/>
  <c r="N110" i="10"/>
  <c r="T109" i="10"/>
  <c r="U109" i="10" s="1"/>
  <c r="V109" i="10" s="1"/>
  <c r="W109" i="10" s="1"/>
  <c r="X109" i="10" s="1"/>
  <c r="Y109" i="10" s="1"/>
  <c r="Z109" i="10" s="1"/>
  <c r="AA109" i="10" s="1"/>
  <c r="AB109" i="10" s="1"/>
  <c r="AC109" i="10" s="1"/>
  <c r="O111" i="10" l="1"/>
  <c r="N111" i="10"/>
  <c r="I111" i="10"/>
  <c r="Q111" i="10"/>
  <c r="K111" i="10"/>
  <c r="P111" i="10"/>
  <c r="R111" i="10"/>
  <c r="G111" i="10" s="1"/>
  <c r="J111" i="10"/>
  <c r="D112" i="10"/>
  <c r="H111" i="10"/>
  <c r="S111" i="10" s="1"/>
  <c r="L111" i="10"/>
  <c r="M111" i="10"/>
  <c r="T110" i="10"/>
  <c r="U110" i="10" s="1"/>
  <c r="V110" i="10" s="1"/>
  <c r="W110" i="10" s="1"/>
  <c r="X110" i="10" s="1"/>
  <c r="Y110" i="10" s="1"/>
  <c r="Z110" i="10" s="1"/>
  <c r="AA110" i="10" s="1"/>
  <c r="AB110" i="10" s="1"/>
  <c r="AC110" i="10" s="1"/>
  <c r="T111" i="10" l="1"/>
  <c r="U111" i="10" s="1"/>
  <c r="V111" i="10" s="1"/>
  <c r="W111" i="10" s="1"/>
  <c r="X111" i="10" s="1"/>
  <c r="Y111" i="10" s="1"/>
  <c r="Z111" i="10" s="1"/>
  <c r="AA111" i="10" s="1"/>
  <c r="AB111" i="10" s="1"/>
  <c r="AC111" i="10" s="1"/>
  <c r="J112" i="10"/>
  <c r="D113" i="10"/>
  <c r="H112" i="10"/>
  <c r="S112" i="10" s="1"/>
  <c r="M112" i="10"/>
  <c r="K112" i="10"/>
  <c r="R112" i="10"/>
  <c r="G112" i="10" s="1"/>
  <c r="N112" i="10"/>
  <c r="I112" i="10"/>
  <c r="Q112" i="10"/>
  <c r="P112" i="10"/>
  <c r="O112" i="10"/>
  <c r="L112" i="10"/>
  <c r="T112" i="10" l="1"/>
  <c r="U112" i="10" s="1"/>
  <c r="V112" i="10" s="1"/>
  <c r="W112" i="10" s="1"/>
  <c r="X112" i="10" s="1"/>
  <c r="Y112" i="10" s="1"/>
  <c r="Z112" i="10" s="1"/>
  <c r="AA112" i="10" s="1"/>
  <c r="AB112" i="10" s="1"/>
  <c r="AC112" i="10" s="1"/>
  <c r="H113" i="10"/>
  <c r="S113" i="10" s="1"/>
  <c r="D114" i="10"/>
  <c r="R113" i="10"/>
  <c r="G113" i="10" s="1"/>
  <c r="K113" i="10"/>
  <c r="I113" i="10"/>
  <c r="P113" i="10"/>
  <c r="L113" i="10"/>
  <c r="M113" i="10"/>
  <c r="O113" i="10"/>
  <c r="J113" i="10"/>
  <c r="N113" i="10"/>
  <c r="Q113" i="10"/>
  <c r="H114" i="10" l="1"/>
  <c r="S114" i="10" s="1"/>
  <c r="N114" i="10"/>
  <c r="Q114" i="10"/>
  <c r="K114" i="10"/>
  <c r="J114" i="10"/>
  <c r="L114" i="10"/>
  <c r="I114" i="10"/>
  <c r="O114" i="10"/>
  <c r="M114" i="10"/>
  <c r="P114" i="10"/>
  <c r="D115" i="10"/>
  <c r="R114" i="10"/>
  <c r="G114" i="10" s="1"/>
  <c r="T113" i="10"/>
  <c r="U113" i="10" s="1"/>
  <c r="V113" i="10" s="1"/>
  <c r="W113" i="10" s="1"/>
  <c r="X113" i="10" s="1"/>
  <c r="Y113" i="10" s="1"/>
  <c r="Z113" i="10" s="1"/>
  <c r="AA113" i="10" s="1"/>
  <c r="AB113" i="10" s="1"/>
  <c r="AC113" i="10" s="1"/>
  <c r="K115" i="10" l="1"/>
  <c r="N115" i="10"/>
  <c r="J115" i="10"/>
  <c r="L115" i="10"/>
  <c r="R115" i="10"/>
  <c r="G115" i="10" s="1"/>
  <c r="D116" i="10"/>
  <c r="I115" i="10"/>
  <c r="H115" i="10"/>
  <c r="S115" i="10" s="1"/>
  <c r="Q115" i="10"/>
  <c r="M115" i="10"/>
  <c r="P115" i="10"/>
  <c r="O115" i="10"/>
  <c r="T114" i="10"/>
  <c r="U114" i="10" s="1"/>
  <c r="V114" i="10" s="1"/>
  <c r="W114" i="10" s="1"/>
  <c r="X114" i="10" s="1"/>
  <c r="Y114" i="10" s="1"/>
  <c r="Z114" i="10" s="1"/>
  <c r="AA114" i="10" s="1"/>
  <c r="AB114" i="10" s="1"/>
  <c r="AC114" i="10" s="1"/>
  <c r="I116" i="10" l="1"/>
  <c r="M116" i="10"/>
  <c r="K116" i="10"/>
  <c r="D117" i="10"/>
  <c r="L116" i="10"/>
  <c r="J116" i="10"/>
  <c r="P116" i="10"/>
  <c r="H116" i="10"/>
  <c r="S116" i="10" s="1"/>
  <c r="O116" i="10"/>
  <c r="N116" i="10"/>
  <c r="Q116" i="10"/>
  <c r="R116" i="10"/>
  <c r="G116" i="10" s="1"/>
  <c r="T115" i="10"/>
  <c r="U115" i="10" s="1"/>
  <c r="V115" i="10" s="1"/>
  <c r="W115" i="10" s="1"/>
  <c r="X115" i="10" s="1"/>
  <c r="Y115" i="10" s="1"/>
  <c r="Z115" i="10" s="1"/>
  <c r="AA115" i="10" s="1"/>
  <c r="AB115" i="10" s="1"/>
  <c r="AC115" i="10" s="1"/>
  <c r="O117" i="10" l="1"/>
  <c r="L117" i="10"/>
  <c r="Q117" i="10"/>
  <c r="J117" i="10"/>
  <c r="D118" i="10"/>
  <c r="P117" i="10"/>
  <c r="K117" i="10"/>
  <c r="N117" i="10"/>
  <c r="I117" i="10"/>
  <c r="H117" i="10"/>
  <c r="S117" i="10" s="1"/>
  <c r="M117" i="10"/>
  <c r="R117" i="10"/>
  <c r="G117" i="10" s="1"/>
  <c r="T116" i="10"/>
  <c r="U116" i="10" s="1"/>
  <c r="V116" i="10" s="1"/>
  <c r="W116" i="10" s="1"/>
  <c r="X116" i="10" s="1"/>
  <c r="Y116" i="10" s="1"/>
  <c r="Z116" i="10" s="1"/>
  <c r="AA116" i="10" s="1"/>
  <c r="AB116" i="10" s="1"/>
  <c r="AC116" i="10" s="1"/>
  <c r="T117" i="10" l="1"/>
  <c r="U117" i="10" s="1"/>
  <c r="V117" i="10" s="1"/>
  <c r="W117" i="10" s="1"/>
  <c r="X117" i="10" s="1"/>
  <c r="Y117" i="10" s="1"/>
  <c r="Z117" i="10" s="1"/>
  <c r="AA117" i="10" s="1"/>
  <c r="AB117" i="10" s="1"/>
  <c r="AC117" i="10" s="1"/>
  <c r="H118" i="10"/>
  <c r="S118" i="10" s="1"/>
  <c r="L118" i="10"/>
  <c r="I118" i="10"/>
  <c r="P118" i="10"/>
  <c r="M118" i="10"/>
  <c r="O118" i="10"/>
  <c r="J118" i="10"/>
  <c r="D119" i="10"/>
  <c r="K118" i="10"/>
  <c r="Q118" i="10"/>
  <c r="N118" i="10"/>
  <c r="R118" i="10"/>
  <c r="G118" i="10" s="1"/>
  <c r="N119" i="10" l="1"/>
  <c r="K119" i="10"/>
  <c r="J119" i="10"/>
  <c r="I119" i="10"/>
  <c r="P119" i="10"/>
  <c r="L119" i="10"/>
  <c r="H119" i="10"/>
  <c r="S119" i="10" s="1"/>
  <c r="M119" i="10"/>
  <c r="O119" i="10"/>
  <c r="D120" i="10"/>
  <c r="R119" i="10"/>
  <c r="G119" i="10" s="1"/>
  <c r="Q119" i="10"/>
  <c r="T118" i="10"/>
  <c r="U118" i="10" s="1"/>
  <c r="V118" i="10" s="1"/>
  <c r="W118" i="10" s="1"/>
  <c r="X118" i="10" s="1"/>
  <c r="Y118" i="10" s="1"/>
  <c r="Z118" i="10" s="1"/>
  <c r="AA118" i="10" s="1"/>
  <c r="AB118" i="10" s="1"/>
  <c r="AC118" i="10" s="1"/>
  <c r="T119" i="10" l="1"/>
  <c r="U119" i="10" s="1"/>
  <c r="V119" i="10" s="1"/>
  <c r="W119" i="10" s="1"/>
  <c r="X119" i="10" s="1"/>
  <c r="Y119" i="10" s="1"/>
  <c r="Z119" i="10" s="1"/>
  <c r="AA119" i="10" s="1"/>
  <c r="AB119" i="10" s="1"/>
  <c r="AC119" i="10" s="1"/>
  <c r="O120" i="10"/>
  <c r="I120" i="10"/>
  <c r="M120" i="10"/>
  <c r="P120" i="10"/>
  <c r="J120" i="10"/>
  <c r="D121" i="10"/>
  <c r="R120" i="10"/>
  <c r="G120" i="10" s="1"/>
  <c r="H120" i="10"/>
  <c r="S120" i="10" s="1"/>
  <c r="K120" i="10"/>
  <c r="Q120" i="10"/>
  <c r="N120" i="10"/>
  <c r="L120" i="10"/>
  <c r="P121" i="10" l="1"/>
  <c r="D122" i="10"/>
  <c r="L121" i="10"/>
  <c r="H121" i="10"/>
  <c r="S121" i="10" s="1"/>
  <c r="K121" i="10"/>
  <c r="I121" i="10"/>
  <c r="Q121" i="10"/>
  <c r="R121" i="10"/>
  <c r="G121" i="10" s="1"/>
  <c r="M121" i="10"/>
  <c r="N121" i="10"/>
  <c r="O121" i="10"/>
  <c r="J121" i="10"/>
  <c r="T120" i="10"/>
  <c r="U120" i="10" s="1"/>
  <c r="V120" i="10" s="1"/>
  <c r="W120" i="10" s="1"/>
  <c r="X120" i="10" s="1"/>
  <c r="Y120" i="10" s="1"/>
  <c r="Z120" i="10" s="1"/>
  <c r="AA120" i="10" s="1"/>
  <c r="AB120" i="10" s="1"/>
  <c r="AC120" i="10" s="1"/>
  <c r="T121" i="10" l="1"/>
  <c r="U121" i="10" s="1"/>
  <c r="V121" i="10" s="1"/>
  <c r="W121" i="10" s="1"/>
  <c r="X121" i="10" s="1"/>
  <c r="Y121" i="10" s="1"/>
  <c r="Z121" i="10" s="1"/>
  <c r="AA121" i="10" s="1"/>
  <c r="AB121" i="10" s="1"/>
  <c r="AC121" i="10" s="1"/>
  <c r="K122" i="10"/>
  <c r="R122" i="10"/>
  <c r="G122" i="10" s="1"/>
  <c r="N122" i="10"/>
  <c r="Q122" i="10"/>
  <c r="H122" i="10"/>
  <c r="S122" i="10" s="1"/>
  <c r="M122" i="10"/>
  <c r="J122" i="10"/>
  <c r="O122" i="10"/>
  <c r="D123" i="10"/>
  <c r="I122" i="10"/>
  <c r="L122" i="10"/>
  <c r="P122" i="10"/>
  <c r="T122" i="10" l="1"/>
  <c r="U122" i="10" s="1"/>
  <c r="V122" i="10" s="1"/>
  <c r="W122" i="10" s="1"/>
  <c r="X122" i="10" s="1"/>
  <c r="Y122" i="10" s="1"/>
  <c r="Z122" i="10" s="1"/>
  <c r="AA122" i="10" s="1"/>
  <c r="AB122" i="10" s="1"/>
  <c r="AC122" i="10" s="1"/>
  <c r="O123" i="10"/>
  <c r="D124" i="10"/>
  <c r="M123" i="10"/>
  <c r="Q123" i="10"/>
  <c r="I123" i="10"/>
  <c r="K123" i="10"/>
  <c r="N123" i="10"/>
  <c r="J123" i="10"/>
  <c r="L123" i="10"/>
  <c r="H123" i="10"/>
  <c r="S123" i="10" s="1"/>
  <c r="P123" i="10"/>
  <c r="R123" i="10"/>
  <c r="G123" i="10" s="1"/>
  <c r="T123" i="10" l="1"/>
  <c r="U123" i="10" s="1"/>
  <c r="V123" i="10" s="1"/>
  <c r="W123" i="10" s="1"/>
  <c r="X123" i="10" s="1"/>
  <c r="Y123" i="10" s="1"/>
  <c r="Z123" i="10" s="1"/>
  <c r="AA123" i="10" s="1"/>
  <c r="AB123" i="10" s="1"/>
  <c r="AC123" i="10" s="1"/>
  <c r="D125" i="10"/>
  <c r="O124" i="10"/>
  <c r="M124" i="10"/>
  <c r="H124" i="10"/>
  <c r="S124" i="10" s="1"/>
  <c r="N124" i="10"/>
  <c r="L124" i="10"/>
  <c r="R124" i="10"/>
  <c r="G124" i="10" s="1"/>
  <c r="I124" i="10"/>
  <c r="Q124" i="10"/>
  <c r="J124" i="10"/>
  <c r="K124" i="10"/>
  <c r="P124" i="10"/>
  <c r="T124" i="10" l="1"/>
  <c r="U124" i="10" s="1"/>
  <c r="V124" i="10" s="1"/>
  <c r="W124" i="10" s="1"/>
  <c r="X124" i="10" s="1"/>
  <c r="Y124" i="10" s="1"/>
  <c r="Z124" i="10" s="1"/>
  <c r="AA124" i="10" s="1"/>
  <c r="AB124" i="10" s="1"/>
  <c r="AC124" i="10" s="1"/>
  <c r="H125" i="10"/>
  <c r="S125" i="10" s="1"/>
  <c r="M125" i="10"/>
  <c r="L125" i="10"/>
  <c r="Q125" i="10"/>
  <c r="D126" i="10"/>
  <c r="J125" i="10"/>
  <c r="K125" i="10"/>
  <c r="R125" i="10"/>
  <c r="G125" i="10" s="1"/>
  <c r="P125" i="10"/>
  <c r="N125" i="10"/>
  <c r="O125" i="10"/>
  <c r="I125" i="10"/>
  <c r="H126" i="10" l="1"/>
  <c r="S126" i="10" s="1"/>
  <c r="D127" i="10"/>
  <c r="O126" i="10"/>
  <c r="N126" i="10"/>
  <c r="K126" i="10"/>
  <c r="I126" i="10"/>
  <c r="L126" i="10"/>
  <c r="J126" i="10"/>
  <c r="P126" i="10"/>
  <c r="Q126" i="10"/>
  <c r="R126" i="10"/>
  <c r="G126" i="10" s="1"/>
  <c r="M126" i="10"/>
  <c r="T125" i="10"/>
  <c r="U125" i="10" s="1"/>
  <c r="V125" i="10" s="1"/>
  <c r="W125" i="10" s="1"/>
  <c r="X125" i="10" s="1"/>
  <c r="Y125" i="10" s="1"/>
  <c r="Z125" i="10" s="1"/>
  <c r="AA125" i="10" s="1"/>
  <c r="AB125" i="10" s="1"/>
  <c r="AC125" i="10" s="1"/>
  <c r="H127" i="10" l="1"/>
  <c r="S127" i="10" s="1"/>
  <c r="Q127" i="10"/>
  <c r="J127" i="10"/>
  <c r="O127" i="10"/>
  <c r="M127" i="10"/>
  <c r="R127" i="10"/>
  <c r="G127" i="10" s="1"/>
  <c r="N127" i="10"/>
  <c r="L127" i="10"/>
  <c r="K127" i="10"/>
  <c r="D128" i="10"/>
  <c r="P127" i="10"/>
  <c r="I127" i="10"/>
  <c r="T126" i="10"/>
  <c r="U126" i="10" s="1"/>
  <c r="V126" i="10" s="1"/>
  <c r="W126" i="10" s="1"/>
  <c r="X126" i="10" s="1"/>
  <c r="Y126" i="10" s="1"/>
  <c r="Z126" i="10" s="1"/>
  <c r="AA126" i="10" s="1"/>
  <c r="AB126" i="10" s="1"/>
  <c r="AC126" i="10" s="1"/>
  <c r="H128" i="10" l="1"/>
  <c r="S128" i="10" s="1"/>
  <c r="D129" i="10"/>
  <c r="Q128" i="10"/>
  <c r="N128" i="10"/>
  <c r="R128" i="10"/>
  <c r="G128" i="10" s="1"/>
  <c r="K128" i="10"/>
  <c r="P128" i="10"/>
  <c r="O128" i="10"/>
  <c r="L128" i="10"/>
  <c r="M128" i="10"/>
  <c r="I128" i="10"/>
  <c r="J128" i="10"/>
  <c r="T127" i="10"/>
  <c r="U127" i="10" s="1"/>
  <c r="V127" i="10" s="1"/>
  <c r="W127" i="10" s="1"/>
  <c r="X127" i="10" s="1"/>
  <c r="Y127" i="10" s="1"/>
  <c r="Z127" i="10" s="1"/>
  <c r="AA127" i="10" s="1"/>
  <c r="AB127" i="10" s="1"/>
  <c r="AC127" i="10" s="1"/>
  <c r="H129" i="10" l="1"/>
  <c r="S129" i="10" s="1"/>
  <c r="Q129" i="10"/>
  <c r="N129" i="10"/>
  <c r="L129" i="10"/>
  <c r="O129" i="10"/>
  <c r="K129" i="10"/>
  <c r="D130" i="10"/>
  <c r="R129" i="10"/>
  <c r="G129" i="10" s="1"/>
  <c r="I129" i="10"/>
  <c r="J129" i="10"/>
  <c r="P129" i="10"/>
  <c r="M129" i="10"/>
  <c r="T128" i="10"/>
  <c r="U128" i="10" s="1"/>
  <c r="V128" i="10" s="1"/>
  <c r="W128" i="10" s="1"/>
  <c r="X128" i="10" s="1"/>
  <c r="Y128" i="10" s="1"/>
  <c r="Z128" i="10" s="1"/>
  <c r="AA128" i="10" s="1"/>
  <c r="AB128" i="10" s="1"/>
  <c r="AC128" i="10" s="1"/>
  <c r="O130" i="10" l="1"/>
  <c r="N130" i="10"/>
  <c r="J130" i="10"/>
  <c r="D131" i="10"/>
  <c r="R130" i="10"/>
  <c r="G130" i="10" s="1"/>
  <c r="P130" i="10"/>
  <c r="H130" i="10"/>
  <c r="S130" i="10" s="1"/>
  <c r="Q130" i="10"/>
  <c r="L130" i="10"/>
  <c r="I130" i="10"/>
  <c r="K130" i="10"/>
  <c r="M130" i="10"/>
  <c r="T129" i="10"/>
  <c r="U129" i="10" s="1"/>
  <c r="V129" i="10" s="1"/>
  <c r="W129" i="10" s="1"/>
  <c r="X129" i="10" s="1"/>
  <c r="Y129" i="10" s="1"/>
  <c r="Z129" i="10" s="1"/>
  <c r="AA129" i="10" s="1"/>
  <c r="AB129" i="10" s="1"/>
  <c r="AC129" i="10" s="1"/>
  <c r="H131" i="10" l="1"/>
  <c r="S131" i="10" s="1"/>
  <c r="M131" i="10"/>
  <c r="N131" i="10"/>
  <c r="L131" i="10"/>
  <c r="O131" i="10"/>
  <c r="D132" i="10"/>
  <c r="R131" i="10"/>
  <c r="G131" i="10" s="1"/>
  <c r="J131" i="10"/>
  <c r="Q131" i="10"/>
  <c r="K131" i="10"/>
  <c r="I131" i="10"/>
  <c r="P131" i="10"/>
  <c r="T130" i="10"/>
  <c r="U130" i="10" s="1"/>
  <c r="V130" i="10" s="1"/>
  <c r="W130" i="10" s="1"/>
  <c r="X130" i="10" s="1"/>
  <c r="Y130" i="10" s="1"/>
  <c r="Z130" i="10" s="1"/>
  <c r="AA130" i="10" s="1"/>
  <c r="AB130" i="10" s="1"/>
  <c r="AC130" i="10" s="1"/>
  <c r="Q132" i="10" l="1"/>
  <c r="K132" i="10"/>
  <c r="O132" i="10"/>
  <c r="N132" i="10"/>
  <c r="J132" i="10"/>
  <c r="L132" i="10"/>
  <c r="D133" i="10"/>
  <c r="P132" i="10"/>
  <c r="I132" i="10"/>
  <c r="H132" i="10"/>
  <c r="S132" i="10" s="1"/>
  <c r="R132" i="10"/>
  <c r="G132" i="10" s="1"/>
  <c r="M132" i="10"/>
  <c r="T131" i="10"/>
  <c r="U131" i="10" s="1"/>
  <c r="V131" i="10" s="1"/>
  <c r="W131" i="10" s="1"/>
  <c r="X131" i="10" s="1"/>
  <c r="Y131" i="10" s="1"/>
  <c r="Z131" i="10" s="1"/>
  <c r="AA131" i="10" s="1"/>
  <c r="AB131" i="10" s="1"/>
  <c r="AC131" i="10" s="1"/>
  <c r="R133" i="10" l="1"/>
  <c r="G133" i="10" s="1"/>
  <c r="K133" i="10"/>
  <c r="D134" i="10"/>
  <c r="M133" i="10"/>
  <c r="O133" i="10"/>
  <c r="L133" i="10"/>
  <c r="N133" i="10"/>
  <c r="J133" i="10"/>
  <c r="Q133" i="10"/>
  <c r="P133" i="10"/>
  <c r="H133" i="10"/>
  <c r="S133" i="10" s="1"/>
  <c r="I133" i="10"/>
  <c r="T132" i="10"/>
  <c r="U132" i="10" s="1"/>
  <c r="V132" i="10" s="1"/>
  <c r="W132" i="10" s="1"/>
  <c r="X132" i="10" s="1"/>
  <c r="Y132" i="10" s="1"/>
  <c r="Z132" i="10" s="1"/>
  <c r="AA132" i="10" s="1"/>
  <c r="AB132" i="10" s="1"/>
  <c r="AC132" i="10" s="1"/>
  <c r="T133" i="10" l="1"/>
  <c r="U133" i="10" s="1"/>
  <c r="V133" i="10" s="1"/>
  <c r="W133" i="10" s="1"/>
  <c r="X133" i="10" s="1"/>
  <c r="Y133" i="10" s="1"/>
  <c r="Z133" i="10" s="1"/>
  <c r="AA133" i="10" s="1"/>
  <c r="AB133" i="10" s="1"/>
  <c r="AC133" i="10" s="1"/>
  <c r="H134" i="10"/>
  <c r="S134" i="10" s="1"/>
  <c r="L134" i="10"/>
  <c r="D135" i="10"/>
  <c r="R134" i="10"/>
  <c r="G134" i="10" s="1"/>
  <c r="I134" i="10"/>
  <c r="P134" i="10"/>
  <c r="N134" i="10"/>
  <c r="M134" i="10"/>
  <c r="Q134" i="10"/>
  <c r="K134" i="10"/>
  <c r="J134" i="10"/>
  <c r="O134" i="10"/>
  <c r="H135" i="10" l="1"/>
  <c r="S135" i="10" s="1"/>
  <c r="N135" i="10"/>
  <c r="Q135" i="10"/>
  <c r="M135" i="10"/>
  <c r="O135" i="10"/>
  <c r="R135" i="10"/>
  <c r="G135" i="10" s="1"/>
  <c r="I135" i="10"/>
  <c r="P135" i="10"/>
  <c r="D136" i="10"/>
  <c r="J135" i="10"/>
  <c r="K135" i="10"/>
  <c r="L135" i="10"/>
  <c r="T134" i="10"/>
  <c r="U134" i="10" s="1"/>
  <c r="V134" i="10" s="1"/>
  <c r="W134" i="10" s="1"/>
  <c r="X134" i="10" s="1"/>
  <c r="Y134" i="10" s="1"/>
  <c r="Z134" i="10" s="1"/>
  <c r="AA134" i="10" s="1"/>
  <c r="AB134" i="10" s="1"/>
  <c r="AC134" i="10" s="1"/>
  <c r="T135" i="10" l="1"/>
  <c r="U135" i="10" s="1"/>
  <c r="V135" i="10" s="1"/>
  <c r="W135" i="10" s="1"/>
  <c r="X135" i="10" s="1"/>
  <c r="Y135" i="10" s="1"/>
  <c r="Z135" i="10" s="1"/>
  <c r="AA135" i="10" s="1"/>
  <c r="AB135" i="10" s="1"/>
  <c r="AC135" i="10" s="1"/>
  <c r="P136" i="10"/>
  <c r="D137" i="10"/>
  <c r="J136" i="10"/>
  <c r="L136" i="10"/>
  <c r="M136" i="10"/>
  <c r="O136" i="10"/>
  <c r="H136" i="10"/>
  <c r="S136" i="10" s="1"/>
  <c r="N136" i="10"/>
  <c r="Q136" i="10"/>
  <c r="R136" i="10"/>
  <c r="G136" i="10" s="1"/>
  <c r="K136" i="10"/>
  <c r="I136" i="10"/>
  <c r="O137" i="10" l="1"/>
  <c r="P137" i="10"/>
  <c r="Q137" i="10"/>
  <c r="I137" i="10"/>
  <c r="M137" i="10"/>
  <c r="R137" i="10"/>
  <c r="G137" i="10" s="1"/>
  <c r="K137" i="10"/>
  <c r="L137" i="10"/>
  <c r="H137" i="10"/>
  <c r="S137" i="10" s="1"/>
  <c r="J137" i="10"/>
  <c r="D138" i="10"/>
  <c r="N137" i="10"/>
  <c r="T136" i="10"/>
  <c r="U136" i="10" s="1"/>
  <c r="V136" i="10" s="1"/>
  <c r="W136" i="10" s="1"/>
  <c r="X136" i="10" s="1"/>
  <c r="Y136" i="10" s="1"/>
  <c r="Z136" i="10" s="1"/>
  <c r="AA136" i="10" s="1"/>
  <c r="AB136" i="10" s="1"/>
  <c r="AC136" i="10" s="1"/>
  <c r="H138" i="10" l="1"/>
  <c r="S138" i="10" s="1"/>
  <c r="K138" i="10"/>
  <c r="I138" i="10"/>
  <c r="Q138" i="10"/>
  <c r="D139" i="10"/>
  <c r="M138" i="10"/>
  <c r="R138" i="10"/>
  <c r="G138" i="10" s="1"/>
  <c r="L138" i="10"/>
  <c r="P138" i="10"/>
  <c r="J138" i="10"/>
  <c r="N138" i="10"/>
  <c r="O138" i="10"/>
  <c r="T137" i="10"/>
  <c r="U137" i="10" s="1"/>
  <c r="V137" i="10" s="1"/>
  <c r="W137" i="10" s="1"/>
  <c r="X137" i="10" s="1"/>
  <c r="Y137" i="10" s="1"/>
  <c r="Z137" i="10" s="1"/>
  <c r="AA137" i="10" s="1"/>
  <c r="AB137" i="10" s="1"/>
  <c r="AC137" i="10" s="1"/>
  <c r="H139" i="10" l="1"/>
  <c r="S139" i="10" s="1"/>
  <c r="D140" i="10"/>
  <c r="J139" i="10"/>
  <c r="Q139" i="10"/>
  <c r="R139" i="10"/>
  <c r="G139" i="10" s="1"/>
  <c r="P139" i="10"/>
  <c r="M139" i="10"/>
  <c r="K139" i="10"/>
  <c r="I139" i="10"/>
  <c r="O139" i="10"/>
  <c r="L139" i="10"/>
  <c r="N139" i="10"/>
  <c r="T138" i="10"/>
  <c r="U138" i="10" s="1"/>
  <c r="V138" i="10" s="1"/>
  <c r="W138" i="10" s="1"/>
  <c r="X138" i="10" s="1"/>
  <c r="Y138" i="10" s="1"/>
  <c r="Z138" i="10" s="1"/>
  <c r="AA138" i="10" s="1"/>
  <c r="AB138" i="10" s="1"/>
  <c r="AC138" i="10" s="1"/>
  <c r="H140" i="10" l="1"/>
  <c r="S140" i="10" s="1"/>
  <c r="J140" i="10"/>
  <c r="P140" i="10"/>
  <c r="L140" i="10"/>
  <c r="R140" i="10"/>
  <c r="G140" i="10" s="1"/>
  <c r="D141" i="10"/>
  <c r="Q140" i="10"/>
  <c r="M140" i="10"/>
  <c r="I140" i="10"/>
  <c r="K140" i="10"/>
  <c r="N140" i="10"/>
  <c r="O140" i="10"/>
  <c r="T139" i="10"/>
  <c r="U139" i="10" s="1"/>
  <c r="V139" i="10" s="1"/>
  <c r="W139" i="10" s="1"/>
  <c r="X139" i="10" s="1"/>
  <c r="Y139" i="10" s="1"/>
  <c r="Z139" i="10" s="1"/>
  <c r="AA139" i="10" s="1"/>
  <c r="AB139" i="10" s="1"/>
  <c r="AC139" i="10" s="1"/>
  <c r="H141" i="10" l="1"/>
  <c r="S141" i="10" s="1"/>
  <c r="D142" i="10"/>
  <c r="P141" i="10"/>
  <c r="Q141" i="10"/>
  <c r="M141" i="10"/>
  <c r="R141" i="10"/>
  <c r="G141" i="10" s="1"/>
  <c r="O141" i="10"/>
  <c r="J141" i="10"/>
  <c r="K141" i="10"/>
  <c r="L141" i="10"/>
  <c r="I141" i="10"/>
  <c r="N141" i="10"/>
  <c r="T140" i="10"/>
  <c r="U140" i="10" s="1"/>
  <c r="V140" i="10" s="1"/>
  <c r="W140" i="10" s="1"/>
  <c r="X140" i="10" s="1"/>
  <c r="Y140" i="10" s="1"/>
  <c r="Z140" i="10" s="1"/>
  <c r="AA140" i="10" s="1"/>
  <c r="AB140" i="10" s="1"/>
  <c r="AC140" i="10" s="1"/>
  <c r="H142" i="10" l="1"/>
  <c r="S142" i="10" s="1"/>
  <c r="L142" i="10"/>
  <c r="O142" i="10"/>
  <c r="K142" i="10"/>
  <c r="D143" i="10"/>
  <c r="N142" i="10"/>
  <c r="P142" i="10"/>
  <c r="M142" i="10"/>
  <c r="R142" i="10"/>
  <c r="G142" i="10" s="1"/>
  <c r="J142" i="10"/>
  <c r="I142" i="10"/>
  <c r="Q142" i="10"/>
  <c r="T141" i="10"/>
  <c r="U141" i="10" s="1"/>
  <c r="V141" i="10" s="1"/>
  <c r="W141" i="10" s="1"/>
  <c r="X141" i="10" s="1"/>
  <c r="Y141" i="10" s="1"/>
  <c r="Z141" i="10" s="1"/>
  <c r="AA141" i="10" s="1"/>
  <c r="AB141" i="10" s="1"/>
  <c r="AC141" i="10" s="1"/>
  <c r="H143" i="10" l="1"/>
  <c r="S143" i="10" s="1"/>
  <c r="D144" i="10"/>
  <c r="R143" i="10"/>
  <c r="G143" i="10" s="1"/>
  <c r="Q143" i="10"/>
  <c r="P143" i="10"/>
  <c r="J143" i="10"/>
  <c r="N143" i="10"/>
  <c r="I143" i="10"/>
  <c r="O143" i="10"/>
  <c r="L143" i="10"/>
  <c r="K143" i="10"/>
  <c r="M143" i="10"/>
  <c r="T142" i="10"/>
  <c r="U142" i="10" s="1"/>
  <c r="V142" i="10" s="1"/>
  <c r="W142" i="10" s="1"/>
  <c r="X142" i="10" s="1"/>
  <c r="Y142" i="10" s="1"/>
  <c r="Z142" i="10" s="1"/>
  <c r="AA142" i="10" s="1"/>
  <c r="AB142" i="10" s="1"/>
  <c r="AC142" i="10" s="1"/>
  <c r="J144" i="10" l="1"/>
  <c r="N144" i="10"/>
  <c r="M144" i="10"/>
  <c r="O144" i="10"/>
  <c r="L144" i="10"/>
  <c r="R144" i="10"/>
  <c r="G144" i="10" s="1"/>
  <c r="K144" i="10"/>
  <c r="H144" i="10"/>
  <c r="S144" i="10" s="1"/>
  <c r="I144" i="10"/>
  <c r="D145" i="10"/>
  <c r="Q144" i="10"/>
  <c r="P144" i="10"/>
  <c r="T143" i="10"/>
  <c r="U143" i="10" s="1"/>
  <c r="V143" i="10" s="1"/>
  <c r="W143" i="10" s="1"/>
  <c r="X143" i="10" s="1"/>
  <c r="Y143" i="10" s="1"/>
  <c r="Z143" i="10" s="1"/>
  <c r="AA143" i="10" s="1"/>
  <c r="AB143" i="10" s="1"/>
  <c r="AC143" i="10" s="1"/>
  <c r="H145" i="10" l="1"/>
  <c r="S145" i="10" s="1"/>
  <c r="M145" i="10"/>
  <c r="L145" i="10"/>
  <c r="P145" i="10"/>
  <c r="N145" i="10"/>
  <c r="K145" i="10"/>
  <c r="D146" i="10"/>
  <c r="I145" i="10"/>
  <c r="R145" i="10"/>
  <c r="G145" i="10" s="1"/>
  <c r="Q145" i="10"/>
  <c r="J145" i="10"/>
  <c r="O145" i="10"/>
  <c r="T144" i="10"/>
  <c r="U144" i="10" s="1"/>
  <c r="V144" i="10" s="1"/>
  <c r="W144" i="10" s="1"/>
  <c r="X144" i="10" s="1"/>
  <c r="Y144" i="10" s="1"/>
  <c r="Z144" i="10" s="1"/>
  <c r="AA144" i="10" s="1"/>
  <c r="AB144" i="10" s="1"/>
  <c r="AC144" i="10" s="1"/>
  <c r="H146" i="10" l="1"/>
  <c r="S146" i="10" s="1"/>
  <c r="N146" i="10"/>
  <c r="M146" i="10"/>
  <c r="J146" i="10"/>
  <c r="R146" i="10"/>
  <c r="G146" i="10" s="1"/>
  <c r="Q146" i="10"/>
  <c r="O146" i="10"/>
  <c r="P146" i="10"/>
  <c r="K146" i="10"/>
  <c r="D147" i="10"/>
  <c r="L146" i="10"/>
  <c r="I146" i="10"/>
  <c r="T145" i="10"/>
  <c r="U145" i="10" s="1"/>
  <c r="V145" i="10" s="1"/>
  <c r="W145" i="10" s="1"/>
  <c r="X145" i="10" s="1"/>
  <c r="Y145" i="10" s="1"/>
  <c r="Z145" i="10" s="1"/>
  <c r="AA145" i="10" s="1"/>
  <c r="AB145" i="10" s="1"/>
  <c r="AC145" i="10" s="1"/>
  <c r="H147" i="10" l="1"/>
  <c r="S147" i="10" s="1"/>
  <c r="K147" i="10"/>
  <c r="M147" i="10"/>
  <c r="O147" i="10"/>
  <c r="L147" i="10"/>
  <c r="R147" i="10"/>
  <c r="G147" i="10" s="1"/>
  <c r="I147" i="10"/>
  <c r="N147" i="10"/>
  <c r="D148" i="10"/>
  <c r="J147" i="10"/>
  <c r="Q147" i="10"/>
  <c r="P147" i="10"/>
  <c r="T146" i="10"/>
  <c r="U146" i="10" s="1"/>
  <c r="V146" i="10" s="1"/>
  <c r="W146" i="10" s="1"/>
  <c r="X146" i="10" s="1"/>
  <c r="Y146" i="10" s="1"/>
  <c r="Z146" i="10" s="1"/>
  <c r="AA146" i="10" s="1"/>
  <c r="AB146" i="10" s="1"/>
  <c r="AC146" i="10" s="1"/>
  <c r="T147" i="10" l="1"/>
  <c r="U147" i="10" s="1"/>
  <c r="V147" i="10" s="1"/>
  <c r="W147" i="10" s="1"/>
  <c r="X147" i="10" s="1"/>
  <c r="Y147" i="10" s="1"/>
  <c r="Z147" i="10" s="1"/>
  <c r="AA147" i="10" s="1"/>
  <c r="AB147" i="10" s="1"/>
  <c r="AC147" i="10" s="1"/>
  <c r="H148" i="10"/>
  <c r="S148" i="10" s="1"/>
  <c r="K148" i="10"/>
  <c r="O148" i="10"/>
  <c r="J148" i="10"/>
  <c r="I148" i="10"/>
  <c r="Q148" i="10"/>
  <c r="R148" i="10"/>
  <c r="G148" i="10" s="1"/>
  <c r="L148" i="10"/>
  <c r="D149" i="10"/>
  <c r="M148" i="10"/>
  <c r="N148" i="10"/>
  <c r="P148" i="10"/>
  <c r="T148" i="10" l="1"/>
  <c r="U148" i="10" s="1"/>
  <c r="V148" i="10" s="1"/>
  <c r="W148" i="10" s="1"/>
  <c r="X148" i="10" s="1"/>
  <c r="Y148" i="10" s="1"/>
  <c r="Z148" i="10" s="1"/>
  <c r="AA148" i="10" s="1"/>
  <c r="AB148" i="10" s="1"/>
  <c r="AC148" i="10" s="1"/>
  <c r="K149" i="10"/>
  <c r="O149" i="10"/>
  <c r="R149" i="10"/>
  <c r="G149" i="10" s="1"/>
  <c r="I149" i="10"/>
  <c r="M149" i="10"/>
  <c r="D150" i="10"/>
  <c r="L149" i="10"/>
  <c r="Q149" i="10"/>
  <c r="J149" i="10"/>
  <c r="H149" i="10"/>
  <c r="S149" i="10" s="1"/>
  <c r="P149" i="10"/>
  <c r="N149" i="10"/>
  <c r="T149" i="10" l="1"/>
  <c r="U149" i="10" s="1"/>
  <c r="V149" i="10" s="1"/>
  <c r="W149" i="10" s="1"/>
  <c r="X149" i="10" s="1"/>
  <c r="Y149" i="10" s="1"/>
  <c r="Z149" i="10" s="1"/>
  <c r="AA149" i="10" s="1"/>
  <c r="AB149" i="10" s="1"/>
  <c r="AC149" i="10" s="1"/>
  <c r="K150" i="10"/>
  <c r="H150" i="10"/>
  <c r="S150" i="10" s="1"/>
  <c r="Q150" i="10"/>
  <c r="M150" i="10"/>
  <c r="J150" i="10"/>
  <c r="L150" i="10"/>
  <c r="N150" i="10"/>
  <c r="P150" i="10"/>
  <c r="D151" i="10"/>
  <c r="R150" i="10"/>
  <c r="G150" i="10" s="1"/>
  <c r="I150" i="10"/>
  <c r="O150" i="10"/>
  <c r="T150" i="10" l="1"/>
  <c r="U150" i="10" s="1"/>
  <c r="V150" i="10" s="1"/>
  <c r="W150" i="10" s="1"/>
  <c r="X150" i="10" s="1"/>
  <c r="Y150" i="10" s="1"/>
  <c r="Z150" i="10" s="1"/>
  <c r="AA150" i="10" s="1"/>
  <c r="AB150" i="10" s="1"/>
  <c r="AC150" i="10" s="1"/>
  <c r="H151" i="10"/>
  <c r="S151" i="10" s="1"/>
  <c r="Q151" i="10"/>
  <c r="R151" i="10"/>
  <c r="G151" i="10" s="1"/>
  <c r="L151" i="10"/>
  <c r="K151" i="10"/>
  <c r="O151" i="10"/>
  <c r="J151" i="10"/>
  <c r="D152" i="10"/>
  <c r="P151" i="10"/>
  <c r="M151" i="10"/>
  <c r="I151" i="10"/>
  <c r="N151" i="10"/>
  <c r="T151" i="10" l="1"/>
  <c r="U151" i="10" s="1"/>
  <c r="V151" i="10" s="1"/>
  <c r="W151" i="10" s="1"/>
  <c r="X151" i="10" s="1"/>
  <c r="Y151" i="10" s="1"/>
  <c r="Z151" i="10" s="1"/>
  <c r="AA151" i="10" s="1"/>
  <c r="AB151" i="10" s="1"/>
  <c r="AC151" i="10" s="1"/>
  <c r="K152" i="10"/>
  <c r="H152" i="10"/>
  <c r="S152" i="10" s="1"/>
  <c r="R152" i="10"/>
  <c r="G152" i="10" s="1"/>
  <c r="J152" i="10"/>
  <c r="O152" i="10"/>
  <c r="P152" i="10"/>
  <c r="N152" i="10"/>
  <c r="D153" i="10"/>
  <c r="M152" i="10"/>
  <c r="I152" i="10"/>
  <c r="Q152" i="10"/>
  <c r="L152" i="10"/>
  <c r="T152" i="10" l="1"/>
  <c r="U152" i="10" s="1"/>
  <c r="V152" i="10" s="1"/>
  <c r="W152" i="10" s="1"/>
  <c r="X152" i="10" s="1"/>
  <c r="Y152" i="10" s="1"/>
  <c r="Z152" i="10" s="1"/>
  <c r="AA152" i="10" s="1"/>
  <c r="AB152" i="10" s="1"/>
  <c r="AC152" i="10" s="1"/>
  <c r="D154" i="10"/>
  <c r="P153" i="10"/>
  <c r="I153" i="10"/>
  <c r="H153" i="10"/>
  <c r="S153" i="10" s="1"/>
  <c r="N153" i="10"/>
  <c r="M153" i="10"/>
  <c r="Q153" i="10"/>
  <c r="L153" i="10"/>
  <c r="J153" i="10"/>
  <c r="K153" i="10"/>
  <c r="R153" i="10"/>
  <c r="G153" i="10" s="1"/>
  <c r="O153" i="10"/>
  <c r="T153" i="10" l="1"/>
  <c r="U153" i="10" s="1"/>
  <c r="V153" i="10" s="1"/>
  <c r="W153" i="10" s="1"/>
  <c r="X153" i="10" s="1"/>
  <c r="Y153" i="10" s="1"/>
  <c r="Z153" i="10" s="1"/>
  <c r="AA153" i="10" s="1"/>
  <c r="AB153" i="10" s="1"/>
  <c r="AC153" i="10" s="1"/>
  <c r="H154" i="10"/>
  <c r="S154" i="10" s="1"/>
  <c r="I154" i="10"/>
  <c r="M154" i="10"/>
  <c r="O154" i="10"/>
  <c r="D155" i="10"/>
  <c r="L154" i="10"/>
  <c r="Q154" i="10"/>
  <c r="R154" i="10"/>
  <c r="G154" i="10" s="1"/>
  <c r="P154" i="10"/>
  <c r="K154" i="10"/>
  <c r="N154" i="10"/>
  <c r="J154" i="10"/>
  <c r="H155" i="10" l="1"/>
  <c r="S155" i="10" s="1"/>
  <c r="D156" i="10"/>
  <c r="N155" i="10"/>
  <c r="K155" i="10"/>
  <c r="O155" i="10"/>
  <c r="L155" i="10"/>
  <c r="R155" i="10"/>
  <c r="G155" i="10" s="1"/>
  <c r="Q155" i="10"/>
  <c r="I155" i="10"/>
  <c r="M155" i="10"/>
  <c r="J155" i="10"/>
  <c r="P155" i="10"/>
  <c r="T154" i="10"/>
  <c r="U154" i="10" s="1"/>
  <c r="V154" i="10" s="1"/>
  <c r="W154" i="10" s="1"/>
  <c r="X154" i="10" s="1"/>
  <c r="Y154" i="10" s="1"/>
  <c r="Z154" i="10" s="1"/>
  <c r="AA154" i="10" s="1"/>
  <c r="AB154" i="10" s="1"/>
  <c r="AC154" i="10" s="1"/>
  <c r="H156" i="10" l="1"/>
  <c r="S156" i="10" s="1"/>
  <c r="M156" i="10"/>
  <c r="J156" i="10"/>
  <c r="N156" i="10"/>
  <c r="O156" i="10"/>
  <c r="R156" i="10"/>
  <c r="G156" i="10" s="1"/>
  <c r="D157" i="10"/>
  <c r="L156" i="10"/>
  <c r="P156" i="10"/>
  <c r="Q156" i="10"/>
  <c r="K156" i="10"/>
  <c r="I156" i="10"/>
  <c r="T155" i="10"/>
  <c r="U155" i="10" s="1"/>
  <c r="V155" i="10" s="1"/>
  <c r="W155" i="10" s="1"/>
  <c r="X155" i="10" s="1"/>
  <c r="Y155" i="10" s="1"/>
  <c r="Z155" i="10" s="1"/>
  <c r="AA155" i="10" s="1"/>
  <c r="AB155" i="10" s="1"/>
  <c r="AC155" i="10" s="1"/>
  <c r="T156" i="10" l="1"/>
  <c r="U156" i="10" s="1"/>
  <c r="V156" i="10" s="1"/>
  <c r="W156" i="10" s="1"/>
  <c r="X156" i="10" s="1"/>
  <c r="Y156" i="10" s="1"/>
  <c r="Z156" i="10" s="1"/>
  <c r="AA156" i="10" s="1"/>
  <c r="AB156" i="10" s="1"/>
  <c r="AC156" i="10" s="1"/>
  <c r="H157" i="10"/>
  <c r="S157" i="10" s="1"/>
  <c r="D158" i="10"/>
  <c r="N157" i="10"/>
  <c r="Q157" i="10"/>
  <c r="O157" i="10"/>
  <c r="K157" i="10"/>
  <c r="L157" i="10"/>
  <c r="J157" i="10"/>
  <c r="M157" i="10"/>
  <c r="P157" i="10"/>
  <c r="I157" i="10"/>
  <c r="R157" i="10"/>
  <c r="G157" i="10" s="1"/>
  <c r="T157" i="10" l="1"/>
  <c r="U157" i="10" s="1"/>
  <c r="V157" i="10" s="1"/>
  <c r="W157" i="10" s="1"/>
  <c r="X157" i="10" s="1"/>
  <c r="Y157" i="10" s="1"/>
  <c r="Z157" i="10" s="1"/>
  <c r="AA157" i="10" s="1"/>
  <c r="AB157" i="10" s="1"/>
  <c r="AC157" i="10" s="1"/>
  <c r="K158" i="10"/>
  <c r="L158" i="10"/>
  <c r="I158" i="10"/>
  <c r="N158" i="10"/>
  <c r="R158" i="10"/>
  <c r="G158" i="10" s="1"/>
  <c r="D159" i="10"/>
  <c r="O158" i="10"/>
  <c r="J158" i="10"/>
  <c r="H158" i="10"/>
  <c r="S158" i="10" s="1"/>
  <c r="Q158" i="10"/>
  <c r="P158" i="10"/>
  <c r="M158" i="10"/>
  <c r="T158" i="10" l="1"/>
  <c r="U158" i="10" s="1"/>
  <c r="V158" i="10" s="1"/>
  <c r="W158" i="10" s="1"/>
  <c r="X158" i="10" s="1"/>
  <c r="Y158" i="10" s="1"/>
  <c r="Z158" i="10" s="1"/>
  <c r="AA158" i="10" s="1"/>
  <c r="AB158" i="10" s="1"/>
  <c r="AC158" i="10" s="1"/>
  <c r="R159" i="10"/>
  <c r="G159" i="10" s="1"/>
  <c r="M159" i="10"/>
  <c r="P159" i="10"/>
  <c r="D160" i="10"/>
  <c r="K159" i="10"/>
  <c r="J159" i="10"/>
  <c r="I159" i="10"/>
  <c r="H159" i="10"/>
  <c r="S159" i="10" s="1"/>
  <c r="Q159" i="10"/>
  <c r="N159" i="10"/>
  <c r="L159" i="10"/>
  <c r="O159" i="10"/>
  <c r="H160" i="10" l="1"/>
  <c r="S160" i="10" s="1"/>
  <c r="L160" i="10"/>
  <c r="I160" i="10"/>
  <c r="J160" i="10"/>
  <c r="P160" i="10"/>
  <c r="Q160" i="10"/>
  <c r="R160" i="10"/>
  <c r="G160" i="10" s="1"/>
  <c r="D161" i="10"/>
  <c r="M160" i="10"/>
  <c r="N160" i="10"/>
  <c r="K160" i="10"/>
  <c r="O160" i="10"/>
  <c r="T159" i="10"/>
  <c r="U159" i="10" s="1"/>
  <c r="V159" i="10" s="1"/>
  <c r="W159" i="10" s="1"/>
  <c r="X159" i="10" s="1"/>
  <c r="Y159" i="10" s="1"/>
  <c r="Z159" i="10" s="1"/>
  <c r="AA159" i="10" s="1"/>
  <c r="AB159" i="10" s="1"/>
  <c r="AC159" i="10" s="1"/>
  <c r="H161" i="10" l="1"/>
  <c r="S161" i="10" s="1"/>
  <c r="L161" i="10"/>
  <c r="Q161" i="10"/>
  <c r="K161" i="10"/>
  <c r="D162" i="10"/>
  <c r="M161" i="10"/>
  <c r="P161" i="10"/>
  <c r="J161" i="10"/>
  <c r="O161" i="10"/>
  <c r="N161" i="10"/>
  <c r="I161" i="10"/>
  <c r="R161" i="10"/>
  <c r="G161" i="10" s="1"/>
  <c r="T160" i="10"/>
  <c r="U160" i="10" s="1"/>
  <c r="V160" i="10" s="1"/>
  <c r="W160" i="10" s="1"/>
  <c r="X160" i="10" s="1"/>
  <c r="Y160" i="10" s="1"/>
  <c r="Z160" i="10" s="1"/>
  <c r="AA160" i="10" s="1"/>
  <c r="AB160" i="10" s="1"/>
  <c r="AC160" i="10" s="1"/>
  <c r="H162" i="10" l="1"/>
  <c r="S162" i="10" s="1"/>
  <c r="Q162" i="10"/>
  <c r="O162" i="10"/>
  <c r="L162" i="10"/>
  <c r="J162" i="10"/>
  <c r="N162" i="10"/>
  <c r="D163" i="10"/>
  <c r="P162" i="10"/>
  <c r="I162" i="10"/>
  <c r="K162" i="10"/>
  <c r="R162" i="10"/>
  <c r="G162" i="10" s="1"/>
  <c r="M162" i="10"/>
  <c r="T161" i="10"/>
  <c r="U161" i="10" s="1"/>
  <c r="V161" i="10" s="1"/>
  <c r="W161" i="10" s="1"/>
  <c r="X161" i="10" s="1"/>
  <c r="Y161" i="10" s="1"/>
  <c r="Z161" i="10" s="1"/>
  <c r="AA161" i="10" s="1"/>
  <c r="AB161" i="10" s="1"/>
  <c r="AC161" i="10" s="1"/>
  <c r="K163" i="10" l="1"/>
  <c r="N163" i="10"/>
  <c r="D164" i="10"/>
  <c r="J163" i="10"/>
  <c r="P163" i="10"/>
  <c r="L163" i="10"/>
  <c r="H163" i="10"/>
  <c r="S163" i="10" s="1"/>
  <c r="Q163" i="10"/>
  <c r="I163" i="10"/>
  <c r="R163" i="10"/>
  <c r="G163" i="10" s="1"/>
  <c r="M163" i="10"/>
  <c r="O163" i="10"/>
  <c r="T162" i="10"/>
  <c r="U162" i="10" s="1"/>
  <c r="V162" i="10" s="1"/>
  <c r="W162" i="10" s="1"/>
  <c r="X162" i="10" s="1"/>
  <c r="Y162" i="10" s="1"/>
  <c r="Z162" i="10" s="1"/>
  <c r="AA162" i="10" s="1"/>
  <c r="AB162" i="10" s="1"/>
  <c r="AC162" i="10" s="1"/>
  <c r="T163" i="10" l="1"/>
  <c r="U163" i="10" s="1"/>
  <c r="V163" i="10" s="1"/>
  <c r="W163" i="10" s="1"/>
  <c r="X163" i="10" s="1"/>
  <c r="Y163" i="10" s="1"/>
  <c r="Z163" i="10" s="1"/>
  <c r="AA163" i="10" s="1"/>
  <c r="AB163" i="10" s="1"/>
  <c r="AC163" i="10" s="1"/>
  <c r="P164" i="10"/>
  <c r="D165" i="10"/>
  <c r="L164" i="10"/>
  <c r="I164" i="10"/>
  <c r="M164" i="10"/>
  <c r="H164" i="10"/>
  <c r="S164" i="10" s="1"/>
  <c r="O164" i="10"/>
  <c r="K164" i="10"/>
  <c r="J164" i="10"/>
  <c r="R164" i="10"/>
  <c r="G164" i="10" s="1"/>
  <c r="N164" i="10"/>
  <c r="Q164" i="10"/>
  <c r="T164" i="10" l="1"/>
  <c r="U164" i="10" s="1"/>
  <c r="V164" i="10" s="1"/>
  <c r="W164" i="10" s="1"/>
  <c r="X164" i="10" s="1"/>
  <c r="Y164" i="10" s="1"/>
  <c r="Z164" i="10" s="1"/>
  <c r="AA164" i="10" s="1"/>
  <c r="AB164" i="10" s="1"/>
  <c r="AC164" i="10" s="1"/>
  <c r="P165" i="10"/>
  <c r="N165" i="10"/>
  <c r="M165" i="10"/>
  <c r="L165" i="10"/>
  <c r="O165" i="10"/>
  <c r="D166" i="10"/>
  <c r="H165" i="10"/>
  <c r="S165" i="10" s="1"/>
  <c r="I165" i="10"/>
  <c r="K165" i="10"/>
  <c r="R165" i="10"/>
  <c r="G165" i="10" s="1"/>
  <c r="J165" i="10"/>
  <c r="Q165" i="10"/>
  <c r="H166" i="10" l="1"/>
  <c r="S166" i="10" s="1"/>
  <c r="O166" i="10"/>
  <c r="D167" i="10"/>
  <c r="L166" i="10"/>
  <c r="N166" i="10"/>
  <c r="Q166" i="10"/>
  <c r="I166" i="10"/>
  <c r="R166" i="10"/>
  <c r="G166" i="10" s="1"/>
  <c r="K166" i="10"/>
  <c r="M166" i="10"/>
  <c r="J166" i="10"/>
  <c r="P166" i="10"/>
  <c r="T165" i="10"/>
  <c r="U165" i="10" s="1"/>
  <c r="V165" i="10" s="1"/>
  <c r="W165" i="10" s="1"/>
  <c r="X165" i="10" s="1"/>
  <c r="Y165" i="10" s="1"/>
  <c r="Z165" i="10" s="1"/>
  <c r="AA165" i="10" s="1"/>
  <c r="AB165" i="10" s="1"/>
  <c r="AC165" i="10" s="1"/>
  <c r="H167" i="10" l="1"/>
  <c r="S167" i="10" s="1"/>
  <c r="L167" i="10"/>
  <c r="I167" i="10"/>
  <c r="P167" i="10"/>
  <c r="J167" i="10"/>
  <c r="R167" i="10"/>
  <c r="G167" i="10" s="1"/>
  <c r="M167" i="10"/>
  <c r="Q167" i="10"/>
  <c r="N167" i="10"/>
  <c r="K167" i="10"/>
  <c r="O167" i="10"/>
  <c r="D168" i="10"/>
  <c r="T166" i="10"/>
  <c r="U166" i="10" s="1"/>
  <c r="V166" i="10" s="1"/>
  <c r="W166" i="10" s="1"/>
  <c r="X166" i="10" s="1"/>
  <c r="Y166" i="10" s="1"/>
  <c r="Z166" i="10" s="1"/>
  <c r="AA166" i="10" s="1"/>
  <c r="AB166" i="10" s="1"/>
  <c r="AC166" i="10" s="1"/>
  <c r="M168" i="10" l="1"/>
  <c r="D169" i="10"/>
  <c r="P168" i="10"/>
  <c r="H168" i="10"/>
  <c r="S168" i="10" s="1"/>
  <c r="N168" i="10"/>
  <c r="Q168" i="10"/>
  <c r="J168" i="10"/>
  <c r="I168" i="10"/>
  <c r="L168" i="10"/>
  <c r="K168" i="10"/>
  <c r="R168" i="10"/>
  <c r="G168" i="10" s="1"/>
  <c r="O168" i="10"/>
  <c r="T167" i="10"/>
  <c r="U167" i="10" s="1"/>
  <c r="V167" i="10" s="1"/>
  <c r="W167" i="10" s="1"/>
  <c r="X167" i="10" s="1"/>
  <c r="Y167" i="10" s="1"/>
  <c r="Z167" i="10" s="1"/>
  <c r="AA167" i="10" s="1"/>
  <c r="AB167" i="10" s="1"/>
  <c r="AC167" i="10" s="1"/>
  <c r="J169" i="10" l="1"/>
  <c r="P169" i="10"/>
  <c r="H169" i="10"/>
  <c r="S169" i="10" s="1"/>
  <c r="M169" i="10"/>
  <c r="I169" i="10"/>
  <c r="N169" i="10"/>
  <c r="D170" i="10"/>
  <c r="K169" i="10"/>
  <c r="L169" i="10"/>
  <c r="R169" i="10"/>
  <c r="G169" i="10" s="1"/>
  <c r="Q169" i="10"/>
  <c r="O169" i="10"/>
  <c r="T168" i="10"/>
  <c r="U168" i="10" s="1"/>
  <c r="V168" i="10" s="1"/>
  <c r="W168" i="10" s="1"/>
  <c r="X168" i="10" s="1"/>
  <c r="Y168" i="10" s="1"/>
  <c r="Z168" i="10" s="1"/>
  <c r="AA168" i="10" s="1"/>
  <c r="AB168" i="10" s="1"/>
  <c r="AC168" i="10" s="1"/>
  <c r="Q170" i="10" l="1"/>
  <c r="M170" i="10"/>
  <c r="N170" i="10"/>
  <c r="L170" i="10"/>
  <c r="O170" i="10"/>
  <c r="H170" i="10"/>
  <c r="S170" i="10" s="1"/>
  <c r="I170" i="10"/>
  <c r="J170" i="10"/>
  <c r="P170" i="10"/>
  <c r="D171" i="10"/>
  <c r="R170" i="10"/>
  <c r="G170" i="10" s="1"/>
  <c r="K170" i="10"/>
  <c r="T169" i="10"/>
  <c r="U169" i="10" s="1"/>
  <c r="V169" i="10" s="1"/>
  <c r="W169" i="10" s="1"/>
  <c r="X169" i="10" s="1"/>
  <c r="Y169" i="10" s="1"/>
  <c r="Z169" i="10" s="1"/>
  <c r="AA169" i="10" s="1"/>
  <c r="AB169" i="10" s="1"/>
  <c r="AC169" i="10" s="1"/>
  <c r="T170" i="10" l="1"/>
  <c r="U170" i="10" s="1"/>
  <c r="V170" i="10" s="1"/>
  <c r="W170" i="10" s="1"/>
  <c r="X170" i="10" s="1"/>
  <c r="Y170" i="10" s="1"/>
  <c r="Z170" i="10" s="1"/>
  <c r="AA170" i="10" s="1"/>
  <c r="AB170" i="10" s="1"/>
  <c r="AC170" i="10" s="1"/>
  <c r="H171" i="10"/>
  <c r="S171" i="10" s="1"/>
  <c r="P171" i="10"/>
  <c r="L171" i="10"/>
  <c r="N171" i="10"/>
  <c r="J171" i="10"/>
  <c r="M171" i="10"/>
  <c r="R171" i="10"/>
  <c r="G171" i="10" s="1"/>
  <c r="Q171" i="10"/>
  <c r="O171" i="10"/>
  <c r="K171" i="10"/>
  <c r="D172" i="10"/>
  <c r="I171" i="10"/>
  <c r="D173" i="10" l="1"/>
  <c r="R172" i="10"/>
  <c r="G172" i="10" s="1"/>
  <c r="P172" i="10"/>
  <c r="O172" i="10"/>
  <c r="L172" i="10"/>
  <c r="Q172" i="10"/>
  <c r="H172" i="10"/>
  <c r="S172" i="10" s="1"/>
  <c r="J172" i="10"/>
  <c r="K172" i="10"/>
  <c r="I172" i="10"/>
  <c r="M172" i="10"/>
  <c r="N172" i="10"/>
  <c r="T171" i="10"/>
  <c r="U171" i="10" s="1"/>
  <c r="V171" i="10" s="1"/>
  <c r="W171" i="10" s="1"/>
  <c r="X171" i="10" s="1"/>
  <c r="Y171" i="10" s="1"/>
  <c r="Z171" i="10" s="1"/>
  <c r="AA171" i="10" s="1"/>
  <c r="AB171" i="10" s="1"/>
  <c r="AC171" i="10" s="1"/>
  <c r="Q173" i="10" l="1"/>
  <c r="O173" i="10"/>
  <c r="N173" i="10"/>
  <c r="R173" i="10"/>
  <c r="G173" i="10" s="1"/>
  <c r="P173" i="10"/>
  <c r="M173" i="10"/>
  <c r="K173" i="10"/>
  <c r="D174" i="10"/>
  <c r="I173" i="10"/>
  <c r="J173" i="10"/>
  <c r="H173" i="10"/>
  <c r="S173" i="10" s="1"/>
  <c r="L173" i="10"/>
  <c r="T172" i="10"/>
  <c r="U172" i="10" s="1"/>
  <c r="V172" i="10" s="1"/>
  <c r="W172" i="10" s="1"/>
  <c r="X172" i="10" s="1"/>
  <c r="Y172" i="10" s="1"/>
  <c r="Z172" i="10" s="1"/>
  <c r="AA172" i="10" s="1"/>
  <c r="AB172" i="10" s="1"/>
  <c r="AC172" i="10" s="1"/>
  <c r="T173" i="10" l="1"/>
  <c r="U173" i="10" s="1"/>
  <c r="V173" i="10" s="1"/>
  <c r="W173" i="10" s="1"/>
  <c r="X173" i="10" s="1"/>
  <c r="Y173" i="10" s="1"/>
  <c r="Z173" i="10" s="1"/>
  <c r="AA173" i="10" s="1"/>
  <c r="AB173" i="10" s="1"/>
  <c r="AC173" i="10" s="1"/>
  <c r="H174" i="10"/>
  <c r="S174" i="10" s="1"/>
  <c r="O174" i="10"/>
  <c r="I174" i="10"/>
  <c r="D175" i="10"/>
  <c r="M174" i="10"/>
  <c r="R174" i="10"/>
  <c r="G174" i="10" s="1"/>
  <c r="K174" i="10"/>
  <c r="J174" i="10"/>
  <c r="Q174" i="10"/>
  <c r="P174" i="10"/>
  <c r="N174" i="10"/>
  <c r="L174" i="10"/>
  <c r="H175" i="10" l="1"/>
  <c r="S175" i="10" s="1"/>
  <c r="O175" i="10"/>
  <c r="P175" i="10"/>
  <c r="K175" i="10"/>
  <c r="N175" i="10"/>
  <c r="M175" i="10"/>
  <c r="Q175" i="10"/>
  <c r="J175" i="10"/>
  <c r="I175" i="10"/>
  <c r="R175" i="10"/>
  <c r="G175" i="10" s="1"/>
  <c r="L175" i="10"/>
  <c r="D176" i="10"/>
  <c r="T174" i="10"/>
  <c r="U174" i="10" s="1"/>
  <c r="V174" i="10" s="1"/>
  <c r="W174" i="10" s="1"/>
  <c r="X174" i="10" s="1"/>
  <c r="Y174" i="10" s="1"/>
  <c r="Z174" i="10" s="1"/>
  <c r="AA174" i="10" s="1"/>
  <c r="AB174" i="10" s="1"/>
  <c r="AC174" i="10" s="1"/>
  <c r="H176" i="10" l="1"/>
  <c r="S176" i="10" s="1"/>
  <c r="K176" i="10"/>
  <c r="M176" i="10"/>
  <c r="D177" i="10"/>
  <c r="L176" i="10"/>
  <c r="I176" i="10"/>
  <c r="N176" i="10"/>
  <c r="Q176" i="10"/>
  <c r="R176" i="10"/>
  <c r="G176" i="10" s="1"/>
  <c r="O176" i="10"/>
  <c r="P176" i="10"/>
  <c r="J176" i="10"/>
  <c r="T175" i="10"/>
  <c r="U175" i="10" s="1"/>
  <c r="V175" i="10" s="1"/>
  <c r="W175" i="10" s="1"/>
  <c r="X175" i="10" s="1"/>
  <c r="Y175" i="10" s="1"/>
  <c r="Z175" i="10" s="1"/>
  <c r="AA175" i="10" s="1"/>
  <c r="AB175" i="10" s="1"/>
  <c r="AC175" i="10" s="1"/>
  <c r="H177" i="10" l="1"/>
  <c r="S177" i="10" s="1"/>
  <c r="J177" i="10"/>
  <c r="I177" i="10"/>
  <c r="Q177" i="10"/>
  <c r="D178" i="10"/>
  <c r="O177" i="10"/>
  <c r="M177" i="10"/>
  <c r="P177" i="10"/>
  <c r="L177" i="10"/>
  <c r="N177" i="10"/>
  <c r="K177" i="10"/>
  <c r="R177" i="10"/>
  <c r="G177" i="10" s="1"/>
  <c r="T176" i="10"/>
  <c r="U176" i="10" s="1"/>
  <c r="V176" i="10" s="1"/>
  <c r="W176" i="10" s="1"/>
  <c r="X176" i="10" s="1"/>
  <c r="Y176" i="10" s="1"/>
  <c r="Z176" i="10" s="1"/>
  <c r="AA176" i="10" s="1"/>
  <c r="AB176" i="10" s="1"/>
  <c r="AC176" i="10" s="1"/>
  <c r="P178" i="10" l="1"/>
  <c r="M178" i="10"/>
  <c r="R178" i="10"/>
  <c r="G178" i="10" s="1"/>
  <c r="D179" i="10"/>
  <c r="K178" i="10"/>
  <c r="H178" i="10"/>
  <c r="S178" i="10" s="1"/>
  <c r="O178" i="10"/>
  <c r="N178" i="10"/>
  <c r="J178" i="10"/>
  <c r="L178" i="10"/>
  <c r="Q178" i="10"/>
  <c r="I178" i="10"/>
  <c r="T177" i="10"/>
  <c r="U177" i="10" s="1"/>
  <c r="V177" i="10" s="1"/>
  <c r="W177" i="10" s="1"/>
  <c r="X177" i="10" s="1"/>
  <c r="Y177" i="10" s="1"/>
  <c r="Z177" i="10" s="1"/>
  <c r="AA177" i="10" s="1"/>
  <c r="AB177" i="10" s="1"/>
  <c r="AC177" i="10" s="1"/>
  <c r="Q179" i="10" l="1"/>
  <c r="D180" i="10"/>
  <c r="K179" i="10"/>
  <c r="R179" i="10"/>
  <c r="G179" i="10" s="1"/>
  <c r="H179" i="10"/>
  <c r="S179" i="10" s="1"/>
  <c r="M179" i="10"/>
  <c r="O179" i="10"/>
  <c r="L179" i="10"/>
  <c r="N179" i="10"/>
  <c r="I179" i="10"/>
  <c r="J179" i="10"/>
  <c r="P179" i="10"/>
  <c r="T178" i="10"/>
  <c r="U178" i="10" s="1"/>
  <c r="V178" i="10" s="1"/>
  <c r="W178" i="10" s="1"/>
  <c r="X178" i="10" s="1"/>
  <c r="Y178" i="10" s="1"/>
  <c r="Z178" i="10" s="1"/>
  <c r="AA178" i="10" s="1"/>
  <c r="AB178" i="10" s="1"/>
  <c r="AC178" i="10" s="1"/>
  <c r="T179" i="10" l="1"/>
  <c r="U179" i="10" s="1"/>
  <c r="V179" i="10" s="1"/>
  <c r="W179" i="10" s="1"/>
  <c r="X179" i="10" s="1"/>
  <c r="Y179" i="10" s="1"/>
  <c r="Z179" i="10" s="1"/>
  <c r="AA179" i="10" s="1"/>
  <c r="AB179" i="10" s="1"/>
  <c r="AC179" i="10" s="1"/>
  <c r="H180" i="10"/>
  <c r="S180" i="10" s="1"/>
  <c r="Q180" i="10"/>
  <c r="R180" i="10"/>
  <c r="G180" i="10" s="1"/>
  <c r="L180" i="10"/>
  <c r="P180" i="10"/>
  <c r="K180" i="10"/>
  <c r="J180" i="10"/>
  <c r="I180" i="10"/>
  <c r="M180" i="10"/>
  <c r="D181" i="10"/>
  <c r="O180" i="10"/>
  <c r="N180" i="10"/>
  <c r="H181" i="10" l="1"/>
  <c r="S181" i="10" s="1"/>
  <c r="M181" i="10"/>
  <c r="N181" i="10"/>
  <c r="R181" i="10"/>
  <c r="G181" i="10" s="1"/>
  <c r="K181" i="10"/>
  <c r="J181" i="10"/>
  <c r="O181" i="10"/>
  <c r="Q181" i="10"/>
  <c r="I181" i="10"/>
  <c r="P181" i="10"/>
  <c r="L181" i="10"/>
  <c r="D182" i="10"/>
  <c r="T180" i="10"/>
  <c r="U180" i="10" s="1"/>
  <c r="V180" i="10" s="1"/>
  <c r="W180" i="10" s="1"/>
  <c r="X180" i="10" s="1"/>
  <c r="Y180" i="10" s="1"/>
  <c r="Z180" i="10" s="1"/>
  <c r="AA180" i="10" s="1"/>
  <c r="AB180" i="10" s="1"/>
  <c r="AC180" i="10" s="1"/>
  <c r="M182" i="10" l="1"/>
  <c r="H182" i="10"/>
  <c r="S182" i="10" s="1"/>
  <c r="O182" i="10"/>
  <c r="K182" i="10"/>
  <c r="N182" i="10"/>
  <c r="L182" i="10"/>
  <c r="J182" i="10"/>
  <c r="Q182" i="10"/>
  <c r="D183" i="10"/>
  <c r="R182" i="10"/>
  <c r="G182" i="10" s="1"/>
  <c r="I182" i="10"/>
  <c r="P182" i="10"/>
  <c r="T181" i="10"/>
  <c r="U181" i="10" s="1"/>
  <c r="V181" i="10" s="1"/>
  <c r="W181" i="10" s="1"/>
  <c r="X181" i="10" s="1"/>
  <c r="Y181" i="10" s="1"/>
  <c r="Z181" i="10" s="1"/>
  <c r="AA181" i="10" s="1"/>
  <c r="AB181" i="10" s="1"/>
  <c r="AC181" i="10" s="1"/>
  <c r="T182" i="10" l="1"/>
  <c r="U182" i="10" s="1"/>
  <c r="V182" i="10" s="1"/>
  <c r="W182" i="10" s="1"/>
  <c r="X182" i="10" s="1"/>
  <c r="Y182" i="10" s="1"/>
  <c r="Z182" i="10" s="1"/>
  <c r="AA182" i="10" s="1"/>
  <c r="AB182" i="10" s="1"/>
  <c r="AC182" i="10" s="1"/>
  <c r="I183" i="10"/>
  <c r="N183" i="10"/>
  <c r="R183" i="10"/>
  <c r="G183" i="10" s="1"/>
  <c r="L183" i="10"/>
  <c r="O183" i="10"/>
  <c r="M183" i="10"/>
  <c r="H183" i="10"/>
  <c r="S183" i="10" s="1"/>
  <c r="K183" i="10"/>
  <c r="J183" i="10"/>
  <c r="D184" i="10"/>
  <c r="Q183" i="10"/>
  <c r="P183" i="10"/>
  <c r="J184" i="10" l="1"/>
  <c r="H184" i="10"/>
  <c r="S184" i="10" s="1"/>
  <c r="M184" i="10"/>
  <c r="I184" i="10"/>
  <c r="L184" i="10"/>
  <c r="N184" i="10"/>
  <c r="P184" i="10"/>
  <c r="Q184" i="10"/>
  <c r="O184" i="10"/>
  <c r="K184" i="10"/>
  <c r="D185" i="10"/>
  <c r="R184" i="10"/>
  <c r="G184" i="10" s="1"/>
  <c r="T183" i="10"/>
  <c r="U183" i="10" s="1"/>
  <c r="V183" i="10" s="1"/>
  <c r="W183" i="10" s="1"/>
  <c r="X183" i="10" s="1"/>
  <c r="Y183" i="10" s="1"/>
  <c r="Z183" i="10" s="1"/>
  <c r="AA183" i="10" s="1"/>
  <c r="AB183" i="10" s="1"/>
  <c r="AC183" i="10" s="1"/>
  <c r="T184" i="10" l="1"/>
  <c r="U184" i="10" s="1"/>
  <c r="V184" i="10" s="1"/>
  <c r="W184" i="10" s="1"/>
  <c r="X184" i="10" s="1"/>
  <c r="Y184" i="10" s="1"/>
  <c r="Z184" i="10" s="1"/>
  <c r="AA184" i="10" s="1"/>
  <c r="AB184" i="10" s="1"/>
  <c r="AC184" i="10" s="1"/>
  <c r="Q185" i="10"/>
  <c r="N185" i="10"/>
  <c r="J185" i="10"/>
  <c r="O185" i="10"/>
  <c r="M185" i="10"/>
  <c r="I185" i="10"/>
  <c r="L185" i="10"/>
  <c r="R185" i="10"/>
  <c r="G185" i="10" s="1"/>
  <c r="K185" i="10"/>
  <c r="P185" i="10"/>
  <c r="H185" i="10"/>
  <c r="S185" i="10" s="1"/>
  <c r="D186" i="10"/>
  <c r="T185" i="10" l="1"/>
  <c r="U185" i="10" s="1"/>
  <c r="V185" i="10" s="1"/>
  <c r="W185" i="10" s="1"/>
  <c r="X185" i="10" s="1"/>
  <c r="Y185" i="10" s="1"/>
  <c r="Z185" i="10" s="1"/>
  <c r="AA185" i="10" s="1"/>
  <c r="AB185" i="10" s="1"/>
  <c r="AC185" i="10" s="1"/>
  <c r="H186" i="10"/>
  <c r="S186" i="10" s="1"/>
  <c r="J186" i="10"/>
  <c r="Q186" i="10"/>
  <c r="O186" i="10"/>
  <c r="R186" i="10"/>
  <c r="G186" i="10" s="1"/>
  <c r="K186" i="10"/>
  <c r="M186" i="10"/>
  <c r="I186" i="10"/>
  <c r="L186" i="10"/>
  <c r="D187" i="10"/>
  <c r="P186" i="10"/>
  <c r="N186" i="10"/>
  <c r="Q187" i="10" l="1"/>
  <c r="P187" i="10"/>
  <c r="H187" i="10"/>
  <c r="S187" i="10" s="1"/>
  <c r="O187" i="10"/>
  <c r="J187" i="10"/>
  <c r="M187" i="10"/>
  <c r="K187" i="10"/>
  <c r="D188" i="10"/>
  <c r="I187" i="10"/>
  <c r="N187" i="10"/>
  <c r="L187" i="10"/>
  <c r="R187" i="10"/>
  <c r="G187" i="10" s="1"/>
  <c r="T186" i="10"/>
  <c r="U186" i="10" s="1"/>
  <c r="V186" i="10" s="1"/>
  <c r="W186" i="10" s="1"/>
  <c r="X186" i="10" s="1"/>
  <c r="Y186" i="10" s="1"/>
  <c r="Z186" i="10" s="1"/>
  <c r="AA186" i="10" s="1"/>
  <c r="AB186" i="10" s="1"/>
  <c r="AC186" i="10" s="1"/>
  <c r="T187" i="10" l="1"/>
  <c r="U187" i="10" s="1"/>
  <c r="V187" i="10" s="1"/>
  <c r="W187" i="10" s="1"/>
  <c r="X187" i="10" s="1"/>
  <c r="Y187" i="10" s="1"/>
  <c r="Z187" i="10" s="1"/>
  <c r="AA187" i="10" s="1"/>
  <c r="AB187" i="10" s="1"/>
  <c r="AC187" i="10" s="1"/>
  <c r="H188" i="10"/>
  <c r="S188" i="10" s="1"/>
  <c r="R188" i="10"/>
  <c r="G188" i="10" s="1"/>
  <c r="K188" i="10"/>
  <c r="M188" i="10"/>
  <c r="J188" i="10"/>
  <c r="O188" i="10"/>
  <c r="L188" i="10"/>
  <c r="P188" i="10"/>
  <c r="N188" i="10"/>
  <c r="Q188" i="10"/>
  <c r="D189" i="10"/>
  <c r="I188" i="10"/>
  <c r="H189" i="10" l="1"/>
  <c r="S189" i="10" s="1"/>
  <c r="L189" i="10"/>
  <c r="R189" i="10"/>
  <c r="G189" i="10" s="1"/>
  <c r="O189" i="10"/>
  <c r="M189" i="10"/>
  <c r="Q189" i="10"/>
  <c r="J189" i="10"/>
  <c r="D190" i="10"/>
  <c r="K189" i="10"/>
  <c r="P189" i="10"/>
  <c r="N189" i="10"/>
  <c r="I189" i="10"/>
  <c r="T188" i="10"/>
  <c r="U188" i="10" s="1"/>
  <c r="V188" i="10" s="1"/>
  <c r="W188" i="10" s="1"/>
  <c r="X188" i="10" s="1"/>
  <c r="Y188" i="10" s="1"/>
  <c r="Z188" i="10" s="1"/>
  <c r="AA188" i="10" s="1"/>
  <c r="AB188" i="10" s="1"/>
  <c r="AC188" i="10" s="1"/>
  <c r="H190" i="10" l="1"/>
  <c r="S190" i="10" s="1"/>
  <c r="L190" i="10"/>
  <c r="R190" i="10"/>
  <c r="G190" i="10" s="1"/>
  <c r="P190" i="10"/>
  <c r="N190" i="10"/>
  <c r="J190" i="10"/>
  <c r="K190" i="10"/>
  <c r="I190" i="10"/>
  <c r="O190" i="10"/>
  <c r="D191" i="10"/>
  <c r="M190" i="10"/>
  <c r="Q190" i="10"/>
  <c r="T189" i="10"/>
  <c r="U189" i="10" s="1"/>
  <c r="V189" i="10" s="1"/>
  <c r="W189" i="10" s="1"/>
  <c r="X189" i="10" s="1"/>
  <c r="Y189" i="10" s="1"/>
  <c r="Z189" i="10" s="1"/>
  <c r="AA189" i="10" s="1"/>
  <c r="AB189" i="10" s="1"/>
  <c r="AC189" i="10" s="1"/>
  <c r="T190" i="10" l="1"/>
  <c r="U190" i="10" s="1"/>
  <c r="V190" i="10" s="1"/>
  <c r="W190" i="10" s="1"/>
  <c r="X190" i="10" s="1"/>
  <c r="Y190" i="10" s="1"/>
  <c r="Z190" i="10" s="1"/>
  <c r="AA190" i="10" s="1"/>
  <c r="AB190" i="10" s="1"/>
  <c r="AC190" i="10" s="1"/>
  <c r="M191" i="10"/>
  <c r="R191" i="10"/>
  <c r="G191" i="10" s="1"/>
  <c r="H191" i="10"/>
  <c r="S191" i="10" s="1"/>
  <c r="I191" i="10"/>
  <c r="Q191" i="10"/>
  <c r="O191" i="10"/>
  <c r="P191" i="10"/>
  <c r="D192" i="10"/>
  <c r="N191" i="10"/>
  <c r="J191" i="10"/>
  <c r="K191" i="10"/>
  <c r="L191" i="10"/>
  <c r="T191" i="10" l="1"/>
  <c r="U191" i="10" s="1"/>
  <c r="V191" i="10" s="1"/>
  <c r="W191" i="10" s="1"/>
  <c r="X191" i="10" s="1"/>
  <c r="Y191" i="10" s="1"/>
  <c r="Z191" i="10" s="1"/>
  <c r="AA191" i="10" s="1"/>
  <c r="AB191" i="10" s="1"/>
  <c r="AC191" i="10" s="1"/>
  <c r="H192" i="10"/>
  <c r="S192" i="10" s="1"/>
  <c r="K192" i="10"/>
  <c r="N192" i="10"/>
  <c r="O192" i="10"/>
  <c r="P192" i="10"/>
  <c r="L192" i="10"/>
  <c r="Q192" i="10"/>
  <c r="M192" i="10"/>
  <c r="R192" i="10"/>
  <c r="G192" i="10" s="1"/>
  <c r="J192" i="10"/>
  <c r="I192" i="10"/>
  <c r="D193" i="10"/>
  <c r="H193" i="10" l="1"/>
  <c r="S193" i="10" s="1"/>
  <c r="I193" i="10"/>
  <c r="K193" i="10"/>
  <c r="M193" i="10"/>
  <c r="L193" i="10"/>
  <c r="J193" i="10"/>
  <c r="D194" i="10"/>
  <c r="R193" i="10"/>
  <c r="G193" i="10" s="1"/>
  <c r="Q193" i="10"/>
  <c r="P193" i="10"/>
  <c r="O193" i="10"/>
  <c r="N193" i="10"/>
  <c r="T192" i="10"/>
  <c r="U192" i="10" s="1"/>
  <c r="V192" i="10" s="1"/>
  <c r="W192" i="10" s="1"/>
  <c r="X192" i="10" s="1"/>
  <c r="Y192" i="10" s="1"/>
  <c r="Z192" i="10" s="1"/>
  <c r="AA192" i="10" s="1"/>
  <c r="AB192" i="10" s="1"/>
  <c r="AC192" i="10" s="1"/>
  <c r="H194" i="10" l="1"/>
  <c r="S194" i="10" s="1"/>
  <c r="M194" i="10"/>
  <c r="L194" i="10"/>
  <c r="O194" i="10"/>
  <c r="K194" i="10"/>
  <c r="N194" i="10"/>
  <c r="Q194" i="10"/>
  <c r="J194" i="10"/>
  <c r="P194" i="10"/>
  <c r="D195" i="10"/>
  <c r="R194" i="10"/>
  <c r="G194" i="10" s="1"/>
  <c r="I194" i="10"/>
  <c r="T193" i="10"/>
  <c r="U193" i="10" s="1"/>
  <c r="V193" i="10" s="1"/>
  <c r="W193" i="10" s="1"/>
  <c r="X193" i="10" s="1"/>
  <c r="Y193" i="10" s="1"/>
  <c r="Z193" i="10" s="1"/>
  <c r="AA193" i="10" s="1"/>
  <c r="AB193" i="10" s="1"/>
  <c r="AC193" i="10" s="1"/>
  <c r="H195" i="10" l="1"/>
  <c r="S195" i="10" s="1"/>
  <c r="I195" i="10"/>
  <c r="P195" i="10"/>
  <c r="O195" i="10"/>
  <c r="M195" i="10"/>
  <c r="Q195" i="10"/>
  <c r="N195" i="10"/>
  <c r="D196" i="10"/>
  <c r="L195" i="10"/>
  <c r="J195" i="10"/>
  <c r="K195" i="10"/>
  <c r="R195" i="10"/>
  <c r="G195" i="10" s="1"/>
  <c r="T194" i="10"/>
  <c r="U194" i="10" s="1"/>
  <c r="V194" i="10" s="1"/>
  <c r="W194" i="10" s="1"/>
  <c r="X194" i="10" s="1"/>
  <c r="Y194" i="10" s="1"/>
  <c r="Z194" i="10" s="1"/>
  <c r="AA194" i="10" s="1"/>
  <c r="AB194" i="10" s="1"/>
  <c r="AC194" i="10" s="1"/>
  <c r="T195" i="10" l="1"/>
  <c r="U195" i="10" s="1"/>
  <c r="V195" i="10" s="1"/>
  <c r="W195" i="10" s="1"/>
  <c r="X195" i="10" s="1"/>
  <c r="Y195" i="10" s="1"/>
  <c r="Z195" i="10" s="1"/>
  <c r="AA195" i="10" s="1"/>
  <c r="AB195" i="10" s="1"/>
  <c r="AC195" i="10" s="1"/>
  <c r="H196" i="10"/>
  <c r="S196" i="10" s="1"/>
  <c r="O196" i="10"/>
  <c r="N196" i="10"/>
  <c r="P196" i="10"/>
  <c r="Q196" i="10"/>
  <c r="M196" i="10"/>
  <c r="R196" i="10"/>
  <c r="G196" i="10" s="1"/>
  <c r="J196" i="10"/>
  <c r="D197" i="10"/>
  <c r="I196" i="10"/>
  <c r="K196" i="10"/>
  <c r="L196" i="10"/>
  <c r="T196" i="10" l="1"/>
  <c r="U196" i="10" s="1"/>
  <c r="V196" i="10" s="1"/>
  <c r="W196" i="10" s="1"/>
  <c r="X196" i="10" s="1"/>
  <c r="Y196" i="10" s="1"/>
  <c r="Z196" i="10" s="1"/>
  <c r="AA196" i="10" s="1"/>
  <c r="AB196" i="10" s="1"/>
  <c r="AC196" i="10" s="1"/>
  <c r="H197" i="10"/>
  <c r="S197" i="10" s="1"/>
  <c r="O197" i="10"/>
  <c r="J197" i="10"/>
  <c r="R197" i="10"/>
  <c r="G197" i="10" s="1"/>
  <c r="K197" i="10"/>
  <c r="M197" i="10"/>
  <c r="D198" i="10"/>
  <c r="P197" i="10"/>
  <c r="Q197" i="10"/>
  <c r="N197" i="10"/>
  <c r="I197" i="10"/>
  <c r="L197" i="10"/>
  <c r="T197" i="10" l="1"/>
  <c r="U197" i="10" s="1"/>
  <c r="V197" i="10" s="1"/>
  <c r="W197" i="10" s="1"/>
  <c r="X197" i="10" s="1"/>
  <c r="Y197" i="10" s="1"/>
  <c r="Z197" i="10" s="1"/>
  <c r="AA197" i="10" s="1"/>
  <c r="AB197" i="10" s="1"/>
  <c r="AC197" i="10" s="1"/>
  <c r="H198" i="10"/>
  <c r="S198" i="10" s="1"/>
  <c r="Q198" i="10"/>
  <c r="I198" i="10"/>
  <c r="N198" i="10"/>
  <c r="L198" i="10"/>
  <c r="J198" i="10"/>
  <c r="R198" i="10"/>
  <c r="G198" i="10" s="1"/>
  <c r="K198" i="10"/>
  <c r="D199" i="10"/>
  <c r="M198" i="10"/>
  <c r="O198" i="10"/>
  <c r="P198" i="10"/>
  <c r="T198" i="10" l="1"/>
  <c r="U198" i="10" s="1"/>
  <c r="V198" i="10" s="1"/>
  <c r="W198" i="10" s="1"/>
  <c r="X198" i="10" s="1"/>
  <c r="Y198" i="10" s="1"/>
  <c r="Z198" i="10" s="1"/>
  <c r="AA198" i="10" s="1"/>
  <c r="AB198" i="10" s="1"/>
  <c r="AC198" i="10" s="1"/>
  <c r="D200" i="10"/>
  <c r="Q199" i="10"/>
  <c r="J199" i="10"/>
  <c r="H199" i="10"/>
  <c r="S199" i="10" s="1"/>
  <c r="O199" i="10"/>
  <c r="K199" i="10"/>
  <c r="P199" i="10"/>
  <c r="N199" i="10"/>
  <c r="M199" i="10"/>
  <c r="R199" i="10"/>
  <c r="G199" i="10" s="1"/>
  <c r="I199" i="10"/>
  <c r="L199" i="10"/>
  <c r="T199" i="10" l="1"/>
  <c r="U199" i="10" s="1"/>
  <c r="V199" i="10" s="1"/>
  <c r="W199" i="10" s="1"/>
  <c r="X199" i="10" s="1"/>
  <c r="Y199" i="10" s="1"/>
  <c r="Z199" i="10" s="1"/>
  <c r="AA199" i="10" s="1"/>
  <c r="AB199" i="10" s="1"/>
  <c r="AC199" i="10" s="1"/>
  <c r="I200" i="10"/>
  <c r="R200" i="10"/>
  <c r="G200" i="10" s="1"/>
  <c r="D201" i="10"/>
  <c r="N200" i="10"/>
  <c r="J200" i="10"/>
  <c r="O200" i="10"/>
  <c r="H200" i="10"/>
  <c r="S200" i="10" s="1"/>
  <c r="L200" i="10"/>
  <c r="M200" i="10"/>
  <c r="K200" i="10"/>
  <c r="Q200" i="10"/>
  <c r="P200" i="10"/>
  <c r="T200" i="10" l="1"/>
  <c r="U200" i="10" s="1"/>
  <c r="V200" i="10" s="1"/>
  <c r="W200" i="10" s="1"/>
  <c r="X200" i="10" s="1"/>
  <c r="Y200" i="10" s="1"/>
  <c r="Z200" i="10" s="1"/>
  <c r="AA200" i="10" s="1"/>
  <c r="AB200" i="10" s="1"/>
  <c r="AC200" i="10" s="1"/>
  <c r="H201" i="10"/>
  <c r="S201" i="10" s="1"/>
  <c r="D202" i="10"/>
  <c r="I201" i="10"/>
  <c r="M201" i="10"/>
  <c r="R201" i="10"/>
  <c r="G201" i="10" s="1"/>
  <c r="J201" i="10"/>
  <c r="O201" i="10"/>
  <c r="L201" i="10"/>
  <c r="P201" i="10"/>
  <c r="N201" i="10"/>
  <c r="Q201" i="10"/>
  <c r="K201" i="10"/>
  <c r="L202" i="10" l="1"/>
  <c r="R202" i="10"/>
  <c r="G202" i="10" s="1"/>
  <c r="D203" i="10"/>
  <c r="P202" i="10"/>
  <c r="H202" i="10"/>
  <c r="S202" i="10" s="1"/>
  <c r="N202" i="10"/>
  <c r="K202" i="10"/>
  <c r="M202" i="10"/>
  <c r="O202" i="10"/>
  <c r="J202" i="10"/>
  <c r="Q202" i="10"/>
  <c r="I202" i="10"/>
  <c r="T201" i="10"/>
  <c r="U201" i="10" s="1"/>
  <c r="V201" i="10" s="1"/>
  <c r="W201" i="10" s="1"/>
  <c r="X201" i="10" s="1"/>
  <c r="Y201" i="10" s="1"/>
  <c r="Z201" i="10" s="1"/>
  <c r="AA201" i="10" s="1"/>
  <c r="AB201" i="10" s="1"/>
  <c r="AC201" i="10" s="1"/>
  <c r="T202" i="10" l="1"/>
  <c r="U202" i="10" s="1"/>
  <c r="V202" i="10" s="1"/>
  <c r="W202" i="10" s="1"/>
  <c r="X202" i="10" s="1"/>
  <c r="Y202" i="10" s="1"/>
  <c r="Z202" i="10" s="1"/>
  <c r="AA202" i="10" s="1"/>
  <c r="AB202" i="10" s="1"/>
  <c r="AC202" i="10" s="1"/>
  <c r="O203" i="10"/>
  <c r="P203" i="10"/>
  <c r="I203" i="10"/>
  <c r="D204" i="10"/>
  <c r="M203" i="10"/>
  <c r="H203" i="10"/>
  <c r="S203" i="10" s="1"/>
  <c r="R203" i="10"/>
  <c r="G203" i="10" s="1"/>
  <c r="J203" i="10"/>
  <c r="N203" i="10"/>
  <c r="Q203" i="10"/>
  <c r="K203" i="10"/>
  <c r="L203" i="10"/>
  <c r="N204" i="10" l="1"/>
  <c r="D205" i="10"/>
  <c r="R204" i="10"/>
  <c r="G204" i="10" s="1"/>
  <c r="P204" i="10"/>
  <c r="I204" i="10"/>
  <c r="L204" i="10"/>
  <c r="Q204" i="10"/>
  <c r="K204" i="10"/>
  <c r="O204" i="10"/>
  <c r="M204" i="10"/>
  <c r="J204" i="10"/>
  <c r="H204" i="10"/>
  <c r="S204" i="10" s="1"/>
  <c r="T203" i="10"/>
  <c r="U203" i="10" s="1"/>
  <c r="V203" i="10" s="1"/>
  <c r="W203" i="10" s="1"/>
  <c r="X203" i="10" s="1"/>
  <c r="Y203" i="10" s="1"/>
  <c r="Z203" i="10" s="1"/>
  <c r="AA203" i="10" s="1"/>
  <c r="AB203" i="10" s="1"/>
  <c r="AC203" i="10" s="1"/>
  <c r="T204" i="10" l="1"/>
  <c r="U204" i="10" s="1"/>
  <c r="V204" i="10" s="1"/>
  <c r="W204" i="10" s="1"/>
  <c r="X204" i="10" s="1"/>
  <c r="Y204" i="10" s="1"/>
  <c r="Z204" i="10" s="1"/>
  <c r="AA204" i="10" s="1"/>
  <c r="AB204" i="10" s="1"/>
  <c r="AC204" i="10" s="1"/>
  <c r="P205" i="10"/>
  <c r="M205" i="10"/>
  <c r="L205" i="10"/>
  <c r="N205" i="10"/>
  <c r="Q205" i="10"/>
  <c r="I205" i="10"/>
  <c r="H205" i="10"/>
  <c r="S205" i="10" s="1"/>
  <c r="D206" i="10"/>
  <c r="R205" i="10"/>
  <c r="G205" i="10" s="1"/>
  <c r="K205" i="10"/>
  <c r="J205" i="10"/>
  <c r="O205" i="10"/>
  <c r="M206" i="10" l="1"/>
  <c r="N206" i="10"/>
  <c r="Q206" i="10"/>
  <c r="K206" i="10"/>
  <c r="P206" i="10"/>
  <c r="D207" i="10"/>
  <c r="J206" i="10"/>
  <c r="R206" i="10"/>
  <c r="G206" i="10" s="1"/>
  <c r="I206" i="10"/>
  <c r="H206" i="10"/>
  <c r="S206" i="10" s="1"/>
  <c r="L206" i="10"/>
  <c r="O206" i="10"/>
  <c r="T205" i="10"/>
  <c r="U205" i="10" s="1"/>
  <c r="V205" i="10" s="1"/>
  <c r="W205" i="10" s="1"/>
  <c r="X205" i="10" s="1"/>
  <c r="Y205" i="10" s="1"/>
  <c r="Z205" i="10" s="1"/>
  <c r="AA205" i="10" s="1"/>
  <c r="AB205" i="10" s="1"/>
  <c r="AC205" i="10" s="1"/>
  <c r="H207" i="10" l="1"/>
  <c r="S207" i="10" s="1"/>
  <c r="Q207" i="10"/>
  <c r="M207" i="10"/>
  <c r="R207" i="10"/>
  <c r="G207" i="10" s="1"/>
  <c r="I207" i="10"/>
  <c r="K207" i="10"/>
  <c r="N207" i="10"/>
  <c r="P207" i="10"/>
  <c r="D208" i="10"/>
  <c r="J207" i="10"/>
  <c r="O207" i="10"/>
  <c r="L207" i="10"/>
  <c r="T206" i="10"/>
  <c r="U206" i="10" s="1"/>
  <c r="V206" i="10" s="1"/>
  <c r="W206" i="10" s="1"/>
  <c r="X206" i="10" s="1"/>
  <c r="Y206" i="10" s="1"/>
  <c r="Z206" i="10" s="1"/>
  <c r="AA206" i="10" s="1"/>
  <c r="AB206" i="10" s="1"/>
  <c r="AC206" i="10" s="1"/>
  <c r="T207" i="10" l="1"/>
  <c r="U207" i="10" s="1"/>
  <c r="V207" i="10" s="1"/>
  <c r="W207" i="10" s="1"/>
  <c r="X207" i="10" s="1"/>
  <c r="Y207" i="10" s="1"/>
  <c r="Z207" i="10" s="1"/>
  <c r="AA207" i="10" s="1"/>
  <c r="AB207" i="10" s="1"/>
  <c r="AC207" i="10" s="1"/>
  <c r="H208" i="10"/>
  <c r="S208" i="10" s="1"/>
  <c r="K208" i="10"/>
  <c r="J208" i="10"/>
  <c r="M208" i="10"/>
  <c r="I208" i="10"/>
  <c r="N208" i="10"/>
  <c r="P208" i="10"/>
  <c r="D209" i="10"/>
  <c r="Q208" i="10"/>
  <c r="L208" i="10"/>
  <c r="R208" i="10"/>
  <c r="G208" i="10" s="1"/>
  <c r="O208" i="10"/>
  <c r="T208" i="10" l="1"/>
  <c r="U208" i="10" s="1"/>
  <c r="V208" i="10" s="1"/>
  <c r="W208" i="10" s="1"/>
  <c r="X208" i="10" s="1"/>
  <c r="Y208" i="10" s="1"/>
  <c r="Z208" i="10" s="1"/>
  <c r="AA208" i="10" s="1"/>
  <c r="AB208" i="10" s="1"/>
  <c r="AC208" i="10" s="1"/>
  <c r="H209" i="10"/>
  <c r="S209" i="10" s="1"/>
  <c r="M209" i="10"/>
  <c r="K209" i="10"/>
  <c r="J209" i="10"/>
  <c r="R209" i="10"/>
  <c r="G209" i="10" s="1"/>
  <c r="N209" i="10"/>
  <c r="Q209" i="10"/>
  <c r="I209" i="10"/>
  <c r="D210" i="10"/>
  <c r="L209" i="10"/>
  <c r="O209" i="10"/>
  <c r="P209" i="10"/>
  <c r="T209" i="10" l="1"/>
  <c r="U209" i="10" s="1"/>
  <c r="V209" i="10" s="1"/>
  <c r="W209" i="10" s="1"/>
  <c r="X209" i="10" s="1"/>
  <c r="Y209" i="10" s="1"/>
  <c r="Z209" i="10" s="1"/>
  <c r="AA209" i="10" s="1"/>
  <c r="AB209" i="10" s="1"/>
  <c r="AC209" i="10" s="1"/>
  <c r="R210" i="10"/>
  <c r="G210" i="10" s="1"/>
  <c r="P210" i="10"/>
  <c r="L210" i="10"/>
  <c r="J210" i="10"/>
  <c r="M210" i="10"/>
  <c r="I210" i="10"/>
  <c r="D211" i="10"/>
  <c r="Q210" i="10"/>
  <c r="N210" i="10"/>
  <c r="K210" i="10"/>
  <c r="O210" i="10"/>
  <c r="H210" i="10"/>
  <c r="S210" i="10" s="1"/>
  <c r="R211" i="10" l="1"/>
  <c r="G211" i="10" s="1"/>
  <c r="H211" i="10"/>
  <c r="S211" i="10" s="1"/>
  <c r="O211" i="10"/>
  <c r="P211" i="10"/>
  <c r="J211" i="10"/>
  <c r="Q211" i="10"/>
  <c r="K211" i="10"/>
  <c r="M211" i="10"/>
  <c r="I211" i="10"/>
  <c r="D212" i="10"/>
  <c r="L211" i="10"/>
  <c r="N211" i="10"/>
  <c r="T210" i="10"/>
  <c r="U210" i="10" s="1"/>
  <c r="V210" i="10" s="1"/>
  <c r="W210" i="10" s="1"/>
  <c r="X210" i="10" s="1"/>
  <c r="Y210" i="10" s="1"/>
  <c r="Z210" i="10" s="1"/>
  <c r="AA210" i="10" s="1"/>
  <c r="AB210" i="10" s="1"/>
  <c r="AC210" i="10" s="1"/>
  <c r="T211" i="10" l="1"/>
  <c r="U211" i="10" s="1"/>
  <c r="V211" i="10" s="1"/>
  <c r="W211" i="10" s="1"/>
  <c r="X211" i="10" s="1"/>
  <c r="Y211" i="10" s="1"/>
  <c r="Z211" i="10" s="1"/>
  <c r="AA211" i="10" s="1"/>
  <c r="AB211" i="10" s="1"/>
  <c r="AC211" i="10" s="1"/>
  <c r="H212" i="10"/>
  <c r="S212" i="10" s="1"/>
  <c r="J212" i="10"/>
  <c r="I212" i="10"/>
  <c r="N212" i="10"/>
  <c r="P212" i="10"/>
  <c r="K212" i="10"/>
  <c r="M212" i="10"/>
  <c r="D213" i="10"/>
  <c r="L212" i="10"/>
  <c r="O212" i="10"/>
  <c r="Q212" i="10"/>
  <c r="R212" i="10"/>
  <c r="G212" i="10" s="1"/>
  <c r="T212" i="10" l="1"/>
  <c r="U212" i="10" s="1"/>
  <c r="V212" i="10" s="1"/>
  <c r="W212" i="10" s="1"/>
  <c r="X212" i="10" s="1"/>
  <c r="Y212" i="10" s="1"/>
  <c r="Z212" i="10" s="1"/>
  <c r="AA212" i="10" s="1"/>
  <c r="AB212" i="10" s="1"/>
  <c r="AC212" i="10" s="1"/>
  <c r="H213" i="10"/>
  <c r="S213" i="10" s="1"/>
  <c r="R213" i="10"/>
  <c r="G213" i="10" s="1"/>
  <c r="I213" i="10"/>
  <c r="O213" i="10"/>
  <c r="K213" i="10"/>
  <c r="M213" i="10"/>
  <c r="N213" i="10"/>
  <c r="Q213" i="10"/>
  <c r="P213" i="10"/>
  <c r="L213" i="10"/>
  <c r="J213" i="10"/>
  <c r="D214" i="10"/>
  <c r="T213" i="10" l="1"/>
  <c r="U213" i="10" s="1"/>
  <c r="V213" i="10" s="1"/>
  <c r="W213" i="10" s="1"/>
  <c r="X213" i="10" s="1"/>
  <c r="Y213" i="10" s="1"/>
  <c r="Z213" i="10" s="1"/>
  <c r="AA213" i="10" s="1"/>
  <c r="AB213" i="10" s="1"/>
  <c r="AC213" i="10" s="1"/>
  <c r="H214" i="10"/>
  <c r="S214" i="10" s="1"/>
  <c r="J214" i="10"/>
  <c r="M214" i="10"/>
  <c r="R214" i="10"/>
  <c r="G214" i="10" s="1"/>
  <c r="O214" i="10"/>
  <c r="Q214" i="10"/>
  <c r="I214" i="10"/>
  <c r="D215" i="10"/>
  <c r="P214" i="10"/>
  <c r="L214" i="10"/>
  <c r="N214" i="10"/>
  <c r="K214" i="10"/>
  <c r="T214" i="10" l="1"/>
  <c r="U214" i="10" s="1"/>
  <c r="V214" i="10" s="1"/>
  <c r="W214" i="10" s="1"/>
  <c r="X214" i="10" s="1"/>
  <c r="Y214" i="10" s="1"/>
  <c r="Z214" i="10" s="1"/>
  <c r="AA214" i="10" s="1"/>
  <c r="AB214" i="10" s="1"/>
  <c r="AC214" i="10" s="1"/>
  <c r="Q215" i="10"/>
  <c r="K215" i="10"/>
  <c r="R215" i="10"/>
  <c r="G215" i="10" s="1"/>
  <c r="M215" i="10"/>
  <c r="J215" i="10"/>
  <c r="O215" i="10"/>
  <c r="H215" i="10"/>
  <c r="S215" i="10" s="1"/>
  <c r="P215" i="10"/>
  <c r="N215" i="10"/>
  <c r="I215" i="10"/>
  <c r="D216" i="10"/>
  <c r="L215" i="10"/>
  <c r="H216" i="10" l="1"/>
  <c r="S216" i="10" s="1"/>
  <c r="J216" i="10"/>
  <c r="Q216" i="10"/>
  <c r="I216" i="10"/>
  <c r="P216" i="10"/>
  <c r="O216" i="10"/>
  <c r="D217" i="10"/>
  <c r="M216" i="10"/>
  <c r="K216" i="10"/>
  <c r="R216" i="10"/>
  <c r="G216" i="10" s="1"/>
  <c r="L216" i="10"/>
  <c r="N216" i="10"/>
  <c r="T215" i="10"/>
  <c r="U215" i="10" s="1"/>
  <c r="V215" i="10" s="1"/>
  <c r="W215" i="10" s="1"/>
  <c r="X215" i="10" s="1"/>
  <c r="Y215" i="10" s="1"/>
  <c r="Z215" i="10" s="1"/>
  <c r="AA215" i="10" s="1"/>
  <c r="AB215" i="10" s="1"/>
  <c r="AC215" i="10" s="1"/>
  <c r="H217" i="10" l="1"/>
  <c r="S217" i="10" s="1"/>
  <c r="K217" i="10"/>
  <c r="R217" i="10"/>
  <c r="G217" i="10" s="1"/>
  <c r="L217" i="10"/>
  <c r="N217" i="10"/>
  <c r="M217" i="10"/>
  <c r="I217" i="10"/>
  <c r="J217" i="10"/>
  <c r="O217" i="10"/>
  <c r="P217" i="10"/>
  <c r="D218" i="10"/>
  <c r="Q217" i="10"/>
  <c r="T216" i="10"/>
  <c r="U216" i="10" s="1"/>
  <c r="V216" i="10" s="1"/>
  <c r="W216" i="10" s="1"/>
  <c r="X216" i="10" s="1"/>
  <c r="Y216" i="10" s="1"/>
  <c r="Z216" i="10" s="1"/>
  <c r="AA216" i="10" s="1"/>
  <c r="AB216" i="10" s="1"/>
  <c r="AC216" i="10" s="1"/>
  <c r="H218" i="10" l="1"/>
  <c r="S218" i="10" s="1"/>
  <c r="I218" i="10"/>
  <c r="K218" i="10"/>
  <c r="O218" i="10"/>
  <c r="J218" i="10"/>
  <c r="Q218" i="10"/>
  <c r="D219" i="10"/>
  <c r="R218" i="10"/>
  <c r="G218" i="10" s="1"/>
  <c r="N218" i="10"/>
  <c r="P218" i="10"/>
  <c r="M218" i="10"/>
  <c r="L218" i="10"/>
  <c r="T217" i="10"/>
  <c r="U217" i="10" s="1"/>
  <c r="V217" i="10" s="1"/>
  <c r="W217" i="10" s="1"/>
  <c r="X217" i="10" s="1"/>
  <c r="Y217" i="10" s="1"/>
  <c r="Z217" i="10" s="1"/>
  <c r="AA217" i="10" s="1"/>
  <c r="AB217" i="10" s="1"/>
  <c r="AC217" i="10" s="1"/>
  <c r="H219" i="10" l="1"/>
  <c r="S219" i="10" s="1"/>
  <c r="O219" i="10"/>
  <c r="R219" i="10"/>
  <c r="G219" i="10" s="1"/>
  <c r="M219" i="10"/>
  <c r="J219" i="10"/>
  <c r="Q219" i="10"/>
  <c r="P219" i="10"/>
  <c r="L219" i="10"/>
  <c r="I219" i="10"/>
  <c r="D220" i="10"/>
  <c r="N219" i="10"/>
  <c r="K219" i="10"/>
  <c r="T218" i="10"/>
  <c r="U218" i="10" s="1"/>
  <c r="V218" i="10" s="1"/>
  <c r="W218" i="10" s="1"/>
  <c r="X218" i="10" s="1"/>
  <c r="Y218" i="10" s="1"/>
  <c r="Z218" i="10" s="1"/>
  <c r="AA218" i="10" s="1"/>
  <c r="AB218" i="10" s="1"/>
  <c r="AC218" i="10" s="1"/>
  <c r="H220" i="10" l="1"/>
  <c r="S220" i="10" s="1"/>
  <c r="K220" i="10"/>
  <c r="Q220" i="10"/>
  <c r="R220" i="10"/>
  <c r="G220" i="10" s="1"/>
  <c r="I220" i="10"/>
  <c r="J220" i="10"/>
  <c r="M220" i="10"/>
  <c r="D221" i="10"/>
  <c r="O220" i="10"/>
  <c r="L220" i="10"/>
  <c r="N220" i="10"/>
  <c r="P220" i="10"/>
  <c r="T219" i="10"/>
  <c r="U219" i="10" s="1"/>
  <c r="V219" i="10" s="1"/>
  <c r="W219" i="10" s="1"/>
  <c r="X219" i="10" s="1"/>
  <c r="Y219" i="10" s="1"/>
  <c r="Z219" i="10" s="1"/>
  <c r="AA219" i="10" s="1"/>
  <c r="AB219" i="10" s="1"/>
  <c r="AC219" i="10" s="1"/>
  <c r="H221" i="10" l="1"/>
  <c r="S221" i="10" s="1"/>
  <c r="K221" i="10"/>
  <c r="N221" i="10"/>
  <c r="R221" i="10"/>
  <c r="G221" i="10" s="1"/>
  <c r="J221" i="10"/>
  <c r="I221" i="10"/>
  <c r="L221" i="10"/>
  <c r="P221" i="10"/>
  <c r="D222" i="10"/>
  <c r="M221" i="10"/>
  <c r="O221" i="10"/>
  <c r="Q221" i="10"/>
  <c r="T220" i="10"/>
  <c r="U220" i="10" s="1"/>
  <c r="V220" i="10" s="1"/>
  <c r="W220" i="10" s="1"/>
  <c r="X220" i="10" s="1"/>
  <c r="Y220" i="10" s="1"/>
  <c r="Z220" i="10" s="1"/>
  <c r="AA220" i="10" s="1"/>
  <c r="AB220" i="10" s="1"/>
  <c r="AC220" i="10" s="1"/>
  <c r="P222" i="10" l="1"/>
  <c r="O222" i="10"/>
  <c r="H222" i="10"/>
  <c r="S222" i="10" s="1"/>
  <c r="N222" i="10"/>
  <c r="K222" i="10"/>
  <c r="M222" i="10"/>
  <c r="D223" i="10"/>
  <c r="R222" i="10"/>
  <c r="G222" i="10" s="1"/>
  <c r="Q222" i="10"/>
  <c r="I222" i="10"/>
  <c r="J222" i="10"/>
  <c r="L222" i="10"/>
  <c r="T221" i="10"/>
  <c r="U221" i="10" s="1"/>
  <c r="V221" i="10" s="1"/>
  <c r="W221" i="10" s="1"/>
  <c r="X221" i="10" s="1"/>
  <c r="Y221" i="10" s="1"/>
  <c r="Z221" i="10" s="1"/>
  <c r="AA221" i="10" s="1"/>
  <c r="AB221" i="10" s="1"/>
  <c r="AC221" i="10" s="1"/>
  <c r="H223" i="10" l="1"/>
  <c r="S223" i="10" s="1"/>
  <c r="Q223" i="10"/>
  <c r="K223" i="10"/>
  <c r="I223" i="10"/>
  <c r="R223" i="10"/>
  <c r="G223" i="10" s="1"/>
  <c r="P223" i="10"/>
  <c r="J223" i="10"/>
  <c r="M223" i="10"/>
  <c r="N223" i="10"/>
  <c r="D224" i="10"/>
  <c r="L223" i="10"/>
  <c r="O223" i="10"/>
  <c r="T222" i="10"/>
  <c r="U222" i="10" s="1"/>
  <c r="V222" i="10" s="1"/>
  <c r="W222" i="10" s="1"/>
  <c r="X222" i="10" s="1"/>
  <c r="Y222" i="10" s="1"/>
  <c r="Z222" i="10" s="1"/>
  <c r="AA222" i="10" s="1"/>
  <c r="AB222" i="10" s="1"/>
  <c r="AC222" i="10" s="1"/>
  <c r="H224" i="10" l="1"/>
  <c r="S224" i="10" s="1"/>
  <c r="K224" i="10"/>
  <c r="P224" i="10"/>
  <c r="M224" i="10"/>
  <c r="N224" i="10"/>
  <c r="O224" i="10"/>
  <c r="I224" i="10"/>
  <c r="D225" i="10"/>
  <c r="L224" i="10"/>
  <c r="Q224" i="10"/>
  <c r="R224" i="10"/>
  <c r="G224" i="10" s="1"/>
  <c r="J224" i="10"/>
  <c r="T223" i="10"/>
  <c r="U223" i="10" s="1"/>
  <c r="V223" i="10" s="1"/>
  <c r="W223" i="10" s="1"/>
  <c r="X223" i="10" s="1"/>
  <c r="Y223" i="10" s="1"/>
  <c r="Z223" i="10" s="1"/>
  <c r="AA223" i="10" s="1"/>
  <c r="AB223" i="10" s="1"/>
  <c r="AC223" i="10" s="1"/>
  <c r="T224" i="10" l="1"/>
  <c r="U224" i="10" s="1"/>
  <c r="V224" i="10" s="1"/>
  <c r="W224" i="10" s="1"/>
  <c r="X224" i="10" s="1"/>
  <c r="Y224" i="10" s="1"/>
  <c r="Z224" i="10" s="1"/>
  <c r="AA224" i="10" s="1"/>
  <c r="AB224" i="10" s="1"/>
  <c r="AC224" i="10" s="1"/>
  <c r="H225" i="10"/>
  <c r="S225" i="10" s="1"/>
  <c r="K225" i="10"/>
  <c r="R225" i="10"/>
  <c r="G225" i="10" s="1"/>
  <c r="O225" i="10"/>
  <c r="J225" i="10"/>
  <c r="L225" i="10"/>
  <c r="I225" i="10"/>
  <c r="M225" i="10"/>
  <c r="N225" i="10"/>
  <c r="D226" i="10"/>
  <c r="P225" i="10"/>
  <c r="Q225" i="10"/>
  <c r="N226" i="10" l="1"/>
  <c r="Q226" i="10"/>
  <c r="H226" i="10"/>
  <c r="S226" i="10" s="1"/>
  <c r="R226" i="10"/>
  <c r="G226" i="10" s="1"/>
  <c r="P226" i="10"/>
  <c r="M226" i="10"/>
  <c r="L226" i="10"/>
  <c r="D227" i="10"/>
  <c r="K226" i="10"/>
  <c r="J226" i="10"/>
  <c r="I226" i="10"/>
  <c r="O226" i="10"/>
  <c r="T225" i="10"/>
  <c r="U225" i="10" s="1"/>
  <c r="V225" i="10" s="1"/>
  <c r="W225" i="10" s="1"/>
  <c r="X225" i="10" s="1"/>
  <c r="Y225" i="10" s="1"/>
  <c r="Z225" i="10" s="1"/>
  <c r="AA225" i="10" s="1"/>
  <c r="AB225" i="10" s="1"/>
  <c r="AC225" i="10" s="1"/>
  <c r="T226" i="10" l="1"/>
  <c r="U226" i="10" s="1"/>
  <c r="V226" i="10" s="1"/>
  <c r="W226" i="10" s="1"/>
  <c r="X226" i="10" s="1"/>
  <c r="Y226" i="10" s="1"/>
  <c r="Z226" i="10" s="1"/>
  <c r="AA226" i="10" s="1"/>
  <c r="AB226" i="10" s="1"/>
  <c r="AC226" i="10" s="1"/>
  <c r="H227" i="10"/>
  <c r="S227" i="10" s="1"/>
  <c r="K227" i="10"/>
  <c r="O227" i="10"/>
  <c r="P227" i="10"/>
  <c r="R227" i="10"/>
  <c r="G227" i="10" s="1"/>
  <c r="I227" i="10"/>
  <c r="M227" i="10"/>
  <c r="J227" i="10"/>
  <c r="Q227" i="10"/>
  <c r="D228" i="10"/>
  <c r="N227" i="10"/>
  <c r="L227" i="10"/>
  <c r="H228" i="10" l="1"/>
  <c r="S228" i="10" s="1"/>
  <c r="R228" i="10"/>
  <c r="G228" i="10" s="1"/>
  <c r="P228" i="10"/>
  <c r="I228" i="10"/>
  <c r="N228" i="10"/>
  <c r="Q228" i="10"/>
  <c r="J228" i="10"/>
  <c r="D229" i="10"/>
  <c r="O228" i="10"/>
  <c r="L228" i="10"/>
  <c r="K228" i="10"/>
  <c r="M228" i="10"/>
  <c r="T227" i="10"/>
  <c r="U227" i="10" s="1"/>
  <c r="V227" i="10" s="1"/>
  <c r="W227" i="10" s="1"/>
  <c r="X227" i="10" s="1"/>
  <c r="Y227" i="10" s="1"/>
  <c r="Z227" i="10" s="1"/>
  <c r="AA227" i="10" s="1"/>
  <c r="AB227" i="10" s="1"/>
  <c r="AC227" i="10" s="1"/>
  <c r="I229" i="10" l="1"/>
  <c r="M229" i="10"/>
  <c r="R229" i="10"/>
  <c r="G229" i="10" s="1"/>
  <c r="L229" i="10"/>
  <c r="K229" i="10"/>
  <c r="O229" i="10"/>
  <c r="P229" i="10"/>
  <c r="Q229" i="10"/>
  <c r="D230" i="10"/>
  <c r="J229" i="10"/>
  <c r="H229" i="10"/>
  <c r="S229" i="10" s="1"/>
  <c r="N229" i="10"/>
  <c r="T228" i="10"/>
  <c r="U228" i="10" s="1"/>
  <c r="V228" i="10" s="1"/>
  <c r="W228" i="10" s="1"/>
  <c r="X228" i="10" s="1"/>
  <c r="Y228" i="10" s="1"/>
  <c r="Z228" i="10" s="1"/>
  <c r="AA228" i="10" s="1"/>
  <c r="AB228" i="10" s="1"/>
  <c r="AC228" i="10" s="1"/>
  <c r="T229" i="10" l="1"/>
  <c r="U229" i="10" s="1"/>
  <c r="V229" i="10" s="1"/>
  <c r="W229" i="10" s="1"/>
  <c r="X229" i="10" s="1"/>
  <c r="Y229" i="10" s="1"/>
  <c r="Z229" i="10" s="1"/>
  <c r="AA229" i="10" s="1"/>
  <c r="AB229" i="10" s="1"/>
  <c r="AC229" i="10" s="1"/>
  <c r="H230" i="10"/>
  <c r="S230" i="10" s="1"/>
  <c r="R230" i="10"/>
  <c r="G230" i="10" s="1"/>
  <c r="K230" i="10"/>
  <c r="L230" i="10"/>
  <c r="N230" i="10"/>
  <c r="O230" i="10"/>
  <c r="Q230" i="10"/>
  <c r="D231" i="10"/>
  <c r="I230" i="10"/>
  <c r="M230" i="10"/>
  <c r="P230" i="10"/>
  <c r="J230" i="10"/>
  <c r="T230" i="10" l="1"/>
  <c r="U230" i="10" s="1"/>
  <c r="V230" i="10" s="1"/>
  <c r="W230" i="10" s="1"/>
  <c r="X230" i="10" s="1"/>
  <c r="Y230" i="10" s="1"/>
  <c r="Z230" i="10" s="1"/>
  <c r="AA230" i="10" s="1"/>
  <c r="AB230" i="10" s="1"/>
  <c r="AC230" i="10" s="1"/>
  <c r="I231" i="10"/>
  <c r="H231" i="10"/>
  <c r="S231" i="10" s="1"/>
  <c r="K231" i="10"/>
  <c r="P231" i="10"/>
  <c r="N231" i="10"/>
  <c r="M231" i="10"/>
  <c r="Q231" i="10"/>
  <c r="J231" i="10"/>
  <c r="L231" i="10"/>
  <c r="D232" i="10"/>
  <c r="R231" i="10"/>
  <c r="G231" i="10" s="1"/>
  <c r="O231" i="10"/>
  <c r="H232" i="10" l="1"/>
  <c r="S232" i="10" s="1"/>
  <c r="R232" i="10"/>
  <c r="G232" i="10" s="1"/>
  <c r="O232" i="10"/>
  <c r="J232" i="10"/>
  <c r="K232" i="10"/>
  <c r="N232" i="10"/>
  <c r="L232" i="10"/>
  <c r="D233" i="10"/>
  <c r="Q232" i="10"/>
  <c r="P232" i="10"/>
  <c r="I232" i="10"/>
  <c r="M232" i="10"/>
  <c r="T231" i="10"/>
  <c r="U231" i="10" s="1"/>
  <c r="V231" i="10" s="1"/>
  <c r="W231" i="10" s="1"/>
  <c r="X231" i="10" s="1"/>
  <c r="Y231" i="10" s="1"/>
  <c r="Z231" i="10" s="1"/>
  <c r="AA231" i="10" s="1"/>
  <c r="AB231" i="10" s="1"/>
  <c r="AC231" i="10" s="1"/>
  <c r="H233" i="10" l="1"/>
  <c r="S233" i="10" s="1"/>
  <c r="Q233" i="10"/>
  <c r="N233" i="10"/>
  <c r="R233" i="10"/>
  <c r="G233" i="10" s="1"/>
  <c r="J233" i="10"/>
  <c r="M233" i="10"/>
  <c r="O233" i="10"/>
  <c r="P233" i="10"/>
  <c r="I233" i="10"/>
  <c r="D234" i="10"/>
  <c r="K233" i="10"/>
  <c r="L233" i="10"/>
  <c r="T232" i="10"/>
  <c r="U232" i="10" s="1"/>
  <c r="V232" i="10" s="1"/>
  <c r="W232" i="10" s="1"/>
  <c r="X232" i="10" s="1"/>
  <c r="Y232" i="10" s="1"/>
  <c r="Z232" i="10" s="1"/>
  <c r="AA232" i="10" s="1"/>
  <c r="AB232" i="10" s="1"/>
  <c r="AC232" i="10" s="1"/>
  <c r="H234" i="10" l="1"/>
  <c r="S234" i="10" s="1"/>
  <c r="Q234" i="10"/>
  <c r="M234" i="10"/>
  <c r="L234" i="10"/>
  <c r="J234" i="10"/>
  <c r="R234" i="10"/>
  <c r="G234" i="10" s="1"/>
  <c r="D235" i="10"/>
  <c r="I234" i="10"/>
  <c r="N234" i="10"/>
  <c r="O234" i="10"/>
  <c r="P234" i="10"/>
  <c r="K234" i="10"/>
  <c r="T233" i="10"/>
  <c r="U233" i="10" s="1"/>
  <c r="V233" i="10" s="1"/>
  <c r="W233" i="10" s="1"/>
  <c r="X233" i="10" s="1"/>
  <c r="Y233" i="10" s="1"/>
  <c r="Z233" i="10" s="1"/>
  <c r="AA233" i="10" s="1"/>
  <c r="AB233" i="10" s="1"/>
  <c r="AC233" i="10" s="1"/>
  <c r="T234" i="10" l="1"/>
  <c r="U234" i="10" s="1"/>
  <c r="V234" i="10" s="1"/>
  <c r="W234" i="10" s="1"/>
  <c r="X234" i="10" s="1"/>
  <c r="Y234" i="10" s="1"/>
  <c r="Z234" i="10" s="1"/>
  <c r="AA234" i="10" s="1"/>
  <c r="AB234" i="10" s="1"/>
  <c r="AC234" i="10" s="1"/>
  <c r="H235" i="10"/>
  <c r="S235" i="10" s="1"/>
  <c r="J235" i="10"/>
  <c r="K235" i="10"/>
  <c r="M235" i="10"/>
  <c r="O235" i="10"/>
  <c r="P235" i="10"/>
  <c r="I235" i="10"/>
  <c r="L235" i="10"/>
  <c r="N235" i="10"/>
  <c r="D236" i="10"/>
  <c r="R235" i="10"/>
  <c r="G235" i="10" s="1"/>
  <c r="Q235" i="10"/>
  <c r="T235" i="10" l="1"/>
  <c r="U235" i="10" s="1"/>
  <c r="V235" i="10" s="1"/>
  <c r="W235" i="10" s="1"/>
  <c r="X235" i="10" s="1"/>
  <c r="Y235" i="10" s="1"/>
  <c r="Z235" i="10" s="1"/>
  <c r="AA235" i="10" s="1"/>
  <c r="AB235" i="10" s="1"/>
  <c r="AC235" i="10" s="1"/>
  <c r="H236" i="10"/>
  <c r="S236" i="10" s="1"/>
  <c r="O236" i="10"/>
  <c r="R236" i="10"/>
  <c r="G236" i="10" s="1"/>
  <c r="Q236" i="10"/>
  <c r="L236" i="10"/>
  <c r="K236" i="10"/>
  <c r="J236" i="10"/>
  <c r="D237" i="10"/>
  <c r="M236" i="10"/>
  <c r="P236" i="10"/>
  <c r="N236" i="10"/>
  <c r="I236" i="10"/>
  <c r="T236" i="10" l="1"/>
  <c r="U236" i="10" s="1"/>
  <c r="V236" i="10" s="1"/>
  <c r="W236" i="10" s="1"/>
  <c r="X236" i="10" s="1"/>
  <c r="Y236" i="10" s="1"/>
  <c r="Z236" i="10" s="1"/>
  <c r="AA236" i="10" s="1"/>
  <c r="AB236" i="10" s="1"/>
  <c r="AC236" i="10" s="1"/>
  <c r="H237" i="10"/>
  <c r="S237" i="10" s="1"/>
  <c r="L237" i="10"/>
  <c r="M237" i="10"/>
  <c r="P237" i="10"/>
  <c r="J237" i="10"/>
  <c r="R237" i="10"/>
  <c r="G237" i="10" s="1"/>
  <c r="O237" i="10"/>
  <c r="I237" i="10"/>
  <c r="Q237" i="10"/>
  <c r="D238" i="10"/>
  <c r="N237" i="10"/>
  <c r="K237" i="10"/>
  <c r="T237" i="10" l="1"/>
  <c r="U237" i="10" s="1"/>
  <c r="V237" i="10" s="1"/>
  <c r="W237" i="10" s="1"/>
  <c r="X237" i="10" s="1"/>
  <c r="Y237" i="10" s="1"/>
  <c r="Z237" i="10" s="1"/>
  <c r="AA237" i="10" s="1"/>
  <c r="AB237" i="10" s="1"/>
  <c r="AC237" i="10" s="1"/>
  <c r="P238" i="10"/>
  <c r="Q238" i="10"/>
  <c r="H238" i="10"/>
  <c r="S238" i="10" s="1"/>
  <c r="K238" i="10"/>
  <c r="J238" i="10"/>
  <c r="L238" i="10"/>
  <c r="I238" i="10"/>
  <c r="D239" i="10"/>
  <c r="R238" i="10"/>
  <c r="G238" i="10" s="1"/>
  <c r="O238" i="10"/>
  <c r="N238" i="10"/>
  <c r="M238" i="10"/>
  <c r="T238" i="10" l="1"/>
  <c r="U238" i="10" s="1"/>
  <c r="V238" i="10" s="1"/>
  <c r="W238" i="10" s="1"/>
  <c r="X238" i="10" s="1"/>
  <c r="Y238" i="10" s="1"/>
  <c r="Z238" i="10" s="1"/>
  <c r="AA238" i="10" s="1"/>
  <c r="AB238" i="10" s="1"/>
  <c r="AC238" i="10" s="1"/>
  <c r="H239" i="10"/>
  <c r="S239" i="10" s="1"/>
  <c r="P239" i="10"/>
  <c r="J239" i="10"/>
  <c r="N239" i="10"/>
  <c r="R239" i="10"/>
  <c r="G239" i="10" s="1"/>
  <c r="L239" i="10"/>
  <c r="K239" i="10"/>
  <c r="O239" i="10"/>
  <c r="M239" i="10"/>
  <c r="D240" i="10"/>
  <c r="I239" i="10"/>
  <c r="Q239" i="10"/>
  <c r="T239" i="10" l="1"/>
  <c r="U239" i="10" s="1"/>
  <c r="V239" i="10" s="1"/>
  <c r="W239" i="10" s="1"/>
  <c r="X239" i="10" s="1"/>
  <c r="Y239" i="10" s="1"/>
  <c r="Z239" i="10" s="1"/>
  <c r="AA239" i="10" s="1"/>
  <c r="AB239" i="10" s="1"/>
  <c r="AC239" i="10" s="1"/>
  <c r="H240" i="10"/>
  <c r="S240" i="10" s="1"/>
  <c r="M240" i="10"/>
  <c r="Q240" i="10"/>
  <c r="O240" i="10"/>
  <c r="K240" i="10"/>
  <c r="J240" i="10"/>
  <c r="D241" i="10"/>
  <c r="N240" i="10"/>
  <c r="P240" i="10"/>
  <c r="R240" i="10"/>
  <c r="G240" i="10" s="1"/>
  <c r="I240" i="10"/>
  <c r="L240" i="10"/>
  <c r="T240" i="10" l="1"/>
  <c r="U240" i="10" s="1"/>
  <c r="V240" i="10" s="1"/>
  <c r="W240" i="10" s="1"/>
  <c r="X240" i="10" s="1"/>
  <c r="Y240" i="10" s="1"/>
  <c r="Z240" i="10" s="1"/>
  <c r="AA240" i="10" s="1"/>
  <c r="AB240" i="10" s="1"/>
  <c r="AC240" i="10" s="1"/>
  <c r="H241" i="10"/>
  <c r="S241" i="10" s="1"/>
  <c r="N241" i="10"/>
  <c r="Q241" i="10"/>
  <c r="M241" i="10"/>
  <c r="J241" i="10"/>
  <c r="O241" i="10"/>
  <c r="I241" i="10"/>
  <c r="K241" i="10"/>
  <c r="L241" i="10"/>
  <c r="D242" i="10"/>
  <c r="P241" i="10"/>
  <c r="R241" i="10"/>
  <c r="G241" i="10" s="1"/>
  <c r="T241" i="10" l="1"/>
  <c r="U241" i="10" s="1"/>
  <c r="V241" i="10" s="1"/>
  <c r="W241" i="10" s="1"/>
  <c r="X241" i="10" s="1"/>
  <c r="Y241" i="10" s="1"/>
  <c r="Z241" i="10" s="1"/>
  <c r="AA241" i="10" s="1"/>
  <c r="AB241" i="10" s="1"/>
  <c r="AC241" i="10" s="1"/>
  <c r="H242" i="10"/>
  <c r="S242" i="10" s="1"/>
  <c r="K242" i="10"/>
  <c r="N242" i="10"/>
  <c r="Q242" i="10"/>
  <c r="L242" i="10"/>
  <c r="M242" i="10"/>
  <c r="D243" i="10"/>
  <c r="J242" i="10"/>
  <c r="P242" i="10"/>
  <c r="I242" i="10"/>
  <c r="R242" i="10"/>
  <c r="G242" i="10" s="1"/>
  <c r="O242" i="10"/>
  <c r="T242" i="10" l="1"/>
  <c r="U242" i="10" s="1"/>
  <c r="V242" i="10" s="1"/>
  <c r="W242" i="10" s="1"/>
  <c r="X242" i="10" s="1"/>
  <c r="Y242" i="10" s="1"/>
  <c r="Z242" i="10" s="1"/>
  <c r="AA242" i="10" s="1"/>
  <c r="AB242" i="10" s="1"/>
  <c r="AC242" i="10" s="1"/>
  <c r="N243" i="10"/>
  <c r="H243" i="10"/>
  <c r="S243" i="10" s="1"/>
  <c r="Q243" i="10"/>
  <c r="L243" i="10"/>
  <c r="P243" i="10"/>
  <c r="I243" i="10"/>
  <c r="M243" i="10"/>
  <c r="O243" i="10"/>
  <c r="R243" i="10"/>
  <c r="G243" i="10" s="1"/>
  <c r="D244" i="10"/>
  <c r="K243" i="10"/>
  <c r="J243" i="10"/>
  <c r="T243" i="10" l="1"/>
  <c r="U243" i="10" s="1"/>
  <c r="V243" i="10" s="1"/>
  <c r="W243" i="10" s="1"/>
  <c r="X243" i="10" s="1"/>
  <c r="Y243" i="10" s="1"/>
  <c r="Z243" i="10" s="1"/>
  <c r="AA243" i="10" s="1"/>
  <c r="AB243" i="10" s="1"/>
  <c r="AC243" i="10" s="1"/>
  <c r="Q244" i="10"/>
  <c r="N244" i="10"/>
  <c r="R244" i="10"/>
  <c r="G244" i="10" s="1"/>
  <c r="J244" i="10"/>
  <c r="I244" i="10"/>
  <c r="D245" i="10"/>
  <c r="P244" i="10"/>
  <c r="H244" i="10"/>
  <c r="S244" i="10" s="1"/>
  <c r="M244" i="10"/>
  <c r="L244" i="10"/>
  <c r="K244" i="10"/>
  <c r="O244" i="10"/>
  <c r="O245" i="10" l="1"/>
  <c r="Q245" i="10"/>
  <c r="P245" i="10"/>
  <c r="I245" i="10"/>
  <c r="K245" i="10"/>
  <c r="R245" i="10"/>
  <c r="G245" i="10" s="1"/>
  <c r="J245" i="10"/>
  <c r="N245" i="10"/>
  <c r="D246" i="10"/>
  <c r="L245" i="10"/>
  <c r="H245" i="10"/>
  <c r="S245" i="10" s="1"/>
  <c r="M245" i="10"/>
  <c r="T244" i="10"/>
  <c r="U244" i="10" s="1"/>
  <c r="V244" i="10" s="1"/>
  <c r="W244" i="10" s="1"/>
  <c r="X244" i="10" s="1"/>
  <c r="Y244" i="10" s="1"/>
  <c r="Z244" i="10" s="1"/>
  <c r="AA244" i="10" s="1"/>
  <c r="AB244" i="10" s="1"/>
  <c r="AC244" i="10" s="1"/>
  <c r="T245" i="10" l="1"/>
  <c r="U245" i="10" s="1"/>
  <c r="V245" i="10" s="1"/>
  <c r="W245" i="10" s="1"/>
  <c r="X245" i="10" s="1"/>
  <c r="Y245" i="10" s="1"/>
  <c r="Z245" i="10" s="1"/>
  <c r="AA245" i="10" s="1"/>
  <c r="AB245" i="10" s="1"/>
  <c r="AC245" i="10" s="1"/>
  <c r="H246" i="10"/>
  <c r="S246" i="10" s="1"/>
  <c r="L246" i="10"/>
  <c r="R246" i="10"/>
  <c r="G246" i="10" s="1"/>
  <c r="N246" i="10"/>
  <c r="D247" i="10"/>
  <c r="I246" i="10"/>
  <c r="J246" i="10"/>
  <c r="M246" i="10"/>
  <c r="K246" i="10"/>
  <c r="O246" i="10"/>
  <c r="Q246" i="10"/>
  <c r="P246" i="10"/>
  <c r="T246" i="10" l="1"/>
  <c r="U246" i="10" s="1"/>
  <c r="V246" i="10" s="1"/>
  <c r="W246" i="10" s="1"/>
  <c r="X246" i="10" s="1"/>
  <c r="Y246" i="10" s="1"/>
  <c r="Z246" i="10" s="1"/>
  <c r="AA246" i="10" s="1"/>
  <c r="AB246" i="10" s="1"/>
  <c r="AC246" i="10" s="1"/>
  <c r="H247" i="10"/>
  <c r="S247" i="10" s="1"/>
  <c r="M247" i="10"/>
  <c r="O247" i="10"/>
  <c r="P247" i="10"/>
  <c r="N247" i="10"/>
  <c r="K247" i="10"/>
  <c r="L247" i="10"/>
  <c r="J247" i="10"/>
  <c r="D248" i="10"/>
  <c r="I247" i="10"/>
  <c r="R247" i="10"/>
  <c r="G247" i="10" s="1"/>
  <c r="Q247" i="10"/>
  <c r="H248" i="10" l="1"/>
  <c r="S248" i="10" s="1"/>
  <c r="L248" i="10"/>
  <c r="J248" i="10"/>
  <c r="N248" i="10"/>
  <c r="R248" i="10"/>
  <c r="G248" i="10" s="1"/>
  <c r="K248" i="10"/>
  <c r="I248" i="10"/>
  <c r="D249" i="10"/>
  <c r="Q248" i="10"/>
  <c r="M248" i="10"/>
  <c r="P248" i="10"/>
  <c r="O248" i="10"/>
  <c r="T247" i="10"/>
  <c r="U247" i="10" s="1"/>
  <c r="V247" i="10" s="1"/>
  <c r="W247" i="10" s="1"/>
  <c r="X247" i="10" s="1"/>
  <c r="Y247" i="10" s="1"/>
  <c r="Z247" i="10" s="1"/>
  <c r="AA247" i="10" s="1"/>
  <c r="AB247" i="10" s="1"/>
  <c r="AC247" i="10" s="1"/>
  <c r="T248" i="10" l="1"/>
  <c r="U248" i="10" s="1"/>
  <c r="V248" i="10" s="1"/>
  <c r="W248" i="10" s="1"/>
  <c r="X248" i="10" s="1"/>
  <c r="Y248" i="10" s="1"/>
  <c r="Z248" i="10" s="1"/>
  <c r="AA248" i="10" s="1"/>
  <c r="AB248" i="10" s="1"/>
  <c r="AC248" i="10" s="1"/>
  <c r="M249" i="10"/>
  <c r="D250" i="10"/>
  <c r="P249" i="10"/>
  <c r="H249" i="10"/>
  <c r="S249" i="10" s="1"/>
  <c r="K249" i="10"/>
  <c r="R249" i="10"/>
  <c r="G249" i="10" s="1"/>
  <c r="J249" i="10"/>
  <c r="Q249" i="10"/>
  <c r="O249" i="10"/>
  <c r="N249" i="10"/>
  <c r="L249" i="10"/>
  <c r="I249" i="10"/>
  <c r="T249" i="10" l="1"/>
  <c r="U249" i="10" s="1"/>
  <c r="V249" i="10" s="1"/>
  <c r="W249" i="10" s="1"/>
  <c r="X249" i="10" s="1"/>
  <c r="Y249" i="10" s="1"/>
  <c r="Z249" i="10" s="1"/>
  <c r="AA249" i="10" s="1"/>
  <c r="AB249" i="10" s="1"/>
  <c r="AC249" i="10" s="1"/>
  <c r="N250" i="10"/>
  <c r="O250" i="10"/>
  <c r="R250" i="10"/>
  <c r="G250" i="10" s="1"/>
  <c r="I250" i="10"/>
  <c r="L250" i="10"/>
  <c r="J250" i="10"/>
  <c r="Q250" i="10"/>
  <c r="H250" i="10"/>
  <c r="S250" i="10" s="1"/>
  <c r="M250" i="10"/>
  <c r="D251" i="10"/>
  <c r="K250" i="10"/>
  <c r="P250" i="10"/>
  <c r="T250" i="10" l="1"/>
  <c r="U250" i="10" s="1"/>
  <c r="V250" i="10" s="1"/>
  <c r="W250" i="10" s="1"/>
  <c r="X250" i="10" s="1"/>
  <c r="Y250" i="10" s="1"/>
  <c r="Z250" i="10" s="1"/>
  <c r="AA250" i="10" s="1"/>
  <c r="AB250" i="10" s="1"/>
  <c r="AC250" i="10" s="1"/>
  <c r="I251" i="10"/>
  <c r="P251" i="10"/>
  <c r="M251" i="10"/>
  <c r="Q251" i="10"/>
  <c r="R251" i="10"/>
  <c r="G251" i="10" s="1"/>
  <c r="D252" i="10"/>
  <c r="N251" i="10"/>
  <c r="H251" i="10"/>
  <c r="S251" i="10" s="1"/>
  <c r="J251" i="10"/>
  <c r="L251" i="10"/>
  <c r="K251" i="10"/>
  <c r="O251" i="10"/>
  <c r="T251" i="10" l="1"/>
  <c r="U251" i="10" s="1"/>
  <c r="V251" i="10" s="1"/>
  <c r="W251" i="10" s="1"/>
  <c r="X251" i="10" s="1"/>
  <c r="Y251" i="10" s="1"/>
  <c r="Z251" i="10" s="1"/>
  <c r="AA251" i="10" s="1"/>
  <c r="AB251" i="10" s="1"/>
  <c r="AC251" i="10" s="1"/>
  <c r="H252" i="10"/>
  <c r="S252" i="10" s="1"/>
  <c r="R252" i="10"/>
  <c r="G252" i="10" s="1"/>
  <c r="P252" i="10"/>
  <c r="I252" i="10"/>
  <c r="J252" i="10"/>
  <c r="L252" i="10"/>
  <c r="N252" i="10"/>
  <c r="O252" i="10"/>
  <c r="M252" i="10"/>
  <c r="K252" i="10"/>
  <c r="Q252" i="10"/>
  <c r="D253" i="10"/>
  <c r="D254" i="10" l="1"/>
  <c r="O253" i="10"/>
  <c r="R253" i="10"/>
  <c r="G253" i="10" s="1"/>
  <c r="H253" i="10"/>
  <c r="S253" i="10" s="1"/>
  <c r="N253" i="10"/>
  <c r="K253" i="10"/>
  <c r="Q253" i="10"/>
  <c r="L253" i="10"/>
  <c r="J253" i="10"/>
  <c r="P253" i="10"/>
  <c r="M253" i="10"/>
  <c r="I253" i="10"/>
  <c r="T252" i="10"/>
  <c r="U252" i="10" s="1"/>
  <c r="V252" i="10" s="1"/>
  <c r="W252" i="10" s="1"/>
  <c r="X252" i="10" s="1"/>
  <c r="Y252" i="10" s="1"/>
  <c r="Z252" i="10" s="1"/>
  <c r="AA252" i="10" s="1"/>
  <c r="AB252" i="10" s="1"/>
  <c r="AC252" i="10" s="1"/>
  <c r="T253" i="10" l="1"/>
  <c r="U253" i="10" s="1"/>
  <c r="V253" i="10" s="1"/>
  <c r="W253" i="10" s="1"/>
  <c r="X253" i="10" s="1"/>
  <c r="Y253" i="10" s="1"/>
  <c r="Z253" i="10" s="1"/>
  <c r="AA253" i="10" s="1"/>
  <c r="AB253" i="10" s="1"/>
  <c r="AC253" i="10" s="1"/>
  <c r="I254" i="10"/>
  <c r="N254" i="10"/>
  <c r="P254" i="10"/>
  <c r="D255" i="10"/>
  <c r="H254" i="10"/>
  <c r="S254" i="10" s="1"/>
  <c r="R254" i="10"/>
  <c r="G254" i="10" s="1"/>
  <c r="L254" i="10"/>
  <c r="K254" i="10"/>
  <c r="J254" i="10"/>
  <c r="Q254" i="10"/>
  <c r="M254" i="10"/>
  <c r="O254" i="10"/>
  <c r="T254" i="10" l="1"/>
  <c r="U254" i="10" s="1"/>
  <c r="V254" i="10" s="1"/>
  <c r="W254" i="10" s="1"/>
  <c r="X254" i="10" s="1"/>
  <c r="Y254" i="10" s="1"/>
  <c r="Z254" i="10" s="1"/>
  <c r="AA254" i="10" s="1"/>
  <c r="AB254" i="10" s="1"/>
  <c r="AC254" i="10" s="1"/>
  <c r="H255" i="10"/>
  <c r="S255" i="10" s="1"/>
  <c r="N255" i="10"/>
  <c r="I255" i="10"/>
  <c r="M255" i="10"/>
  <c r="D256" i="10"/>
  <c r="J255" i="10"/>
  <c r="Q255" i="10"/>
  <c r="L255" i="10"/>
  <c r="K255" i="10"/>
  <c r="P255" i="10"/>
  <c r="R255" i="10"/>
  <c r="G255" i="10" s="1"/>
  <c r="O255" i="10"/>
  <c r="H256" i="10" l="1"/>
  <c r="S256" i="10" s="1"/>
  <c r="O256" i="10"/>
  <c r="L256" i="10"/>
  <c r="R256" i="10"/>
  <c r="G256" i="10" s="1"/>
  <c r="N256" i="10"/>
  <c r="P256" i="10"/>
  <c r="K256" i="10"/>
  <c r="Q256" i="10"/>
  <c r="D257" i="10"/>
  <c r="I256" i="10"/>
  <c r="M256" i="10"/>
  <c r="J256" i="10"/>
  <c r="T255" i="10"/>
  <c r="U255" i="10" s="1"/>
  <c r="V255" i="10" s="1"/>
  <c r="W255" i="10" s="1"/>
  <c r="X255" i="10" s="1"/>
  <c r="Y255" i="10" s="1"/>
  <c r="Z255" i="10" s="1"/>
  <c r="AA255" i="10" s="1"/>
  <c r="AB255" i="10" s="1"/>
  <c r="AC255" i="10" s="1"/>
  <c r="H257" i="10" l="1"/>
  <c r="S257" i="10" s="1"/>
  <c r="M257" i="10"/>
  <c r="R257" i="10"/>
  <c r="G257" i="10" s="1"/>
  <c r="I257" i="10"/>
  <c r="O257" i="10"/>
  <c r="Q257" i="10"/>
  <c r="K257" i="10"/>
  <c r="N257" i="10"/>
  <c r="D258" i="10"/>
  <c r="P257" i="10"/>
  <c r="L257" i="10"/>
  <c r="J257" i="10"/>
  <c r="T256" i="10"/>
  <c r="U256" i="10" s="1"/>
  <c r="V256" i="10" s="1"/>
  <c r="W256" i="10" s="1"/>
  <c r="X256" i="10" s="1"/>
  <c r="Y256" i="10" s="1"/>
  <c r="Z256" i="10" s="1"/>
  <c r="AA256" i="10" s="1"/>
  <c r="AB256" i="10" s="1"/>
  <c r="AC256" i="10" s="1"/>
  <c r="T257" i="10" l="1"/>
  <c r="U257" i="10" s="1"/>
  <c r="V257" i="10" s="1"/>
  <c r="W257" i="10" s="1"/>
  <c r="X257" i="10" s="1"/>
  <c r="Y257" i="10" s="1"/>
  <c r="Z257" i="10" s="1"/>
  <c r="AA257" i="10" s="1"/>
  <c r="AB257" i="10" s="1"/>
  <c r="AC257" i="10" s="1"/>
  <c r="H258" i="10"/>
  <c r="S258" i="10" s="1"/>
  <c r="Q258" i="10"/>
  <c r="D259" i="10"/>
  <c r="R258" i="10"/>
  <c r="G258" i="10" s="1"/>
  <c r="K258" i="10"/>
  <c r="N258" i="10"/>
  <c r="O258" i="10"/>
  <c r="P258" i="10"/>
  <c r="M258" i="10"/>
  <c r="J258" i="10"/>
  <c r="L258" i="10"/>
  <c r="I258" i="10"/>
  <c r="T258" i="10" l="1"/>
  <c r="U258" i="10" s="1"/>
  <c r="V258" i="10" s="1"/>
  <c r="W258" i="10" s="1"/>
  <c r="X258" i="10" s="1"/>
  <c r="Y258" i="10" s="1"/>
  <c r="Z258" i="10" s="1"/>
  <c r="AA258" i="10" s="1"/>
  <c r="AB258" i="10" s="1"/>
  <c r="AC258" i="10" s="1"/>
  <c r="H259" i="10"/>
  <c r="S259" i="10" s="1"/>
  <c r="N259" i="10"/>
  <c r="O259" i="10"/>
  <c r="Q259" i="10"/>
  <c r="K259" i="10"/>
  <c r="R259" i="10"/>
  <c r="G259" i="10" s="1"/>
  <c r="J259" i="10"/>
  <c r="D260" i="10"/>
  <c r="I259" i="10"/>
  <c r="P259" i="10"/>
  <c r="L259" i="10"/>
  <c r="M259" i="10"/>
  <c r="H260" i="10" l="1"/>
  <c r="S260" i="10" s="1"/>
  <c r="J260" i="10"/>
  <c r="D261" i="10"/>
  <c r="L260" i="10"/>
  <c r="P260" i="10"/>
  <c r="R260" i="10"/>
  <c r="G260" i="10" s="1"/>
  <c r="Q260" i="10"/>
  <c r="O260" i="10"/>
  <c r="M260" i="10"/>
  <c r="N260" i="10"/>
  <c r="I260" i="10"/>
  <c r="K260" i="10"/>
  <c r="T259" i="10"/>
  <c r="U259" i="10" s="1"/>
  <c r="V259" i="10" s="1"/>
  <c r="W259" i="10" s="1"/>
  <c r="X259" i="10" s="1"/>
  <c r="Y259" i="10" s="1"/>
  <c r="Z259" i="10" s="1"/>
  <c r="AA259" i="10" s="1"/>
  <c r="AB259" i="10" s="1"/>
  <c r="AC259" i="10" s="1"/>
  <c r="H261" i="10" l="1"/>
  <c r="S261" i="10" s="1"/>
  <c r="Q261" i="10"/>
  <c r="N261" i="10"/>
  <c r="K261" i="10"/>
  <c r="O261" i="10"/>
  <c r="J261" i="10"/>
  <c r="I261" i="10"/>
  <c r="D262" i="10"/>
  <c r="M261" i="10"/>
  <c r="L261" i="10"/>
  <c r="R261" i="10"/>
  <c r="G261" i="10" s="1"/>
  <c r="P261" i="10"/>
  <c r="T260" i="10"/>
  <c r="U260" i="10" s="1"/>
  <c r="V260" i="10" s="1"/>
  <c r="W260" i="10" s="1"/>
  <c r="X260" i="10" s="1"/>
  <c r="Y260" i="10" s="1"/>
  <c r="Z260" i="10" s="1"/>
  <c r="AA260" i="10" s="1"/>
  <c r="AB260" i="10" s="1"/>
  <c r="AC260" i="10" s="1"/>
  <c r="T261" i="10" l="1"/>
  <c r="U261" i="10" s="1"/>
  <c r="V261" i="10" s="1"/>
  <c r="W261" i="10" s="1"/>
  <c r="X261" i="10" s="1"/>
  <c r="Y261" i="10" s="1"/>
  <c r="Z261" i="10" s="1"/>
  <c r="AA261" i="10" s="1"/>
  <c r="AB261" i="10" s="1"/>
  <c r="AC261" i="10" s="1"/>
  <c r="R262" i="10"/>
  <c r="G262" i="10" s="1"/>
  <c r="O262" i="10"/>
  <c r="P262" i="10"/>
  <c r="J262" i="10"/>
  <c r="Q262" i="10"/>
  <c r="D263" i="10"/>
  <c r="M262" i="10"/>
  <c r="K262" i="10"/>
  <c r="L262" i="10"/>
  <c r="N262" i="10"/>
  <c r="I262" i="10"/>
  <c r="H262" i="10"/>
  <c r="S262" i="10" s="1"/>
  <c r="T262" i="10" l="1"/>
  <c r="U262" i="10" s="1"/>
  <c r="V262" i="10" s="1"/>
  <c r="W262" i="10" s="1"/>
  <c r="X262" i="10" s="1"/>
  <c r="Y262" i="10" s="1"/>
  <c r="Z262" i="10" s="1"/>
  <c r="AA262" i="10" s="1"/>
  <c r="AB262" i="10" s="1"/>
  <c r="AC262" i="10" s="1"/>
  <c r="L263" i="10"/>
  <c r="I263" i="10"/>
  <c r="O263" i="10"/>
  <c r="N263" i="10"/>
  <c r="P263" i="10"/>
  <c r="M263" i="10"/>
  <c r="H263" i="10"/>
  <c r="S263" i="10" s="1"/>
  <c r="J263" i="10"/>
  <c r="K263" i="10"/>
  <c r="D264" i="10"/>
  <c r="Q263" i="10"/>
  <c r="R263" i="10"/>
  <c r="G263" i="10" s="1"/>
  <c r="H264" i="10" l="1"/>
  <c r="S264" i="10" s="1"/>
  <c r="R264" i="10"/>
  <c r="G264" i="10" s="1"/>
  <c r="I264" i="10"/>
  <c r="L264" i="10"/>
  <c r="M264" i="10"/>
  <c r="Q264" i="10"/>
  <c r="O264" i="10"/>
  <c r="D265" i="10"/>
  <c r="N264" i="10"/>
  <c r="J264" i="10"/>
  <c r="P264" i="10"/>
  <c r="K264" i="10"/>
  <c r="T263" i="10"/>
  <c r="U263" i="10" s="1"/>
  <c r="V263" i="10" s="1"/>
  <c r="W263" i="10" s="1"/>
  <c r="X263" i="10" s="1"/>
  <c r="Y263" i="10" s="1"/>
  <c r="Z263" i="10" s="1"/>
  <c r="AA263" i="10" s="1"/>
  <c r="AB263" i="10" s="1"/>
  <c r="AC263" i="10" s="1"/>
  <c r="T264" i="10" l="1"/>
  <c r="U264" i="10" s="1"/>
  <c r="V264" i="10" s="1"/>
  <c r="W264" i="10" s="1"/>
  <c r="X264" i="10" s="1"/>
  <c r="Y264" i="10" s="1"/>
  <c r="Z264" i="10" s="1"/>
  <c r="AA264" i="10" s="1"/>
  <c r="AB264" i="10" s="1"/>
  <c r="AC264" i="10" s="1"/>
  <c r="O265" i="10"/>
  <c r="K265" i="10"/>
  <c r="M265" i="10"/>
  <c r="Q265" i="10"/>
  <c r="I265" i="10"/>
  <c r="L265" i="10"/>
  <c r="H265" i="10"/>
  <c r="S265" i="10" s="1"/>
  <c r="N265" i="10"/>
  <c r="R265" i="10"/>
  <c r="G265" i="10" s="1"/>
  <c r="J265" i="10"/>
  <c r="P265" i="10"/>
  <c r="D266" i="10"/>
  <c r="D267" i="10" l="1"/>
  <c r="R266" i="10"/>
  <c r="G266" i="10" s="1"/>
  <c r="P266" i="10"/>
  <c r="H266" i="10"/>
  <c r="S266" i="10" s="1"/>
  <c r="K266" i="10"/>
  <c r="N266" i="10"/>
  <c r="L266" i="10"/>
  <c r="Q266" i="10"/>
  <c r="O266" i="10"/>
  <c r="J266" i="10"/>
  <c r="M266" i="10"/>
  <c r="I266" i="10"/>
  <c r="T265" i="10"/>
  <c r="U265" i="10" s="1"/>
  <c r="V265" i="10" s="1"/>
  <c r="W265" i="10" s="1"/>
  <c r="X265" i="10" s="1"/>
  <c r="Y265" i="10" s="1"/>
  <c r="Z265" i="10" s="1"/>
  <c r="AA265" i="10" s="1"/>
  <c r="AB265" i="10" s="1"/>
  <c r="AC265" i="10" s="1"/>
  <c r="T266" i="10" l="1"/>
  <c r="U266" i="10" s="1"/>
  <c r="V266" i="10" s="1"/>
  <c r="W266" i="10" s="1"/>
  <c r="X266" i="10" s="1"/>
  <c r="Y266" i="10" s="1"/>
  <c r="Z266" i="10" s="1"/>
  <c r="AA266" i="10" s="1"/>
  <c r="AB266" i="10" s="1"/>
  <c r="AC266" i="10" s="1"/>
  <c r="K267" i="10"/>
  <c r="J267" i="10"/>
  <c r="P267" i="10"/>
  <c r="D268" i="10"/>
  <c r="R267" i="10"/>
  <c r="G267" i="10" s="1"/>
  <c r="M267" i="10"/>
  <c r="I267" i="10"/>
  <c r="O267" i="10"/>
  <c r="H267" i="10"/>
  <c r="S267" i="10" s="1"/>
  <c r="N267" i="10"/>
  <c r="Q267" i="10"/>
  <c r="L267" i="10"/>
  <c r="T267" i="10" l="1"/>
  <c r="U267" i="10" s="1"/>
  <c r="V267" i="10" s="1"/>
  <c r="W267" i="10" s="1"/>
  <c r="X267" i="10" s="1"/>
  <c r="Y267" i="10" s="1"/>
  <c r="Z267" i="10" s="1"/>
  <c r="AA267" i="10" s="1"/>
  <c r="AB267" i="10" s="1"/>
  <c r="AC267" i="10" s="1"/>
  <c r="D269" i="10"/>
  <c r="R268" i="10"/>
  <c r="G268" i="10" s="1"/>
  <c r="I268" i="10"/>
  <c r="P268" i="10"/>
  <c r="K268" i="10"/>
  <c r="N268" i="10"/>
  <c r="J268" i="10"/>
  <c r="O268" i="10"/>
  <c r="L268" i="10"/>
  <c r="Q268" i="10"/>
  <c r="H268" i="10"/>
  <c r="S268" i="10" s="1"/>
  <c r="M268" i="10"/>
  <c r="T268" i="10" l="1"/>
  <c r="U268" i="10" s="1"/>
  <c r="V268" i="10" s="1"/>
  <c r="W268" i="10" s="1"/>
  <c r="X268" i="10" s="1"/>
  <c r="Y268" i="10" s="1"/>
  <c r="Z268" i="10" s="1"/>
  <c r="AA268" i="10" s="1"/>
  <c r="AB268" i="10" s="1"/>
  <c r="AC268" i="10" s="1"/>
  <c r="L269" i="10"/>
  <c r="R269" i="10"/>
  <c r="G269" i="10" s="1"/>
  <c r="D270" i="10"/>
  <c r="I269" i="10"/>
  <c r="H269" i="10"/>
  <c r="S269" i="10" s="1"/>
  <c r="P269" i="10"/>
  <c r="J269" i="10"/>
  <c r="M269" i="10"/>
  <c r="Q269" i="10"/>
  <c r="O269" i="10"/>
  <c r="K269" i="10"/>
  <c r="N269" i="10"/>
  <c r="T269" i="10" l="1"/>
  <c r="U269" i="10" s="1"/>
  <c r="V269" i="10" s="1"/>
  <c r="W269" i="10" s="1"/>
  <c r="X269" i="10" s="1"/>
  <c r="Y269" i="10" s="1"/>
  <c r="Z269" i="10" s="1"/>
  <c r="AA269" i="10" s="1"/>
  <c r="AB269" i="10" s="1"/>
  <c r="AC269" i="10" s="1"/>
  <c r="D271" i="10"/>
  <c r="O270" i="10"/>
  <c r="J270" i="10"/>
  <c r="M270" i="10"/>
  <c r="P270" i="10"/>
  <c r="R270" i="10"/>
  <c r="G270" i="10" s="1"/>
  <c r="Q270" i="10"/>
  <c r="N270" i="10"/>
  <c r="K270" i="10"/>
  <c r="H270" i="10"/>
  <c r="S270" i="10" s="1"/>
  <c r="L270" i="10"/>
  <c r="I270" i="10"/>
  <c r="T270" i="10" l="1"/>
  <c r="U270" i="10" s="1"/>
  <c r="V270" i="10" s="1"/>
  <c r="W270" i="10" s="1"/>
  <c r="X270" i="10" s="1"/>
  <c r="Y270" i="10" s="1"/>
  <c r="Z270" i="10" s="1"/>
  <c r="AA270" i="10" s="1"/>
  <c r="AB270" i="10" s="1"/>
  <c r="AC270" i="10" s="1"/>
  <c r="R271" i="10"/>
  <c r="G271" i="10" s="1"/>
  <c r="D272" i="10"/>
  <c r="O271" i="10"/>
  <c r="N271" i="10"/>
  <c r="H271" i="10"/>
  <c r="S271" i="10" s="1"/>
  <c r="L271" i="10"/>
  <c r="K271" i="10"/>
  <c r="P271" i="10"/>
  <c r="M271" i="10"/>
  <c r="Q271" i="10"/>
  <c r="J271" i="10"/>
  <c r="I271" i="10"/>
  <c r="T271" i="10" l="1"/>
  <c r="U271" i="10" s="1"/>
  <c r="V271" i="10" s="1"/>
  <c r="W271" i="10" s="1"/>
  <c r="X271" i="10" s="1"/>
  <c r="Y271" i="10" s="1"/>
  <c r="Z271" i="10" s="1"/>
  <c r="AA271" i="10" s="1"/>
  <c r="AB271" i="10" s="1"/>
  <c r="AC271" i="10" s="1"/>
  <c r="H272" i="10"/>
  <c r="S272" i="10" s="1"/>
  <c r="O272" i="10"/>
  <c r="M272" i="10"/>
  <c r="P272" i="10"/>
  <c r="Q272" i="10"/>
  <c r="R272" i="10"/>
  <c r="G272" i="10" s="1"/>
  <c r="N272" i="10"/>
  <c r="D273" i="10"/>
  <c r="I272" i="10"/>
  <c r="J272" i="10"/>
  <c r="L272" i="10"/>
  <c r="K272" i="10"/>
  <c r="H273" i="10" l="1"/>
  <c r="S273" i="10" s="1"/>
  <c r="D274" i="10"/>
  <c r="P273" i="10"/>
  <c r="J273" i="10"/>
  <c r="Q273" i="10"/>
  <c r="L273" i="10"/>
  <c r="N273" i="10"/>
  <c r="I273" i="10"/>
  <c r="M273" i="10"/>
  <c r="K273" i="10"/>
  <c r="R273" i="10"/>
  <c r="G273" i="10" s="1"/>
  <c r="O273" i="10"/>
  <c r="T272" i="10"/>
  <c r="U272" i="10" s="1"/>
  <c r="V272" i="10" s="1"/>
  <c r="W272" i="10" s="1"/>
  <c r="X272" i="10" s="1"/>
  <c r="Y272" i="10" s="1"/>
  <c r="Z272" i="10" s="1"/>
  <c r="AA272" i="10" s="1"/>
  <c r="AB272" i="10" s="1"/>
  <c r="AC272" i="10" s="1"/>
  <c r="H274" i="10" l="1"/>
  <c r="S274" i="10" s="1"/>
  <c r="P274" i="10"/>
  <c r="N274" i="10"/>
  <c r="I274" i="10"/>
  <c r="K274" i="10"/>
  <c r="R274" i="10"/>
  <c r="G274" i="10" s="1"/>
  <c r="J274" i="10"/>
  <c r="D275" i="10"/>
  <c r="Q274" i="10"/>
  <c r="M274" i="10"/>
  <c r="L274" i="10"/>
  <c r="O274" i="10"/>
  <c r="T273" i="10"/>
  <c r="U273" i="10" s="1"/>
  <c r="V273" i="10" s="1"/>
  <c r="W273" i="10" s="1"/>
  <c r="X273" i="10" s="1"/>
  <c r="Y273" i="10" s="1"/>
  <c r="Z273" i="10" s="1"/>
  <c r="AA273" i="10" s="1"/>
  <c r="AB273" i="10" s="1"/>
  <c r="AC273" i="10" s="1"/>
  <c r="H275" i="10" l="1"/>
  <c r="S275" i="10" s="1"/>
  <c r="R275" i="10"/>
  <c r="G275" i="10" s="1"/>
  <c r="D276" i="10"/>
  <c r="J275" i="10"/>
  <c r="O275" i="10"/>
  <c r="L275" i="10"/>
  <c r="N275" i="10"/>
  <c r="I275" i="10"/>
  <c r="K275" i="10"/>
  <c r="Q275" i="10"/>
  <c r="M275" i="10"/>
  <c r="P275" i="10"/>
  <c r="T274" i="10"/>
  <c r="U274" i="10" s="1"/>
  <c r="V274" i="10" s="1"/>
  <c r="W274" i="10" s="1"/>
  <c r="X274" i="10" s="1"/>
  <c r="Y274" i="10" s="1"/>
  <c r="Z274" i="10" s="1"/>
  <c r="AA274" i="10" s="1"/>
  <c r="AB274" i="10" s="1"/>
  <c r="AC274" i="10" s="1"/>
  <c r="J276" i="10" l="1"/>
  <c r="P276" i="10"/>
  <c r="Q276" i="10"/>
  <c r="K276" i="10"/>
  <c r="R276" i="10"/>
  <c r="G276" i="10" s="1"/>
  <c r="N276" i="10"/>
  <c r="D277" i="10"/>
  <c r="O276" i="10"/>
  <c r="M276" i="10"/>
  <c r="H276" i="10"/>
  <c r="S276" i="10" s="1"/>
  <c r="L276" i="10"/>
  <c r="I276" i="10"/>
  <c r="T275" i="10"/>
  <c r="U275" i="10" s="1"/>
  <c r="V275" i="10" s="1"/>
  <c r="W275" i="10" s="1"/>
  <c r="X275" i="10" s="1"/>
  <c r="Y275" i="10" s="1"/>
  <c r="Z275" i="10" s="1"/>
  <c r="AA275" i="10" s="1"/>
  <c r="AB275" i="10" s="1"/>
  <c r="AC275" i="10" s="1"/>
  <c r="H277" i="10" l="1"/>
  <c r="S277" i="10" s="1"/>
  <c r="L277" i="10"/>
  <c r="K277" i="10"/>
  <c r="P277" i="10"/>
  <c r="Q277" i="10"/>
  <c r="I277" i="10"/>
  <c r="D278" i="10"/>
  <c r="N277" i="10"/>
  <c r="J277" i="10"/>
  <c r="O277" i="10"/>
  <c r="M277" i="10"/>
  <c r="R277" i="10"/>
  <c r="G277" i="10" s="1"/>
  <c r="T276" i="10"/>
  <c r="U276" i="10" s="1"/>
  <c r="V276" i="10" s="1"/>
  <c r="W276" i="10" s="1"/>
  <c r="X276" i="10" s="1"/>
  <c r="Y276" i="10" s="1"/>
  <c r="Z276" i="10" s="1"/>
  <c r="AA276" i="10" s="1"/>
  <c r="AB276" i="10" s="1"/>
  <c r="AC276" i="10" s="1"/>
  <c r="H278" i="10" l="1"/>
  <c r="S278" i="10" s="1"/>
  <c r="M278" i="10"/>
  <c r="R278" i="10"/>
  <c r="G278" i="10" s="1"/>
  <c r="P278" i="10"/>
  <c r="I278" i="10"/>
  <c r="N278" i="10"/>
  <c r="Q278" i="10"/>
  <c r="K278" i="10"/>
  <c r="L278" i="10"/>
  <c r="O278" i="10"/>
  <c r="D279" i="10"/>
  <c r="J278" i="10"/>
  <c r="T277" i="10"/>
  <c r="U277" i="10" s="1"/>
  <c r="V277" i="10" s="1"/>
  <c r="W277" i="10" s="1"/>
  <c r="X277" i="10" s="1"/>
  <c r="Y277" i="10" s="1"/>
  <c r="Z277" i="10" s="1"/>
  <c r="AA277" i="10" s="1"/>
  <c r="AB277" i="10" s="1"/>
  <c r="AC277" i="10" s="1"/>
  <c r="H279" i="10" l="1"/>
  <c r="S279" i="10" s="1"/>
  <c r="R279" i="10"/>
  <c r="G279" i="10" s="1"/>
  <c r="Q279" i="10"/>
  <c r="J279" i="10"/>
  <c r="P279" i="10"/>
  <c r="L279" i="10"/>
  <c r="M279" i="10"/>
  <c r="D280" i="10"/>
  <c r="N279" i="10"/>
  <c r="K279" i="10"/>
  <c r="I279" i="10"/>
  <c r="O279" i="10"/>
  <c r="T278" i="10"/>
  <c r="U278" i="10" s="1"/>
  <c r="V278" i="10" s="1"/>
  <c r="W278" i="10" s="1"/>
  <c r="X278" i="10" s="1"/>
  <c r="Y278" i="10" s="1"/>
  <c r="Z278" i="10" s="1"/>
  <c r="AA278" i="10" s="1"/>
  <c r="AB278" i="10" s="1"/>
  <c r="AC278" i="10" s="1"/>
  <c r="T279" i="10" l="1"/>
  <c r="U279" i="10" s="1"/>
  <c r="V279" i="10" s="1"/>
  <c r="W279" i="10" s="1"/>
  <c r="X279" i="10" s="1"/>
  <c r="Y279" i="10" s="1"/>
  <c r="Z279" i="10" s="1"/>
  <c r="AA279" i="10" s="1"/>
  <c r="AB279" i="10" s="1"/>
  <c r="AC279" i="10" s="1"/>
  <c r="H280" i="10"/>
  <c r="S280" i="10" s="1"/>
  <c r="M280" i="10"/>
  <c r="R280" i="10"/>
  <c r="G280" i="10" s="1"/>
  <c r="N280" i="10"/>
  <c r="K280" i="10"/>
  <c r="L280" i="10"/>
  <c r="I280" i="10"/>
  <c r="Q280" i="10"/>
  <c r="J280" i="10"/>
  <c r="P280" i="10"/>
  <c r="D281" i="10"/>
  <c r="O280" i="10"/>
  <c r="T280" i="10" l="1"/>
  <c r="U280" i="10" s="1"/>
  <c r="V280" i="10" s="1"/>
  <c r="W280" i="10" s="1"/>
  <c r="X280" i="10" s="1"/>
  <c r="Y280" i="10" s="1"/>
  <c r="Z280" i="10" s="1"/>
  <c r="AA280" i="10" s="1"/>
  <c r="AB280" i="10" s="1"/>
  <c r="AC280" i="10" s="1"/>
  <c r="H281" i="10"/>
  <c r="S281" i="10" s="1"/>
  <c r="M281" i="10"/>
  <c r="L281" i="10"/>
  <c r="O281" i="10"/>
  <c r="R281" i="10"/>
  <c r="G281" i="10" s="1"/>
  <c r="J281" i="10"/>
  <c r="D282" i="10"/>
  <c r="P281" i="10"/>
  <c r="Q281" i="10"/>
  <c r="N281" i="10"/>
  <c r="I281" i="10"/>
  <c r="K281" i="10"/>
  <c r="T281" i="10" l="1"/>
  <c r="U281" i="10" s="1"/>
  <c r="V281" i="10" s="1"/>
  <c r="W281" i="10" s="1"/>
  <c r="X281" i="10" s="1"/>
  <c r="Y281" i="10" s="1"/>
  <c r="Z281" i="10" s="1"/>
  <c r="AA281" i="10" s="1"/>
  <c r="AB281" i="10" s="1"/>
  <c r="AC281" i="10" s="1"/>
  <c r="N282" i="10"/>
  <c r="H282" i="10"/>
  <c r="S282" i="10" s="1"/>
  <c r="I282" i="10"/>
  <c r="K282" i="10"/>
  <c r="Q282" i="10"/>
  <c r="R282" i="10"/>
  <c r="G282" i="10" s="1"/>
  <c r="P282" i="10"/>
  <c r="L282" i="10"/>
  <c r="J282" i="10"/>
  <c r="D283" i="10"/>
  <c r="O282" i="10"/>
  <c r="M282" i="10"/>
  <c r="T282" i="10" l="1"/>
  <c r="U282" i="10" s="1"/>
  <c r="V282" i="10" s="1"/>
  <c r="W282" i="10" s="1"/>
  <c r="X282" i="10" s="1"/>
  <c r="Y282" i="10" s="1"/>
  <c r="Z282" i="10" s="1"/>
  <c r="AA282" i="10" s="1"/>
  <c r="AB282" i="10" s="1"/>
  <c r="AC282" i="10" s="1"/>
  <c r="D284" i="10"/>
  <c r="R283" i="10"/>
  <c r="G283" i="10" s="1"/>
  <c r="Q283" i="10"/>
  <c r="H283" i="10"/>
  <c r="S283" i="10" s="1"/>
  <c r="M283" i="10"/>
  <c r="L283" i="10"/>
  <c r="I283" i="10"/>
  <c r="J283" i="10"/>
  <c r="P283" i="10"/>
  <c r="K283" i="10"/>
  <c r="N283" i="10"/>
  <c r="O283" i="10"/>
  <c r="T283" i="10" l="1"/>
  <c r="U283" i="10" s="1"/>
  <c r="V283" i="10" s="1"/>
  <c r="W283" i="10" s="1"/>
  <c r="X283" i="10" s="1"/>
  <c r="Y283" i="10" s="1"/>
  <c r="Z283" i="10" s="1"/>
  <c r="AA283" i="10" s="1"/>
  <c r="AB283" i="10" s="1"/>
  <c r="AC283" i="10" s="1"/>
  <c r="I284" i="10"/>
  <c r="P284" i="10"/>
  <c r="L284" i="10"/>
  <c r="D285" i="10"/>
  <c r="J284" i="10"/>
  <c r="O284" i="10"/>
  <c r="Q284" i="10"/>
  <c r="M284" i="10"/>
  <c r="H284" i="10"/>
  <c r="S284" i="10" s="1"/>
  <c r="N284" i="10"/>
  <c r="K284" i="10"/>
  <c r="R284" i="10"/>
  <c r="G284" i="10" s="1"/>
  <c r="T284" i="10" l="1"/>
  <c r="U284" i="10" s="1"/>
  <c r="V284" i="10" s="1"/>
  <c r="W284" i="10" s="1"/>
  <c r="X284" i="10" s="1"/>
  <c r="Y284" i="10" s="1"/>
  <c r="Z284" i="10" s="1"/>
  <c r="AA284" i="10" s="1"/>
  <c r="AB284" i="10" s="1"/>
  <c r="AC284" i="10" s="1"/>
  <c r="D286" i="10"/>
  <c r="K285" i="10"/>
  <c r="P285" i="10"/>
  <c r="Q285" i="10"/>
  <c r="J285" i="10"/>
  <c r="R285" i="10"/>
  <c r="G285" i="10" s="1"/>
  <c r="L285" i="10"/>
  <c r="I285" i="10"/>
  <c r="N285" i="10"/>
  <c r="H285" i="10"/>
  <c r="S285" i="10" s="1"/>
  <c r="M285" i="10"/>
  <c r="O285" i="10"/>
  <c r="T285" i="10" l="1"/>
  <c r="U285" i="10" s="1"/>
  <c r="V285" i="10" s="1"/>
  <c r="W285" i="10" s="1"/>
  <c r="X285" i="10" s="1"/>
  <c r="Y285" i="10" s="1"/>
  <c r="Z285" i="10" s="1"/>
  <c r="AA285" i="10" s="1"/>
  <c r="AB285" i="10" s="1"/>
  <c r="AC285" i="10" s="1"/>
  <c r="K286" i="10"/>
  <c r="I286" i="10"/>
  <c r="J286" i="10"/>
  <c r="N286" i="10"/>
  <c r="P286" i="10"/>
  <c r="Q286" i="10"/>
  <c r="D287" i="10"/>
  <c r="M286" i="10"/>
  <c r="H286" i="10"/>
  <c r="S286" i="10" s="1"/>
  <c r="R286" i="10"/>
  <c r="G286" i="10" s="1"/>
  <c r="O286" i="10"/>
  <c r="L286" i="10"/>
  <c r="T286" i="10" l="1"/>
  <c r="U286" i="10" s="1"/>
  <c r="V286" i="10" s="1"/>
  <c r="W286" i="10" s="1"/>
  <c r="X286" i="10" s="1"/>
  <c r="Y286" i="10" s="1"/>
  <c r="Z286" i="10" s="1"/>
  <c r="AA286" i="10" s="1"/>
  <c r="AB286" i="10" s="1"/>
  <c r="AC286" i="10" s="1"/>
  <c r="H287" i="10"/>
  <c r="S287" i="10" s="1"/>
  <c r="L287" i="10"/>
  <c r="M287" i="10"/>
  <c r="D288" i="10"/>
  <c r="K287" i="10"/>
  <c r="I287" i="10"/>
  <c r="J287" i="10"/>
  <c r="Q287" i="10"/>
  <c r="O287" i="10"/>
  <c r="N287" i="10"/>
  <c r="P287" i="10"/>
  <c r="R287" i="10"/>
  <c r="G287" i="10" s="1"/>
  <c r="H288" i="10" l="1"/>
  <c r="S288" i="10" s="1"/>
  <c r="N288" i="10"/>
  <c r="K288" i="10"/>
  <c r="I288" i="10"/>
  <c r="P288" i="10"/>
  <c r="J288" i="10"/>
  <c r="R288" i="10"/>
  <c r="G288" i="10" s="1"/>
  <c r="M288" i="10"/>
  <c r="O288" i="10"/>
  <c r="D289" i="10"/>
  <c r="Q288" i="10"/>
  <c r="L288" i="10"/>
  <c r="T287" i="10"/>
  <c r="U287" i="10" s="1"/>
  <c r="V287" i="10" s="1"/>
  <c r="W287" i="10" s="1"/>
  <c r="X287" i="10" s="1"/>
  <c r="Y287" i="10" s="1"/>
  <c r="Z287" i="10" s="1"/>
  <c r="AA287" i="10" s="1"/>
  <c r="AB287" i="10" s="1"/>
  <c r="AC287" i="10" s="1"/>
  <c r="J289" i="10" l="1"/>
  <c r="P289" i="10"/>
  <c r="Q289" i="10"/>
  <c r="L289" i="10"/>
  <c r="M289" i="10"/>
  <c r="K289" i="10"/>
  <c r="D290" i="10"/>
  <c r="I289" i="10"/>
  <c r="R289" i="10"/>
  <c r="G289" i="10" s="1"/>
  <c r="H289" i="10"/>
  <c r="S289" i="10" s="1"/>
  <c r="N289" i="10"/>
  <c r="O289" i="10"/>
  <c r="T288" i="10"/>
  <c r="U288" i="10" s="1"/>
  <c r="V288" i="10" s="1"/>
  <c r="W288" i="10" s="1"/>
  <c r="X288" i="10" s="1"/>
  <c r="Y288" i="10" s="1"/>
  <c r="Z288" i="10" s="1"/>
  <c r="AA288" i="10" s="1"/>
  <c r="AB288" i="10" s="1"/>
  <c r="AC288" i="10" s="1"/>
  <c r="H290" i="10" l="1"/>
  <c r="S290" i="10" s="1"/>
  <c r="P290" i="10"/>
  <c r="D291" i="10"/>
  <c r="O290" i="10"/>
  <c r="N290" i="10"/>
  <c r="R290" i="10"/>
  <c r="G290" i="10" s="1"/>
  <c r="K290" i="10"/>
  <c r="I290" i="10"/>
  <c r="Q290" i="10"/>
  <c r="J290" i="10"/>
  <c r="L290" i="10"/>
  <c r="M290" i="10"/>
  <c r="T289" i="10"/>
  <c r="U289" i="10" s="1"/>
  <c r="V289" i="10" s="1"/>
  <c r="W289" i="10" s="1"/>
  <c r="X289" i="10" s="1"/>
  <c r="Y289" i="10" s="1"/>
  <c r="Z289" i="10" s="1"/>
  <c r="AA289" i="10" s="1"/>
  <c r="AB289" i="10" s="1"/>
  <c r="AC289" i="10" s="1"/>
  <c r="J291" i="10" l="1"/>
  <c r="I291" i="10"/>
  <c r="M291" i="10"/>
  <c r="H291" i="10"/>
  <c r="S291" i="10" s="1"/>
  <c r="P291" i="10"/>
  <c r="N291" i="10"/>
  <c r="O291" i="10"/>
  <c r="L291" i="10"/>
  <c r="D292" i="10"/>
  <c r="Q291" i="10"/>
  <c r="K291" i="10"/>
  <c r="R291" i="10"/>
  <c r="G291" i="10" s="1"/>
  <c r="T290" i="10"/>
  <c r="U290" i="10" s="1"/>
  <c r="V290" i="10" s="1"/>
  <c r="W290" i="10" s="1"/>
  <c r="X290" i="10" s="1"/>
  <c r="Y290" i="10" s="1"/>
  <c r="Z290" i="10" s="1"/>
  <c r="AA290" i="10" s="1"/>
  <c r="AB290" i="10" s="1"/>
  <c r="AC290" i="10" s="1"/>
  <c r="H292" i="10" l="1"/>
  <c r="S292" i="10" s="1"/>
  <c r="P292" i="10"/>
  <c r="D293" i="10"/>
  <c r="N292" i="10"/>
  <c r="K292" i="10"/>
  <c r="L292" i="10"/>
  <c r="Q292" i="10"/>
  <c r="R292" i="10"/>
  <c r="G292" i="10" s="1"/>
  <c r="I292" i="10"/>
  <c r="M292" i="10"/>
  <c r="J292" i="10"/>
  <c r="O292" i="10"/>
  <c r="T291" i="10"/>
  <c r="U291" i="10" s="1"/>
  <c r="V291" i="10" s="1"/>
  <c r="W291" i="10" s="1"/>
  <c r="X291" i="10" s="1"/>
  <c r="Y291" i="10" s="1"/>
  <c r="Z291" i="10" s="1"/>
  <c r="AA291" i="10" s="1"/>
  <c r="AB291" i="10" s="1"/>
  <c r="AC291" i="10" s="1"/>
  <c r="H293" i="10" l="1"/>
  <c r="S293" i="10" s="1"/>
  <c r="L293" i="10"/>
  <c r="Q293" i="10"/>
  <c r="I293" i="10"/>
  <c r="P293" i="10"/>
  <c r="O293" i="10"/>
  <c r="J293" i="10"/>
  <c r="D294" i="10"/>
  <c r="K293" i="10"/>
  <c r="R293" i="10"/>
  <c r="G293" i="10" s="1"/>
  <c r="M293" i="10"/>
  <c r="N293" i="10"/>
  <c r="T292" i="10"/>
  <c r="U292" i="10" s="1"/>
  <c r="V292" i="10" s="1"/>
  <c r="W292" i="10" s="1"/>
  <c r="X292" i="10" s="1"/>
  <c r="Y292" i="10" s="1"/>
  <c r="Z292" i="10" s="1"/>
  <c r="AA292" i="10" s="1"/>
  <c r="AB292" i="10" s="1"/>
  <c r="AC292" i="10" s="1"/>
  <c r="M294" i="10" l="1"/>
  <c r="D295" i="10"/>
  <c r="J294" i="10"/>
  <c r="P294" i="10"/>
  <c r="K294" i="10"/>
  <c r="R294" i="10"/>
  <c r="G294" i="10" s="1"/>
  <c r="L294" i="10"/>
  <c r="O294" i="10"/>
  <c r="N294" i="10"/>
  <c r="I294" i="10"/>
  <c r="Q294" i="10"/>
  <c r="H294" i="10"/>
  <c r="S294" i="10" s="1"/>
  <c r="T293" i="10"/>
  <c r="U293" i="10" s="1"/>
  <c r="V293" i="10" s="1"/>
  <c r="W293" i="10" s="1"/>
  <c r="X293" i="10" s="1"/>
  <c r="Y293" i="10" s="1"/>
  <c r="Z293" i="10" s="1"/>
  <c r="AA293" i="10" s="1"/>
  <c r="AB293" i="10" s="1"/>
  <c r="AC293" i="10" s="1"/>
  <c r="T294" i="10" l="1"/>
  <c r="U294" i="10" s="1"/>
  <c r="V294" i="10" s="1"/>
  <c r="W294" i="10" s="1"/>
  <c r="X294" i="10" s="1"/>
  <c r="Y294" i="10" s="1"/>
  <c r="Z294" i="10" s="1"/>
  <c r="AA294" i="10" s="1"/>
  <c r="AB294" i="10" s="1"/>
  <c r="AC294" i="10" s="1"/>
  <c r="H295" i="10"/>
  <c r="S295" i="10" s="1"/>
  <c r="J295" i="10"/>
  <c r="M295" i="10"/>
  <c r="K295" i="10"/>
  <c r="Q295" i="10"/>
  <c r="N295" i="10"/>
  <c r="L295" i="10"/>
  <c r="O295" i="10"/>
  <c r="D296" i="10"/>
  <c r="I295" i="10"/>
  <c r="R295" i="10"/>
  <c r="G295" i="10" s="1"/>
  <c r="P295" i="10"/>
  <c r="R296" i="10" l="1"/>
  <c r="G296" i="10" s="1"/>
  <c r="J296" i="10"/>
  <c r="P296" i="10"/>
  <c r="N296" i="10"/>
  <c r="M296" i="10"/>
  <c r="D297" i="10"/>
  <c r="O296" i="10"/>
  <c r="I296" i="10"/>
  <c r="Q296" i="10"/>
  <c r="L296" i="10"/>
  <c r="K296" i="10"/>
  <c r="H296" i="10"/>
  <c r="S296" i="10" s="1"/>
  <c r="T295" i="10"/>
  <c r="U295" i="10" s="1"/>
  <c r="V295" i="10" s="1"/>
  <c r="W295" i="10" s="1"/>
  <c r="X295" i="10" s="1"/>
  <c r="Y295" i="10" s="1"/>
  <c r="Z295" i="10" s="1"/>
  <c r="AA295" i="10" s="1"/>
  <c r="AB295" i="10" s="1"/>
  <c r="AC295" i="10" s="1"/>
  <c r="T296" i="10" l="1"/>
  <c r="U296" i="10" s="1"/>
  <c r="V296" i="10" s="1"/>
  <c r="W296" i="10" s="1"/>
  <c r="X296" i="10" s="1"/>
  <c r="Y296" i="10" s="1"/>
  <c r="Z296" i="10" s="1"/>
  <c r="AA296" i="10" s="1"/>
  <c r="AB296" i="10" s="1"/>
  <c r="AC296" i="10" s="1"/>
  <c r="H297" i="10"/>
  <c r="S297" i="10" s="1"/>
  <c r="R297" i="10"/>
  <c r="G297" i="10" s="1"/>
  <c r="I297" i="10"/>
  <c r="M297" i="10"/>
  <c r="K297" i="10"/>
  <c r="J297" i="10"/>
  <c r="L297" i="10"/>
  <c r="P297" i="10"/>
  <c r="O297" i="10"/>
  <c r="Q297" i="10"/>
  <c r="D298" i="10"/>
  <c r="N297" i="10"/>
  <c r="P298" i="10" l="1"/>
  <c r="L298" i="10"/>
  <c r="M298" i="10"/>
  <c r="R298" i="10"/>
  <c r="G298" i="10" s="1"/>
  <c r="O298" i="10"/>
  <c r="D299" i="10"/>
  <c r="K298" i="10"/>
  <c r="H298" i="10"/>
  <c r="S298" i="10" s="1"/>
  <c r="J298" i="10"/>
  <c r="N298" i="10"/>
  <c r="I298" i="10"/>
  <c r="Q298" i="10"/>
  <c r="T297" i="10"/>
  <c r="U297" i="10" s="1"/>
  <c r="V297" i="10" s="1"/>
  <c r="W297" i="10" s="1"/>
  <c r="X297" i="10" s="1"/>
  <c r="Y297" i="10" s="1"/>
  <c r="Z297" i="10" s="1"/>
  <c r="AA297" i="10" s="1"/>
  <c r="AB297" i="10" s="1"/>
  <c r="AC297" i="10" s="1"/>
  <c r="T298" i="10" l="1"/>
  <c r="U298" i="10" s="1"/>
  <c r="V298" i="10" s="1"/>
  <c r="W298" i="10" s="1"/>
  <c r="X298" i="10" s="1"/>
  <c r="Y298" i="10" s="1"/>
  <c r="Z298" i="10" s="1"/>
  <c r="AA298" i="10" s="1"/>
  <c r="AB298" i="10" s="1"/>
  <c r="AC298" i="10" s="1"/>
  <c r="R299" i="10"/>
  <c r="G299" i="10" s="1"/>
  <c r="H299" i="10"/>
  <c r="S299" i="10" s="1"/>
  <c r="M299" i="10"/>
  <c r="Q299" i="10"/>
  <c r="O299" i="10"/>
  <c r="K299" i="10"/>
  <c r="N299" i="10"/>
  <c r="P299" i="10"/>
  <c r="I299" i="10"/>
  <c r="J299" i="10"/>
  <c r="L299" i="10"/>
  <c r="D300" i="10"/>
  <c r="L300" i="10" l="1"/>
  <c r="K300" i="10"/>
  <c r="J300" i="10"/>
  <c r="I300" i="10"/>
  <c r="P300" i="10"/>
  <c r="D301" i="10"/>
  <c r="R300" i="10"/>
  <c r="G300" i="10" s="1"/>
  <c r="H300" i="10"/>
  <c r="S300" i="10" s="1"/>
  <c r="O300" i="10"/>
  <c r="M300" i="10"/>
  <c r="N300" i="10"/>
  <c r="Q300" i="10"/>
  <c r="T299" i="10"/>
  <c r="U299" i="10" s="1"/>
  <c r="V299" i="10" s="1"/>
  <c r="W299" i="10" s="1"/>
  <c r="X299" i="10" s="1"/>
  <c r="Y299" i="10" s="1"/>
  <c r="Z299" i="10" s="1"/>
  <c r="AA299" i="10" s="1"/>
  <c r="AB299" i="10" s="1"/>
  <c r="AC299" i="10" s="1"/>
  <c r="T300" i="10" l="1"/>
  <c r="U300" i="10" s="1"/>
  <c r="V300" i="10" s="1"/>
  <c r="W300" i="10" s="1"/>
  <c r="X300" i="10" s="1"/>
  <c r="Y300" i="10" s="1"/>
  <c r="Z300" i="10" s="1"/>
  <c r="AA300" i="10" s="1"/>
  <c r="AB300" i="10" s="1"/>
  <c r="AC300" i="10" s="1"/>
  <c r="P301" i="10"/>
  <c r="Q301" i="10"/>
  <c r="O301" i="10"/>
  <c r="D302" i="10"/>
  <c r="R301" i="10"/>
  <c r="G301" i="10" s="1"/>
  <c r="K301" i="10"/>
  <c r="H301" i="10"/>
  <c r="S301" i="10" s="1"/>
  <c r="N301" i="10"/>
  <c r="I301" i="10"/>
  <c r="J301" i="10"/>
  <c r="L301" i="10"/>
  <c r="M301" i="10"/>
  <c r="T301" i="10" l="1"/>
  <c r="U301" i="10" s="1"/>
  <c r="V301" i="10" s="1"/>
  <c r="W301" i="10" s="1"/>
  <c r="X301" i="10" s="1"/>
  <c r="Y301" i="10" s="1"/>
  <c r="Z301" i="10" s="1"/>
  <c r="AA301" i="10" s="1"/>
  <c r="AB301" i="10" s="1"/>
  <c r="AC301" i="10" s="1"/>
  <c r="D303" i="10"/>
  <c r="I302" i="10"/>
  <c r="K302" i="10"/>
  <c r="N302" i="10"/>
  <c r="J302" i="10"/>
  <c r="Q302" i="10"/>
  <c r="M302" i="10"/>
  <c r="L302" i="10"/>
  <c r="O302" i="10"/>
  <c r="R302" i="10"/>
  <c r="G302" i="10" s="1"/>
  <c r="H302" i="10"/>
  <c r="S302" i="10" s="1"/>
  <c r="P302" i="10"/>
  <c r="T302" i="10" l="1"/>
  <c r="U302" i="10" s="1"/>
  <c r="V302" i="10" s="1"/>
  <c r="W302" i="10" s="1"/>
  <c r="X302" i="10" s="1"/>
  <c r="Y302" i="10" s="1"/>
  <c r="Z302" i="10" s="1"/>
  <c r="AA302" i="10" s="1"/>
  <c r="AB302" i="10" s="1"/>
  <c r="AC302" i="10" s="1"/>
  <c r="R303" i="10"/>
  <c r="G303" i="10" s="1"/>
  <c r="L303" i="10"/>
  <c r="N303" i="10"/>
  <c r="D304" i="10"/>
  <c r="P303" i="10"/>
  <c r="H303" i="10"/>
  <c r="S303" i="10" s="1"/>
  <c r="M303" i="10"/>
  <c r="I303" i="10"/>
  <c r="J303" i="10"/>
  <c r="Q303" i="10"/>
  <c r="K303" i="10"/>
  <c r="O303" i="10"/>
  <c r="R304" i="10" l="1"/>
  <c r="G304" i="10" s="1"/>
  <c r="Q304" i="10"/>
  <c r="P304" i="10"/>
  <c r="D305" i="10"/>
  <c r="O304" i="10"/>
  <c r="J304" i="10"/>
  <c r="N304" i="10"/>
  <c r="H304" i="10"/>
  <c r="S304" i="10" s="1"/>
  <c r="L304" i="10"/>
  <c r="K304" i="10"/>
  <c r="I304" i="10"/>
  <c r="M304" i="10"/>
  <c r="T303" i="10"/>
  <c r="U303" i="10" s="1"/>
  <c r="V303" i="10" s="1"/>
  <c r="W303" i="10" s="1"/>
  <c r="X303" i="10" s="1"/>
  <c r="Y303" i="10" s="1"/>
  <c r="Z303" i="10" s="1"/>
  <c r="AA303" i="10" s="1"/>
  <c r="AB303" i="10" s="1"/>
  <c r="AC303" i="10" s="1"/>
  <c r="T304" i="10" l="1"/>
  <c r="U304" i="10" s="1"/>
  <c r="V304" i="10" s="1"/>
  <c r="W304" i="10" s="1"/>
  <c r="X304" i="10" s="1"/>
  <c r="Y304" i="10" s="1"/>
  <c r="Z304" i="10" s="1"/>
  <c r="AA304" i="10" s="1"/>
  <c r="AB304" i="10" s="1"/>
  <c r="AC304" i="10" s="1"/>
  <c r="H305" i="10"/>
  <c r="S305" i="10" s="1"/>
  <c r="J305" i="10"/>
  <c r="P305" i="10"/>
  <c r="L305" i="10"/>
  <c r="R305" i="10"/>
  <c r="G305" i="10" s="1"/>
  <c r="N305" i="10"/>
  <c r="Q305" i="10"/>
  <c r="M305" i="10"/>
  <c r="O305" i="10"/>
  <c r="D306" i="10"/>
  <c r="I305" i="10"/>
  <c r="K305" i="10"/>
  <c r="H306" i="10" l="1"/>
  <c r="S306" i="10" s="1"/>
  <c r="I306" i="10"/>
  <c r="R306" i="10"/>
  <c r="G306" i="10" s="1"/>
  <c r="P306" i="10"/>
  <c r="D307" i="10"/>
  <c r="M306" i="10"/>
  <c r="J306" i="10"/>
  <c r="Q306" i="10"/>
  <c r="K306" i="10"/>
  <c r="L306" i="10"/>
  <c r="O306" i="10"/>
  <c r="N306" i="10"/>
  <c r="T305" i="10"/>
  <c r="U305" i="10" s="1"/>
  <c r="V305" i="10" s="1"/>
  <c r="W305" i="10" s="1"/>
  <c r="X305" i="10" s="1"/>
  <c r="Y305" i="10" s="1"/>
  <c r="Z305" i="10" s="1"/>
  <c r="AA305" i="10" s="1"/>
  <c r="AB305" i="10" s="1"/>
  <c r="AC305" i="10" s="1"/>
  <c r="H307" i="10" l="1"/>
  <c r="S307" i="10" s="1"/>
  <c r="M307" i="10"/>
  <c r="N307" i="10"/>
  <c r="I307" i="10"/>
  <c r="J307" i="10"/>
  <c r="L307" i="10"/>
  <c r="R307" i="10"/>
  <c r="G307" i="10" s="1"/>
  <c r="K307" i="10"/>
  <c r="O307" i="10"/>
  <c r="P307" i="10"/>
  <c r="Q307" i="10"/>
  <c r="D308" i="10"/>
  <c r="T306" i="10"/>
  <c r="U306" i="10" s="1"/>
  <c r="V306" i="10" s="1"/>
  <c r="W306" i="10" s="1"/>
  <c r="X306" i="10" s="1"/>
  <c r="Y306" i="10" s="1"/>
  <c r="Z306" i="10" s="1"/>
  <c r="AA306" i="10" s="1"/>
  <c r="AB306" i="10" s="1"/>
  <c r="AC306" i="10" s="1"/>
  <c r="H308" i="10" l="1"/>
  <c r="S308" i="10" s="1"/>
  <c r="P308" i="10"/>
  <c r="O308" i="10"/>
  <c r="K308" i="10"/>
  <c r="D309" i="10"/>
  <c r="M308" i="10"/>
  <c r="L308" i="10"/>
  <c r="N308" i="10"/>
  <c r="I308" i="10"/>
  <c r="Q308" i="10"/>
  <c r="R308" i="10"/>
  <c r="G308" i="10" s="1"/>
  <c r="J308" i="10"/>
  <c r="T307" i="10"/>
  <c r="U307" i="10" s="1"/>
  <c r="V307" i="10" s="1"/>
  <c r="W307" i="10" s="1"/>
  <c r="X307" i="10" s="1"/>
  <c r="Y307" i="10" s="1"/>
  <c r="Z307" i="10" s="1"/>
  <c r="AA307" i="10" s="1"/>
  <c r="AB307" i="10" s="1"/>
  <c r="AC307" i="10" s="1"/>
  <c r="H309" i="10" l="1"/>
  <c r="S309" i="10" s="1"/>
  <c r="K309" i="10"/>
  <c r="O309" i="10"/>
  <c r="Q309" i="10"/>
  <c r="L309" i="10"/>
  <c r="J309" i="10"/>
  <c r="R309" i="10"/>
  <c r="G309" i="10" s="1"/>
  <c r="N309" i="10"/>
  <c r="D310" i="10"/>
  <c r="I309" i="10"/>
  <c r="M309" i="10"/>
  <c r="P309" i="10"/>
  <c r="T308" i="10"/>
  <c r="U308" i="10" s="1"/>
  <c r="V308" i="10" s="1"/>
  <c r="W308" i="10" s="1"/>
  <c r="X308" i="10" s="1"/>
  <c r="Y308" i="10" s="1"/>
  <c r="Z308" i="10" s="1"/>
  <c r="AA308" i="10" s="1"/>
  <c r="AB308" i="10" s="1"/>
  <c r="AC308" i="10" s="1"/>
  <c r="H310" i="10" l="1"/>
  <c r="S310" i="10" s="1"/>
  <c r="L310" i="10"/>
  <c r="R310" i="10"/>
  <c r="G310" i="10" s="1"/>
  <c r="P310" i="10"/>
  <c r="D311" i="10"/>
  <c r="K310" i="10"/>
  <c r="N310" i="10"/>
  <c r="I310" i="10"/>
  <c r="O310" i="10"/>
  <c r="M310" i="10"/>
  <c r="Q310" i="10"/>
  <c r="J310" i="10"/>
  <c r="T309" i="10"/>
  <c r="U309" i="10" s="1"/>
  <c r="V309" i="10" s="1"/>
  <c r="W309" i="10" s="1"/>
  <c r="X309" i="10" s="1"/>
  <c r="Y309" i="10" s="1"/>
  <c r="Z309" i="10" s="1"/>
  <c r="AA309" i="10" s="1"/>
  <c r="AB309" i="10" s="1"/>
  <c r="AC309" i="10" s="1"/>
  <c r="H311" i="10" l="1"/>
  <c r="S311" i="10" s="1"/>
  <c r="L311" i="10"/>
  <c r="P311" i="10"/>
  <c r="J311" i="10"/>
  <c r="K311" i="10"/>
  <c r="I311" i="10"/>
  <c r="R311" i="10"/>
  <c r="G311" i="10" s="1"/>
  <c r="Q311" i="10"/>
  <c r="D312" i="10"/>
  <c r="N311" i="10"/>
  <c r="M311" i="10"/>
  <c r="O311" i="10"/>
  <c r="T310" i="10"/>
  <c r="U310" i="10" s="1"/>
  <c r="V310" i="10" s="1"/>
  <c r="W310" i="10" s="1"/>
  <c r="X310" i="10" s="1"/>
  <c r="Y310" i="10" s="1"/>
  <c r="Z310" i="10" s="1"/>
  <c r="AA310" i="10" s="1"/>
  <c r="AB310" i="10" s="1"/>
  <c r="AC310" i="10" s="1"/>
  <c r="P312" i="10" l="1"/>
  <c r="K312" i="10"/>
  <c r="M312" i="10"/>
  <c r="L312" i="10"/>
  <c r="N312" i="10"/>
  <c r="O312" i="10"/>
  <c r="D313" i="10"/>
  <c r="R312" i="10"/>
  <c r="G312" i="10" s="1"/>
  <c r="Q312" i="10"/>
  <c r="I312" i="10"/>
  <c r="J312" i="10"/>
  <c r="H312" i="10"/>
  <c r="S312" i="10" s="1"/>
  <c r="T311" i="10"/>
  <c r="U311" i="10" s="1"/>
  <c r="V311" i="10" s="1"/>
  <c r="W311" i="10" s="1"/>
  <c r="X311" i="10" s="1"/>
  <c r="Y311" i="10" s="1"/>
  <c r="Z311" i="10" s="1"/>
  <c r="AA311" i="10" s="1"/>
  <c r="AB311" i="10" s="1"/>
  <c r="AC311" i="10" s="1"/>
  <c r="T312" i="10" l="1"/>
  <c r="U312" i="10" s="1"/>
  <c r="V312" i="10" s="1"/>
  <c r="W312" i="10" s="1"/>
  <c r="X312" i="10" s="1"/>
  <c r="Y312" i="10" s="1"/>
  <c r="Z312" i="10" s="1"/>
  <c r="AA312" i="10" s="1"/>
  <c r="AB312" i="10" s="1"/>
  <c r="AC312" i="10" s="1"/>
  <c r="N313" i="10"/>
  <c r="D314" i="10"/>
  <c r="Q313" i="10"/>
  <c r="H313" i="10"/>
  <c r="S313" i="10" s="1"/>
  <c r="L313" i="10"/>
  <c r="I313" i="10"/>
  <c r="K313" i="10"/>
  <c r="R313" i="10"/>
  <c r="G313" i="10" s="1"/>
  <c r="J313" i="10"/>
  <c r="M313" i="10"/>
  <c r="O313" i="10"/>
  <c r="P313" i="10"/>
  <c r="I314" i="10" l="1"/>
  <c r="M314" i="10"/>
  <c r="O314" i="10"/>
  <c r="L314" i="10"/>
  <c r="J314" i="10"/>
  <c r="R314" i="10"/>
  <c r="G314" i="10" s="1"/>
  <c r="D315" i="10"/>
  <c r="K314" i="10"/>
  <c r="H314" i="10"/>
  <c r="S314" i="10" s="1"/>
  <c r="Q314" i="10"/>
  <c r="P314" i="10"/>
  <c r="N314" i="10"/>
  <c r="T313" i="10"/>
  <c r="U313" i="10" s="1"/>
  <c r="V313" i="10" s="1"/>
  <c r="W313" i="10" s="1"/>
  <c r="X313" i="10" s="1"/>
  <c r="Y313" i="10" s="1"/>
  <c r="Z313" i="10" s="1"/>
  <c r="AA313" i="10" s="1"/>
  <c r="AB313" i="10" s="1"/>
  <c r="AC313" i="10" s="1"/>
  <c r="J315" i="10" l="1"/>
  <c r="D316" i="10"/>
  <c r="P315" i="10"/>
  <c r="H315" i="10"/>
  <c r="S315" i="10" s="1"/>
  <c r="N315" i="10"/>
  <c r="K315" i="10"/>
  <c r="I315" i="10"/>
  <c r="O315" i="10"/>
  <c r="L315" i="10"/>
  <c r="Q315" i="10"/>
  <c r="M315" i="10"/>
  <c r="R315" i="10"/>
  <c r="G315" i="10" s="1"/>
  <c r="T314" i="10"/>
  <c r="U314" i="10" s="1"/>
  <c r="V314" i="10" s="1"/>
  <c r="W314" i="10" s="1"/>
  <c r="X314" i="10" s="1"/>
  <c r="Y314" i="10" s="1"/>
  <c r="Z314" i="10" s="1"/>
  <c r="AA314" i="10" s="1"/>
  <c r="AB314" i="10" s="1"/>
  <c r="AC314" i="10" s="1"/>
  <c r="J316" i="10" l="1"/>
  <c r="P316" i="10"/>
  <c r="H316" i="10"/>
  <c r="S316" i="10" s="1"/>
  <c r="I316" i="10"/>
  <c r="O316" i="10"/>
  <c r="R316" i="10"/>
  <c r="G316" i="10" s="1"/>
  <c r="L316" i="10"/>
  <c r="K316" i="10"/>
  <c r="Q316" i="10"/>
  <c r="D317" i="10"/>
  <c r="M316" i="10"/>
  <c r="N316" i="10"/>
  <c r="T315" i="10"/>
  <c r="U315" i="10" s="1"/>
  <c r="V315" i="10" s="1"/>
  <c r="W315" i="10" s="1"/>
  <c r="X315" i="10" s="1"/>
  <c r="Y315" i="10" s="1"/>
  <c r="Z315" i="10" s="1"/>
  <c r="AA315" i="10" s="1"/>
  <c r="AB315" i="10" s="1"/>
  <c r="AC315" i="10" s="1"/>
  <c r="T316" i="10" l="1"/>
  <c r="U316" i="10" s="1"/>
  <c r="V316" i="10" s="1"/>
  <c r="W316" i="10" s="1"/>
  <c r="X316" i="10" s="1"/>
  <c r="Y316" i="10" s="1"/>
  <c r="Z316" i="10" s="1"/>
  <c r="AA316" i="10" s="1"/>
  <c r="AB316" i="10" s="1"/>
  <c r="AC316" i="10" s="1"/>
  <c r="H317" i="10"/>
  <c r="S317" i="10" s="1"/>
  <c r="M317" i="10"/>
  <c r="J317" i="10"/>
  <c r="I317" i="10"/>
  <c r="O317" i="10"/>
  <c r="R317" i="10"/>
  <c r="G317" i="10" s="1"/>
  <c r="D318" i="10"/>
  <c r="N317" i="10"/>
  <c r="Q317" i="10"/>
  <c r="L317" i="10"/>
  <c r="P317" i="10"/>
  <c r="K317" i="10"/>
  <c r="T317" i="10" l="1"/>
  <c r="U317" i="10" s="1"/>
  <c r="V317" i="10" s="1"/>
  <c r="W317" i="10" s="1"/>
  <c r="X317" i="10" s="1"/>
  <c r="Y317" i="10" s="1"/>
  <c r="Z317" i="10" s="1"/>
  <c r="AA317" i="10" s="1"/>
  <c r="AB317" i="10" s="1"/>
  <c r="AC317" i="10" s="1"/>
  <c r="K318" i="10"/>
  <c r="M318" i="10"/>
  <c r="R318" i="10"/>
  <c r="G318" i="10" s="1"/>
  <c r="D319" i="10"/>
  <c r="N318" i="10"/>
  <c r="P318" i="10"/>
  <c r="O318" i="10"/>
  <c r="H318" i="10"/>
  <c r="S318" i="10" s="1"/>
  <c r="Q318" i="10"/>
  <c r="L318" i="10"/>
  <c r="J318" i="10"/>
  <c r="I318" i="10"/>
  <c r="H319" i="10" l="1"/>
  <c r="S319" i="10" s="1"/>
  <c r="D320" i="10"/>
  <c r="I319" i="10"/>
  <c r="P319" i="10"/>
  <c r="R319" i="10"/>
  <c r="G319" i="10" s="1"/>
  <c r="Q319" i="10"/>
  <c r="L319" i="10"/>
  <c r="N319" i="10"/>
  <c r="O319" i="10"/>
  <c r="K319" i="10"/>
  <c r="M319" i="10"/>
  <c r="J319" i="10"/>
  <c r="T318" i="10"/>
  <c r="U318" i="10" s="1"/>
  <c r="V318" i="10" s="1"/>
  <c r="W318" i="10" s="1"/>
  <c r="X318" i="10" s="1"/>
  <c r="Y318" i="10" s="1"/>
  <c r="Z318" i="10" s="1"/>
  <c r="AA318" i="10" s="1"/>
  <c r="AB318" i="10" s="1"/>
  <c r="AC318" i="10" s="1"/>
  <c r="R320" i="10" l="1"/>
  <c r="G320" i="10" s="1"/>
  <c r="I320" i="10"/>
  <c r="M320" i="10"/>
  <c r="D321" i="10"/>
  <c r="L320" i="10"/>
  <c r="H320" i="10"/>
  <c r="S320" i="10" s="1"/>
  <c r="N320" i="10"/>
  <c r="Q320" i="10"/>
  <c r="P320" i="10"/>
  <c r="J320" i="10"/>
  <c r="K320" i="10"/>
  <c r="O320" i="10"/>
  <c r="T319" i="10"/>
  <c r="U319" i="10" s="1"/>
  <c r="V319" i="10" s="1"/>
  <c r="W319" i="10" s="1"/>
  <c r="X319" i="10" s="1"/>
  <c r="Y319" i="10" s="1"/>
  <c r="Z319" i="10" s="1"/>
  <c r="AA319" i="10" s="1"/>
  <c r="AB319" i="10" s="1"/>
  <c r="AC319" i="10" s="1"/>
  <c r="T320" i="10" l="1"/>
  <c r="U320" i="10" s="1"/>
  <c r="V320" i="10" s="1"/>
  <c r="W320" i="10" s="1"/>
  <c r="X320" i="10" s="1"/>
  <c r="Y320" i="10" s="1"/>
  <c r="Z320" i="10" s="1"/>
  <c r="AA320" i="10" s="1"/>
  <c r="AB320" i="10" s="1"/>
  <c r="AC320" i="10" s="1"/>
  <c r="H321" i="10"/>
  <c r="S321" i="10" s="1"/>
  <c r="D322" i="10"/>
  <c r="I321" i="10"/>
  <c r="N321" i="10"/>
  <c r="R321" i="10"/>
  <c r="G321" i="10" s="1"/>
  <c r="L321" i="10"/>
  <c r="Q321" i="10"/>
  <c r="K321" i="10"/>
  <c r="M321" i="10"/>
  <c r="O321" i="10"/>
  <c r="J321" i="10"/>
  <c r="P321" i="10"/>
  <c r="N322" i="10" l="1"/>
  <c r="R322" i="10"/>
  <c r="G322" i="10" s="1"/>
  <c r="Q322" i="10"/>
  <c r="L322" i="10"/>
  <c r="I322" i="10"/>
  <c r="O322" i="10"/>
  <c r="P322" i="10"/>
  <c r="M322" i="10"/>
  <c r="D323" i="10"/>
  <c r="H322" i="10"/>
  <c r="S322" i="10" s="1"/>
  <c r="J322" i="10"/>
  <c r="K322" i="10"/>
  <c r="T321" i="10"/>
  <c r="U321" i="10" s="1"/>
  <c r="V321" i="10" s="1"/>
  <c r="W321" i="10" s="1"/>
  <c r="X321" i="10" s="1"/>
  <c r="Y321" i="10" s="1"/>
  <c r="Z321" i="10" s="1"/>
  <c r="AA321" i="10" s="1"/>
  <c r="AB321" i="10" s="1"/>
  <c r="AC321" i="10" s="1"/>
  <c r="T322" i="10" l="1"/>
  <c r="U322" i="10" s="1"/>
  <c r="V322" i="10" s="1"/>
  <c r="W322" i="10" s="1"/>
  <c r="X322" i="10" s="1"/>
  <c r="Y322" i="10" s="1"/>
  <c r="Z322" i="10" s="1"/>
  <c r="AA322" i="10" s="1"/>
  <c r="AB322" i="10" s="1"/>
  <c r="AC322" i="10" s="1"/>
  <c r="H323" i="10"/>
  <c r="S323" i="10" s="1"/>
  <c r="P323" i="10"/>
  <c r="R323" i="10"/>
  <c r="G323" i="10" s="1"/>
  <c r="I323" i="10"/>
  <c r="D324" i="10"/>
  <c r="L323" i="10"/>
  <c r="Q323" i="10"/>
  <c r="K323" i="10"/>
  <c r="O323" i="10"/>
  <c r="J323" i="10"/>
  <c r="N323" i="10"/>
  <c r="M323" i="10"/>
  <c r="T323" i="10" l="1"/>
  <c r="U323" i="10" s="1"/>
  <c r="V323" i="10" s="1"/>
  <c r="W323" i="10" s="1"/>
  <c r="X323" i="10" s="1"/>
  <c r="Y323" i="10" s="1"/>
  <c r="Z323" i="10" s="1"/>
  <c r="AA323" i="10" s="1"/>
  <c r="AB323" i="10" s="1"/>
  <c r="AC323" i="10" s="1"/>
  <c r="H324" i="10"/>
  <c r="S324" i="10" s="1"/>
  <c r="M324" i="10"/>
  <c r="R324" i="10"/>
  <c r="G324" i="10" s="1"/>
  <c r="O324" i="10"/>
  <c r="N324" i="10"/>
  <c r="I324" i="10"/>
  <c r="L324" i="10"/>
  <c r="P324" i="10"/>
  <c r="K324" i="10"/>
  <c r="D325" i="10"/>
  <c r="J324" i="10"/>
  <c r="Q324" i="10"/>
  <c r="H325" i="10" l="1"/>
  <c r="S325" i="10" s="1"/>
  <c r="M325" i="10"/>
  <c r="J325" i="10"/>
  <c r="I325" i="10"/>
  <c r="D326" i="10"/>
  <c r="K325" i="10"/>
  <c r="O325" i="10"/>
  <c r="R325" i="10"/>
  <c r="G325" i="10" s="1"/>
  <c r="L325" i="10"/>
  <c r="P325" i="10"/>
  <c r="N325" i="10"/>
  <c r="Q325" i="10"/>
  <c r="T324" i="10"/>
  <c r="U324" i="10" s="1"/>
  <c r="V324" i="10" s="1"/>
  <c r="W324" i="10" s="1"/>
  <c r="X324" i="10" s="1"/>
  <c r="Y324" i="10" s="1"/>
  <c r="Z324" i="10" s="1"/>
  <c r="AA324" i="10" s="1"/>
  <c r="AB324" i="10" s="1"/>
  <c r="AC324" i="10" s="1"/>
  <c r="D327" i="10" l="1"/>
  <c r="N326" i="10"/>
  <c r="J326" i="10"/>
  <c r="Q326" i="10"/>
  <c r="H326" i="10"/>
  <c r="S326" i="10" s="1"/>
  <c r="I326" i="10"/>
  <c r="M326" i="10"/>
  <c r="O326" i="10"/>
  <c r="P326" i="10"/>
  <c r="R326" i="10"/>
  <c r="G326" i="10" s="1"/>
  <c r="K326" i="10"/>
  <c r="L326" i="10"/>
  <c r="T325" i="10"/>
  <c r="U325" i="10" s="1"/>
  <c r="V325" i="10" s="1"/>
  <c r="W325" i="10" s="1"/>
  <c r="X325" i="10" s="1"/>
  <c r="Y325" i="10" s="1"/>
  <c r="Z325" i="10" s="1"/>
  <c r="AA325" i="10" s="1"/>
  <c r="AB325" i="10" s="1"/>
  <c r="AC325" i="10" s="1"/>
  <c r="T326" i="10" l="1"/>
  <c r="U326" i="10" s="1"/>
  <c r="V326" i="10" s="1"/>
  <c r="W326" i="10" s="1"/>
  <c r="X326" i="10" s="1"/>
  <c r="Y326" i="10" s="1"/>
  <c r="Z326" i="10" s="1"/>
  <c r="AA326" i="10" s="1"/>
  <c r="AB326" i="10" s="1"/>
  <c r="AC326" i="10" s="1"/>
  <c r="P327" i="10"/>
  <c r="Q327" i="10"/>
  <c r="K327" i="10"/>
  <c r="O327" i="10"/>
  <c r="R327" i="10"/>
  <c r="G327" i="10" s="1"/>
  <c r="J327" i="10"/>
  <c r="D328" i="10"/>
  <c r="L327" i="10"/>
  <c r="M327" i="10"/>
  <c r="H327" i="10"/>
  <c r="S327" i="10" s="1"/>
  <c r="I327" i="10"/>
  <c r="N327" i="10"/>
  <c r="T327" i="10" l="1"/>
  <c r="U327" i="10" s="1"/>
  <c r="V327" i="10" s="1"/>
  <c r="W327" i="10" s="1"/>
  <c r="X327" i="10" s="1"/>
  <c r="Y327" i="10" s="1"/>
  <c r="Z327" i="10" s="1"/>
  <c r="AA327" i="10" s="1"/>
  <c r="AB327" i="10" s="1"/>
  <c r="AC327" i="10" s="1"/>
  <c r="H328" i="10"/>
  <c r="S328" i="10" s="1"/>
  <c r="Q328" i="10"/>
  <c r="D329" i="10"/>
  <c r="R328" i="10"/>
  <c r="G328" i="10" s="1"/>
  <c r="L328" i="10"/>
  <c r="K328" i="10"/>
  <c r="N328" i="10"/>
  <c r="P328" i="10"/>
  <c r="M328" i="10"/>
  <c r="J328" i="10"/>
  <c r="O328" i="10"/>
  <c r="I328" i="10"/>
  <c r="H329" i="10" l="1"/>
  <c r="S329" i="10" s="1"/>
  <c r="P329" i="10"/>
  <c r="O329" i="10"/>
  <c r="I329" i="10"/>
  <c r="N329" i="10"/>
  <c r="L329" i="10"/>
  <c r="K329" i="10"/>
  <c r="D330" i="10"/>
  <c r="M329" i="10"/>
  <c r="Q329" i="10"/>
  <c r="R329" i="10"/>
  <c r="G329" i="10" s="1"/>
  <c r="J329" i="10"/>
  <c r="T328" i="10"/>
  <c r="U328" i="10" s="1"/>
  <c r="V328" i="10" s="1"/>
  <c r="W328" i="10" s="1"/>
  <c r="X328" i="10" s="1"/>
  <c r="Y328" i="10" s="1"/>
  <c r="Z328" i="10" s="1"/>
  <c r="AA328" i="10" s="1"/>
  <c r="AB328" i="10" s="1"/>
  <c r="AC328" i="10" s="1"/>
  <c r="T329" i="10" l="1"/>
  <c r="U329" i="10" s="1"/>
  <c r="V329" i="10" s="1"/>
  <c r="W329" i="10" s="1"/>
  <c r="X329" i="10" s="1"/>
  <c r="Y329" i="10" s="1"/>
  <c r="Z329" i="10" s="1"/>
  <c r="AA329" i="10" s="1"/>
  <c r="AB329" i="10" s="1"/>
  <c r="AC329" i="10" s="1"/>
  <c r="H330" i="10"/>
  <c r="S330" i="10" s="1"/>
  <c r="L330" i="10"/>
  <c r="D331" i="10"/>
  <c r="I330" i="10"/>
  <c r="Q330" i="10"/>
  <c r="P330" i="10"/>
  <c r="N330" i="10"/>
  <c r="R330" i="10"/>
  <c r="G330" i="10" s="1"/>
  <c r="K330" i="10"/>
  <c r="M330" i="10"/>
  <c r="O330" i="10"/>
  <c r="J330" i="10"/>
  <c r="L331" i="10" l="1"/>
  <c r="P331" i="10"/>
  <c r="N331" i="10"/>
  <c r="H331" i="10"/>
  <c r="S331" i="10" s="1"/>
  <c r="O331" i="10"/>
  <c r="R331" i="10"/>
  <c r="G331" i="10" s="1"/>
  <c r="Q331" i="10"/>
  <c r="I331" i="10"/>
  <c r="D332" i="10"/>
  <c r="J331" i="10"/>
  <c r="M331" i="10"/>
  <c r="K331" i="10"/>
  <c r="T330" i="10"/>
  <c r="U330" i="10" s="1"/>
  <c r="V330" i="10" s="1"/>
  <c r="W330" i="10" s="1"/>
  <c r="X330" i="10" s="1"/>
  <c r="Y330" i="10" s="1"/>
  <c r="Z330" i="10" s="1"/>
  <c r="AA330" i="10" s="1"/>
  <c r="AB330" i="10" s="1"/>
  <c r="AC330" i="10" s="1"/>
  <c r="T331" i="10" l="1"/>
  <c r="U331" i="10" s="1"/>
  <c r="V331" i="10" s="1"/>
  <c r="W331" i="10" s="1"/>
  <c r="X331" i="10" s="1"/>
  <c r="Y331" i="10" s="1"/>
  <c r="Z331" i="10" s="1"/>
  <c r="AA331" i="10" s="1"/>
  <c r="AB331" i="10" s="1"/>
  <c r="AC331" i="10" s="1"/>
  <c r="H332" i="10"/>
  <c r="S332" i="10" s="1"/>
  <c r="P332" i="10"/>
  <c r="D333" i="10"/>
  <c r="R332" i="10"/>
  <c r="G332" i="10" s="1"/>
  <c r="O332" i="10"/>
  <c r="N332" i="10"/>
  <c r="K332" i="10"/>
  <c r="Q332" i="10"/>
  <c r="I332" i="10"/>
  <c r="J332" i="10"/>
  <c r="M332" i="10"/>
  <c r="L332" i="10"/>
  <c r="H333" i="10" l="1"/>
  <c r="S333" i="10" s="1"/>
  <c r="K333" i="10"/>
  <c r="R333" i="10"/>
  <c r="G333" i="10" s="1"/>
  <c r="L333" i="10"/>
  <c r="Q333" i="10"/>
  <c r="N333" i="10"/>
  <c r="P333" i="10"/>
  <c r="O333" i="10"/>
  <c r="D334" i="10"/>
  <c r="M333" i="10"/>
  <c r="I333" i="10"/>
  <c r="J333" i="10"/>
  <c r="T332" i="10"/>
  <c r="U332" i="10" s="1"/>
  <c r="V332" i="10" s="1"/>
  <c r="W332" i="10" s="1"/>
  <c r="X332" i="10" s="1"/>
  <c r="Y332" i="10" s="1"/>
  <c r="Z332" i="10" s="1"/>
  <c r="AA332" i="10" s="1"/>
  <c r="AB332" i="10" s="1"/>
  <c r="AC332" i="10" s="1"/>
  <c r="T333" i="10" l="1"/>
  <c r="U333" i="10" s="1"/>
  <c r="V333" i="10" s="1"/>
  <c r="W333" i="10" s="1"/>
  <c r="X333" i="10" s="1"/>
  <c r="Y333" i="10" s="1"/>
  <c r="Z333" i="10" s="1"/>
  <c r="AA333" i="10" s="1"/>
  <c r="AB333" i="10" s="1"/>
  <c r="AC333" i="10" s="1"/>
  <c r="H334" i="10"/>
  <c r="S334" i="10" s="1"/>
  <c r="P334" i="10"/>
  <c r="D335" i="10"/>
  <c r="R334" i="10"/>
  <c r="G334" i="10" s="1"/>
  <c r="L334" i="10"/>
  <c r="N334" i="10"/>
  <c r="J334" i="10"/>
  <c r="O334" i="10"/>
  <c r="K334" i="10"/>
  <c r="Q334" i="10"/>
  <c r="M334" i="10"/>
  <c r="I334" i="10"/>
  <c r="T334" i="10" l="1"/>
  <c r="U334" i="10" s="1"/>
  <c r="V334" i="10" s="1"/>
  <c r="W334" i="10" s="1"/>
  <c r="X334" i="10" s="1"/>
  <c r="Y334" i="10" s="1"/>
  <c r="Z334" i="10" s="1"/>
  <c r="AA334" i="10" s="1"/>
  <c r="AB334" i="10" s="1"/>
  <c r="AC334" i="10" s="1"/>
  <c r="H335" i="10"/>
  <c r="S335" i="10" s="1"/>
  <c r="P335" i="10"/>
  <c r="M335" i="10"/>
  <c r="Q335" i="10"/>
  <c r="L335" i="10"/>
  <c r="R335" i="10"/>
  <c r="G335" i="10" s="1"/>
  <c r="I335" i="10"/>
  <c r="D336" i="10"/>
  <c r="N335" i="10"/>
  <c r="K335" i="10"/>
  <c r="J335" i="10"/>
  <c r="O335" i="10"/>
  <c r="T335" i="10" l="1"/>
  <c r="U335" i="10" s="1"/>
  <c r="V335" i="10" s="1"/>
  <c r="W335" i="10" s="1"/>
  <c r="X335" i="10" s="1"/>
  <c r="Y335" i="10" s="1"/>
  <c r="Z335" i="10" s="1"/>
  <c r="AA335" i="10" s="1"/>
  <c r="AB335" i="10" s="1"/>
  <c r="AC335" i="10" s="1"/>
  <c r="H336" i="10"/>
  <c r="S336" i="10" s="1"/>
  <c r="M336" i="10"/>
  <c r="D337" i="10"/>
  <c r="R336" i="10"/>
  <c r="G336" i="10" s="1"/>
  <c r="J336" i="10"/>
  <c r="P336" i="10"/>
  <c r="Q336" i="10"/>
  <c r="O336" i="10"/>
  <c r="K336" i="10"/>
  <c r="I336" i="10"/>
  <c r="N336" i="10"/>
  <c r="L336" i="10"/>
  <c r="H337" i="10" l="1"/>
  <c r="S337" i="10" s="1"/>
  <c r="L337" i="10"/>
  <c r="N337" i="10"/>
  <c r="P337" i="10"/>
  <c r="K337" i="10"/>
  <c r="O337" i="10"/>
  <c r="I337" i="10"/>
  <c r="D338" i="10"/>
  <c r="Q337" i="10"/>
  <c r="R337" i="10"/>
  <c r="G337" i="10" s="1"/>
  <c r="M337" i="10"/>
  <c r="J337" i="10"/>
  <c r="T336" i="10"/>
  <c r="U336" i="10" s="1"/>
  <c r="V336" i="10" s="1"/>
  <c r="W336" i="10" s="1"/>
  <c r="X336" i="10" s="1"/>
  <c r="Y336" i="10" s="1"/>
  <c r="Z336" i="10" s="1"/>
  <c r="AA336" i="10" s="1"/>
  <c r="AB336" i="10" s="1"/>
  <c r="AC336" i="10" s="1"/>
  <c r="T337" i="10" l="1"/>
  <c r="U337" i="10" s="1"/>
  <c r="V337" i="10" s="1"/>
  <c r="W337" i="10" s="1"/>
  <c r="X337" i="10" s="1"/>
  <c r="Y337" i="10" s="1"/>
  <c r="Z337" i="10" s="1"/>
  <c r="AA337" i="10" s="1"/>
  <c r="AB337" i="10" s="1"/>
  <c r="AC337" i="10" s="1"/>
  <c r="H338" i="10"/>
  <c r="S338" i="10" s="1"/>
  <c r="P338" i="10"/>
  <c r="D339" i="10"/>
  <c r="I338" i="10"/>
  <c r="L338" i="10"/>
  <c r="N338" i="10"/>
  <c r="M338" i="10"/>
  <c r="Q338" i="10"/>
  <c r="J338" i="10"/>
  <c r="O338" i="10"/>
  <c r="R338" i="10"/>
  <c r="G338" i="10" s="1"/>
  <c r="K338" i="10"/>
  <c r="N339" i="10" l="1"/>
  <c r="O339" i="10"/>
  <c r="P339" i="10"/>
  <c r="Q339" i="10"/>
  <c r="R339" i="10"/>
  <c r="G339" i="10" s="1"/>
  <c r="K339" i="10"/>
  <c r="I339" i="10"/>
  <c r="D340" i="10"/>
  <c r="J339" i="10"/>
  <c r="M339" i="10"/>
  <c r="H339" i="10"/>
  <c r="S339" i="10" s="1"/>
  <c r="L339" i="10"/>
  <c r="T338" i="10"/>
  <c r="U338" i="10" s="1"/>
  <c r="V338" i="10" s="1"/>
  <c r="W338" i="10" s="1"/>
  <c r="X338" i="10" s="1"/>
  <c r="Y338" i="10" s="1"/>
  <c r="Z338" i="10" s="1"/>
  <c r="AA338" i="10" s="1"/>
  <c r="AB338" i="10" s="1"/>
  <c r="AC338" i="10" s="1"/>
  <c r="T339" i="10" l="1"/>
  <c r="U339" i="10" s="1"/>
  <c r="V339" i="10" s="1"/>
  <c r="W339" i="10" s="1"/>
  <c r="X339" i="10" s="1"/>
  <c r="Y339" i="10" s="1"/>
  <c r="Z339" i="10" s="1"/>
  <c r="AA339" i="10" s="1"/>
  <c r="AB339" i="10" s="1"/>
  <c r="AC339" i="10" s="1"/>
  <c r="H340" i="10"/>
  <c r="S340" i="10" s="1"/>
  <c r="Q340" i="10"/>
  <c r="D341" i="10"/>
  <c r="R340" i="10"/>
  <c r="G340" i="10" s="1"/>
  <c r="O340" i="10"/>
  <c r="I340" i="10"/>
  <c r="L340" i="10"/>
  <c r="N340" i="10"/>
  <c r="M340" i="10"/>
  <c r="J340" i="10"/>
  <c r="K340" i="10"/>
  <c r="P340" i="10"/>
  <c r="H341" i="10" l="1"/>
  <c r="S341" i="10" s="1"/>
  <c r="P341" i="10"/>
  <c r="Q341" i="10"/>
  <c r="R341" i="10"/>
  <c r="G341" i="10" s="1"/>
  <c r="N341" i="10"/>
  <c r="M341" i="10"/>
  <c r="I341" i="10"/>
  <c r="D342" i="10"/>
  <c r="K341" i="10"/>
  <c r="O341" i="10"/>
  <c r="J341" i="10"/>
  <c r="L341" i="10"/>
  <c r="T340" i="10"/>
  <c r="U340" i="10" s="1"/>
  <c r="V340" i="10" s="1"/>
  <c r="W340" i="10" s="1"/>
  <c r="X340" i="10" s="1"/>
  <c r="Y340" i="10" s="1"/>
  <c r="Z340" i="10" s="1"/>
  <c r="AA340" i="10" s="1"/>
  <c r="AB340" i="10" s="1"/>
  <c r="AC340" i="10" s="1"/>
  <c r="T341" i="10" l="1"/>
  <c r="U341" i="10" s="1"/>
  <c r="V341" i="10" s="1"/>
  <c r="W341" i="10" s="1"/>
  <c r="X341" i="10" s="1"/>
  <c r="Y341" i="10" s="1"/>
  <c r="Z341" i="10" s="1"/>
  <c r="AA341" i="10" s="1"/>
  <c r="AB341" i="10" s="1"/>
  <c r="AC341" i="10" s="1"/>
  <c r="N342" i="10"/>
  <c r="D343" i="10"/>
  <c r="H342" i="10"/>
  <c r="S342" i="10" s="1"/>
  <c r="R342" i="10"/>
  <c r="G342" i="10" s="1"/>
  <c r="M342" i="10"/>
  <c r="P342" i="10"/>
  <c r="O342" i="10"/>
  <c r="Q342" i="10"/>
  <c r="K342" i="10"/>
  <c r="J342" i="10"/>
  <c r="I342" i="10"/>
  <c r="L342" i="10"/>
  <c r="T342" i="10" l="1"/>
  <c r="U342" i="10" s="1"/>
  <c r="V342" i="10" s="1"/>
  <c r="W342" i="10" s="1"/>
  <c r="X342" i="10" s="1"/>
  <c r="Y342" i="10" s="1"/>
  <c r="Z342" i="10" s="1"/>
  <c r="AA342" i="10" s="1"/>
  <c r="AB342" i="10" s="1"/>
  <c r="AC342" i="10" s="1"/>
  <c r="H343" i="10"/>
  <c r="S343" i="10" s="1"/>
  <c r="Q343" i="10"/>
  <c r="R343" i="10"/>
  <c r="G343" i="10" s="1"/>
  <c r="I343" i="10"/>
  <c r="M343" i="10"/>
  <c r="P343" i="10"/>
  <c r="O343" i="10"/>
  <c r="N343" i="10"/>
  <c r="D344" i="10"/>
  <c r="L343" i="10"/>
  <c r="K343" i="10"/>
  <c r="J343" i="10"/>
  <c r="H344" i="10" l="1"/>
  <c r="S344" i="10" s="1"/>
  <c r="M344" i="10"/>
  <c r="D345" i="10"/>
  <c r="R344" i="10"/>
  <c r="G344" i="10" s="1"/>
  <c r="J344" i="10"/>
  <c r="Q344" i="10"/>
  <c r="O344" i="10"/>
  <c r="K344" i="10"/>
  <c r="N344" i="10"/>
  <c r="P344" i="10"/>
  <c r="I344" i="10"/>
  <c r="L344" i="10"/>
  <c r="T343" i="10"/>
  <c r="U343" i="10" s="1"/>
  <c r="V343" i="10" s="1"/>
  <c r="W343" i="10" s="1"/>
  <c r="X343" i="10" s="1"/>
  <c r="Y343" i="10" s="1"/>
  <c r="Z343" i="10" s="1"/>
  <c r="AA343" i="10" s="1"/>
  <c r="AB343" i="10" s="1"/>
  <c r="AC343" i="10" s="1"/>
  <c r="H345" i="10" l="1"/>
  <c r="S345" i="10" s="1"/>
  <c r="N345" i="10"/>
  <c r="K345" i="10"/>
  <c r="L345" i="10"/>
  <c r="I345" i="10"/>
  <c r="R345" i="10"/>
  <c r="G345" i="10" s="1"/>
  <c r="J345" i="10"/>
  <c r="D346" i="10"/>
  <c r="O345" i="10"/>
  <c r="M345" i="10"/>
  <c r="P345" i="10"/>
  <c r="Q345" i="10"/>
  <c r="T344" i="10"/>
  <c r="U344" i="10" s="1"/>
  <c r="V344" i="10" s="1"/>
  <c r="W344" i="10" s="1"/>
  <c r="X344" i="10" s="1"/>
  <c r="Y344" i="10" s="1"/>
  <c r="Z344" i="10" s="1"/>
  <c r="AA344" i="10" s="1"/>
  <c r="AB344" i="10" s="1"/>
  <c r="AC344" i="10" s="1"/>
  <c r="T345" i="10" l="1"/>
  <c r="U345" i="10" s="1"/>
  <c r="V345" i="10" s="1"/>
  <c r="W345" i="10" s="1"/>
  <c r="X345" i="10" s="1"/>
  <c r="Y345" i="10" s="1"/>
  <c r="Z345" i="10" s="1"/>
  <c r="AA345" i="10" s="1"/>
  <c r="AB345" i="10" s="1"/>
  <c r="AC345" i="10" s="1"/>
  <c r="P346" i="10"/>
  <c r="D347" i="10"/>
  <c r="N346" i="10"/>
  <c r="H346" i="10"/>
  <c r="S346" i="10" s="1"/>
  <c r="Q346" i="10"/>
  <c r="M346" i="10"/>
  <c r="K346" i="10"/>
  <c r="O346" i="10"/>
  <c r="R346" i="10"/>
  <c r="G346" i="10" s="1"/>
  <c r="I346" i="10"/>
  <c r="J346" i="10"/>
  <c r="L346" i="10"/>
  <c r="T346" i="10" l="1"/>
  <c r="U346" i="10" s="1"/>
  <c r="V346" i="10" s="1"/>
  <c r="W346" i="10" s="1"/>
  <c r="X346" i="10" s="1"/>
  <c r="Y346" i="10" s="1"/>
  <c r="Z346" i="10" s="1"/>
  <c r="AA346" i="10" s="1"/>
  <c r="AB346" i="10" s="1"/>
  <c r="AC346" i="10" s="1"/>
  <c r="I347" i="10"/>
  <c r="N347" i="10"/>
  <c r="K347" i="10"/>
  <c r="Q347" i="10"/>
  <c r="P347" i="10"/>
  <c r="M347" i="10"/>
  <c r="L347" i="10"/>
  <c r="D348" i="10"/>
  <c r="H347" i="10"/>
  <c r="S347" i="10" s="1"/>
  <c r="O347" i="10"/>
  <c r="R347" i="10"/>
  <c r="G347" i="10" s="1"/>
  <c r="J347" i="10"/>
  <c r="T347" i="10" l="1"/>
  <c r="U347" i="10" s="1"/>
  <c r="V347" i="10" s="1"/>
  <c r="W347" i="10" s="1"/>
  <c r="X347" i="10" s="1"/>
  <c r="Y347" i="10" s="1"/>
  <c r="Z347" i="10" s="1"/>
  <c r="AA347" i="10" s="1"/>
  <c r="AB347" i="10" s="1"/>
  <c r="AC347" i="10" s="1"/>
  <c r="I348" i="10"/>
  <c r="D349" i="10"/>
  <c r="J348" i="10"/>
  <c r="H348" i="10"/>
  <c r="S348" i="10" s="1"/>
  <c r="N348" i="10"/>
  <c r="L348" i="10"/>
  <c r="Q348" i="10"/>
  <c r="P348" i="10"/>
  <c r="R348" i="10"/>
  <c r="G348" i="10" s="1"/>
  <c r="M348" i="10"/>
  <c r="K348" i="10"/>
  <c r="O348" i="10"/>
  <c r="T348" i="10" l="1"/>
  <c r="U348" i="10" s="1"/>
  <c r="V348" i="10" s="1"/>
  <c r="W348" i="10" s="1"/>
  <c r="X348" i="10" s="1"/>
  <c r="Y348" i="10" s="1"/>
  <c r="Z348" i="10" s="1"/>
  <c r="AA348" i="10" s="1"/>
  <c r="AB348" i="10" s="1"/>
  <c r="AC348" i="10" s="1"/>
  <c r="I349" i="10"/>
  <c r="N349" i="10"/>
  <c r="H349" i="10"/>
  <c r="S349" i="10" s="1"/>
  <c r="M349" i="10"/>
  <c r="K349" i="10"/>
  <c r="O349" i="10"/>
  <c r="Q349" i="10"/>
  <c r="J349" i="10"/>
  <c r="P349" i="10"/>
  <c r="D350" i="10"/>
  <c r="L349" i="10"/>
  <c r="R349" i="10"/>
  <c r="G349" i="10" s="1"/>
  <c r="T349" i="10" l="1"/>
  <c r="U349" i="10" s="1"/>
  <c r="V349" i="10" s="1"/>
  <c r="W349" i="10" s="1"/>
  <c r="X349" i="10" s="1"/>
  <c r="Y349" i="10" s="1"/>
  <c r="Z349" i="10" s="1"/>
  <c r="AA349" i="10" s="1"/>
  <c r="AB349" i="10" s="1"/>
  <c r="AC349" i="10" s="1"/>
  <c r="P350" i="10"/>
  <c r="O350" i="10"/>
  <c r="L350" i="10"/>
  <c r="R350" i="10"/>
  <c r="G350" i="10" s="1"/>
  <c r="M350" i="10"/>
  <c r="D351" i="10"/>
  <c r="N350" i="10"/>
  <c r="H350" i="10"/>
  <c r="S350" i="10" s="1"/>
  <c r="K350" i="10"/>
  <c r="J350" i="10"/>
  <c r="Q350" i="10"/>
  <c r="I350" i="10"/>
  <c r="T350" i="10" l="1"/>
  <c r="U350" i="10" s="1"/>
  <c r="V350" i="10" s="1"/>
  <c r="W350" i="10" s="1"/>
  <c r="X350" i="10" s="1"/>
  <c r="Y350" i="10" s="1"/>
  <c r="Z350" i="10" s="1"/>
  <c r="AA350" i="10" s="1"/>
  <c r="AB350" i="10" s="1"/>
  <c r="AC350" i="10" s="1"/>
  <c r="O351" i="10"/>
  <c r="H351" i="10"/>
  <c r="S351" i="10" s="1"/>
  <c r="R351" i="10"/>
  <c r="G351" i="10" s="1"/>
  <c r="M351" i="10"/>
  <c r="I351" i="10"/>
  <c r="N351" i="10"/>
  <c r="K351" i="10"/>
  <c r="J351" i="10"/>
  <c r="P351" i="10"/>
  <c r="Q351" i="10"/>
  <c r="L351" i="10"/>
  <c r="D352" i="10"/>
  <c r="L352" i="10" l="1"/>
  <c r="J352" i="10"/>
  <c r="Q352" i="10"/>
  <c r="K352" i="10"/>
  <c r="N352" i="10"/>
  <c r="I352" i="10"/>
  <c r="D353" i="10"/>
  <c r="O352" i="10"/>
  <c r="H352" i="10"/>
  <c r="S352" i="10" s="1"/>
  <c r="M352" i="10"/>
  <c r="P352" i="10"/>
  <c r="R352" i="10"/>
  <c r="G352" i="10" s="1"/>
  <c r="T351" i="10"/>
  <c r="U351" i="10" s="1"/>
  <c r="V351" i="10" s="1"/>
  <c r="W351" i="10" s="1"/>
  <c r="X351" i="10" s="1"/>
  <c r="Y351" i="10" s="1"/>
  <c r="Z351" i="10" s="1"/>
  <c r="AA351" i="10" s="1"/>
  <c r="AB351" i="10" s="1"/>
  <c r="AC351" i="10" s="1"/>
  <c r="H353" i="10" l="1"/>
  <c r="S353" i="10" s="1"/>
  <c r="L353" i="10"/>
  <c r="M353" i="10"/>
  <c r="O353" i="10"/>
  <c r="P353" i="10"/>
  <c r="J353" i="10"/>
  <c r="I353" i="10"/>
  <c r="N353" i="10"/>
  <c r="R353" i="10"/>
  <c r="G353" i="10" s="1"/>
  <c r="K353" i="10"/>
  <c r="Q353" i="10"/>
  <c r="D354" i="10"/>
  <c r="T352" i="10"/>
  <c r="U352" i="10" s="1"/>
  <c r="V352" i="10" s="1"/>
  <c r="W352" i="10" s="1"/>
  <c r="X352" i="10" s="1"/>
  <c r="Y352" i="10" s="1"/>
  <c r="Z352" i="10" s="1"/>
  <c r="AA352" i="10" s="1"/>
  <c r="AB352" i="10" s="1"/>
  <c r="AC352" i="10" s="1"/>
  <c r="H354" i="10" l="1"/>
  <c r="S354" i="10" s="1"/>
  <c r="K354" i="10"/>
  <c r="O354" i="10"/>
  <c r="P354" i="10"/>
  <c r="I354" i="10"/>
  <c r="N354" i="10"/>
  <c r="D355" i="10"/>
  <c r="R354" i="10"/>
  <c r="G354" i="10" s="1"/>
  <c r="Q354" i="10"/>
  <c r="L354" i="10"/>
  <c r="J354" i="10"/>
  <c r="M354" i="10"/>
  <c r="T353" i="10"/>
  <c r="U353" i="10" s="1"/>
  <c r="V353" i="10" s="1"/>
  <c r="W353" i="10" s="1"/>
  <c r="X353" i="10" s="1"/>
  <c r="Y353" i="10" s="1"/>
  <c r="Z353" i="10" s="1"/>
  <c r="AA353" i="10" s="1"/>
  <c r="AB353" i="10" s="1"/>
  <c r="AC353" i="10" s="1"/>
  <c r="H355" i="10" l="1"/>
  <c r="S355" i="10" s="1"/>
  <c r="J355" i="10"/>
  <c r="I355" i="10"/>
  <c r="R355" i="10"/>
  <c r="G355" i="10" s="1"/>
  <c r="M355" i="10"/>
  <c r="K355" i="10"/>
  <c r="Q355" i="10"/>
  <c r="O355" i="10"/>
  <c r="L355" i="10"/>
  <c r="D356" i="10"/>
  <c r="N355" i="10"/>
  <c r="P355" i="10"/>
  <c r="T354" i="10"/>
  <c r="U354" i="10" s="1"/>
  <c r="V354" i="10" s="1"/>
  <c r="W354" i="10" s="1"/>
  <c r="X354" i="10" s="1"/>
  <c r="Y354" i="10" s="1"/>
  <c r="Z354" i="10" s="1"/>
  <c r="AA354" i="10" s="1"/>
  <c r="AB354" i="10" s="1"/>
  <c r="AC354" i="10" s="1"/>
  <c r="O356" i="10" l="1"/>
  <c r="P356" i="10"/>
  <c r="I356" i="10"/>
  <c r="R356" i="10"/>
  <c r="G356" i="10" s="1"/>
  <c r="N356" i="10"/>
  <c r="D357" i="10"/>
  <c r="L356" i="10"/>
  <c r="H356" i="10"/>
  <c r="S356" i="10" s="1"/>
  <c r="Q356" i="10"/>
  <c r="J356" i="10"/>
  <c r="K356" i="10"/>
  <c r="M356" i="10"/>
  <c r="T355" i="10"/>
  <c r="U355" i="10" s="1"/>
  <c r="V355" i="10" s="1"/>
  <c r="W355" i="10" s="1"/>
  <c r="X355" i="10" s="1"/>
  <c r="Y355" i="10" s="1"/>
  <c r="Z355" i="10" s="1"/>
  <c r="AA355" i="10" s="1"/>
  <c r="AB355" i="10" s="1"/>
  <c r="AC355" i="10" s="1"/>
  <c r="O357" i="10" l="1"/>
  <c r="Q357" i="10"/>
  <c r="L357" i="10"/>
  <c r="D358" i="10"/>
  <c r="J357" i="10"/>
  <c r="R357" i="10"/>
  <c r="G357" i="10" s="1"/>
  <c r="H357" i="10"/>
  <c r="S357" i="10" s="1"/>
  <c r="K357" i="10"/>
  <c r="P357" i="10"/>
  <c r="M357" i="10"/>
  <c r="N357" i="10"/>
  <c r="I357" i="10"/>
  <c r="T356" i="10"/>
  <c r="U356" i="10" s="1"/>
  <c r="V356" i="10" s="1"/>
  <c r="W356" i="10" s="1"/>
  <c r="X356" i="10" s="1"/>
  <c r="Y356" i="10" s="1"/>
  <c r="Z356" i="10" s="1"/>
  <c r="AA356" i="10" s="1"/>
  <c r="AB356" i="10" s="1"/>
  <c r="AC356" i="10" s="1"/>
  <c r="T357" i="10" l="1"/>
  <c r="U357" i="10" s="1"/>
  <c r="V357" i="10" s="1"/>
  <c r="W357" i="10" s="1"/>
  <c r="X357" i="10" s="1"/>
  <c r="Y357" i="10" s="1"/>
  <c r="Z357" i="10" s="1"/>
  <c r="AA357" i="10" s="1"/>
  <c r="AB357" i="10" s="1"/>
  <c r="AC357" i="10" s="1"/>
  <c r="H358" i="10"/>
  <c r="S358" i="10" s="1"/>
  <c r="D359" i="10"/>
  <c r="M358" i="10"/>
  <c r="Q358" i="10"/>
  <c r="R358" i="10"/>
  <c r="G358" i="10" s="1"/>
  <c r="J358" i="10"/>
  <c r="K358" i="10"/>
  <c r="L358" i="10"/>
  <c r="N358" i="10"/>
  <c r="O358" i="10"/>
  <c r="P358" i="10"/>
  <c r="I358" i="10"/>
  <c r="J359" i="10" l="1"/>
  <c r="N359" i="10"/>
  <c r="K359" i="10"/>
  <c r="D360" i="10"/>
  <c r="I359" i="10"/>
  <c r="H359" i="10"/>
  <c r="S359" i="10" s="1"/>
  <c r="L359" i="10"/>
  <c r="P359" i="10"/>
  <c r="M359" i="10"/>
  <c r="R359" i="10"/>
  <c r="G359" i="10" s="1"/>
  <c r="O359" i="10"/>
  <c r="Q359" i="10"/>
  <c r="T358" i="10"/>
  <c r="U358" i="10" s="1"/>
  <c r="V358" i="10" s="1"/>
  <c r="W358" i="10" s="1"/>
  <c r="X358" i="10" s="1"/>
  <c r="Y358" i="10" s="1"/>
  <c r="Z358" i="10" s="1"/>
  <c r="AA358" i="10" s="1"/>
  <c r="AB358" i="10" s="1"/>
  <c r="AC358" i="10" s="1"/>
  <c r="T359" i="10" l="1"/>
  <c r="U359" i="10" s="1"/>
  <c r="V359" i="10" s="1"/>
  <c r="W359" i="10" s="1"/>
  <c r="X359" i="10" s="1"/>
  <c r="Y359" i="10" s="1"/>
  <c r="Z359" i="10" s="1"/>
  <c r="AA359" i="10" s="1"/>
  <c r="AB359" i="10" s="1"/>
  <c r="AC359" i="10" s="1"/>
  <c r="D361" i="10"/>
  <c r="R360" i="10"/>
  <c r="G360" i="10" s="1"/>
  <c r="Q360" i="10"/>
  <c r="K360" i="10"/>
  <c r="M360" i="10"/>
  <c r="L360" i="10"/>
  <c r="I360" i="10"/>
  <c r="O360" i="10"/>
  <c r="J360" i="10"/>
  <c r="N360" i="10"/>
  <c r="H360" i="10"/>
  <c r="S360" i="10" s="1"/>
  <c r="P360" i="10"/>
  <c r="T360" i="10" l="1"/>
  <c r="U360" i="10" s="1"/>
  <c r="V360" i="10" s="1"/>
  <c r="W360" i="10" s="1"/>
  <c r="X360" i="10" s="1"/>
  <c r="Y360" i="10" s="1"/>
  <c r="Z360" i="10" s="1"/>
  <c r="AA360" i="10" s="1"/>
  <c r="AB360" i="10" s="1"/>
  <c r="AC360" i="10" s="1"/>
  <c r="H361" i="10"/>
  <c r="S361" i="10" s="1"/>
  <c r="J361" i="10"/>
  <c r="P361" i="10"/>
  <c r="D362" i="10"/>
  <c r="M361" i="10"/>
  <c r="K361" i="10"/>
  <c r="Q361" i="10"/>
  <c r="O361" i="10"/>
  <c r="L361" i="10"/>
  <c r="R361" i="10"/>
  <c r="G361" i="10" s="1"/>
  <c r="N361" i="10"/>
  <c r="I361" i="10"/>
  <c r="H362" i="10" l="1"/>
  <c r="S362" i="10" s="1"/>
  <c r="D363" i="10"/>
  <c r="M362" i="10"/>
  <c r="K362" i="10"/>
  <c r="Q362" i="10"/>
  <c r="N362" i="10"/>
  <c r="P362" i="10"/>
  <c r="O362" i="10"/>
  <c r="I362" i="10"/>
  <c r="L362" i="10"/>
  <c r="R362" i="10"/>
  <c r="G362" i="10" s="1"/>
  <c r="J362" i="10"/>
  <c r="T361" i="10"/>
  <c r="U361" i="10" s="1"/>
  <c r="V361" i="10" s="1"/>
  <c r="W361" i="10" s="1"/>
  <c r="X361" i="10" s="1"/>
  <c r="Y361" i="10" s="1"/>
  <c r="Z361" i="10" s="1"/>
  <c r="AA361" i="10" s="1"/>
  <c r="AB361" i="10" s="1"/>
  <c r="AC361" i="10" s="1"/>
  <c r="H363" i="10" l="1"/>
  <c r="S363" i="10" s="1"/>
  <c r="P363" i="10"/>
  <c r="R363" i="10"/>
  <c r="G363" i="10" s="1"/>
  <c r="J363" i="10"/>
  <c r="D364" i="10"/>
  <c r="O363" i="10"/>
  <c r="N363" i="10"/>
  <c r="K363" i="10"/>
  <c r="Q363" i="10"/>
  <c r="I363" i="10"/>
  <c r="M363" i="10"/>
  <c r="L363" i="10"/>
  <c r="T362" i="10"/>
  <c r="U362" i="10" s="1"/>
  <c r="V362" i="10" s="1"/>
  <c r="W362" i="10" s="1"/>
  <c r="X362" i="10" s="1"/>
  <c r="Y362" i="10" s="1"/>
  <c r="Z362" i="10" s="1"/>
  <c r="AA362" i="10" s="1"/>
  <c r="AB362" i="10" s="1"/>
  <c r="AC362" i="10" s="1"/>
  <c r="T363" i="10" l="1"/>
  <c r="U363" i="10" s="1"/>
  <c r="V363" i="10" s="1"/>
  <c r="W363" i="10" s="1"/>
  <c r="X363" i="10" s="1"/>
  <c r="Y363" i="10" s="1"/>
  <c r="Z363" i="10" s="1"/>
  <c r="AA363" i="10" s="1"/>
  <c r="AB363" i="10" s="1"/>
  <c r="AC363" i="10" s="1"/>
  <c r="H364" i="10"/>
  <c r="S364" i="10" s="1"/>
  <c r="D365" i="10"/>
  <c r="P364" i="10"/>
  <c r="L364" i="10"/>
  <c r="I364" i="10"/>
  <c r="N364" i="10"/>
  <c r="Q364" i="10"/>
  <c r="R364" i="10"/>
  <c r="G364" i="10" s="1"/>
  <c r="M364" i="10"/>
  <c r="O364" i="10"/>
  <c r="K364" i="10"/>
  <c r="J364" i="10"/>
  <c r="T364" i="10" l="1"/>
  <c r="U364" i="10" s="1"/>
  <c r="V364" i="10" s="1"/>
  <c r="W364" i="10" s="1"/>
  <c r="X364" i="10" s="1"/>
  <c r="Y364" i="10" s="1"/>
  <c r="Z364" i="10" s="1"/>
  <c r="AA364" i="10" s="1"/>
  <c r="AB364" i="10" s="1"/>
  <c r="AC364" i="10" s="1"/>
  <c r="R365" i="10"/>
  <c r="G365" i="10" s="1"/>
  <c r="J365" i="10"/>
  <c r="N365" i="10"/>
  <c r="D366" i="10"/>
  <c r="L365" i="10"/>
  <c r="H365" i="10"/>
  <c r="S365" i="10" s="1"/>
  <c r="O365" i="10"/>
  <c r="K365" i="10"/>
  <c r="I365" i="10"/>
  <c r="P365" i="10"/>
  <c r="Q365" i="10"/>
  <c r="M365" i="10"/>
  <c r="H366" i="10" l="1"/>
  <c r="S366" i="10" s="1"/>
  <c r="O366" i="10"/>
  <c r="M366" i="10"/>
  <c r="R366" i="10"/>
  <c r="G366" i="10" s="1"/>
  <c r="N366" i="10"/>
  <c r="K366" i="10"/>
  <c r="L366" i="10"/>
  <c r="Q366" i="10"/>
  <c r="I366" i="10"/>
  <c r="D367" i="10"/>
  <c r="P366" i="10"/>
  <c r="J366" i="10"/>
  <c r="T365" i="10"/>
  <c r="U365" i="10" s="1"/>
  <c r="V365" i="10" s="1"/>
  <c r="W365" i="10" s="1"/>
  <c r="X365" i="10" s="1"/>
  <c r="Y365" i="10" s="1"/>
  <c r="Z365" i="10" s="1"/>
  <c r="AA365" i="10" s="1"/>
  <c r="AB365" i="10" s="1"/>
  <c r="AC365" i="10" s="1"/>
  <c r="H367" i="10" l="1"/>
  <c r="S367" i="10" s="1"/>
  <c r="R367" i="10"/>
  <c r="G367" i="10" s="1"/>
  <c r="D368" i="10"/>
  <c r="O367" i="10"/>
  <c r="P367" i="10"/>
  <c r="Q367" i="10"/>
  <c r="K367" i="10"/>
  <c r="I367" i="10"/>
  <c r="L367" i="10"/>
  <c r="N367" i="10"/>
  <c r="M367" i="10"/>
  <c r="J367" i="10"/>
  <c r="T366" i="10"/>
  <c r="U366" i="10" s="1"/>
  <c r="V366" i="10" s="1"/>
  <c r="W366" i="10" s="1"/>
  <c r="X366" i="10" s="1"/>
  <c r="Y366" i="10" s="1"/>
  <c r="Z366" i="10" s="1"/>
  <c r="AA366" i="10" s="1"/>
  <c r="AB366" i="10" s="1"/>
  <c r="AC366" i="10" s="1"/>
  <c r="L368" i="10" l="1"/>
  <c r="R368" i="10"/>
  <c r="G368" i="10" s="1"/>
  <c r="P368" i="10"/>
  <c r="K368" i="10"/>
  <c r="I368" i="10"/>
  <c r="J368" i="10"/>
  <c r="M368" i="10"/>
  <c r="O368" i="10"/>
  <c r="D369" i="10"/>
  <c r="Q368" i="10"/>
  <c r="H368" i="10"/>
  <c r="S368" i="10" s="1"/>
  <c r="N368" i="10"/>
  <c r="T367" i="10"/>
  <c r="U367" i="10" s="1"/>
  <c r="V367" i="10" s="1"/>
  <c r="W367" i="10" s="1"/>
  <c r="X367" i="10" s="1"/>
  <c r="Y367" i="10" s="1"/>
  <c r="Z367" i="10" s="1"/>
  <c r="AA367" i="10" s="1"/>
  <c r="AB367" i="10" s="1"/>
  <c r="AC367" i="10" s="1"/>
  <c r="T368" i="10" l="1"/>
  <c r="U368" i="10" s="1"/>
  <c r="V368" i="10" s="1"/>
  <c r="W368" i="10" s="1"/>
  <c r="X368" i="10" s="1"/>
  <c r="Y368" i="10" s="1"/>
  <c r="Z368" i="10" s="1"/>
  <c r="AA368" i="10" s="1"/>
  <c r="AB368" i="10" s="1"/>
  <c r="AC368" i="10" s="1"/>
  <c r="O369" i="10"/>
  <c r="K369" i="10"/>
  <c r="D370" i="10"/>
  <c r="J369" i="10"/>
  <c r="H369" i="10"/>
  <c r="S369" i="10" s="1"/>
  <c r="M369" i="10"/>
  <c r="R369" i="10"/>
  <c r="G369" i="10" s="1"/>
  <c r="N369" i="10"/>
  <c r="Q369" i="10"/>
  <c r="P369" i="10"/>
  <c r="L369" i="10"/>
  <c r="I369" i="10"/>
  <c r="T369" i="10" l="1"/>
  <c r="U369" i="10" s="1"/>
  <c r="V369" i="10" s="1"/>
  <c r="W369" i="10" s="1"/>
  <c r="X369" i="10" s="1"/>
  <c r="Y369" i="10" s="1"/>
  <c r="Z369" i="10" s="1"/>
  <c r="AA369" i="10" s="1"/>
  <c r="AB369" i="10" s="1"/>
  <c r="AC369" i="10" s="1"/>
  <c r="M370" i="10"/>
  <c r="Q370" i="10"/>
  <c r="D371" i="10"/>
  <c r="P370" i="10"/>
  <c r="O370" i="10"/>
  <c r="H370" i="10"/>
  <c r="S370" i="10" s="1"/>
  <c r="K370" i="10"/>
  <c r="I370" i="10"/>
  <c r="J370" i="10"/>
  <c r="R370" i="10"/>
  <c r="G370" i="10" s="1"/>
  <c r="N370" i="10"/>
  <c r="L370" i="10"/>
  <c r="T370" i="10" l="1"/>
  <c r="U370" i="10" s="1"/>
  <c r="V370" i="10" s="1"/>
  <c r="W370" i="10" s="1"/>
  <c r="X370" i="10" s="1"/>
  <c r="Y370" i="10" s="1"/>
  <c r="Z370" i="10" s="1"/>
  <c r="AA370" i="10" s="1"/>
  <c r="AB370" i="10" s="1"/>
  <c r="AC370" i="10" s="1"/>
  <c r="H371" i="10"/>
  <c r="S371" i="10" s="1"/>
  <c r="Q371" i="10"/>
  <c r="I371" i="10"/>
  <c r="M371" i="10"/>
  <c r="P371" i="10"/>
  <c r="O371" i="10"/>
  <c r="N371" i="10"/>
  <c r="D372" i="10"/>
  <c r="R371" i="10"/>
  <c r="G371" i="10" s="1"/>
  <c r="L371" i="10"/>
  <c r="J371" i="10"/>
  <c r="K371" i="10"/>
  <c r="T371" i="10" l="1"/>
  <c r="U371" i="10" s="1"/>
  <c r="V371" i="10" s="1"/>
  <c r="W371" i="10" s="1"/>
  <c r="X371" i="10" s="1"/>
  <c r="Y371" i="10" s="1"/>
  <c r="Z371" i="10" s="1"/>
  <c r="AA371" i="10" s="1"/>
  <c r="AB371" i="10" s="1"/>
  <c r="AC371" i="10" s="1"/>
  <c r="H372" i="10"/>
  <c r="S372" i="10" s="1"/>
  <c r="P372" i="10"/>
  <c r="D373" i="10"/>
  <c r="I372" i="10"/>
  <c r="J372" i="10"/>
  <c r="Q372" i="10"/>
  <c r="K372" i="10"/>
  <c r="O372" i="10"/>
  <c r="M372" i="10"/>
  <c r="L372" i="10"/>
  <c r="N372" i="10"/>
  <c r="R372" i="10"/>
  <c r="G372" i="10" s="1"/>
  <c r="T372" i="10" l="1"/>
  <c r="U372" i="10" s="1"/>
  <c r="V372" i="10" s="1"/>
  <c r="W372" i="10" s="1"/>
  <c r="X372" i="10" s="1"/>
  <c r="Y372" i="10" s="1"/>
  <c r="Z372" i="10" s="1"/>
  <c r="AA372" i="10" s="1"/>
  <c r="AB372" i="10" s="1"/>
  <c r="AC372" i="10" s="1"/>
  <c r="H373" i="10"/>
  <c r="S373" i="10" s="1"/>
  <c r="K373" i="10"/>
  <c r="R373" i="10"/>
  <c r="G373" i="10" s="1"/>
  <c r="J373" i="10"/>
  <c r="N373" i="10"/>
  <c r="O373" i="10"/>
  <c r="M373" i="10"/>
  <c r="D374" i="10"/>
  <c r="Q373" i="10"/>
  <c r="L373" i="10"/>
  <c r="I373" i="10"/>
  <c r="P373" i="10"/>
  <c r="H374" i="10" l="1"/>
  <c r="S374" i="10" s="1"/>
  <c r="N374" i="10"/>
  <c r="D375" i="10"/>
  <c r="K374" i="10"/>
  <c r="M374" i="10"/>
  <c r="Q374" i="10"/>
  <c r="P374" i="10"/>
  <c r="L374" i="10"/>
  <c r="O374" i="10"/>
  <c r="J374" i="10"/>
  <c r="I374" i="10"/>
  <c r="R374" i="10"/>
  <c r="G374" i="10" s="1"/>
  <c r="T373" i="10"/>
  <c r="U373" i="10" s="1"/>
  <c r="V373" i="10" s="1"/>
  <c r="W373" i="10" s="1"/>
  <c r="X373" i="10" s="1"/>
  <c r="Y373" i="10" s="1"/>
  <c r="Z373" i="10" s="1"/>
  <c r="AA373" i="10" s="1"/>
  <c r="AB373" i="10" s="1"/>
  <c r="AC373" i="10" s="1"/>
  <c r="H375" i="10" l="1"/>
  <c r="S375" i="10" s="1"/>
  <c r="N375" i="10"/>
  <c r="P375" i="10"/>
  <c r="R375" i="10"/>
  <c r="G375" i="10" s="1"/>
  <c r="K375" i="10"/>
  <c r="L375" i="10"/>
  <c r="J375" i="10"/>
  <c r="D376" i="10"/>
  <c r="M375" i="10"/>
  <c r="I375" i="10"/>
  <c r="O375" i="10"/>
  <c r="Q375" i="10"/>
  <c r="T374" i="10"/>
  <c r="U374" i="10" s="1"/>
  <c r="V374" i="10" s="1"/>
  <c r="W374" i="10" s="1"/>
  <c r="X374" i="10" s="1"/>
  <c r="Y374" i="10" s="1"/>
  <c r="Z374" i="10" s="1"/>
  <c r="AA374" i="10" s="1"/>
  <c r="AB374" i="10" s="1"/>
  <c r="AC374" i="10" s="1"/>
  <c r="T375" i="10" l="1"/>
  <c r="U375" i="10" s="1"/>
  <c r="V375" i="10" s="1"/>
  <c r="W375" i="10" s="1"/>
  <c r="X375" i="10" s="1"/>
  <c r="Y375" i="10" s="1"/>
  <c r="Z375" i="10" s="1"/>
  <c r="AA375" i="10" s="1"/>
  <c r="AB375" i="10" s="1"/>
  <c r="AC375" i="10" s="1"/>
  <c r="H376" i="10"/>
  <c r="S376" i="10" s="1"/>
  <c r="R376" i="10"/>
  <c r="G376" i="10" s="1"/>
  <c r="D377" i="10"/>
  <c r="L376" i="10"/>
  <c r="I376" i="10"/>
  <c r="M376" i="10"/>
  <c r="Q376" i="10"/>
  <c r="P376" i="10"/>
  <c r="O376" i="10"/>
  <c r="N376" i="10"/>
  <c r="J376" i="10"/>
  <c r="K376" i="10"/>
  <c r="D378" i="10" l="1"/>
  <c r="L377" i="10"/>
  <c r="R377" i="10"/>
  <c r="G377" i="10" s="1"/>
  <c r="O377" i="10"/>
  <c r="H377" i="10"/>
  <c r="S377" i="10" s="1"/>
  <c r="K377" i="10"/>
  <c r="N377" i="10"/>
  <c r="M377" i="10"/>
  <c r="P377" i="10"/>
  <c r="Q377" i="10"/>
  <c r="I377" i="10"/>
  <c r="J377" i="10"/>
  <c r="T376" i="10"/>
  <c r="U376" i="10" s="1"/>
  <c r="V376" i="10" s="1"/>
  <c r="W376" i="10" s="1"/>
  <c r="X376" i="10" s="1"/>
  <c r="Y376" i="10" s="1"/>
  <c r="Z376" i="10" s="1"/>
  <c r="AA376" i="10" s="1"/>
  <c r="AB376" i="10" s="1"/>
  <c r="AC376" i="10" s="1"/>
  <c r="T377" i="10" l="1"/>
  <c r="U377" i="10" s="1"/>
  <c r="V377" i="10" s="1"/>
  <c r="W377" i="10" s="1"/>
  <c r="X377" i="10" s="1"/>
  <c r="Y377" i="10" s="1"/>
  <c r="Z377" i="10" s="1"/>
  <c r="AA377" i="10" s="1"/>
  <c r="AB377" i="10" s="1"/>
  <c r="AC377" i="10" s="1"/>
  <c r="R378" i="10"/>
  <c r="G378" i="10" s="1"/>
  <c r="O378" i="10"/>
  <c r="N378" i="10"/>
  <c r="K378" i="10"/>
  <c r="L378" i="10"/>
  <c r="D379" i="10"/>
  <c r="M378" i="10"/>
  <c r="H378" i="10"/>
  <c r="S378" i="10" s="1"/>
  <c r="J378" i="10"/>
  <c r="P378" i="10"/>
  <c r="Q378" i="10"/>
  <c r="I378" i="10"/>
  <c r="T378" i="10" l="1"/>
  <c r="U378" i="10" s="1"/>
  <c r="V378" i="10" s="1"/>
  <c r="W378" i="10" s="1"/>
  <c r="X378" i="10" s="1"/>
  <c r="Y378" i="10" s="1"/>
  <c r="Z378" i="10" s="1"/>
  <c r="AA378" i="10" s="1"/>
  <c r="AB378" i="10" s="1"/>
  <c r="AC378" i="10" s="1"/>
  <c r="H379" i="10"/>
  <c r="S379" i="10" s="1"/>
  <c r="R379" i="10"/>
  <c r="G379" i="10" s="1"/>
  <c r="M379" i="10"/>
  <c r="N379" i="10"/>
  <c r="D380" i="10"/>
  <c r="P379" i="10"/>
  <c r="K379" i="10"/>
  <c r="I379" i="10"/>
  <c r="J379" i="10"/>
  <c r="Q379" i="10"/>
  <c r="O379" i="10"/>
  <c r="L379" i="10"/>
  <c r="J380" i="10" l="1"/>
  <c r="O380" i="10"/>
  <c r="N380" i="10"/>
  <c r="D381" i="10"/>
  <c r="K380" i="10"/>
  <c r="L380" i="10"/>
  <c r="P380" i="10"/>
  <c r="H380" i="10"/>
  <c r="S380" i="10" s="1"/>
  <c r="I380" i="10"/>
  <c r="Q380" i="10"/>
  <c r="R380" i="10"/>
  <c r="G380" i="10" s="1"/>
  <c r="M380" i="10"/>
  <c r="T379" i="10"/>
  <c r="U379" i="10" s="1"/>
  <c r="V379" i="10" s="1"/>
  <c r="W379" i="10" s="1"/>
  <c r="X379" i="10" s="1"/>
  <c r="Y379" i="10" s="1"/>
  <c r="Z379" i="10" s="1"/>
  <c r="AA379" i="10" s="1"/>
  <c r="AB379" i="10" s="1"/>
  <c r="AC379" i="10" s="1"/>
  <c r="T380" i="10" l="1"/>
  <c r="U380" i="10" s="1"/>
  <c r="V380" i="10" s="1"/>
  <c r="W380" i="10" s="1"/>
  <c r="X380" i="10" s="1"/>
  <c r="Y380" i="10" s="1"/>
  <c r="Z380" i="10" s="1"/>
  <c r="AA380" i="10" s="1"/>
  <c r="AB380" i="10" s="1"/>
  <c r="AC380" i="10" s="1"/>
  <c r="H381" i="10"/>
  <c r="S381" i="10" s="1"/>
  <c r="O381" i="10"/>
  <c r="N381" i="10"/>
  <c r="J381" i="10"/>
  <c r="P381" i="10"/>
  <c r="M381" i="10"/>
  <c r="R381" i="10"/>
  <c r="G381" i="10" s="1"/>
  <c r="Q381" i="10"/>
  <c r="I381" i="10"/>
  <c r="D382" i="10"/>
  <c r="L381" i="10"/>
  <c r="K381" i="10"/>
  <c r="K382" i="10" l="1"/>
  <c r="D383" i="10"/>
  <c r="R382" i="10"/>
  <c r="G382" i="10" s="1"/>
  <c r="H382" i="10"/>
  <c r="S382" i="10" s="1"/>
  <c r="M382" i="10"/>
  <c r="P382" i="10"/>
  <c r="I382" i="10"/>
  <c r="L382" i="10"/>
  <c r="J382" i="10"/>
  <c r="O382" i="10"/>
  <c r="N382" i="10"/>
  <c r="Q382" i="10"/>
  <c r="T381" i="10"/>
  <c r="U381" i="10" s="1"/>
  <c r="V381" i="10" s="1"/>
  <c r="W381" i="10" s="1"/>
  <c r="X381" i="10" s="1"/>
  <c r="Y381" i="10" s="1"/>
  <c r="Z381" i="10" s="1"/>
  <c r="AA381" i="10" s="1"/>
  <c r="AB381" i="10" s="1"/>
  <c r="AC381" i="10" s="1"/>
  <c r="T382" i="10" l="1"/>
  <c r="U382" i="10" s="1"/>
  <c r="V382" i="10" s="1"/>
  <c r="W382" i="10" s="1"/>
  <c r="X382" i="10" s="1"/>
  <c r="Y382" i="10" s="1"/>
  <c r="Z382" i="10" s="1"/>
  <c r="AA382" i="10" s="1"/>
  <c r="AB382" i="10" s="1"/>
  <c r="AC382" i="10" s="1"/>
  <c r="P383" i="10"/>
  <c r="R383" i="10"/>
  <c r="G383" i="10" s="1"/>
  <c r="K383" i="10"/>
  <c r="Q383" i="10"/>
  <c r="L383" i="10"/>
  <c r="M383" i="10"/>
  <c r="J383" i="10"/>
  <c r="N383" i="10"/>
  <c r="D384" i="10"/>
  <c r="I383" i="10"/>
  <c r="O383" i="10"/>
  <c r="H383" i="10"/>
  <c r="S383" i="10" s="1"/>
  <c r="T383" i="10" l="1"/>
  <c r="U383" i="10" s="1"/>
  <c r="V383" i="10" s="1"/>
  <c r="W383" i="10" s="1"/>
  <c r="X383" i="10" s="1"/>
  <c r="Y383" i="10" s="1"/>
  <c r="Z383" i="10" s="1"/>
  <c r="AA383" i="10" s="1"/>
  <c r="AB383" i="10" s="1"/>
  <c r="AC383" i="10" s="1"/>
  <c r="H384" i="10"/>
  <c r="S384" i="10" s="1"/>
  <c r="O384" i="10"/>
  <c r="I384" i="10"/>
  <c r="K384" i="10"/>
  <c r="M384" i="10"/>
  <c r="N384" i="10"/>
  <c r="P384" i="10"/>
  <c r="D385" i="10"/>
  <c r="L384" i="10"/>
  <c r="Q384" i="10"/>
  <c r="R384" i="10"/>
  <c r="G384" i="10" s="1"/>
  <c r="J384" i="10"/>
  <c r="T384" i="10" l="1"/>
  <c r="U384" i="10" s="1"/>
  <c r="V384" i="10" s="1"/>
  <c r="W384" i="10" s="1"/>
  <c r="X384" i="10" s="1"/>
  <c r="Y384" i="10" s="1"/>
  <c r="Z384" i="10" s="1"/>
  <c r="AA384" i="10" s="1"/>
  <c r="AB384" i="10" s="1"/>
  <c r="AC384" i="10" s="1"/>
  <c r="H385" i="10"/>
  <c r="S385" i="10" s="1"/>
  <c r="M385" i="10"/>
  <c r="D386" i="10"/>
  <c r="J385" i="10"/>
  <c r="N385" i="10"/>
  <c r="K385" i="10"/>
  <c r="R385" i="10"/>
  <c r="G385" i="10" s="1"/>
  <c r="I385" i="10"/>
  <c r="L385" i="10"/>
  <c r="Q385" i="10"/>
  <c r="O385" i="10"/>
  <c r="P385" i="10"/>
  <c r="Q386" i="10" l="1"/>
  <c r="K386" i="10"/>
  <c r="M386" i="10"/>
  <c r="I386" i="10"/>
  <c r="N386" i="10"/>
  <c r="R386" i="10"/>
  <c r="G386" i="10" s="1"/>
  <c r="D387" i="10"/>
  <c r="P386" i="10"/>
  <c r="H386" i="10"/>
  <c r="S386" i="10" s="1"/>
  <c r="O386" i="10"/>
  <c r="J386" i="10"/>
  <c r="L386" i="10"/>
  <c r="T385" i="10"/>
  <c r="U385" i="10" s="1"/>
  <c r="V385" i="10" s="1"/>
  <c r="W385" i="10" s="1"/>
  <c r="X385" i="10" s="1"/>
  <c r="Y385" i="10" s="1"/>
  <c r="Z385" i="10" s="1"/>
  <c r="AA385" i="10" s="1"/>
  <c r="AB385" i="10" s="1"/>
  <c r="AC385" i="10" s="1"/>
  <c r="L387" i="10" l="1"/>
  <c r="D388" i="10"/>
  <c r="O387" i="10"/>
  <c r="H387" i="10"/>
  <c r="S387" i="10" s="1"/>
  <c r="Q387" i="10"/>
  <c r="M387" i="10"/>
  <c r="J387" i="10"/>
  <c r="N387" i="10"/>
  <c r="I387" i="10"/>
  <c r="K387" i="10"/>
  <c r="R387" i="10"/>
  <c r="G387" i="10" s="1"/>
  <c r="P387" i="10"/>
  <c r="T386" i="10"/>
  <c r="U386" i="10" s="1"/>
  <c r="V386" i="10" s="1"/>
  <c r="W386" i="10" s="1"/>
  <c r="X386" i="10" s="1"/>
  <c r="Y386" i="10" s="1"/>
  <c r="Z386" i="10" s="1"/>
  <c r="AA386" i="10" s="1"/>
  <c r="AB386" i="10" s="1"/>
  <c r="AC386" i="10" s="1"/>
  <c r="T387" i="10" l="1"/>
  <c r="U387" i="10" s="1"/>
  <c r="V387" i="10" s="1"/>
  <c r="W387" i="10" s="1"/>
  <c r="X387" i="10" s="1"/>
  <c r="Y387" i="10" s="1"/>
  <c r="Z387" i="10" s="1"/>
  <c r="AA387" i="10" s="1"/>
  <c r="AB387" i="10" s="1"/>
  <c r="AC387" i="10" s="1"/>
  <c r="H388" i="10"/>
  <c r="S388" i="10" s="1"/>
  <c r="K388" i="10"/>
  <c r="J388" i="10"/>
  <c r="L388" i="10"/>
  <c r="I388" i="10"/>
  <c r="R388" i="10"/>
  <c r="G388" i="10" s="1"/>
  <c r="M388" i="10"/>
  <c r="D389" i="10"/>
  <c r="P388" i="10"/>
  <c r="N388" i="10"/>
  <c r="O388" i="10"/>
  <c r="Q388" i="10"/>
  <c r="T388" i="10" l="1"/>
  <c r="U388" i="10" s="1"/>
  <c r="V388" i="10" s="1"/>
  <c r="W388" i="10" s="1"/>
  <c r="X388" i="10" s="1"/>
  <c r="Y388" i="10" s="1"/>
  <c r="Z388" i="10" s="1"/>
  <c r="AA388" i="10" s="1"/>
  <c r="AB388" i="10" s="1"/>
  <c r="AC388" i="10" s="1"/>
  <c r="H389" i="10"/>
  <c r="S389" i="10" s="1"/>
  <c r="J389" i="10"/>
  <c r="D390" i="10"/>
  <c r="P389" i="10"/>
  <c r="N389" i="10"/>
  <c r="R389" i="10"/>
  <c r="G389" i="10" s="1"/>
  <c r="M389" i="10"/>
  <c r="O389" i="10"/>
  <c r="Q389" i="10"/>
  <c r="K389" i="10"/>
  <c r="L389" i="10"/>
  <c r="I389" i="10"/>
  <c r="T389" i="10" l="1"/>
  <c r="U389" i="10" s="1"/>
  <c r="V389" i="10" s="1"/>
  <c r="W389" i="10" s="1"/>
  <c r="X389" i="10" s="1"/>
  <c r="Y389" i="10" s="1"/>
  <c r="Z389" i="10" s="1"/>
  <c r="AA389" i="10" s="1"/>
  <c r="AB389" i="10" s="1"/>
  <c r="AC389" i="10" s="1"/>
  <c r="H390" i="10"/>
  <c r="S390" i="10" s="1"/>
  <c r="Q390" i="10"/>
  <c r="O390" i="10"/>
  <c r="K390" i="10"/>
  <c r="P390" i="10"/>
  <c r="I390" i="10"/>
  <c r="R390" i="10"/>
  <c r="G390" i="10" s="1"/>
  <c r="D391" i="10"/>
  <c r="M390" i="10"/>
  <c r="J390" i="10"/>
  <c r="L390" i="10"/>
  <c r="N390" i="10"/>
  <c r="T390" i="10" l="1"/>
  <c r="U390" i="10" s="1"/>
  <c r="V390" i="10" s="1"/>
  <c r="W390" i="10" s="1"/>
  <c r="X390" i="10" s="1"/>
  <c r="Y390" i="10" s="1"/>
  <c r="Z390" i="10" s="1"/>
  <c r="AA390" i="10" s="1"/>
  <c r="AB390" i="10" s="1"/>
  <c r="AC390" i="10" s="1"/>
  <c r="M391" i="10"/>
  <c r="I391" i="10"/>
  <c r="J391" i="10"/>
  <c r="K391" i="10"/>
  <c r="O391" i="10"/>
  <c r="D392" i="10"/>
  <c r="P391" i="10"/>
  <c r="R391" i="10"/>
  <c r="G391" i="10" s="1"/>
  <c r="H391" i="10"/>
  <c r="S391" i="10" s="1"/>
  <c r="N391" i="10"/>
  <c r="L391" i="10"/>
  <c r="Q391" i="10"/>
  <c r="J392" i="10" l="1"/>
  <c r="L392" i="10"/>
  <c r="I392" i="10"/>
  <c r="D393" i="10"/>
  <c r="M392" i="10"/>
  <c r="R392" i="10"/>
  <c r="G392" i="10" s="1"/>
  <c r="O392" i="10"/>
  <c r="H392" i="10"/>
  <c r="S392" i="10" s="1"/>
  <c r="Q392" i="10"/>
  <c r="K392" i="10"/>
  <c r="P392" i="10"/>
  <c r="N392" i="10"/>
  <c r="T391" i="10"/>
  <c r="U391" i="10" s="1"/>
  <c r="V391" i="10" s="1"/>
  <c r="W391" i="10" s="1"/>
  <c r="X391" i="10" s="1"/>
  <c r="Y391" i="10" s="1"/>
  <c r="Z391" i="10" s="1"/>
  <c r="AA391" i="10" s="1"/>
  <c r="AB391" i="10" s="1"/>
  <c r="AC391" i="10" s="1"/>
  <c r="T392" i="10" l="1"/>
  <c r="U392" i="10" s="1"/>
  <c r="V392" i="10" s="1"/>
  <c r="W392" i="10" s="1"/>
  <c r="X392" i="10" s="1"/>
  <c r="Y392" i="10" s="1"/>
  <c r="Z392" i="10" s="1"/>
  <c r="AA392" i="10" s="1"/>
  <c r="AB392" i="10" s="1"/>
  <c r="AC392" i="10" s="1"/>
  <c r="H393" i="10"/>
  <c r="S393" i="10" s="1"/>
  <c r="N393" i="10"/>
  <c r="Q393" i="10"/>
  <c r="R393" i="10"/>
  <c r="G393" i="10" s="1"/>
  <c r="I393" i="10"/>
  <c r="J393" i="10"/>
  <c r="L393" i="10"/>
  <c r="M393" i="10"/>
  <c r="P393" i="10"/>
  <c r="K393" i="10"/>
  <c r="D394" i="10"/>
  <c r="O393" i="10"/>
  <c r="T393" i="10" l="1"/>
  <c r="U393" i="10" s="1"/>
  <c r="V393" i="10" s="1"/>
  <c r="W393" i="10" s="1"/>
  <c r="X393" i="10" s="1"/>
  <c r="Y393" i="10" s="1"/>
  <c r="Z393" i="10" s="1"/>
  <c r="AA393" i="10" s="1"/>
  <c r="AB393" i="10" s="1"/>
  <c r="AC393" i="10" s="1"/>
  <c r="H394" i="10"/>
  <c r="S394" i="10" s="1"/>
  <c r="L394" i="10"/>
  <c r="N394" i="10"/>
  <c r="J394" i="10"/>
  <c r="P394" i="10"/>
  <c r="D395" i="10"/>
  <c r="K394" i="10"/>
  <c r="Q394" i="10"/>
  <c r="M394" i="10"/>
  <c r="R394" i="10"/>
  <c r="G394" i="10" s="1"/>
  <c r="O394" i="10"/>
  <c r="I394" i="10"/>
  <c r="T394" i="10" l="1"/>
  <c r="U394" i="10" s="1"/>
  <c r="V394" i="10" s="1"/>
  <c r="W394" i="10" s="1"/>
  <c r="X394" i="10" s="1"/>
  <c r="Y394" i="10" s="1"/>
  <c r="Z394" i="10" s="1"/>
  <c r="AA394" i="10" s="1"/>
  <c r="AB394" i="10" s="1"/>
  <c r="AC394" i="10" s="1"/>
  <c r="H395" i="10"/>
  <c r="S395" i="10" s="1"/>
  <c r="K395" i="10"/>
  <c r="J395" i="10"/>
  <c r="O395" i="10"/>
  <c r="Q395" i="10"/>
  <c r="R395" i="10"/>
  <c r="G395" i="10" s="1"/>
  <c r="L395" i="10"/>
  <c r="I395" i="10"/>
  <c r="N395" i="10"/>
  <c r="P395" i="10"/>
  <c r="D396" i="10"/>
  <c r="M395" i="10"/>
  <c r="H396" i="10" l="1"/>
  <c r="S396" i="10" s="1"/>
  <c r="I396" i="10"/>
  <c r="P396" i="10"/>
  <c r="N396" i="10"/>
  <c r="L396" i="10"/>
  <c r="R396" i="10"/>
  <c r="G396" i="10" s="1"/>
  <c r="Q396" i="10"/>
  <c r="O396" i="10"/>
  <c r="D397" i="10"/>
  <c r="K396" i="10"/>
  <c r="M396" i="10"/>
  <c r="J396" i="10"/>
  <c r="T395" i="10"/>
  <c r="U395" i="10" s="1"/>
  <c r="V395" i="10" s="1"/>
  <c r="W395" i="10" s="1"/>
  <c r="X395" i="10" s="1"/>
  <c r="Y395" i="10" s="1"/>
  <c r="Z395" i="10" s="1"/>
  <c r="AA395" i="10" s="1"/>
  <c r="AB395" i="10" s="1"/>
  <c r="AC395" i="10" s="1"/>
  <c r="H397" i="10" l="1"/>
  <c r="S397" i="10" s="1"/>
  <c r="N397" i="10"/>
  <c r="M397" i="10"/>
  <c r="D398" i="10"/>
  <c r="I397" i="10"/>
  <c r="P397" i="10"/>
  <c r="R397" i="10"/>
  <c r="G397" i="10" s="1"/>
  <c r="L397" i="10"/>
  <c r="J397" i="10"/>
  <c r="O397" i="10"/>
  <c r="K397" i="10"/>
  <c r="Q397" i="10"/>
  <c r="T396" i="10"/>
  <c r="U396" i="10" s="1"/>
  <c r="V396" i="10" s="1"/>
  <c r="W396" i="10" s="1"/>
  <c r="X396" i="10" s="1"/>
  <c r="Y396" i="10" s="1"/>
  <c r="Z396" i="10" s="1"/>
  <c r="AA396" i="10" s="1"/>
  <c r="AB396" i="10" s="1"/>
  <c r="AC396" i="10" s="1"/>
  <c r="J398" i="10" l="1"/>
  <c r="N398" i="10"/>
  <c r="K398" i="10"/>
  <c r="I398" i="10"/>
  <c r="O398" i="10"/>
  <c r="M398" i="10"/>
  <c r="L398" i="10"/>
  <c r="R398" i="10"/>
  <c r="G398" i="10" s="1"/>
  <c r="D399" i="10"/>
  <c r="Q398" i="10"/>
  <c r="P398" i="10"/>
  <c r="H398" i="10"/>
  <c r="S398" i="10" s="1"/>
  <c r="T397" i="10"/>
  <c r="U397" i="10" s="1"/>
  <c r="V397" i="10" s="1"/>
  <c r="W397" i="10" s="1"/>
  <c r="X397" i="10" s="1"/>
  <c r="Y397" i="10" s="1"/>
  <c r="Z397" i="10" s="1"/>
  <c r="AA397" i="10" s="1"/>
  <c r="AB397" i="10" s="1"/>
  <c r="AC397" i="10" s="1"/>
  <c r="T398" i="10" l="1"/>
  <c r="U398" i="10" s="1"/>
  <c r="V398" i="10" s="1"/>
  <c r="W398" i="10" s="1"/>
  <c r="X398" i="10" s="1"/>
  <c r="Y398" i="10" s="1"/>
  <c r="Z398" i="10" s="1"/>
  <c r="AA398" i="10" s="1"/>
  <c r="AB398" i="10" s="1"/>
  <c r="AC398" i="10" s="1"/>
  <c r="N399" i="10"/>
  <c r="M399" i="10"/>
  <c r="H399" i="10"/>
  <c r="S399" i="10" s="1"/>
  <c r="O399" i="10"/>
  <c r="K399" i="10"/>
  <c r="I399" i="10"/>
  <c r="D400" i="10"/>
  <c r="P399" i="10"/>
  <c r="R399" i="10"/>
  <c r="G399" i="10" s="1"/>
  <c r="Q399" i="10"/>
  <c r="J399" i="10"/>
  <c r="L399" i="10"/>
  <c r="T399" i="10" l="1"/>
  <c r="U399" i="10" s="1"/>
  <c r="V399" i="10" s="1"/>
  <c r="W399" i="10" s="1"/>
  <c r="X399" i="10" s="1"/>
  <c r="Y399" i="10" s="1"/>
  <c r="Z399" i="10" s="1"/>
  <c r="AA399" i="10" s="1"/>
  <c r="AB399" i="10" s="1"/>
  <c r="AC399" i="10" s="1"/>
  <c r="Q400" i="10"/>
  <c r="D401" i="10"/>
  <c r="P400" i="10"/>
  <c r="N400" i="10"/>
  <c r="M400" i="10"/>
  <c r="L400" i="10"/>
  <c r="R400" i="10"/>
  <c r="G400" i="10" s="1"/>
  <c r="J400" i="10"/>
  <c r="H400" i="10"/>
  <c r="S400" i="10" s="1"/>
  <c r="O400" i="10"/>
  <c r="I400" i="10"/>
  <c r="K400" i="10"/>
  <c r="T400" i="10" l="1"/>
  <c r="U400" i="10" s="1"/>
  <c r="V400" i="10" s="1"/>
  <c r="W400" i="10" s="1"/>
  <c r="X400" i="10" s="1"/>
  <c r="Y400" i="10" s="1"/>
  <c r="Z400" i="10" s="1"/>
  <c r="AA400" i="10" s="1"/>
  <c r="AB400" i="10" s="1"/>
  <c r="AC400" i="10" s="1"/>
  <c r="H401" i="10"/>
  <c r="S401" i="10" s="1"/>
  <c r="O401" i="10"/>
  <c r="M401" i="10"/>
  <c r="J401" i="10"/>
  <c r="N401" i="10"/>
  <c r="R401" i="10"/>
  <c r="G401" i="10" s="1"/>
  <c r="L401" i="10"/>
  <c r="D402" i="10"/>
  <c r="Q401" i="10"/>
  <c r="I401" i="10"/>
  <c r="P401" i="10"/>
  <c r="K401" i="10"/>
  <c r="T401" i="10" l="1"/>
  <c r="U401" i="10" s="1"/>
  <c r="V401" i="10" s="1"/>
  <c r="W401" i="10" s="1"/>
  <c r="X401" i="10" s="1"/>
  <c r="Y401" i="10" s="1"/>
  <c r="Z401" i="10" s="1"/>
  <c r="AA401" i="10" s="1"/>
  <c r="AB401" i="10" s="1"/>
  <c r="AC401" i="10" s="1"/>
  <c r="P402" i="10"/>
  <c r="D403" i="10"/>
  <c r="Q402" i="10"/>
  <c r="H402" i="10"/>
  <c r="S402" i="10" s="1"/>
  <c r="N402" i="10"/>
  <c r="O402" i="10"/>
  <c r="K402" i="10"/>
  <c r="R402" i="10"/>
  <c r="G402" i="10" s="1"/>
  <c r="M402" i="10"/>
  <c r="I402" i="10"/>
  <c r="J402" i="10"/>
  <c r="L402" i="10"/>
  <c r="T402" i="10" l="1"/>
  <c r="U402" i="10" s="1"/>
  <c r="V402" i="10" s="1"/>
  <c r="W402" i="10" s="1"/>
  <c r="X402" i="10" s="1"/>
  <c r="Y402" i="10" s="1"/>
  <c r="Z402" i="10" s="1"/>
  <c r="AA402" i="10" s="1"/>
  <c r="AB402" i="10" s="1"/>
  <c r="AC402" i="10" s="1"/>
  <c r="H403" i="10"/>
  <c r="S403" i="10" s="1"/>
  <c r="J403" i="10"/>
  <c r="L403" i="10"/>
  <c r="I403" i="10"/>
  <c r="K403" i="10"/>
  <c r="Q403" i="10"/>
  <c r="O403" i="10"/>
  <c r="D404" i="10"/>
  <c r="R403" i="10"/>
  <c r="G403" i="10" s="1"/>
  <c r="P403" i="10"/>
  <c r="M403" i="10"/>
  <c r="N403" i="10"/>
  <c r="T403" i="10" l="1"/>
  <c r="U403" i="10" s="1"/>
  <c r="V403" i="10" s="1"/>
  <c r="W403" i="10" s="1"/>
  <c r="X403" i="10" s="1"/>
  <c r="Y403" i="10" s="1"/>
  <c r="Z403" i="10" s="1"/>
  <c r="AA403" i="10" s="1"/>
  <c r="AB403" i="10" s="1"/>
  <c r="AC403" i="10" s="1"/>
  <c r="P404" i="10"/>
  <c r="D405" i="10"/>
  <c r="O404" i="10"/>
  <c r="H404" i="10"/>
  <c r="S404" i="10" s="1"/>
  <c r="M404" i="10"/>
  <c r="J404" i="10"/>
  <c r="K404" i="10"/>
  <c r="Q404" i="10"/>
  <c r="L404" i="10"/>
  <c r="N404" i="10"/>
  <c r="R404" i="10"/>
  <c r="G404" i="10" s="1"/>
  <c r="I404" i="10"/>
  <c r="H405" i="10" l="1"/>
  <c r="S405" i="10" s="1"/>
  <c r="D406" i="10"/>
  <c r="M405" i="10"/>
  <c r="P405" i="10"/>
  <c r="R405" i="10"/>
  <c r="G405" i="10" s="1"/>
  <c r="K405" i="10"/>
  <c r="I405" i="10"/>
  <c r="J405" i="10"/>
  <c r="L405" i="10"/>
  <c r="N405" i="10"/>
  <c r="Q405" i="10"/>
  <c r="O405" i="10"/>
  <c r="T404" i="10"/>
  <c r="U404" i="10" s="1"/>
  <c r="V404" i="10" s="1"/>
  <c r="W404" i="10" s="1"/>
  <c r="X404" i="10" s="1"/>
  <c r="Y404" i="10" s="1"/>
  <c r="Z404" i="10" s="1"/>
  <c r="AA404" i="10" s="1"/>
  <c r="AB404" i="10" s="1"/>
  <c r="AC404" i="10" s="1"/>
  <c r="M406" i="10" l="1"/>
  <c r="L406" i="10"/>
  <c r="J406" i="10"/>
  <c r="N406" i="10"/>
  <c r="K406" i="10"/>
  <c r="D407" i="10"/>
  <c r="P406" i="10"/>
  <c r="H406" i="10"/>
  <c r="S406" i="10" s="1"/>
  <c r="I406" i="10"/>
  <c r="R406" i="10"/>
  <c r="G406" i="10" s="1"/>
  <c r="O406" i="10"/>
  <c r="Q406" i="10"/>
  <c r="T405" i="10"/>
  <c r="U405" i="10" s="1"/>
  <c r="V405" i="10" s="1"/>
  <c r="W405" i="10" s="1"/>
  <c r="X405" i="10" s="1"/>
  <c r="Y405" i="10" s="1"/>
  <c r="Z405" i="10" s="1"/>
  <c r="AA405" i="10" s="1"/>
  <c r="AB405" i="10" s="1"/>
  <c r="AC405" i="10" s="1"/>
  <c r="T406" i="10" l="1"/>
  <c r="U406" i="10" s="1"/>
  <c r="V406" i="10" s="1"/>
  <c r="W406" i="10" s="1"/>
  <c r="X406" i="10" s="1"/>
  <c r="Y406" i="10" s="1"/>
  <c r="Z406" i="10" s="1"/>
  <c r="AA406" i="10" s="1"/>
  <c r="AB406" i="10" s="1"/>
  <c r="AC406" i="10" s="1"/>
  <c r="D408" i="10"/>
  <c r="P407" i="10"/>
  <c r="H407" i="10"/>
  <c r="S407" i="10" s="1"/>
  <c r="M407" i="10"/>
  <c r="I407" i="10"/>
  <c r="Q407" i="10"/>
  <c r="N407" i="10"/>
  <c r="O407" i="10"/>
  <c r="J407" i="10"/>
  <c r="R407" i="10"/>
  <c r="G407" i="10" s="1"/>
  <c r="L407" i="10"/>
  <c r="K407" i="10"/>
  <c r="T407" i="10" l="1"/>
  <c r="U407" i="10" s="1"/>
  <c r="V407" i="10" s="1"/>
  <c r="W407" i="10" s="1"/>
  <c r="X407" i="10" s="1"/>
  <c r="Y407" i="10" s="1"/>
  <c r="Z407" i="10" s="1"/>
  <c r="AA407" i="10" s="1"/>
  <c r="AB407" i="10" s="1"/>
  <c r="AC407" i="10" s="1"/>
  <c r="O408" i="10"/>
  <c r="I408" i="10"/>
  <c r="R408" i="10"/>
  <c r="G408" i="10" s="1"/>
  <c r="J408" i="10"/>
  <c r="K408" i="10"/>
  <c r="D409" i="10"/>
  <c r="L408" i="10"/>
  <c r="H408" i="10"/>
  <c r="S408" i="10" s="1"/>
  <c r="P408" i="10"/>
  <c r="N408" i="10"/>
  <c r="M408" i="10"/>
  <c r="Q408" i="10"/>
  <c r="T408" i="10" l="1"/>
  <c r="U408" i="10" s="1"/>
  <c r="V408" i="10" s="1"/>
  <c r="W408" i="10" s="1"/>
  <c r="X408" i="10" s="1"/>
  <c r="Y408" i="10" s="1"/>
  <c r="Z408" i="10" s="1"/>
  <c r="AA408" i="10" s="1"/>
  <c r="AB408" i="10" s="1"/>
  <c r="AC408" i="10" s="1"/>
  <c r="D410" i="10"/>
  <c r="L409" i="10"/>
  <c r="H409" i="10"/>
  <c r="S409" i="10" s="1"/>
  <c r="O409" i="10"/>
  <c r="R409" i="10"/>
  <c r="G409" i="10" s="1"/>
  <c r="J409" i="10"/>
  <c r="N409" i="10"/>
  <c r="M409" i="10"/>
  <c r="P409" i="10"/>
  <c r="K409" i="10"/>
  <c r="Q409" i="10"/>
  <c r="I409" i="10"/>
  <c r="T409" i="10" l="1"/>
  <c r="U409" i="10" s="1"/>
  <c r="V409" i="10" s="1"/>
  <c r="W409" i="10" s="1"/>
  <c r="X409" i="10" s="1"/>
  <c r="Y409" i="10" s="1"/>
  <c r="Z409" i="10" s="1"/>
  <c r="AA409" i="10" s="1"/>
  <c r="AB409" i="10" s="1"/>
  <c r="AC409" i="10" s="1"/>
  <c r="K410" i="10"/>
  <c r="P410" i="10"/>
  <c r="D411" i="10"/>
  <c r="R410" i="10"/>
  <c r="G410" i="10" s="1"/>
  <c r="Q410" i="10"/>
  <c r="H410" i="10"/>
  <c r="S410" i="10" s="1"/>
  <c r="I410" i="10"/>
  <c r="M410" i="10"/>
  <c r="O410" i="10"/>
  <c r="J410" i="10"/>
  <c r="N410" i="10"/>
  <c r="L410" i="10"/>
  <c r="T410" i="10" l="1"/>
  <c r="U410" i="10" s="1"/>
  <c r="V410" i="10" s="1"/>
  <c r="W410" i="10" s="1"/>
  <c r="X410" i="10" s="1"/>
  <c r="Y410" i="10" s="1"/>
  <c r="Z410" i="10" s="1"/>
  <c r="AA410" i="10" s="1"/>
  <c r="AB410" i="10" s="1"/>
  <c r="AC410" i="10" s="1"/>
  <c r="P411" i="10"/>
  <c r="O411" i="10"/>
  <c r="Q411" i="10"/>
  <c r="K411" i="10"/>
  <c r="M411" i="10"/>
  <c r="N411" i="10"/>
  <c r="R411" i="10"/>
  <c r="G411" i="10" s="1"/>
  <c r="L411" i="10"/>
  <c r="D412" i="10"/>
  <c r="J411" i="10"/>
  <c r="I411" i="10"/>
  <c r="H411" i="10"/>
  <c r="S411" i="10" s="1"/>
  <c r="T411" i="10" l="1"/>
  <c r="U411" i="10" s="1"/>
  <c r="V411" i="10" s="1"/>
  <c r="W411" i="10" s="1"/>
  <c r="X411" i="10" s="1"/>
  <c r="Y411" i="10" s="1"/>
  <c r="Z411" i="10" s="1"/>
  <c r="AA411" i="10" s="1"/>
  <c r="AB411" i="10" s="1"/>
  <c r="AC411" i="10" s="1"/>
  <c r="H412" i="10"/>
  <c r="S412" i="10" s="1"/>
  <c r="R412" i="10"/>
  <c r="G412" i="10" s="1"/>
  <c r="I412" i="10"/>
  <c r="M412" i="10"/>
  <c r="Q412" i="10"/>
  <c r="N412" i="10"/>
  <c r="D413" i="10"/>
  <c r="O412" i="10"/>
  <c r="J412" i="10"/>
  <c r="K412" i="10"/>
  <c r="P412" i="10"/>
  <c r="L412" i="10"/>
  <c r="T412" i="10" l="1"/>
  <c r="U412" i="10" s="1"/>
  <c r="V412" i="10" s="1"/>
  <c r="W412" i="10" s="1"/>
  <c r="X412" i="10" s="1"/>
  <c r="Y412" i="10" s="1"/>
  <c r="Z412" i="10" s="1"/>
  <c r="AA412" i="10" s="1"/>
  <c r="AB412" i="10" s="1"/>
  <c r="AC412" i="10" s="1"/>
  <c r="D414" i="10"/>
  <c r="R413" i="10"/>
  <c r="G413" i="10" s="1"/>
  <c r="H413" i="10"/>
  <c r="S413" i="10" s="1"/>
  <c r="J413" i="10"/>
  <c r="Q413" i="10"/>
  <c r="L413" i="10"/>
  <c r="M413" i="10"/>
  <c r="O413" i="10"/>
  <c r="I413" i="10"/>
  <c r="K413" i="10"/>
  <c r="P413" i="10"/>
  <c r="N413" i="10"/>
  <c r="J414" i="10" l="1"/>
  <c r="L414" i="10"/>
  <c r="I414" i="10"/>
  <c r="P414" i="10"/>
  <c r="O414" i="10"/>
  <c r="N414" i="10"/>
  <c r="K414" i="10"/>
  <c r="D415" i="10"/>
  <c r="H414" i="10"/>
  <c r="S414" i="10" s="1"/>
  <c r="R414" i="10"/>
  <c r="G414" i="10" s="1"/>
  <c r="Q414" i="10"/>
  <c r="M414" i="10"/>
  <c r="T413" i="10"/>
  <c r="U413" i="10" s="1"/>
  <c r="V413" i="10" s="1"/>
  <c r="W413" i="10" s="1"/>
  <c r="X413" i="10" s="1"/>
  <c r="Y413" i="10" s="1"/>
  <c r="Z413" i="10" s="1"/>
  <c r="AA413" i="10" s="1"/>
  <c r="AB413" i="10" s="1"/>
  <c r="AC413" i="10" s="1"/>
  <c r="T414" i="10" l="1"/>
  <c r="U414" i="10" s="1"/>
  <c r="V414" i="10" s="1"/>
  <c r="W414" i="10" s="1"/>
  <c r="X414" i="10" s="1"/>
  <c r="Y414" i="10" s="1"/>
  <c r="Z414" i="10" s="1"/>
  <c r="AA414" i="10" s="1"/>
  <c r="AB414" i="10" s="1"/>
  <c r="AC414" i="10" s="1"/>
  <c r="J415" i="10"/>
  <c r="Q415" i="10"/>
  <c r="K415" i="10"/>
  <c r="R415" i="10"/>
  <c r="G415" i="10" s="1"/>
  <c r="D416" i="10"/>
  <c r="O415" i="10"/>
  <c r="I415" i="10"/>
  <c r="H415" i="10"/>
  <c r="S415" i="10" s="1"/>
  <c r="N415" i="10"/>
  <c r="L415" i="10"/>
  <c r="P415" i="10"/>
  <c r="M415" i="10"/>
  <c r="T415" i="10" l="1"/>
  <c r="U415" i="10" s="1"/>
  <c r="V415" i="10" s="1"/>
  <c r="W415" i="10" s="1"/>
  <c r="X415" i="10" s="1"/>
  <c r="Y415" i="10" s="1"/>
  <c r="Z415" i="10" s="1"/>
  <c r="AA415" i="10" s="1"/>
  <c r="AB415" i="10" s="1"/>
  <c r="AC415" i="10" s="1"/>
  <c r="H416" i="10"/>
  <c r="S416" i="10" s="1"/>
  <c r="N416" i="10"/>
  <c r="K416" i="10"/>
  <c r="R416" i="10"/>
  <c r="G416" i="10" s="1"/>
  <c r="I416" i="10"/>
  <c r="J416" i="10"/>
  <c r="L416" i="10"/>
  <c r="O416" i="10"/>
  <c r="Q416" i="10"/>
  <c r="D417" i="10"/>
  <c r="M416" i="10"/>
  <c r="P416" i="10"/>
  <c r="H417" i="10" l="1"/>
  <c r="S417" i="10" s="1"/>
  <c r="R417" i="10"/>
  <c r="G417" i="10" s="1"/>
  <c r="M417" i="10"/>
  <c r="D418" i="10"/>
  <c r="K417" i="10"/>
  <c r="Q417" i="10"/>
  <c r="N417" i="10"/>
  <c r="J417" i="10"/>
  <c r="L417" i="10"/>
  <c r="I417" i="10"/>
  <c r="P417" i="10"/>
  <c r="O417" i="10"/>
  <c r="T416" i="10"/>
  <c r="U416" i="10" s="1"/>
  <c r="V416" i="10" s="1"/>
  <c r="W416" i="10" s="1"/>
  <c r="X416" i="10" s="1"/>
  <c r="Y416" i="10" s="1"/>
  <c r="Z416" i="10" s="1"/>
  <c r="AA416" i="10" s="1"/>
  <c r="AB416" i="10" s="1"/>
  <c r="AC416" i="10" s="1"/>
  <c r="H418" i="10" l="1"/>
  <c r="S418" i="10" s="1"/>
  <c r="M418" i="10"/>
  <c r="K418" i="10"/>
  <c r="O418" i="10"/>
  <c r="I418" i="10"/>
  <c r="P418" i="10"/>
  <c r="J418" i="10"/>
  <c r="Q418" i="10"/>
  <c r="L418" i="10"/>
  <c r="N418" i="10"/>
  <c r="D419" i="10"/>
  <c r="R418" i="10"/>
  <c r="G418" i="10" s="1"/>
  <c r="T417" i="10"/>
  <c r="U417" i="10" s="1"/>
  <c r="V417" i="10" s="1"/>
  <c r="W417" i="10" s="1"/>
  <c r="X417" i="10" s="1"/>
  <c r="Y417" i="10" s="1"/>
  <c r="Z417" i="10" s="1"/>
  <c r="AA417" i="10" s="1"/>
  <c r="AB417" i="10" s="1"/>
  <c r="AC417" i="10" s="1"/>
  <c r="H419" i="10" l="1"/>
  <c r="S419" i="10" s="1"/>
  <c r="P419" i="10"/>
  <c r="L419" i="10"/>
  <c r="D420" i="10"/>
  <c r="N419" i="10"/>
  <c r="Q419" i="10"/>
  <c r="R419" i="10"/>
  <c r="G419" i="10" s="1"/>
  <c r="K419" i="10"/>
  <c r="O419" i="10"/>
  <c r="J419" i="10"/>
  <c r="M419" i="10"/>
  <c r="I419" i="10"/>
  <c r="T418" i="10"/>
  <c r="U418" i="10" s="1"/>
  <c r="V418" i="10" s="1"/>
  <c r="W418" i="10" s="1"/>
  <c r="X418" i="10" s="1"/>
  <c r="Y418" i="10" s="1"/>
  <c r="Z418" i="10" s="1"/>
  <c r="AA418" i="10" s="1"/>
  <c r="AB418" i="10" s="1"/>
  <c r="AC418" i="10" s="1"/>
  <c r="P420" i="10" l="1"/>
  <c r="J420" i="10"/>
  <c r="K420" i="10"/>
  <c r="L420" i="10"/>
  <c r="H420" i="10"/>
  <c r="S420" i="10" s="1"/>
  <c r="R420" i="10"/>
  <c r="G420" i="10" s="1"/>
  <c r="N420" i="10"/>
  <c r="I420" i="10"/>
  <c r="O420" i="10"/>
  <c r="D421" i="10"/>
  <c r="M420" i="10"/>
  <c r="Q420" i="10"/>
  <c r="T419" i="10"/>
  <c r="U419" i="10" s="1"/>
  <c r="V419" i="10" s="1"/>
  <c r="W419" i="10" s="1"/>
  <c r="X419" i="10" s="1"/>
  <c r="Y419" i="10" s="1"/>
  <c r="Z419" i="10" s="1"/>
  <c r="AA419" i="10" s="1"/>
  <c r="AB419" i="10" s="1"/>
  <c r="AC419" i="10" s="1"/>
  <c r="T420" i="10" l="1"/>
  <c r="U420" i="10" s="1"/>
  <c r="V420" i="10" s="1"/>
  <c r="W420" i="10" s="1"/>
  <c r="X420" i="10" s="1"/>
  <c r="Y420" i="10" s="1"/>
  <c r="Z420" i="10" s="1"/>
  <c r="AA420" i="10" s="1"/>
  <c r="AB420" i="10" s="1"/>
  <c r="AC420" i="10" s="1"/>
  <c r="H421" i="10"/>
  <c r="S421" i="10" s="1"/>
  <c r="J421" i="10"/>
  <c r="N421" i="10"/>
  <c r="D422" i="10"/>
  <c r="R421" i="10"/>
  <c r="G421" i="10" s="1"/>
  <c r="P421" i="10"/>
  <c r="M421" i="10"/>
  <c r="L421" i="10"/>
  <c r="K421" i="10"/>
  <c r="I421" i="10"/>
  <c r="O421" i="10"/>
  <c r="Q421" i="10"/>
  <c r="H422" i="10" l="1"/>
  <c r="S422" i="10" s="1"/>
  <c r="O422" i="10"/>
  <c r="I422" i="10"/>
  <c r="J422" i="10"/>
  <c r="L422" i="10"/>
  <c r="M422" i="10"/>
  <c r="Q422" i="10"/>
  <c r="K422" i="10"/>
  <c r="N422" i="10"/>
  <c r="P422" i="10"/>
  <c r="D423" i="10"/>
  <c r="R422" i="10"/>
  <c r="G422" i="10" s="1"/>
  <c r="T421" i="10"/>
  <c r="U421" i="10" s="1"/>
  <c r="V421" i="10" s="1"/>
  <c r="W421" i="10" s="1"/>
  <c r="X421" i="10" s="1"/>
  <c r="Y421" i="10" s="1"/>
  <c r="Z421" i="10" s="1"/>
  <c r="AA421" i="10" s="1"/>
  <c r="AB421" i="10" s="1"/>
  <c r="AC421" i="10" s="1"/>
  <c r="P423" i="10" l="1"/>
  <c r="I423" i="10"/>
  <c r="K423" i="10"/>
  <c r="M423" i="10"/>
  <c r="R423" i="10"/>
  <c r="G423" i="10" s="1"/>
  <c r="D424" i="10"/>
  <c r="O423" i="10"/>
  <c r="J423" i="10"/>
  <c r="Q423" i="10"/>
  <c r="H423" i="10"/>
  <c r="S423" i="10" s="1"/>
  <c r="N423" i="10"/>
  <c r="L423" i="10"/>
  <c r="T422" i="10"/>
  <c r="U422" i="10" s="1"/>
  <c r="V422" i="10" s="1"/>
  <c r="W422" i="10" s="1"/>
  <c r="X422" i="10" s="1"/>
  <c r="Y422" i="10" s="1"/>
  <c r="Z422" i="10" s="1"/>
  <c r="AA422" i="10" s="1"/>
  <c r="AB422" i="10" s="1"/>
  <c r="AC422" i="10" s="1"/>
  <c r="J424" i="10" l="1"/>
  <c r="D425" i="10"/>
  <c r="Q424" i="10"/>
  <c r="H424" i="10"/>
  <c r="S424" i="10" s="1"/>
  <c r="M424" i="10"/>
  <c r="N424" i="10"/>
  <c r="I424" i="10"/>
  <c r="R424" i="10"/>
  <c r="G424" i="10" s="1"/>
  <c r="P424" i="10"/>
  <c r="L424" i="10"/>
  <c r="K424" i="10"/>
  <c r="O424" i="10"/>
  <c r="T423" i="10"/>
  <c r="U423" i="10" s="1"/>
  <c r="V423" i="10" s="1"/>
  <c r="W423" i="10" s="1"/>
  <c r="X423" i="10" s="1"/>
  <c r="Y423" i="10" s="1"/>
  <c r="Z423" i="10" s="1"/>
  <c r="AA423" i="10" s="1"/>
  <c r="AB423" i="10" s="1"/>
  <c r="AC423" i="10" s="1"/>
  <c r="D426" i="10" l="1"/>
  <c r="K425" i="10"/>
  <c r="R425" i="10"/>
  <c r="G425" i="10" s="1"/>
  <c r="L425" i="10"/>
  <c r="H425" i="10"/>
  <c r="S425" i="10" s="1"/>
  <c r="M425" i="10"/>
  <c r="P425" i="10"/>
  <c r="I425" i="10"/>
  <c r="J425" i="10"/>
  <c r="Q425" i="10"/>
  <c r="O425" i="10"/>
  <c r="N425" i="10"/>
  <c r="T424" i="10"/>
  <c r="U424" i="10" s="1"/>
  <c r="V424" i="10" s="1"/>
  <c r="W424" i="10" s="1"/>
  <c r="X424" i="10" s="1"/>
  <c r="Y424" i="10" s="1"/>
  <c r="Z424" i="10" s="1"/>
  <c r="AA424" i="10" s="1"/>
  <c r="AB424" i="10" s="1"/>
  <c r="AC424" i="10" s="1"/>
  <c r="T425" i="10" l="1"/>
  <c r="U425" i="10" s="1"/>
  <c r="V425" i="10" s="1"/>
  <c r="W425" i="10" s="1"/>
  <c r="X425" i="10" s="1"/>
  <c r="Y425" i="10" s="1"/>
  <c r="Z425" i="10" s="1"/>
  <c r="AA425" i="10" s="1"/>
  <c r="AB425" i="10" s="1"/>
  <c r="AC425" i="10" s="1"/>
  <c r="H426" i="10"/>
  <c r="S426" i="10" s="1"/>
  <c r="Q426" i="10"/>
  <c r="I426" i="10"/>
  <c r="L426" i="10"/>
  <c r="J426" i="10"/>
  <c r="P426" i="10"/>
  <c r="D427" i="10"/>
  <c r="R426" i="10"/>
  <c r="G426" i="10" s="1"/>
  <c r="K426" i="10"/>
  <c r="N426" i="10"/>
  <c r="M426" i="10"/>
  <c r="O426" i="10"/>
  <c r="T426" i="10" l="1"/>
  <c r="U426" i="10" s="1"/>
  <c r="V426" i="10" s="1"/>
  <c r="W426" i="10" s="1"/>
  <c r="X426" i="10" s="1"/>
  <c r="Y426" i="10" s="1"/>
  <c r="Z426" i="10" s="1"/>
  <c r="AA426" i="10" s="1"/>
  <c r="AB426" i="10" s="1"/>
  <c r="AC426" i="10" s="1"/>
  <c r="D428" i="10"/>
  <c r="P427" i="10"/>
  <c r="H427" i="10"/>
  <c r="S427" i="10" s="1"/>
  <c r="Q427" i="10"/>
  <c r="N427" i="10"/>
  <c r="O427" i="10"/>
  <c r="J427" i="10"/>
  <c r="K427" i="10"/>
  <c r="L427" i="10"/>
  <c r="R427" i="10"/>
  <c r="G427" i="10" s="1"/>
  <c r="M427" i="10"/>
  <c r="I427" i="10"/>
  <c r="T427" i="10" l="1"/>
  <c r="U427" i="10" s="1"/>
  <c r="V427" i="10" s="1"/>
  <c r="W427" i="10" s="1"/>
  <c r="X427" i="10" s="1"/>
  <c r="Y427" i="10" s="1"/>
  <c r="Z427" i="10" s="1"/>
  <c r="AA427" i="10" s="1"/>
  <c r="AB427" i="10" s="1"/>
  <c r="AC427" i="10" s="1"/>
  <c r="H428" i="10"/>
  <c r="S428" i="10" s="1"/>
  <c r="Q428" i="10"/>
  <c r="I428" i="10"/>
  <c r="R428" i="10"/>
  <c r="G428" i="10" s="1"/>
  <c r="O428" i="10"/>
  <c r="M428" i="10"/>
  <c r="P428" i="10"/>
  <c r="L428" i="10"/>
  <c r="J428" i="10"/>
  <c r="N428" i="10"/>
  <c r="K428" i="10"/>
  <c r="D429" i="10"/>
  <c r="H429" i="10" l="1"/>
  <c r="S429" i="10" s="1"/>
  <c r="Q429" i="10"/>
  <c r="M429" i="10"/>
  <c r="P429" i="10"/>
  <c r="J429" i="10"/>
  <c r="D430" i="10"/>
  <c r="O429" i="10"/>
  <c r="N429" i="10"/>
  <c r="K429" i="10"/>
  <c r="I429" i="10"/>
  <c r="R429" i="10"/>
  <c r="G429" i="10" s="1"/>
  <c r="L429" i="10"/>
  <c r="T428" i="10"/>
  <c r="U428" i="10" s="1"/>
  <c r="V428" i="10" s="1"/>
  <c r="W428" i="10" s="1"/>
  <c r="X428" i="10" s="1"/>
  <c r="Y428" i="10" s="1"/>
  <c r="Z428" i="10" s="1"/>
  <c r="AA428" i="10" s="1"/>
  <c r="AB428" i="10" s="1"/>
  <c r="AC428" i="10" s="1"/>
  <c r="H430" i="10" l="1"/>
  <c r="S430" i="10" s="1"/>
  <c r="N430" i="10"/>
  <c r="K430" i="10"/>
  <c r="I430" i="10"/>
  <c r="L430" i="10"/>
  <c r="P430" i="10"/>
  <c r="R430" i="10"/>
  <c r="G430" i="10" s="1"/>
  <c r="M430" i="10"/>
  <c r="J430" i="10"/>
  <c r="O430" i="10"/>
  <c r="D431" i="10"/>
  <c r="Q430" i="10"/>
  <c r="T429" i="10"/>
  <c r="U429" i="10" s="1"/>
  <c r="V429" i="10" s="1"/>
  <c r="W429" i="10" s="1"/>
  <c r="X429" i="10" s="1"/>
  <c r="Y429" i="10" s="1"/>
  <c r="Z429" i="10" s="1"/>
  <c r="AA429" i="10" s="1"/>
  <c r="AB429" i="10" s="1"/>
  <c r="AC429" i="10" s="1"/>
  <c r="I431" i="10" l="1"/>
  <c r="Q431" i="10"/>
  <c r="D432" i="10"/>
  <c r="L431" i="10"/>
  <c r="K431" i="10"/>
  <c r="H431" i="10"/>
  <c r="S431" i="10" s="1"/>
  <c r="P431" i="10"/>
  <c r="N431" i="10"/>
  <c r="R431" i="10"/>
  <c r="G431" i="10" s="1"/>
  <c r="O431" i="10"/>
  <c r="M431" i="10"/>
  <c r="J431" i="10"/>
  <c r="T430" i="10"/>
  <c r="U430" i="10" s="1"/>
  <c r="V430" i="10" s="1"/>
  <c r="W430" i="10" s="1"/>
  <c r="X430" i="10" s="1"/>
  <c r="Y430" i="10" s="1"/>
  <c r="Z430" i="10" s="1"/>
  <c r="AA430" i="10" s="1"/>
  <c r="AB430" i="10" s="1"/>
  <c r="AC430" i="10" s="1"/>
  <c r="T431" i="10" l="1"/>
  <c r="U431" i="10" s="1"/>
  <c r="V431" i="10" s="1"/>
  <c r="W431" i="10" s="1"/>
  <c r="X431" i="10" s="1"/>
  <c r="Y431" i="10" s="1"/>
  <c r="Z431" i="10" s="1"/>
  <c r="AA431" i="10" s="1"/>
  <c r="AB431" i="10" s="1"/>
  <c r="AC431" i="10" s="1"/>
  <c r="D433" i="10"/>
  <c r="K432" i="10"/>
  <c r="L432" i="10"/>
  <c r="M432" i="10"/>
  <c r="H432" i="10"/>
  <c r="S432" i="10" s="1"/>
  <c r="I432" i="10"/>
  <c r="Q432" i="10"/>
  <c r="O432" i="10"/>
  <c r="J432" i="10"/>
  <c r="R432" i="10"/>
  <c r="G432" i="10" s="1"/>
  <c r="P432" i="10"/>
  <c r="N432" i="10"/>
  <c r="H433" i="10" l="1"/>
  <c r="S433" i="10" s="1"/>
  <c r="I433" i="10"/>
  <c r="K433" i="10"/>
  <c r="M433" i="10"/>
  <c r="Q433" i="10"/>
  <c r="D434" i="10"/>
  <c r="R433" i="10"/>
  <c r="G433" i="10" s="1"/>
  <c r="N433" i="10"/>
  <c r="J433" i="10"/>
  <c r="L433" i="10"/>
  <c r="O433" i="10"/>
  <c r="P433" i="10"/>
  <c r="T432" i="10"/>
  <c r="U432" i="10" s="1"/>
  <c r="V432" i="10" s="1"/>
  <c r="W432" i="10" s="1"/>
  <c r="X432" i="10" s="1"/>
  <c r="Y432" i="10" s="1"/>
  <c r="Z432" i="10" s="1"/>
  <c r="AA432" i="10" s="1"/>
  <c r="AB432" i="10" s="1"/>
  <c r="AC432" i="10" s="1"/>
  <c r="D435" i="10" l="1"/>
  <c r="R434" i="10"/>
  <c r="G434" i="10" s="1"/>
  <c r="I434" i="10"/>
  <c r="M434" i="10"/>
  <c r="L434" i="10"/>
  <c r="O434" i="10"/>
  <c r="Q434" i="10"/>
  <c r="H434" i="10"/>
  <c r="S434" i="10" s="1"/>
  <c r="J434" i="10"/>
  <c r="P434" i="10"/>
  <c r="K434" i="10"/>
  <c r="N434" i="10"/>
  <c r="T433" i="10"/>
  <c r="U433" i="10" s="1"/>
  <c r="V433" i="10" s="1"/>
  <c r="W433" i="10" s="1"/>
  <c r="X433" i="10" s="1"/>
  <c r="Y433" i="10" s="1"/>
  <c r="Z433" i="10" s="1"/>
  <c r="AA433" i="10" s="1"/>
  <c r="AB433" i="10" s="1"/>
  <c r="AC433" i="10" s="1"/>
  <c r="T434" i="10" l="1"/>
  <c r="U434" i="10" s="1"/>
  <c r="V434" i="10" s="1"/>
  <c r="W434" i="10" s="1"/>
  <c r="X434" i="10" s="1"/>
  <c r="Y434" i="10" s="1"/>
  <c r="Z434" i="10" s="1"/>
  <c r="AA434" i="10" s="1"/>
  <c r="AB434" i="10" s="1"/>
  <c r="AC434" i="10" s="1"/>
  <c r="H435" i="10"/>
  <c r="S435" i="10" s="1"/>
  <c r="J435" i="10"/>
  <c r="L435" i="10"/>
  <c r="K435" i="10"/>
  <c r="O435" i="10"/>
  <c r="P435" i="10"/>
  <c r="D436" i="10"/>
  <c r="R435" i="10"/>
  <c r="G435" i="10" s="1"/>
  <c r="N435" i="10"/>
  <c r="I435" i="10"/>
  <c r="Q435" i="10"/>
  <c r="M435" i="10"/>
  <c r="D437" i="10" l="1"/>
  <c r="J436" i="10"/>
  <c r="H436" i="10"/>
  <c r="S436" i="10" s="1"/>
  <c r="I436" i="10"/>
  <c r="R436" i="10"/>
  <c r="G436" i="10" s="1"/>
  <c r="M436" i="10"/>
  <c r="K436" i="10"/>
  <c r="N436" i="10"/>
  <c r="L436" i="10"/>
  <c r="O436" i="10"/>
  <c r="Q436" i="10"/>
  <c r="P436" i="10"/>
  <c r="T435" i="10"/>
  <c r="U435" i="10" s="1"/>
  <c r="V435" i="10" s="1"/>
  <c r="W435" i="10" s="1"/>
  <c r="X435" i="10" s="1"/>
  <c r="Y435" i="10" s="1"/>
  <c r="Z435" i="10" s="1"/>
  <c r="AA435" i="10" s="1"/>
  <c r="AB435" i="10" s="1"/>
  <c r="AC435" i="10" s="1"/>
  <c r="T436" i="10" l="1"/>
  <c r="U436" i="10" s="1"/>
  <c r="V436" i="10" s="1"/>
  <c r="W436" i="10" s="1"/>
  <c r="X436" i="10" s="1"/>
  <c r="Y436" i="10" s="1"/>
  <c r="Z436" i="10" s="1"/>
  <c r="AA436" i="10" s="1"/>
  <c r="AB436" i="10" s="1"/>
  <c r="AC436" i="10" s="1"/>
  <c r="N437" i="10"/>
  <c r="H437" i="10"/>
  <c r="S437" i="10" s="1"/>
  <c r="L437" i="10"/>
  <c r="R437" i="10"/>
  <c r="G437" i="10" s="1"/>
  <c r="I437" i="10"/>
  <c r="J437" i="10"/>
  <c r="P437" i="10"/>
  <c r="O437" i="10"/>
  <c r="M437" i="10"/>
  <c r="K437" i="10"/>
  <c r="Q437" i="10"/>
  <c r="D438" i="10"/>
  <c r="H438" i="10" l="1"/>
  <c r="S438" i="10" s="1"/>
  <c r="N438" i="10"/>
  <c r="R438" i="10"/>
  <c r="G438" i="10" s="1"/>
  <c r="K438" i="10"/>
  <c r="P438" i="10"/>
  <c r="D439" i="10"/>
  <c r="M438" i="10"/>
  <c r="L438" i="10"/>
  <c r="I438" i="10"/>
  <c r="O438" i="10"/>
  <c r="J438" i="10"/>
  <c r="Q438" i="10"/>
  <c r="T437" i="10"/>
  <c r="U437" i="10" s="1"/>
  <c r="V437" i="10" s="1"/>
  <c r="W437" i="10" s="1"/>
  <c r="X437" i="10" s="1"/>
  <c r="Y437" i="10" s="1"/>
  <c r="Z437" i="10" s="1"/>
  <c r="AA437" i="10" s="1"/>
  <c r="AB437" i="10" s="1"/>
  <c r="AC437" i="10" s="1"/>
  <c r="N439" i="10" l="1"/>
  <c r="R439" i="10"/>
  <c r="G439" i="10" s="1"/>
  <c r="D440" i="10"/>
  <c r="M439" i="10"/>
  <c r="P439" i="10"/>
  <c r="Q439" i="10"/>
  <c r="H439" i="10"/>
  <c r="S439" i="10" s="1"/>
  <c r="L439" i="10"/>
  <c r="I439" i="10"/>
  <c r="O439" i="10"/>
  <c r="K439" i="10"/>
  <c r="J439" i="10"/>
  <c r="T438" i="10"/>
  <c r="U438" i="10" s="1"/>
  <c r="V438" i="10" s="1"/>
  <c r="W438" i="10" s="1"/>
  <c r="X438" i="10" s="1"/>
  <c r="Y438" i="10" s="1"/>
  <c r="Z438" i="10" s="1"/>
  <c r="AA438" i="10" s="1"/>
  <c r="AB438" i="10" s="1"/>
  <c r="AC438" i="10" s="1"/>
  <c r="T439" i="10" l="1"/>
  <c r="U439" i="10" s="1"/>
  <c r="V439" i="10" s="1"/>
  <c r="W439" i="10" s="1"/>
  <c r="X439" i="10" s="1"/>
  <c r="Y439" i="10" s="1"/>
  <c r="Z439" i="10" s="1"/>
  <c r="AA439" i="10" s="1"/>
  <c r="AB439" i="10" s="1"/>
  <c r="AC439" i="10" s="1"/>
  <c r="H440" i="10"/>
  <c r="S440" i="10" s="1"/>
  <c r="Q440" i="10"/>
  <c r="N440" i="10"/>
  <c r="L440" i="10"/>
  <c r="P440" i="10"/>
  <c r="O440" i="10"/>
  <c r="J440" i="10"/>
  <c r="R440" i="10"/>
  <c r="G440" i="10" s="1"/>
  <c r="M440" i="10"/>
  <c r="D441" i="10"/>
  <c r="I440" i="10"/>
  <c r="K440" i="10"/>
  <c r="T440" i="10" l="1"/>
  <c r="U440" i="10" s="1"/>
  <c r="V440" i="10" s="1"/>
  <c r="W440" i="10" s="1"/>
  <c r="X440" i="10" s="1"/>
  <c r="Y440" i="10" s="1"/>
  <c r="Z440" i="10" s="1"/>
  <c r="AA440" i="10" s="1"/>
  <c r="AB440" i="10" s="1"/>
  <c r="AC440" i="10" s="1"/>
  <c r="J441" i="10"/>
  <c r="K441" i="10"/>
  <c r="D442" i="10"/>
  <c r="Q441" i="10"/>
  <c r="H441" i="10"/>
  <c r="S441" i="10" s="1"/>
  <c r="P441" i="10"/>
  <c r="O441" i="10"/>
  <c r="L441" i="10"/>
  <c r="R441" i="10"/>
  <c r="G441" i="10" s="1"/>
  <c r="I441" i="10"/>
  <c r="M441" i="10"/>
  <c r="N441" i="10"/>
  <c r="T441" i="10" l="1"/>
  <c r="U441" i="10" s="1"/>
  <c r="V441" i="10" s="1"/>
  <c r="W441" i="10" s="1"/>
  <c r="X441" i="10" s="1"/>
  <c r="Y441" i="10" s="1"/>
  <c r="Z441" i="10" s="1"/>
  <c r="AA441" i="10" s="1"/>
  <c r="AB441" i="10" s="1"/>
  <c r="AC441" i="10" s="1"/>
  <c r="O442" i="10"/>
  <c r="R442" i="10"/>
  <c r="G442" i="10" s="1"/>
  <c r="M442" i="10"/>
  <c r="N442" i="10"/>
  <c r="K442" i="10"/>
  <c r="J442" i="10"/>
  <c r="I442" i="10"/>
  <c r="L442" i="10"/>
  <c r="D443" i="10"/>
  <c r="P442" i="10"/>
  <c r="Q442" i="10"/>
  <c r="H442" i="10"/>
  <c r="S442" i="10" s="1"/>
  <c r="T442" i="10" l="1"/>
  <c r="U442" i="10" s="1"/>
  <c r="V442" i="10" s="1"/>
  <c r="W442" i="10" s="1"/>
  <c r="X442" i="10" s="1"/>
  <c r="Y442" i="10" s="1"/>
  <c r="Z442" i="10" s="1"/>
  <c r="AA442" i="10" s="1"/>
  <c r="AB442" i="10" s="1"/>
  <c r="AC442" i="10" s="1"/>
  <c r="M443" i="10"/>
  <c r="P443" i="10"/>
  <c r="D444" i="10"/>
  <c r="L443" i="10"/>
  <c r="I443" i="10"/>
  <c r="K443" i="10"/>
  <c r="R443" i="10"/>
  <c r="G443" i="10" s="1"/>
  <c r="O443" i="10"/>
  <c r="Q443" i="10"/>
  <c r="J443" i="10"/>
  <c r="N443" i="10"/>
  <c r="H443" i="10"/>
  <c r="S443" i="10" s="1"/>
  <c r="H444" i="10" l="1"/>
  <c r="S444" i="10" s="1"/>
  <c r="K444" i="10"/>
  <c r="J444" i="10"/>
  <c r="I444" i="10"/>
  <c r="N444" i="10"/>
  <c r="P444" i="10"/>
  <c r="O444" i="10"/>
  <c r="M444" i="10"/>
  <c r="R444" i="10"/>
  <c r="G444" i="10" s="1"/>
  <c r="D445" i="10"/>
  <c r="L444" i="10"/>
  <c r="Q444" i="10"/>
  <c r="T443" i="10"/>
  <c r="U443" i="10" s="1"/>
  <c r="V443" i="10" s="1"/>
  <c r="W443" i="10" s="1"/>
  <c r="X443" i="10" s="1"/>
  <c r="Y443" i="10" s="1"/>
  <c r="Z443" i="10" s="1"/>
  <c r="AA443" i="10" s="1"/>
  <c r="AB443" i="10" s="1"/>
  <c r="AC443" i="10" s="1"/>
  <c r="J445" i="10" l="1"/>
  <c r="I445" i="10"/>
  <c r="D446" i="10"/>
  <c r="K445" i="10"/>
  <c r="H445" i="10"/>
  <c r="S445" i="10" s="1"/>
  <c r="N445" i="10"/>
  <c r="M445" i="10"/>
  <c r="P445" i="10"/>
  <c r="O445" i="10"/>
  <c r="L445" i="10"/>
  <c r="Q445" i="10"/>
  <c r="R445" i="10"/>
  <c r="G445" i="10" s="1"/>
  <c r="T444" i="10"/>
  <c r="U444" i="10" s="1"/>
  <c r="V444" i="10" s="1"/>
  <c r="W444" i="10" s="1"/>
  <c r="X444" i="10" s="1"/>
  <c r="Y444" i="10" s="1"/>
  <c r="Z444" i="10" s="1"/>
  <c r="AA444" i="10" s="1"/>
  <c r="AB444" i="10" s="1"/>
  <c r="AC444" i="10" s="1"/>
  <c r="T445" i="10" l="1"/>
  <c r="U445" i="10" s="1"/>
  <c r="V445" i="10" s="1"/>
  <c r="W445" i="10" s="1"/>
  <c r="X445" i="10" s="1"/>
  <c r="Y445" i="10" s="1"/>
  <c r="Z445" i="10" s="1"/>
  <c r="AA445" i="10" s="1"/>
  <c r="AB445" i="10" s="1"/>
  <c r="AC445" i="10" s="1"/>
  <c r="H446" i="10"/>
  <c r="S446" i="10" s="1"/>
  <c r="Q446" i="10"/>
  <c r="I446" i="10"/>
  <c r="L446" i="10"/>
  <c r="N446" i="10"/>
  <c r="P446" i="10"/>
  <c r="M446" i="10"/>
  <c r="J446" i="10"/>
  <c r="O446" i="10"/>
  <c r="D447" i="10"/>
  <c r="R446" i="10"/>
  <c r="G446" i="10" s="1"/>
  <c r="K446" i="10"/>
  <c r="T446" i="10" l="1"/>
  <c r="U446" i="10" s="1"/>
  <c r="V446" i="10" s="1"/>
  <c r="W446" i="10" s="1"/>
  <c r="X446" i="10" s="1"/>
  <c r="Y446" i="10" s="1"/>
  <c r="Z446" i="10" s="1"/>
  <c r="AA446" i="10" s="1"/>
  <c r="AB446" i="10" s="1"/>
  <c r="AC446" i="10" s="1"/>
  <c r="K447" i="10"/>
  <c r="L447" i="10"/>
  <c r="O447" i="10"/>
  <c r="J447" i="10"/>
  <c r="M447" i="10"/>
  <c r="I447" i="10"/>
  <c r="D448" i="10"/>
  <c r="Q447" i="10"/>
  <c r="N447" i="10"/>
  <c r="H447" i="10"/>
  <c r="S447" i="10" s="1"/>
  <c r="P447" i="10"/>
  <c r="R447" i="10"/>
  <c r="G447" i="10" s="1"/>
  <c r="T447" i="10" l="1"/>
  <c r="U447" i="10" s="1"/>
  <c r="V447" i="10" s="1"/>
  <c r="W447" i="10" s="1"/>
  <c r="X447" i="10" s="1"/>
  <c r="Y447" i="10" s="1"/>
  <c r="Z447" i="10" s="1"/>
  <c r="AA447" i="10" s="1"/>
  <c r="AB447" i="10" s="1"/>
  <c r="AC447" i="10" s="1"/>
  <c r="P448" i="10"/>
  <c r="D449" i="10"/>
  <c r="M448" i="10"/>
  <c r="H448" i="10"/>
  <c r="S448" i="10" s="1"/>
  <c r="O448" i="10"/>
  <c r="I448" i="10"/>
  <c r="N448" i="10"/>
  <c r="R448" i="10"/>
  <c r="G448" i="10" s="1"/>
  <c r="K448" i="10"/>
  <c r="J448" i="10"/>
  <c r="Q448" i="10"/>
  <c r="L448" i="10"/>
  <c r="R449" i="10" l="1"/>
  <c r="G449" i="10" s="1"/>
  <c r="O449" i="10"/>
  <c r="J449" i="10"/>
  <c r="I449" i="10"/>
  <c r="M449" i="10"/>
  <c r="P449" i="10"/>
  <c r="L449" i="10"/>
  <c r="D450" i="10"/>
  <c r="Q449" i="10"/>
  <c r="H449" i="10"/>
  <c r="S449" i="10" s="1"/>
  <c r="K449" i="10"/>
  <c r="N449" i="10"/>
  <c r="T448" i="10"/>
  <c r="U448" i="10" s="1"/>
  <c r="V448" i="10" s="1"/>
  <c r="W448" i="10" s="1"/>
  <c r="X448" i="10" s="1"/>
  <c r="Y448" i="10" s="1"/>
  <c r="Z448" i="10" s="1"/>
  <c r="AA448" i="10" s="1"/>
  <c r="AB448" i="10" s="1"/>
  <c r="AC448" i="10" s="1"/>
  <c r="J450" i="10" l="1"/>
  <c r="H450" i="10"/>
  <c r="S450" i="10" s="1"/>
  <c r="I450" i="10"/>
  <c r="L450" i="10"/>
  <c r="R450" i="10"/>
  <c r="G450" i="10" s="1"/>
  <c r="M450" i="10"/>
  <c r="P450" i="10"/>
  <c r="K450" i="10"/>
  <c r="N450" i="10"/>
  <c r="Q450" i="10"/>
  <c r="D451" i="10"/>
  <c r="O450" i="10"/>
  <c r="T449" i="10"/>
  <c r="U449" i="10" s="1"/>
  <c r="V449" i="10" s="1"/>
  <c r="W449" i="10" s="1"/>
  <c r="X449" i="10" s="1"/>
  <c r="Y449" i="10" s="1"/>
  <c r="Z449" i="10" s="1"/>
  <c r="AA449" i="10" s="1"/>
  <c r="AB449" i="10" s="1"/>
  <c r="AC449" i="10" s="1"/>
  <c r="N451" i="10" l="1"/>
  <c r="L451" i="10"/>
  <c r="P451" i="10"/>
  <c r="J451" i="10"/>
  <c r="D452" i="10"/>
  <c r="Q451" i="10"/>
  <c r="H451" i="10"/>
  <c r="S451" i="10" s="1"/>
  <c r="I451" i="10"/>
  <c r="K451" i="10"/>
  <c r="M451" i="10"/>
  <c r="O451" i="10"/>
  <c r="R451" i="10"/>
  <c r="G451" i="10" s="1"/>
  <c r="T450" i="10"/>
  <c r="U450" i="10" s="1"/>
  <c r="V450" i="10" s="1"/>
  <c r="W450" i="10" s="1"/>
  <c r="X450" i="10" s="1"/>
  <c r="Y450" i="10" s="1"/>
  <c r="Z450" i="10" s="1"/>
  <c r="AA450" i="10" s="1"/>
  <c r="AB450" i="10" s="1"/>
  <c r="AC450" i="10" s="1"/>
  <c r="T451" i="10" l="1"/>
  <c r="U451" i="10" s="1"/>
  <c r="V451" i="10" s="1"/>
  <c r="W451" i="10" s="1"/>
  <c r="X451" i="10" s="1"/>
  <c r="Y451" i="10" s="1"/>
  <c r="Z451" i="10" s="1"/>
  <c r="AA451" i="10" s="1"/>
  <c r="AB451" i="10" s="1"/>
  <c r="AC451" i="10" s="1"/>
  <c r="H452" i="10"/>
  <c r="S452" i="10" s="1"/>
  <c r="P452" i="10"/>
  <c r="M452" i="10"/>
  <c r="J452" i="10"/>
  <c r="D453" i="10"/>
  <c r="I452" i="10"/>
  <c r="N452" i="10"/>
  <c r="O452" i="10"/>
  <c r="K452" i="10"/>
  <c r="L452" i="10"/>
  <c r="R452" i="10"/>
  <c r="G452" i="10" s="1"/>
  <c r="Q452" i="10"/>
  <c r="H453" i="10" l="1"/>
  <c r="S453" i="10" s="1"/>
  <c r="M453" i="10"/>
  <c r="Q453" i="10"/>
  <c r="K453" i="10"/>
  <c r="O453" i="10"/>
  <c r="N453" i="10"/>
  <c r="P453" i="10"/>
  <c r="L453" i="10"/>
  <c r="I453" i="10"/>
  <c r="D454" i="10"/>
  <c r="R453" i="10"/>
  <c r="G453" i="10" s="1"/>
  <c r="J453" i="10"/>
  <c r="T452" i="10"/>
  <c r="U452" i="10" s="1"/>
  <c r="V452" i="10" s="1"/>
  <c r="W452" i="10" s="1"/>
  <c r="X452" i="10" s="1"/>
  <c r="Y452" i="10" s="1"/>
  <c r="Z452" i="10" s="1"/>
  <c r="AA452" i="10" s="1"/>
  <c r="AB452" i="10" s="1"/>
  <c r="AC452" i="10" s="1"/>
  <c r="L454" i="10" l="1"/>
  <c r="K454" i="10"/>
  <c r="O454" i="10"/>
  <c r="I454" i="10"/>
  <c r="J454" i="10"/>
  <c r="Q454" i="10"/>
  <c r="D455" i="10"/>
  <c r="P454" i="10"/>
  <c r="N454" i="10"/>
  <c r="R454" i="10"/>
  <c r="G454" i="10" s="1"/>
  <c r="M454" i="10"/>
  <c r="H454" i="10"/>
  <c r="S454" i="10" s="1"/>
  <c r="T453" i="10"/>
  <c r="U453" i="10" s="1"/>
  <c r="V453" i="10" s="1"/>
  <c r="W453" i="10" s="1"/>
  <c r="X453" i="10" s="1"/>
  <c r="Y453" i="10" s="1"/>
  <c r="Z453" i="10" s="1"/>
  <c r="AA453" i="10" s="1"/>
  <c r="AB453" i="10" s="1"/>
  <c r="AC453" i="10" s="1"/>
  <c r="Q455" i="10" l="1"/>
  <c r="D456" i="10"/>
  <c r="H455" i="10"/>
  <c r="S455" i="10" s="1"/>
  <c r="R455" i="10"/>
  <c r="G455" i="10" s="1"/>
  <c r="P455" i="10"/>
  <c r="O455" i="10"/>
  <c r="L455" i="10"/>
  <c r="M455" i="10"/>
  <c r="N455" i="10"/>
  <c r="J455" i="10"/>
  <c r="K455" i="10"/>
  <c r="I455" i="10"/>
  <c r="T454" i="10"/>
  <c r="U454" i="10" s="1"/>
  <c r="V454" i="10" s="1"/>
  <c r="W454" i="10" s="1"/>
  <c r="X454" i="10" s="1"/>
  <c r="Y454" i="10" s="1"/>
  <c r="Z454" i="10" s="1"/>
  <c r="AA454" i="10" s="1"/>
  <c r="AB454" i="10" s="1"/>
  <c r="AC454" i="10" s="1"/>
  <c r="D457" i="10" l="1"/>
  <c r="J456" i="10"/>
  <c r="R456" i="10"/>
  <c r="G456" i="10" s="1"/>
  <c r="Q456" i="10"/>
  <c r="H456" i="10"/>
  <c r="S456" i="10" s="1"/>
  <c r="O456" i="10"/>
  <c r="K456" i="10"/>
  <c r="I456" i="10"/>
  <c r="P456" i="10"/>
  <c r="M456" i="10"/>
  <c r="L456" i="10"/>
  <c r="N456" i="10"/>
  <c r="T455" i="10"/>
  <c r="U455" i="10" s="1"/>
  <c r="V455" i="10" s="1"/>
  <c r="W455" i="10" s="1"/>
  <c r="X455" i="10" s="1"/>
  <c r="Y455" i="10" s="1"/>
  <c r="Z455" i="10" s="1"/>
  <c r="AA455" i="10" s="1"/>
  <c r="AB455" i="10" s="1"/>
  <c r="AC455" i="10" s="1"/>
  <c r="T456" i="10" l="1"/>
  <c r="U456" i="10" s="1"/>
  <c r="V456" i="10" s="1"/>
  <c r="W456" i="10" s="1"/>
  <c r="X456" i="10" s="1"/>
  <c r="Y456" i="10" s="1"/>
  <c r="Z456" i="10" s="1"/>
  <c r="AA456" i="10" s="1"/>
  <c r="AB456" i="10" s="1"/>
  <c r="AC456" i="10" s="1"/>
  <c r="L457" i="10"/>
  <c r="H457" i="10"/>
  <c r="S457" i="10" s="1"/>
  <c r="O457" i="10"/>
  <c r="Q457" i="10"/>
  <c r="R457" i="10"/>
  <c r="G457" i="10" s="1"/>
  <c r="K457" i="10"/>
  <c r="P457" i="10"/>
  <c r="J457" i="10"/>
  <c r="N457" i="10"/>
  <c r="I457" i="10"/>
  <c r="D458" i="10"/>
  <c r="M457" i="10"/>
  <c r="H458" i="10" l="1"/>
  <c r="S458" i="10" s="1"/>
  <c r="J458" i="10"/>
  <c r="P458" i="10"/>
  <c r="L458" i="10"/>
  <c r="N458" i="10"/>
  <c r="D459" i="10"/>
  <c r="R458" i="10"/>
  <c r="G458" i="10" s="1"/>
  <c r="O458" i="10"/>
  <c r="I458" i="10"/>
  <c r="Q458" i="10"/>
  <c r="M458" i="10"/>
  <c r="K458" i="10"/>
  <c r="T457" i="10"/>
  <c r="U457" i="10" s="1"/>
  <c r="V457" i="10" s="1"/>
  <c r="W457" i="10" s="1"/>
  <c r="X457" i="10" s="1"/>
  <c r="Y457" i="10" s="1"/>
  <c r="Z457" i="10" s="1"/>
  <c r="AA457" i="10" s="1"/>
  <c r="AB457" i="10" s="1"/>
  <c r="AC457" i="10" s="1"/>
  <c r="I459" i="10" l="1"/>
  <c r="Q459" i="10"/>
  <c r="D460" i="10"/>
  <c r="R459" i="10"/>
  <c r="G459" i="10" s="1"/>
  <c r="J459" i="10"/>
  <c r="O459" i="10"/>
  <c r="H459" i="10"/>
  <c r="S459" i="10" s="1"/>
  <c r="N459" i="10"/>
  <c r="K459" i="10"/>
  <c r="M459" i="10"/>
  <c r="P459" i="10"/>
  <c r="L459" i="10"/>
  <c r="T458" i="10"/>
  <c r="U458" i="10" s="1"/>
  <c r="V458" i="10" s="1"/>
  <c r="W458" i="10" s="1"/>
  <c r="X458" i="10" s="1"/>
  <c r="Y458" i="10" s="1"/>
  <c r="Z458" i="10" s="1"/>
  <c r="AA458" i="10" s="1"/>
  <c r="AB458" i="10" s="1"/>
  <c r="AC458" i="10" s="1"/>
  <c r="H460" i="10" l="1"/>
  <c r="S460" i="10" s="1"/>
  <c r="N460" i="10"/>
  <c r="I460" i="10"/>
  <c r="P460" i="10"/>
  <c r="Q460" i="10"/>
  <c r="O460" i="10"/>
  <c r="J460" i="10"/>
  <c r="R460" i="10"/>
  <c r="G460" i="10" s="1"/>
  <c r="L460" i="10"/>
  <c r="D461" i="10"/>
  <c r="M460" i="10"/>
  <c r="K460" i="10"/>
  <c r="T459" i="10"/>
  <c r="U459" i="10" s="1"/>
  <c r="V459" i="10" s="1"/>
  <c r="W459" i="10" s="1"/>
  <c r="X459" i="10" s="1"/>
  <c r="Y459" i="10" s="1"/>
  <c r="Z459" i="10" s="1"/>
  <c r="AA459" i="10" s="1"/>
  <c r="AB459" i="10" s="1"/>
  <c r="AC459" i="10" s="1"/>
  <c r="I461" i="10" l="1"/>
  <c r="L461" i="10"/>
  <c r="D462" i="10"/>
  <c r="H461" i="10"/>
  <c r="S461" i="10" s="1"/>
  <c r="R461" i="10"/>
  <c r="G461" i="10" s="1"/>
  <c r="N461" i="10"/>
  <c r="Q461" i="10"/>
  <c r="K461" i="10"/>
  <c r="O461" i="10"/>
  <c r="P461" i="10"/>
  <c r="J461" i="10"/>
  <c r="M461" i="10"/>
  <c r="T460" i="10"/>
  <c r="U460" i="10" s="1"/>
  <c r="V460" i="10" s="1"/>
  <c r="W460" i="10" s="1"/>
  <c r="X460" i="10" s="1"/>
  <c r="Y460" i="10" s="1"/>
  <c r="Z460" i="10" s="1"/>
  <c r="AA460" i="10" s="1"/>
  <c r="AB460" i="10" s="1"/>
  <c r="AC460" i="10" s="1"/>
  <c r="H462" i="10" l="1"/>
  <c r="S462" i="10" s="1"/>
  <c r="P462" i="10"/>
  <c r="R462" i="10"/>
  <c r="G462" i="10" s="1"/>
  <c r="L462" i="10"/>
  <c r="K462" i="10"/>
  <c r="O462" i="10"/>
  <c r="J462" i="10"/>
  <c r="N462" i="10"/>
  <c r="I462" i="10"/>
  <c r="D463" i="10"/>
  <c r="M462" i="10"/>
  <c r="Q462" i="10"/>
  <c r="T461" i="10"/>
  <c r="U461" i="10" s="1"/>
  <c r="V461" i="10" s="1"/>
  <c r="W461" i="10" s="1"/>
  <c r="X461" i="10" s="1"/>
  <c r="Y461" i="10" s="1"/>
  <c r="Z461" i="10" s="1"/>
  <c r="AA461" i="10" s="1"/>
  <c r="AB461" i="10" s="1"/>
  <c r="AC461" i="10" s="1"/>
  <c r="H463" i="10" l="1"/>
  <c r="S463" i="10" s="1"/>
  <c r="N463" i="10"/>
  <c r="Q463" i="10"/>
  <c r="D464" i="10"/>
  <c r="O463" i="10"/>
  <c r="L463" i="10"/>
  <c r="I463" i="10"/>
  <c r="R463" i="10"/>
  <c r="G463" i="10" s="1"/>
  <c r="K463" i="10"/>
  <c r="J463" i="10"/>
  <c r="P463" i="10"/>
  <c r="M463" i="10"/>
  <c r="T462" i="10"/>
  <c r="U462" i="10" s="1"/>
  <c r="V462" i="10" s="1"/>
  <c r="W462" i="10" s="1"/>
  <c r="X462" i="10" s="1"/>
  <c r="Y462" i="10" s="1"/>
  <c r="Z462" i="10" s="1"/>
  <c r="AA462" i="10" s="1"/>
  <c r="AB462" i="10" s="1"/>
  <c r="AC462" i="10" s="1"/>
  <c r="H464" i="10" l="1"/>
  <c r="S464" i="10" s="1"/>
  <c r="L464" i="10"/>
  <c r="J464" i="10"/>
  <c r="P464" i="10"/>
  <c r="N464" i="10"/>
  <c r="Q464" i="10"/>
  <c r="I464" i="10"/>
  <c r="O464" i="10"/>
  <c r="M464" i="10"/>
  <c r="D465" i="10"/>
  <c r="R464" i="10"/>
  <c r="G464" i="10" s="1"/>
  <c r="K464" i="10"/>
  <c r="T463" i="10"/>
  <c r="U463" i="10" s="1"/>
  <c r="V463" i="10" s="1"/>
  <c r="W463" i="10" s="1"/>
  <c r="X463" i="10" s="1"/>
  <c r="Y463" i="10" s="1"/>
  <c r="Z463" i="10" s="1"/>
  <c r="AA463" i="10" s="1"/>
  <c r="AB463" i="10" s="1"/>
  <c r="AC463" i="10" s="1"/>
  <c r="H465" i="10" l="1"/>
  <c r="S465" i="10" s="1"/>
  <c r="L465" i="10"/>
  <c r="M465" i="10"/>
  <c r="D466" i="10"/>
  <c r="I465" i="10"/>
  <c r="K465" i="10"/>
  <c r="O465" i="10"/>
  <c r="N465" i="10"/>
  <c r="J465" i="10"/>
  <c r="P465" i="10"/>
  <c r="Q465" i="10"/>
  <c r="R465" i="10"/>
  <c r="G465" i="10" s="1"/>
  <c r="T464" i="10"/>
  <c r="U464" i="10" s="1"/>
  <c r="V464" i="10" s="1"/>
  <c r="W464" i="10" s="1"/>
  <c r="X464" i="10" s="1"/>
  <c r="Y464" i="10" s="1"/>
  <c r="Z464" i="10" s="1"/>
  <c r="AA464" i="10" s="1"/>
  <c r="AB464" i="10" s="1"/>
  <c r="AC464" i="10" s="1"/>
  <c r="H466" i="10" l="1"/>
  <c r="S466" i="10" s="1"/>
  <c r="J466" i="10"/>
  <c r="R466" i="10"/>
  <c r="G466" i="10" s="1"/>
  <c r="N466" i="10"/>
  <c r="P466" i="10"/>
  <c r="L466" i="10"/>
  <c r="I466" i="10"/>
  <c r="O466" i="10"/>
  <c r="Q466" i="10"/>
  <c r="K466" i="10"/>
  <c r="D467" i="10"/>
  <c r="M466" i="10"/>
  <c r="T465" i="10"/>
  <c r="U465" i="10" s="1"/>
  <c r="V465" i="10" s="1"/>
  <c r="W465" i="10" s="1"/>
  <c r="X465" i="10" s="1"/>
  <c r="Y465" i="10" s="1"/>
  <c r="Z465" i="10" s="1"/>
  <c r="AA465" i="10" s="1"/>
  <c r="AB465" i="10" s="1"/>
  <c r="AC465" i="10" s="1"/>
  <c r="H467" i="10" l="1"/>
  <c r="S467" i="10" s="1"/>
  <c r="L467" i="10"/>
  <c r="Q467" i="10"/>
  <c r="D468" i="10"/>
  <c r="N467" i="10"/>
  <c r="P467" i="10"/>
  <c r="I467" i="10"/>
  <c r="R467" i="10"/>
  <c r="G467" i="10" s="1"/>
  <c r="M467" i="10"/>
  <c r="K467" i="10"/>
  <c r="O467" i="10"/>
  <c r="J467" i="10"/>
  <c r="T466" i="10"/>
  <c r="U466" i="10" s="1"/>
  <c r="V466" i="10" s="1"/>
  <c r="W466" i="10" s="1"/>
  <c r="X466" i="10" s="1"/>
  <c r="Y466" i="10" s="1"/>
  <c r="Z466" i="10" s="1"/>
  <c r="AA466" i="10" s="1"/>
  <c r="AB466" i="10" s="1"/>
  <c r="AC466" i="10" s="1"/>
  <c r="H468" i="10" l="1"/>
  <c r="S468" i="10" s="1"/>
  <c r="N468" i="10"/>
  <c r="I468" i="10"/>
  <c r="P468" i="10"/>
  <c r="M468" i="10"/>
  <c r="K468" i="10"/>
  <c r="L468" i="10"/>
  <c r="O468" i="10"/>
  <c r="J468" i="10"/>
  <c r="D469" i="10"/>
  <c r="R468" i="10"/>
  <c r="G468" i="10" s="1"/>
  <c r="Q468" i="10"/>
  <c r="T467" i="10"/>
  <c r="U467" i="10" s="1"/>
  <c r="V467" i="10" s="1"/>
  <c r="W467" i="10" s="1"/>
  <c r="X467" i="10" s="1"/>
  <c r="Y467" i="10" s="1"/>
  <c r="Z467" i="10" s="1"/>
  <c r="AA467" i="10" s="1"/>
  <c r="AB467" i="10" s="1"/>
  <c r="AC467" i="10" s="1"/>
  <c r="R469" i="10" l="1"/>
  <c r="G469" i="10" s="1"/>
  <c r="K469" i="10"/>
  <c r="D470" i="10"/>
  <c r="O469" i="10"/>
  <c r="H469" i="10"/>
  <c r="S469" i="10" s="1"/>
  <c r="M469" i="10"/>
  <c r="I469" i="10"/>
  <c r="N469" i="10"/>
  <c r="L469" i="10"/>
  <c r="P469" i="10"/>
  <c r="J469" i="10"/>
  <c r="Q469" i="10"/>
  <c r="T468" i="10"/>
  <c r="U468" i="10" s="1"/>
  <c r="V468" i="10" s="1"/>
  <c r="W468" i="10" s="1"/>
  <c r="X468" i="10" s="1"/>
  <c r="Y468" i="10" s="1"/>
  <c r="Z468" i="10" s="1"/>
  <c r="AA468" i="10" s="1"/>
  <c r="AB468" i="10" s="1"/>
  <c r="AC468" i="10" s="1"/>
  <c r="T469" i="10" l="1"/>
  <c r="U469" i="10" s="1"/>
  <c r="V469" i="10" s="1"/>
  <c r="W469" i="10" s="1"/>
  <c r="X469" i="10" s="1"/>
  <c r="Y469" i="10" s="1"/>
  <c r="Z469" i="10" s="1"/>
  <c r="AA469" i="10" s="1"/>
  <c r="AB469" i="10" s="1"/>
  <c r="AC469" i="10" s="1"/>
  <c r="Q470" i="10"/>
  <c r="R470" i="10"/>
  <c r="G470" i="10" s="1"/>
  <c r="P470" i="10"/>
  <c r="N470" i="10"/>
  <c r="L470" i="10"/>
  <c r="K470" i="10"/>
  <c r="J470" i="10"/>
  <c r="I470" i="10"/>
  <c r="D471" i="10"/>
  <c r="M470" i="10"/>
  <c r="H470" i="10"/>
  <c r="S470" i="10" s="1"/>
  <c r="O470" i="10"/>
  <c r="T470" i="10" l="1"/>
  <c r="U470" i="10" s="1"/>
  <c r="V470" i="10" s="1"/>
  <c r="W470" i="10" s="1"/>
  <c r="X470" i="10" s="1"/>
  <c r="Y470" i="10" s="1"/>
  <c r="Z470" i="10" s="1"/>
  <c r="AA470" i="10" s="1"/>
  <c r="AB470" i="10" s="1"/>
  <c r="AC470" i="10" s="1"/>
  <c r="H471" i="10"/>
  <c r="S471" i="10" s="1"/>
  <c r="M471" i="10"/>
  <c r="N471" i="10"/>
  <c r="D472" i="10"/>
  <c r="Q471" i="10"/>
  <c r="K471" i="10"/>
  <c r="P471" i="10"/>
  <c r="I471" i="10"/>
  <c r="J471" i="10"/>
  <c r="R471" i="10"/>
  <c r="G471" i="10" s="1"/>
  <c r="L471" i="10"/>
  <c r="O471" i="10"/>
  <c r="T471" i="10" l="1"/>
  <c r="U471" i="10" s="1"/>
  <c r="V471" i="10" s="1"/>
  <c r="W471" i="10" s="1"/>
  <c r="X471" i="10" s="1"/>
  <c r="Y471" i="10" s="1"/>
  <c r="Z471" i="10" s="1"/>
  <c r="AA471" i="10" s="1"/>
  <c r="AB471" i="10" s="1"/>
  <c r="AC471" i="10" s="1"/>
  <c r="H472" i="10"/>
  <c r="S472" i="10" s="1"/>
  <c r="Q472" i="10"/>
  <c r="O472" i="10"/>
  <c r="M472" i="10"/>
  <c r="I472" i="10"/>
  <c r="J472" i="10"/>
  <c r="N472" i="10"/>
  <c r="K472" i="10"/>
  <c r="L472" i="10"/>
  <c r="P472" i="10"/>
  <c r="D473" i="10"/>
  <c r="R472" i="10"/>
  <c r="G472" i="10" s="1"/>
  <c r="T472" i="10" l="1"/>
  <c r="U472" i="10" s="1"/>
  <c r="V472" i="10" s="1"/>
  <c r="W472" i="10" s="1"/>
  <c r="X472" i="10" s="1"/>
  <c r="Y472" i="10" s="1"/>
  <c r="Z472" i="10" s="1"/>
  <c r="AA472" i="10" s="1"/>
  <c r="AB472" i="10" s="1"/>
  <c r="AC472" i="10" s="1"/>
  <c r="R473" i="10"/>
  <c r="G473" i="10" s="1"/>
  <c r="N473" i="10"/>
  <c r="D474" i="10"/>
  <c r="J473" i="10"/>
  <c r="H473" i="10"/>
  <c r="S473" i="10" s="1"/>
  <c r="Q473" i="10"/>
  <c r="L473" i="10"/>
  <c r="O473" i="10"/>
  <c r="P473" i="10"/>
  <c r="I473" i="10"/>
  <c r="K473" i="10"/>
  <c r="M473" i="10"/>
  <c r="N474" i="10" l="1"/>
  <c r="D475" i="10"/>
  <c r="Q474" i="10"/>
  <c r="R474" i="10"/>
  <c r="G474" i="10" s="1"/>
  <c r="H474" i="10"/>
  <c r="S474" i="10" s="1"/>
  <c r="J474" i="10"/>
  <c r="L474" i="10"/>
  <c r="P474" i="10"/>
  <c r="I474" i="10"/>
  <c r="O474" i="10"/>
  <c r="K474" i="10"/>
  <c r="M474" i="10"/>
  <c r="T473" i="10"/>
  <c r="U473" i="10" s="1"/>
  <c r="V473" i="10" s="1"/>
  <c r="W473" i="10" s="1"/>
  <c r="X473" i="10" s="1"/>
  <c r="Y473" i="10" s="1"/>
  <c r="Z473" i="10" s="1"/>
  <c r="AA473" i="10" s="1"/>
  <c r="AB473" i="10" s="1"/>
  <c r="AC473" i="10" s="1"/>
  <c r="H475" i="10" l="1"/>
  <c r="S475" i="10" s="1"/>
  <c r="D476" i="10"/>
  <c r="R475" i="10"/>
  <c r="G475" i="10" s="1"/>
  <c r="N475" i="10"/>
  <c r="I475" i="10"/>
  <c r="L475" i="10"/>
  <c r="K475" i="10"/>
  <c r="J475" i="10"/>
  <c r="O475" i="10"/>
  <c r="M475" i="10"/>
  <c r="Q475" i="10"/>
  <c r="P475" i="10"/>
  <c r="T474" i="10"/>
  <c r="U474" i="10" s="1"/>
  <c r="V474" i="10" s="1"/>
  <c r="W474" i="10" s="1"/>
  <c r="X474" i="10" s="1"/>
  <c r="Y474" i="10" s="1"/>
  <c r="Z474" i="10" s="1"/>
  <c r="AA474" i="10" s="1"/>
  <c r="AB474" i="10" s="1"/>
  <c r="AC474" i="10" s="1"/>
  <c r="R476" i="10" l="1"/>
  <c r="G476" i="10" s="1"/>
  <c r="Q476" i="10"/>
  <c r="N476" i="10"/>
  <c r="P476" i="10"/>
  <c r="D477" i="10"/>
  <c r="M476" i="10"/>
  <c r="H476" i="10"/>
  <c r="S476" i="10" s="1"/>
  <c r="K476" i="10"/>
  <c r="J476" i="10"/>
  <c r="L476" i="10"/>
  <c r="I476" i="10"/>
  <c r="O476" i="10"/>
  <c r="T475" i="10"/>
  <c r="U475" i="10" s="1"/>
  <c r="V475" i="10" s="1"/>
  <c r="W475" i="10" s="1"/>
  <c r="X475" i="10" s="1"/>
  <c r="Y475" i="10" s="1"/>
  <c r="Z475" i="10" s="1"/>
  <c r="AA475" i="10" s="1"/>
  <c r="AB475" i="10" s="1"/>
  <c r="AC475" i="10" s="1"/>
  <c r="H477" i="10" l="1"/>
  <c r="S477" i="10" s="1"/>
  <c r="D478" i="10"/>
  <c r="I477" i="10"/>
  <c r="N477" i="10"/>
  <c r="M477" i="10"/>
  <c r="P477" i="10"/>
  <c r="R477" i="10"/>
  <c r="G477" i="10" s="1"/>
  <c r="L477" i="10"/>
  <c r="K477" i="10"/>
  <c r="J477" i="10"/>
  <c r="Q477" i="10"/>
  <c r="O477" i="10"/>
  <c r="T476" i="10"/>
  <c r="U476" i="10" s="1"/>
  <c r="V476" i="10" s="1"/>
  <c r="W476" i="10" s="1"/>
  <c r="X476" i="10" s="1"/>
  <c r="Y476" i="10" s="1"/>
  <c r="Z476" i="10" s="1"/>
  <c r="AA476" i="10" s="1"/>
  <c r="AB476" i="10" s="1"/>
  <c r="AC476" i="10" s="1"/>
  <c r="H478" i="10" l="1"/>
  <c r="S478" i="10" s="1"/>
  <c r="R478" i="10"/>
  <c r="G478" i="10" s="1"/>
  <c r="M478" i="10"/>
  <c r="Q478" i="10"/>
  <c r="J478" i="10"/>
  <c r="P478" i="10"/>
  <c r="D479" i="10"/>
  <c r="K478" i="10"/>
  <c r="I478" i="10"/>
  <c r="L478" i="10"/>
  <c r="O478" i="10"/>
  <c r="N478" i="10"/>
  <c r="T477" i="10"/>
  <c r="U477" i="10" s="1"/>
  <c r="V477" i="10" s="1"/>
  <c r="W477" i="10" s="1"/>
  <c r="X477" i="10" s="1"/>
  <c r="Y477" i="10" s="1"/>
  <c r="Z477" i="10" s="1"/>
  <c r="AA477" i="10" s="1"/>
  <c r="AB477" i="10" s="1"/>
  <c r="AC477" i="10" s="1"/>
  <c r="H479" i="10" l="1"/>
  <c r="S479" i="10" s="1"/>
  <c r="D480" i="10"/>
  <c r="O479" i="10"/>
  <c r="J479" i="10"/>
  <c r="L479" i="10"/>
  <c r="R479" i="10"/>
  <c r="G479" i="10" s="1"/>
  <c r="M479" i="10"/>
  <c r="N479" i="10"/>
  <c r="Q479" i="10"/>
  <c r="I479" i="10"/>
  <c r="P479" i="10"/>
  <c r="K479" i="10"/>
  <c r="T478" i="10"/>
  <c r="U478" i="10" s="1"/>
  <c r="V478" i="10" s="1"/>
  <c r="W478" i="10" s="1"/>
  <c r="X478" i="10" s="1"/>
  <c r="Y478" i="10" s="1"/>
  <c r="Z478" i="10" s="1"/>
  <c r="AA478" i="10" s="1"/>
  <c r="AB478" i="10" s="1"/>
  <c r="AC478" i="10" s="1"/>
  <c r="H480" i="10" l="1"/>
  <c r="S480" i="10" s="1"/>
  <c r="R480" i="10"/>
  <c r="G480" i="10" s="1"/>
  <c r="P480" i="10"/>
  <c r="K480" i="10"/>
  <c r="Q480" i="10"/>
  <c r="O480" i="10"/>
  <c r="D481" i="10"/>
  <c r="L480" i="10"/>
  <c r="N480" i="10"/>
  <c r="M480" i="10"/>
  <c r="I480" i="10"/>
  <c r="J480" i="10"/>
  <c r="T479" i="10"/>
  <c r="U479" i="10" s="1"/>
  <c r="V479" i="10" s="1"/>
  <c r="W479" i="10" s="1"/>
  <c r="X479" i="10" s="1"/>
  <c r="Y479" i="10" s="1"/>
  <c r="Z479" i="10" s="1"/>
  <c r="AA479" i="10" s="1"/>
  <c r="AB479" i="10" s="1"/>
  <c r="AC479" i="10" s="1"/>
  <c r="D482" i="10" l="1"/>
  <c r="H481" i="10"/>
  <c r="S481" i="10" s="1"/>
  <c r="R481" i="10"/>
  <c r="G481" i="10" s="1"/>
  <c r="O481" i="10"/>
  <c r="M481" i="10"/>
  <c r="J481" i="10"/>
  <c r="Q481" i="10"/>
  <c r="L481" i="10"/>
  <c r="P481" i="10"/>
  <c r="I481" i="10"/>
  <c r="N481" i="10"/>
  <c r="K481" i="10"/>
  <c r="T480" i="10"/>
  <c r="U480" i="10" s="1"/>
  <c r="V480" i="10" s="1"/>
  <c r="W480" i="10" s="1"/>
  <c r="X480" i="10" s="1"/>
  <c r="Y480" i="10" s="1"/>
  <c r="Z480" i="10" s="1"/>
  <c r="AA480" i="10" s="1"/>
  <c r="AB480" i="10" s="1"/>
  <c r="AC480" i="10" s="1"/>
  <c r="T481" i="10" l="1"/>
  <c r="U481" i="10" s="1"/>
  <c r="V481" i="10" s="1"/>
  <c r="W481" i="10" s="1"/>
  <c r="X481" i="10" s="1"/>
  <c r="Y481" i="10" s="1"/>
  <c r="Z481" i="10" s="1"/>
  <c r="AA481" i="10" s="1"/>
  <c r="AB481" i="10" s="1"/>
  <c r="AC481" i="10" s="1"/>
  <c r="H482" i="10"/>
  <c r="S482" i="10" s="1"/>
  <c r="L482" i="10"/>
  <c r="P482" i="10"/>
  <c r="R482" i="10"/>
  <c r="G482" i="10" s="1"/>
  <c r="N482" i="10"/>
  <c r="I482" i="10"/>
  <c r="D483" i="10"/>
  <c r="K482" i="10"/>
  <c r="Q482" i="10"/>
  <c r="M482" i="10"/>
  <c r="O482" i="10"/>
  <c r="J482" i="10"/>
  <c r="T482" i="10" l="1"/>
  <c r="U482" i="10" s="1"/>
  <c r="V482" i="10" s="1"/>
  <c r="W482" i="10" s="1"/>
  <c r="X482" i="10" s="1"/>
  <c r="Y482" i="10" s="1"/>
  <c r="Z482" i="10" s="1"/>
  <c r="AA482" i="10" s="1"/>
  <c r="AB482" i="10" s="1"/>
  <c r="AC482" i="10" s="1"/>
  <c r="H483" i="10"/>
  <c r="S483" i="10" s="1"/>
  <c r="D484" i="10"/>
  <c r="O483" i="10"/>
  <c r="Q483" i="10"/>
  <c r="P483" i="10"/>
  <c r="J483" i="10"/>
  <c r="I483" i="10"/>
  <c r="R483" i="10"/>
  <c r="G483" i="10" s="1"/>
  <c r="L483" i="10"/>
  <c r="K483" i="10"/>
  <c r="N483" i="10"/>
  <c r="M483" i="10"/>
  <c r="I484" i="10" l="1"/>
  <c r="H484" i="10"/>
  <c r="S484" i="10" s="1"/>
  <c r="M484" i="10"/>
  <c r="P484" i="10"/>
  <c r="K484" i="10"/>
  <c r="Q484" i="10"/>
  <c r="D485" i="10"/>
  <c r="R484" i="10"/>
  <c r="G484" i="10" s="1"/>
  <c r="O484" i="10"/>
  <c r="N484" i="10"/>
  <c r="J484" i="10"/>
  <c r="L484" i="10"/>
  <c r="T483" i="10"/>
  <c r="U483" i="10" s="1"/>
  <c r="V483" i="10" s="1"/>
  <c r="W483" i="10" s="1"/>
  <c r="X483" i="10" s="1"/>
  <c r="Y483" i="10" s="1"/>
  <c r="Z483" i="10" s="1"/>
  <c r="AA483" i="10" s="1"/>
  <c r="AB483" i="10" s="1"/>
  <c r="AC483" i="10" s="1"/>
  <c r="H485" i="10" l="1"/>
  <c r="S485" i="10" s="1"/>
  <c r="D486" i="10"/>
  <c r="I485" i="10"/>
  <c r="O485" i="10"/>
  <c r="P485" i="10"/>
  <c r="M485" i="10"/>
  <c r="K485" i="10"/>
  <c r="Q485" i="10"/>
  <c r="R485" i="10"/>
  <c r="G485" i="10" s="1"/>
  <c r="J485" i="10"/>
  <c r="N485" i="10"/>
  <c r="L485" i="10"/>
  <c r="T484" i="10"/>
  <c r="U484" i="10" s="1"/>
  <c r="V484" i="10" s="1"/>
  <c r="W484" i="10" s="1"/>
  <c r="X484" i="10" s="1"/>
  <c r="Y484" i="10" s="1"/>
  <c r="Z484" i="10" s="1"/>
  <c r="AA484" i="10" s="1"/>
  <c r="AB484" i="10" s="1"/>
  <c r="AC484" i="10" s="1"/>
  <c r="H486" i="10" l="1"/>
  <c r="S486" i="10" s="1"/>
  <c r="Q486" i="10"/>
  <c r="J486" i="10"/>
  <c r="L486" i="10"/>
  <c r="O486" i="10"/>
  <c r="D487" i="10"/>
  <c r="R486" i="10"/>
  <c r="G486" i="10" s="1"/>
  <c r="K486" i="10"/>
  <c r="N486" i="10"/>
  <c r="I486" i="10"/>
  <c r="M486" i="10"/>
  <c r="P486" i="10"/>
  <c r="T485" i="10"/>
  <c r="U485" i="10" s="1"/>
  <c r="V485" i="10" s="1"/>
  <c r="W485" i="10" s="1"/>
  <c r="X485" i="10" s="1"/>
  <c r="Y485" i="10" s="1"/>
  <c r="Z485" i="10" s="1"/>
  <c r="AA485" i="10" s="1"/>
  <c r="AB485" i="10" s="1"/>
  <c r="AC485" i="10" s="1"/>
  <c r="D488" i="10" l="1"/>
  <c r="I487" i="10"/>
  <c r="H487" i="10"/>
  <c r="S487" i="10" s="1"/>
  <c r="M487" i="10"/>
  <c r="J487" i="10"/>
  <c r="Q487" i="10"/>
  <c r="L487" i="10"/>
  <c r="O487" i="10"/>
  <c r="P487" i="10"/>
  <c r="K487" i="10"/>
  <c r="R487" i="10"/>
  <c r="G487" i="10" s="1"/>
  <c r="N487" i="10"/>
  <c r="T486" i="10"/>
  <c r="U486" i="10" s="1"/>
  <c r="V486" i="10" s="1"/>
  <c r="W486" i="10" s="1"/>
  <c r="X486" i="10" s="1"/>
  <c r="Y486" i="10" s="1"/>
  <c r="Z486" i="10" s="1"/>
  <c r="AA486" i="10" s="1"/>
  <c r="AB486" i="10" s="1"/>
  <c r="AC486" i="10" s="1"/>
  <c r="T487" i="10" l="1"/>
  <c r="U487" i="10" s="1"/>
  <c r="V487" i="10" s="1"/>
  <c r="W487" i="10" s="1"/>
  <c r="X487" i="10" s="1"/>
  <c r="Y487" i="10" s="1"/>
  <c r="Z487" i="10" s="1"/>
  <c r="AA487" i="10" s="1"/>
  <c r="AB487" i="10" s="1"/>
  <c r="AC487" i="10" s="1"/>
  <c r="H488" i="10"/>
  <c r="S488" i="10" s="1"/>
  <c r="J488" i="10"/>
  <c r="L488" i="10"/>
  <c r="K488" i="10"/>
  <c r="Q488" i="10"/>
  <c r="O488" i="10"/>
  <c r="I488" i="10"/>
  <c r="P488" i="10"/>
  <c r="N488" i="10"/>
  <c r="D489" i="10"/>
  <c r="R488" i="10"/>
  <c r="G488" i="10" s="1"/>
  <c r="M488" i="10"/>
  <c r="T488" i="10" l="1"/>
  <c r="U488" i="10" s="1"/>
  <c r="V488" i="10" s="1"/>
  <c r="W488" i="10" s="1"/>
  <c r="X488" i="10" s="1"/>
  <c r="Y488" i="10" s="1"/>
  <c r="Z488" i="10" s="1"/>
  <c r="AA488" i="10" s="1"/>
  <c r="AB488" i="10" s="1"/>
  <c r="AC488" i="10" s="1"/>
  <c r="L489" i="10"/>
  <c r="I489" i="10"/>
  <c r="R489" i="10"/>
  <c r="G489" i="10" s="1"/>
  <c r="D490" i="10"/>
  <c r="P489" i="10"/>
  <c r="H489" i="10"/>
  <c r="S489" i="10" s="1"/>
  <c r="O489" i="10"/>
  <c r="K489" i="10"/>
  <c r="J489" i="10"/>
  <c r="N489" i="10"/>
  <c r="Q489" i="10"/>
  <c r="M489" i="10"/>
  <c r="R490" i="10" l="1"/>
  <c r="G490" i="10" s="1"/>
  <c r="J490" i="10"/>
  <c r="O490" i="10"/>
  <c r="D491" i="10"/>
  <c r="Q490" i="10"/>
  <c r="N490" i="10"/>
  <c r="M490" i="10"/>
  <c r="H490" i="10"/>
  <c r="S490" i="10" s="1"/>
  <c r="P490" i="10"/>
  <c r="L490" i="10"/>
  <c r="I490" i="10"/>
  <c r="K490" i="10"/>
  <c r="T489" i="10"/>
  <c r="U489" i="10" s="1"/>
  <c r="V489" i="10" s="1"/>
  <c r="W489" i="10" s="1"/>
  <c r="X489" i="10" s="1"/>
  <c r="Y489" i="10" s="1"/>
  <c r="Z489" i="10" s="1"/>
  <c r="AA489" i="10" s="1"/>
  <c r="AB489" i="10" s="1"/>
  <c r="AC489" i="10" s="1"/>
  <c r="T490" i="10" l="1"/>
  <c r="U490" i="10" s="1"/>
  <c r="V490" i="10" s="1"/>
  <c r="W490" i="10" s="1"/>
  <c r="X490" i="10" s="1"/>
  <c r="Y490" i="10" s="1"/>
  <c r="Z490" i="10" s="1"/>
  <c r="AA490" i="10" s="1"/>
  <c r="AB490" i="10" s="1"/>
  <c r="AC490" i="10" s="1"/>
  <c r="H491" i="10"/>
  <c r="S491" i="10" s="1"/>
  <c r="N491" i="10"/>
  <c r="P491" i="10"/>
  <c r="Q491" i="10"/>
  <c r="K491" i="10"/>
  <c r="O491" i="10"/>
  <c r="M491" i="10"/>
  <c r="I491" i="10"/>
  <c r="R491" i="10"/>
  <c r="G491" i="10" s="1"/>
  <c r="D492" i="10"/>
  <c r="J491" i="10"/>
  <c r="L491" i="10"/>
  <c r="H492" i="10" l="1"/>
  <c r="S492" i="10" s="1"/>
  <c r="R492" i="10"/>
  <c r="G492" i="10" s="1"/>
  <c r="D493" i="10"/>
  <c r="P492" i="10"/>
  <c r="K492" i="10"/>
  <c r="Q492" i="10"/>
  <c r="M492" i="10"/>
  <c r="L492" i="10"/>
  <c r="J492" i="10"/>
  <c r="I492" i="10"/>
  <c r="N492" i="10"/>
  <c r="O492" i="10"/>
  <c r="T491" i="10"/>
  <c r="U491" i="10" s="1"/>
  <c r="V491" i="10" s="1"/>
  <c r="W491" i="10" s="1"/>
  <c r="X491" i="10" s="1"/>
  <c r="Y491" i="10" s="1"/>
  <c r="Z491" i="10" s="1"/>
  <c r="AA491" i="10" s="1"/>
  <c r="AB491" i="10" s="1"/>
  <c r="AC491" i="10" s="1"/>
  <c r="H493" i="10" l="1"/>
  <c r="S493" i="10" s="1"/>
  <c r="Q493" i="10"/>
  <c r="O493" i="10"/>
  <c r="N493" i="10"/>
  <c r="R493" i="10"/>
  <c r="G493" i="10" s="1"/>
  <c r="M493" i="10"/>
  <c r="I493" i="10"/>
  <c r="L493" i="10"/>
  <c r="P493" i="10"/>
  <c r="D494" i="10"/>
  <c r="J493" i="10"/>
  <c r="K493" i="10"/>
  <c r="T492" i="10"/>
  <c r="U492" i="10" s="1"/>
  <c r="V492" i="10" s="1"/>
  <c r="W492" i="10" s="1"/>
  <c r="X492" i="10" s="1"/>
  <c r="Y492" i="10" s="1"/>
  <c r="Z492" i="10" s="1"/>
  <c r="AA492" i="10" s="1"/>
  <c r="AB492" i="10" s="1"/>
  <c r="AC492" i="10" s="1"/>
  <c r="T493" i="10" l="1"/>
  <c r="U493" i="10" s="1"/>
  <c r="V493" i="10" s="1"/>
  <c r="W493" i="10" s="1"/>
  <c r="X493" i="10" s="1"/>
  <c r="Y493" i="10" s="1"/>
  <c r="Z493" i="10" s="1"/>
  <c r="AA493" i="10" s="1"/>
  <c r="AB493" i="10" s="1"/>
  <c r="AC493" i="10" s="1"/>
  <c r="J494" i="10"/>
  <c r="I494" i="10"/>
  <c r="N494" i="10"/>
  <c r="O494" i="10"/>
  <c r="L494" i="10"/>
  <c r="M494" i="10"/>
  <c r="D495" i="10"/>
  <c r="P494" i="10"/>
  <c r="R494" i="10"/>
  <c r="G494" i="10" s="1"/>
  <c r="Q494" i="10"/>
  <c r="K494" i="10"/>
  <c r="H494" i="10"/>
  <c r="S494" i="10" s="1"/>
  <c r="T494" i="10" l="1"/>
  <c r="U494" i="10" s="1"/>
  <c r="V494" i="10" s="1"/>
  <c r="W494" i="10" s="1"/>
  <c r="X494" i="10" s="1"/>
  <c r="Y494" i="10" s="1"/>
  <c r="Z494" i="10" s="1"/>
  <c r="AA494" i="10" s="1"/>
  <c r="AB494" i="10" s="1"/>
  <c r="AC494" i="10" s="1"/>
  <c r="H495" i="10"/>
  <c r="S495" i="10" s="1"/>
  <c r="J495" i="10"/>
  <c r="D496" i="10"/>
  <c r="K495" i="10"/>
  <c r="L495" i="10"/>
  <c r="I495" i="10"/>
  <c r="R495" i="10"/>
  <c r="G495" i="10" s="1"/>
  <c r="P495" i="10"/>
  <c r="M495" i="10"/>
  <c r="N495" i="10"/>
  <c r="O495" i="10"/>
  <c r="Q495" i="10"/>
  <c r="D497" i="10" l="1"/>
  <c r="L496" i="10"/>
  <c r="O496" i="10"/>
  <c r="H496" i="10"/>
  <c r="S496" i="10" s="1"/>
  <c r="M496" i="10"/>
  <c r="R496" i="10"/>
  <c r="G496" i="10" s="1"/>
  <c r="I496" i="10"/>
  <c r="Q496" i="10"/>
  <c r="K496" i="10"/>
  <c r="P496" i="10"/>
  <c r="J496" i="10"/>
  <c r="N496" i="10"/>
  <c r="T495" i="10"/>
  <c r="U495" i="10" s="1"/>
  <c r="V495" i="10" s="1"/>
  <c r="W495" i="10" s="1"/>
  <c r="X495" i="10" s="1"/>
  <c r="Y495" i="10" s="1"/>
  <c r="Z495" i="10" s="1"/>
  <c r="AA495" i="10" s="1"/>
  <c r="AB495" i="10" s="1"/>
  <c r="AC495" i="10" s="1"/>
  <c r="T496" i="10" l="1"/>
  <c r="U496" i="10" s="1"/>
  <c r="V496" i="10" s="1"/>
  <c r="W496" i="10" s="1"/>
  <c r="X496" i="10" s="1"/>
  <c r="Y496" i="10" s="1"/>
  <c r="Z496" i="10" s="1"/>
  <c r="AA496" i="10" s="1"/>
  <c r="AB496" i="10" s="1"/>
  <c r="AC496" i="10" s="1"/>
  <c r="P497" i="10"/>
  <c r="H497" i="10"/>
  <c r="S497" i="10" s="1"/>
  <c r="L497" i="10"/>
  <c r="Q497" i="10"/>
  <c r="R497" i="10"/>
  <c r="G497" i="10" s="1"/>
  <c r="I497" i="10"/>
  <c r="N497" i="10"/>
  <c r="K497" i="10"/>
  <c r="J497" i="10"/>
  <c r="M497" i="10"/>
  <c r="O497" i="10"/>
  <c r="D498" i="10"/>
  <c r="T497" i="10" l="1"/>
  <c r="U497" i="10" s="1"/>
  <c r="V497" i="10" s="1"/>
  <c r="W497" i="10" s="1"/>
  <c r="X497" i="10" s="1"/>
  <c r="Y497" i="10" s="1"/>
  <c r="Z497" i="10" s="1"/>
  <c r="AA497" i="10" s="1"/>
  <c r="AB497" i="10" s="1"/>
  <c r="AC497" i="10" s="1"/>
  <c r="H498" i="10"/>
  <c r="S498" i="10" s="1"/>
  <c r="R498" i="10"/>
  <c r="G498" i="10" s="1"/>
  <c r="M498" i="10"/>
  <c r="P498" i="10"/>
  <c r="L498" i="10"/>
  <c r="D499" i="10"/>
  <c r="K498" i="10"/>
  <c r="J498" i="10"/>
  <c r="I498" i="10"/>
  <c r="Q498" i="10"/>
  <c r="O498" i="10"/>
  <c r="N498" i="10"/>
  <c r="H499" i="10" l="1"/>
  <c r="S499" i="10" s="1"/>
  <c r="M499" i="10"/>
  <c r="L499" i="10"/>
  <c r="R499" i="10"/>
  <c r="G499" i="10" s="1"/>
  <c r="Q499" i="10"/>
  <c r="O499" i="10"/>
  <c r="N499" i="10"/>
  <c r="P499" i="10"/>
  <c r="I499" i="10"/>
  <c r="K499" i="10"/>
  <c r="D500" i="10"/>
  <c r="J499" i="10"/>
  <c r="T498" i="10"/>
  <c r="U498" i="10" s="1"/>
  <c r="V498" i="10" s="1"/>
  <c r="W498" i="10" s="1"/>
  <c r="X498" i="10" s="1"/>
  <c r="Y498" i="10" s="1"/>
  <c r="Z498" i="10" s="1"/>
  <c r="AA498" i="10" s="1"/>
  <c r="AB498" i="10" s="1"/>
  <c r="AC498" i="10" s="1"/>
  <c r="H500" i="10" l="1"/>
  <c r="S500" i="10" s="1"/>
  <c r="O500" i="10"/>
  <c r="M500" i="10"/>
  <c r="N500" i="10"/>
  <c r="K500" i="10"/>
  <c r="D501" i="10"/>
  <c r="Q500" i="10"/>
  <c r="J500" i="10"/>
  <c r="L500" i="10"/>
  <c r="R500" i="10"/>
  <c r="G500" i="10" s="1"/>
  <c r="P500" i="10"/>
  <c r="I500" i="10"/>
  <c r="T499" i="10"/>
  <c r="U499" i="10" s="1"/>
  <c r="V499" i="10" s="1"/>
  <c r="W499" i="10" s="1"/>
  <c r="X499" i="10" s="1"/>
  <c r="Y499" i="10" s="1"/>
  <c r="Z499" i="10" s="1"/>
  <c r="AA499" i="10" s="1"/>
  <c r="AB499" i="10" s="1"/>
  <c r="AC499" i="10" s="1"/>
  <c r="H501" i="10" l="1"/>
  <c r="S501" i="10" s="1"/>
  <c r="L501" i="10"/>
  <c r="M501" i="10"/>
  <c r="I501" i="10"/>
  <c r="K501" i="10"/>
  <c r="J501" i="10"/>
  <c r="P501" i="10"/>
  <c r="O501" i="10"/>
  <c r="N501" i="10"/>
  <c r="Q501" i="10"/>
  <c r="D502" i="10"/>
  <c r="R501" i="10"/>
  <c r="G501" i="10" s="1"/>
  <c r="T500" i="10"/>
  <c r="U500" i="10" s="1"/>
  <c r="V500" i="10" s="1"/>
  <c r="W500" i="10" s="1"/>
  <c r="X500" i="10" s="1"/>
  <c r="Y500" i="10" s="1"/>
  <c r="Z500" i="10" s="1"/>
  <c r="AA500" i="10" s="1"/>
  <c r="AB500" i="10" s="1"/>
  <c r="AC500" i="10" s="1"/>
  <c r="H502" i="10" l="1"/>
  <c r="S502" i="10" s="1"/>
  <c r="N502" i="10"/>
  <c r="Q502" i="10"/>
  <c r="P502" i="10"/>
  <c r="J502" i="10"/>
  <c r="D503" i="10"/>
  <c r="L502" i="10"/>
  <c r="I502" i="10"/>
  <c r="R502" i="10"/>
  <c r="G502" i="10" s="1"/>
  <c r="M502" i="10"/>
  <c r="K502" i="10"/>
  <c r="O502" i="10"/>
  <c r="T501" i="10"/>
  <c r="U501" i="10" s="1"/>
  <c r="V501" i="10" s="1"/>
  <c r="W501" i="10" s="1"/>
  <c r="X501" i="10" s="1"/>
  <c r="Y501" i="10" s="1"/>
  <c r="Z501" i="10" s="1"/>
  <c r="AA501" i="10" s="1"/>
  <c r="AB501" i="10" s="1"/>
  <c r="AC501" i="10" s="1"/>
  <c r="H503" i="10" l="1"/>
  <c r="S503" i="10" s="1"/>
  <c r="R503" i="10"/>
  <c r="G503" i="10" s="1"/>
  <c r="M503" i="10"/>
  <c r="O503" i="10"/>
  <c r="J503" i="10"/>
  <c r="N503" i="10"/>
  <c r="P503" i="10"/>
  <c r="K503" i="10"/>
  <c r="I503" i="10"/>
  <c r="Q503" i="10"/>
  <c r="L503" i="10"/>
  <c r="D504" i="10"/>
  <c r="T502" i="10"/>
  <c r="U502" i="10" s="1"/>
  <c r="V502" i="10" s="1"/>
  <c r="W502" i="10" s="1"/>
  <c r="X502" i="10" s="1"/>
  <c r="Y502" i="10" s="1"/>
  <c r="Z502" i="10" s="1"/>
  <c r="AA502" i="10" s="1"/>
  <c r="AB502" i="10" s="1"/>
  <c r="AC502" i="10" s="1"/>
  <c r="H504" i="10" l="1"/>
  <c r="S504" i="10" s="1"/>
  <c r="M504" i="10"/>
  <c r="J504" i="10"/>
  <c r="K504" i="10"/>
  <c r="I504" i="10"/>
  <c r="D505" i="10"/>
  <c r="P504" i="10"/>
  <c r="O504" i="10"/>
  <c r="L504" i="10"/>
  <c r="R504" i="10"/>
  <c r="G504" i="10" s="1"/>
  <c r="N504" i="10"/>
  <c r="Q504" i="10"/>
  <c r="T503" i="10"/>
  <c r="U503" i="10" s="1"/>
  <c r="V503" i="10" s="1"/>
  <c r="W503" i="10" s="1"/>
  <c r="X503" i="10" s="1"/>
  <c r="Y503" i="10" s="1"/>
  <c r="Z503" i="10" s="1"/>
  <c r="AA503" i="10" s="1"/>
  <c r="AB503" i="10" s="1"/>
  <c r="AC503" i="10" s="1"/>
  <c r="H505" i="10" l="1"/>
  <c r="S505" i="10" s="1"/>
  <c r="M505" i="10"/>
  <c r="R505" i="10"/>
  <c r="G505" i="10" s="1"/>
  <c r="Q505" i="10"/>
  <c r="P505" i="10"/>
  <c r="L505" i="10"/>
  <c r="J505" i="10"/>
  <c r="N505" i="10"/>
  <c r="I505" i="10"/>
  <c r="O505" i="10"/>
  <c r="D506" i="10"/>
  <c r="K505" i="10"/>
  <c r="T504" i="10"/>
  <c r="U504" i="10" s="1"/>
  <c r="V504" i="10" s="1"/>
  <c r="W504" i="10" s="1"/>
  <c r="X504" i="10" s="1"/>
  <c r="Y504" i="10" s="1"/>
  <c r="Z504" i="10" s="1"/>
  <c r="AA504" i="10" s="1"/>
  <c r="AB504" i="10" s="1"/>
  <c r="AC504" i="10" s="1"/>
  <c r="H506" i="10" l="1"/>
  <c r="S506" i="10" s="1"/>
  <c r="M506" i="10"/>
  <c r="J506" i="10"/>
  <c r="Q506" i="10"/>
  <c r="O506" i="10"/>
  <c r="D507" i="10"/>
  <c r="R506" i="10"/>
  <c r="G506" i="10" s="1"/>
  <c r="N506" i="10"/>
  <c r="P506" i="10"/>
  <c r="K506" i="10"/>
  <c r="L506" i="10"/>
  <c r="I506" i="10"/>
  <c r="T505" i="10"/>
  <c r="U505" i="10" s="1"/>
  <c r="V505" i="10" s="1"/>
  <c r="W505" i="10" s="1"/>
  <c r="X505" i="10" s="1"/>
  <c r="Y505" i="10" s="1"/>
  <c r="Z505" i="10" s="1"/>
  <c r="AA505" i="10" s="1"/>
  <c r="AB505" i="10" s="1"/>
  <c r="AC505" i="10" s="1"/>
  <c r="O507" i="10" l="1"/>
  <c r="M507" i="10"/>
  <c r="L507" i="10"/>
  <c r="D508" i="10"/>
  <c r="K507" i="10"/>
  <c r="P507" i="10"/>
  <c r="H507" i="10"/>
  <c r="S507" i="10" s="1"/>
  <c r="N507" i="10"/>
  <c r="R507" i="10"/>
  <c r="G507" i="10" s="1"/>
  <c r="I507" i="10"/>
  <c r="Q507" i="10"/>
  <c r="J507" i="10"/>
  <c r="T506" i="10"/>
  <c r="U506" i="10" s="1"/>
  <c r="V506" i="10" s="1"/>
  <c r="W506" i="10" s="1"/>
  <c r="X506" i="10" s="1"/>
  <c r="Y506" i="10" s="1"/>
  <c r="Z506" i="10" s="1"/>
  <c r="AA506" i="10" s="1"/>
  <c r="AB506" i="10" s="1"/>
  <c r="AC506" i="10" s="1"/>
  <c r="T507" i="10" l="1"/>
  <c r="U507" i="10" s="1"/>
  <c r="V507" i="10" s="1"/>
  <c r="W507" i="10" s="1"/>
  <c r="X507" i="10" s="1"/>
  <c r="Y507" i="10" s="1"/>
  <c r="Z507" i="10" s="1"/>
  <c r="AA507" i="10" s="1"/>
  <c r="AB507" i="10" s="1"/>
  <c r="AC507" i="10" s="1"/>
  <c r="H508" i="10"/>
  <c r="S508" i="10" s="1"/>
  <c r="L508" i="10"/>
  <c r="P508" i="10"/>
  <c r="J508" i="10"/>
  <c r="M508" i="10"/>
  <c r="I508" i="10"/>
  <c r="Q508" i="10"/>
  <c r="N508" i="10"/>
  <c r="K508" i="10"/>
  <c r="D509" i="10"/>
  <c r="R508" i="10"/>
  <c r="G508" i="10" s="1"/>
  <c r="O508" i="10"/>
  <c r="R509" i="10" l="1"/>
  <c r="G509" i="10" s="1"/>
  <c r="N509" i="10"/>
  <c r="D510" i="10"/>
  <c r="O509" i="10"/>
  <c r="H509" i="10"/>
  <c r="S509" i="10" s="1"/>
  <c r="L509" i="10"/>
  <c r="K509" i="10"/>
  <c r="P509" i="10"/>
  <c r="Q509" i="10"/>
  <c r="I509" i="10"/>
  <c r="J509" i="10"/>
  <c r="M509" i="10"/>
  <c r="T508" i="10"/>
  <c r="U508" i="10" s="1"/>
  <c r="V508" i="10" s="1"/>
  <c r="W508" i="10" s="1"/>
  <c r="X508" i="10" s="1"/>
  <c r="Y508" i="10" s="1"/>
  <c r="Z508" i="10" s="1"/>
  <c r="AA508" i="10" s="1"/>
  <c r="AB508" i="10" s="1"/>
  <c r="AC508" i="10" s="1"/>
  <c r="T509" i="10" l="1"/>
  <c r="U509" i="10" s="1"/>
  <c r="V509" i="10" s="1"/>
  <c r="W509" i="10" s="1"/>
  <c r="X509" i="10" s="1"/>
  <c r="Y509" i="10" s="1"/>
  <c r="Z509" i="10" s="1"/>
  <c r="AA509" i="10" s="1"/>
  <c r="AB509" i="10" s="1"/>
  <c r="AC509" i="10" s="1"/>
  <c r="L510" i="10"/>
  <c r="P510" i="10"/>
  <c r="D511" i="10"/>
  <c r="I510" i="10"/>
  <c r="J510" i="10"/>
  <c r="H510" i="10"/>
  <c r="S510" i="10" s="1"/>
  <c r="K510" i="10"/>
  <c r="O510" i="10"/>
  <c r="M510" i="10"/>
  <c r="N510" i="10"/>
  <c r="Q510" i="10"/>
  <c r="R510" i="10"/>
  <c r="G510" i="10" s="1"/>
  <c r="M511" i="10" l="1"/>
  <c r="R511" i="10"/>
  <c r="G511" i="10" s="1"/>
  <c r="L511" i="10"/>
  <c r="K511" i="10"/>
  <c r="I511" i="10"/>
  <c r="P511" i="10"/>
  <c r="D512" i="10"/>
  <c r="J511" i="10"/>
  <c r="H511" i="10"/>
  <c r="S511" i="10" s="1"/>
  <c r="N511" i="10"/>
  <c r="O511" i="10"/>
  <c r="Q511" i="10"/>
  <c r="T510" i="10"/>
  <c r="U510" i="10" s="1"/>
  <c r="V510" i="10" s="1"/>
  <c r="W510" i="10" s="1"/>
  <c r="X510" i="10" s="1"/>
  <c r="Y510" i="10" s="1"/>
  <c r="Z510" i="10" s="1"/>
  <c r="AA510" i="10" s="1"/>
  <c r="AB510" i="10" s="1"/>
  <c r="AC510" i="10" s="1"/>
  <c r="J512" i="10" l="1"/>
  <c r="D513" i="10"/>
  <c r="R512" i="10"/>
  <c r="G512" i="10" s="1"/>
  <c r="M512" i="10"/>
  <c r="O512" i="10"/>
  <c r="L512" i="10"/>
  <c r="N512" i="10"/>
  <c r="I512" i="10"/>
  <c r="H512" i="10"/>
  <c r="S512" i="10" s="1"/>
  <c r="K512" i="10"/>
  <c r="P512" i="10"/>
  <c r="Q512" i="10"/>
  <c r="T511" i="10"/>
  <c r="U511" i="10" s="1"/>
  <c r="V511" i="10" s="1"/>
  <c r="W511" i="10" s="1"/>
  <c r="X511" i="10" s="1"/>
  <c r="Y511" i="10" s="1"/>
  <c r="Z511" i="10" s="1"/>
  <c r="AA511" i="10" s="1"/>
  <c r="AB511" i="10" s="1"/>
  <c r="AC511" i="10" s="1"/>
  <c r="J513" i="10" l="1"/>
  <c r="P513" i="10"/>
  <c r="L513" i="10"/>
  <c r="Q513" i="10"/>
  <c r="M513" i="10"/>
  <c r="O513" i="10"/>
  <c r="D514" i="10"/>
  <c r="R513" i="10"/>
  <c r="G513" i="10" s="1"/>
  <c r="H513" i="10"/>
  <c r="S513" i="10" s="1"/>
  <c r="I513" i="10"/>
  <c r="K513" i="10"/>
  <c r="N513" i="10"/>
  <c r="T512" i="10"/>
  <c r="U512" i="10" s="1"/>
  <c r="V512" i="10" s="1"/>
  <c r="W512" i="10" s="1"/>
  <c r="X512" i="10" s="1"/>
  <c r="Y512" i="10" s="1"/>
  <c r="Z512" i="10" s="1"/>
  <c r="AA512" i="10" s="1"/>
  <c r="AB512" i="10" s="1"/>
  <c r="AC512" i="10" s="1"/>
  <c r="T513" i="10" l="1"/>
  <c r="U513" i="10" s="1"/>
  <c r="V513" i="10" s="1"/>
  <c r="W513" i="10" s="1"/>
  <c r="X513" i="10" s="1"/>
  <c r="Y513" i="10" s="1"/>
  <c r="Z513" i="10" s="1"/>
  <c r="AA513" i="10" s="1"/>
  <c r="AB513" i="10" s="1"/>
  <c r="AC513" i="10" s="1"/>
  <c r="K514" i="10"/>
  <c r="N514" i="10"/>
  <c r="I514" i="10"/>
  <c r="O514" i="10"/>
  <c r="M514" i="10"/>
  <c r="D515" i="10"/>
  <c r="J514" i="10"/>
  <c r="Q514" i="10"/>
  <c r="P514" i="10"/>
  <c r="H514" i="10"/>
  <c r="S514" i="10" s="1"/>
  <c r="L514" i="10"/>
  <c r="R514" i="10"/>
  <c r="G514" i="10" s="1"/>
  <c r="D516" i="10" l="1"/>
  <c r="J515" i="10"/>
  <c r="H515" i="10"/>
  <c r="S515" i="10" s="1"/>
  <c r="K515" i="10"/>
  <c r="L515" i="10"/>
  <c r="R515" i="10"/>
  <c r="G515" i="10" s="1"/>
  <c r="M515" i="10"/>
  <c r="Q515" i="10"/>
  <c r="I515" i="10"/>
  <c r="P515" i="10"/>
  <c r="N515" i="10"/>
  <c r="O515" i="10"/>
  <c r="T514" i="10"/>
  <c r="U514" i="10" s="1"/>
  <c r="V514" i="10" s="1"/>
  <c r="W514" i="10" s="1"/>
  <c r="X514" i="10" s="1"/>
  <c r="Y514" i="10" s="1"/>
  <c r="Z514" i="10" s="1"/>
  <c r="AA514" i="10" s="1"/>
  <c r="AB514" i="10" s="1"/>
  <c r="AC514" i="10" s="1"/>
  <c r="T515" i="10" l="1"/>
  <c r="U515" i="10" s="1"/>
  <c r="V515" i="10" s="1"/>
  <c r="W515" i="10" s="1"/>
  <c r="X515" i="10" s="1"/>
  <c r="Y515" i="10" s="1"/>
  <c r="Z515" i="10" s="1"/>
  <c r="AA515" i="10" s="1"/>
  <c r="AB515" i="10" s="1"/>
  <c r="AC515" i="10" s="1"/>
  <c r="H516" i="10"/>
  <c r="S516" i="10" s="1"/>
  <c r="P516" i="10"/>
  <c r="I516" i="10"/>
  <c r="L516" i="10"/>
  <c r="Q516" i="10"/>
  <c r="D517" i="10"/>
  <c r="R516" i="10"/>
  <c r="G516" i="10" s="1"/>
  <c r="J516" i="10"/>
  <c r="K516" i="10"/>
  <c r="O516" i="10"/>
  <c r="N516" i="10"/>
  <c r="M516" i="10"/>
  <c r="T516" i="10" l="1"/>
  <c r="U516" i="10" s="1"/>
  <c r="V516" i="10" s="1"/>
  <c r="W516" i="10" s="1"/>
  <c r="X516" i="10" s="1"/>
  <c r="Y516" i="10" s="1"/>
  <c r="Z516" i="10" s="1"/>
  <c r="AA516" i="10" s="1"/>
  <c r="AB516" i="10" s="1"/>
  <c r="AC516" i="10" s="1"/>
  <c r="H517" i="10"/>
  <c r="S517" i="10" s="1"/>
  <c r="D518" i="10"/>
  <c r="K517" i="10"/>
  <c r="L517" i="10"/>
  <c r="Q517" i="10"/>
  <c r="M517" i="10"/>
  <c r="N517" i="10"/>
  <c r="P517" i="10"/>
  <c r="I517" i="10"/>
  <c r="R517" i="10"/>
  <c r="G517" i="10" s="1"/>
  <c r="J517" i="10"/>
  <c r="O517" i="10"/>
  <c r="M518" i="10" l="1"/>
  <c r="I518" i="10"/>
  <c r="P518" i="10"/>
  <c r="K518" i="10"/>
  <c r="O518" i="10"/>
  <c r="D519" i="10"/>
  <c r="N518" i="10"/>
  <c r="H518" i="10"/>
  <c r="S518" i="10" s="1"/>
  <c r="Q518" i="10"/>
  <c r="L518" i="10"/>
  <c r="J518" i="10"/>
  <c r="R518" i="10"/>
  <c r="G518" i="10" s="1"/>
  <c r="T517" i="10"/>
  <c r="U517" i="10" s="1"/>
  <c r="V517" i="10" s="1"/>
  <c r="W517" i="10" s="1"/>
  <c r="X517" i="10" s="1"/>
  <c r="Y517" i="10" s="1"/>
  <c r="Z517" i="10" s="1"/>
  <c r="AA517" i="10" s="1"/>
  <c r="AB517" i="10" s="1"/>
  <c r="AC517" i="10" s="1"/>
  <c r="H519" i="10" l="1"/>
  <c r="S519" i="10" s="1"/>
  <c r="K519" i="10"/>
  <c r="I519" i="10"/>
  <c r="Q519" i="10"/>
  <c r="P519" i="10"/>
  <c r="D520" i="10"/>
  <c r="O519" i="10"/>
  <c r="M519" i="10"/>
  <c r="R519" i="10"/>
  <c r="G519" i="10" s="1"/>
  <c r="N519" i="10"/>
  <c r="L519" i="10"/>
  <c r="J519" i="10"/>
  <c r="T518" i="10"/>
  <c r="U518" i="10" s="1"/>
  <c r="V518" i="10" s="1"/>
  <c r="W518" i="10" s="1"/>
  <c r="X518" i="10" s="1"/>
  <c r="Y518" i="10" s="1"/>
  <c r="Z518" i="10" s="1"/>
  <c r="AA518" i="10" s="1"/>
  <c r="AB518" i="10" s="1"/>
  <c r="AC518" i="10" s="1"/>
  <c r="R520" i="10" l="1"/>
  <c r="G520" i="10" s="1"/>
  <c r="K520" i="10"/>
  <c r="P520" i="10"/>
  <c r="D521" i="10"/>
  <c r="M520" i="10"/>
  <c r="L520" i="10"/>
  <c r="O520" i="10"/>
  <c r="H520" i="10"/>
  <c r="S520" i="10" s="1"/>
  <c r="Q520" i="10"/>
  <c r="J520" i="10"/>
  <c r="I520" i="10"/>
  <c r="N520" i="10"/>
  <c r="T519" i="10"/>
  <c r="U519" i="10" s="1"/>
  <c r="V519" i="10" s="1"/>
  <c r="W519" i="10" s="1"/>
  <c r="X519" i="10" s="1"/>
  <c r="Y519" i="10" s="1"/>
  <c r="Z519" i="10" s="1"/>
  <c r="AA519" i="10" s="1"/>
  <c r="AB519" i="10" s="1"/>
  <c r="AC519" i="10" s="1"/>
  <c r="T520" i="10" l="1"/>
  <c r="U520" i="10" s="1"/>
  <c r="V520" i="10" s="1"/>
  <c r="W520" i="10" s="1"/>
  <c r="X520" i="10" s="1"/>
  <c r="Y520" i="10" s="1"/>
  <c r="Z520" i="10" s="1"/>
  <c r="AA520" i="10" s="1"/>
  <c r="AB520" i="10" s="1"/>
  <c r="AC520" i="10" s="1"/>
  <c r="J521" i="10"/>
  <c r="R521" i="10"/>
  <c r="G521" i="10" s="1"/>
  <c r="M521" i="10"/>
  <c r="L521" i="10"/>
  <c r="H521" i="10"/>
  <c r="S521" i="10" s="1"/>
  <c r="Q521" i="10"/>
  <c r="P521" i="10"/>
  <c r="I521" i="10"/>
  <c r="O521" i="10"/>
  <c r="D522" i="10"/>
  <c r="K521" i="10"/>
  <c r="N521" i="10"/>
  <c r="T521" i="10" l="1"/>
  <c r="U521" i="10" s="1"/>
  <c r="V521" i="10" s="1"/>
  <c r="W521" i="10" s="1"/>
  <c r="X521" i="10" s="1"/>
  <c r="Y521" i="10" s="1"/>
  <c r="Z521" i="10" s="1"/>
  <c r="AA521" i="10" s="1"/>
  <c r="AB521" i="10" s="1"/>
  <c r="AC521" i="10" s="1"/>
  <c r="L522" i="10"/>
  <c r="J522" i="10"/>
  <c r="D523" i="10"/>
  <c r="P522" i="10"/>
  <c r="H522" i="10"/>
  <c r="S522" i="10" s="1"/>
  <c r="N522" i="10"/>
  <c r="Q522" i="10"/>
  <c r="K522" i="10"/>
  <c r="M522" i="10"/>
  <c r="R522" i="10"/>
  <c r="G522" i="10" s="1"/>
  <c r="I522" i="10"/>
  <c r="O522" i="10"/>
  <c r="T522" i="10" l="1"/>
  <c r="U522" i="10" s="1"/>
  <c r="V522" i="10" s="1"/>
  <c r="W522" i="10" s="1"/>
  <c r="X522" i="10" s="1"/>
  <c r="Y522" i="10" s="1"/>
  <c r="Z522" i="10" s="1"/>
  <c r="AA522" i="10" s="1"/>
  <c r="AB522" i="10" s="1"/>
  <c r="AC522" i="10" s="1"/>
  <c r="H523" i="10"/>
  <c r="S523" i="10" s="1"/>
  <c r="L523" i="10"/>
  <c r="N523" i="10"/>
  <c r="P523" i="10"/>
  <c r="R523" i="10"/>
  <c r="G523" i="10" s="1"/>
  <c r="Q523" i="10"/>
  <c r="K523" i="10"/>
  <c r="O523" i="10"/>
  <c r="J523" i="10"/>
  <c r="D524" i="10"/>
  <c r="I523" i="10"/>
  <c r="M523" i="10"/>
  <c r="T523" i="10" l="1"/>
  <c r="U523" i="10" s="1"/>
  <c r="V523" i="10" s="1"/>
  <c r="W523" i="10" s="1"/>
  <c r="X523" i="10" s="1"/>
  <c r="Y523" i="10" s="1"/>
  <c r="Z523" i="10" s="1"/>
  <c r="AA523" i="10" s="1"/>
  <c r="AB523" i="10" s="1"/>
  <c r="AC523" i="10" s="1"/>
  <c r="H524" i="10"/>
  <c r="S524" i="10" s="1"/>
  <c r="M524" i="10"/>
  <c r="I524" i="10"/>
  <c r="D525" i="10"/>
  <c r="Q524" i="10"/>
  <c r="O524" i="10"/>
  <c r="N524" i="10"/>
  <c r="R524" i="10"/>
  <c r="G524" i="10" s="1"/>
  <c r="L524" i="10"/>
  <c r="J524" i="10"/>
  <c r="K524" i="10"/>
  <c r="P524" i="10"/>
  <c r="H525" i="10" l="1"/>
  <c r="S525" i="10" s="1"/>
  <c r="N525" i="10"/>
  <c r="I525" i="10"/>
  <c r="P525" i="10"/>
  <c r="M525" i="10"/>
  <c r="O525" i="10"/>
  <c r="K525" i="10"/>
  <c r="Q525" i="10"/>
  <c r="L525" i="10"/>
  <c r="D526" i="10"/>
  <c r="R525" i="10"/>
  <c r="G525" i="10" s="1"/>
  <c r="J525" i="10"/>
  <c r="T524" i="10"/>
  <c r="U524" i="10" s="1"/>
  <c r="V524" i="10" s="1"/>
  <c r="W524" i="10" s="1"/>
  <c r="X524" i="10" s="1"/>
  <c r="Y524" i="10" s="1"/>
  <c r="Z524" i="10" s="1"/>
  <c r="AA524" i="10" s="1"/>
  <c r="AB524" i="10" s="1"/>
  <c r="AC524" i="10" s="1"/>
  <c r="H526" i="10" l="1"/>
  <c r="S526" i="10" s="1"/>
  <c r="P526" i="10"/>
  <c r="K526" i="10"/>
  <c r="D527" i="10"/>
  <c r="J526" i="10"/>
  <c r="L526" i="10"/>
  <c r="R526" i="10"/>
  <c r="G526" i="10" s="1"/>
  <c r="O526" i="10"/>
  <c r="M526" i="10"/>
  <c r="Q526" i="10"/>
  <c r="I526" i="10"/>
  <c r="N526" i="10"/>
  <c r="T525" i="10"/>
  <c r="U525" i="10" s="1"/>
  <c r="V525" i="10" s="1"/>
  <c r="W525" i="10" s="1"/>
  <c r="X525" i="10" s="1"/>
  <c r="Y525" i="10" s="1"/>
  <c r="Z525" i="10" s="1"/>
  <c r="AA525" i="10" s="1"/>
  <c r="AB525" i="10" s="1"/>
  <c r="AC525" i="10" s="1"/>
  <c r="T526" i="10" l="1"/>
  <c r="U526" i="10" s="1"/>
  <c r="V526" i="10" s="1"/>
  <c r="W526" i="10" s="1"/>
  <c r="X526" i="10" s="1"/>
  <c r="Y526" i="10" s="1"/>
  <c r="Z526" i="10" s="1"/>
  <c r="AA526" i="10" s="1"/>
  <c r="AB526" i="10" s="1"/>
  <c r="AC526" i="10" s="1"/>
  <c r="I527" i="10"/>
  <c r="P527" i="10"/>
  <c r="Q527" i="10"/>
  <c r="R527" i="10"/>
  <c r="G527" i="10" s="1"/>
  <c r="H527" i="10"/>
  <c r="S527" i="10" s="1"/>
  <c r="K527" i="10"/>
  <c r="O527" i="10"/>
  <c r="L527" i="10"/>
  <c r="J527" i="10"/>
  <c r="D528" i="10"/>
  <c r="N527" i="10"/>
  <c r="M527" i="10"/>
  <c r="H528" i="10" l="1"/>
  <c r="S528" i="10" s="1"/>
  <c r="O528" i="10"/>
  <c r="D529" i="10"/>
  <c r="R528" i="10"/>
  <c r="G528" i="10" s="1"/>
  <c r="P528" i="10"/>
  <c r="K528" i="10"/>
  <c r="I528" i="10"/>
  <c r="Q528" i="10"/>
  <c r="J528" i="10"/>
  <c r="M528" i="10"/>
  <c r="N528" i="10"/>
  <c r="L528" i="10"/>
  <c r="T527" i="10"/>
  <c r="U527" i="10" s="1"/>
  <c r="V527" i="10" s="1"/>
  <c r="W527" i="10" s="1"/>
  <c r="X527" i="10" s="1"/>
  <c r="Y527" i="10" s="1"/>
  <c r="Z527" i="10" s="1"/>
  <c r="AA527" i="10" s="1"/>
  <c r="AB527" i="10" s="1"/>
  <c r="AC527" i="10" s="1"/>
  <c r="H529" i="10" l="1"/>
  <c r="S529" i="10" s="1"/>
  <c r="Q529" i="10"/>
  <c r="R529" i="10"/>
  <c r="G529" i="10" s="1"/>
  <c r="M529" i="10"/>
  <c r="O529" i="10"/>
  <c r="I529" i="10"/>
  <c r="N529" i="10"/>
  <c r="P529" i="10"/>
  <c r="L529" i="10"/>
  <c r="D530" i="10"/>
  <c r="K529" i="10"/>
  <c r="J529" i="10"/>
  <c r="T528" i="10"/>
  <c r="U528" i="10" s="1"/>
  <c r="V528" i="10" s="1"/>
  <c r="W528" i="10" s="1"/>
  <c r="X528" i="10" s="1"/>
  <c r="Y528" i="10" s="1"/>
  <c r="Z528" i="10" s="1"/>
  <c r="AA528" i="10" s="1"/>
  <c r="AB528" i="10" s="1"/>
  <c r="AC528" i="10" s="1"/>
  <c r="N530" i="10" l="1"/>
  <c r="K530" i="10"/>
  <c r="D531" i="10"/>
  <c r="L530" i="10"/>
  <c r="H530" i="10"/>
  <c r="S530" i="10" s="1"/>
  <c r="I530" i="10"/>
  <c r="P530" i="10"/>
  <c r="J530" i="10"/>
  <c r="R530" i="10"/>
  <c r="G530" i="10" s="1"/>
  <c r="O530" i="10"/>
  <c r="Q530" i="10"/>
  <c r="M530" i="10"/>
  <c r="T529" i="10"/>
  <c r="U529" i="10" s="1"/>
  <c r="V529" i="10" s="1"/>
  <c r="W529" i="10" s="1"/>
  <c r="X529" i="10" s="1"/>
  <c r="Y529" i="10" s="1"/>
  <c r="Z529" i="10" s="1"/>
  <c r="AA529" i="10" s="1"/>
  <c r="AB529" i="10" s="1"/>
  <c r="AC529" i="10" s="1"/>
  <c r="T530" i="10" l="1"/>
  <c r="U530" i="10" s="1"/>
  <c r="V530" i="10" s="1"/>
  <c r="W530" i="10" s="1"/>
  <c r="X530" i="10" s="1"/>
  <c r="Y530" i="10" s="1"/>
  <c r="Z530" i="10" s="1"/>
  <c r="AA530" i="10" s="1"/>
  <c r="AB530" i="10" s="1"/>
  <c r="AC530" i="10" s="1"/>
  <c r="H531" i="10"/>
  <c r="S531" i="10" s="1"/>
  <c r="L531" i="10"/>
  <c r="J531" i="10"/>
  <c r="D532" i="10"/>
  <c r="I531" i="10"/>
  <c r="O531" i="10"/>
  <c r="N531" i="10"/>
  <c r="P531" i="10"/>
  <c r="R531" i="10"/>
  <c r="G531" i="10" s="1"/>
  <c r="Q531" i="10"/>
  <c r="K531" i="10"/>
  <c r="M531" i="10"/>
  <c r="T531" i="10" l="1"/>
  <c r="U531" i="10" s="1"/>
  <c r="V531" i="10" s="1"/>
  <c r="W531" i="10" s="1"/>
  <c r="X531" i="10" s="1"/>
  <c r="Y531" i="10" s="1"/>
  <c r="Z531" i="10" s="1"/>
  <c r="AA531" i="10" s="1"/>
  <c r="AB531" i="10" s="1"/>
  <c r="AC531" i="10" s="1"/>
  <c r="H532" i="10"/>
  <c r="S532" i="10" s="1"/>
  <c r="P532" i="10"/>
  <c r="I532" i="10"/>
  <c r="N532" i="10"/>
  <c r="Q532" i="10"/>
  <c r="J532" i="10"/>
  <c r="M532" i="10"/>
  <c r="L532" i="10"/>
  <c r="D533" i="10"/>
  <c r="O532" i="10"/>
  <c r="K532" i="10"/>
  <c r="R532" i="10"/>
  <c r="G532" i="10" s="1"/>
  <c r="H533" i="10" l="1"/>
  <c r="S533" i="10" s="1"/>
  <c r="Q533" i="10"/>
  <c r="D534" i="10"/>
  <c r="K533" i="10"/>
  <c r="O533" i="10"/>
  <c r="M533" i="10"/>
  <c r="J533" i="10"/>
  <c r="I533" i="10"/>
  <c r="N533" i="10"/>
  <c r="L533" i="10"/>
  <c r="P533" i="10"/>
  <c r="R533" i="10"/>
  <c r="G533" i="10" s="1"/>
  <c r="T532" i="10"/>
  <c r="U532" i="10" s="1"/>
  <c r="V532" i="10" s="1"/>
  <c r="W532" i="10" s="1"/>
  <c r="X532" i="10" s="1"/>
  <c r="Y532" i="10" s="1"/>
  <c r="Z532" i="10" s="1"/>
  <c r="AA532" i="10" s="1"/>
  <c r="AB532" i="10" s="1"/>
  <c r="AC532" i="10" s="1"/>
  <c r="T533" i="10" l="1"/>
  <c r="U533" i="10" s="1"/>
  <c r="V533" i="10" s="1"/>
  <c r="W533" i="10" s="1"/>
  <c r="X533" i="10" s="1"/>
  <c r="Y533" i="10" s="1"/>
  <c r="Z533" i="10" s="1"/>
  <c r="AA533" i="10" s="1"/>
  <c r="AB533" i="10" s="1"/>
  <c r="AC533" i="10" s="1"/>
  <c r="H534" i="10"/>
  <c r="S534" i="10" s="1"/>
  <c r="N534" i="10"/>
  <c r="J534" i="10"/>
  <c r="P534" i="10"/>
  <c r="K534" i="10"/>
  <c r="R534" i="10"/>
  <c r="G534" i="10" s="1"/>
  <c r="M534" i="10"/>
  <c r="D535" i="10"/>
  <c r="Q534" i="10"/>
  <c r="I534" i="10"/>
  <c r="L534" i="10"/>
  <c r="O534" i="10"/>
  <c r="T534" i="10" l="1"/>
  <c r="U534" i="10" s="1"/>
  <c r="V534" i="10" s="1"/>
  <c r="W534" i="10" s="1"/>
  <c r="X534" i="10" s="1"/>
  <c r="Y534" i="10" s="1"/>
  <c r="Z534" i="10" s="1"/>
  <c r="AA534" i="10" s="1"/>
  <c r="AB534" i="10" s="1"/>
  <c r="AC534" i="10" s="1"/>
  <c r="K535" i="10"/>
  <c r="L535" i="10"/>
  <c r="P535" i="10"/>
  <c r="M535" i="10"/>
  <c r="O535" i="10"/>
  <c r="D536" i="10"/>
  <c r="J535" i="10"/>
  <c r="Q535" i="10"/>
  <c r="N535" i="10"/>
  <c r="H535" i="10"/>
  <c r="S535" i="10" s="1"/>
  <c r="I535" i="10"/>
  <c r="R535" i="10"/>
  <c r="G535" i="10" s="1"/>
  <c r="T535" i="10" l="1"/>
  <c r="U535" i="10" s="1"/>
  <c r="V535" i="10" s="1"/>
  <c r="W535" i="10" s="1"/>
  <c r="X535" i="10" s="1"/>
  <c r="Y535" i="10" s="1"/>
  <c r="Z535" i="10" s="1"/>
  <c r="AA535" i="10" s="1"/>
  <c r="AB535" i="10" s="1"/>
  <c r="AC535" i="10" s="1"/>
  <c r="H536" i="10"/>
  <c r="S536" i="10" s="1"/>
  <c r="D537" i="10"/>
  <c r="K536" i="10"/>
  <c r="Q536" i="10"/>
  <c r="I536" i="10"/>
  <c r="R536" i="10"/>
  <c r="G536" i="10" s="1"/>
  <c r="M536" i="10"/>
  <c r="O536" i="10"/>
  <c r="L536" i="10"/>
  <c r="N536" i="10"/>
  <c r="P536" i="10"/>
  <c r="J536" i="10"/>
  <c r="H537" i="10" l="1"/>
  <c r="S537" i="10" s="1"/>
  <c r="M537" i="10"/>
  <c r="K537" i="10"/>
  <c r="Q537" i="10"/>
  <c r="J537" i="10"/>
  <c r="I537" i="10"/>
  <c r="D538" i="10"/>
  <c r="R537" i="10"/>
  <c r="G537" i="10" s="1"/>
  <c r="N537" i="10"/>
  <c r="P537" i="10"/>
  <c r="O537" i="10"/>
  <c r="L537" i="10"/>
  <c r="T536" i="10"/>
  <c r="U536" i="10" s="1"/>
  <c r="V536" i="10" s="1"/>
  <c r="W536" i="10" s="1"/>
  <c r="X536" i="10" s="1"/>
  <c r="Y536" i="10" s="1"/>
  <c r="Z536" i="10" s="1"/>
  <c r="AA536" i="10" s="1"/>
  <c r="AB536" i="10" s="1"/>
  <c r="AC536" i="10" s="1"/>
  <c r="H538" i="10" l="1"/>
  <c r="S538" i="10" s="1"/>
  <c r="D539" i="10"/>
  <c r="J538" i="10"/>
  <c r="L538" i="10"/>
  <c r="Q538" i="10"/>
  <c r="N538" i="10"/>
  <c r="I538" i="10"/>
  <c r="O538" i="10"/>
  <c r="M538" i="10"/>
  <c r="R538" i="10"/>
  <c r="G538" i="10" s="1"/>
  <c r="K538" i="10"/>
  <c r="P538" i="10"/>
  <c r="T537" i="10"/>
  <c r="U537" i="10" s="1"/>
  <c r="V537" i="10" s="1"/>
  <c r="W537" i="10" s="1"/>
  <c r="X537" i="10" s="1"/>
  <c r="Y537" i="10" s="1"/>
  <c r="Z537" i="10" s="1"/>
  <c r="AA537" i="10" s="1"/>
  <c r="AB537" i="10" s="1"/>
  <c r="AC537" i="10" s="1"/>
  <c r="I539" i="10" l="1"/>
  <c r="Q539" i="10"/>
  <c r="R539" i="10"/>
  <c r="G539" i="10" s="1"/>
  <c r="O539" i="10"/>
  <c r="J539" i="10"/>
  <c r="D540" i="10"/>
  <c r="N539" i="10"/>
  <c r="H539" i="10"/>
  <c r="S539" i="10" s="1"/>
  <c r="K539" i="10"/>
  <c r="P539" i="10"/>
  <c r="M539" i="10"/>
  <c r="L539" i="10"/>
  <c r="T538" i="10"/>
  <c r="U538" i="10" s="1"/>
  <c r="V538" i="10" s="1"/>
  <c r="W538" i="10" s="1"/>
  <c r="X538" i="10" s="1"/>
  <c r="Y538" i="10" s="1"/>
  <c r="Z538" i="10" s="1"/>
  <c r="AA538" i="10" s="1"/>
  <c r="AB538" i="10" s="1"/>
  <c r="AC538" i="10" s="1"/>
  <c r="R540" i="10" l="1"/>
  <c r="G540" i="10" s="1"/>
  <c r="M540" i="10"/>
  <c r="J540" i="10"/>
  <c r="K540" i="10"/>
  <c r="D541" i="10"/>
  <c r="L540" i="10"/>
  <c r="N540" i="10"/>
  <c r="P540" i="10"/>
  <c r="H540" i="10"/>
  <c r="S540" i="10" s="1"/>
  <c r="I540" i="10"/>
  <c r="O540" i="10"/>
  <c r="Q540" i="10"/>
  <c r="T539" i="10"/>
  <c r="U539" i="10" s="1"/>
  <c r="V539" i="10" s="1"/>
  <c r="W539" i="10" s="1"/>
  <c r="X539" i="10" s="1"/>
  <c r="Y539" i="10" s="1"/>
  <c r="Z539" i="10" s="1"/>
  <c r="AA539" i="10" s="1"/>
  <c r="AB539" i="10" s="1"/>
  <c r="AC539" i="10" s="1"/>
  <c r="H541" i="10" l="1"/>
  <c r="S541" i="10" s="1"/>
  <c r="K541" i="10"/>
  <c r="N541" i="10"/>
  <c r="P541" i="10"/>
  <c r="M541" i="10"/>
  <c r="Q541" i="10"/>
  <c r="J541" i="10"/>
  <c r="I541" i="10"/>
  <c r="R541" i="10"/>
  <c r="G541" i="10" s="1"/>
  <c r="O541" i="10"/>
  <c r="L541" i="10"/>
  <c r="D542" i="10"/>
  <c r="T540" i="10"/>
  <c r="U540" i="10" s="1"/>
  <c r="V540" i="10" s="1"/>
  <c r="W540" i="10" s="1"/>
  <c r="X540" i="10" s="1"/>
  <c r="Y540" i="10" s="1"/>
  <c r="Z540" i="10" s="1"/>
  <c r="AA540" i="10" s="1"/>
  <c r="AB540" i="10" s="1"/>
  <c r="AC540" i="10" s="1"/>
  <c r="H542" i="10" l="1"/>
  <c r="S542" i="10" s="1"/>
  <c r="Q542" i="10"/>
  <c r="N542" i="10"/>
  <c r="L542" i="10"/>
  <c r="D543" i="10"/>
  <c r="R542" i="10"/>
  <c r="G542" i="10" s="1"/>
  <c r="I542" i="10"/>
  <c r="P542" i="10"/>
  <c r="K542" i="10"/>
  <c r="M542" i="10"/>
  <c r="J542" i="10"/>
  <c r="O542" i="10"/>
  <c r="T541" i="10"/>
  <c r="U541" i="10" s="1"/>
  <c r="V541" i="10" s="1"/>
  <c r="W541" i="10" s="1"/>
  <c r="X541" i="10" s="1"/>
  <c r="Y541" i="10" s="1"/>
  <c r="Z541" i="10" s="1"/>
  <c r="AA541" i="10" s="1"/>
  <c r="AB541" i="10" s="1"/>
  <c r="AC541" i="10" s="1"/>
  <c r="H543" i="10" l="1"/>
  <c r="S543" i="10" s="1"/>
  <c r="R543" i="10"/>
  <c r="G543" i="10" s="1"/>
  <c r="M543" i="10"/>
  <c r="P543" i="10"/>
  <c r="K543" i="10"/>
  <c r="Q543" i="10"/>
  <c r="O543" i="10"/>
  <c r="L543" i="10"/>
  <c r="I543" i="10"/>
  <c r="N543" i="10"/>
  <c r="J543" i="10"/>
  <c r="D544" i="10"/>
  <c r="T542" i="10"/>
  <c r="U542" i="10" s="1"/>
  <c r="V542" i="10" s="1"/>
  <c r="W542" i="10" s="1"/>
  <c r="X542" i="10" s="1"/>
  <c r="Y542" i="10" s="1"/>
  <c r="Z542" i="10" s="1"/>
  <c r="AA542" i="10" s="1"/>
  <c r="AB542" i="10" s="1"/>
  <c r="AC542" i="10" s="1"/>
  <c r="J544" i="10" l="1"/>
  <c r="K544" i="10"/>
  <c r="L544" i="10"/>
  <c r="P544" i="10"/>
  <c r="D545" i="10"/>
  <c r="N544" i="10"/>
  <c r="H544" i="10"/>
  <c r="S544" i="10" s="1"/>
  <c r="M544" i="10"/>
  <c r="Q544" i="10"/>
  <c r="I544" i="10"/>
  <c r="O544" i="10"/>
  <c r="R544" i="10"/>
  <c r="G544" i="10" s="1"/>
  <c r="T543" i="10"/>
  <c r="U543" i="10" s="1"/>
  <c r="V543" i="10" s="1"/>
  <c r="W543" i="10" s="1"/>
  <c r="X543" i="10" s="1"/>
  <c r="Y543" i="10" s="1"/>
  <c r="Z543" i="10" s="1"/>
  <c r="AA543" i="10" s="1"/>
  <c r="AB543" i="10" s="1"/>
  <c r="AC543" i="10" s="1"/>
  <c r="T544" i="10" l="1"/>
  <c r="U544" i="10" s="1"/>
  <c r="V544" i="10" s="1"/>
  <c r="W544" i="10" s="1"/>
  <c r="X544" i="10" s="1"/>
  <c r="Y544" i="10" s="1"/>
  <c r="Z544" i="10" s="1"/>
  <c r="AA544" i="10" s="1"/>
  <c r="AB544" i="10" s="1"/>
  <c r="AC544" i="10" s="1"/>
  <c r="O545" i="10"/>
  <c r="I545" i="10"/>
  <c r="J545" i="10"/>
  <c r="D546" i="10"/>
  <c r="K545" i="10"/>
  <c r="M545" i="10"/>
  <c r="H545" i="10"/>
  <c r="S545" i="10" s="1"/>
  <c r="R545" i="10"/>
  <c r="G545" i="10" s="1"/>
  <c r="Q545" i="10"/>
  <c r="L545" i="10"/>
  <c r="N545" i="10"/>
  <c r="P545" i="10"/>
  <c r="M546" i="10" l="1"/>
  <c r="N546" i="10"/>
  <c r="D547" i="10"/>
  <c r="L546" i="10"/>
  <c r="I546" i="10"/>
  <c r="Q546" i="10"/>
  <c r="H546" i="10"/>
  <c r="S546" i="10" s="1"/>
  <c r="J546" i="10"/>
  <c r="P546" i="10"/>
  <c r="K546" i="10"/>
  <c r="O546" i="10"/>
  <c r="R546" i="10"/>
  <c r="G546" i="10" s="1"/>
  <c r="T545" i="10"/>
  <c r="U545" i="10" s="1"/>
  <c r="V545" i="10" s="1"/>
  <c r="W545" i="10" s="1"/>
  <c r="X545" i="10" s="1"/>
  <c r="Y545" i="10" s="1"/>
  <c r="Z545" i="10" s="1"/>
  <c r="AA545" i="10" s="1"/>
  <c r="AB545" i="10" s="1"/>
  <c r="AC545" i="10" s="1"/>
  <c r="T546" i="10" l="1"/>
  <c r="U546" i="10" s="1"/>
  <c r="V546" i="10" s="1"/>
  <c r="W546" i="10" s="1"/>
  <c r="X546" i="10" s="1"/>
  <c r="Y546" i="10" s="1"/>
  <c r="Z546" i="10" s="1"/>
  <c r="AA546" i="10" s="1"/>
  <c r="AB546" i="10" s="1"/>
  <c r="AC546" i="10" s="1"/>
  <c r="D548" i="10"/>
  <c r="N547" i="10"/>
  <c r="P547" i="10"/>
  <c r="H547" i="10"/>
  <c r="S547" i="10" s="1"/>
  <c r="R547" i="10"/>
  <c r="G547" i="10" s="1"/>
  <c r="O547" i="10"/>
  <c r="I547" i="10"/>
  <c r="K547" i="10"/>
  <c r="Q547" i="10"/>
  <c r="L547" i="10"/>
  <c r="M547" i="10"/>
  <c r="J547" i="10"/>
  <c r="T547" i="10" l="1"/>
  <c r="U547" i="10" s="1"/>
  <c r="V547" i="10" s="1"/>
  <c r="W547" i="10" s="1"/>
  <c r="X547" i="10" s="1"/>
  <c r="Y547" i="10" s="1"/>
  <c r="Z547" i="10" s="1"/>
  <c r="AA547" i="10" s="1"/>
  <c r="AB547" i="10" s="1"/>
  <c r="AC547" i="10" s="1"/>
  <c r="H548" i="10"/>
  <c r="S548" i="10" s="1"/>
  <c r="I548" i="10"/>
  <c r="L548" i="10"/>
  <c r="R548" i="10"/>
  <c r="G548" i="10" s="1"/>
  <c r="P548" i="10"/>
  <c r="N548" i="10"/>
  <c r="D549" i="10"/>
  <c r="J548" i="10"/>
  <c r="O548" i="10"/>
  <c r="K548" i="10"/>
  <c r="Q548" i="10"/>
  <c r="M548" i="10"/>
  <c r="T548" i="10" l="1"/>
  <c r="U548" i="10" s="1"/>
  <c r="V548" i="10" s="1"/>
  <c r="W548" i="10" s="1"/>
  <c r="X548" i="10" s="1"/>
  <c r="Y548" i="10" s="1"/>
  <c r="Z548" i="10" s="1"/>
  <c r="AA548" i="10" s="1"/>
  <c r="AB548" i="10" s="1"/>
  <c r="AC548" i="10" s="1"/>
  <c r="H549" i="10"/>
  <c r="S549" i="10" s="1"/>
  <c r="D550" i="10"/>
  <c r="O549" i="10"/>
  <c r="K549" i="10"/>
  <c r="I549" i="10"/>
  <c r="R549" i="10"/>
  <c r="G549" i="10" s="1"/>
  <c r="L549" i="10"/>
  <c r="P549" i="10"/>
  <c r="Q549" i="10"/>
  <c r="J549" i="10"/>
  <c r="N549" i="10"/>
  <c r="M549" i="10"/>
  <c r="H550" i="10" l="1"/>
  <c r="S550" i="10" s="1"/>
  <c r="N550" i="10"/>
  <c r="J550" i="10"/>
  <c r="P550" i="10"/>
  <c r="O550" i="10"/>
  <c r="D551" i="10"/>
  <c r="R550" i="10"/>
  <c r="G550" i="10" s="1"/>
  <c r="K550" i="10"/>
  <c r="Q550" i="10"/>
  <c r="I550" i="10"/>
  <c r="M550" i="10"/>
  <c r="L550" i="10"/>
  <c r="T549" i="10"/>
  <c r="U549" i="10" s="1"/>
  <c r="V549" i="10" s="1"/>
  <c r="W549" i="10" s="1"/>
  <c r="X549" i="10" s="1"/>
  <c r="Y549" i="10" s="1"/>
  <c r="Z549" i="10" s="1"/>
  <c r="AA549" i="10" s="1"/>
  <c r="AB549" i="10" s="1"/>
  <c r="AC549" i="10" s="1"/>
  <c r="D552" i="10" l="1"/>
  <c r="Q551" i="10"/>
  <c r="J551" i="10"/>
  <c r="R551" i="10"/>
  <c r="G551" i="10" s="1"/>
  <c r="I551" i="10"/>
  <c r="K551" i="10"/>
  <c r="O551" i="10"/>
  <c r="H551" i="10"/>
  <c r="S551" i="10" s="1"/>
  <c r="N551" i="10"/>
  <c r="M551" i="10"/>
  <c r="P551" i="10"/>
  <c r="L551" i="10"/>
  <c r="T550" i="10"/>
  <c r="U550" i="10" s="1"/>
  <c r="V550" i="10" s="1"/>
  <c r="W550" i="10" s="1"/>
  <c r="X550" i="10" s="1"/>
  <c r="Y550" i="10" s="1"/>
  <c r="Z550" i="10" s="1"/>
  <c r="AA550" i="10" s="1"/>
  <c r="AB550" i="10" s="1"/>
  <c r="AC550" i="10" s="1"/>
  <c r="J552" i="10" l="1"/>
  <c r="I552" i="10"/>
  <c r="R552" i="10"/>
  <c r="G552" i="10" s="1"/>
  <c r="O552" i="10"/>
  <c r="D553" i="10"/>
  <c r="Q552" i="10"/>
  <c r="H552" i="10"/>
  <c r="S552" i="10" s="1"/>
  <c r="N552" i="10"/>
  <c r="P552" i="10"/>
  <c r="M552" i="10"/>
  <c r="L552" i="10"/>
  <c r="K552" i="10"/>
  <c r="T551" i="10"/>
  <c r="U551" i="10" s="1"/>
  <c r="V551" i="10" s="1"/>
  <c r="W551" i="10" s="1"/>
  <c r="X551" i="10" s="1"/>
  <c r="Y551" i="10" s="1"/>
  <c r="Z551" i="10" s="1"/>
  <c r="AA551" i="10" s="1"/>
  <c r="AB551" i="10" s="1"/>
  <c r="AC551" i="10" s="1"/>
  <c r="K553" i="10" l="1"/>
  <c r="Q553" i="10"/>
  <c r="L553" i="10"/>
  <c r="O553" i="10"/>
  <c r="D554" i="10"/>
  <c r="I553" i="10"/>
  <c r="J553" i="10"/>
  <c r="H553" i="10"/>
  <c r="S553" i="10" s="1"/>
  <c r="M553" i="10"/>
  <c r="N553" i="10"/>
  <c r="P553" i="10"/>
  <c r="R553" i="10"/>
  <c r="G553" i="10" s="1"/>
  <c r="T552" i="10"/>
  <c r="U552" i="10" s="1"/>
  <c r="V552" i="10" s="1"/>
  <c r="W552" i="10" s="1"/>
  <c r="X552" i="10" s="1"/>
  <c r="Y552" i="10" s="1"/>
  <c r="Z552" i="10" s="1"/>
  <c r="AA552" i="10" s="1"/>
  <c r="AB552" i="10" s="1"/>
  <c r="AC552" i="10" s="1"/>
  <c r="H554" i="10" l="1"/>
  <c r="S554" i="10" s="1"/>
  <c r="J554" i="10"/>
  <c r="P554" i="10"/>
  <c r="L554" i="10"/>
  <c r="O554" i="10"/>
  <c r="I554" i="10"/>
  <c r="K554" i="10"/>
  <c r="R554" i="10"/>
  <c r="G554" i="10" s="1"/>
  <c r="N554" i="10"/>
  <c r="Q554" i="10"/>
  <c r="M554" i="10"/>
  <c r="D555" i="10"/>
  <c r="T553" i="10"/>
  <c r="U553" i="10" s="1"/>
  <c r="V553" i="10" s="1"/>
  <c r="W553" i="10" s="1"/>
  <c r="X553" i="10" s="1"/>
  <c r="Y553" i="10" s="1"/>
  <c r="Z553" i="10" s="1"/>
  <c r="AA553" i="10" s="1"/>
  <c r="AB553" i="10" s="1"/>
  <c r="AC553" i="10" s="1"/>
  <c r="H555" i="10" l="1"/>
  <c r="S555" i="10" s="1"/>
  <c r="N555" i="10"/>
  <c r="M555" i="10"/>
  <c r="L555" i="10"/>
  <c r="O555" i="10"/>
  <c r="Q555" i="10"/>
  <c r="I555" i="10"/>
  <c r="R555" i="10"/>
  <c r="G555" i="10" s="1"/>
  <c r="D556" i="10"/>
  <c r="K555" i="10"/>
  <c r="J555" i="10"/>
  <c r="P555" i="10"/>
  <c r="T554" i="10"/>
  <c r="U554" i="10" s="1"/>
  <c r="V554" i="10" s="1"/>
  <c r="W554" i="10" s="1"/>
  <c r="X554" i="10" s="1"/>
  <c r="Y554" i="10" s="1"/>
  <c r="Z554" i="10" s="1"/>
  <c r="AA554" i="10" s="1"/>
  <c r="AB554" i="10" s="1"/>
  <c r="AC554" i="10" s="1"/>
  <c r="H556" i="10" l="1"/>
  <c r="S556" i="10" s="1"/>
  <c r="R556" i="10"/>
  <c r="G556" i="10" s="1"/>
  <c r="D557" i="10"/>
  <c r="J556" i="10"/>
  <c r="K556" i="10"/>
  <c r="Q556" i="10"/>
  <c r="L556" i="10"/>
  <c r="M556" i="10"/>
  <c r="N556" i="10"/>
  <c r="O556" i="10"/>
  <c r="P556" i="10"/>
  <c r="I556" i="10"/>
  <c r="T555" i="10"/>
  <c r="U555" i="10" s="1"/>
  <c r="V555" i="10" s="1"/>
  <c r="W555" i="10" s="1"/>
  <c r="X555" i="10" s="1"/>
  <c r="Y555" i="10" s="1"/>
  <c r="Z555" i="10" s="1"/>
  <c r="AA555" i="10" s="1"/>
  <c r="AB555" i="10" s="1"/>
  <c r="AC555" i="10" s="1"/>
  <c r="K557" i="10" l="1"/>
  <c r="J557" i="10"/>
  <c r="P557" i="10"/>
  <c r="O557" i="10"/>
  <c r="I557" i="10"/>
  <c r="H557" i="10"/>
  <c r="S557" i="10" s="1"/>
  <c r="M557" i="10"/>
  <c r="R557" i="10"/>
  <c r="G557" i="10" s="1"/>
  <c r="N557" i="10"/>
  <c r="L557" i="10"/>
  <c r="Q557" i="10"/>
  <c r="D558" i="10"/>
  <c r="T556" i="10"/>
  <c r="U556" i="10" s="1"/>
  <c r="V556" i="10" s="1"/>
  <c r="W556" i="10" s="1"/>
  <c r="X556" i="10" s="1"/>
  <c r="Y556" i="10" s="1"/>
  <c r="Z556" i="10" s="1"/>
  <c r="AA556" i="10" s="1"/>
  <c r="AB556" i="10" s="1"/>
  <c r="AC556" i="10" s="1"/>
  <c r="T557" i="10" l="1"/>
  <c r="U557" i="10" s="1"/>
  <c r="V557" i="10" s="1"/>
  <c r="W557" i="10" s="1"/>
  <c r="X557" i="10" s="1"/>
  <c r="Y557" i="10" s="1"/>
  <c r="Z557" i="10" s="1"/>
  <c r="AA557" i="10" s="1"/>
  <c r="AB557" i="10" s="1"/>
  <c r="AC557" i="10" s="1"/>
  <c r="H558" i="10"/>
  <c r="S558" i="10" s="1"/>
  <c r="D559" i="10"/>
  <c r="O558" i="10"/>
  <c r="K558" i="10"/>
  <c r="Q558" i="10"/>
  <c r="R558" i="10"/>
  <c r="G558" i="10" s="1"/>
  <c r="L558" i="10"/>
  <c r="J558" i="10"/>
  <c r="P558" i="10"/>
  <c r="M558" i="10"/>
  <c r="I558" i="10"/>
  <c r="N558" i="10"/>
  <c r="H559" i="10" l="1"/>
  <c r="S559" i="10" s="1"/>
  <c r="L559" i="10"/>
  <c r="J559" i="10"/>
  <c r="O559" i="10"/>
  <c r="D560" i="10"/>
  <c r="K559" i="10"/>
  <c r="I559" i="10"/>
  <c r="R559" i="10"/>
  <c r="G559" i="10" s="1"/>
  <c r="Q559" i="10"/>
  <c r="P559" i="10"/>
  <c r="M559" i="10"/>
  <c r="N559" i="10"/>
  <c r="T558" i="10"/>
  <c r="U558" i="10" s="1"/>
  <c r="V558" i="10" s="1"/>
  <c r="W558" i="10" s="1"/>
  <c r="X558" i="10" s="1"/>
  <c r="Y558" i="10" s="1"/>
  <c r="Z558" i="10" s="1"/>
  <c r="AA558" i="10" s="1"/>
  <c r="AB558" i="10" s="1"/>
  <c r="AC558" i="10" s="1"/>
  <c r="D561" i="10" l="1"/>
  <c r="L560" i="10"/>
  <c r="I560" i="10"/>
  <c r="K560" i="10"/>
  <c r="M560" i="10"/>
  <c r="O560" i="10"/>
  <c r="H560" i="10"/>
  <c r="S560" i="10" s="1"/>
  <c r="Q560" i="10"/>
  <c r="P560" i="10"/>
  <c r="R560" i="10"/>
  <c r="G560" i="10" s="1"/>
  <c r="N560" i="10"/>
  <c r="J560" i="10"/>
  <c r="T559" i="10"/>
  <c r="U559" i="10" s="1"/>
  <c r="V559" i="10" s="1"/>
  <c r="W559" i="10" s="1"/>
  <c r="X559" i="10" s="1"/>
  <c r="Y559" i="10" s="1"/>
  <c r="Z559" i="10" s="1"/>
  <c r="AA559" i="10" s="1"/>
  <c r="AB559" i="10" s="1"/>
  <c r="AC559" i="10" s="1"/>
  <c r="T560" i="10" l="1"/>
  <c r="U560" i="10" s="1"/>
  <c r="V560" i="10" s="1"/>
  <c r="W560" i="10" s="1"/>
  <c r="X560" i="10" s="1"/>
  <c r="Y560" i="10" s="1"/>
  <c r="Z560" i="10" s="1"/>
  <c r="AA560" i="10" s="1"/>
  <c r="AB560" i="10" s="1"/>
  <c r="AC560" i="10" s="1"/>
  <c r="L561" i="10"/>
  <c r="H561" i="10"/>
  <c r="S561" i="10" s="1"/>
  <c r="O561" i="10"/>
  <c r="N561" i="10"/>
  <c r="J561" i="10"/>
  <c r="I561" i="10"/>
  <c r="P561" i="10"/>
  <c r="R561" i="10"/>
  <c r="G561" i="10" s="1"/>
  <c r="D562" i="10"/>
  <c r="Q561" i="10"/>
  <c r="K561" i="10"/>
  <c r="M561" i="10"/>
  <c r="T561" i="10" l="1"/>
  <c r="U561" i="10" s="1"/>
  <c r="V561" i="10" s="1"/>
  <c r="W561" i="10" s="1"/>
  <c r="X561" i="10" s="1"/>
  <c r="Y561" i="10" s="1"/>
  <c r="Z561" i="10" s="1"/>
  <c r="AA561" i="10" s="1"/>
  <c r="AB561" i="10" s="1"/>
  <c r="AC561" i="10" s="1"/>
  <c r="N562" i="10"/>
  <c r="I562" i="10"/>
  <c r="M562" i="10"/>
  <c r="H562" i="10"/>
  <c r="S562" i="10" s="1"/>
  <c r="L562" i="10"/>
  <c r="P562" i="10"/>
  <c r="J562" i="10"/>
  <c r="R562" i="10"/>
  <c r="G562" i="10" s="1"/>
  <c r="D563" i="10"/>
  <c r="K562" i="10"/>
  <c r="O562" i="10"/>
  <c r="Q562" i="10"/>
  <c r="T562" i="10" l="1"/>
  <c r="U562" i="10" s="1"/>
  <c r="V562" i="10" s="1"/>
  <c r="W562" i="10" s="1"/>
  <c r="X562" i="10" s="1"/>
  <c r="Y562" i="10" s="1"/>
  <c r="Z562" i="10" s="1"/>
  <c r="AA562" i="10" s="1"/>
  <c r="AB562" i="10" s="1"/>
  <c r="AC562" i="10" s="1"/>
  <c r="H563" i="10"/>
  <c r="S563" i="10" s="1"/>
  <c r="P563" i="10"/>
  <c r="M563" i="10"/>
  <c r="I563" i="10"/>
  <c r="Q563" i="10"/>
  <c r="D564" i="10"/>
  <c r="N563" i="10"/>
  <c r="J563" i="10"/>
  <c r="R563" i="10"/>
  <c r="G563" i="10" s="1"/>
  <c r="O563" i="10"/>
  <c r="K563" i="10"/>
  <c r="L563" i="10"/>
  <c r="H564" i="10" l="1"/>
  <c r="S564" i="10" s="1"/>
  <c r="Q564" i="10"/>
  <c r="J564" i="10"/>
  <c r="R564" i="10"/>
  <c r="G564" i="10" s="1"/>
  <c r="D565" i="10"/>
  <c r="O564" i="10"/>
  <c r="K564" i="10"/>
  <c r="L564" i="10"/>
  <c r="I564" i="10"/>
  <c r="M564" i="10"/>
  <c r="N564" i="10"/>
  <c r="P564" i="10"/>
  <c r="T563" i="10"/>
  <c r="U563" i="10" s="1"/>
  <c r="V563" i="10" s="1"/>
  <c r="W563" i="10" s="1"/>
  <c r="X563" i="10" s="1"/>
  <c r="Y563" i="10" s="1"/>
  <c r="Z563" i="10" s="1"/>
  <c r="AA563" i="10" s="1"/>
  <c r="AB563" i="10" s="1"/>
  <c r="AC563" i="10" s="1"/>
  <c r="H565" i="10" l="1"/>
  <c r="S565" i="10" s="1"/>
  <c r="Q565" i="10"/>
  <c r="N565" i="10"/>
  <c r="L565" i="10"/>
  <c r="M565" i="10"/>
  <c r="R565" i="10"/>
  <c r="G565" i="10" s="1"/>
  <c r="I565" i="10"/>
  <c r="K565" i="10"/>
  <c r="O565" i="10"/>
  <c r="D566" i="10"/>
  <c r="J565" i="10"/>
  <c r="P565" i="10"/>
  <c r="T564" i="10"/>
  <c r="U564" i="10" s="1"/>
  <c r="V564" i="10" s="1"/>
  <c r="W564" i="10" s="1"/>
  <c r="X564" i="10" s="1"/>
  <c r="Y564" i="10" s="1"/>
  <c r="Z564" i="10" s="1"/>
  <c r="AA564" i="10" s="1"/>
  <c r="AB564" i="10" s="1"/>
  <c r="AC564" i="10" s="1"/>
  <c r="I566" i="10" l="1"/>
  <c r="L566" i="10"/>
  <c r="Q566" i="10"/>
  <c r="H566" i="10"/>
  <c r="S566" i="10" s="1"/>
  <c r="R566" i="10"/>
  <c r="G566" i="10" s="1"/>
  <c r="P566" i="10"/>
  <c r="O566" i="10"/>
  <c r="J566" i="10"/>
  <c r="D567" i="10"/>
  <c r="N566" i="10"/>
  <c r="M566" i="10"/>
  <c r="K566" i="10"/>
  <c r="T565" i="10"/>
  <c r="U565" i="10" s="1"/>
  <c r="V565" i="10" s="1"/>
  <c r="W565" i="10" s="1"/>
  <c r="X565" i="10" s="1"/>
  <c r="Y565" i="10" s="1"/>
  <c r="Z565" i="10" s="1"/>
  <c r="AA565" i="10" s="1"/>
  <c r="AB565" i="10" s="1"/>
  <c r="AC565" i="10" s="1"/>
  <c r="K567" i="10" l="1"/>
  <c r="R567" i="10"/>
  <c r="G567" i="10" s="1"/>
  <c r="J567" i="10"/>
  <c r="L567" i="10"/>
  <c r="D568" i="10"/>
  <c r="M567" i="10"/>
  <c r="O567" i="10"/>
  <c r="N567" i="10"/>
  <c r="Q567" i="10"/>
  <c r="I567" i="10"/>
  <c r="P567" i="10"/>
  <c r="H567" i="10"/>
  <c r="S567" i="10" s="1"/>
  <c r="T566" i="10"/>
  <c r="U566" i="10" s="1"/>
  <c r="V566" i="10" s="1"/>
  <c r="W566" i="10" s="1"/>
  <c r="X566" i="10" s="1"/>
  <c r="Y566" i="10" s="1"/>
  <c r="Z566" i="10" s="1"/>
  <c r="AA566" i="10" s="1"/>
  <c r="AB566" i="10" s="1"/>
  <c r="AC566" i="10" s="1"/>
  <c r="T567" i="10" l="1"/>
  <c r="U567" i="10" s="1"/>
  <c r="V567" i="10" s="1"/>
  <c r="W567" i="10" s="1"/>
  <c r="X567" i="10" s="1"/>
  <c r="Y567" i="10" s="1"/>
  <c r="Z567" i="10" s="1"/>
  <c r="AA567" i="10" s="1"/>
  <c r="AB567" i="10" s="1"/>
  <c r="AC567" i="10" s="1"/>
  <c r="K568" i="10"/>
  <c r="N568" i="10"/>
  <c r="L568" i="10"/>
  <c r="H568" i="10"/>
  <c r="S568" i="10" s="1"/>
  <c r="J568" i="10"/>
  <c r="O568" i="10"/>
  <c r="Q568" i="10"/>
  <c r="M568" i="10"/>
  <c r="I568" i="10"/>
  <c r="P568" i="10"/>
  <c r="R568" i="10"/>
  <c r="G568" i="10" s="1"/>
  <c r="D569" i="10"/>
  <c r="H569" i="10" l="1"/>
  <c r="S569" i="10" s="1"/>
  <c r="K569" i="10"/>
  <c r="R569" i="10"/>
  <c r="G569" i="10" s="1"/>
  <c r="M569" i="10"/>
  <c r="N569" i="10"/>
  <c r="Q569" i="10"/>
  <c r="P569" i="10"/>
  <c r="O569" i="10"/>
  <c r="D570" i="10"/>
  <c r="J569" i="10"/>
  <c r="I569" i="10"/>
  <c r="L569" i="10"/>
  <c r="T568" i="10"/>
  <c r="U568" i="10" s="1"/>
  <c r="V568" i="10" s="1"/>
  <c r="W568" i="10" s="1"/>
  <c r="X568" i="10" s="1"/>
  <c r="Y568" i="10" s="1"/>
  <c r="Z568" i="10" s="1"/>
  <c r="AA568" i="10" s="1"/>
  <c r="AB568" i="10" s="1"/>
  <c r="AC568" i="10" s="1"/>
  <c r="M570" i="10" l="1"/>
  <c r="N570" i="10"/>
  <c r="P570" i="10"/>
  <c r="D571" i="10"/>
  <c r="L570" i="10"/>
  <c r="J570" i="10"/>
  <c r="K570" i="10"/>
  <c r="I570" i="10"/>
  <c r="H570" i="10"/>
  <c r="S570" i="10" s="1"/>
  <c r="O570" i="10"/>
  <c r="R570" i="10"/>
  <c r="G570" i="10" s="1"/>
  <c r="Q570" i="10"/>
  <c r="T569" i="10"/>
  <c r="U569" i="10" s="1"/>
  <c r="V569" i="10" s="1"/>
  <c r="W569" i="10" s="1"/>
  <c r="X569" i="10" s="1"/>
  <c r="Y569" i="10" s="1"/>
  <c r="Z569" i="10" s="1"/>
  <c r="AA569" i="10" s="1"/>
  <c r="AB569" i="10" s="1"/>
  <c r="AC569" i="10" s="1"/>
  <c r="L571" i="10" l="1"/>
  <c r="N571" i="10"/>
  <c r="O571" i="10"/>
  <c r="D572" i="10"/>
  <c r="I571" i="10"/>
  <c r="R571" i="10"/>
  <c r="G571" i="10" s="1"/>
  <c r="P571" i="10"/>
  <c r="M571" i="10"/>
  <c r="J571" i="10"/>
  <c r="H571" i="10"/>
  <c r="S571" i="10" s="1"/>
  <c r="Q571" i="10"/>
  <c r="K571" i="10"/>
  <c r="T570" i="10"/>
  <c r="U570" i="10" s="1"/>
  <c r="V570" i="10" s="1"/>
  <c r="W570" i="10" s="1"/>
  <c r="X570" i="10" s="1"/>
  <c r="Y570" i="10" s="1"/>
  <c r="Z570" i="10" s="1"/>
  <c r="AA570" i="10" s="1"/>
  <c r="AB570" i="10" s="1"/>
  <c r="AC570" i="10" s="1"/>
  <c r="T571" i="10" l="1"/>
  <c r="U571" i="10" s="1"/>
  <c r="V571" i="10" s="1"/>
  <c r="W571" i="10" s="1"/>
  <c r="X571" i="10" s="1"/>
  <c r="Y571" i="10" s="1"/>
  <c r="Z571" i="10" s="1"/>
  <c r="AA571" i="10" s="1"/>
  <c r="AB571" i="10" s="1"/>
  <c r="AC571" i="10" s="1"/>
  <c r="H572" i="10"/>
  <c r="S572" i="10" s="1"/>
  <c r="R572" i="10"/>
  <c r="G572" i="10" s="1"/>
  <c r="J572" i="10"/>
  <c r="D573" i="10"/>
  <c r="P572" i="10"/>
  <c r="N572" i="10"/>
  <c r="L572" i="10"/>
  <c r="Q572" i="10"/>
  <c r="K572" i="10"/>
  <c r="O572" i="10"/>
  <c r="I572" i="10"/>
  <c r="M572" i="10"/>
  <c r="D574" i="10" l="1"/>
  <c r="L573" i="10"/>
  <c r="M573" i="10"/>
  <c r="I573" i="10"/>
  <c r="P573" i="10"/>
  <c r="K573" i="10"/>
  <c r="R573" i="10"/>
  <c r="G573" i="10" s="1"/>
  <c r="O573" i="10"/>
  <c r="H573" i="10"/>
  <c r="S573" i="10" s="1"/>
  <c r="J573" i="10"/>
  <c r="N573" i="10"/>
  <c r="Q573" i="10"/>
  <c r="T572" i="10"/>
  <c r="U572" i="10" s="1"/>
  <c r="V572" i="10" s="1"/>
  <c r="W572" i="10" s="1"/>
  <c r="X572" i="10" s="1"/>
  <c r="Y572" i="10" s="1"/>
  <c r="Z572" i="10" s="1"/>
  <c r="AA572" i="10" s="1"/>
  <c r="AB572" i="10" s="1"/>
  <c r="AC572" i="10" s="1"/>
  <c r="T573" i="10" l="1"/>
  <c r="U573" i="10" s="1"/>
  <c r="V573" i="10" s="1"/>
  <c r="W573" i="10" s="1"/>
  <c r="X573" i="10" s="1"/>
  <c r="Y573" i="10" s="1"/>
  <c r="Z573" i="10" s="1"/>
  <c r="AA573" i="10" s="1"/>
  <c r="AB573" i="10" s="1"/>
  <c r="AC573" i="10" s="1"/>
  <c r="M574" i="10"/>
  <c r="O574" i="10"/>
  <c r="D575" i="10"/>
  <c r="K574" i="10"/>
  <c r="I574" i="10"/>
  <c r="N574" i="10"/>
  <c r="J574" i="10"/>
  <c r="Q574" i="10"/>
  <c r="P574" i="10"/>
  <c r="H574" i="10"/>
  <c r="S574" i="10" s="1"/>
  <c r="L574" i="10"/>
  <c r="R574" i="10"/>
  <c r="G574" i="10" s="1"/>
  <c r="T574" i="10" l="1"/>
  <c r="U574" i="10" s="1"/>
  <c r="V574" i="10" s="1"/>
  <c r="W574" i="10" s="1"/>
  <c r="X574" i="10" s="1"/>
  <c r="Y574" i="10" s="1"/>
  <c r="Z574" i="10" s="1"/>
  <c r="AA574" i="10" s="1"/>
  <c r="AB574" i="10" s="1"/>
  <c r="AC574" i="10" s="1"/>
  <c r="H575" i="10"/>
  <c r="S575" i="10" s="1"/>
  <c r="P575" i="10"/>
  <c r="J575" i="10"/>
  <c r="L575" i="10"/>
  <c r="O575" i="10"/>
  <c r="R575" i="10"/>
  <c r="G575" i="10" s="1"/>
  <c r="D576" i="10"/>
  <c r="M575" i="10"/>
  <c r="N575" i="10"/>
  <c r="I575" i="10"/>
  <c r="Q575" i="10"/>
  <c r="K575" i="10"/>
  <c r="T575" i="10" l="1"/>
  <c r="U575" i="10" s="1"/>
  <c r="V575" i="10" s="1"/>
  <c r="W575" i="10" s="1"/>
  <c r="X575" i="10" s="1"/>
  <c r="Y575" i="10" s="1"/>
  <c r="Z575" i="10" s="1"/>
  <c r="AA575" i="10" s="1"/>
  <c r="AB575" i="10" s="1"/>
  <c r="AC575" i="10" s="1"/>
  <c r="H576" i="10"/>
  <c r="S576" i="10" s="1"/>
  <c r="Q576" i="10"/>
  <c r="D577" i="10"/>
  <c r="R576" i="10"/>
  <c r="G576" i="10" s="1"/>
  <c r="O576" i="10"/>
  <c r="M576" i="10"/>
  <c r="L576" i="10"/>
  <c r="J576" i="10"/>
  <c r="K576" i="10"/>
  <c r="I576" i="10"/>
  <c r="P576" i="10"/>
  <c r="N576" i="10"/>
  <c r="T576" i="10" l="1"/>
  <c r="U576" i="10" s="1"/>
  <c r="V576" i="10" s="1"/>
  <c r="W576" i="10" s="1"/>
  <c r="X576" i="10" s="1"/>
  <c r="Y576" i="10" s="1"/>
  <c r="Z576" i="10" s="1"/>
  <c r="AA576" i="10" s="1"/>
  <c r="AB576" i="10" s="1"/>
  <c r="AC576" i="10" s="1"/>
  <c r="K577" i="10"/>
  <c r="R577" i="10"/>
  <c r="G577" i="10" s="1"/>
  <c r="I577" i="10"/>
  <c r="L577" i="10"/>
  <c r="H577" i="10"/>
  <c r="S577" i="10" s="1"/>
  <c r="N577" i="10"/>
  <c r="Q577" i="10"/>
  <c r="P577" i="10"/>
  <c r="J577" i="10"/>
  <c r="D578" i="10"/>
  <c r="M577" i="10"/>
  <c r="O577" i="10"/>
  <c r="T577" i="10" l="1"/>
  <c r="U577" i="10" s="1"/>
  <c r="V577" i="10" s="1"/>
  <c r="W577" i="10" s="1"/>
  <c r="X577" i="10" s="1"/>
  <c r="Y577" i="10" s="1"/>
  <c r="Z577" i="10" s="1"/>
  <c r="AA577" i="10" s="1"/>
  <c r="AB577" i="10" s="1"/>
  <c r="AC577" i="10" s="1"/>
  <c r="H578" i="10"/>
  <c r="S578" i="10" s="1"/>
  <c r="R578" i="10"/>
  <c r="G578" i="10" s="1"/>
  <c r="O578" i="10"/>
  <c r="M578" i="10"/>
  <c r="Q578" i="10"/>
  <c r="L578" i="10"/>
  <c r="P578" i="10"/>
  <c r="K578" i="10"/>
  <c r="D579" i="10"/>
  <c r="J578" i="10"/>
  <c r="I578" i="10"/>
  <c r="N578" i="10"/>
  <c r="H579" i="10" l="1"/>
  <c r="S579" i="10" s="1"/>
  <c r="I579" i="10"/>
  <c r="Q579" i="10"/>
  <c r="J579" i="10"/>
  <c r="O579" i="10"/>
  <c r="N579" i="10"/>
  <c r="R579" i="10"/>
  <c r="G579" i="10" s="1"/>
  <c r="D580" i="10"/>
  <c r="P579" i="10"/>
  <c r="K579" i="10"/>
  <c r="L579" i="10"/>
  <c r="M579" i="10"/>
  <c r="T578" i="10"/>
  <c r="U578" i="10" s="1"/>
  <c r="V578" i="10" s="1"/>
  <c r="W578" i="10" s="1"/>
  <c r="X578" i="10" s="1"/>
  <c r="Y578" i="10" s="1"/>
  <c r="Z578" i="10" s="1"/>
  <c r="AA578" i="10" s="1"/>
  <c r="AB578" i="10" s="1"/>
  <c r="AC578" i="10" s="1"/>
  <c r="H580" i="10" l="1"/>
  <c r="S580" i="10" s="1"/>
  <c r="M580" i="10"/>
  <c r="L580" i="10"/>
  <c r="K580" i="10"/>
  <c r="O580" i="10"/>
  <c r="D581" i="10"/>
  <c r="P580" i="10"/>
  <c r="N580" i="10"/>
  <c r="I580" i="10"/>
  <c r="R580" i="10"/>
  <c r="G580" i="10" s="1"/>
  <c r="Q580" i="10"/>
  <c r="J580" i="10"/>
  <c r="T579" i="10"/>
  <c r="U579" i="10" s="1"/>
  <c r="V579" i="10" s="1"/>
  <c r="W579" i="10" s="1"/>
  <c r="X579" i="10" s="1"/>
  <c r="Y579" i="10" s="1"/>
  <c r="Z579" i="10" s="1"/>
  <c r="AA579" i="10" s="1"/>
  <c r="AB579" i="10" s="1"/>
  <c r="AC579" i="10" s="1"/>
  <c r="I581" i="10" l="1"/>
  <c r="K581" i="10"/>
  <c r="D582" i="10"/>
  <c r="N581" i="10"/>
  <c r="M581" i="10"/>
  <c r="Q581" i="10"/>
  <c r="R581" i="10"/>
  <c r="G581" i="10" s="1"/>
  <c r="H581" i="10"/>
  <c r="S581" i="10" s="1"/>
  <c r="O581" i="10"/>
  <c r="J581" i="10"/>
  <c r="P581" i="10"/>
  <c r="L581" i="10"/>
  <c r="T580" i="10"/>
  <c r="U580" i="10" s="1"/>
  <c r="V580" i="10" s="1"/>
  <c r="W580" i="10" s="1"/>
  <c r="X580" i="10" s="1"/>
  <c r="Y580" i="10" s="1"/>
  <c r="Z580" i="10" s="1"/>
  <c r="AA580" i="10" s="1"/>
  <c r="AB580" i="10" s="1"/>
  <c r="AC580" i="10" s="1"/>
  <c r="T581" i="10" l="1"/>
  <c r="U581" i="10" s="1"/>
  <c r="V581" i="10" s="1"/>
  <c r="W581" i="10" s="1"/>
  <c r="X581" i="10" s="1"/>
  <c r="Y581" i="10" s="1"/>
  <c r="Z581" i="10" s="1"/>
  <c r="AA581" i="10" s="1"/>
  <c r="AB581" i="10" s="1"/>
  <c r="AC581" i="10" s="1"/>
  <c r="O582" i="10"/>
  <c r="D583" i="10"/>
  <c r="H582" i="10"/>
  <c r="S582" i="10" s="1"/>
  <c r="M582" i="10"/>
  <c r="P582" i="10"/>
  <c r="R582" i="10"/>
  <c r="G582" i="10" s="1"/>
  <c r="Q582" i="10"/>
  <c r="K582" i="10"/>
  <c r="I582" i="10"/>
  <c r="N582" i="10"/>
  <c r="L582" i="10"/>
  <c r="J582" i="10"/>
  <c r="H583" i="10" l="1"/>
  <c r="S583" i="10" s="1"/>
  <c r="D584" i="10"/>
  <c r="J583" i="10"/>
  <c r="L583" i="10"/>
  <c r="O583" i="10"/>
  <c r="M583" i="10"/>
  <c r="K583" i="10"/>
  <c r="I583" i="10"/>
  <c r="N583" i="10"/>
  <c r="R583" i="10"/>
  <c r="G583" i="10" s="1"/>
  <c r="P583" i="10"/>
  <c r="Q583" i="10"/>
  <c r="T582" i="10"/>
  <c r="U582" i="10" s="1"/>
  <c r="V582" i="10" s="1"/>
  <c r="W582" i="10" s="1"/>
  <c r="X582" i="10" s="1"/>
  <c r="Y582" i="10" s="1"/>
  <c r="Z582" i="10" s="1"/>
  <c r="AA582" i="10" s="1"/>
  <c r="AB582" i="10" s="1"/>
  <c r="AC582" i="10" s="1"/>
  <c r="H584" i="10" l="1"/>
  <c r="S584" i="10" s="1"/>
  <c r="L584" i="10"/>
  <c r="D585" i="10"/>
  <c r="O584" i="10"/>
  <c r="Q584" i="10"/>
  <c r="M584" i="10"/>
  <c r="P584" i="10"/>
  <c r="J584" i="10"/>
  <c r="R584" i="10"/>
  <c r="G584" i="10" s="1"/>
  <c r="K584" i="10"/>
  <c r="I584" i="10"/>
  <c r="N584" i="10"/>
  <c r="T583" i="10"/>
  <c r="U583" i="10" s="1"/>
  <c r="V583" i="10" s="1"/>
  <c r="W583" i="10" s="1"/>
  <c r="X583" i="10" s="1"/>
  <c r="Y583" i="10" s="1"/>
  <c r="Z583" i="10" s="1"/>
  <c r="AA583" i="10" s="1"/>
  <c r="AB583" i="10" s="1"/>
  <c r="AC583" i="10" s="1"/>
  <c r="D586" i="10" l="1"/>
  <c r="L585" i="10"/>
  <c r="M585" i="10"/>
  <c r="I585" i="10"/>
  <c r="Q585" i="10"/>
  <c r="H585" i="10"/>
  <c r="S585" i="10" s="1"/>
  <c r="K585" i="10"/>
  <c r="N585" i="10"/>
  <c r="O585" i="10"/>
  <c r="P585" i="10"/>
  <c r="J585" i="10"/>
  <c r="R585" i="10"/>
  <c r="G585" i="10" s="1"/>
  <c r="T584" i="10"/>
  <c r="U584" i="10" s="1"/>
  <c r="V584" i="10" s="1"/>
  <c r="W584" i="10" s="1"/>
  <c r="X584" i="10" s="1"/>
  <c r="Y584" i="10" s="1"/>
  <c r="Z584" i="10" s="1"/>
  <c r="AA584" i="10" s="1"/>
  <c r="AB584" i="10" s="1"/>
  <c r="AC584" i="10" s="1"/>
  <c r="T585" i="10" l="1"/>
  <c r="U585" i="10" s="1"/>
  <c r="V585" i="10" s="1"/>
  <c r="W585" i="10" s="1"/>
  <c r="X585" i="10" s="1"/>
  <c r="Y585" i="10" s="1"/>
  <c r="Z585" i="10" s="1"/>
  <c r="AA585" i="10" s="1"/>
  <c r="AB585" i="10" s="1"/>
  <c r="AC585" i="10" s="1"/>
  <c r="R586" i="10"/>
  <c r="G586" i="10" s="1"/>
  <c r="K586" i="10"/>
  <c r="I586" i="10"/>
  <c r="H586" i="10"/>
  <c r="S586" i="10" s="1"/>
  <c r="L586" i="10"/>
  <c r="P586" i="10"/>
  <c r="N586" i="10"/>
  <c r="J586" i="10"/>
  <c r="M586" i="10"/>
  <c r="Q586" i="10"/>
  <c r="D587" i="10"/>
  <c r="O586" i="10"/>
  <c r="P587" i="10" l="1"/>
  <c r="K587" i="10"/>
  <c r="N587" i="10"/>
  <c r="H587" i="10"/>
  <c r="S587" i="10" s="1"/>
  <c r="J587" i="10"/>
  <c r="Q587" i="10"/>
  <c r="I587" i="10"/>
  <c r="L587" i="10"/>
  <c r="M587" i="10"/>
  <c r="O587" i="10"/>
  <c r="R587" i="10"/>
  <c r="G587" i="10" s="1"/>
  <c r="D588" i="10"/>
  <c r="T586" i="10"/>
  <c r="U586" i="10" s="1"/>
  <c r="V586" i="10" s="1"/>
  <c r="W586" i="10" s="1"/>
  <c r="X586" i="10" s="1"/>
  <c r="Y586" i="10" s="1"/>
  <c r="Z586" i="10" s="1"/>
  <c r="AA586" i="10" s="1"/>
  <c r="AB586" i="10" s="1"/>
  <c r="AC586" i="10" s="1"/>
  <c r="H588" i="10" l="1"/>
  <c r="S588" i="10" s="1"/>
  <c r="P588" i="10"/>
  <c r="L588" i="10"/>
  <c r="M588" i="10"/>
  <c r="R588" i="10"/>
  <c r="G588" i="10" s="1"/>
  <c r="N588" i="10"/>
  <c r="I588" i="10"/>
  <c r="J588" i="10"/>
  <c r="O588" i="10"/>
  <c r="Q588" i="10"/>
  <c r="D589" i="10"/>
  <c r="K588" i="10"/>
  <c r="T587" i="10"/>
  <c r="U587" i="10" s="1"/>
  <c r="V587" i="10" s="1"/>
  <c r="W587" i="10" s="1"/>
  <c r="X587" i="10" s="1"/>
  <c r="Y587" i="10" s="1"/>
  <c r="Z587" i="10" s="1"/>
  <c r="AA587" i="10" s="1"/>
  <c r="AB587" i="10" s="1"/>
  <c r="AC587" i="10" s="1"/>
  <c r="H589" i="10" l="1"/>
  <c r="S589" i="10" s="1"/>
  <c r="R589" i="10"/>
  <c r="G589" i="10" s="1"/>
  <c r="P589" i="10"/>
  <c r="Q589" i="10"/>
  <c r="I589" i="10"/>
  <c r="O589" i="10"/>
  <c r="D590" i="10"/>
  <c r="J589" i="10"/>
  <c r="L589" i="10"/>
  <c r="M589" i="10"/>
  <c r="N589" i="10"/>
  <c r="K589" i="10"/>
  <c r="T588" i="10"/>
  <c r="U588" i="10" s="1"/>
  <c r="V588" i="10" s="1"/>
  <c r="W588" i="10" s="1"/>
  <c r="X588" i="10" s="1"/>
  <c r="Y588" i="10" s="1"/>
  <c r="Z588" i="10" s="1"/>
  <c r="AA588" i="10" s="1"/>
  <c r="AB588" i="10" s="1"/>
  <c r="AC588" i="10" s="1"/>
  <c r="H590" i="10" l="1"/>
  <c r="S590" i="10" s="1"/>
  <c r="R590" i="10"/>
  <c r="G590" i="10" s="1"/>
  <c r="M590" i="10"/>
  <c r="Q590" i="10"/>
  <c r="L590" i="10"/>
  <c r="I590" i="10"/>
  <c r="J590" i="10"/>
  <c r="D591" i="10"/>
  <c r="N590" i="10"/>
  <c r="K590" i="10"/>
  <c r="P590" i="10"/>
  <c r="O590" i="10"/>
  <c r="T589" i="10"/>
  <c r="U589" i="10" s="1"/>
  <c r="V589" i="10" s="1"/>
  <c r="W589" i="10" s="1"/>
  <c r="X589" i="10" s="1"/>
  <c r="Y589" i="10" s="1"/>
  <c r="Z589" i="10" s="1"/>
  <c r="AA589" i="10" s="1"/>
  <c r="AB589" i="10" s="1"/>
  <c r="AC589" i="10" s="1"/>
  <c r="P591" i="10" l="1"/>
  <c r="I591" i="10"/>
  <c r="L591" i="10"/>
  <c r="H591" i="10"/>
  <c r="S591" i="10" s="1"/>
  <c r="M591" i="10"/>
  <c r="R591" i="10"/>
  <c r="G591" i="10" s="1"/>
  <c r="N591" i="10"/>
  <c r="D592" i="10"/>
  <c r="J591" i="10"/>
  <c r="K591" i="10"/>
  <c r="O591" i="10"/>
  <c r="Q591" i="10"/>
  <c r="T590" i="10"/>
  <c r="U590" i="10" s="1"/>
  <c r="V590" i="10" s="1"/>
  <c r="W590" i="10" s="1"/>
  <c r="X590" i="10" s="1"/>
  <c r="Y590" i="10" s="1"/>
  <c r="Z590" i="10" s="1"/>
  <c r="AA590" i="10" s="1"/>
  <c r="AB590" i="10" s="1"/>
  <c r="AC590" i="10" s="1"/>
  <c r="H592" i="10" l="1"/>
  <c r="S592" i="10" s="1"/>
  <c r="O592" i="10"/>
  <c r="P592" i="10"/>
  <c r="L592" i="10"/>
  <c r="I592" i="10"/>
  <c r="K592" i="10"/>
  <c r="R592" i="10"/>
  <c r="G592" i="10" s="1"/>
  <c r="D593" i="10"/>
  <c r="N592" i="10"/>
  <c r="M592" i="10"/>
  <c r="Q592" i="10"/>
  <c r="J592" i="10"/>
  <c r="T591" i="10"/>
  <c r="U591" i="10" s="1"/>
  <c r="V591" i="10" s="1"/>
  <c r="W591" i="10" s="1"/>
  <c r="X591" i="10" s="1"/>
  <c r="Y591" i="10" s="1"/>
  <c r="Z591" i="10" s="1"/>
  <c r="AA591" i="10" s="1"/>
  <c r="AB591" i="10" s="1"/>
  <c r="AC591" i="10" s="1"/>
  <c r="K593" i="10" l="1"/>
  <c r="Q593" i="10"/>
  <c r="N593" i="10"/>
  <c r="O593" i="10"/>
  <c r="P593" i="10"/>
  <c r="D594" i="10"/>
  <c r="J593" i="10"/>
  <c r="H593" i="10"/>
  <c r="S593" i="10" s="1"/>
  <c r="M593" i="10"/>
  <c r="I593" i="10"/>
  <c r="R593" i="10"/>
  <c r="G593" i="10" s="1"/>
  <c r="L593" i="10"/>
  <c r="T592" i="10"/>
  <c r="U592" i="10" s="1"/>
  <c r="V592" i="10" s="1"/>
  <c r="W592" i="10" s="1"/>
  <c r="X592" i="10" s="1"/>
  <c r="Y592" i="10" s="1"/>
  <c r="Z592" i="10" s="1"/>
  <c r="AA592" i="10" s="1"/>
  <c r="AB592" i="10" s="1"/>
  <c r="AC592" i="10" s="1"/>
  <c r="T593" i="10" l="1"/>
  <c r="U593" i="10" s="1"/>
  <c r="V593" i="10" s="1"/>
  <c r="W593" i="10" s="1"/>
  <c r="X593" i="10" s="1"/>
  <c r="Y593" i="10" s="1"/>
  <c r="Z593" i="10" s="1"/>
  <c r="AA593" i="10" s="1"/>
  <c r="AB593" i="10" s="1"/>
  <c r="AC593" i="10" s="1"/>
  <c r="H594" i="10"/>
  <c r="S594" i="10" s="1"/>
  <c r="L594" i="10"/>
  <c r="D595" i="10"/>
  <c r="O594" i="10"/>
  <c r="I594" i="10"/>
  <c r="Q594" i="10"/>
  <c r="N594" i="10"/>
  <c r="R594" i="10"/>
  <c r="G594" i="10" s="1"/>
  <c r="M594" i="10"/>
  <c r="J594" i="10"/>
  <c r="P594" i="10"/>
  <c r="K594" i="10"/>
  <c r="H595" i="10" l="1"/>
  <c r="S595" i="10" s="1"/>
  <c r="Q595" i="10"/>
  <c r="I595" i="10"/>
  <c r="O595" i="10"/>
  <c r="P595" i="10"/>
  <c r="L595" i="10"/>
  <c r="D596" i="10"/>
  <c r="K595" i="10"/>
  <c r="M595" i="10"/>
  <c r="N595" i="10"/>
  <c r="R595" i="10"/>
  <c r="G595" i="10" s="1"/>
  <c r="J595" i="10"/>
  <c r="T594" i="10"/>
  <c r="U594" i="10" s="1"/>
  <c r="V594" i="10" s="1"/>
  <c r="W594" i="10" s="1"/>
  <c r="X594" i="10" s="1"/>
  <c r="Y594" i="10" s="1"/>
  <c r="Z594" i="10" s="1"/>
  <c r="AA594" i="10" s="1"/>
  <c r="AB594" i="10" s="1"/>
  <c r="AC594" i="10" s="1"/>
  <c r="K596" i="10" l="1"/>
  <c r="D597" i="10"/>
  <c r="L596" i="10"/>
  <c r="N596" i="10"/>
  <c r="J596" i="10"/>
  <c r="I596" i="10"/>
  <c r="H596" i="10"/>
  <c r="S596" i="10" s="1"/>
  <c r="R596" i="10"/>
  <c r="G596" i="10" s="1"/>
  <c r="O596" i="10"/>
  <c r="M596" i="10"/>
  <c r="Q596" i="10"/>
  <c r="P596" i="10"/>
  <c r="T595" i="10"/>
  <c r="U595" i="10" s="1"/>
  <c r="V595" i="10" s="1"/>
  <c r="W595" i="10" s="1"/>
  <c r="X595" i="10" s="1"/>
  <c r="Y595" i="10" s="1"/>
  <c r="Z595" i="10" s="1"/>
  <c r="AA595" i="10" s="1"/>
  <c r="AB595" i="10" s="1"/>
  <c r="AC595" i="10" s="1"/>
  <c r="T596" i="10" l="1"/>
  <c r="U596" i="10" s="1"/>
  <c r="V596" i="10" s="1"/>
  <c r="W596" i="10" s="1"/>
  <c r="X596" i="10" s="1"/>
  <c r="Y596" i="10" s="1"/>
  <c r="Z596" i="10" s="1"/>
  <c r="AA596" i="10" s="1"/>
  <c r="AB596" i="10" s="1"/>
  <c r="AC596" i="10" s="1"/>
  <c r="H597" i="10"/>
  <c r="S597" i="10" s="1"/>
  <c r="J597" i="10"/>
  <c r="N597" i="10"/>
  <c r="O597" i="10"/>
  <c r="Q597" i="10"/>
  <c r="L597" i="10"/>
  <c r="D598" i="10"/>
  <c r="P597" i="10"/>
  <c r="R597" i="10"/>
  <c r="G597" i="10" s="1"/>
  <c r="I597" i="10"/>
  <c r="M597" i="10"/>
  <c r="K597" i="10"/>
  <c r="T597" i="10" l="1"/>
  <c r="U597" i="10" s="1"/>
  <c r="V597" i="10" s="1"/>
  <c r="W597" i="10" s="1"/>
  <c r="X597" i="10" s="1"/>
  <c r="Y597" i="10" s="1"/>
  <c r="Z597" i="10" s="1"/>
  <c r="AA597" i="10" s="1"/>
  <c r="AB597" i="10" s="1"/>
  <c r="AC597" i="10" s="1"/>
  <c r="H598" i="10"/>
  <c r="S598" i="10" s="1"/>
  <c r="Q598" i="10"/>
  <c r="I598" i="10"/>
  <c r="M598" i="10"/>
  <c r="J598" i="10"/>
  <c r="O598" i="10"/>
  <c r="K598" i="10"/>
  <c r="D599" i="10"/>
  <c r="N598" i="10"/>
  <c r="R598" i="10"/>
  <c r="G598" i="10" s="1"/>
  <c r="L598" i="10"/>
  <c r="P598" i="10"/>
  <c r="T598" i="10" l="1"/>
  <c r="U598" i="10" s="1"/>
  <c r="V598" i="10" s="1"/>
  <c r="W598" i="10" s="1"/>
  <c r="X598" i="10" s="1"/>
  <c r="Y598" i="10" s="1"/>
  <c r="Z598" i="10" s="1"/>
  <c r="AA598" i="10" s="1"/>
  <c r="AB598" i="10" s="1"/>
  <c r="AC598" i="10" s="1"/>
  <c r="K599" i="10"/>
  <c r="N599" i="10"/>
  <c r="Q599" i="10"/>
  <c r="R599" i="10"/>
  <c r="G599" i="10" s="1"/>
  <c r="O599" i="10"/>
  <c r="D600" i="10"/>
  <c r="J599" i="10"/>
  <c r="H599" i="10"/>
  <c r="S599" i="10" s="1"/>
  <c r="I599" i="10"/>
  <c r="P599" i="10"/>
  <c r="M599" i="10"/>
  <c r="L599" i="10"/>
  <c r="T599" i="10" l="1"/>
  <c r="U599" i="10" s="1"/>
  <c r="V599" i="10" s="1"/>
  <c r="W599" i="10" s="1"/>
  <c r="X599" i="10" s="1"/>
  <c r="Y599" i="10" s="1"/>
  <c r="Z599" i="10" s="1"/>
  <c r="AA599" i="10" s="1"/>
  <c r="AB599" i="10" s="1"/>
  <c r="AC599" i="10" s="1"/>
  <c r="H600" i="10"/>
  <c r="S600" i="10" s="1"/>
  <c r="L600" i="10"/>
  <c r="O600" i="10"/>
  <c r="R600" i="10"/>
  <c r="G600" i="10" s="1"/>
  <c r="I600" i="10"/>
  <c r="J600" i="10"/>
  <c r="P600" i="10"/>
  <c r="D601" i="10"/>
  <c r="N600" i="10"/>
  <c r="K600" i="10"/>
  <c r="Q600" i="10"/>
  <c r="M600" i="10"/>
  <c r="T600" i="10" l="1"/>
  <c r="U600" i="10" s="1"/>
  <c r="V600" i="10" s="1"/>
  <c r="W600" i="10" s="1"/>
  <c r="X600" i="10" s="1"/>
  <c r="Y600" i="10" s="1"/>
  <c r="Z600" i="10" s="1"/>
  <c r="AA600" i="10" s="1"/>
  <c r="AB600" i="10" s="1"/>
  <c r="AC600" i="10" s="1"/>
  <c r="R601" i="10"/>
  <c r="G601" i="10" s="1"/>
  <c r="H601" i="10"/>
  <c r="S601" i="10" s="1"/>
  <c r="P601" i="10"/>
  <c r="K601" i="10"/>
  <c r="O601" i="10"/>
  <c r="I601" i="10"/>
  <c r="D602" i="10"/>
  <c r="L601" i="10"/>
  <c r="J601" i="10"/>
  <c r="Q601" i="10"/>
  <c r="N601" i="10"/>
  <c r="M601" i="10"/>
  <c r="T601" i="10" l="1"/>
  <c r="U601" i="10" s="1"/>
  <c r="V601" i="10" s="1"/>
  <c r="W601" i="10" s="1"/>
  <c r="X601" i="10" s="1"/>
  <c r="Y601" i="10" s="1"/>
  <c r="Z601" i="10" s="1"/>
  <c r="AA601" i="10" s="1"/>
  <c r="AB601" i="10" s="1"/>
  <c r="AC601" i="10" s="1"/>
  <c r="D603" i="10"/>
  <c r="I602" i="10"/>
  <c r="R602" i="10"/>
  <c r="G602" i="10" s="1"/>
  <c r="J602" i="10"/>
  <c r="M602" i="10"/>
  <c r="K602" i="10"/>
  <c r="O602" i="10"/>
  <c r="H602" i="10"/>
  <c r="S602" i="10" s="1"/>
  <c r="P602" i="10"/>
  <c r="N602" i="10"/>
  <c r="L602" i="10"/>
  <c r="Q602" i="10"/>
  <c r="K603" i="10" l="1"/>
  <c r="D604" i="10"/>
  <c r="L603" i="10"/>
  <c r="H603" i="10"/>
  <c r="S603" i="10" s="1"/>
  <c r="J603" i="10"/>
  <c r="N603" i="10"/>
  <c r="O603" i="10"/>
  <c r="I603" i="10"/>
  <c r="M603" i="10"/>
  <c r="P603" i="10"/>
  <c r="R603" i="10"/>
  <c r="G603" i="10" s="1"/>
  <c r="Q603" i="10"/>
  <c r="T602" i="10"/>
  <c r="U602" i="10" s="1"/>
  <c r="V602" i="10" s="1"/>
  <c r="W602" i="10" s="1"/>
  <c r="X602" i="10" s="1"/>
  <c r="Y602" i="10" s="1"/>
  <c r="Z602" i="10" s="1"/>
  <c r="AA602" i="10" s="1"/>
  <c r="AB602" i="10" s="1"/>
  <c r="AC602" i="10" s="1"/>
  <c r="H604" i="10" l="1"/>
  <c r="S604" i="10" s="1"/>
  <c r="L604" i="10"/>
  <c r="K604" i="10"/>
  <c r="I604" i="10"/>
  <c r="N604" i="10"/>
  <c r="J604" i="10"/>
  <c r="M604" i="10"/>
  <c r="O604" i="10"/>
  <c r="P604" i="10"/>
  <c r="R604" i="10"/>
  <c r="G604" i="10" s="1"/>
  <c r="D605" i="10"/>
  <c r="Q604" i="10"/>
  <c r="T603" i="10"/>
  <c r="U603" i="10" s="1"/>
  <c r="V603" i="10" s="1"/>
  <c r="W603" i="10" s="1"/>
  <c r="X603" i="10" s="1"/>
  <c r="Y603" i="10" s="1"/>
  <c r="Z603" i="10" s="1"/>
  <c r="AA603" i="10" s="1"/>
  <c r="AB603" i="10" s="1"/>
  <c r="AC603" i="10" s="1"/>
  <c r="H605" i="10" l="1"/>
  <c r="S605" i="10" s="1"/>
  <c r="P605" i="10"/>
  <c r="L605" i="10"/>
  <c r="D606" i="10"/>
  <c r="I605" i="10"/>
  <c r="M605" i="10"/>
  <c r="K605" i="10"/>
  <c r="O605" i="10"/>
  <c r="J605" i="10"/>
  <c r="R605" i="10"/>
  <c r="G605" i="10" s="1"/>
  <c r="Q605" i="10"/>
  <c r="N605" i="10"/>
  <c r="T604" i="10"/>
  <c r="U604" i="10" s="1"/>
  <c r="V604" i="10" s="1"/>
  <c r="W604" i="10" s="1"/>
  <c r="X604" i="10" s="1"/>
  <c r="Y604" i="10" s="1"/>
  <c r="Z604" i="10" s="1"/>
  <c r="AA604" i="10" s="1"/>
  <c r="AB604" i="10" s="1"/>
  <c r="AC604" i="10" s="1"/>
  <c r="H606" i="10" l="1"/>
  <c r="S606" i="10" s="1"/>
  <c r="O606" i="10"/>
  <c r="N606" i="10"/>
  <c r="K606" i="10"/>
  <c r="Q606" i="10"/>
  <c r="J606" i="10"/>
  <c r="R606" i="10"/>
  <c r="G606" i="10" s="1"/>
  <c r="P606" i="10"/>
  <c r="I606" i="10"/>
  <c r="L606" i="10"/>
  <c r="M606" i="10"/>
  <c r="D607" i="10"/>
  <c r="T605" i="10"/>
  <c r="U605" i="10" s="1"/>
  <c r="V605" i="10" s="1"/>
  <c r="W605" i="10" s="1"/>
  <c r="X605" i="10" s="1"/>
  <c r="Y605" i="10" s="1"/>
  <c r="Z605" i="10" s="1"/>
  <c r="AA605" i="10" s="1"/>
  <c r="AB605" i="10" s="1"/>
  <c r="AC605" i="10" s="1"/>
  <c r="N607" i="10" l="1"/>
  <c r="M607" i="10"/>
  <c r="L607" i="10"/>
  <c r="O607" i="10"/>
  <c r="Q607" i="10"/>
  <c r="D608" i="10"/>
  <c r="K607" i="10"/>
  <c r="J607" i="10"/>
  <c r="R607" i="10"/>
  <c r="G607" i="10" s="1"/>
  <c r="P607" i="10"/>
  <c r="H607" i="10"/>
  <c r="S607" i="10" s="1"/>
  <c r="I607" i="10"/>
  <c r="T606" i="10"/>
  <c r="U606" i="10" s="1"/>
  <c r="V606" i="10" s="1"/>
  <c r="W606" i="10" s="1"/>
  <c r="X606" i="10" s="1"/>
  <c r="Y606" i="10" s="1"/>
  <c r="Z606" i="10" s="1"/>
  <c r="AA606" i="10" s="1"/>
  <c r="AB606" i="10" s="1"/>
  <c r="AC606" i="10" s="1"/>
  <c r="H608" i="10" l="1"/>
  <c r="S608" i="10" s="1"/>
  <c r="I608" i="10"/>
  <c r="D609" i="10"/>
  <c r="K608" i="10"/>
  <c r="M608" i="10"/>
  <c r="Q608" i="10"/>
  <c r="R608" i="10"/>
  <c r="G608" i="10" s="1"/>
  <c r="N608" i="10"/>
  <c r="O608" i="10"/>
  <c r="P608" i="10"/>
  <c r="L608" i="10"/>
  <c r="J608" i="10"/>
  <c r="T607" i="10"/>
  <c r="U607" i="10" s="1"/>
  <c r="V607" i="10" s="1"/>
  <c r="W607" i="10" s="1"/>
  <c r="X607" i="10" s="1"/>
  <c r="Y607" i="10" s="1"/>
  <c r="Z607" i="10" s="1"/>
  <c r="AA607" i="10" s="1"/>
  <c r="AB607" i="10" s="1"/>
  <c r="AC607" i="10" s="1"/>
  <c r="D610" i="10" l="1"/>
  <c r="L609" i="10"/>
  <c r="I609" i="10"/>
  <c r="M609" i="10"/>
  <c r="H609" i="10"/>
  <c r="S609" i="10" s="1"/>
  <c r="Q609" i="10"/>
  <c r="N609" i="10"/>
  <c r="P609" i="10"/>
  <c r="K609" i="10"/>
  <c r="J609" i="10"/>
  <c r="R609" i="10"/>
  <c r="G609" i="10" s="1"/>
  <c r="O609" i="10"/>
  <c r="T608" i="10"/>
  <c r="U608" i="10" s="1"/>
  <c r="V608" i="10" s="1"/>
  <c r="W608" i="10" s="1"/>
  <c r="X608" i="10" s="1"/>
  <c r="Y608" i="10" s="1"/>
  <c r="Z608" i="10" s="1"/>
  <c r="AA608" i="10" s="1"/>
  <c r="AB608" i="10" s="1"/>
  <c r="AC608" i="10" s="1"/>
  <c r="T609" i="10" l="1"/>
  <c r="U609" i="10" s="1"/>
  <c r="V609" i="10" s="1"/>
  <c r="W609" i="10" s="1"/>
  <c r="X609" i="10" s="1"/>
  <c r="Y609" i="10" s="1"/>
  <c r="Z609" i="10" s="1"/>
  <c r="AA609" i="10" s="1"/>
  <c r="AB609" i="10" s="1"/>
  <c r="AC609" i="10" s="1"/>
  <c r="H610" i="10"/>
  <c r="S610" i="10" s="1"/>
  <c r="K610" i="10"/>
  <c r="P610" i="10"/>
  <c r="R610" i="10"/>
  <c r="G610" i="10" s="1"/>
  <c r="D611" i="10"/>
  <c r="Q610" i="10"/>
  <c r="M610" i="10"/>
  <c r="L610" i="10"/>
  <c r="J610" i="10"/>
  <c r="I610" i="10"/>
  <c r="N610" i="10"/>
  <c r="O610" i="10"/>
  <c r="H611" i="10" l="1"/>
  <c r="S611" i="10" s="1"/>
  <c r="D612" i="10"/>
  <c r="K611" i="10"/>
  <c r="Q611" i="10"/>
  <c r="R611" i="10"/>
  <c r="G611" i="10" s="1"/>
  <c r="M611" i="10"/>
  <c r="J611" i="10"/>
  <c r="O611" i="10"/>
  <c r="L611" i="10"/>
  <c r="P611" i="10"/>
  <c r="I611" i="10"/>
  <c r="N611" i="10"/>
  <c r="T610" i="10"/>
  <c r="U610" i="10" s="1"/>
  <c r="V610" i="10" s="1"/>
  <c r="W610" i="10" s="1"/>
  <c r="X610" i="10" s="1"/>
  <c r="Y610" i="10" s="1"/>
  <c r="Z610" i="10" s="1"/>
  <c r="AA610" i="10" s="1"/>
  <c r="AB610" i="10" s="1"/>
  <c r="AC610" i="10" s="1"/>
  <c r="H612" i="10" l="1"/>
  <c r="S612" i="10" s="1"/>
  <c r="R612" i="10"/>
  <c r="G612" i="10" s="1"/>
  <c r="I612" i="10"/>
  <c r="K612" i="10"/>
  <c r="D613" i="10"/>
  <c r="N612" i="10"/>
  <c r="O612" i="10"/>
  <c r="Q612" i="10"/>
  <c r="L612" i="10"/>
  <c r="J612" i="10"/>
  <c r="M612" i="10"/>
  <c r="P612" i="10"/>
  <c r="T611" i="10"/>
  <c r="U611" i="10" s="1"/>
  <c r="V611" i="10" s="1"/>
  <c r="W611" i="10" s="1"/>
  <c r="X611" i="10" s="1"/>
  <c r="Y611" i="10" s="1"/>
  <c r="Z611" i="10" s="1"/>
  <c r="AA611" i="10" s="1"/>
  <c r="AB611" i="10" s="1"/>
  <c r="AC611" i="10" s="1"/>
  <c r="D614" i="10" l="1"/>
  <c r="R613" i="10"/>
  <c r="G613" i="10" s="1"/>
  <c r="H613" i="10"/>
  <c r="S613" i="10" s="1"/>
  <c r="I613" i="10"/>
  <c r="Q613" i="10"/>
  <c r="P613" i="10"/>
  <c r="L613" i="10"/>
  <c r="K613" i="10"/>
  <c r="M613" i="10"/>
  <c r="N613" i="10"/>
  <c r="J613" i="10"/>
  <c r="O613" i="10"/>
  <c r="T612" i="10"/>
  <c r="U612" i="10" s="1"/>
  <c r="V612" i="10" s="1"/>
  <c r="W612" i="10" s="1"/>
  <c r="X612" i="10" s="1"/>
  <c r="Y612" i="10" s="1"/>
  <c r="Z612" i="10" s="1"/>
  <c r="AA612" i="10" s="1"/>
  <c r="AB612" i="10" s="1"/>
  <c r="AC612" i="10" s="1"/>
  <c r="T613" i="10" l="1"/>
  <c r="U613" i="10" s="1"/>
  <c r="V613" i="10" s="1"/>
  <c r="W613" i="10" s="1"/>
  <c r="X613" i="10" s="1"/>
  <c r="Y613" i="10" s="1"/>
  <c r="Z613" i="10" s="1"/>
  <c r="AA613" i="10" s="1"/>
  <c r="AB613" i="10" s="1"/>
  <c r="AC613" i="10" s="1"/>
  <c r="H614" i="10"/>
  <c r="S614" i="10" s="1"/>
  <c r="M614" i="10"/>
  <c r="I614" i="10"/>
  <c r="R614" i="10"/>
  <c r="G614" i="10" s="1"/>
  <c r="O614" i="10"/>
  <c r="K614" i="10"/>
  <c r="P614" i="10"/>
  <c r="Q614" i="10"/>
  <c r="J614" i="10"/>
  <c r="L614" i="10"/>
  <c r="D615" i="10"/>
  <c r="N614" i="10"/>
  <c r="H615" i="10" l="1"/>
  <c r="S615" i="10" s="1"/>
  <c r="R615" i="10"/>
  <c r="G615" i="10" s="1"/>
  <c r="O615" i="10"/>
  <c r="Q615" i="10"/>
  <c r="J615" i="10"/>
  <c r="I615" i="10"/>
  <c r="N615" i="10"/>
  <c r="M615" i="10"/>
  <c r="K615" i="10"/>
  <c r="D616" i="10"/>
  <c r="P615" i="10"/>
  <c r="L615" i="10"/>
  <c r="T614" i="10"/>
  <c r="U614" i="10" s="1"/>
  <c r="V614" i="10" s="1"/>
  <c r="W614" i="10" s="1"/>
  <c r="X614" i="10" s="1"/>
  <c r="Y614" i="10" s="1"/>
  <c r="Z614" i="10" s="1"/>
  <c r="AA614" i="10" s="1"/>
  <c r="AB614" i="10" s="1"/>
  <c r="AC614" i="10" s="1"/>
  <c r="H616" i="10" l="1"/>
  <c r="S616" i="10" s="1"/>
  <c r="Q616" i="10"/>
  <c r="N616" i="10"/>
  <c r="I616" i="10"/>
  <c r="M616" i="10"/>
  <c r="L616" i="10"/>
  <c r="O616" i="10"/>
  <c r="K616" i="10"/>
  <c r="J616" i="10"/>
  <c r="R616" i="10"/>
  <c r="G616" i="10" s="1"/>
  <c r="D617" i="10"/>
  <c r="P616" i="10"/>
  <c r="T615" i="10"/>
  <c r="U615" i="10" s="1"/>
  <c r="V615" i="10" s="1"/>
  <c r="W615" i="10" s="1"/>
  <c r="X615" i="10" s="1"/>
  <c r="Y615" i="10" s="1"/>
  <c r="Z615" i="10" s="1"/>
  <c r="AA615" i="10" s="1"/>
  <c r="AB615" i="10" s="1"/>
  <c r="AC615" i="10" s="1"/>
  <c r="L617" i="10" l="1"/>
  <c r="M617" i="10"/>
  <c r="I617" i="10"/>
  <c r="O617" i="10"/>
  <c r="H617" i="10"/>
  <c r="S617" i="10" s="1"/>
  <c r="Q617" i="10"/>
  <c r="P617" i="10"/>
  <c r="N617" i="10"/>
  <c r="D618" i="10"/>
  <c r="R617" i="10"/>
  <c r="G617" i="10" s="1"/>
  <c r="K617" i="10"/>
  <c r="J617" i="10"/>
  <c r="T616" i="10"/>
  <c r="U616" i="10" s="1"/>
  <c r="V616" i="10" s="1"/>
  <c r="W616" i="10" s="1"/>
  <c r="X616" i="10" s="1"/>
  <c r="Y616" i="10" s="1"/>
  <c r="Z616" i="10" s="1"/>
  <c r="AA616" i="10" s="1"/>
  <c r="AB616" i="10" s="1"/>
  <c r="AC616" i="10" s="1"/>
  <c r="T617" i="10" l="1"/>
  <c r="U617" i="10" s="1"/>
  <c r="V617" i="10" s="1"/>
  <c r="W617" i="10" s="1"/>
  <c r="X617" i="10" s="1"/>
  <c r="Y617" i="10" s="1"/>
  <c r="Z617" i="10" s="1"/>
  <c r="AA617" i="10" s="1"/>
  <c r="AB617" i="10" s="1"/>
  <c r="AC617" i="10" s="1"/>
  <c r="M618" i="10"/>
  <c r="I618" i="10"/>
  <c r="J618" i="10"/>
  <c r="R618" i="10"/>
  <c r="G618" i="10" s="1"/>
  <c r="H618" i="10"/>
  <c r="S618" i="10" s="1"/>
  <c r="P618" i="10"/>
  <c r="K618" i="10"/>
  <c r="O618" i="10"/>
  <c r="D619" i="10"/>
  <c r="L618" i="10"/>
  <c r="Q618" i="10"/>
  <c r="N618" i="10"/>
  <c r="N619" i="10" l="1"/>
  <c r="Q619" i="10"/>
  <c r="O619" i="10"/>
  <c r="M619" i="10"/>
  <c r="H619" i="10"/>
  <c r="S619" i="10" s="1"/>
  <c r="L619" i="10"/>
  <c r="J619" i="10"/>
  <c r="D620" i="10"/>
  <c r="K619" i="10"/>
  <c r="P619" i="10"/>
  <c r="I619" i="10"/>
  <c r="R619" i="10"/>
  <c r="G619" i="10" s="1"/>
  <c r="T618" i="10"/>
  <c r="U618" i="10" s="1"/>
  <c r="V618" i="10" s="1"/>
  <c r="W618" i="10" s="1"/>
  <c r="X618" i="10" s="1"/>
  <c r="Y618" i="10" s="1"/>
  <c r="Z618" i="10" s="1"/>
  <c r="AA618" i="10" s="1"/>
  <c r="AB618" i="10" s="1"/>
  <c r="AC618" i="10" s="1"/>
  <c r="T619" i="10" l="1"/>
  <c r="U619" i="10" s="1"/>
  <c r="V619" i="10" s="1"/>
  <c r="W619" i="10" s="1"/>
  <c r="X619" i="10" s="1"/>
  <c r="Y619" i="10" s="1"/>
  <c r="Z619" i="10" s="1"/>
  <c r="AA619" i="10" s="1"/>
  <c r="AB619" i="10" s="1"/>
  <c r="AC619" i="10" s="1"/>
  <c r="L620" i="10"/>
  <c r="N620" i="10"/>
  <c r="Q620" i="10"/>
  <c r="D621" i="10"/>
  <c r="I620" i="10"/>
  <c r="M620" i="10"/>
  <c r="P620" i="10"/>
  <c r="R620" i="10"/>
  <c r="G620" i="10" s="1"/>
  <c r="K620" i="10"/>
  <c r="O620" i="10"/>
  <c r="H620" i="10"/>
  <c r="S620" i="10" s="1"/>
  <c r="J620" i="10"/>
  <c r="I621" i="10" l="1"/>
  <c r="J621" i="10"/>
  <c r="R621" i="10"/>
  <c r="G621" i="10" s="1"/>
  <c r="N621" i="10"/>
  <c r="H621" i="10"/>
  <c r="S621" i="10" s="1"/>
  <c r="M621" i="10"/>
  <c r="K621" i="10"/>
  <c r="Q621" i="10"/>
  <c r="O621" i="10"/>
  <c r="D622" i="10"/>
  <c r="P621" i="10"/>
  <c r="L621" i="10"/>
  <c r="T620" i="10"/>
  <c r="U620" i="10" s="1"/>
  <c r="V620" i="10" s="1"/>
  <c r="W620" i="10" s="1"/>
  <c r="X620" i="10" s="1"/>
  <c r="Y620" i="10" s="1"/>
  <c r="Z620" i="10" s="1"/>
  <c r="AA620" i="10" s="1"/>
  <c r="AB620" i="10" s="1"/>
  <c r="AC620" i="10" s="1"/>
  <c r="T621" i="10" l="1"/>
  <c r="U621" i="10" s="1"/>
  <c r="V621" i="10" s="1"/>
  <c r="W621" i="10" s="1"/>
  <c r="X621" i="10" s="1"/>
  <c r="Y621" i="10" s="1"/>
  <c r="Z621" i="10" s="1"/>
  <c r="AA621" i="10" s="1"/>
  <c r="AB621" i="10" s="1"/>
  <c r="AC621" i="10" s="1"/>
  <c r="O622" i="10"/>
  <c r="I622" i="10"/>
  <c r="R622" i="10"/>
  <c r="G622" i="10" s="1"/>
  <c r="J622" i="10"/>
  <c r="M622" i="10"/>
  <c r="D623" i="10"/>
  <c r="K622" i="10"/>
  <c r="L622" i="10"/>
  <c r="N622" i="10"/>
  <c r="H622" i="10"/>
  <c r="S622" i="10" s="1"/>
  <c r="Q622" i="10"/>
  <c r="P622" i="10"/>
  <c r="T622" i="10" l="1"/>
  <c r="U622" i="10" s="1"/>
  <c r="V622" i="10" s="1"/>
  <c r="W622" i="10" s="1"/>
  <c r="X622" i="10" s="1"/>
  <c r="Y622" i="10" s="1"/>
  <c r="Z622" i="10" s="1"/>
  <c r="AA622" i="10" s="1"/>
  <c r="AB622" i="10" s="1"/>
  <c r="AC622" i="10" s="1"/>
  <c r="H623" i="10"/>
  <c r="S623" i="10" s="1"/>
  <c r="Q623" i="10"/>
  <c r="D624" i="10"/>
  <c r="N623" i="10"/>
  <c r="O623" i="10"/>
  <c r="J623" i="10"/>
  <c r="R623" i="10"/>
  <c r="G623" i="10" s="1"/>
  <c r="K623" i="10"/>
  <c r="L623" i="10"/>
  <c r="M623" i="10"/>
  <c r="I623" i="10"/>
  <c r="P623" i="10"/>
  <c r="H624" i="10" l="1"/>
  <c r="S624" i="10" s="1"/>
  <c r="R624" i="10"/>
  <c r="G624" i="10" s="1"/>
  <c r="M624" i="10"/>
  <c r="Q624" i="10"/>
  <c r="O624" i="10"/>
  <c r="L624" i="10"/>
  <c r="J624" i="10"/>
  <c r="K624" i="10"/>
  <c r="D625" i="10"/>
  <c r="P624" i="10"/>
  <c r="I624" i="10"/>
  <c r="N624" i="10"/>
  <c r="T623" i="10"/>
  <c r="U623" i="10" s="1"/>
  <c r="V623" i="10" s="1"/>
  <c r="W623" i="10" s="1"/>
  <c r="X623" i="10" s="1"/>
  <c r="Y623" i="10" s="1"/>
  <c r="Z623" i="10" s="1"/>
  <c r="AA623" i="10" s="1"/>
  <c r="AB623" i="10" s="1"/>
  <c r="AC623" i="10" s="1"/>
  <c r="H625" i="10" l="1"/>
  <c r="S625" i="10" s="1"/>
  <c r="D626" i="10"/>
  <c r="R625" i="10"/>
  <c r="G625" i="10" s="1"/>
  <c r="P625" i="10"/>
  <c r="I625" i="10"/>
  <c r="L625" i="10"/>
  <c r="N625" i="10"/>
  <c r="Q625" i="10"/>
  <c r="M625" i="10"/>
  <c r="O625" i="10"/>
  <c r="K625" i="10"/>
  <c r="J625" i="10"/>
  <c r="T624" i="10"/>
  <c r="U624" i="10" s="1"/>
  <c r="V624" i="10" s="1"/>
  <c r="W624" i="10" s="1"/>
  <c r="X624" i="10" s="1"/>
  <c r="Y624" i="10" s="1"/>
  <c r="Z624" i="10" s="1"/>
  <c r="AA624" i="10" s="1"/>
  <c r="AB624" i="10" s="1"/>
  <c r="AC624" i="10" s="1"/>
  <c r="D627" i="10" l="1"/>
  <c r="R626" i="10"/>
  <c r="G626" i="10" s="1"/>
  <c r="Q626" i="10"/>
  <c r="K626" i="10"/>
  <c r="H626" i="10"/>
  <c r="S626" i="10" s="1"/>
  <c r="O626" i="10"/>
  <c r="I626" i="10"/>
  <c r="P626" i="10"/>
  <c r="M626" i="10"/>
  <c r="L626" i="10"/>
  <c r="N626" i="10"/>
  <c r="J626" i="10"/>
  <c r="T625" i="10"/>
  <c r="U625" i="10" s="1"/>
  <c r="V625" i="10" s="1"/>
  <c r="W625" i="10" s="1"/>
  <c r="X625" i="10" s="1"/>
  <c r="Y625" i="10" s="1"/>
  <c r="Z625" i="10" s="1"/>
  <c r="AA625" i="10" s="1"/>
  <c r="AB625" i="10" s="1"/>
  <c r="AC625" i="10" s="1"/>
  <c r="T626" i="10" l="1"/>
  <c r="U626" i="10" s="1"/>
  <c r="V626" i="10" s="1"/>
  <c r="W626" i="10" s="1"/>
  <c r="X626" i="10" s="1"/>
  <c r="Y626" i="10" s="1"/>
  <c r="Z626" i="10" s="1"/>
  <c r="AA626" i="10" s="1"/>
  <c r="AB626" i="10" s="1"/>
  <c r="AC626" i="10" s="1"/>
  <c r="H627" i="10"/>
  <c r="S627" i="10" s="1"/>
  <c r="I627" i="10"/>
  <c r="Q627" i="10"/>
  <c r="R627" i="10"/>
  <c r="G627" i="10" s="1"/>
  <c r="N627" i="10"/>
  <c r="D628" i="10"/>
  <c r="P627" i="10"/>
  <c r="K627" i="10"/>
  <c r="J627" i="10"/>
  <c r="M627" i="10"/>
  <c r="O627" i="10"/>
  <c r="L627" i="10"/>
  <c r="D629" i="10" l="1"/>
  <c r="P628" i="10"/>
  <c r="H628" i="10"/>
  <c r="S628" i="10" s="1"/>
  <c r="K628" i="10"/>
  <c r="R628" i="10"/>
  <c r="G628" i="10" s="1"/>
  <c r="M628" i="10"/>
  <c r="N628" i="10"/>
  <c r="J628" i="10"/>
  <c r="L628" i="10"/>
  <c r="I628" i="10"/>
  <c r="Q628" i="10"/>
  <c r="O628" i="10"/>
  <c r="T627" i="10"/>
  <c r="U627" i="10" s="1"/>
  <c r="V627" i="10" s="1"/>
  <c r="W627" i="10" s="1"/>
  <c r="X627" i="10" s="1"/>
  <c r="Y627" i="10" s="1"/>
  <c r="Z627" i="10" s="1"/>
  <c r="AA627" i="10" s="1"/>
  <c r="AB627" i="10" s="1"/>
  <c r="AC627" i="10" s="1"/>
  <c r="T628" i="10" l="1"/>
  <c r="U628" i="10" s="1"/>
  <c r="V628" i="10" s="1"/>
  <c r="W628" i="10" s="1"/>
  <c r="X628" i="10" s="1"/>
  <c r="Y628" i="10" s="1"/>
  <c r="Z628" i="10" s="1"/>
  <c r="AA628" i="10" s="1"/>
  <c r="AB628" i="10" s="1"/>
  <c r="AC628" i="10" s="1"/>
  <c r="L629" i="10"/>
  <c r="N629" i="10"/>
  <c r="J629" i="10"/>
  <c r="D630" i="10"/>
  <c r="I629" i="10"/>
  <c r="M629" i="10"/>
  <c r="H629" i="10"/>
  <c r="S629" i="10" s="1"/>
  <c r="P629" i="10"/>
  <c r="K629" i="10"/>
  <c r="R629" i="10"/>
  <c r="G629" i="10" s="1"/>
  <c r="Q629" i="10"/>
  <c r="O629" i="10"/>
  <c r="J630" i="10" l="1"/>
  <c r="M630" i="10"/>
  <c r="I630" i="10"/>
  <c r="O630" i="10"/>
  <c r="K630" i="10"/>
  <c r="H630" i="10"/>
  <c r="S630" i="10" s="1"/>
  <c r="Q630" i="10"/>
  <c r="R630" i="10"/>
  <c r="G630" i="10" s="1"/>
  <c r="N630" i="10"/>
  <c r="D631" i="10"/>
  <c r="L630" i="10"/>
  <c r="P630" i="10"/>
  <c r="T629" i="10"/>
  <c r="U629" i="10" s="1"/>
  <c r="V629" i="10" s="1"/>
  <c r="W629" i="10" s="1"/>
  <c r="X629" i="10" s="1"/>
  <c r="Y629" i="10" s="1"/>
  <c r="Z629" i="10" s="1"/>
  <c r="AA629" i="10" s="1"/>
  <c r="AB629" i="10" s="1"/>
  <c r="AC629" i="10" s="1"/>
  <c r="T630" i="10" l="1"/>
  <c r="U630" i="10" s="1"/>
  <c r="V630" i="10" s="1"/>
  <c r="W630" i="10" s="1"/>
  <c r="X630" i="10" s="1"/>
  <c r="Y630" i="10" s="1"/>
  <c r="Z630" i="10" s="1"/>
  <c r="AA630" i="10" s="1"/>
  <c r="AB630" i="10" s="1"/>
  <c r="AC630" i="10" s="1"/>
  <c r="R631" i="10"/>
  <c r="G631" i="10" s="1"/>
  <c r="Q631" i="10"/>
  <c r="L631" i="10"/>
  <c r="O631" i="10"/>
  <c r="J631" i="10"/>
  <c r="D632" i="10"/>
  <c r="M631" i="10"/>
  <c r="I631" i="10"/>
  <c r="N631" i="10"/>
  <c r="P631" i="10"/>
  <c r="H631" i="10"/>
  <c r="S631" i="10" s="1"/>
  <c r="K631" i="10"/>
  <c r="T631" i="10" l="1"/>
  <c r="U631" i="10" s="1"/>
  <c r="V631" i="10" s="1"/>
  <c r="W631" i="10" s="1"/>
  <c r="X631" i="10" s="1"/>
  <c r="Y631" i="10" s="1"/>
  <c r="Z631" i="10" s="1"/>
  <c r="AA631" i="10" s="1"/>
  <c r="AB631" i="10" s="1"/>
  <c r="AC631" i="10" s="1"/>
  <c r="N632" i="10"/>
  <c r="D633" i="10"/>
  <c r="I632" i="10"/>
  <c r="P632" i="10"/>
  <c r="O632" i="10"/>
  <c r="Q632" i="10"/>
  <c r="M632" i="10"/>
  <c r="L632" i="10"/>
  <c r="H632" i="10"/>
  <c r="S632" i="10" s="1"/>
  <c r="R632" i="10"/>
  <c r="G632" i="10" s="1"/>
  <c r="J632" i="10"/>
  <c r="K632" i="10"/>
  <c r="T632" i="10" l="1"/>
  <c r="U632" i="10" s="1"/>
  <c r="V632" i="10" s="1"/>
  <c r="W632" i="10" s="1"/>
  <c r="X632" i="10" s="1"/>
  <c r="Y632" i="10" s="1"/>
  <c r="Z632" i="10" s="1"/>
  <c r="AA632" i="10" s="1"/>
  <c r="AB632" i="10" s="1"/>
  <c r="AC632" i="10" s="1"/>
  <c r="N633" i="10"/>
  <c r="K633" i="10"/>
  <c r="O633" i="10"/>
  <c r="R633" i="10"/>
  <c r="G633" i="10" s="1"/>
  <c r="Q633" i="10"/>
  <c r="I633" i="10"/>
  <c r="D634" i="10"/>
  <c r="J633" i="10"/>
  <c r="H633" i="10"/>
  <c r="S633" i="10" s="1"/>
  <c r="P633" i="10"/>
  <c r="M633" i="10"/>
  <c r="L633" i="10"/>
  <c r="T633" i="10" l="1"/>
  <c r="U633" i="10" s="1"/>
  <c r="V633" i="10" s="1"/>
  <c r="W633" i="10" s="1"/>
  <c r="X633" i="10" s="1"/>
  <c r="Y633" i="10" s="1"/>
  <c r="Z633" i="10" s="1"/>
  <c r="AA633" i="10" s="1"/>
  <c r="AB633" i="10" s="1"/>
  <c r="AC633" i="10" s="1"/>
  <c r="H634" i="10"/>
  <c r="S634" i="10" s="1"/>
  <c r="K634" i="10"/>
  <c r="N634" i="10"/>
  <c r="J634" i="10"/>
  <c r="Q634" i="10"/>
  <c r="D635" i="10"/>
  <c r="R634" i="10"/>
  <c r="G634" i="10" s="1"/>
  <c r="I634" i="10"/>
  <c r="L634" i="10"/>
  <c r="M634" i="10"/>
  <c r="P634" i="10"/>
  <c r="O634" i="10"/>
  <c r="T634" i="10" l="1"/>
  <c r="U634" i="10" s="1"/>
  <c r="V634" i="10" s="1"/>
  <c r="W634" i="10" s="1"/>
  <c r="X634" i="10" s="1"/>
  <c r="Y634" i="10" s="1"/>
  <c r="Z634" i="10" s="1"/>
  <c r="AA634" i="10" s="1"/>
  <c r="AB634" i="10" s="1"/>
  <c r="AC634" i="10" s="1"/>
  <c r="D636" i="10"/>
  <c r="I635" i="10"/>
  <c r="H635" i="10"/>
  <c r="S635" i="10" s="1"/>
  <c r="Q635" i="10"/>
  <c r="M635" i="10"/>
  <c r="K635" i="10"/>
  <c r="L635" i="10"/>
  <c r="R635" i="10"/>
  <c r="G635" i="10" s="1"/>
  <c r="J635" i="10"/>
  <c r="N635" i="10"/>
  <c r="O635" i="10"/>
  <c r="P635" i="10"/>
  <c r="T635" i="10" l="1"/>
  <c r="U635" i="10" s="1"/>
  <c r="V635" i="10" s="1"/>
  <c r="W635" i="10" s="1"/>
  <c r="X635" i="10" s="1"/>
  <c r="Y635" i="10" s="1"/>
  <c r="Z635" i="10" s="1"/>
  <c r="AA635" i="10" s="1"/>
  <c r="AB635" i="10" s="1"/>
  <c r="AC635" i="10" s="1"/>
  <c r="H636" i="10"/>
  <c r="S636" i="10" s="1"/>
  <c r="J636" i="10"/>
  <c r="K636" i="10"/>
  <c r="N636" i="10"/>
  <c r="P636" i="10"/>
  <c r="O636" i="10"/>
  <c r="Q636" i="10"/>
  <c r="M636" i="10"/>
  <c r="I636" i="10"/>
  <c r="D637" i="10"/>
  <c r="R636" i="10"/>
  <c r="G636" i="10" s="1"/>
  <c r="L636" i="10"/>
  <c r="H637" i="10" l="1"/>
  <c r="S637" i="10" s="1"/>
  <c r="M637" i="10"/>
  <c r="L637" i="10"/>
  <c r="I637" i="10"/>
  <c r="P637" i="10"/>
  <c r="D638" i="10"/>
  <c r="K637" i="10"/>
  <c r="N637" i="10"/>
  <c r="R637" i="10"/>
  <c r="G637" i="10" s="1"/>
  <c r="Q637" i="10"/>
  <c r="J637" i="10"/>
  <c r="O637" i="10"/>
  <c r="T636" i="10"/>
  <c r="U636" i="10" s="1"/>
  <c r="V636" i="10" s="1"/>
  <c r="W636" i="10" s="1"/>
  <c r="X636" i="10" s="1"/>
  <c r="Y636" i="10" s="1"/>
  <c r="Z636" i="10" s="1"/>
  <c r="AA636" i="10" s="1"/>
  <c r="AB636" i="10" s="1"/>
  <c r="AC636" i="10" s="1"/>
  <c r="H638" i="10" l="1"/>
  <c r="S638" i="10" s="1"/>
  <c r="J638" i="10"/>
  <c r="R638" i="10"/>
  <c r="G638" i="10" s="1"/>
  <c r="L638" i="10"/>
  <c r="M638" i="10"/>
  <c r="P638" i="10"/>
  <c r="K638" i="10"/>
  <c r="Q638" i="10"/>
  <c r="O638" i="10"/>
  <c r="N638" i="10"/>
  <c r="D639" i="10"/>
  <c r="I638" i="10"/>
  <c r="T637" i="10"/>
  <c r="U637" i="10" s="1"/>
  <c r="V637" i="10" s="1"/>
  <c r="W637" i="10" s="1"/>
  <c r="X637" i="10" s="1"/>
  <c r="Y637" i="10" s="1"/>
  <c r="Z637" i="10" s="1"/>
  <c r="AA637" i="10" s="1"/>
  <c r="AB637" i="10" s="1"/>
  <c r="AC637" i="10" s="1"/>
  <c r="Q639" i="10" l="1"/>
  <c r="L639" i="10"/>
  <c r="O639" i="10"/>
  <c r="P639" i="10"/>
  <c r="H639" i="10"/>
  <c r="S639" i="10" s="1"/>
  <c r="J639" i="10"/>
  <c r="M639" i="10"/>
  <c r="I639" i="10"/>
  <c r="D640" i="10"/>
  <c r="K639" i="10"/>
  <c r="R639" i="10"/>
  <c r="G639" i="10" s="1"/>
  <c r="N639" i="10"/>
  <c r="T638" i="10"/>
  <c r="U638" i="10" s="1"/>
  <c r="V638" i="10" s="1"/>
  <c r="W638" i="10" s="1"/>
  <c r="X638" i="10" s="1"/>
  <c r="Y638" i="10" s="1"/>
  <c r="Z638" i="10" s="1"/>
  <c r="AA638" i="10" s="1"/>
  <c r="AB638" i="10" s="1"/>
  <c r="AC638" i="10" s="1"/>
  <c r="T639" i="10" l="1"/>
  <c r="U639" i="10" s="1"/>
  <c r="V639" i="10" s="1"/>
  <c r="W639" i="10" s="1"/>
  <c r="X639" i="10" s="1"/>
  <c r="Y639" i="10" s="1"/>
  <c r="Z639" i="10" s="1"/>
  <c r="AA639" i="10" s="1"/>
  <c r="AB639" i="10" s="1"/>
  <c r="AC639" i="10" s="1"/>
  <c r="K640" i="10"/>
  <c r="N640" i="10"/>
  <c r="D641" i="10"/>
  <c r="R640" i="10"/>
  <c r="G640" i="10" s="1"/>
  <c r="L640" i="10"/>
  <c r="Q640" i="10"/>
  <c r="J640" i="10"/>
  <c r="P640" i="10"/>
  <c r="M640" i="10"/>
  <c r="O640" i="10"/>
  <c r="H640" i="10"/>
  <c r="S640" i="10" s="1"/>
  <c r="I640" i="10"/>
  <c r="T640" i="10" l="1"/>
  <c r="U640" i="10" s="1"/>
  <c r="V640" i="10" s="1"/>
  <c r="W640" i="10" s="1"/>
  <c r="X640" i="10" s="1"/>
  <c r="Y640" i="10" s="1"/>
  <c r="Z640" i="10" s="1"/>
  <c r="AA640" i="10" s="1"/>
  <c r="AB640" i="10" s="1"/>
  <c r="AC640" i="10" s="1"/>
  <c r="H641" i="10"/>
  <c r="S641" i="10" s="1"/>
  <c r="N641" i="10"/>
  <c r="J641" i="10"/>
  <c r="M641" i="10"/>
  <c r="Q641" i="10"/>
  <c r="K641" i="10"/>
  <c r="R641" i="10"/>
  <c r="G641" i="10" s="1"/>
  <c r="I641" i="10"/>
  <c r="L641" i="10"/>
  <c r="D642" i="10"/>
  <c r="O641" i="10"/>
  <c r="P641" i="10"/>
  <c r="T641" i="10" l="1"/>
  <c r="U641" i="10" s="1"/>
  <c r="V641" i="10" s="1"/>
  <c r="W641" i="10" s="1"/>
  <c r="X641" i="10" s="1"/>
  <c r="Y641" i="10" s="1"/>
  <c r="Z641" i="10" s="1"/>
  <c r="AA641" i="10" s="1"/>
  <c r="AB641" i="10" s="1"/>
  <c r="AC641" i="10" s="1"/>
  <c r="H642" i="10"/>
  <c r="S642" i="10" s="1"/>
  <c r="N642" i="10"/>
  <c r="J642" i="10"/>
  <c r="D643" i="10"/>
  <c r="R642" i="10"/>
  <c r="G642" i="10" s="1"/>
  <c r="Q642" i="10"/>
  <c r="O642" i="10"/>
  <c r="I642" i="10"/>
  <c r="L642" i="10"/>
  <c r="P642" i="10"/>
  <c r="K642" i="10"/>
  <c r="M642" i="10"/>
  <c r="H643" i="10" l="1"/>
  <c r="S643" i="10" s="1"/>
  <c r="K643" i="10"/>
  <c r="N643" i="10"/>
  <c r="R643" i="10"/>
  <c r="G643" i="10" s="1"/>
  <c r="Q643" i="10"/>
  <c r="O643" i="10"/>
  <c r="M643" i="10"/>
  <c r="L643" i="10"/>
  <c r="I643" i="10"/>
  <c r="D644" i="10"/>
  <c r="P643" i="10"/>
  <c r="J643" i="10"/>
  <c r="T642" i="10"/>
  <c r="U642" i="10" s="1"/>
  <c r="V642" i="10" s="1"/>
  <c r="W642" i="10" s="1"/>
  <c r="X642" i="10" s="1"/>
  <c r="Y642" i="10" s="1"/>
  <c r="Z642" i="10" s="1"/>
  <c r="AA642" i="10" s="1"/>
  <c r="AB642" i="10" s="1"/>
  <c r="AC642" i="10" s="1"/>
  <c r="R644" i="10" l="1"/>
  <c r="G644" i="10" s="1"/>
  <c r="N644" i="10"/>
  <c r="D645" i="10"/>
  <c r="J644" i="10"/>
  <c r="H644" i="10"/>
  <c r="S644" i="10" s="1"/>
  <c r="K644" i="10"/>
  <c r="M644" i="10"/>
  <c r="L644" i="10"/>
  <c r="O644" i="10"/>
  <c r="I644" i="10"/>
  <c r="P644" i="10"/>
  <c r="Q644" i="10"/>
  <c r="T643" i="10"/>
  <c r="U643" i="10" s="1"/>
  <c r="V643" i="10" s="1"/>
  <c r="W643" i="10" s="1"/>
  <c r="X643" i="10" s="1"/>
  <c r="Y643" i="10" s="1"/>
  <c r="Z643" i="10" s="1"/>
  <c r="AA643" i="10" s="1"/>
  <c r="AB643" i="10" s="1"/>
  <c r="AC643" i="10" s="1"/>
  <c r="T644" i="10" l="1"/>
  <c r="U644" i="10" s="1"/>
  <c r="V644" i="10" s="1"/>
  <c r="W644" i="10" s="1"/>
  <c r="X644" i="10" s="1"/>
  <c r="Y644" i="10" s="1"/>
  <c r="Z644" i="10" s="1"/>
  <c r="AA644" i="10" s="1"/>
  <c r="AB644" i="10" s="1"/>
  <c r="AC644" i="10" s="1"/>
  <c r="H645" i="10"/>
  <c r="S645" i="10" s="1"/>
  <c r="J645" i="10"/>
  <c r="O645" i="10"/>
  <c r="D646" i="10"/>
  <c r="P645" i="10"/>
  <c r="L645" i="10"/>
  <c r="R645" i="10"/>
  <c r="G645" i="10" s="1"/>
  <c r="K645" i="10"/>
  <c r="M645" i="10"/>
  <c r="Q645" i="10"/>
  <c r="I645" i="10"/>
  <c r="N645" i="10"/>
  <c r="N646" i="10" l="1"/>
  <c r="R646" i="10"/>
  <c r="G646" i="10" s="1"/>
  <c r="H646" i="10"/>
  <c r="S646" i="10" s="1"/>
  <c r="Q646" i="10"/>
  <c r="K646" i="10"/>
  <c r="M646" i="10"/>
  <c r="J646" i="10"/>
  <c r="D647" i="10"/>
  <c r="O646" i="10"/>
  <c r="L646" i="10"/>
  <c r="I646" i="10"/>
  <c r="P646" i="10"/>
  <c r="T645" i="10"/>
  <c r="U645" i="10" s="1"/>
  <c r="V645" i="10" s="1"/>
  <c r="W645" i="10" s="1"/>
  <c r="X645" i="10" s="1"/>
  <c r="Y645" i="10" s="1"/>
  <c r="Z645" i="10" s="1"/>
  <c r="AA645" i="10" s="1"/>
  <c r="AB645" i="10" s="1"/>
  <c r="AC645" i="10" s="1"/>
  <c r="R647" i="10" l="1"/>
  <c r="G647" i="10" s="1"/>
  <c r="D648" i="10"/>
  <c r="L647" i="10"/>
  <c r="H647" i="10"/>
  <c r="S647" i="10" s="1"/>
  <c r="N647" i="10"/>
  <c r="J647" i="10"/>
  <c r="P647" i="10"/>
  <c r="K647" i="10"/>
  <c r="I647" i="10"/>
  <c r="O647" i="10"/>
  <c r="Q647" i="10"/>
  <c r="M647" i="10"/>
  <c r="T646" i="10"/>
  <c r="U646" i="10" s="1"/>
  <c r="V646" i="10" s="1"/>
  <c r="W646" i="10" s="1"/>
  <c r="X646" i="10" s="1"/>
  <c r="Y646" i="10" s="1"/>
  <c r="Z646" i="10" s="1"/>
  <c r="AA646" i="10" s="1"/>
  <c r="AB646" i="10" s="1"/>
  <c r="AC646" i="10" s="1"/>
  <c r="T647" i="10" l="1"/>
  <c r="U647" i="10" s="1"/>
  <c r="V647" i="10" s="1"/>
  <c r="W647" i="10" s="1"/>
  <c r="X647" i="10" s="1"/>
  <c r="Y647" i="10" s="1"/>
  <c r="Z647" i="10" s="1"/>
  <c r="AA647" i="10" s="1"/>
  <c r="AB647" i="10" s="1"/>
  <c r="AC647" i="10" s="1"/>
  <c r="M648" i="10"/>
  <c r="R648" i="10"/>
  <c r="G648" i="10" s="1"/>
  <c r="N648" i="10"/>
  <c r="I648" i="10"/>
  <c r="J648" i="10"/>
  <c r="D649" i="10"/>
  <c r="L648" i="10"/>
  <c r="Q648" i="10"/>
  <c r="H648" i="10"/>
  <c r="S648" i="10" s="1"/>
  <c r="P648" i="10"/>
  <c r="O648" i="10"/>
  <c r="K648" i="10"/>
  <c r="T648" i="10" l="1"/>
  <c r="U648" i="10" s="1"/>
  <c r="V648" i="10" s="1"/>
  <c r="W648" i="10" s="1"/>
  <c r="X648" i="10" s="1"/>
  <c r="Y648" i="10" s="1"/>
  <c r="Z648" i="10" s="1"/>
  <c r="AA648" i="10" s="1"/>
  <c r="AB648" i="10" s="1"/>
  <c r="AC648" i="10" s="1"/>
  <c r="H649" i="10"/>
  <c r="S649" i="10" s="1"/>
  <c r="I649" i="10"/>
  <c r="L649" i="10"/>
  <c r="K649" i="10"/>
  <c r="Q649" i="10"/>
  <c r="O649" i="10"/>
  <c r="M649" i="10"/>
  <c r="N649" i="10"/>
  <c r="P649" i="10"/>
  <c r="R649" i="10"/>
  <c r="G649" i="10" s="1"/>
  <c r="D650" i="10"/>
  <c r="J649" i="10"/>
  <c r="H650" i="10" l="1"/>
  <c r="S650" i="10" s="1"/>
  <c r="J650" i="10"/>
  <c r="R650" i="10"/>
  <c r="G650" i="10" s="1"/>
  <c r="P650" i="10"/>
  <c r="D651" i="10"/>
  <c r="L650" i="10"/>
  <c r="K650" i="10"/>
  <c r="M650" i="10"/>
  <c r="O650" i="10"/>
  <c r="N650" i="10"/>
  <c r="Q650" i="10"/>
  <c r="I650" i="10"/>
  <c r="T649" i="10"/>
  <c r="U649" i="10" s="1"/>
  <c r="V649" i="10" s="1"/>
  <c r="W649" i="10" s="1"/>
  <c r="X649" i="10" s="1"/>
  <c r="Y649" i="10" s="1"/>
  <c r="Z649" i="10" s="1"/>
  <c r="AA649" i="10" s="1"/>
  <c r="AB649" i="10" s="1"/>
  <c r="AC649" i="10" s="1"/>
  <c r="H651" i="10" l="1"/>
  <c r="S651" i="10" s="1"/>
  <c r="Q651" i="10"/>
  <c r="L651" i="10"/>
  <c r="O651" i="10"/>
  <c r="P651" i="10"/>
  <c r="R651" i="10"/>
  <c r="G651" i="10" s="1"/>
  <c r="K651" i="10"/>
  <c r="J651" i="10"/>
  <c r="N651" i="10"/>
  <c r="M651" i="10"/>
  <c r="D652" i="10"/>
  <c r="I651" i="10"/>
  <c r="T650" i="10"/>
  <c r="U650" i="10" s="1"/>
  <c r="V650" i="10" s="1"/>
  <c r="W650" i="10" s="1"/>
  <c r="X650" i="10" s="1"/>
  <c r="Y650" i="10" s="1"/>
  <c r="Z650" i="10" s="1"/>
  <c r="AA650" i="10" s="1"/>
  <c r="AB650" i="10" s="1"/>
  <c r="AC650" i="10" s="1"/>
  <c r="P652" i="10" l="1"/>
  <c r="L652" i="10"/>
  <c r="R652" i="10"/>
  <c r="G652" i="10" s="1"/>
  <c r="D653" i="10"/>
  <c r="O652" i="10"/>
  <c r="H652" i="10"/>
  <c r="S652" i="10" s="1"/>
  <c r="M652" i="10"/>
  <c r="J652" i="10"/>
  <c r="N652" i="10"/>
  <c r="I652" i="10"/>
  <c r="K652" i="10"/>
  <c r="Q652" i="10"/>
  <c r="T651" i="10"/>
  <c r="U651" i="10" s="1"/>
  <c r="V651" i="10" s="1"/>
  <c r="W651" i="10" s="1"/>
  <c r="X651" i="10" s="1"/>
  <c r="Y651" i="10" s="1"/>
  <c r="Z651" i="10" s="1"/>
  <c r="AA651" i="10" s="1"/>
  <c r="AB651" i="10" s="1"/>
  <c r="AC651" i="10" s="1"/>
  <c r="T652" i="10" l="1"/>
  <c r="U652" i="10" s="1"/>
  <c r="V652" i="10" s="1"/>
  <c r="W652" i="10" s="1"/>
  <c r="X652" i="10" s="1"/>
  <c r="Y652" i="10" s="1"/>
  <c r="Z652" i="10" s="1"/>
  <c r="AA652" i="10" s="1"/>
  <c r="AB652" i="10" s="1"/>
  <c r="AC652" i="10" s="1"/>
  <c r="H653" i="10"/>
  <c r="S653" i="10" s="1"/>
  <c r="K653" i="10"/>
  <c r="O653" i="10"/>
  <c r="J653" i="10"/>
  <c r="P653" i="10"/>
  <c r="Q653" i="10"/>
  <c r="N653" i="10"/>
  <c r="M653" i="10"/>
  <c r="L653" i="10"/>
  <c r="I653" i="10"/>
  <c r="D654" i="10"/>
  <c r="R653" i="10"/>
  <c r="G653" i="10" s="1"/>
  <c r="H654" i="10" l="1"/>
  <c r="S654" i="10" s="1"/>
  <c r="O654" i="10"/>
  <c r="K654" i="10"/>
  <c r="L654" i="10"/>
  <c r="P654" i="10"/>
  <c r="R654" i="10"/>
  <c r="G654" i="10" s="1"/>
  <c r="M654" i="10"/>
  <c r="N654" i="10"/>
  <c r="D655" i="10"/>
  <c r="J654" i="10"/>
  <c r="I654" i="10"/>
  <c r="Q654" i="10"/>
  <c r="T653" i="10"/>
  <c r="U653" i="10" s="1"/>
  <c r="V653" i="10" s="1"/>
  <c r="W653" i="10" s="1"/>
  <c r="X653" i="10" s="1"/>
  <c r="Y653" i="10" s="1"/>
  <c r="Z653" i="10" s="1"/>
  <c r="AA653" i="10" s="1"/>
  <c r="AB653" i="10" s="1"/>
  <c r="AC653" i="10" s="1"/>
  <c r="T654" i="10" l="1"/>
  <c r="U654" i="10" s="1"/>
  <c r="V654" i="10" s="1"/>
  <c r="W654" i="10" s="1"/>
  <c r="X654" i="10" s="1"/>
  <c r="Y654" i="10" s="1"/>
  <c r="Z654" i="10" s="1"/>
  <c r="AA654" i="10" s="1"/>
  <c r="AB654" i="10" s="1"/>
  <c r="AC654" i="10" s="1"/>
  <c r="H655" i="10"/>
  <c r="S655" i="10" s="1"/>
  <c r="I655" i="10"/>
  <c r="N655" i="10"/>
  <c r="D656" i="10"/>
  <c r="Q655" i="10"/>
  <c r="K655" i="10"/>
  <c r="P655" i="10"/>
  <c r="M655" i="10"/>
  <c r="L655" i="10"/>
  <c r="R655" i="10"/>
  <c r="G655" i="10" s="1"/>
  <c r="J655" i="10"/>
  <c r="O655" i="10"/>
  <c r="H656" i="10" l="1"/>
  <c r="S656" i="10" s="1"/>
  <c r="J656" i="10"/>
  <c r="I656" i="10"/>
  <c r="N656" i="10"/>
  <c r="M656" i="10"/>
  <c r="P656" i="10"/>
  <c r="R656" i="10"/>
  <c r="G656" i="10" s="1"/>
  <c r="O656" i="10"/>
  <c r="Q656" i="10"/>
  <c r="D657" i="10"/>
  <c r="L656" i="10"/>
  <c r="K656" i="10"/>
  <c r="T655" i="10"/>
  <c r="U655" i="10" s="1"/>
  <c r="V655" i="10" s="1"/>
  <c r="W655" i="10" s="1"/>
  <c r="X655" i="10" s="1"/>
  <c r="Y655" i="10" s="1"/>
  <c r="Z655" i="10" s="1"/>
  <c r="AA655" i="10" s="1"/>
  <c r="AB655" i="10" s="1"/>
  <c r="AC655" i="10" s="1"/>
  <c r="M657" i="10" l="1"/>
  <c r="Q657" i="10"/>
  <c r="K657" i="10"/>
  <c r="J657" i="10"/>
  <c r="L657" i="10"/>
  <c r="I657" i="10"/>
  <c r="D658" i="10"/>
  <c r="N657" i="10"/>
  <c r="O657" i="10"/>
  <c r="H657" i="10"/>
  <c r="S657" i="10" s="1"/>
  <c r="R657" i="10"/>
  <c r="G657" i="10" s="1"/>
  <c r="P657" i="10"/>
  <c r="T656" i="10"/>
  <c r="U656" i="10" s="1"/>
  <c r="V656" i="10" s="1"/>
  <c r="W656" i="10" s="1"/>
  <c r="X656" i="10" s="1"/>
  <c r="Y656" i="10" s="1"/>
  <c r="Z656" i="10" s="1"/>
  <c r="AA656" i="10" s="1"/>
  <c r="AB656" i="10" s="1"/>
  <c r="AC656" i="10" s="1"/>
  <c r="T657" i="10" l="1"/>
  <c r="U657" i="10" s="1"/>
  <c r="V657" i="10" s="1"/>
  <c r="W657" i="10" s="1"/>
  <c r="X657" i="10" s="1"/>
  <c r="Y657" i="10" s="1"/>
  <c r="Z657" i="10" s="1"/>
  <c r="AA657" i="10" s="1"/>
  <c r="AB657" i="10" s="1"/>
  <c r="AC657" i="10" s="1"/>
  <c r="H658" i="10"/>
  <c r="S658" i="10" s="1"/>
  <c r="N658" i="10"/>
  <c r="D659" i="10"/>
  <c r="I658" i="10"/>
  <c r="L658" i="10"/>
  <c r="Q658" i="10"/>
  <c r="M658" i="10"/>
  <c r="O658" i="10"/>
  <c r="K658" i="10"/>
  <c r="J658" i="10"/>
  <c r="P658" i="10"/>
  <c r="R658" i="10"/>
  <c r="G658" i="10" s="1"/>
  <c r="H659" i="10" l="1"/>
  <c r="S659" i="10" s="1"/>
  <c r="Q659" i="10"/>
  <c r="K659" i="10"/>
  <c r="O659" i="10"/>
  <c r="P659" i="10"/>
  <c r="J659" i="10"/>
  <c r="L659" i="10"/>
  <c r="N659" i="10"/>
  <c r="D660" i="10"/>
  <c r="I659" i="10"/>
  <c r="M659" i="10"/>
  <c r="R659" i="10"/>
  <c r="G659" i="10" s="1"/>
  <c r="T658" i="10"/>
  <c r="U658" i="10" s="1"/>
  <c r="V658" i="10" s="1"/>
  <c r="W658" i="10" s="1"/>
  <c r="X658" i="10" s="1"/>
  <c r="Y658" i="10" s="1"/>
  <c r="Z658" i="10" s="1"/>
  <c r="AA658" i="10" s="1"/>
  <c r="AB658" i="10" s="1"/>
  <c r="AC658" i="10" s="1"/>
  <c r="T659" i="10" l="1"/>
  <c r="U659" i="10" s="1"/>
  <c r="V659" i="10" s="1"/>
  <c r="W659" i="10" s="1"/>
  <c r="X659" i="10" s="1"/>
  <c r="Y659" i="10" s="1"/>
  <c r="Z659" i="10" s="1"/>
  <c r="AA659" i="10" s="1"/>
  <c r="AB659" i="10" s="1"/>
  <c r="AC659" i="10" s="1"/>
  <c r="H660" i="10"/>
  <c r="S660" i="10" s="1"/>
  <c r="I660" i="10"/>
  <c r="D661" i="10"/>
  <c r="Q660" i="10"/>
  <c r="J660" i="10"/>
  <c r="K660" i="10"/>
  <c r="N660" i="10"/>
  <c r="L660" i="10"/>
  <c r="P660" i="10"/>
  <c r="M660" i="10"/>
  <c r="R660" i="10"/>
  <c r="G660" i="10" s="1"/>
  <c r="O660" i="10"/>
  <c r="H661" i="10" l="1"/>
  <c r="S661" i="10" s="1"/>
  <c r="O661" i="10"/>
  <c r="J661" i="10"/>
  <c r="N661" i="10"/>
  <c r="M661" i="10"/>
  <c r="Q661" i="10"/>
  <c r="K661" i="10"/>
  <c r="D662" i="10"/>
  <c r="R661" i="10"/>
  <c r="G661" i="10" s="1"/>
  <c r="I661" i="10"/>
  <c r="P661" i="10"/>
  <c r="L661" i="10"/>
  <c r="T660" i="10"/>
  <c r="U660" i="10" s="1"/>
  <c r="V660" i="10" s="1"/>
  <c r="W660" i="10" s="1"/>
  <c r="X660" i="10" s="1"/>
  <c r="Y660" i="10" s="1"/>
  <c r="Z660" i="10" s="1"/>
  <c r="AA660" i="10" s="1"/>
  <c r="AB660" i="10" s="1"/>
  <c r="AC660" i="10" s="1"/>
  <c r="H662" i="10" l="1"/>
  <c r="S662" i="10" s="1"/>
  <c r="J662" i="10"/>
  <c r="D663" i="10"/>
  <c r="P662" i="10"/>
  <c r="K662" i="10"/>
  <c r="R662" i="10"/>
  <c r="G662" i="10" s="1"/>
  <c r="I662" i="10"/>
  <c r="N662" i="10"/>
  <c r="Q662" i="10"/>
  <c r="O662" i="10"/>
  <c r="M662" i="10"/>
  <c r="L662" i="10"/>
  <c r="T661" i="10"/>
  <c r="U661" i="10" s="1"/>
  <c r="V661" i="10" s="1"/>
  <c r="W661" i="10" s="1"/>
  <c r="X661" i="10" s="1"/>
  <c r="Y661" i="10" s="1"/>
  <c r="Z661" i="10" s="1"/>
  <c r="AA661" i="10" s="1"/>
  <c r="AB661" i="10" s="1"/>
  <c r="AC661" i="10" s="1"/>
  <c r="R663" i="10" l="1"/>
  <c r="G663" i="10" s="1"/>
  <c r="O663" i="10"/>
  <c r="K663" i="10"/>
  <c r="H663" i="10"/>
  <c r="S663" i="10" s="1"/>
  <c r="P663" i="10"/>
  <c r="Q663" i="10"/>
  <c r="M663" i="10"/>
  <c r="I663" i="10"/>
  <c r="D664" i="10"/>
  <c r="N663" i="10"/>
  <c r="J663" i="10"/>
  <c r="L663" i="10"/>
  <c r="T662" i="10"/>
  <c r="U662" i="10" s="1"/>
  <c r="V662" i="10" s="1"/>
  <c r="W662" i="10" s="1"/>
  <c r="X662" i="10" s="1"/>
  <c r="Y662" i="10" s="1"/>
  <c r="Z662" i="10" s="1"/>
  <c r="AA662" i="10" s="1"/>
  <c r="AB662" i="10" s="1"/>
  <c r="AC662" i="10" s="1"/>
  <c r="T663" i="10" l="1"/>
  <c r="U663" i="10" s="1"/>
  <c r="V663" i="10" s="1"/>
  <c r="W663" i="10" s="1"/>
  <c r="X663" i="10" s="1"/>
  <c r="Y663" i="10" s="1"/>
  <c r="Z663" i="10" s="1"/>
  <c r="AA663" i="10" s="1"/>
  <c r="AB663" i="10" s="1"/>
  <c r="AC663" i="10" s="1"/>
  <c r="O664" i="10"/>
  <c r="D665" i="10"/>
  <c r="L664" i="10"/>
  <c r="H664" i="10"/>
  <c r="S664" i="10" s="1"/>
  <c r="K664" i="10"/>
  <c r="M664" i="10"/>
  <c r="P664" i="10"/>
  <c r="I664" i="10"/>
  <c r="N664" i="10"/>
  <c r="Q664" i="10"/>
  <c r="J664" i="10"/>
  <c r="R664" i="10"/>
  <c r="G664" i="10" s="1"/>
  <c r="T664" i="10" l="1"/>
  <c r="U664" i="10" s="1"/>
  <c r="V664" i="10" s="1"/>
  <c r="W664" i="10" s="1"/>
  <c r="X664" i="10" s="1"/>
  <c r="Y664" i="10" s="1"/>
  <c r="Z664" i="10" s="1"/>
  <c r="AA664" i="10" s="1"/>
  <c r="AB664" i="10" s="1"/>
  <c r="AC664" i="10" s="1"/>
  <c r="H665" i="10"/>
  <c r="S665" i="10" s="1"/>
  <c r="I665" i="10"/>
  <c r="O665" i="10"/>
  <c r="N665" i="10"/>
  <c r="K665" i="10"/>
  <c r="L665" i="10"/>
  <c r="J665" i="10"/>
  <c r="M665" i="10"/>
  <c r="D666" i="10"/>
  <c r="R665" i="10"/>
  <c r="G665" i="10" s="1"/>
  <c r="Q665" i="10"/>
  <c r="P665" i="10"/>
  <c r="L666" i="10" l="1"/>
  <c r="D667" i="10"/>
  <c r="J666" i="10"/>
  <c r="Q666" i="10"/>
  <c r="I666" i="10"/>
  <c r="P666" i="10"/>
  <c r="O666" i="10"/>
  <c r="R666" i="10"/>
  <c r="G666" i="10" s="1"/>
  <c r="H666" i="10"/>
  <c r="S666" i="10" s="1"/>
  <c r="K666" i="10"/>
  <c r="N666" i="10"/>
  <c r="M666" i="10"/>
  <c r="T665" i="10"/>
  <c r="U665" i="10" s="1"/>
  <c r="V665" i="10" s="1"/>
  <c r="W665" i="10" s="1"/>
  <c r="X665" i="10" s="1"/>
  <c r="Y665" i="10" s="1"/>
  <c r="Z665" i="10" s="1"/>
  <c r="AA665" i="10" s="1"/>
  <c r="AB665" i="10" s="1"/>
  <c r="AC665" i="10" s="1"/>
  <c r="Q667" i="10" l="1"/>
  <c r="K667" i="10"/>
  <c r="M667" i="10"/>
  <c r="N667" i="10"/>
  <c r="P667" i="10"/>
  <c r="I667" i="10"/>
  <c r="J667" i="10"/>
  <c r="D668" i="10"/>
  <c r="O667" i="10"/>
  <c r="H667" i="10"/>
  <c r="S667" i="10" s="1"/>
  <c r="L667" i="10"/>
  <c r="R667" i="10"/>
  <c r="G667" i="10" s="1"/>
  <c r="T666" i="10"/>
  <c r="U666" i="10" s="1"/>
  <c r="V666" i="10" s="1"/>
  <c r="W666" i="10" s="1"/>
  <c r="X666" i="10" s="1"/>
  <c r="Y666" i="10" s="1"/>
  <c r="Z666" i="10" s="1"/>
  <c r="AA666" i="10" s="1"/>
  <c r="AB666" i="10" s="1"/>
  <c r="AC666" i="10" s="1"/>
  <c r="T667" i="10" l="1"/>
  <c r="U667" i="10" s="1"/>
  <c r="V667" i="10" s="1"/>
  <c r="W667" i="10" s="1"/>
  <c r="X667" i="10" s="1"/>
  <c r="Y667" i="10" s="1"/>
  <c r="Z667" i="10" s="1"/>
  <c r="AA667" i="10" s="1"/>
  <c r="AB667" i="10" s="1"/>
  <c r="AC667" i="10" s="1"/>
  <c r="H668" i="10"/>
  <c r="S668" i="10" s="1"/>
  <c r="R668" i="10"/>
  <c r="G668" i="10" s="1"/>
  <c r="D669" i="10"/>
  <c r="N668" i="10"/>
  <c r="M668" i="10"/>
  <c r="I668" i="10"/>
  <c r="O668" i="10"/>
  <c r="L668" i="10"/>
  <c r="K668" i="10"/>
  <c r="P668" i="10"/>
  <c r="J668" i="10"/>
  <c r="Q668" i="10"/>
  <c r="L669" i="10" l="1"/>
  <c r="R669" i="10"/>
  <c r="G669" i="10" s="1"/>
  <c r="M669" i="10"/>
  <c r="O669" i="10"/>
  <c r="P669" i="10"/>
  <c r="Q669" i="10"/>
  <c r="D670" i="10"/>
  <c r="I669" i="10"/>
  <c r="H669" i="10"/>
  <c r="S669" i="10" s="1"/>
  <c r="N669" i="10"/>
  <c r="K669" i="10"/>
  <c r="J669" i="10"/>
  <c r="T668" i="10"/>
  <c r="U668" i="10" s="1"/>
  <c r="V668" i="10" s="1"/>
  <c r="W668" i="10" s="1"/>
  <c r="X668" i="10" s="1"/>
  <c r="Y668" i="10" s="1"/>
  <c r="Z668" i="10" s="1"/>
  <c r="AA668" i="10" s="1"/>
  <c r="AB668" i="10" s="1"/>
  <c r="AC668" i="10" s="1"/>
  <c r="H670" i="10" l="1"/>
  <c r="S670" i="10" s="1"/>
  <c r="K670" i="10"/>
  <c r="J670" i="10"/>
  <c r="L670" i="10"/>
  <c r="M670" i="10"/>
  <c r="I670" i="10"/>
  <c r="D671" i="10"/>
  <c r="O670" i="10"/>
  <c r="N670" i="10"/>
  <c r="P670" i="10"/>
  <c r="R670" i="10"/>
  <c r="G670" i="10" s="1"/>
  <c r="Q670" i="10"/>
  <c r="T669" i="10"/>
  <c r="U669" i="10" s="1"/>
  <c r="V669" i="10" s="1"/>
  <c r="W669" i="10" s="1"/>
  <c r="X669" i="10" s="1"/>
  <c r="Y669" i="10" s="1"/>
  <c r="Z669" i="10" s="1"/>
  <c r="AA669" i="10" s="1"/>
  <c r="AB669" i="10" s="1"/>
  <c r="AC669" i="10" s="1"/>
  <c r="D672" i="10" l="1"/>
  <c r="H671" i="10"/>
  <c r="S671" i="10" s="1"/>
  <c r="R671" i="10"/>
  <c r="G671" i="10" s="1"/>
  <c r="J671" i="10"/>
  <c r="L671" i="10"/>
  <c r="K671" i="10"/>
  <c r="Q671" i="10"/>
  <c r="N671" i="10"/>
  <c r="O671" i="10"/>
  <c r="P671" i="10"/>
  <c r="I671" i="10"/>
  <c r="M671" i="10"/>
  <c r="T670" i="10"/>
  <c r="U670" i="10" s="1"/>
  <c r="V670" i="10" s="1"/>
  <c r="W670" i="10" s="1"/>
  <c r="X670" i="10" s="1"/>
  <c r="Y670" i="10" s="1"/>
  <c r="Z670" i="10" s="1"/>
  <c r="AA670" i="10" s="1"/>
  <c r="AB670" i="10" s="1"/>
  <c r="AC670" i="10" s="1"/>
  <c r="T671" i="10" l="1"/>
  <c r="U671" i="10" s="1"/>
  <c r="V671" i="10" s="1"/>
  <c r="W671" i="10" s="1"/>
  <c r="X671" i="10" s="1"/>
  <c r="Y671" i="10" s="1"/>
  <c r="Z671" i="10" s="1"/>
  <c r="AA671" i="10" s="1"/>
  <c r="AB671" i="10" s="1"/>
  <c r="AC671" i="10" s="1"/>
  <c r="H672" i="10"/>
  <c r="S672" i="10" s="1"/>
  <c r="P672" i="10"/>
  <c r="K672" i="10"/>
  <c r="O672" i="10"/>
  <c r="M672" i="10"/>
  <c r="R672" i="10"/>
  <c r="G672" i="10" s="1"/>
  <c r="J672" i="10"/>
  <c r="N672" i="10"/>
  <c r="L672" i="10"/>
  <c r="D673" i="10"/>
  <c r="Q672" i="10"/>
  <c r="I672" i="10"/>
  <c r="T672" i="10" l="1"/>
  <c r="U672" i="10" s="1"/>
  <c r="V672" i="10" s="1"/>
  <c r="W672" i="10" s="1"/>
  <c r="X672" i="10" s="1"/>
  <c r="Y672" i="10" s="1"/>
  <c r="Z672" i="10" s="1"/>
  <c r="AA672" i="10" s="1"/>
  <c r="AB672" i="10" s="1"/>
  <c r="AC672" i="10" s="1"/>
  <c r="L673" i="10"/>
  <c r="R673" i="10"/>
  <c r="G673" i="10" s="1"/>
  <c r="P673" i="10"/>
  <c r="J673" i="10"/>
  <c r="D674" i="10"/>
  <c r="N673" i="10"/>
  <c r="H673" i="10"/>
  <c r="S673" i="10" s="1"/>
  <c r="Q673" i="10"/>
  <c r="O673" i="10"/>
  <c r="M673" i="10"/>
  <c r="K673" i="10"/>
  <c r="I673" i="10"/>
  <c r="H674" i="10" l="1"/>
  <c r="S674" i="10" s="1"/>
  <c r="O674" i="10"/>
  <c r="I674" i="10"/>
  <c r="K674" i="10"/>
  <c r="N674" i="10"/>
  <c r="L674" i="10"/>
  <c r="Q674" i="10"/>
  <c r="P674" i="10"/>
  <c r="M674" i="10"/>
  <c r="R674" i="10"/>
  <c r="G674" i="10" s="1"/>
  <c r="D675" i="10"/>
  <c r="J674" i="10"/>
  <c r="T673" i="10"/>
  <c r="U673" i="10" s="1"/>
  <c r="V673" i="10" s="1"/>
  <c r="W673" i="10" s="1"/>
  <c r="X673" i="10" s="1"/>
  <c r="Y673" i="10" s="1"/>
  <c r="Z673" i="10" s="1"/>
  <c r="AA673" i="10" s="1"/>
  <c r="AB673" i="10" s="1"/>
  <c r="AC673" i="10" s="1"/>
  <c r="T674" i="10" l="1"/>
  <c r="U674" i="10" s="1"/>
  <c r="V674" i="10" s="1"/>
  <c r="W674" i="10" s="1"/>
  <c r="X674" i="10" s="1"/>
  <c r="Y674" i="10" s="1"/>
  <c r="Z674" i="10" s="1"/>
  <c r="AA674" i="10" s="1"/>
  <c r="AB674" i="10" s="1"/>
  <c r="AC674" i="10" s="1"/>
  <c r="H675" i="10"/>
  <c r="S675" i="10" s="1"/>
  <c r="Q675" i="10"/>
  <c r="O675" i="10"/>
  <c r="I675" i="10"/>
  <c r="N675" i="10"/>
  <c r="J675" i="10"/>
  <c r="P675" i="10"/>
  <c r="L675" i="10"/>
  <c r="D676" i="10"/>
  <c r="R675" i="10"/>
  <c r="G675" i="10" s="1"/>
  <c r="K675" i="10"/>
  <c r="M675" i="10"/>
  <c r="T675" i="10" l="1"/>
  <c r="U675" i="10" s="1"/>
  <c r="V675" i="10" s="1"/>
  <c r="W675" i="10" s="1"/>
  <c r="X675" i="10" s="1"/>
  <c r="Y675" i="10" s="1"/>
  <c r="Z675" i="10" s="1"/>
  <c r="AA675" i="10" s="1"/>
  <c r="AB675" i="10" s="1"/>
  <c r="AC675" i="10" s="1"/>
  <c r="P676" i="10"/>
  <c r="N676" i="10"/>
  <c r="D677" i="10"/>
  <c r="L676" i="10"/>
  <c r="O676" i="10"/>
  <c r="M676" i="10"/>
  <c r="Q676" i="10"/>
  <c r="K676" i="10"/>
  <c r="I676" i="10"/>
  <c r="H676" i="10"/>
  <c r="S676" i="10" s="1"/>
  <c r="R676" i="10"/>
  <c r="G676" i="10" s="1"/>
  <c r="J676" i="10"/>
  <c r="I677" i="10" l="1"/>
  <c r="P677" i="10"/>
  <c r="N677" i="10"/>
  <c r="J677" i="10"/>
  <c r="M677" i="10"/>
  <c r="L677" i="10"/>
  <c r="R677" i="10"/>
  <c r="G677" i="10" s="1"/>
  <c r="Q677" i="10"/>
  <c r="D678" i="10"/>
  <c r="K677" i="10"/>
  <c r="H677" i="10"/>
  <c r="S677" i="10" s="1"/>
  <c r="O677" i="10"/>
  <c r="T676" i="10"/>
  <c r="U676" i="10" s="1"/>
  <c r="V676" i="10" s="1"/>
  <c r="W676" i="10" s="1"/>
  <c r="X676" i="10" s="1"/>
  <c r="Y676" i="10" s="1"/>
  <c r="Z676" i="10" s="1"/>
  <c r="AA676" i="10" s="1"/>
  <c r="AB676" i="10" s="1"/>
  <c r="AC676" i="10" s="1"/>
  <c r="T677" i="10" l="1"/>
  <c r="U677" i="10" s="1"/>
  <c r="V677" i="10" s="1"/>
  <c r="W677" i="10" s="1"/>
  <c r="X677" i="10" s="1"/>
  <c r="Y677" i="10" s="1"/>
  <c r="Z677" i="10" s="1"/>
  <c r="AA677" i="10" s="1"/>
  <c r="AB677" i="10" s="1"/>
  <c r="AC677" i="10" s="1"/>
  <c r="O678" i="10"/>
  <c r="Q678" i="10"/>
  <c r="D679" i="10"/>
  <c r="N678" i="10"/>
  <c r="H678" i="10"/>
  <c r="S678" i="10" s="1"/>
  <c r="I678" i="10"/>
  <c r="M678" i="10"/>
  <c r="K678" i="10"/>
  <c r="P678" i="10"/>
  <c r="L678" i="10"/>
  <c r="R678" i="10"/>
  <c r="G678" i="10" s="1"/>
  <c r="J678" i="10"/>
  <c r="T678" i="10" l="1"/>
  <c r="U678" i="10" s="1"/>
  <c r="V678" i="10" s="1"/>
  <c r="W678" i="10" s="1"/>
  <c r="X678" i="10" s="1"/>
  <c r="Y678" i="10" s="1"/>
  <c r="Z678" i="10" s="1"/>
  <c r="AA678" i="10" s="1"/>
  <c r="AB678" i="10" s="1"/>
  <c r="AC678" i="10" s="1"/>
  <c r="H679" i="10"/>
  <c r="S679" i="10" s="1"/>
  <c r="P679" i="10"/>
  <c r="O679" i="10"/>
  <c r="D680" i="10"/>
  <c r="K679" i="10"/>
  <c r="Q679" i="10"/>
  <c r="N679" i="10"/>
  <c r="J679" i="10"/>
  <c r="I679" i="10"/>
  <c r="M679" i="10"/>
  <c r="L679" i="10"/>
  <c r="R679" i="10"/>
  <c r="G679" i="10" s="1"/>
  <c r="H680" i="10" l="1"/>
  <c r="S680" i="10" s="1"/>
  <c r="K680" i="10"/>
  <c r="M680" i="10"/>
  <c r="R680" i="10"/>
  <c r="G680" i="10" s="1"/>
  <c r="P680" i="10"/>
  <c r="Q680" i="10"/>
  <c r="L680" i="10"/>
  <c r="D681" i="10"/>
  <c r="O680" i="10"/>
  <c r="N680" i="10"/>
  <c r="I680" i="10"/>
  <c r="J680" i="10"/>
  <c r="T679" i="10"/>
  <c r="U679" i="10" s="1"/>
  <c r="V679" i="10" s="1"/>
  <c r="W679" i="10" s="1"/>
  <c r="X679" i="10" s="1"/>
  <c r="Y679" i="10" s="1"/>
  <c r="Z679" i="10" s="1"/>
  <c r="AA679" i="10" s="1"/>
  <c r="AB679" i="10" s="1"/>
  <c r="AC679" i="10" s="1"/>
  <c r="T680" i="10" l="1"/>
  <c r="U680" i="10" s="1"/>
  <c r="V680" i="10" s="1"/>
  <c r="W680" i="10" s="1"/>
  <c r="X680" i="10" s="1"/>
  <c r="Y680" i="10" s="1"/>
  <c r="Z680" i="10" s="1"/>
  <c r="AA680" i="10" s="1"/>
  <c r="AB680" i="10" s="1"/>
  <c r="AC680" i="10" s="1"/>
  <c r="H681" i="10"/>
  <c r="S681" i="10" s="1"/>
  <c r="O681" i="10"/>
  <c r="D682" i="10"/>
  <c r="L681" i="10"/>
  <c r="I681" i="10"/>
  <c r="M681" i="10"/>
  <c r="P681" i="10"/>
  <c r="R681" i="10"/>
  <c r="G681" i="10" s="1"/>
  <c r="Q681" i="10"/>
  <c r="N681" i="10"/>
  <c r="J681" i="10"/>
  <c r="K681" i="10"/>
  <c r="T681" i="10" l="1"/>
  <c r="U681" i="10" s="1"/>
  <c r="V681" i="10" s="1"/>
  <c r="W681" i="10" s="1"/>
  <c r="X681" i="10" s="1"/>
  <c r="Y681" i="10" s="1"/>
  <c r="Z681" i="10" s="1"/>
  <c r="AA681" i="10" s="1"/>
  <c r="AB681" i="10" s="1"/>
  <c r="AC681" i="10" s="1"/>
  <c r="H682" i="10"/>
  <c r="S682" i="10" s="1"/>
  <c r="L682" i="10"/>
  <c r="M682" i="10"/>
  <c r="N682" i="10"/>
  <c r="O682" i="10"/>
  <c r="R682" i="10"/>
  <c r="G682" i="10" s="1"/>
  <c r="K682" i="10"/>
  <c r="D683" i="10"/>
  <c r="J682" i="10"/>
  <c r="P682" i="10"/>
  <c r="I682" i="10"/>
  <c r="Q682" i="10"/>
  <c r="T682" i="10" l="1"/>
  <c r="U682" i="10" s="1"/>
  <c r="V682" i="10" s="1"/>
  <c r="W682" i="10" s="1"/>
  <c r="X682" i="10" s="1"/>
  <c r="Y682" i="10" s="1"/>
  <c r="Z682" i="10" s="1"/>
  <c r="AA682" i="10" s="1"/>
  <c r="AB682" i="10" s="1"/>
  <c r="AC682" i="10" s="1"/>
  <c r="N683" i="10"/>
  <c r="D684" i="10"/>
  <c r="K683" i="10"/>
  <c r="H683" i="10"/>
  <c r="S683" i="10" s="1"/>
  <c r="I683" i="10"/>
  <c r="J683" i="10"/>
  <c r="Q683" i="10"/>
  <c r="R683" i="10"/>
  <c r="G683" i="10" s="1"/>
  <c r="L683" i="10"/>
  <c r="P683" i="10"/>
  <c r="O683" i="10"/>
  <c r="M683" i="10"/>
  <c r="T683" i="10" l="1"/>
  <c r="U683" i="10" s="1"/>
  <c r="V683" i="10" s="1"/>
  <c r="W683" i="10" s="1"/>
  <c r="X683" i="10" s="1"/>
  <c r="Y683" i="10" s="1"/>
  <c r="Z683" i="10" s="1"/>
  <c r="AA683" i="10" s="1"/>
  <c r="AB683" i="10" s="1"/>
  <c r="AC683" i="10" s="1"/>
  <c r="H684" i="10"/>
  <c r="S684" i="10" s="1"/>
  <c r="D685" i="10"/>
  <c r="P684" i="10"/>
  <c r="K684" i="10"/>
  <c r="I684" i="10"/>
  <c r="L684" i="10"/>
  <c r="Q684" i="10"/>
  <c r="J684" i="10"/>
  <c r="O684" i="10"/>
  <c r="N684" i="10"/>
  <c r="M684" i="10"/>
  <c r="R684" i="10"/>
  <c r="G684" i="10" s="1"/>
  <c r="H685" i="10" l="1"/>
  <c r="S685" i="10" s="1"/>
  <c r="L685" i="10"/>
  <c r="I685" i="10"/>
  <c r="O685" i="10"/>
  <c r="M685" i="10"/>
  <c r="K685" i="10"/>
  <c r="D686" i="10"/>
  <c r="J685" i="10"/>
  <c r="Q685" i="10"/>
  <c r="P685" i="10"/>
  <c r="N685" i="10"/>
  <c r="R685" i="10"/>
  <c r="G685" i="10" s="1"/>
  <c r="T684" i="10"/>
  <c r="U684" i="10" s="1"/>
  <c r="V684" i="10" s="1"/>
  <c r="W684" i="10" s="1"/>
  <c r="X684" i="10" s="1"/>
  <c r="Y684" i="10" s="1"/>
  <c r="Z684" i="10" s="1"/>
  <c r="AA684" i="10" s="1"/>
  <c r="AB684" i="10" s="1"/>
  <c r="AC684" i="10" s="1"/>
  <c r="H686" i="10" l="1"/>
  <c r="S686" i="10" s="1"/>
  <c r="D687" i="10"/>
  <c r="O686" i="10"/>
  <c r="L686" i="10"/>
  <c r="K686" i="10"/>
  <c r="I686" i="10"/>
  <c r="N686" i="10"/>
  <c r="M686" i="10"/>
  <c r="P686" i="10"/>
  <c r="Q686" i="10"/>
  <c r="J686" i="10"/>
  <c r="R686" i="10"/>
  <c r="G686" i="10" s="1"/>
  <c r="T685" i="10"/>
  <c r="U685" i="10" s="1"/>
  <c r="V685" i="10" s="1"/>
  <c r="W685" i="10" s="1"/>
  <c r="X685" i="10" s="1"/>
  <c r="Y685" i="10" s="1"/>
  <c r="Z685" i="10" s="1"/>
  <c r="AA685" i="10" s="1"/>
  <c r="AB685" i="10" s="1"/>
  <c r="AC685" i="10" s="1"/>
  <c r="O687" i="10" l="1"/>
  <c r="H687" i="10"/>
  <c r="S687" i="10" s="1"/>
  <c r="N687" i="10"/>
  <c r="R687" i="10"/>
  <c r="G687" i="10" s="1"/>
  <c r="Q687" i="10"/>
  <c r="L687" i="10"/>
  <c r="P687" i="10"/>
  <c r="K687" i="10"/>
  <c r="J687" i="10"/>
  <c r="I687" i="10"/>
  <c r="D688" i="10"/>
  <c r="M687" i="10"/>
  <c r="T686" i="10"/>
  <c r="U686" i="10" s="1"/>
  <c r="V686" i="10" s="1"/>
  <c r="W686" i="10" s="1"/>
  <c r="X686" i="10" s="1"/>
  <c r="Y686" i="10" s="1"/>
  <c r="Z686" i="10" s="1"/>
  <c r="AA686" i="10" s="1"/>
  <c r="AB686" i="10" s="1"/>
  <c r="AC686" i="10" s="1"/>
  <c r="T687" i="10" l="1"/>
  <c r="U687" i="10" s="1"/>
  <c r="V687" i="10" s="1"/>
  <c r="W687" i="10" s="1"/>
  <c r="X687" i="10" s="1"/>
  <c r="Y687" i="10" s="1"/>
  <c r="Z687" i="10" s="1"/>
  <c r="AA687" i="10" s="1"/>
  <c r="AB687" i="10" s="1"/>
  <c r="AC687" i="10" s="1"/>
  <c r="J688" i="10"/>
  <c r="I688" i="10"/>
  <c r="O688" i="10"/>
  <c r="N688" i="10"/>
  <c r="D689" i="10"/>
  <c r="Q688" i="10"/>
  <c r="H688" i="10"/>
  <c r="S688" i="10" s="1"/>
  <c r="M688" i="10"/>
  <c r="P688" i="10"/>
  <c r="K688" i="10"/>
  <c r="R688" i="10"/>
  <c r="G688" i="10" s="1"/>
  <c r="L688" i="10"/>
  <c r="H689" i="10" l="1"/>
  <c r="S689" i="10" s="1"/>
  <c r="N689" i="10"/>
  <c r="Q689" i="10"/>
  <c r="L689" i="10"/>
  <c r="D690" i="10"/>
  <c r="O689" i="10"/>
  <c r="J689" i="10"/>
  <c r="R689" i="10"/>
  <c r="G689" i="10" s="1"/>
  <c r="M689" i="10"/>
  <c r="P689" i="10"/>
  <c r="I689" i="10"/>
  <c r="K689" i="10"/>
  <c r="T688" i="10"/>
  <c r="U688" i="10" s="1"/>
  <c r="V688" i="10" s="1"/>
  <c r="W688" i="10" s="1"/>
  <c r="X688" i="10" s="1"/>
  <c r="Y688" i="10" s="1"/>
  <c r="Z688" i="10" s="1"/>
  <c r="AA688" i="10" s="1"/>
  <c r="AB688" i="10" s="1"/>
  <c r="AC688" i="10" s="1"/>
  <c r="H690" i="10" l="1"/>
  <c r="S690" i="10" s="1"/>
  <c r="M690" i="10"/>
  <c r="I690" i="10"/>
  <c r="O690" i="10"/>
  <c r="K690" i="10"/>
  <c r="J690" i="10"/>
  <c r="P690" i="10"/>
  <c r="R690" i="10"/>
  <c r="G690" i="10" s="1"/>
  <c r="N690" i="10"/>
  <c r="D691" i="10"/>
  <c r="L690" i="10"/>
  <c r="Q690" i="10"/>
  <c r="T689" i="10"/>
  <c r="U689" i="10" s="1"/>
  <c r="V689" i="10" s="1"/>
  <c r="W689" i="10" s="1"/>
  <c r="X689" i="10" s="1"/>
  <c r="Y689" i="10" s="1"/>
  <c r="Z689" i="10" s="1"/>
  <c r="AA689" i="10" s="1"/>
  <c r="AB689" i="10" s="1"/>
  <c r="AC689" i="10" s="1"/>
  <c r="Q691" i="10" l="1"/>
  <c r="P691" i="10"/>
  <c r="D692" i="10"/>
  <c r="N691" i="10"/>
  <c r="H691" i="10"/>
  <c r="S691" i="10" s="1"/>
  <c r="M691" i="10"/>
  <c r="L691" i="10"/>
  <c r="R691" i="10"/>
  <c r="G691" i="10" s="1"/>
  <c r="I691" i="10"/>
  <c r="K691" i="10"/>
  <c r="O691" i="10"/>
  <c r="J691" i="10"/>
  <c r="T690" i="10"/>
  <c r="U690" i="10" s="1"/>
  <c r="V690" i="10" s="1"/>
  <c r="W690" i="10" s="1"/>
  <c r="X690" i="10" s="1"/>
  <c r="Y690" i="10" s="1"/>
  <c r="Z690" i="10" s="1"/>
  <c r="AA690" i="10" s="1"/>
  <c r="AB690" i="10" s="1"/>
  <c r="AC690" i="10" s="1"/>
  <c r="T691" i="10" l="1"/>
  <c r="U691" i="10" s="1"/>
  <c r="V691" i="10" s="1"/>
  <c r="W691" i="10" s="1"/>
  <c r="X691" i="10" s="1"/>
  <c r="Y691" i="10" s="1"/>
  <c r="Z691" i="10" s="1"/>
  <c r="AA691" i="10" s="1"/>
  <c r="AB691" i="10" s="1"/>
  <c r="AC691" i="10" s="1"/>
  <c r="H692" i="10"/>
  <c r="S692" i="10" s="1"/>
  <c r="N692" i="10"/>
  <c r="R692" i="10"/>
  <c r="G692" i="10" s="1"/>
  <c r="D693" i="10"/>
  <c r="O692" i="10"/>
  <c r="L692" i="10"/>
  <c r="P692" i="10"/>
  <c r="Q692" i="10"/>
  <c r="K692" i="10"/>
  <c r="I692" i="10"/>
  <c r="J692" i="10"/>
  <c r="M692" i="10"/>
  <c r="H693" i="10" l="1"/>
  <c r="S693" i="10" s="1"/>
  <c r="J693" i="10"/>
  <c r="K693" i="10"/>
  <c r="P693" i="10"/>
  <c r="Q693" i="10"/>
  <c r="N693" i="10"/>
  <c r="L693" i="10"/>
  <c r="O693" i="10"/>
  <c r="D694" i="10"/>
  <c r="I693" i="10"/>
  <c r="M693" i="10"/>
  <c r="R693" i="10"/>
  <c r="G693" i="10" s="1"/>
  <c r="T692" i="10"/>
  <c r="U692" i="10" s="1"/>
  <c r="V692" i="10" s="1"/>
  <c r="W692" i="10" s="1"/>
  <c r="X692" i="10" s="1"/>
  <c r="Y692" i="10" s="1"/>
  <c r="Z692" i="10" s="1"/>
  <c r="AA692" i="10" s="1"/>
  <c r="AB692" i="10" s="1"/>
  <c r="AC692" i="10" s="1"/>
  <c r="H694" i="10" l="1"/>
  <c r="S694" i="10" s="1"/>
  <c r="D695" i="10"/>
  <c r="R694" i="10"/>
  <c r="G694" i="10" s="1"/>
  <c r="I694" i="10"/>
  <c r="P694" i="10"/>
  <c r="J694" i="10"/>
  <c r="M694" i="10"/>
  <c r="K694" i="10"/>
  <c r="Q694" i="10"/>
  <c r="L694" i="10"/>
  <c r="N694" i="10"/>
  <c r="O694" i="10"/>
  <c r="T693" i="10"/>
  <c r="U693" i="10" s="1"/>
  <c r="V693" i="10" s="1"/>
  <c r="W693" i="10" s="1"/>
  <c r="X693" i="10" s="1"/>
  <c r="Y693" i="10" s="1"/>
  <c r="Z693" i="10" s="1"/>
  <c r="AA693" i="10" s="1"/>
  <c r="AB693" i="10" s="1"/>
  <c r="AC693" i="10" s="1"/>
  <c r="H695" i="10" l="1"/>
  <c r="S695" i="10" s="1"/>
  <c r="Q695" i="10"/>
  <c r="J695" i="10"/>
  <c r="I695" i="10"/>
  <c r="P695" i="10"/>
  <c r="K695" i="10"/>
  <c r="R695" i="10"/>
  <c r="G695" i="10" s="1"/>
  <c r="D696" i="10"/>
  <c r="O695" i="10"/>
  <c r="N695" i="10"/>
  <c r="L695" i="10"/>
  <c r="M695" i="10"/>
  <c r="T694" i="10"/>
  <c r="U694" i="10" s="1"/>
  <c r="V694" i="10" s="1"/>
  <c r="W694" i="10" s="1"/>
  <c r="X694" i="10" s="1"/>
  <c r="Y694" i="10" s="1"/>
  <c r="Z694" i="10" s="1"/>
  <c r="AA694" i="10" s="1"/>
  <c r="AB694" i="10" s="1"/>
  <c r="AC694" i="10" s="1"/>
  <c r="H696" i="10" l="1"/>
  <c r="S696" i="10" s="1"/>
  <c r="K696" i="10"/>
  <c r="D697" i="10"/>
  <c r="I696" i="10"/>
  <c r="M696" i="10"/>
  <c r="N696" i="10"/>
  <c r="R696" i="10"/>
  <c r="G696" i="10" s="1"/>
  <c r="Q696" i="10"/>
  <c r="O696" i="10"/>
  <c r="J696" i="10"/>
  <c r="P696" i="10"/>
  <c r="L696" i="10"/>
  <c r="T695" i="10"/>
  <c r="U695" i="10" s="1"/>
  <c r="V695" i="10" s="1"/>
  <c r="W695" i="10" s="1"/>
  <c r="X695" i="10" s="1"/>
  <c r="Y695" i="10" s="1"/>
  <c r="Z695" i="10" s="1"/>
  <c r="AA695" i="10" s="1"/>
  <c r="AB695" i="10" s="1"/>
  <c r="AC695" i="10" s="1"/>
  <c r="T696" i="10" l="1"/>
  <c r="U696" i="10" s="1"/>
  <c r="V696" i="10" s="1"/>
  <c r="W696" i="10" s="1"/>
  <c r="X696" i="10" s="1"/>
  <c r="Y696" i="10" s="1"/>
  <c r="Z696" i="10" s="1"/>
  <c r="AA696" i="10" s="1"/>
  <c r="AB696" i="10" s="1"/>
  <c r="AC696" i="10" s="1"/>
  <c r="H697" i="10"/>
  <c r="S697" i="10" s="1"/>
  <c r="I697" i="10"/>
  <c r="Q697" i="10"/>
  <c r="J697" i="10"/>
  <c r="L697" i="10"/>
  <c r="M697" i="10"/>
  <c r="N697" i="10"/>
  <c r="P697" i="10"/>
  <c r="D698" i="10"/>
  <c r="K697" i="10"/>
  <c r="O697" i="10"/>
  <c r="R697" i="10"/>
  <c r="G697" i="10" s="1"/>
  <c r="T697" i="10" l="1"/>
  <c r="U697" i="10" s="1"/>
  <c r="V697" i="10" s="1"/>
  <c r="W697" i="10" s="1"/>
  <c r="X697" i="10" s="1"/>
  <c r="Y697" i="10" s="1"/>
  <c r="Z697" i="10" s="1"/>
  <c r="AA697" i="10" s="1"/>
  <c r="AB697" i="10" s="1"/>
  <c r="AC697" i="10" s="1"/>
  <c r="M698" i="10"/>
  <c r="D699" i="10"/>
  <c r="L698" i="10"/>
  <c r="H698" i="10"/>
  <c r="S698" i="10" s="1"/>
  <c r="I698" i="10"/>
  <c r="J698" i="10"/>
  <c r="O698" i="10"/>
  <c r="N698" i="10"/>
  <c r="R698" i="10"/>
  <c r="G698" i="10" s="1"/>
  <c r="Q698" i="10"/>
  <c r="P698" i="10"/>
  <c r="K698" i="10"/>
  <c r="T698" i="10" l="1"/>
  <c r="U698" i="10" s="1"/>
  <c r="V698" i="10" s="1"/>
  <c r="W698" i="10" s="1"/>
  <c r="X698" i="10" s="1"/>
  <c r="Y698" i="10" s="1"/>
  <c r="Z698" i="10" s="1"/>
  <c r="AA698" i="10" s="1"/>
  <c r="AB698" i="10" s="1"/>
  <c r="AC698" i="10" s="1"/>
  <c r="K699" i="10"/>
  <c r="N699" i="10"/>
  <c r="O699" i="10"/>
  <c r="Q699" i="10"/>
  <c r="J699" i="10"/>
  <c r="R699" i="10"/>
  <c r="G699" i="10" s="1"/>
  <c r="D700" i="10"/>
  <c r="P699" i="10"/>
  <c r="H699" i="10"/>
  <c r="S699" i="10" s="1"/>
  <c r="I699" i="10"/>
  <c r="L699" i="10"/>
  <c r="M699" i="10"/>
  <c r="J700" i="10" l="1"/>
  <c r="P700" i="10"/>
  <c r="Q700" i="10"/>
  <c r="R700" i="10"/>
  <c r="G700" i="10" s="1"/>
  <c r="D701" i="10"/>
  <c r="M700" i="10"/>
  <c r="N700" i="10"/>
  <c r="H700" i="10"/>
  <c r="S700" i="10" s="1"/>
  <c r="K700" i="10"/>
  <c r="L700" i="10"/>
  <c r="I700" i="10"/>
  <c r="O700" i="10"/>
  <c r="T699" i="10"/>
  <c r="U699" i="10" s="1"/>
  <c r="V699" i="10" s="1"/>
  <c r="W699" i="10" s="1"/>
  <c r="X699" i="10" s="1"/>
  <c r="Y699" i="10" s="1"/>
  <c r="Z699" i="10" s="1"/>
  <c r="AA699" i="10" s="1"/>
  <c r="AB699" i="10" s="1"/>
  <c r="AC699" i="10" s="1"/>
  <c r="T700" i="10" l="1"/>
  <c r="U700" i="10" s="1"/>
  <c r="V700" i="10" s="1"/>
  <c r="W700" i="10" s="1"/>
  <c r="X700" i="10" s="1"/>
  <c r="Y700" i="10" s="1"/>
  <c r="Z700" i="10" s="1"/>
  <c r="AA700" i="10" s="1"/>
  <c r="AB700" i="10" s="1"/>
  <c r="AC700" i="10" s="1"/>
  <c r="H701" i="10"/>
  <c r="S701" i="10" s="1"/>
  <c r="N701" i="10"/>
  <c r="P701" i="10"/>
  <c r="R701" i="10"/>
  <c r="G701" i="10" s="1"/>
  <c r="D702" i="10"/>
  <c r="I701" i="10"/>
  <c r="L701" i="10"/>
  <c r="Q701" i="10"/>
  <c r="M701" i="10"/>
  <c r="K701" i="10"/>
  <c r="J701" i="10"/>
  <c r="O701" i="10"/>
  <c r="H702" i="10" l="1"/>
  <c r="S702" i="10" s="1"/>
  <c r="N702" i="10"/>
  <c r="R702" i="10"/>
  <c r="G702" i="10" s="1"/>
  <c r="I702" i="10"/>
  <c r="P702" i="10"/>
  <c r="O702" i="10"/>
  <c r="K702" i="10"/>
  <c r="M702" i="10"/>
  <c r="J702" i="10"/>
  <c r="Q702" i="10"/>
  <c r="D703" i="10"/>
  <c r="L702" i="10"/>
  <c r="T701" i="10"/>
  <c r="U701" i="10" s="1"/>
  <c r="V701" i="10" s="1"/>
  <c r="W701" i="10" s="1"/>
  <c r="X701" i="10" s="1"/>
  <c r="Y701" i="10" s="1"/>
  <c r="Z701" i="10" s="1"/>
  <c r="AA701" i="10" s="1"/>
  <c r="AB701" i="10" s="1"/>
  <c r="AC701" i="10" s="1"/>
  <c r="H703" i="10" l="1"/>
  <c r="S703" i="10" s="1"/>
  <c r="J703" i="10"/>
  <c r="R703" i="10"/>
  <c r="G703" i="10" s="1"/>
  <c r="I703" i="10"/>
  <c r="D704" i="10"/>
  <c r="O703" i="10"/>
  <c r="N703" i="10"/>
  <c r="K703" i="10"/>
  <c r="M703" i="10"/>
  <c r="L703" i="10"/>
  <c r="P703" i="10"/>
  <c r="Q703" i="10"/>
  <c r="T702" i="10"/>
  <c r="U702" i="10" s="1"/>
  <c r="V702" i="10" s="1"/>
  <c r="W702" i="10" s="1"/>
  <c r="X702" i="10" s="1"/>
  <c r="Y702" i="10" s="1"/>
  <c r="Z702" i="10" s="1"/>
  <c r="AA702" i="10" s="1"/>
  <c r="AB702" i="10" s="1"/>
  <c r="AC702" i="10" s="1"/>
  <c r="J704" i="10" l="1"/>
  <c r="O704" i="10"/>
  <c r="L704" i="10"/>
  <c r="Q704" i="10"/>
  <c r="K704" i="10"/>
  <c r="I704" i="10"/>
  <c r="H704" i="10"/>
  <c r="S704" i="10" s="1"/>
  <c r="M704" i="10"/>
  <c r="R704" i="10"/>
  <c r="G704" i="10" s="1"/>
  <c r="P704" i="10"/>
  <c r="D705" i="10"/>
  <c r="N704" i="10"/>
  <c r="T703" i="10"/>
  <c r="U703" i="10" s="1"/>
  <c r="V703" i="10" s="1"/>
  <c r="W703" i="10" s="1"/>
  <c r="X703" i="10" s="1"/>
  <c r="Y703" i="10" s="1"/>
  <c r="Z703" i="10" s="1"/>
  <c r="AA703" i="10" s="1"/>
  <c r="AB703" i="10" s="1"/>
  <c r="AC703" i="10" s="1"/>
  <c r="T704" i="10" l="1"/>
  <c r="U704" i="10" s="1"/>
  <c r="V704" i="10" s="1"/>
  <c r="W704" i="10" s="1"/>
  <c r="X704" i="10" s="1"/>
  <c r="Y704" i="10" s="1"/>
  <c r="Z704" i="10" s="1"/>
  <c r="AA704" i="10" s="1"/>
  <c r="AB704" i="10" s="1"/>
  <c r="AC704" i="10" s="1"/>
  <c r="H705" i="10"/>
  <c r="S705" i="10" s="1"/>
  <c r="I705" i="10"/>
  <c r="K705" i="10"/>
  <c r="P705" i="10"/>
  <c r="Q705" i="10"/>
  <c r="D706" i="10"/>
  <c r="M705" i="10"/>
  <c r="O705" i="10"/>
  <c r="J705" i="10"/>
  <c r="R705" i="10"/>
  <c r="G705" i="10" s="1"/>
  <c r="N705" i="10"/>
  <c r="L705" i="10"/>
  <c r="T705" i="10" l="1"/>
  <c r="U705" i="10" s="1"/>
  <c r="V705" i="10" s="1"/>
  <c r="W705" i="10" s="1"/>
  <c r="X705" i="10" s="1"/>
  <c r="Y705" i="10" s="1"/>
  <c r="Z705" i="10" s="1"/>
  <c r="AA705" i="10" s="1"/>
  <c r="AB705" i="10" s="1"/>
  <c r="AC705" i="10" s="1"/>
  <c r="H706" i="10"/>
  <c r="S706" i="10" s="1"/>
  <c r="N706" i="10"/>
  <c r="O706" i="10"/>
  <c r="K706" i="10"/>
  <c r="Q706" i="10"/>
  <c r="I706" i="10"/>
  <c r="J706" i="10"/>
  <c r="M706" i="10"/>
  <c r="R706" i="10"/>
  <c r="G706" i="10" s="1"/>
  <c r="L706" i="10"/>
  <c r="D707" i="10"/>
  <c r="P706" i="10"/>
  <c r="H707" i="10" l="1"/>
  <c r="S707" i="10" s="1"/>
  <c r="L707" i="10"/>
  <c r="K707" i="10"/>
  <c r="Q707" i="10"/>
  <c r="M707" i="10"/>
  <c r="D708" i="10"/>
  <c r="R707" i="10"/>
  <c r="G707" i="10" s="1"/>
  <c r="O707" i="10"/>
  <c r="P707" i="10"/>
  <c r="I707" i="10"/>
  <c r="J707" i="10"/>
  <c r="N707" i="10"/>
  <c r="T706" i="10"/>
  <c r="U706" i="10" s="1"/>
  <c r="V706" i="10" s="1"/>
  <c r="W706" i="10" s="1"/>
  <c r="X706" i="10" s="1"/>
  <c r="Y706" i="10" s="1"/>
  <c r="Z706" i="10" s="1"/>
  <c r="AA706" i="10" s="1"/>
  <c r="AB706" i="10" s="1"/>
  <c r="AC706" i="10" s="1"/>
  <c r="H708" i="10" l="1"/>
  <c r="S708" i="10" s="1"/>
  <c r="K708" i="10"/>
  <c r="I708" i="10"/>
  <c r="J708" i="10"/>
  <c r="L708" i="10"/>
  <c r="R708" i="10"/>
  <c r="G708" i="10" s="1"/>
  <c r="P708" i="10"/>
  <c r="Q708" i="10"/>
  <c r="N708" i="10"/>
  <c r="O708" i="10"/>
  <c r="D709" i="10"/>
  <c r="M708" i="10"/>
  <c r="T707" i="10"/>
  <c r="U707" i="10" s="1"/>
  <c r="V707" i="10" s="1"/>
  <c r="W707" i="10" s="1"/>
  <c r="X707" i="10" s="1"/>
  <c r="Y707" i="10" s="1"/>
  <c r="Z707" i="10" s="1"/>
  <c r="AA707" i="10" s="1"/>
  <c r="AB707" i="10" s="1"/>
  <c r="AC707" i="10" s="1"/>
  <c r="H709" i="10" l="1"/>
  <c r="S709" i="10" s="1"/>
  <c r="M709" i="10"/>
  <c r="I709" i="10"/>
  <c r="P709" i="10"/>
  <c r="N709" i="10"/>
  <c r="D710" i="10"/>
  <c r="R709" i="10"/>
  <c r="G709" i="10" s="1"/>
  <c r="Q709" i="10"/>
  <c r="L709" i="10"/>
  <c r="J709" i="10"/>
  <c r="K709" i="10"/>
  <c r="O709" i="10"/>
  <c r="T708" i="10"/>
  <c r="U708" i="10" s="1"/>
  <c r="V708" i="10" s="1"/>
  <c r="W708" i="10" s="1"/>
  <c r="X708" i="10" s="1"/>
  <c r="Y708" i="10" s="1"/>
  <c r="Z708" i="10" s="1"/>
  <c r="AA708" i="10" s="1"/>
  <c r="AB708" i="10" s="1"/>
  <c r="AC708" i="10" s="1"/>
  <c r="H710" i="10" l="1"/>
  <c r="S710" i="10" s="1"/>
  <c r="K710" i="10"/>
  <c r="L710" i="10"/>
  <c r="J710" i="10"/>
  <c r="M710" i="10"/>
  <c r="N710" i="10"/>
  <c r="P710" i="10"/>
  <c r="Q710" i="10"/>
  <c r="I710" i="10"/>
  <c r="O710" i="10"/>
  <c r="D711" i="10"/>
  <c r="R710" i="10"/>
  <c r="G710" i="10" s="1"/>
  <c r="T709" i="10"/>
  <c r="U709" i="10" s="1"/>
  <c r="V709" i="10" s="1"/>
  <c r="W709" i="10" s="1"/>
  <c r="X709" i="10" s="1"/>
  <c r="Y709" i="10" s="1"/>
  <c r="Z709" i="10" s="1"/>
  <c r="AA709" i="10" s="1"/>
  <c r="AB709" i="10" s="1"/>
  <c r="AC709" i="10" s="1"/>
  <c r="M711" i="10" l="1"/>
  <c r="O711" i="10"/>
  <c r="N711" i="10"/>
  <c r="Q711" i="10"/>
  <c r="H711" i="10"/>
  <c r="S711" i="10" s="1"/>
  <c r="P711" i="10"/>
  <c r="J711" i="10"/>
  <c r="R711" i="10"/>
  <c r="G711" i="10" s="1"/>
  <c r="D712" i="10"/>
  <c r="L711" i="10"/>
  <c r="K711" i="10"/>
  <c r="I711" i="10"/>
  <c r="T710" i="10"/>
  <c r="U710" i="10" s="1"/>
  <c r="V710" i="10" s="1"/>
  <c r="W710" i="10" s="1"/>
  <c r="X710" i="10" s="1"/>
  <c r="Y710" i="10" s="1"/>
  <c r="Z710" i="10" s="1"/>
  <c r="AA710" i="10" s="1"/>
  <c r="AB710" i="10" s="1"/>
  <c r="AC710" i="10" s="1"/>
  <c r="T711" i="10" l="1"/>
  <c r="U711" i="10" s="1"/>
  <c r="V711" i="10" s="1"/>
  <c r="W711" i="10" s="1"/>
  <c r="X711" i="10" s="1"/>
  <c r="Y711" i="10" s="1"/>
  <c r="Z711" i="10" s="1"/>
  <c r="AA711" i="10" s="1"/>
  <c r="AB711" i="10" s="1"/>
  <c r="AC711" i="10" s="1"/>
  <c r="Q712" i="10"/>
  <c r="P712" i="10"/>
  <c r="D713" i="10"/>
  <c r="K712" i="10"/>
  <c r="H712" i="10"/>
  <c r="S712" i="10" s="1"/>
  <c r="L712" i="10"/>
  <c r="I712" i="10"/>
  <c r="M712" i="10"/>
  <c r="R712" i="10"/>
  <c r="G712" i="10" s="1"/>
  <c r="N712" i="10"/>
  <c r="J712" i="10"/>
  <c r="O712" i="10"/>
  <c r="T712" i="10" l="1"/>
  <c r="U712" i="10" s="1"/>
  <c r="V712" i="10" s="1"/>
  <c r="W712" i="10" s="1"/>
  <c r="X712" i="10" s="1"/>
  <c r="Y712" i="10" s="1"/>
  <c r="Z712" i="10" s="1"/>
  <c r="AA712" i="10" s="1"/>
  <c r="AB712" i="10" s="1"/>
  <c r="AC712" i="10" s="1"/>
  <c r="H713" i="10"/>
  <c r="S713" i="10" s="1"/>
  <c r="I713" i="10"/>
  <c r="R713" i="10"/>
  <c r="G713" i="10" s="1"/>
  <c r="K713" i="10"/>
  <c r="J713" i="10"/>
  <c r="N713" i="10"/>
  <c r="P713" i="10"/>
  <c r="M713" i="10"/>
  <c r="O713" i="10"/>
  <c r="D714" i="10"/>
  <c r="L713" i="10"/>
  <c r="Q713" i="10"/>
  <c r="T713" i="10" l="1"/>
  <c r="U713" i="10" s="1"/>
  <c r="V713" i="10" s="1"/>
  <c r="W713" i="10" s="1"/>
  <c r="X713" i="10" s="1"/>
  <c r="Y713" i="10" s="1"/>
  <c r="Z713" i="10" s="1"/>
  <c r="AA713" i="10" s="1"/>
  <c r="AB713" i="10" s="1"/>
  <c r="AC713" i="10" s="1"/>
  <c r="O714" i="10"/>
  <c r="K714" i="10"/>
  <c r="D715" i="10"/>
  <c r="P714" i="10"/>
  <c r="M714" i="10"/>
  <c r="J714" i="10"/>
  <c r="R714" i="10"/>
  <c r="G714" i="10" s="1"/>
  <c r="Q714" i="10"/>
  <c r="I714" i="10"/>
  <c r="H714" i="10"/>
  <c r="S714" i="10" s="1"/>
  <c r="N714" i="10"/>
  <c r="L714" i="10"/>
  <c r="I715" i="10" l="1"/>
  <c r="M715" i="10"/>
  <c r="Q715" i="10"/>
  <c r="P715" i="10"/>
  <c r="O715" i="10"/>
  <c r="R715" i="10"/>
  <c r="G715" i="10" s="1"/>
  <c r="K715" i="10"/>
  <c r="N715" i="10"/>
  <c r="D716" i="10"/>
  <c r="J715" i="10"/>
  <c r="H715" i="10"/>
  <c r="S715" i="10" s="1"/>
  <c r="L715" i="10"/>
  <c r="T714" i="10"/>
  <c r="U714" i="10" s="1"/>
  <c r="V714" i="10" s="1"/>
  <c r="W714" i="10" s="1"/>
  <c r="X714" i="10" s="1"/>
  <c r="Y714" i="10" s="1"/>
  <c r="Z714" i="10" s="1"/>
  <c r="AA714" i="10" s="1"/>
  <c r="AB714" i="10" s="1"/>
  <c r="AC714" i="10" s="1"/>
  <c r="T715" i="10" l="1"/>
  <c r="U715" i="10" s="1"/>
  <c r="V715" i="10" s="1"/>
  <c r="W715" i="10" s="1"/>
  <c r="X715" i="10" s="1"/>
  <c r="Y715" i="10" s="1"/>
  <c r="Z715" i="10" s="1"/>
  <c r="AA715" i="10" s="1"/>
  <c r="AB715" i="10" s="1"/>
  <c r="AC715" i="10" s="1"/>
  <c r="M716" i="10"/>
  <c r="J716" i="10"/>
  <c r="D717" i="10"/>
  <c r="R716" i="10"/>
  <c r="G716" i="10" s="1"/>
  <c r="I716" i="10"/>
  <c r="K716" i="10"/>
  <c r="P716" i="10"/>
  <c r="O716" i="10"/>
  <c r="L716" i="10"/>
  <c r="H716" i="10"/>
  <c r="S716" i="10" s="1"/>
  <c r="Q716" i="10"/>
  <c r="N716" i="10"/>
  <c r="H717" i="10" l="1"/>
  <c r="S717" i="10" s="1"/>
  <c r="Q717" i="10"/>
  <c r="J717" i="10"/>
  <c r="N717" i="10"/>
  <c r="L717" i="10"/>
  <c r="I717" i="10"/>
  <c r="P717" i="10"/>
  <c r="K717" i="10"/>
  <c r="R717" i="10"/>
  <c r="G717" i="10" s="1"/>
  <c r="D718" i="10"/>
  <c r="M717" i="10"/>
  <c r="O717" i="10"/>
  <c r="T716" i="10"/>
  <c r="U716" i="10" s="1"/>
  <c r="V716" i="10" s="1"/>
  <c r="W716" i="10" s="1"/>
  <c r="X716" i="10" s="1"/>
  <c r="Y716" i="10" s="1"/>
  <c r="Z716" i="10" s="1"/>
  <c r="AA716" i="10" s="1"/>
  <c r="AB716" i="10" s="1"/>
  <c r="AC716" i="10" s="1"/>
  <c r="H718" i="10" l="1"/>
  <c r="S718" i="10" s="1"/>
  <c r="I718" i="10"/>
  <c r="D719" i="10"/>
  <c r="R718" i="10"/>
  <c r="G718" i="10" s="1"/>
  <c r="M718" i="10"/>
  <c r="K718" i="10"/>
  <c r="Q718" i="10"/>
  <c r="J718" i="10"/>
  <c r="N718" i="10"/>
  <c r="L718" i="10"/>
  <c r="O718" i="10"/>
  <c r="P718" i="10"/>
  <c r="T717" i="10"/>
  <c r="U717" i="10" s="1"/>
  <c r="V717" i="10" s="1"/>
  <c r="W717" i="10" s="1"/>
  <c r="X717" i="10" s="1"/>
  <c r="Y717" i="10" s="1"/>
  <c r="Z717" i="10" s="1"/>
  <c r="AA717" i="10" s="1"/>
  <c r="AB717" i="10" s="1"/>
  <c r="AC717" i="10" s="1"/>
  <c r="I719" i="10" l="1"/>
  <c r="M719" i="10"/>
  <c r="D720" i="10"/>
  <c r="K719" i="10"/>
  <c r="N719" i="10"/>
  <c r="O719" i="10"/>
  <c r="H719" i="10"/>
  <c r="S719" i="10" s="1"/>
  <c r="J719" i="10"/>
  <c r="L719" i="10"/>
  <c r="R719" i="10"/>
  <c r="G719" i="10" s="1"/>
  <c r="Q719" i="10"/>
  <c r="P719" i="10"/>
  <c r="T718" i="10"/>
  <c r="U718" i="10" s="1"/>
  <c r="V718" i="10" s="1"/>
  <c r="W718" i="10" s="1"/>
  <c r="X718" i="10" s="1"/>
  <c r="Y718" i="10" s="1"/>
  <c r="Z718" i="10" s="1"/>
  <c r="AA718" i="10" s="1"/>
  <c r="AB718" i="10" s="1"/>
  <c r="AC718" i="10" s="1"/>
  <c r="T719" i="10" l="1"/>
  <c r="U719" i="10" s="1"/>
  <c r="V719" i="10" s="1"/>
  <c r="W719" i="10" s="1"/>
  <c r="X719" i="10" s="1"/>
  <c r="Y719" i="10" s="1"/>
  <c r="Z719" i="10" s="1"/>
  <c r="AA719" i="10" s="1"/>
  <c r="AB719" i="10" s="1"/>
  <c r="AC719" i="10" s="1"/>
  <c r="H720" i="10"/>
  <c r="S720" i="10" s="1"/>
  <c r="J720" i="10"/>
  <c r="N720" i="10"/>
  <c r="L720" i="10"/>
  <c r="K720" i="10"/>
  <c r="M720" i="10"/>
  <c r="O720" i="10"/>
  <c r="D721" i="10"/>
  <c r="R720" i="10"/>
  <c r="G720" i="10" s="1"/>
  <c r="P720" i="10"/>
  <c r="Q720" i="10"/>
  <c r="I720" i="10"/>
  <c r="T720" i="10" l="1"/>
  <c r="U720" i="10" s="1"/>
  <c r="V720" i="10" s="1"/>
  <c r="W720" i="10" s="1"/>
  <c r="X720" i="10" s="1"/>
  <c r="Y720" i="10" s="1"/>
  <c r="Z720" i="10" s="1"/>
  <c r="AA720" i="10" s="1"/>
  <c r="AB720" i="10" s="1"/>
  <c r="AC720" i="10" s="1"/>
  <c r="I721" i="10"/>
  <c r="D722" i="10"/>
  <c r="J721" i="10"/>
  <c r="H721" i="10"/>
  <c r="S721" i="10" s="1"/>
  <c r="N721" i="10"/>
  <c r="R721" i="10"/>
  <c r="G721" i="10" s="1"/>
  <c r="K721" i="10"/>
  <c r="L721" i="10"/>
  <c r="P721" i="10"/>
  <c r="O721" i="10"/>
  <c r="Q721" i="10"/>
  <c r="M721" i="10"/>
  <c r="L722" i="10" l="1"/>
  <c r="J722" i="10"/>
  <c r="Q722" i="10"/>
  <c r="I722" i="10"/>
  <c r="D723" i="10"/>
  <c r="R722" i="10"/>
  <c r="G722" i="10" s="1"/>
  <c r="O722" i="10"/>
  <c r="H722" i="10"/>
  <c r="S722" i="10" s="1"/>
  <c r="K722" i="10"/>
  <c r="N722" i="10"/>
  <c r="P722" i="10"/>
  <c r="M722" i="10"/>
  <c r="T721" i="10"/>
  <c r="U721" i="10" s="1"/>
  <c r="V721" i="10" s="1"/>
  <c r="W721" i="10" s="1"/>
  <c r="X721" i="10" s="1"/>
  <c r="Y721" i="10" s="1"/>
  <c r="Z721" i="10" s="1"/>
  <c r="AA721" i="10" s="1"/>
  <c r="AB721" i="10" s="1"/>
  <c r="AC721" i="10" s="1"/>
  <c r="T722" i="10" l="1"/>
  <c r="U722" i="10" s="1"/>
  <c r="V722" i="10" s="1"/>
  <c r="W722" i="10" s="1"/>
  <c r="X722" i="10" s="1"/>
  <c r="Y722" i="10" s="1"/>
  <c r="Z722" i="10" s="1"/>
  <c r="AA722" i="10" s="1"/>
  <c r="AB722" i="10" s="1"/>
  <c r="AC722" i="10" s="1"/>
  <c r="L723" i="10"/>
  <c r="O723" i="10"/>
  <c r="P723" i="10"/>
  <c r="I723" i="10"/>
  <c r="R723" i="10"/>
  <c r="G723" i="10" s="1"/>
  <c r="H723" i="10"/>
  <c r="S723" i="10" s="1"/>
  <c r="K723" i="10"/>
  <c r="M723" i="10"/>
  <c r="Q723" i="10"/>
  <c r="N723" i="10"/>
  <c r="D724" i="10"/>
  <c r="J723" i="10"/>
  <c r="H724" i="10" l="1"/>
  <c r="S724" i="10" s="1"/>
  <c r="N724" i="10"/>
  <c r="L724" i="10"/>
  <c r="K724" i="10"/>
  <c r="I724" i="10"/>
  <c r="D725" i="10"/>
  <c r="O724" i="10"/>
  <c r="Q724" i="10"/>
  <c r="R724" i="10"/>
  <c r="G724" i="10" s="1"/>
  <c r="J724" i="10"/>
  <c r="M724" i="10"/>
  <c r="P724" i="10"/>
  <c r="T723" i="10"/>
  <c r="U723" i="10" s="1"/>
  <c r="V723" i="10" s="1"/>
  <c r="W723" i="10" s="1"/>
  <c r="X723" i="10" s="1"/>
  <c r="Y723" i="10" s="1"/>
  <c r="Z723" i="10" s="1"/>
  <c r="AA723" i="10" s="1"/>
  <c r="AB723" i="10" s="1"/>
  <c r="AC723" i="10" s="1"/>
  <c r="H725" i="10" l="1"/>
  <c r="S725" i="10" s="1"/>
  <c r="Q725" i="10"/>
  <c r="P725" i="10"/>
  <c r="I725" i="10"/>
  <c r="J725" i="10"/>
  <c r="K725" i="10"/>
  <c r="L725" i="10"/>
  <c r="O725" i="10"/>
  <c r="R725" i="10"/>
  <c r="G725" i="10" s="1"/>
  <c r="M725" i="10"/>
  <c r="D726" i="10"/>
  <c r="N725" i="10"/>
  <c r="T724" i="10"/>
  <c r="U724" i="10" s="1"/>
  <c r="V724" i="10" s="1"/>
  <c r="W724" i="10" s="1"/>
  <c r="X724" i="10" s="1"/>
  <c r="Y724" i="10" s="1"/>
  <c r="Z724" i="10" s="1"/>
  <c r="AA724" i="10" s="1"/>
  <c r="AB724" i="10" s="1"/>
  <c r="AC724" i="10" s="1"/>
  <c r="R726" i="10" l="1"/>
  <c r="G726" i="10" s="1"/>
  <c r="N726" i="10"/>
  <c r="D727" i="10"/>
  <c r="L726" i="10"/>
  <c r="O726" i="10"/>
  <c r="H726" i="10"/>
  <c r="S726" i="10" s="1"/>
  <c r="M726" i="10"/>
  <c r="K726" i="10"/>
  <c r="P726" i="10"/>
  <c r="Q726" i="10"/>
  <c r="J726" i="10"/>
  <c r="I726" i="10"/>
  <c r="T725" i="10"/>
  <c r="U725" i="10" s="1"/>
  <c r="V725" i="10" s="1"/>
  <c r="W725" i="10" s="1"/>
  <c r="X725" i="10" s="1"/>
  <c r="Y725" i="10" s="1"/>
  <c r="Z725" i="10" s="1"/>
  <c r="AA725" i="10" s="1"/>
  <c r="AB725" i="10" s="1"/>
  <c r="AC725" i="10" s="1"/>
  <c r="H727" i="10" l="1"/>
  <c r="S727" i="10" s="1"/>
  <c r="Q727" i="10"/>
  <c r="N727" i="10"/>
  <c r="R727" i="10"/>
  <c r="G727" i="10" s="1"/>
  <c r="K727" i="10"/>
  <c r="L727" i="10"/>
  <c r="I727" i="10"/>
  <c r="D728" i="10"/>
  <c r="M727" i="10"/>
  <c r="P727" i="10"/>
  <c r="J727" i="10"/>
  <c r="O727" i="10"/>
  <c r="T726" i="10"/>
  <c r="U726" i="10" s="1"/>
  <c r="V726" i="10" s="1"/>
  <c r="W726" i="10" s="1"/>
  <c r="X726" i="10" s="1"/>
  <c r="Y726" i="10" s="1"/>
  <c r="Z726" i="10" s="1"/>
  <c r="AA726" i="10" s="1"/>
  <c r="AB726" i="10" s="1"/>
  <c r="AC726" i="10" s="1"/>
  <c r="H728" i="10" l="1"/>
  <c r="S728" i="10" s="1"/>
  <c r="M728" i="10"/>
  <c r="D729" i="10"/>
  <c r="N728" i="10"/>
  <c r="Q728" i="10"/>
  <c r="R728" i="10"/>
  <c r="G728" i="10" s="1"/>
  <c r="I728" i="10"/>
  <c r="P728" i="10"/>
  <c r="L728" i="10"/>
  <c r="K728" i="10"/>
  <c r="O728" i="10"/>
  <c r="J728" i="10"/>
  <c r="T727" i="10"/>
  <c r="U727" i="10" s="1"/>
  <c r="V727" i="10" s="1"/>
  <c r="W727" i="10" s="1"/>
  <c r="X727" i="10" s="1"/>
  <c r="Y727" i="10" s="1"/>
  <c r="Z727" i="10" s="1"/>
  <c r="AA727" i="10" s="1"/>
  <c r="AB727" i="10" s="1"/>
  <c r="AC727" i="10" s="1"/>
  <c r="D730" i="10" l="1"/>
  <c r="K729" i="10"/>
  <c r="M729" i="10"/>
  <c r="I729" i="10"/>
  <c r="H729" i="10"/>
  <c r="S729" i="10" s="1"/>
  <c r="N729" i="10"/>
  <c r="O729" i="10"/>
  <c r="L729" i="10"/>
  <c r="P729" i="10"/>
  <c r="Q729" i="10"/>
  <c r="J729" i="10"/>
  <c r="R729" i="10"/>
  <c r="G729" i="10" s="1"/>
  <c r="T728" i="10"/>
  <c r="U728" i="10" s="1"/>
  <c r="V728" i="10" s="1"/>
  <c r="W728" i="10" s="1"/>
  <c r="X728" i="10" s="1"/>
  <c r="Y728" i="10" s="1"/>
  <c r="Z728" i="10" s="1"/>
  <c r="AA728" i="10" s="1"/>
  <c r="AB728" i="10" s="1"/>
  <c r="AC728" i="10" s="1"/>
  <c r="T729" i="10" l="1"/>
  <c r="U729" i="10" s="1"/>
  <c r="V729" i="10" s="1"/>
  <c r="W729" i="10" s="1"/>
  <c r="X729" i="10" s="1"/>
  <c r="Y729" i="10" s="1"/>
  <c r="Z729" i="10" s="1"/>
  <c r="AA729" i="10" s="1"/>
  <c r="AB729" i="10" s="1"/>
  <c r="AC729" i="10" s="1"/>
  <c r="J730" i="10"/>
  <c r="I730" i="10"/>
  <c r="R730" i="10"/>
  <c r="G730" i="10" s="1"/>
  <c r="O730" i="10"/>
  <c r="D731" i="10"/>
  <c r="L730" i="10"/>
  <c r="H730" i="10"/>
  <c r="S730" i="10" s="1"/>
  <c r="M730" i="10"/>
  <c r="P730" i="10"/>
  <c r="N730" i="10"/>
  <c r="K730" i="10"/>
  <c r="Q730" i="10"/>
  <c r="T730" i="10" l="1"/>
  <c r="U730" i="10" s="1"/>
  <c r="V730" i="10" s="1"/>
  <c r="W730" i="10" s="1"/>
  <c r="X730" i="10" s="1"/>
  <c r="Y730" i="10" s="1"/>
  <c r="Z730" i="10" s="1"/>
  <c r="AA730" i="10" s="1"/>
  <c r="AB730" i="10" s="1"/>
  <c r="AC730" i="10" s="1"/>
  <c r="H731" i="10"/>
  <c r="S731" i="10" s="1"/>
  <c r="R731" i="10"/>
  <c r="G731" i="10" s="1"/>
  <c r="M731" i="10"/>
  <c r="O731" i="10"/>
  <c r="K731" i="10"/>
  <c r="D732" i="10"/>
  <c r="Q731" i="10"/>
  <c r="L731" i="10"/>
  <c r="I731" i="10"/>
  <c r="J731" i="10"/>
  <c r="N731" i="10"/>
  <c r="P731" i="10"/>
  <c r="T731" i="10" l="1"/>
  <c r="U731" i="10" s="1"/>
  <c r="V731" i="10" s="1"/>
  <c r="W731" i="10" s="1"/>
  <c r="X731" i="10" s="1"/>
  <c r="Y731" i="10" s="1"/>
  <c r="Z731" i="10" s="1"/>
  <c r="AA731" i="10" s="1"/>
  <c r="AB731" i="10" s="1"/>
  <c r="AC731" i="10" s="1"/>
  <c r="P732" i="10"/>
  <c r="K732" i="10"/>
  <c r="L732" i="10"/>
  <c r="D733" i="10"/>
  <c r="Q732" i="10"/>
  <c r="I732" i="10"/>
  <c r="O732" i="10"/>
  <c r="H732" i="10"/>
  <c r="S732" i="10" s="1"/>
  <c r="J732" i="10"/>
  <c r="N732" i="10"/>
  <c r="M732" i="10"/>
  <c r="R732" i="10"/>
  <c r="G732" i="10" s="1"/>
  <c r="T732" i="10" l="1"/>
  <c r="U732" i="10" s="1"/>
  <c r="V732" i="10" s="1"/>
  <c r="W732" i="10" s="1"/>
  <c r="X732" i="10" s="1"/>
  <c r="Y732" i="10" s="1"/>
  <c r="Z732" i="10" s="1"/>
  <c r="AA732" i="10" s="1"/>
  <c r="AB732" i="10" s="1"/>
  <c r="AC732" i="10" s="1"/>
  <c r="N733" i="10"/>
  <c r="D734" i="10"/>
  <c r="R733" i="10"/>
  <c r="G733" i="10" s="1"/>
  <c r="M733" i="10"/>
  <c r="Q733" i="10"/>
  <c r="H733" i="10"/>
  <c r="S733" i="10" s="1"/>
  <c r="I733" i="10"/>
  <c r="J733" i="10"/>
  <c r="K733" i="10"/>
  <c r="P733" i="10"/>
  <c r="O733" i="10"/>
  <c r="L733" i="10"/>
  <c r="H734" i="10" l="1"/>
  <c r="S734" i="10" s="1"/>
  <c r="O734" i="10"/>
  <c r="N734" i="10"/>
  <c r="L734" i="10"/>
  <c r="P734" i="10"/>
  <c r="K734" i="10"/>
  <c r="R734" i="10"/>
  <c r="G734" i="10" s="1"/>
  <c r="D735" i="10"/>
  <c r="J734" i="10"/>
  <c r="I734" i="10"/>
  <c r="Q734" i="10"/>
  <c r="M734" i="10"/>
  <c r="T733" i="10"/>
  <c r="U733" i="10" s="1"/>
  <c r="V733" i="10" s="1"/>
  <c r="W733" i="10" s="1"/>
  <c r="X733" i="10" s="1"/>
  <c r="Y733" i="10" s="1"/>
  <c r="Z733" i="10" s="1"/>
  <c r="AA733" i="10" s="1"/>
  <c r="AB733" i="10" s="1"/>
  <c r="AC733" i="10" s="1"/>
  <c r="T734" i="10" l="1"/>
  <c r="U734" i="10" s="1"/>
  <c r="V734" i="10" s="1"/>
  <c r="W734" i="10" s="1"/>
  <c r="X734" i="10" s="1"/>
  <c r="Y734" i="10" s="1"/>
  <c r="Z734" i="10" s="1"/>
  <c r="AA734" i="10" s="1"/>
  <c r="AB734" i="10" s="1"/>
  <c r="AC734" i="10" s="1"/>
  <c r="Q735" i="10"/>
  <c r="M735" i="10"/>
  <c r="O735" i="10"/>
  <c r="I735" i="10"/>
  <c r="D736" i="10"/>
  <c r="R735" i="10"/>
  <c r="G735" i="10" s="1"/>
  <c r="L735" i="10"/>
  <c r="K735" i="10"/>
  <c r="H735" i="10"/>
  <c r="S735" i="10" s="1"/>
  <c r="N735" i="10"/>
  <c r="P735" i="10"/>
  <c r="J735" i="10"/>
  <c r="T735" i="10" l="1"/>
  <c r="U735" i="10" s="1"/>
  <c r="V735" i="10" s="1"/>
  <c r="W735" i="10" s="1"/>
  <c r="X735" i="10" s="1"/>
  <c r="Y735" i="10" s="1"/>
  <c r="Z735" i="10" s="1"/>
  <c r="AA735" i="10" s="1"/>
  <c r="AB735" i="10" s="1"/>
  <c r="AC735" i="10" s="1"/>
  <c r="D737" i="10"/>
  <c r="O736" i="10"/>
  <c r="H736" i="10"/>
  <c r="S736" i="10" s="1"/>
  <c r="J736" i="10"/>
  <c r="P736" i="10"/>
  <c r="K736" i="10"/>
  <c r="R736" i="10"/>
  <c r="G736" i="10" s="1"/>
  <c r="I736" i="10"/>
  <c r="L736" i="10"/>
  <c r="M736" i="10"/>
  <c r="Q736" i="10"/>
  <c r="N736" i="10"/>
  <c r="H737" i="10" l="1"/>
  <c r="S737" i="10" s="1"/>
  <c r="J737" i="10"/>
  <c r="Q737" i="10"/>
  <c r="P737" i="10"/>
  <c r="K737" i="10"/>
  <c r="D738" i="10"/>
  <c r="R737" i="10"/>
  <c r="G737" i="10" s="1"/>
  <c r="M737" i="10"/>
  <c r="L737" i="10"/>
  <c r="O737" i="10"/>
  <c r="I737" i="10"/>
  <c r="N737" i="10"/>
  <c r="T736" i="10"/>
  <c r="U736" i="10" s="1"/>
  <c r="V736" i="10" s="1"/>
  <c r="W736" i="10" s="1"/>
  <c r="X736" i="10" s="1"/>
  <c r="Y736" i="10" s="1"/>
  <c r="Z736" i="10" s="1"/>
  <c r="AA736" i="10" s="1"/>
  <c r="AB736" i="10" s="1"/>
  <c r="AC736" i="10" s="1"/>
  <c r="H738" i="10" l="1"/>
  <c r="S738" i="10" s="1"/>
  <c r="D739" i="10"/>
  <c r="M738" i="10"/>
  <c r="O738" i="10"/>
  <c r="R738" i="10"/>
  <c r="G738" i="10" s="1"/>
  <c r="P738" i="10"/>
  <c r="J738" i="10"/>
  <c r="L738" i="10"/>
  <c r="N738" i="10"/>
  <c r="K738" i="10"/>
  <c r="Q738" i="10"/>
  <c r="I738" i="10"/>
  <c r="T737" i="10"/>
  <c r="U737" i="10" s="1"/>
  <c r="V737" i="10" s="1"/>
  <c r="W737" i="10" s="1"/>
  <c r="X737" i="10" s="1"/>
  <c r="Y737" i="10" s="1"/>
  <c r="Z737" i="10" s="1"/>
  <c r="AA737" i="10" s="1"/>
  <c r="AB737" i="10" s="1"/>
  <c r="AC737" i="10" s="1"/>
  <c r="H739" i="10" l="1"/>
  <c r="S739" i="10" s="1"/>
  <c r="M739" i="10"/>
  <c r="J739" i="10"/>
  <c r="R739" i="10"/>
  <c r="G739" i="10" s="1"/>
  <c r="L739" i="10"/>
  <c r="D740" i="10"/>
  <c r="O739" i="10"/>
  <c r="N739" i="10"/>
  <c r="Q739" i="10"/>
  <c r="K739" i="10"/>
  <c r="P739" i="10"/>
  <c r="I739" i="10"/>
  <c r="T738" i="10"/>
  <c r="U738" i="10" s="1"/>
  <c r="V738" i="10" s="1"/>
  <c r="W738" i="10" s="1"/>
  <c r="X738" i="10" s="1"/>
  <c r="Y738" i="10" s="1"/>
  <c r="Z738" i="10" s="1"/>
  <c r="AA738" i="10" s="1"/>
  <c r="AB738" i="10" s="1"/>
  <c r="AC738" i="10" s="1"/>
  <c r="D741" i="10" l="1"/>
  <c r="J740" i="10"/>
  <c r="H740" i="10"/>
  <c r="S740" i="10" s="1"/>
  <c r="N740" i="10"/>
  <c r="L740" i="10"/>
  <c r="M740" i="10"/>
  <c r="K740" i="10"/>
  <c r="P740" i="10"/>
  <c r="O740" i="10"/>
  <c r="R740" i="10"/>
  <c r="G740" i="10" s="1"/>
  <c r="I740" i="10"/>
  <c r="Q740" i="10"/>
  <c r="T739" i="10"/>
  <c r="U739" i="10" s="1"/>
  <c r="V739" i="10" s="1"/>
  <c r="W739" i="10" s="1"/>
  <c r="X739" i="10" s="1"/>
  <c r="Y739" i="10" s="1"/>
  <c r="Z739" i="10" s="1"/>
  <c r="AA739" i="10" s="1"/>
  <c r="AB739" i="10" s="1"/>
  <c r="AC739" i="10" s="1"/>
  <c r="H741" i="10" l="1"/>
  <c r="S741" i="10" s="1"/>
  <c r="I741" i="10"/>
  <c r="J741" i="10"/>
  <c r="L741" i="10"/>
  <c r="N741" i="10"/>
  <c r="M741" i="10"/>
  <c r="D742" i="10"/>
  <c r="R741" i="10"/>
  <c r="G741" i="10" s="1"/>
  <c r="K741" i="10"/>
  <c r="Q741" i="10"/>
  <c r="P741" i="10"/>
  <c r="O741" i="10"/>
  <c r="T740" i="10"/>
  <c r="U740" i="10" s="1"/>
  <c r="V740" i="10" s="1"/>
  <c r="W740" i="10" s="1"/>
  <c r="X740" i="10" s="1"/>
  <c r="Y740" i="10" s="1"/>
  <c r="Z740" i="10" s="1"/>
  <c r="AA740" i="10" s="1"/>
  <c r="AB740" i="10" s="1"/>
  <c r="AC740" i="10" s="1"/>
  <c r="H742" i="10" l="1"/>
  <c r="S742" i="10" s="1"/>
  <c r="D743" i="10"/>
  <c r="O742" i="10"/>
  <c r="K742" i="10"/>
  <c r="I742" i="10"/>
  <c r="N742" i="10"/>
  <c r="M742" i="10"/>
  <c r="Q742" i="10"/>
  <c r="L742" i="10"/>
  <c r="J742" i="10"/>
  <c r="R742" i="10"/>
  <c r="G742" i="10" s="1"/>
  <c r="P742" i="10"/>
  <c r="T741" i="10"/>
  <c r="U741" i="10" s="1"/>
  <c r="V741" i="10" s="1"/>
  <c r="W741" i="10" s="1"/>
  <c r="X741" i="10" s="1"/>
  <c r="Y741" i="10" s="1"/>
  <c r="Z741" i="10" s="1"/>
  <c r="AA741" i="10" s="1"/>
  <c r="AB741" i="10" s="1"/>
  <c r="AC741" i="10" s="1"/>
  <c r="H743" i="10" l="1"/>
  <c r="S743" i="10" s="1"/>
  <c r="L743" i="10"/>
  <c r="J743" i="10"/>
  <c r="K743" i="10"/>
  <c r="R743" i="10"/>
  <c r="G743" i="10" s="1"/>
  <c r="D744" i="10"/>
  <c r="Q743" i="10"/>
  <c r="I743" i="10"/>
  <c r="N743" i="10"/>
  <c r="M743" i="10"/>
  <c r="O743" i="10"/>
  <c r="P743" i="10"/>
  <c r="T742" i="10"/>
  <c r="U742" i="10" s="1"/>
  <c r="V742" i="10" s="1"/>
  <c r="W742" i="10" s="1"/>
  <c r="X742" i="10" s="1"/>
  <c r="Y742" i="10" s="1"/>
  <c r="Z742" i="10" s="1"/>
  <c r="AA742" i="10" s="1"/>
  <c r="AB742" i="10" s="1"/>
  <c r="AC742" i="10" s="1"/>
  <c r="T743" i="10" l="1"/>
  <c r="U743" i="10" s="1"/>
  <c r="V743" i="10" s="1"/>
  <c r="W743" i="10" s="1"/>
  <c r="X743" i="10" s="1"/>
  <c r="Y743" i="10" s="1"/>
  <c r="Z743" i="10" s="1"/>
  <c r="AA743" i="10" s="1"/>
  <c r="AB743" i="10" s="1"/>
  <c r="AC743" i="10" s="1"/>
  <c r="D745" i="10"/>
  <c r="J744" i="10"/>
  <c r="H744" i="10"/>
  <c r="S744" i="10" s="1"/>
  <c r="N744" i="10"/>
  <c r="R744" i="10"/>
  <c r="G744" i="10" s="1"/>
  <c r="I744" i="10"/>
  <c r="K744" i="10"/>
  <c r="O744" i="10"/>
  <c r="L744" i="10"/>
  <c r="M744" i="10"/>
  <c r="Q744" i="10"/>
  <c r="P744" i="10"/>
  <c r="T744" i="10" l="1"/>
  <c r="U744" i="10" s="1"/>
  <c r="V744" i="10" s="1"/>
  <c r="W744" i="10" s="1"/>
  <c r="X744" i="10" s="1"/>
  <c r="Y744" i="10" s="1"/>
  <c r="Z744" i="10" s="1"/>
  <c r="AA744" i="10" s="1"/>
  <c r="AB744" i="10" s="1"/>
  <c r="AC744" i="10" s="1"/>
  <c r="L745" i="10"/>
  <c r="K745" i="10"/>
  <c r="O745" i="10"/>
  <c r="P745" i="10"/>
  <c r="I745" i="10"/>
  <c r="D746" i="10"/>
  <c r="M745" i="10"/>
  <c r="H745" i="10"/>
  <c r="S745" i="10" s="1"/>
  <c r="Q745" i="10"/>
  <c r="N745" i="10"/>
  <c r="J745" i="10"/>
  <c r="R745" i="10"/>
  <c r="G745" i="10" s="1"/>
  <c r="T745" i="10" l="1"/>
  <c r="U745" i="10" s="1"/>
  <c r="V745" i="10" s="1"/>
  <c r="W745" i="10" s="1"/>
  <c r="X745" i="10" s="1"/>
  <c r="Y745" i="10" s="1"/>
  <c r="Z745" i="10" s="1"/>
  <c r="AA745" i="10" s="1"/>
  <c r="AB745" i="10" s="1"/>
  <c r="AC745" i="10" s="1"/>
  <c r="D747" i="10"/>
  <c r="N746" i="10"/>
  <c r="H746" i="10"/>
  <c r="S746" i="10" s="1"/>
  <c r="K746" i="10"/>
  <c r="J746" i="10"/>
  <c r="Q746" i="10"/>
  <c r="P746" i="10"/>
  <c r="O746" i="10"/>
  <c r="M746" i="10"/>
  <c r="R746" i="10"/>
  <c r="G746" i="10" s="1"/>
  <c r="I746" i="10"/>
  <c r="L746" i="10"/>
  <c r="T746" i="10" l="1"/>
  <c r="U746" i="10" s="1"/>
  <c r="V746" i="10" s="1"/>
  <c r="W746" i="10" s="1"/>
  <c r="X746" i="10" s="1"/>
  <c r="Y746" i="10" s="1"/>
  <c r="Z746" i="10" s="1"/>
  <c r="AA746" i="10" s="1"/>
  <c r="AB746" i="10" s="1"/>
  <c r="AC746" i="10" s="1"/>
  <c r="H747" i="10"/>
  <c r="S747" i="10" s="1"/>
  <c r="K747" i="10"/>
  <c r="O747" i="10"/>
  <c r="P747" i="10"/>
  <c r="L747" i="10"/>
  <c r="N747" i="10"/>
  <c r="R747" i="10"/>
  <c r="G747" i="10" s="1"/>
  <c r="M747" i="10"/>
  <c r="J747" i="10"/>
  <c r="D748" i="10"/>
  <c r="Q747" i="10"/>
  <c r="I747" i="10"/>
  <c r="N748" i="10" l="1"/>
  <c r="R748" i="10"/>
  <c r="G748" i="10" s="1"/>
  <c r="J748" i="10"/>
  <c r="D749" i="10"/>
  <c r="P748" i="10"/>
  <c r="H748" i="10"/>
  <c r="S748" i="10" s="1"/>
  <c r="M748" i="10"/>
  <c r="L748" i="10"/>
  <c r="I748" i="10"/>
  <c r="Q748" i="10"/>
  <c r="O748" i="10"/>
  <c r="K748" i="10"/>
  <c r="T747" i="10"/>
  <c r="U747" i="10" s="1"/>
  <c r="V747" i="10" s="1"/>
  <c r="W747" i="10" s="1"/>
  <c r="X747" i="10" s="1"/>
  <c r="Y747" i="10" s="1"/>
  <c r="Z747" i="10" s="1"/>
  <c r="AA747" i="10" s="1"/>
  <c r="AB747" i="10" s="1"/>
  <c r="AC747" i="10" s="1"/>
  <c r="T748" i="10" l="1"/>
  <c r="U748" i="10" s="1"/>
  <c r="V748" i="10" s="1"/>
  <c r="W748" i="10" s="1"/>
  <c r="X748" i="10" s="1"/>
  <c r="Y748" i="10" s="1"/>
  <c r="Z748" i="10" s="1"/>
  <c r="AA748" i="10" s="1"/>
  <c r="AB748" i="10" s="1"/>
  <c r="AC748" i="10" s="1"/>
  <c r="H749" i="10"/>
  <c r="S749" i="10" s="1"/>
  <c r="Q749" i="10"/>
  <c r="R749" i="10"/>
  <c r="G749" i="10" s="1"/>
  <c r="D750" i="10"/>
  <c r="I749" i="10"/>
  <c r="M749" i="10"/>
  <c r="L749" i="10"/>
  <c r="P749" i="10"/>
  <c r="J749" i="10"/>
  <c r="K749" i="10"/>
  <c r="O749" i="10"/>
  <c r="N749" i="10"/>
  <c r="H750" i="10" l="1"/>
  <c r="S750" i="10" s="1"/>
  <c r="O750" i="10"/>
  <c r="N750" i="10"/>
  <c r="J750" i="10"/>
  <c r="P750" i="10"/>
  <c r="R750" i="10"/>
  <c r="G750" i="10" s="1"/>
  <c r="M750" i="10"/>
  <c r="I750" i="10"/>
  <c r="Q750" i="10"/>
  <c r="D751" i="10"/>
  <c r="K750" i="10"/>
  <c r="L750" i="10"/>
  <c r="T749" i="10"/>
  <c r="U749" i="10" s="1"/>
  <c r="V749" i="10" s="1"/>
  <c r="W749" i="10" s="1"/>
  <c r="X749" i="10" s="1"/>
  <c r="Y749" i="10" s="1"/>
  <c r="Z749" i="10" s="1"/>
  <c r="AA749" i="10" s="1"/>
  <c r="AB749" i="10" s="1"/>
  <c r="AC749" i="10" s="1"/>
  <c r="H751" i="10" l="1"/>
  <c r="S751" i="10" s="1"/>
  <c r="K751" i="10"/>
  <c r="J751" i="10"/>
  <c r="D752" i="10"/>
  <c r="O751" i="10"/>
  <c r="M751" i="10"/>
  <c r="N751" i="10"/>
  <c r="R751" i="10"/>
  <c r="G751" i="10" s="1"/>
  <c r="I751" i="10"/>
  <c r="P751" i="10"/>
  <c r="L751" i="10"/>
  <c r="Q751" i="10"/>
  <c r="T750" i="10"/>
  <c r="U750" i="10" s="1"/>
  <c r="V750" i="10" s="1"/>
  <c r="W750" i="10" s="1"/>
  <c r="X750" i="10" s="1"/>
  <c r="Y750" i="10" s="1"/>
  <c r="Z750" i="10" s="1"/>
  <c r="AA750" i="10" s="1"/>
  <c r="AB750" i="10" s="1"/>
  <c r="AC750" i="10" s="1"/>
  <c r="N752" i="10" l="1"/>
  <c r="Q752" i="10"/>
  <c r="M752" i="10"/>
  <c r="O752" i="10"/>
  <c r="L752" i="10"/>
  <c r="I752" i="10"/>
  <c r="P752" i="10"/>
  <c r="K752" i="10"/>
  <c r="D753" i="10"/>
  <c r="R752" i="10"/>
  <c r="G752" i="10" s="1"/>
  <c r="H752" i="10"/>
  <c r="S752" i="10" s="1"/>
  <c r="J752" i="10"/>
  <c r="T751" i="10"/>
  <c r="U751" i="10" s="1"/>
  <c r="V751" i="10" s="1"/>
  <c r="W751" i="10" s="1"/>
  <c r="X751" i="10" s="1"/>
  <c r="Y751" i="10" s="1"/>
  <c r="Z751" i="10" s="1"/>
  <c r="AA751" i="10" s="1"/>
  <c r="AB751" i="10" s="1"/>
  <c r="AC751" i="10" s="1"/>
  <c r="T752" i="10" l="1"/>
  <c r="U752" i="10" s="1"/>
  <c r="V752" i="10" s="1"/>
  <c r="W752" i="10" s="1"/>
  <c r="X752" i="10" s="1"/>
  <c r="Y752" i="10" s="1"/>
  <c r="Z752" i="10" s="1"/>
  <c r="AA752" i="10" s="1"/>
  <c r="AB752" i="10" s="1"/>
  <c r="AC752" i="10" s="1"/>
  <c r="R753" i="10"/>
  <c r="G753" i="10" s="1"/>
  <c r="O753" i="10"/>
  <c r="D754" i="10"/>
  <c r="Q753" i="10"/>
  <c r="H753" i="10"/>
  <c r="S753" i="10" s="1"/>
  <c r="P753" i="10"/>
  <c r="M753" i="10"/>
  <c r="N753" i="10"/>
  <c r="L753" i="10"/>
  <c r="I753" i="10"/>
  <c r="K753" i="10"/>
  <c r="J753" i="10"/>
  <c r="Q754" i="10" l="1"/>
  <c r="N754" i="10"/>
  <c r="D755" i="10"/>
  <c r="M754" i="10"/>
  <c r="K754" i="10"/>
  <c r="O754" i="10"/>
  <c r="P754" i="10"/>
  <c r="L754" i="10"/>
  <c r="R754" i="10"/>
  <c r="G754" i="10" s="1"/>
  <c r="H754" i="10"/>
  <c r="S754" i="10" s="1"/>
  <c r="I754" i="10"/>
  <c r="J754" i="10"/>
  <c r="T753" i="10"/>
  <c r="U753" i="10" s="1"/>
  <c r="V753" i="10" s="1"/>
  <c r="W753" i="10" s="1"/>
  <c r="X753" i="10" s="1"/>
  <c r="Y753" i="10" s="1"/>
  <c r="Z753" i="10" s="1"/>
  <c r="AA753" i="10" s="1"/>
  <c r="AB753" i="10" s="1"/>
  <c r="AC753" i="10" s="1"/>
  <c r="N755" i="10" l="1"/>
  <c r="Q755" i="10"/>
  <c r="H755" i="10"/>
  <c r="S755" i="10" s="1"/>
  <c r="R755" i="10"/>
  <c r="G755" i="10" s="1"/>
  <c r="O755" i="10"/>
  <c r="M755" i="10"/>
  <c r="P755" i="10"/>
  <c r="D756" i="10"/>
  <c r="L755" i="10"/>
  <c r="J755" i="10"/>
  <c r="I755" i="10"/>
  <c r="K755" i="10"/>
  <c r="T754" i="10"/>
  <c r="U754" i="10" s="1"/>
  <c r="V754" i="10" s="1"/>
  <c r="W754" i="10" s="1"/>
  <c r="X754" i="10" s="1"/>
  <c r="Y754" i="10" s="1"/>
  <c r="Z754" i="10" s="1"/>
  <c r="AA754" i="10" s="1"/>
  <c r="AB754" i="10" s="1"/>
  <c r="AC754" i="10" s="1"/>
  <c r="M756" i="10" l="1"/>
  <c r="D757" i="10"/>
  <c r="R756" i="10"/>
  <c r="G756" i="10" s="1"/>
  <c r="I756" i="10"/>
  <c r="Q756" i="10"/>
  <c r="K756" i="10"/>
  <c r="L756" i="10"/>
  <c r="N756" i="10"/>
  <c r="H756" i="10"/>
  <c r="S756" i="10" s="1"/>
  <c r="J756" i="10"/>
  <c r="O756" i="10"/>
  <c r="P756" i="10"/>
  <c r="T755" i="10"/>
  <c r="U755" i="10" s="1"/>
  <c r="V755" i="10" s="1"/>
  <c r="W755" i="10" s="1"/>
  <c r="X755" i="10" s="1"/>
  <c r="Y755" i="10" s="1"/>
  <c r="Z755" i="10" s="1"/>
  <c r="AA755" i="10" s="1"/>
  <c r="AB755" i="10" s="1"/>
  <c r="AC755" i="10" s="1"/>
  <c r="N757" i="10" l="1"/>
  <c r="M757" i="10"/>
  <c r="Q757" i="10"/>
  <c r="R757" i="10"/>
  <c r="G757" i="10" s="1"/>
  <c r="O757" i="10"/>
  <c r="P757" i="10"/>
  <c r="D758" i="10"/>
  <c r="K757" i="10"/>
  <c r="H757" i="10"/>
  <c r="S757" i="10" s="1"/>
  <c r="J757" i="10"/>
  <c r="L757" i="10"/>
  <c r="I757" i="10"/>
  <c r="T756" i="10"/>
  <c r="U756" i="10" s="1"/>
  <c r="V756" i="10" s="1"/>
  <c r="W756" i="10" s="1"/>
  <c r="X756" i="10" s="1"/>
  <c r="Y756" i="10" s="1"/>
  <c r="Z756" i="10" s="1"/>
  <c r="AA756" i="10" s="1"/>
  <c r="AB756" i="10" s="1"/>
  <c r="AC756" i="10" s="1"/>
  <c r="J758" i="10" l="1"/>
  <c r="Q758" i="10"/>
  <c r="P758" i="10"/>
  <c r="I758" i="10"/>
  <c r="K758" i="10"/>
  <c r="D759" i="10"/>
  <c r="O758" i="10"/>
  <c r="N758" i="10"/>
  <c r="H758" i="10"/>
  <c r="S758" i="10" s="1"/>
  <c r="L758" i="10"/>
  <c r="M758" i="10"/>
  <c r="R758" i="10"/>
  <c r="G758" i="10" s="1"/>
  <c r="T757" i="10"/>
  <c r="U757" i="10" s="1"/>
  <c r="V757" i="10" s="1"/>
  <c r="W757" i="10" s="1"/>
  <c r="X757" i="10" s="1"/>
  <c r="Y757" i="10" s="1"/>
  <c r="Z757" i="10" s="1"/>
  <c r="AA757" i="10" s="1"/>
  <c r="AB757" i="10" s="1"/>
  <c r="AC757" i="10" s="1"/>
  <c r="H759" i="10" l="1"/>
  <c r="S759" i="10" s="1"/>
  <c r="N759" i="10"/>
  <c r="I759" i="10"/>
  <c r="O759" i="10"/>
  <c r="K759" i="10"/>
  <c r="D760" i="10"/>
  <c r="L759" i="10"/>
  <c r="M759" i="10"/>
  <c r="J759" i="10"/>
  <c r="R759" i="10"/>
  <c r="G759" i="10" s="1"/>
  <c r="P759" i="10"/>
  <c r="Q759" i="10"/>
  <c r="T758" i="10"/>
  <c r="U758" i="10" s="1"/>
  <c r="V758" i="10" s="1"/>
  <c r="W758" i="10" s="1"/>
  <c r="X758" i="10" s="1"/>
  <c r="Y758" i="10" s="1"/>
  <c r="Z758" i="10" s="1"/>
  <c r="AA758" i="10" s="1"/>
  <c r="AB758" i="10" s="1"/>
  <c r="AC758" i="10" s="1"/>
  <c r="M760" i="10" l="1"/>
  <c r="K760" i="10"/>
  <c r="O760" i="10"/>
  <c r="D761" i="10"/>
  <c r="I760" i="10"/>
  <c r="R760" i="10"/>
  <c r="G760" i="10" s="1"/>
  <c r="H760" i="10"/>
  <c r="S760" i="10" s="1"/>
  <c r="L760" i="10"/>
  <c r="N760" i="10"/>
  <c r="Q760" i="10"/>
  <c r="P760" i="10"/>
  <c r="J760" i="10"/>
  <c r="T759" i="10"/>
  <c r="U759" i="10" s="1"/>
  <c r="V759" i="10" s="1"/>
  <c r="W759" i="10" s="1"/>
  <c r="X759" i="10" s="1"/>
  <c r="Y759" i="10" s="1"/>
  <c r="Z759" i="10" s="1"/>
  <c r="AA759" i="10" s="1"/>
  <c r="AB759" i="10" s="1"/>
  <c r="AC759" i="10" s="1"/>
  <c r="T760" i="10" l="1"/>
  <c r="U760" i="10" s="1"/>
  <c r="V760" i="10" s="1"/>
  <c r="W760" i="10" s="1"/>
  <c r="X760" i="10" s="1"/>
  <c r="Y760" i="10" s="1"/>
  <c r="Z760" i="10" s="1"/>
  <c r="AA760" i="10" s="1"/>
  <c r="AB760" i="10" s="1"/>
  <c r="AC760" i="10" s="1"/>
  <c r="H761" i="10"/>
  <c r="S761" i="10" s="1"/>
  <c r="P761" i="10"/>
  <c r="Q761" i="10"/>
  <c r="O761" i="10"/>
  <c r="M761" i="10"/>
  <c r="J761" i="10"/>
  <c r="R761" i="10"/>
  <c r="G761" i="10" s="1"/>
  <c r="K761" i="10"/>
  <c r="L761" i="10"/>
  <c r="D762" i="10"/>
  <c r="I761" i="10"/>
  <c r="N761" i="10"/>
  <c r="T761" i="10" l="1"/>
  <c r="U761" i="10" s="1"/>
  <c r="V761" i="10" s="1"/>
  <c r="W761" i="10" s="1"/>
  <c r="X761" i="10" s="1"/>
  <c r="Y761" i="10" s="1"/>
  <c r="Z761" i="10" s="1"/>
  <c r="AA761" i="10" s="1"/>
  <c r="AB761" i="10" s="1"/>
  <c r="AC761" i="10" s="1"/>
  <c r="H762" i="10"/>
  <c r="S762" i="10" s="1"/>
  <c r="J762" i="10"/>
  <c r="Q762" i="10"/>
  <c r="D763" i="10"/>
  <c r="M762" i="10"/>
  <c r="L762" i="10"/>
  <c r="N762" i="10"/>
  <c r="R762" i="10"/>
  <c r="G762" i="10" s="1"/>
  <c r="K762" i="10"/>
  <c r="O762" i="10"/>
  <c r="I762" i="10"/>
  <c r="P762" i="10"/>
  <c r="H763" i="10" l="1"/>
  <c r="S763" i="10" s="1"/>
  <c r="Q763" i="10"/>
  <c r="O763" i="10"/>
  <c r="R763" i="10"/>
  <c r="G763" i="10" s="1"/>
  <c r="M763" i="10"/>
  <c r="N763" i="10"/>
  <c r="L763" i="10"/>
  <c r="K763" i="10"/>
  <c r="P763" i="10"/>
  <c r="D764" i="10"/>
  <c r="J763" i="10"/>
  <c r="I763" i="10"/>
  <c r="T762" i="10"/>
  <c r="U762" i="10" s="1"/>
  <c r="V762" i="10" s="1"/>
  <c r="W762" i="10" s="1"/>
  <c r="X762" i="10" s="1"/>
  <c r="Y762" i="10" s="1"/>
  <c r="Z762" i="10" s="1"/>
  <c r="AA762" i="10" s="1"/>
  <c r="AB762" i="10" s="1"/>
  <c r="AC762" i="10" s="1"/>
  <c r="H764" i="10" l="1"/>
  <c r="S764" i="10" s="1"/>
  <c r="O764" i="10"/>
  <c r="D765" i="10"/>
  <c r="R764" i="10"/>
  <c r="G764" i="10" s="1"/>
  <c r="P764" i="10"/>
  <c r="M764" i="10"/>
  <c r="I764" i="10"/>
  <c r="K764" i="10"/>
  <c r="N764" i="10"/>
  <c r="L764" i="10"/>
  <c r="Q764" i="10"/>
  <c r="J764" i="10"/>
  <c r="T763" i="10"/>
  <c r="U763" i="10" s="1"/>
  <c r="V763" i="10" s="1"/>
  <c r="W763" i="10" s="1"/>
  <c r="X763" i="10" s="1"/>
  <c r="Y763" i="10" s="1"/>
  <c r="Z763" i="10" s="1"/>
  <c r="AA763" i="10" s="1"/>
  <c r="AB763" i="10" s="1"/>
  <c r="AC763" i="10" s="1"/>
  <c r="P765" i="10" l="1"/>
  <c r="N765" i="10"/>
  <c r="D766" i="10"/>
  <c r="O765" i="10"/>
  <c r="M765" i="10"/>
  <c r="Q765" i="10"/>
  <c r="H765" i="10"/>
  <c r="S765" i="10" s="1"/>
  <c r="J765" i="10"/>
  <c r="K765" i="10"/>
  <c r="I765" i="10"/>
  <c r="L765" i="10"/>
  <c r="R765" i="10"/>
  <c r="G765" i="10" s="1"/>
  <c r="T764" i="10"/>
  <c r="U764" i="10" s="1"/>
  <c r="V764" i="10" s="1"/>
  <c r="W764" i="10" s="1"/>
  <c r="X764" i="10" s="1"/>
  <c r="Y764" i="10" s="1"/>
  <c r="Z764" i="10" s="1"/>
  <c r="AA764" i="10" s="1"/>
  <c r="AB764" i="10" s="1"/>
  <c r="AC764" i="10" s="1"/>
  <c r="H766" i="10" l="1"/>
  <c r="S766" i="10" s="1"/>
  <c r="L766" i="10"/>
  <c r="K766" i="10"/>
  <c r="M766" i="10"/>
  <c r="R766" i="10"/>
  <c r="G766" i="10" s="1"/>
  <c r="N766" i="10"/>
  <c r="P766" i="10"/>
  <c r="D767" i="10"/>
  <c r="I766" i="10"/>
  <c r="O766" i="10"/>
  <c r="J766" i="10"/>
  <c r="Q766" i="10"/>
  <c r="T765" i="10"/>
  <c r="U765" i="10" s="1"/>
  <c r="V765" i="10" s="1"/>
  <c r="W765" i="10" s="1"/>
  <c r="X765" i="10" s="1"/>
  <c r="Y765" i="10" s="1"/>
  <c r="Z765" i="10" s="1"/>
  <c r="AA765" i="10" s="1"/>
  <c r="AB765" i="10" s="1"/>
  <c r="AC765" i="10" s="1"/>
  <c r="T766" i="10" l="1"/>
  <c r="U766" i="10" s="1"/>
  <c r="V766" i="10" s="1"/>
  <c r="W766" i="10" s="1"/>
  <c r="X766" i="10" s="1"/>
  <c r="Y766" i="10" s="1"/>
  <c r="Z766" i="10" s="1"/>
  <c r="AA766" i="10" s="1"/>
  <c r="AB766" i="10" s="1"/>
  <c r="AC766" i="10" s="1"/>
  <c r="M767" i="10"/>
  <c r="D768" i="10"/>
  <c r="L767" i="10"/>
  <c r="H767" i="10"/>
  <c r="S767" i="10" s="1"/>
  <c r="K767" i="10"/>
  <c r="P767" i="10"/>
  <c r="O767" i="10"/>
  <c r="R767" i="10"/>
  <c r="G767" i="10" s="1"/>
  <c r="Q767" i="10"/>
  <c r="I767" i="10"/>
  <c r="N767" i="10"/>
  <c r="J767" i="10"/>
  <c r="T767" i="10" l="1"/>
  <c r="U767" i="10" s="1"/>
  <c r="V767" i="10" s="1"/>
  <c r="W767" i="10" s="1"/>
  <c r="X767" i="10" s="1"/>
  <c r="Y767" i="10" s="1"/>
  <c r="Z767" i="10" s="1"/>
  <c r="AA767" i="10" s="1"/>
  <c r="AB767" i="10" s="1"/>
  <c r="AC767" i="10" s="1"/>
  <c r="H768" i="10"/>
  <c r="S768" i="10" s="1"/>
  <c r="N768" i="10"/>
  <c r="L768" i="10"/>
  <c r="O768" i="10"/>
  <c r="R768" i="10"/>
  <c r="G768" i="10" s="1"/>
  <c r="I768" i="10"/>
  <c r="Q768" i="10"/>
  <c r="D769" i="10"/>
  <c r="J768" i="10"/>
  <c r="K768" i="10"/>
  <c r="M768" i="10"/>
  <c r="P768" i="10"/>
  <c r="T768" i="10" l="1"/>
  <c r="U768" i="10" s="1"/>
  <c r="V768" i="10" s="1"/>
  <c r="W768" i="10" s="1"/>
  <c r="X768" i="10" s="1"/>
  <c r="Y768" i="10" s="1"/>
  <c r="Z768" i="10" s="1"/>
  <c r="AA768" i="10" s="1"/>
  <c r="AB768" i="10" s="1"/>
  <c r="AC768" i="10" s="1"/>
  <c r="K769" i="10"/>
  <c r="D770" i="10"/>
  <c r="P769" i="10"/>
  <c r="H769" i="10"/>
  <c r="S769" i="10" s="1"/>
  <c r="M769" i="10"/>
  <c r="L769" i="10"/>
  <c r="J769" i="10"/>
  <c r="R769" i="10"/>
  <c r="G769" i="10" s="1"/>
  <c r="O769" i="10"/>
  <c r="N769" i="10"/>
  <c r="Q769" i="10"/>
  <c r="I769" i="10"/>
  <c r="H770" i="10" l="1"/>
  <c r="S770" i="10" s="1"/>
  <c r="M770" i="10"/>
  <c r="J770" i="10"/>
  <c r="L770" i="10"/>
  <c r="I770" i="10"/>
  <c r="R770" i="10"/>
  <c r="G770" i="10" s="1"/>
  <c r="O770" i="10"/>
  <c r="D771" i="10"/>
  <c r="Q770" i="10"/>
  <c r="K770" i="10"/>
  <c r="N770" i="10"/>
  <c r="P770" i="10"/>
  <c r="T769" i="10"/>
  <c r="U769" i="10" s="1"/>
  <c r="V769" i="10" s="1"/>
  <c r="W769" i="10" s="1"/>
  <c r="X769" i="10" s="1"/>
  <c r="Y769" i="10" s="1"/>
  <c r="Z769" i="10" s="1"/>
  <c r="AA769" i="10" s="1"/>
  <c r="AB769" i="10" s="1"/>
  <c r="AC769" i="10" s="1"/>
  <c r="N771" i="10" l="1"/>
  <c r="D772" i="10"/>
  <c r="M771" i="10"/>
  <c r="H771" i="10"/>
  <c r="S771" i="10" s="1"/>
  <c r="K771" i="10"/>
  <c r="P771" i="10"/>
  <c r="R771" i="10"/>
  <c r="G771" i="10" s="1"/>
  <c r="I771" i="10"/>
  <c r="L771" i="10"/>
  <c r="J771" i="10"/>
  <c r="Q771" i="10"/>
  <c r="O771" i="10"/>
  <c r="T770" i="10"/>
  <c r="U770" i="10" s="1"/>
  <c r="V770" i="10" s="1"/>
  <c r="W770" i="10" s="1"/>
  <c r="X770" i="10" s="1"/>
  <c r="Y770" i="10" s="1"/>
  <c r="Z770" i="10" s="1"/>
  <c r="AA770" i="10" s="1"/>
  <c r="AB770" i="10" s="1"/>
  <c r="AC770" i="10" s="1"/>
  <c r="D773" i="10" l="1"/>
  <c r="L772" i="10"/>
  <c r="N772" i="10"/>
  <c r="H772" i="10"/>
  <c r="S772" i="10" s="1"/>
  <c r="O772" i="10"/>
  <c r="Q772" i="10"/>
  <c r="K772" i="10"/>
  <c r="M772" i="10"/>
  <c r="R772" i="10"/>
  <c r="G772" i="10" s="1"/>
  <c r="P772" i="10"/>
  <c r="I772" i="10"/>
  <c r="J772" i="10"/>
  <c r="T771" i="10"/>
  <c r="U771" i="10" s="1"/>
  <c r="V771" i="10" s="1"/>
  <c r="W771" i="10" s="1"/>
  <c r="X771" i="10" s="1"/>
  <c r="Y771" i="10" s="1"/>
  <c r="Z771" i="10" s="1"/>
  <c r="AA771" i="10" s="1"/>
  <c r="AB771" i="10" s="1"/>
  <c r="AC771" i="10" s="1"/>
  <c r="T772" i="10" l="1"/>
  <c r="U772" i="10" s="1"/>
  <c r="V772" i="10" s="1"/>
  <c r="W772" i="10" s="1"/>
  <c r="X772" i="10" s="1"/>
  <c r="Y772" i="10" s="1"/>
  <c r="Z772" i="10" s="1"/>
  <c r="AA772" i="10" s="1"/>
  <c r="AB772" i="10" s="1"/>
  <c r="AC772" i="10" s="1"/>
  <c r="K773" i="10"/>
  <c r="H773" i="10"/>
  <c r="S773" i="10" s="1"/>
  <c r="I773" i="10"/>
  <c r="R773" i="10"/>
  <c r="G773" i="10" s="1"/>
  <c r="P773" i="10"/>
  <c r="M773" i="10"/>
  <c r="N773" i="10"/>
  <c r="Q773" i="10"/>
  <c r="J773" i="10"/>
  <c r="D774" i="10"/>
  <c r="O773" i="10"/>
  <c r="L773" i="10"/>
  <c r="I774" i="10" l="1"/>
  <c r="M774" i="10"/>
  <c r="P774" i="10"/>
  <c r="J774" i="10"/>
  <c r="D775" i="10"/>
  <c r="H774" i="10"/>
  <c r="S774" i="10" s="1"/>
  <c r="R774" i="10"/>
  <c r="G774" i="10" s="1"/>
  <c r="K774" i="10"/>
  <c r="O774" i="10"/>
  <c r="L774" i="10"/>
  <c r="N774" i="10"/>
  <c r="Q774" i="10"/>
  <c r="T773" i="10"/>
  <c r="U773" i="10" s="1"/>
  <c r="V773" i="10" s="1"/>
  <c r="W773" i="10" s="1"/>
  <c r="X773" i="10" s="1"/>
  <c r="Y773" i="10" s="1"/>
  <c r="Z773" i="10" s="1"/>
  <c r="AA773" i="10" s="1"/>
  <c r="AB773" i="10" s="1"/>
  <c r="AC773" i="10" s="1"/>
  <c r="T774" i="10" l="1"/>
  <c r="U774" i="10" s="1"/>
  <c r="V774" i="10" s="1"/>
  <c r="W774" i="10" s="1"/>
  <c r="X774" i="10" s="1"/>
  <c r="Y774" i="10" s="1"/>
  <c r="Z774" i="10" s="1"/>
  <c r="AA774" i="10" s="1"/>
  <c r="AB774" i="10" s="1"/>
  <c r="AC774" i="10" s="1"/>
  <c r="I775" i="10"/>
  <c r="N775" i="10"/>
  <c r="D776" i="10"/>
  <c r="P775" i="10"/>
  <c r="R775" i="10"/>
  <c r="G775" i="10" s="1"/>
  <c r="H775" i="10"/>
  <c r="S775" i="10" s="1"/>
  <c r="J775" i="10"/>
  <c r="L775" i="10"/>
  <c r="K775" i="10"/>
  <c r="M775" i="10"/>
  <c r="Q775" i="10"/>
  <c r="O775" i="10"/>
  <c r="L776" i="10" l="1"/>
  <c r="O776" i="10"/>
  <c r="D777" i="10"/>
  <c r="N776" i="10"/>
  <c r="J776" i="10"/>
  <c r="H776" i="10"/>
  <c r="S776" i="10" s="1"/>
  <c r="P776" i="10"/>
  <c r="K776" i="10"/>
  <c r="R776" i="10"/>
  <c r="G776" i="10" s="1"/>
  <c r="I776" i="10"/>
  <c r="Q776" i="10"/>
  <c r="M776" i="10"/>
  <c r="T775" i="10"/>
  <c r="U775" i="10" s="1"/>
  <c r="V775" i="10" s="1"/>
  <c r="W775" i="10" s="1"/>
  <c r="X775" i="10" s="1"/>
  <c r="Y775" i="10" s="1"/>
  <c r="Z775" i="10" s="1"/>
  <c r="AA775" i="10" s="1"/>
  <c r="AB775" i="10" s="1"/>
  <c r="AC775" i="10" s="1"/>
  <c r="T776" i="10" l="1"/>
  <c r="U776" i="10" s="1"/>
  <c r="V776" i="10" s="1"/>
  <c r="W776" i="10" s="1"/>
  <c r="X776" i="10" s="1"/>
  <c r="Y776" i="10" s="1"/>
  <c r="Z776" i="10" s="1"/>
  <c r="AA776" i="10" s="1"/>
  <c r="AB776" i="10" s="1"/>
  <c r="AC776" i="10" s="1"/>
  <c r="H777" i="10"/>
  <c r="S777" i="10" s="1"/>
  <c r="R777" i="10"/>
  <c r="G777" i="10" s="1"/>
  <c r="I777" i="10"/>
  <c r="P777" i="10"/>
  <c r="K777" i="10"/>
  <c r="Q777" i="10"/>
  <c r="L777" i="10"/>
  <c r="J777" i="10"/>
  <c r="D778" i="10"/>
  <c r="O777" i="10"/>
  <c r="M777" i="10"/>
  <c r="N777" i="10"/>
  <c r="R778" i="10" l="1"/>
  <c r="G778" i="10" s="1"/>
  <c r="D779" i="10"/>
  <c r="J778" i="10"/>
  <c r="H778" i="10"/>
  <c r="S778" i="10" s="1"/>
  <c r="L778" i="10"/>
  <c r="N778" i="10"/>
  <c r="Q778" i="10"/>
  <c r="I778" i="10"/>
  <c r="O778" i="10"/>
  <c r="P778" i="10"/>
  <c r="M778" i="10"/>
  <c r="K778" i="10"/>
  <c r="T777" i="10"/>
  <c r="U777" i="10" s="1"/>
  <c r="V777" i="10" s="1"/>
  <c r="W777" i="10" s="1"/>
  <c r="X777" i="10" s="1"/>
  <c r="Y777" i="10" s="1"/>
  <c r="Z777" i="10" s="1"/>
  <c r="AA777" i="10" s="1"/>
  <c r="AB777" i="10" s="1"/>
  <c r="AC777" i="10" s="1"/>
  <c r="H779" i="10" l="1"/>
  <c r="S779" i="10" s="1"/>
  <c r="O779" i="10"/>
  <c r="L779" i="10"/>
  <c r="Q779" i="10"/>
  <c r="J779" i="10"/>
  <c r="I779" i="10"/>
  <c r="P779" i="10"/>
  <c r="M779" i="10"/>
  <c r="D780" i="10"/>
  <c r="N779" i="10"/>
  <c r="K779" i="10"/>
  <c r="R779" i="10"/>
  <c r="G779" i="10" s="1"/>
  <c r="T778" i="10"/>
  <c r="U778" i="10" s="1"/>
  <c r="V778" i="10" s="1"/>
  <c r="W778" i="10" s="1"/>
  <c r="X778" i="10" s="1"/>
  <c r="Y778" i="10" s="1"/>
  <c r="Z778" i="10" s="1"/>
  <c r="AA778" i="10" s="1"/>
  <c r="AB778" i="10" s="1"/>
  <c r="AC778" i="10" s="1"/>
  <c r="P780" i="10" l="1"/>
  <c r="M780" i="10"/>
  <c r="L780" i="10"/>
  <c r="K780" i="10"/>
  <c r="I780" i="10"/>
  <c r="D781" i="10"/>
  <c r="Q780" i="10"/>
  <c r="R780" i="10"/>
  <c r="G780" i="10" s="1"/>
  <c r="H780" i="10"/>
  <c r="S780" i="10" s="1"/>
  <c r="O780" i="10"/>
  <c r="J780" i="10"/>
  <c r="N780" i="10"/>
  <c r="T779" i="10"/>
  <c r="U779" i="10" s="1"/>
  <c r="V779" i="10" s="1"/>
  <c r="W779" i="10" s="1"/>
  <c r="X779" i="10" s="1"/>
  <c r="Y779" i="10" s="1"/>
  <c r="Z779" i="10" s="1"/>
  <c r="AA779" i="10" s="1"/>
  <c r="AB779" i="10" s="1"/>
  <c r="AC779" i="10" s="1"/>
  <c r="H781" i="10" l="1"/>
  <c r="S781" i="10" s="1"/>
  <c r="D782" i="10"/>
  <c r="R781" i="10"/>
  <c r="G781" i="10" s="1"/>
  <c r="O781" i="10"/>
  <c r="N781" i="10"/>
  <c r="J781" i="10"/>
  <c r="M781" i="10"/>
  <c r="L781" i="10"/>
  <c r="P781" i="10"/>
  <c r="I781" i="10"/>
  <c r="K781" i="10"/>
  <c r="Q781" i="10"/>
  <c r="T780" i="10"/>
  <c r="U780" i="10" s="1"/>
  <c r="V780" i="10" s="1"/>
  <c r="W780" i="10" s="1"/>
  <c r="X780" i="10" s="1"/>
  <c r="Y780" i="10" s="1"/>
  <c r="Z780" i="10" s="1"/>
  <c r="AA780" i="10" s="1"/>
  <c r="AB780" i="10" s="1"/>
  <c r="AC780" i="10" s="1"/>
  <c r="I782" i="10" l="1"/>
  <c r="P782" i="10"/>
  <c r="R782" i="10"/>
  <c r="G782" i="10" s="1"/>
  <c r="O782" i="10"/>
  <c r="D783" i="10"/>
  <c r="J782" i="10"/>
  <c r="H782" i="10"/>
  <c r="S782" i="10" s="1"/>
  <c r="Q782" i="10"/>
  <c r="M782" i="10"/>
  <c r="N782" i="10"/>
  <c r="L782" i="10"/>
  <c r="K782" i="10"/>
  <c r="T781" i="10"/>
  <c r="U781" i="10" s="1"/>
  <c r="V781" i="10" s="1"/>
  <c r="W781" i="10" s="1"/>
  <c r="X781" i="10" s="1"/>
  <c r="Y781" i="10" s="1"/>
  <c r="Z781" i="10" s="1"/>
  <c r="AA781" i="10" s="1"/>
  <c r="AB781" i="10" s="1"/>
  <c r="AC781" i="10" s="1"/>
  <c r="T782" i="10" l="1"/>
  <c r="U782" i="10" s="1"/>
  <c r="V782" i="10" s="1"/>
  <c r="W782" i="10" s="1"/>
  <c r="X782" i="10" s="1"/>
  <c r="Y782" i="10" s="1"/>
  <c r="Z782" i="10" s="1"/>
  <c r="AA782" i="10" s="1"/>
  <c r="AB782" i="10" s="1"/>
  <c r="AC782" i="10" s="1"/>
  <c r="N783" i="10"/>
  <c r="P783" i="10"/>
  <c r="L783" i="10"/>
  <c r="M783" i="10"/>
  <c r="D784" i="10"/>
  <c r="J783" i="10"/>
  <c r="Q783" i="10"/>
  <c r="H783" i="10"/>
  <c r="S783" i="10" s="1"/>
  <c r="R783" i="10"/>
  <c r="G783" i="10" s="1"/>
  <c r="I783" i="10"/>
  <c r="K783" i="10"/>
  <c r="O783" i="10"/>
  <c r="T783" i="10" l="1"/>
  <c r="U783" i="10" s="1"/>
  <c r="V783" i="10" s="1"/>
  <c r="W783" i="10" s="1"/>
  <c r="X783" i="10" s="1"/>
  <c r="Y783" i="10" s="1"/>
  <c r="Z783" i="10" s="1"/>
  <c r="AA783" i="10" s="1"/>
  <c r="AB783" i="10" s="1"/>
  <c r="AC783" i="10" s="1"/>
  <c r="M784" i="10"/>
  <c r="O784" i="10"/>
  <c r="I784" i="10"/>
  <c r="D785" i="10"/>
  <c r="K784" i="10"/>
  <c r="J784" i="10"/>
  <c r="N784" i="10"/>
  <c r="H784" i="10"/>
  <c r="S784" i="10" s="1"/>
  <c r="L784" i="10"/>
  <c r="R784" i="10"/>
  <c r="G784" i="10" s="1"/>
  <c r="P784" i="10"/>
  <c r="Q784" i="10"/>
  <c r="H785" i="10" l="1"/>
  <c r="S785" i="10" s="1"/>
  <c r="M785" i="10"/>
  <c r="O785" i="10"/>
  <c r="N785" i="10"/>
  <c r="L785" i="10"/>
  <c r="Q785" i="10"/>
  <c r="K785" i="10"/>
  <c r="P785" i="10"/>
  <c r="J785" i="10"/>
  <c r="D786" i="10"/>
  <c r="R785" i="10"/>
  <c r="G785" i="10" s="1"/>
  <c r="I785" i="10"/>
  <c r="T784" i="10"/>
  <c r="U784" i="10" s="1"/>
  <c r="V784" i="10" s="1"/>
  <c r="W784" i="10" s="1"/>
  <c r="X784" i="10" s="1"/>
  <c r="Y784" i="10" s="1"/>
  <c r="Z784" i="10" s="1"/>
  <c r="AA784" i="10" s="1"/>
  <c r="AB784" i="10" s="1"/>
  <c r="AC784" i="10" s="1"/>
  <c r="M786" i="10" l="1"/>
  <c r="D787" i="10"/>
  <c r="R786" i="10"/>
  <c r="G786" i="10" s="1"/>
  <c r="H786" i="10"/>
  <c r="S786" i="10" s="1"/>
  <c r="J786" i="10"/>
  <c r="I786" i="10"/>
  <c r="O786" i="10"/>
  <c r="P786" i="10"/>
  <c r="K786" i="10"/>
  <c r="Q786" i="10"/>
  <c r="L786" i="10"/>
  <c r="N786" i="10"/>
  <c r="T785" i="10"/>
  <c r="U785" i="10" s="1"/>
  <c r="V785" i="10" s="1"/>
  <c r="W785" i="10" s="1"/>
  <c r="X785" i="10" s="1"/>
  <c r="Y785" i="10" s="1"/>
  <c r="Z785" i="10" s="1"/>
  <c r="AA785" i="10" s="1"/>
  <c r="AB785" i="10" s="1"/>
  <c r="AC785" i="10" s="1"/>
  <c r="I787" i="10" l="1"/>
  <c r="P787" i="10"/>
  <c r="N787" i="10"/>
  <c r="L787" i="10"/>
  <c r="O787" i="10"/>
  <c r="H787" i="10"/>
  <c r="S787" i="10" s="1"/>
  <c r="K787" i="10"/>
  <c r="J787" i="10"/>
  <c r="R787" i="10"/>
  <c r="G787" i="10" s="1"/>
  <c r="D788" i="10"/>
  <c r="Q787" i="10"/>
  <c r="M787" i="10"/>
  <c r="T786" i="10"/>
  <c r="U786" i="10" s="1"/>
  <c r="V786" i="10" s="1"/>
  <c r="W786" i="10" s="1"/>
  <c r="X786" i="10" s="1"/>
  <c r="Y786" i="10" s="1"/>
  <c r="Z786" i="10" s="1"/>
  <c r="AA786" i="10" s="1"/>
  <c r="AB786" i="10" s="1"/>
  <c r="AC786" i="10" s="1"/>
  <c r="T787" i="10" l="1"/>
  <c r="U787" i="10" s="1"/>
  <c r="V787" i="10" s="1"/>
  <c r="W787" i="10" s="1"/>
  <c r="X787" i="10" s="1"/>
  <c r="Y787" i="10" s="1"/>
  <c r="Z787" i="10" s="1"/>
  <c r="AA787" i="10" s="1"/>
  <c r="AB787" i="10" s="1"/>
  <c r="AC787" i="10" s="1"/>
  <c r="H788" i="10"/>
  <c r="S788" i="10" s="1"/>
  <c r="K788" i="10"/>
  <c r="L788" i="10"/>
  <c r="D789" i="10"/>
  <c r="N788" i="10"/>
  <c r="M788" i="10"/>
  <c r="I788" i="10"/>
  <c r="P788" i="10"/>
  <c r="R788" i="10"/>
  <c r="G788" i="10" s="1"/>
  <c r="O788" i="10"/>
  <c r="J788" i="10"/>
  <c r="Q788" i="10"/>
  <c r="H789" i="10" l="1"/>
  <c r="S789" i="10" s="1"/>
  <c r="J789" i="10"/>
  <c r="I789" i="10"/>
  <c r="R789" i="10"/>
  <c r="G789" i="10" s="1"/>
  <c r="N789" i="10"/>
  <c r="M789" i="10"/>
  <c r="Q789" i="10"/>
  <c r="P789" i="10"/>
  <c r="O789" i="10"/>
  <c r="D790" i="10"/>
  <c r="L789" i="10"/>
  <c r="K789" i="10"/>
  <c r="T788" i="10"/>
  <c r="U788" i="10" s="1"/>
  <c r="V788" i="10" s="1"/>
  <c r="W788" i="10" s="1"/>
  <c r="X788" i="10" s="1"/>
  <c r="Y788" i="10" s="1"/>
  <c r="Z788" i="10" s="1"/>
  <c r="AA788" i="10" s="1"/>
  <c r="AB788" i="10" s="1"/>
  <c r="AC788" i="10" s="1"/>
  <c r="O790" i="10" l="1"/>
  <c r="J790" i="10"/>
  <c r="D791" i="10"/>
  <c r="I790" i="10"/>
  <c r="H790" i="10"/>
  <c r="S790" i="10" s="1"/>
  <c r="L790" i="10"/>
  <c r="R790" i="10"/>
  <c r="G790" i="10" s="1"/>
  <c r="Q790" i="10"/>
  <c r="P790" i="10"/>
  <c r="N790" i="10"/>
  <c r="M790" i="10"/>
  <c r="K790" i="10"/>
  <c r="T789" i="10"/>
  <c r="U789" i="10" s="1"/>
  <c r="V789" i="10" s="1"/>
  <c r="W789" i="10" s="1"/>
  <c r="X789" i="10" s="1"/>
  <c r="Y789" i="10" s="1"/>
  <c r="Z789" i="10" s="1"/>
  <c r="AA789" i="10" s="1"/>
  <c r="AB789" i="10" s="1"/>
  <c r="AC789" i="10" s="1"/>
  <c r="T790" i="10" l="1"/>
  <c r="U790" i="10" s="1"/>
  <c r="V790" i="10" s="1"/>
  <c r="W790" i="10" s="1"/>
  <c r="X790" i="10" s="1"/>
  <c r="Y790" i="10" s="1"/>
  <c r="Z790" i="10" s="1"/>
  <c r="AA790" i="10" s="1"/>
  <c r="AB790" i="10" s="1"/>
  <c r="AC790" i="10" s="1"/>
  <c r="J791" i="10"/>
  <c r="D792" i="10"/>
  <c r="R791" i="10"/>
  <c r="G791" i="10" s="1"/>
  <c r="Q791" i="10"/>
  <c r="O791" i="10"/>
  <c r="I791" i="10"/>
  <c r="N791" i="10"/>
  <c r="L791" i="10"/>
  <c r="P791" i="10"/>
  <c r="H791" i="10"/>
  <c r="S791" i="10" s="1"/>
  <c r="K791" i="10"/>
  <c r="M791" i="10"/>
  <c r="H792" i="10" l="1"/>
  <c r="S792" i="10" s="1"/>
  <c r="R792" i="10"/>
  <c r="G792" i="10" s="1"/>
  <c r="Q792" i="10"/>
  <c r="J792" i="10"/>
  <c r="M792" i="10"/>
  <c r="N792" i="10"/>
  <c r="K792" i="10"/>
  <c r="I792" i="10"/>
  <c r="D793" i="10"/>
  <c r="L792" i="10"/>
  <c r="P792" i="10"/>
  <c r="O792" i="10"/>
  <c r="T791" i="10"/>
  <c r="U791" i="10" s="1"/>
  <c r="V791" i="10" s="1"/>
  <c r="W791" i="10" s="1"/>
  <c r="X791" i="10" s="1"/>
  <c r="Y791" i="10" s="1"/>
  <c r="Z791" i="10" s="1"/>
  <c r="AA791" i="10" s="1"/>
  <c r="AB791" i="10" s="1"/>
  <c r="AC791" i="10" s="1"/>
  <c r="T792" i="10" l="1"/>
  <c r="U792" i="10" s="1"/>
  <c r="V792" i="10" s="1"/>
  <c r="W792" i="10" s="1"/>
  <c r="X792" i="10" s="1"/>
  <c r="Y792" i="10" s="1"/>
  <c r="Z792" i="10" s="1"/>
  <c r="AA792" i="10" s="1"/>
  <c r="AB792" i="10" s="1"/>
  <c r="AC792" i="10" s="1"/>
  <c r="H793" i="10"/>
  <c r="S793" i="10" s="1"/>
  <c r="N793" i="10"/>
  <c r="D794" i="10"/>
  <c r="L793" i="10"/>
  <c r="J793" i="10"/>
  <c r="I793" i="10"/>
  <c r="R793" i="10"/>
  <c r="G793" i="10" s="1"/>
  <c r="P793" i="10"/>
  <c r="M793" i="10"/>
  <c r="O793" i="10"/>
  <c r="K793" i="10"/>
  <c r="Q793" i="10"/>
  <c r="D795" i="10" l="1"/>
  <c r="M794" i="10"/>
  <c r="Q794" i="10"/>
  <c r="H794" i="10"/>
  <c r="S794" i="10" s="1"/>
  <c r="L794" i="10"/>
  <c r="R794" i="10"/>
  <c r="G794" i="10" s="1"/>
  <c r="K794" i="10"/>
  <c r="I794" i="10"/>
  <c r="O794" i="10"/>
  <c r="N794" i="10"/>
  <c r="J794" i="10"/>
  <c r="P794" i="10"/>
  <c r="T793" i="10"/>
  <c r="U793" i="10" s="1"/>
  <c r="V793" i="10" s="1"/>
  <c r="W793" i="10" s="1"/>
  <c r="X793" i="10" s="1"/>
  <c r="Y793" i="10" s="1"/>
  <c r="Z793" i="10" s="1"/>
  <c r="AA793" i="10" s="1"/>
  <c r="AB793" i="10" s="1"/>
  <c r="AC793" i="10" s="1"/>
  <c r="Q795" i="10" l="1"/>
  <c r="H795" i="10"/>
  <c r="S795" i="10" s="1"/>
  <c r="I795" i="10"/>
  <c r="N795" i="10"/>
  <c r="J795" i="10"/>
  <c r="L795" i="10"/>
  <c r="R795" i="10"/>
  <c r="G795" i="10" s="1"/>
  <c r="M795" i="10"/>
  <c r="K795" i="10"/>
  <c r="D796" i="10"/>
  <c r="O795" i="10"/>
  <c r="P795" i="10"/>
  <c r="T794" i="10"/>
  <c r="U794" i="10" s="1"/>
  <c r="V794" i="10" s="1"/>
  <c r="W794" i="10" s="1"/>
  <c r="X794" i="10" s="1"/>
  <c r="Y794" i="10" s="1"/>
  <c r="Z794" i="10" s="1"/>
  <c r="AA794" i="10" s="1"/>
  <c r="AB794" i="10" s="1"/>
  <c r="AC794" i="10" s="1"/>
  <c r="T795" i="10" l="1"/>
  <c r="U795" i="10" s="1"/>
  <c r="V795" i="10" s="1"/>
  <c r="W795" i="10" s="1"/>
  <c r="X795" i="10" s="1"/>
  <c r="Y795" i="10" s="1"/>
  <c r="Z795" i="10" s="1"/>
  <c r="AA795" i="10" s="1"/>
  <c r="AB795" i="10" s="1"/>
  <c r="AC795" i="10" s="1"/>
  <c r="H796" i="10"/>
  <c r="S796" i="10" s="1"/>
  <c r="I796" i="10"/>
  <c r="M796" i="10"/>
  <c r="O796" i="10"/>
  <c r="P796" i="10"/>
  <c r="Q796" i="10"/>
  <c r="J796" i="10"/>
  <c r="R796" i="10"/>
  <c r="G796" i="10" s="1"/>
  <c r="D797" i="10"/>
  <c r="L796" i="10"/>
  <c r="N796" i="10"/>
  <c r="K796" i="10"/>
  <c r="T796" i="10" l="1"/>
  <c r="U796" i="10" s="1"/>
  <c r="V796" i="10" s="1"/>
  <c r="W796" i="10" s="1"/>
  <c r="X796" i="10" s="1"/>
  <c r="Y796" i="10" s="1"/>
  <c r="Z796" i="10" s="1"/>
  <c r="AA796" i="10" s="1"/>
  <c r="AB796" i="10" s="1"/>
  <c r="AC796" i="10" s="1"/>
  <c r="R797" i="10"/>
  <c r="G797" i="10" s="1"/>
  <c r="D798" i="10"/>
  <c r="Q797" i="10"/>
  <c r="K797" i="10"/>
  <c r="J797" i="10"/>
  <c r="P797" i="10"/>
  <c r="I797" i="10"/>
  <c r="N797" i="10"/>
  <c r="M797" i="10"/>
  <c r="H797" i="10"/>
  <c r="S797" i="10" s="1"/>
  <c r="L797" i="10"/>
  <c r="O797" i="10"/>
  <c r="T797" i="10" l="1"/>
  <c r="U797" i="10" s="1"/>
  <c r="V797" i="10" s="1"/>
  <c r="W797" i="10" s="1"/>
  <c r="X797" i="10" s="1"/>
  <c r="Y797" i="10" s="1"/>
  <c r="Z797" i="10" s="1"/>
  <c r="AA797" i="10" s="1"/>
  <c r="AB797" i="10" s="1"/>
  <c r="AC797" i="10" s="1"/>
  <c r="H798" i="10"/>
  <c r="S798" i="10" s="1"/>
  <c r="P798" i="10"/>
  <c r="R798" i="10"/>
  <c r="G798" i="10" s="1"/>
  <c r="L798" i="10"/>
  <c r="N798" i="10"/>
  <c r="O798" i="10"/>
  <c r="Q798" i="10"/>
  <c r="J798" i="10"/>
  <c r="K798" i="10"/>
  <c r="I798" i="10"/>
  <c r="D799" i="10"/>
  <c r="M798" i="10"/>
  <c r="H799" i="10" l="1"/>
  <c r="S799" i="10" s="1"/>
  <c r="Q799" i="10"/>
  <c r="O799" i="10"/>
  <c r="D800" i="10"/>
  <c r="M799" i="10"/>
  <c r="L799" i="10"/>
  <c r="I799" i="10"/>
  <c r="J799" i="10"/>
  <c r="R799" i="10"/>
  <c r="G799" i="10" s="1"/>
  <c r="P799" i="10"/>
  <c r="N799" i="10"/>
  <c r="K799" i="10"/>
  <c r="T798" i="10"/>
  <c r="U798" i="10" s="1"/>
  <c r="V798" i="10" s="1"/>
  <c r="W798" i="10" s="1"/>
  <c r="X798" i="10" s="1"/>
  <c r="Y798" i="10" s="1"/>
  <c r="Z798" i="10" s="1"/>
  <c r="AA798" i="10" s="1"/>
  <c r="AB798" i="10" s="1"/>
  <c r="AC798" i="10" s="1"/>
  <c r="N800" i="10" l="1"/>
  <c r="M800" i="10"/>
  <c r="D801" i="10"/>
  <c r="Q800" i="10"/>
  <c r="K800" i="10"/>
  <c r="J800" i="10"/>
  <c r="H800" i="10"/>
  <c r="S800" i="10" s="1"/>
  <c r="I800" i="10"/>
  <c r="O800" i="10"/>
  <c r="R800" i="10"/>
  <c r="G800" i="10" s="1"/>
  <c r="L800" i="10"/>
  <c r="P800" i="10"/>
  <c r="T799" i="10"/>
  <c r="U799" i="10" s="1"/>
  <c r="V799" i="10" s="1"/>
  <c r="W799" i="10" s="1"/>
  <c r="X799" i="10" s="1"/>
  <c r="Y799" i="10" s="1"/>
  <c r="Z799" i="10" s="1"/>
  <c r="AA799" i="10" s="1"/>
  <c r="AB799" i="10" s="1"/>
  <c r="AC799" i="10" s="1"/>
  <c r="M801" i="10" l="1"/>
  <c r="L801" i="10"/>
  <c r="I801" i="10"/>
  <c r="H801" i="10"/>
  <c r="S801" i="10" s="1"/>
  <c r="Q801" i="10"/>
  <c r="R801" i="10"/>
  <c r="G801" i="10" s="1"/>
  <c r="O801" i="10"/>
  <c r="D802" i="10"/>
  <c r="K801" i="10"/>
  <c r="J801" i="10"/>
  <c r="P801" i="10"/>
  <c r="N801" i="10"/>
  <c r="T800" i="10"/>
  <c r="U800" i="10" s="1"/>
  <c r="V800" i="10" s="1"/>
  <c r="W800" i="10" s="1"/>
  <c r="X800" i="10" s="1"/>
  <c r="Y800" i="10" s="1"/>
  <c r="Z800" i="10" s="1"/>
  <c r="AA800" i="10" s="1"/>
  <c r="AB800" i="10" s="1"/>
  <c r="AC800" i="10" s="1"/>
  <c r="L802" i="10" l="1"/>
  <c r="D803" i="10"/>
  <c r="O802" i="10"/>
  <c r="Q802" i="10"/>
  <c r="M802" i="10"/>
  <c r="I802" i="10"/>
  <c r="R802" i="10"/>
  <c r="G802" i="10" s="1"/>
  <c r="K802" i="10"/>
  <c r="H802" i="10"/>
  <c r="S802" i="10" s="1"/>
  <c r="P802" i="10"/>
  <c r="J802" i="10"/>
  <c r="N802" i="10"/>
  <c r="T801" i="10"/>
  <c r="U801" i="10" s="1"/>
  <c r="V801" i="10" s="1"/>
  <c r="W801" i="10" s="1"/>
  <c r="X801" i="10" s="1"/>
  <c r="Y801" i="10" s="1"/>
  <c r="Z801" i="10" s="1"/>
  <c r="AA801" i="10" s="1"/>
  <c r="AB801" i="10" s="1"/>
  <c r="AC801" i="10" s="1"/>
  <c r="H803" i="10" l="1"/>
  <c r="S803" i="10" s="1"/>
  <c r="R803" i="10"/>
  <c r="G803" i="10" s="1"/>
  <c r="J803" i="10"/>
  <c r="M803" i="10"/>
  <c r="K803" i="10"/>
  <c r="O803" i="10"/>
  <c r="L803" i="10"/>
  <c r="I803" i="10"/>
  <c r="D804" i="10"/>
  <c r="P803" i="10"/>
  <c r="N803" i="10"/>
  <c r="Q803" i="10"/>
  <c r="T802" i="10"/>
  <c r="U802" i="10" s="1"/>
  <c r="V802" i="10" s="1"/>
  <c r="W802" i="10" s="1"/>
  <c r="X802" i="10" s="1"/>
  <c r="Y802" i="10" s="1"/>
  <c r="Z802" i="10" s="1"/>
  <c r="AA802" i="10" s="1"/>
  <c r="AB802" i="10" s="1"/>
  <c r="AC802" i="10" s="1"/>
  <c r="H804" i="10" l="1"/>
  <c r="S804" i="10" s="1"/>
  <c r="L804" i="10"/>
  <c r="D805" i="10"/>
  <c r="N804" i="10"/>
  <c r="I804" i="10"/>
  <c r="Q804" i="10"/>
  <c r="P804" i="10"/>
  <c r="M804" i="10"/>
  <c r="R804" i="10"/>
  <c r="G804" i="10" s="1"/>
  <c r="O804" i="10"/>
  <c r="J804" i="10"/>
  <c r="K804" i="10"/>
  <c r="T803" i="10"/>
  <c r="U803" i="10" s="1"/>
  <c r="V803" i="10" s="1"/>
  <c r="W803" i="10" s="1"/>
  <c r="X803" i="10" s="1"/>
  <c r="Y803" i="10" s="1"/>
  <c r="Z803" i="10" s="1"/>
  <c r="AA803" i="10" s="1"/>
  <c r="AB803" i="10" s="1"/>
  <c r="AC803" i="10" s="1"/>
  <c r="H805" i="10" l="1"/>
  <c r="S805" i="10" s="1"/>
  <c r="R805" i="10"/>
  <c r="G805" i="10" s="1"/>
  <c r="O805" i="10"/>
  <c r="N805" i="10"/>
  <c r="M805" i="10"/>
  <c r="P805" i="10"/>
  <c r="Q805" i="10"/>
  <c r="L805" i="10"/>
  <c r="D806" i="10"/>
  <c r="I805" i="10"/>
  <c r="J805" i="10"/>
  <c r="K805" i="10"/>
  <c r="T804" i="10"/>
  <c r="U804" i="10" s="1"/>
  <c r="V804" i="10" s="1"/>
  <c r="W804" i="10" s="1"/>
  <c r="X804" i="10" s="1"/>
  <c r="Y804" i="10" s="1"/>
  <c r="Z804" i="10" s="1"/>
  <c r="AA804" i="10" s="1"/>
  <c r="AB804" i="10" s="1"/>
  <c r="AC804" i="10" s="1"/>
  <c r="K806" i="10" l="1"/>
  <c r="D807" i="10"/>
  <c r="O806" i="10"/>
  <c r="H806" i="10"/>
  <c r="S806" i="10" s="1"/>
  <c r="Q806" i="10"/>
  <c r="P806" i="10"/>
  <c r="J806" i="10"/>
  <c r="R806" i="10"/>
  <c r="G806" i="10" s="1"/>
  <c r="I806" i="10"/>
  <c r="L806" i="10"/>
  <c r="N806" i="10"/>
  <c r="M806" i="10"/>
  <c r="T805" i="10"/>
  <c r="U805" i="10" s="1"/>
  <c r="V805" i="10" s="1"/>
  <c r="W805" i="10" s="1"/>
  <c r="X805" i="10" s="1"/>
  <c r="Y805" i="10" s="1"/>
  <c r="Z805" i="10" s="1"/>
  <c r="AA805" i="10" s="1"/>
  <c r="AB805" i="10" s="1"/>
  <c r="AC805" i="10" s="1"/>
  <c r="T806" i="10" l="1"/>
  <c r="U806" i="10" s="1"/>
  <c r="V806" i="10" s="1"/>
  <c r="W806" i="10" s="1"/>
  <c r="X806" i="10" s="1"/>
  <c r="Y806" i="10" s="1"/>
  <c r="Z806" i="10" s="1"/>
  <c r="AA806" i="10" s="1"/>
  <c r="AB806" i="10" s="1"/>
  <c r="AC806" i="10" s="1"/>
  <c r="D808" i="10"/>
  <c r="K807" i="10"/>
  <c r="H807" i="10"/>
  <c r="S807" i="10" s="1"/>
  <c r="N807" i="10"/>
  <c r="P807" i="10"/>
  <c r="R807" i="10"/>
  <c r="G807" i="10" s="1"/>
  <c r="I807" i="10"/>
  <c r="L807" i="10"/>
  <c r="J807" i="10"/>
  <c r="M807" i="10"/>
  <c r="O807" i="10"/>
  <c r="Q807" i="10"/>
  <c r="T807" i="10" l="1"/>
  <c r="U807" i="10" s="1"/>
  <c r="V807" i="10" s="1"/>
  <c r="W807" i="10" s="1"/>
  <c r="X807" i="10" s="1"/>
  <c r="Y807" i="10" s="1"/>
  <c r="Z807" i="10" s="1"/>
  <c r="AA807" i="10" s="1"/>
  <c r="AB807" i="10" s="1"/>
  <c r="AC807" i="10" s="1"/>
  <c r="H808" i="10"/>
  <c r="S808" i="10" s="1"/>
  <c r="J808" i="10"/>
  <c r="M808" i="10"/>
  <c r="R808" i="10"/>
  <c r="G808" i="10" s="1"/>
  <c r="P808" i="10"/>
  <c r="I808" i="10"/>
  <c r="N808" i="10"/>
  <c r="O808" i="10"/>
  <c r="L808" i="10"/>
  <c r="D809" i="10"/>
  <c r="Q808" i="10"/>
  <c r="K808" i="10"/>
  <c r="P809" i="10" l="1"/>
  <c r="N809" i="10"/>
  <c r="I809" i="10"/>
  <c r="M809" i="10"/>
  <c r="D810" i="10"/>
  <c r="H809" i="10"/>
  <c r="S809" i="10" s="1"/>
  <c r="R809" i="10"/>
  <c r="G809" i="10" s="1"/>
  <c r="L809" i="10"/>
  <c r="O809" i="10"/>
  <c r="J809" i="10"/>
  <c r="K809" i="10"/>
  <c r="Q809" i="10"/>
  <c r="T808" i="10"/>
  <c r="U808" i="10" s="1"/>
  <c r="V808" i="10" s="1"/>
  <c r="W808" i="10" s="1"/>
  <c r="X808" i="10" s="1"/>
  <c r="Y808" i="10" s="1"/>
  <c r="Z808" i="10" s="1"/>
  <c r="AA808" i="10" s="1"/>
  <c r="AB808" i="10" s="1"/>
  <c r="AC808" i="10" s="1"/>
  <c r="H810" i="10" l="1"/>
  <c r="S810" i="10" s="1"/>
  <c r="Q810" i="10"/>
  <c r="R810" i="10"/>
  <c r="G810" i="10" s="1"/>
  <c r="N810" i="10"/>
  <c r="K810" i="10"/>
  <c r="L810" i="10"/>
  <c r="J810" i="10"/>
  <c r="M810" i="10"/>
  <c r="I810" i="10"/>
  <c r="P810" i="10"/>
  <c r="D811" i="10"/>
  <c r="O810" i="10"/>
  <c r="T809" i="10"/>
  <c r="U809" i="10" s="1"/>
  <c r="V809" i="10" s="1"/>
  <c r="W809" i="10" s="1"/>
  <c r="X809" i="10" s="1"/>
  <c r="Y809" i="10" s="1"/>
  <c r="Z809" i="10" s="1"/>
  <c r="AA809" i="10" s="1"/>
  <c r="AB809" i="10" s="1"/>
  <c r="AC809" i="10" s="1"/>
  <c r="L811" i="10" l="1"/>
  <c r="R811" i="10"/>
  <c r="G811" i="10" s="1"/>
  <c r="J811" i="10"/>
  <c r="D812" i="10"/>
  <c r="M811" i="10"/>
  <c r="H811" i="10"/>
  <c r="S811" i="10" s="1"/>
  <c r="P811" i="10"/>
  <c r="O811" i="10"/>
  <c r="Q811" i="10"/>
  <c r="N811" i="10"/>
  <c r="K811" i="10"/>
  <c r="I811" i="10"/>
  <c r="T810" i="10"/>
  <c r="U810" i="10" s="1"/>
  <c r="V810" i="10" s="1"/>
  <c r="W810" i="10" s="1"/>
  <c r="X810" i="10" s="1"/>
  <c r="Y810" i="10" s="1"/>
  <c r="Z810" i="10" s="1"/>
  <c r="AA810" i="10" s="1"/>
  <c r="AB810" i="10" s="1"/>
  <c r="AC810" i="10" s="1"/>
  <c r="T811" i="10" l="1"/>
  <c r="U811" i="10" s="1"/>
  <c r="V811" i="10" s="1"/>
  <c r="W811" i="10" s="1"/>
  <c r="X811" i="10" s="1"/>
  <c r="Y811" i="10" s="1"/>
  <c r="Z811" i="10" s="1"/>
  <c r="AA811" i="10" s="1"/>
  <c r="AB811" i="10" s="1"/>
  <c r="AC811" i="10" s="1"/>
  <c r="H812" i="10"/>
  <c r="S812" i="10" s="1"/>
  <c r="P812" i="10"/>
  <c r="Q812" i="10"/>
  <c r="N812" i="10"/>
  <c r="R812" i="10"/>
  <c r="G812" i="10" s="1"/>
  <c r="O812" i="10"/>
  <c r="K812" i="10"/>
  <c r="L812" i="10"/>
  <c r="M812" i="10"/>
  <c r="I812" i="10"/>
  <c r="D813" i="10"/>
  <c r="J812" i="10"/>
  <c r="H813" i="10" l="1"/>
  <c r="S813" i="10" s="1"/>
  <c r="K813" i="10"/>
  <c r="J813" i="10"/>
  <c r="M813" i="10"/>
  <c r="P813" i="10"/>
  <c r="D814" i="10"/>
  <c r="L813" i="10"/>
  <c r="N813" i="10"/>
  <c r="O813" i="10"/>
  <c r="Q813" i="10"/>
  <c r="I813" i="10"/>
  <c r="R813" i="10"/>
  <c r="G813" i="10" s="1"/>
  <c r="T812" i="10"/>
  <c r="U812" i="10" s="1"/>
  <c r="V812" i="10" s="1"/>
  <c r="W812" i="10" s="1"/>
  <c r="X812" i="10" s="1"/>
  <c r="Y812" i="10" s="1"/>
  <c r="Z812" i="10" s="1"/>
  <c r="AA812" i="10" s="1"/>
  <c r="AB812" i="10" s="1"/>
  <c r="AC812" i="10" s="1"/>
  <c r="T813" i="10" l="1"/>
  <c r="U813" i="10" s="1"/>
  <c r="V813" i="10" s="1"/>
  <c r="W813" i="10" s="1"/>
  <c r="X813" i="10" s="1"/>
  <c r="Y813" i="10" s="1"/>
  <c r="Z813" i="10" s="1"/>
  <c r="AA813" i="10" s="1"/>
  <c r="AB813" i="10" s="1"/>
  <c r="AC813" i="10" s="1"/>
  <c r="M814" i="10"/>
  <c r="L814" i="10"/>
  <c r="K814" i="10"/>
  <c r="Q814" i="10"/>
  <c r="J814" i="10"/>
  <c r="H814" i="10"/>
  <c r="S814" i="10" s="1"/>
  <c r="R814" i="10"/>
  <c r="G814" i="10" s="1"/>
  <c r="N814" i="10"/>
  <c r="I814" i="10"/>
  <c r="P814" i="10"/>
  <c r="D815" i="10"/>
  <c r="O814" i="10"/>
  <c r="H815" i="10" l="1"/>
  <c r="S815" i="10" s="1"/>
  <c r="P815" i="10"/>
  <c r="R815" i="10"/>
  <c r="G815" i="10" s="1"/>
  <c r="M815" i="10"/>
  <c r="O815" i="10"/>
  <c r="D816" i="10"/>
  <c r="J815" i="10"/>
  <c r="L815" i="10"/>
  <c r="I815" i="10"/>
  <c r="K815" i="10"/>
  <c r="N815" i="10"/>
  <c r="Q815" i="10"/>
  <c r="T814" i="10"/>
  <c r="U814" i="10" s="1"/>
  <c r="V814" i="10" s="1"/>
  <c r="W814" i="10" s="1"/>
  <c r="X814" i="10" s="1"/>
  <c r="Y814" i="10" s="1"/>
  <c r="Z814" i="10" s="1"/>
  <c r="AA814" i="10" s="1"/>
  <c r="AB814" i="10" s="1"/>
  <c r="AC814" i="10" s="1"/>
  <c r="H816" i="10" l="1"/>
  <c r="S816" i="10" s="1"/>
  <c r="M816" i="10"/>
  <c r="Q816" i="10"/>
  <c r="J816" i="10"/>
  <c r="O816" i="10"/>
  <c r="N816" i="10"/>
  <c r="R816" i="10"/>
  <c r="G816" i="10" s="1"/>
  <c r="I816" i="10"/>
  <c r="K816" i="10"/>
  <c r="L816" i="10"/>
  <c r="D817" i="10"/>
  <c r="P816" i="10"/>
  <c r="T815" i="10"/>
  <c r="U815" i="10" s="1"/>
  <c r="V815" i="10" s="1"/>
  <c r="W815" i="10" s="1"/>
  <c r="X815" i="10" s="1"/>
  <c r="Y815" i="10" s="1"/>
  <c r="Z815" i="10" s="1"/>
  <c r="AA815" i="10" s="1"/>
  <c r="AB815" i="10" s="1"/>
  <c r="AC815" i="10" s="1"/>
  <c r="H817" i="10" l="1"/>
  <c r="S817" i="10" s="1"/>
  <c r="J817" i="10"/>
  <c r="R817" i="10"/>
  <c r="G817" i="10" s="1"/>
  <c r="N817" i="10"/>
  <c r="P817" i="10"/>
  <c r="D818" i="10"/>
  <c r="I817" i="10"/>
  <c r="Q817" i="10"/>
  <c r="K817" i="10"/>
  <c r="M817" i="10"/>
  <c r="L817" i="10"/>
  <c r="O817" i="10"/>
  <c r="T816" i="10"/>
  <c r="U816" i="10" s="1"/>
  <c r="V816" i="10" s="1"/>
  <c r="W816" i="10" s="1"/>
  <c r="X816" i="10" s="1"/>
  <c r="Y816" i="10" s="1"/>
  <c r="Z816" i="10" s="1"/>
  <c r="AA816" i="10" s="1"/>
  <c r="AB816" i="10" s="1"/>
  <c r="AC816" i="10" s="1"/>
  <c r="R818" i="10" l="1"/>
  <c r="G818" i="10" s="1"/>
  <c r="P818" i="10"/>
  <c r="Q818" i="10"/>
  <c r="D819" i="10"/>
  <c r="J818" i="10"/>
  <c r="O818" i="10"/>
  <c r="N818" i="10"/>
  <c r="H818" i="10"/>
  <c r="S818" i="10" s="1"/>
  <c r="K818" i="10"/>
  <c r="L818" i="10"/>
  <c r="M818" i="10"/>
  <c r="I818" i="10"/>
  <c r="T817" i="10"/>
  <c r="U817" i="10" s="1"/>
  <c r="V817" i="10" s="1"/>
  <c r="W817" i="10" s="1"/>
  <c r="X817" i="10" s="1"/>
  <c r="Y817" i="10" s="1"/>
  <c r="Z817" i="10" s="1"/>
  <c r="AA817" i="10" s="1"/>
  <c r="AB817" i="10" s="1"/>
  <c r="AC817" i="10" s="1"/>
  <c r="T818" i="10" l="1"/>
  <c r="U818" i="10" s="1"/>
  <c r="V818" i="10" s="1"/>
  <c r="W818" i="10" s="1"/>
  <c r="X818" i="10" s="1"/>
  <c r="Y818" i="10" s="1"/>
  <c r="Z818" i="10" s="1"/>
  <c r="AA818" i="10" s="1"/>
  <c r="AB818" i="10" s="1"/>
  <c r="AC818" i="10" s="1"/>
  <c r="N819" i="10"/>
  <c r="M819" i="10"/>
  <c r="D820" i="10"/>
  <c r="P819" i="10"/>
  <c r="I819" i="10"/>
  <c r="O819" i="10"/>
  <c r="H819" i="10"/>
  <c r="S819" i="10" s="1"/>
  <c r="Q819" i="10"/>
  <c r="J819" i="10"/>
  <c r="R819" i="10"/>
  <c r="G819" i="10" s="1"/>
  <c r="L819" i="10"/>
  <c r="K819" i="10"/>
  <c r="I820" i="10" l="1"/>
  <c r="L820" i="10"/>
  <c r="Q820" i="10"/>
  <c r="H820" i="10"/>
  <c r="S820" i="10" s="1"/>
  <c r="K820" i="10"/>
  <c r="R820" i="10"/>
  <c r="G820" i="10" s="1"/>
  <c r="P820" i="10"/>
  <c r="D821" i="10"/>
  <c r="J820" i="10"/>
  <c r="N820" i="10"/>
  <c r="O820" i="10"/>
  <c r="M820" i="10"/>
  <c r="T819" i="10"/>
  <c r="U819" i="10" s="1"/>
  <c r="V819" i="10" s="1"/>
  <c r="W819" i="10" s="1"/>
  <c r="X819" i="10" s="1"/>
  <c r="Y819" i="10" s="1"/>
  <c r="Z819" i="10" s="1"/>
  <c r="AA819" i="10" s="1"/>
  <c r="AB819" i="10" s="1"/>
  <c r="AC819" i="10" s="1"/>
  <c r="H821" i="10" l="1"/>
  <c r="S821" i="10" s="1"/>
  <c r="P821" i="10"/>
  <c r="D822" i="10"/>
  <c r="J821" i="10"/>
  <c r="M821" i="10"/>
  <c r="L821" i="10"/>
  <c r="O821" i="10"/>
  <c r="N821" i="10"/>
  <c r="I821" i="10"/>
  <c r="Q821" i="10"/>
  <c r="K821" i="10"/>
  <c r="R821" i="10"/>
  <c r="G821" i="10" s="1"/>
  <c r="T820" i="10"/>
  <c r="U820" i="10" s="1"/>
  <c r="V820" i="10" s="1"/>
  <c r="W820" i="10" s="1"/>
  <c r="X820" i="10" s="1"/>
  <c r="Y820" i="10" s="1"/>
  <c r="Z820" i="10" s="1"/>
  <c r="AA820" i="10" s="1"/>
  <c r="AB820" i="10" s="1"/>
  <c r="AC820" i="10" s="1"/>
  <c r="H822" i="10" l="1"/>
  <c r="S822" i="10" s="1"/>
  <c r="M822" i="10"/>
  <c r="R822" i="10"/>
  <c r="G822" i="10" s="1"/>
  <c r="O822" i="10"/>
  <c r="I822" i="10"/>
  <c r="P822" i="10"/>
  <c r="L822" i="10"/>
  <c r="N822" i="10"/>
  <c r="D823" i="10"/>
  <c r="K822" i="10"/>
  <c r="Q822" i="10"/>
  <c r="J822" i="10"/>
  <c r="T821" i="10"/>
  <c r="U821" i="10" s="1"/>
  <c r="V821" i="10" s="1"/>
  <c r="W821" i="10" s="1"/>
  <c r="X821" i="10" s="1"/>
  <c r="Y821" i="10" s="1"/>
  <c r="Z821" i="10" s="1"/>
  <c r="AA821" i="10" s="1"/>
  <c r="AB821" i="10" s="1"/>
  <c r="AC821" i="10" s="1"/>
  <c r="T822" i="10" l="1"/>
  <c r="U822" i="10" s="1"/>
  <c r="V822" i="10" s="1"/>
  <c r="W822" i="10" s="1"/>
  <c r="X822" i="10" s="1"/>
  <c r="Y822" i="10" s="1"/>
  <c r="Z822" i="10" s="1"/>
  <c r="AA822" i="10" s="1"/>
  <c r="AB822" i="10" s="1"/>
  <c r="AC822" i="10" s="1"/>
  <c r="R823" i="10"/>
  <c r="G823" i="10" s="1"/>
  <c r="D824" i="10"/>
  <c r="L823" i="10"/>
  <c r="H823" i="10"/>
  <c r="S823" i="10" s="1"/>
  <c r="M823" i="10"/>
  <c r="N823" i="10"/>
  <c r="O823" i="10"/>
  <c r="P823" i="10"/>
  <c r="I823" i="10"/>
  <c r="J823" i="10"/>
  <c r="Q823" i="10"/>
  <c r="K823" i="10"/>
  <c r="T823" i="10" l="1"/>
  <c r="U823" i="10" s="1"/>
  <c r="V823" i="10" s="1"/>
  <c r="W823" i="10" s="1"/>
  <c r="X823" i="10" s="1"/>
  <c r="Y823" i="10" s="1"/>
  <c r="Z823" i="10" s="1"/>
  <c r="AA823" i="10" s="1"/>
  <c r="AB823" i="10" s="1"/>
  <c r="AC823" i="10" s="1"/>
  <c r="D825" i="10"/>
  <c r="L824" i="10"/>
  <c r="I824" i="10"/>
  <c r="P824" i="10"/>
  <c r="R824" i="10"/>
  <c r="G824" i="10" s="1"/>
  <c r="K824" i="10"/>
  <c r="O824" i="10"/>
  <c r="H824" i="10"/>
  <c r="S824" i="10" s="1"/>
  <c r="M824" i="10"/>
  <c r="N824" i="10"/>
  <c r="Q824" i="10"/>
  <c r="J824" i="10"/>
  <c r="H825" i="10" l="1"/>
  <c r="S825" i="10" s="1"/>
  <c r="R825" i="10"/>
  <c r="G825" i="10" s="1"/>
  <c r="K825" i="10"/>
  <c r="J825" i="10"/>
  <c r="Q825" i="10"/>
  <c r="D826" i="10"/>
  <c r="O825" i="10"/>
  <c r="I825" i="10"/>
  <c r="N825" i="10"/>
  <c r="L825" i="10"/>
  <c r="M825" i="10"/>
  <c r="P825" i="10"/>
  <c r="T824" i="10"/>
  <c r="U824" i="10" s="1"/>
  <c r="V824" i="10" s="1"/>
  <c r="W824" i="10" s="1"/>
  <c r="X824" i="10" s="1"/>
  <c r="Y824" i="10" s="1"/>
  <c r="Z824" i="10" s="1"/>
  <c r="AA824" i="10" s="1"/>
  <c r="AB824" i="10" s="1"/>
  <c r="AC824" i="10" s="1"/>
  <c r="H826" i="10" l="1"/>
  <c r="S826" i="10" s="1"/>
  <c r="D827" i="10"/>
  <c r="O826" i="10"/>
  <c r="Q826" i="10"/>
  <c r="R826" i="10"/>
  <c r="G826" i="10" s="1"/>
  <c r="K826" i="10"/>
  <c r="L826" i="10"/>
  <c r="J826" i="10"/>
  <c r="I826" i="10"/>
  <c r="M826" i="10"/>
  <c r="P826" i="10"/>
  <c r="N826" i="10"/>
  <c r="T825" i="10"/>
  <c r="U825" i="10" s="1"/>
  <c r="V825" i="10" s="1"/>
  <c r="W825" i="10" s="1"/>
  <c r="X825" i="10" s="1"/>
  <c r="Y825" i="10" s="1"/>
  <c r="Z825" i="10" s="1"/>
  <c r="AA825" i="10" s="1"/>
  <c r="AB825" i="10" s="1"/>
  <c r="AC825" i="10" s="1"/>
  <c r="H827" i="10" l="1"/>
  <c r="S827" i="10" s="1"/>
  <c r="L827" i="10"/>
  <c r="K827" i="10"/>
  <c r="O827" i="10"/>
  <c r="P827" i="10"/>
  <c r="Q827" i="10"/>
  <c r="D828" i="10"/>
  <c r="R827" i="10"/>
  <c r="G827" i="10" s="1"/>
  <c r="I827" i="10"/>
  <c r="N827" i="10"/>
  <c r="J827" i="10"/>
  <c r="M827" i="10"/>
  <c r="T826" i="10"/>
  <c r="U826" i="10" s="1"/>
  <c r="V826" i="10" s="1"/>
  <c r="W826" i="10" s="1"/>
  <c r="X826" i="10" s="1"/>
  <c r="Y826" i="10" s="1"/>
  <c r="Z826" i="10" s="1"/>
  <c r="AA826" i="10" s="1"/>
  <c r="AB826" i="10" s="1"/>
  <c r="AC826" i="10" s="1"/>
  <c r="H828" i="10" l="1"/>
  <c r="S828" i="10" s="1"/>
  <c r="D829" i="10"/>
  <c r="K828" i="10"/>
  <c r="O828" i="10"/>
  <c r="N828" i="10"/>
  <c r="L828" i="10"/>
  <c r="J828" i="10"/>
  <c r="I828" i="10"/>
  <c r="Q828" i="10"/>
  <c r="P828" i="10"/>
  <c r="R828" i="10"/>
  <c r="G828" i="10" s="1"/>
  <c r="M828" i="10"/>
  <c r="T827" i="10"/>
  <c r="U827" i="10" s="1"/>
  <c r="V827" i="10" s="1"/>
  <c r="W827" i="10" s="1"/>
  <c r="X827" i="10" s="1"/>
  <c r="Y827" i="10" s="1"/>
  <c r="Z827" i="10" s="1"/>
  <c r="AA827" i="10" s="1"/>
  <c r="AB827" i="10" s="1"/>
  <c r="AC827" i="10" s="1"/>
  <c r="H829" i="10" l="1"/>
  <c r="S829" i="10" s="1"/>
  <c r="K829" i="10"/>
  <c r="L829" i="10"/>
  <c r="I829" i="10"/>
  <c r="Q829" i="10"/>
  <c r="P829" i="10"/>
  <c r="D830" i="10"/>
  <c r="M829" i="10"/>
  <c r="O829" i="10"/>
  <c r="J829" i="10"/>
  <c r="R829" i="10"/>
  <c r="G829" i="10" s="1"/>
  <c r="N829" i="10"/>
  <c r="T828" i="10"/>
  <c r="U828" i="10" s="1"/>
  <c r="V828" i="10" s="1"/>
  <c r="W828" i="10" s="1"/>
  <c r="X828" i="10" s="1"/>
  <c r="Y828" i="10" s="1"/>
  <c r="Z828" i="10" s="1"/>
  <c r="AA828" i="10" s="1"/>
  <c r="AB828" i="10" s="1"/>
  <c r="AC828" i="10" s="1"/>
  <c r="H830" i="10" l="1"/>
  <c r="S830" i="10" s="1"/>
  <c r="D831" i="10"/>
  <c r="P830" i="10"/>
  <c r="I830" i="10"/>
  <c r="J830" i="10"/>
  <c r="N830" i="10"/>
  <c r="O830" i="10"/>
  <c r="K830" i="10"/>
  <c r="Q830" i="10"/>
  <c r="R830" i="10"/>
  <c r="G830" i="10" s="1"/>
  <c r="M830" i="10"/>
  <c r="L830" i="10"/>
  <c r="T829" i="10"/>
  <c r="U829" i="10" s="1"/>
  <c r="V829" i="10" s="1"/>
  <c r="W829" i="10" s="1"/>
  <c r="X829" i="10" s="1"/>
  <c r="Y829" i="10" s="1"/>
  <c r="Z829" i="10" s="1"/>
  <c r="AA829" i="10" s="1"/>
  <c r="AB829" i="10" s="1"/>
  <c r="AC829" i="10" s="1"/>
  <c r="H831" i="10" l="1"/>
  <c r="S831" i="10" s="1"/>
  <c r="J831" i="10"/>
  <c r="O831" i="10"/>
  <c r="M831" i="10"/>
  <c r="I831" i="10"/>
  <c r="N831" i="10"/>
  <c r="D832" i="10"/>
  <c r="P831" i="10"/>
  <c r="K831" i="10"/>
  <c r="Q831" i="10"/>
  <c r="L831" i="10"/>
  <c r="R831" i="10"/>
  <c r="G831" i="10" s="1"/>
  <c r="T830" i="10"/>
  <c r="U830" i="10" s="1"/>
  <c r="V830" i="10" s="1"/>
  <c r="W830" i="10" s="1"/>
  <c r="X830" i="10" s="1"/>
  <c r="Y830" i="10" s="1"/>
  <c r="Z830" i="10" s="1"/>
  <c r="AA830" i="10" s="1"/>
  <c r="AB830" i="10" s="1"/>
  <c r="AC830" i="10" s="1"/>
  <c r="D833" i="10" l="1"/>
  <c r="N832" i="10"/>
  <c r="H832" i="10"/>
  <c r="S832" i="10" s="1"/>
  <c r="P832" i="10"/>
  <c r="K832" i="10"/>
  <c r="L832" i="10"/>
  <c r="I832" i="10"/>
  <c r="R832" i="10"/>
  <c r="G832" i="10" s="1"/>
  <c r="M832" i="10"/>
  <c r="Q832" i="10"/>
  <c r="J832" i="10"/>
  <c r="O832" i="10"/>
  <c r="T831" i="10"/>
  <c r="U831" i="10" s="1"/>
  <c r="V831" i="10" s="1"/>
  <c r="W831" i="10" s="1"/>
  <c r="X831" i="10" s="1"/>
  <c r="Y831" i="10" s="1"/>
  <c r="Z831" i="10" s="1"/>
  <c r="AA831" i="10" s="1"/>
  <c r="AB831" i="10" s="1"/>
  <c r="AC831" i="10" s="1"/>
  <c r="T832" i="10" l="1"/>
  <c r="U832" i="10" s="1"/>
  <c r="V832" i="10" s="1"/>
  <c r="W832" i="10" s="1"/>
  <c r="X832" i="10" s="1"/>
  <c r="Y832" i="10" s="1"/>
  <c r="Z832" i="10" s="1"/>
  <c r="AA832" i="10" s="1"/>
  <c r="AB832" i="10" s="1"/>
  <c r="AC832" i="10" s="1"/>
  <c r="H833" i="10"/>
  <c r="S833" i="10" s="1"/>
  <c r="N833" i="10"/>
  <c r="K833" i="10"/>
  <c r="R833" i="10"/>
  <c r="G833" i="10" s="1"/>
  <c r="L833" i="10"/>
  <c r="Q833" i="10"/>
  <c r="J833" i="10"/>
  <c r="M833" i="10"/>
  <c r="I833" i="10"/>
  <c r="D834" i="10"/>
  <c r="O833" i="10"/>
  <c r="P833" i="10"/>
  <c r="T833" i="10" l="1"/>
  <c r="U833" i="10" s="1"/>
  <c r="V833" i="10" s="1"/>
  <c r="W833" i="10" s="1"/>
  <c r="X833" i="10" s="1"/>
  <c r="Y833" i="10" s="1"/>
  <c r="Z833" i="10" s="1"/>
  <c r="AA833" i="10" s="1"/>
  <c r="AB833" i="10" s="1"/>
  <c r="AC833" i="10" s="1"/>
  <c r="H834" i="10"/>
  <c r="S834" i="10" s="1"/>
  <c r="I834" i="10"/>
  <c r="Q834" i="10"/>
  <c r="M834" i="10"/>
  <c r="P834" i="10"/>
  <c r="D835" i="10"/>
  <c r="O834" i="10"/>
  <c r="J834" i="10"/>
  <c r="K834" i="10"/>
  <c r="R834" i="10"/>
  <c r="G834" i="10" s="1"/>
  <c r="N834" i="10"/>
  <c r="L834" i="10"/>
  <c r="T834" i="10" l="1"/>
  <c r="U834" i="10" s="1"/>
  <c r="V834" i="10" s="1"/>
  <c r="W834" i="10" s="1"/>
  <c r="X834" i="10" s="1"/>
  <c r="Y834" i="10" s="1"/>
  <c r="Z834" i="10" s="1"/>
  <c r="AA834" i="10" s="1"/>
  <c r="AB834" i="10" s="1"/>
  <c r="AC834" i="10" s="1"/>
  <c r="Q835" i="10"/>
  <c r="I835" i="10"/>
  <c r="P835" i="10"/>
  <c r="D836" i="10"/>
  <c r="J835" i="10"/>
  <c r="N835" i="10"/>
  <c r="O835" i="10"/>
  <c r="K835" i="10"/>
  <c r="H835" i="10"/>
  <c r="S835" i="10" s="1"/>
  <c r="R835" i="10"/>
  <c r="G835" i="10" s="1"/>
  <c r="M835" i="10"/>
  <c r="L835" i="10"/>
  <c r="H836" i="10" l="1"/>
  <c r="S836" i="10" s="1"/>
  <c r="Q836" i="10"/>
  <c r="K836" i="10"/>
  <c r="I836" i="10"/>
  <c r="N836" i="10"/>
  <c r="O836" i="10"/>
  <c r="M836" i="10"/>
  <c r="P836" i="10"/>
  <c r="J836" i="10"/>
  <c r="D837" i="10"/>
  <c r="R836" i="10"/>
  <c r="G836" i="10" s="1"/>
  <c r="L836" i="10"/>
  <c r="T835" i="10"/>
  <c r="U835" i="10" s="1"/>
  <c r="V835" i="10" s="1"/>
  <c r="W835" i="10" s="1"/>
  <c r="X835" i="10" s="1"/>
  <c r="Y835" i="10" s="1"/>
  <c r="Z835" i="10" s="1"/>
  <c r="AA835" i="10" s="1"/>
  <c r="AB835" i="10" s="1"/>
  <c r="AC835" i="10" s="1"/>
  <c r="R837" i="10" l="1"/>
  <c r="G837" i="10" s="1"/>
  <c r="O837" i="10"/>
  <c r="D838" i="10"/>
  <c r="M837" i="10"/>
  <c r="N837" i="10"/>
  <c r="Q837" i="10"/>
  <c r="L837" i="10"/>
  <c r="P837" i="10"/>
  <c r="J837" i="10"/>
  <c r="I837" i="10"/>
  <c r="H837" i="10"/>
  <c r="S837" i="10" s="1"/>
  <c r="K837" i="10"/>
  <c r="T836" i="10"/>
  <c r="U836" i="10" s="1"/>
  <c r="V836" i="10" s="1"/>
  <c r="W836" i="10" s="1"/>
  <c r="X836" i="10" s="1"/>
  <c r="Y836" i="10" s="1"/>
  <c r="Z836" i="10" s="1"/>
  <c r="AA836" i="10" s="1"/>
  <c r="AB836" i="10" s="1"/>
  <c r="AC836" i="10" s="1"/>
  <c r="T837" i="10" l="1"/>
  <c r="U837" i="10" s="1"/>
  <c r="V837" i="10" s="1"/>
  <c r="W837" i="10" s="1"/>
  <c r="X837" i="10" s="1"/>
  <c r="Y837" i="10" s="1"/>
  <c r="Z837" i="10" s="1"/>
  <c r="AA837" i="10" s="1"/>
  <c r="AB837" i="10" s="1"/>
  <c r="AC837" i="10" s="1"/>
  <c r="H838" i="10"/>
  <c r="S838" i="10" s="1"/>
  <c r="O838" i="10"/>
  <c r="N838" i="10"/>
  <c r="K838" i="10"/>
  <c r="M838" i="10"/>
  <c r="R838" i="10"/>
  <c r="G838" i="10" s="1"/>
  <c r="Q838" i="10"/>
  <c r="L838" i="10"/>
  <c r="I838" i="10"/>
  <c r="D839" i="10"/>
  <c r="P838" i="10"/>
  <c r="J838" i="10"/>
  <c r="T838" i="10" l="1"/>
  <c r="U838" i="10" s="1"/>
  <c r="V838" i="10" s="1"/>
  <c r="W838" i="10" s="1"/>
  <c r="X838" i="10" s="1"/>
  <c r="Y838" i="10" s="1"/>
  <c r="Z838" i="10" s="1"/>
  <c r="AA838" i="10" s="1"/>
  <c r="AB838" i="10" s="1"/>
  <c r="AC838" i="10" s="1"/>
  <c r="H839" i="10"/>
  <c r="S839" i="10" s="1"/>
  <c r="L839" i="10"/>
  <c r="I839" i="10"/>
  <c r="D840" i="10"/>
  <c r="Q839" i="10"/>
  <c r="O839" i="10"/>
  <c r="R839" i="10"/>
  <c r="G839" i="10" s="1"/>
  <c r="N839" i="10"/>
  <c r="M839" i="10"/>
  <c r="J839" i="10"/>
  <c r="K839" i="10"/>
  <c r="P839" i="10"/>
  <c r="H840" i="10" l="1"/>
  <c r="S840" i="10" s="1"/>
  <c r="I840" i="10"/>
  <c r="L840" i="10"/>
  <c r="M840" i="10"/>
  <c r="Q840" i="10"/>
  <c r="N840" i="10"/>
  <c r="O840" i="10"/>
  <c r="R840" i="10"/>
  <c r="G840" i="10" s="1"/>
  <c r="P840" i="10"/>
  <c r="D841" i="10"/>
  <c r="J840" i="10"/>
  <c r="K840" i="10"/>
  <c r="T839" i="10"/>
  <c r="U839" i="10" s="1"/>
  <c r="V839" i="10" s="1"/>
  <c r="W839" i="10" s="1"/>
  <c r="X839" i="10" s="1"/>
  <c r="Y839" i="10" s="1"/>
  <c r="Z839" i="10" s="1"/>
  <c r="AA839" i="10" s="1"/>
  <c r="AB839" i="10" s="1"/>
  <c r="AC839" i="10" s="1"/>
  <c r="R841" i="10" l="1"/>
  <c r="G841" i="10" s="1"/>
  <c r="K841" i="10"/>
  <c r="N841" i="10"/>
  <c r="I841" i="10"/>
  <c r="O841" i="10"/>
  <c r="D842" i="10"/>
  <c r="J841" i="10"/>
  <c r="Q841" i="10"/>
  <c r="L841" i="10"/>
  <c r="H841" i="10"/>
  <c r="S841" i="10" s="1"/>
  <c r="P841" i="10"/>
  <c r="M841" i="10"/>
  <c r="T840" i="10"/>
  <c r="U840" i="10" s="1"/>
  <c r="V840" i="10" s="1"/>
  <c r="W840" i="10" s="1"/>
  <c r="X840" i="10" s="1"/>
  <c r="Y840" i="10" s="1"/>
  <c r="Z840" i="10" s="1"/>
  <c r="AA840" i="10" s="1"/>
  <c r="AB840" i="10" s="1"/>
  <c r="AC840" i="10" s="1"/>
  <c r="H842" i="10" l="1"/>
  <c r="S842" i="10" s="1"/>
  <c r="J842" i="10"/>
  <c r="D843" i="10"/>
  <c r="K842" i="10"/>
  <c r="N842" i="10"/>
  <c r="M842" i="10"/>
  <c r="I842" i="10"/>
  <c r="L842" i="10"/>
  <c r="R842" i="10"/>
  <c r="G842" i="10" s="1"/>
  <c r="P842" i="10"/>
  <c r="O842" i="10"/>
  <c r="Q842" i="10"/>
  <c r="T841" i="10"/>
  <c r="U841" i="10" s="1"/>
  <c r="V841" i="10" s="1"/>
  <c r="W841" i="10" s="1"/>
  <c r="X841" i="10" s="1"/>
  <c r="Y841" i="10" s="1"/>
  <c r="Z841" i="10" s="1"/>
  <c r="AA841" i="10" s="1"/>
  <c r="AB841" i="10" s="1"/>
  <c r="AC841" i="10" s="1"/>
  <c r="Q843" i="10" l="1"/>
  <c r="M843" i="10"/>
  <c r="I843" i="10"/>
  <c r="H843" i="10"/>
  <c r="S843" i="10" s="1"/>
  <c r="N843" i="10"/>
  <c r="L843" i="10"/>
  <c r="R843" i="10"/>
  <c r="G843" i="10" s="1"/>
  <c r="D844" i="10"/>
  <c r="K843" i="10"/>
  <c r="O843" i="10"/>
  <c r="P843" i="10"/>
  <c r="J843" i="10"/>
  <c r="T842" i="10"/>
  <c r="U842" i="10" s="1"/>
  <c r="V842" i="10" s="1"/>
  <c r="W842" i="10" s="1"/>
  <c r="X842" i="10" s="1"/>
  <c r="Y842" i="10" s="1"/>
  <c r="Z842" i="10" s="1"/>
  <c r="AA842" i="10" s="1"/>
  <c r="AB842" i="10" s="1"/>
  <c r="AC842" i="10" s="1"/>
  <c r="H844" i="10" l="1"/>
  <c r="S844" i="10" s="1"/>
  <c r="P844" i="10"/>
  <c r="D845" i="10"/>
  <c r="J844" i="10"/>
  <c r="L844" i="10"/>
  <c r="R844" i="10"/>
  <c r="G844" i="10" s="1"/>
  <c r="M844" i="10"/>
  <c r="N844" i="10"/>
  <c r="K844" i="10"/>
  <c r="Q844" i="10"/>
  <c r="I844" i="10"/>
  <c r="O844" i="10"/>
  <c r="T843" i="10"/>
  <c r="U843" i="10" s="1"/>
  <c r="V843" i="10" s="1"/>
  <c r="W843" i="10" s="1"/>
  <c r="X843" i="10" s="1"/>
  <c r="Y843" i="10" s="1"/>
  <c r="Z843" i="10" s="1"/>
  <c r="AA843" i="10" s="1"/>
  <c r="AB843" i="10" s="1"/>
  <c r="AC843" i="10" s="1"/>
  <c r="N845" i="10" l="1"/>
  <c r="P845" i="10"/>
  <c r="O845" i="10"/>
  <c r="M845" i="10"/>
  <c r="I845" i="10"/>
  <c r="R845" i="10"/>
  <c r="G845" i="10" s="1"/>
  <c r="D846" i="10"/>
  <c r="J845" i="10"/>
  <c r="H845" i="10"/>
  <c r="S845" i="10" s="1"/>
  <c r="Q845" i="10"/>
  <c r="L845" i="10"/>
  <c r="K845" i="10"/>
  <c r="T844" i="10"/>
  <c r="U844" i="10" s="1"/>
  <c r="V844" i="10" s="1"/>
  <c r="W844" i="10" s="1"/>
  <c r="X844" i="10" s="1"/>
  <c r="Y844" i="10" s="1"/>
  <c r="Z844" i="10" s="1"/>
  <c r="AA844" i="10" s="1"/>
  <c r="AB844" i="10" s="1"/>
  <c r="AC844" i="10" s="1"/>
  <c r="P846" i="10" l="1"/>
  <c r="D847" i="10"/>
  <c r="N846" i="10"/>
  <c r="H846" i="10"/>
  <c r="S846" i="10" s="1"/>
  <c r="O846" i="10"/>
  <c r="K846" i="10"/>
  <c r="M846" i="10"/>
  <c r="L846" i="10"/>
  <c r="I846" i="10"/>
  <c r="J846" i="10"/>
  <c r="R846" i="10"/>
  <c r="G846" i="10" s="1"/>
  <c r="Q846" i="10"/>
  <c r="T845" i="10"/>
  <c r="U845" i="10" s="1"/>
  <c r="V845" i="10" s="1"/>
  <c r="W845" i="10" s="1"/>
  <c r="X845" i="10" s="1"/>
  <c r="Y845" i="10" s="1"/>
  <c r="Z845" i="10" s="1"/>
  <c r="AA845" i="10" s="1"/>
  <c r="AB845" i="10" s="1"/>
  <c r="AC845" i="10" s="1"/>
  <c r="T846" i="10" l="1"/>
  <c r="U846" i="10" s="1"/>
  <c r="V846" i="10" s="1"/>
  <c r="W846" i="10" s="1"/>
  <c r="X846" i="10" s="1"/>
  <c r="Y846" i="10" s="1"/>
  <c r="Z846" i="10" s="1"/>
  <c r="AA846" i="10" s="1"/>
  <c r="AB846" i="10" s="1"/>
  <c r="AC846" i="10" s="1"/>
  <c r="H847" i="10"/>
  <c r="S847" i="10" s="1"/>
  <c r="N847" i="10"/>
  <c r="R847" i="10"/>
  <c r="G847" i="10" s="1"/>
  <c r="Q847" i="10"/>
  <c r="J847" i="10"/>
  <c r="M847" i="10"/>
  <c r="L847" i="10"/>
  <c r="O847" i="10"/>
  <c r="D848" i="10"/>
  <c r="P847" i="10"/>
  <c r="I847" i="10"/>
  <c r="K847" i="10"/>
  <c r="T847" i="10" l="1"/>
  <c r="U847" i="10" s="1"/>
  <c r="V847" i="10" s="1"/>
  <c r="W847" i="10" s="1"/>
  <c r="X847" i="10" s="1"/>
  <c r="Y847" i="10" s="1"/>
  <c r="Z847" i="10" s="1"/>
  <c r="AA847" i="10" s="1"/>
  <c r="AB847" i="10" s="1"/>
  <c r="AC847" i="10" s="1"/>
  <c r="H848" i="10"/>
  <c r="S848" i="10" s="1"/>
  <c r="P848" i="10"/>
  <c r="D849" i="10"/>
  <c r="I848" i="10"/>
  <c r="L848" i="10"/>
  <c r="M848" i="10"/>
  <c r="Q848" i="10"/>
  <c r="O848" i="10"/>
  <c r="K848" i="10"/>
  <c r="R848" i="10"/>
  <c r="G848" i="10" s="1"/>
  <c r="N848" i="10"/>
  <c r="J848" i="10"/>
  <c r="H849" i="10" l="1"/>
  <c r="S849" i="10" s="1"/>
  <c r="M849" i="10"/>
  <c r="R849" i="10"/>
  <c r="G849" i="10" s="1"/>
  <c r="K849" i="10"/>
  <c r="O849" i="10"/>
  <c r="L849" i="10"/>
  <c r="J849" i="10"/>
  <c r="D850" i="10"/>
  <c r="N849" i="10"/>
  <c r="P849" i="10"/>
  <c r="Q849" i="10"/>
  <c r="I849" i="10"/>
  <c r="T848" i="10"/>
  <c r="U848" i="10" s="1"/>
  <c r="V848" i="10" s="1"/>
  <c r="W848" i="10" s="1"/>
  <c r="X848" i="10" s="1"/>
  <c r="Y848" i="10" s="1"/>
  <c r="Z848" i="10" s="1"/>
  <c r="AA848" i="10" s="1"/>
  <c r="AB848" i="10" s="1"/>
  <c r="AC848" i="10" s="1"/>
  <c r="H850" i="10" l="1"/>
  <c r="S850" i="10" s="1"/>
  <c r="I850" i="10"/>
  <c r="D851" i="10"/>
  <c r="K850" i="10"/>
  <c r="Q850" i="10"/>
  <c r="J850" i="10"/>
  <c r="R850" i="10"/>
  <c r="G850" i="10" s="1"/>
  <c r="L850" i="10"/>
  <c r="P850" i="10"/>
  <c r="O850" i="10"/>
  <c r="N850" i="10"/>
  <c r="M850" i="10"/>
  <c r="T849" i="10"/>
  <c r="U849" i="10" s="1"/>
  <c r="V849" i="10" s="1"/>
  <c r="W849" i="10" s="1"/>
  <c r="X849" i="10" s="1"/>
  <c r="Y849" i="10" s="1"/>
  <c r="Z849" i="10" s="1"/>
  <c r="AA849" i="10" s="1"/>
  <c r="AB849" i="10" s="1"/>
  <c r="AC849" i="10" s="1"/>
  <c r="T850" i="10" l="1"/>
  <c r="U850" i="10" s="1"/>
  <c r="V850" i="10" s="1"/>
  <c r="W850" i="10" s="1"/>
  <c r="X850" i="10" s="1"/>
  <c r="Y850" i="10" s="1"/>
  <c r="Z850" i="10" s="1"/>
  <c r="AA850" i="10" s="1"/>
  <c r="AB850" i="10" s="1"/>
  <c r="AC850" i="10" s="1"/>
  <c r="N851" i="10"/>
  <c r="P851" i="10"/>
  <c r="I851" i="10"/>
  <c r="H851" i="10"/>
  <c r="S851" i="10" s="1"/>
  <c r="O851" i="10"/>
  <c r="L851" i="10"/>
  <c r="K851" i="10"/>
  <c r="D852" i="10"/>
  <c r="R851" i="10"/>
  <c r="G851" i="10" s="1"/>
  <c r="Q851" i="10"/>
  <c r="M851" i="10"/>
  <c r="J851" i="10"/>
  <c r="T851" i="10" l="1"/>
  <c r="U851" i="10" s="1"/>
  <c r="V851" i="10" s="1"/>
  <c r="W851" i="10" s="1"/>
  <c r="X851" i="10" s="1"/>
  <c r="Y851" i="10" s="1"/>
  <c r="Z851" i="10" s="1"/>
  <c r="AA851" i="10" s="1"/>
  <c r="AB851" i="10" s="1"/>
  <c r="AC851" i="10" s="1"/>
  <c r="H852" i="10"/>
  <c r="S852" i="10" s="1"/>
  <c r="M852" i="10"/>
  <c r="D853" i="10"/>
  <c r="N852" i="10"/>
  <c r="L852" i="10"/>
  <c r="P852" i="10"/>
  <c r="I852" i="10"/>
  <c r="Q852" i="10"/>
  <c r="J852" i="10"/>
  <c r="R852" i="10"/>
  <c r="G852" i="10" s="1"/>
  <c r="O852" i="10"/>
  <c r="K852" i="10"/>
  <c r="K853" i="10" l="1"/>
  <c r="I853" i="10"/>
  <c r="N853" i="10"/>
  <c r="M853" i="10"/>
  <c r="P853" i="10"/>
  <c r="R853" i="10"/>
  <c r="G853" i="10" s="1"/>
  <c r="D854" i="10"/>
  <c r="L853" i="10"/>
  <c r="H853" i="10"/>
  <c r="S853" i="10" s="1"/>
  <c r="J853" i="10"/>
  <c r="O853" i="10"/>
  <c r="Q853" i="10"/>
  <c r="T852" i="10"/>
  <c r="U852" i="10" s="1"/>
  <c r="V852" i="10" s="1"/>
  <c r="W852" i="10" s="1"/>
  <c r="X852" i="10" s="1"/>
  <c r="Y852" i="10" s="1"/>
  <c r="Z852" i="10" s="1"/>
  <c r="AA852" i="10" s="1"/>
  <c r="AB852" i="10" s="1"/>
  <c r="AC852" i="10" s="1"/>
  <c r="M854" i="10" l="1"/>
  <c r="P854" i="10"/>
  <c r="J854" i="10"/>
  <c r="Q854" i="10"/>
  <c r="N854" i="10"/>
  <c r="D855" i="10"/>
  <c r="O854" i="10"/>
  <c r="K854" i="10"/>
  <c r="H854" i="10"/>
  <c r="S854" i="10" s="1"/>
  <c r="R854" i="10"/>
  <c r="G854" i="10" s="1"/>
  <c r="L854" i="10"/>
  <c r="I854" i="10"/>
  <c r="T853" i="10"/>
  <c r="U853" i="10" s="1"/>
  <c r="V853" i="10" s="1"/>
  <c r="W853" i="10" s="1"/>
  <c r="X853" i="10" s="1"/>
  <c r="Y853" i="10" s="1"/>
  <c r="Z853" i="10" s="1"/>
  <c r="AA853" i="10" s="1"/>
  <c r="AB853" i="10" s="1"/>
  <c r="AC853" i="10" s="1"/>
  <c r="H855" i="10" l="1"/>
  <c r="S855" i="10" s="1"/>
  <c r="I855" i="10"/>
  <c r="L855" i="10"/>
  <c r="O855" i="10"/>
  <c r="D856" i="10"/>
  <c r="R855" i="10"/>
  <c r="G855" i="10" s="1"/>
  <c r="M855" i="10"/>
  <c r="N855" i="10"/>
  <c r="P855" i="10"/>
  <c r="K855" i="10"/>
  <c r="Q855" i="10"/>
  <c r="J855" i="10"/>
  <c r="T854" i="10"/>
  <c r="U854" i="10" s="1"/>
  <c r="V854" i="10" s="1"/>
  <c r="W854" i="10" s="1"/>
  <c r="X854" i="10" s="1"/>
  <c r="Y854" i="10" s="1"/>
  <c r="Z854" i="10" s="1"/>
  <c r="AA854" i="10" s="1"/>
  <c r="AB854" i="10" s="1"/>
  <c r="AC854" i="10" s="1"/>
  <c r="Q856" i="10" l="1"/>
  <c r="M856" i="10"/>
  <c r="J856" i="10"/>
  <c r="D857" i="10"/>
  <c r="L856" i="10"/>
  <c r="O856" i="10"/>
  <c r="H856" i="10"/>
  <c r="S856" i="10" s="1"/>
  <c r="P856" i="10"/>
  <c r="R856" i="10"/>
  <c r="G856" i="10" s="1"/>
  <c r="I856" i="10"/>
  <c r="K856" i="10"/>
  <c r="N856" i="10"/>
  <c r="T855" i="10"/>
  <c r="U855" i="10" s="1"/>
  <c r="V855" i="10" s="1"/>
  <c r="W855" i="10" s="1"/>
  <c r="X855" i="10" s="1"/>
  <c r="Y855" i="10" s="1"/>
  <c r="Z855" i="10" s="1"/>
  <c r="AA855" i="10" s="1"/>
  <c r="AB855" i="10" s="1"/>
  <c r="AC855" i="10" s="1"/>
  <c r="T856" i="10" l="1"/>
  <c r="U856" i="10" s="1"/>
  <c r="V856" i="10" s="1"/>
  <c r="W856" i="10" s="1"/>
  <c r="X856" i="10" s="1"/>
  <c r="Y856" i="10" s="1"/>
  <c r="Z856" i="10" s="1"/>
  <c r="AA856" i="10" s="1"/>
  <c r="AB856" i="10" s="1"/>
  <c r="AC856" i="10" s="1"/>
  <c r="P857" i="10"/>
  <c r="M857" i="10"/>
  <c r="I857" i="10"/>
  <c r="K857" i="10"/>
  <c r="L857" i="10"/>
  <c r="H857" i="10"/>
  <c r="S857" i="10" s="1"/>
  <c r="J857" i="10"/>
  <c r="N857" i="10"/>
  <c r="Q857" i="10"/>
  <c r="O857" i="10"/>
  <c r="D858" i="10"/>
  <c r="R857" i="10"/>
  <c r="G857" i="10" s="1"/>
  <c r="T857" i="10" l="1"/>
  <c r="U857" i="10" s="1"/>
  <c r="V857" i="10" s="1"/>
  <c r="W857" i="10" s="1"/>
  <c r="X857" i="10" s="1"/>
  <c r="Y857" i="10" s="1"/>
  <c r="Z857" i="10" s="1"/>
  <c r="AA857" i="10" s="1"/>
  <c r="AB857" i="10" s="1"/>
  <c r="AC857" i="10" s="1"/>
  <c r="H858" i="10"/>
  <c r="S858" i="10" s="1"/>
  <c r="R858" i="10"/>
  <c r="G858" i="10" s="1"/>
  <c r="L858" i="10"/>
  <c r="D859" i="10"/>
  <c r="I858" i="10"/>
  <c r="P858" i="10"/>
  <c r="O858" i="10"/>
  <c r="N858" i="10"/>
  <c r="M858" i="10"/>
  <c r="J858" i="10"/>
  <c r="K858" i="10"/>
  <c r="Q858" i="10"/>
  <c r="T858" i="10" l="1"/>
  <c r="U858" i="10" s="1"/>
  <c r="V858" i="10" s="1"/>
  <c r="W858" i="10" s="1"/>
  <c r="X858" i="10" s="1"/>
  <c r="Y858" i="10" s="1"/>
  <c r="Z858" i="10" s="1"/>
  <c r="AA858" i="10" s="1"/>
  <c r="AB858" i="10" s="1"/>
  <c r="AC858" i="10" s="1"/>
  <c r="I859" i="10"/>
  <c r="M859" i="10"/>
  <c r="Q859" i="10"/>
  <c r="P859" i="10"/>
  <c r="O859" i="10"/>
  <c r="K859" i="10"/>
  <c r="N859" i="10"/>
  <c r="L859" i="10"/>
  <c r="D860" i="10"/>
  <c r="R859" i="10"/>
  <c r="G859" i="10" s="1"/>
  <c r="H859" i="10"/>
  <c r="S859" i="10" s="1"/>
  <c r="J859" i="10"/>
  <c r="T859" i="10" l="1"/>
  <c r="U859" i="10" s="1"/>
  <c r="V859" i="10" s="1"/>
  <c r="W859" i="10" s="1"/>
  <c r="X859" i="10" s="1"/>
  <c r="Y859" i="10" s="1"/>
  <c r="Z859" i="10" s="1"/>
  <c r="AA859" i="10" s="1"/>
  <c r="AB859" i="10" s="1"/>
  <c r="AC859" i="10" s="1"/>
  <c r="Q860" i="10"/>
  <c r="K860" i="10"/>
  <c r="D861" i="10"/>
  <c r="N860" i="10"/>
  <c r="H860" i="10"/>
  <c r="S860" i="10" s="1"/>
  <c r="I860" i="10"/>
  <c r="M860" i="10"/>
  <c r="P860" i="10"/>
  <c r="R860" i="10"/>
  <c r="G860" i="10" s="1"/>
  <c r="J860" i="10"/>
  <c r="O860" i="10"/>
  <c r="L860" i="10"/>
  <c r="T860" i="10" l="1"/>
  <c r="U860" i="10" s="1"/>
  <c r="V860" i="10" s="1"/>
  <c r="W860" i="10" s="1"/>
  <c r="X860" i="10" s="1"/>
  <c r="Y860" i="10" s="1"/>
  <c r="Z860" i="10" s="1"/>
  <c r="AA860" i="10" s="1"/>
  <c r="AB860" i="10" s="1"/>
  <c r="AC860" i="10" s="1"/>
  <c r="I861" i="10"/>
  <c r="R861" i="10"/>
  <c r="G861" i="10" s="1"/>
  <c r="O861" i="10"/>
  <c r="J861" i="10"/>
  <c r="P861" i="10"/>
  <c r="K861" i="10"/>
  <c r="Q861" i="10"/>
  <c r="L861" i="10"/>
  <c r="D862" i="10"/>
  <c r="N861" i="10"/>
  <c r="H861" i="10"/>
  <c r="S861" i="10" s="1"/>
  <c r="M861" i="10"/>
  <c r="T861" i="10" l="1"/>
  <c r="U861" i="10" s="1"/>
  <c r="V861" i="10" s="1"/>
  <c r="W861" i="10" s="1"/>
  <c r="X861" i="10" s="1"/>
  <c r="Y861" i="10" s="1"/>
  <c r="Z861" i="10" s="1"/>
  <c r="AA861" i="10" s="1"/>
  <c r="AB861" i="10" s="1"/>
  <c r="AC861" i="10" s="1"/>
  <c r="D863" i="10"/>
  <c r="R862" i="10"/>
  <c r="G862" i="10" s="1"/>
  <c r="H862" i="10"/>
  <c r="S862" i="10" s="1"/>
  <c r="K862" i="10"/>
  <c r="N862" i="10"/>
  <c r="Q862" i="10"/>
  <c r="O862" i="10"/>
  <c r="J862" i="10"/>
  <c r="I862" i="10"/>
  <c r="P862" i="10"/>
  <c r="M862" i="10"/>
  <c r="L862" i="10"/>
  <c r="T862" i="10" l="1"/>
  <c r="U862" i="10" s="1"/>
  <c r="V862" i="10" s="1"/>
  <c r="W862" i="10" s="1"/>
  <c r="X862" i="10" s="1"/>
  <c r="Y862" i="10" s="1"/>
  <c r="Z862" i="10" s="1"/>
  <c r="AA862" i="10" s="1"/>
  <c r="AB862" i="10" s="1"/>
  <c r="AC862" i="10" s="1"/>
  <c r="Q863" i="10"/>
  <c r="L863" i="10"/>
  <c r="M863" i="10"/>
  <c r="I863" i="10"/>
  <c r="K863" i="10"/>
  <c r="D864" i="10"/>
  <c r="H863" i="10"/>
  <c r="S863" i="10" s="1"/>
  <c r="R863" i="10"/>
  <c r="G863" i="10" s="1"/>
  <c r="N863" i="10"/>
  <c r="P863" i="10"/>
  <c r="O863" i="10"/>
  <c r="J863" i="10"/>
  <c r="D865" i="10" l="1"/>
  <c r="H864" i="10"/>
  <c r="S864" i="10" s="1"/>
  <c r="R864" i="10"/>
  <c r="G864" i="10" s="1"/>
  <c r="P864" i="10"/>
  <c r="Q864" i="10"/>
  <c r="M864" i="10"/>
  <c r="J864" i="10"/>
  <c r="I864" i="10"/>
  <c r="N864" i="10"/>
  <c r="K864" i="10"/>
  <c r="O864" i="10"/>
  <c r="L864" i="10"/>
  <c r="T863" i="10"/>
  <c r="U863" i="10" s="1"/>
  <c r="V863" i="10" s="1"/>
  <c r="W863" i="10" s="1"/>
  <c r="X863" i="10" s="1"/>
  <c r="Y863" i="10" s="1"/>
  <c r="Z863" i="10" s="1"/>
  <c r="AA863" i="10" s="1"/>
  <c r="AB863" i="10" s="1"/>
  <c r="AC863" i="10" s="1"/>
  <c r="T864" i="10" l="1"/>
  <c r="U864" i="10" s="1"/>
  <c r="V864" i="10" s="1"/>
  <c r="W864" i="10" s="1"/>
  <c r="X864" i="10" s="1"/>
  <c r="Y864" i="10" s="1"/>
  <c r="Z864" i="10" s="1"/>
  <c r="AA864" i="10" s="1"/>
  <c r="AB864" i="10" s="1"/>
  <c r="AC864" i="10" s="1"/>
  <c r="H865" i="10"/>
  <c r="S865" i="10" s="1"/>
  <c r="I865" i="10"/>
  <c r="P865" i="10"/>
  <c r="L865" i="10"/>
  <c r="N865" i="10"/>
  <c r="D866" i="10"/>
  <c r="R865" i="10"/>
  <c r="G865" i="10" s="1"/>
  <c r="O865" i="10"/>
  <c r="M865" i="10"/>
  <c r="K865" i="10"/>
  <c r="Q865" i="10"/>
  <c r="J865" i="10"/>
  <c r="T865" i="10" l="1"/>
  <c r="U865" i="10" s="1"/>
  <c r="V865" i="10" s="1"/>
  <c r="W865" i="10" s="1"/>
  <c r="X865" i="10" s="1"/>
  <c r="Y865" i="10" s="1"/>
  <c r="Z865" i="10" s="1"/>
  <c r="AA865" i="10" s="1"/>
  <c r="AB865" i="10" s="1"/>
  <c r="AC865" i="10" s="1"/>
  <c r="H866" i="10"/>
  <c r="S866" i="10" s="1"/>
  <c r="D867" i="10"/>
  <c r="I866" i="10"/>
  <c r="N866" i="10"/>
  <c r="O866" i="10"/>
  <c r="J866" i="10"/>
  <c r="Q866" i="10"/>
  <c r="M866" i="10"/>
  <c r="R866" i="10"/>
  <c r="G866" i="10" s="1"/>
  <c r="P866" i="10"/>
  <c r="L866" i="10"/>
  <c r="K866" i="10"/>
  <c r="H867" i="10" l="1"/>
  <c r="S867" i="10" s="1"/>
  <c r="P867" i="10"/>
  <c r="I867" i="10"/>
  <c r="R867" i="10"/>
  <c r="G867" i="10" s="1"/>
  <c r="K867" i="10"/>
  <c r="O867" i="10"/>
  <c r="D868" i="10"/>
  <c r="M867" i="10"/>
  <c r="Q867" i="10"/>
  <c r="J867" i="10"/>
  <c r="L867" i="10"/>
  <c r="N867" i="10"/>
  <c r="T866" i="10"/>
  <c r="U866" i="10" s="1"/>
  <c r="V866" i="10" s="1"/>
  <c r="W866" i="10" s="1"/>
  <c r="X866" i="10" s="1"/>
  <c r="Y866" i="10" s="1"/>
  <c r="Z866" i="10" s="1"/>
  <c r="AA866" i="10" s="1"/>
  <c r="AB866" i="10" s="1"/>
  <c r="AC866" i="10" s="1"/>
  <c r="H868" i="10" l="1"/>
  <c r="S868" i="10" s="1"/>
  <c r="D869" i="10"/>
  <c r="P868" i="10"/>
  <c r="I868" i="10"/>
  <c r="J868" i="10"/>
  <c r="M868" i="10"/>
  <c r="K868" i="10"/>
  <c r="O868" i="10"/>
  <c r="Q868" i="10"/>
  <c r="R868" i="10"/>
  <c r="G868" i="10" s="1"/>
  <c r="N868" i="10"/>
  <c r="L868" i="10"/>
  <c r="T867" i="10"/>
  <c r="U867" i="10" s="1"/>
  <c r="V867" i="10" s="1"/>
  <c r="W867" i="10" s="1"/>
  <c r="X867" i="10" s="1"/>
  <c r="Y867" i="10" s="1"/>
  <c r="Z867" i="10" s="1"/>
  <c r="AA867" i="10" s="1"/>
  <c r="AB867" i="10" s="1"/>
  <c r="AC867" i="10" s="1"/>
  <c r="K869" i="10" l="1"/>
  <c r="J869" i="10"/>
  <c r="N869" i="10"/>
  <c r="M869" i="10"/>
  <c r="P869" i="10"/>
  <c r="D870" i="10"/>
  <c r="O869" i="10"/>
  <c r="H869" i="10"/>
  <c r="S869" i="10" s="1"/>
  <c r="I869" i="10"/>
  <c r="L869" i="10"/>
  <c r="Q869" i="10"/>
  <c r="R869" i="10"/>
  <c r="G869" i="10" s="1"/>
  <c r="T868" i="10"/>
  <c r="U868" i="10" s="1"/>
  <c r="V868" i="10" s="1"/>
  <c r="W868" i="10" s="1"/>
  <c r="X868" i="10" s="1"/>
  <c r="Y868" i="10" s="1"/>
  <c r="Z868" i="10" s="1"/>
  <c r="AA868" i="10" s="1"/>
  <c r="AB868" i="10" s="1"/>
  <c r="AC868" i="10" s="1"/>
  <c r="T869" i="10" l="1"/>
  <c r="U869" i="10" s="1"/>
  <c r="V869" i="10" s="1"/>
  <c r="W869" i="10" s="1"/>
  <c r="X869" i="10" s="1"/>
  <c r="Y869" i="10" s="1"/>
  <c r="Z869" i="10" s="1"/>
  <c r="AA869" i="10" s="1"/>
  <c r="AB869" i="10" s="1"/>
  <c r="AC869" i="10" s="1"/>
  <c r="H870" i="10"/>
  <c r="S870" i="10" s="1"/>
  <c r="K870" i="10"/>
  <c r="N870" i="10"/>
  <c r="I870" i="10"/>
  <c r="O870" i="10"/>
  <c r="D871" i="10"/>
  <c r="P870" i="10"/>
  <c r="R870" i="10"/>
  <c r="G870" i="10" s="1"/>
  <c r="J870" i="10"/>
  <c r="M870" i="10"/>
  <c r="Q870" i="10"/>
  <c r="L870" i="10"/>
  <c r="H871" i="10" l="1"/>
  <c r="S871" i="10" s="1"/>
  <c r="P871" i="10"/>
  <c r="Q871" i="10"/>
  <c r="L871" i="10"/>
  <c r="N871" i="10"/>
  <c r="I871" i="10"/>
  <c r="K871" i="10"/>
  <c r="O871" i="10"/>
  <c r="M871" i="10"/>
  <c r="J871" i="10"/>
  <c r="D872" i="10"/>
  <c r="R871" i="10"/>
  <c r="G871" i="10" s="1"/>
  <c r="T870" i="10"/>
  <c r="U870" i="10" s="1"/>
  <c r="V870" i="10" s="1"/>
  <c r="W870" i="10" s="1"/>
  <c r="X870" i="10" s="1"/>
  <c r="Y870" i="10" s="1"/>
  <c r="Z870" i="10" s="1"/>
  <c r="AA870" i="10" s="1"/>
  <c r="AB870" i="10" s="1"/>
  <c r="AC870" i="10" s="1"/>
  <c r="H872" i="10" l="1"/>
  <c r="S872" i="10" s="1"/>
  <c r="P872" i="10"/>
  <c r="K872" i="10"/>
  <c r="Q872" i="10"/>
  <c r="D873" i="10"/>
  <c r="R872" i="10"/>
  <c r="G872" i="10" s="1"/>
  <c r="J872" i="10"/>
  <c r="M872" i="10"/>
  <c r="N872" i="10"/>
  <c r="I872" i="10"/>
  <c r="O872" i="10"/>
  <c r="L872" i="10"/>
  <c r="T871" i="10"/>
  <c r="U871" i="10" s="1"/>
  <c r="V871" i="10" s="1"/>
  <c r="W871" i="10" s="1"/>
  <c r="X871" i="10" s="1"/>
  <c r="Y871" i="10" s="1"/>
  <c r="Z871" i="10" s="1"/>
  <c r="AA871" i="10" s="1"/>
  <c r="AB871" i="10" s="1"/>
  <c r="AC871" i="10" s="1"/>
  <c r="H873" i="10" l="1"/>
  <c r="S873" i="10" s="1"/>
  <c r="I873" i="10"/>
  <c r="O873" i="10"/>
  <c r="L873" i="10"/>
  <c r="K873" i="10"/>
  <c r="Q873" i="10"/>
  <c r="R873" i="10"/>
  <c r="G873" i="10" s="1"/>
  <c r="J873" i="10"/>
  <c r="M873" i="10"/>
  <c r="N873" i="10"/>
  <c r="D874" i="10"/>
  <c r="P873" i="10"/>
  <c r="T872" i="10"/>
  <c r="U872" i="10" s="1"/>
  <c r="V872" i="10" s="1"/>
  <c r="W872" i="10" s="1"/>
  <c r="X872" i="10" s="1"/>
  <c r="Y872" i="10" s="1"/>
  <c r="Z872" i="10" s="1"/>
  <c r="AA872" i="10" s="1"/>
  <c r="AB872" i="10" s="1"/>
  <c r="AC872" i="10" s="1"/>
  <c r="M874" i="10" l="1"/>
  <c r="N874" i="10"/>
  <c r="J874" i="10"/>
  <c r="O874" i="10"/>
  <c r="D875" i="10"/>
  <c r="H874" i="10"/>
  <c r="S874" i="10" s="1"/>
  <c r="R874" i="10"/>
  <c r="G874" i="10" s="1"/>
  <c r="L874" i="10"/>
  <c r="P874" i="10"/>
  <c r="K874" i="10"/>
  <c r="I874" i="10"/>
  <c r="Q874" i="10"/>
  <c r="T873" i="10"/>
  <c r="U873" i="10" s="1"/>
  <c r="V873" i="10" s="1"/>
  <c r="W873" i="10" s="1"/>
  <c r="X873" i="10" s="1"/>
  <c r="Y873" i="10" s="1"/>
  <c r="Z873" i="10" s="1"/>
  <c r="AA873" i="10" s="1"/>
  <c r="AB873" i="10" s="1"/>
  <c r="AC873" i="10" s="1"/>
  <c r="R875" i="10" l="1"/>
  <c r="G875" i="10" s="1"/>
  <c r="K875" i="10"/>
  <c r="Q875" i="10"/>
  <c r="M875" i="10"/>
  <c r="J875" i="10"/>
  <c r="N875" i="10"/>
  <c r="L875" i="10"/>
  <c r="I875" i="10"/>
  <c r="D876" i="10"/>
  <c r="O875" i="10"/>
  <c r="P875" i="10"/>
  <c r="H875" i="10"/>
  <c r="S875" i="10" s="1"/>
  <c r="T874" i="10"/>
  <c r="U874" i="10" s="1"/>
  <c r="V874" i="10" s="1"/>
  <c r="W874" i="10" s="1"/>
  <c r="X874" i="10" s="1"/>
  <c r="Y874" i="10" s="1"/>
  <c r="Z874" i="10" s="1"/>
  <c r="AA874" i="10" s="1"/>
  <c r="AB874" i="10" s="1"/>
  <c r="AC874" i="10" s="1"/>
  <c r="T875" i="10" l="1"/>
  <c r="U875" i="10" s="1"/>
  <c r="V875" i="10" s="1"/>
  <c r="W875" i="10" s="1"/>
  <c r="X875" i="10" s="1"/>
  <c r="Y875" i="10" s="1"/>
  <c r="Z875" i="10" s="1"/>
  <c r="AA875" i="10" s="1"/>
  <c r="AB875" i="10" s="1"/>
  <c r="AC875" i="10" s="1"/>
  <c r="J876" i="10"/>
  <c r="D877" i="10"/>
  <c r="N876" i="10"/>
  <c r="M876" i="10"/>
  <c r="K876" i="10"/>
  <c r="P876" i="10"/>
  <c r="I876" i="10"/>
  <c r="L876" i="10"/>
  <c r="O876" i="10"/>
  <c r="H876" i="10"/>
  <c r="S876" i="10" s="1"/>
  <c r="Q876" i="10"/>
  <c r="R876" i="10"/>
  <c r="G876" i="10" s="1"/>
  <c r="T876" i="10" l="1"/>
  <c r="U876" i="10" s="1"/>
  <c r="V876" i="10" s="1"/>
  <c r="W876" i="10" s="1"/>
  <c r="X876" i="10" s="1"/>
  <c r="Y876" i="10" s="1"/>
  <c r="Z876" i="10" s="1"/>
  <c r="AA876" i="10" s="1"/>
  <c r="AB876" i="10" s="1"/>
  <c r="AC876" i="10" s="1"/>
  <c r="K877" i="10"/>
  <c r="N877" i="10"/>
  <c r="L877" i="10"/>
  <c r="H877" i="10"/>
  <c r="S877" i="10" s="1"/>
  <c r="O877" i="10"/>
  <c r="J877" i="10"/>
  <c r="R877" i="10"/>
  <c r="G877" i="10" s="1"/>
  <c r="D878" i="10"/>
  <c r="P877" i="10"/>
  <c r="M877" i="10"/>
  <c r="Q877" i="10"/>
  <c r="I877" i="10"/>
  <c r="T877" i="10" l="1"/>
  <c r="U877" i="10" s="1"/>
  <c r="V877" i="10" s="1"/>
  <c r="W877" i="10" s="1"/>
  <c r="X877" i="10" s="1"/>
  <c r="Y877" i="10" s="1"/>
  <c r="Z877" i="10" s="1"/>
  <c r="AA877" i="10" s="1"/>
  <c r="AB877" i="10" s="1"/>
  <c r="AC877" i="10" s="1"/>
  <c r="D879" i="10"/>
  <c r="R878" i="10"/>
  <c r="G878" i="10" s="1"/>
  <c r="H878" i="10"/>
  <c r="S878" i="10" s="1"/>
  <c r="J878" i="10"/>
  <c r="O878" i="10"/>
  <c r="K878" i="10"/>
  <c r="M878" i="10"/>
  <c r="N878" i="10"/>
  <c r="P878" i="10"/>
  <c r="L878" i="10"/>
  <c r="I878" i="10"/>
  <c r="Q878" i="10"/>
  <c r="T878" i="10" l="1"/>
  <c r="U878" i="10" s="1"/>
  <c r="V878" i="10" s="1"/>
  <c r="W878" i="10" s="1"/>
  <c r="X878" i="10" s="1"/>
  <c r="Y878" i="10" s="1"/>
  <c r="Z878" i="10" s="1"/>
  <c r="AA878" i="10" s="1"/>
  <c r="AB878" i="10" s="1"/>
  <c r="AC878" i="10" s="1"/>
  <c r="H879" i="10"/>
  <c r="S879" i="10" s="1"/>
  <c r="I879" i="10"/>
  <c r="R879" i="10"/>
  <c r="G879" i="10" s="1"/>
  <c r="M879" i="10"/>
  <c r="Q879" i="10"/>
  <c r="N879" i="10"/>
  <c r="K879" i="10"/>
  <c r="D880" i="10"/>
  <c r="L879" i="10"/>
  <c r="O879" i="10"/>
  <c r="P879" i="10"/>
  <c r="J879" i="10"/>
  <c r="T879" i="10" l="1"/>
  <c r="U879" i="10" s="1"/>
  <c r="V879" i="10" s="1"/>
  <c r="W879" i="10" s="1"/>
  <c r="X879" i="10" s="1"/>
  <c r="Y879" i="10" s="1"/>
  <c r="Z879" i="10" s="1"/>
  <c r="AA879" i="10" s="1"/>
  <c r="AB879" i="10" s="1"/>
  <c r="AC879" i="10" s="1"/>
  <c r="D881" i="10"/>
  <c r="R880" i="10"/>
  <c r="G880" i="10" s="1"/>
  <c r="H880" i="10"/>
  <c r="S880" i="10" s="1"/>
  <c r="K880" i="10"/>
  <c r="J880" i="10"/>
  <c r="I880" i="10"/>
  <c r="N880" i="10"/>
  <c r="M880" i="10"/>
  <c r="O880" i="10"/>
  <c r="P880" i="10"/>
  <c r="L880" i="10"/>
  <c r="Q880" i="10"/>
  <c r="M881" i="10" l="1"/>
  <c r="L881" i="10"/>
  <c r="P881" i="10"/>
  <c r="N881" i="10"/>
  <c r="I881" i="10"/>
  <c r="D882" i="10"/>
  <c r="K881" i="10"/>
  <c r="H881" i="10"/>
  <c r="S881" i="10" s="1"/>
  <c r="R881" i="10"/>
  <c r="G881" i="10" s="1"/>
  <c r="Q881" i="10"/>
  <c r="J881" i="10"/>
  <c r="O881" i="10"/>
  <c r="T880" i="10"/>
  <c r="U880" i="10" s="1"/>
  <c r="V880" i="10" s="1"/>
  <c r="W880" i="10" s="1"/>
  <c r="X880" i="10" s="1"/>
  <c r="Y880" i="10" s="1"/>
  <c r="Z880" i="10" s="1"/>
  <c r="AA880" i="10" s="1"/>
  <c r="AB880" i="10" s="1"/>
  <c r="AC880" i="10" s="1"/>
  <c r="H882" i="10" l="1"/>
  <c r="S882" i="10" s="1"/>
  <c r="P882" i="10"/>
  <c r="J882" i="10"/>
  <c r="R882" i="10"/>
  <c r="G882" i="10" s="1"/>
  <c r="L882" i="10"/>
  <c r="M882" i="10"/>
  <c r="I882" i="10"/>
  <c r="K882" i="10"/>
  <c r="Q882" i="10"/>
  <c r="N882" i="10"/>
  <c r="D883" i="10"/>
  <c r="O882" i="10"/>
  <c r="T881" i="10"/>
  <c r="U881" i="10" s="1"/>
  <c r="V881" i="10" s="1"/>
  <c r="W881" i="10" s="1"/>
  <c r="X881" i="10" s="1"/>
  <c r="Y881" i="10" s="1"/>
  <c r="Z881" i="10" s="1"/>
  <c r="AA881" i="10" s="1"/>
  <c r="AB881" i="10" s="1"/>
  <c r="AC881" i="10" s="1"/>
  <c r="Q883" i="10" l="1"/>
  <c r="P883" i="10"/>
  <c r="L883" i="10"/>
  <c r="J883" i="10"/>
  <c r="D884" i="10"/>
  <c r="M883" i="10"/>
  <c r="H883" i="10"/>
  <c r="S883" i="10" s="1"/>
  <c r="O883" i="10"/>
  <c r="I883" i="10"/>
  <c r="N883" i="10"/>
  <c r="R883" i="10"/>
  <c r="G883" i="10" s="1"/>
  <c r="K883" i="10"/>
  <c r="T882" i="10"/>
  <c r="U882" i="10" s="1"/>
  <c r="V882" i="10" s="1"/>
  <c r="W882" i="10" s="1"/>
  <c r="X882" i="10" s="1"/>
  <c r="Y882" i="10" s="1"/>
  <c r="Z882" i="10" s="1"/>
  <c r="AA882" i="10" s="1"/>
  <c r="AB882" i="10" s="1"/>
  <c r="AC882" i="10" s="1"/>
  <c r="T883" i="10" l="1"/>
  <c r="U883" i="10" s="1"/>
  <c r="V883" i="10" s="1"/>
  <c r="W883" i="10" s="1"/>
  <c r="X883" i="10" s="1"/>
  <c r="Y883" i="10" s="1"/>
  <c r="Z883" i="10" s="1"/>
  <c r="AA883" i="10" s="1"/>
  <c r="AB883" i="10" s="1"/>
  <c r="AC883" i="10" s="1"/>
  <c r="J884" i="10"/>
  <c r="L884" i="10"/>
  <c r="M884" i="10"/>
  <c r="D885" i="10"/>
  <c r="O884" i="10"/>
  <c r="Q884" i="10"/>
  <c r="H884" i="10"/>
  <c r="S884" i="10" s="1"/>
  <c r="R884" i="10"/>
  <c r="G884" i="10" s="1"/>
  <c r="P884" i="10"/>
  <c r="I884" i="10"/>
  <c r="N884" i="10"/>
  <c r="K884" i="10"/>
  <c r="H885" i="10" l="1"/>
  <c r="S885" i="10" s="1"/>
  <c r="M885" i="10"/>
  <c r="R885" i="10"/>
  <c r="G885" i="10" s="1"/>
  <c r="I885" i="10"/>
  <c r="K885" i="10"/>
  <c r="L885" i="10"/>
  <c r="O885" i="10"/>
  <c r="N885" i="10"/>
  <c r="P885" i="10"/>
  <c r="D886" i="10"/>
  <c r="J885" i="10"/>
  <c r="Q885" i="10"/>
  <c r="T884" i="10"/>
  <c r="U884" i="10" s="1"/>
  <c r="V884" i="10" s="1"/>
  <c r="W884" i="10" s="1"/>
  <c r="X884" i="10" s="1"/>
  <c r="Y884" i="10" s="1"/>
  <c r="Z884" i="10" s="1"/>
  <c r="AA884" i="10" s="1"/>
  <c r="AB884" i="10" s="1"/>
  <c r="AC884" i="10" s="1"/>
  <c r="H886" i="10" l="1"/>
  <c r="S886" i="10" s="1"/>
  <c r="O886" i="10"/>
  <c r="K886" i="10"/>
  <c r="D887" i="10"/>
  <c r="P886" i="10"/>
  <c r="I886" i="10"/>
  <c r="J886" i="10"/>
  <c r="N886" i="10"/>
  <c r="R886" i="10"/>
  <c r="G886" i="10" s="1"/>
  <c r="L886" i="10"/>
  <c r="M886" i="10"/>
  <c r="Q886" i="10"/>
  <c r="T885" i="10"/>
  <c r="U885" i="10" s="1"/>
  <c r="V885" i="10" s="1"/>
  <c r="W885" i="10" s="1"/>
  <c r="X885" i="10" s="1"/>
  <c r="Y885" i="10" s="1"/>
  <c r="Z885" i="10" s="1"/>
  <c r="AA885" i="10" s="1"/>
  <c r="AB885" i="10" s="1"/>
  <c r="AC885" i="10" s="1"/>
  <c r="K887" i="10" l="1"/>
  <c r="N887" i="10"/>
  <c r="O887" i="10"/>
  <c r="R887" i="10"/>
  <c r="G887" i="10" s="1"/>
  <c r="H887" i="10"/>
  <c r="S887" i="10" s="1"/>
  <c r="I887" i="10"/>
  <c r="J887" i="10"/>
  <c r="M887" i="10"/>
  <c r="L887" i="10"/>
  <c r="D888" i="10"/>
  <c r="Q887" i="10"/>
  <c r="P887" i="10"/>
  <c r="T886" i="10"/>
  <c r="U886" i="10" s="1"/>
  <c r="V886" i="10" s="1"/>
  <c r="W886" i="10" s="1"/>
  <c r="X886" i="10" s="1"/>
  <c r="Y886" i="10" s="1"/>
  <c r="Z886" i="10" s="1"/>
  <c r="AA886" i="10" s="1"/>
  <c r="AB886" i="10" s="1"/>
  <c r="AC886" i="10" s="1"/>
  <c r="T887" i="10" l="1"/>
  <c r="U887" i="10" s="1"/>
  <c r="V887" i="10" s="1"/>
  <c r="W887" i="10" s="1"/>
  <c r="X887" i="10" s="1"/>
  <c r="Y887" i="10" s="1"/>
  <c r="Z887" i="10" s="1"/>
  <c r="AA887" i="10" s="1"/>
  <c r="AB887" i="10" s="1"/>
  <c r="AC887" i="10" s="1"/>
  <c r="J888" i="10"/>
  <c r="I888" i="10"/>
  <c r="P888" i="10"/>
  <c r="M888" i="10"/>
  <c r="K888" i="10"/>
  <c r="D889" i="10"/>
  <c r="N888" i="10"/>
  <c r="R888" i="10"/>
  <c r="G888" i="10" s="1"/>
  <c r="O888" i="10"/>
  <c r="H888" i="10"/>
  <c r="S888" i="10" s="1"/>
  <c r="L888" i="10"/>
  <c r="Q888" i="10"/>
  <c r="T888" i="10" l="1"/>
  <c r="U888" i="10" s="1"/>
  <c r="V888" i="10" s="1"/>
  <c r="W888" i="10" s="1"/>
  <c r="X888" i="10" s="1"/>
  <c r="Y888" i="10" s="1"/>
  <c r="Z888" i="10" s="1"/>
  <c r="AA888" i="10" s="1"/>
  <c r="AB888" i="10" s="1"/>
  <c r="AC888" i="10" s="1"/>
  <c r="H889" i="10"/>
  <c r="S889" i="10" s="1"/>
  <c r="L889" i="10"/>
  <c r="D890" i="10"/>
  <c r="M889" i="10"/>
  <c r="I889" i="10"/>
  <c r="Q889" i="10"/>
  <c r="P889" i="10"/>
  <c r="J889" i="10"/>
  <c r="O889" i="10"/>
  <c r="R889" i="10"/>
  <c r="G889" i="10" s="1"/>
  <c r="K889" i="10"/>
  <c r="N889" i="10"/>
  <c r="T889" i="10" l="1"/>
  <c r="U889" i="10" s="1"/>
  <c r="V889" i="10" s="1"/>
  <c r="W889" i="10" s="1"/>
  <c r="X889" i="10" s="1"/>
  <c r="Y889" i="10" s="1"/>
  <c r="Z889" i="10" s="1"/>
  <c r="AA889" i="10" s="1"/>
  <c r="AB889" i="10" s="1"/>
  <c r="AC889" i="10" s="1"/>
  <c r="D891" i="10"/>
  <c r="R890" i="10"/>
  <c r="G890" i="10" s="1"/>
  <c r="L890" i="10"/>
  <c r="M890" i="10"/>
  <c r="H890" i="10"/>
  <c r="S890" i="10" s="1"/>
  <c r="O890" i="10"/>
  <c r="P890" i="10"/>
  <c r="Q890" i="10"/>
  <c r="N890" i="10"/>
  <c r="J890" i="10"/>
  <c r="I890" i="10"/>
  <c r="K890" i="10"/>
  <c r="T890" i="10" l="1"/>
  <c r="U890" i="10" s="1"/>
  <c r="V890" i="10" s="1"/>
  <c r="W890" i="10" s="1"/>
  <c r="X890" i="10" s="1"/>
  <c r="Y890" i="10" s="1"/>
  <c r="Z890" i="10" s="1"/>
  <c r="AA890" i="10" s="1"/>
  <c r="AB890" i="10" s="1"/>
  <c r="AC890" i="10" s="1"/>
  <c r="R891" i="10"/>
  <c r="G891" i="10" s="1"/>
  <c r="Q891" i="10"/>
  <c r="L891" i="10"/>
  <c r="I891" i="10"/>
  <c r="P891" i="10"/>
  <c r="D892" i="10"/>
  <c r="N891" i="10"/>
  <c r="H891" i="10"/>
  <c r="S891" i="10" s="1"/>
  <c r="J891" i="10"/>
  <c r="K891" i="10"/>
  <c r="O891" i="10"/>
  <c r="M891" i="10"/>
  <c r="P892" i="10" l="1"/>
  <c r="Q892" i="10"/>
  <c r="J892" i="10"/>
  <c r="I892" i="10"/>
  <c r="D893" i="10"/>
  <c r="M892" i="10"/>
  <c r="K892" i="10"/>
  <c r="H892" i="10"/>
  <c r="S892" i="10" s="1"/>
  <c r="R892" i="10"/>
  <c r="G892" i="10" s="1"/>
  <c r="O892" i="10"/>
  <c r="L892" i="10"/>
  <c r="N892" i="10"/>
  <c r="T891" i="10"/>
  <c r="U891" i="10" s="1"/>
  <c r="V891" i="10" s="1"/>
  <c r="W891" i="10" s="1"/>
  <c r="X891" i="10" s="1"/>
  <c r="Y891" i="10" s="1"/>
  <c r="Z891" i="10" s="1"/>
  <c r="AA891" i="10" s="1"/>
  <c r="AB891" i="10" s="1"/>
  <c r="AC891" i="10" s="1"/>
  <c r="T892" i="10" l="1"/>
  <c r="U892" i="10" s="1"/>
  <c r="V892" i="10" s="1"/>
  <c r="W892" i="10" s="1"/>
  <c r="X892" i="10" s="1"/>
  <c r="Y892" i="10" s="1"/>
  <c r="Z892" i="10" s="1"/>
  <c r="AA892" i="10" s="1"/>
  <c r="AB892" i="10" s="1"/>
  <c r="AC892" i="10" s="1"/>
  <c r="M893" i="10"/>
  <c r="N893" i="10"/>
  <c r="Q893" i="10"/>
  <c r="D894" i="10"/>
  <c r="I893" i="10"/>
  <c r="P893" i="10"/>
  <c r="L893" i="10"/>
  <c r="K893" i="10"/>
  <c r="J893" i="10"/>
  <c r="R893" i="10"/>
  <c r="G893" i="10" s="1"/>
  <c r="H893" i="10"/>
  <c r="S893" i="10" s="1"/>
  <c r="O893" i="10"/>
  <c r="N894" i="10" l="1"/>
  <c r="I894" i="10"/>
  <c r="J894" i="10"/>
  <c r="R894" i="10"/>
  <c r="G894" i="10" s="1"/>
  <c r="M894" i="10"/>
  <c r="L894" i="10"/>
  <c r="O894" i="10"/>
  <c r="P894" i="10"/>
  <c r="D895" i="10"/>
  <c r="K894" i="10"/>
  <c r="H894" i="10"/>
  <c r="S894" i="10" s="1"/>
  <c r="Q894" i="10"/>
  <c r="T893" i="10"/>
  <c r="U893" i="10" s="1"/>
  <c r="V893" i="10" s="1"/>
  <c r="W893" i="10" s="1"/>
  <c r="X893" i="10" s="1"/>
  <c r="Y893" i="10" s="1"/>
  <c r="Z893" i="10" s="1"/>
  <c r="AA893" i="10" s="1"/>
  <c r="AB893" i="10" s="1"/>
  <c r="AC893" i="10" s="1"/>
  <c r="T894" i="10" l="1"/>
  <c r="U894" i="10" s="1"/>
  <c r="V894" i="10" s="1"/>
  <c r="W894" i="10" s="1"/>
  <c r="X894" i="10" s="1"/>
  <c r="Y894" i="10" s="1"/>
  <c r="Z894" i="10" s="1"/>
  <c r="AA894" i="10" s="1"/>
  <c r="AB894" i="10" s="1"/>
  <c r="AC894" i="10" s="1"/>
  <c r="H895" i="10"/>
  <c r="S895" i="10" s="1"/>
  <c r="P895" i="10"/>
  <c r="Q895" i="10"/>
  <c r="I895" i="10"/>
  <c r="M895" i="10"/>
  <c r="K895" i="10"/>
  <c r="D896" i="10"/>
  <c r="L895" i="10"/>
  <c r="R895" i="10"/>
  <c r="G895" i="10" s="1"/>
  <c r="O895" i="10"/>
  <c r="N895" i="10"/>
  <c r="J895" i="10"/>
  <c r="T895" i="10" l="1"/>
  <c r="U895" i="10" s="1"/>
  <c r="V895" i="10" s="1"/>
  <c r="W895" i="10" s="1"/>
  <c r="X895" i="10" s="1"/>
  <c r="Y895" i="10" s="1"/>
  <c r="Z895" i="10" s="1"/>
  <c r="AA895" i="10" s="1"/>
  <c r="AB895" i="10" s="1"/>
  <c r="AC895" i="10" s="1"/>
  <c r="H896" i="10"/>
  <c r="S896" i="10" s="1"/>
  <c r="K896" i="10"/>
  <c r="D897" i="10"/>
  <c r="O896" i="10"/>
  <c r="L896" i="10"/>
  <c r="N896" i="10"/>
  <c r="J896" i="10"/>
  <c r="M896" i="10"/>
  <c r="R896" i="10"/>
  <c r="G896" i="10" s="1"/>
  <c r="I896" i="10"/>
  <c r="Q896" i="10"/>
  <c r="P896" i="10"/>
  <c r="T896" i="10" l="1"/>
  <c r="U896" i="10" s="1"/>
  <c r="V896" i="10" s="1"/>
  <c r="W896" i="10" s="1"/>
  <c r="X896" i="10" s="1"/>
  <c r="Y896" i="10" s="1"/>
  <c r="Z896" i="10" s="1"/>
  <c r="AA896" i="10" s="1"/>
  <c r="AB896" i="10" s="1"/>
  <c r="AC896" i="10" s="1"/>
  <c r="D898" i="10"/>
  <c r="L897" i="10"/>
  <c r="O897" i="10"/>
  <c r="J897" i="10"/>
  <c r="H897" i="10"/>
  <c r="S897" i="10" s="1"/>
  <c r="M897" i="10"/>
  <c r="Q897" i="10"/>
  <c r="R897" i="10"/>
  <c r="G897" i="10" s="1"/>
  <c r="I897" i="10"/>
  <c r="K897" i="10"/>
  <c r="P897" i="10"/>
  <c r="N897" i="10"/>
  <c r="T897" i="10" l="1"/>
  <c r="U897" i="10" s="1"/>
  <c r="V897" i="10" s="1"/>
  <c r="W897" i="10" s="1"/>
  <c r="X897" i="10" s="1"/>
  <c r="Y897" i="10" s="1"/>
  <c r="Z897" i="10" s="1"/>
  <c r="AA897" i="10" s="1"/>
  <c r="AB897" i="10" s="1"/>
  <c r="AC897" i="10" s="1"/>
  <c r="H898" i="10"/>
  <c r="S898" i="10" s="1"/>
  <c r="R898" i="10"/>
  <c r="G898" i="10" s="1"/>
  <c r="L898" i="10"/>
  <c r="I898" i="10"/>
  <c r="J898" i="10"/>
  <c r="K898" i="10"/>
  <c r="D899" i="10"/>
  <c r="P898" i="10"/>
  <c r="Q898" i="10"/>
  <c r="M898" i="10"/>
  <c r="N898" i="10"/>
  <c r="O898" i="10"/>
  <c r="T898" i="10" l="1"/>
  <c r="U898" i="10" s="1"/>
  <c r="V898" i="10" s="1"/>
  <c r="W898" i="10" s="1"/>
  <c r="X898" i="10" s="1"/>
  <c r="Y898" i="10" s="1"/>
  <c r="Z898" i="10" s="1"/>
  <c r="AA898" i="10" s="1"/>
  <c r="AB898" i="10" s="1"/>
  <c r="AC898" i="10" s="1"/>
  <c r="L899" i="10"/>
  <c r="O899" i="10"/>
  <c r="K899" i="10"/>
  <c r="D900" i="10"/>
  <c r="R899" i="10"/>
  <c r="G899" i="10" s="1"/>
  <c r="J899" i="10"/>
  <c r="N899" i="10"/>
  <c r="H899" i="10"/>
  <c r="S899" i="10" s="1"/>
  <c r="Q899" i="10"/>
  <c r="I899" i="10"/>
  <c r="P899" i="10"/>
  <c r="M899" i="10"/>
  <c r="T899" i="10" l="1"/>
  <c r="U899" i="10" s="1"/>
  <c r="V899" i="10" s="1"/>
  <c r="W899" i="10" s="1"/>
  <c r="X899" i="10" s="1"/>
  <c r="Y899" i="10" s="1"/>
  <c r="Z899" i="10" s="1"/>
  <c r="AA899" i="10" s="1"/>
  <c r="AB899" i="10" s="1"/>
  <c r="AC899" i="10" s="1"/>
  <c r="H900" i="10"/>
  <c r="S900" i="10" s="1"/>
  <c r="P900" i="10"/>
  <c r="N900" i="10"/>
  <c r="J900" i="10"/>
  <c r="K900" i="10"/>
  <c r="R900" i="10"/>
  <c r="G900" i="10" s="1"/>
  <c r="M900" i="10"/>
  <c r="L900" i="10"/>
  <c r="Q900" i="10"/>
  <c r="O900" i="10"/>
  <c r="D901" i="10"/>
  <c r="I900" i="10"/>
  <c r="T900" i="10" l="1"/>
  <c r="U900" i="10" s="1"/>
  <c r="V900" i="10" s="1"/>
  <c r="W900" i="10" s="1"/>
  <c r="X900" i="10" s="1"/>
  <c r="Y900" i="10" s="1"/>
  <c r="Z900" i="10" s="1"/>
  <c r="AA900" i="10" s="1"/>
  <c r="AB900" i="10" s="1"/>
  <c r="AC900" i="10" s="1"/>
  <c r="H901" i="10"/>
  <c r="S901" i="10" s="1"/>
  <c r="I901" i="10"/>
  <c r="P901" i="10"/>
  <c r="R901" i="10"/>
  <c r="G901" i="10" s="1"/>
  <c r="D902" i="10"/>
  <c r="K901" i="10"/>
  <c r="J901" i="10"/>
  <c r="O901" i="10"/>
  <c r="Q901" i="10"/>
  <c r="M901" i="10"/>
  <c r="N901" i="10"/>
  <c r="L901" i="10"/>
  <c r="R902" i="10" l="1"/>
  <c r="G902" i="10" s="1"/>
  <c r="N902" i="10"/>
  <c r="O902" i="10"/>
  <c r="I902" i="10"/>
  <c r="M902" i="10"/>
  <c r="Q902" i="10"/>
  <c r="H902" i="10"/>
  <c r="S902" i="10" s="1"/>
  <c r="L902" i="10"/>
  <c r="J902" i="10"/>
  <c r="K902" i="10"/>
  <c r="P902" i="10"/>
  <c r="D903" i="10"/>
  <c r="T901" i="10"/>
  <c r="U901" i="10" s="1"/>
  <c r="V901" i="10" s="1"/>
  <c r="W901" i="10" s="1"/>
  <c r="X901" i="10" s="1"/>
  <c r="Y901" i="10" s="1"/>
  <c r="Z901" i="10" s="1"/>
  <c r="AA901" i="10" s="1"/>
  <c r="AB901" i="10" s="1"/>
  <c r="AC901" i="10" s="1"/>
  <c r="T902" i="10" l="1"/>
  <c r="U902" i="10" s="1"/>
  <c r="V902" i="10" s="1"/>
  <c r="W902" i="10" s="1"/>
  <c r="X902" i="10" s="1"/>
  <c r="Y902" i="10" s="1"/>
  <c r="Z902" i="10" s="1"/>
  <c r="AA902" i="10" s="1"/>
  <c r="AB902" i="10" s="1"/>
  <c r="AC902" i="10" s="1"/>
  <c r="H903" i="10"/>
  <c r="S903" i="10" s="1"/>
  <c r="N903" i="10"/>
  <c r="K903" i="10"/>
  <c r="R903" i="10"/>
  <c r="G903" i="10" s="1"/>
  <c r="D904" i="10"/>
  <c r="J903" i="10"/>
  <c r="Q903" i="10"/>
  <c r="P903" i="10"/>
  <c r="I903" i="10"/>
  <c r="L903" i="10"/>
  <c r="O903" i="10"/>
  <c r="M903" i="10"/>
  <c r="H904" i="10" l="1"/>
  <c r="S904" i="10" s="1"/>
  <c r="L904" i="10"/>
  <c r="J904" i="10"/>
  <c r="Q904" i="10"/>
  <c r="O904" i="10"/>
  <c r="P904" i="10"/>
  <c r="N904" i="10"/>
  <c r="K904" i="10"/>
  <c r="I904" i="10"/>
  <c r="M904" i="10"/>
  <c r="D905" i="10"/>
  <c r="R904" i="10"/>
  <c r="G904" i="10" s="1"/>
  <c r="T903" i="10"/>
  <c r="U903" i="10" s="1"/>
  <c r="V903" i="10" s="1"/>
  <c r="W903" i="10" s="1"/>
  <c r="X903" i="10" s="1"/>
  <c r="Y903" i="10" s="1"/>
  <c r="Z903" i="10" s="1"/>
  <c r="AA903" i="10" s="1"/>
  <c r="AB903" i="10" s="1"/>
  <c r="AC903" i="10" s="1"/>
  <c r="H905" i="10" l="1"/>
  <c r="S905" i="10" s="1"/>
  <c r="K905" i="10"/>
  <c r="M905" i="10"/>
  <c r="J905" i="10"/>
  <c r="P905" i="10"/>
  <c r="I905" i="10"/>
  <c r="N905" i="10"/>
  <c r="Q905" i="10"/>
  <c r="O905" i="10"/>
  <c r="D906" i="10"/>
  <c r="L905" i="10"/>
  <c r="R905" i="10"/>
  <c r="G905" i="10" s="1"/>
  <c r="T904" i="10"/>
  <c r="U904" i="10" s="1"/>
  <c r="V904" i="10" s="1"/>
  <c r="W904" i="10" s="1"/>
  <c r="X904" i="10" s="1"/>
  <c r="Y904" i="10" s="1"/>
  <c r="Z904" i="10" s="1"/>
  <c r="AA904" i="10" s="1"/>
  <c r="AB904" i="10" s="1"/>
  <c r="AC904" i="10" s="1"/>
  <c r="M906" i="10" l="1"/>
  <c r="P906" i="10"/>
  <c r="D907" i="10"/>
  <c r="I906" i="10"/>
  <c r="H906" i="10"/>
  <c r="S906" i="10" s="1"/>
  <c r="L906" i="10"/>
  <c r="J906" i="10"/>
  <c r="K906" i="10"/>
  <c r="Q906" i="10"/>
  <c r="R906" i="10"/>
  <c r="G906" i="10" s="1"/>
  <c r="O906" i="10"/>
  <c r="N906" i="10"/>
  <c r="T905" i="10"/>
  <c r="U905" i="10" s="1"/>
  <c r="V905" i="10" s="1"/>
  <c r="W905" i="10" s="1"/>
  <c r="X905" i="10" s="1"/>
  <c r="Y905" i="10" s="1"/>
  <c r="Z905" i="10" s="1"/>
  <c r="AA905" i="10" s="1"/>
  <c r="AB905" i="10" s="1"/>
  <c r="AC905" i="10" s="1"/>
  <c r="T906" i="10" l="1"/>
  <c r="U906" i="10" s="1"/>
  <c r="V906" i="10" s="1"/>
  <c r="W906" i="10" s="1"/>
  <c r="X906" i="10" s="1"/>
  <c r="Y906" i="10" s="1"/>
  <c r="Z906" i="10" s="1"/>
  <c r="AA906" i="10" s="1"/>
  <c r="AB906" i="10" s="1"/>
  <c r="AC906" i="10" s="1"/>
  <c r="H907" i="10"/>
  <c r="S907" i="10" s="1"/>
  <c r="J907" i="10"/>
  <c r="D908" i="10"/>
  <c r="R907" i="10"/>
  <c r="G907" i="10" s="1"/>
  <c r="M907" i="10"/>
  <c r="Q907" i="10"/>
  <c r="N907" i="10"/>
  <c r="O907" i="10"/>
  <c r="P907" i="10"/>
  <c r="K907" i="10"/>
  <c r="I907" i="10"/>
  <c r="L907" i="10"/>
  <c r="D909" i="10" l="1"/>
  <c r="R908" i="10"/>
  <c r="G908" i="10" s="1"/>
  <c r="I908" i="10"/>
  <c r="Q908" i="10"/>
  <c r="H908" i="10"/>
  <c r="S908" i="10" s="1"/>
  <c r="L908" i="10"/>
  <c r="J908" i="10"/>
  <c r="K908" i="10"/>
  <c r="M908" i="10"/>
  <c r="O908" i="10"/>
  <c r="N908" i="10"/>
  <c r="P908" i="10"/>
  <c r="T907" i="10"/>
  <c r="U907" i="10" s="1"/>
  <c r="V907" i="10" s="1"/>
  <c r="W907" i="10" s="1"/>
  <c r="X907" i="10" s="1"/>
  <c r="Y907" i="10" s="1"/>
  <c r="Z907" i="10" s="1"/>
  <c r="AA907" i="10" s="1"/>
  <c r="AB907" i="10" s="1"/>
  <c r="AC907" i="10" s="1"/>
  <c r="T908" i="10" l="1"/>
  <c r="U908" i="10" s="1"/>
  <c r="V908" i="10" s="1"/>
  <c r="W908" i="10" s="1"/>
  <c r="X908" i="10" s="1"/>
  <c r="Y908" i="10" s="1"/>
  <c r="Z908" i="10" s="1"/>
  <c r="AA908" i="10" s="1"/>
  <c r="AB908" i="10" s="1"/>
  <c r="AC908" i="10" s="1"/>
  <c r="L909" i="10"/>
  <c r="M909" i="10"/>
  <c r="R909" i="10"/>
  <c r="G909" i="10" s="1"/>
  <c r="N909" i="10"/>
  <c r="D910" i="10"/>
  <c r="I909" i="10"/>
  <c r="H909" i="10"/>
  <c r="S909" i="10" s="1"/>
  <c r="K909" i="10"/>
  <c r="J909" i="10"/>
  <c r="Q909" i="10"/>
  <c r="O909" i="10"/>
  <c r="P909" i="10"/>
  <c r="T909" i="10" l="1"/>
  <c r="U909" i="10" s="1"/>
  <c r="V909" i="10" s="1"/>
  <c r="W909" i="10" s="1"/>
  <c r="X909" i="10" s="1"/>
  <c r="Y909" i="10" s="1"/>
  <c r="Z909" i="10" s="1"/>
  <c r="AA909" i="10" s="1"/>
  <c r="AB909" i="10" s="1"/>
  <c r="AC909" i="10" s="1"/>
  <c r="H910" i="10"/>
  <c r="S910" i="10" s="1"/>
  <c r="O910" i="10"/>
  <c r="Q910" i="10"/>
  <c r="I910" i="10"/>
  <c r="D911" i="10"/>
  <c r="J910" i="10"/>
  <c r="R910" i="10"/>
  <c r="G910" i="10" s="1"/>
  <c r="N910" i="10"/>
  <c r="P910" i="10"/>
  <c r="K910" i="10"/>
  <c r="L910" i="10"/>
  <c r="M910" i="10"/>
  <c r="H911" i="10" l="1"/>
  <c r="S911" i="10" s="1"/>
  <c r="Q911" i="10"/>
  <c r="K911" i="10"/>
  <c r="R911" i="10"/>
  <c r="G911" i="10" s="1"/>
  <c r="N911" i="10"/>
  <c r="P911" i="10"/>
  <c r="M911" i="10"/>
  <c r="L911" i="10"/>
  <c r="J911" i="10"/>
  <c r="I911" i="10"/>
  <c r="D912" i="10"/>
  <c r="O911" i="10"/>
  <c r="T910" i="10"/>
  <c r="U910" i="10" s="1"/>
  <c r="V910" i="10" s="1"/>
  <c r="W910" i="10" s="1"/>
  <c r="X910" i="10" s="1"/>
  <c r="Y910" i="10" s="1"/>
  <c r="Z910" i="10" s="1"/>
  <c r="AA910" i="10" s="1"/>
  <c r="AB910" i="10" s="1"/>
  <c r="AC910" i="10" s="1"/>
  <c r="H912" i="10" l="1"/>
  <c r="S912" i="10" s="1"/>
  <c r="I912" i="10"/>
  <c r="K912" i="10"/>
  <c r="O912" i="10"/>
  <c r="M912" i="10"/>
  <c r="R912" i="10"/>
  <c r="G912" i="10" s="1"/>
  <c r="N912" i="10"/>
  <c r="J912" i="10"/>
  <c r="D913" i="10"/>
  <c r="Q912" i="10"/>
  <c r="L912" i="10"/>
  <c r="P912" i="10"/>
  <c r="T911" i="10"/>
  <c r="U911" i="10" s="1"/>
  <c r="V911" i="10" s="1"/>
  <c r="W911" i="10" s="1"/>
  <c r="X911" i="10" s="1"/>
  <c r="Y911" i="10" s="1"/>
  <c r="Z911" i="10" s="1"/>
  <c r="AA911" i="10" s="1"/>
  <c r="AB911" i="10" s="1"/>
  <c r="AC911" i="10" s="1"/>
  <c r="O913" i="10" l="1"/>
  <c r="K913" i="10"/>
  <c r="D914" i="10"/>
  <c r="M913" i="10"/>
  <c r="H913" i="10"/>
  <c r="S913" i="10" s="1"/>
  <c r="I913" i="10"/>
  <c r="P913" i="10"/>
  <c r="Q913" i="10"/>
  <c r="R913" i="10"/>
  <c r="G913" i="10" s="1"/>
  <c r="J913" i="10"/>
  <c r="N913" i="10"/>
  <c r="L913" i="10"/>
  <c r="T912" i="10"/>
  <c r="U912" i="10" s="1"/>
  <c r="V912" i="10" s="1"/>
  <c r="W912" i="10" s="1"/>
  <c r="X912" i="10" s="1"/>
  <c r="Y912" i="10" s="1"/>
  <c r="Z912" i="10" s="1"/>
  <c r="AA912" i="10" s="1"/>
  <c r="AB912" i="10" s="1"/>
  <c r="AC912" i="10" s="1"/>
  <c r="T913" i="10" l="1"/>
  <c r="U913" i="10" s="1"/>
  <c r="V913" i="10" s="1"/>
  <c r="W913" i="10" s="1"/>
  <c r="X913" i="10" s="1"/>
  <c r="Y913" i="10" s="1"/>
  <c r="Z913" i="10" s="1"/>
  <c r="AA913" i="10" s="1"/>
  <c r="AB913" i="10" s="1"/>
  <c r="AC913" i="10" s="1"/>
  <c r="I914" i="10"/>
  <c r="R914" i="10"/>
  <c r="G914" i="10" s="1"/>
  <c r="L914" i="10"/>
  <c r="P914" i="10"/>
  <c r="Q914" i="10"/>
  <c r="H914" i="10"/>
  <c r="S914" i="10" s="1"/>
  <c r="K914" i="10"/>
  <c r="M914" i="10"/>
  <c r="J914" i="10"/>
  <c r="N914" i="10"/>
  <c r="D915" i="10"/>
  <c r="O914" i="10"/>
  <c r="T914" i="10" l="1"/>
  <c r="U914" i="10" s="1"/>
  <c r="V914" i="10" s="1"/>
  <c r="W914" i="10" s="1"/>
  <c r="X914" i="10" s="1"/>
  <c r="Y914" i="10" s="1"/>
  <c r="Z914" i="10" s="1"/>
  <c r="AA914" i="10" s="1"/>
  <c r="AB914" i="10" s="1"/>
  <c r="AC914" i="10" s="1"/>
  <c r="H915" i="10"/>
  <c r="S915" i="10" s="1"/>
  <c r="K915" i="10"/>
  <c r="N915" i="10"/>
  <c r="D916" i="10"/>
  <c r="P915" i="10"/>
  <c r="Q915" i="10"/>
  <c r="L915" i="10"/>
  <c r="J915" i="10"/>
  <c r="M915" i="10"/>
  <c r="R915" i="10"/>
  <c r="G915" i="10" s="1"/>
  <c r="I915" i="10"/>
  <c r="O915" i="10"/>
  <c r="H916" i="10" l="1"/>
  <c r="S916" i="10" s="1"/>
  <c r="K916" i="10"/>
  <c r="P916" i="10"/>
  <c r="L916" i="10"/>
  <c r="O916" i="10"/>
  <c r="I916" i="10"/>
  <c r="R916" i="10"/>
  <c r="G916" i="10" s="1"/>
  <c r="M916" i="10"/>
  <c r="N916" i="10"/>
  <c r="D917" i="10"/>
  <c r="Q916" i="10"/>
  <c r="J916" i="10"/>
  <c r="T915" i="10"/>
  <c r="U915" i="10" s="1"/>
  <c r="V915" i="10" s="1"/>
  <c r="W915" i="10" s="1"/>
  <c r="X915" i="10" s="1"/>
  <c r="Y915" i="10" s="1"/>
  <c r="Z915" i="10" s="1"/>
  <c r="AA915" i="10" s="1"/>
  <c r="AB915" i="10" s="1"/>
  <c r="AC915" i="10" s="1"/>
  <c r="H917" i="10" l="1"/>
  <c r="S917" i="10" s="1"/>
  <c r="R917" i="10"/>
  <c r="G917" i="10" s="1"/>
  <c r="M917" i="10"/>
  <c r="D918" i="10"/>
  <c r="K917" i="10"/>
  <c r="L917" i="10"/>
  <c r="J917" i="10"/>
  <c r="P917" i="10"/>
  <c r="O917" i="10"/>
  <c r="Q917" i="10"/>
  <c r="I917" i="10"/>
  <c r="N917" i="10"/>
  <c r="T916" i="10"/>
  <c r="U916" i="10" s="1"/>
  <c r="V916" i="10" s="1"/>
  <c r="W916" i="10" s="1"/>
  <c r="X916" i="10" s="1"/>
  <c r="Y916" i="10" s="1"/>
  <c r="Z916" i="10" s="1"/>
  <c r="AA916" i="10" s="1"/>
  <c r="AB916" i="10" s="1"/>
  <c r="AC916" i="10" s="1"/>
  <c r="H918" i="10" l="1"/>
  <c r="S918" i="10" s="1"/>
  <c r="N918" i="10"/>
  <c r="Q918" i="10"/>
  <c r="K918" i="10"/>
  <c r="R918" i="10"/>
  <c r="G918" i="10" s="1"/>
  <c r="M918" i="10"/>
  <c r="L918" i="10"/>
  <c r="O918" i="10"/>
  <c r="I918" i="10"/>
  <c r="D919" i="10"/>
  <c r="P918" i="10"/>
  <c r="J918" i="10"/>
  <c r="T917" i="10"/>
  <c r="U917" i="10" s="1"/>
  <c r="V917" i="10" s="1"/>
  <c r="W917" i="10" s="1"/>
  <c r="X917" i="10" s="1"/>
  <c r="Y917" i="10" s="1"/>
  <c r="Z917" i="10" s="1"/>
  <c r="AA917" i="10" s="1"/>
  <c r="AB917" i="10" s="1"/>
  <c r="AC917" i="10" s="1"/>
  <c r="H919" i="10" l="1"/>
  <c r="S919" i="10" s="1"/>
  <c r="I919" i="10"/>
  <c r="Q919" i="10"/>
  <c r="D920" i="10"/>
  <c r="J919" i="10"/>
  <c r="K919" i="10"/>
  <c r="N919" i="10"/>
  <c r="M919" i="10"/>
  <c r="R919" i="10"/>
  <c r="G919" i="10" s="1"/>
  <c r="L919" i="10"/>
  <c r="P919" i="10"/>
  <c r="O919" i="10"/>
  <c r="T918" i="10"/>
  <c r="U918" i="10" s="1"/>
  <c r="V918" i="10" s="1"/>
  <c r="W918" i="10" s="1"/>
  <c r="X918" i="10" s="1"/>
  <c r="Y918" i="10" s="1"/>
  <c r="Z918" i="10" s="1"/>
  <c r="AA918" i="10" s="1"/>
  <c r="AB918" i="10" s="1"/>
  <c r="AC918" i="10" s="1"/>
  <c r="O920" i="10" l="1"/>
  <c r="I920" i="10"/>
  <c r="D921" i="10"/>
  <c r="M920" i="10"/>
  <c r="N920" i="10"/>
  <c r="J920" i="10"/>
  <c r="H920" i="10"/>
  <c r="S920" i="10" s="1"/>
  <c r="P920" i="10"/>
  <c r="L920" i="10"/>
  <c r="Q920" i="10"/>
  <c r="K920" i="10"/>
  <c r="R920" i="10"/>
  <c r="G920" i="10" s="1"/>
  <c r="T919" i="10"/>
  <c r="U919" i="10" s="1"/>
  <c r="V919" i="10" s="1"/>
  <c r="W919" i="10" s="1"/>
  <c r="X919" i="10" s="1"/>
  <c r="Y919" i="10" s="1"/>
  <c r="Z919" i="10" s="1"/>
  <c r="AA919" i="10" s="1"/>
  <c r="AB919" i="10" s="1"/>
  <c r="AC919" i="10" s="1"/>
  <c r="T920" i="10" l="1"/>
  <c r="U920" i="10" s="1"/>
  <c r="V920" i="10" s="1"/>
  <c r="W920" i="10" s="1"/>
  <c r="X920" i="10" s="1"/>
  <c r="Y920" i="10" s="1"/>
  <c r="Z920" i="10" s="1"/>
  <c r="AA920" i="10" s="1"/>
  <c r="AB920" i="10" s="1"/>
  <c r="AC920" i="10" s="1"/>
  <c r="N921" i="10"/>
  <c r="O921" i="10"/>
  <c r="R921" i="10"/>
  <c r="G921" i="10" s="1"/>
  <c r="Q921" i="10"/>
  <c r="K921" i="10"/>
  <c r="L921" i="10"/>
  <c r="D922" i="10"/>
  <c r="J921" i="10"/>
  <c r="H921" i="10"/>
  <c r="S921" i="10" s="1"/>
  <c r="P921" i="10"/>
  <c r="I921" i="10"/>
  <c r="M921" i="10"/>
  <c r="H922" i="10" l="1"/>
  <c r="S922" i="10" s="1"/>
  <c r="K922" i="10"/>
  <c r="D923" i="10"/>
  <c r="R922" i="10"/>
  <c r="G922" i="10" s="1"/>
  <c r="N922" i="10"/>
  <c r="M922" i="10"/>
  <c r="Q922" i="10"/>
  <c r="P922" i="10"/>
  <c r="J922" i="10"/>
  <c r="L922" i="10"/>
  <c r="O922" i="10"/>
  <c r="I922" i="10"/>
  <c r="T921" i="10"/>
  <c r="U921" i="10" s="1"/>
  <c r="V921" i="10" s="1"/>
  <c r="W921" i="10" s="1"/>
  <c r="X921" i="10" s="1"/>
  <c r="Y921" i="10" s="1"/>
  <c r="Z921" i="10" s="1"/>
  <c r="AA921" i="10" s="1"/>
  <c r="AB921" i="10" s="1"/>
  <c r="AC921" i="10" s="1"/>
  <c r="R923" i="10" l="1"/>
  <c r="G923" i="10" s="1"/>
  <c r="J923" i="10"/>
  <c r="K923" i="10"/>
  <c r="M923" i="10"/>
  <c r="P923" i="10"/>
  <c r="I923" i="10"/>
  <c r="O923" i="10"/>
  <c r="D924" i="10"/>
  <c r="Q923" i="10"/>
  <c r="H923" i="10"/>
  <c r="S923" i="10" s="1"/>
  <c r="L923" i="10"/>
  <c r="N923" i="10"/>
  <c r="T922" i="10"/>
  <c r="U922" i="10" s="1"/>
  <c r="V922" i="10" s="1"/>
  <c r="W922" i="10" s="1"/>
  <c r="X922" i="10" s="1"/>
  <c r="Y922" i="10" s="1"/>
  <c r="Z922" i="10" s="1"/>
  <c r="AA922" i="10" s="1"/>
  <c r="AB922" i="10" s="1"/>
  <c r="AC922" i="10" s="1"/>
  <c r="T923" i="10" l="1"/>
  <c r="U923" i="10" s="1"/>
  <c r="V923" i="10" s="1"/>
  <c r="W923" i="10" s="1"/>
  <c r="X923" i="10" s="1"/>
  <c r="Y923" i="10" s="1"/>
  <c r="Z923" i="10" s="1"/>
  <c r="AA923" i="10" s="1"/>
  <c r="AB923" i="10" s="1"/>
  <c r="AC923" i="10" s="1"/>
  <c r="H924" i="10"/>
  <c r="S924" i="10" s="1"/>
  <c r="O924" i="10"/>
  <c r="D925" i="10"/>
  <c r="L924" i="10"/>
  <c r="P924" i="10"/>
  <c r="R924" i="10"/>
  <c r="G924" i="10" s="1"/>
  <c r="J924" i="10"/>
  <c r="K924" i="10"/>
  <c r="Q924" i="10"/>
  <c r="I924" i="10"/>
  <c r="M924" i="10"/>
  <c r="N924" i="10"/>
  <c r="K925" i="10" l="1"/>
  <c r="J925" i="10"/>
  <c r="P925" i="10"/>
  <c r="H925" i="10"/>
  <c r="S925" i="10" s="1"/>
  <c r="M925" i="10"/>
  <c r="R925" i="10"/>
  <c r="G925" i="10" s="1"/>
  <c r="O925" i="10"/>
  <c r="D926" i="10"/>
  <c r="Q925" i="10"/>
  <c r="N925" i="10"/>
  <c r="I925" i="10"/>
  <c r="L925" i="10"/>
  <c r="T924" i="10"/>
  <c r="U924" i="10" s="1"/>
  <c r="V924" i="10" s="1"/>
  <c r="W924" i="10" s="1"/>
  <c r="X924" i="10" s="1"/>
  <c r="Y924" i="10" s="1"/>
  <c r="Z924" i="10" s="1"/>
  <c r="AA924" i="10" s="1"/>
  <c r="AB924" i="10" s="1"/>
  <c r="AC924" i="10" s="1"/>
  <c r="O926" i="10" l="1"/>
  <c r="D927" i="10"/>
  <c r="Q926" i="10"/>
  <c r="H926" i="10"/>
  <c r="S926" i="10" s="1"/>
  <c r="M926" i="10"/>
  <c r="J926" i="10"/>
  <c r="I926" i="10"/>
  <c r="L926" i="10"/>
  <c r="N926" i="10"/>
  <c r="P926" i="10"/>
  <c r="R926" i="10"/>
  <c r="G926" i="10" s="1"/>
  <c r="K926" i="10"/>
  <c r="T925" i="10"/>
  <c r="U925" i="10" s="1"/>
  <c r="V925" i="10" s="1"/>
  <c r="W925" i="10" s="1"/>
  <c r="X925" i="10" s="1"/>
  <c r="Y925" i="10" s="1"/>
  <c r="Z925" i="10" s="1"/>
  <c r="AA925" i="10" s="1"/>
  <c r="AB925" i="10" s="1"/>
  <c r="AC925" i="10" s="1"/>
  <c r="T926" i="10" l="1"/>
  <c r="U926" i="10" s="1"/>
  <c r="V926" i="10" s="1"/>
  <c r="W926" i="10" s="1"/>
  <c r="X926" i="10" s="1"/>
  <c r="Y926" i="10" s="1"/>
  <c r="Z926" i="10" s="1"/>
  <c r="AA926" i="10" s="1"/>
  <c r="AB926" i="10" s="1"/>
  <c r="AC926" i="10" s="1"/>
  <c r="H927" i="10"/>
  <c r="S927" i="10" s="1"/>
  <c r="Q927" i="10"/>
  <c r="R927" i="10"/>
  <c r="G927" i="10" s="1"/>
  <c r="J927" i="10"/>
  <c r="P927" i="10"/>
  <c r="I927" i="10"/>
  <c r="M927" i="10"/>
  <c r="L927" i="10"/>
  <c r="D928" i="10"/>
  <c r="N927" i="10"/>
  <c r="O927" i="10"/>
  <c r="K927" i="10"/>
  <c r="T927" i="10" l="1"/>
  <c r="U927" i="10" s="1"/>
  <c r="V927" i="10" s="1"/>
  <c r="W927" i="10" s="1"/>
  <c r="X927" i="10" s="1"/>
  <c r="Y927" i="10" s="1"/>
  <c r="Z927" i="10" s="1"/>
  <c r="AA927" i="10" s="1"/>
  <c r="AB927" i="10" s="1"/>
  <c r="AC927" i="10" s="1"/>
  <c r="H928" i="10"/>
  <c r="S928" i="10" s="1"/>
  <c r="M928" i="10"/>
  <c r="D929" i="10"/>
  <c r="L928" i="10"/>
  <c r="O928" i="10"/>
  <c r="R928" i="10"/>
  <c r="G928" i="10" s="1"/>
  <c r="P928" i="10"/>
  <c r="K928" i="10"/>
  <c r="Q928" i="10"/>
  <c r="J928" i="10"/>
  <c r="I928" i="10"/>
  <c r="N928" i="10"/>
  <c r="T928" i="10" l="1"/>
  <c r="U928" i="10" s="1"/>
  <c r="V928" i="10" s="1"/>
  <c r="W928" i="10" s="1"/>
  <c r="X928" i="10" s="1"/>
  <c r="Y928" i="10" s="1"/>
  <c r="Z928" i="10" s="1"/>
  <c r="AA928" i="10" s="1"/>
  <c r="AB928" i="10" s="1"/>
  <c r="AC928" i="10" s="1"/>
  <c r="N929" i="10"/>
  <c r="J929" i="10"/>
  <c r="O929" i="10"/>
  <c r="R929" i="10"/>
  <c r="G929" i="10" s="1"/>
  <c r="L929" i="10"/>
  <c r="M929" i="10"/>
  <c r="D930" i="10"/>
  <c r="Q929" i="10"/>
  <c r="H929" i="10"/>
  <c r="S929" i="10" s="1"/>
  <c r="K929" i="10"/>
  <c r="I929" i="10"/>
  <c r="P929" i="10"/>
  <c r="T929" i="10" l="1"/>
  <c r="U929" i="10" s="1"/>
  <c r="V929" i="10" s="1"/>
  <c r="W929" i="10" s="1"/>
  <c r="X929" i="10" s="1"/>
  <c r="Y929" i="10" s="1"/>
  <c r="Z929" i="10" s="1"/>
  <c r="AA929" i="10" s="1"/>
  <c r="AB929" i="10" s="1"/>
  <c r="AC929" i="10" s="1"/>
  <c r="P930" i="10"/>
  <c r="D931" i="10"/>
  <c r="N930" i="10"/>
  <c r="L930" i="10"/>
  <c r="I930" i="10"/>
  <c r="M930" i="10"/>
  <c r="R930" i="10"/>
  <c r="G930" i="10" s="1"/>
  <c r="K930" i="10"/>
  <c r="H930" i="10"/>
  <c r="S930" i="10" s="1"/>
  <c r="O930" i="10"/>
  <c r="J930" i="10"/>
  <c r="Q930" i="10"/>
  <c r="T930" i="10" l="1"/>
  <c r="U930" i="10" s="1"/>
  <c r="V930" i="10" s="1"/>
  <c r="W930" i="10" s="1"/>
  <c r="X930" i="10" s="1"/>
  <c r="Y930" i="10" s="1"/>
  <c r="Z930" i="10" s="1"/>
  <c r="AA930" i="10" s="1"/>
  <c r="AB930" i="10" s="1"/>
  <c r="AC930" i="10" s="1"/>
  <c r="D932" i="10"/>
  <c r="J931" i="10"/>
  <c r="R931" i="10"/>
  <c r="G931" i="10" s="1"/>
  <c r="H931" i="10"/>
  <c r="S931" i="10" s="1"/>
  <c r="L931" i="10"/>
  <c r="K931" i="10"/>
  <c r="M931" i="10"/>
  <c r="Q931" i="10"/>
  <c r="N931" i="10"/>
  <c r="I931" i="10"/>
  <c r="O931" i="10"/>
  <c r="P931" i="10"/>
  <c r="T931" i="10" l="1"/>
  <c r="U931" i="10" s="1"/>
  <c r="V931" i="10" s="1"/>
  <c r="W931" i="10" s="1"/>
  <c r="X931" i="10" s="1"/>
  <c r="Y931" i="10" s="1"/>
  <c r="Z931" i="10" s="1"/>
  <c r="AA931" i="10" s="1"/>
  <c r="AB931" i="10" s="1"/>
  <c r="AC931" i="10" s="1"/>
  <c r="H932" i="10"/>
  <c r="S932" i="10" s="1"/>
  <c r="O932" i="10"/>
  <c r="Q932" i="10"/>
  <c r="I932" i="10"/>
  <c r="J932" i="10"/>
  <c r="M932" i="10"/>
  <c r="D933" i="10"/>
  <c r="P932" i="10"/>
  <c r="L932" i="10"/>
  <c r="R932" i="10"/>
  <c r="G932" i="10" s="1"/>
  <c r="N932" i="10"/>
  <c r="K932" i="10"/>
  <c r="H933" i="10" l="1"/>
  <c r="S933" i="10" s="1"/>
  <c r="D934" i="10"/>
  <c r="O933" i="10"/>
  <c r="N933" i="10"/>
  <c r="I933" i="10"/>
  <c r="P933" i="10"/>
  <c r="L933" i="10"/>
  <c r="K933" i="10"/>
  <c r="J933" i="10"/>
  <c r="Q933" i="10"/>
  <c r="R933" i="10"/>
  <c r="G933" i="10" s="1"/>
  <c r="M933" i="10"/>
  <c r="T932" i="10"/>
  <c r="U932" i="10" s="1"/>
  <c r="V932" i="10" s="1"/>
  <c r="W932" i="10" s="1"/>
  <c r="X932" i="10" s="1"/>
  <c r="Y932" i="10" s="1"/>
  <c r="Z932" i="10" s="1"/>
  <c r="AA932" i="10" s="1"/>
  <c r="AB932" i="10" s="1"/>
  <c r="AC932" i="10" s="1"/>
  <c r="H934" i="10" l="1"/>
  <c r="S934" i="10" s="1"/>
  <c r="Q934" i="10"/>
  <c r="I934" i="10"/>
  <c r="R934" i="10"/>
  <c r="G934" i="10" s="1"/>
  <c r="N934" i="10"/>
  <c r="P934" i="10"/>
  <c r="D935" i="10"/>
  <c r="L934" i="10"/>
  <c r="K934" i="10"/>
  <c r="J934" i="10"/>
  <c r="O934" i="10"/>
  <c r="M934" i="10"/>
  <c r="T933" i="10"/>
  <c r="U933" i="10" s="1"/>
  <c r="V933" i="10" s="1"/>
  <c r="W933" i="10" s="1"/>
  <c r="X933" i="10" s="1"/>
  <c r="Y933" i="10" s="1"/>
  <c r="Z933" i="10" s="1"/>
  <c r="AA933" i="10" s="1"/>
  <c r="AB933" i="10" s="1"/>
  <c r="AC933" i="10" s="1"/>
  <c r="H935" i="10" l="1"/>
  <c r="S935" i="10" s="1"/>
  <c r="D936" i="10"/>
  <c r="I935" i="10"/>
  <c r="N935" i="10"/>
  <c r="Q935" i="10"/>
  <c r="R935" i="10"/>
  <c r="G935" i="10" s="1"/>
  <c r="O935" i="10"/>
  <c r="M935" i="10"/>
  <c r="J935" i="10"/>
  <c r="P935" i="10"/>
  <c r="L935" i="10"/>
  <c r="K935" i="10"/>
  <c r="T934" i="10"/>
  <c r="U934" i="10" s="1"/>
  <c r="V934" i="10" s="1"/>
  <c r="W934" i="10" s="1"/>
  <c r="X934" i="10" s="1"/>
  <c r="Y934" i="10" s="1"/>
  <c r="Z934" i="10" s="1"/>
  <c r="AA934" i="10" s="1"/>
  <c r="AB934" i="10" s="1"/>
  <c r="AC934" i="10" s="1"/>
  <c r="N936" i="10" l="1"/>
  <c r="H936" i="10"/>
  <c r="S936" i="10" s="1"/>
  <c r="Q936" i="10"/>
  <c r="P936" i="10"/>
  <c r="R936" i="10"/>
  <c r="G936" i="10" s="1"/>
  <c r="D937" i="10"/>
  <c r="J936" i="10"/>
  <c r="O936" i="10"/>
  <c r="I936" i="10"/>
  <c r="K936" i="10"/>
  <c r="L936" i="10"/>
  <c r="M936" i="10"/>
  <c r="T935" i="10"/>
  <c r="U935" i="10" s="1"/>
  <c r="V935" i="10" s="1"/>
  <c r="W935" i="10" s="1"/>
  <c r="X935" i="10" s="1"/>
  <c r="Y935" i="10" s="1"/>
  <c r="Z935" i="10" s="1"/>
  <c r="AA935" i="10" s="1"/>
  <c r="AB935" i="10" s="1"/>
  <c r="AC935" i="10" s="1"/>
  <c r="T936" i="10" l="1"/>
  <c r="U936" i="10" s="1"/>
  <c r="V936" i="10" s="1"/>
  <c r="W936" i="10" s="1"/>
  <c r="X936" i="10" s="1"/>
  <c r="Y936" i="10" s="1"/>
  <c r="Z936" i="10" s="1"/>
  <c r="AA936" i="10" s="1"/>
  <c r="AB936" i="10" s="1"/>
  <c r="AC936" i="10" s="1"/>
  <c r="D938" i="10"/>
  <c r="I937" i="10"/>
  <c r="H937" i="10"/>
  <c r="S937" i="10" s="1"/>
  <c r="Q937" i="10"/>
  <c r="P937" i="10"/>
  <c r="M937" i="10"/>
  <c r="J937" i="10"/>
  <c r="L937" i="10"/>
  <c r="R937" i="10"/>
  <c r="G937" i="10" s="1"/>
  <c r="O937" i="10"/>
  <c r="K937" i="10"/>
  <c r="N937" i="10"/>
  <c r="T937" i="10" l="1"/>
  <c r="U937" i="10" s="1"/>
  <c r="V937" i="10" s="1"/>
  <c r="W937" i="10" s="1"/>
  <c r="X937" i="10" s="1"/>
  <c r="Y937" i="10" s="1"/>
  <c r="Z937" i="10" s="1"/>
  <c r="AA937" i="10" s="1"/>
  <c r="AB937" i="10" s="1"/>
  <c r="AC937" i="10" s="1"/>
  <c r="N938" i="10"/>
  <c r="H938" i="10"/>
  <c r="S938" i="10" s="1"/>
  <c r="Q938" i="10"/>
  <c r="L938" i="10"/>
  <c r="M938" i="10"/>
  <c r="I938" i="10"/>
  <c r="R938" i="10"/>
  <c r="G938" i="10" s="1"/>
  <c r="J938" i="10"/>
  <c r="K938" i="10"/>
  <c r="D939" i="10"/>
  <c r="P938" i="10"/>
  <c r="O938" i="10"/>
  <c r="H939" i="10" l="1"/>
  <c r="S939" i="10" s="1"/>
  <c r="L939" i="10"/>
  <c r="R939" i="10"/>
  <c r="G939" i="10" s="1"/>
  <c r="P939" i="10"/>
  <c r="D940" i="10"/>
  <c r="J939" i="10"/>
  <c r="I939" i="10"/>
  <c r="M939" i="10"/>
  <c r="K939" i="10"/>
  <c r="Q939" i="10"/>
  <c r="N939" i="10"/>
  <c r="O939" i="10"/>
  <c r="T938" i="10"/>
  <c r="U938" i="10" s="1"/>
  <c r="V938" i="10" s="1"/>
  <c r="W938" i="10" s="1"/>
  <c r="X938" i="10" s="1"/>
  <c r="Y938" i="10" s="1"/>
  <c r="Z938" i="10" s="1"/>
  <c r="AA938" i="10" s="1"/>
  <c r="AB938" i="10" s="1"/>
  <c r="AC938" i="10" s="1"/>
  <c r="N940" i="10" l="1"/>
  <c r="L940" i="10"/>
  <c r="K940" i="10"/>
  <c r="I940" i="10"/>
  <c r="P940" i="10"/>
  <c r="M940" i="10"/>
  <c r="H940" i="10"/>
  <c r="S940" i="10" s="1"/>
  <c r="J940" i="10"/>
  <c r="O940" i="10"/>
  <c r="R940" i="10"/>
  <c r="G940" i="10" s="1"/>
  <c r="D941" i="10"/>
  <c r="Q940" i="10"/>
  <c r="T939" i="10"/>
  <c r="U939" i="10" s="1"/>
  <c r="V939" i="10" s="1"/>
  <c r="W939" i="10" s="1"/>
  <c r="X939" i="10" s="1"/>
  <c r="Y939" i="10" s="1"/>
  <c r="Z939" i="10" s="1"/>
  <c r="AA939" i="10" s="1"/>
  <c r="AB939" i="10" s="1"/>
  <c r="AC939" i="10" s="1"/>
  <c r="T940" i="10" l="1"/>
  <c r="U940" i="10" s="1"/>
  <c r="V940" i="10" s="1"/>
  <c r="W940" i="10" s="1"/>
  <c r="X940" i="10" s="1"/>
  <c r="Y940" i="10" s="1"/>
  <c r="Z940" i="10" s="1"/>
  <c r="AA940" i="10" s="1"/>
  <c r="AB940" i="10" s="1"/>
  <c r="AC940" i="10" s="1"/>
  <c r="L941" i="10"/>
  <c r="Q941" i="10"/>
  <c r="I941" i="10"/>
  <c r="D942" i="10"/>
  <c r="R941" i="10"/>
  <c r="G941" i="10" s="1"/>
  <c r="H941" i="10"/>
  <c r="S941" i="10" s="1"/>
  <c r="M941" i="10"/>
  <c r="N941" i="10"/>
  <c r="O941" i="10"/>
  <c r="K941" i="10"/>
  <c r="J941" i="10"/>
  <c r="P941" i="10"/>
  <c r="T941" i="10" l="1"/>
  <c r="U941" i="10" s="1"/>
  <c r="V941" i="10" s="1"/>
  <c r="W941" i="10" s="1"/>
  <c r="X941" i="10" s="1"/>
  <c r="Y941" i="10" s="1"/>
  <c r="Z941" i="10" s="1"/>
  <c r="AA941" i="10" s="1"/>
  <c r="AB941" i="10" s="1"/>
  <c r="AC941" i="10" s="1"/>
  <c r="H942" i="10"/>
  <c r="S942" i="10" s="1"/>
  <c r="Q942" i="10"/>
  <c r="K942" i="10"/>
  <c r="I942" i="10"/>
  <c r="O942" i="10"/>
  <c r="R942" i="10"/>
  <c r="G942" i="10" s="1"/>
  <c r="P942" i="10"/>
  <c r="M942" i="10"/>
  <c r="L942" i="10"/>
  <c r="J942" i="10"/>
  <c r="D943" i="10"/>
  <c r="N942" i="10"/>
  <c r="H943" i="10" l="1"/>
  <c r="S943" i="10" s="1"/>
  <c r="Q943" i="10"/>
  <c r="O943" i="10"/>
  <c r="J943" i="10"/>
  <c r="P943" i="10"/>
  <c r="D944" i="10"/>
  <c r="L943" i="10"/>
  <c r="M943" i="10"/>
  <c r="K943" i="10"/>
  <c r="R943" i="10"/>
  <c r="G943" i="10" s="1"/>
  <c r="N943" i="10"/>
  <c r="I943" i="10"/>
  <c r="T942" i="10"/>
  <c r="U942" i="10" s="1"/>
  <c r="V942" i="10" s="1"/>
  <c r="W942" i="10" s="1"/>
  <c r="X942" i="10" s="1"/>
  <c r="Y942" i="10" s="1"/>
  <c r="Z942" i="10" s="1"/>
  <c r="AA942" i="10" s="1"/>
  <c r="AB942" i="10" s="1"/>
  <c r="AC942" i="10" s="1"/>
  <c r="N944" i="10" l="1"/>
  <c r="O944" i="10"/>
  <c r="P944" i="10"/>
  <c r="D945" i="10"/>
  <c r="M944" i="10"/>
  <c r="R944" i="10"/>
  <c r="G944" i="10" s="1"/>
  <c r="H944" i="10"/>
  <c r="S944" i="10" s="1"/>
  <c r="L944" i="10"/>
  <c r="K944" i="10"/>
  <c r="I944" i="10"/>
  <c r="Q944" i="10"/>
  <c r="J944" i="10"/>
  <c r="T943" i="10"/>
  <c r="U943" i="10" s="1"/>
  <c r="V943" i="10" s="1"/>
  <c r="W943" i="10" s="1"/>
  <c r="X943" i="10" s="1"/>
  <c r="Y943" i="10" s="1"/>
  <c r="Z943" i="10" s="1"/>
  <c r="AA943" i="10" s="1"/>
  <c r="AB943" i="10" s="1"/>
  <c r="AC943" i="10" s="1"/>
  <c r="H945" i="10" l="1"/>
  <c r="S945" i="10" s="1"/>
  <c r="P945" i="10"/>
  <c r="R945" i="10"/>
  <c r="G945" i="10" s="1"/>
  <c r="J945" i="10"/>
  <c r="K945" i="10"/>
  <c r="Q945" i="10"/>
  <c r="L945" i="10"/>
  <c r="I945" i="10"/>
  <c r="O945" i="10"/>
  <c r="D946" i="10"/>
  <c r="N945" i="10"/>
  <c r="M945" i="10"/>
  <c r="T944" i="10"/>
  <c r="U944" i="10" s="1"/>
  <c r="V944" i="10" s="1"/>
  <c r="W944" i="10" s="1"/>
  <c r="X944" i="10" s="1"/>
  <c r="Y944" i="10" s="1"/>
  <c r="Z944" i="10" s="1"/>
  <c r="AA944" i="10" s="1"/>
  <c r="AB944" i="10" s="1"/>
  <c r="AC944" i="10" s="1"/>
  <c r="H946" i="10" l="1"/>
  <c r="S946" i="10" s="1"/>
  <c r="L946" i="10"/>
  <c r="J946" i="10"/>
  <c r="D947" i="10"/>
  <c r="N946" i="10"/>
  <c r="I946" i="10"/>
  <c r="R946" i="10"/>
  <c r="G946" i="10" s="1"/>
  <c r="O946" i="10"/>
  <c r="P946" i="10"/>
  <c r="K946" i="10"/>
  <c r="Q946" i="10"/>
  <c r="M946" i="10"/>
  <c r="T945" i="10"/>
  <c r="U945" i="10" s="1"/>
  <c r="V945" i="10" s="1"/>
  <c r="W945" i="10" s="1"/>
  <c r="X945" i="10" s="1"/>
  <c r="Y945" i="10" s="1"/>
  <c r="Z945" i="10" s="1"/>
  <c r="AA945" i="10" s="1"/>
  <c r="AB945" i="10" s="1"/>
  <c r="AC945" i="10" s="1"/>
  <c r="N947" i="10" l="1"/>
  <c r="M947" i="10"/>
  <c r="D948" i="10"/>
  <c r="O947" i="10"/>
  <c r="I947" i="10"/>
  <c r="H947" i="10"/>
  <c r="S947" i="10" s="1"/>
  <c r="J947" i="10"/>
  <c r="R947" i="10"/>
  <c r="G947" i="10" s="1"/>
  <c r="P947" i="10"/>
  <c r="Q947" i="10"/>
  <c r="K947" i="10"/>
  <c r="L947" i="10"/>
  <c r="T946" i="10"/>
  <c r="U946" i="10" s="1"/>
  <c r="V946" i="10" s="1"/>
  <c r="W946" i="10" s="1"/>
  <c r="X946" i="10" s="1"/>
  <c r="Y946" i="10" s="1"/>
  <c r="Z946" i="10" s="1"/>
  <c r="AA946" i="10" s="1"/>
  <c r="AB946" i="10" s="1"/>
  <c r="AC946" i="10" s="1"/>
  <c r="T947" i="10" l="1"/>
  <c r="U947" i="10" s="1"/>
  <c r="V947" i="10" s="1"/>
  <c r="W947" i="10" s="1"/>
  <c r="X947" i="10" s="1"/>
  <c r="Y947" i="10" s="1"/>
  <c r="Z947" i="10" s="1"/>
  <c r="AA947" i="10" s="1"/>
  <c r="AB947" i="10" s="1"/>
  <c r="AC947" i="10" s="1"/>
  <c r="M948" i="10"/>
  <c r="R948" i="10"/>
  <c r="G948" i="10" s="1"/>
  <c r="K948" i="10"/>
  <c r="L948" i="10"/>
  <c r="P948" i="10"/>
  <c r="J948" i="10"/>
  <c r="O948" i="10"/>
  <c r="D949" i="10"/>
  <c r="N948" i="10"/>
  <c r="H948" i="10"/>
  <c r="S948" i="10" s="1"/>
  <c r="I948" i="10"/>
  <c r="Q948" i="10"/>
  <c r="T948" i="10" l="1"/>
  <c r="U948" i="10" s="1"/>
  <c r="V948" i="10" s="1"/>
  <c r="W948" i="10" s="1"/>
  <c r="X948" i="10" s="1"/>
  <c r="Y948" i="10" s="1"/>
  <c r="Z948" i="10" s="1"/>
  <c r="AA948" i="10" s="1"/>
  <c r="AB948" i="10" s="1"/>
  <c r="AC948" i="10" s="1"/>
  <c r="J949" i="10"/>
  <c r="D950" i="10"/>
  <c r="P949" i="10"/>
  <c r="H949" i="10"/>
  <c r="S949" i="10" s="1"/>
  <c r="L949" i="10"/>
  <c r="O949" i="10"/>
  <c r="I949" i="10"/>
  <c r="N949" i="10"/>
  <c r="M949" i="10"/>
  <c r="K949" i="10"/>
  <c r="Q949" i="10"/>
  <c r="R949" i="10"/>
  <c r="G949" i="10" s="1"/>
  <c r="T949" i="10" l="1"/>
  <c r="U949" i="10" s="1"/>
  <c r="V949" i="10" s="1"/>
  <c r="W949" i="10" s="1"/>
  <c r="X949" i="10" s="1"/>
  <c r="Y949" i="10" s="1"/>
  <c r="Z949" i="10" s="1"/>
  <c r="AA949" i="10" s="1"/>
  <c r="AB949" i="10" s="1"/>
  <c r="AC949" i="10" s="1"/>
  <c r="D951" i="10"/>
  <c r="L950" i="10"/>
  <c r="K950" i="10"/>
  <c r="H950" i="10"/>
  <c r="S950" i="10" s="1"/>
  <c r="J950" i="10"/>
  <c r="N950" i="10"/>
  <c r="M950" i="10"/>
  <c r="I950" i="10"/>
  <c r="Q950" i="10"/>
  <c r="R950" i="10"/>
  <c r="G950" i="10" s="1"/>
  <c r="P950" i="10"/>
  <c r="O950" i="10"/>
  <c r="T950" i="10" l="1"/>
  <c r="U950" i="10" s="1"/>
  <c r="V950" i="10" s="1"/>
  <c r="W950" i="10" s="1"/>
  <c r="X950" i="10" s="1"/>
  <c r="Y950" i="10" s="1"/>
  <c r="Z950" i="10" s="1"/>
  <c r="AA950" i="10" s="1"/>
  <c r="AB950" i="10" s="1"/>
  <c r="AC950" i="10" s="1"/>
  <c r="H951" i="10"/>
  <c r="S951" i="10" s="1"/>
  <c r="P951" i="10"/>
  <c r="I951" i="10"/>
  <c r="N951" i="10"/>
  <c r="L951" i="10"/>
  <c r="O951" i="10"/>
  <c r="J951" i="10"/>
  <c r="M951" i="10"/>
  <c r="K951" i="10"/>
  <c r="D952" i="10"/>
  <c r="R951" i="10"/>
  <c r="G951" i="10" s="1"/>
  <c r="Q951" i="10"/>
  <c r="H952" i="10" l="1"/>
  <c r="S952" i="10" s="1"/>
  <c r="M952" i="10"/>
  <c r="O952" i="10"/>
  <c r="K952" i="10"/>
  <c r="I952" i="10"/>
  <c r="D953" i="10"/>
  <c r="R952" i="10"/>
  <c r="G952" i="10" s="1"/>
  <c r="N952" i="10"/>
  <c r="Q952" i="10"/>
  <c r="L952" i="10"/>
  <c r="J952" i="10"/>
  <c r="P952" i="10"/>
  <c r="T951" i="10"/>
  <c r="U951" i="10" s="1"/>
  <c r="V951" i="10" s="1"/>
  <c r="W951" i="10" s="1"/>
  <c r="X951" i="10" s="1"/>
  <c r="Y951" i="10" s="1"/>
  <c r="Z951" i="10" s="1"/>
  <c r="AA951" i="10" s="1"/>
  <c r="AB951" i="10" s="1"/>
  <c r="AC951" i="10" s="1"/>
  <c r="H953" i="10" l="1"/>
  <c r="S953" i="10" s="1"/>
  <c r="I953" i="10"/>
  <c r="R953" i="10"/>
  <c r="G953" i="10" s="1"/>
  <c r="J953" i="10"/>
  <c r="M953" i="10"/>
  <c r="Q953" i="10"/>
  <c r="N953" i="10"/>
  <c r="L953" i="10"/>
  <c r="P953" i="10"/>
  <c r="K953" i="10"/>
  <c r="D954" i="10"/>
  <c r="O953" i="10"/>
  <c r="T952" i="10"/>
  <c r="U952" i="10" s="1"/>
  <c r="V952" i="10" s="1"/>
  <c r="W952" i="10" s="1"/>
  <c r="X952" i="10" s="1"/>
  <c r="Y952" i="10" s="1"/>
  <c r="Z952" i="10" s="1"/>
  <c r="AA952" i="10" s="1"/>
  <c r="AB952" i="10" s="1"/>
  <c r="AC952" i="10" s="1"/>
  <c r="H954" i="10" l="1"/>
  <c r="S954" i="10" s="1"/>
  <c r="O954" i="10"/>
  <c r="R954" i="10"/>
  <c r="G954" i="10" s="1"/>
  <c r="N954" i="10"/>
  <c r="I954" i="10"/>
  <c r="D955" i="10"/>
  <c r="L954" i="10"/>
  <c r="K954" i="10"/>
  <c r="Q954" i="10"/>
  <c r="M954" i="10"/>
  <c r="P954" i="10"/>
  <c r="J954" i="10"/>
  <c r="T953" i="10"/>
  <c r="U953" i="10" s="1"/>
  <c r="V953" i="10" s="1"/>
  <c r="W953" i="10" s="1"/>
  <c r="X953" i="10" s="1"/>
  <c r="Y953" i="10" s="1"/>
  <c r="Z953" i="10" s="1"/>
  <c r="AA953" i="10" s="1"/>
  <c r="AB953" i="10" s="1"/>
  <c r="AC953" i="10" s="1"/>
  <c r="H955" i="10" l="1"/>
  <c r="S955" i="10" s="1"/>
  <c r="I955" i="10"/>
  <c r="K955" i="10"/>
  <c r="Q955" i="10"/>
  <c r="R955" i="10"/>
  <c r="G955" i="10" s="1"/>
  <c r="N955" i="10"/>
  <c r="O955" i="10"/>
  <c r="J955" i="10"/>
  <c r="M955" i="10"/>
  <c r="P955" i="10"/>
  <c r="D956" i="10"/>
  <c r="L955" i="10"/>
  <c r="T954" i="10"/>
  <c r="U954" i="10" s="1"/>
  <c r="V954" i="10" s="1"/>
  <c r="W954" i="10" s="1"/>
  <c r="X954" i="10" s="1"/>
  <c r="Y954" i="10" s="1"/>
  <c r="Z954" i="10" s="1"/>
  <c r="AA954" i="10" s="1"/>
  <c r="AB954" i="10" s="1"/>
  <c r="AC954" i="10" s="1"/>
  <c r="H956" i="10" l="1"/>
  <c r="S956" i="10" s="1"/>
  <c r="L956" i="10"/>
  <c r="P956" i="10"/>
  <c r="M956" i="10"/>
  <c r="J956" i="10"/>
  <c r="D957" i="10"/>
  <c r="R956" i="10"/>
  <c r="G956" i="10" s="1"/>
  <c r="Q956" i="10"/>
  <c r="O956" i="10"/>
  <c r="N956" i="10"/>
  <c r="I956" i="10"/>
  <c r="K956" i="10"/>
  <c r="T955" i="10"/>
  <c r="U955" i="10" s="1"/>
  <c r="V955" i="10" s="1"/>
  <c r="W955" i="10" s="1"/>
  <c r="X955" i="10" s="1"/>
  <c r="Y955" i="10" s="1"/>
  <c r="Z955" i="10" s="1"/>
  <c r="AA955" i="10" s="1"/>
  <c r="AB955" i="10" s="1"/>
  <c r="AC955" i="10" s="1"/>
  <c r="H957" i="10" l="1"/>
  <c r="S957" i="10" s="1"/>
  <c r="R957" i="10"/>
  <c r="G957" i="10" s="1"/>
  <c r="J957" i="10"/>
  <c r="N957" i="10"/>
  <c r="I957" i="10"/>
  <c r="K957" i="10"/>
  <c r="O957" i="10"/>
  <c r="P957" i="10"/>
  <c r="Q957" i="10"/>
  <c r="L957" i="10"/>
  <c r="M957" i="10"/>
  <c r="D958" i="10"/>
  <c r="T956" i="10"/>
  <c r="U956" i="10" s="1"/>
  <c r="V956" i="10" s="1"/>
  <c r="W956" i="10" s="1"/>
  <c r="X956" i="10" s="1"/>
  <c r="Y956" i="10" s="1"/>
  <c r="Z956" i="10" s="1"/>
  <c r="AA956" i="10" s="1"/>
  <c r="AB956" i="10" s="1"/>
  <c r="AC956" i="10" s="1"/>
  <c r="T957" i="10" l="1"/>
  <c r="U957" i="10" s="1"/>
  <c r="V957" i="10" s="1"/>
  <c r="W957" i="10" s="1"/>
  <c r="X957" i="10" s="1"/>
  <c r="Y957" i="10" s="1"/>
  <c r="Z957" i="10" s="1"/>
  <c r="AA957" i="10" s="1"/>
  <c r="AB957" i="10" s="1"/>
  <c r="AC957" i="10" s="1"/>
  <c r="L958" i="10"/>
  <c r="K958" i="10"/>
  <c r="O958" i="10"/>
  <c r="I958" i="10"/>
  <c r="D959" i="10"/>
  <c r="H958" i="10"/>
  <c r="S958" i="10" s="1"/>
  <c r="R958" i="10"/>
  <c r="G958" i="10" s="1"/>
  <c r="P958" i="10"/>
  <c r="M958" i="10"/>
  <c r="J958" i="10"/>
  <c r="N958" i="10"/>
  <c r="Q958" i="10"/>
  <c r="Q959" i="10" l="1"/>
  <c r="O959" i="10"/>
  <c r="N959" i="10"/>
  <c r="D960" i="10"/>
  <c r="P959" i="10"/>
  <c r="K959" i="10"/>
  <c r="H959" i="10"/>
  <c r="S959" i="10" s="1"/>
  <c r="I959" i="10"/>
  <c r="R959" i="10"/>
  <c r="G959" i="10" s="1"/>
  <c r="M959" i="10"/>
  <c r="L959" i="10"/>
  <c r="J959" i="10"/>
  <c r="T958" i="10"/>
  <c r="U958" i="10" s="1"/>
  <c r="V958" i="10" s="1"/>
  <c r="W958" i="10" s="1"/>
  <c r="X958" i="10" s="1"/>
  <c r="Y958" i="10" s="1"/>
  <c r="Z958" i="10" s="1"/>
  <c r="AA958" i="10" s="1"/>
  <c r="AB958" i="10" s="1"/>
  <c r="AC958" i="10" s="1"/>
  <c r="P960" i="10" l="1"/>
  <c r="R960" i="10"/>
  <c r="G960" i="10" s="1"/>
  <c r="I960" i="10"/>
  <c r="O960" i="10"/>
  <c r="M960" i="10"/>
  <c r="N960" i="10"/>
  <c r="Q960" i="10"/>
  <c r="K960" i="10"/>
  <c r="D961" i="10"/>
  <c r="J960" i="10"/>
  <c r="H960" i="10"/>
  <c r="S960" i="10" s="1"/>
  <c r="L960" i="10"/>
  <c r="T959" i="10"/>
  <c r="U959" i="10" s="1"/>
  <c r="V959" i="10" s="1"/>
  <c r="W959" i="10" s="1"/>
  <c r="X959" i="10" s="1"/>
  <c r="Y959" i="10" s="1"/>
  <c r="Z959" i="10" s="1"/>
  <c r="AA959" i="10" s="1"/>
  <c r="AB959" i="10" s="1"/>
  <c r="AC959" i="10" s="1"/>
  <c r="T960" i="10" l="1"/>
  <c r="U960" i="10" s="1"/>
  <c r="V960" i="10" s="1"/>
  <c r="W960" i="10" s="1"/>
  <c r="X960" i="10" s="1"/>
  <c r="Y960" i="10" s="1"/>
  <c r="Z960" i="10" s="1"/>
  <c r="AA960" i="10" s="1"/>
  <c r="AB960" i="10" s="1"/>
  <c r="AC960" i="10" s="1"/>
  <c r="P961" i="10"/>
  <c r="J961" i="10"/>
  <c r="H961" i="10"/>
  <c r="S961" i="10" s="1"/>
  <c r="Q961" i="10"/>
  <c r="O961" i="10"/>
  <c r="L961" i="10"/>
  <c r="D962" i="10"/>
  <c r="K961" i="10"/>
  <c r="R961" i="10"/>
  <c r="G961" i="10" s="1"/>
  <c r="I961" i="10"/>
  <c r="M961" i="10"/>
  <c r="N961" i="10"/>
  <c r="T961" i="10" l="1"/>
  <c r="U961" i="10" s="1"/>
  <c r="V961" i="10" s="1"/>
  <c r="W961" i="10" s="1"/>
  <c r="X961" i="10" s="1"/>
  <c r="Y961" i="10" s="1"/>
  <c r="Z961" i="10" s="1"/>
  <c r="AA961" i="10" s="1"/>
  <c r="AB961" i="10" s="1"/>
  <c r="AC961" i="10" s="1"/>
  <c r="Q962" i="10"/>
  <c r="P962" i="10"/>
  <c r="K962" i="10"/>
  <c r="M962" i="10"/>
  <c r="D963" i="10"/>
  <c r="N962" i="10"/>
  <c r="R962" i="10"/>
  <c r="G962" i="10" s="1"/>
  <c r="L962" i="10"/>
  <c r="H962" i="10"/>
  <c r="S962" i="10" s="1"/>
  <c r="J962" i="10"/>
  <c r="I962" i="10"/>
  <c r="O962" i="10"/>
  <c r="T962" i="10" l="1"/>
  <c r="U962" i="10" s="1"/>
  <c r="V962" i="10" s="1"/>
  <c r="W962" i="10" s="1"/>
  <c r="X962" i="10" s="1"/>
  <c r="Y962" i="10" s="1"/>
  <c r="Z962" i="10" s="1"/>
  <c r="AA962" i="10" s="1"/>
  <c r="AB962" i="10" s="1"/>
  <c r="AC962" i="10" s="1"/>
  <c r="H963" i="10"/>
  <c r="S963" i="10" s="1"/>
  <c r="D964" i="10"/>
  <c r="K963" i="10"/>
  <c r="M963" i="10"/>
  <c r="J963" i="10"/>
  <c r="L963" i="10"/>
  <c r="R963" i="10"/>
  <c r="G963" i="10" s="1"/>
  <c r="P963" i="10"/>
  <c r="I963" i="10"/>
  <c r="N963" i="10"/>
  <c r="Q963" i="10"/>
  <c r="O963" i="10"/>
  <c r="T963" i="10" l="1"/>
  <c r="U963" i="10" s="1"/>
  <c r="V963" i="10" s="1"/>
  <c r="W963" i="10" s="1"/>
  <c r="X963" i="10" s="1"/>
  <c r="Y963" i="10" s="1"/>
  <c r="Z963" i="10" s="1"/>
  <c r="AA963" i="10" s="1"/>
  <c r="AB963" i="10" s="1"/>
  <c r="AC963" i="10" s="1"/>
  <c r="H964" i="10"/>
  <c r="S964" i="10" s="1"/>
  <c r="Q964" i="10"/>
  <c r="I964" i="10"/>
  <c r="N964" i="10"/>
  <c r="M964" i="10"/>
  <c r="J964" i="10"/>
  <c r="D965" i="10"/>
  <c r="R964" i="10"/>
  <c r="G964" i="10" s="1"/>
  <c r="L964" i="10"/>
  <c r="P964" i="10"/>
  <c r="K964" i="10"/>
  <c r="O964" i="10"/>
  <c r="T964" i="10" l="1"/>
  <c r="U964" i="10" s="1"/>
  <c r="V964" i="10" s="1"/>
  <c r="W964" i="10" s="1"/>
  <c r="X964" i="10" s="1"/>
  <c r="Y964" i="10" s="1"/>
  <c r="Z964" i="10" s="1"/>
  <c r="AA964" i="10" s="1"/>
  <c r="AB964" i="10" s="1"/>
  <c r="AC964" i="10" s="1"/>
  <c r="H965" i="10"/>
  <c r="S965" i="10" s="1"/>
  <c r="D966" i="10"/>
  <c r="R965" i="10"/>
  <c r="G965" i="10" s="1"/>
  <c r="Q965" i="10"/>
  <c r="O965" i="10"/>
  <c r="P965" i="10"/>
  <c r="J965" i="10"/>
  <c r="M965" i="10"/>
  <c r="N965" i="10"/>
  <c r="I965" i="10"/>
  <c r="K965" i="10"/>
  <c r="L965" i="10"/>
  <c r="K966" i="10" l="1"/>
  <c r="N966" i="10"/>
  <c r="I966" i="10"/>
  <c r="O966" i="10"/>
  <c r="Q966" i="10"/>
  <c r="D967" i="10"/>
  <c r="P966" i="10"/>
  <c r="H966" i="10"/>
  <c r="S966" i="10" s="1"/>
  <c r="M966" i="10"/>
  <c r="L966" i="10"/>
  <c r="J966" i="10"/>
  <c r="R966" i="10"/>
  <c r="G966" i="10" s="1"/>
  <c r="T965" i="10"/>
  <c r="U965" i="10" s="1"/>
  <c r="V965" i="10" s="1"/>
  <c r="W965" i="10" s="1"/>
  <c r="X965" i="10" s="1"/>
  <c r="Y965" i="10" s="1"/>
  <c r="Z965" i="10" s="1"/>
  <c r="AA965" i="10" s="1"/>
  <c r="AB965" i="10" s="1"/>
  <c r="AC965" i="10" s="1"/>
  <c r="I967" i="10" l="1"/>
  <c r="Q967" i="10"/>
  <c r="O967" i="10"/>
  <c r="K967" i="10"/>
  <c r="D968" i="10"/>
  <c r="J967" i="10"/>
  <c r="H967" i="10"/>
  <c r="S967" i="10" s="1"/>
  <c r="P967" i="10"/>
  <c r="L967" i="10"/>
  <c r="R967" i="10"/>
  <c r="G967" i="10" s="1"/>
  <c r="M967" i="10"/>
  <c r="N967" i="10"/>
  <c r="T966" i="10"/>
  <c r="U966" i="10" s="1"/>
  <c r="V966" i="10" s="1"/>
  <c r="W966" i="10" s="1"/>
  <c r="X966" i="10" s="1"/>
  <c r="Y966" i="10" s="1"/>
  <c r="Z966" i="10" s="1"/>
  <c r="AA966" i="10" s="1"/>
  <c r="AB966" i="10" s="1"/>
  <c r="AC966" i="10" s="1"/>
  <c r="T967" i="10" l="1"/>
  <c r="U967" i="10" s="1"/>
  <c r="V967" i="10" s="1"/>
  <c r="W967" i="10" s="1"/>
  <c r="X967" i="10" s="1"/>
  <c r="Y967" i="10" s="1"/>
  <c r="Z967" i="10" s="1"/>
  <c r="AA967" i="10" s="1"/>
  <c r="AB967" i="10" s="1"/>
  <c r="AC967" i="10" s="1"/>
  <c r="P968" i="10"/>
  <c r="N968" i="10"/>
  <c r="I968" i="10"/>
  <c r="D969" i="10"/>
  <c r="M968" i="10"/>
  <c r="R968" i="10"/>
  <c r="G968" i="10" s="1"/>
  <c r="H968" i="10"/>
  <c r="S968" i="10" s="1"/>
  <c r="Q968" i="10"/>
  <c r="L968" i="10"/>
  <c r="K968" i="10"/>
  <c r="J968" i="10"/>
  <c r="O968" i="10"/>
  <c r="J969" i="10" l="1"/>
  <c r="Q969" i="10"/>
  <c r="N969" i="10"/>
  <c r="O969" i="10"/>
  <c r="K969" i="10"/>
  <c r="L969" i="10"/>
  <c r="P969" i="10"/>
  <c r="R969" i="10"/>
  <c r="G969" i="10" s="1"/>
  <c r="D970" i="10"/>
  <c r="I969" i="10"/>
  <c r="H969" i="10"/>
  <c r="S969" i="10" s="1"/>
  <c r="M969" i="10"/>
  <c r="T968" i="10"/>
  <c r="U968" i="10" s="1"/>
  <c r="V968" i="10" s="1"/>
  <c r="W968" i="10" s="1"/>
  <c r="X968" i="10" s="1"/>
  <c r="Y968" i="10" s="1"/>
  <c r="Z968" i="10" s="1"/>
  <c r="AA968" i="10" s="1"/>
  <c r="AB968" i="10" s="1"/>
  <c r="AC968" i="10" s="1"/>
  <c r="T969" i="10" l="1"/>
  <c r="U969" i="10" s="1"/>
  <c r="V969" i="10" s="1"/>
  <c r="W969" i="10" s="1"/>
  <c r="X969" i="10" s="1"/>
  <c r="Y969" i="10" s="1"/>
  <c r="Z969" i="10" s="1"/>
  <c r="AA969" i="10" s="1"/>
  <c r="AB969" i="10" s="1"/>
  <c r="AC969" i="10" s="1"/>
  <c r="H970" i="10"/>
  <c r="S970" i="10" s="1"/>
  <c r="R970" i="10"/>
  <c r="G970" i="10" s="1"/>
  <c r="J970" i="10"/>
  <c r="D971" i="10"/>
  <c r="I970" i="10"/>
  <c r="P970" i="10"/>
  <c r="Q970" i="10"/>
  <c r="M970" i="10"/>
  <c r="N970" i="10"/>
  <c r="L970" i="10"/>
  <c r="O970" i="10"/>
  <c r="K970" i="10"/>
  <c r="O971" i="10" l="1"/>
  <c r="J971" i="10"/>
  <c r="I971" i="10"/>
  <c r="M971" i="10"/>
  <c r="N971" i="10"/>
  <c r="H971" i="10"/>
  <c r="S971" i="10" s="1"/>
  <c r="Q971" i="10"/>
  <c r="L971" i="10"/>
  <c r="R971" i="10"/>
  <c r="G971" i="10" s="1"/>
  <c r="D972" i="10"/>
  <c r="K971" i="10"/>
  <c r="P971" i="10"/>
  <c r="T970" i="10"/>
  <c r="U970" i="10" s="1"/>
  <c r="V970" i="10" s="1"/>
  <c r="W970" i="10" s="1"/>
  <c r="X970" i="10" s="1"/>
  <c r="Y970" i="10" s="1"/>
  <c r="Z970" i="10" s="1"/>
  <c r="AA970" i="10" s="1"/>
  <c r="AB970" i="10" s="1"/>
  <c r="AC970" i="10" s="1"/>
  <c r="T971" i="10" l="1"/>
  <c r="U971" i="10" s="1"/>
  <c r="V971" i="10" s="1"/>
  <c r="W971" i="10" s="1"/>
  <c r="X971" i="10" s="1"/>
  <c r="Y971" i="10" s="1"/>
  <c r="Z971" i="10" s="1"/>
  <c r="AA971" i="10" s="1"/>
  <c r="AB971" i="10" s="1"/>
  <c r="AC971" i="10" s="1"/>
  <c r="K972" i="10"/>
  <c r="P972" i="10"/>
  <c r="D973" i="10"/>
  <c r="N972" i="10"/>
  <c r="H972" i="10"/>
  <c r="S972" i="10" s="1"/>
  <c r="L972" i="10"/>
  <c r="J972" i="10"/>
  <c r="M972" i="10"/>
  <c r="I972" i="10"/>
  <c r="Q972" i="10"/>
  <c r="O972" i="10"/>
  <c r="R972" i="10"/>
  <c r="G972" i="10" s="1"/>
  <c r="T972" i="10" l="1"/>
  <c r="U972" i="10" s="1"/>
  <c r="V972" i="10" s="1"/>
  <c r="W972" i="10" s="1"/>
  <c r="X972" i="10" s="1"/>
  <c r="Y972" i="10" s="1"/>
  <c r="Z972" i="10" s="1"/>
  <c r="AA972" i="10" s="1"/>
  <c r="AB972" i="10" s="1"/>
  <c r="AC972" i="10" s="1"/>
  <c r="J973" i="10"/>
  <c r="R973" i="10"/>
  <c r="G973" i="10" s="1"/>
  <c r="L973" i="10"/>
  <c r="N973" i="10"/>
  <c r="I973" i="10"/>
  <c r="P973" i="10"/>
  <c r="M973" i="10"/>
  <c r="Q973" i="10"/>
  <c r="D974" i="10"/>
  <c r="K973" i="10"/>
  <c r="H973" i="10"/>
  <c r="S973" i="10" s="1"/>
  <c r="O973" i="10"/>
  <c r="T973" i="10" l="1"/>
  <c r="U973" i="10" s="1"/>
  <c r="V973" i="10" s="1"/>
  <c r="W973" i="10" s="1"/>
  <c r="X973" i="10" s="1"/>
  <c r="Y973" i="10" s="1"/>
  <c r="Z973" i="10" s="1"/>
  <c r="AA973" i="10" s="1"/>
  <c r="AB973" i="10" s="1"/>
  <c r="AC973" i="10" s="1"/>
  <c r="H974" i="10"/>
  <c r="S974" i="10" s="1"/>
  <c r="R974" i="10"/>
  <c r="G974" i="10" s="1"/>
  <c r="D975" i="10"/>
  <c r="L974" i="10"/>
  <c r="N974" i="10"/>
  <c r="K974" i="10"/>
  <c r="M974" i="10"/>
  <c r="J974" i="10"/>
  <c r="O974" i="10"/>
  <c r="I974" i="10"/>
  <c r="Q974" i="10"/>
  <c r="P974" i="10"/>
  <c r="H975" i="10" l="1"/>
  <c r="S975" i="10" s="1"/>
  <c r="O975" i="10"/>
  <c r="J975" i="10"/>
  <c r="P975" i="10"/>
  <c r="I975" i="10"/>
  <c r="M975" i="10"/>
  <c r="N975" i="10"/>
  <c r="L975" i="10"/>
  <c r="R975" i="10"/>
  <c r="G975" i="10" s="1"/>
  <c r="D976" i="10"/>
  <c r="Q975" i="10"/>
  <c r="K975" i="10"/>
  <c r="T974" i="10"/>
  <c r="U974" i="10" s="1"/>
  <c r="V974" i="10" s="1"/>
  <c r="W974" i="10" s="1"/>
  <c r="X974" i="10" s="1"/>
  <c r="Y974" i="10" s="1"/>
  <c r="Z974" i="10" s="1"/>
  <c r="AA974" i="10" s="1"/>
  <c r="AB974" i="10" s="1"/>
  <c r="AC974" i="10" s="1"/>
  <c r="H976" i="10" l="1"/>
  <c r="S976" i="10" s="1"/>
  <c r="R976" i="10"/>
  <c r="G976" i="10" s="1"/>
  <c r="D977" i="10"/>
  <c r="M976" i="10"/>
  <c r="Q976" i="10"/>
  <c r="N976" i="10"/>
  <c r="I976" i="10"/>
  <c r="P976" i="10"/>
  <c r="J976" i="10"/>
  <c r="L976" i="10"/>
  <c r="K976" i="10"/>
  <c r="O976" i="10"/>
  <c r="T975" i="10"/>
  <c r="U975" i="10" s="1"/>
  <c r="V975" i="10" s="1"/>
  <c r="W975" i="10" s="1"/>
  <c r="X975" i="10" s="1"/>
  <c r="Y975" i="10" s="1"/>
  <c r="Z975" i="10" s="1"/>
  <c r="AA975" i="10" s="1"/>
  <c r="AB975" i="10" s="1"/>
  <c r="AC975" i="10" s="1"/>
  <c r="H977" i="10" l="1"/>
  <c r="S977" i="10" s="1"/>
  <c r="M977" i="10"/>
  <c r="O977" i="10"/>
  <c r="P977" i="10"/>
  <c r="R977" i="10"/>
  <c r="G977" i="10" s="1"/>
  <c r="N977" i="10"/>
  <c r="L977" i="10"/>
  <c r="K977" i="10"/>
  <c r="J977" i="10"/>
  <c r="D978" i="10"/>
  <c r="I977" i="10"/>
  <c r="Q977" i="10"/>
  <c r="T976" i="10"/>
  <c r="U976" i="10" s="1"/>
  <c r="V976" i="10" s="1"/>
  <c r="W976" i="10" s="1"/>
  <c r="X976" i="10" s="1"/>
  <c r="Y976" i="10" s="1"/>
  <c r="Z976" i="10" s="1"/>
  <c r="AA976" i="10" s="1"/>
  <c r="AB976" i="10" s="1"/>
  <c r="AC976" i="10" s="1"/>
  <c r="H978" i="10" l="1"/>
  <c r="S978" i="10" s="1"/>
  <c r="R978" i="10"/>
  <c r="G978" i="10" s="1"/>
  <c r="D979" i="10"/>
  <c r="M978" i="10"/>
  <c r="I978" i="10"/>
  <c r="L978" i="10"/>
  <c r="J978" i="10"/>
  <c r="Q978" i="10"/>
  <c r="O978" i="10"/>
  <c r="N978" i="10"/>
  <c r="P978" i="10"/>
  <c r="K978" i="10"/>
  <c r="T977" i="10"/>
  <c r="U977" i="10" s="1"/>
  <c r="V977" i="10" s="1"/>
  <c r="W977" i="10" s="1"/>
  <c r="X977" i="10" s="1"/>
  <c r="Y977" i="10" s="1"/>
  <c r="Z977" i="10" s="1"/>
  <c r="AA977" i="10" s="1"/>
  <c r="AB977" i="10" s="1"/>
  <c r="AC977" i="10" s="1"/>
  <c r="T978" i="10" l="1"/>
  <c r="U978" i="10" s="1"/>
  <c r="V978" i="10" s="1"/>
  <c r="W978" i="10" s="1"/>
  <c r="X978" i="10" s="1"/>
  <c r="Y978" i="10" s="1"/>
  <c r="Z978" i="10" s="1"/>
  <c r="AA978" i="10" s="1"/>
  <c r="AB978" i="10" s="1"/>
  <c r="AC978" i="10" s="1"/>
  <c r="H979" i="10"/>
  <c r="S979" i="10" s="1"/>
  <c r="J979" i="10"/>
  <c r="R979" i="10"/>
  <c r="G979" i="10" s="1"/>
  <c r="I979" i="10"/>
  <c r="P979" i="10"/>
  <c r="Q979" i="10"/>
  <c r="L979" i="10"/>
  <c r="O979" i="10"/>
  <c r="K979" i="10"/>
  <c r="D980" i="10"/>
  <c r="N979" i="10"/>
  <c r="M979" i="10"/>
  <c r="R980" i="10" l="1"/>
  <c r="G980" i="10" s="1"/>
  <c r="I980" i="10"/>
  <c r="D981" i="10"/>
  <c r="L980" i="10"/>
  <c r="O980" i="10"/>
  <c r="Q980" i="10"/>
  <c r="P980" i="10"/>
  <c r="M980" i="10"/>
  <c r="N980" i="10"/>
  <c r="K980" i="10"/>
  <c r="H980" i="10"/>
  <c r="S980" i="10" s="1"/>
  <c r="J980" i="10"/>
  <c r="T979" i="10"/>
  <c r="U979" i="10" s="1"/>
  <c r="V979" i="10" s="1"/>
  <c r="W979" i="10" s="1"/>
  <c r="X979" i="10" s="1"/>
  <c r="Y979" i="10" s="1"/>
  <c r="Z979" i="10" s="1"/>
  <c r="AA979" i="10" s="1"/>
  <c r="AB979" i="10" s="1"/>
  <c r="AC979" i="10" s="1"/>
  <c r="T980" i="10" l="1"/>
  <c r="U980" i="10" s="1"/>
  <c r="V980" i="10" s="1"/>
  <c r="W980" i="10" s="1"/>
  <c r="X980" i="10" s="1"/>
  <c r="Y980" i="10" s="1"/>
  <c r="Z980" i="10" s="1"/>
  <c r="AA980" i="10" s="1"/>
  <c r="AB980" i="10" s="1"/>
  <c r="AC980" i="10" s="1"/>
  <c r="O981" i="10"/>
  <c r="Q981" i="10"/>
  <c r="N981" i="10"/>
  <c r="I981" i="10"/>
  <c r="P981" i="10"/>
  <c r="R981" i="10"/>
  <c r="G981" i="10" s="1"/>
  <c r="L981" i="10"/>
  <c r="K981" i="10"/>
  <c r="D982" i="10"/>
  <c r="J981" i="10"/>
  <c r="H981" i="10"/>
  <c r="S981" i="10" s="1"/>
  <c r="M981" i="10"/>
  <c r="T981" i="10" l="1"/>
  <c r="U981" i="10" s="1"/>
  <c r="V981" i="10" s="1"/>
  <c r="W981" i="10" s="1"/>
  <c r="X981" i="10" s="1"/>
  <c r="Y981" i="10" s="1"/>
  <c r="Z981" i="10" s="1"/>
  <c r="AA981" i="10" s="1"/>
  <c r="AB981" i="10" s="1"/>
  <c r="AC981" i="10" s="1"/>
  <c r="I982" i="10"/>
  <c r="L982" i="10"/>
  <c r="D983" i="10"/>
  <c r="H982" i="10"/>
  <c r="S982" i="10" s="1"/>
  <c r="R982" i="10"/>
  <c r="G982" i="10" s="1"/>
  <c r="O982" i="10"/>
  <c r="J982" i="10"/>
  <c r="P982" i="10"/>
  <c r="M982" i="10"/>
  <c r="K982" i="10"/>
  <c r="Q982" i="10"/>
  <c r="N982" i="10"/>
  <c r="T982" i="10" l="1"/>
  <c r="U982" i="10" s="1"/>
  <c r="V982" i="10" s="1"/>
  <c r="W982" i="10" s="1"/>
  <c r="X982" i="10" s="1"/>
  <c r="Y982" i="10" s="1"/>
  <c r="Z982" i="10" s="1"/>
  <c r="AA982" i="10" s="1"/>
  <c r="AB982" i="10" s="1"/>
  <c r="AC982" i="10" s="1"/>
  <c r="M983" i="10"/>
  <c r="O983" i="10"/>
  <c r="D984" i="10"/>
  <c r="J983" i="10"/>
  <c r="P983" i="10"/>
  <c r="H983" i="10"/>
  <c r="S983" i="10" s="1"/>
  <c r="K983" i="10"/>
  <c r="Q983" i="10"/>
  <c r="I983" i="10"/>
  <c r="N983" i="10"/>
  <c r="R983" i="10"/>
  <c r="G983" i="10" s="1"/>
  <c r="L983" i="10"/>
  <c r="D985" i="10" l="1"/>
  <c r="M984" i="10"/>
  <c r="H984" i="10"/>
  <c r="S984" i="10" s="1"/>
  <c r="R984" i="10"/>
  <c r="G984" i="10" s="1"/>
  <c r="Q984" i="10"/>
  <c r="P984" i="10"/>
  <c r="L984" i="10"/>
  <c r="K984" i="10"/>
  <c r="I984" i="10"/>
  <c r="O984" i="10"/>
  <c r="N984" i="10"/>
  <c r="J984" i="10"/>
  <c r="T983" i="10"/>
  <c r="U983" i="10" s="1"/>
  <c r="V983" i="10" s="1"/>
  <c r="W983" i="10" s="1"/>
  <c r="X983" i="10" s="1"/>
  <c r="Y983" i="10" s="1"/>
  <c r="Z983" i="10" s="1"/>
  <c r="AA983" i="10" s="1"/>
  <c r="AB983" i="10" s="1"/>
  <c r="AC983" i="10" s="1"/>
  <c r="T984" i="10" l="1"/>
  <c r="U984" i="10" s="1"/>
  <c r="V984" i="10" s="1"/>
  <c r="W984" i="10" s="1"/>
  <c r="X984" i="10" s="1"/>
  <c r="Y984" i="10" s="1"/>
  <c r="Z984" i="10" s="1"/>
  <c r="AA984" i="10" s="1"/>
  <c r="AB984" i="10" s="1"/>
  <c r="AC984" i="10" s="1"/>
  <c r="H985" i="10"/>
  <c r="S985" i="10" s="1"/>
  <c r="P985" i="10"/>
  <c r="N985" i="10"/>
  <c r="K985" i="10"/>
  <c r="J985" i="10"/>
  <c r="Q985" i="10"/>
  <c r="O985" i="10"/>
  <c r="M985" i="10"/>
  <c r="I985" i="10"/>
  <c r="D986" i="10"/>
  <c r="R985" i="10"/>
  <c r="G985" i="10" s="1"/>
  <c r="L985" i="10"/>
  <c r="H986" i="10" l="1"/>
  <c r="S986" i="10" s="1"/>
  <c r="N986" i="10"/>
  <c r="O986" i="10"/>
  <c r="M986" i="10"/>
  <c r="I986" i="10"/>
  <c r="D987" i="10"/>
  <c r="L986" i="10"/>
  <c r="J986" i="10"/>
  <c r="Q986" i="10"/>
  <c r="P986" i="10"/>
  <c r="K986" i="10"/>
  <c r="R986" i="10"/>
  <c r="G986" i="10" s="1"/>
  <c r="T985" i="10"/>
  <c r="U985" i="10" s="1"/>
  <c r="V985" i="10" s="1"/>
  <c r="W985" i="10" s="1"/>
  <c r="X985" i="10" s="1"/>
  <c r="Y985" i="10" s="1"/>
  <c r="Z985" i="10" s="1"/>
  <c r="AA985" i="10" s="1"/>
  <c r="AB985" i="10" s="1"/>
  <c r="AC985" i="10" s="1"/>
  <c r="H987" i="10" l="1"/>
  <c r="S987" i="10" s="1"/>
  <c r="N987" i="10"/>
  <c r="P987" i="10"/>
  <c r="J987" i="10"/>
  <c r="L987" i="10"/>
  <c r="K987" i="10"/>
  <c r="Q987" i="10"/>
  <c r="I987" i="10"/>
  <c r="O987" i="10"/>
  <c r="R987" i="10"/>
  <c r="G987" i="10" s="1"/>
  <c r="D988" i="10"/>
  <c r="M987" i="10"/>
  <c r="T986" i="10"/>
  <c r="U986" i="10" s="1"/>
  <c r="V986" i="10" s="1"/>
  <c r="W986" i="10" s="1"/>
  <c r="X986" i="10" s="1"/>
  <c r="Y986" i="10" s="1"/>
  <c r="Z986" i="10" s="1"/>
  <c r="AA986" i="10" s="1"/>
  <c r="AB986" i="10" s="1"/>
  <c r="AC986" i="10" s="1"/>
  <c r="Q988" i="10" l="1"/>
  <c r="I988" i="10"/>
  <c r="R988" i="10"/>
  <c r="G988" i="10" s="1"/>
  <c r="D989" i="10"/>
  <c r="O988" i="10"/>
  <c r="H988" i="10"/>
  <c r="S988" i="10" s="1"/>
  <c r="L988" i="10"/>
  <c r="M988" i="10"/>
  <c r="J988" i="10"/>
  <c r="N988" i="10"/>
  <c r="P988" i="10"/>
  <c r="K988" i="10"/>
  <c r="T987" i="10"/>
  <c r="U987" i="10" s="1"/>
  <c r="V987" i="10" s="1"/>
  <c r="W987" i="10" s="1"/>
  <c r="X987" i="10" s="1"/>
  <c r="Y987" i="10" s="1"/>
  <c r="Z987" i="10" s="1"/>
  <c r="AA987" i="10" s="1"/>
  <c r="AB987" i="10" s="1"/>
  <c r="AC987" i="10" s="1"/>
  <c r="H989" i="10" l="1"/>
  <c r="S989" i="10" s="1"/>
  <c r="M989" i="10"/>
  <c r="N989" i="10"/>
  <c r="L989" i="10"/>
  <c r="K989" i="10"/>
  <c r="Q989" i="10"/>
  <c r="R989" i="10"/>
  <c r="G989" i="10" s="1"/>
  <c r="O989" i="10"/>
  <c r="J989" i="10"/>
  <c r="I989" i="10"/>
  <c r="D990" i="10"/>
  <c r="P989" i="10"/>
  <c r="T988" i="10"/>
  <c r="U988" i="10" s="1"/>
  <c r="V988" i="10" s="1"/>
  <c r="W988" i="10" s="1"/>
  <c r="X988" i="10" s="1"/>
  <c r="Y988" i="10" s="1"/>
  <c r="Z988" i="10" s="1"/>
  <c r="AA988" i="10" s="1"/>
  <c r="AB988" i="10" s="1"/>
  <c r="AC988" i="10" s="1"/>
  <c r="H990" i="10" l="1"/>
  <c r="S990" i="10" s="1"/>
  <c r="P990" i="10"/>
  <c r="R990" i="10"/>
  <c r="G990" i="10" s="1"/>
  <c r="N990" i="10"/>
  <c r="D991" i="10"/>
  <c r="Q990" i="10"/>
  <c r="O990" i="10"/>
  <c r="L990" i="10"/>
  <c r="J990" i="10"/>
  <c r="M990" i="10"/>
  <c r="I990" i="10"/>
  <c r="K990" i="10"/>
  <c r="T989" i="10"/>
  <c r="U989" i="10" s="1"/>
  <c r="V989" i="10" s="1"/>
  <c r="W989" i="10" s="1"/>
  <c r="X989" i="10" s="1"/>
  <c r="Y989" i="10" s="1"/>
  <c r="Z989" i="10" s="1"/>
  <c r="AA989" i="10" s="1"/>
  <c r="AB989" i="10" s="1"/>
  <c r="AC989" i="10" s="1"/>
  <c r="H991" i="10" l="1"/>
  <c r="S991" i="10" s="1"/>
  <c r="K991" i="10"/>
  <c r="P991" i="10"/>
  <c r="I991" i="10"/>
  <c r="N991" i="10"/>
  <c r="Q991" i="10"/>
  <c r="O991" i="10"/>
  <c r="J991" i="10"/>
  <c r="L991" i="10"/>
  <c r="M991" i="10"/>
  <c r="D992" i="10"/>
  <c r="R991" i="10"/>
  <c r="G991" i="10" s="1"/>
  <c r="T990" i="10"/>
  <c r="U990" i="10" s="1"/>
  <c r="V990" i="10" s="1"/>
  <c r="W990" i="10" s="1"/>
  <c r="X990" i="10" s="1"/>
  <c r="Y990" i="10" s="1"/>
  <c r="Z990" i="10" s="1"/>
  <c r="AA990" i="10" s="1"/>
  <c r="AB990" i="10" s="1"/>
  <c r="AC990" i="10" s="1"/>
  <c r="M992" i="10" l="1"/>
  <c r="L992" i="10"/>
  <c r="I992" i="10"/>
  <c r="P992" i="10"/>
  <c r="Q992" i="10"/>
  <c r="N992" i="10"/>
  <c r="K992" i="10"/>
  <c r="D993" i="10"/>
  <c r="R992" i="10"/>
  <c r="G992" i="10" s="1"/>
  <c r="J992" i="10"/>
  <c r="H992" i="10"/>
  <c r="S992" i="10" s="1"/>
  <c r="O992" i="10"/>
  <c r="T991" i="10"/>
  <c r="U991" i="10" s="1"/>
  <c r="V991" i="10" s="1"/>
  <c r="W991" i="10" s="1"/>
  <c r="X991" i="10" s="1"/>
  <c r="Y991" i="10" s="1"/>
  <c r="Z991" i="10" s="1"/>
  <c r="AA991" i="10" s="1"/>
  <c r="AB991" i="10" s="1"/>
  <c r="AC991" i="10" s="1"/>
  <c r="J993" i="10" l="1"/>
  <c r="M993" i="10"/>
  <c r="I993" i="10"/>
  <c r="N993" i="10"/>
  <c r="P993" i="10"/>
  <c r="D994" i="10"/>
  <c r="K993" i="10"/>
  <c r="R993" i="10"/>
  <c r="G993" i="10" s="1"/>
  <c r="Q993" i="10"/>
  <c r="H993" i="10"/>
  <c r="S993" i="10" s="1"/>
  <c r="L993" i="10"/>
  <c r="O993" i="10"/>
  <c r="T992" i="10"/>
  <c r="U992" i="10" s="1"/>
  <c r="V992" i="10" s="1"/>
  <c r="W992" i="10" s="1"/>
  <c r="X992" i="10" s="1"/>
  <c r="Y992" i="10" s="1"/>
  <c r="Z992" i="10" s="1"/>
  <c r="AA992" i="10" s="1"/>
  <c r="AB992" i="10" s="1"/>
  <c r="AC992" i="10" s="1"/>
  <c r="J994" i="10" l="1"/>
  <c r="D995" i="10"/>
  <c r="I994" i="10"/>
  <c r="N994" i="10"/>
  <c r="Q994" i="10"/>
  <c r="O994" i="10"/>
  <c r="R994" i="10"/>
  <c r="G994" i="10" s="1"/>
  <c r="M994" i="10"/>
  <c r="H994" i="10"/>
  <c r="S994" i="10" s="1"/>
  <c r="L994" i="10"/>
  <c r="K994" i="10"/>
  <c r="P994" i="10"/>
  <c r="T993" i="10"/>
  <c r="U993" i="10" s="1"/>
  <c r="V993" i="10" s="1"/>
  <c r="W993" i="10" s="1"/>
  <c r="X993" i="10" s="1"/>
  <c r="Y993" i="10" s="1"/>
  <c r="Z993" i="10" s="1"/>
  <c r="AA993" i="10" s="1"/>
  <c r="AB993" i="10" s="1"/>
  <c r="AC993" i="10" s="1"/>
  <c r="Q995" i="10" l="1"/>
  <c r="L995" i="10"/>
  <c r="J995" i="10"/>
  <c r="M995" i="10"/>
  <c r="R995" i="10"/>
  <c r="G995" i="10" s="1"/>
  <c r="P995" i="10"/>
  <c r="D996" i="10"/>
  <c r="N995" i="10"/>
  <c r="H995" i="10"/>
  <c r="S995" i="10" s="1"/>
  <c r="K995" i="10"/>
  <c r="O995" i="10"/>
  <c r="I995" i="10"/>
  <c r="T994" i="10"/>
  <c r="U994" i="10" s="1"/>
  <c r="V994" i="10" s="1"/>
  <c r="W994" i="10" s="1"/>
  <c r="X994" i="10" s="1"/>
  <c r="Y994" i="10" s="1"/>
  <c r="Z994" i="10" s="1"/>
  <c r="AA994" i="10" s="1"/>
  <c r="AB994" i="10" s="1"/>
  <c r="AC994" i="10" s="1"/>
  <c r="T995" i="10" l="1"/>
  <c r="U995" i="10" s="1"/>
  <c r="V995" i="10" s="1"/>
  <c r="W995" i="10" s="1"/>
  <c r="X995" i="10" s="1"/>
  <c r="Y995" i="10" s="1"/>
  <c r="Z995" i="10" s="1"/>
  <c r="AA995" i="10" s="1"/>
  <c r="AB995" i="10" s="1"/>
  <c r="AC995" i="10" s="1"/>
  <c r="K996" i="10"/>
  <c r="P996" i="10"/>
  <c r="L996" i="10"/>
  <c r="O996" i="10"/>
  <c r="I996" i="10"/>
  <c r="D997" i="10"/>
  <c r="J996" i="10"/>
  <c r="H996" i="10"/>
  <c r="S996" i="10" s="1"/>
  <c r="M996" i="10"/>
  <c r="N996" i="10"/>
  <c r="R996" i="10"/>
  <c r="G996" i="10" s="1"/>
  <c r="Q996" i="10"/>
  <c r="T996" i="10" l="1"/>
  <c r="U996" i="10" s="1"/>
  <c r="V996" i="10" s="1"/>
  <c r="W996" i="10" s="1"/>
  <c r="X996" i="10" s="1"/>
  <c r="Y996" i="10" s="1"/>
  <c r="Z996" i="10" s="1"/>
  <c r="AA996" i="10" s="1"/>
  <c r="AB996" i="10" s="1"/>
  <c r="AC996" i="10" s="1"/>
  <c r="H997" i="10"/>
  <c r="S997" i="10" s="1"/>
  <c r="J997" i="10"/>
  <c r="M997" i="10"/>
  <c r="N997" i="10"/>
  <c r="Q997" i="10"/>
  <c r="D998" i="10"/>
  <c r="O997" i="10"/>
  <c r="L997" i="10"/>
  <c r="K997" i="10"/>
  <c r="P997" i="10"/>
  <c r="R997" i="10"/>
  <c r="G997" i="10" s="1"/>
  <c r="I997" i="10"/>
  <c r="T997" i="10" l="1"/>
  <c r="U997" i="10" s="1"/>
  <c r="V997" i="10" s="1"/>
  <c r="W997" i="10" s="1"/>
  <c r="X997" i="10" s="1"/>
  <c r="Y997" i="10" s="1"/>
  <c r="Z997" i="10" s="1"/>
  <c r="AA997" i="10" s="1"/>
  <c r="AB997" i="10" s="1"/>
  <c r="AC997" i="10" s="1"/>
  <c r="H998" i="10"/>
  <c r="S998" i="10" s="1"/>
  <c r="Q998" i="10"/>
  <c r="R998" i="10"/>
  <c r="G998" i="10" s="1"/>
  <c r="M998" i="10"/>
  <c r="N998" i="10"/>
  <c r="O998" i="10"/>
  <c r="K998" i="10"/>
  <c r="I998" i="10"/>
  <c r="J998" i="10"/>
  <c r="P998" i="10"/>
  <c r="D999" i="10"/>
  <c r="L998" i="10"/>
  <c r="Q999" i="10" l="1"/>
  <c r="I999" i="10"/>
  <c r="K999" i="10"/>
  <c r="J999" i="10"/>
  <c r="D1000" i="10"/>
  <c r="L999" i="10"/>
  <c r="H999" i="10"/>
  <c r="S999" i="10" s="1"/>
  <c r="N999" i="10"/>
  <c r="R999" i="10"/>
  <c r="G999" i="10" s="1"/>
  <c r="M999" i="10"/>
  <c r="P999" i="10"/>
  <c r="O999" i="10"/>
  <c r="T998" i="10"/>
  <c r="U998" i="10" s="1"/>
  <c r="V998" i="10" s="1"/>
  <c r="W998" i="10" s="1"/>
  <c r="X998" i="10" s="1"/>
  <c r="Y998" i="10" s="1"/>
  <c r="Z998" i="10" s="1"/>
  <c r="AA998" i="10" s="1"/>
  <c r="AB998" i="10" s="1"/>
  <c r="AC998" i="10" s="1"/>
  <c r="H1000" i="10" l="1"/>
  <c r="S1000" i="10" s="1"/>
  <c r="I1000" i="10"/>
  <c r="N1000" i="10"/>
  <c r="M1000" i="10"/>
  <c r="D1001" i="10"/>
  <c r="K1000" i="10"/>
  <c r="Q1000" i="10"/>
  <c r="J1000" i="10"/>
  <c r="R1000" i="10"/>
  <c r="G1000" i="10" s="1"/>
  <c r="L1000" i="10"/>
  <c r="P1000" i="10"/>
  <c r="O1000" i="10"/>
  <c r="T999" i="10"/>
  <c r="U999" i="10" s="1"/>
  <c r="V999" i="10" s="1"/>
  <c r="W999" i="10" s="1"/>
  <c r="X999" i="10" s="1"/>
  <c r="Y999" i="10" s="1"/>
  <c r="Z999" i="10" s="1"/>
  <c r="AA999" i="10" s="1"/>
  <c r="AB999" i="10" s="1"/>
  <c r="AC999" i="10" s="1"/>
  <c r="O1001" i="10" l="1"/>
  <c r="R1001" i="10"/>
  <c r="G1001" i="10" s="1"/>
  <c r="D1002" i="10"/>
  <c r="Q1001" i="10"/>
  <c r="I1001" i="10"/>
  <c r="M1001" i="10"/>
  <c r="H1001" i="10"/>
  <c r="S1001" i="10" s="1"/>
  <c r="L1001" i="10"/>
  <c r="P1001" i="10"/>
  <c r="N1001" i="10"/>
  <c r="J1001" i="10"/>
  <c r="K1001" i="10"/>
  <c r="T1000" i="10"/>
  <c r="U1000" i="10" s="1"/>
  <c r="V1000" i="10" s="1"/>
  <c r="W1000" i="10" s="1"/>
  <c r="X1000" i="10" s="1"/>
  <c r="Y1000" i="10" s="1"/>
  <c r="Z1000" i="10" s="1"/>
  <c r="AA1000" i="10" s="1"/>
  <c r="AB1000" i="10" s="1"/>
  <c r="AC1000" i="10" s="1"/>
  <c r="T1001" i="10" l="1"/>
  <c r="U1001" i="10" s="1"/>
  <c r="V1001" i="10" s="1"/>
  <c r="W1001" i="10" s="1"/>
  <c r="X1001" i="10" s="1"/>
  <c r="Y1001" i="10" s="1"/>
  <c r="Z1001" i="10" s="1"/>
  <c r="AA1001" i="10" s="1"/>
  <c r="AB1001" i="10" s="1"/>
  <c r="AC1001" i="10" s="1"/>
  <c r="P1002" i="10"/>
  <c r="R1002" i="10"/>
  <c r="G1002" i="10" s="1"/>
  <c r="O1002" i="10"/>
  <c r="H1002" i="10"/>
  <c r="S1002" i="10" s="1"/>
  <c r="I1002" i="10"/>
  <c r="L1002" i="10"/>
  <c r="J1002" i="10"/>
  <c r="K1002" i="10"/>
  <c r="D1003" i="10"/>
  <c r="N1002" i="10"/>
  <c r="M1002" i="10"/>
  <c r="Q1002" i="10"/>
  <c r="T1002" i="10" l="1"/>
  <c r="U1002" i="10" s="1"/>
  <c r="V1002" i="10" s="1"/>
  <c r="W1002" i="10" s="1"/>
  <c r="X1002" i="10" s="1"/>
  <c r="Y1002" i="10" s="1"/>
  <c r="Z1002" i="10" s="1"/>
  <c r="AA1002" i="10" s="1"/>
  <c r="AB1002" i="10" s="1"/>
  <c r="AC1002" i="10" s="1"/>
  <c r="H1003" i="10"/>
  <c r="S1003" i="10" s="1"/>
  <c r="K1003" i="10"/>
  <c r="D1004" i="10"/>
  <c r="Q1003" i="10"/>
  <c r="P1003" i="10"/>
  <c r="M1003" i="10"/>
  <c r="J1003" i="10"/>
  <c r="I1003" i="10"/>
  <c r="O1003" i="10"/>
  <c r="N1003" i="10"/>
  <c r="R1003" i="10"/>
  <c r="G1003" i="10" s="1"/>
  <c r="L1003" i="10"/>
  <c r="H1004" i="10" l="1"/>
  <c r="S1004" i="10" s="1"/>
  <c r="K1004" i="10"/>
  <c r="Q1004" i="10"/>
  <c r="N1004" i="10"/>
  <c r="M1004" i="10"/>
  <c r="R1004" i="10"/>
  <c r="G1004" i="10" s="1"/>
  <c r="P1004" i="10"/>
  <c r="D1005" i="10"/>
  <c r="L1004" i="10"/>
  <c r="I1004" i="10"/>
  <c r="J1004" i="10"/>
  <c r="O1004" i="10"/>
  <c r="T1003" i="10"/>
  <c r="U1003" i="10" s="1"/>
  <c r="V1003" i="10" s="1"/>
  <c r="W1003" i="10" s="1"/>
  <c r="X1003" i="10" s="1"/>
  <c r="Y1003" i="10" s="1"/>
  <c r="Z1003" i="10" s="1"/>
  <c r="AA1003" i="10" s="1"/>
  <c r="AB1003" i="10" s="1"/>
  <c r="AC1003" i="10" s="1"/>
  <c r="N1005" i="10" l="1"/>
  <c r="D1006" i="10"/>
  <c r="P1005" i="10"/>
  <c r="Q1005" i="10"/>
  <c r="K1005" i="10"/>
  <c r="J1005" i="10"/>
  <c r="R1005" i="10"/>
  <c r="G1005" i="10" s="1"/>
  <c r="I1005" i="10"/>
  <c r="H1005" i="10"/>
  <c r="S1005" i="10" s="1"/>
  <c r="M1005" i="10"/>
  <c r="L1005" i="10"/>
  <c r="O1005" i="10"/>
  <c r="T1004" i="10"/>
  <c r="U1004" i="10" s="1"/>
  <c r="V1004" i="10" s="1"/>
  <c r="W1004" i="10" s="1"/>
  <c r="X1004" i="10" s="1"/>
  <c r="Y1004" i="10" s="1"/>
  <c r="Z1004" i="10" s="1"/>
  <c r="AA1004" i="10" s="1"/>
  <c r="AB1004" i="10" s="1"/>
  <c r="AC1004" i="10" s="1"/>
  <c r="H1006" i="10" l="1"/>
  <c r="S1006" i="10" s="1"/>
  <c r="L1006" i="10"/>
  <c r="Q1006" i="10"/>
  <c r="P1006" i="10"/>
  <c r="K1006" i="10"/>
  <c r="O1006" i="10"/>
  <c r="J1006" i="10"/>
  <c r="M1006" i="10"/>
  <c r="D1007" i="10"/>
  <c r="R1006" i="10"/>
  <c r="G1006" i="10" s="1"/>
  <c r="I1006" i="10"/>
  <c r="N1006" i="10"/>
  <c r="T1005" i="10"/>
  <c r="U1005" i="10" s="1"/>
  <c r="V1005" i="10" s="1"/>
  <c r="W1005" i="10" s="1"/>
  <c r="X1005" i="10" s="1"/>
  <c r="Y1005" i="10" s="1"/>
  <c r="Z1005" i="10" s="1"/>
  <c r="AA1005" i="10" s="1"/>
  <c r="AB1005" i="10" s="1"/>
  <c r="AC1005" i="10" s="1"/>
  <c r="N1007" i="10" l="1"/>
  <c r="D1008" i="10"/>
  <c r="O1007" i="10"/>
  <c r="H1007" i="10"/>
  <c r="S1007" i="10" s="1"/>
  <c r="M1007" i="10"/>
  <c r="Q1007" i="10"/>
  <c r="P1007" i="10"/>
  <c r="I1007" i="10"/>
  <c r="R1007" i="10"/>
  <c r="G1007" i="10" s="1"/>
  <c r="K1007" i="10"/>
  <c r="J1007" i="10"/>
  <c r="L1007" i="10"/>
  <c r="T1006" i="10"/>
  <c r="U1006" i="10" s="1"/>
  <c r="V1006" i="10" s="1"/>
  <c r="W1006" i="10" s="1"/>
  <c r="X1006" i="10" s="1"/>
  <c r="Y1006" i="10" s="1"/>
  <c r="Z1006" i="10" s="1"/>
  <c r="AA1006" i="10" s="1"/>
  <c r="AB1006" i="10" s="1"/>
  <c r="AC1006" i="10" s="1"/>
  <c r="T1007" i="10" l="1"/>
  <c r="U1007" i="10" s="1"/>
  <c r="V1007" i="10" s="1"/>
  <c r="W1007" i="10" s="1"/>
  <c r="X1007" i="10" s="1"/>
  <c r="Y1007" i="10" s="1"/>
  <c r="Z1007" i="10" s="1"/>
  <c r="AA1007" i="10" s="1"/>
  <c r="AB1007" i="10" s="1"/>
  <c r="AC1007" i="10" s="1"/>
  <c r="H1008" i="10"/>
  <c r="S1008" i="10" s="1"/>
  <c r="P1008" i="10"/>
  <c r="N1008" i="10"/>
  <c r="J1008" i="10"/>
  <c r="L1008" i="10"/>
  <c r="I1008" i="10"/>
  <c r="R1008" i="10"/>
  <c r="G1008" i="10" s="1"/>
  <c r="D1009" i="10"/>
  <c r="Q1008" i="10"/>
  <c r="M1008" i="10"/>
  <c r="O1008" i="10"/>
  <c r="K1008" i="10"/>
  <c r="T1008" i="10" l="1"/>
  <c r="U1008" i="10" s="1"/>
  <c r="V1008" i="10" s="1"/>
  <c r="W1008" i="10" s="1"/>
  <c r="X1008" i="10" s="1"/>
  <c r="Y1008" i="10" s="1"/>
  <c r="Z1008" i="10" s="1"/>
  <c r="AA1008" i="10" s="1"/>
  <c r="AB1008" i="10" s="1"/>
  <c r="AC1008" i="10" s="1"/>
  <c r="H1009" i="10"/>
  <c r="S1009" i="10" s="1"/>
  <c r="P1009" i="10"/>
  <c r="D1010" i="10"/>
  <c r="N1009" i="10"/>
  <c r="M1009" i="10"/>
  <c r="I1009" i="10"/>
  <c r="J1009" i="10"/>
  <c r="O1009" i="10"/>
  <c r="R1009" i="10"/>
  <c r="G1009" i="10" s="1"/>
  <c r="K1009" i="10"/>
  <c r="Q1009" i="10"/>
  <c r="L1009" i="10"/>
  <c r="H1010" i="10" l="1"/>
  <c r="S1010" i="10" s="1"/>
  <c r="K1010" i="10"/>
  <c r="O1010" i="10"/>
  <c r="M1010" i="10"/>
  <c r="N1010" i="10"/>
  <c r="R1010" i="10"/>
  <c r="G1010" i="10" s="1"/>
  <c r="J1010" i="10"/>
  <c r="D1011" i="10"/>
  <c r="P1010" i="10"/>
  <c r="I1010" i="10"/>
  <c r="L1010" i="10"/>
  <c r="Q1010" i="10"/>
  <c r="T1009" i="10"/>
  <c r="U1009" i="10" s="1"/>
  <c r="V1009" i="10" s="1"/>
  <c r="W1009" i="10" s="1"/>
  <c r="X1009" i="10" s="1"/>
  <c r="Y1009" i="10" s="1"/>
  <c r="Z1009" i="10" s="1"/>
  <c r="AA1009" i="10" s="1"/>
  <c r="AB1009" i="10" s="1"/>
  <c r="AC1009" i="10" s="1"/>
  <c r="T1010" i="10" l="1"/>
  <c r="U1010" i="10" s="1"/>
  <c r="V1010" i="10" s="1"/>
  <c r="W1010" i="10" s="1"/>
  <c r="X1010" i="10" s="1"/>
  <c r="Y1010" i="10" s="1"/>
  <c r="Z1010" i="10" s="1"/>
  <c r="AA1010" i="10" s="1"/>
  <c r="AB1010" i="10" s="1"/>
  <c r="AC1010" i="10" s="1"/>
  <c r="H1011" i="10"/>
  <c r="S1011" i="10" s="1"/>
  <c r="M1011" i="10"/>
  <c r="D1012" i="10"/>
  <c r="R1011" i="10"/>
  <c r="G1011" i="10" s="1"/>
  <c r="J1011" i="10"/>
  <c r="P1011" i="10"/>
  <c r="K1011" i="10"/>
  <c r="N1011" i="10"/>
  <c r="O1011" i="10"/>
  <c r="I1011" i="10"/>
  <c r="L1011" i="10"/>
  <c r="Q1011" i="10"/>
  <c r="T1011" i="10" l="1"/>
  <c r="U1011" i="10" s="1"/>
  <c r="V1011" i="10" s="1"/>
  <c r="W1011" i="10" s="1"/>
  <c r="X1011" i="10" s="1"/>
  <c r="Y1011" i="10" s="1"/>
  <c r="Z1011" i="10" s="1"/>
  <c r="AA1011" i="10" s="1"/>
  <c r="AB1011" i="10" s="1"/>
  <c r="AC1011" i="10" s="1"/>
  <c r="I1012" i="10"/>
  <c r="Q1012" i="10"/>
  <c r="L1012" i="10"/>
  <c r="H1012" i="10"/>
  <c r="S1012" i="10" s="1"/>
  <c r="J1012" i="10"/>
  <c r="P1012" i="10"/>
  <c r="R1012" i="10"/>
  <c r="G1012" i="10" s="1"/>
  <c r="D1013" i="10"/>
  <c r="N1012" i="10"/>
  <c r="K1012" i="10"/>
  <c r="M1012" i="10"/>
  <c r="O1012" i="10"/>
  <c r="T1012" i="10" l="1"/>
  <c r="U1012" i="10" s="1"/>
  <c r="V1012" i="10" s="1"/>
  <c r="W1012" i="10" s="1"/>
  <c r="X1012" i="10" s="1"/>
  <c r="Y1012" i="10" s="1"/>
  <c r="Z1012" i="10" s="1"/>
  <c r="AA1012" i="10" s="1"/>
  <c r="AB1012" i="10" s="1"/>
  <c r="AC1012" i="10" s="1"/>
  <c r="N1013" i="10"/>
  <c r="K1013" i="10"/>
  <c r="P1013" i="10"/>
  <c r="L1013" i="10"/>
  <c r="D1014" i="10"/>
  <c r="R1013" i="10"/>
  <c r="G1013" i="10" s="1"/>
  <c r="Q1013" i="10"/>
  <c r="J1013" i="10"/>
  <c r="H1013" i="10"/>
  <c r="S1013" i="10" s="1"/>
  <c r="I1013" i="10"/>
  <c r="M1013" i="10"/>
  <c r="O1013" i="10"/>
  <c r="T1013" i="10" l="1"/>
  <c r="U1013" i="10" s="1"/>
  <c r="V1013" i="10" s="1"/>
  <c r="W1013" i="10" s="1"/>
  <c r="X1013" i="10" s="1"/>
  <c r="Y1013" i="10" s="1"/>
  <c r="Z1013" i="10" s="1"/>
  <c r="AA1013" i="10" s="1"/>
  <c r="AB1013" i="10" s="1"/>
  <c r="AC1013" i="10" s="1"/>
  <c r="H1014" i="10"/>
  <c r="S1014" i="10" s="1"/>
  <c r="D1015" i="10"/>
  <c r="N1014" i="10"/>
  <c r="Q1014" i="10"/>
  <c r="R1014" i="10"/>
  <c r="G1014" i="10" s="1"/>
  <c r="L1014" i="10"/>
  <c r="P1014" i="10"/>
  <c r="M1014" i="10"/>
  <c r="O1014" i="10"/>
  <c r="I1014" i="10"/>
  <c r="K1014" i="10"/>
  <c r="J1014" i="10"/>
  <c r="T1014" i="10" l="1"/>
  <c r="U1014" i="10" s="1"/>
  <c r="V1014" i="10" s="1"/>
  <c r="W1014" i="10" s="1"/>
  <c r="X1014" i="10" s="1"/>
  <c r="Y1014" i="10" s="1"/>
  <c r="Z1014" i="10" s="1"/>
  <c r="AA1014" i="10" s="1"/>
  <c r="AB1014" i="10" s="1"/>
  <c r="AC1014" i="10" s="1"/>
  <c r="H1015" i="10"/>
  <c r="S1015" i="10" s="1"/>
  <c r="I1015" i="10"/>
  <c r="J1015" i="10"/>
  <c r="L1015" i="10"/>
  <c r="P1015" i="10"/>
  <c r="D1016" i="10"/>
  <c r="R1015" i="10"/>
  <c r="G1015" i="10" s="1"/>
  <c r="N1015" i="10"/>
  <c r="M1015" i="10"/>
  <c r="O1015" i="10"/>
  <c r="K1015" i="10"/>
  <c r="Q1015" i="10"/>
  <c r="H1016" i="10" l="1"/>
  <c r="S1016" i="10" s="1"/>
  <c r="N1016" i="10"/>
  <c r="M1016" i="10"/>
  <c r="R1016" i="10"/>
  <c r="G1016" i="10" s="1"/>
  <c r="L1016" i="10"/>
  <c r="I1016" i="10"/>
  <c r="D1017" i="10"/>
  <c r="O1016" i="10"/>
  <c r="P1016" i="10"/>
  <c r="Q1016" i="10"/>
  <c r="K1016" i="10"/>
  <c r="J1016" i="10"/>
  <c r="T1015" i="10"/>
  <c r="U1015" i="10" s="1"/>
  <c r="V1015" i="10" s="1"/>
  <c r="W1015" i="10" s="1"/>
  <c r="X1015" i="10" s="1"/>
  <c r="Y1015" i="10" s="1"/>
  <c r="Z1015" i="10" s="1"/>
  <c r="AA1015" i="10" s="1"/>
  <c r="AB1015" i="10" s="1"/>
  <c r="AC1015" i="10" s="1"/>
  <c r="J1017" i="10" l="1"/>
  <c r="L1017" i="10"/>
  <c r="K1017" i="10"/>
  <c r="O1017" i="10"/>
  <c r="I1017" i="10"/>
  <c r="H1017" i="10"/>
  <c r="S1017" i="10" s="1"/>
  <c r="P1017" i="10"/>
  <c r="D1018" i="10"/>
  <c r="Q1017" i="10"/>
  <c r="M1017" i="10"/>
  <c r="R1017" i="10"/>
  <c r="G1017" i="10" s="1"/>
  <c r="N1017" i="10"/>
  <c r="T1016" i="10"/>
  <c r="U1016" i="10" s="1"/>
  <c r="V1016" i="10" s="1"/>
  <c r="W1016" i="10" s="1"/>
  <c r="X1016" i="10" s="1"/>
  <c r="Y1016" i="10" s="1"/>
  <c r="Z1016" i="10" s="1"/>
  <c r="AA1016" i="10" s="1"/>
  <c r="AB1016" i="10" s="1"/>
  <c r="AC1016" i="10" s="1"/>
  <c r="J1018" i="10" l="1"/>
  <c r="M1018" i="10"/>
  <c r="R1018" i="10"/>
  <c r="G1018" i="10" s="1"/>
  <c r="I1018" i="10"/>
  <c r="L1018" i="10"/>
  <c r="D1019" i="10"/>
  <c r="O1018" i="10"/>
  <c r="P1018" i="10"/>
  <c r="Q1018" i="10"/>
  <c r="K1018" i="10"/>
  <c r="H1018" i="10"/>
  <c r="S1018" i="10" s="1"/>
  <c r="N1018" i="10"/>
  <c r="T1017" i="10"/>
  <c r="U1017" i="10" s="1"/>
  <c r="V1017" i="10" s="1"/>
  <c r="W1017" i="10" s="1"/>
  <c r="X1017" i="10" s="1"/>
  <c r="Y1017" i="10" s="1"/>
  <c r="Z1017" i="10" s="1"/>
  <c r="AA1017" i="10" s="1"/>
  <c r="AB1017" i="10" s="1"/>
  <c r="AC1017" i="10" s="1"/>
  <c r="H1019" i="10" l="1"/>
  <c r="S1019" i="10" s="1"/>
  <c r="L1019" i="10"/>
  <c r="I1019" i="10"/>
  <c r="M1019" i="10"/>
  <c r="J1019" i="10"/>
  <c r="D1020" i="10"/>
  <c r="N1019" i="10"/>
  <c r="Q1019" i="10"/>
  <c r="R1019" i="10"/>
  <c r="G1019" i="10" s="1"/>
  <c r="K1019" i="10"/>
  <c r="O1019" i="10"/>
  <c r="P1019" i="10"/>
  <c r="T1018" i="10"/>
  <c r="U1018" i="10" s="1"/>
  <c r="V1018" i="10" s="1"/>
  <c r="W1018" i="10" s="1"/>
  <c r="X1018" i="10" s="1"/>
  <c r="Y1018" i="10" s="1"/>
  <c r="Z1018" i="10" s="1"/>
  <c r="AA1018" i="10" s="1"/>
  <c r="AB1018" i="10" s="1"/>
  <c r="AC1018" i="10" s="1"/>
  <c r="H1020" i="10" l="1"/>
  <c r="S1020" i="10" s="1"/>
  <c r="N1020" i="10"/>
  <c r="O1020" i="10"/>
  <c r="J1020" i="10"/>
  <c r="D1021" i="10"/>
  <c r="P1020" i="10"/>
  <c r="I1020" i="10"/>
  <c r="R1020" i="10"/>
  <c r="G1020" i="10" s="1"/>
  <c r="Q1020" i="10"/>
  <c r="K1020" i="10"/>
  <c r="L1020" i="10"/>
  <c r="M1020" i="10"/>
  <c r="T1019" i="10"/>
  <c r="U1019" i="10" s="1"/>
  <c r="V1019" i="10" s="1"/>
  <c r="W1019" i="10" s="1"/>
  <c r="X1019" i="10" s="1"/>
  <c r="Y1019" i="10" s="1"/>
  <c r="Z1019" i="10" s="1"/>
  <c r="AA1019" i="10" s="1"/>
  <c r="AB1019" i="10" s="1"/>
  <c r="AC1019" i="10" s="1"/>
  <c r="I1021" i="10" l="1"/>
  <c r="P1021" i="10"/>
  <c r="M1021" i="10"/>
  <c r="O1021" i="10"/>
  <c r="J1021" i="10"/>
  <c r="K1021" i="10"/>
  <c r="R1021" i="10"/>
  <c r="G1021" i="10" s="1"/>
  <c r="Q1021" i="10"/>
  <c r="H1021" i="10"/>
  <c r="S1021" i="10" s="1"/>
  <c r="L1021" i="10"/>
  <c r="D1022" i="10"/>
  <c r="N1021" i="10"/>
  <c r="T1020" i="10"/>
  <c r="U1020" i="10" s="1"/>
  <c r="V1020" i="10" s="1"/>
  <c r="W1020" i="10" s="1"/>
  <c r="X1020" i="10" s="1"/>
  <c r="Y1020" i="10" s="1"/>
  <c r="Z1020" i="10" s="1"/>
  <c r="AA1020" i="10" s="1"/>
  <c r="AB1020" i="10" s="1"/>
  <c r="AC1020" i="10" s="1"/>
  <c r="H1022" i="10" l="1"/>
  <c r="S1022" i="10" s="1"/>
  <c r="I1022" i="10"/>
  <c r="M1022" i="10"/>
  <c r="K1022" i="10"/>
  <c r="O1022" i="10"/>
  <c r="L1022" i="10"/>
  <c r="D1023" i="10"/>
  <c r="P1022" i="10"/>
  <c r="J1022" i="10"/>
  <c r="N1022" i="10"/>
  <c r="Q1022" i="10"/>
  <c r="R1022" i="10"/>
  <c r="G1022" i="10" s="1"/>
  <c r="T1021" i="10"/>
  <c r="U1021" i="10" s="1"/>
  <c r="V1021" i="10" s="1"/>
  <c r="W1021" i="10" s="1"/>
  <c r="X1021" i="10" s="1"/>
  <c r="Y1021" i="10" s="1"/>
  <c r="Z1021" i="10" s="1"/>
  <c r="AA1021" i="10" s="1"/>
  <c r="AB1021" i="10" s="1"/>
  <c r="AC1021" i="10" s="1"/>
  <c r="M1023" i="10" l="1"/>
  <c r="P1023" i="10"/>
  <c r="N1023" i="10"/>
  <c r="H1023" i="10"/>
  <c r="S1023" i="10" s="1"/>
  <c r="R1023" i="10"/>
  <c r="G1023" i="10" s="1"/>
  <c r="D1024" i="10"/>
  <c r="Q1023" i="10"/>
  <c r="I1023" i="10"/>
  <c r="L1023" i="10"/>
  <c r="J1023" i="10"/>
  <c r="K1023" i="10"/>
  <c r="O1023" i="10"/>
  <c r="T1022" i="10"/>
  <c r="U1022" i="10" s="1"/>
  <c r="V1022" i="10" s="1"/>
  <c r="W1022" i="10" s="1"/>
  <c r="X1022" i="10" s="1"/>
  <c r="Y1022" i="10" s="1"/>
  <c r="Z1022" i="10" s="1"/>
  <c r="AA1022" i="10" s="1"/>
  <c r="AB1022" i="10" s="1"/>
  <c r="AC1022" i="10" s="1"/>
  <c r="I1024" i="10" l="1"/>
  <c r="O1024" i="10"/>
  <c r="N1024" i="10"/>
  <c r="M1024" i="10"/>
  <c r="P1024" i="10"/>
  <c r="H1024" i="10"/>
  <c r="S1024" i="10" s="1"/>
  <c r="R1024" i="10"/>
  <c r="G1024" i="10" s="1"/>
  <c r="D1025" i="10"/>
  <c r="J1024" i="10"/>
  <c r="Q1024" i="10"/>
  <c r="K1024" i="10"/>
  <c r="L1024" i="10"/>
  <c r="T1023" i="10"/>
  <c r="U1023" i="10" s="1"/>
  <c r="V1023" i="10" s="1"/>
  <c r="W1023" i="10" s="1"/>
  <c r="X1023" i="10" s="1"/>
  <c r="Y1023" i="10" s="1"/>
  <c r="Z1023" i="10" s="1"/>
  <c r="AA1023" i="10" s="1"/>
  <c r="AB1023" i="10" s="1"/>
  <c r="AC1023" i="10" s="1"/>
  <c r="O1025" i="10" l="1"/>
  <c r="L1025" i="10"/>
  <c r="Q1025" i="10"/>
  <c r="P1025" i="10"/>
  <c r="K1025" i="10"/>
  <c r="R1025" i="10"/>
  <c r="G1025" i="10" s="1"/>
  <c r="J1025" i="10"/>
  <c r="I1025" i="10"/>
  <c r="H1025" i="10"/>
  <c r="S1025" i="10" s="1"/>
  <c r="M1025" i="10"/>
  <c r="D1026" i="10"/>
  <c r="N1025" i="10"/>
  <c r="T1024" i="10"/>
  <c r="U1024" i="10" s="1"/>
  <c r="V1024" i="10" s="1"/>
  <c r="W1024" i="10" s="1"/>
  <c r="X1024" i="10" s="1"/>
  <c r="Y1024" i="10" s="1"/>
  <c r="Z1024" i="10" s="1"/>
  <c r="AA1024" i="10" s="1"/>
  <c r="AB1024" i="10" s="1"/>
  <c r="AC1024" i="10" s="1"/>
  <c r="Q1026" i="10" l="1"/>
  <c r="P1026" i="10"/>
  <c r="O1026" i="10"/>
  <c r="M1026" i="10"/>
  <c r="J1026" i="10"/>
  <c r="N1026" i="10"/>
  <c r="H1026" i="10"/>
  <c r="S1026" i="10" s="1"/>
  <c r="L1026" i="10"/>
  <c r="D1027" i="10"/>
  <c r="I1026" i="10"/>
  <c r="K1026" i="10"/>
  <c r="R1026" i="10"/>
  <c r="G1026" i="10" s="1"/>
  <c r="T1025" i="10"/>
  <c r="U1025" i="10" s="1"/>
  <c r="V1025" i="10" s="1"/>
  <c r="W1025" i="10" s="1"/>
  <c r="X1025" i="10" s="1"/>
  <c r="Y1025" i="10" s="1"/>
  <c r="Z1025" i="10" s="1"/>
  <c r="AA1025" i="10" s="1"/>
  <c r="AB1025" i="10" s="1"/>
  <c r="AC1025" i="10" s="1"/>
  <c r="H1027" i="10" l="1"/>
  <c r="S1027" i="10" s="1"/>
  <c r="D1028" i="10"/>
  <c r="R1027" i="10"/>
  <c r="G1027" i="10" s="1"/>
  <c r="I1027" i="10"/>
  <c r="M1027" i="10"/>
  <c r="K1027" i="10"/>
  <c r="J1027" i="10"/>
  <c r="N1027" i="10"/>
  <c r="L1027" i="10"/>
  <c r="Q1027" i="10"/>
  <c r="O1027" i="10"/>
  <c r="P1027" i="10"/>
  <c r="T1026" i="10"/>
  <c r="U1026" i="10" s="1"/>
  <c r="V1026" i="10" s="1"/>
  <c r="W1026" i="10" s="1"/>
  <c r="X1026" i="10" s="1"/>
  <c r="Y1026" i="10" s="1"/>
  <c r="Z1026" i="10" s="1"/>
  <c r="AA1026" i="10" s="1"/>
  <c r="AB1026" i="10" s="1"/>
  <c r="AC1026" i="10" s="1"/>
  <c r="R1028" i="10" l="1"/>
  <c r="G1028" i="10" s="1"/>
  <c r="L1028" i="10"/>
  <c r="H1028" i="10"/>
  <c r="S1028" i="10" s="1"/>
  <c r="N1028" i="10"/>
  <c r="O1028" i="10"/>
  <c r="Q1028" i="10"/>
  <c r="I1028" i="10"/>
  <c r="K1028" i="10"/>
  <c r="J1028" i="10"/>
  <c r="M1028" i="10"/>
  <c r="D1029" i="10"/>
  <c r="P1028" i="10"/>
  <c r="T1027" i="10"/>
  <c r="U1027" i="10" s="1"/>
  <c r="V1027" i="10" s="1"/>
  <c r="W1027" i="10" s="1"/>
  <c r="X1027" i="10" s="1"/>
  <c r="Y1027" i="10" s="1"/>
  <c r="Z1027" i="10" s="1"/>
  <c r="AA1027" i="10" s="1"/>
  <c r="AB1027" i="10" s="1"/>
  <c r="AC1027" i="10" s="1"/>
  <c r="H1029" i="10" l="1"/>
  <c r="S1029" i="10" s="1"/>
  <c r="O1029" i="10"/>
  <c r="K1029" i="10"/>
  <c r="L1029" i="10"/>
  <c r="P1029" i="10"/>
  <c r="N1029" i="10"/>
  <c r="J1029" i="10"/>
  <c r="R1029" i="10"/>
  <c r="G1029" i="10" s="1"/>
  <c r="Q1029" i="10"/>
  <c r="D1030" i="10"/>
  <c r="M1029" i="10"/>
  <c r="I1029" i="10"/>
  <c r="T1028" i="10"/>
  <c r="U1028" i="10" s="1"/>
  <c r="V1028" i="10" s="1"/>
  <c r="W1028" i="10" s="1"/>
  <c r="X1028" i="10" s="1"/>
  <c r="Y1028" i="10" s="1"/>
  <c r="Z1028" i="10" s="1"/>
  <c r="AA1028" i="10" s="1"/>
  <c r="AB1028" i="10" s="1"/>
  <c r="AC1028" i="10" s="1"/>
  <c r="Q1030" i="10" l="1"/>
  <c r="H1030" i="10"/>
  <c r="S1030" i="10" s="1"/>
  <c r="J1030" i="10"/>
  <c r="K1030" i="10"/>
  <c r="I1030" i="10"/>
  <c r="R1030" i="10"/>
  <c r="G1030" i="10" s="1"/>
  <c r="D1031" i="10"/>
  <c r="L1030" i="10"/>
  <c r="O1030" i="10"/>
  <c r="M1030" i="10"/>
  <c r="N1030" i="10"/>
  <c r="P1030" i="10"/>
  <c r="T1029" i="10"/>
  <c r="U1029" i="10" s="1"/>
  <c r="V1029" i="10" s="1"/>
  <c r="W1029" i="10" s="1"/>
  <c r="X1029" i="10" s="1"/>
  <c r="Y1029" i="10" s="1"/>
  <c r="Z1029" i="10" s="1"/>
  <c r="AA1029" i="10" s="1"/>
  <c r="AB1029" i="10" s="1"/>
  <c r="AC1029" i="10" s="1"/>
  <c r="T1030" i="10" l="1"/>
  <c r="U1030" i="10" s="1"/>
  <c r="V1030" i="10" s="1"/>
  <c r="W1030" i="10" s="1"/>
  <c r="X1030" i="10" s="1"/>
  <c r="Y1030" i="10" s="1"/>
  <c r="Z1030" i="10" s="1"/>
  <c r="AA1030" i="10" s="1"/>
  <c r="AB1030" i="10" s="1"/>
  <c r="AC1030" i="10" s="1"/>
  <c r="J1031" i="10"/>
  <c r="O1031" i="10"/>
  <c r="K1031" i="10"/>
  <c r="H1031" i="10"/>
  <c r="S1031" i="10" s="1"/>
  <c r="L1031" i="10"/>
  <c r="D1032" i="10"/>
  <c r="N1031" i="10"/>
  <c r="Q1031" i="10"/>
  <c r="I1031" i="10"/>
  <c r="P1031" i="10"/>
  <c r="M1031" i="10"/>
  <c r="R1031" i="10"/>
  <c r="G1031" i="10" s="1"/>
  <c r="T1031" i="10" l="1"/>
  <c r="U1031" i="10" s="1"/>
  <c r="V1031" i="10" s="1"/>
  <c r="W1031" i="10" s="1"/>
  <c r="X1031" i="10" s="1"/>
  <c r="Y1031" i="10" s="1"/>
  <c r="Z1031" i="10" s="1"/>
  <c r="AA1031" i="10" s="1"/>
  <c r="AB1031" i="10" s="1"/>
  <c r="AC1031" i="10" s="1"/>
  <c r="H1032" i="10"/>
  <c r="S1032" i="10" s="1"/>
  <c r="Q1032" i="10"/>
  <c r="K1032" i="10"/>
  <c r="I1032" i="10"/>
  <c r="O1032" i="10"/>
  <c r="N1032" i="10"/>
  <c r="L1032" i="10"/>
  <c r="P1032" i="10"/>
  <c r="D1033" i="10"/>
  <c r="M1032" i="10"/>
  <c r="R1032" i="10"/>
  <c r="G1032" i="10" s="1"/>
  <c r="J1032" i="10"/>
  <c r="T1032" i="10" l="1"/>
  <c r="U1032" i="10" s="1"/>
  <c r="V1032" i="10" s="1"/>
  <c r="W1032" i="10" s="1"/>
  <c r="X1032" i="10" s="1"/>
  <c r="Y1032" i="10" s="1"/>
  <c r="Z1032" i="10" s="1"/>
  <c r="AA1032" i="10" s="1"/>
  <c r="AB1032" i="10" s="1"/>
  <c r="AC1032" i="10" s="1"/>
  <c r="H1033" i="10"/>
  <c r="S1033" i="10" s="1"/>
  <c r="K1033" i="10"/>
  <c r="R1033" i="10"/>
  <c r="G1033" i="10" s="1"/>
  <c r="J1033" i="10"/>
  <c r="O1033" i="10"/>
  <c r="I1033" i="10"/>
  <c r="N1033" i="10"/>
  <c r="D1034" i="10"/>
  <c r="L1033" i="10"/>
  <c r="P1033" i="10"/>
  <c r="M1033" i="10"/>
  <c r="Q1033" i="10"/>
  <c r="T1033" i="10" l="1"/>
  <c r="U1033" i="10" s="1"/>
  <c r="V1033" i="10" s="1"/>
  <c r="W1033" i="10" s="1"/>
  <c r="X1033" i="10" s="1"/>
  <c r="Y1033" i="10" s="1"/>
  <c r="Z1033" i="10" s="1"/>
  <c r="AA1033" i="10" s="1"/>
  <c r="AB1033" i="10" s="1"/>
  <c r="AC1033" i="10" s="1"/>
  <c r="H1034" i="10"/>
  <c r="S1034" i="10" s="1"/>
  <c r="M1034" i="10"/>
  <c r="L1034" i="10"/>
  <c r="R1034" i="10"/>
  <c r="G1034" i="10" s="1"/>
  <c r="Q1034" i="10"/>
  <c r="K1034" i="10"/>
  <c r="D1035" i="10"/>
  <c r="N1034" i="10"/>
  <c r="I1034" i="10"/>
  <c r="P1034" i="10"/>
  <c r="O1034" i="10"/>
  <c r="J1034" i="10"/>
  <c r="T1034" i="10" l="1"/>
  <c r="U1034" i="10" s="1"/>
  <c r="V1034" i="10" s="1"/>
  <c r="W1034" i="10" s="1"/>
  <c r="X1034" i="10" s="1"/>
  <c r="Y1034" i="10" s="1"/>
  <c r="Z1034" i="10" s="1"/>
  <c r="AA1034" i="10" s="1"/>
  <c r="AB1034" i="10" s="1"/>
  <c r="AC1034" i="10" s="1"/>
  <c r="I1035" i="10"/>
  <c r="Q1035" i="10"/>
  <c r="R1035" i="10"/>
  <c r="G1035" i="10" s="1"/>
  <c r="K1035" i="10"/>
  <c r="O1035" i="10"/>
  <c r="H1035" i="10"/>
  <c r="S1035" i="10" s="1"/>
  <c r="M1035" i="10"/>
  <c r="L1035" i="10"/>
  <c r="P1035" i="10"/>
  <c r="N1035" i="10"/>
  <c r="D1036" i="10"/>
  <c r="J1035" i="10"/>
  <c r="M1036" i="10" l="1"/>
  <c r="L1036" i="10"/>
  <c r="P1036" i="10"/>
  <c r="J1036" i="10"/>
  <c r="I1036" i="10"/>
  <c r="Q1036" i="10"/>
  <c r="H1036" i="10"/>
  <c r="S1036" i="10" s="1"/>
  <c r="N1036" i="10"/>
  <c r="D1037" i="10"/>
  <c r="R1036" i="10"/>
  <c r="G1036" i="10" s="1"/>
  <c r="O1036" i="10"/>
  <c r="K1036" i="10"/>
  <c r="T1035" i="10"/>
  <c r="U1035" i="10" s="1"/>
  <c r="V1035" i="10" s="1"/>
  <c r="W1035" i="10" s="1"/>
  <c r="X1035" i="10" s="1"/>
  <c r="Y1035" i="10" s="1"/>
  <c r="Z1035" i="10" s="1"/>
  <c r="AA1035" i="10" s="1"/>
  <c r="AB1035" i="10" s="1"/>
  <c r="AC1035" i="10" s="1"/>
  <c r="T1036" i="10" l="1"/>
  <c r="U1036" i="10" s="1"/>
  <c r="V1036" i="10" s="1"/>
  <c r="W1036" i="10" s="1"/>
  <c r="X1036" i="10" s="1"/>
  <c r="Y1036" i="10" s="1"/>
  <c r="Z1036" i="10" s="1"/>
  <c r="AA1036" i="10" s="1"/>
  <c r="AB1036" i="10" s="1"/>
  <c r="AC1036" i="10" s="1"/>
  <c r="H1037" i="10"/>
  <c r="S1037" i="10" s="1"/>
  <c r="L1037" i="10"/>
  <c r="K1037" i="10"/>
  <c r="Q1037" i="10"/>
  <c r="D1038" i="10"/>
  <c r="O1037" i="10"/>
  <c r="M1037" i="10"/>
  <c r="J1037" i="10"/>
  <c r="I1037" i="10"/>
  <c r="P1037" i="10"/>
  <c r="R1037" i="10"/>
  <c r="G1037" i="10" s="1"/>
  <c r="N1037" i="10"/>
  <c r="T1037" i="10" l="1"/>
  <c r="U1037" i="10" s="1"/>
  <c r="V1037" i="10" s="1"/>
  <c r="W1037" i="10" s="1"/>
  <c r="X1037" i="10" s="1"/>
  <c r="Y1037" i="10" s="1"/>
  <c r="Z1037" i="10" s="1"/>
  <c r="AA1037" i="10" s="1"/>
  <c r="AB1037" i="10" s="1"/>
  <c r="AC1037" i="10" s="1"/>
  <c r="H1038" i="10"/>
  <c r="S1038" i="10" s="1"/>
  <c r="Q1038" i="10"/>
  <c r="N1038" i="10"/>
  <c r="K1038" i="10"/>
  <c r="I1038" i="10"/>
  <c r="O1038" i="10"/>
  <c r="L1038" i="10"/>
  <c r="J1038" i="10"/>
  <c r="M1038" i="10"/>
  <c r="P1038" i="10"/>
  <c r="D1039" i="10"/>
  <c r="R1038" i="10"/>
  <c r="G1038" i="10" s="1"/>
  <c r="H1039" i="10" l="1"/>
  <c r="S1039" i="10" s="1"/>
  <c r="I1039" i="10"/>
  <c r="L1039" i="10"/>
  <c r="K1039" i="10"/>
  <c r="Q1039" i="10"/>
  <c r="N1039" i="10"/>
  <c r="M1039" i="10"/>
  <c r="R1039" i="10"/>
  <c r="G1039" i="10" s="1"/>
  <c r="O1039" i="10"/>
  <c r="J1039" i="10"/>
  <c r="D1040" i="10"/>
  <c r="P1039" i="10"/>
  <c r="T1038" i="10"/>
  <c r="U1038" i="10" s="1"/>
  <c r="V1038" i="10" s="1"/>
  <c r="W1038" i="10" s="1"/>
  <c r="X1038" i="10" s="1"/>
  <c r="Y1038" i="10" s="1"/>
  <c r="Z1038" i="10" s="1"/>
  <c r="AA1038" i="10" s="1"/>
  <c r="AB1038" i="10" s="1"/>
  <c r="AC1038" i="10" s="1"/>
  <c r="H1040" i="10" l="1"/>
  <c r="S1040" i="10" s="1"/>
  <c r="J1040" i="10"/>
  <c r="N1040" i="10"/>
  <c r="P1040" i="10"/>
  <c r="Q1040" i="10"/>
  <c r="M1040" i="10"/>
  <c r="I1040" i="10"/>
  <c r="R1040" i="10"/>
  <c r="G1040" i="10" s="1"/>
  <c r="D1041" i="10"/>
  <c r="L1040" i="10"/>
  <c r="O1040" i="10"/>
  <c r="K1040" i="10"/>
  <c r="T1039" i="10"/>
  <c r="U1039" i="10" s="1"/>
  <c r="V1039" i="10" s="1"/>
  <c r="W1039" i="10" s="1"/>
  <c r="X1039" i="10" s="1"/>
  <c r="Y1039" i="10" s="1"/>
  <c r="Z1039" i="10" s="1"/>
  <c r="AA1039" i="10" s="1"/>
  <c r="AB1039" i="10" s="1"/>
  <c r="AC1039" i="10" s="1"/>
  <c r="K1041" i="10" l="1"/>
  <c r="M1041" i="10"/>
  <c r="L1041" i="10"/>
  <c r="I1041" i="10"/>
  <c r="N1041" i="10"/>
  <c r="H1041" i="10"/>
  <c r="S1041" i="10" s="1"/>
  <c r="Q1041" i="10"/>
  <c r="D1042" i="10"/>
  <c r="R1041" i="10"/>
  <c r="G1041" i="10" s="1"/>
  <c r="P1041" i="10"/>
  <c r="J1041" i="10"/>
  <c r="O1041" i="10"/>
  <c r="T1040" i="10"/>
  <c r="U1040" i="10" s="1"/>
  <c r="V1040" i="10" s="1"/>
  <c r="W1040" i="10" s="1"/>
  <c r="X1040" i="10" s="1"/>
  <c r="Y1040" i="10" s="1"/>
  <c r="Z1040" i="10" s="1"/>
  <c r="AA1040" i="10" s="1"/>
  <c r="AB1040" i="10" s="1"/>
  <c r="AC1040" i="10" s="1"/>
  <c r="T1041" i="10" l="1"/>
  <c r="U1041" i="10" s="1"/>
  <c r="V1041" i="10" s="1"/>
  <c r="W1041" i="10" s="1"/>
  <c r="X1041" i="10" s="1"/>
  <c r="Y1041" i="10" s="1"/>
  <c r="Z1041" i="10" s="1"/>
  <c r="AA1041" i="10" s="1"/>
  <c r="AB1041" i="10" s="1"/>
  <c r="AC1041" i="10" s="1"/>
  <c r="O1042" i="10"/>
  <c r="P1042" i="10"/>
  <c r="K1042" i="10"/>
  <c r="H1042" i="10"/>
  <c r="S1042" i="10" s="1"/>
  <c r="J1042" i="10"/>
  <c r="D1043" i="10"/>
  <c r="M1042" i="10"/>
  <c r="I1042" i="10"/>
  <c r="N1042" i="10"/>
  <c r="R1042" i="10"/>
  <c r="G1042" i="10" s="1"/>
  <c r="L1042" i="10"/>
  <c r="Q1042" i="10"/>
  <c r="T1042" i="10" l="1"/>
  <c r="U1042" i="10" s="1"/>
  <c r="V1042" i="10" s="1"/>
  <c r="W1042" i="10" s="1"/>
  <c r="X1042" i="10" s="1"/>
  <c r="Y1042" i="10" s="1"/>
  <c r="Z1042" i="10" s="1"/>
  <c r="AA1042" i="10" s="1"/>
  <c r="AB1042" i="10" s="1"/>
  <c r="AC1042" i="10" s="1"/>
  <c r="R1043" i="10"/>
  <c r="G1043" i="10" s="1"/>
  <c r="D1044" i="10"/>
  <c r="I1043" i="10"/>
  <c r="N1043" i="10"/>
  <c r="M1043" i="10"/>
  <c r="Q1043" i="10"/>
  <c r="P1043" i="10"/>
  <c r="L1043" i="10"/>
  <c r="O1043" i="10"/>
  <c r="H1043" i="10"/>
  <c r="S1043" i="10" s="1"/>
  <c r="J1043" i="10"/>
  <c r="K1043" i="10"/>
  <c r="T1043" i="10" l="1"/>
  <c r="U1043" i="10" s="1"/>
  <c r="V1043" i="10" s="1"/>
  <c r="W1043" i="10" s="1"/>
  <c r="X1043" i="10" s="1"/>
  <c r="Y1043" i="10" s="1"/>
  <c r="Z1043" i="10" s="1"/>
  <c r="AA1043" i="10" s="1"/>
  <c r="AB1043" i="10" s="1"/>
  <c r="AC1043" i="10" s="1"/>
  <c r="D1045" i="10"/>
  <c r="I1044" i="10"/>
  <c r="J1044" i="10"/>
  <c r="H1044" i="10"/>
  <c r="S1044" i="10" s="1"/>
  <c r="M1044" i="10"/>
  <c r="K1044" i="10"/>
  <c r="N1044" i="10"/>
  <c r="O1044" i="10"/>
  <c r="L1044" i="10"/>
  <c r="Q1044" i="10"/>
  <c r="P1044" i="10"/>
  <c r="R1044" i="10"/>
  <c r="G1044" i="10" s="1"/>
  <c r="H1045" i="10" l="1"/>
  <c r="S1045" i="10" s="1"/>
  <c r="L1045" i="10"/>
  <c r="P1045" i="10"/>
  <c r="N1045" i="10"/>
  <c r="K1045" i="10"/>
  <c r="R1045" i="10"/>
  <c r="G1045" i="10" s="1"/>
  <c r="O1045" i="10"/>
  <c r="J1045" i="10"/>
  <c r="M1045" i="10"/>
  <c r="I1045" i="10"/>
  <c r="D1046" i="10"/>
  <c r="Q1045" i="10"/>
  <c r="T1044" i="10"/>
  <c r="U1044" i="10" s="1"/>
  <c r="V1044" i="10" s="1"/>
  <c r="W1044" i="10" s="1"/>
  <c r="X1044" i="10" s="1"/>
  <c r="Y1044" i="10" s="1"/>
  <c r="Z1044" i="10" s="1"/>
  <c r="AA1044" i="10" s="1"/>
  <c r="AB1044" i="10" s="1"/>
  <c r="AC1044" i="10" s="1"/>
  <c r="Q1046" i="10" l="1"/>
  <c r="O1046" i="10"/>
  <c r="H1046" i="10"/>
  <c r="S1046" i="10" s="1"/>
  <c r="M1046" i="10"/>
  <c r="R1046" i="10"/>
  <c r="G1046" i="10" s="1"/>
  <c r="I1046" i="10"/>
  <c r="D1047" i="10"/>
  <c r="K1046" i="10"/>
  <c r="P1046" i="10"/>
  <c r="N1046" i="10"/>
  <c r="L1046" i="10"/>
  <c r="J1046" i="10"/>
  <c r="T1045" i="10"/>
  <c r="U1045" i="10" s="1"/>
  <c r="V1045" i="10" s="1"/>
  <c r="W1045" i="10" s="1"/>
  <c r="X1045" i="10" s="1"/>
  <c r="Y1045" i="10" s="1"/>
  <c r="Z1045" i="10" s="1"/>
  <c r="AA1045" i="10" s="1"/>
  <c r="AB1045" i="10" s="1"/>
  <c r="AC1045" i="10" s="1"/>
  <c r="H1047" i="10" l="1"/>
  <c r="S1047" i="10" s="1"/>
  <c r="M1047" i="10"/>
  <c r="N1047" i="10"/>
  <c r="O1047" i="10"/>
  <c r="Q1047" i="10"/>
  <c r="K1047" i="10"/>
  <c r="P1047" i="10"/>
  <c r="L1047" i="10"/>
  <c r="I1047" i="10"/>
  <c r="D1048" i="10"/>
  <c r="R1047" i="10"/>
  <c r="G1047" i="10" s="1"/>
  <c r="J1047" i="10"/>
  <c r="T1046" i="10"/>
  <c r="U1046" i="10" s="1"/>
  <c r="V1046" i="10" s="1"/>
  <c r="W1046" i="10" s="1"/>
  <c r="X1046" i="10" s="1"/>
  <c r="Y1046" i="10" s="1"/>
  <c r="Z1046" i="10" s="1"/>
  <c r="AA1046" i="10" s="1"/>
  <c r="AB1046" i="10" s="1"/>
  <c r="AC1046" i="10" s="1"/>
  <c r="H1048" i="10" l="1"/>
  <c r="S1048" i="10" s="1"/>
  <c r="L1048" i="10"/>
  <c r="N1048" i="10"/>
  <c r="J1048" i="10"/>
  <c r="D1049" i="10"/>
  <c r="M1048" i="10"/>
  <c r="R1048" i="10"/>
  <c r="G1048" i="10" s="1"/>
  <c r="K1048" i="10"/>
  <c r="P1048" i="10"/>
  <c r="I1048" i="10"/>
  <c r="Q1048" i="10"/>
  <c r="O1048" i="10"/>
  <c r="T1047" i="10"/>
  <c r="U1047" i="10" s="1"/>
  <c r="V1047" i="10" s="1"/>
  <c r="W1047" i="10" s="1"/>
  <c r="X1047" i="10" s="1"/>
  <c r="Y1047" i="10" s="1"/>
  <c r="Z1047" i="10" s="1"/>
  <c r="AA1047" i="10" s="1"/>
  <c r="AB1047" i="10" s="1"/>
  <c r="AC1047" i="10" s="1"/>
  <c r="T1048" i="10" l="1"/>
  <c r="U1048" i="10" s="1"/>
  <c r="V1048" i="10" s="1"/>
  <c r="W1048" i="10" s="1"/>
  <c r="X1048" i="10" s="1"/>
  <c r="Y1048" i="10" s="1"/>
  <c r="Z1048" i="10" s="1"/>
  <c r="AA1048" i="10" s="1"/>
  <c r="AB1048" i="10" s="1"/>
  <c r="AC1048" i="10" s="1"/>
  <c r="H1049" i="10"/>
  <c r="S1049" i="10" s="1"/>
  <c r="P1049" i="10"/>
  <c r="J1049" i="10"/>
  <c r="R1049" i="10"/>
  <c r="G1049" i="10" s="1"/>
  <c r="M1049" i="10"/>
  <c r="I1049" i="10"/>
  <c r="Q1049" i="10"/>
  <c r="K1049" i="10"/>
  <c r="N1049" i="10"/>
  <c r="L1049" i="10"/>
  <c r="O1049" i="10"/>
  <c r="D1050" i="10"/>
  <c r="T1049" i="10" l="1"/>
  <c r="U1049" i="10" s="1"/>
  <c r="V1049" i="10" s="1"/>
  <c r="W1049" i="10" s="1"/>
  <c r="X1049" i="10" s="1"/>
  <c r="Y1049" i="10" s="1"/>
  <c r="Z1049" i="10" s="1"/>
  <c r="AA1049" i="10" s="1"/>
  <c r="AB1049" i="10" s="1"/>
  <c r="AC1049" i="10" s="1"/>
  <c r="H1050" i="10"/>
  <c r="S1050" i="10" s="1"/>
  <c r="M1050" i="10"/>
  <c r="J1050" i="10"/>
  <c r="K1050" i="10"/>
  <c r="R1050" i="10"/>
  <c r="G1050" i="10" s="1"/>
  <c r="Q1050" i="10"/>
  <c r="D1051" i="10"/>
  <c r="N1050" i="10"/>
  <c r="L1050" i="10"/>
  <c r="O1050" i="10"/>
  <c r="I1050" i="10"/>
  <c r="P1050" i="10"/>
  <c r="T1050" i="10" l="1"/>
  <c r="U1050" i="10" s="1"/>
  <c r="V1050" i="10" s="1"/>
  <c r="W1050" i="10" s="1"/>
  <c r="X1050" i="10" s="1"/>
  <c r="Y1050" i="10" s="1"/>
  <c r="Z1050" i="10" s="1"/>
  <c r="AA1050" i="10" s="1"/>
  <c r="AB1050" i="10" s="1"/>
  <c r="AC1050" i="10" s="1"/>
  <c r="P1051" i="10"/>
  <c r="H1051" i="10"/>
  <c r="S1051" i="10" s="1"/>
  <c r="R1051" i="10"/>
  <c r="G1051" i="10" s="1"/>
  <c r="O1051" i="10"/>
  <c r="K1051" i="10"/>
  <c r="M1051" i="10"/>
  <c r="N1051" i="10"/>
  <c r="L1051" i="10"/>
  <c r="D1052" i="10"/>
  <c r="Q1051" i="10"/>
  <c r="J1051" i="10"/>
  <c r="I1051" i="10"/>
  <c r="O1052" i="10" l="1"/>
  <c r="I1052" i="10"/>
  <c r="H1052" i="10"/>
  <c r="S1052" i="10" s="1"/>
  <c r="Q1052" i="10"/>
  <c r="J1052" i="10"/>
  <c r="N1052" i="10"/>
  <c r="K1052" i="10"/>
  <c r="M1052" i="10"/>
  <c r="D1053" i="10"/>
  <c r="P1052" i="10"/>
  <c r="R1052" i="10"/>
  <c r="G1052" i="10" s="1"/>
  <c r="L1052" i="10"/>
  <c r="T1051" i="10"/>
  <c r="U1051" i="10" s="1"/>
  <c r="V1051" i="10" s="1"/>
  <c r="W1051" i="10" s="1"/>
  <c r="X1051" i="10" s="1"/>
  <c r="Y1051" i="10" s="1"/>
  <c r="Z1051" i="10" s="1"/>
  <c r="AA1051" i="10" s="1"/>
  <c r="AB1051" i="10" s="1"/>
  <c r="AC1051" i="10" s="1"/>
  <c r="T1052" i="10" l="1"/>
  <c r="U1052" i="10" s="1"/>
  <c r="V1052" i="10" s="1"/>
  <c r="W1052" i="10" s="1"/>
  <c r="X1052" i="10" s="1"/>
  <c r="Y1052" i="10" s="1"/>
  <c r="Z1052" i="10" s="1"/>
  <c r="AA1052" i="10" s="1"/>
  <c r="AB1052" i="10" s="1"/>
  <c r="AC1052" i="10" s="1"/>
  <c r="I1053" i="10"/>
  <c r="H1053" i="10"/>
  <c r="S1053" i="10" s="1"/>
  <c r="J1053" i="10"/>
  <c r="P1053" i="10"/>
  <c r="N1053" i="10"/>
  <c r="K1053" i="10"/>
  <c r="O1053" i="10"/>
  <c r="M1053" i="10"/>
  <c r="D1054" i="10"/>
  <c r="L1053" i="10"/>
  <c r="Q1053" i="10"/>
  <c r="R1053" i="10"/>
  <c r="G1053" i="10" s="1"/>
  <c r="T1053" i="10" l="1"/>
  <c r="U1053" i="10" s="1"/>
  <c r="V1053" i="10" s="1"/>
  <c r="W1053" i="10" s="1"/>
  <c r="X1053" i="10" s="1"/>
  <c r="Y1053" i="10" s="1"/>
  <c r="Z1053" i="10" s="1"/>
  <c r="AA1053" i="10" s="1"/>
  <c r="AB1053" i="10" s="1"/>
  <c r="AC1053" i="10" s="1"/>
  <c r="H1054" i="10"/>
  <c r="S1054" i="10" s="1"/>
  <c r="M1054" i="10"/>
  <c r="N1054" i="10"/>
  <c r="O1054" i="10"/>
  <c r="P1054" i="10"/>
  <c r="R1054" i="10"/>
  <c r="G1054" i="10" s="1"/>
  <c r="Q1054" i="10"/>
  <c r="D1055" i="10"/>
  <c r="J1054" i="10"/>
  <c r="K1054" i="10"/>
  <c r="L1054" i="10"/>
  <c r="I1054" i="10"/>
  <c r="T1054" i="10" l="1"/>
  <c r="U1054" i="10" s="1"/>
  <c r="V1054" i="10" s="1"/>
  <c r="W1054" i="10" s="1"/>
  <c r="X1054" i="10" s="1"/>
  <c r="Y1054" i="10" s="1"/>
  <c r="Z1054" i="10" s="1"/>
  <c r="AA1054" i="10" s="1"/>
  <c r="AB1054" i="10" s="1"/>
  <c r="AC1054" i="10" s="1"/>
  <c r="H1055" i="10"/>
  <c r="S1055" i="10" s="1"/>
  <c r="L1055" i="10"/>
  <c r="N1055" i="10"/>
  <c r="J1055" i="10"/>
  <c r="M1055" i="10"/>
  <c r="Q1055" i="10"/>
  <c r="P1055" i="10"/>
  <c r="D1056" i="10"/>
  <c r="O1055" i="10"/>
  <c r="K1055" i="10"/>
  <c r="I1055" i="10"/>
  <c r="R1055" i="10"/>
  <c r="G1055" i="10" s="1"/>
  <c r="T1055" i="10" l="1"/>
  <c r="U1055" i="10" s="1"/>
  <c r="V1055" i="10" s="1"/>
  <c r="W1055" i="10" s="1"/>
  <c r="X1055" i="10" s="1"/>
  <c r="Y1055" i="10" s="1"/>
  <c r="Z1055" i="10" s="1"/>
  <c r="AA1055" i="10" s="1"/>
  <c r="AB1055" i="10" s="1"/>
  <c r="AC1055" i="10" s="1"/>
  <c r="H1056" i="10"/>
  <c r="S1056" i="10" s="1"/>
  <c r="L1056" i="10"/>
  <c r="O1056" i="10"/>
  <c r="R1056" i="10"/>
  <c r="G1056" i="10" s="1"/>
  <c r="Q1056" i="10"/>
  <c r="N1056" i="10"/>
  <c r="D1057" i="10"/>
  <c r="J1056" i="10"/>
  <c r="I1056" i="10"/>
  <c r="M1056" i="10"/>
  <c r="K1056" i="10"/>
  <c r="P1056" i="10"/>
  <c r="T1056" i="10" l="1"/>
  <c r="U1056" i="10" s="1"/>
  <c r="V1056" i="10" s="1"/>
  <c r="W1056" i="10" s="1"/>
  <c r="X1056" i="10" s="1"/>
  <c r="Y1056" i="10" s="1"/>
  <c r="Z1056" i="10" s="1"/>
  <c r="AA1056" i="10" s="1"/>
  <c r="AB1056" i="10" s="1"/>
  <c r="AC1056" i="10" s="1"/>
  <c r="P1057" i="10"/>
  <c r="N1057" i="10"/>
  <c r="H1057" i="10"/>
  <c r="S1057" i="10" s="1"/>
  <c r="L1057" i="10"/>
  <c r="D1058" i="10"/>
  <c r="M1057" i="10"/>
  <c r="J1057" i="10"/>
  <c r="I1057" i="10"/>
  <c r="O1057" i="10"/>
  <c r="K1057" i="10"/>
  <c r="R1057" i="10"/>
  <c r="G1057" i="10" s="1"/>
  <c r="Q1057" i="10"/>
  <c r="T1057" i="10" l="1"/>
  <c r="U1057" i="10" s="1"/>
  <c r="V1057" i="10" s="1"/>
  <c r="W1057" i="10" s="1"/>
  <c r="X1057" i="10" s="1"/>
  <c r="Y1057" i="10" s="1"/>
  <c r="Z1057" i="10" s="1"/>
  <c r="AA1057" i="10" s="1"/>
  <c r="AB1057" i="10" s="1"/>
  <c r="AC1057" i="10" s="1"/>
  <c r="H1058" i="10"/>
  <c r="S1058" i="10" s="1"/>
  <c r="I1058" i="10"/>
  <c r="Q1058" i="10"/>
  <c r="L1058" i="10"/>
  <c r="J1058" i="10"/>
  <c r="P1058" i="10"/>
  <c r="O1058" i="10"/>
  <c r="K1058" i="10"/>
  <c r="N1058" i="10"/>
  <c r="M1058" i="10"/>
  <c r="D1059" i="10"/>
  <c r="R1058" i="10"/>
  <c r="G1058" i="10" s="1"/>
  <c r="H1059" i="10" l="1"/>
  <c r="S1059" i="10" s="1"/>
  <c r="R1059" i="10"/>
  <c r="G1059" i="10" s="1"/>
  <c r="M1059" i="10"/>
  <c r="K1059" i="10"/>
  <c r="I1059" i="10"/>
  <c r="Q1059" i="10"/>
  <c r="N1059" i="10"/>
  <c r="P1059" i="10"/>
  <c r="J1059" i="10"/>
  <c r="D1060" i="10"/>
  <c r="O1059" i="10"/>
  <c r="L1059" i="10"/>
  <c r="T1058" i="10"/>
  <c r="U1058" i="10" s="1"/>
  <c r="V1058" i="10" s="1"/>
  <c r="W1058" i="10" s="1"/>
  <c r="X1058" i="10" s="1"/>
  <c r="Y1058" i="10" s="1"/>
  <c r="Z1058" i="10" s="1"/>
  <c r="AA1058" i="10" s="1"/>
  <c r="AB1058" i="10" s="1"/>
  <c r="AC1058" i="10" s="1"/>
  <c r="T1059" i="10" l="1"/>
  <c r="U1059" i="10" s="1"/>
  <c r="V1059" i="10" s="1"/>
  <c r="W1059" i="10" s="1"/>
  <c r="X1059" i="10" s="1"/>
  <c r="Y1059" i="10" s="1"/>
  <c r="Z1059" i="10" s="1"/>
  <c r="AA1059" i="10" s="1"/>
  <c r="AB1059" i="10" s="1"/>
  <c r="AC1059" i="10" s="1"/>
  <c r="O1060" i="10"/>
  <c r="P1060" i="10"/>
  <c r="R1060" i="10"/>
  <c r="G1060" i="10" s="1"/>
  <c r="J1060" i="10"/>
  <c r="K1060" i="10"/>
  <c r="M1060" i="10"/>
  <c r="H1060" i="10"/>
  <c r="S1060" i="10" s="1"/>
  <c r="N1060" i="10"/>
  <c r="D1061" i="10"/>
  <c r="L1060" i="10"/>
  <c r="Q1060" i="10"/>
  <c r="I1060" i="10"/>
  <c r="N1061" i="10" l="1"/>
  <c r="I1061" i="10"/>
  <c r="M1061" i="10"/>
  <c r="Q1061" i="10"/>
  <c r="R1061" i="10"/>
  <c r="G1061" i="10" s="1"/>
  <c r="L1061" i="10"/>
  <c r="P1061" i="10"/>
  <c r="J1061" i="10"/>
  <c r="H1061" i="10"/>
  <c r="S1061" i="10" s="1"/>
  <c r="O1061" i="10"/>
  <c r="D1062" i="10"/>
  <c r="K1061" i="10"/>
  <c r="T1060" i="10"/>
  <c r="U1060" i="10" s="1"/>
  <c r="V1060" i="10" s="1"/>
  <c r="W1060" i="10" s="1"/>
  <c r="X1060" i="10" s="1"/>
  <c r="Y1060" i="10" s="1"/>
  <c r="Z1060" i="10" s="1"/>
  <c r="AA1060" i="10" s="1"/>
  <c r="AB1060" i="10" s="1"/>
  <c r="AC1060" i="10" s="1"/>
  <c r="H1062" i="10" l="1"/>
  <c r="S1062" i="10" s="1"/>
  <c r="N1062" i="10"/>
  <c r="Q1062" i="10"/>
  <c r="O1062" i="10"/>
  <c r="K1062" i="10"/>
  <c r="R1062" i="10"/>
  <c r="G1062" i="10" s="1"/>
  <c r="D1063" i="10"/>
  <c r="L1062" i="10"/>
  <c r="M1062" i="10"/>
  <c r="J1062" i="10"/>
  <c r="I1062" i="10"/>
  <c r="P1062" i="10"/>
  <c r="T1061" i="10"/>
  <c r="U1061" i="10" s="1"/>
  <c r="V1061" i="10" s="1"/>
  <c r="W1061" i="10" s="1"/>
  <c r="X1061" i="10" s="1"/>
  <c r="Y1061" i="10" s="1"/>
  <c r="Z1061" i="10" s="1"/>
  <c r="AA1061" i="10" s="1"/>
  <c r="AB1061" i="10" s="1"/>
  <c r="AC1061" i="10" s="1"/>
  <c r="D1064" i="10" l="1"/>
  <c r="Q1063" i="10"/>
  <c r="K1063" i="10"/>
  <c r="N1063" i="10"/>
  <c r="H1063" i="10"/>
  <c r="S1063" i="10" s="1"/>
  <c r="R1063" i="10"/>
  <c r="G1063" i="10" s="1"/>
  <c r="P1063" i="10"/>
  <c r="J1063" i="10"/>
  <c r="O1063" i="10"/>
  <c r="M1063" i="10"/>
  <c r="I1063" i="10"/>
  <c r="L1063" i="10"/>
  <c r="T1062" i="10"/>
  <c r="U1062" i="10" s="1"/>
  <c r="V1062" i="10" s="1"/>
  <c r="W1062" i="10" s="1"/>
  <c r="X1062" i="10" s="1"/>
  <c r="Y1062" i="10" s="1"/>
  <c r="Z1062" i="10" s="1"/>
  <c r="AA1062" i="10" s="1"/>
  <c r="AB1062" i="10" s="1"/>
  <c r="AC1062" i="10" s="1"/>
  <c r="T1063" i="10" l="1"/>
  <c r="U1063" i="10" s="1"/>
  <c r="V1063" i="10" s="1"/>
  <c r="W1063" i="10" s="1"/>
  <c r="X1063" i="10" s="1"/>
  <c r="Y1063" i="10" s="1"/>
  <c r="Z1063" i="10" s="1"/>
  <c r="AA1063" i="10" s="1"/>
  <c r="AB1063" i="10" s="1"/>
  <c r="AC1063" i="10" s="1"/>
  <c r="H1064" i="10"/>
  <c r="S1064" i="10" s="1"/>
  <c r="M1064" i="10"/>
  <c r="D1065" i="10"/>
  <c r="L1064" i="10"/>
  <c r="P1064" i="10"/>
  <c r="K1064" i="10"/>
  <c r="Q1064" i="10"/>
  <c r="R1064" i="10"/>
  <c r="G1064" i="10" s="1"/>
  <c r="N1064" i="10"/>
  <c r="O1064" i="10"/>
  <c r="I1064" i="10"/>
  <c r="J1064" i="10"/>
  <c r="T1064" i="10" l="1"/>
  <c r="U1064" i="10" s="1"/>
  <c r="V1064" i="10" s="1"/>
  <c r="W1064" i="10" s="1"/>
  <c r="X1064" i="10" s="1"/>
  <c r="Y1064" i="10" s="1"/>
  <c r="Z1064" i="10" s="1"/>
  <c r="AA1064" i="10" s="1"/>
  <c r="AB1064" i="10" s="1"/>
  <c r="AC1064" i="10" s="1"/>
  <c r="H1065" i="10"/>
  <c r="S1065" i="10" s="1"/>
  <c r="D1066" i="10"/>
  <c r="K1065" i="10"/>
  <c r="M1065" i="10"/>
  <c r="Q1065" i="10"/>
  <c r="N1065" i="10"/>
  <c r="P1065" i="10"/>
  <c r="O1065" i="10"/>
  <c r="J1065" i="10"/>
  <c r="I1065" i="10"/>
  <c r="L1065" i="10"/>
  <c r="R1065" i="10"/>
  <c r="G1065" i="10" s="1"/>
  <c r="T1065" i="10" l="1"/>
  <c r="U1065" i="10" s="1"/>
  <c r="V1065" i="10" s="1"/>
  <c r="W1065" i="10" s="1"/>
  <c r="X1065" i="10" s="1"/>
  <c r="Y1065" i="10" s="1"/>
  <c r="Z1065" i="10" s="1"/>
  <c r="AA1065" i="10" s="1"/>
  <c r="AB1065" i="10" s="1"/>
  <c r="AC1065" i="10" s="1"/>
  <c r="H1066" i="10"/>
  <c r="S1066" i="10" s="1"/>
  <c r="Q1066" i="10"/>
  <c r="D1067" i="10"/>
  <c r="O1066" i="10"/>
  <c r="M1066" i="10"/>
  <c r="J1066" i="10"/>
  <c r="K1066" i="10"/>
  <c r="R1066" i="10"/>
  <c r="G1066" i="10" s="1"/>
  <c r="I1066" i="10"/>
  <c r="L1066" i="10"/>
  <c r="P1066" i="10"/>
  <c r="N1066" i="10"/>
  <c r="T1066" i="10" l="1"/>
  <c r="U1066" i="10" s="1"/>
  <c r="V1066" i="10" s="1"/>
  <c r="W1066" i="10" s="1"/>
  <c r="X1066" i="10" s="1"/>
  <c r="Y1066" i="10" s="1"/>
  <c r="Z1066" i="10" s="1"/>
  <c r="AA1066" i="10" s="1"/>
  <c r="AB1066" i="10" s="1"/>
  <c r="AC1066" i="10" s="1"/>
  <c r="D1068" i="10"/>
  <c r="M1067" i="10"/>
  <c r="K1067" i="10"/>
  <c r="L1067" i="10"/>
  <c r="I1067" i="10"/>
  <c r="H1067" i="10"/>
  <c r="S1067" i="10" s="1"/>
  <c r="P1067" i="10"/>
  <c r="Q1067" i="10"/>
  <c r="N1067" i="10"/>
  <c r="R1067" i="10"/>
  <c r="G1067" i="10" s="1"/>
  <c r="J1067" i="10"/>
  <c r="O1067" i="10"/>
  <c r="H1068" i="10" l="1"/>
  <c r="S1068" i="10" s="1"/>
  <c r="N1068" i="10"/>
  <c r="L1068" i="10"/>
  <c r="D1069" i="10"/>
  <c r="J1068" i="10"/>
  <c r="I1068" i="10"/>
  <c r="P1068" i="10"/>
  <c r="K1068" i="10"/>
  <c r="M1068" i="10"/>
  <c r="O1068" i="10"/>
  <c r="R1068" i="10"/>
  <c r="G1068" i="10" s="1"/>
  <c r="Q1068" i="10"/>
  <c r="T1067" i="10"/>
  <c r="U1067" i="10" s="1"/>
  <c r="V1067" i="10" s="1"/>
  <c r="W1067" i="10" s="1"/>
  <c r="X1067" i="10" s="1"/>
  <c r="Y1067" i="10" s="1"/>
  <c r="Z1067" i="10" s="1"/>
  <c r="AA1067" i="10" s="1"/>
  <c r="AB1067" i="10" s="1"/>
  <c r="AC1067" i="10" s="1"/>
  <c r="L1069" i="10" l="1"/>
  <c r="O1069" i="10"/>
  <c r="H1069" i="10"/>
  <c r="S1069" i="10" s="1"/>
  <c r="K1069" i="10"/>
  <c r="D1070" i="10"/>
  <c r="J1069" i="10"/>
  <c r="R1069" i="10"/>
  <c r="G1069" i="10" s="1"/>
  <c r="M1069" i="10"/>
  <c r="I1069" i="10"/>
  <c r="N1069" i="10"/>
  <c r="Q1069" i="10"/>
  <c r="P1069" i="10"/>
  <c r="T1068" i="10"/>
  <c r="U1068" i="10" s="1"/>
  <c r="V1068" i="10" s="1"/>
  <c r="W1068" i="10" s="1"/>
  <c r="X1068" i="10" s="1"/>
  <c r="Y1068" i="10" s="1"/>
  <c r="Z1068" i="10" s="1"/>
  <c r="AA1068" i="10" s="1"/>
  <c r="AB1068" i="10" s="1"/>
  <c r="AC1068" i="10" s="1"/>
  <c r="H1070" i="10" l="1"/>
  <c r="S1070" i="10" s="1"/>
  <c r="K1070" i="10"/>
  <c r="O1070" i="10"/>
  <c r="R1070" i="10"/>
  <c r="G1070" i="10" s="1"/>
  <c r="P1070" i="10"/>
  <c r="Q1070" i="10"/>
  <c r="M1070" i="10"/>
  <c r="D1071" i="10"/>
  <c r="J1070" i="10"/>
  <c r="I1070" i="10"/>
  <c r="L1070" i="10"/>
  <c r="N1070" i="10"/>
  <c r="T1069" i="10"/>
  <c r="U1069" i="10" s="1"/>
  <c r="V1069" i="10" s="1"/>
  <c r="W1069" i="10" s="1"/>
  <c r="X1069" i="10" s="1"/>
  <c r="Y1069" i="10" s="1"/>
  <c r="Z1069" i="10" s="1"/>
  <c r="AA1069" i="10" s="1"/>
  <c r="AB1069" i="10" s="1"/>
  <c r="AC1069" i="10" s="1"/>
  <c r="H1071" i="10" l="1"/>
  <c r="S1071" i="10" s="1"/>
  <c r="O1071" i="10"/>
  <c r="I1071" i="10"/>
  <c r="L1071" i="10"/>
  <c r="K1071" i="10"/>
  <c r="P1071" i="10"/>
  <c r="D1072" i="10"/>
  <c r="J1071" i="10"/>
  <c r="R1071" i="10"/>
  <c r="G1071" i="10" s="1"/>
  <c r="Q1071" i="10"/>
  <c r="N1071" i="10"/>
  <c r="M1071" i="10"/>
  <c r="T1070" i="10"/>
  <c r="U1070" i="10" s="1"/>
  <c r="V1070" i="10" s="1"/>
  <c r="W1070" i="10" s="1"/>
  <c r="X1070" i="10" s="1"/>
  <c r="Y1070" i="10" s="1"/>
  <c r="Z1070" i="10" s="1"/>
  <c r="AA1070" i="10" s="1"/>
  <c r="AB1070" i="10" s="1"/>
  <c r="AC1070" i="10" s="1"/>
  <c r="H1072" i="10" l="1"/>
  <c r="S1072" i="10" s="1"/>
  <c r="I1072" i="10"/>
  <c r="J1072" i="10"/>
  <c r="N1072" i="10"/>
  <c r="D1073" i="10"/>
  <c r="R1072" i="10"/>
  <c r="G1072" i="10" s="1"/>
  <c r="K1072" i="10"/>
  <c r="P1072" i="10"/>
  <c r="M1072" i="10"/>
  <c r="Q1072" i="10"/>
  <c r="O1072" i="10"/>
  <c r="L1072" i="10"/>
  <c r="T1071" i="10"/>
  <c r="U1071" i="10" s="1"/>
  <c r="V1071" i="10" s="1"/>
  <c r="W1071" i="10" s="1"/>
  <c r="X1071" i="10" s="1"/>
  <c r="Y1071" i="10" s="1"/>
  <c r="Z1071" i="10" s="1"/>
  <c r="AA1071" i="10" s="1"/>
  <c r="AB1071" i="10" s="1"/>
  <c r="AC1071" i="10" s="1"/>
  <c r="H1073" i="10" l="1"/>
  <c r="S1073" i="10" s="1"/>
  <c r="N1073" i="10"/>
  <c r="I1073" i="10"/>
  <c r="Q1073" i="10"/>
  <c r="D1074" i="10"/>
  <c r="J1073" i="10"/>
  <c r="P1073" i="10"/>
  <c r="R1073" i="10"/>
  <c r="G1073" i="10" s="1"/>
  <c r="O1073" i="10"/>
  <c r="L1073" i="10"/>
  <c r="M1073" i="10"/>
  <c r="K1073" i="10"/>
  <c r="T1072" i="10"/>
  <c r="U1072" i="10" s="1"/>
  <c r="V1072" i="10" s="1"/>
  <c r="W1072" i="10" s="1"/>
  <c r="X1072" i="10" s="1"/>
  <c r="Y1072" i="10" s="1"/>
  <c r="Z1072" i="10" s="1"/>
  <c r="AA1072" i="10" s="1"/>
  <c r="AB1072" i="10" s="1"/>
  <c r="AC1072" i="10" s="1"/>
  <c r="I1074" i="10" l="1"/>
  <c r="H1074" i="10"/>
  <c r="S1074" i="10" s="1"/>
  <c r="R1074" i="10"/>
  <c r="G1074" i="10" s="1"/>
  <c r="N1074" i="10"/>
  <c r="Q1074" i="10"/>
  <c r="J1074" i="10"/>
  <c r="M1074" i="10"/>
  <c r="L1074" i="10"/>
  <c r="D1075" i="10"/>
  <c r="O1074" i="10"/>
  <c r="K1074" i="10"/>
  <c r="P1074" i="10"/>
  <c r="T1073" i="10"/>
  <c r="U1073" i="10" s="1"/>
  <c r="V1073" i="10" s="1"/>
  <c r="W1073" i="10" s="1"/>
  <c r="X1073" i="10" s="1"/>
  <c r="Y1073" i="10" s="1"/>
  <c r="Z1073" i="10" s="1"/>
  <c r="AA1073" i="10" s="1"/>
  <c r="AB1073" i="10" s="1"/>
  <c r="AC1073" i="10" s="1"/>
  <c r="T1074" i="10" l="1"/>
  <c r="U1074" i="10" s="1"/>
  <c r="V1074" i="10" s="1"/>
  <c r="W1074" i="10" s="1"/>
  <c r="X1074" i="10" s="1"/>
  <c r="Y1074" i="10" s="1"/>
  <c r="Z1074" i="10" s="1"/>
  <c r="AA1074" i="10" s="1"/>
  <c r="AB1074" i="10" s="1"/>
  <c r="AC1074" i="10" s="1"/>
  <c r="H1075" i="10"/>
  <c r="S1075" i="10" s="1"/>
  <c r="Q1075" i="10"/>
  <c r="J1075" i="10"/>
  <c r="P1075" i="10"/>
  <c r="I1075" i="10"/>
  <c r="K1075" i="10"/>
  <c r="R1075" i="10"/>
  <c r="G1075" i="10" s="1"/>
  <c r="D1076" i="10"/>
  <c r="M1075" i="10"/>
  <c r="O1075" i="10"/>
  <c r="L1075" i="10"/>
  <c r="N1075" i="10"/>
  <c r="T1075" i="10" l="1"/>
  <c r="U1075" i="10" s="1"/>
  <c r="V1075" i="10" s="1"/>
  <c r="W1075" i="10" s="1"/>
  <c r="X1075" i="10" s="1"/>
  <c r="Y1075" i="10" s="1"/>
  <c r="Z1075" i="10" s="1"/>
  <c r="AA1075" i="10" s="1"/>
  <c r="AB1075" i="10" s="1"/>
  <c r="AC1075" i="10" s="1"/>
  <c r="Q1076" i="10"/>
  <c r="N1076" i="10"/>
  <c r="M1076" i="10"/>
  <c r="P1076" i="10"/>
  <c r="H1076" i="10"/>
  <c r="S1076" i="10" s="1"/>
  <c r="J1076" i="10"/>
  <c r="D1077" i="10"/>
  <c r="R1076" i="10"/>
  <c r="G1076" i="10" s="1"/>
  <c r="K1076" i="10"/>
  <c r="L1076" i="10"/>
  <c r="I1076" i="10"/>
  <c r="O1076" i="10"/>
  <c r="T1076" i="10" l="1"/>
  <c r="U1076" i="10" s="1"/>
  <c r="V1076" i="10" s="1"/>
  <c r="W1076" i="10" s="1"/>
  <c r="X1076" i="10" s="1"/>
  <c r="Y1076" i="10" s="1"/>
  <c r="Z1076" i="10" s="1"/>
  <c r="AA1076" i="10" s="1"/>
  <c r="AB1076" i="10" s="1"/>
  <c r="AC1076" i="10" s="1"/>
  <c r="Q1077" i="10"/>
  <c r="N1077" i="10"/>
  <c r="I1077" i="10"/>
  <c r="L1077" i="10"/>
  <c r="J1077" i="10"/>
  <c r="M1077" i="10"/>
  <c r="R1077" i="10"/>
  <c r="G1077" i="10" s="1"/>
  <c r="H1077" i="10"/>
  <c r="S1077" i="10" s="1"/>
  <c r="P1077" i="10"/>
  <c r="D1078" i="10"/>
  <c r="O1077" i="10"/>
  <c r="K1077" i="10"/>
  <c r="D1079" i="10" l="1"/>
  <c r="N1078" i="10"/>
  <c r="O1078" i="10"/>
  <c r="L1078" i="10"/>
  <c r="P1078" i="10"/>
  <c r="Q1078" i="10"/>
  <c r="J1078" i="10"/>
  <c r="H1078" i="10"/>
  <c r="S1078" i="10" s="1"/>
  <c r="K1078" i="10"/>
  <c r="I1078" i="10"/>
  <c r="M1078" i="10"/>
  <c r="R1078" i="10"/>
  <c r="G1078" i="10" s="1"/>
  <c r="T1077" i="10"/>
  <c r="U1077" i="10" s="1"/>
  <c r="V1077" i="10" s="1"/>
  <c r="W1077" i="10" s="1"/>
  <c r="X1077" i="10" s="1"/>
  <c r="Y1077" i="10" s="1"/>
  <c r="Z1077" i="10" s="1"/>
  <c r="AA1077" i="10" s="1"/>
  <c r="AB1077" i="10" s="1"/>
  <c r="AC1077" i="10" s="1"/>
  <c r="T1078" i="10" l="1"/>
  <c r="U1078" i="10" s="1"/>
  <c r="V1078" i="10" s="1"/>
  <c r="W1078" i="10" s="1"/>
  <c r="X1078" i="10" s="1"/>
  <c r="Y1078" i="10" s="1"/>
  <c r="Z1078" i="10" s="1"/>
  <c r="AA1078" i="10" s="1"/>
  <c r="AB1078" i="10" s="1"/>
  <c r="AC1078" i="10" s="1"/>
  <c r="H1079" i="10"/>
  <c r="S1079" i="10" s="1"/>
  <c r="J1079" i="10"/>
  <c r="D1080" i="10"/>
  <c r="N1079" i="10"/>
  <c r="P1079" i="10"/>
  <c r="L1079" i="10"/>
  <c r="I1079" i="10"/>
  <c r="R1079" i="10"/>
  <c r="G1079" i="10" s="1"/>
  <c r="O1079" i="10"/>
  <c r="M1079" i="10"/>
  <c r="Q1079" i="10"/>
  <c r="K1079" i="10"/>
  <c r="D1081" i="10" l="1"/>
  <c r="K1080" i="10"/>
  <c r="N1080" i="10"/>
  <c r="O1080" i="10"/>
  <c r="Q1080" i="10"/>
  <c r="J1080" i="10"/>
  <c r="I1080" i="10"/>
  <c r="L1080" i="10"/>
  <c r="R1080" i="10"/>
  <c r="G1080" i="10" s="1"/>
  <c r="H1080" i="10"/>
  <c r="S1080" i="10" s="1"/>
  <c r="M1080" i="10"/>
  <c r="P1080" i="10"/>
  <c r="T1079" i="10"/>
  <c r="U1079" i="10" s="1"/>
  <c r="V1079" i="10" s="1"/>
  <c r="W1079" i="10" s="1"/>
  <c r="X1079" i="10" s="1"/>
  <c r="Y1079" i="10" s="1"/>
  <c r="Z1079" i="10" s="1"/>
  <c r="AA1079" i="10" s="1"/>
  <c r="AB1079" i="10" s="1"/>
  <c r="AC1079" i="10" s="1"/>
  <c r="T1080" i="10" l="1"/>
  <c r="U1080" i="10" s="1"/>
  <c r="V1080" i="10" s="1"/>
  <c r="W1080" i="10" s="1"/>
  <c r="X1080" i="10" s="1"/>
  <c r="Y1080" i="10" s="1"/>
  <c r="Z1080" i="10" s="1"/>
  <c r="AA1080" i="10" s="1"/>
  <c r="AB1080" i="10" s="1"/>
  <c r="AC1080" i="10" s="1"/>
  <c r="H1081" i="10"/>
  <c r="S1081" i="10" s="1"/>
  <c r="K1081" i="10"/>
  <c r="D1082" i="10"/>
  <c r="I1081" i="10"/>
  <c r="M1081" i="10"/>
  <c r="Q1081" i="10"/>
  <c r="J1081" i="10"/>
  <c r="P1081" i="10"/>
  <c r="R1081" i="10"/>
  <c r="G1081" i="10" s="1"/>
  <c r="L1081" i="10"/>
  <c r="O1081" i="10"/>
  <c r="N1081" i="10"/>
  <c r="T1081" i="10" l="1"/>
  <c r="U1081" i="10" s="1"/>
  <c r="V1081" i="10" s="1"/>
  <c r="W1081" i="10" s="1"/>
  <c r="X1081" i="10" s="1"/>
  <c r="Y1081" i="10" s="1"/>
  <c r="Z1081" i="10" s="1"/>
  <c r="AA1081" i="10" s="1"/>
  <c r="AB1081" i="10" s="1"/>
  <c r="AC1081" i="10" s="1"/>
  <c r="D1083" i="10"/>
  <c r="L1082" i="10"/>
  <c r="R1082" i="10"/>
  <c r="G1082" i="10" s="1"/>
  <c r="H1082" i="10"/>
  <c r="S1082" i="10" s="1"/>
  <c r="I1082" i="10"/>
  <c r="N1082" i="10"/>
  <c r="Q1082" i="10"/>
  <c r="J1082" i="10"/>
  <c r="P1082" i="10"/>
  <c r="O1082" i="10"/>
  <c r="M1082" i="10"/>
  <c r="K1082" i="10"/>
  <c r="R1083" i="10" l="1"/>
  <c r="G1083" i="10" s="1"/>
  <c r="D1084" i="10"/>
  <c r="O1083" i="10"/>
  <c r="L1083" i="10"/>
  <c r="Q1083" i="10"/>
  <c r="J1083" i="10"/>
  <c r="K1083" i="10"/>
  <c r="H1083" i="10"/>
  <c r="S1083" i="10" s="1"/>
  <c r="P1083" i="10"/>
  <c r="N1083" i="10"/>
  <c r="M1083" i="10"/>
  <c r="I1083" i="10"/>
  <c r="T1082" i="10"/>
  <c r="U1082" i="10" s="1"/>
  <c r="V1082" i="10" s="1"/>
  <c r="W1082" i="10" s="1"/>
  <c r="X1082" i="10" s="1"/>
  <c r="Y1082" i="10" s="1"/>
  <c r="Z1082" i="10" s="1"/>
  <c r="AA1082" i="10" s="1"/>
  <c r="AB1082" i="10" s="1"/>
  <c r="AC1082" i="10" s="1"/>
  <c r="D1085" i="10" l="1"/>
  <c r="K1084" i="10"/>
  <c r="J1084" i="10"/>
  <c r="L1084" i="10"/>
  <c r="N1084" i="10"/>
  <c r="O1084" i="10"/>
  <c r="I1084" i="10"/>
  <c r="M1084" i="10"/>
  <c r="R1084" i="10"/>
  <c r="G1084" i="10" s="1"/>
  <c r="H1084" i="10"/>
  <c r="S1084" i="10" s="1"/>
  <c r="P1084" i="10"/>
  <c r="Q1084" i="10"/>
  <c r="T1083" i="10"/>
  <c r="U1083" i="10" s="1"/>
  <c r="V1083" i="10" s="1"/>
  <c r="W1083" i="10" s="1"/>
  <c r="X1083" i="10" s="1"/>
  <c r="Y1083" i="10" s="1"/>
  <c r="Z1083" i="10" s="1"/>
  <c r="AA1083" i="10" s="1"/>
  <c r="AB1083" i="10" s="1"/>
  <c r="AC1083" i="10" s="1"/>
  <c r="T1084" i="10" l="1"/>
  <c r="U1084" i="10" s="1"/>
  <c r="V1084" i="10" s="1"/>
  <c r="W1084" i="10" s="1"/>
  <c r="X1084" i="10" s="1"/>
  <c r="Y1084" i="10" s="1"/>
  <c r="Z1084" i="10" s="1"/>
  <c r="AA1084" i="10" s="1"/>
  <c r="AB1084" i="10" s="1"/>
  <c r="AC1084" i="10" s="1"/>
  <c r="H1085" i="10"/>
  <c r="S1085" i="10" s="1"/>
  <c r="R1085" i="10"/>
  <c r="G1085" i="10" s="1"/>
  <c r="J1085" i="10"/>
  <c r="P1085" i="10"/>
  <c r="K1085" i="10"/>
  <c r="M1085" i="10"/>
  <c r="I1085" i="10"/>
  <c r="O1085" i="10"/>
  <c r="D1086" i="10"/>
  <c r="Q1085" i="10"/>
  <c r="N1085" i="10"/>
  <c r="L1085" i="10"/>
  <c r="H1086" i="10" l="1"/>
  <c r="S1086" i="10" s="1"/>
  <c r="J1086" i="10"/>
  <c r="P1086" i="10"/>
  <c r="L1086" i="10"/>
  <c r="D1087" i="10"/>
  <c r="M1086" i="10"/>
  <c r="I1086" i="10"/>
  <c r="N1086" i="10"/>
  <c r="O1086" i="10"/>
  <c r="K1086" i="10"/>
  <c r="Q1086" i="10"/>
  <c r="R1086" i="10"/>
  <c r="G1086" i="10" s="1"/>
  <c r="T1085" i="10"/>
  <c r="U1085" i="10" s="1"/>
  <c r="V1085" i="10" s="1"/>
  <c r="W1085" i="10" s="1"/>
  <c r="X1085" i="10" s="1"/>
  <c r="Y1085" i="10" s="1"/>
  <c r="Z1085" i="10" s="1"/>
  <c r="AA1085" i="10" s="1"/>
  <c r="AB1085" i="10" s="1"/>
  <c r="AC1085" i="10" s="1"/>
  <c r="H1087" i="10" l="1"/>
  <c r="S1087" i="10" s="1"/>
  <c r="L1087" i="10"/>
  <c r="J1087" i="10"/>
  <c r="R1087" i="10"/>
  <c r="G1087" i="10" s="1"/>
  <c r="N1087" i="10"/>
  <c r="Q1087" i="10"/>
  <c r="K1087" i="10"/>
  <c r="O1087" i="10"/>
  <c r="I1087" i="10"/>
  <c r="P1087" i="10"/>
  <c r="M1087" i="10"/>
  <c r="D1088" i="10"/>
  <c r="T1086" i="10"/>
  <c r="U1086" i="10" s="1"/>
  <c r="V1086" i="10" s="1"/>
  <c r="W1086" i="10" s="1"/>
  <c r="X1086" i="10" s="1"/>
  <c r="Y1086" i="10" s="1"/>
  <c r="Z1086" i="10" s="1"/>
  <c r="AA1086" i="10" s="1"/>
  <c r="AB1086" i="10" s="1"/>
  <c r="AC1086" i="10" s="1"/>
  <c r="R1088" i="10" l="1"/>
  <c r="G1088" i="10" s="1"/>
  <c r="P1088" i="10"/>
  <c r="L1088" i="10"/>
  <c r="M1088" i="10"/>
  <c r="J1088" i="10"/>
  <c r="H1088" i="10"/>
  <c r="S1088" i="10" s="1"/>
  <c r="K1088" i="10"/>
  <c r="D1089" i="10"/>
  <c r="Q1088" i="10"/>
  <c r="I1088" i="10"/>
  <c r="O1088" i="10"/>
  <c r="N1088" i="10"/>
  <c r="T1087" i="10"/>
  <c r="U1087" i="10" s="1"/>
  <c r="V1087" i="10" s="1"/>
  <c r="W1087" i="10" s="1"/>
  <c r="X1087" i="10" s="1"/>
  <c r="Y1087" i="10" s="1"/>
  <c r="Z1087" i="10" s="1"/>
  <c r="AA1087" i="10" s="1"/>
  <c r="AB1087" i="10" s="1"/>
  <c r="AC1087" i="10" s="1"/>
  <c r="M1089" i="10" l="1"/>
  <c r="N1089" i="10"/>
  <c r="H1089" i="10"/>
  <c r="S1089" i="10" s="1"/>
  <c r="R1089" i="10"/>
  <c r="G1089" i="10" s="1"/>
  <c r="D1090" i="10"/>
  <c r="O1089" i="10"/>
  <c r="I1089" i="10"/>
  <c r="L1089" i="10"/>
  <c r="K1089" i="10"/>
  <c r="Q1089" i="10"/>
  <c r="J1089" i="10"/>
  <c r="P1089" i="10"/>
  <c r="T1088" i="10"/>
  <c r="U1088" i="10" s="1"/>
  <c r="V1088" i="10" s="1"/>
  <c r="W1088" i="10" s="1"/>
  <c r="X1088" i="10" s="1"/>
  <c r="Y1088" i="10" s="1"/>
  <c r="Z1088" i="10" s="1"/>
  <c r="AA1088" i="10" s="1"/>
  <c r="AB1088" i="10" s="1"/>
  <c r="AC1088" i="10" s="1"/>
  <c r="R1090" i="10" l="1"/>
  <c r="G1090" i="10" s="1"/>
  <c r="D1091" i="10"/>
  <c r="Q1090" i="10"/>
  <c r="I1090" i="10"/>
  <c r="K1090" i="10"/>
  <c r="O1090" i="10"/>
  <c r="P1090" i="10"/>
  <c r="L1090" i="10"/>
  <c r="M1090" i="10"/>
  <c r="H1090" i="10"/>
  <c r="S1090" i="10" s="1"/>
  <c r="N1090" i="10"/>
  <c r="J1090" i="10"/>
  <c r="T1089" i="10"/>
  <c r="U1089" i="10" s="1"/>
  <c r="V1089" i="10" s="1"/>
  <c r="W1089" i="10" s="1"/>
  <c r="X1089" i="10" s="1"/>
  <c r="Y1089" i="10" s="1"/>
  <c r="Z1089" i="10" s="1"/>
  <c r="AA1089" i="10" s="1"/>
  <c r="AB1089" i="10" s="1"/>
  <c r="AC1089" i="10" s="1"/>
  <c r="T1090" i="10" l="1"/>
  <c r="U1090" i="10" s="1"/>
  <c r="V1090" i="10" s="1"/>
  <c r="W1090" i="10" s="1"/>
  <c r="X1090" i="10" s="1"/>
  <c r="Y1090" i="10" s="1"/>
  <c r="Z1090" i="10" s="1"/>
  <c r="AA1090" i="10" s="1"/>
  <c r="AB1090" i="10" s="1"/>
  <c r="AC1090" i="10" s="1"/>
  <c r="H1091" i="10"/>
  <c r="S1091" i="10" s="1"/>
  <c r="O1091" i="10"/>
  <c r="M1091" i="10"/>
  <c r="R1091" i="10"/>
  <c r="G1091" i="10" s="1"/>
  <c r="L1091" i="10"/>
  <c r="D1092" i="10"/>
  <c r="P1091" i="10"/>
  <c r="K1091" i="10"/>
  <c r="I1091" i="10"/>
  <c r="N1091" i="10"/>
  <c r="J1091" i="10"/>
  <c r="Q1091" i="10"/>
  <c r="H1092" i="10" l="1"/>
  <c r="S1092" i="10" s="1"/>
  <c r="M1092" i="10"/>
  <c r="P1092" i="10"/>
  <c r="I1092" i="10"/>
  <c r="O1092" i="10"/>
  <c r="D1093" i="10"/>
  <c r="L1092" i="10"/>
  <c r="Q1092" i="10"/>
  <c r="J1092" i="10"/>
  <c r="N1092" i="10"/>
  <c r="K1092" i="10"/>
  <c r="R1092" i="10"/>
  <c r="G1092" i="10" s="1"/>
  <c r="T1091" i="10"/>
  <c r="U1091" i="10" s="1"/>
  <c r="V1091" i="10" s="1"/>
  <c r="W1091" i="10" s="1"/>
  <c r="X1091" i="10" s="1"/>
  <c r="Y1091" i="10" s="1"/>
  <c r="Z1091" i="10" s="1"/>
  <c r="AA1091" i="10" s="1"/>
  <c r="AB1091" i="10" s="1"/>
  <c r="AC1091" i="10" s="1"/>
  <c r="H1093" i="10" l="1"/>
  <c r="S1093" i="10" s="1"/>
  <c r="P1093" i="10"/>
  <c r="K1093" i="10"/>
  <c r="M1093" i="10"/>
  <c r="D1094" i="10"/>
  <c r="I1093" i="10"/>
  <c r="O1093" i="10"/>
  <c r="N1093" i="10"/>
  <c r="R1093" i="10"/>
  <c r="G1093" i="10" s="1"/>
  <c r="L1093" i="10"/>
  <c r="J1093" i="10"/>
  <c r="Q1093" i="10"/>
  <c r="T1092" i="10"/>
  <c r="U1092" i="10" s="1"/>
  <c r="V1092" i="10" s="1"/>
  <c r="W1092" i="10" s="1"/>
  <c r="X1092" i="10" s="1"/>
  <c r="Y1092" i="10" s="1"/>
  <c r="Z1092" i="10" s="1"/>
  <c r="AA1092" i="10" s="1"/>
  <c r="AB1092" i="10" s="1"/>
  <c r="AC1092" i="10" s="1"/>
  <c r="T1093" i="10" l="1"/>
  <c r="U1093" i="10" s="1"/>
  <c r="V1093" i="10" s="1"/>
  <c r="W1093" i="10" s="1"/>
  <c r="X1093" i="10" s="1"/>
  <c r="Y1093" i="10" s="1"/>
  <c r="Z1093" i="10" s="1"/>
  <c r="AA1093" i="10" s="1"/>
  <c r="AB1093" i="10" s="1"/>
  <c r="AC1093" i="10" s="1"/>
  <c r="L1094" i="10"/>
  <c r="K1094" i="10"/>
  <c r="I1094" i="10"/>
  <c r="O1094" i="10"/>
  <c r="Q1094" i="10"/>
  <c r="R1094" i="10"/>
  <c r="G1094" i="10" s="1"/>
  <c r="N1094" i="10"/>
  <c r="D1095" i="10"/>
  <c r="J1094" i="10"/>
  <c r="M1094" i="10"/>
  <c r="H1094" i="10"/>
  <c r="S1094" i="10" s="1"/>
  <c r="P1094" i="10"/>
  <c r="T1094" i="10" l="1"/>
  <c r="U1094" i="10" s="1"/>
  <c r="V1094" i="10" s="1"/>
  <c r="W1094" i="10" s="1"/>
  <c r="X1094" i="10" s="1"/>
  <c r="Y1094" i="10" s="1"/>
  <c r="Z1094" i="10" s="1"/>
  <c r="AA1094" i="10" s="1"/>
  <c r="AB1094" i="10" s="1"/>
  <c r="AC1094" i="10" s="1"/>
  <c r="H1095" i="10"/>
  <c r="S1095" i="10" s="1"/>
  <c r="O1095" i="10"/>
  <c r="J1095" i="10"/>
  <c r="M1095" i="10"/>
  <c r="K1095" i="10"/>
  <c r="N1095" i="10"/>
  <c r="Q1095" i="10"/>
  <c r="D1096" i="10"/>
  <c r="I1095" i="10"/>
  <c r="L1095" i="10"/>
  <c r="R1095" i="10"/>
  <c r="G1095" i="10" s="1"/>
  <c r="P1095" i="10"/>
  <c r="T1095" i="10" l="1"/>
  <c r="U1095" i="10" s="1"/>
  <c r="V1095" i="10" s="1"/>
  <c r="W1095" i="10" s="1"/>
  <c r="X1095" i="10" s="1"/>
  <c r="Y1095" i="10" s="1"/>
  <c r="Z1095" i="10" s="1"/>
  <c r="AA1095" i="10" s="1"/>
  <c r="AB1095" i="10" s="1"/>
  <c r="AC1095" i="10" s="1"/>
  <c r="D1097" i="10"/>
  <c r="I1096" i="10"/>
  <c r="O1096" i="10"/>
  <c r="P1096" i="10"/>
  <c r="L1096" i="10"/>
  <c r="Q1096" i="10"/>
  <c r="H1096" i="10"/>
  <c r="S1096" i="10" s="1"/>
  <c r="R1096" i="10"/>
  <c r="G1096" i="10" s="1"/>
  <c r="M1096" i="10"/>
  <c r="J1096" i="10"/>
  <c r="N1096" i="10"/>
  <c r="K1096" i="10"/>
  <c r="M1097" i="10" l="1"/>
  <c r="D1098" i="10"/>
  <c r="O1097" i="10"/>
  <c r="H1097" i="10"/>
  <c r="S1097" i="10" s="1"/>
  <c r="N1097" i="10"/>
  <c r="K1097" i="10"/>
  <c r="J1097" i="10"/>
  <c r="R1097" i="10"/>
  <c r="G1097" i="10" s="1"/>
  <c r="P1097" i="10"/>
  <c r="L1097" i="10"/>
  <c r="Q1097" i="10"/>
  <c r="I1097" i="10"/>
  <c r="T1096" i="10"/>
  <c r="U1096" i="10" s="1"/>
  <c r="V1096" i="10" s="1"/>
  <c r="W1096" i="10" s="1"/>
  <c r="X1096" i="10" s="1"/>
  <c r="Y1096" i="10" s="1"/>
  <c r="Z1096" i="10" s="1"/>
  <c r="AA1096" i="10" s="1"/>
  <c r="AB1096" i="10" s="1"/>
  <c r="AC1096" i="10" s="1"/>
  <c r="T1097" i="10" l="1"/>
  <c r="U1097" i="10" s="1"/>
  <c r="V1097" i="10" s="1"/>
  <c r="W1097" i="10" s="1"/>
  <c r="X1097" i="10" s="1"/>
  <c r="Y1097" i="10" s="1"/>
  <c r="Z1097" i="10" s="1"/>
  <c r="AA1097" i="10" s="1"/>
  <c r="AB1097" i="10" s="1"/>
  <c r="AC1097" i="10" s="1"/>
  <c r="D1099" i="10"/>
  <c r="J1098" i="10"/>
  <c r="R1098" i="10"/>
  <c r="G1098" i="10" s="1"/>
  <c r="P1098" i="10"/>
  <c r="K1098" i="10"/>
  <c r="L1098" i="10"/>
  <c r="H1098" i="10"/>
  <c r="S1098" i="10" s="1"/>
  <c r="O1098" i="10"/>
  <c r="Q1098" i="10"/>
  <c r="M1098" i="10"/>
  <c r="I1098" i="10"/>
  <c r="N1098" i="10"/>
  <c r="H1099" i="10" l="1"/>
  <c r="S1099" i="10" s="1"/>
  <c r="P1099" i="10"/>
  <c r="D1100" i="10"/>
  <c r="K1099" i="10"/>
  <c r="L1099" i="10"/>
  <c r="M1099" i="10"/>
  <c r="I1099" i="10"/>
  <c r="J1099" i="10"/>
  <c r="Q1099" i="10"/>
  <c r="N1099" i="10"/>
  <c r="O1099" i="10"/>
  <c r="R1099" i="10"/>
  <c r="G1099" i="10" s="1"/>
  <c r="T1098" i="10"/>
  <c r="U1098" i="10" s="1"/>
  <c r="V1098" i="10" s="1"/>
  <c r="W1098" i="10" s="1"/>
  <c r="X1098" i="10" s="1"/>
  <c r="Y1098" i="10" s="1"/>
  <c r="Z1098" i="10" s="1"/>
  <c r="AA1098" i="10" s="1"/>
  <c r="AB1098" i="10" s="1"/>
  <c r="AC1098" i="10" s="1"/>
  <c r="H1100" i="10" l="1"/>
  <c r="S1100" i="10" s="1"/>
  <c r="D1101" i="10"/>
  <c r="K1100" i="10"/>
  <c r="R1100" i="10"/>
  <c r="G1100" i="10" s="1"/>
  <c r="L1100" i="10"/>
  <c r="P1100" i="10"/>
  <c r="Q1100" i="10"/>
  <c r="M1100" i="10"/>
  <c r="J1100" i="10"/>
  <c r="N1100" i="10"/>
  <c r="I1100" i="10"/>
  <c r="O1100" i="10"/>
  <c r="T1099" i="10"/>
  <c r="U1099" i="10" s="1"/>
  <c r="V1099" i="10" s="1"/>
  <c r="W1099" i="10" s="1"/>
  <c r="X1099" i="10" s="1"/>
  <c r="Y1099" i="10" s="1"/>
  <c r="Z1099" i="10" s="1"/>
  <c r="AA1099" i="10" s="1"/>
  <c r="AB1099" i="10" s="1"/>
  <c r="AC1099" i="10" s="1"/>
  <c r="H1101" i="10" l="1"/>
  <c r="S1101" i="10" s="1"/>
  <c r="K1101" i="10"/>
  <c r="D1102" i="10"/>
  <c r="L1101" i="10"/>
  <c r="J1101" i="10"/>
  <c r="O1101" i="10"/>
  <c r="P1101" i="10"/>
  <c r="Q1101" i="10"/>
  <c r="M1101" i="10"/>
  <c r="N1101" i="10"/>
  <c r="R1101" i="10"/>
  <c r="G1101" i="10" s="1"/>
  <c r="I1101" i="10"/>
  <c r="T1100" i="10"/>
  <c r="U1100" i="10" s="1"/>
  <c r="V1100" i="10" s="1"/>
  <c r="W1100" i="10" s="1"/>
  <c r="X1100" i="10" s="1"/>
  <c r="Y1100" i="10" s="1"/>
  <c r="Z1100" i="10" s="1"/>
  <c r="AA1100" i="10" s="1"/>
  <c r="AB1100" i="10" s="1"/>
  <c r="AC1100" i="10" s="1"/>
  <c r="H1102" i="10" l="1"/>
  <c r="S1102" i="10" s="1"/>
  <c r="D1103" i="10"/>
  <c r="J1102" i="10"/>
  <c r="Q1102" i="10"/>
  <c r="I1102" i="10"/>
  <c r="P1102" i="10"/>
  <c r="K1102" i="10"/>
  <c r="M1102" i="10"/>
  <c r="L1102" i="10"/>
  <c r="R1102" i="10"/>
  <c r="G1102" i="10" s="1"/>
  <c r="N1102" i="10"/>
  <c r="O1102" i="10"/>
  <c r="T1101" i="10"/>
  <c r="U1101" i="10" s="1"/>
  <c r="V1101" i="10" s="1"/>
  <c r="W1101" i="10" s="1"/>
  <c r="X1101" i="10" s="1"/>
  <c r="Y1101" i="10" s="1"/>
  <c r="Z1101" i="10" s="1"/>
  <c r="AA1101" i="10" s="1"/>
  <c r="AB1101" i="10" s="1"/>
  <c r="AC1101" i="10" s="1"/>
  <c r="I1103" i="10" l="1"/>
  <c r="D1104" i="10"/>
  <c r="M1103" i="10"/>
  <c r="O1103" i="10"/>
  <c r="H1103" i="10"/>
  <c r="S1103" i="10" s="1"/>
  <c r="R1103" i="10"/>
  <c r="G1103" i="10" s="1"/>
  <c r="N1103" i="10"/>
  <c r="J1103" i="10"/>
  <c r="P1103" i="10"/>
  <c r="L1103" i="10"/>
  <c r="K1103" i="10"/>
  <c r="Q1103" i="10"/>
  <c r="T1102" i="10"/>
  <c r="U1102" i="10" s="1"/>
  <c r="V1102" i="10" s="1"/>
  <c r="W1102" i="10" s="1"/>
  <c r="X1102" i="10" s="1"/>
  <c r="Y1102" i="10" s="1"/>
  <c r="Z1102" i="10" s="1"/>
  <c r="AA1102" i="10" s="1"/>
  <c r="AB1102" i="10" s="1"/>
  <c r="AC1102" i="10" s="1"/>
  <c r="T1103" i="10" l="1"/>
  <c r="U1103" i="10" s="1"/>
  <c r="V1103" i="10" s="1"/>
  <c r="W1103" i="10" s="1"/>
  <c r="X1103" i="10" s="1"/>
  <c r="Y1103" i="10" s="1"/>
  <c r="Z1103" i="10" s="1"/>
  <c r="AA1103" i="10" s="1"/>
  <c r="AB1103" i="10" s="1"/>
  <c r="AC1103" i="10" s="1"/>
  <c r="D1105" i="10"/>
  <c r="M1104" i="10"/>
  <c r="K1104" i="10"/>
  <c r="I1104" i="10"/>
  <c r="R1104" i="10"/>
  <c r="G1104" i="10" s="1"/>
  <c r="O1104" i="10"/>
  <c r="J1104" i="10"/>
  <c r="H1104" i="10"/>
  <c r="S1104" i="10" s="1"/>
  <c r="N1104" i="10"/>
  <c r="P1104" i="10"/>
  <c r="L1104" i="10"/>
  <c r="Q1104" i="10"/>
  <c r="Q1105" i="10" l="1"/>
  <c r="D1106" i="10"/>
  <c r="P1105" i="10"/>
  <c r="J1105" i="10"/>
  <c r="N1105" i="10"/>
  <c r="R1105" i="10"/>
  <c r="G1105" i="10" s="1"/>
  <c r="O1105" i="10"/>
  <c r="M1105" i="10"/>
  <c r="L1105" i="10"/>
  <c r="K1105" i="10"/>
  <c r="H1105" i="10"/>
  <c r="S1105" i="10" s="1"/>
  <c r="I1105" i="10"/>
  <c r="T1104" i="10"/>
  <c r="U1104" i="10" s="1"/>
  <c r="V1104" i="10" s="1"/>
  <c r="W1104" i="10" s="1"/>
  <c r="X1104" i="10" s="1"/>
  <c r="Y1104" i="10" s="1"/>
  <c r="Z1104" i="10" s="1"/>
  <c r="AA1104" i="10" s="1"/>
  <c r="AB1104" i="10" s="1"/>
  <c r="AC1104" i="10" s="1"/>
  <c r="H1106" i="10" l="1"/>
  <c r="S1106" i="10" s="1"/>
  <c r="J1106" i="10"/>
  <c r="K1106" i="10"/>
  <c r="Q1106" i="10"/>
  <c r="N1106" i="10"/>
  <c r="L1106" i="10"/>
  <c r="O1106" i="10"/>
  <c r="M1106" i="10"/>
  <c r="D1107" i="10"/>
  <c r="I1106" i="10"/>
  <c r="P1106" i="10"/>
  <c r="R1106" i="10"/>
  <c r="G1106" i="10" s="1"/>
  <c r="T1105" i="10"/>
  <c r="U1105" i="10" s="1"/>
  <c r="V1105" i="10" s="1"/>
  <c r="W1105" i="10" s="1"/>
  <c r="X1105" i="10" s="1"/>
  <c r="Y1105" i="10" s="1"/>
  <c r="Z1105" i="10" s="1"/>
  <c r="AA1105" i="10" s="1"/>
  <c r="AB1105" i="10" s="1"/>
  <c r="AC1105" i="10" s="1"/>
  <c r="T1106" i="10" l="1"/>
  <c r="U1106" i="10" s="1"/>
  <c r="V1106" i="10" s="1"/>
  <c r="W1106" i="10" s="1"/>
  <c r="X1106" i="10" s="1"/>
  <c r="Y1106" i="10" s="1"/>
  <c r="Z1106" i="10" s="1"/>
  <c r="AA1106" i="10" s="1"/>
  <c r="AB1106" i="10" s="1"/>
  <c r="AC1106" i="10" s="1"/>
  <c r="Q1107" i="10"/>
  <c r="M1107" i="10"/>
  <c r="K1107" i="10"/>
  <c r="L1107" i="10"/>
  <c r="H1107" i="10"/>
  <c r="S1107" i="10" s="1"/>
  <c r="R1107" i="10"/>
  <c r="G1107" i="10" s="1"/>
  <c r="D1108" i="10"/>
  <c r="I1107" i="10"/>
  <c r="O1107" i="10"/>
  <c r="P1107" i="10"/>
  <c r="J1107" i="10"/>
  <c r="N1107" i="10"/>
  <c r="L1108" i="10" l="1"/>
  <c r="I1108" i="10"/>
  <c r="J1108" i="10"/>
  <c r="R1108" i="10"/>
  <c r="G1108" i="10" s="1"/>
  <c r="N1108" i="10"/>
  <c r="M1108" i="10"/>
  <c r="P1108" i="10"/>
  <c r="H1108" i="10"/>
  <c r="S1108" i="10" s="1"/>
  <c r="K1108" i="10"/>
  <c r="D1109" i="10"/>
  <c r="Q1108" i="10"/>
  <c r="O1108" i="10"/>
  <c r="T1107" i="10"/>
  <c r="U1107" i="10" s="1"/>
  <c r="V1107" i="10" s="1"/>
  <c r="W1107" i="10" s="1"/>
  <c r="X1107" i="10" s="1"/>
  <c r="Y1107" i="10" s="1"/>
  <c r="Z1107" i="10" s="1"/>
  <c r="AA1107" i="10" s="1"/>
  <c r="AB1107" i="10" s="1"/>
  <c r="AC1107" i="10" s="1"/>
  <c r="T1108" i="10" l="1"/>
  <c r="U1108" i="10" s="1"/>
  <c r="V1108" i="10" s="1"/>
  <c r="W1108" i="10" s="1"/>
  <c r="X1108" i="10" s="1"/>
  <c r="Y1108" i="10" s="1"/>
  <c r="Z1108" i="10" s="1"/>
  <c r="AA1108" i="10" s="1"/>
  <c r="AB1108" i="10" s="1"/>
  <c r="AC1108" i="10" s="1"/>
  <c r="H1109" i="10"/>
  <c r="S1109" i="10" s="1"/>
  <c r="I1109" i="10"/>
  <c r="Q1109" i="10"/>
  <c r="K1109" i="10"/>
  <c r="J1109" i="10"/>
  <c r="O1109" i="10"/>
  <c r="D1110" i="10"/>
  <c r="P1109" i="10"/>
  <c r="N1109" i="10"/>
  <c r="L1109" i="10"/>
  <c r="R1109" i="10"/>
  <c r="G1109" i="10" s="1"/>
  <c r="M1109" i="10"/>
  <c r="T1109" i="10" l="1"/>
  <c r="U1109" i="10" s="1"/>
  <c r="V1109" i="10" s="1"/>
  <c r="W1109" i="10" s="1"/>
  <c r="X1109" i="10" s="1"/>
  <c r="Y1109" i="10" s="1"/>
  <c r="Z1109" i="10" s="1"/>
  <c r="AA1109" i="10" s="1"/>
  <c r="AB1109" i="10" s="1"/>
  <c r="AC1109" i="10" s="1"/>
  <c r="L1110" i="10"/>
  <c r="D1111" i="10"/>
  <c r="R1110" i="10"/>
  <c r="G1110" i="10" s="1"/>
  <c r="N1110" i="10"/>
  <c r="I1110" i="10"/>
  <c r="K1110" i="10"/>
  <c r="H1110" i="10"/>
  <c r="S1110" i="10" s="1"/>
  <c r="J1110" i="10"/>
  <c r="O1110" i="10"/>
  <c r="M1110" i="10"/>
  <c r="Q1110" i="10"/>
  <c r="P1110" i="10"/>
  <c r="D1112" i="10" l="1"/>
  <c r="L1111" i="10"/>
  <c r="N1111" i="10"/>
  <c r="Q1111" i="10"/>
  <c r="K1111" i="10"/>
  <c r="I1111" i="10"/>
  <c r="J1111" i="10"/>
  <c r="R1111" i="10"/>
  <c r="G1111" i="10" s="1"/>
  <c r="P1111" i="10"/>
  <c r="H1111" i="10"/>
  <c r="S1111" i="10" s="1"/>
  <c r="O1111" i="10"/>
  <c r="M1111" i="10"/>
  <c r="T1110" i="10"/>
  <c r="U1110" i="10" s="1"/>
  <c r="V1110" i="10" s="1"/>
  <c r="W1110" i="10" s="1"/>
  <c r="X1110" i="10" s="1"/>
  <c r="Y1110" i="10" s="1"/>
  <c r="Z1110" i="10" s="1"/>
  <c r="AA1110" i="10" s="1"/>
  <c r="AB1110" i="10" s="1"/>
  <c r="AC1110" i="10" s="1"/>
  <c r="T1111" i="10" l="1"/>
  <c r="U1111" i="10" s="1"/>
  <c r="V1111" i="10" s="1"/>
  <c r="W1111" i="10" s="1"/>
  <c r="X1111" i="10" s="1"/>
  <c r="Y1111" i="10" s="1"/>
  <c r="Z1111" i="10" s="1"/>
  <c r="AA1111" i="10" s="1"/>
  <c r="AB1111" i="10" s="1"/>
  <c r="AC1111" i="10" s="1"/>
  <c r="H1112" i="10"/>
  <c r="S1112" i="10" s="1"/>
  <c r="L1112" i="10"/>
  <c r="D1113" i="10"/>
  <c r="P1112" i="10"/>
  <c r="Q1112" i="10"/>
  <c r="R1112" i="10"/>
  <c r="G1112" i="10" s="1"/>
  <c r="M1112" i="10"/>
  <c r="I1112" i="10"/>
  <c r="N1112" i="10"/>
  <c r="J1112" i="10"/>
  <c r="K1112" i="10"/>
  <c r="O1112" i="10"/>
  <c r="T1112" i="10" l="1"/>
  <c r="U1112" i="10" s="1"/>
  <c r="V1112" i="10" s="1"/>
  <c r="W1112" i="10" s="1"/>
  <c r="X1112" i="10" s="1"/>
  <c r="Y1112" i="10" s="1"/>
  <c r="Z1112" i="10" s="1"/>
  <c r="AA1112" i="10" s="1"/>
  <c r="AB1112" i="10" s="1"/>
  <c r="AC1112" i="10" s="1"/>
  <c r="H1113" i="10"/>
  <c r="S1113" i="10" s="1"/>
  <c r="D1114" i="10"/>
  <c r="Q1113" i="10"/>
  <c r="R1113" i="10"/>
  <c r="G1113" i="10" s="1"/>
  <c r="O1113" i="10"/>
  <c r="L1113" i="10"/>
  <c r="J1113" i="10"/>
  <c r="I1113" i="10"/>
  <c r="K1113" i="10"/>
  <c r="M1113" i="10"/>
  <c r="P1113" i="10"/>
  <c r="N1113" i="10"/>
  <c r="J1114" i="10" l="1"/>
  <c r="D1115" i="10"/>
  <c r="L1114" i="10"/>
  <c r="N1114" i="10"/>
  <c r="Q1114" i="10"/>
  <c r="P1114" i="10"/>
  <c r="K1114" i="10"/>
  <c r="M1114" i="10"/>
  <c r="I1114" i="10"/>
  <c r="R1114" i="10"/>
  <c r="G1114" i="10" s="1"/>
  <c r="H1114" i="10"/>
  <c r="S1114" i="10" s="1"/>
  <c r="O1114" i="10"/>
  <c r="T1113" i="10"/>
  <c r="U1113" i="10" s="1"/>
  <c r="V1113" i="10" s="1"/>
  <c r="W1113" i="10" s="1"/>
  <c r="X1113" i="10" s="1"/>
  <c r="Y1113" i="10" s="1"/>
  <c r="Z1113" i="10" s="1"/>
  <c r="AA1113" i="10" s="1"/>
  <c r="AB1113" i="10" s="1"/>
  <c r="AC1113" i="10" s="1"/>
  <c r="D1116" i="10" l="1"/>
  <c r="M1115" i="10"/>
  <c r="N1115" i="10"/>
  <c r="I1115" i="10"/>
  <c r="R1115" i="10"/>
  <c r="G1115" i="10" s="1"/>
  <c r="H1115" i="10"/>
  <c r="S1115" i="10" s="1"/>
  <c r="K1115" i="10"/>
  <c r="L1115" i="10"/>
  <c r="J1115" i="10"/>
  <c r="O1115" i="10"/>
  <c r="P1115" i="10"/>
  <c r="Q1115" i="10"/>
  <c r="T1114" i="10"/>
  <c r="U1114" i="10" s="1"/>
  <c r="V1114" i="10" s="1"/>
  <c r="W1114" i="10" s="1"/>
  <c r="X1114" i="10" s="1"/>
  <c r="Y1114" i="10" s="1"/>
  <c r="Z1114" i="10" s="1"/>
  <c r="AA1114" i="10" s="1"/>
  <c r="AB1114" i="10" s="1"/>
  <c r="AC1114" i="10" s="1"/>
  <c r="T1115" i="10" l="1"/>
  <c r="U1115" i="10" s="1"/>
  <c r="V1115" i="10" s="1"/>
  <c r="W1115" i="10" s="1"/>
  <c r="X1115" i="10" s="1"/>
  <c r="Y1115" i="10" s="1"/>
  <c r="Z1115" i="10" s="1"/>
  <c r="AA1115" i="10" s="1"/>
  <c r="AB1115" i="10" s="1"/>
  <c r="AC1115" i="10" s="1"/>
  <c r="Q1116" i="10"/>
  <c r="D1117" i="10"/>
  <c r="K1116" i="10"/>
  <c r="R1116" i="10"/>
  <c r="G1116" i="10" s="1"/>
  <c r="L1116" i="10"/>
  <c r="J1116" i="10"/>
  <c r="I1116" i="10"/>
  <c r="O1116" i="10"/>
  <c r="M1116" i="10"/>
  <c r="H1116" i="10"/>
  <c r="S1116" i="10" s="1"/>
  <c r="P1116" i="10"/>
  <c r="N1116" i="10"/>
  <c r="P1117" i="10" l="1"/>
  <c r="H1117" i="10"/>
  <c r="S1117" i="10" s="1"/>
  <c r="I1117" i="10"/>
  <c r="N1117" i="10"/>
  <c r="L1117" i="10"/>
  <c r="K1117" i="10"/>
  <c r="Q1117" i="10"/>
  <c r="D1118" i="10"/>
  <c r="J1117" i="10"/>
  <c r="M1117" i="10"/>
  <c r="O1117" i="10"/>
  <c r="R1117" i="10"/>
  <c r="G1117" i="10" s="1"/>
  <c r="T1116" i="10"/>
  <c r="U1116" i="10" s="1"/>
  <c r="V1116" i="10" s="1"/>
  <c r="W1116" i="10" s="1"/>
  <c r="X1116" i="10" s="1"/>
  <c r="Y1116" i="10" s="1"/>
  <c r="Z1116" i="10" s="1"/>
  <c r="AA1116" i="10" s="1"/>
  <c r="AB1116" i="10" s="1"/>
  <c r="AC1116" i="10" s="1"/>
  <c r="T1117" i="10" l="1"/>
  <c r="U1117" i="10" s="1"/>
  <c r="V1117" i="10" s="1"/>
  <c r="W1117" i="10" s="1"/>
  <c r="X1117" i="10" s="1"/>
  <c r="Y1117" i="10" s="1"/>
  <c r="Z1117" i="10" s="1"/>
  <c r="AA1117" i="10" s="1"/>
  <c r="AB1117" i="10" s="1"/>
  <c r="AC1117" i="10" s="1"/>
  <c r="H1118" i="10"/>
  <c r="S1118" i="10" s="1"/>
  <c r="P1118" i="10"/>
  <c r="J1118" i="10"/>
  <c r="M1118" i="10"/>
  <c r="R1118" i="10"/>
  <c r="G1118" i="10" s="1"/>
  <c r="N1118" i="10"/>
  <c r="L1118" i="10"/>
  <c r="K1118" i="10"/>
  <c r="I1118" i="10"/>
  <c r="O1118" i="10"/>
  <c r="D1119" i="10"/>
  <c r="Q1118" i="10"/>
  <c r="H1119" i="10" l="1"/>
  <c r="S1119" i="10" s="1"/>
  <c r="N1119" i="10"/>
  <c r="J1119" i="10"/>
  <c r="I1119" i="10"/>
  <c r="Q1119" i="10"/>
  <c r="D1120" i="10"/>
  <c r="R1119" i="10"/>
  <c r="G1119" i="10" s="1"/>
  <c r="O1119" i="10"/>
  <c r="K1119" i="10"/>
  <c r="P1119" i="10"/>
  <c r="M1119" i="10"/>
  <c r="L1119" i="10"/>
  <c r="T1118" i="10"/>
  <c r="U1118" i="10" s="1"/>
  <c r="V1118" i="10" s="1"/>
  <c r="W1118" i="10" s="1"/>
  <c r="X1118" i="10" s="1"/>
  <c r="Y1118" i="10" s="1"/>
  <c r="Z1118" i="10" s="1"/>
  <c r="AA1118" i="10" s="1"/>
  <c r="AB1118" i="10" s="1"/>
  <c r="AC1118" i="10" s="1"/>
  <c r="T1119" i="10" l="1"/>
  <c r="U1119" i="10" s="1"/>
  <c r="V1119" i="10" s="1"/>
  <c r="W1119" i="10" s="1"/>
  <c r="X1119" i="10" s="1"/>
  <c r="Y1119" i="10" s="1"/>
  <c r="Z1119" i="10" s="1"/>
  <c r="AA1119" i="10" s="1"/>
  <c r="AB1119" i="10" s="1"/>
  <c r="AC1119" i="10" s="1"/>
  <c r="H1120" i="10"/>
  <c r="S1120" i="10" s="1"/>
  <c r="J1120" i="10"/>
  <c r="N1120" i="10"/>
  <c r="M1120" i="10"/>
  <c r="I1120" i="10"/>
  <c r="D1121" i="10"/>
  <c r="P1120" i="10"/>
  <c r="K1120" i="10"/>
  <c r="Q1120" i="10"/>
  <c r="O1120" i="10"/>
  <c r="L1120" i="10"/>
  <c r="R1120" i="10"/>
  <c r="G1120" i="10" s="1"/>
  <c r="T1120" i="10" l="1"/>
  <c r="U1120" i="10" s="1"/>
  <c r="V1120" i="10" s="1"/>
  <c r="W1120" i="10" s="1"/>
  <c r="X1120" i="10" s="1"/>
  <c r="Y1120" i="10" s="1"/>
  <c r="Z1120" i="10" s="1"/>
  <c r="AA1120" i="10" s="1"/>
  <c r="AB1120" i="10" s="1"/>
  <c r="AC1120" i="10" s="1"/>
  <c r="H1121" i="10"/>
  <c r="S1121" i="10" s="1"/>
  <c r="R1121" i="10"/>
  <c r="G1121" i="10" s="1"/>
  <c r="M1121" i="10"/>
  <c r="J1121" i="10"/>
  <c r="Q1121" i="10"/>
  <c r="K1121" i="10"/>
  <c r="O1121" i="10"/>
  <c r="I1121" i="10"/>
  <c r="P1121" i="10"/>
  <c r="D1122" i="10"/>
  <c r="L1121" i="10"/>
  <c r="N1121" i="10"/>
  <c r="R1122" i="10" l="1"/>
  <c r="G1122" i="10" s="1"/>
  <c r="M1122" i="10"/>
  <c r="Q1122" i="10"/>
  <c r="O1122" i="10"/>
  <c r="L1122" i="10"/>
  <c r="I1122" i="10"/>
  <c r="H1122" i="10"/>
  <c r="S1122" i="10" s="1"/>
  <c r="K1122" i="10"/>
  <c r="D1123" i="10"/>
  <c r="N1122" i="10"/>
  <c r="P1122" i="10"/>
  <c r="J1122" i="10"/>
  <c r="T1121" i="10"/>
  <c r="U1121" i="10" s="1"/>
  <c r="V1121" i="10" s="1"/>
  <c r="W1121" i="10" s="1"/>
  <c r="X1121" i="10" s="1"/>
  <c r="Y1121" i="10" s="1"/>
  <c r="Z1121" i="10" s="1"/>
  <c r="AA1121" i="10" s="1"/>
  <c r="AB1121" i="10" s="1"/>
  <c r="AC1121" i="10" s="1"/>
  <c r="T1122" i="10" l="1"/>
  <c r="U1122" i="10" s="1"/>
  <c r="V1122" i="10" s="1"/>
  <c r="W1122" i="10" s="1"/>
  <c r="X1122" i="10" s="1"/>
  <c r="Y1122" i="10" s="1"/>
  <c r="Z1122" i="10" s="1"/>
  <c r="AA1122" i="10" s="1"/>
  <c r="AB1122" i="10" s="1"/>
  <c r="AC1122" i="10" s="1"/>
  <c r="I1123" i="10"/>
  <c r="P1123" i="10"/>
  <c r="K1123" i="10"/>
  <c r="H1123" i="10"/>
  <c r="S1123" i="10" s="1"/>
  <c r="R1123" i="10"/>
  <c r="G1123" i="10" s="1"/>
  <c r="D1124" i="10"/>
  <c r="M1123" i="10"/>
  <c r="J1123" i="10"/>
  <c r="N1123" i="10"/>
  <c r="L1123" i="10"/>
  <c r="O1123" i="10"/>
  <c r="Q1123" i="10"/>
  <c r="K1124" i="10" l="1"/>
  <c r="P1124" i="10"/>
  <c r="N1124" i="10"/>
  <c r="I1124" i="10"/>
  <c r="L1124" i="10"/>
  <c r="M1124" i="10"/>
  <c r="H1124" i="10"/>
  <c r="S1124" i="10" s="1"/>
  <c r="Q1124" i="10"/>
  <c r="D1125" i="10"/>
  <c r="J1124" i="10"/>
  <c r="O1124" i="10"/>
  <c r="R1124" i="10"/>
  <c r="G1124" i="10" s="1"/>
  <c r="T1123" i="10"/>
  <c r="U1123" i="10" s="1"/>
  <c r="V1123" i="10" s="1"/>
  <c r="W1123" i="10" s="1"/>
  <c r="X1123" i="10" s="1"/>
  <c r="Y1123" i="10" s="1"/>
  <c r="Z1123" i="10" s="1"/>
  <c r="AA1123" i="10" s="1"/>
  <c r="AB1123" i="10" s="1"/>
  <c r="AC1123" i="10" s="1"/>
  <c r="T1124" i="10" l="1"/>
  <c r="U1124" i="10" s="1"/>
  <c r="V1124" i="10" s="1"/>
  <c r="W1124" i="10" s="1"/>
  <c r="X1124" i="10" s="1"/>
  <c r="Y1124" i="10" s="1"/>
  <c r="Z1124" i="10" s="1"/>
  <c r="AA1124" i="10" s="1"/>
  <c r="AB1124" i="10" s="1"/>
  <c r="AC1124" i="10" s="1"/>
  <c r="Q1125" i="10"/>
  <c r="D1126" i="10"/>
  <c r="K1125" i="10"/>
  <c r="N1125" i="10"/>
  <c r="J1125" i="10"/>
  <c r="H1125" i="10"/>
  <c r="S1125" i="10" s="1"/>
  <c r="L1125" i="10"/>
  <c r="P1125" i="10"/>
  <c r="O1125" i="10"/>
  <c r="M1125" i="10"/>
  <c r="R1125" i="10"/>
  <c r="G1125" i="10" s="1"/>
  <c r="I1125" i="10"/>
  <c r="D1127" i="10" l="1"/>
  <c r="O1126" i="10"/>
  <c r="N1126" i="10"/>
  <c r="L1126" i="10"/>
  <c r="I1126" i="10"/>
  <c r="M1126" i="10"/>
  <c r="J1126" i="10"/>
  <c r="K1126" i="10"/>
  <c r="H1126" i="10"/>
  <c r="S1126" i="10" s="1"/>
  <c r="P1126" i="10"/>
  <c r="Q1126" i="10"/>
  <c r="R1126" i="10"/>
  <c r="G1126" i="10" s="1"/>
  <c r="T1125" i="10"/>
  <c r="U1125" i="10" s="1"/>
  <c r="V1125" i="10" s="1"/>
  <c r="W1125" i="10" s="1"/>
  <c r="X1125" i="10" s="1"/>
  <c r="Y1125" i="10" s="1"/>
  <c r="Z1125" i="10" s="1"/>
  <c r="AA1125" i="10" s="1"/>
  <c r="AB1125" i="10" s="1"/>
  <c r="AC1125" i="10" s="1"/>
  <c r="T1126" i="10" l="1"/>
  <c r="U1126" i="10" s="1"/>
  <c r="V1126" i="10" s="1"/>
  <c r="W1126" i="10" s="1"/>
  <c r="X1126" i="10" s="1"/>
  <c r="Y1126" i="10" s="1"/>
  <c r="Z1126" i="10" s="1"/>
  <c r="AA1126" i="10" s="1"/>
  <c r="AB1126" i="10" s="1"/>
  <c r="AC1126" i="10" s="1"/>
  <c r="J1127" i="10"/>
  <c r="D1128" i="10"/>
  <c r="I1127" i="10"/>
  <c r="R1127" i="10"/>
  <c r="G1127" i="10" s="1"/>
  <c r="L1127" i="10"/>
  <c r="O1127" i="10"/>
  <c r="N1127" i="10"/>
  <c r="M1127" i="10"/>
  <c r="K1127" i="10"/>
  <c r="Q1127" i="10"/>
  <c r="H1127" i="10"/>
  <c r="S1127" i="10" s="1"/>
  <c r="P1127" i="10"/>
  <c r="T1127" i="10" l="1"/>
  <c r="U1127" i="10" s="1"/>
  <c r="V1127" i="10" s="1"/>
  <c r="W1127" i="10" s="1"/>
  <c r="X1127" i="10" s="1"/>
  <c r="Y1127" i="10" s="1"/>
  <c r="Z1127" i="10" s="1"/>
  <c r="AA1127" i="10" s="1"/>
  <c r="AB1127" i="10" s="1"/>
  <c r="AC1127" i="10" s="1"/>
  <c r="P1128" i="10"/>
  <c r="H1128" i="10"/>
  <c r="S1128" i="10" s="1"/>
  <c r="L1128" i="10"/>
  <c r="J1128" i="10"/>
  <c r="O1128" i="10"/>
  <c r="R1128" i="10"/>
  <c r="G1128" i="10" s="1"/>
  <c r="I1128" i="10"/>
  <c r="M1128" i="10"/>
  <c r="N1128" i="10"/>
  <c r="D1129" i="10"/>
  <c r="Q1128" i="10"/>
  <c r="K1128" i="10"/>
  <c r="N1129" i="10" l="1"/>
  <c r="H1129" i="10"/>
  <c r="S1129" i="10" s="1"/>
  <c r="Q1129" i="10"/>
  <c r="R1129" i="10"/>
  <c r="G1129" i="10" s="1"/>
  <c r="I1129" i="10"/>
  <c r="O1129" i="10"/>
  <c r="J1129" i="10"/>
  <c r="K1129" i="10"/>
  <c r="M1129" i="10"/>
  <c r="D1130" i="10"/>
  <c r="L1129" i="10"/>
  <c r="P1129" i="10"/>
  <c r="T1128" i="10"/>
  <c r="U1128" i="10" s="1"/>
  <c r="V1128" i="10" s="1"/>
  <c r="W1128" i="10" s="1"/>
  <c r="X1128" i="10" s="1"/>
  <c r="Y1128" i="10" s="1"/>
  <c r="Z1128" i="10" s="1"/>
  <c r="AA1128" i="10" s="1"/>
  <c r="AB1128" i="10" s="1"/>
  <c r="AC1128" i="10" s="1"/>
  <c r="R1130" i="10" l="1"/>
  <c r="G1130" i="10" s="1"/>
  <c r="O1130" i="10"/>
  <c r="H1130" i="10"/>
  <c r="S1130" i="10" s="1"/>
  <c r="P1130" i="10"/>
  <c r="J1130" i="10"/>
  <c r="Q1130" i="10"/>
  <c r="K1130" i="10"/>
  <c r="M1130" i="10"/>
  <c r="N1130" i="10"/>
  <c r="D1131" i="10"/>
  <c r="L1130" i="10"/>
  <c r="I1130" i="10"/>
  <c r="T1129" i="10"/>
  <c r="U1129" i="10" s="1"/>
  <c r="V1129" i="10" s="1"/>
  <c r="W1129" i="10" s="1"/>
  <c r="X1129" i="10" s="1"/>
  <c r="Y1129" i="10" s="1"/>
  <c r="Z1129" i="10" s="1"/>
  <c r="AA1129" i="10" s="1"/>
  <c r="AB1129" i="10" s="1"/>
  <c r="AC1129" i="10" s="1"/>
  <c r="T1130" i="10" l="1"/>
  <c r="U1130" i="10" s="1"/>
  <c r="V1130" i="10" s="1"/>
  <c r="W1130" i="10" s="1"/>
  <c r="X1130" i="10" s="1"/>
  <c r="Y1130" i="10" s="1"/>
  <c r="Z1130" i="10" s="1"/>
  <c r="AA1130" i="10" s="1"/>
  <c r="AB1130" i="10" s="1"/>
  <c r="AC1130" i="10" s="1"/>
  <c r="H1131" i="10"/>
  <c r="S1131" i="10" s="1"/>
  <c r="D1132" i="10"/>
  <c r="J1131" i="10"/>
  <c r="Q1131" i="10"/>
  <c r="P1131" i="10"/>
  <c r="R1131" i="10"/>
  <c r="G1131" i="10" s="1"/>
  <c r="O1131" i="10"/>
  <c r="M1131" i="10"/>
  <c r="L1131" i="10"/>
  <c r="N1131" i="10"/>
  <c r="I1131" i="10"/>
  <c r="K1131" i="10"/>
  <c r="H1132" i="10" l="1"/>
  <c r="S1132" i="10" s="1"/>
  <c r="P1132" i="10"/>
  <c r="L1132" i="10"/>
  <c r="J1132" i="10"/>
  <c r="N1132" i="10"/>
  <c r="M1132" i="10"/>
  <c r="Q1132" i="10"/>
  <c r="I1132" i="10"/>
  <c r="K1132" i="10"/>
  <c r="D1133" i="10"/>
  <c r="R1132" i="10"/>
  <c r="G1132" i="10" s="1"/>
  <c r="O1132" i="10"/>
  <c r="T1131" i="10"/>
  <c r="U1131" i="10" s="1"/>
  <c r="V1131" i="10" s="1"/>
  <c r="W1131" i="10" s="1"/>
  <c r="X1131" i="10" s="1"/>
  <c r="Y1131" i="10" s="1"/>
  <c r="Z1131" i="10" s="1"/>
  <c r="AA1131" i="10" s="1"/>
  <c r="AB1131" i="10" s="1"/>
  <c r="AC1131" i="10" s="1"/>
  <c r="H1133" i="10" l="1"/>
  <c r="S1133" i="10" s="1"/>
  <c r="D1134" i="10"/>
  <c r="R1133" i="10"/>
  <c r="G1133" i="10" s="1"/>
  <c r="O1133" i="10"/>
  <c r="Q1133" i="10"/>
  <c r="K1133" i="10"/>
  <c r="L1133" i="10"/>
  <c r="J1133" i="10"/>
  <c r="M1133" i="10"/>
  <c r="P1133" i="10"/>
  <c r="I1133" i="10"/>
  <c r="N1133" i="10"/>
  <c r="T1132" i="10"/>
  <c r="U1132" i="10" s="1"/>
  <c r="V1132" i="10" s="1"/>
  <c r="W1132" i="10" s="1"/>
  <c r="X1132" i="10" s="1"/>
  <c r="Y1132" i="10" s="1"/>
  <c r="Z1132" i="10" s="1"/>
  <c r="AA1132" i="10" s="1"/>
  <c r="AB1132" i="10" s="1"/>
  <c r="AC1132" i="10" s="1"/>
  <c r="J1134" i="10" l="1"/>
  <c r="H1134" i="10"/>
  <c r="S1134" i="10" s="1"/>
  <c r="M1134" i="10"/>
  <c r="K1134" i="10"/>
  <c r="I1134" i="10"/>
  <c r="O1134" i="10"/>
  <c r="P1134" i="10"/>
  <c r="R1134" i="10"/>
  <c r="G1134" i="10" s="1"/>
  <c r="Q1134" i="10"/>
  <c r="D1135" i="10"/>
  <c r="N1134" i="10"/>
  <c r="L1134" i="10"/>
  <c r="T1133" i="10"/>
  <c r="U1133" i="10" s="1"/>
  <c r="V1133" i="10" s="1"/>
  <c r="W1133" i="10" s="1"/>
  <c r="X1133" i="10" s="1"/>
  <c r="Y1133" i="10" s="1"/>
  <c r="Z1133" i="10" s="1"/>
  <c r="AA1133" i="10" s="1"/>
  <c r="AB1133" i="10" s="1"/>
  <c r="AC1133" i="10" s="1"/>
  <c r="T1134" i="10" l="1"/>
  <c r="U1134" i="10" s="1"/>
  <c r="V1134" i="10" s="1"/>
  <c r="W1134" i="10" s="1"/>
  <c r="X1134" i="10" s="1"/>
  <c r="Y1134" i="10" s="1"/>
  <c r="Z1134" i="10" s="1"/>
  <c r="AA1134" i="10" s="1"/>
  <c r="AB1134" i="10" s="1"/>
  <c r="AC1134" i="10" s="1"/>
  <c r="H1135" i="10"/>
  <c r="S1135" i="10" s="1"/>
  <c r="R1135" i="10"/>
  <c r="G1135" i="10" s="1"/>
  <c r="I1135" i="10"/>
  <c r="Q1135" i="10"/>
  <c r="N1135" i="10"/>
  <c r="L1135" i="10"/>
  <c r="J1135" i="10"/>
  <c r="M1135" i="10"/>
  <c r="O1135" i="10"/>
  <c r="K1135" i="10"/>
  <c r="D1136" i="10"/>
  <c r="P1135" i="10"/>
  <c r="H1136" i="10" l="1"/>
  <c r="S1136" i="10" s="1"/>
  <c r="R1136" i="10"/>
  <c r="G1136" i="10" s="1"/>
  <c r="M1136" i="10"/>
  <c r="Q1136" i="10"/>
  <c r="K1136" i="10"/>
  <c r="J1136" i="10"/>
  <c r="N1136" i="10"/>
  <c r="D1137" i="10"/>
  <c r="L1136" i="10"/>
  <c r="I1136" i="10"/>
  <c r="P1136" i="10"/>
  <c r="O1136" i="10"/>
  <c r="T1135" i="10"/>
  <c r="U1135" i="10" s="1"/>
  <c r="V1135" i="10" s="1"/>
  <c r="W1135" i="10" s="1"/>
  <c r="X1135" i="10" s="1"/>
  <c r="Y1135" i="10" s="1"/>
  <c r="Z1135" i="10" s="1"/>
  <c r="AA1135" i="10" s="1"/>
  <c r="AB1135" i="10" s="1"/>
  <c r="AC1135" i="10" s="1"/>
  <c r="T1136" i="10" l="1"/>
  <c r="U1136" i="10" s="1"/>
  <c r="V1136" i="10" s="1"/>
  <c r="W1136" i="10" s="1"/>
  <c r="X1136" i="10" s="1"/>
  <c r="Y1136" i="10" s="1"/>
  <c r="Z1136" i="10" s="1"/>
  <c r="AA1136" i="10" s="1"/>
  <c r="AB1136" i="10" s="1"/>
  <c r="AC1136" i="10" s="1"/>
  <c r="M1137" i="10"/>
  <c r="J1137" i="10"/>
  <c r="L1137" i="10"/>
  <c r="K1137" i="10"/>
  <c r="N1137" i="10"/>
  <c r="H1137" i="10"/>
  <c r="S1137" i="10" s="1"/>
  <c r="D1138" i="10"/>
  <c r="R1137" i="10"/>
  <c r="G1137" i="10" s="1"/>
  <c r="Q1137" i="10"/>
  <c r="O1137" i="10"/>
  <c r="I1137" i="10"/>
  <c r="P1137" i="10"/>
  <c r="L1138" i="10" l="1"/>
  <c r="N1138" i="10"/>
  <c r="P1138" i="10"/>
  <c r="R1138" i="10"/>
  <c r="G1138" i="10" s="1"/>
  <c r="O1138" i="10"/>
  <c r="J1138" i="10"/>
  <c r="I1138" i="10"/>
  <c r="H1138" i="10"/>
  <c r="S1138" i="10" s="1"/>
  <c r="Q1138" i="10"/>
  <c r="K1138" i="10"/>
  <c r="D1139" i="10"/>
  <c r="M1138" i="10"/>
  <c r="T1137" i="10"/>
  <c r="U1137" i="10" s="1"/>
  <c r="V1137" i="10" s="1"/>
  <c r="W1137" i="10" s="1"/>
  <c r="X1137" i="10" s="1"/>
  <c r="Y1137" i="10" s="1"/>
  <c r="Z1137" i="10" s="1"/>
  <c r="AA1137" i="10" s="1"/>
  <c r="AB1137" i="10" s="1"/>
  <c r="AC1137" i="10" s="1"/>
  <c r="I1139" i="10" l="1"/>
  <c r="R1139" i="10"/>
  <c r="G1139" i="10" s="1"/>
  <c r="D1140" i="10"/>
  <c r="M1139" i="10"/>
  <c r="K1139" i="10"/>
  <c r="J1139" i="10"/>
  <c r="N1139" i="10"/>
  <c r="O1139" i="10"/>
  <c r="Q1139" i="10"/>
  <c r="H1139" i="10"/>
  <c r="S1139" i="10" s="1"/>
  <c r="L1139" i="10"/>
  <c r="P1139" i="10"/>
  <c r="T1138" i="10"/>
  <c r="U1138" i="10" s="1"/>
  <c r="V1138" i="10" s="1"/>
  <c r="W1138" i="10" s="1"/>
  <c r="X1138" i="10" s="1"/>
  <c r="Y1138" i="10" s="1"/>
  <c r="Z1138" i="10" s="1"/>
  <c r="AA1138" i="10" s="1"/>
  <c r="AB1138" i="10" s="1"/>
  <c r="AC1138" i="10" s="1"/>
  <c r="P1140" i="10" l="1"/>
  <c r="R1140" i="10"/>
  <c r="G1140" i="10" s="1"/>
  <c r="K1140" i="10"/>
  <c r="D1141" i="10"/>
  <c r="L1140" i="10"/>
  <c r="O1140" i="10"/>
  <c r="N1140" i="10"/>
  <c r="J1140" i="10"/>
  <c r="I1140" i="10"/>
  <c r="Q1140" i="10"/>
  <c r="H1140" i="10"/>
  <c r="S1140" i="10" s="1"/>
  <c r="M1140" i="10"/>
  <c r="T1139" i="10"/>
  <c r="U1139" i="10" s="1"/>
  <c r="V1139" i="10" s="1"/>
  <c r="W1139" i="10" s="1"/>
  <c r="X1139" i="10" s="1"/>
  <c r="Y1139" i="10" s="1"/>
  <c r="Z1139" i="10" s="1"/>
  <c r="AA1139" i="10" s="1"/>
  <c r="AB1139" i="10" s="1"/>
  <c r="AC1139" i="10" s="1"/>
  <c r="T1140" i="10" l="1"/>
  <c r="U1140" i="10" s="1"/>
  <c r="V1140" i="10" s="1"/>
  <c r="W1140" i="10" s="1"/>
  <c r="X1140" i="10" s="1"/>
  <c r="Y1140" i="10" s="1"/>
  <c r="Z1140" i="10" s="1"/>
  <c r="AA1140" i="10" s="1"/>
  <c r="AB1140" i="10" s="1"/>
  <c r="AC1140" i="10" s="1"/>
  <c r="M1141" i="10"/>
  <c r="O1141" i="10"/>
  <c r="D1142" i="10"/>
  <c r="I1141" i="10"/>
  <c r="K1141" i="10"/>
  <c r="H1141" i="10"/>
  <c r="S1141" i="10" s="1"/>
  <c r="Q1141" i="10"/>
  <c r="R1141" i="10"/>
  <c r="G1141" i="10" s="1"/>
  <c r="J1141" i="10"/>
  <c r="P1141" i="10"/>
  <c r="L1141" i="10"/>
  <c r="N1141" i="10"/>
  <c r="H1142" i="10" l="1"/>
  <c r="S1142" i="10" s="1"/>
  <c r="D1143" i="10"/>
  <c r="K1142" i="10"/>
  <c r="N1142" i="10"/>
  <c r="Q1142" i="10"/>
  <c r="P1142" i="10"/>
  <c r="M1142" i="10"/>
  <c r="I1142" i="10"/>
  <c r="J1142" i="10"/>
  <c r="O1142" i="10"/>
  <c r="R1142" i="10"/>
  <c r="G1142" i="10" s="1"/>
  <c r="L1142" i="10"/>
  <c r="T1141" i="10"/>
  <c r="U1141" i="10" s="1"/>
  <c r="V1141" i="10" s="1"/>
  <c r="W1141" i="10" s="1"/>
  <c r="X1141" i="10" s="1"/>
  <c r="Y1141" i="10" s="1"/>
  <c r="Z1141" i="10" s="1"/>
  <c r="AA1141" i="10" s="1"/>
  <c r="AB1141" i="10" s="1"/>
  <c r="AC1141" i="10" s="1"/>
  <c r="H1143" i="10" l="1"/>
  <c r="S1143" i="10" s="1"/>
  <c r="P1143" i="10"/>
  <c r="N1143" i="10"/>
  <c r="O1143" i="10"/>
  <c r="D1144" i="10"/>
  <c r="R1143" i="10"/>
  <c r="G1143" i="10" s="1"/>
  <c r="M1143" i="10"/>
  <c r="K1143" i="10"/>
  <c r="I1143" i="10"/>
  <c r="L1143" i="10"/>
  <c r="J1143" i="10"/>
  <c r="Q1143" i="10"/>
  <c r="T1142" i="10"/>
  <c r="U1142" i="10" s="1"/>
  <c r="V1142" i="10" s="1"/>
  <c r="W1142" i="10" s="1"/>
  <c r="X1142" i="10" s="1"/>
  <c r="Y1142" i="10" s="1"/>
  <c r="Z1142" i="10" s="1"/>
  <c r="AA1142" i="10" s="1"/>
  <c r="AB1142" i="10" s="1"/>
  <c r="AC1142" i="10" s="1"/>
  <c r="H1144" i="10" l="1"/>
  <c r="S1144" i="10" s="1"/>
  <c r="D1145" i="10"/>
  <c r="R1144" i="10"/>
  <c r="G1144" i="10" s="1"/>
  <c r="P1144" i="10"/>
  <c r="N1144" i="10"/>
  <c r="I1144" i="10"/>
  <c r="Q1144" i="10"/>
  <c r="K1144" i="10"/>
  <c r="O1144" i="10"/>
  <c r="L1144" i="10"/>
  <c r="J1144" i="10"/>
  <c r="M1144" i="10"/>
  <c r="T1143" i="10"/>
  <c r="U1143" i="10" s="1"/>
  <c r="V1143" i="10" s="1"/>
  <c r="W1143" i="10" s="1"/>
  <c r="X1143" i="10" s="1"/>
  <c r="Y1143" i="10" s="1"/>
  <c r="Z1143" i="10" s="1"/>
  <c r="AA1143" i="10" s="1"/>
  <c r="AB1143" i="10" s="1"/>
  <c r="AC1143" i="10" s="1"/>
  <c r="H1145" i="10" l="1"/>
  <c r="S1145" i="10" s="1"/>
  <c r="J1145" i="10"/>
  <c r="M1145" i="10"/>
  <c r="P1145" i="10"/>
  <c r="D1146" i="10"/>
  <c r="Q1145" i="10"/>
  <c r="I1145" i="10"/>
  <c r="K1145" i="10"/>
  <c r="L1145" i="10"/>
  <c r="N1145" i="10"/>
  <c r="R1145" i="10"/>
  <c r="G1145" i="10" s="1"/>
  <c r="O1145" i="10"/>
  <c r="T1144" i="10"/>
  <c r="U1144" i="10" s="1"/>
  <c r="V1144" i="10" s="1"/>
  <c r="W1144" i="10" s="1"/>
  <c r="X1144" i="10" s="1"/>
  <c r="Y1144" i="10" s="1"/>
  <c r="Z1144" i="10" s="1"/>
  <c r="AA1144" i="10" s="1"/>
  <c r="AB1144" i="10" s="1"/>
  <c r="AC1144" i="10" s="1"/>
  <c r="H1146" i="10" l="1"/>
  <c r="S1146" i="10" s="1"/>
  <c r="D1147" i="10"/>
  <c r="O1146" i="10"/>
  <c r="M1146" i="10"/>
  <c r="R1146" i="10"/>
  <c r="G1146" i="10" s="1"/>
  <c r="K1146" i="10"/>
  <c r="P1146" i="10"/>
  <c r="L1146" i="10"/>
  <c r="Q1146" i="10"/>
  <c r="I1146" i="10"/>
  <c r="J1146" i="10"/>
  <c r="N1146" i="10"/>
  <c r="T1145" i="10"/>
  <c r="U1145" i="10" s="1"/>
  <c r="V1145" i="10" s="1"/>
  <c r="W1145" i="10" s="1"/>
  <c r="X1145" i="10" s="1"/>
  <c r="Y1145" i="10" s="1"/>
  <c r="Z1145" i="10" s="1"/>
  <c r="AA1145" i="10" s="1"/>
  <c r="AB1145" i="10" s="1"/>
  <c r="AC1145" i="10" s="1"/>
  <c r="Q1147" i="10" l="1"/>
  <c r="J1147" i="10"/>
  <c r="D1148" i="10"/>
  <c r="L1147" i="10"/>
  <c r="H1147" i="10"/>
  <c r="S1147" i="10" s="1"/>
  <c r="K1147" i="10"/>
  <c r="O1147" i="10"/>
  <c r="N1147" i="10"/>
  <c r="P1147" i="10"/>
  <c r="R1147" i="10"/>
  <c r="G1147" i="10" s="1"/>
  <c r="I1147" i="10"/>
  <c r="M1147" i="10"/>
  <c r="T1146" i="10"/>
  <c r="U1146" i="10" s="1"/>
  <c r="V1146" i="10" s="1"/>
  <c r="W1146" i="10" s="1"/>
  <c r="X1146" i="10" s="1"/>
  <c r="Y1146" i="10" s="1"/>
  <c r="Z1146" i="10" s="1"/>
  <c r="AA1146" i="10" s="1"/>
  <c r="AB1146" i="10" s="1"/>
  <c r="AC1146" i="10" s="1"/>
  <c r="H1148" i="10" l="1"/>
  <c r="S1148" i="10" s="1"/>
  <c r="D1149" i="10"/>
  <c r="N1148" i="10"/>
  <c r="I1148" i="10"/>
  <c r="M1148" i="10"/>
  <c r="J1148" i="10"/>
  <c r="O1148" i="10"/>
  <c r="Q1148" i="10"/>
  <c r="L1148" i="10"/>
  <c r="P1148" i="10"/>
  <c r="K1148" i="10"/>
  <c r="R1148" i="10"/>
  <c r="G1148" i="10" s="1"/>
  <c r="T1147" i="10"/>
  <c r="U1147" i="10" s="1"/>
  <c r="V1147" i="10" s="1"/>
  <c r="W1147" i="10" s="1"/>
  <c r="X1147" i="10" s="1"/>
  <c r="Y1147" i="10" s="1"/>
  <c r="Z1147" i="10" s="1"/>
  <c r="AA1147" i="10" s="1"/>
  <c r="AB1147" i="10" s="1"/>
  <c r="AC1147" i="10" s="1"/>
  <c r="T1148" i="10" l="1"/>
  <c r="U1148" i="10" s="1"/>
  <c r="V1148" i="10" s="1"/>
  <c r="W1148" i="10" s="1"/>
  <c r="X1148" i="10" s="1"/>
  <c r="Y1148" i="10" s="1"/>
  <c r="Z1148" i="10" s="1"/>
  <c r="AA1148" i="10" s="1"/>
  <c r="AB1148" i="10" s="1"/>
  <c r="AC1148" i="10" s="1"/>
  <c r="K1149" i="10"/>
  <c r="O1149" i="10"/>
  <c r="J1149" i="10"/>
  <c r="D1150" i="10"/>
  <c r="I1149" i="10"/>
  <c r="H1149" i="10"/>
  <c r="S1149" i="10" s="1"/>
  <c r="M1149" i="10"/>
  <c r="L1149" i="10"/>
  <c r="Q1149" i="10"/>
  <c r="N1149" i="10"/>
  <c r="R1149" i="10"/>
  <c r="G1149" i="10" s="1"/>
  <c r="P1149" i="10"/>
  <c r="T1149" i="10" l="1"/>
  <c r="U1149" i="10" s="1"/>
  <c r="V1149" i="10" s="1"/>
  <c r="W1149" i="10" s="1"/>
  <c r="X1149" i="10" s="1"/>
  <c r="Y1149" i="10" s="1"/>
  <c r="Z1149" i="10" s="1"/>
  <c r="AA1149" i="10" s="1"/>
  <c r="AB1149" i="10" s="1"/>
  <c r="AC1149" i="10" s="1"/>
  <c r="H1150" i="10"/>
  <c r="S1150" i="10" s="1"/>
  <c r="I1150" i="10"/>
  <c r="N1150" i="10"/>
  <c r="M1150" i="10"/>
  <c r="K1150" i="10"/>
  <c r="L1150" i="10"/>
  <c r="O1150" i="10"/>
  <c r="D1151" i="10"/>
  <c r="Q1150" i="10"/>
  <c r="R1150" i="10"/>
  <c r="G1150" i="10" s="1"/>
  <c r="P1150" i="10"/>
  <c r="J1150" i="10"/>
  <c r="T1150" i="10" l="1"/>
  <c r="U1150" i="10" s="1"/>
  <c r="V1150" i="10" s="1"/>
  <c r="W1150" i="10" s="1"/>
  <c r="X1150" i="10" s="1"/>
  <c r="Y1150" i="10" s="1"/>
  <c r="Z1150" i="10" s="1"/>
  <c r="AA1150" i="10" s="1"/>
  <c r="AB1150" i="10" s="1"/>
  <c r="AC1150" i="10" s="1"/>
  <c r="H1151" i="10"/>
  <c r="S1151" i="10" s="1"/>
  <c r="N1151" i="10"/>
  <c r="L1151" i="10"/>
  <c r="I1151" i="10"/>
  <c r="O1151" i="10"/>
  <c r="J1151" i="10"/>
  <c r="M1151" i="10"/>
  <c r="K1151" i="10"/>
  <c r="D1152" i="10"/>
  <c r="R1151" i="10"/>
  <c r="G1151" i="10" s="1"/>
  <c r="P1151" i="10"/>
  <c r="Q1151" i="10"/>
  <c r="H1152" i="10" l="1"/>
  <c r="S1152" i="10" s="1"/>
  <c r="O1152" i="10"/>
  <c r="K1152" i="10"/>
  <c r="Q1152" i="10"/>
  <c r="R1152" i="10"/>
  <c r="G1152" i="10" s="1"/>
  <c r="I1152" i="10"/>
  <c r="L1152" i="10"/>
  <c r="M1152" i="10"/>
  <c r="J1152" i="10"/>
  <c r="N1152" i="10"/>
  <c r="D1153" i="10"/>
  <c r="P1152" i="10"/>
  <c r="T1151" i="10"/>
  <c r="U1151" i="10" s="1"/>
  <c r="V1151" i="10" s="1"/>
  <c r="W1151" i="10" s="1"/>
  <c r="X1151" i="10" s="1"/>
  <c r="Y1151" i="10" s="1"/>
  <c r="Z1151" i="10" s="1"/>
  <c r="AA1151" i="10" s="1"/>
  <c r="AB1151" i="10" s="1"/>
  <c r="AC1151" i="10" s="1"/>
  <c r="H1153" i="10" l="1"/>
  <c r="S1153" i="10" s="1"/>
  <c r="J1153" i="10"/>
  <c r="M1153" i="10"/>
  <c r="P1153" i="10"/>
  <c r="R1153" i="10"/>
  <c r="G1153" i="10" s="1"/>
  <c r="Q1153" i="10"/>
  <c r="O1153" i="10"/>
  <c r="D1154" i="10"/>
  <c r="I1153" i="10"/>
  <c r="K1153" i="10"/>
  <c r="L1153" i="10"/>
  <c r="N1153" i="10"/>
  <c r="T1152" i="10"/>
  <c r="U1152" i="10" s="1"/>
  <c r="V1152" i="10" s="1"/>
  <c r="W1152" i="10" s="1"/>
  <c r="X1152" i="10" s="1"/>
  <c r="Y1152" i="10" s="1"/>
  <c r="Z1152" i="10" s="1"/>
  <c r="AA1152" i="10" s="1"/>
  <c r="AB1152" i="10" s="1"/>
  <c r="AC1152" i="10" s="1"/>
  <c r="T1153" i="10" l="1"/>
  <c r="U1153" i="10" s="1"/>
  <c r="V1153" i="10" s="1"/>
  <c r="W1153" i="10" s="1"/>
  <c r="X1153" i="10" s="1"/>
  <c r="Y1153" i="10" s="1"/>
  <c r="Z1153" i="10" s="1"/>
  <c r="AA1153" i="10" s="1"/>
  <c r="AB1153" i="10" s="1"/>
  <c r="AC1153" i="10" s="1"/>
  <c r="R1154" i="10"/>
  <c r="G1154" i="10" s="1"/>
  <c r="P1154" i="10"/>
  <c r="L1154" i="10"/>
  <c r="H1154" i="10"/>
  <c r="S1154" i="10" s="1"/>
  <c r="J1154" i="10"/>
  <c r="N1154" i="10"/>
  <c r="Q1154" i="10"/>
  <c r="D1155" i="10"/>
  <c r="K1154" i="10"/>
  <c r="I1154" i="10"/>
  <c r="M1154" i="10"/>
  <c r="O1154" i="10"/>
  <c r="T1154" i="10" l="1"/>
  <c r="U1154" i="10" s="1"/>
  <c r="V1154" i="10" s="1"/>
  <c r="W1154" i="10" s="1"/>
  <c r="X1154" i="10" s="1"/>
  <c r="Y1154" i="10" s="1"/>
  <c r="Z1154" i="10" s="1"/>
  <c r="AA1154" i="10" s="1"/>
  <c r="AB1154" i="10" s="1"/>
  <c r="AC1154" i="10" s="1"/>
  <c r="H1155" i="10"/>
  <c r="S1155" i="10" s="1"/>
  <c r="R1155" i="10"/>
  <c r="G1155" i="10" s="1"/>
  <c r="P1155" i="10"/>
  <c r="N1155" i="10"/>
  <c r="K1155" i="10"/>
  <c r="L1155" i="10"/>
  <c r="O1155" i="10"/>
  <c r="I1155" i="10"/>
  <c r="D1156" i="10"/>
  <c r="J1155" i="10"/>
  <c r="M1155" i="10"/>
  <c r="Q1155" i="10"/>
  <c r="H1156" i="10" l="1"/>
  <c r="S1156" i="10" s="1"/>
  <c r="L1156" i="10"/>
  <c r="P1156" i="10"/>
  <c r="N1156" i="10"/>
  <c r="Q1156" i="10"/>
  <c r="R1156" i="10"/>
  <c r="G1156" i="10" s="1"/>
  <c r="J1156" i="10"/>
  <c r="K1156" i="10"/>
  <c r="I1156" i="10"/>
  <c r="M1156" i="10"/>
  <c r="O1156" i="10"/>
  <c r="D1157" i="10"/>
  <c r="T1155" i="10"/>
  <c r="U1155" i="10" s="1"/>
  <c r="V1155" i="10" s="1"/>
  <c r="W1155" i="10" s="1"/>
  <c r="X1155" i="10" s="1"/>
  <c r="Y1155" i="10" s="1"/>
  <c r="Z1155" i="10" s="1"/>
  <c r="AA1155" i="10" s="1"/>
  <c r="AB1155" i="10" s="1"/>
  <c r="AC1155" i="10" s="1"/>
  <c r="H1157" i="10" l="1"/>
  <c r="S1157" i="10" s="1"/>
  <c r="M1157" i="10"/>
  <c r="J1157" i="10"/>
  <c r="L1157" i="10"/>
  <c r="Q1157" i="10"/>
  <c r="P1157" i="10"/>
  <c r="I1157" i="10"/>
  <c r="D1158" i="10"/>
  <c r="R1157" i="10"/>
  <c r="G1157" i="10" s="1"/>
  <c r="K1157" i="10"/>
  <c r="O1157" i="10"/>
  <c r="N1157" i="10"/>
  <c r="T1156" i="10"/>
  <c r="U1156" i="10" s="1"/>
  <c r="V1156" i="10" s="1"/>
  <c r="W1156" i="10" s="1"/>
  <c r="X1156" i="10" s="1"/>
  <c r="Y1156" i="10" s="1"/>
  <c r="Z1156" i="10" s="1"/>
  <c r="AA1156" i="10" s="1"/>
  <c r="AB1156" i="10" s="1"/>
  <c r="AC1156" i="10" s="1"/>
  <c r="H1158" i="10" l="1"/>
  <c r="S1158" i="10" s="1"/>
  <c r="L1158" i="10"/>
  <c r="N1158" i="10"/>
  <c r="R1158" i="10"/>
  <c r="G1158" i="10" s="1"/>
  <c r="P1158" i="10"/>
  <c r="O1158" i="10"/>
  <c r="K1158" i="10"/>
  <c r="I1158" i="10"/>
  <c r="D1159" i="10"/>
  <c r="J1158" i="10"/>
  <c r="M1158" i="10"/>
  <c r="Q1158" i="10"/>
  <c r="T1157" i="10"/>
  <c r="U1157" i="10" s="1"/>
  <c r="V1157" i="10" s="1"/>
  <c r="W1157" i="10" s="1"/>
  <c r="X1157" i="10" s="1"/>
  <c r="Y1157" i="10" s="1"/>
  <c r="Z1157" i="10" s="1"/>
  <c r="AA1157" i="10" s="1"/>
  <c r="AB1157" i="10" s="1"/>
  <c r="AC1157" i="10" s="1"/>
  <c r="H1159" i="10" l="1"/>
  <c r="S1159" i="10" s="1"/>
  <c r="I1159" i="10"/>
  <c r="M1159" i="10"/>
  <c r="D1160" i="10"/>
  <c r="P1159" i="10"/>
  <c r="L1159" i="10"/>
  <c r="R1159" i="10"/>
  <c r="G1159" i="10" s="1"/>
  <c r="O1159" i="10"/>
  <c r="K1159" i="10"/>
  <c r="N1159" i="10"/>
  <c r="Q1159" i="10"/>
  <c r="J1159" i="10"/>
  <c r="T1158" i="10"/>
  <c r="U1158" i="10" s="1"/>
  <c r="V1158" i="10" s="1"/>
  <c r="W1158" i="10" s="1"/>
  <c r="X1158" i="10" s="1"/>
  <c r="Y1158" i="10" s="1"/>
  <c r="Z1158" i="10" s="1"/>
  <c r="AA1158" i="10" s="1"/>
  <c r="AB1158" i="10" s="1"/>
  <c r="AC1158" i="10" s="1"/>
  <c r="H1160" i="10" l="1"/>
  <c r="S1160" i="10" s="1"/>
  <c r="Q1160" i="10"/>
  <c r="R1160" i="10"/>
  <c r="G1160" i="10" s="1"/>
  <c r="I1160" i="10"/>
  <c r="J1160" i="10"/>
  <c r="N1160" i="10"/>
  <c r="O1160" i="10"/>
  <c r="K1160" i="10"/>
  <c r="D1161" i="10"/>
  <c r="M1160" i="10"/>
  <c r="L1160" i="10"/>
  <c r="P1160" i="10"/>
  <c r="T1159" i="10"/>
  <c r="U1159" i="10" s="1"/>
  <c r="V1159" i="10" s="1"/>
  <c r="W1159" i="10" s="1"/>
  <c r="X1159" i="10" s="1"/>
  <c r="Y1159" i="10" s="1"/>
  <c r="Z1159" i="10" s="1"/>
  <c r="AA1159" i="10" s="1"/>
  <c r="AB1159" i="10" s="1"/>
  <c r="AC1159" i="10" s="1"/>
  <c r="H1161" i="10" l="1"/>
  <c r="S1161" i="10" s="1"/>
  <c r="L1161" i="10"/>
  <c r="M1161" i="10"/>
  <c r="D1162" i="10"/>
  <c r="K1161" i="10"/>
  <c r="O1161" i="10"/>
  <c r="I1161" i="10"/>
  <c r="P1161" i="10"/>
  <c r="Q1161" i="10"/>
  <c r="R1161" i="10"/>
  <c r="G1161" i="10" s="1"/>
  <c r="J1161" i="10"/>
  <c r="N1161" i="10"/>
  <c r="T1160" i="10"/>
  <c r="U1160" i="10" s="1"/>
  <c r="V1160" i="10" s="1"/>
  <c r="W1160" i="10" s="1"/>
  <c r="X1160" i="10" s="1"/>
  <c r="Y1160" i="10" s="1"/>
  <c r="Z1160" i="10" s="1"/>
  <c r="AA1160" i="10" s="1"/>
  <c r="AB1160" i="10" s="1"/>
  <c r="AC1160" i="10" s="1"/>
  <c r="O1162" i="10" l="1"/>
  <c r="M1162" i="10"/>
  <c r="Q1162" i="10"/>
  <c r="J1162" i="10"/>
  <c r="I1162" i="10"/>
  <c r="R1162" i="10"/>
  <c r="G1162" i="10" s="1"/>
  <c r="H1162" i="10"/>
  <c r="S1162" i="10" s="1"/>
  <c r="D1163" i="10"/>
  <c r="N1162" i="10"/>
  <c r="L1162" i="10"/>
  <c r="P1162" i="10"/>
  <c r="K1162" i="10"/>
  <c r="T1161" i="10"/>
  <c r="U1161" i="10" s="1"/>
  <c r="V1161" i="10" s="1"/>
  <c r="W1161" i="10" s="1"/>
  <c r="X1161" i="10" s="1"/>
  <c r="Y1161" i="10" s="1"/>
  <c r="Z1161" i="10" s="1"/>
  <c r="AA1161" i="10" s="1"/>
  <c r="AB1161" i="10" s="1"/>
  <c r="AC1161" i="10" s="1"/>
  <c r="R1163" i="10" l="1"/>
  <c r="G1163" i="10" s="1"/>
  <c r="I1163" i="10"/>
  <c r="D1164" i="10"/>
  <c r="J1163" i="10"/>
  <c r="N1163" i="10"/>
  <c r="O1163" i="10"/>
  <c r="Q1163" i="10"/>
  <c r="K1163" i="10"/>
  <c r="M1163" i="10"/>
  <c r="H1163" i="10"/>
  <c r="S1163" i="10" s="1"/>
  <c r="P1163" i="10"/>
  <c r="L1163" i="10"/>
  <c r="T1162" i="10"/>
  <c r="U1162" i="10" s="1"/>
  <c r="V1162" i="10" s="1"/>
  <c r="W1162" i="10" s="1"/>
  <c r="X1162" i="10" s="1"/>
  <c r="Y1162" i="10" s="1"/>
  <c r="Z1162" i="10" s="1"/>
  <c r="AA1162" i="10" s="1"/>
  <c r="AB1162" i="10" s="1"/>
  <c r="AC1162" i="10" s="1"/>
  <c r="K1164" i="10" l="1"/>
  <c r="Q1164" i="10"/>
  <c r="D1165" i="10"/>
  <c r="L1164" i="10"/>
  <c r="J1164" i="10"/>
  <c r="H1164" i="10"/>
  <c r="S1164" i="10" s="1"/>
  <c r="I1164" i="10"/>
  <c r="O1164" i="10"/>
  <c r="R1164" i="10"/>
  <c r="G1164" i="10" s="1"/>
  <c r="M1164" i="10"/>
  <c r="P1164" i="10"/>
  <c r="N1164" i="10"/>
  <c r="T1163" i="10"/>
  <c r="U1163" i="10" s="1"/>
  <c r="V1163" i="10" s="1"/>
  <c r="W1163" i="10" s="1"/>
  <c r="X1163" i="10" s="1"/>
  <c r="Y1163" i="10" s="1"/>
  <c r="Z1163" i="10" s="1"/>
  <c r="AA1163" i="10" s="1"/>
  <c r="AB1163" i="10" s="1"/>
  <c r="AC1163" i="10" s="1"/>
  <c r="D1166" i="10" l="1"/>
  <c r="P1165" i="10"/>
  <c r="L1165" i="10"/>
  <c r="I1165" i="10"/>
  <c r="H1165" i="10"/>
  <c r="S1165" i="10" s="1"/>
  <c r="K1165" i="10"/>
  <c r="N1165" i="10"/>
  <c r="M1165" i="10"/>
  <c r="Q1165" i="10"/>
  <c r="J1165" i="10"/>
  <c r="O1165" i="10"/>
  <c r="R1165" i="10"/>
  <c r="G1165" i="10" s="1"/>
  <c r="T1164" i="10"/>
  <c r="U1164" i="10" s="1"/>
  <c r="V1164" i="10" s="1"/>
  <c r="W1164" i="10" s="1"/>
  <c r="X1164" i="10" s="1"/>
  <c r="Y1164" i="10" s="1"/>
  <c r="Z1164" i="10" s="1"/>
  <c r="AA1164" i="10" s="1"/>
  <c r="AB1164" i="10" s="1"/>
  <c r="AC1164" i="10" s="1"/>
  <c r="T1165" i="10" l="1"/>
  <c r="U1165" i="10" s="1"/>
  <c r="V1165" i="10" s="1"/>
  <c r="W1165" i="10" s="1"/>
  <c r="X1165" i="10" s="1"/>
  <c r="Y1165" i="10" s="1"/>
  <c r="Z1165" i="10" s="1"/>
  <c r="AA1165" i="10" s="1"/>
  <c r="AB1165" i="10" s="1"/>
  <c r="AC1165" i="10" s="1"/>
  <c r="H1166" i="10"/>
  <c r="S1166" i="10" s="1"/>
  <c r="O1166" i="10"/>
  <c r="I1166" i="10"/>
  <c r="J1166" i="10"/>
  <c r="D1167" i="10"/>
  <c r="Q1166" i="10"/>
  <c r="K1166" i="10"/>
  <c r="L1166" i="10"/>
  <c r="N1166" i="10"/>
  <c r="M1166" i="10"/>
  <c r="R1166" i="10"/>
  <c r="G1166" i="10" s="1"/>
  <c r="P1166" i="10"/>
  <c r="H1167" i="10" l="1"/>
  <c r="S1167" i="10" s="1"/>
  <c r="D1168" i="10"/>
  <c r="I1167" i="10"/>
  <c r="J1167" i="10"/>
  <c r="O1167" i="10"/>
  <c r="L1167" i="10"/>
  <c r="N1167" i="10"/>
  <c r="M1167" i="10"/>
  <c r="R1167" i="10"/>
  <c r="G1167" i="10" s="1"/>
  <c r="P1167" i="10"/>
  <c r="Q1167" i="10"/>
  <c r="K1167" i="10"/>
  <c r="T1166" i="10"/>
  <c r="U1166" i="10" s="1"/>
  <c r="V1166" i="10" s="1"/>
  <c r="W1166" i="10" s="1"/>
  <c r="X1166" i="10" s="1"/>
  <c r="Y1166" i="10" s="1"/>
  <c r="Z1166" i="10" s="1"/>
  <c r="AA1166" i="10" s="1"/>
  <c r="AB1166" i="10" s="1"/>
  <c r="AC1166" i="10" s="1"/>
  <c r="P1168" i="10" l="1"/>
  <c r="L1168" i="10"/>
  <c r="O1168" i="10"/>
  <c r="N1168" i="10"/>
  <c r="D1169" i="10"/>
  <c r="M1168" i="10"/>
  <c r="H1168" i="10"/>
  <c r="S1168" i="10" s="1"/>
  <c r="Q1168" i="10"/>
  <c r="K1168" i="10"/>
  <c r="R1168" i="10"/>
  <c r="G1168" i="10" s="1"/>
  <c r="J1168" i="10"/>
  <c r="I1168" i="10"/>
  <c r="T1167" i="10"/>
  <c r="U1167" i="10" s="1"/>
  <c r="V1167" i="10" s="1"/>
  <c r="W1167" i="10" s="1"/>
  <c r="X1167" i="10" s="1"/>
  <c r="Y1167" i="10" s="1"/>
  <c r="Z1167" i="10" s="1"/>
  <c r="AA1167" i="10" s="1"/>
  <c r="AB1167" i="10" s="1"/>
  <c r="AC1167" i="10" s="1"/>
  <c r="H1169" i="10" l="1"/>
  <c r="S1169" i="10" s="1"/>
  <c r="P1169" i="10"/>
  <c r="J1169" i="10"/>
  <c r="N1169" i="10"/>
  <c r="O1169" i="10"/>
  <c r="I1169" i="10"/>
  <c r="Q1169" i="10"/>
  <c r="K1169" i="10"/>
  <c r="M1169" i="10"/>
  <c r="L1169" i="10"/>
  <c r="R1169" i="10"/>
  <c r="G1169" i="10" s="1"/>
  <c r="D1170" i="10"/>
  <c r="T1168" i="10"/>
  <c r="U1168" i="10" s="1"/>
  <c r="V1168" i="10" s="1"/>
  <c r="W1168" i="10" s="1"/>
  <c r="X1168" i="10" s="1"/>
  <c r="Y1168" i="10" s="1"/>
  <c r="Z1168" i="10" s="1"/>
  <c r="AA1168" i="10" s="1"/>
  <c r="AB1168" i="10" s="1"/>
  <c r="AC1168" i="10" s="1"/>
  <c r="H1170" i="10" l="1"/>
  <c r="S1170" i="10" s="1"/>
  <c r="K1170" i="10"/>
  <c r="N1170" i="10"/>
  <c r="P1170" i="10"/>
  <c r="Q1170" i="10"/>
  <c r="M1170" i="10"/>
  <c r="R1170" i="10"/>
  <c r="G1170" i="10" s="1"/>
  <c r="I1170" i="10"/>
  <c r="J1170" i="10"/>
  <c r="O1170" i="10"/>
  <c r="D1171" i="10"/>
  <c r="L1170" i="10"/>
  <c r="T1169" i="10"/>
  <c r="U1169" i="10" s="1"/>
  <c r="V1169" i="10" s="1"/>
  <c r="W1169" i="10" s="1"/>
  <c r="X1169" i="10" s="1"/>
  <c r="Y1169" i="10" s="1"/>
  <c r="Z1169" i="10" s="1"/>
  <c r="AA1169" i="10" s="1"/>
  <c r="AB1169" i="10" s="1"/>
  <c r="AC1169" i="10" s="1"/>
  <c r="H1171" i="10" l="1"/>
  <c r="S1171" i="10" s="1"/>
  <c r="L1171" i="10"/>
  <c r="R1171" i="10"/>
  <c r="G1171" i="10" s="1"/>
  <c r="M1171" i="10"/>
  <c r="I1171" i="10"/>
  <c r="Q1171" i="10"/>
  <c r="P1171" i="10"/>
  <c r="N1171" i="10"/>
  <c r="K1171" i="10"/>
  <c r="D1172" i="10"/>
  <c r="O1171" i="10"/>
  <c r="J1171" i="10"/>
  <c r="T1170" i="10"/>
  <c r="U1170" i="10" s="1"/>
  <c r="V1170" i="10" s="1"/>
  <c r="W1170" i="10" s="1"/>
  <c r="X1170" i="10" s="1"/>
  <c r="Y1170" i="10" s="1"/>
  <c r="Z1170" i="10" s="1"/>
  <c r="AA1170" i="10" s="1"/>
  <c r="AB1170" i="10" s="1"/>
  <c r="AC1170" i="10" s="1"/>
  <c r="H1172" i="10" l="1"/>
  <c r="S1172" i="10" s="1"/>
  <c r="K1172" i="10"/>
  <c r="N1172" i="10"/>
  <c r="Q1172" i="10"/>
  <c r="J1172" i="10"/>
  <c r="I1172" i="10"/>
  <c r="R1172" i="10"/>
  <c r="G1172" i="10" s="1"/>
  <c r="O1172" i="10"/>
  <c r="L1172" i="10"/>
  <c r="M1172" i="10"/>
  <c r="P1172" i="10"/>
  <c r="D1173" i="10"/>
  <c r="T1171" i="10"/>
  <c r="U1171" i="10" s="1"/>
  <c r="V1171" i="10" s="1"/>
  <c r="W1171" i="10" s="1"/>
  <c r="X1171" i="10" s="1"/>
  <c r="Y1171" i="10" s="1"/>
  <c r="Z1171" i="10" s="1"/>
  <c r="AA1171" i="10" s="1"/>
  <c r="AB1171" i="10" s="1"/>
  <c r="AC1171" i="10" s="1"/>
  <c r="O1173" i="10" l="1"/>
  <c r="K1173" i="10"/>
  <c r="R1173" i="10"/>
  <c r="G1173" i="10" s="1"/>
  <c r="M1173" i="10"/>
  <c r="Q1173" i="10"/>
  <c r="L1173" i="10"/>
  <c r="D1174" i="10"/>
  <c r="J1173" i="10"/>
  <c r="P1173" i="10"/>
  <c r="H1173" i="10"/>
  <c r="S1173" i="10" s="1"/>
  <c r="N1173" i="10"/>
  <c r="I1173" i="10"/>
  <c r="T1172" i="10"/>
  <c r="U1172" i="10" s="1"/>
  <c r="V1172" i="10" s="1"/>
  <c r="W1172" i="10" s="1"/>
  <c r="X1172" i="10" s="1"/>
  <c r="Y1172" i="10" s="1"/>
  <c r="Z1172" i="10" s="1"/>
  <c r="AA1172" i="10" s="1"/>
  <c r="AB1172" i="10" s="1"/>
  <c r="AC1172" i="10" s="1"/>
  <c r="P1174" i="10" l="1"/>
  <c r="N1174" i="10"/>
  <c r="K1174" i="10"/>
  <c r="J1174" i="10"/>
  <c r="Q1174" i="10"/>
  <c r="D1175" i="10"/>
  <c r="I1174" i="10"/>
  <c r="O1174" i="10"/>
  <c r="H1174" i="10"/>
  <c r="S1174" i="10" s="1"/>
  <c r="M1174" i="10"/>
  <c r="R1174" i="10"/>
  <c r="G1174" i="10" s="1"/>
  <c r="L1174" i="10"/>
  <c r="T1173" i="10"/>
  <c r="U1173" i="10" s="1"/>
  <c r="V1173" i="10" s="1"/>
  <c r="W1173" i="10" s="1"/>
  <c r="X1173" i="10" s="1"/>
  <c r="Y1173" i="10" s="1"/>
  <c r="Z1173" i="10" s="1"/>
  <c r="AA1173" i="10" s="1"/>
  <c r="AB1173" i="10" s="1"/>
  <c r="AC1173" i="10" s="1"/>
  <c r="N1175" i="10" l="1"/>
  <c r="H1175" i="10"/>
  <c r="S1175" i="10" s="1"/>
  <c r="M1175" i="10"/>
  <c r="P1175" i="10"/>
  <c r="D1176" i="10"/>
  <c r="O1175" i="10"/>
  <c r="K1175" i="10"/>
  <c r="Q1175" i="10"/>
  <c r="R1175" i="10"/>
  <c r="G1175" i="10" s="1"/>
  <c r="J1175" i="10"/>
  <c r="L1175" i="10"/>
  <c r="I1175" i="10"/>
  <c r="T1174" i="10"/>
  <c r="U1174" i="10" s="1"/>
  <c r="V1174" i="10" s="1"/>
  <c r="W1174" i="10" s="1"/>
  <c r="X1174" i="10" s="1"/>
  <c r="Y1174" i="10" s="1"/>
  <c r="Z1174" i="10" s="1"/>
  <c r="AA1174" i="10" s="1"/>
  <c r="AB1174" i="10" s="1"/>
  <c r="AC1174" i="10" s="1"/>
  <c r="T1175" i="10" l="1"/>
  <c r="U1175" i="10" s="1"/>
  <c r="V1175" i="10" s="1"/>
  <c r="W1175" i="10" s="1"/>
  <c r="X1175" i="10" s="1"/>
  <c r="Y1175" i="10" s="1"/>
  <c r="Z1175" i="10" s="1"/>
  <c r="AA1175" i="10" s="1"/>
  <c r="AB1175" i="10" s="1"/>
  <c r="AC1175" i="10" s="1"/>
  <c r="N1176" i="10"/>
  <c r="K1176" i="10"/>
  <c r="L1176" i="10"/>
  <c r="I1176" i="10"/>
  <c r="H1176" i="10"/>
  <c r="S1176" i="10" s="1"/>
  <c r="R1176" i="10"/>
  <c r="G1176" i="10" s="1"/>
  <c r="P1176" i="10"/>
  <c r="Q1176" i="10"/>
  <c r="D1177" i="10"/>
  <c r="J1176" i="10"/>
  <c r="M1176" i="10"/>
  <c r="O1176" i="10"/>
  <c r="H1177" i="10" l="1"/>
  <c r="S1177" i="10" s="1"/>
  <c r="N1177" i="10"/>
  <c r="Q1177" i="10"/>
  <c r="O1177" i="10"/>
  <c r="I1177" i="10"/>
  <c r="J1177" i="10"/>
  <c r="P1177" i="10"/>
  <c r="R1177" i="10"/>
  <c r="G1177" i="10" s="1"/>
  <c r="K1177" i="10"/>
  <c r="M1177" i="10"/>
  <c r="D1178" i="10"/>
  <c r="L1177" i="10"/>
  <c r="T1176" i="10"/>
  <c r="U1176" i="10" s="1"/>
  <c r="V1176" i="10" s="1"/>
  <c r="W1176" i="10" s="1"/>
  <c r="X1176" i="10" s="1"/>
  <c r="Y1176" i="10" s="1"/>
  <c r="Z1176" i="10" s="1"/>
  <c r="AA1176" i="10" s="1"/>
  <c r="AB1176" i="10" s="1"/>
  <c r="AC1176" i="10" s="1"/>
  <c r="T1177" i="10" l="1"/>
  <c r="U1177" i="10" s="1"/>
  <c r="V1177" i="10" s="1"/>
  <c r="W1177" i="10" s="1"/>
  <c r="X1177" i="10" s="1"/>
  <c r="Y1177" i="10" s="1"/>
  <c r="Z1177" i="10" s="1"/>
  <c r="AA1177" i="10" s="1"/>
  <c r="AB1177" i="10" s="1"/>
  <c r="AC1177" i="10" s="1"/>
  <c r="H1178" i="10"/>
  <c r="S1178" i="10" s="1"/>
  <c r="P1178" i="10"/>
  <c r="M1178" i="10"/>
  <c r="K1178" i="10"/>
  <c r="L1178" i="10"/>
  <c r="Q1178" i="10"/>
  <c r="O1178" i="10"/>
  <c r="N1178" i="10"/>
  <c r="J1178" i="10"/>
  <c r="D1179" i="10"/>
  <c r="R1178" i="10"/>
  <c r="G1178" i="10" s="1"/>
  <c r="I1178" i="10"/>
  <c r="T1178" i="10" l="1"/>
  <c r="U1178" i="10" s="1"/>
  <c r="V1178" i="10" s="1"/>
  <c r="W1178" i="10" s="1"/>
  <c r="X1178" i="10" s="1"/>
  <c r="Y1178" i="10" s="1"/>
  <c r="Z1178" i="10" s="1"/>
  <c r="AA1178" i="10" s="1"/>
  <c r="AB1178" i="10" s="1"/>
  <c r="AC1178" i="10" s="1"/>
  <c r="H1179" i="10"/>
  <c r="S1179" i="10" s="1"/>
  <c r="D1180" i="10"/>
  <c r="J1179" i="10"/>
  <c r="P1179" i="10"/>
  <c r="N1179" i="10"/>
  <c r="R1179" i="10"/>
  <c r="G1179" i="10" s="1"/>
  <c r="I1179" i="10"/>
  <c r="M1179" i="10"/>
  <c r="O1179" i="10"/>
  <c r="L1179" i="10"/>
  <c r="Q1179" i="10"/>
  <c r="K1179" i="10"/>
  <c r="H1180" i="10" l="1"/>
  <c r="S1180" i="10" s="1"/>
  <c r="J1180" i="10"/>
  <c r="M1180" i="10"/>
  <c r="R1180" i="10"/>
  <c r="G1180" i="10" s="1"/>
  <c r="O1180" i="10"/>
  <c r="L1180" i="10"/>
  <c r="P1180" i="10"/>
  <c r="N1180" i="10"/>
  <c r="I1180" i="10"/>
  <c r="K1180" i="10"/>
  <c r="D1181" i="10"/>
  <c r="Q1180" i="10"/>
  <c r="T1179" i="10"/>
  <c r="U1179" i="10" s="1"/>
  <c r="V1179" i="10" s="1"/>
  <c r="W1179" i="10" s="1"/>
  <c r="X1179" i="10" s="1"/>
  <c r="Y1179" i="10" s="1"/>
  <c r="Z1179" i="10" s="1"/>
  <c r="AA1179" i="10" s="1"/>
  <c r="AB1179" i="10" s="1"/>
  <c r="AC1179" i="10" s="1"/>
  <c r="H1181" i="10" l="1"/>
  <c r="S1181" i="10" s="1"/>
  <c r="D1182" i="10"/>
  <c r="N1181" i="10"/>
  <c r="M1181" i="10"/>
  <c r="L1181" i="10"/>
  <c r="K1181" i="10"/>
  <c r="O1181" i="10"/>
  <c r="I1181" i="10"/>
  <c r="J1181" i="10"/>
  <c r="R1181" i="10"/>
  <c r="G1181" i="10" s="1"/>
  <c r="Q1181" i="10"/>
  <c r="P1181" i="10"/>
  <c r="T1180" i="10"/>
  <c r="U1180" i="10" s="1"/>
  <c r="V1180" i="10" s="1"/>
  <c r="W1180" i="10" s="1"/>
  <c r="X1180" i="10" s="1"/>
  <c r="Y1180" i="10" s="1"/>
  <c r="Z1180" i="10" s="1"/>
  <c r="AA1180" i="10" s="1"/>
  <c r="AB1180" i="10" s="1"/>
  <c r="AC1180" i="10" s="1"/>
  <c r="O1182" i="10" l="1"/>
  <c r="H1182" i="10"/>
  <c r="S1182" i="10" s="1"/>
  <c r="L1182" i="10"/>
  <c r="K1182" i="10"/>
  <c r="M1182" i="10"/>
  <c r="I1182" i="10"/>
  <c r="J1182" i="10"/>
  <c r="P1182" i="10"/>
  <c r="D1183" i="10"/>
  <c r="Q1182" i="10"/>
  <c r="N1182" i="10"/>
  <c r="R1182" i="10"/>
  <c r="G1182" i="10" s="1"/>
  <c r="T1181" i="10"/>
  <c r="U1181" i="10" s="1"/>
  <c r="V1181" i="10" s="1"/>
  <c r="W1181" i="10" s="1"/>
  <c r="X1181" i="10" s="1"/>
  <c r="Y1181" i="10" s="1"/>
  <c r="Z1181" i="10" s="1"/>
  <c r="AA1181" i="10" s="1"/>
  <c r="AB1181" i="10" s="1"/>
  <c r="AC1181" i="10" s="1"/>
  <c r="T1182" i="10" l="1"/>
  <c r="U1182" i="10" s="1"/>
  <c r="V1182" i="10" s="1"/>
  <c r="W1182" i="10" s="1"/>
  <c r="X1182" i="10" s="1"/>
  <c r="Y1182" i="10" s="1"/>
  <c r="Z1182" i="10" s="1"/>
  <c r="AA1182" i="10" s="1"/>
  <c r="AB1182" i="10" s="1"/>
  <c r="AC1182" i="10" s="1"/>
  <c r="H1183" i="10"/>
  <c r="S1183" i="10" s="1"/>
  <c r="Q1183" i="10"/>
  <c r="R1183" i="10"/>
  <c r="G1183" i="10" s="1"/>
  <c r="I1183" i="10"/>
  <c r="L1183" i="10"/>
  <c r="D1184" i="10"/>
  <c r="M1183" i="10"/>
  <c r="O1183" i="10"/>
  <c r="J1183" i="10"/>
  <c r="P1183" i="10"/>
  <c r="N1183" i="10"/>
  <c r="K1183" i="10"/>
  <c r="H1184" i="10" l="1"/>
  <c r="S1184" i="10" s="1"/>
  <c r="N1184" i="10"/>
  <c r="M1184" i="10"/>
  <c r="R1184" i="10"/>
  <c r="G1184" i="10" s="1"/>
  <c r="L1184" i="10"/>
  <c r="I1184" i="10"/>
  <c r="K1184" i="10"/>
  <c r="J1184" i="10"/>
  <c r="D1185" i="10"/>
  <c r="O1184" i="10"/>
  <c r="Q1184" i="10"/>
  <c r="P1184" i="10"/>
  <c r="T1183" i="10"/>
  <c r="U1183" i="10" s="1"/>
  <c r="V1183" i="10" s="1"/>
  <c r="W1183" i="10" s="1"/>
  <c r="X1183" i="10" s="1"/>
  <c r="Y1183" i="10" s="1"/>
  <c r="Z1183" i="10" s="1"/>
  <c r="AA1183" i="10" s="1"/>
  <c r="AB1183" i="10" s="1"/>
  <c r="AC1183" i="10" s="1"/>
  <c r="H1185" i="10" l="1"/>
  <c r="S1185" i="10" s="1"/>
  <c r="Q1185" i="10"/>
  <c r="N1185" i="10"/>
  <c r="R1185" i="10"/>
  <c r="G1185" i="10" s="1"/>
  <c r="D1186" i="10"/>
  <c r="J1185" i="10"/>
  <c r="M1185" i="10"/>
  <c r="O1185" i="10"/>
  <c r="L1185" i="10"/>
  <c r="K1185" i="10"/>
  <c r="I1185" i="10"/>
  <c r="P1185" i="10"/>
  <c r="T1184" i="10"/>
  <c r="U1184" i="10" s="1"/>
  <c r="V1184" i="10" s="1"/>
  <c r="W1184" i="10" s="1"/>
  <c r="X1184" i="10" s="1"/>
  <c r="Y1184" i="10" s="1"/>
  <c r="Z1184" i="10" s="1"/>
  <c r="AA1184" i="10" s="1"/>
  <c r="AB1184" i="10" s="1"/>
  <c r="AC1184" i="10" s="1"/>
  <c r="H1186" i="10" l="1"/>
  <c r="S1186" i="10" s="1"/>
  <c r="L1186" i="10"/>
  <c r="O1186" i="10"/>
  <c r="P1186" i="10"/>
  <c r="M1186" i="10"/>
  <c r="R1186" i="10"/>
  <c r="G1186" i="10" s="1"/>
  <c r="N1186" i="10"/>
  <c r="J1186" i="10"/>
  <c r="D1187" i="10"/>
  <c r="Q1186" i="10"/>
  <c r="K1186" i="10"/>
  <c r="I1186" i="10"/>
  <c r="T1185" i="10"/>
  <c r="U1185" i="10" s="1"/>
  <c r="V1185" i="10" s="1"/>
  <c r="W1185" i="10" s="1"/>
  <c r="X1185" i="10" s="1"/>
  <c r="Y1185" i="10" s="1"/>
  <c r="Z1185" i="10" s="1"/>
  <c r="AA1185" i="10" s="1"/>
  <c r="AB1185" i="10" s="1"/>
  <c r="AC1185" i="10" s="1"/>
  <c r="H1187" i="10" l="1"/>
  <c r="S1187" i="10" s="1"/>
  <c r="K1187" i="10"/>
  <c r="R1187" i="10"/>
  <c r="G1187" i="10" s="1"/>
  <c r="M1187" i="10"/>
  <c r="D1188" i="10"/>
  <c r="Q1187" i="10"/>
  <c r="O1187" i="10"/>
  <c r="N1187" i="10"/>
  <c r="P1187" i="10"/>
  <c r="J1187" i="10"/>
  <c r="I1187" i="10"/>
  <c r="L1187" i="10"/>
  <c r="T1186" i="10"/>
  <c r="U1186" i="10" s="1"/>
  <c r="V1186" i="10" s="1"/>
  <c r="W1186" i="10" s="1"/>
  <c r="X1186" i="10" s="1"/>
  <c r="Y1186" i="10" s="1"/>
  <c r="Z1186" i="10" s="1"/>
  <c r="AA1186" i="10" s="1"/>
  <c r="AB1186" i="10" s="1"/>
  <c r="AC1186" i="10" s="1"/>
  <c r="T1187" i="10" l="1"/>
  <c r="U1187" i="10" s="1"/>
  <c r="V1187" i="10" s="1"/>
  <c r="W1187" i="10" s="1"/>
  <c r="X1187" i="10" s="1"/>
  <c r="Y1187" i="10" s="1"/>
  <c r="Z1187" i="10" s="1"/>
  <c r="AA1187" i="10" s="1"/>
  <c r="AB1187" i="10" s="1"/>
  <c r="AC1187" i="10" s="1"/>
  <c r="H1188" i="10"/>
  <c r="S1188" i="10" s="1"/>
  <c r="R1188" i="10"/>
  <c r="G1188" i="10" s="1"/>
  <c r="P1188" i="10"/>
  <c r="O1188" i="10"/>
  <c r="K1188" i="10"/>
  <c r="L1188" i="10"/>
  <c r="Q1188" i="10"/>
  <c r="M1188" i="10"/>
  <c r="N1188" i="10"/>
  <c r="D1189" i="10"/>
  <c r="J1188" i="10"/>
  <c r="I1188" i="10"/>
  <c r="H1189" i="10" l="1"/>
  <c r="S1189" i="10" s="1"/>
  <c r="J1189" i="10"/>
  <c r="K1189" i="10"/>
  <c r="L1189" i="10"/>
  <c r="O1189" i="10"/>
  <c r="D1190" i="10"/>
  <c r="N1189" i="10"/>
  <c r="M1189" i="10"/>
  <c r="R1189" i="10"/>
  <c r="G1189" i="10" s="1"/>
  <c r="P1189" i="10"/>
  <c r="Q1189" i="10"/>
  <c r="I1189" i="10"/>
  <c r="T1188" i="10"/>
  <c r="U1188" i="10" s="1"/>
  <c r="V1188" i="10" s="1"/>
  <c r="W1188" i="10" s="1"/>
  <c r="X1188" i="10" s="1"/>
  <c r="Y1188" i="10" s="1"/>
  <c r="Z1188" i="10" s="1"/>
  <c r="AA1188" i="10" s="1"/>
  <c r="AB1188" i="10" s="1"/>
  <c r="AC1188" i="10" s="1"/>
  <c r="H1190" i="10" l="1"/>
  <c r="S1190" i="10" s="1"/>
  <c r="O1190" i="10"/>
  <c r="P1190" i="10"/>
  <c r="J1190" i="10"/>
  <c r="N1190" i="10"/>
  <c r="Q1190" i="10"/>
  <c r="M1190" i="10"/>
  <c r="R1190" i="10"/>
  <c r="G1190" i="10" s="1"/>
  <c r="D1191" i="10"/>
  <c r="K1190" i="10"/>
  <c r="L1190" i="10"/>
  <c r="I1190" i="10"/>
  <c r="T1189" i="10"/>
  <c r="U1189" i="10" s="1"/>
  <c r="V1189" i="10" s="1"/>
  <c r="W1189" i="10" s="1"/>
  <c r="X1189" i="10" s="1"/>
  <c r="Y1189" i="10" s="1"/>
  <c r="Z1189" i="10" s="1"/>
  <c r="AA1189" i="10" s="1"/>
  <c r="AB1189" i="10" s="1"/>
  <c r="AC1189" i="10" s="1"/>
  <c r="H1191" i="10" l="1"/>
  <c r="S1191" i="10" s="1"/>
  <c r="K1191" i="10"/>
  <c r="J1191" i="10"/>
  <c r="N1191" i="10"/>
  <c r="D1192" i="10"/>
  <c r="R1191" i="10"/>
  <c r="G1191" i="10" s="1"/>
  <c r="I1191" i="10"/>
  <c r="P1191" i="10"/>
  <c r="M1191" i="10"/>
  <c r="Q1191" i="10"/>
  <c r="L1191" i="10"/>
  <c r="O1191" i="10"/>
  <c r="T1190" i="10"/>
  <c r="U1190" i="10" s="1"/>
  <c r="V1190" i="10" s="1"/>
  <c r="W1190" i="10" s="1"/>
  <c r="X1190" i="10" s="1"/>
  <c r="Y1190" i="10" s="1"/>
  <c r="Z1190" i="10" s="1"/>
  <c r="AA1190" i="10" s="1"/>
  <c r="AB1190" i="10" s="1"/>
  <c r="AC1190" i="10" s="1"/>
  <c r="H1192" i="10" l="1"/>
  <c r="S1192" i="10" s="1"/>
  <c r="M1192" i="10"/>
  <c r="K1192" i="10"/>
  <c r="L1192" i="10"/>
  <c r="O1192" i="10"/>
  <c r="P1192" i="10"/>
  <c r="Q1192" i="10"/>
  <c r="J1192" i="10"/>
  <c r="D1193" i="10"/>
  <c r="R1192" i="10"/>
  <c r="G1192" i="10" s="1"/>
  <c r="I1192" i="10"/>
  <c r="N1192" i="10"/>
  <c r="T1191" i="10"/>
  <c r="U1191" i="10" s="1"/>
  <c r="V1191" i="10" s="1"/>
  <c r="W1191" i="10" s="1"/>
  <c r="X1191" i="10" s="1"/>
  <c r="Y1191" i="10" s="1"/>
  <c r="Z1191" i="10" s="1"/>
  <c r="AA1191" i="10" s="1"/>
  <c r="AB1191" i="10" s="1"/>
  <c r="AC1191" i="10" s="1"/>
  <c r="H1193" i="10" l="1"/>
  <c r="S1193" i="10" s="1"/>
  <c r="L1193" i="10"/>
  <c r="J1193" i="10"/>
  <c r="I1193" i="10"/>
  <c r="O1193" i="10"/>
  <c r="D1194" i="10"/>
  <c r="P1193" i="10"/>
  <c r="N1193" i="10"/>
  <c r="K1193" i="10"/>
  <c r="Q1193" i="10"/>
  <c r="R1193" i="10"/>
  <c r="G1193" i="10" s="1"/>
  <c r="M1193" i="10"/>
  <c r="T1192" i="10"/>
  <c r="U1192" i="10" s="1"/>
  <c r="V1192" i="10" s="1"/>
  <c r="W1192" i="10" s="1"/>
  <c r="X1192" i="10" s="1"/>
  <c r="Y1192" i="10" s="1"/>
  <c r="Z1192" i="10" s="1"/>
  <c r="AA1192" i="10" s="1"/>
  <c r="AB1192" i="10" s="1"/>
  <c r="AC1192" i="10" s="1"/>
  <c r="T1193" i="10" l="1"/>
  <c r="U1193" i="10" s="1"/>
  <c r="V1193" i="10" s="1"/>
  <c r="W1193" i="10" s="1"/>
  <c r="X1193" i="10" s="1"/>
  <c r="Y1193" i="10" s="1"/>
  <c r="Z1193" i="10" s="1"/>
  <c r="AA1193" i="10" s="1"/>
  <c r="AB1193" i="10" s="1"/>
  <c r="AC1193" i="10" s="1"/>
  <c r="H1194" i="10"/>
  <c r="S1194" i="10" s="1"/>
  <c r="P1194" i="10"/>
  <c r="N1194" i="10"/>
  <c r="R1194" i="10"/>
  <c r="G1194" i="10" s="1"/>
  <c r="I1194" i="10"/>
  <c r="K1194" i="10"/>
  <c r="M1194" i="10"/>
  <c r="J1194" i="10"/>
  <c r="D1195" i="10"/>
  <c r="O1194" i="10"/>
  <c r="Q1194" i="10"/>
  <c r="L1194" i="10"/>
  <c r="T1194" i="10" l="1"/>
  <c r="U1194" i="10" s="1"/>
  <c r="V1194" i="10" s="1"/>
  <c r="W1194" i="10" s="1"/>
  <c r="X1194" i="10" s="1"/>
  <c r="Y1194" i="10" s="1"/>
  <c r="Z1194" i="10" s="1"/>
  <c r="AA1194" i="10" s="1"/>
  <c r="AB1194" i="10" s="1"/>
  <c r="AC1194" i="10" s="1"/>
  <c r="H1195" i="10"/>
  <c r="S1195" i="10" s="1"/>
  <c r="R1195" i="10"/>
  <c r="G1195" i="10" s="1"/>
  <c r="O1195" i="10"/>
  <c r="P1195" i="10"/>
  <c r="I1195" i="10"/>
  <c r="L1195" i="10"/>
  <c r="Q1195" i="10"/>
  <c r="K1195" i="10"/>
  <c r="D1196" i="10"/>
  <c r="J1195" i="10"/>
  <c r="M1195" i="10"/>
  <c r="N1195" i="10"/>
  <c r="T1195" i="10" l="1"/>
  <c r="U1195" i="10" s="1"/>
  <c r="V1195" i="10" s="1"/>
  <c r="W1195" i="10" s="1"/>
  <c r="X1195" i="10" s="1"/>
  <c r="Y1195" i="10" s="1"/>
  <c r="Z1195" i="10" s="1"/>
  <c r="AA1195" i="10" s="1"/>
  <c r="AB1195" i="10" s="1"/>
  <c r="AC1195" i="10" s="1"/>
  <c r="J1196" i="10"/>
  <c r="D1197" i="10"/>
  <c r="R1196" i="10"/>
  <c r="G1196" i="10" s="1"/>
  <c r="I1196" i="10"/>
  <c r="M1196" i="10"/>
  <c r="K1196" i="10"/>
  <c r="Q1196" i="10"/>
  <c r="H1196" i="10"/>
  <c r="S1196" i="10" s="1"/>
  <c r="P1196" i="10"/>
  <c r="N1196" i="10"/>
  <c r="O1196" i="10"/>
  <c r="L1196" i="10"/>
  <c r="H1197" i="10" l="1"/>
  <c r="S1197" i="10" s="1"/>
  <c r="P1197" i="10"/>
  <c r="J1197" i="10"/>
  <c r="R1197" i="10"/>
  <c r="G1197" i="10" s="1"/>
  <c r="I1197" i="10"/>
  <c r="N1197" i="10"/>
  <c r="L1197" i="10"/>
  <c r="Q1197" i="10"/>
  <c r="D1198" i="10"/>
  <c r="M1197" i="10"/>
  <c r="O1197" i="10"/>
  <c r="K1197" i="10"/>
  <c r="T1196" i="10"/>
  <c r="U1196" i="10" s="1"/>
  <c r="V1196" i="10" s="1"/>
  <c r="W1196" i="10" s="1"/>
  <c r="X1196" i="10" s="1"/>
  <c r="Y1196" i="10" s="1"/>
  <c r="Z1196" i="10" s="1"/>
  <c r="AA1196" i="10" s="1"/>
  <c r="AB1196" i="10" s="1"/>
  <c r="AC1196" i="10" s="1"/>
  <c r="H1198" i="10" l="1"/>
  <c r="S1198" i="10" s="1"/>
  <c r="J1198" i="10"/>
  <c r="K1198" i="10"/>
  <c r="D1199" i="10"/>
  <c r="I1198" i="10"/>
  <c r="L1198" i="10"/>
  <c r="P1198" i="10"/>
  <c r="O1198" i="10"/>
  <c r="N1198" i="10"/>
  <c r="R1198" i="10"/>
  <c r="G1198" i="10" s="1"/>
  <c r="Q1198" i="10"/>
  <c r="M1198" i="10"/>
  <c r="T1197" i="10"/>
  <c r="U1197" i="10" s="1"/>
  <c r="V1197" i="10" s="1"/>
  <c r="W1197" i="10" s="1"/>
  <c r="X1197" i="10" s="1"/>
  <c r="Y1197" i="10" s="1"/>
  <c r="Z1197" i="10" s="1"/>
  <c r="AA1197" i="10" s="1"/>
  <c r="AB1197" i="10" s="1"/>
  <c r="AC1197" i="10" s="1"/>
  <c r="H1199" i="10" l="1"/>
  <c r="S1199" i="10" s="1"/>
  <c r="O1199" i="10"/>
  <c r="J1199" i="10"/>
  <c r="Q1199" i="10"/>
  <c r="N1199" i="10"/>
  <c r="P1199" i="10"/>
  <c r="M1199" i="10"/>
  <c r="K1199" i="10"/>
  <c r="I1199" i="10"/>
  <c r="D1200" i="10"/>
  <c r="R1199" i="10"/>
  <c r="G1199" i="10" s="1"/>
  <c r="L1199" i="10"/>
  <c r="T1198" i="10"/>
  <c r="U1198" i="10" s="1"/>
  <c r="V1198" i="10" s="1"/>
  <c r="W1198" i="10" s="1"/>
  <c r="X1198" i="10" s="1"/>
  <c r="Y1198" i="10" s="1"/>
  <c r="Z1198" i="10" s="1"/>
  <c r="AA1198" i="10" s="1"/>
  <c r="AB1198" i="10" s="1"/>
  <c r="AC1198" i="10" s="1"/>
  <c r="K1200" i="10" l="1"/>
  <c r="L1200" i="10"/>
  <c r="D1201" i="10"/>
  <c r="H1200" i="10"/>
  <c r="S1200" i="10" s="1"/>
  <c r="R1200" i="10"/>
  <c r="G1200" i="10" s="1"/>
  <c r="I1200" i="10"/>
  <c r="J1200" i="10"/>
  <c r="Q1200" i="10"/>
  <c r="N1200" i="10"/>
  <c r="P1200" i="10"/>
  <c r="O1200" i="10"/>
  <c r="M1200" i="10"/>
  <c r="T1199" i="10"/>
  <c r="U1199" i="10" s="1"/>
  <c r="V1199" i="10" s="1"/>
  <c r="W1199" i="10" s="1"/>
  <c r="X1199" i="10" s="1"/>
  <c r="Y1199" i="10" s="1"/>
  <c r="Z1199" i="10" s="1"/>
  <c r="AA1199" i="10" s="1"/>
  <c r="AB1199" i="10" s="1"/>
  <c r="AC1199" i="10" s="1"/>
  <c r="T1200" i="10" l="1"/>
  <c r="U1200" i="10" s="1"/>
  <c r="V1200" i="10" s="1"/>
  <c r="W1200" i="10" s="1"/>
  <c r="X1200" i="10" s="1"/>
  <c r="Y1200" i="10" s="1"/>
  <c r="Z1200" i="10" s="1"/>
  <c r="AA1200" i="10" s="1"/>
  <c r="AB1200" i="10" s="1"/>
  <c r="AC1200" i="10" s="1"/>
  <c r="J1201" i="10"/>
  <c r="M1201" i="10"/>
  <c r="D1202" i="10"/>
  <c r="N1201" i="10"/>
  <c r="K1201" i="10"/>
  <c r="H1201" i="10"/>
  <c r="S1201" i="10" s="1"/>
  <c r="L1201" i="10"/>
  <c r="R1201" i="10"/>
  <c r="G1201" i="10" s="1"/>
  <c r="I1201" i="10"/>
  <c r="Q1201" i="10"/>
  <c r="P1201" i="10"/>
  <c r="O1201" i="10"/>
  <c r="T1201" i="10" l="1"/>
  <c r="U1201" i="10" s="1"/>
  <c r="V1201" i="10" s="1"/>
  <c r="W1201" i="10" s="1"/>
  <c r="X1201" i="10" s="1"/>
  <c r="Y1201" i="10" s="1"/>
  <c r="Z1201" i="10" s="1"/>
  <c r="AA1201" i="10" s="1"/>
  <c r="AB1201" i="10" s="1"/>
  <c r="AC1201" i="10" s="1"/>
  <c r="R1202" i="10"/>
  <c r="G1202" i="10" s="1"/>
  <c r="M1202" i="10"/>
  <c r="Q1202" i="10"/>
  <c r="O1202" i="10"/>
  <c r="J1202" i="10"/>
  <c r="K1202" i="10"/>
  <c r="D1203" i="10"/>
  <c r="I1202" i="10"/>
  <c r="H1202" i="10"/>
  <c r="S1202" i="10" s="1"/>
  <c r="L1202" i="10"/>
  <c r="N1202" i="10"/>
  <c r="P1202" i="10"/>
  <c r="T1202" i="10" l="1"/>
  <c r="U1202" i="10" s="1"/>
  <c r="V1202" i="10" s="1"/>
  <c r="W1202" i="10" s="1"/>
  <c r="X1202" i="10" s="1"/>
  <c r="Y1202" i="10" s="1"/>
  <c r="Z1202" i="10" s="1"/>
  <c r="AA1202" i="10" s="1"/>
  <c r="AB1202" i="10" s="1"/>
  <c r="AC1202" i="10" s="1"/>
  <c r="D1204" i="10"/>
  <c r="R1203" i="10"/>
  <c r="G1203" i="10" s="1"/>
  <c r="H1203" i="10"/>
  <c r="S1203" i="10" s="1"/>
  <c r="K1203" i="10"/>
  <c r="L1203" i="10"/>
  <c r="N1203" i="10"/>
  <c r="M1203" i="10"/>
  <c r="Q1203" i="10"/>
  <c r="I1203" i="10"/>
  <c r="P1203" i="10"/>
  <c r="O1203" i="10"/>
  <c r="J1203" i="10"/>
  <c r="T1203" i="10" l="1"/>
  <c r="U1203" i="10" s="1"/>
  <c r="V1203" i="10" s="1"/>
  <c r="W1203" i="10" s="1"/>
  <c r="X1203" i="10" s="1"/>
  <c r="Y1203" i="10" s="1"/>
  <c r="Z1203" i="10" s="1"/>
  <c r="AA1203" i="10" s="1"/>
  <c r="AB1203" i="10" s="1"/>
  <c r="AC1203" i="10" s="1"/>
  <c r="D1205" i="10"/>
  <c r="Q1204" i="10"/>
  <c r="P1204" i="10"/>
  <c r="H1204" i="10"/>
  <c r="S1204" i="10" s="1"/>
  <c r="I1204" i="10"/>
  <c r="L1204" i="10"/>
  <c r="J1204" i="10"/>
  <c r="O1204" i="10"/>
  <c r="R1204" i="10"/>
  <c r="G1204" i="10" s="1"/>
  <c r="M1204" i="10"/>
  <c r="N1204" i="10"/>
  <c r="K1204" i="10"/>
  <c r="T1204" i="10" l="1"/>
  <c r="U1204" i="10" s="1"/>
  <c r="V1204" i="10" s="1"/>
  <c r="W1204" i="10" s="1"/>
  <c r="X1204" i="10" s="1"/>
  <c r="Y1204" i="10" s="1"/>
  <c r="Z1204" i="10" s="1"/>
  <c r="AA1204" i="10" s="1"/>
  <c r="AB1204" i="10" s="1"/>
  <c r="AC1204" i="10" s="1"/>
  <c r="L1205" i="10"/>
  <c r="I1205" i="10"/>
  <c r="Q1205" i="10"/>
  <c r="R1205" i="10"/>
  <c r="G1205" i="10" s="1"/>
  <c r="H1205" i="10"/>
  <c r="S1205" i="10" s="1"/>
  <c r="J1205" i="10"/>
  <c r="K1205" i="10"/>
  <c r="P1205" i="10"/>
  <c r="N1205" i="10"/>
  <c r="M1205" i="10"/>
  <c r="D1206" i="10"/>
  <c r="O1205" i="10"/>
  <c r="T1205" i="10" l="1"/>
  <c r="U1205" i="10" s="1"/>
  <c r="V1205" i="10" s="1"/>
  <c r="W1205" i="10" s="1"/>
  <c r="X1205" i="10" s="1"/>
  <c r="Y1205" i="10" s="1"/>
  <c r="Z1205" i="10" s="1"/>
  <c r="AA1205" i="10" s="1"/>
  <c r="AB1205" i="10" s="1"/>
  <c r="AC1205" i="10" s="1"/>
  <c r="I1206" i="10"/>
  <c r="P1206" i="10"/>
  <c r="O1206" i="10"/>
  <c r="D1207" i="10"/>
  <c r="N1206" i="10"/>
  <c r="R1206" i="10"/>
  <c r="G1206" i="10" s="1"/>
  <c r="M1206" i="10"/>
  <c r="Q1206" i="10"/>
  <c r="J1206" i="10"/>
  <c r="K1206" i="10"/>
  <c r="L1206" i="10"/>
  <c r="H1206" i="10"/>
  <c r="S1206" i="10" s="1"/>
  <c r="T1206" i="10" l="1"/>
  <c r="U1206" i="10" s="1"/>
  <c r="V1206" i="10" s="1"/>
  <c r="W1206" i="10" s="1"/>
  <c r="X1206" i="10" s="1"/>
  <c r="Y1206" i="10" s="1"/>
  <c r="Z1206" i="10" s="1"/>
  <c r="AA1206" i="10" s="1"/>
  <c r="AB1206" i="10" s="1"/>
  <c r="AC1206" i="10" s="1"/>
  <c r="K1207" i="10"/>
  <c r="I1207" i="10"/>
  <c r="J1207" i="10"/>
  <c r="D1208" i="10"/>
  <c r="N1207" i="10"/>
  <c r="H1207" i="10"/>
  <c r="S1207" i="10" s="1"/>
  <c r="O1207" i="10"/>
  <c r="Q1207" i="10"/>
  <c r="L1207" i="10"/>
  <c r="P1207" i="10"/>
  <c r="R1207" i="10"/>
  <c r="G1207" i="10" s="1"/>
  <c r="M1207" i="10"/>
  <c r="T1207" i="10" l="1"/>
  <c r="U1207" i="10" s="1"/>
  <c r="V1207" i="10" s="1"/>
  <c r="W1207" i="10" s="1"/>
  <c r="X1207" i="10" s="1"/>
  <c r="Y1207" i="10" s="1"/>
  <c r="Z1207" i="10" s="1"/>
  <c r="AA1207" i="10" s="1"/>
  <c r="AB1207" i="10" s="1"/>
  <c r="AC1207" i="10" s="1"/>
  <c r="P1208" i="10"/>
  <c r="M1208" i="10"/>
  <c r="L1208" i="10"/>
  <c r="J1208" i="10"/>
  <c r="I1208" i="10"/>
  <c r="R1208" i="10"/>
  <c r="G1208" i="10" s="1"/>
  <c r="O1208" i="10"/>
  <c r="D1209" i="10"/>
  <c r="N1208" i="10"/>
  <c r="H1208" i="10"/>
  <c r="S1208" i="10" s="1"/>
  <c r="K1208" i="10"/>
  <c r="Q1208" i="10"/>
  <c r="T1208" i="10" l="1"/>
  <c r="U1208" i="10" s="1"/>
  <c r="V1208" i="10" s="1"/>
  <c r="W1208" i="10" s="1"/>
  <c r="X1208" i="10" s="1"/>
  <c r="Y1208" i="10" s="1"/>
  <c r="Z1208" i="10" s="1"/>
  <c r="AA1208" i="10" s="1"/>
  <c r="AB1208" i="10" s="1"/>
  <c r="AC1208" i="10" s="1"/>
  <c r="L1209" i="10"/>
  <c r="Q1209" i="10"/>
  <c r="D1210" i="10"/>
  <c r="N1209" i="10"/>
  <c r="H1209" i="10"/>
  <c r="S1209" i="10" s="1"/>
  <c r="K1209" i="10"/>
  <c r="I1209" i="10"/>
  <c r="R1209" i="10"/>
  <c r="G1209" i="10" s="1"/>
  <c r="O1209" i="10"/>
  <c r="P1209" i="10"/>
  <c r="J1209" i="10"/>
  <c r="M1209" i="10"/>
  <c r="T1209" i="10" l="1"/>
  <c r="U1209" i="10" s="1"/>
  <c r="V1209" i="10" s="1"/>
  <c r="W1209" i="10" s="1"/>
  <c r="X1209" i="10" s="1"/>
  <c r="Y1209" i="10" s="1"/>
  <c r="Z1209" i="10" s="1"/>
  <c r="AA1209" i="10" s="1"/>
  <c r="AB1209" i="10" s="1"/>
  <c r="AC1209" i="10" s="1"/>
  <c r="O1210" i="10"/>
  <c r="J1210" i="10"/>
  <c r="K1210" i="10"/>
  <c r="M1210" i="10"/>
  <c r="H1210" i="10"/>
  <c r="S1210" i="10" s="1"/>
  <c r="P1210" i="10"/>
  <c r="R1210" i="10"/>
  <c r="G1210" i="10" s="1"/>
  <c r="L1210" i="10"/>
  <c r="D1211" i="10"/>
  <c r="N1210" i="10"/>
  <c r="Q1210" i="10"/>
  <c r="I1210" i="10"/>
  <c r="T1210" i="10" l="1"/>
  <c r="U1210" i="10" s="1"/>
  <c r="V1210" i="10" s="1"/>
  <c r="W1210" i="10" s="1"/>
  <c r="X1210" i="10" s="1"/>
  <c r="Y1210" i="10" s="1"/>
  <c r="Z1210" i="10" s="1"/>
  <c r="AA1210" i="10" s="1"/>
  <c r="AB1210" i="10" s="1"/>
  <c r="AC1210" i="10" s="1"/>
  <c r="M1211" i="10"/>
  <c r="D1212" i="10"/>
  <c r="R1211" i="10"/>
  <c r="G1211" i="10" s="1"/>
  <c r="I1211" i="10"/>
  <c r="K1211" i="10"/>
  <c r="Q1211" i="10"/>
  <c r="P1211" i="10"/>
  <c r="H1211" i="10"/>
  <c r="S1211" i="10" s="1"/>
  <c r="O1211" i="10"/>
  <c r="J1211" i="10"/>
  <c r="N1211" i="10"/>
  <c r="L1211" i="10"/>
  <c r="P1212" i="10" l="1"/>
  <c r="L1212" i="10"/>
  <c r="I1212" i="10"/>
  <c r="M1212" i="10"/>
  <c r="Q1212" i="10"/>
  <c r="H1212" i="10"/>
  <c r="S1212" i="10" s="1"/>
  <c r="O1212" i="10"/>
  <c r="J1212" i="10"/>
  <c r="R1212" i="10"/>
  <c r="G1212" i="10" s="1"/>
  <c r="D1213" i="10"/>
  <c r="N1212" i="10"/>
  <c r="K1212" i="10"/>
  <c r="T1211" i="10"/>
  <c r="U1211" i="10" s="1"/>
  <c r="V1211" i="10" s="1"/>
  <c r="W1211" i="10" s="1"/>
  <c r="X1211" i="10" s="1"/>
  <c r="Y1211" i="10" s="1"/>
  <c r="Z1211" i="10" s="1"/>
  <c r="AA1211" i="10" s="1"/>
  <c r="AB1211" i="10" s="1"/>
  <c r="AC1211" i="10" s="1"/>
  <c r="L1213" i="10" l="1"/>
  <c r="J1213" i="10"/>
  <c r="D1214" i="10"/>
  <c r="Q1213" i="10"/>
  <c r="H1213" i="10"/>
  <c r="S1213" i="10" s="1"/>
  <c r="O1213" i="10"/>
  <c r="P1213" i="10"/>
  <c r="I1213" i="10"/>
  <c r="R1213" i="10"/>
  <c r="G1213" i="10" s="1"/>
  <c r="K1213" i="10"/>
  <c r="N1213" i="10"/>
  <c r="M1213" i="10"/>
  <c r="T1212" i="10"/>
  <c r="U1212" i="10" s="1"/>
  <c r="V1212" i="10" s="1"/>
  <c r="W1212" i="10" s="1"/>
  <c r="X1212" i="10" s="1"/>
  <c r="Y1212" i="10" s="1"/>
  <c r="Z1212" i="10" s="1"/>
  <c r="AA1212" i="10" s="1"/>
  <c r="AB1212" i="10" s="1"/>
  <c r="AC1212" i="10" s="1"/>
  <c r="T1213" i="10" l="1"/>
  <c r="U1213" i="10" s="1"/>
  <c r="V1213" i="10" s="1"/>
  <c r="W1213" i="10" s="1"/>
  <c r="X1213" i="10" s="1"/>
  <c r="Y1213" i="10" s="1"/>
  <c r="Z1213" i="10" s="1"/>
  <c r="AA1213" i="10" s="1"/>
  <c r="AB1213" i="10" s="1"/>
  <c r="AC1213" i="10" s="1"/>
  <c r="J1214" i="10"/>
  <c r="L1214" i="10"/>
  <c r="D1215" i="10"/>
  <c r="P1214" i="10"/>
  <c r="Q1214" i="10"/>
  <c r="H1214" i="10"/>
  <c r="S1214" i="10" s="1"/>
  <c r="K1214" i="10"/>
  <c r="N1214" i="10"/>
  <c r="I1214" i="10"/>
  <c r="R1214" i="10"/>
  <c r="G1214" i="10" s="1"/>
  <c r="O1214" i="10"/>
  <c r="M1214" i="10"/>
  <c r="T1214" i="10" l="1"/>
  <c r="U1214" i="10" s="1"/>
  <c r="V1214" i="10" s="1"/>
  <c r="W1214" i="10" s="1"/>
  <c r="X1214" i="10" s="1"/>
  <c r="Y1214" i="10" s="1"/>
  <c r="Z1214" i="10" s="1"/>
  <c r="AA1214" i="10" s="1"/>
  <c r="AB1214" i="10" s="1"/>
  <c r="AC1214" i="10" s="1"/>
  <c r="D1216" i="10"/>
  <c r="I1215" i="10"/>
  <c r="L1215" i="10"/>
  <c r="O1215" i="10"/>
  <c r="N1215" i="10"/>
  <c r="R1215" i="10"/>
  <c r="G1215" i="10" s="1"/>
  <c r="H1215" i="10"/>
  <c r="S1215" i="10" s="1"/>
  <c r="P1215" i="10"/>
  <c r="K1215" i="10"/>
  <c r="J1215" i="10"/>
  <c r="Q1215" i="10"/>
  <c r="M1215" i="10"/>
  <c r="H1216" i="10" l="1"/>
  <c r="S1216" i="10" s="1"/>
  <c r="I1216" i="10"/>
  <c r="P1216" i="10"/>
  <c r="L1216" i="10"/>
  <c r="J1216" i="10"/>
  <c r="N1216" i="10"/>
  <c r="M1216" i="10"/>
  <c r="O1216" i="10"/>
  <c r="Q1216" i="10"/>
  <c r="R1216" i="10"/>
  <c r="G1216" i="10" s="1"/>
  <c r="D1217" i="10"/>
  <c r="K1216" i="10"/>
  <c r="T1215" i="10"/>
  <c r="U1215" i="10" s="1"/>
  <c r="V1215" i="10" s="1"/>
  <c r="W1215" i="10" s="1"/>
  <c r="X1215" i="10" s="1"/>
  <c r="Y1215" i="10" s="1"/>
  <c r="Z1215" i="10" s="1"/>
  <c r="AA1215" i="10" s="1"/>
  <c r="AB1215" i="10" s="1"/>
  <c r="AC1215" i="10" s="1"/>
  <c r="H1217" i="10" l="1"/>
  <c r="S1217" i="10" s="1"/>
  <c r="D1218" i="10"/>
  <c r="M1217" i="10"/>
  <c r="I1217" i="10"/>
  <c r="P1217" i="10"/>
  <c r="R1217" i="10"/>
  <c r="G1217" i="10" s="1"/>
  <c r="Q1217" i="10"/>
  <c r="L1217" i="10"/>
  <c r="O1217" i="10"/>
  <c r="K1217" i="10"/>
  <c r="J1217" i="10"/>
  <c r="N1217" i="10"/>
  <c r="T1216" i="10"/>
  <c r="U1216" i="10" s="1"/>
  <c r="V1216" i="10" s="1"/>
  <c r="W1216" i="10" s="1"/>
  <c r="X1216" i="10" s="1"/>
  <c r="Y1216" i="10" s="1"/>
  <c r="Z1216" i="10" s="1"/>
  <c r="AA1216" i="10" s="1"/>
  <c r="AB1216" i="10" s="1"/>
  <c r="AC1216" i="10" s="1"/>
  <c r="H1218" i="10" l="1"/>
  <c r="S1218" i="10" s="1"/>
  <c r="I1218" i="10"/>
  <c r="O1218" i="10"/>
  <c r="N1218" i="10"/>
  <c r="M1218" i="10"/>
  <c r="L1218" i="10"/>
  <c r="R1218" i="10"/>
  <c r="G1218" i="10" s="1"/>
  <c r="K1218" i="10"/>
  <c r="Q1218" i="10"/>
  <c r="J1218" i="10"/>
  <c r="P1218" i="10"/>
  <c r="D1219" i="10"/>
  <c r="T1217" i="10"/>
  <c r="U1217" i="10" s="1"/>
  <c r="V1217" i="10" s="1"/>
  <c r="W1217" i="10" s="1"/>
  <c r="X1217" i="10" s="1"/>
  <c r="Y1217" i="10" s="1"/>
  <c r="Z1217" i="10" s="1"/>
  <c r="AA1217" i="10" s="1"/>
  <c r="AB1217" i="10" s="1"/>
  <c r="AC1217" i="10" s="1"/>
  <c r="H1219" i="10" l="1"/>
  <c r="S1219" i="10" s="1"/>
  <c r="D1220" i="10"/>
  <c r="R1219" i="10"/>
  <c r="G1219" i="10" s="1"/>
  <c r="N1219" i="10"/>
  <c r="M1219" i="10"/>
  <c r="I1219" i="10"/>
  <c r="O1219" i="10"/>
  <c r="P1219" i="10"/>
  <c r="K1219" i="10"/>
  <c r="Q1219" i="10"/>
  <c r="L1219" i="10"/>
  <c r="J1219" i="10"/>
  <c r="T1218" i="10"/>
  <c r="U1218" i="10" s="1"/>
  <c r="V1218" i="10" s="1"/>
  <c r="W1218" i="10" s="1"/>
  <c r="X1218" i="10" s="1"/>
  <c r="Y1218" i="10" s="1"/>
  <c r="Z1218" i="10" s="1"/>
  <c r="AA1218" i="10" s="1"/>
  <c r="AB1218" i="10" s="1"/>
  <c r="AC1218" i="10" s="1"/>
  <c r="T1219" i="10" l="1"/>
  <c r="U1219" i="10" s="1"/>
  <c r="V1219" i="10" s="1"/>
  <c r="W1219" i="10" s="1"/>
  <c r="X1219" i="10" s="1"/>
  <c r="Y1219" i="10" s="1"/>
  <c r="Z1219" i="10" s="1"/>
  <c r="AA1219" i="10" s="1"/>
  <c r="AB1219" i="10" s="1"/>
  <c r="AC1219" i="10" s="1"/>
  <c r="O1220" i="10"/>
  <c r="I1220" i="10"/>
  <c r="K1220" i="10"/>
  <c r="L1220" i="10"/>
  <c r="J1220" i="10"/>
  <c r="H1220" i="10"/>
  <c r="S1220" i="10" s="1"/>
  <c r="R1220" i="10"/>
  <c r="G1220" i="10" s="1"/>
  <c r="P1220" i="10"/>
  <c r="M1220" i="10"/>
  <c r="N1220" i="10"/>
  <c r="Q1220" i="10"/>
  <c r="D1221" i="10"/>
  <c r="T1220" i="10" l="1"/>
  <c r="U1220" i="10" s="1"/>
  <c r="V1220" i="10" s="1"/>
  <c r="W1220" i="10" s="1"/>
  <c r="X1220" i="10" s="1"/>
  <c r="Y1220" i="10" s="1"/>
  <c r="Z1220" i="10" s="1"/>
  <c r="AA1220" i="10" s="1"/>
  <c r="AB1220" i="10" s="1"/>
  <c r="AC1220" i="10" s="1"/>
  <c r="H1221" i="10"/>
  <c r="S1221" i="10" s="1"/>
  <c r="D1222" i="10"/>
  <c r="J1221" i="10"/>
  <c r="O1221" i="10"/>
  <c r="L1221" i="10"/>
  <c r="P1221" i="10"/>
  <c r="M1221" i="10"/>
  <c r="I1221" i="10"/>
  <c r="K1221" i="10"/>
  <c r="N1221" i="10"/>
  <c r="R1221" i="10"/>
  <c r="G1221" i="10" s="1"/>
  <c r="Q1221" i="10"/>
  <c r="H1222" i="10" l="1"/>
  <c r="S1222" i="10" s="1"/>
  <c r="K1222" i="10"/>
  <c r="L1222" i="10"/>
  <c r="I1222" i="10"/>
  <c r="N1222" i="10"/>
  <c r="Q1222" i="10"/>
  <c r="P1222" i="10"/>
  <c r="R1222" i="10"/>
  <c r="G1222" i="10" s="1"/>
  <c r="O1222" i="10"/>
  <c r="M1222" i="10"/>
  <c r="D1223" i="10"/>
  <c r="J1222" i="10"/>
  <c r="T1221" i="10"/>
  <c r="U1221" i="10" s="1"/>
  <c r="V1221" i="10" s="1"/>
  <c r="W1221" i="10" s="1"/>
  <c r="X1221" i="10" s="1"/>
  <c r="Y1221" i="10" s="1"/>
  <c r="Z1221" i="10" s="1"/>
  <c r="AA1221" i="10" s="1"/>
  <c r="AB1221" i="10" s="1"/>
  <c r="AC1221" i="10" s="1"/>
  <c r="D1224" i="10" l="1"/>
  <c r="K1223" i="10"/>
  <c r="M1223" i="10"/>
  <c r="J1223" i="10"/>
  <c r="Q1223" i="10"/>
  <c r="I1223" i="10"/>
  <c r="O1223" i="10"/>
  <c r="H1223" i="10"/>
  <c r="S1223" i="10" s="1"/>
  <c r="L1223" i="10"/>
  <c r="R1223" i="10"/>
  <c r="G1223" i="10" s="1"/>
  <c r="P1223" i="10"/>
  <c r="N1223" i="10"/>
  <c r="T1222" i="10"/>
  <c r="U1222" i="10" s="1"/>
  <c r="V1222" i="10" s="1"/>
  <c r="W1222" i="10" s="1"/>
  <c r="X1222" i="10" s="1"/>
  <c r="Y1222" i="10" s="1"/>
  <c r="Z1222" i="10" s="1"/>
  <c r="AA1222" i="10" s="1"/>
  <c r="AB1222" i="10" s="1"/>
  <c r="AC1222" i="10" s="1"/>
  <c r="T1223" i="10" l="1"/>
  <c r="U1223" i="10" s="1"/>
  <c r="V1223" i="10" s="1"/>
  <c r="W1223" i="10" s="1"/>
  <c r="X1223" i="10" s="1"/>
  <c r="Y1223" i="10" s="1"/>
  <c r="Z1223" i="10" s="1"/>
  <c r="AA1223" i="10" s="1"/>
  <c r="AB1223" i="10" s="1"/>
  <c r="AC1223" i="10" s="1"/>
  <c r="O1224" i="10"/>
  <c r="H1224" i="10"/>
  <c r="S1224" i="10" s="1"/>
  <c r="J1224" i="10"/>
  <c r="Q1224" i="10"/>
  <c r="P1224" i="10"/>
  <c r="N1224" i="10"/>
  <c r="I1224" i="10"/>
  <c r="M1224" i="10"/>
  <c r="R1224" i="10"/>
  <c r="G1224" i="10" s="1"/>
  <c r="K1224" i="10"/>
  <c r="D1225" i="10"/>
  <c r="L1224" i="10"/>
  <c r="T1224" i="10" l="1"/>
  <c r="U1224" i="10" s="1"/>
  <c r="V1224" i="10" s="1"/>
  <c r="W1224" i="10" s="1"/>
  <c r="X1224" i="10" s="1"/>
  <c r="Y1224" i="10" s="1"/>
  <c r="Z1224" i="10" s="1"/>
  <c r="AA1224" i="10" s="1"/>
  <c r="AB1224" i="10" s="1"/>
  <c r="AC1224" i="10" s="1"/>
  <c r="H1225" i="10"/>
  <c r="S1225" i="10" s="1"/>
  <c r="D1226" i="10"/>
  <c r="K1225" i="10"/>
  <c r="P1225" i="10"/>
  <c r="L1225" i="10"/>
  <c r="I1225" i="10"/>
  <c r="J1225" i="10"/>
  <c r="M1225" i="10"/>
  <c r="Q1225" i="10"/>
  <c r="O1225" i="10"/>
  <c r="N1225" i="10"/>
  <c r="R1225" i="10"/>
  <c r="G1225" i="10" s="1"/>
  <c r="T1225" i="10" l="1"/>
  <c r="U1225" i="10" s="1"/>
  <c r="V1225" i="10" s="1"/>
  <c r="W1225" i="10" s="1"/>
  <c r="X1225" i="10" s="1"/>
  <c r="Y1225" i="10" s="1"/>
  <c r="Z1225" i="10" s="1"/>
  <c r="AA1225" i="10" s="1"/>
  <c r="AB1225" i="10" s="1"/>
  <c r="AC1225" i="10" s="1"/>
  <c r="H1226" i="10"/>
  <c r="S1226" i="10" s="1"/>
  <c r="R1226" i="10"/>
  <c r="G1226" i="10" s="1"/>
  <c r="N1226" i="10"/>
  <c r="Q1226" i="10"/>
  <c r="I1226" i="10"/>
  <c r="K1226" i="10"/>
  <c r="P1226" i="10"/>
  <c r="O1226" i="10"/>
  <c r="D1227" i="10"/>
  <c r="M1226" i="10"/>
  <c r="L1226" i="10"/>
  <c r="J1226" i="10"/>
  <c r="H1227" i="10" l="1"/>
  <c r="S1227" i="10" s="1"/>
  <c r="L1227" i="10"/>
  <c r="N1227" i="10"/>
  <c r="J1227" i="10"/>
  <c r="P1227" i="10"/>
  <c r="K1227" i="10"/>
  <c r="O1227" i="10"/>
  <c r="D1228" i="10"/>
  <c r="M1227" i="10"/>
  <c r="I1227" i="10"/>
  <c r="Q1227" i="10"/>
  <c r="R1227" i="10"/>
  <c r="G1227" i="10" s="1"/>
  <c r="T1226" i="10"/>
  <c r="U1226" i="10" s="1"/>
  <c r="V1226" i="10" s="1"/>
  <c r="W1226" i="10" s="1"/>
  <c r="X1226" i="10" s="1"/>
  <c r="Y1226" i="10" s="1"/>
  <c r="Z1226" i="10" s="1"/>
  <c r="AA1226" i="10" s="1"/>
  <c r="AB1226" i="10" s="1"/>
  <c r="AC1226" i="10" s="1"/>
  <c r="T1227" i="10" l="1"/>
  <c r="U1227" i="10" s="1"/>
  <c r="V1227" i="10" s="1"/>
  <c r="W1227" i="10" s="1"/>
  <c r="X1227" i="10" s="1"/>
  <c r="Y1227" i="10" s="1"/>
  <c r="Z1227" i="10" s="1"/>
  <c r="AA1227" i="10" s="1"/>
  <c r="AB1227" i="10" s="1"/>
  <c r="AC1227" i="10" s="1"/>
  <c r="I1228" i="10"/>
  <c r="Q1228" i="10"/>
  <c r="D1229" i="10"/>
  <c r="N1228" i="10"/>
  <c r="H1228" i="10"/>
  <c r="S1228" i="10" s="1"/>
  <c r="P1228" i="10"/>
  <c r="M1228" i="10"/>
  <c r="L1228" i="10"/>
  <c r="J1228" i="10"/>
  <c r="O1228" i="10"/>
  <c r="K1228" i="10"/>
  <c r="R1228" i="10"/>
  <c r="G1228" i="10" s="1"/>
  <c r="I1229" i="10" l="1"/>
  <c r="N1229" i="10"/>
  <c r="M1229" i="10"/>
  <c r="J1229" i="10"/>
  <c r="H1229" i="10"/>
  <c r="S1229" i="10" s="1"/>
  <c r="L1229" i="10"/>
  <c r="R1229" i="10"/>
  <c r="G1229" i="10" s="1"/>
  <c r="Q1229" i="10"/>
  <c r="D1230" i="10"/>
  <c r="O1229" i="10"/>
  <c r="K1229" i="10"/>
  <c r="P1229" i="10"/>
  <c r="T1228" i="10"/>
  <c r="U1228" i="10" s="1"/>
  <c r="V1228" i="10" s="1"/>
  <c r="W1228" i="10" s="1"/>
  <c r="X1228" i="10" s="1"/>
  <c r="Y1228" i="10" s="1"/>
  <c r="Z1228" i="10" s="1"/>
  <c r="AA1228" i="10" s="1"/>
  <c r="AB1228" i="10" s="1"/>
  <c r="AC1228" i="10" s="1"/>
  <c r="T1229" i="10" l="1"/>
  <c r="U1229" i="10" s="1"/>
  <c r="V1229" i="10" s="1"/>
  <c r="W1229" i="10" s="1"/>
  <c r="X1229" i="10" s="1"/>
  <c r="Y1229" i="10" s="1"/>
  <c r="Z1229" i="10" s="1"/>
  <c r="AA1229" i="10" s="1"/>
  <c r="AB1229" i="10" s="1"/>
  <c r="AC1229" i="10" s="1"/>
  <c r="N1230" i="10"/>
  <c r="K1230" i="10"/>
  <c r="D1231" i="10"/>
  <c r="M1230" i="10"/>
  <c r="H1230" i="10"/>
  <c r="S1230" i="10" s="1"/>
  <c r="L1230" i="10"/>
  <c r="Q1230" i="10"/>
  <c r="J1230" i="10"/>
  <c r="O1230" i="10"/>
  <c r="R1230" i="10"/>
  <c r="G1230" i="10" s="1"/>
  <c r="I1230" i="10"/>
  <c r="P1230" i="10"/>
  <c r="T1230" i="10" l="1"/>
  <c r="U1230" i="10" s="1"/>
  <c r="V1230" i="10" s="1"/>
  <c r="W1230" i="10" s="1"/>
  <c r="X1230" i="10" s="1"/>
  <c r="Y1230" i="10" s="1"/>
  <c r="Z1230" i="10" s="1"/>
  <c r="AA1230" i="10" s="1"/>
  <c r="AB1230" i="10" s="1"/>
  <c r="AC1230" i="10" s="1"/>
  <c r="O1231" i="10"/>
  <c r="Q1231" i="10"/>
  <c r="J1231" i="10"/>
  <c r="R1231" i="10"/>
  <c r="G1231" i="10" s="1"/>
  <c r="K1231" i="10"/>
  <c r="N1231" i="10"/>
  <c r="M1231" i="10"/>
  <c r="D1232" i="10"/>
  <c r="I1231" i="10"/>
  <c r="H1231" i="10"/>
  <c r="S1231" i="10" s="1"/>
  <c r="P1231" i="10"/>
  <c r="L1231" i="10"/>
  <c r="T1231" i="10" l="1"/>
  <c r="U1231" i="10" s="1"/>
  <c r="V1231" i="10" s="1"/>
  <c r="W1231" i="10" s="1"/>
  <c r="X1231" i="10" s="1"/>
  <c r="Y1231" i="10" s="1"/>
  <c r="Z1231" i="10" s="1"/>
  <c r="AA1231" i="10" s="1"/>
  <c r="AB1231" i="10" s="1"/>
  <c r="AC1231" i="10" s="1"/>
  <c r="O1232" i="10"/>
  <c r="N1232" i="10"/>
  <c r="D1233" i="10"/>
  <c r="J1232" i="10"/>
  <c r="H1232" i="10"/>
  <c r="S1232" i="10" s="1"/>
  <c r="I1232" i="10"/>
  <c r="M1232" i="10"/>
  <c r="Q1232" i="10"/>
  <c r="K1232" i="10"/>
  <c r="R1232" i="10"/>
  <c r="G1232" i="10" s="1"/>
  <c r="P1232" i="10"/>
  <c r="L1232" i="10"/>
  <c r="P1233" i="10" l="1"/>
  <c r="L1233" i="10"/>
  <c r="D1234" i="10"/>
  <c r="K1233" i="10"/>
  <c r="Q1233" i="10"/>
  <c r="H1233" i="10"/>
  <c r="S1233" i="10" s="1"/>
  <c r="R1233" i="10"/>
  <c r="G1233" i="10" s="1"/>
  <c r="I1233" i="10"/>
  <c r="J1233" i="10"/>
  <c r="O1233" i="10"/>
  <c r="N1233" i="10"/>
  <c r="M1233" i="10"/>
  <c r="T1232" i="10"/>
  <c r="U1232" i="10" s="1"/>
  <c r="V1232" i="10" s="1"/>
  <c r="W1232" i="10" s="1"/>
  <c r="X1232" i="10" s="1"/>
  <c r="Y1232" i="10" s="1"/>
  <c r="Z1232" i="10" s="1"/>
  <c r="AA1232" i="10" s="1"/>
  <c r="AB1232" i="10" s="1"/>
  <c r="AC1232" i="10" s="1"/>
  <c r="T1233" i="10" l="1"/>
  <c r="U1233" i="10" s="1"/>
  <c r="V1233" i="10" s="1"/>
  <c r="W1233" i="10" s="1"/>
  <c r="X1233" i="10" s="1"/>
  <c r="Y1233" i="10" s="1"/>
  <c r="Z1233" i="10" s="1"/>
  <c r="AA1233" i="10" s="1"/>
  <c r="AB1233" i="10" s="1"/>
  <c r="AC1233" i="10" s="1"/>
  <c r="N1234" i="10"/>
  <c r="M1234" i="10"/>
  <c r="R1234" i="10"/>
  <c r="G1234" i="10" s="1"/>
  <c r="I1234" i="10"/>
  <c r="D1235" i="10"/>
  <c r="P1234" i="10"/>
  <c r="H1234" i="10"/>
  <c r="S1234" i="10" s="1"/>
  <c r="L1234" i="10"/>
  <c r="Q1234" i="10"/>
  <c r="O1234" i="10"/>
  <c r="K1234" i="10"/>
  <c r="J1234" i="10"/>
  <c r="T1234" i="10" l="1"/>
  <c r="U1234" i="10" s="1"/>
  <c r="V1234" i="10" s="1"/>
  <c r="W1234" i="10" s="1"/>
  <c r="X1234" i="10" s="1"/>
  <c r="Y1234" i="10" s="1"/>
  <c r="Z1234" i="10" s="1"/>
  <c r="AA1234" i="10" s="1"/>
  <c r="AB1234" i="10" s="1"/>
  <c r="AC1234" i="10" s="1"/>
  <c r="H1235" i="10"/>
  <c r="S1235" i="10" s="1"/>
  <c r="M1235" i="10"/>
  <c r="P1235" i="10"/>
  <c r="I1235" i="10"/>
  <c r="R1235" i="10"/>
  <c r="G1235" i="10" s="1"/>
  <c r="L1235" i="10"/>
  <c r="N1235" i="10"/>
  <c r="K1235" i="10"/>
  <c r="D1236" i="10"/>
  <c r="O1235" i="10"/>
  <c r="Q1235" i="10"/>
  <c r="J1235" i="10"/>
  <c r="H1236" i="10" l="1"/>
  <c r="S1236" i="10" s="1"/>
  <c r="N1236" i="10"/>
  <c r="M1236" i="10"/>
  <c r="L1236" i="10"/>
  <c r="I1236" i="10"/>
  <c r="J1236" i="10"/>
  <c r="Q1236" i="10"/>
  <c r="P1236" i="10"/>
  <c r="D1237" i="10"/>
  <c r="O1236" i="10"/>
  <c r="R1236" i="10"/>
  <c r="G1236" i="10" s="1"/>
  <c r="K1236" i="10"/>
  <c r="T1235" i="10"/>
  <c r="U1235" i="10" s="1"/>
  <c r="V1235" i="10" s="1"/>
  <c r="W1235" i="10" s="1"/>
  <c r="X1235" i="10" s="1"/>
  <c r="Y1235" i="10" s="1"/>
  <c r="Z1235" i="10" s="1"/>
  <c r="AA1235" i="10" s="1"/>
  <c r="AB1235" i="10" s="1"/>
  <c r="AC1235" i="10" s="1"/>
  <c r="H1237" i="10" l="1"/>
  <c r="S1237" i="10" s="1"/>
  <c r="M1237" i="10"/>
  <c r="N1237" i="10"/>
  <c r="D1238" i="10"/>
  <c r="L1237" i="10"/>
  <c r="O1237" i="10"/>
  <c r="J1237" i="10"/>
  <c r="I1237" i="10"/>
  <c r="P1237" i="10"/>
  <c r="R1237" i="10"/>
  <c r="G1237" i="10" s="1"/>
  <c r="Q1237" i="10"/>
  <c r="K1237" i="10"/>
  <c r="T1236" i="10"/>
  <c r="U1236" i="10" s="1"/>
  <c r="V1236" i="10" s="1"/>
  <c r="W1236" i="10" s="1"/>
  <c r="X1236" i="10" s="1"/>
  <c r="Y1236" i="10" s="1"/>
  <c r="Z1236" i="10" s="1"/>
  <c r="AA1236" i="10" s="1"/>
  <c r="AB1236" i="10" s="1"/>
  <c r="AC1236" i="10" s="1"/>
  <c r="T1237" i="10" l="1"/>
  <c r="U1237" i="10" s="1"/>
  <c r="V1237" i="10" s="1"/>
  <c r="W1237" i="10" s="1"/>
  <c r="X1237" i="10" s="1"/>
  <c r="Y1237" i="10" s="1"/>
  <c r="Z1237" i="10" s="1"/>
  <c r="AA1237" i="10" s="1"/>
  <c r="AB1237" i="10" s="1"/>
  <c r="AC1237" i="10" s="1"/>
  <c r="P1238" i="10"/>
  <c r="M1238" i="10"/>
  <c r="N1238" i="10"/>
  <c r="Q1238" i="10"/>
  <c r="J1238" i="10"/>
  <c r="K1238" i="10"/>
  <c r="R1238" i="10"/>
  <c r="G1238" i="10" s="1"/>
  <c r="L1238" i="10"/>
  <c r="D1239" i="10"/>
  <c r="O1238" i="10"/>
  <c r="H1238" i="10"/>
  <c r="S1238" i="10" s="1"/>
  <c r="I1238" i="10"/>
  <c r="T1238" i="10" l="1"/>
  <c r="U1238" i="10" s="1"/>
  <c r="V1238" i="10" s="1"/>
  <c r="W1238" i="10" s="1"/>
  <c r="X1238" i="10" s="1"/>
  <c r="Y1238" i="10" s="1"/>
  <c r="Z1238" i="10" s="1"/>
  <c r="AA1238" i="10" s="1"/>
  <c r="AB1238" i="10" s="1"/>
  <c r="AC1238" i="10" s="1"/>
  <c r="H1239" i="10"/>
  <c r="S1239" i="10" s="1"/>
  <c r="R1239" i="10"/>
  <c r="G1239" i="10" s="1"/>
  <c r="J1239" i="10"/>
  <c r="O1239" i="10"/>
  <c r="I1239" i="10"/>
  <c r="M1239" i="10"/>
  <c r="N1239" i="10"/>
  <c r="D1240" i="10"/>
  <c r="Q1239" i="10"/>
  <c r="L1239" i="10"/>
  <c r="K1239" i="10"/>
  <c r="P1239" i="10"/>
  <c r="T1239" i="10" l="1"/>
  <c r="U1239" i="10" s="1"/>
  <c r="V1239" i="10" s="1"/>
  <c r="W1239" i="10" s="1"/>
  <c r="X1239" i="10" s="1"/>
  <c r="Y1239" i="10" s="1"/>
  <c r="Z1239" i="10" s="1"/>
  <c r="AA1239" i="10" s="1"/>
  <c r="AB1239" i="10" s="1"/>
  <c r="AC1239" i="10" s="1"/>
  <c r="H1240" i="10"/>
  <c r="S1240" i="10" s="1"/>
  <c r="L1240" i="10"/>
  <c r="D1241" i="10"/>
  <c r="I1240" i="10"/>
  <c r="N1240" i="10"/>
  <c r="K1240" i="10"/>
  <c r="J1240" i="10"/>
  <c r="Q1240" i="10"/>
  <c r="R1240" i="10"/>
  <c r="G1240" i="10" s="1"/>
  <c r="O1240" i="10"/>
  <c r="M1240" i="10"/>
  <c r="P1240" i="10"/>
  <c r="H1241" i="10" l="1"/>
  <c r="S1241" i="10" s="1"/>
  <c r="P1241" i="10"/>
  <c r="K1241" i="10"/>
  <c r="I1241" i="10"/>
  <c r="M1241" i="10"/>
  <c r="Q1241" i="10"/>
  <c r="L1241" i="10"/>
  <c r="D1242" i="10"/>
  <c r="R1241" i="10"/>
  <c r="G1241" i="10" s="1"/>
  <c r="N1241" i="10"/>
  <c r="O1241" i="10"/>
  <c r="J1241" i="10"/>
  <c r="T1240" i="10"/>
  <c r="U1240" i="10" s="1"/>
  <c r="V1240" i="10" s="1"/>
  <c r="W1240" i="10" s="1"/>
  <c r="X1240" i="10" s="1"/>
  <c r="Y1240" i="10" s="1"/>
  <c r="Z1240" i="10" s="1"/>
  <c r="AA1240" i="10" s="1"/>
  <c r="AB1240" i="10" s="1"/>
  <c r="AC1240" i="10" s="1"/>
  <c r="H1242" i="10" l="1"/>
  <c r="S1242" i="10" s="1"/>
  <c r="P1242" i="10"/>
  <c r="D1243" i="10"/>
  <c r="O1242" i="10"/>
  <c r="M1242" i="10"/>
  <c r="K1242" i="10"/>
  <c r="R1242" i="10"/>
  <c r="G1242" i="10" s="1"/>
  <c r="J1242" i="10"/>
  <c r="N1242" i="10"/>
  <c r="I1242" i="10"/>
  <c r="Q1242" i="10"/>
  <c r="L1242" i="10"/>
  <c r="T1241" i="10"/>
  <c r="U1241" i="10" s="1"/>
  <c r="V1241" i="10" s="1"/>
  <c r="W1241" i="10" s="1"/>
  <c r="X1241" i="10" s="1"/>
  <c r="Y1241" i="10" s="1"/>
  <c r="Z1241" i="10" s="1"/>
  <c r="AA1241" i="10" s="1"/>
  <c r="AB1241" i="10" s="1"/>
  <c r="AC1241" i="10" s="1"/>
  <c r="H1243" i="10" l="1"/>
  <c r="S1243" i="10" s="1"/>
  <c r="K1243" i="10"/>
  <c r="R1243" i="10"/>
  <c r="G1243" i="10" s="1"/>
  <c r="N1243" i="10"/>
  <c r="I1243" i="10"/>
  <c r="J1243" i="10"/>
  <c r="O1243" i="10"/>
  <c r="Q1243" i="10"/>
  <c r="D1244" i="10"/>
  <c r="M1243" i="10"/>
  <c r="L1243" i="10"/>
  <c r="P1243" i="10"/>
  <c r="T1242" i="10"/>
  <c r="U1242" i="10" s="1"/>
  <c r="V1242" i="10" s="1"/>
  <c r="W1242" i="10" s="1"/>
  <c r="X1242" i="10" s="1"/>
  <c r="Y1242" i="10" s="1"/>
  <c r="Z1242" i="10" s="1"/>
  <c r="AA1242" i="10" s="1"/>
  <c r="AB1242" i="10" s="1"/>
  <c r="AC1242" i="10" s="1"/>
  <c r="T1243" i="10" l="1"/>
  <c r="U1243" i="10" s="1"/>
  <c r="V1243" i="10" s="1"/>
  <c r="W1243" i="10" s="1"/>
  <c r="X1243" i="10" s="1"/>
  <c r="Y1243" i="10" s="1"/>
  <c r="Z1243" i="10" s="1"/>
  <c r="AA1243" i="10" s="1"/>
  <c r="AB1243" i="10" s="1"/>
  <c r="AC1243" i="10" s="1"/>
  <c r="D1245" i="10"/>
  <c r="R1244" i="10"/>
  <c r="G1244" i="10" s="1"/>
  <c r="H1244" i="10"/>
  <c r="S1244" i="10" s="1"/>
  <c r="L1244" i="10"/>
  <c r="J1244" i="10"/>
  <c r="P1244" i="10"/>
  <c r="K1244" i="10"/>
  <c r="O1244" i="10"/>
  <c r="Q1244" i="10"/>
  <c r="I1244" i="10"/>
  <c r="M1244" i="10"/>
  <c r="N1244" i="10"/>
  <c r="T1244" i="10" l="1"/>
  <c r="U1244" i="10" s="1"/>
  <c r="V1244" i="10" s="1"/>
  <c r="W1244" i="10" s="1"/>
  <c r="X1244" i="10" s="1"/>
  <c r="Y1244" i="10" s="1"/>
  <c r="Z1244" i="10" s="1"/>
  <c r="AA1244" i="10" s="1"/>
  <c r="AB1244" i="10" s="1"/>
  <c r="AC1244" i="10" s="1"/>
  <c r="D1246" i="10"/>
  <c r="P1245" i="10"/>
  <c r="N1245" i="10"/>
  <c r="H1245" i="10"/>
  <c r="S1245" i="10" s="1"/>
  <c r="Q1245" i="10"/>
  <c r="K1245" i="10"/>
  <c r="I1245" i="10"/>
  <c r="M1245" i="10"/>
  <c r="J1245" i="10"/>
  <c r="R1245" i="10"/>
  <c r="G1245" i="10" s="1"/>
  <c r="O1245" i="10"/>
  <c r="L1245" i="10"/>
  <c r="T1245" i="10" l="1"/>
  <c r="U1245" i="10" s="1"/>
  <c r="V1245" i="10" s="1"/>
  <c r="W1245" i="10" s="1"/>
  <c r="X1245" i="10" s="1"/>
  <c r="Y1245" i="10" s="1"/>
  <c r="Z1245" i="10" s="1"/>
  <c r="AA1245" i="10" s="1"/>
  <c r="AB1245" i="10" s="1"/>
  <c r="AC1245" i="10" s="1"/>
  <c r="H1246" i="10"/>
  <c r="S1246" i="10" s="1"/>
  <c r="L1246" i="10"/>
  <c r="J1246" i="10"/>
  <c r="R1246" i="10"/>
  <c r="G1246" i="10" s="1"/>
  <c r="O1246" i="10"/>
  <c r="M1246" i="10"/>
  <c r="I1246" i="10"/>
  <c r="P1246" i="10"/>
  <c r="K1246" i="10"/>
  <c r="D1247" i="10"/>
  <c r="Q1246" i="10"/>
  <c r="N1246" i="10"/>
  <c r="H1247" i="10" l="1"/>
  <c r="S1247" i="10" s="1"/>
  <c r="J1247" i="10"/>
  <c r="K1247" i="10"/>
  <c r="O1247" i="10"/>
  <c r="Q1247" i="10"/>
  <c r="D1248" i="10"/>
  <c r="I1247" i="10"/>
  <c r="L1247" i="10"/>
  <c r="N1247" i="10"/>
  <c r="P1247" i="10"/>
  <c r="M1247" i="10"/>
  <c r="R1247" i="10"/>
  <c r="G1247" i="10" s="1"/>
  <c r="T1246" i="10"/>
  <c r="U1246" i="10" s="1"/>
  <c r="V1246" i="10" s="1"/>
  <c r="W1246" i="10" s="1"/>
  <c r="X1246" i="10" s="1"/>
  <c r="Y1246" i="10" s="1"/>
  <c r="Z1246" i="10" s="1"/>
  <c r="AA1246" i="10" s="1"/>
  <c r="AB1246" i="10" s="1"/>
  <c r="AC1246" i="10" s="1"/>
  <c r="H1248" i="10" l="1"/>
  <c r="S1248" i="10" s="1"/>
  <c r="L1248" i="10"/>
  <c r="P1248" i="10"/>
  <c r="N1248" i="10"/>
  <c r="J1248" i="10"/>
  <c r="M1248" i="10"/>
  <c r="K1248" i="10"/>
  <c r="Q1248" i="10"/>
  <c r="R1248" i="10"/>
  <c r="G1248" i="10" s="1"/>
  <c r="O1248" i="10"/>
  <c r="D1249" i="10"/>
  <c r="I1248" i="10"/>
  <c r="T1247" i="10"/>
  <c r="U1247" i="10" s="1"/>
  <c r="V1247" i="10" s="1"/>
  <c r="W1247" i="10" s="1"/>
  <c r="X1247" i="10" s="1"/>
  <c r="Y1247" i="10" s="1"/>
  <c r="Z1247" i="10" s="1"/>
  <c r="AA1247" i="10" s="1"/>
  <c r="AB1247" i="10" s="1"/>
  <c r="AC1247" i="10" s="1"/>
  <c r="T1248" i="10" l="1"/>
  <c r="U1248" i="10" s="1"/>
  <c r="V1248" i="10" s="1"/>
  <c r="W1248" i="10" s="1"/>
  <c r="X1248" i="10" s="1"/>
  <c r="Y1248" i="10" s="1"/>
  <c r="Z1248" i="10" s="1"/>
  <c r="AA1248" i="10" s="1"/>
  <c r="AB1248" i="10" s="1"/>
  <c r="AC1248" i="10" s="1"/>
  <c r="H1249" i="10"/>
  <c r="S1249" i="10" s="1"/>
  <c r="R1249" i="10"/>
  <c r="G1249" i="10" s="1"/>
  <c r="N1249" i="10"/>
  <c r="O1249" i="10"/>
  <c r="P1249" i="10"/>
  <c r="M1249" i="10"/>
  <c r="L1249" i="10"/>
  <c r="K1249" i="10"/>
  <c r="I1249" i="10"/>
  <c r="D1250" i="10"/>
  <c r="J1249" i="10"/>
  <c r="Q1249" i="10"/>
  <c r="M1250" i="10" l="1"/>
  <c r="I1250" i="10"/>
  <c r="O1250" i="10"/>
  <c r="Q1250" i="10"/>
  <c r="L1250" i="10"/>
  <c r="D1251" i="10"/>
  <c r="N1250" i="10"/>
  <c r="R1250" i="10"/>
  <c r="G1250" i="10" s="1"/>
  <c r="J1250" i="10"/>
  <c r="H1250" i="10"/>
  <c r="S1250" i="10" s="1"/>
  <c r="K1250" i="10"/>
  <c r="P1250" i="10"/>
  <c r="T1249" i="10"/>
  <c r="U1249" i="10" s="1"/>
  <c r="V1249" i="10" s="1"/>
  <c r="W1249" i="10" s="1"/>
  <c r="X1249" i="10" s="1"/>
  <c r="Y1249" i="10" s="1"/>
  <c r="Z1249" i="10" s="1"/>
  <c r="AA1249" i="10" s="1"/>
  <c r="AB1249" i="10" s="1"/>
  <c r="AC1249" i="10" s="1"/>
  <c r="T1250" i="10" l="1"/>
  <c r="U1250" i="10" s="1"/>
  <c r="V1250" i="10" s="1"/>
  <c r="W1250" i="10" s="1"/>
  <c r="X1250" i="10" s="1"/>
  <c r="Y1250" i="10" s="1"/>
  <c r="Z1250" i="10" s="1"/>
  <c r="AA1250" i="10" s="1"/>
  <c r="AB1250" i="10" s="1"/>
  <c r="AC1250" i="10" s="1"/>
  <c r="H1251" i="10"/>
  <c r="S1251" i="10" s="1"/>
  <c r="J1251" i="10"/>
  <c r="D1252" i="10"/>
  <c r="L1251" i="10"/>
  <c r="N1251" i="10"/>
  <c r="K1251" i="10"/>
  <c r="M1251" i="10"/>
  <c r="P1251" i="10"/>
  <c r="Q1251" i="10"/>
  <c r="R1251" i="10"/>
  <c r="G1251" i="10" s="1"/>
  <c r="I1251" i="10"/>
  <c r="O1251" i="10"/>
  <c r="H1252" i="10" l="1"/>
  <c r="S1252" i="10" s="1"/>
  <c r="Q1252" i="10"/>
  <c r="R1252" i="10"/>
  <c r="G1252" i="10" s="1"/>
  <c r="O1252" i="10"/>
  <c r="P1252" i="10"/>
  <c r="I1252" i="10"/>
  <c r="K1252" i="10"/>
  <c r="M1252" i="10"/>
  <c r="D1253" i="10"/>
  <c r="J1252" i="10"/>
  <c r="L1252" i="10"/>
  <c r="N1252" i="10"/>
  <c r="T1251" i="10"/>
  <c r="U1251" i="10" s="1"/>
  <c r="V1251" i="10" s="1"/>
  <c r="W1251" i="10" s="1"/>
  <c r="X1251" i="10" s="1"/>
  <c r="Y1251" i="10" s="1"/>
  <c r="Z1251" i="10" s="1"/>
  <c r="AA1251" i="10" s="1"/>
  <c r="AB1251" i="10" s="1"/>
  <c r="AC1251" i="10" s="1"/>
  <c r="N1253" i="10" l="1"/>
  <c r="D1254" i="10"/>
  <c r="H1253" i="10"/>
  <c r="S1253" i="10" s="1"/>
  <c r="R1253" i="10"/>
  <c r="G1253" i="10" s="1"/>
  <c r="M1253" i="10"/>
  <c r="K1253" i="10"/>
  <c r="P1253" i="10"/>
  <c r="Q1253" i="10"/>
  <c r="L1253" i="10"/>
  <c r="I1253" i="10"/>
  <c r="J1253" i="10"/>
  <c r="O1253" i="10"/>
  <c r="T1252" i="10"/>
  <c r="U1252" i="10" s="1"/>
  <c r="V1252" i="10" s="1"/>
  <c r="W1252" i="10" s="1"/>
  <c r="X1252" i="10" s="1"/>
  <c r="Y1252" i="10" s="1"/>
  <c r="Z1252" i="10" s="1"/>
  <c r="AA1252" i="10" s="1"/>
  <c r="AB1252" i="10" s="1"/>
  <c r="AC1252" i="10" s="1"/>
  <c r="T1253" i="10" l="1"/>
  <c r="U1253" i="10" s="1"/>
  <c r="V1253" i="10" s="1"/>
  <c r="W1253" i="10" s="1"/>
  <c r="X1253" i="10" s="1"/>
  <c r="Y1253" i="10" s="1"/>
  <c r="Z1253" i="10" s="1"/>
  <c r="AA1253" i="10" s="1"/>
  <c r="AB1253" i="10" s="1"/>
  <c r="AC1253" i="10" s="1"/>
  <c r="J1254" i="10"/>
  <c r="R1254" i="10"/>
  <c r="G1254" i="10" s="1"/>
  <c r="L1254" i="10"/>
  <c r="I1254" i="10"/>
  <c r="K1254" i="10"/>
  <c r="N1254" i="10"/>
  <c r="D1255" i="10"/>
  <c r="M1254" i="10"/>
  <c r="H1254" i="10"/>
  <c r="S1254" i="10" s="1"/>
  <c r="O1254" i="10"/>
  <c r="Q1254" i="10"/>
  <c r="P1254" i="10"/>
  <c r="T1254" i="10" l="1"/>
  <c r="U1254" i="10" s="1"/>
  <c r="V1254" i="10" s="1"/>
  <c r="W1254" i="10" s="1"/>
  <c r="X1254" i="10" s="1"/>
  <c r="Y1254" i="10" s="1"/>
  <c r="Z1254" i="10" s="1"/>
  <c r="AA1254" i="10" s="1"/>
  <c r="AB1254" i="10" s="1"/>
  <c r="AC1254" i="10" s="1"/>
  <c r="H1255" i="10"/>
  <c r="S1255" i="10" s="1"/>
  <c r="N1255" i="10"/>
  <c r="M1255" i="10"/>
  <c r="O1255" i="10"/>
  <c r="L1255" i="10"/>
  <c r="D1256" i="10"/>
  <c r="R1255" i="10"/>
  <c r="G1255" i="10" s="1"/>
  <c r="K1255" i="10"/>
  <c r="P1255" i="10"/>
  <c r="Q1255" i="10"/>
  <c r="I1255" i="10"/>
  <c r="J1255" i="10"/>
  <c r="T1255" i="10" l="1"/>
  <c r="U1255" i="10" s="1"/>
  <c r="V1255" i="10" s="1"/>
  <c r="W1255" i="10" s="1"/>
  <c r="X1255" i="10" s="1"/>
  <c r="Y1255" i="10" s="1"/>
  <c r="Z1255" i="10" s="1"/>
  <c r="AA1255" i="10" s="1"/>
  <c r="AB1255" i="10" s="1"/>
  <c r="AC1255" i="10" s="1"/>
  <c r="H1256" i="10"/>
  <c r="S1256" i="10" s="1"/>
  <c r="D1257" i="10"/>
  <c r="P1256" i="10"/>
  <c r="O1256" i="10"/>
  <c r="Q1256" i="10"/>
  <c r="J1256" i="10"/>
  <c r="K1256" i="10"/>
  <c r="N1256" i="10"/>
  <c r="R1256" i="10"/>
  <c r="G1256" i="10" s="1"/>
  <c r="I1256" i="10"/>
  <c r="L1256" i="10"/>
  <c r="M1256" i="10"/>
  <c r="H1257" i="10" l="1"/>
  <c r="S1257" i="10" s="1"/>
  <c r="R1257" i="10"/>
  <c r="G1257" i="10" s="1"/>
  <c r="O1257" i="10"/>
  <c r="M1257" i="10"/>
  <c r="Q1257" i="10"/>
  <c r="D1258" i="10"/>
  <c r="J1257" i="10"/>
  <c r="K1257" i="10"/>
  <c r="I1257" i="10"/>
  <c r="L1257" i="10"/>
  <c r="N1257" i="10"/>
  <c r="P1257" i="10"/>
  <c r="T1256" i="10"/>
  <c r="U1256" i="10" s="1"/>
  <c r="V1256" i="10" s="1"/>
  <c r="W1256" i="10" s="1"/>
  <c r="X1256" i="10" s="1"/>
  <c r="Y1256" i="10" s="1"/>
  <c r="Z1256" i="10" s="1"/>
  <c r="AA1256" i="10" s="1"/>
  <c r="AB1256" i="10" s="1"/>
  <c r="AC1256" i="10" s="1"/>
  <c r="D1259" i="10" l="1"/>
  <c r="M1258" i="10"/>
  <c r="H1258" i="10"/>
  <c r="S1258" i="10" s="1"/>
  <c r="K1258" i="10"/>
  <c r="P1258" i="10"/>
  <c r="I1258" i="10"/>
  <c r="O1258" i="10"/>
  <c r="J1258" i="10"/>
  <c r="L1258" i="10"/>
  <c r="N1258" i="10"/>
  <c r="Q1258" i="10"/>
  <c r="R1258" i="10"/>
  <c r="G1258" i="10" s="1"/>
  <c r="T1257" i="10"/>
  <c r="U1257" i="10" s="1"/>
  <c r="V1257" i="10" s="1"/>
  <c r="W1257" i="10" s="1"/>
  <c r="X1257" i="10" s="1"/>
  <c r="Y1257" i="10" s="1"/>
  <c r="Z1257" i="10" s="1"/>
  <c r="AA1257" i="10" s="1"/>
  <c r="AB1257" i="10" s="1"/>
  <c r="AC1257" i="10" s="1"/>
  <c r="T1258" i="10" l="1"/>
  <c r="U1258" i="10" s="1"/>
  <c r="V1258" i="10" s="1"/>
  <c r="W1258" i="10" s="1"/>
  <c r="X1258" i="10" s="1"/>
  <c r="Y1258" i="10" s="1"/>
  <c r="Z1258" i="10" s="1"/>
  <c r="AA1258" i="10" s="1"/>
  <c r="AB1258" i="10" s="1"/>
  <c r="AC1258" i="10" s="1"/>
  <c r="H1259" i="10"/>
  <c r="S1259" i="10" s="1"/>
  <c r="M1259" i="10"/>
  <c r="P1259" i="10"/>
  <c r="L1259" i="10"/>
  <c r="R1259" i="10"/>
  <c r="G1259" i="10" s="1"/>
  <c r="O1259" i="10"/>
  <c r="Q1259" i="10"/>
  <c r="I1259" i="10"/>
  <c r="K1259" i="10"/>
  <c r="D1260" i="10"/>
  <c r="J1259" i="10"/>
  <c r="N1259" i="10"/>
  <c r="H1260" i="10" l="1"/>
  <c r="S1260" i="10" s="1"/>
  <c r="P1260" i="10"/>
  <c r="R1260" i="10"/>
  <c r="G1260" i="10" s="1"/>
  <c r="Q1260" i="10"/>
  <c r="D1261" i="10"/>
  <c r="N1260" i="10"/>
  <c r="I1260" i="10"/>
  <c r="O1260" i="10"/>
  <c r="K1260" i="10"/>
  <c r="L1260" i="10"/>
  <c r="M1260" i="10"/>
  <c r="J1260" i="10"/>
  <c r="T1259" i="10"/>
  <c r="U1259" i="10" s="1"/>
  <c r="V1259" i="10" s="1"/>
  <c r="W1259" i="10" s="1"/>
  <c r="X1259" i="10" s="1"/>
  <c r="Y1259" i="10" s="1"/>
  <c r="Z1259" i="10" s="1"/>
  <c r="AA1259" i="10" s="1"/>
  <c r="AB1259" i="10" s="1"/>
  <c r="AC1259" i="10" s="1"/>
  <c r="H1261" i="10" l="1"/>
  <c r="S1261" i="10" s="1"/>
  <c r="M1261" i="10"/>
  <c r="N1261" i="10"/>
  <c r="L1261" i="10"/>
  <c r="O1261" i="10"/>
  <c r="R1261" i="10"/>
  <c r="G1261" i="10" s="1"/>
  <c r="P1261" i="10"/>
  <c r="J1261" i="10"/>
  <c r="K1261" i="10"/>
  <c r="Q1261" i="10"/>
  <c r="D1262" i="10"/>
  <c r="I1261" i="10"/>
  <c r="T1260" i="10"/>
  <c r="U1260" i="10" s="1"/>
  <c r="V1260" i="10" s="1"/>
  <c r="W1260" i="10" s="1"/>
  <c r="X1260" i="10" s="1"/>
  <c r="Y1260" i="10" s="1"/>
  <c r="Z1260" i="10" s="1"/>
  <c r="AA1260" i="10" s="1"/>
  <c r="AB1260" i="10" s="1"/>
  <c r="AC1260" i="10" s="1"/>
  <c r="H1262" i="10" l="1"/>
  <c r="S1262" i="10" s="1"/>
  <c r="J1262" i="10"/>
  <c r="R1262" i="10"/>
  <c r="G1262" i="10" s="1"/>
  <c r="L1262" i="10"/>
  <c r="D1263" i="10"/>
  <c r="I1262" i="10"/>
  <c r="O1262" i="10"/>
  <c r="N1262" i="10"/>
  <c r="P1262" i="10"/>
  <c r="K1262" i="10"/>
  <c r="Q1262" i="10"/>
  <c r="M1262" i="10"/>
  <c r="T1261" i="10"/>
  <c r="U1261" i="10" s="1"/>
  <c r="V1261" i="10" s="1"/>
  <c r="W1261" i="10" s="1"/>
  <c r="X1261" i="10" s="1"/>
  <c r="Y1261" i="10" s="1"/>
  <c r="Z1261" i="10" s="1"/>
  <c r="AA1261" i="10" s="1"/>
  <c r="AB1261" i="10" s="1"/>
  <c r="AC1261" i="10" s="1"/>
  <c r="H1263" i="10" l="1"/>
  <c r="S1263" i="10" s="1"/>
  <c r="R1263" i="10"/>
  <c r="G1263" i="10" s="1"/>
  <c r="L1263" i="10"/>
  <c r="Q1263" i="10"/>
  <c r="J1263" i="10"/>
  <c r="P1263" i="10"/>
  <c r="I1263" i="10"/>
  <c r="O1263" i="10"/>
  <c r="M1263" i="10"/>
  <c r="K1263" i="10"/>
  <c r="N1263" i="10"/>
  <c r="D1264" i="10"/>
  <c r="T1262" i="10"/>
  <c r="U1262" i="10" s="1"/>
  <c r="V1262" i="10" s="1"/>
  <c r="W1262" i="10" s="1"/>
  <c r="X1262" i="10" s="1"/>
  <c r="Y1262" i="10" s="1"/>
  <c r="Z1262" i="10" s="1"/>
  <c r="AA1262" i="10" s="1"/>
  <c r="AB1262" i="10" s="1"/>
  <c r="AC1262" i="10" s="1"/>
  <c r="L1264" i="10" l="1"/>
  <c r="J1264" i="10"/>
  <c r="O1264" i="10"/>
  <c r="M1264" i="10"/>
  <c r="D1265" i="10"/>
  <c r="K1264" i="10"/>
  <c r="H1264" i="10"/>
  <c r="S1264" i="10" s="1"/>
  <c r="Q1264" i="10"/>
  <c r="R1264" i="10"/>
  <c r="G1264" i="10" s="1"/>
  <c r="I1264" i="10"/>
  <c r="P1264" i="10"/>
  <c r="N1264" i="10"/>
  <c r="T1263" i="10"/>
  <c r="U1263" i="10" s="1"/>
  <c r="V1263" i="10" s="1"/>
  <c r="W1263" i="10" s="1"/>
  <c r="X1263" i="10" s="1"/>
  <c r="Y1263" i="10" s="1"/>
  <c r="Z1263" i="10" s="1"/>
  <c r="AA1263" i="10" s="1"/>
  <c r="AB1263" i="10" s="1"/>
  <c r="AC1263" i="10" s="1"/>
  <c r="T1264" i="10" l="1"/>
  <c r="U1264" i="10" s="1"/>
  <c r="V1264" i="10" s="1"/>
  <c r="W1264" i="10" s="1"/>
  <c r="X1264" i="10" s="1"/>
  <c r="Y1264" i="10" s="1"/>
  <c r="Z1264" i="10" s="1"/>
  <c r="AA1264" i="10" s="1"/>
  <c r="AB1264" i="10" s="1"/>
  <c r="AC1264" i="10" s="1"/>
  <c r="H1265" i="10"/>
  <c r="S1265" i="10" s="1"/>
  <c r="O1265" i="10"/>
  <c r="N1265" i="10"/>
  <c r="R1265" i="10"/>
  <c r="G1265" i="10" s="1"/>
  <c r="Q1265" i="10"/>
  <c r="J1265" i="10"/>
  <c r="K1265" i="10"/>
  <c r="P1265" i="10"/>
  <c r="M1265" i="10"/>
  <c r="L1265" i="10"/>
  <c r="D1266" i="10"/>
  <c r="I1265" i="10"/>
  <c r="H1266" i="10" l="1"/>
  <c r="S1266" i="10" s="1"/>
  <c r="R1266" i="10"/>
  <c r="G1266" i="10" s="1"/>
  <c r="J1266" i="10"/>
  <c r="I1266" i="10"/>
  <c r="L1266" i="10"/>
  <c r="D1267" i="10"/>
  <c r="O1266" i="10"/>
  <c r="K1266" i="10"/>
  <c r="Q1266" i="10"/>
  <c r="M1266" i="10"/>
  <c r="N1266" i="10"/>
  <c r="P1266" i="10"/>
  <c r="T1265" i="10"/>
  <c r="U1265" i="10" s="1"/>
  <c r="V1265" i="10" s="1"/>
  <c r="W1265" i="10" s="1"/>
  <c r="X1265" i="10" s="1"/>
  <c r="Y1265" i="10" s="1"/>
  <c r="Z1265" i="10" s="1"/>
  <c r="AA1265" i="10" s="1"/>
  <c r="AB1265" i="10" s="1"/>
  <c r="AC1265" i="10" s="1"/>
  <c r="T1266" i="10" l="1"/>
  <c r="U1266" i="10" s="1"/>
  <c r="V1266" i="10" s="1"/>
  <c r="W1266" i="10" s="1"/>
  <c r="X1266" i="10" s="1"/>
  <c r="Y1266" i="10" s="1"/>
  <c r="Z1266" i="10" s="1"/>
  <c r="AA1266" i="10" s="1"/>
  <c r="AB1266" i="10" s="1"/>
  <c r="AC1266" i="10" s="1"/>
  <c r="H1267" i="10"/>
  <c r="S1267" i="10" s="1"/>
  <c r="K1267" i="10"/>
  <c r="Q1267" i="10"/>
  <c r="O1267" i="10"/>
  <c r="J1267" i="10"/>
  <c r="L1267" i="10"/>
  <c r="P1267" i="10"/>
  <c r="N1267" i="10"/>
  <c r="M1267" i="10"/>
  <c r="R1267" i="10"/>
  <c r="G1267" i="10" s="1"/>
  <c r="D1268" i="10"/>
  <c r="I1267" i="10"/>
  <c r="H1268" i="10" l="1"/>
  <c r="S1268" i="10" s="1"/>
  <c r="P1268" i="10"/>
  <c r="I1268" i="10"/>
  <c r="O1268" i="10"/>
  <c r="N1268" i="10"/>
  <c r="D1269" i="10"/>
  <c r="Q1268" i="10"/>
  <c r="K1268" i="10"/>
  <c r="L1268" i="10"/>
  <c r="R1268" i="10"/>
  <c r="G1268" i="10" s="1"/>
  <c r="J1268" i="10"/>
  <c r="M1268" i="10"/>
  <c r="T1267" i="10"/>
  <c r="U1267" i="10" s="1"/>
  <c r="V1267" i="10" s="1"/>
  <c r="W1267" i="10" s="1"/>
  <c r="X1267" i="10" s="1"/>
  <c r="Y1267" i="10" s="1"/>
  <c r="Z1267" i="10" s="1"/>
  <c r="AA1267" i="10" s="1"/>
  <c r="AB1267" i="10" s="1"/>
  <c r="AC1267" i="10" s="1"/>
  <c r="H1269" i="10" l="1"/>
  <c r="S1269" i="10" s="1"/>
  <c r="O1269" i="10"/>
  <c r="K1269" i="10"/>
  <c r="I1269" i="10"/>
  <c r="J1269" i="10"/>
  <c r="R1269" i="10"/>
  <c r="G1269" i="10" s="1"/>
  <c r="L1269" i="10"/>
  <c r="P1269" i="10"/>
  <c r="N1269" i="10"/>
  <c r="M1269" i="10"/>
  <c r="D1270" i="10"/>
  <c r="Q1269" i="10"/>
  <c r="T1268" i="10"/>
  <c r="U1268" i="10" s="1"/>
  <c r="V1268" i="10" s="1"/>
  <c r="W1268" i="10" s="1"/>
  <c r="X1268" i="10" s="1"/>
  <c r="Y1268" i="10" s="1"/>
  <c r="Z1268" i="10" s="1"/>
  <c r="AA1268" i="10" s="1"/>
  <c r="AB1268" i="10" s="1"/>
  <c r="AC1268" i="10" s="1"/>
  <c r="H1270" i="10" l="1"/>
  <c r="S1270" i="10" s="1"/>
  <c r="M1270" i="10"/>
  <c r="N1270" i="10"/>
  <c r="R1270" i="10"/>
  <c r="G1270" i="10" s="1"/>
  <c r="D1271" i="10"/>
  <c r="J1270" i="10"/>
  <c r="Q1270" i="10"/>
  <c r="L1270" i="10"/>
  <c r="O1270" i="10"/>
  <c r="I1270" i="10"/>
  <c r="K1270" i="10"/>
  <c r="P1270" i="10"/>
  <c r="T1269" i="10"/>
  <c r="U1269" i="10" s="1"/>
  <c r="V1269" i="10" s="1"/>
  <c r="W1269" i="10" s="1"/>
  <c r="X1269" i="10" s="1"/>
  <c r="Y1269" i="10" s="1"/>
  <c r="Z1269" i="10" s="1"/>
  <c r="AA1269" i="10" s="1"/>
  <c r="AB1269" i="10" s="1"/>
  <c r="AC1269" i="10" s="1"/>
  <c r="H1271" i="10" l="1"/>
  <c r="S1271" i="10" s="1"/>
  <c r="L1271" i="10"/>
  <c r="O1271" i="10"/>
  <c r="R1271" i="10"/>
  <c r="G1271" i="10" s="1"/>
  <c r="P1271" i="10"/>
  <c r="Q1271" i="10"/>
  <c r="K1271" i="10"/>
  <c r="I1271" i="10"/>
  <c r="M1271" i="10"/>
  <c r="N1271" i="10"/>
  <c r="D1272" i="10"/>
  <c r="J1271" i="10"/>
  <c r="T1270" i="10"/>
  <c r="U1270" i="10" s="1"/>
  <c r="V1270" i="10" s="1"/>
  <c r="W1270" i="10" s="1"/>
  <c r="X1270" i="10" s="1"/>
  <c r="Y1270" i="10" s="1"/>
  <c r="Z1270" i="10" s="1"/>
  <c r="AA1270" i="10" s="1"/>
  <c r="AB1270" i="10" s="1"/>
  <c r="AC1270" i="10" s="1"/>
  <c r="H1272" i="10" l="1"/>
  <c r="S1272" i="10" s="1"/>
  <c r="M1272" i="10"/>
  <c r="J1272" i="10"/>
  <c r="I1272" i="10"/>
  <c r="L1272" i="10"/>
  <c r="D1273" i="10"/>
  <c r="K1272" i="10"/>
  <c r="Q1272" i="10"/>
  <c r="N1272" i="10"/>
  <c r="O1272" i="10"/>
  <c r="P1272" i="10"/>
  <c r="R1272" i="10"/>
  <c r="G1272" i="10" s="1"/>
  <c r="T1271" i="10"/>
  <c r="U1271" i="10" s="1"/>
  <c r="V1271" i="10" s="1"/>
  <c r="W1271" i="10" s="1"/>
  <c r="X1271" i="10" s="1"/>
  <c r="Y1271" i="10" s="1"/>
  <c r="Z1271" i="10" s="1"/>
  <c r="AA1271" i="10" s="1"/>
  <c r="AB1271" i="10" s="1"/>
  <c r="AC1271" i="10" s="1"/>
  <c r="H1273" i="10" l="1"/>
  <c r="S1273" i="10" s="1"/>
  <c r="Q1273" i="10"/>
  <c r="R1273" i="10"/>
  <c r="G1273" i="10" s="1"/>
  <c r="L1273" i="10"/>
  <c r="M1273" i="10"/>
  <c r="J1273" i="10"/>
  <c r="P1273" i="10"/>
  <c r="I1273" i="10"/>
  <c r="N1273" i="10"/>
  <c r="K1273" i="10"/>
  <c r="D1274" i="10"/>
  <c r="O1273" i="10"/>
  <c r="T1272" i="10"/>
  <c r="U1272" i="10" s="1"/>
  <c r="V1272" i="10" s="1"/>
  <c r="W1272" i="10" s="1"/>
  <c r="X1272" i="10" s="1"/>
  <c r="Y1272" i="10" s="1"/>
  <c r="Z1272" i="10" s="1"/>
  <c r="AA1272" i="10" s="1"/>
  <c r="AB1272" i="10" s="1"/>
  <c r="AC1272" i="10" s="1"/>
  <c r="T1273" i="10" l="1"/>
  <c r="U1273" i="10" s="1"/>
  <c r="V1273" i="10" s="1"/>
  <c r="W1273" i="10" s="1"/>
  <c r="X1273" i="10" s="1"/>
  <c r="Y1273" i="10" s="1"/>
  <c r="Z1273" i="10" s="1"/>
  <c r="AA1273" i="10" s="1"/>
  <c r="AB1273" i="10" s="1"/>
  <c r="AC1273" i="10" s="1"/>
  <c r="H1274" i="10"/>
  <c r="S1274" i="10" s="1"/>
  <c r="K1274" i="10"/>
  <c r="Q1274" i="10"/>
  <c r="L1274" i="10"/>
  <c r="O1274" i="10"/>
  <c r="D1275" i="10"/>
  <c r="J1274" i="10"/>
  <c r="M1274" i="10"/>
  <c r="R1274" i="10"/>
  <c r="G1274" i="10" s="1"/>
  <c r="N1274" i="10"/>
  <c r="P1274" i="10"/>
  <c r="I1274" i="10"/>
  <c r="T1274" i="10" l="1"/>
  <c r="U1274" i="10" s="1"/>
  <c r="V1274" i="10" s="1"/>
  <c r="W1274" i="10" s="1"/>
  <c r="X1274" i="10" s="1"/>
  <c r="Y1274" i="10" s="1"/>
  <c r="Z1274" i="10" s="1"/>
  <c r="AA1274" i="10" s="1"/>
  <c r="AB1274" i="10" s="1"/>
  <c r="AC1274" i="10" s="1"/>
  <c r="H1275" i="10"/>
  <c r="S1275" i="10" s="1"/>
  <c r="M1275" i="10"/>
  <c r="L1275" i="10"/>
  <c r="K1275" i="10"/>
  <c r="R1275" i="10"/>
  <c r="G1275" i="10" s="1"/>
  <c r="P1275" i="10"/>
  <c r="Q1275" i="10"/>
  <c r="J1275" i="10"/>
  <c r="O1275" i="10"/>
  <c r="N1275" i="10"/>
  <c r="D1276" i="10"/>
  <c r="I1275" i="10"/>
  <c r="H1276" i="10" l="1"/>
  <c r="S1276" i="10" s="1"/>
  <c r="I1276" i="10"/>
  <c r="Q1276" i="10"/>
  <c r="M1276" i="10"/>
  <c r="D1277" i="10"/>
  <c r="R1276" i="10"/>
  <c r="G1276" i="10" s="1"/>
  <c r="O1276" i="10"/>
  <c r="N1276" i="10"/>
  <c r="P1276" i="10"/>
  <c r="J1276" i="10"/>
  <c r="K1276" i="10"/>
  <c r="L1276" i="10"/>
  <c r="T1275" i="10"/>
  <c r="U1275" i="10" s="1"/>
  <c r="V1275" i="10" s="1"/>
  <c r="W1275" i="10" s="1"/>
  <c r="X1275" i="10" s="1"/>
  <c r="Y1275" i="10" s="1"/>
  <c r="Z1275" i="10" s="1"/>
  <c r="AA1275" i="10" s="1"/>
  <c r="AB1275" i="10" s="1"/>
  <c r="AC1275" i="10" s="1"/>
  <c r="Q1277" i="10" l="1"/>
  <c r="I1277" i="10"/>
  <c r="L1277" i="10"/>
  <c r="J1277" i="10"/>
  <c r="O1277" i="10"/>
  <c r="H1277" i="10"/>
  <c r="S1277" i="10" s="1"/>
  <c r="R1277" i="10"/>
  <c r="G1277" i="10" s="1"/>
  <c r="K1277" i="10"/>
  <c r="N1277" i="10"/>
  <c r="M1277" i="10"/>
  <c r="D1278" i="10"/>
  <c r="P1277" i="10"/>
  <c r="T1276" i="10"/>
  <c r="U1276" i="10" s="1"/>
  <c r="V1276" i="10" s="1"/>
  <c r="W1276" i="10" s="1"/>
  <c r="X1276" i="10" s="1"/>
  <c r="Y1276" i="10" s="1"/>
  <c r="Z1276" i="10" s="1"/>
  <c r="AA1276" i="10" s="1"/>
  <c r="AB1276" i="10" s="1"/>
  <c r="AC1276" i="10" s="1"/>
  <c r="T1277" i="10" l="1"/>
  <c r="U1277" i="10" s="1"/>
  <c r="V1277" i="10" s="1"/>
  <c r="W1277" i="10" s="1"/>
  <c r="X1277" i="10" s="1"/>
  <c r="Y1277" i="10" s="1"/>
  <c r="Z1277" i="10" s="1"/>
  <c r="AA1277" i="10" s="1"/>
  <c r="AB1277" i="10" s="1"/>
  <c r="AC1277" i="10" s="1"/>
  <c r="H1278" i="10"/>
  <c r="S1278" i="10" s="1"/>
  <c r="K1278" i="10"/>
  <c r="L1278" i="10"/>
  <c r="N1278" i="10"/>
  <c r="I1278" i="10"/>
  <c r="D1279" i="10"/>
  <c r="M1278" i="10"/>
  <c r="J1278" i="10"/>
  <c r="Q1278" i="10"/>
  <c r="R1278" i="10"/>
  <c r="G1278" i="10" s="1"/>
  <c r="P1278" i="10"/>
  <c r="O1278" i="10"/>
  <c r="T1278" i="10" l="1"/>
  <c r="U1278" i="10" s="1"/>
  <c r="V1278" i="10" s="1"/>
  <c r="W1278" i="10" s="1"/>
  <c r="X1278" i="10" s="1"/>
  <c r="Y1278" i="10" s="1"/>
  <c r="Z1278" i="10" s="1"/>
  <c r="AA1278" i="10" s="1"/>
  <c r="AB1278" i="10" s="1"/>
  <c r="AC1278" i="10" s="1"/>
  <c r="H1279" i="10"/>
  <c r="S1279" i="10" s="1"/>
  <c r="R1279" i="10"/>
  <c r="G1279" i="10" s="1"/>
  <c r="M1279" i="10"/>
  <c r="I1279" i="10"/>
  <c r="J1279" i="10"/>
  <c r="P1279" i="10"/>
  <c r="K1279" i="10"/>
  <c r="N1279" i="10"/>
  <c r="Q1279" i="10"/>
  <c r="O1279" i="10"/>
  <c r="L1279" i="10"/>
  <c r="D1280" i="10"/>
  <c r="H1280" i="10" l="1"/>
  <c r="S1280" i="10" s="1"/>
  <c r="R1280" i="10"/>
  <c r="G1280" i="10" s="1"/>
  <c r="O1280" i="10"/>
  <c r="J1280" i="10"/>
  <c r="I1280" i="10"/>
  <c r="D1281" i="10"/>
  <c r="N1280" i="10"/>
  <c r="P1280" i="10"/>
  <c r="Q1280" i="10"/>
  <c r="L1280" i="10"/>
  <c r="M1280" i="10"/>
  <c r="K1280" i="10"/>
  <c r="T1279" i="10"/>
  <c r="U1279" i="10" s="1"/>
  <c r="V1279" i="10" s="1"/>
  <c r="W1279" i="10" s="1"/>
  <c r="X1279" i="10" s="1"/>
  <c r="Y1279" i="10" s="1"/>
  <c r="Z1279" i="10" s="1"/>
  <c r="AA1279" i="10" s="1"/>
  <c r="AB1279" i="10" s="1"/>
  <c r="AC1279" i="10" s="1"/>
  <c r="O1281" i="10" l="1"/>
  <c r="I1281" i="10"/>
  <c r="Q1281" i="10"/>
  <c r="K1281" i="10"/>
  <c r="P1281" i="10"/>
  <c r="N1281" i="10"/>
  <c r="H1281" i="10"/>
  <c r="S1281" i="10" s="1"/>
  <c r="L1281" i="10"/>
  <c r="R1281" i="10"/>
  <c r="G1281" i="10" s="1"/>
  <c r="J1281" i="10"/>
  <c r="D1282" i="10"/>
  <c r="M1281" i="10"/>
  <c r="T1280" i="10"/>
  <c r="U1280" i="10" s="1"/>
  <c r="V1280" i="10" s="1"/>
  <c r="W1280" i="10" s="1"/>
  <c r="X1280" i="10" s="1"/>
  <c r="Y1280" i="10" s="1"/>
  <c r="Z1280" i="10" s="1"/>
  <c r="AA1280" i="10" s="1"/>
  <c r="AB1280" i="10" s="1"/>
  <c r="AC1280" i="10" s="1"/>
  <c r="T1281" i="10" l="1"/>
  <c r="U1281" i="10" s="1"/>
  <c r="V1281" i="10" s="1"/>
  <c r="W1281" i="10" s="1"/>
  <c r="X1281" i="10" s="1"/>
  <c r="Y1281" i="10" s="1"/>
  <c r="Z1281" i="10" s="1"/>
  <c r="AA1281" i="10" s="1"/>
  <c r="AB1281" i="10" s="1"/>
  <c r="AC1281" i="10" s="1"/>
  <c r="R1282" i="10"/>
  <c r="G1282" i="10" s="1"/>
  <c r="O1282" i="10"/>
  <c r="K1282" i="10"/>
  <c r="M1282" i="10"/>
  <c r="D1283" i="10"/>
  <c r="L1282" i="10"/>
  <c r="H1282" i="10"/>
  <c r="S1282" i="10" s="1"/>
  <c r="J1282" i="10"/>
  <c r="I1282" i="10"/>
  <c r="P1282" i="10"/>
  <c r="N1282" i="10"/>
  <c r="Q1282" i="10"/>
  <c r="M1283" i="10" l="1"/>
  <c r="J1283" i="10"/>
  <c r="Q1283" i="10"/>
  <c r="D1284" i="10"/>
  <c r="I1283" i="10"/>
  <c r="L1283" i="10"/>
  <c r="R1283" i="10"/>
  <c r="G1283" i="10" s="1"/>
  <c r="O1283" i="10"/>
  <c r="P1283" i="10"/>
  <c r="K1283" i="10"/>
  <c r="H1283" i="10"/>
  <c r="S1283" i="10" s="1"/>
  <c r="N1283" i="10"/>
  <c r="T1282" i="10"/>
  <c r="U1282" i="10" s="1"/>
  <c r="V1282" i="10" s="1"/>
  <c r="W1282" i="10" s="1"/>
  <c r="X1282" i="10" s="1"/>
  <c r="Y1282" i="10" s="1"/>
  <c r="Z1282" i="10" s="1"/>
  <c r="AA1282" i="10" s="1"/>
  <c r="AB1282" i="10" s="1"/>
  <c r="AC1282" i="10" s="1"/>
  <c r="Q1284" i="10" l="1"/>
  <c r="I1284" i="10"/>
  <c r="P1284" i="10"/>
  <c r="L1284" i="10"/>
  <c r="O1284" i="10"/>
  <c r="H1284" i="10"/>
  <c r="S1284" i="10" s="1"/>
  <c r="M1284" i="10"/>
  <c r="J1284" i="10"/>
  <c r="R1284" i="10"/>
  <c r="G1284" i="10" s="1"/>
  <c r="D1285" i="10"/>
  <c r="K1284" i="10"/>
  <c r="N1284" i="10"/>
  <c r="T1283" i="10"/>
  <c r="U1283" i="10" s="1"/>
  <c r="V1283" i="10" s="1"/>
  <c r="W1283" i="10" s="1"/>
  <c r="X1283" i="10" s="1"/>
  <c r="Y1283" i="10" s="1"/>
  <c r="Z1283" i="10" s="1"/>
  <c r="AA1283" i="10" s="1"/>
  <c r="AB1283" i="10" s="1"/>
  <c r="AC1283" i="10" s="1"/>
  <c r="T1284" i="10" l="1"/>
  <c r="U1284" i="10" s="1"/>
  <c r="V1284" i="10" s="1"/>
  <c r="W1284" i="10" s="1"/>
  <c r="X1284" i="10" s="1"/>
  <c r="Y1284" i="10" s="1"/>
  <c r="Z1284" i="10" s="1"/>
  <c r="AA1284" i="10" s="1"/>
  <c r="AB1284" i="10" s="1"/>
  <c r="AC1284" i="10" s="1"/>
  <c r="N1285" i="10"/>
  <c r="O1285" i="10"/>
  <c r="R1285" i="10"/>
  <c r="G1285" i="10" s="1"/>
  <c r="M1285" i="10"/>
  <c r="I1285" i="10"/>
  <c r="D1286" i="10"/>
  <c r="Q1285" i="10"/>
  <c r="J1285" i="10"/>
  <c r="P1285" i="10"/>
  <c r="H1285" i="10"/>
  <c r="S1285" i="10" s="1"/>
  <c r="L1285" i="10"/>
  <c r="K1285" i="10"/>
  <c r="H1286" i="10" l="1"/>
  <c r="S1286" i="10" s="1"/>
  <c r="P1286" i="10"/>
  <c r="D1287" i="10"/>
  <c r="Q1286" i="10"/>
  <c r="M1286" i="10"/>
  <c r="I1286" i="10"/>
  <c r="N1286" i="10"/>
  <c r="R1286" i="10"/>
  <c r="G1286" i="10" s="1"/>
  <c r="O1286" i="10"/>
  <c r="J1286" i="10"/>
  <c r="K1286" i="10"/>
  <c r="L1286" i="10"/>
  <c r="T1285" i="10"/>
  <c r="U1285" i="10" s="1"/>
  <c r="V1285" i="10" s="1"/>
  <c r="W1285" i="10" s="1"/>
  <c r="X1285" i="10" s="1"/>
  <c r="Y1285" i="10" s="1"/>
  <c r="Z1285" i="10" s="1"/>
  <c r="AA1285" i="10" s="1"/>
  <c r="AB1285" i="10" s="1"/>
  <c r="AC1285" i="10" s="1"/>
  <c r="Q1287" i="10" l="1"/>
  <c r="I1287" i="10"/>
  <c r="H1287" i="10"/>
  <c r="S1287" i="10" s="1"/>
  <c r="M1287" i="10"/>
  <c r="R1287" i="10"/>
  <c r="G1287" i="10" s="1"/>
  <c r="O1287" i="10"/>
  <c r="K1287" i="10"/>
  <c r="D1288" i="10"/>
  <c r="L1287" i="10"/>
  <c r="P1287" i="10"/>
  <c r="J1287" i="10"/>
  <c r="N1287" i="10"/>
  <c r="T1286" i="10"/>
  <c r="U1286" i="10" s="1"/>
  <c r="V1286" i="10" s="1"/>
  <c r="W1286" i="10" s="1"/>
  <c r="X1286" i="10" s="1"/>
  <c r="Y1286" i="10" s="1"/>
  <c r="Z1286" i="10" s="1"/>
  <c r="AA1286" i="10" s="1"/>
  <c r="AB1286" i="10" s="1"/>
  <c r="AC1286" i="10" s="1"/>
  <c r="T1287" i="10" l="1"/>
  <c r="U1287" i="10" s="1"/>
  <c r="V1287" i="10" s="1"/>
  <c r="W1287" i="10" s="1"/>
  <c r="X1287" i="10" s="1"/>
  <c r="Y1287" i="10" s="1"/>
  <c r="Z1287" i="10" s="1"/>
  <c r="AA1287" i="10" s="1"/>
  <c r="AB1287" i="10" s="1"/>
  <c r="AC1287" i="10" s="1"/>
  <c r="H1288" i="10"/>
  <c r="S1288" i="10" s="1"/>
  <c r="O1288" i="10"/>
  <c r="D1289" i="10"/>
  <c r="I1288" i="10"/>
  <c r="J1288" i="10"/>
  <c r="P1288" i="10"/>
  <c r="R1288" i="10"/>
  <c r="G1288" i="10" s="1"/>
  <c r="M1288" i="10"/>
  <c r="Q1288" i="10"/>
  <c r="L1288" i="10"/>
  <c r="N1288" i="10"/>
  <c r="K1288" i="10"/>
  <c r="N1289" i="10" l="1"/>
  <c r="R1289" i="10"/>
  <c r="G1289" i="10" s="1"/>
  <c r="I1289" i="10"/>
  <c r="M1289" i="10"/>
  <c r="K1289" i="10"/>
  <c r="P1289" i="10"/>
  <c r="O1289" i="10"/>
  <c r="D1290" i="10"/>
  <c r="L1289" i="10"/>
  <c r="H1289" i="10"/>
  <c r="S1289" i="10" s="1"/>
  <c r="Q1289" i="10"/>
  <c r="J1289" i="10"/>
  <c r="T1288" i="10"/>
  <c r="U1288" i="10" s="1"/>
  <c r="V1288" i="10" s="1"/>
  <c r="W1288" i="10" s="1"/>
  <c r="X1288" i="10" s="1"/>
  <c r="Y1288" i="10" s="1"/>
  <c r="Z1288" i="10" s="1"/>
  <c r="AA1288" i="10" s="1"/>
  <c r="AB1288" i="10" s="1"/>
  <c r="AC1288" i="10" s="1"/>
  <c r="O1290" i="10" l="1"/>
  <c r="J1290" i="10"/>
  <c r="Q1290" i="10"/>
  <c r="K1290" i="10"/>
  <c r="N1290" i="10"/>
  <c r="D1291" i="10"/>
  <c r="I1290" i="10"/>
  <c r="R1290" i="10"/>
  <c r="G1290" i="10" s="1"/>
  <c r="H1290" i="10"/>
  <c r="S1290" i="10" s="1"/>
  <c r="M1290" i="10"/>
  <c r="P1290" i="10"/>
  <c r="L1290" i="10"/>
  <c r="T1289" i="10"/>
  <c r="U1289" i="10" s="1"/>
  <c r="V1289" i="10" s="1"/>
  <c r="W1289" i="10" s="1"/>
  <c r="X1289" i="10" s="1"/>
  <c r="Y1289" i="10" s="1"/>
  <c r="Z1289" i="10" s="1"/>
  <c r="AA1289" i="10" s="1"/>
  <c r="AB1289" i="10" s="1"/>
  <c r="AC1289" i="10" s="1"/>
  <c r="H1291" i="10" l="1"/>
  <c r="S1291" i="10" s="1"/>
  <c r="D1292" i="10"/>
  <c r="R1291" i="10"/>
  <c r="G1291" i="10" s="1"/>
  <c r="I1291" i="10"/>
  <c r="Q1291" i="10"/>
  <c r="M1291" i="10"/>
  <c r="P1291" i="10"/>
  <c r="J1291" i="10"/>
  <c r="N1291" i="10"/>
  <c r="O1291" i="10"/>
  <c r="K1291" i="10"/>
  <c r="L1291" i="10"/>
  <c r="T1290" i="10"/>
  <c r="U1290" i="10" s="1"/>
  <c r="V1290" i="10" s="1"/>
  <c r="W1290" i="10" s="1"/>
  <c r="X1290" i="10" s="1"/>
  <c r="Y1290" i="10" s="1"/>
  <c r="Z1290" i="10" s="1"/>
  <c r="AA1290" i="10" s="1"/>
  <c r="AB1290" i="10" s="1"/>
  <c r="AC1290" i="10" s="1"/>
  <c r="H1292" i="10" l="1"/>
  <c r="S1292" i="10" s="1"/>
  <c r="I1292" i="10"/>
  <c r="Q1292" i="10"/>
  <c r="R1292" i="10"/>
  <c r="G1292" i="10" s="1"/>
  <c r="K1292" i="10"/>
  <c r="D1293" i="10"/>
  <c r="L1292" i="10"/>
  <c r="O1292" i="10"/>
  <c r="P1292" i="10"/>
  <c r="M1292" i="10"/>
  <c r="J1292" i="10"/>
  <c r="N1292" i="10"/>
  <c r="T1291" i="10"/>
  <c r="U1291" i="10" s="1"/>
  <c r="V1291" i="10" s="1"/>
  <c r="W1291" i="10" s="1"/>
  <c r="X1291" i="10" s="1"/>
  <c r="Y1291" i="10" s="1"/>
  <c r="Z1291" i="10" s="1"/>
  <c r="AA1291" i="10" s="1"/>
  <c r="AB1291" i="10" s="1"/>
  <c r="AC1291" i="10" s="1"/>
  <c r="H1293" i="10" l="1"/>
  <c r="S1293" i="10" s="1"/>
  <c r="D1294" i="10"/>
  <c r="R1293" i="10"/>
  <c r="G1293" i="10" s="1"/>
  <c r="J1293" i="10"/>
  <c r="K1293" i="10"/>
  <c r="I1293" i="10"/>
  <c r="O1293" i="10"/>
  <c r="L1293" i="10"/>
  <c r="N1293" i="10"/>
  <c r="Q1293" i="10"/>
  <c r="P1293" i="10"/>
  <c r="M1293" i="10"/>
  <c r="T1292" i="10"/>
  <c r="U1292" i="10" s="1"/>
  <c r="V1292" i="10" s="1"/>
  <c r="W1292" i="10" s="1"/>
  <c r="X1292" i="10" s="1"/>
  <c r="Y1292" i="10" s="1"/>
  <c r="Z1292" i="10" s="1"/>
  <c r="AA1292" i="10" s="1"/>
  <c r="AB1292" i="10" s="1"/>
  <c r="AC1292" i="10" s="1"/>
  <c r="Q1294" i="10" l="1"/>
  <c r="K1294" i="10"/>
  <c r="J1294" i="10"/>
  <c r="I1294" i="10"/>
  <c r="N1294" i="10"/>
  <c r="D1295" i="10"/>
  <c r="O1294" i="10"/>
  <c r="H1294" i="10"/>
  <c r="S1294" i="10" s="1"/>
  <c r="M1294" i="10"/>
  <c r="P1294" i="10"/>
  <c r="R1294" i="10"/>
  <c r="G1294" i="10" s="1"/>
  <c r="L1294" i="10"/>
  <c r="T1293" i="10"/>
  <c r="U1293" i="10" s="1"/>
  <c r="V1293" i="10" s="1"/>
  <c r="W1293" i="10" s="1"/>
  <c r="X1293" i="10" s="1"/>
  <c r="Y1293" i="10" s="1"/>
  <c r="Z1293" i="10" s="1"/>
  <c r="AA1293" i="10" s="1"/>
  <c r="AB1293" i="10" s="1"/>
  <c r="AC1293" i="10" s="1"/>
  <c r="H1295" i="10" l="1"/>
  <c r="S1295" i="10" s="1"/>
  <c r="D1296" i="10"/>
  <c r="K1295" i="10"/>
  <c r="J1295" i="10"/>
  <c r="L1295" i="10"/>
  <c r="N1295" i="10"/>
  <c r="I1295" i="10"/>
  <c r="M1295" i="10"/>
  <c r="O1295" i="10"/>
  <c r="Q1295" i="10"/>
  <c r="R1295" i="10"/>
  <c r="G1295" i="10" s="1"/>
  <c r="P1295" i="10"/>
  <c r="T1294" i="10"/>
  <c r="U1294" i="10" s="1"/>
  <c r="V1294" i="10" s="1"/>
  <c r="W1294" i="10" s="1"/>
  <c r="X1294" i="10" s="1"/>
  <c r="Y1294" i="10" s="1"/>
  <c r="Z1294" i="10" s="1"/>
  <c r="AA1294" i="10" s="1"/>
  <c r="AB1294" i="10" s="1"/>
  <c r="AC1294" i="10" s="1"/>
  <c r="H1296" i="10" l="1"/>
  <c r="S1296" i="10" s="1"/>
  <c r="L1296" i="10"/>
  <c r="Q1296" i="10"/>
  <c r="I1296" i="10"/>
  <c r="K1296" i="10"/>
  <c r="D1297" i="10"/>
  <c r="R1296" i="10"/>
  <c r="G1296" i="10" s="1"/>
  <c r="J1296" i="10"/>
  <c r="N1296" i="10"/>
  <c r="O1296" i="10"/>
  <c r="M1296" i="10"/>
  <c r="P1296" i="10"/>
  <c r="T1295" i="10"/>
  <c r="U1295" i="10" s="1"/>
  <c r="V1295" i="10" s="1"/>
  <c r="W1295" i="10" s="1"/>
  <c r="X1295" i="10" s="1"/>
  <c r="Y1295" i="10" s="1"/>
  <c r="Z1295" i="10" s="1"/>
  <c r="AA1295" i="10" s="1"/>
  <c r="AB1295" i="10" s="1"/>
  <c r="AC1295" i="10" s="1"/>
  <c r="T1296" i="10" l="1"/>
  <c r="U1296" i="10" s="1"/>
  <c r="V1296" i="10" s="1"/>
  <c r="W1296" i="10" s="1"/>
  <c r="X1296" i="10" s="1"/>
  <c r="Y1296" i="10" s="1"/>
  <c r="Z1296" i="10" s="1"/>
  <c r="AA1296" i="10" s="1"/>
  <c r="AB1296" i="10" s="1"/>
  <c r="AC1296" i="10" s="1"/>
  <c r="H1297" i="10"/>
  <c r="S1297" i="10" s="1"/>
  <c r="D1298" i="10"/>
  <c r="R1297" i="10"/>
  <c r="G1297" i="10" s="1"/>
  <c r="L1297" i="10"/>
  <c r="M1297" i="10"/>
  <c r="I1297" i="10"/>
  <c r="K1297" i="10"/>
  <c r="O1297" i="10"/>
  <c r="J1297" i="10"/>
  <c r="P1297" i="10"/>
  <c r="Q1297" i="10"/>
  <c r="N1297" i="10"/>
  <c r="T1297" i="10" l="1"/>
  <c r="U1297" i="10" s="1"/>
  <c r="V1297" i="10" s="1"/>
  <c r="W1297" i="10" s="1"/>
  <c r="X1297" i="10" s="1"/>
  <c r="Y1297" i="10" s="1"/>
  <c r="Z1297" i="10" s="1"/>
  <c r="AA1297" i="10" s="1"/>
  <c r="AB1297" i="10" s="1"/>
  <c r="AC1297" i="10" s="1"/>
  <c r="L1298" i="10"/>
  <c r="N1298" i="10"/>
  <c r="J1298" i="10"/>
  <c r="O1298" i="10"/>
  <c r="K1298" i="10"/>
  <c r="D1299" i="10"/>
  <c r="M1298" i="10"/>
  <c r="H1298" i="10"/>
  <c r="S1298" i="10" s="1"/>
  <c r="I1298" i="10"/>
  <c r="P1298" i="10"/>
  <c r="R1298" i="10"/>
  <c r="G1298" i="10" s="1"/>
  <c r="Q1298" i="10"/>
  <c r="T1298" i="10" l="1"/>
  <c r="U1298" i="10" s="1"/>
  <c r="V1298" i="10" s="1"/>
  <c r="W1298" i="10" s="1"/>
  <c r="X1298" i="10" s="1"/>
  <c r="Y1298" i="10" s="1"/>
  <c r="Z1298" i="10" s="1"/>
  <c r="AA1298" i="10" s="1"/>
  <c r="AB1298" i="10" s="1"/>
  <c r="AC1298" i="10" s="1"/>
  <c r="H1299" i="10"/>
  <c r="S1299" i="10" s="1"/>
  <c r="O1299" i="10"/>
  <c r="J1299" i="10"/>
  <c r="N1299" i="10"/>
  <c r="Q1299" i="10"/>
  <c r="D1300" i="10"/>
  <c r="M1299" i="10"/>
  <c r="L1299" i="10"/>
  <c r="I1299" i="10"/>
  <c r="P1299" i="10"/>
  <c r="K1299" i="10"/>
  <c r="R1299" i="10"/>
  <c r="G1299" i="10" s="1"/>
  <c r="T1299" i="10" l="1"/>
  <c r="U1299" i="10" s="1"/>
  <c r="V1299" i="10" s="1"/>
  <c r="W1299" i="10" s="1"/>
  <c r="X1299" i="10" s="1"/>
  <c r="Y1299" i="10" s="1"/>
  <c r="Z1299" i="10" s="1"/>
  <c r="AA1299" i="10" s="1"/>
  <c r="AB1299" i="10" s="1"/>
  <c r="AC1299" i="10" s="1"/>
  <c r="H1300" i="10"/>
  <c r="S1300" i="10" s="1"/>
  <c r="O1300" i="10"/>
  <c r="N1300" i="10"/>
  <c r="I1300" i="10"/>
  <c r="K1300" i="10"/>
  <c r="P1300" i="10"/>
  <c r="L1300" i="10"/>
  <c r="R1300" i="10"/>
  <c r="G1300" i="10" s="1"/>
  <c r="M1300" i="10"/>
  <c r="J1300" i="10"/>
  <c r="D1301" i="10"/>
  <c r="Q1300" i="10"/>
  <c r="Q1301" i="10" l="1"/>
  <c r="L1301" i="10"/>
  <c r="N1301" i="10"/>
  <c r="K1301" i="10"/>
  <c r="D1302" i="10"/>
  <c r="H1301" i="10"/>
  <c r="S1301" i="10" s="1"/>
  <c r="R1301" i="10"/>
  <c r="G1301" i="10" s="1"/>
  <c r="J1301" i="10"/>
  <c r="O1301" i="10"/>
  <c r="I1301" i="10"/>
  <c r="M1301" i="10"/>
  <c r="P1301" i="10"/>
  <c r="T1300" i="10"/>
  <c r="U1300" i="10" s="1"/>
  <c r="V1300" i="10" s="1"/>
  <c r="W1300" i="10" s="1"/>
  <c r="X1300" i="10" s="1"/>
  <c r="Y1300" i="10" s="1"/>
  <c r="Z1300" i="10" s="1"/>
  <c r="AA1300" i="10" s="1"/>
  <c r="AB1300" i="10" s="1"/>
  <c r="AC1300" i="10" s="1"/>
  <c r="T1301" i="10" l="1"/>
  <c r="U1301" i="10" s="1"/>
  <c r="V1301" i="10" s="1"/>
  <c r="W1301" i="10" s="1"/>
  <c r="X1301" i="10" s="1"/>
  <c r="Y1301" i="10" s="1"/>
  <c r="Z1301" i="10" s="1"/>
  <c r="AA1301" i="10" s="1"/>
  <c r="AB1301" i="10" s="1"/>
  <c r="AC1301" i="10" s="1"/>
  <c r="J1302" i="10"/>
  <c r="N1302" i="10"/>
  <c r="Q1302" i="10"/>
  <c r="D1303" i="10"/>
  <c r="O1302" i="10"/>
  <c r="P1302" i="10"/>
  <c r="H1302" i="10"/>
  <c r="S1302" i="10" s="1"/>
  <c r="I1302" i="10"/>
  <c r="R1302" i="10"/>
  <c r="G1302" i="10" s="1"/>
  <c r="L1302" i="10"/>
  <c r="M1302" i="10"/>
  <c r="K1302" i="10"/>
  <c r="Q1303" i="10" l="1"/>
  <c r="N1303" i="10"/>
  <c r="R1303" i="10"/>
  <c r="G1303" i="10" s="1"/>
  <c r="O1303" i="10"/>
  <c r="H1303" i="10"/>
  <c r="S1303" i="10" s="1"/>
  <c r="K1303" i="10"/>
  <c r="J1303" i="10"/>
  <c r="P1303" i="10"/>
  <c r="M1303" i="10"/>
  <c r="D1304" i="10"/>
  <c r="I1303" i="10"/>
  <c r="L1303" i="10"/>
  <c r="T1302" i="10"/>
  <c r="U1302" i="10" s="1"/>
  <c r="V1302" i="10" s="1"/>
  <c r="W1302" i="10" s="1"/>
  <c r="X1302" i="10" s="1"/>
  <c r="Y1302" i="10" s="1"/>
  <c r="Z1302" i="10" s="1"/>
  <c r="AA1302" i="10" s="1"/>
  <c r="AB1302" i="10" s="1"/>
  <c r="AC1302" i="10" s="1"/>
  <c r="T1303" i="10" l="1"/>
  <c r="U1303" i="10" s="1"/>
  <c r="V1303" i="10" s="1"/>
  <c r="W1303" i="10" s="1"/>
  <c r="X1303" i="10" s="1"/>
  <c r="Y1303" i="10" s="1"/>
  <c r="Z1303" i="10" s="1"/>
  <c r="AA1303" i="10" s="1"/>
  <c r="AB1303" i="10" s="1"/>
  <c r="AC1303" i="10" s="1"/>
  <c r="R1304" i="10"/>
  <c r="G1304" i="10" s="1"/>
  <c r="L1304" i="10"/>
  <c r="D1305" i="10"/>
  <c r="I1304" i="10"/>
  <c r="H1304" i="10"/>
  <c r="S1304" i="10" s="1"/>
  <c r="Q1304" i="10"/>
  <c r="M1304" i="10"/>
  <c r="K1304" i="10"/>
  <c r="P1304" i="10"/>
  <c r="O1304" i="10"/>
  <c r="N1304" i="10"/>
  <c r="J1304" i="10"/>
  <c r="H1305" i="10" l="1"/>
  <c r="S1305" i="10" s="1"/>
  <c r="M1305" i="10"/>
  <c r="L1305" i="10"/>
  <c r="N1305" i="10"/>
  <c r="J1305" i="10"/>
  <c r="Q1305" i="10"/>
  <c r="O1305" i="10"/>
  <c r="P1305" i="10"/>
  <c r="I1305" i="10"/>
  <c r="D1306" i="10"/>
  <c r="R1305" i="10"/>
  <c r="G1305" i="10" s="1"/>
  <c r="K1305" i="10"/>
  <c r="T1304" i="10"/>
  <c r="U1304" i="10" s="1"/>
  <c r="V1304" i="10" s="1"/>
  <c r="W1304" i="10" s="1"/>
  <c r="X1304" i="10" s="1"/>
  <c r="Y1304" i="10" s="1"/>
  <c r="Z1304" i="10" s="1"/>
  <c r="AA1304" i="10" s="1"/>
  <c r="AB1304" i="10" s="1"/>
  <c r="AC1304" i="10" s="1"/>
  <c r="H1306" i="10" l="1"/>
  <c r="S1306" i="10" s="1"/>
  <c r="R1306" i="10"/>
  <c r="G1306" i="10" s="1"/>
  <c r="D1307" i="10"/>
  <c r="I1306" i="10"/>
  <c r="P1306" i="10"/>
  <c r="J1306" i="10"/>
  <c r="L1306" i="10"/>
  <c r="N1306" i="10"/>
  <c r="K1306" i="10"/>
  <c r="O1306" i="10"/>
  <c r="Q1306" i="10"/>
  <c r="M1306" i="10"/>
  <c r="T1305" i="10"/>
  <c r="U1305" i="10" s="1"/>
  <c r="V1305" i="10" s="1"/>
  <c r="W1305" i="10" s="1"/>
  <c r="X1305" i="10" s="1"/>
  <c r="Y1305" i="10" s="1"/>
  <c r="Z1305" i="10" s="1"/>
  <c r="AA1305" i="10" s="1"/>
  <c r="AB1305" i="10" s="1"/>
  <c r="AC1305" i="10" s="1"/>
  <c r="J1307" i="10" l="1"/>
  <c r="I1307" i="10"/>
  <c r="D1308" i="10"/>
  <c r="M1307" i="10"/>
  <c r="O1307" i="10"/>
  <c r="N1307" i="10"/>
  <c r="H1307" i="10"/>
  <c r="S1307" i="10" s="1"/>
  <c r="Q1307" i="10"/>
  <c r="K1307" i="10"/>
  <c r="R1307" i="10"/>
  <c r="G1307" i="10" s="1"/>
  <c r="L1307" i="10"/>
  <c r="P1307" i="10"/>
  <c r="T1306" i="10"/>
  <c r="U1306" i="10" s="1"/>
  <c r="V1306" i="10" s="1"/>
  <c r="W1306" i="10" s="1"/>
  <c r="X1306" i="10" s="1"/>
  <c r="Y1306" i="10" s="1"/>
  <c r="Z1306" i="10" s="1"/>
  <c r="AA1306" i="10" s="1"/>
  <c r="AB1306" i="10" s="1"/>
  <c r="AC1306" i="10" s="1"/>
  <c r="T1307" i="10" l="1"/>
  <c r="U1307" i="10" s="1"/>
  <c r="V1307" i="10" s="1"/>
  <c r="W1307" i="10" s="1"/>
  <c r="X1307" i="10" s="1"/>
  <c r="Y1307" i="10" s="1"/>
  <c r="Z1307" i="10" s="1"/>
  <c r="AA1307" i="10" s="1"/>
  <c r="AB1307" i="10" s="1"/>
  <c r="AC1307" i="10" s="1"/>
  <c r="D1309" i="10"/>
  <c r="O1308" i="10"/>
  <c r="M1308" i="10"/>
  <c r="K1308" i="10"/>
  <c r="H1308" i="10"/>
  <c r="S1308" i="10" s="1"/>
  <c r="P1308" i="10"/>
  <c r="I1308" i="10"/>
  <c r="N1308" i="10"/>
  <c r="J1308" i="10"/>
  <c r="Q1308" i="10"/>
  <c r="L1308" i="10"/>
  <c r="R1308" i="10"/>
  <c r="G1308" i="10" s="1"/>
  <c r="T1308" i="10" l="1"/>
  <c r="U1308" i="10" s="1"/>
  <c r="V1308" i="10" s="1"/>
  <c r="W1308" i="10" s="1"/>
  <c r="X1308" i="10" s="1"/>
  <c r="Y1308" i="10" s="1"/>
  <c r="Z1308" i="10" s="1"/>
  <c r="AA1308" i="10" s="1"/>
  <c r="AB1308" i="10" s="1"/>
  <c r="AC1308" i="10" s="1"/>
  <c r="P1309" i="10"/>
  <c r="H1309" i="10"/>
  <c r="S1309" i="10" s="1"/>
  <c r="N1309" i="10"/>
  <c r="I1309" i="10"/>
  <c r="K1309" i="10"/>
  <c r="J1309" i="10"/>
  <c r="D1310" i="10"/>
  <c r="R1309" i="10"/>
  <c r="G1309" i="10" s="1"/>
  <c r="M1309" i="10"/>
  <c r="O1309" i="10"/>
  <c r="L1309" i="10"/>
  <c r="Q1309" i="10"/>
  <c r="T1309" i="10" l="1"/>
  <c r="U1309" i="10" s="1"/>
  <c r="V1309" i="10" s="1"/>
  <c r="W1309" i="10" s="1"/>
  <c r="X1309" i="10" s="1"/>
  <c r="Y1309" i="10" s="1"/>
  <c r="Z1309" i="10" s="1"/>
  <c r="AA1309" i="10" s="1"/>
  <c r="AB1309" i="10" s="1"/>
  <c r="AC1309" i="10" s="1"/>
  <c r="D1311" i="10"/>
  <c r="R1310" i="10"/>
  <c r="G1310" i="10" s="1"/>
  <c r="I1310" i="10"/>
  <c r="N1310" i="10"/>
  <c r="J1310" i="10"/>
  <c r="P1310" i="10"/>
  <c r="K1310" i="10"/>
  <c r="H1310" i="10"/>
  <c r="S1310" i="10" s="1"/>
  <c r="M1310" i="10"/>
  <c r="L1310" i="10"/>
  <c r="Q1310" i="10"/>
  <c r="O1310" i="10"/>
  <c r="M1311" i="10" l="1"/>
  <c r="Q1311" i="10"/>
  <c r="K1311" i="10"/>
  <c r="P1311" i="10"/>
  <c r="I1311" i="10"/>
  <c r="D1312" i="10"/>
  <c r="L1311" i="10"/>
  <c r="H1311" i="10"/>
  <c r="S1311" i="10" s="1"/>
  <c r="O1311" i="10"/>
  <c r="R1311" i="10"/>
  <c r="G1311" i="10" s="1"/>
  <c r="N1311" i="10"/>
  <c r="J1311" i="10"/>
  <c r="T1310" i="10"/>
  <c r="U1310" i="10" s="1"/>
  <c r="V1310" i="10" s="1"/>
  <c r="W1310" i="10" s="1"/>
  <c r="X1310" i="10" s="1"/>
  <c r="Y1310" i="10" s="1"/>
  <c r="Z1310" i="10" s="1"/>
  <c r="AA1310" i="10" s="1"/>
  <c r="AB1310" i="10" s="1"/>
  <c r="AC1310" i="10" s="1"/>
  <c r="H1312" i="10" l="1"/>
  <c r="S1312" i="10" s="1"/>
  <c r="K1312" i="10"/>
  <c r="L1312" i="10"/>
  <c r="R1312" i="10"/>
  <c r="G1312" i="10" s="1"/>
  <c r="D1313" i="10"/>
  <c r="J1312" i="10"/>
  <c r="M1312" i="10"/>
  <c r="N1312" i="10"/>
  <c r="I1312" i="10"/>
  <c r="P1312" i="10"/>
  <c r="Q1312" i="10"/>
  <c r="O1312" i="10"/>
  <c r="T1311" i="10"/>
  <c r="U1311" i="10" s="1"/>
  <c r="V1311" i="10" s="1"/>
  <c r="W1311" i="10" s="1"/>
  <c r="X1311" i="10" s="1"/>
  <c r="Y1311" i="10" s="1"/>
  <c r="Z1311" i="10" s="1"/>
  <c r="AA1311" i="10" s="1"/>
  <c r="AB1311" i="10" s="1"/>
  <c r="AC1311" i="10" s="1"/>
  <c r="H1313" i="10" l="1"/>
  <c r="S1313" i="10" s="1"/>
  <c r="R1313" i="10"/>
  <c r="G1313" i="10" s="1"/>
  <c r="I1313" i="10"/>
  <c r="K1313" i="10"/>
  <c r="O1313" i="10"/>
  <c r="N1313" i="10"/>
  <c r="L1313" i="10"/>
  <c r="M1313" i="10"/>
  <c r="P1313" i="10"/>
  <c r="J1313" i="10"/>
  <c r="Q1313" i="10"/>
  <c r="D1314" i="10"/>
  <c r="T1312" i="10"/>
  <c r="U1312" i="10" s="1"/>
  <c r="V1312" i="10" s="1"/>
  <c r="W1312" i="10" s="1"/>
  <c r="X1312" i="10" s="1"/>
  <c r="Y1312" i="10" s="1"/>
  <c r="Z1312" i="10" s="1"/>
  <c r="AA1312" i="10" s="1"/>
  <c r="AB1312" i="10" s="1"/>
  <c r="AC1312" i="10" s="1"/>
  <c r="H1314" i="10" l="1"/>
  <c r="S1314" i="10" s="1"/>
  <c r="L1314" i="10"/>
  <c r="Q1314" i="10"/>
  <c r="R1314" i="10"/>
  <c r="G1314" i="10" s="1"/>
  <c r="D1315" i="10"/>
  <c r="M1314" i="10"/>
  <c r="O1314" i="10"/>
  <c r="K1314" i="10"/>
  <c r="N1314" i="10"/>
  <c r="I1314" i="10"/>
  <c r="P1314" i="10"/>
  <c r="J1314" i="10"/>
  <c r="T1313" i="10"/>
  <c r="U1313" i="10" s="1"/>
  <c r="V1313" i="10" s="1"/>
  <c r="W1313" i="10" s="1"/>
  <c r="X1313" i="10" s="1"/>
  <c r="Y1313" i="10" s="1"/>
  <c r="Z1313" i="10" s="1"/>
  <c r="AA1313" i="10" s="1"/>
  <c r="AB1313" i="10" s="1"/>
  <c r="AC1313" i="10" s="1"/>
  <c r="H1315" i="10" l="1"/>
  <c r="S1315" i="10" s="1"/>
  <c r="J1315" i="10"/>
  <c r="M1315" i="10"/>
  <c r="P1315" i="10"/>
  <c r="N1315" i="10"/>
  <c r="L1315" i="10"/>
  <c r="Q1315" i="10"/>
  <c r="I1315" i="10"/>
  <c r="O1315" i="10"/>
  <c r="K1315" i="10"/>
  <c r="D1316" i="10"/>
  <c r="R1315" i="10"/>
  <c r="G1315" i="10" s="1"/>
  <c r="T1314" i="10"/>
  <c r="U1314" i="10" s="1"/>
  <c r="V1314" i="10" s="1"/>
  <c r="W1314" i="10" s="1"/>
  <c r="X1314" i="10" s="1"/>
  <c r="Y1314" i="10" s="1"/>
  <c r="Z1314" i="10" s="1"/>
  <c r="AA1314" i="10" s="1"/>
  <c r="AB1314" i="10" s="1"/>
  <c r="AC1314" i="10" s="1"/>
  <c r="H1316" i="10" l="1"/>
  <c r="S1316" i="10" s="1"/>
  <c r="J1316" i="10"/>
  <c r="I1316" i="10"/>
  <c r="P1316" i="10"/>
  <c r="O1316" i="10"/>
  <c r="N1316" i="10"/>
  <c r="L1316" i="10"/>
  <c r="M1316" i="10"/>
  <c r="Q1316" i="10"/>
  <c r="D1317" i="10"/>
  <c r="K1316" i="10"/>
  <c r="R1316" i="10"/>
  <c r="G1316" i="10" s="1"/>
  <c r="T1315" i="10"/>
  <c r="U1315" i="10" s="1"/>
  <c r="V1315" i="10" s="1"/>
  <c r="W1315" i="10" s="1"/>
  <c r="X1315" i="10" s="1"/>
  <c r="Y1315" i="10" s="1"/>
  <c r="Z1315" i="10" s="1"/>
  <c r="AA1315" i="10" s="1"/>
  <c r="AB1315" i="10" s="1"/>
  <c r="AC1315" i="10" s="1"/>
  <c r="Q1317" i="10" l="1"/>
  <c r="M1317" i="10"/>
  <c r="D1318" i="10"/>
  <c r="P1317" i="10"/>
  <c r="J1317" i="10"/>
  <c r="N1317" i="10"/>
  <c r="L1317" i="10"/>
  <c r="I1317" i="10"/>
  <c r="K1317" i="10"/>
  <c r="H1317" i="10"/>
  <c r="S1317" i="10" s="1"/>
  <c r="O1317" i="10"/>
  <c r="R1317" i="10"/>
  <c r="G1317" i="10" s="1"/>
  <c r="T1316" i="10"/>
  <c r="U1316" i="10" s="1"/>
  <c r="V1316" i="10" s="1"/>
  <c r="W1316" i="10" s="1"/>
  <c r="X1316" i="10" s="1"/>
  <c r="Y1316" i="10" s="1"/>
  <c r="Z1316" i="10" s="1"/>
  <c r="AA1316" i="10" s="1"/>
  <c r="AB1316" i="10" s="1"/>
  <c r="AC1316" i="10" s="1"/>
  <c r="H1318" i="10" l="1"/>
  <c r="S1318" i="10" s="1"/>
  <c r="K1318" i="10"/>
  <c r="I1318" i="10"/>
  <c r="L1318" i="10"/>
  <c r="N1318" i="10"/>
  <c r="M1318" i="10"/>
  <c r="P1318" i="10"/>
  <c r="J1318" i="10"/>
  <c r="R1318" i="10"/>
  <c r="G1318" i="10" s="1"/>
  <c r="D1319" i="10"/>
  <c r="Q1318" i="10"/>
  <c r="O1318" i="10"/>
  <c r="T1317" i="10"/>
  <c r="U1317" i="10" s="1"/>
  <c r="V1317" i="10" s="1"/>
  <c r="W1317" i="10" s="1"/>
  <c r="X1317" i="10" s="1"/>
  <c r="Y1317" i="10" s="1"/>
  <c r="Z1317" i="10" s="1"/>
  <c r="AA1317" i="10" s="1"/>
  <c r="AB1317" i="10" s="1"/>
  <c r="AC1317" i="10" s="1"/>
  <c r="H1319" i="10" l="1"/>
  <c r="S1319" i="10" s="1"/>
  <c r="O1319" i="10"/>
  <c r="L1319" i="10"/>
  <c r="D1320" i="10"/>
  <c r="R1319" i="10"/>
  <c r="G1319" i="10" s="1"/>
  <c r="P1319" i="10"/>
  <c r="Q1319" i="10"/>
  <c r="M1319" i="10"/>
  <c r="N1319" i="10"/>
  <c r="K1319" i="10"/>
  <c r="I1319" i="10"/>
  <c r="J1319" i="10"/>
  <c r="T1318" i="10"/>
  <c r="U1318" i="10" s="1"/>
  <c r="V1318" i="10" s="1"/>
  <c r="W1318" i="10" s="1"/>
  <c r="X1318" i="10" s="1"/>
  <c r="Y1318" i="10" s="1"/>
  <c r="Z1318" i="10" s="1"/>
  <c r="AA1318" i="10" s="1"/>
  <c r="AB1318" i="10" s="1"/>
  <c r="AC1318" i="10" s="1"/>
  <c r="Q1320" i="10" l="1"/>
  <c r="I1320" i="10"/>
  <c r="N1320" i="10"/>
  <c r="R1320" i="10"/>
  <c r="G1320" i="10" s="1"/>
  <c r="M1320" i="10"/>
  <c r="K1320" i="10"/>
  <c r="J1320" i="10"/>
  <c r="O1320" i="10"/>
  <c r="D1321" i="10"/>
  <c r="L1320" i="10"/>
  <c r="H1320" i="10"/>
  <c r="S1320" i="10" s="1"/>
  <c r="P1320" i="10"/>
  <c r="T1319" i="10"/>
  <c r="U1319" i="10" s="1"/>
  <c r="V1319" i="10" s="1"/>
  <c r="W1319" i="10" s="1"/>
  <c r="X1319" i="10" s="1"/>
  <c r="Y1319" i="10" s="1"/>
  <c r="Z1319" i="10" s="1"/>
  <c r="AA1319" i="10" s="1"/>
  <c r="AB1319" i="10" s="1"/>
  <c r="AC1319" i="10" s="1"/>
  <c r="T1320" i="10" l="1"/>
  <c r="U1320" i="10" s="1"/>
  <c r="V1320" i="10" s="1"/>
  <c r="W1320" i="10" s="1"/>
  <c r="X1320" i="10" s="1"/>
  <c r="Y1320" i="10" s="1"/>
  <c r="Z1320" i="10" s="1"/>
  <c r="AA1320" i="10" s="1"/>
  <c r="AB1320" i="10" s="1"/>
  <c r="AC1320" i="10" s="1"/>
  <c r="H1321" i="10"/>
  <c r="S1321" i="10" s="1"/>
  <c r="P1321" i="10"/>
  <c r="D1322" i="10"/>
  <c r="R1321" i="10"/>
  <c r="G1321" i="10" s="1"/>
  <c r="K1321" i="10"/>
  <c r="M1321" i="10"/>
  <c r="N1321" i="10"/>
  <c r="J1321" i="10"/>
  <c r="O1321" i="10"/>
  <c r="I1321" i="10"/>
  <c r="Q1321" i="10"/>
  <c r="L1321" i="10"/>
  <c r="H1322" i="10" l="1"/>
  <c r="S1322" i="10" s="1"/>
  <c r="Q1322" i="10"/>
  <c r="J1322" i="10"/>
  <c r="M1322" i="10"/>
  <c r="I1322" i="10"/>
  <c r="O1322" i="10"/>
  <c r="R1322" i="10"/>
  <c r="G1322" i="10" s="1"/>
  <c r="P1322" i="10"/>
  <c r="L1322" i="10"/>
  <c r="D1323" i="10"/>
  <c r="K1322" i="10"/>
  <c r="N1322" i="10"/>
  <c r="T1321" i="10"/>
  <c r="U1321" i="10" s="1"/>
  <c r="V1321" i="10" s="1"/>
  <c r="W1321" i="10" s="1"/>
  <c r="X1321" i="10" s="1"/>
  <c r="Y1321" i="10" s="1"/>
  <c r="Z1321" i="10" s="1"/>
  <c r="AA1321" i="10" s="1"/>
  <c r="AB1321" i="10" s="1"/>
  <c r="AC1321" i="10" s="1"/>
  <c r="K1323" i="10" l="1"/>
  <c r="M1323" i="10"/>
  <c r="D1324" i="10"/>
  <c r="J1323" i="10"/>
  <c r="H1323" i="10"/>
  <c r="S1323" i="10" s="1"/>
  <c r="O1323" i="10"/>
  <c r="Q1323" i="10"/>
  <c r="P1323" i="10"/>
  <c r="L1323" i="10"/>
  <c r="N1323" i="10"/>
  <c r="I1323" i="10"/>
  <c r="R1323" i="10"/>
  <c r="G1323" i="10" s="1"/>
  <c r="T1322" i="10"/>
  <c r="U1322" i="10" s="1"/>
  <c r="V1322" i="10" s="1"/>
  <c r="W1322" i="10" s="1"/>
  <c r="X1322" i="10" s="1"/>
  <c r="Y1322" i="10" s="1"/>
  <c r="Z1322" i="10" s="1"/>
  <c r="AA1322" i="10" s="1"/>
  <c r="AB1322" i="10" s="1"/>
  <c r="AC1322" i="10" s="1"/>
  <c r="T1323" i="10" l="1"/>
  <c r="U1323" i="10" s="1"/>
  <c r="V1323" i="10" s="1"/>
  <c r="W1323" i="10" s="1"/>
  <c r="X1323" i="10" s="1"/>
  <c r="Y1323" i="10" s="1"/>
  <c r="Z1323" i="10" s="1"/>
  <c r="AA1323" i="10" s="1"/>
  <c r="AB1323" i="10" s="1"/>
  <c r="AC1323" i="10" s="1"/>
  <c r="H1324" i="10"/>
  <c r="S1324" i="10" s="1"/>
  <c r="N1324" i="10"/>
  <c r="O1324" i="10"/>
  <c r="M1324" i="10"/>
  <c r="K1324" i="10"/>
  <c r="Q1324" i="10"/>
  <c r="P1324" i="10"/>
  <c r="I1324" i="10"/>
  <c r="R1324" i="10"/>
  <c r="G1324" i="10" s="1"/>
  <c r="D1325" i="10"/>
  <c r="L1324" i="10"/>
  <c r="J1324" i="10"/>
  <c r="T1324" i="10" l="1"/>
  <c r="U1324" i="10" s="1"/>
  <c r="V1324" i="10" s="1"/>
  <c r="W1324" i="10" s="1"/>
  <c r="X1324" i="10" s="1"/>
  <c r="Y1324" i="10" s="1"/>
  <c r="Z1324" i="10" s="1"/>
  <c r="AA1324" i="10" s="1"/>
  <c r="AB1324" i="10" s="1"/>
  <c r="AC1324" i="10" s="1"/>
  <c r="H1325" i="10"/>
  <c r="S1325" i="10" s="1"/>
  <c r="J1325" i="10"/>
  <c r="Q1325" i="10"/>
  <c r="D1326" i="10"/>
  <c r="K1325" i="10"/>
  <c r="L1325" i="10"/>
  <c r="P1325" i="10"/>
  <c r="R1325" i="10"/>
  <c r="G1325" i="10" s="1"/>
  <c r="M1325" i="10"/>
  <c r="I1325" i="10"/>
  <c r="O1325" i="10"/>
  <c r="N1325" i="10"/>
  <c r="T1325" i="10" l="1"/>
  <c r="U1325" i="10" s="1"/>
  <c r="V1325" i="10" s="1"/>
  <c r="W1325" i="10" s="1"/>
  <c r="X1325" i="10" s="1"/>
  <c r="Y1325" i="10" s="1"/>
  <c r="Z1325" i="10" s="1"/>
  <c r="AA1325" i="10" s="1"/>
  <c r="AB1325" i="10" s="1"/>
  <c r="AC1325" i="10" s="1"/>
  <c r="K1326" i="10"/>
  <c r="P1326" i="10"/>
  <c r="I1326" i="10"/>
  <c r="L1326" i="10"/>
  <c r="R1326" i="10"/>
  <c r="G1326" i="10" s="1"/>
  <c r="Q1326" i="10"/>
  <c r="M1326" i="10"/>
  <c r="O1326" i="10"/>
  <c r="D1327" i="10"/>
  <c r="J1326" i="10"/>
  <c r="H1326" i="10"/>
  <c r="S1326" i="10" s="1"/>
  <c r="N1326" i="10"/>
  <c r="O1327" i="10" l="1"/>
  <c r="K1327" i="10"/>
  <c r="I1327" i="10"/>
  <c r="L1327" i="10"/>
  <c r="J1327" i="10"/>
  <c r="Q1327" i="10"/>
  <c r="D1328" i="10"/>
  <c r="M1327" i="10"/>
  <c r="N1327" i="10"/>
  <c r="H1327" i="10"/>
  <c r="S1327" i="10" s="1"/>
  <c r="P1327" i="10"/>
  <c r="R1327" i="10"/>
  <c r="G1327" i="10" s="1"/>
  <c r="T1326" i="10"/>
  <c r="U1326" i="10" s="1"/>
  <c r="V1326" i="10" s="1"/>
  <c r="W1326" i="10" s="1"/>
  <c r="X1326" i="10" s="1"/>
  <c r="Y1326" i="10" s="1"/>
  <c r="Z1326" i="10" s="1"/>
  <c r="AA1326" i="10" s="1"/>
  <c r="AB1326" i="10" s="1"/>
  <c r="AC1326" i="10" s="1"/>
  <c r="Q1328" i="10" l="1"/>
  <c r="D1329" i="10"/>
  <c r="O1328" i="10"/>
  <c r="K1328" i="10"/>
  <c r="L1328" i="10"/>
  <c r="N1328" i="10"/>
  <c r="R1328" i="10"/>
  <c r="G1328" i="10" s="1"/>
  <c r="M1328" i="10"/>
  <c r="H1328" i="10"/>
  <c r="S1328" i="10" s="1"/>
  <c r="P1328" i="10"/>
  <c r="I1328" i="10"/>
  <c r="J1328" i="10"/>
  <c r="T1327" i="10"/>
  <c r="U1327" i="10" s="1"/>
  <c r="V1327" i="10" s="1"/>
  <c r="W1327" i="10" s="1"/>
  <c r="X1327" i="10" s="1"/>
  <c r="Y1327" i="10" s="1"/>
  <c r="Z1327" i="10" s="1"/>
  <c r="AA1327" i="10" s="1"/>
  <c r="AB1327" i="10" s="1"/>
  <c r="AC1327" i="10" s="1"/>
  <c r="I1329" i="10" l="1"/>
  <c r="R1329" i="10"/>
  <c r="G1329" i="10" s="1"/>
  <c r="K1329" i="10"/>
  <c r="H1329" i="10"/>
  <c r="S1329" i="10" s="1"/>
  <c r="L1329" i="10"/>
  <c r="O1329" i="10"/>
  <c r="J1329" i="10"/>
  <c r="M1329" i="10"/>
  <c r="D1330" i="10"/>
  <c r="N1329" i="10"/>
  <c r="Q1329" i="10"/>
  <c r="P1329" i="10"/>
  <c r="T1328" i="10"/>
  <c r="U1328" i="10" s="1"/>
  <c r="V1328" i="10" s="1"/>
  <c r="W1328" i="10" s="1"/>
  <c r="X1328" i="10" s="1"/>
  <c r="Y1328" i="10" s="1"/>
  <c r="Z1328" i="10" s="1"/>
  <c r="AA1328" i="10" s="1"/>
  <c r="AB1328" i="10" s="1"/>
  <c r="AC1328" i="10" s="1"/>
  <c r="T1329" i="10" l="1"/>
  <c r="U1329" i="10" s="1"/>
  <c r="V1329" i="10" s="1"/>
  <c r="W1329" i="10" s="1"/>
  <c r="X1329" i="10" s="1"/>
  <c r="Y1329" i="10" s="1"/>
  <c r="Z1329" i="10" s="1"/>
  <c r="AA1329" i="10" s="1"/>
  <c r="AB1329" i="10" s="1"/>
  <c r="AC1329" i="10" s="1"/>
  <c r="H1330" i="10"/>
  <c r="S1330" i="10" s="1"/>
  <c r="M1330" i="10"/>
  <c r="D1331" i="10"/>
  <c r="R1330" i="10"/>
  <c r="G1330" i="10" s="1"/>
  <c r="J1330" i="10"/>
  <c r="I1330" i="10"/>
  <c r="K1330" i="10"/>
  <c r="P1330" i="10"/>
  <c r="L1330" i="10"/>
  <c r="Q1330" i="10"/>
  <c r="N1330" i="10"/>
  <c r="O1330" i="10"/>
  <c r="T1330" i="10" l="1"/>
  <c r="U1330" i="10" s="1"/>
  <c r="V1330" i="10" s="1"/>
  <c r="W1330" i="10" s="1"/>
  <c r="X1330" i="10" s="1"/>
  <c r="Y1330" i="10" s="1"/>
  <c r="Z1330" i="10" s="1"/>
  <c r="AA1330" i="10" s="1"/>
  <c r="AB1330" i="10" s="1"/>
  <c r="AC1330" i="10" s="1"/>
  <c r="H1331" i="10"/>
  <c r="S1331" i="10" s="1"/>
  <c r="I1331" i="10"/>
  <c r="N1331" i="10"/>
  <c r="R1331" i="10"/>
  <c r="G1331" i="10" s="1"/>
  <c r="L1331" i="10"/>
  <c r="O1331" i="10"/>
  <c r="K1331" i="10"/>
  <c r="D1332" i="10"/>
  <c r="P1331" i="10"/>
  <c r="M1331" i="10"/>
  <c r="J1331" i="10"/>
  <c r="Q1331" i="10"/>
  <c r="T1331" i="10" l="1"/>
  <c r="U1331" i="10" s="1"/>
  <c r="V1331" i="10" s="1"/>
  <c r="W1331" i="10" s="1"/>
  <c r="X1331" i="10" s="1"/>
  <c r="Y1331" i="10" s="1"/>
  <c r="Z1331" i="10" s="1"/>
  <c r="AA1331" i="10" s="1"/>
  <c r="AB1331" i="10" s="1"/>
  <c r="AC1331" i="10" s="1"/>
  <c r="H1332" i="10"/>
  <c r="S1332" i="10" s="1"/>
  <c r="I1332" i="10"/>
  <c r="D1333" i="10"/>
  <c r="M1332" i="10"/>
  <c r="Q1332" i="10"/>
  <c r="P1332" i="10"/>
  <c r="N1332" i="10"/>
  <c r="K1332" i="10"/>
  <c r="R1332" i="10"/>
  <c r="G1332" i="10" s="1"/>
  <c r="L1332" i="10"/>
  <c r="J1332" i="10"/>
  <c r="O1332" i="10"/>
  <c r="M1333" i="10" l="1"/>
  <c r="R1333" i="10"/>
  <c r="G1333" i="10" s="1"/>
  <c r="I1333" i="10"/>
  <c r="H1333" i="10"/>
  <c r="S1333" i="10" s="1"/>
  <c r="J1333" i="10"/>
  <c r="N1333" i="10"/>
  <c r="P1333" i="10"/>
  <c r="Q1333" i="10"/>
  <c r="D1334" i="10"/>
  <c r="L1333" i="10"/>
  <c r="O1333" i="10"/>
  <c r="K1333" i="10"/>
  <c r="T1332" i="10"/>
  <c r="U1332" i="10" s="1"/>
  <c r="V1332" i="10" s="1"/>
  <c r="W1332" i="10" s="1"/>
  <c r="X1332" i="10" s="1"/>
  <c r="Y1332" i="10" s="1"/>
  <c r="Z1332" i="10" s="1"/>
  <c r="AA1332" i="10" s="1"/>
  <c r="AB1332" i="10" s="1"/>
  <c r="AC1332" i="10" s="1"/>
  <c r="T1333" i="10" l="1"/>
  <c r="U1333" i="10" s="1"/>
  <c r="V1333" i="10" s="1"/>
  <c r="W1333" i="10" s="1"/>
  <c r="X1333" i="10" s="1"/>
  <c r="Y1333" i="10" s="1"/>
  <c r="Z1333" i="10" s="1"/>
  <c r="AA1333" i="10" s="1"/>
  <c r="AB1333" i="10" s="1"/>
  <c r="AC1333" i="10" s="1"/>
  <c r="H1334" i="10"/>
  <c r="S1334" i="10" s="1"/>
  <c r="J1334" i="10"/>
  <c r="D1335" i="10"/>
  <c r="Q1334" i="10"/>
  <c r="K1334" i="10"/>
  <c r="P1334" i="10"/>
  <c r="R1334" i="10"/>
  <c r="G1334" i="10" s="1"/>
  <c r="I1334" i="10"/>
  <c r="O1334" i="10"/>
  <c r="M1334" i="10"/>
  <c r="N1334" i="10"/>
  <c r="L1334" i="10"/>
  <c r="T1334" i="10" l="1"/>
  <c r="U1334" i="10" s="1"/>
  <c r="V1334" i="10" s="1"/>
  <c r="W1334" i="10" s="1"/>
  <c r="X1334" i="10" s="1"/>
  <c r="Y1334" i="10" s="1"/>
  <c r="Z1334" i="10" s="1"/>
  <c r="AA1334" i="10" s="1"/>
  <c r="AB1334" i="10" s="1"/>
  <c r="AC1334" i="10" s="1"/>
  <c r="R1335" i="10"/>
  <c r="G1335" i="10" s="1"/>
  <c r="L1335" i="10"/>
  <c r="J1335" i="10"/>
  <c r="H1335" i="10"/>
  <c r="S1335" i="10" s="1"/>
  <c r="P1335" i="10"/>
  <c r="Q1335" i="10"/>
  <c r="I1335" i="10"/>
  <c r="N1335" i="10"/>
  <c r="D1336" i="10"/>
  <c r="K1335" i="10"/>
  <c r="O1335" i="10"/>
  <c r="M1335" i="10"/>
  <c r="T1335" i="10" l="1"/>
  <c r="U1335" i="10" s="1"/>
  <c r="V1335" i="10" s="1"/>
  <c r="W1335" i="10" s="1"/>
  <c r="X1335" i="10" s="1"/>
  <c r="Y1335" i="10" s="1"/>
  <c r="Z1335" i="10" s="1"/>
  <c r="AA1335" i="10" s="1"/>
  <c r="AB1335" i="10" s="1"/>
  <c r="AC1335" i="10" s="1"/>
  <c r="L1336" i="10"/>
  <c r="D1337" i="10"/>
  <c r="N1336" i="10"/>
  <c r="H1336" i="10"/>
  <c r="S1336" i="10" s="1"/>
  <c r="M1336" i="10"/>
  <c r="R1336" i="10"/>
  <c r="G1336" i="10" s="1"/>
  <c r="P1336" i="10"/>
  <c r="K1336" i="10"/>
  <c r="J1336" i="10"/>
  <c r="O1336" i="10"/>
  <c r="Q1336" i="10"/>
  <c r="I1336" i="10"/>
  <c r="T1336" i="10" l="1"/>
  <c r="U1336" i="10" s="1"/>
  <c r="V1336" i="10" s="1"/>
  <c r="W1336" i="10" s="1"/>
  <c r="X1336" i="10" s="1"/>
  <c r="Y1336" i="10" s="1"/>
  <c r="Z1336" i="10" s="1"/>
  <c r="AA1336" i="10" s="1"/>
  <c r="AB1336" i="10" s="1"/>
  <c r="AC1336" i="10" s="1"/>
  <c r="D1338" i="10"/>
  <c r="J1337" i="10"/>
  <c r="O1337" i="10"/>
  <c r="H1337" i="10"/>
  <c r="S1337" i="10" s="1"/>
  <c r="K1337" i="10"/>
  <c r="L1337" i="10"/>
  <c r="M1337" i="10"/>
  <c r="R1337" i="10"/>
  <c r="G1337" i="10" s="1"/>
  <c r="Q1337" i="10"/>
  <c r="I1337" i="10"/>
  <c r="P1337" i="10"/>
  <c r="N1337" i="10"/>
  <c r="H1338" i="10" l="1"/>
  <c r="S1338" i="10" s="1"/>
  <c r="I1338" i="10"/>
  <c r="M1338" i="10"/>
  <c r="Q1338" i="10"/>
  <c r="R1338" i="10"/>
  <c r="G1338" i="10" s="1"/>
  <c r="D1339" i="10"/>
  <c r="J1338" i="10"/>
  <c r="O1338" i="10"/>
  <c r="L1338" i="10"/>
  <c r="P1338" i="10"/>
  <c r="N1338" i="10"/>
  <c r="K1338" i="10"/>
  <c r="T1337" i="10"/>
  <c r="U1337" i="10" s="1"/>
  <c r="V1337" i="10" s="1"/>
  <c r="W1337" i="10" s="1"/>
  <c r="X1337" i="10" s="1"/>
  <c r="Y1337" i="10" s="1"/>
  <c r="Z1337" i="10" s="1"/>
  <c r="AA1337" i="10" s="1"/>
  <c r="AB1337" i="10" s="1"/>
  <c r="AC1337" i="10" s="1"/>
  <c r="D1340" i="10" l="1"/>
  <c r="R1339" i="10"/>
  <c r="G1339" i="10" s="1"/>
  <c r="H1339" i="10"/>
  <c r="S1339" i="10" s="1"/>
  <c r="O1339" i="10"/>
  <c r="M1339" i="10"/>
  <c r="L1339" i="10"/>
  <c r="P1339" i="10"/>
  <c r="I1339" i="10"/>
  <c r="Q1339" i="10"/>
  <c r="N1339" i="10"/>
  <c r="J1339" i="10"/>
  <c r="K1339" i="10"/>
  <c r="T1338" i="10"/>
  <c r="U1338" i="10" s="1"/>
  <c r="V1338" i="10" s="1"/>
  <c r="W1338" i="10" s="1"/>
  <c r="X1338" i="10" s="1"/>
  <c r="Y1338" i="10" s="1"/>
  <c r="Z1338" i="10" s="1"/>
  <c r="AA1338" i="10" s="1"/>
  <c r="AB1338" i="10" s="1"/>
  <c r="AC1338" i="10" s="1"/>
  <c r="T1339" i="10" l="1"/>
  <c r="U1339" i="10" s="1"/>
  <c r="V1339" i="10" s="1"/>
  <c r="W1339" i="10" s="1"/>
  <c r="X1339" i="10" s="1"/>
  <c r="Y1339" i="10" s="1"/>
  <c r="Z1339" i="10" s="1"/>
  <c r="AA1339" i="10" s="1"/>
  <c r="AB1339" i="10" s="1"/>
  <c r="AC1339" i="10" s="1"/>
  <c r="J1340" i="10"/>
  <c r="P1340" i="10"/>
  <c r="R1340" i="10"/>
  <c r="G1340" i="10" s="1"/>
  <c r="M1340" i="10"/>
  <c r="D1341" i="10"/>
  <c r="I1340" i="10"/>
  <c r="H1340" i="10"/>
  <c r="S1340" i="10" s="1"/>
  <c r="N1340" i="10"/>
  <c r="L1340" i="10"/>
  <c r="Q1340" i="10"/>
  <c r="O1340" i="10"/>
  <c r="K1340" i="10"/>
  <c r="T1340" i="10" l="1"/>
  <c r="U1340" i="10" s="1"/>
  <c r="V1340" i="10" s="1"/>
  <c r="W1340" i="10" s="1"/>
  <c r="X1340" i="10" s="1"/>
  <c r="Y1340" i="10" s="1"/>
  <c r="Z1340" i="10" s="1"/>
  <c r="AA1340" i="10" s="1"/>
  <c r="AB1340" i="10" s="1"/>
  <c r="AC1340" i="10" s="1"/>
  <c r="D1342" i="10"/>
  <c r="M1341" i="10"/>
  <c r="N1341" i="10"/>
  <c r="O1341" i="10"/>
  <c r="L1341" i="10"/>
  <c r="I1341" i="10"/>
  <c r="Q1341" i="10"/>
  <c r="H1341" i="10"/>
  <c r="S1341" i="10" s="1"/>
  <c r="R1341" i="10"/>
  <c r="G1341" i="10" s="1"/>
  <c r="P1341" i="10"/>
  <c r="K1341" i="10"/>
  <c r="J1341" i="10"/>
  <c r="H1342" i="10" l="1"/>
  <c r="S1342" i="10" s="1"/>
  <c r="I1342" i="10"/>
  <c r="K1342" i="10"/>
  <c r="P1342" i="10"/>
  <c r="M1342" i="10"/>
  <c r="D1343" i="10"/>
  <c r="R1342" i="10"/>
  <c r="G1342" i="10" s="1"/>
  <c r="J1342" i="10"/>
  <c r="Q1342" i="10"/>
  <c r="N1342" i="10"/>
  <c r="O1342" i="10"/>
  <c r="L1342" i="10"/>
  <c r="T1341" i="10"/>
  <c r="U1341" i="10" s="1"/>
  <c r="V1341" i="10" s="1"/>
  <c r="W1341" i="10" s="1"/>
  <c r="X1341" i="10" s="1"/>
  <c r="Y1341" i="10" s="1"/>
  <c r="Z1341" i="10" s="1"/>
  <c r="AA1341" i="10" s="1"/>
  <c r="AB1341" i="10" s="1"/>
  <c r="AC1341" i="10" s="1"/>
  <c r="D1344" i="10" l="1"/>
  <c r="Q1343" i="10"/>
  <c r="H1343" i="10"/>
  <c r="S1343" i="10" s="1"/>
  <c r="L1343" i="10"/>
  <c r="P1343" i="10"/>
  <c r="M1343" i="10"/>
  <c r="N1343" i="10"/>
  <c r="I1343" i="10"/>
  <c r="R1343" i="10"/>
  <c r="G1343" i="10" s="1"/>
  <c r="K1343" i="10"/>
  <c r="O1343" i="10"/>
  <c r="J1343" i="10"/>
  <c r="T1342" i="10"/>
  <c r="U1342" i="10" s="1"/>
  <c r="V1342" i="10" s="1"/>
  <c r="W1342" i="10" s="1"/>
  <c r="X1342" i="10" s="1"/>
  <c r="Y1342" i="10" s="1"/>
  <c r="Z1342" i="10" s="1"/>
  <c r="AA1342" i="10" s="1"/>
  <c r="AB1342" i="10" s="1"/>
  <c r="AC1342" i="10" s="1"/>
  <c r="T1343" i="10" l="1"/>
  <c r="U1343" i="10" s="1"/>
  <c r="V1343" i="10" s="1"/>
  <c r="W1343" i="10" s="1"/>
  <c r="X1343" i="10" s="1"/>
  <c r="Y1343" i="10" s="1"/>
  <c r="Z1343" i="10" s="1"/>
  <c r="AA1343" i="10" s="1"/>
  <c r="AB1343" i="10" s="1"/>
  <c r="AC1343" i="10" s="1"/>
  <c r="H1344" i="10"/>
  <c r="S1344" i="10" s="1"/>
  <c r="K1344" i="10"/>
  <c r="N1344" i="10"/>
  <c r="R1344" i="10"/>
  <c r="G1344" i="10" s="1"/>
  <c r="M1344" i="10"/>
  <c r="I1344" i="10"/>
  <c r="J1344" i="10"/>
  <c r="L1344" i="10"/>
  <c r="Q1344" i="10"/>
  <c r="O1344" i="10"/>
  <c r="D1345" i="10"/>
  <c r="P1344" i="10"/>
  <c r="K1345" i="10" l="1"/>
  <c r="N1345" i="10"/>
  <c r="Q1345" i="10"/>
  <c r="I1345" i="10"/>
  <c r="D1346" i="10"/>
  <c r="O1345" i="10"/>
  <c r="H1345" i="10"/>
  <c r="S1345" i="10" s="1"/>
  <c r="J1345" i="10"/>
  <c r="P1345" i="10"/>
  <c r="L1345" i="10"/>
  <c r="R1345" i="10"/>
  <c r="G1345" i="10" s="1"/>
  <c r="M1345" i="10"/>
  <c r="T1344" i="10"/>
  <c r="U1344" i="10" s="1"/>
  <c r="V1344" i="10" s="1"/>
  <c r="W1344" i="10" s="1"/>
  <c r="X1344" i="10" s="1"/>
  <c r="Y1344" i="10" s="1"/>
  <c r="Z1344" i="10" s="1"/>
  <c r="AA1344" i="10" s="1"/>
  <c r="AB1344" i="10" s="1"/>
  <c r="AC1344" i="10" s="1"/>
  <c r="T1345" i="10" l="1"/>
  <c r="U1345" i="10" s="1"/>
  <c r="V1345" i="10" s="1"/>
  <c r="W1345" i="10" s="1"/>
  <c r="X1345" i="10" s="1"/>
  <c r="Y1345" i="10" s="1"/>
  <c r="Z1345" i="10" s="1"/>
  <c r="AA1345" i="10" s="1"/>
  <c r="AB1345" i="10" s="1"/>
  <c r="AC1345" i="10" s="1"/>
  <c r="H1346" i="10"/>
  <c r="S1346" i="10" s="1"/>
  <c r="R1346" i="10"/>
  <c r="G1346" i="10" s="1"/>
  <c r="Q1346" i="10"/>
  <c r="J1346" i="10"/>
  <c r="D1347" i="10"/>
  <c r="L1346" i="10"/>
  <c r="K1346" i="10"/>
  <c r="N1346" i="10"/>
  <c r="O1346" i="10"/>
  <c r="I1346" i="10"/>
  <c r="P1346" i="10"/>
  <c r="M1346" i="10"/>
  <c r="P1347" i="10" l="1"/>
  <c r="K1347" i="10"/>
  <c r="I1347" i="10"/>
  <c r="O1347" i="10"/>
  <c r="H1347" i="10"/>
  <c r="S1347" i="10" s="1"/>
  <c r="R1347" i="10"/>
  <c r="G1347" i="10" s="1"/>
  <c r="J1347" i="10"/>
  <c r="N1347" i="10"/>
  <c r="L1347" i="10"/>
  <c r="D1348" i="10"/>
  <c r="Q1347" i="10"/>
  <c r="M1347" i="10"/>
  <c r="T1346" i="10"/>
  <c r="U1346" i="10" s="1"/>
  <c r="V1346" i="10" s="1"/>
  <c r="W1346" i="10" s="1"/>
  <c r="X1346" i="10" s="1"/>
  <c r="Y1346" i="10" s="1"/>
  <c r="Z1346" i="10" s="1"/>
  <c r="AA1346" i="10" s="1"/>
  <c r="AB1346" i="10" s="1"/>
  <c r="AC1346" i="10" s="1"/>
  <c r="T1347" i="10" l="1"/>
  <c r="U1347" i="10" s="1"/>
  <c r="V1347" i="10" s="1"/>
  <c r="W1347" i="10" s="1"/>
  <c r="X1347" i="10" s="1"/>
  <c r="Y1347" i="10" s="1"/>
  <c r="Z1347" i="10" s="1"/>
  <c r="AA1347" i="10" s="1"/>
  <c r="AB1347" i="10" s="1"/>
  <c r="AC1347" i="10" s="1"/>
  <c r="N1348" i="10"/>
  <c r="D1349" i="10"/>
  <c r="R1348" i="10"/>
  <c r="G1348" i="10" s="1"/>
  <c r="H1348" i="10"/>
  <c r="S1348" i="10" s="1"/>
  <c r="K1348" i="10"/>
  <c r="P1348" i="10"/>
  <c r="J1348" i="10"/>
  <c r="Q1348" i="10"/>
  <c r="O1348" i="10"/>
  <c r="M1348" i="10"/>
  <c r="L1348" i="10"/>
  <c r="I1348" i="10"/>
  <c r="T1348" i="10" l="1"/>
  <c r="U1348" i="10" s="1"/>
  <c r="V1348" i="10" s="1"/>
  <c r="W1348" i="10" s="1"/>
  <c r="X1348" i="10" s="1"/>
  <c r="Y1348" i="10" s="1"/>
  <c r="Z1348" i="10" s="1"/>
  <c r="AA1348" i="10" s="1"/>
  <c r="AB1348" i="10" s="1"/>
  <c r="AC1348" i="10" s="1"/>
  <c r="H1349" i="10"/>
  <c r="S1349" i="10" s="1"/>
  <c r="O1349" i="10"/>
  <c r="R1349" i="10"/>
  <c r="G1349" i="10" s="1"/>
  <c r="Q1349" i="10"/>
  <c r="I1349" i="10"/>
  <c r="K1349" i="10"/>
  <c r="J1349" i="10"/>
  <c r="P1349" i="10"/>
  <c r="L1349" i="10"/>
  <c r="D1350" i="10"/>
  <c r="M1349" i="10"/>
  <c r="N1349" i="10"/>
  <c r="H1350" i="10" l="1"/>
  <c r="S1350" i="10" s="1"/>
  <c r="J1350" i="10"/>
  <c r="N1350" i="10"/>
  <c r="D1351" i="10"/>
  <c r="L1350" i="10"/>
  <c r="O1350" i="10"/>
  <c r="Q1350" i="10"/>
  <c r="P1350" i="10"/>
  <c r="R1350" i="10"/>
  <c r="G1350" i="10" s="1"/>
  <c r="K1350" i="10"/>
  <c r="M1350" i="10"/>
  <c r="I1350" i="10"/>
  <c r="T1349" i="10"/>
  <c r="U1349" i="10" s="1"/>
  <c r="V1349" i="10" s="1"/>
  <c r="W1349" i="10" s="1"/>
  <c r="X1349" i="10" s="1"/>
  <c r="Y1349" i="10" s="1"/>
  <c r="Z1349" i="10" s="1"/>
  <c r="AA1349" i="10" s="1"/>
  <c r="AB1349" i="10" s="1"/>
  <c r="AC1349" i="10" s="1"/>
  <c r="H1351" i="10" l="1"/>
  <c r="S1351" i="10" s="1"/>
  <c r="K1351" i="10"/>
  <c r="M1351" i="10"/>
  <c r="P1351" i="10"/>
  <c r="R1351" i="10"/>
  <c r="G1351" i="10" s="1"/>
  <c r="J1351" i="10"/>
  <c r="Q1351" i="10"/>
  <c r="I1351" i="10"/>
  <c r="L1351" i="10"/>
  <c r="D1352" i="10"/>
  <c r="O1351" i="10"/>
  <c r="N1351" i="10"/>
  <c r="T1350" i="10"/>
  <c r="U1350" i="10" s="1"/>
  <c r="V1350" i="10" s="1"/>
  <c r="W1350" i="10" s="1"/>
  <c r="X1350" i="10" s="1"/>
  <c r="Y1350" i="10" s="1"/>
  <c r="Z1350" i="10" s="1"/>
  <c r="AA1350" i="10" s="1"/>
  <c r="AB1350" i="10" s="1"/>
  <c r="AC1350" i="10" s="1"/>
  <c r="R1352" i="10" l="1"/>
  <c r="G1352" i="10" s="1"/>
  <c r="I1352" i="10"/>
  <c r="D1353" i="10"/>
  <c r="Q1352" i="10"/>
  <c r="H1352" i="10"/>
  <c r="S1352" i="10" s="1"/>
  <c r="P1352" i="10"/>
  <c r="K1352" i="10"/>
  <c r="J1352" i="10"/>
  <c r="N1352" i="10"/>
  <c r="O1352" i="10"/>
  <c r="M1352" i="10"/>
  <c r="L1352" i="10"/>
  <c r="T1351" i="10"/>
  <c r="U1351" i="10" s="1"/>
  <c r="V1351" i="10" s="1"/>
  <c r="W1351" i="10" s="1"/>
  <c r="X1351" i="10" s="1"/>
  <c r="Y1351" i="10" s="1"/>
  <c r="Z1351" i="10" s="1"/>
  <c r="AA1351" i="10" s="1"/>
  <c r="AB1351" i="10" s="1"/>
  <c r="AC1351" i="10" s="1"/>
  <c r="T1352" i="10" l="1"/>
  <c r="U1352" i="10" s="1"/>
  <c r="V1352" i="10" s="1"/>
  <c r="W1352" i="10" s="1"/>
  <c r="X1352" i="10" s="1"/>
  <c r="Y1352" i="10" s="1"/>
  <c r="Z1352" i="10" s="1"/>
  <c r="AA1352" i="10" s="1"/>
  <c r="AB1352" i="10" s="1"/>
  <c r="AC1352" i="10" s="1"/>
  <c r="P1353" i="10"/>
  <c r="J1353" i="10"/>
  <c r="D1354" i="10"/>
  <c r="Q1353" i="10"/>
  <c r="I1353" i="10"/>
  <c r="H1353" i="10"/>
  <c r="S1353" i="10" s="1"/>
  <c r="M1353" i="10"/>
  <c r="L1353" i="10"/>
  <c r="O1353" i="10"/>
  <c r="N1353" i="10"/>
  <c r="R1353" i="10"/>
  <c r="G1353" i="10" s="1"/>
  <c r="K1353" i="10"/>
  <c r="N1354" i="10" l="1"/>
  <c r="R1354" i="10"/>
  <c r="G1354" i="10" s="1"/>
  <c r="J1354" i="10"/>
  <c r="M1354" i="10"/>
  <c r="Q1354" i="10"/>
  <c r="O1354" i="10"/>
  <c r="I1354" i="10"/>
  <c r="D1355" i="10"/>
  <c r="P1354" i="10"/>
  <c r="H1354" i="10"/>
  <c r="S1354" i="10" s="1"/>
  <c r="K1354" i="10"/>
  <c r="L1354" i="10"/>
  <c r="T1353" i="10"/>
  <c r="U1353" i="10" s="1"/>
  <c r="V1353" i="10" s="1"/>
  <c r="W1353" i="10" s="1"/>
  <c r="X1353" i="10" s="1"/>
  <c r="Y1353" i="10" s="1"/>
  <c r="Z1353" i="10" s="1"/>
  <c r="AA1353" i="10" s="1"/>
  <c r="AB1353" i="10" s="1"/>
  <c r="AC1353" i="10" s="1"/>
  <c r="T1354" i="10" l="1"/>
  <c r="U1354" i="10" s="1"/>
  <c r="V1354" i="10" s="1"/>
  <c r="W1354" i="10" s="1"/>
  <c r="X1354" i="10" s="1"/>
  <c r="Y1354" i="10" s="1"/>
  <c r="Z1354" i="10" s="1"/>
  <c r="AA1354" i="10" s="1"/>
  <c r="AB1354" i="10" s="1"/>
  <c r="AC1354" i="10" s="1"/>
  <c r="J1355" i="10"/>
  <c r="D1356" i="10"/>
  <c r="I1355" i="10"/>
  <c r="H1355" i="10"/>
  <c r="S1355" i="10" s="1"/>
  <c r="Q1355" i="10"/>
  <c r="K1355" i="10"/>
  <c r="P1355" i="10"/>
  <c r="N1355" i="10"/>
  <c r="R1355" i="10"/>
  <c r="G1355" i="10" s="1"/>
  <c r="M1355" i="10"/>
  <c r="L1355" i="10"/>
  <c r="O1355" i="10"/>
  <c r="T1355" i="10" l="1"/>
  <c r="U1355" i="10" s="1"/>
  <c r="V1355" i="10" s="1"/>
  <c r="W1355" i="10" s="1"/>
  <c r="X1355" i="10" s="1"/>
  <c r="Y1355" i="10" s="1"/>
  <c r="Z1355" i="10" s="1"/>
  <c r="AA1355" i="10" s="1"/>
  <c r="AB1355" i="10" s="1"/>
  <c r="AC1355" i="10" s="1"/>
  <c r="D1357" i="10"/>
  <c r="K1356" i="10"/>
  <c r="J1356" i="10"/>
  <c r="H1356" i="10"/>
  <c r="S1356" i="10" s="1"/>
  <c r="L1356" i="10"/>
  <c r="O1356" i="10"/>
  <c r="M1356" i="10"/>
  <c r="R1356" i="10"/>
  <c r="G1356" i="10" s="1"/>
  <c r="I1356" i="10"/>
  <c r="P1356" i="10"/>
  <c r="N1356" i="10"/>
  <c r="Q1356" i="10"/>
  <c r="T1356" i="10" l="1"/>
  <c r="U1356" i="10" s="1"/>
  <c r="V1356" i="10" s="1"/>
  <c r="W1356" i="10" s="1"/>
  <c r="X1356" i="10" s="1"/>
  <c r="Y1356" i="10" s="1"/>
  <c r="Z1356" i="10" s="1"/>
  <c r="AA1356" i="10" s="1"/>
  <c r="AB1356" i="10" s="1"/>
  <c r="AC1356" i="10" s="1"/>
  <c r="H1357" i="10"/>
  <c r="S1357" i="10" s="1"/>
  <c r="N1357" i="10"/>
  <c r="K1357" i="10"/>
  <c r="Q1357" i="10"/>
  <c r="M1357" i="10"/>
  <c r="O1357" i="10"/>
  <c r="D1358" i="10"/>
  <c r="P1357" i="10"/>
  <c r="L1357" i="10"/>
  <c r="J1357" i="10"/>
  <c r="R1357" i="10"/>
  <c r="G1357" i="10" s="1"/>
  <c r="I1357" i="10"/>
  <c r="T1357" i="10" l="1"/>
  <c r="U1357" i="10" s="1"/>
  <c r="V1357" i="10" s="1"/>
  <c r="W1357" i="10" s="1"/>
  <c r="X1357" i="10" s="1"/>
  <c r="Y1357" i="10" s="1"/>
  <c r="Z1357" i="10" s="1"/>
  <c r="AA1357" i="10" s="1"/>
  <c r="AB1357" i="10" s="1"/>
  <c r="AC1357" i="10" s="1"/>
  <c r="P1358" i="10"/>
  <c r="J1358" i="10"/>
  <c r="L1358" i="10"/>
  <c r="D1359" i="10"/>
  <c r="R1358" i="10"/>
  <c r="G1358" i="10" s="1"/>
  <c r="Q1358" i="10"/>
  <c r="O1358" i="10"/>
  <c r="H1358" i="10"/>
  <c r="S1358" i="10" s="1"/>
  <c r="K1358" i="10"/>
  <c r="M1358" i="10"/>
  <c r="I1358" i="10"/>
  <c r="N1358" i="10"/>
  <c r="T1358" i="10" l="1"/>
  <c r="U1358" i="10" s="1"/>
  <c r="V1358" i="10" s="1"/>
  <c r="W1358" i="10" s="1"/>
  <c r="X1358" i="10" s="1"/>
  <c r="Y1358" i="10" s="1"/>
  <c r="Z1358" i="10" s="1"/>
  <c r="AA1358" i="10" s="1"/>
  <c r="AB1358" i="10" s="1"/>
  <c r="AC1358" i="10" s="1"/>
  <c r="H1359" i="10"/>
  <c r="S1359" i="10" s="1"/>
  <c r="I1359" i="10"/>
  <c r="P1359" i="10"/>
  <c r="L1359" i="10"/>
  <c r="J1359" i="10"/>
  <c r="Q1359" i="10"/>
  <c r="N1359" i="10"/>
  <c r="O1359" i="10"/>
  <c r="K1359" i="10"/>
  <c r="M1359" i="10"/>
  <c r="D1360" i="10"/>
  <c r="R1359" i="10"/>
  <c r="G1359" i="10" s="1"/>
  <c r="H1360" i="10" l="1"/>
  <c r="S1360" i="10" s="1"/>
  <c r="R1360" i="10"/>
  <c r="G1360" i="10" s="1"/>
  <c r="J1360" i="10"/>
  <c r="P1360" i="10"/>
  <c r="I1360" i="10"/>
  <c r="K1360" i="10"/>
  <c r="N1360" i="10"/>
  <c r="L1360" i="10"/>
  <c r="O1360" i="10"/>
  <c r="D1361" i="10"/>
  <c r="M1360" i="10"/>
  <c r="Q1360" i="10"/>
  <c r="T1359" i="10"/>
  <c r="U1359" i="10" s="1"/>
  <c r="V1359" i="10" s="1"/>
  <c r="W1359" i="10" s="1"/>
  <c r="X1359" i="10" s="1"/>
  <c r="Y1359" i="10" s="1"/>
  <c r="Z1359" i="10" s="1"/>
  <c r="AA1359" i="10" s="1"/>
  <c r="AB1359" i="10" s="1"/>
  <c r="AC1359" i="10" s="1"/>
  <c r="T1360" i="10" l="1"/>
  <c r="U1360" i="10" s="1"/>
  <c r="V1360" i="10" s="1"/>
  <c r="W1360" i="10" s="1"/>
  <c r="X1360" i="10" s="1"/>
  <c r="Y1360" i="10" s="1"/>
  <c r="Z1360" i="10" s="1"/>
  <c r="AA1360" i="10" s="1"/>
  <c r="AB1360" i="10" s="1"/>
  <c r="AC1360" i="10" s="1"/>
  <c r="H1361" i="10"/>
  <c r="S1361" i="10" s="1"/>
  <c r="J1361" i="10"/>
  <c r="M1361" i="10"/>
  <c r="D1362" i="10"/>
  <c r="I1361" i="10"/>
  <c r="N1361" i="10"/>
  <c r="P1361" i="10"/>
  <c r="Q1361" i="10"/>
  <c r="L1361" i="10"/>
  <c r="R1361" i="10"/>
  <c r="G1361" i="10" s="1"/>
  <c r="K1361" i="10"/>
  <c r="O1361" i="10"/>
  <c r="I1362" i="10" l="1"/>
  <c r="R1362" i="10"/>
  <c r="G1362" i="10" s="1"/>
  <c r="Q1362" i="10"/>
  <c r="J1362" i="10"/>
  <c r="L1362" i="10"/>
  <c r="N1362" i="10"/>
  <c r="M1362" i="10"/>
  <c r="O1362" i="10"/>
  <c r="P1362" i="10"/>
  <c r="D1363" i="10"/>
  <c r="K1362" i="10"/>
  <c r="H1362" i="10"/>
  <c r="S1362" i="10" s="1"/>
  <c r="T1361" i="10"/>
  <c r="U1361" i="10" s="1"/>
  <c r="V1361" i="10" s="1"/>
  <c r="W1361" i="10" s="1"/>
  <c r="X1361" i="10" s="1"/>
  <c r="Y1361" i="10" s="1"/>
  <c r="Z1361" i="10" s="1"/>
  <c r="AA1361" i="10" s="1"/>
  <c r="AB1361" i="10" s="1"/>
  <c r="AC1361" i="10" s="1"/>
  <c r="T1362" i="10" l="1"/>
  <c r="U1362" i="10" s="1"/>
  <c r="V1362" i="10" s="1"/>
  <c r="W1362" i="10" s="1"/>
  <c r="X1362" i="10" s="1"/>
  <c r="Y1362" i="10" s="1"/>
  <c r="Z1362" i="10" s="1"/>
  <c r="AA1362" i="10" s="1"/>
  <c r="AB1362" i="10" s="1"/>
  <c r="AC1362" i="10" s="1"/>
  <c r="H1363" i="10"/>
  <c r="S1363" i="10" s="1"/>
  <c r="J1363" i="10"/>
  <c r="P1363" i="10"/>
  <c r="D1364" i="10"/>
  <c r="N1363" i="10"/>
  <c r="L1363" i="10"/>
  <c r="M1363" i="10"/>
  <c r="I1363" i="10"/>
  <c r="K1363" i="10"/>
  <c r="R1363" i="10"/>
  <c r="G1363" i="10" s="1"/>
  <c r="Q1363" i="10"/>
  <c r="O1363" i="10"/>
  <c r="Q1364" i="10" l="1"/>
  <c r="P1364" i="10"/>
  <c r="J1364" i="10"/>
  <c r="O1364" i="10"/>
  <c r="H1364" i="10"/>
  <c r="S1364" i="10" s="1"/>
  <c r="I1364" i="10"/>
  <c r="R1364" i="10"/>
  <c r="G1364" i="10" s="1"/>
  <c r="L1364" i="10"/>
  <c r="M1364" i="10"/>
  <c r="D1365" i="10"/>
  <c r="N1364" i="10"/>
  <c r="K1364" i="10"/>
  <c r="T1363" i="10"/>
  <c r="U1363" i="10" s="1"/>
  <c r="V1363" i="10" s="1"/>
  <c r="W1363" i="10" s="1"/>
  <c r="X1363" i="10" s="1"/>
  <c r="Y1363" i="10" s="1"/>
  <c r="Z1363" i="10" s="1"/>
  <c r="AA1363" i="10" s="1"/>
  <c r="AB1363" i="10" s="1"/>
  <c r="AC1363" i="10" s="1"/>
  <c r="K1365" i="10" l="1"/>
  <c r="N1365" i="10"/>
  <c r="D1366" i="10"/>
  <c r="Q1365" i="10"/>
  <c r="H1365" i="10"/>
  <c r="S1365" i="10" s="1"/>
  <c r="L1365" i="10"/>
  <c r="M1365" i="10"/>
  <c r="R1365" i="10"/>
  <c r="G1365" i="10" s="1"/>
  <c r="J1365" i="10"/>
  <c r="O1365" i="10"/>
  <c r="I1365" i="10"/>
  <c r="P1365" i="10"/>
  <c r="T1364" i="10"/>
  <c r="U1364" i="10" s="1"/>
  <c r="V1364" i="10" s="1"/>
  <c r="W1364" i="10" s="1"/>
  <c r="X1364" i="10" s="1"/>
  <c r="Y1364" i="10" s="1"/>
  <c r="Z1364" i="10" s="1"/>
  <c r="AA1364" i="10" s="1"/>
  <c r="AB1364" i="10" s="1"/>
  <c r="AC1364" i="10" s="1"/>
  <c r="T1365" i="10" l="1"/>
  <c r="U1365" i="10" s="1"/>
  <c r="V1365" i="10" s="1"/>
  <c r="W1365" i="10" s="1"/>
  <c r="X1365" i="10" s="1"/>
  <c r="Y1365" i="10" s="1"/>
  <c r="Z1365" i="10" s="1"/>
  <c r="AA1365" i="10" s="1"/>
  <c r="AB1365" i="10" s="1"/>
  <c r="AC1365" i="10" s="1"/>
  <c r="H1366" i="10"/>
  <c r="S1366" i="10" s="1"/>
  <c r="K1366" i="10"/>
  <c r="M1366" i="10"/>
  <c r="N1366" i="10"/>
  <c r="Q1366" i="10"/>
  <c r="J1366" i="10"/>
  <c r="O1366" i="10"/>
  <c r="I1366" i="10"/>
  <c r="P1366" i="10"/>
  <c r="D1367" i="10"/>
  <c r="R1366" i="10"/>
  <c r="G1366" i="10" s="1"/>
  <c r="L1366" i="10"/>
  <c r="T1366" i="10" l="1"/>
  <c r="U1366" i="10" s="1"/>
  <c r="V1366" i="10" s="1"/>
  <c r="W1366" i="10" s="1"/>
  <c r="X1366" i="10" s="1"/>
  <c r="Y1366" i="10" s="1"/>
  <c r="Z1366" i="10" s="1"/>
  <c r="AA1366" i="10" s="1"/>
  <c r="AB1366" i="10" s="1"/>
  <c r="AC1366" i="10" s="1"/>
  <c r="I1367" i="10"/>
  <c r="Q1367" i="10"/>
  <c r="D1368" i="10"/>
  <c r="K1367" i="10"/>
  <c r="H1367" i="10"/>
  <c r="S1367" i="10" s="1"/>
  <c r="P1367" i="10"/>
  <c r="N1367" i="10"/>
  <c r="M1367" i="10"/>
  <c r="O1367" i="10"/>
  <c r="L1367" i="10"/>
  <c r="J1367" i="10"/>
  <c r="R1367" i="10"/>
  <c r="G1367" i="10" s="1"/>
  <c r="K1368" i="10" l="1"/>
  <c r="P1368" i="10"/>
  <c r="N1368" i="10"/>
  <c r="Q1368" i="10"/>
  <c r="L1368" i="10"/>
  <c r="O1368" i="10"/>
  <c r="D1369" i="10"/>
  <c r="R1368" i="10"/>
  <c r="G1368" i="10" s="1"/>
  <c r="I1368" i="10"/>
  <c r="H1368" i="10"/>
  <c r="S1368" i="10" s="1"/>
  <c r="J1368" i="10"/>
  <c r="M1368" i="10"/>
  <c r="T1367" i="10"/>
  <c r="U1367" i="10" s="1"/>
  <c r="V1367" i="10" s="1"/>
  <c r="W1367" i="10" s="1"/>
  <c r="X1367" i="10" s="1"/>
  <c r="Y1367" i="10" s="1"/>
  <c r="Z1367" i="10" s="1"/>
  <c r="AA1367" i="10" s="1"/>
  <c r="AB1367" i="10" s="1"/>
  <c r="AC1367" i="10" s="1"/>
  <c r="I1369" i="10" l="1"/>
  <c r="O1369" i="10"/>
  <c r="Q1369" i="10"/>
  <c r="P1369" i="10"/>
  <c r="D1370" i="10"/>
  <c r="M1369" i="10"/>
  <c r="L1369" i="10"/>
  <c r="J1369" i="10"/>
  <c r="H1369" i="10"/>
  <c r="S1369" i="10" s="1"/>
  <c r="N1369" i="10"/>
  <c r="K1369" i="10"/>
  <c r="R1369" i="10"/>
  <c r="G1369" i="10" s="1"/>
  <c r="T1368" i="10"/>
  <c r="U1368" i="10" s="1"/>
  <c r="V1368" i="10" s="1"/>
  <c r="W1368" i="10" s="1"/>
  <c r="X1368" i="10" s="1"/>
  <c r="Y1368" i="10" s="1"/>
  <c r="Z1368" i="10" s="1"/>
  <c r="AA1368" i="10" s="1"/>
  <c r="AB1368" i="10" s="1"/>
  <c r="AC1368" i="10" s="1"/>
  <c r="H1370" i="10" l="1"/>
  <c r="S1370" i="10" s="1"/>
  <c r="L1370" i="10"/>
  <c r="R1370" i="10"/>
  <c r="G1370" i="10" s="1"/>
  <c r="M1370" i="10"/>
  <c r="K1370" i="10"/>
  <c r="I1370" i="10"/>
  <c r="J1370" i="10"/>
  <c r="N1370" i="10"/>
  <c r="P1370" i="10"/>
  <c r="O1370" i="10"/>
  <c r="D1371" i="10"/>
  <c r="Q1370" i="10"/>
  <c r="T1369" i="10"/>
  <c r="U1369" i="10" s="1"/>
  <c r="V1369" i="10" s="1"/>
  <c r="W1369" i="10" s="1"/>
  <c r="X1369" i="10" s="1"/>
  <c r="Y1369" i="10" s="1"/>
  <c r="Z1369" i="10" s="1"/>
  <c r="AA1369" i="10" s="1"/>
  <c r="AB1369" i="10" s="1"/>
  <c r="AC1369" i="10" s="1"/>
  <c r="T1370" i="10" l="1"/>
  <c r="U1370" i="10" s="1"/>
  <c r="V1370" i="10" s="1"/>
  <c r="W1370" i="10" s="1"/>
  <c r="X1370" i="10" s="1"/>
  <c r="Y1370" i="10" s="1"/>
  <c r="Z1370" i="10" s="1"/>
  <c r="AA1370" i="10" s="1"/>
  <c r="AB1370" i="10" s="1"/>
  <c r="AC1370" i="10" s="1"/>
  <c r="H1371" i="10"/>
  <c r="S1371" i="10" s="1"/>
  <c r="R1371" i="10"/>
  <c r="G1371" i="10" s="1"/>
  <c r="I1371" i="10"/>
  <c r="P1371" i="10"/>
  <c r="L1371" i="10"/>
  <c r="D1372" i="10"/>
  <c r="M1371" i="10"/>
  <c r="K1371" i="10"/>
  <c r="J1371" i="10"/>
  <c r="N1371" i="10"/>
  <c r="O1371" i="10"/>
  <c r="Q1371" i="10"/>
  <c r="T1371" i="10" l="1"/>
  <c r="U1371" i="10" s="1"/>
  <c r="V1371" i="10" s="1"/>
  <c r="W1371" i="10" s="1"/>
  <c r="X1371" i="10" s="1"/>
  <c r="Y1371" i="10" s="1"/>
  <c r="Z1371" i="10" s="1"/>
  <c r="AA1371" i="10" s="1"/>
  <c r="AB1371" i="10" s="1"/>
  <c r="AC1371" i="10" s="1"/>
  <c r="H1372" i="10"/>
  <c r="S1372" i="10" s="1"/>
  <c r="K1372" i="10"/>
  <c r="I1372" i="10"/>
  <c r="J1372" i="10"/>
  <c r="O1372" i="10"/>
  <c r="R1372" i="10"/>
  <c r="G1372" i="10" s="1"/>
  <c r="M1372" i="10"/>
  <c r="L1372" i="10"/>
  <c r="N1372" i="10"/>
  <c r="P1372" i="10"/>
  <c r="D1373" i="10"/>
  <c r="Q1372" i="10"/>
  <c r="T1372" i="10" l="1"/>
  <c r="U1372" i="10" s="1"/>
  <c r="V1372" i="10" s="1"/>
  <c r="W1372" i="10" s="1"/>
  <c r="X1372" i="10" s="1"/>
  <c r="Y1372" i="10" s="1"/>
  <c r="Z1372" i="10" s="1"/>
  <c r="AA1372" i="10" s="1"/>
  <c r="AB1372" i="10" s="1"/>
  <c r="AC1372" i="10" s="1"/>
  <c r="H1373" i="10"/>
  <c r="S1373" i="10" s="1"/>
  <c r="J1373" i="10"/>
  <c r="M1373" i="10"/>
  <c r="R1373" i="10"/>
  <c r="G1373" i="10" s="1"/>
  <c r="D1374" i="10"/>
  <c r="O1373" i="10"/>
  <c r="L1373" i="10"/>
  <c r="P1373" i="10"/>
  <c r="N1373" i="10"/>
  <c r="Q1373" i="10"/>
  <c r="K1373" i="10"/>
  <c r="I1373" i="10"/>
  <c r="T1373" i="10" l="1"/>
  <c r="U1373" i="10" s="1"/>
  <c r="V1373" i="10" s="1"/>
  <c r="W1373" i="10" s="1"/>
  <c r="X1373" i="10" s="1"/>
  <c r="Y1373" i="10" s="1"/>
  <c r="Z1373" i="10" s="1"/>
  <c r="AA1373" i="10" s="1"/>
  <c r="AB1373" i="10" s="1"/>
  <c r="AC1373" i="10" s="1"/>
  <c r="H1374" i="10"/>
  <c r="S1374" i="10" s="1"/>
  <c r="O1374" i="10"/>
  <c r="I1374" i="10"/>
  <c r="L1374" i="10"/>
  <c r="N1374" i="10"/>
  <c r="J1374" i="10"/>
  <c r="R1374" i="10"/>
  <c r="G1374" i="10" s="1"/>
  <c r="K1374" i="10"/>
  <c r="M1374" i="10"/>
  <c r="P1374" i="10"/>
  <c r="D1375" i="10"/>
  <c r="Q1374" i="10"/>
  <c r="T1374" i="10" l="1"/>
  <c r="U1374" i="10" s="1"/>
  <c r="V1374" i="10" s="1"/>
  <c r="W1374" i="10" s="1"/>
  <c r="X1374" i="10" s="1"/>
  <c r="Y1374" i="10" s="1"/>
  <c r="Z1374" i="10" s="1"/>
  <c r="AA1374" i="10" s="1"/>
  <c r="AB1374" i="10" s="1"/>
  <c r="AC1374" i="10" s="1"/>
  <c r="H1375" i="10"/>
  <c r="S1375" i="10" s="1"/>
  <c r="P1375" i="10"/>
  <c r="R1375" i="10"/>
  <c r="G1375" i="10" s="1"/>
  <c r="M1375" i="10"/>
  <c r="I1375" i="10"/>
  <c r="D1376" i="10"/>
  <c r="L1375" i="10"/>
  <c r="J1375" i="10"/>
  <c r="N1375" i="10"/>
  <c r="K1375" i="10"/>
  <c r="Q1375" i="10"/>
  <c r="O1375" i="10"/>
  <c r="T1375" i="10" l="1"/>
  <c r="U1375" i="10" s="1"/>
  <c r="V1375" i="10" s="1"/>
  <c r="W1375" i="10" s="1"/>
  <c r="X1375" i="10" s="1"/>
  <c r="Y1375" i="10" s="1"/>
  <c r="Z1375" i="10" s="1"/>
  <c r="AA1375" i="10" s="1"/>
  <c r="AB1375" i="10" s="1"/>
  <c r="AC1375" i="10" s="1"/>
  <c r="M1376" i="10"/>
  <c r="K1376" i="10"/>
  <c r="R1376" i="10"/>
  <c r="G1376" i="10" s="1"/>
  <c r="Q1376" i="10"/>
  <c r="O1376" i="10"/>
  <c r="H1376" i="10"/>
  <c r="S1376" i="10" s="1"/>
  <c r="P1376" i="10"/>
  <c r="J1376" i="10"/>
  <c r="I1376" i="10"/>
  <c r="N1376" i="10"/>
  <c r="D1377" i="10"/>
  <c r="L1376" i="10"/>
  <c r="N1377" i="10" l="1"/>
  <c r="K1377" i="10"/>
  <c r="P1377" i="10"/>
  <c r="O1377" i="10"/>
  <c r="D1378" i="10"/>
  <c r="H1377" i="10"/>
  <c r="S1377" i="10" s="1"/>
  <c r="R1377" i="10"/>
  <c r="G1377" i="10" s="1"/>
  <c r="J1377" i="10"/>
  <c r="L1377" i="10"/>
  <c r="Q1377" i="10"/>
  <c r="M1377" i="10"/>
  <c r="I1377" i="10"/>
  <c r="T1376" i="10"/>
  <c r="U1376" i="10" s="1"/>
  <c r="V1376" i="10" s="1"/>
  <c r="W1376" i="10" s="1"/>
  <c r="X1376" i="10" s="1"/>
  <c r="Y1376" i="10" s="1"/>
  <c r="Z1376" i="10" s="1"/>
  <c r="AA1376" i="10" s="1"/>
  <c r="AB1376" i="10" s="1"/>
  <c r="AC1376" i="10" s="1"/>
  <c r="H1378" i="10" l="1"/>
  <c r="S1378" i="10" s="1"/>
  <c r="Q1378" i="10"/>
  <c r="M1378" i="10"/>
  <c r="J1378" i="10"/>
  <c r="N1378" i="10"/>
  <c r="I1378" i="10"/>
  <c r="R1378" i="10"/>
  <c r="G1378" i="10" s="1"/>
  <c r="K1378" i="10"/>
  <c r="L1378" i="10"/>
  <c r="P1378" i="10"/>
  <c r="D1379" i="10"/>
  <c r="O1378" i="10"/>
  <c r="T1377" i="10"/>
  <c r="U1377" i="10" s="1"/>
  <c r="V1377" i="10" s="1"/>
  <c r="W1377" i="10" s="1"/>
  <c r="X1377" i="10" s="1"/>
  <c r="Y1377" i="10" s="1"/>
  <c r="Z1377" i="10" s="1"/>
  <c r="AA1377" i="10" s="1"/>
  <c r="AB1377" i="10" s="1"/>
  <c r="AC1377" i="10" s="1"/>
  <c r="H1379" i="10" l="1"/>
  <c r="S1379" i="10" s="1"/>
  <c r="P1379" i="10"/>
  <c r="I1379" i="10"/>
  <c r="R1379" i="10"/>
  <c r="G1379" i="10" s="1"/>
  <c r="J1379" i="10"/>
  <c r="Q1379" i="10"/>
  <c r="K1379" i="10"/>
  <c r="N1379" i="10"/>
  <c r="D1380" i="10"/>
  <c r="M1379" i="10"/>
  <c r="L1379" i="10"/>
  <c r="O1379" i="10"/>
  <c r="T1378" i="10"/>
  <c r="U1378" i="10" s="1"/>
  <c r="V1378" i="10" s="1"/>
  <c r="W1378" i="10" s="1"/>
  <c r="X1378" i="10" s="1"/>
  <c r="Y1378" i="10" s="1"/>
  <c r="Z1378" i="10" s="1"/>
  <c r="AA1378" i="10" s="1"/>
  <c r="AB1378" i="10" s="1"/>
  <c r="AC1378" i="10" s="1"/>
  <c r="H1380" i="10" l="1"/>
  <c r="S1380" i="10" s="1"/>
  <c r="Q1380" i="10"/>
  <c r="L1380" i="10"/>
  <c r="D1381" i="10"/>
  <c r="I1380" i="10"/>
  <c r="P1380" i="10"/>
  <c r="M1380" i="10"/>
  <c r="N1380" i="10"/>
  <c r="R1380" i="10"/>
  <c r="G1380" i="10" s="1"/>
  <c r="K1380" i="10"/>
  <c r="J1380" i="10"/>
  <c r="O1380" i="10"/>
  <c r="T1379" i="10"/>
  <c r="U1379" i="10" s="1"/>
  <c r="V1379" i="10" s="1"/>
  <c r="W1379" i="10" s="1"/>
  <c r="X1379" i="10" s="1"/>
  <c r="Y1379" i="10" s="1"/>
  <c r="Z1379" i="10" s="1"/>
  <c r="AA1379" i="10" s="1"/>
  <c r="AB1379" i="10" s="1"/>
  <c r="AC1379" i="10" s="1"/>
  <c r="M1381" i="10" l="1"/>
  <c r="I1381" i="10"/>
  <c r="O1381" i="10"/>
  <c r="L1381" i="10"/>
  <c r="K1381" i="10"/>
  <c r="J1381" i="10"/>
  <c r="P1381" i="10"/>
  <c r="R1381" i="10"/>
  <c r="G1381" i="10" s="1"/>
  <c r="D1382" i="10"/>
  <c r="N1381" i="10"/>
  <c r="H1381" i="10"/>
  <c r="S1381" i="10" s="1"/>
  <c r="Q1381" i="10"/>
  <c r="T1380" i="10"/>
  <c r="U1380" i="10" s="1"/>
  <c r="V1380" i="10" s="1"/>
  <c r="W1380" i="10" s="1"/>
  <c r="X1380" i="10" s="1"/>
  <c r="Y1380" i="10" s="1"/>
  <c r="Z1380" i="10" s="1"/>
  <c r="AA1380" i="10" s="1"/>
  <c r="AB1380" i="10" s="1"/>
  <c r="AC1380" i="10" s="1"/>
  <c r="T1381" i="10" l="1"/>
  <c r="U1381" i="10" s="1"/>
  <c r="V1381" i="10" s="1"/>
  <c r="W1381" i="10" s="1"/>
  <c r="X1381" i="10" s="1"/>
  <c r="Y1381" i="10" s="1"/>
  <c r="Z1381" i="10" s="1"/>
  <c r="AA1381" i="10" s="1"/>
  <c r="AB1381" i="10" s="1"/>
  <c r="AC1381" i="10" s="1"/>
  <c r="D1383" i="10"/>
  <c r="M1382" i="10"/>
  <c r="H1382" i="10"/>
  <c r="S1382" i="10" s="1"/>
  <c r="R1382" i="10"/>
  <c r="G1382" i="10" s="1"/>
  <c r="O1382" i="10"/>
  <c r="J1382" i="10"/>
  <c r="Q1382" i="10"/>
  <c r="N1382" i="10"/>
  <c r="K1382" i="10"/>
  <c r="L1382" i="10"/>
  <c r="I1382" i="10"/>
  <c r="P1382" i="10"/>
  <c r="T1382" i="10" l="1"/>
  <c r="U1382" i="10" s="1"/>
  <c r="V1382" i="10" s="1"/>
  <c r="W1382" i="10" s="1"/>
  <c r="X1382" i="10" s="1"/>
  <c r="Y1382" i="10" s="1"/>
  <c r="Z1382" i="10" s="1"/>
  <c r="AA1382" i="10" s="1"/>
  <c r="AB1382" i="10" s="1"/>
  <c r="AC1382" i="10" s="1"/>
  <c r="H1383" i="10"/>
  <c r="S1383" i="10" s="1"/>
  <c r="L1383" i="10"/>
  <c r="I1383" i="10"/>
  <c r="R1383" i="10"/>
  <c r="G1383" i="10" s="1"/>
  <c r="K1383" i="10"/>
  <c r="J1383" i="10"/>
  <c r="D1384" i="10"/>
  <c r="M1383" i="10"/>
  <c r="P1383" i="10"/>
  <c r="Q1383" i="10"/>
  <c r="N1383" i="10"/>
  <c r="O1383" i="10"/>
  <c r="T1383" i="10" l="1"/>
  <c r="U1383" i="10" s="1"/>
  <c r="V1383" i="10" s="1"/>
  <c r="W1383" i="10" s="1"/>
  <c r="X1383" i="10" s="1"/>
  <c r="Y1383" i="10" s="1"/>
  <c r="Z1383" i="10" s="1"/>
  <c r="AA1383" i="10" s="1"/>
  <c r="AB1383" i="10" s="1"/>
  <c r="AC1383" i="10" s="1"/>
  <c r="H1384" i="10"/>
  <c r="S1384" i="10" s="1"/>
  <c r="D1385" i="10"/>
  <c r="M1384" i="10"/>
  <c r="I1384" i="10"/>
  <c r="J1384" i="10"/>
  <c r="K1384" i="10"/>
  <c r="N1384" i="10"/>
  <c r="R1384" i="10"/>
  <c r="G1384" i="10" s="1"/>
  <c r="Q1384" i="10"/>
  <c r="L1384" i="10"/>
  <c r="O1384" i="10"/>
  <c r="P1384" i="10"/>
  <c r="H1385" i="10" l="1"/>
  <c r="S1385" i="10" s="1"/>
  <c r="N1385" i="10"/>
  <c r="M1385" i="10"/>
  <c r="K1385" i="10"/>
  <c r="R1385" i="10"/>
  <c r="G1385" i="10" s="1"/>
  <c r="D1386" i="10"/>
  <c r="Q1385" i="10"/>
  <c r="P1385" i="10"/>
  <c r="L1385" i="10"/>
  <c r="O1385" i="10"/>
  <c r="J1385" i="10"/>
  <c r="I1385" i="10"/>
  <c r="T1384" i="10"/>
  <c r="U1384" i="10" s="1"/>
  <c r="V1384" i="10" s="1"/>
  <c r="W1384" i="10" s="1"/>
  <c r="X1384" i="10" s="1"/>
  <c r="Y1384" i="10" s="1"/>
  <c r="Z1384" i="10" s="1"/>
  <c r="AA1384" i="10" s="1"/>
  <c r="AB1384" i="10" s="1"/>
  <c r="AC1384" i="10" s="1"/>
  <c r="H1386" i="10" l="1"/>
  <c r="S1386" i="10" s="1"/>
  <c r="D1387" i="10"/>
  <c r="P1386" i="10"/>
  <c r="I1386" i="10"/>
  <c r="L1386" i="10"/>
  <c r="N1386" i="10"/>
  <c r="O1386" i="10"/>
  <c r="K1386" i="10"/>
  <c r="J1386" i="10"/>
  <c r="M1386" i="10"/>
  <c r="Q1386" i="10"/>
  <c r="R1386" i="10"/>
  <c r="G1386" i="10" s="1"/>
  <c r="T1385" i="10"/>
  <c r="U1385" i="10" s="1"/>
  <c r="V1385" i="10" s="1"/>
  <c r="W1385" i="10" s="1"/>
  <c r="X1385" i="10" s="1"/>
  <c r="Y1385" i="10" s="1"/>
  <c r="Z1385" i="10" s="1"/>
  <c r="AA1385" i="10" s="1"/>
  <c r="AB1385" i="10" s="1"/>
  <c r="AC1385" i="10" s="1"/>
  <c r="J1387" i="10" l="1"/>
  <c r="H1387" i="10"/>
  <c r="S1387" i="10" s="1"/>
  <c r="K1387" i="10"/>
  <c r="N1387" i="10"/>
  <c r="R1387" i="10"/>
  <c r="G1387" i="10" s="1"/>
  <c r="M1387" i="10"/>
  <c r="Q1387" i="10"/>
  <c r="L1387" i="10"/>
  <c r="I1387" i="10"/>
  <c r="D1388" i="10"/>
  <c r="P1387" i="10"/>
  <c r="O1387" i="10"/>
  <c r="T1386" i="10"/>
  <c r="U1386" i="10" s="1"/>
  <c r="V1386" i="10" s="1"/>
  <c r="W1386" i="10" s="1"/>
  <c r="X1386" i="10" s="1"/>
  <c r="Y1386" i="10" s="1"/>
  <c r="Z1386" i="10" s="1"/>
  <c r="AA1386" i="10" s="1"/>
  <c r="AB1386" i="10" s="1"/>
  <c r="AC1386" i="10" s="1"/>
  <c r="H1388" i="10" l="1"/>
  <c r="S1388" i="10" s="1"/>
  <c r="M1388" i="10"/>
  <c r="K1388" i="10"/>
  <c r="P1388" i="10"/>
  <c r="O1388" i="10"/>
  <c r="D1389" i="10"/>
  <c r="I1388" i="10"/>
  <c r="N1388" i="10"/>
  <c r="Q1388" i="10"/>
  <c r="J1388" i="10"/>
  <c r="R1388" i="10"/>
  <c r="G1388" i="10" s="1"/>
  <c r="L1388" i="10"/>
  <c r="T1387" i="10"/>
  <c r="U1387" i="10" s="1"/>
  <c r="V1387" i="10" s="1"/>
  <c r="W1387" i="10" s="1"/>
  <c r="X1387" i="10" s="1"/>
  <c r="Y1387" i="10" s="1"/>
  <c r="Z1387" i="10" s="1"/>
  <c r="AA1387" i="10" s="1"/>
  <c r="AB1387" i="10" s="1"/>
  <c r="AC1387" i="10" s="1"/>
  <c r="H1389" i="10" l="1"/>
  <c r="S1389" i="10" s="1"/>
  <c r="K1389" i="10"/>
  <c r="L1389" i="10"/>
  <c r="N1389" i="10"/>
  <c r="J1389" i="10"/>
  <c r="M1389" i="10"/>
  <c r="O1389" i="10"/>
  <c r="Q1389" i="10"/>
  <c r="I1389" i="10"/>
  <c r="R1389" i="10"/>
  <c r="G1389" i="10" s="1"/>
  <c r="D1390" i="10"/>
  <c r="P1389" i="10"/>
  <c r="T1388" i="10"/>
  <c r="U1388" i="10" s="1"/>
  <c r="V1388" i="10" s="1"/>
  <c r="W1388" i="10" s="1"/>
  <c r="X1388" i="10" s="1"/>
  <c r="Y1388" i="10" s="1"/>
  <c r="Z1388" i="10" s="1"/>
  <c r="AA1388" i="10" s="1"/>
  <c r="AB1388" i="10" s="1"/>
  <c r="AC1388" i="10" s="1"/>
  <c r="H1390" i="10" l="1"/>
  <c r="S1390" i="10" s="1"/>
  <c r="J1390" i="10"/>
  <c r="I1390" i="10"/>
  <c r="Q1390" i="10"/>
  <c r="O1390" i="10"/>
  <c r="D1391" i="10"/>
  <c r="P1390" i="10"/>
  <c r="L1390" i="10"/>
  <c r="R1390" i="10"/>
  <c r="G1390" i="10" s="1"/>
  <c r="K1390" i="10"/>
  <c r="M1390" i="10"/>
  <c r="N1390" i="10"/>
  <c r="T1389" i="10"/>
  <c r="U1389" i="10" s="1"/>
  <c r="V1389" i="10" s="1"/>
  <c r="W1389" i="10" s="1"/>
  <c r="X1389" i="10" s="1"/>
  <c r="Y1389" i="10" s="1"/>
  <c r="Z1389" i="10" s="1"/>
  <c r="AA1389" i="10" s="1"/>
  <c r="AB1389" i="10" s="1"/>
  <c r="AC1389" i="10" s="1"/>
  <c r="H1391" i="10" l="1"/>
  <c r="S1391" i="10" s="1"/>
  <c r="I1391" i="10"/>
  <c r="Q1391" i="10"/>
  <c r="K1391" i="10"/>
  <c r="R1391" i="10"/>
  <c r="G1391" i="10" s="1"/>
  <c r="L1391" i="10"/>
  <c r="O1391" i="10"/>
  <c r="P1391" i="10"/>
  <c r="J1391" i="10"/>
  <c r="N1391" i="10"/>
  <c r="D1392" i="10"/>
  <c r="M1391" i="10"/>
  <c r="T1390" i="10"/>
  <c r="U1390" i="10" s="1"/>
  <c r="V1390" i="10" s="1"/>
  <c r="W1390" i="10" s="1"/>
  <c r="X1390" i="10" s="1"/>
  <c r="Y1390" i="10" s="1"/>
  <c r="Z1390" i="10" s="1"/>
  <c r="AA1390" i="10" s="1"/>
  <c r="AB1390" i="10" s="1"/>
  <c r="AC1390" i="10" s="1"/>
  <c r="H1392" i="10" l="1"/>
  <c r="S1392" i="10" s="1"/>
  <c r="P1392" i="10"/>
  <c r="K1392" i="10"/>
  <c r="Q1392" i="10"/>
  <c r="D1393" i="10"/>
  <c r="R1392" i="10"/>
  <c r="G1392" i="10" s="1"/>
  <c r="M1392" i="10"/>
  <c r="J1392" i="10"/>
  <c r="L1392" i="10"/>
  <c r="N1392" i="10"/>
  <c r="I1392" i="10"/>
  <c r="O1392" i="10"/>
  <c r="T1391" i="10"/>
  <c r="U1391" i="10" s="1"/>
  <c r="V1391" i="10" s="1"/>
  <c r="W1391" i="10" s="1"/>
  <c r="X1391" i="10" s="1"/>
  <c r="Y1391" i="10" s="1"/>
  <c r="Z1391" i="10" s="1"/>
  <c r="AA1391" i="10" s="1"/>
  <c r="AB1391" i="10" s="1"/>
  <c r="AC1391" i="10" s="1"/>
  <c r="H1393" i="10" l="1"/>
  <c r="S1393" i="10" s="1"/>
  <c r="J1393" i="10"/>
  <c r="I1393" i="10"/>
  <c r="N1393" i="10"/>
  <c r="O1393" i="10"/>
  <c r="L1393" i="10"/>
  <c r="M1393" i="10"/>
  <c r="P1393" i="10"/>
  <c r="R1393" i="10"/>
  <c r="G1393" i="10" s="1"/>
  <c r="Q1393" i="10"/>
  <c r="D1394" i="10"/>
  <c r="K1393" i="10"/>
  <c r="T1392" i="10"/>
  <c r="U1392" i="10" s="1"/>
  <c r="V1392" i="10" s="1"/>
  <c r="W1392" i="10" s="1"/>
  <c r="X1392" i="10" s="1"/>
  <c r="Y1392" i="10" s="1"/>
  <c r="Z1392" i="10" s="1"/>
  <c r="AA1392" i="10" s="1"/>
  <c r="AB1392" i="10" s="1"/>
  <c r="AC1392" i="10" s="1"/>
  <c r="H1394" i="10" l="1"/>
  <c r="S1394" i="10" s="1"/>
  <c r="L1394" i="10"/>
  <c r="K1394" i="10"/>
  <c r="Q1394" i="10"/>
  <c r="N1394" i="10"/>
  <c r="D1395" i="10"/>
  <c r="J1394" i="10"/>
  <c r="P1394" i="10"/>
  <c r="O1394" i="10"/>
  <c r="I1394" i="10"/>
  <c r="M1394" i="10"/>
  <c r="R1394" i="10"/>
  <c r="G1394" i="10" s="1"/>
  <c r="T1393" i="10"/>
  <c r="U1393" i="10" s="1"/>
  <c r="V1393" i="10" s="1"/>
  <c r="W1393" i="10" s="1"/>
  <c r="X1393" i="10" s="1"/>
  <c r="Y1393" i="10" s="1"/>
  <c r="Z1393" i="10" s="1"/>
  <c r="AA1393" i="10" s="1"/>
  <c r="AB1393" i="10" s="1"/>
  <c r="AC1393" i="10" s="1"/>
  <c r="T1394" i="10" l="1"/>
  <c r="U1394" i="10" s="1"/>
  <c r="V1394" i="10" s="1"/>
  <c r="W1394" i="10" s="1"/>
  <c r="X1394" i="10" s="1"/>
  <c r="Y1394" i="10" s="1"/>
  <c r="Z1394" i="10" s="1"/>
  <c r="AA1394" i="10" s="1"/>
  <c r="AB1394" i="10" s="1"/>
  <c r="AC1394" i="10" s="1"/>
  <c r="H1395" i="10"/>
  <c r="S1395" i="10" s="1"/>
  <c r="O1395" i="10"/>
  <c r="J1395" i="10"/>
  <c r="M1395" i="10"/>
  <c r="Q1395" i="10"/>
  <c r="K1395" i="10"/>
  <c r="P1395" i="10"/>
  <c r="L1395" i="10"/>
  <c r="R1395" i="10"/>
  <c r="G1395" i="10" s="1"/>
  <c r="I1395" i="10"/>
  <c r="D1396" i="10"/>
  <c r="N1395" i="10"/>
  <c r="M1396" i="10" l="1"/>
  <c r="R1396" i="10"/>
  <c r="G1396" i="10" s="1"/>
  <c r="Q1396" i="10"/>
  <c r="D1397" i="10"/>
  <c r="L1396" i="10"/>
  <c r="H1396" i="10"/>
  <c r="S1396" i="10" s="1"/>
  <c r="J1396" i="10"/>
  <c r="I1396" i="10"/>
  <c r="O1396" i="10"/>
  <c r="P1396" i="10"/>
  <c r="N1396" i="10"/>
  <c r="K1396" i="10"/>
  <c r="T1395" i="10"/>
  <c r="U1395" i="10" s="1"/>
  <c r="V1395" i="10" s="1"/>
  <c r="W1395" i="10" s="1"/>
  <c r="X1395" i="10" s="1"/>
  <c r="Y1395" i="10" s="1"/>
  <c r="Z1395" i="10" s="1"/>
  <c r="AA1395" i="10" s="1"/>
  <c r="AB1395" i="10" s="1"/>
  <c r="AC1395" i="10" s="1"/>
  <c r="T1396" i="10" l="1"/>
  <c r="U1396" i="10" s="1"/>
  <c r="V1396" i="10" s="1"/>
  <c r="W1396" i="10" s="1"/>
  <c r="X1396" i="10" s="1"/>
  <c r="Y1396" i="10" s="1"/>
  <c r="Z1396" i="10" s="1"/>
  <c r="AA1396" i="10" s="1"/>
  <c r="AB1396" i="10" s="1"/>
  <c r="AC1396" i="10" s="1"/>
  <c r="K1397" i="10"/>
  <c r="R1397" i="10"/>
  <c r="G1397" i="10" s="1"/>
  <c r="D1398" i="10"/>
  <c r="P1397" i="10"/>
  <c r="Q1397" i="10"/>
  <c r="M1397" i="10"/>
  <c r="H1397" i="10"/>
  <c r="S1397" i="10" s="1"/>
  <c r="L1397" i="10"/>
  <c r="N1397" i="10"/>
  <c r="O1397" i="10"/>
  <c r="J1397" i="10"/>
  <c r="I1397" i="10"/>
  <c r="K1398" i="10" l="1"/>
  <c r="J1398" i="10"/>
  <c r="Q1398" i="10"/>
  <c r="L1398" i="10"/>
  <c r="H1398" i="10"/>
  <c r="S1398" i="10" s="1"/>
  <c r="R1398" i="10"/>
  <c r="G1398" i="10" s="1"/>
  <c r="O1398" i="10"/>
  <c r="P1398" i="10"/>
  <c r="N1398" i="10"/>
  <c r="D1399" i="10"/>
  <c r="M1398" i="10"/>
  <c r="I1398" i="10"/>
  <c r="T1397" i="10"/>
  <c r="U1397" i="10" s="1"/>
  <c r="V1397" i="10" s="1"/>
  <c r="W1397" i="10" s="1"/>
  <c r="X1397" i="10" s="1"/>
  <c r="Y1397" i="10" s="1"/>
  <c r="Z1397" i="10" s="1"/>
  <c r="AA1397" i="10" s="1"/>
  <c r="AB1397" i="10" s="1"/>
  <c r="AC1397" i="10" s="1"/>
  <c r="T1398" i="10" l="1"/>
  <c r="U1398" i="10" s="1"/>
  <c r="V1398" i="10" s="1"/>
  <c r="W1398" i="10" s="1"/>
  <c r="X1398" i="10" s="1"/>
  <c r="Y1398" i="10" s="1"/>
  <c r="Z1398" i="10" s="1"/>
  <c r="AA1398" i="10" s="1"/>
  <c r="AB1398" i="10" s="1"/>
  <c r="AC1398" i="10" s="1"/>
  <c r="J1399" i="10"/>
  <c r="Q1399" i="10"/>
  <c r="D1400" i="10"/>
  <c r="P1399" i="10"/>
  <c r="K1399" i="10"/>
  <c r="I1399" i="10"/>
  <c r="N1399" i="10"/>
  <c r="O1399" i="10"/>
  <c r="M1399" i="10"/>
  <c r="H1399" i="10"/>
  <c r="S1399" i="10" s="1"/>
  <c r="L1399" i="10"/>
  <c r="R1399" i="10"/>
  <c r="G1399" i="10" s="1"/>
  <c r="H1400" i="10" l="1"/>
  <c r="S1400" i="10" s="1"/>
  <c r="M1400" i="10"/>
  <c r="J1400" i="10"/>
  <c r="R1400" i="10"/>
  <c r="G1400" i="10" s="1"/>
  <c r="P1400" i="10"/>
  <c r="O1400" i="10"/>
  <c r="N1400" i="10"/>
  <c r="L1400" i="10"/>
  <c r="K1400" i="10"/>
  <c r="D1401" i="10"/>
  <c r="I1400" i="10"/>
  <c r="Q1400" i="10"/>
  <c r="T1399" i="10"/>
  <c r="U1399" i="10" s="1"/>
  <c r="V1399" i="10" s="1"/>
  <c r="W1399" i="10" s="1"/>
  <c r="X1399" i="10" s="1"/>
  <c r="Y1399" i="10" s="1"/>
  <c r="Z1399" i="10" s="1"/>
  <c r="AA1399" i="10" s="1"/>
  <c r="AB1399" i="10" s="1"/>
  <c r="AC1399" i="10" s="1"/>
  <c r="K1401" i="10" l="1"/>
  <c r="Q1401" i="10"/>
  <c r="P1401" i="10"/>
  <c r="O1401" i="10"/>
  <c r="J1401" i="10"/>
  <c r="N1401" i="10"/>
  <c r="D1402" i="10"/>
  <c r="I1401" i="10"/>
  <c r="M1401" i="10"/>
  <c r="H1401" i="10"/>
  <c r="S1401" i="10" s="1"/>
  <c r="R1401" i="10"/>
  <c r="G1401" i="10" s="1"/>
  <c r="L1401" i="10"/>
  <c r="T1400" i="10"/>
  <c r="U1400" i="10" s="1"/>
  <c r="V1400" i="10" s="1"/>
  <c r="W1400" i="10" s="1"/>
  <c r="X1400" i="10" s="1"/>
  <c r="Y1400" i="10" s="1"/>
  <c r="Z1400" i="10" s="1"/>
  <c r="AA1400" i="10" s="1"/>
  <c r="AB1400" i="10" s="1"/>
  <c r="AC1400" i="10" s="1"/>
  <c r="H1402" i="10" l="1"/>
  <c r="S1402" i="10" s="1"/>
  <c r="Q1402" i="10"/>
  <c r="D1403" i="10"/>
  <c r="M1402" i="10"/>
  <c r="I1402" i="10"/>
  <c r="P1402" i="10"/>
  <c r="L1402" i="10"/>
  <c r="J1402" i="10"/>
  <c r="O1402" i="10"/>
  <c r="R1402" i="10"/>
  <c r="G1402" i="10" s="1"/>
  <c r="K1402" i="10"/>
  <c r="N1402" i="10"/>
  <c r="T1401" i="10"/>
  <c r="U1401" i="10" s="1"/>
  <c r="V1401" i="10" s="1"/>
  <c r="W1401" i="10" s="1"/>
  <c r="X1401" i="10" s="1"/>
  <c r="Y1401" i="10" s="1"/>
  <c r="Z1401" i="10" s="1"/>
  <c r="AA1401" i="10" s="1"/>
  <c r="AB1401" i="10" s="1"/>
  <c r="AC1401" i="10" s="1"/>
  <c r="P1403" i="10" l="1"/>
  <c r="Q1403" i="10"/>
  <c r="N1403" i="10"/>
  <c r="O1403" i="10"/>
  <c r="R1403" i="10"/>
  <c r="G1403" i="10" s="1"/>
  <c r="I1403" i="10"/>
  <c r="D1404" i="10"/>
  <c r="M1403" i="10"/>
  <c r="H1403" i="10"/>
  <c r="S1403" i="10" s="1"/>
  <c r="L1403" i="10"/>
  <c r="K1403" i="10"/>
  <c r="J1403" i="10"/>
  <c r="T1402" i="10"/>
  <c r="U1402" i="10" s="1"/>
  <c r="V1402" i="10" s="1"/>
  <c r="W1402" i="10" s="1"/>
  <c r="X1402" i="10" s="1"/>
  <c r="Y1402" i="10" s="1"/>
  <c r="Z1402" i="10" s="1"/>
  <c r="AA1402" i="10" s="1"/>
  <c r="AB1402" i="10" s="1"/>
  <c r="AC1402" i="10" s="1"/>
  <c r="T1403" i="10" l="1"/>
  <c r="U1403" i="10" s="1"/>
  <c r="V1403" i="10" s="1"/>
  <c r="W1403" i="10" s="1"/>
  <c r="X1403" i="10" s="1"/>
  <c r="Y1403" i="10" s="1"/>
  <c r="Z1403" i="10" s="1"/>
  <c r="AA1403" i="10" s="1"/>
  <c r="AB1403" i="10" s="1"/>
  <c r="AC1403" i="10" s="1"/>
  <c r="H1404" i="10"/>
  <c r="S1404" i="10" s="1"/>
  <c r="N1404" i="10"/>
  <c r="D1405" i="10"/>
  <c r="O1404" i="10"/>
  <c r="P1404" i="10"/>
  <c r="M1404" i="10"/>
  <c r="J1404" i="10"/>
  <c r="Q1404" i="10"/>
  <c r="L1404" i="10"/>
  <c r="I1404" i="10"/>
  <c r="K1404" i="10"/>
  <c r="R1404" i="10"/>
  <c r="G1404" i="10" s="1"/>
  <c r="J1405" i="10" l="1"/>
  <c r="L1405" i="10"/>
  <c r="N1405" i="10"/>
  <c r="P1405" i="10"/>
  <c r="Q1405" i="10"/>
  <c r="K1405" i="10"/>
  <c r="M1405" i="10"/>
  <c r="D1406" i="10"/>
  <c r="O1405" i="10"/>
  <c r="H1405" i="10"/>
  <c r="S1405" i="10" s="1"/>
  <c r="I1405" i="10"/>
  <c r="R1405" i="10"/>
  <c r="G1405" i="10" s="1"/>
  <c r="T1404" i="10"/>
  <c r="U1404" i="10" s="1"/>
  <c r="V1404" i="10" s="1"/>
  <c r="W1404" i="10" s="1"/>
  <c r="X1404" i="10" s="1"/>
  <c r="Y1404" i="10" s="1"/>
  <c r="Z1404" i="10" s="1"/>
  <c r="AA1404" i="10" s="1"/>
  <c r="AB1404" i="10" s="1"/>
  <c r="AC1404" i="10" s="1"/>
  <c r="H1406" i="10" l="1"/>
  <c r="S1406" i="10" s="1"/>
  <c r="P1406" i="10"/>
  <c r="D1407" i="10"/>
  <c r="N1406" i="10"/>
  <c r="Q1406" i="10"/>
  <c r="K1406" i="10"/>
  <c r="L1406" i="10"/>
  <c r="J1406" i="10"/>
  <c r="O1406" i="10"/>
  <c r="I1406" i="10"/>
  <c r="R1406" i="10"/>
  <c r="G1406" i="10" s="1"/>
  <c r="M1406" i="10"/>
  <c r="T1405" i="10"/>
  <c r="U1405" i="10" s="1"/>
  <c r="V1405" i="10" s="1"/>
  <c r="W1405" i="10" s="1"/>
  <c r="X1405" i="10" s="1"/>
  <c r="Y1405" i="10" s="1"/>
  <c r="Z1405" i="10" s="1"/>
  <c r="AA1405" i="10" s="1"/>
  <c r="AB1405" i="10" s="1"/>
  <c r="AC1405" i="10" s="1"/>
  <c r="H1407" i="10" l="1"/>
  <c r="S1407" i="10" s="1"/>
  <c r="N1407" i="10"/>
  <c r="M1407" i="10"/>
  <c r="J1407" i="10"/>
  <c r="Q1407" i="10"/>
  <c r="R1407" i="10"/>
  <c r="G1407" i="10" s="1"/>
  <c r="P1407" i="10"/>
  <c r="D1408" i="10"/>
  <c r="O1407" i="10"/>
  <c r="K1407" i="10"/>
  <c r="L1407" i="10"/>
  <c r="I1407" i="10"/>
  <c r="T1406" i="10"/>
  <c r="U1406" i="10" s="1"/>
  <c r="V1406" i="10" s="1"/>
  <c r="W1406" i="10" s="1"/>
  <c r="X1406" i="10" s="1"/>
  <c r="Y1406" i="10" s="1"/>
  <c r="Z1406" i="10" s="1"/>
  <c r="AA1406" i="10" s="1"/>
  <c r="AB1406" i="10" s="1"/>
  <c r="AC1406" i="10" s="1"/>
  <c r="T1407" i="10" l="1"/>
  <c r="U1407" i="10" s="1"/>
  <c r="V1407" i="10" s="1"/>
  <c r="W1407" i="10" s="1"/>
  <c r="X1407" i="10" s="1"/>
  <c r="Y1407" i="10" s="1"/>
  <c r="Z1407" i="10" s="1"/>
  <c r="AA1407" i="10" s="1"/>
  <c r="AB1407" i="10" s="1"/>
  <c r="AC1407" i="10" s="1"/>
  <c r="D1409" i="10"/>
  <c r="R1408" i="10"/>
  <c r="G1408" i="10" s="1"/>
  <c r="O1408" i="10"/>
  <c r="Q1408" i="10"/>
  <c r="P1408" i="10"/>
  <c r="M1408" i="10"/>
  <c r="L1408" i="10"/>
  <c r="I1408" i="10"/>
  <c r="H1408" i="10"/>
  <c r="S1408" i="10" s="1"/>
  <c r="K1408" i="10"/>
  <c r="J1408" i="10"/>
  <c r="N1408" i="10"/>
  <c r="T1408" i="10" l="1"/>
  <c r="U1408" i="10" s="1"/>
  <c r="V1408" i="10" s="1"/>
  <c r="W1408" i="10" s="1"/>
  <c r="X1408" i="10" s="1"/>
  <c r="Y1408" i="10" s="1"/>
  <c r="Z1408" i="10" s="1"/>
  <c r="AA1408" i="10" s="1"/>
  <c r="AB1408" i="10" s="1"/>
  <c r="AC1408" i="10" s="1"/>
  <c r="N1409" i="10"/>
  <c r="M1409" i="10"/>
  <c r="P1409" i="10"/>
  <c r="H1409" i="10"/>
  <c r="S1409" i="10" s="1"/>
  <c r="O1409" i="10"/>
  <c r="R1409" i="10"/>
  <c r="G1409" i="10" s="1"/>
  <c r="J1409" i="10"/>
  <c r="D1410" i="10"/>
  <c r="L1409" i="10"/>
  <c r="K1409" i="10"/>
  <c r="I1409" i="10"/>
  <c r="Q1409" i="10"/>
  <c r="T1409" i="10" l="1"/>
  <c r="U1409" i="10" s="1"/>
  <c r="V1409" i="10" s="1"/>
  <c r="W1409" i="10" s="1"/>
  <c r="X1409" i="10" s="1"/>
  <c r="Y1409" i="10" s="1"/>
  <c r="Z1409" i="10" s="1"/>
  <c r="AA1409" i="10" s="1"/>
  <c r="AB1409" i="10" s="1"/>
  <c r="AC1409" i="10" s="1"/>
  <c r="L1410" i="10"/>
  <c r="D1411" i="10"/>
  <c r="K1410" i="10"/>
  <c r="O1410" i="10"/>
  <c r="J1410" i="10"/>
  <c r="N1410" i="10"/>
  <c r="P1410" i="10"/>
  <c r="Q1410" i="10"/>
  <c r="H1410" i="10"/>
  <c r="S1410" i="10" s="1"/>
  <c r="R1410" i="10"/>
  <c r="G1410" i="10" s="1"/>
  <c r="M1410" i="10"/>
  <c r="I1410" i="10"/>
  <c r="O1411" i="10" l="1"/>
  <c r="P1411" i="10"/>
  <c r="Q1411" i="10"/>
  <c r="M1411" i="10"/>
  <c r="J1411" i="10"/>
  <c r="K1411" i="10"/>
  <c r="I1411" i="10"/>
  <c r="D1412" i="10"/>
  <c r="N1411" i="10"/>
  <c r="H1411" i="10"/>
  <c r="S1411" i="10" s="1"/>
  <c r="L1411" i="10"/>
  <c r="R1411" i="10"/>
  <c r="G1411" i="10" s="1"/>
  <c r="T1410" i="10"/>
  <c r="U1410" i="10" s="1"/>
  <c r="V1410" i="10" s="1"/>
  <c r="W1410" i="10" s="1"/>
  <c r="X1410" i="10" s="1"/>
  <c r="Y1410" i="10" s="1"/>
  <c r="Z1410" i="10" s="1"/>
  <c r="AA1410" i="10" s="1"/>
  <c r="AB1410" i="10" s="1"/>
  <c r="AC1410" i="10" s="1"/>
  <c r="T1411" i="10" l="1"/>
  <c r="U1411" i="10" s="1"/>
  <c r="V1411" i="10" s="1"/>
  <c r="W1411" i="10" s="1"/>
  <c r="X1411" i="10" s="1"/>
  <c r="Y1411" i="10" s="1"/>
  <c r="Z1411" i="10" s="1"/>
  <c r="AA1411" i="10" s="1"/>
  <c r="AB1411" i="10" s="1"/>
  <c r="AC1411" i="10" s="1"/>
  <c r="H1412" i="10"/>
  <c r="S1412" i="10" s="1"/>
  <c r="J1412" i="10"/>
  <c r="R1412" i="10"/>
  <c r="G1412" i="10" s="1"/>
  <c r="P1412" i="10"/>
  <c r="O1412" i="10"/>
  <c r="D1413" i="10"/>
  <c r="L1412" i="10"/>
  <c r="K1412" i="10"/>
  <c r="Q1412" i="10"/>
  <c r="M1412" i="10"/>
  <c r="N1412" i="10"/>
  <c r="I1412" i="10"/>
  <c r="T1412" i="10" l="1"/>
  <c r="U1412" i="10" s="1"/>
  <c r="V1412" i="10" s="1"/>
  <c r="W1412" i="10" s="1"/>
  <c r="X1412" i="10" s="1"/>
  <c r="Y1412" i="10" s="1"/>
  <c r="Z1412" i="10" s="1"/>
  <c r="AA1412" i="10" s="1"/>
  <c r="AB1412" i="10" s="1"/>
  <c r="AC1412" i="10" s="1"/>
  <c r="D1414" i="10"/>
  <c r="Q1413" i="10"/>
  <c r="H1413" i="10"/>
  <c r="S1413" i="10" s="1"/>
  <c r="K1413" i="10"/>
  <c r="R1413" i="10"/>
  <c r="G1413" i="10" s="1"/>
  <c r="J1413" i="10"/>
  <c r="P1413" i="10"/>
  <c r="N1413" i="10"/>
  <c r="O1413" i="10"/>
  <c r="M1413" i="10"/>
  <c r="L1413" i="10"/>
  <c r="I1413" i="10"/>
  <c r="T1413" i="10" l="1"/>
  <c r="U1413" i="10" s="1"/>
  <c r="V1413" i="10" s="1"/>
  <c r="W1413" i="10" s="1"/>
  <c r="X1413" i="10" s="1"/>
  <c r="Y1413" i="10" s="1"/>
  <c r="Z1413" i="10" s="1"/>
  <c r="AA1413" i="10" s="1"/>
  <c r="AB1413" i="10" s="1"/>
  <c r="AC1413" i="10" s="1"/>
  <c r="H1414" i="10"/>
  <c r="S1414" i="10" s="1"/>
  <c r="P1414" i="10"/>
  <c r="O1414" i="10"/>
  <c r="M1414" i="10"/>
  <c r="I1414" i="10"/>
  <c r="L1414" i="10"/>
  <c r="R1414" i="10"/>
  <c r="G1414" i="10" s="1"/>
  <c r="J1414" i="10"/>
  <c r="N1414" i="10"/>
  <c r="D1415" i="10"/>
  <c r="Q1414" i="10"/>
  <c r="K1414" i="10"/>
  <c r="T1414" i="10" l="1"/>
  <c r="U1414" i="10" s="1"/>
  <c r="V1414" i="10" s="1"/>
  <c r="W1414" i="10" s="1"/>
  <c r="X1414" i="10" s="1"/>
  <c r="Y1414" i="10" s="1"/>
  <c r="Z1414" i="10" s="1"/>
  <c r="AA1414" i="10" s="1"/>
  <c r="AB1414" i="10" s="1"/>
  <c r="AC1414" i="10" s="1"/>
  <c r="P1415" i="10"/>
  <c r="N1415" i="10"/>
  <c r="O1415" i="10"/>
  <c r="D1416" i="10"/>
  <c r="R1415" i="10"/>
  <c r="G1415" i="10" s="1"/>
  <c r="H1415" i="10"/>
  <c r="S1415" i="10" s="1"/>
  <c r="L1415" i="10"/>
  <c r="I1415" i="10"/>
  <c r="Q1415" i="10"/>
  <c r="K1415" i="10"/>
  <c r="M1415" i="10"/>
  <c r="J1415" i="10"/>
  <c r="T1415" i="10" l="1"/>
  <c r="U1415" i="10" s="1"/>
  <c r="V1415" i="10" s="1"/>
  <c r="W1415" i="10" s="1"/>
  <c r="X1415" i="10" s="1"/>
  <c r="Y1415" i="10" s="1"/>
  <c r="Z1415" i="10" s="1"/>
  <c r="AA1415" i="10" s="1"/>
  <c r="AB1415" i="10" s="1"/>
  <c r="AC1415" i="10" s="1"/>
  <c r="H1416" i="10"/>
  <c r="S1416" i="10" s="1"/>
  <c r="N1416" i="10"/>
  <c r="K1416" i="10"/>
  <c r="O1416" i="10"/>
  <c r="L1416" i="10"/>
  <c r="Q1416" i="10"/>
  <c r="P1416" i="10"/>
  <c r="R1416" i="10"/>
  <c r="G1416" i="10" s="1"/>
  <c r="I1416" i="10"/>
  <c r="J1416" i="10"/>
  <c r="D1417" i="10"/>
  <c r="M1416" i="10"/>
  <c r="T1416" i="10" l="1"/>
  <c r="U1416" i="10" s="1"/>
  <c r="V1416" i="10" s="1"/>
  <c r="W1416" i="10" s="1"/>
  <c r="X1416" i="10" s="1"/>
  <c r="Y1416" i="10" s="1"/>
  <c r="Z1416" i="10" s="1"/>
  <c r="AA1416" i="10" s="1"/>
  <c r="AB1416" i="10" s="1"/>
  <c r="AC1416" i="10" s="1"/>
  <c r="H1417" i="10"/>
  <c r="S1417" i="10" s="1"/>
  <c r="I1417" i="10"/>
  <c r="P1417" i="10"/>
  <c r="M1417" i="10"/>
  <c r="J1417" i="10"/>
  <c r="D1418" i="10"/>
  <c r="K1417" i="10"/>
  <c r="O1417" i="10"/>
  <c r="N1417" i="10"/>
  <c r="Q1417" i="10"/>
  <c r="R1417" i="10"/>
  <c r="G1417" i="10" s="1"/>
  <c r="L1417" i="10"/>
  <c r="T1417" i="10" l="1"/>
  <c r="U1417" i="10" s="1"/>
  <c r="V1417" i="10" s="1"/>
  <c r="W1417" i="10" s="1"/>
  <c r="X1417" i="10" s="1"/>
  <c r="Y1417" i="10" s="1"/>
  <c r="Z1417" i="10" s="1"/>
  <c r="AA1417" i="10" s="1"/>
  <c r="AB1417" i="10" s="1"/>
  <c r="AC1417" i="10" s="1"/>
  <c r="H1418" i="10"/>
  <c r="S1418" i="10" s="1"/>
  <c r="N1418" i="10"/>
  <c r="R1418" i="10"/>
  <c r="G1418" i="10" s="1"/>
  <c r="L1418" i="10"/>
  <c r="I1418" i="10"/>
  <c r="O1418" i="10"/>
  <c r="M1418" i="10"/>
  <c r="P1418" i="10"/>
  <c r="J1418" i="10"/>
  <c r="K1418" i="10"/>
  <c r="D1419" i="10"/>
  <c r="Q1418" i="10"/>
  <c r="H1419" i="10" l="1"/>
  <c r="S1419" i="10" s="1"/>
  <c r="R1419" i="10"/>
  <c r="G1419" i="10" s="1"/>
  <c r="O1419" i="10"/>
  <c r="M1419" i="10"/>
  <c r="Q1419" i="10"/>
  <c r="D1420" i="10"/>
  <c r="N1419" i="10"/>
  <c r="I1419" i="10"/>
  <c r="P1419" i="10"/>
  <c r="K1419" i="10"/>
  <c r="J1419" i="10"/>
  <c r="L1419" i="10"/>
  <c r="T1418" i="10"/>
  <c r="U1418" i="10" s="1"/>
  <c r="V1418" i="10" s="1"/>
  <c r="W1418" i="10" s="1"/>
  <c r="X1418" i="10" s="1"/>
  <c r="Y1418" i="10" s="1"/>
  <c r="Z1418" i="10" s="1"/>
  <c r="AA1418" i="10" s="1"/>
  <c r="AB1418" i="10" s="1"/>
  <c r="AC1418" i="10" s="1"/>
  <c r="H1420" i="10" l="1"/>
  <c r="S1420" i="10" s="1"/>
  <c r="J1420" i="10"/>
  <c r="P1420" i="10"/>
  <c r="O1420" i="10"/>
  <c r="N1420" i="10"/>
  <c r="M1420" i="10"/>
  <c r="I1420" i="10"/>
  <c r="Q1420" i="10"/>
  <c r="K1420" i="10"/>
  <c r="L1420" i="10"/>
  <c r="D1421" i="10"/>
  <c r="R1420" i="10"/>
  <c r="G1420" i="10" s="1"/>
  <c r="T1419" i="10"/>
  <c r="U1419" i="10" s="1"/>
  <c r="V1419" i="10" s="1"/>
  <c r="W1419" i="10" s="1"/>
  <c r="X1419" i="10" s="1"/>
  <c r="Y1419" i="10" s="1"/>
  <c r="Z1419" i="10" s="1"/>
  <c r="AA1419" i="10" s="1"/>
  <c r="AB1419" i="10" s="1"/>
  <c r="AC1419" i="10" s="1"/>
  <c r="H1421" i="10" l="1"/>
  <c r="S1421" i="10" s="1"/>
  <c r="M1421" i="10"/>
  <c r="N1421" i="10"/>
  <c r="I1421" i="10"/>
  <c r="D1422" i="10"/>
  <c r="R1421" i="10"/>
  <c r="G1421" i="10" s="1"/>
  <c r="L1421" i="10"/>
  <c r="K1421" i="10"/>
  <c r="Q1421" i="10"/>
  <c r="P1421" i="10"/>
  <c r="J1421" i="10"/>
  <c r="O1421" i="10"/>
  <c r="T1420" i="10"/>
  <c r="U1420" i="10" s="1"/>
  <c r="V1420" i="10" s="1"/>
  <c r="W1420" i="10" s="1"/>
  <c r="X1420" i="10" s="1"/>
  <c r="Y1420" i="10" s="1"/>
  <c r="Z1420" i="10" s="1"/>
  <c r="AA1420" i="10" s="1"/>
  <c r="AB1420" i="10" s="1"/>
  <c r="AC1420" i="10" s="1"/>
  <c r="T1421" i="10" l="1"/>
  <c r="U1421" i="10" s="1"/>
  <c r="V1421" i="10" s="1"/>
  <c r="W1421" i="10" s="1"/>
  <c r="X1421" i="10" s="1"/>
  <c r="Y1421" i="10" s="1"/>
  <c r="Z1421" i="10" s="1"/>
  <c r="AA1421" i="10" s="1"/>
  <c r="AB1421" i="10" s="1"/>
  <c r="AC1421" i="10" s="1"/>
  <c r="J1422" i="10"/>
  <c r="K1422" i="10"/>
  <c r="D1423" i="10"/>
  <c r="P1422" i="10"/>
  <c r="R1422" i="10"/>
  <c r="G1422" i="10" s="1"/>
  <c r="O1422" i="10"/>
  <c r="H1422" i="10"/>
  <c r="S1422" i="10" s="1"/>
  <c r="L1422" i="10"/>
  <c r="N1422" i="10"/>
  <c r="I1422" i="10"/>
  <c r="M1422" i="10"/>
  <c r="Q1422" i="10"/>
  <c r="I1423" i="10" l="1"/>
  <c r="O1423" i="10"/>
  <c r="K1423" i="10"/>
  <c r="N1423" i="10"/>
  <c r="M1423" i="10"/>
  <c r="Q1423" i="10"/>
  <c r="P1423" i="10"/>
  <c r="L1423" i="10"/>
  <c r="D1424" i="10"/>
  <c r="R1423" i="10"/>
  <c r="G1423" i="10" s="1"/>
  <c r="H1423" i="10"/>
  <c r="S1423" i="10" s="1"/>
  <c r="J1423" i="10"/>
  <c r="T1422" i="10"/>
  <c r="U1422" i="10" s="1"/>
  <c r="V1422" i="10" s="1"/>
  <c r="W1422" i="10" s="1"/>
  <c r="X1422" i="10" s="1"/>
  <c r="Y1422" i="10" s="1"/>
  <c r="Z1422" i="10" s="1"/>
  <c r="AA1422" i="10" s="1"/>
  <c r="AB1422" i="10" s="1"/>
  <c r="AC1422" i="10" s="1"/>
  <c r="T1423" i="10" l="1"/>
  <c r="U1423" i="10" s="1"/>
  <c r="V1423" i="10" s="1"/>
  <c r="W1423" i="10" s="1"/>
  <c r="X1423" i="10" s="1"/>
  <c r="Y1423" i="10" s="1"/>
  <c r="Z1423" i="10" s="1"/>
  <c r="AA1423" i="10" s="1"/>
  <c r="AB1423" i="10" s="1"/>
  <c r="AC1423" i="10" s="1"/>
  <c r="H1424" i="10"/>
  <c r="S1424" i="10" s="1"/>
  <c r="K1424" i="10"/>
  <c r="D1425" i="10"/>
  <c r="R1424" i="10"/>
  <c r="G1424" i="10" s="1"/>
  <c r="M1424" i="10"/>
  <c r="O1424" i="10"/>
  <c r="I1424" i="10"/>
  <c r="N1424" i="10"/>
  <c r="L1424" i="10"/>
  <c r="Q1424" i="10"/>
  <c r="J1424" i="10"/>
  <c r="P1424" i="10"/>
  <c r="H1425" i="10" l="1"/>
  <c r="S1425" i="10" s="1"/>
  <c r="P1425" i="10"/>
  <c r="K1425" i="10"/>
  <c r="J1425" i="10"/>
  <c r="N1425" i="10"/>
  <c r="O1425" i="10"/>
  <c r="R1425" i="10"/>
  <c r="G1425" i="10" s="1"/>
  <c r="Q1425" i="10"/>
  <c r="L1425" i="10"/>
  <c r="D1426" i="10"/>
  <c r="M1425" i="10"/>
  <c r="I1425" i="10"/>
  <c r="T1424" i="10"/>
  <c r="U1424" i="10" s="1"/>
  <c r="V1424" i="10" s="1"/>
  <c r="W1424" i="10" s="1"/>
  <c r="X1424" i="10" s="1"/>
  <c r="Y1424" i="10" s="1"/>
  <c r="Z1424" i="10" s="1"/>
  <c r="AA1424" i="10" s="1"/>
  <c r="AB1424" i="10" s="1"/>
  <c r="AC1424" i="10" s="1"/>
  <c r="H1426" i="10" l="1"/>
  <c r="S1426" i="10" s="1"/>
  <c r="J1426" i="10"/>
  <c r="Q1426" i="10"/>
  <c r="D1427" i="10"/>
  <c r="P1426" i="10"/>
  <c r="O1426" i="10"/>
  <c r="L1426" i="10"/>
  <c r="R1426" i="10"/>
  <c r="G1426" i="10" s="1"/>
  <c r="K1426" i="10"/>
  <c r="I1426" i="10"/>
  <c r="N1426" i="10"/>
  <c r="M1426" i="10"/>
  <c r="T1425" i="10"/>
  <c r="U1425" i="10" s="1"/>
  <c r="V1425" i="10" s="1"/>
  <c r="W1425" i="10" s="1"/>
  <c r="X1425" i="10" s="1"/>
  <c r="Y1425" i="10" s="1"/>
  <c r="Z1425" i="10" s="1"/>
  <c r="AA1425" i="10" s="1"/>
  <c r="AB1425" i="10" s="1"/>
  <c r="AC1425" i="10" s="1"/>
  <c r="H1427" i="10" l="1"/>
  <c r="S1427" i="10" s="1"/>
  <c r="L1427" i="10"/>
  <c r="K1427" i="10"/>
  <c r="O1427" i="10"/>
  <c r="N1427" i="10"/>
  <c r="J1427" i="10"/>
  <c r="R1427" i="10"/>
  <c r="G1427" i="10" s="1"/>
  <c r="P1427" i="10"/>
  <c r="Q1427" i="10"/>
  <c r="D1428" i="10"/>
  <c r="M1427" i="10"/>
  <c r="I1427" i="10"/>
  <c r="T1426" i="10"/>
  <c r="U1426" i="10" s="1"/>
  <c r="V1426" i="10" s="1"/>
  <c r="W1426" i="10" s="1"/>
  <c r="X1426" i="10" s="1"/>
  <c r="Y1426" i="10" s="1"/>
  <c r="Z1426" i="10" s="1"/>
  <c r="AA1426" i="10" s="1"/>
  <c r="AB1426" i="10" s="1"/>
  <c r="AC1426" i="10" s="1"/>
  <c r="H1428" i="10" l="1"/>
  <c r="S1428" i="10" s="1"/>
  <c r="R1428" i="10"/>
  <c r="G1428" i="10" s="1"/>
  <c r="D1429" i="10"/>
  <c r="M1428" i="10"/>
  <c r="I1428" i="10"/>
  <c r="P1428" i="10"/>
  <c r="O1428" i="10"/>
  <c r="L1428" i="10"/>
  <c r="Q1428" i="10"/>
  <c r="K1428" i="10"/>
  <c r="N1428" i="10"/>
  <c r="J1428" i="10"/>
  <c r="T1427" i="10"/>
  <c r="U1427" i="10" s="1"/>
  <c r="V1427" i="10" s="1"/>
  <c r="W1427" i="10" s="1"/>
  <c r="X1427" i="10" s="1"/>
  <c r="Y1427" i="10" s="1"/>
  <c r="Z1427" i="10" s="1"/>
  <c r="AA1427" i="10" s="1"/>
  <c r="AB1427" i="10" s="1"/>
  <c r="AC1427" i="10" s="1"/>
  <c r="T1428" i="10" l="1"/>
  <c r="U1428" i="10" s="1"/>
  <c r="V1428" i="10" s="1"/>
  <c r="W1428" i="10" s="1"/>
  <c r="X1428" i="10" s="1"/>
  <c r="Y1428" i="10" s="1"/>
  <c r="Z1428" i="10" s="1"/>
  <c r="AA1428" i="10" s="1"/>
  <c r="AB1428" i="10" s="1"/>
  <c r="AC1428" i="10" s="1"/>
  <c r="H1429" i="10"/>
  <c r="S1429" i="10" s="1"/>
  <c r="K1429" i="10"/>
  <c r="R1429" i="10"/>
  <c r="G1429" i="10" s="1"/>
  <c r="N1429" i="10"/>
  <c r="Q1429" i="10"/>
  <c r="J1429" i="10"/>
  <c r="O1429" i="10"/>
  <c r="M1429" i="10"/>
  <c r="P1429" i="10"/>
  <c r="L1429" i="10"/>
  <c r="D1430" i="10"/>
  <c r="I1429" i="10"/>
  <c r="H1430" i="10" l="1"/>
  <c r="S1430" i="10" s="1"/>
  <c r="R1430" i="10"/>
  <c r="G1430" i="10" s="1"/>
  <c r="L1430" i="10"/>
  <c r="D1431" i="10"/>
  <c r="N1430" i="10"/>
  <c r="I1430" i="10"/>
  <c r="O1430" i="10"/>
  <c r="M1430" i="10"/>
  <c r="Q1430" i="10"/>
  <c r="K1430" i="10"/>
  <c r="P1430" i="10"/>
  <c r="J1430" i="10"/>
  <c r="T1429" i="10"/>
  <c r="U1429" i="10" s="1"/>
  <c r="V1429" i="10" s="1"/>
  <c r="W1429" i="10" s="1"/>
  <c r="X1429" i="10" s="1"/>
  <c r="Y1429" i="10" s="1"/>
  <c r="Z1429" i="10" s="1"/>
  <c r="AA1429" i="10" s="1"/>
  <c r="AB1429" i="10" s="1"/>
  <c r="AC1429" i="10" s="1"/>
  <c r="T1430" i="10" l="1"/>
  <c r="U1430" i="10" s="1"/>
  <c r="V1430" i="10" s="1"/>
  <c r="W1430" i="10" s="1"/>
  <c r="X1430" i="10" s="1"/>
  <c r="Y1430" i="10" s="1"/>
  <c r="Z1430" i="10" s="1"/>
  <c r="AA1430" i="10" s="1"/>
  <c r="AB1430" i="10" s="1"/>
  <c r="AC1430" i="10" s="1"/>
  <c r="H1431" i="10"/>
  <c r="S1431" i="10" s="1"/>
  <c r="P1431" i="10"/>
  <c r="Q1431" i="10"/>
  <c r="O1431" i="10"/>
  <c r="I1431" i="10"/>
  <c r="J1431" i="10"/>
  <c r="K1431" i="10"/>
  <c r="N1431" i="10"/>
  <c r="R1431" i="10"/>
  <c r="G1431" i="10" s="1"/>
  <c r="D1432" i="10"/>
  <c r="M1431" i="10"/>
  <c r="L1431" i="10"/>
  <c r="T1431" i="10" l="1"/>
  <c r="U1431" i="10" s="1"/>
  <c r="V1431" i="10" s="1"/>
  <c r="W1431" i="10" s="1"/>
  <c r="X1431" i="10" s="1"/>
  <c r="Y1431" i="10" s="1"/>
  <c r="Z1431" i="10" s="1"/>
  <c r="AA1431" i="10" s="1"/>
  <c r="AB1431" i="10" s="1"/>
  <c r="AC1431" i="10" s="1"/>
  <c r="Q1432" i="10"/>
  <c r="L1432" i="10"/>
  <c r="D1433" i="10"/>
  <c r="N1432" i="10"/>
  <c r="H1432" i="10"/>
  <c r="S1432" i="10" s="1"/>
  <c r="M1432" i="10"/>
  <c r="O1432" i="10"/>
  <c r="K1432" i="10"/>
  <c r="P1432" i="10"/>
  <c r="J1432" i="10"/>
  <c r="R1432" i="10"/>
  <c r="G1432" i="10" s="1"/>
  <c r="I1432" i="10"/>
  <c r="O1433" i="10" l="1"/>
  <c r="D1434" i="10"/>
  <c r="J1433" i="10"/>
  <c r="R1433" i="10"/>
  <c r="G1433" i="10" s="1"/>
  <c r="H1433" i="10"/>
  <c r="S1433" i="10" s="1"/>
  <c r="Q1433" i="10"/>
  <c r="I1433" i="10"/>
  <c r="N1433" i="10"/>
  <c r="K1433" i="10"/>
  <c r="M1433" i="10"/>
  <c r="L1433" i="10"/>
  <c r="P1433" i="10"/>
  <c r="T1432" i="10"/>
  <c r="U1432" i="10" s="1"/>
  <c r="V1432" i="10" s="1"/>
  <c r="W1432" i="10" s="1"/>
  <c r="X1432" i="10" s="1"/>
  <c r="Y1432" i="10" s="1"/>
  <c r="Z1432" i="10" s="1"/>
  <c r="AA1432" i="10" s="1"/>
  <c r="AB1432" i="10" s="1"/>
  <c r="AC1432" i="10" s="1"/>
  <c r="T1433" i="10" l="1"/>
  <c r="U1433" i="10" s="1"/>
  <c r="V1433" i="10" s="1"/>
  <c r="W1433" i="10" s="1"/>
  <c r="X1433" i="10" s="1"/>
  <c r="Y1433" i="10" s="1"/>
  <c r="Z1433" i="10" s="1"/>
  <c r="AA1433" i="10" s="1"/>
  <c r="AB1433" i="10" s="1"/>
  <c r="AC1433" i="10" s="1"/>
  <c r="D1435" i="10"/>
  <c r="L1434" i="10"/>
  <c r="Q1434" i="10"/>
  <c r="K1434" i="10"/>
  <c r="H1434" i="10"/>
  <c r="S1434" i="10" s="1"/>
  <c r="O1434" i="10"/>
  <c r="N1434" i="10"/>
  <c r="R1434" i="10"/>
  <c r="G1434" i="10" s="1"/>
  <c r="I1434" i="10"/>
  <c r="M1434" i="10"/>
  <c r="J1434" i="10"/>
  <c r="P1434" i="10"/>
  <c r="J1435" i="10" l="1"/>
  <c r="P1435" i="10"/>
  <c r="R1435" i="10"/>
  <c r="G1435" i="10" s="1"/>
  <c r="N1435" i="10"/>
  <c r="D1436" i="10"/>
  <c r="L1435" i="10"/>
  <c r="H1435" i="10"/>
  <c r="S1435" i="10" s="1"/>
  <c r="K1435" i="10"/>
  <c r="Q1435" i="10"/>
  <c r="I1435" i="10"/>
  <c r="M1435" i="10"/>
  <c r="O1435" i="10"/>
  <c r="T1434" i="10"/>
  <c r="U1434" i="10" s="1"/>
  <c r="V1434" i="10" s="1"/>
  <c r="W1434" i="10" s="1"/>
  <c r="X1434" i="10" s="1"/>
  <c r="Y1434" i="10" s="1"/>
  <c r="Z1434" i="10" s="1"/>
  <c r="AA1434" i="10" s="1"/>
  <c r="AB1434" i="10" s="1"/>
  <c r="AC1434" i="10" s="1"/>
  <c r="D1437" i="10" l="1"/>
  <c r="Q1436" i="10"/>
  <c r="H1436" i="10"/>
  <c r="S1436" i="10" s="1"/>
  <c r="K1436" i="10"/>
  <c r="R1436" i="10"/>
  <c r="G1436" i="10" s="1"/>
  <c r="L1436" i="10"/>
  <c r="O1436" i="10"/>
  <c r="I1436" i="10"/>
  <c r="J1436" i="10"/>
  <c r="P1436" i="10"/>
  <c r="N1436" i="10"/>
  <c r="M1436" i="10"/>
  <c r="T1435" i="10"/>
  <c r="U1435" i="10" s="1"/>
  <c r="V1435" i="10" s="1"/>
  <c r="W1435" i="10" s="1"/>
  <c r="X1435" i="10" s="1"/>
  <c r="Y1435" i="10" s="1"/>
  <c r="Z1435" i="10" s="1"/>
  <c r="AA1435" i="10" s="1"/>
  <c r="AB1435" i="10" s="1"/>
  <c r="AC1435" i="10" s="1"/>
  <c r="T1436" i="10" l="1"/>
  <c r="U1436" i="10" s="1"/>
  <c r="V1436" i="10" s="1"/>
  <c r="W1436" i="10" s="1"/>
  <c r="X1436" i="10" s="1"/>
  <c r="Y1436" i="10" s="1"/>
  <c r="Z1436" i="10" s="1"/>
  <c r="AA1436" i="10" s="1"/>
  <c r="AB1436" i="10" s="1"/>
  <c r="AC1436" i="10" s="1"/>
  <c r="P1437" i="10"/>
  <c r="Q1437" i="10"/>
  <c r="L1437" i="10"/>
  <c r="J1437" i="10"/>
  <c r="D1438" i="10"/>
  <c r="R1437" i="10"/>
  <c r="G1437" i="10" s="1"/>
  <c r="H1437" i="10"/>
  <c r="S1437" i="10" s="1"/>
  <c r="I1437" i="10"/>
  <c r="N1437" i="10"/>
  <c r="M1437" i="10"/>
  <c r="K1437" i="10"/>
  <c r="O1437" i="10"/>
  <c r="T1437" i="10" l="1"/>
  <c r="U1437" i="10" s="1"/>
  <c r="V1437" i="10" s="1"/>
  <c r="W1437" i="10" s="1"/>
  <c r="X1437" i="10" s="1"/>
  <c r="Y1437" i="10" s="1"/>
  <c r="Z1437" i="10" s="1"/>
  <c r="AA1437" i="10" s="1"/>
  <c r="AB1437" i="10" s="1"/>
  <c r="AC1437" i="10" s="1"/>
  <c r="H1438" i="10"/>
  <c r="S1438" i="10" s="1"/>
  <c r="D1439" i="10"/>
  <c r="L1438" i="10"/>
  <c r="P1438" i="10"/>
  <c r="I1438" i="10"/>
  <c r="J1438" i="10"/>
  <c r="O1438" i="10"/>
  <c r="N1438" i="10"/>
  <c r="Q1438" i="10"/>
  <c r="R1438" i="10"/>
  <c r="G1438" i="10" s="1"/>
  <c r="M1438" i="10"/>
  <c r="K1438" i="10"/>
  <c r="J1439" i="10" l="1"/>
  <c r="M1439" i="10"/>
  <c r="L1439" i="10"/>
  <c r="R1439" i="10"/>
  <c r="G1439" i="10" s="1"/>
  <c r="D1440" i="10"/>
  <c r="Q1439" i="10"/>
  <c r="H1439" i="10"/>
  <c r="S1439" i="10" s="1"/>
  <c r="K1439" i="10"/>
  <c r="O1439" i="10"/>
  <c r="P1439" i="10"/>
  <c r="I1439" i="10"/>
  <c r="N1439" i="10"/>
  <c r="T1438" i="10"/>
  <c r="U1438" i="10" s="1"/>
  <c r="V1438" i="10" s="1"/>
  <c r="W1438" i="10" s="1"/>
  <c r="X1438" i="10" s="1"/>
  <c r="Y1438" i="10" s="1"/>
  <c r="Z1438" i="10" s="1"/>
  <c r="AA1438" i="10" s="1"/>
  <c r="AB1438" i="10" s="1"/>
  <c r="AC1438" i="10" s="1"/>
  <c r="T1439" i="10" l="1"/>
  <c r="U1439" i="10" s="1"/>
  <c r="V1439" i="10" s="1"/>
  <c r="W1439" i="10" s="1"/>
  <c r="X1439" i="10" s="1"/>
  <c r="Y1439" i="10" s="1"/>
  <c r="Z1439" i="10" s="1"/>
  <c r="AA1439" i="10" s="1"/>
  <c r="AB1439" i="10" s="1"/>
  <c r="AC1439" i="10" s="1"/>
  <c r="H1440" i="10"/>
  <c r="S1440" i="10" s="1"/>
  <c r="P1440" i="10"/>
  <c r="O1440" i="10"/>
  <c r="M1440" i="10"/>
  <c r="L1440" i="10"/>
  <c r="D1441" i="10"/>
  <c r="K1440" i="10"/>
  <c r="R1440" i="10"/>
  <c r="G1440" i="10" s="1"/>
  <c r="J1440" i="10"/>
  <c r="Q1440" i="10"/>
  <c r="I1440" i="10"/>
  <c r="N1440" i="10"/>
  <c r="T1440" i="10" l="1"/>
  <c r="U1440" i="10" s="1"/>
  <c r="V1440" i="10" s="1"/>
  <c r="W1440" i="10" s="1"/>
  <c r="X1440" i="10" s="1"/>
  <c r="Y1440" i="10" s="1"/>
  <c r="Z1440" i="10" s="1"/>
  <c r="AA1440" i="10" s="1"/>
  <c r="AB1440" i="10" s="1"/>
  <c r="AC1440" i="10" s="1"/>
  <c r="H1441" i="10"/>
  <c r="S1441" i="10" s="1"/>
  <c r="J1441" i="10"/>
  <c r="P1441" i="10"/>
  <c r="N1441" i="10"/>
  <c r="M1441" i="10"/>
  <c r="I1441" i="10"/>
  <c r="O1441" i="10"/>
  <c r="Q1441" i="10"/>
  <c r="L1441" i="10"/>
  <c r="K1441" i="10"/>
  <c r="D1442" i="10"/>
  <c r="R1441" i="10"/>
  <c r="G1441" i="10" s="1"/>
  <c r="T1441" i="10" l="1"/>
  <c r="U1441" i="10" s="1"/>
  <c r="V1441" i="10" s="1"/>
  <c r="W1441" i="10" s="1"/>
  <c r="X1441" i="10" s="1"/>
  <c r="Y1441" i="10" s="1"/>
  <c r="Z1441" i="10" s="1"/>
  <c r="AA1441" i="10" s="1"/>
  <c r="AB1441" i="10" s="1"/>
  <c r="AC1441" i="10" s="1"/>
  <c r="H1442" i="10"/>
  <c r="S1442" i="10" s="1"/>
  <c r="N1442" i="10"/>
  <c r="K1442" i="10"/>
  <c r="M1442" i="10"/>
  <c r="J1442" i="10"/>
  <c r="D1443" i="10"/>
  <c r="L1442" i="10"/>
  <c r="O1442" i="10"/>
  <c r="I1442" i="10"/>
  <c r="Q1442" i="10"/>
  <c r="R1442" i="10"/>
  <c r="G1442" i="10" s="1"/>
  <c r="P1442" i="10"/>
  <c r="T1442" i="10" l="1"/>
  <c r="U1442" i="10" s="1"/>
  <c r="V1442" i="10" s="1"/>
  <c r="W1442" i="10" s="1"/>
  <c r="X1442" i="10" s="1"/>
  <c r="Y1442" i="10" s="1"/>
  <c r="Z1442" i="10" s="1"/>
  <c r="AA1442" i="10" s="1"/>
  <c r="AB1442" i="10" s="1"/>
  <c r="AC1442" i="10" s="1"/>
  <c r="L1443" i="10"/>
  <c r="Q1443" i="10"/>
  <c r="O1443" i="10"/>
  <c r="D1444" i="10"/>
  <c r="J1443" i="10"/>
  <c r="M1443" i="10"/>
  <c r="N1443" i="10"/>
  <c r="H1443" i="10"/>
  <c r="S1443" i="10" s="1"/>
  <c r="I1443" i="10"/>
  <c r="P1443" i="10"/>
  <c r="R1443" i="10"/>
  <c r="G1443" i="10" s="1"/>
  <c r="K1443" i="10"/>
  <c r="H1444" i="10" l="1"/>
  <c r="S1444" i="10" s="1"/>
  <c r="N1444" i="10"/>
  <c r="J1444" i="10"/>
  <c r="O1444" i="10"/>
  <c r="Q1444" i="10"/>
  <c r="L1444" i="10"/>
  <c r="K1444" i="10"/>
  <c r="I1444" i="10"/>
  <c r="R1444" i="10"/>
  <c r="G1444" i="10" s="1"/>
  <c r="D1445" i="10"/>
  <c r="P1444" i="10"/>
  <c r="M1444" i="10"/>
  <c r="T1443" i="10"/>
  <c r="U1443" i="10" s="1"/>
  <c r="V1443" i="10" s="1"/>
  <c r="W1443" i="10" s="1"/>
  <c r="X1443" i="10" s="1"/>
  <c r="Y1443" i="10" s="1"/>
  <c r="Z1443" i="10" s="1"/>
  <c r="AA1443" i="10" s="1"/>
  <c r="AB1443" i="10" s="1"/>
  <c r="AC1443" i="10" s="1"/>
  <c r="I1445" i="10" l="1"/>
  <c r="D1446" i="10"/>
  <c r="R1445" i="10"/>
  <c r="G1445" i="10" s="1"/>
  <c r="H1445" i="10"/>
  <c r="S1445" i="10" s="1"/>
  <c r="O1445" i="10"/>
  <c r="M1445" i="10"/>
  <c r="N1445" i="10"/>
  <c r="L1445" i="10"/>
  <c r="Q1445" i="10"/>
  <c r="J1445" i="10"/>
  <c r="K1445" i="10"/>
  <c r="P1445" i="10"/>
  <c r="T1444" i="10"/>
  <c r="U1444" i="10" s="1"/>
  <c r="V1444" i="10" s="1"/>
  <c r="W1444" i="10" s="1"/>
  <c r="X1444" i="10" s="1"/>
  <c r="Y1444" i="10" s="1"/>
  <c r="Z1444" i="10" s="1"/>
  <c r="AA1444" i="10" s="1"/>
  <c r="AB1444" i="10" s="1"/>
  <c r="AC1444" i="10" s="1"/>
  <c r="T1445" i="10" l="1"/>
  <c r="U1445" i="10" s="1"/>
  <c r="V1445" i="10" s="1"/>
  <c r="W1445" i="10" s="1"/>
  <c r="X1445" i="10" s="1"/>
  <c r="Y1445" i="10" s="1"/>
  <c r="Z1445" i="10" s="1"/>
  <c r="AA1445" i="10" s="1"/>
  <c r="AB1445" i="10" s="1"/>
  <c r="AC1445" i="10" s="1"/>
  <c r="H1446" i="10"/>
  <c r="S1446" i="10" s="1"/>
  <c r="Q1446" i="10"/>
  <c r="P1446" i="10"/>
  <c r="N1446" i="10"/>
  <c r="J1446" i="10"/>
  <c r="K1446" i="10"/>
  <c r="I1446" i="10"/>
  <c r="M1446" i="10"/>
  <c r="L1446" i="10"/>
  <c r="D1447" i="10"/>
  <c r="R1446" i="10"/>
  <c r="G1446" i="10" s="1"/>
  <c r="O1446" i="10"/>
  <c r="H1447" i="10" l="1"/>
  <c r="S1447" i="10" s="1"/>
  <c r="R1447" i="10"/>
  <c r="G1447" i="10" s="1"/>
  <c r="L1447" i="10"/>
  <c r="D1448" i="10"/>
  <c r="I1447" i="10"/>
  <c r="P1447" i="10"/>
  <c r="J1447" i="10"/>
  <c r="Q1447" i="10"/>
  <c r="O1447" i="10"/>
  <c r="M1447" i="10"/>
  <c r="K1447" i="10"/>
  <c r="N1447" i="10"/>
  <c r="T1446" i="10"/>
  <c r="U1446" i="10" s="1"/>
  <c r="V1446" i="10" s="1"/>
  <c r="W1446" i="10" s="1"/>
  <c r="X1446" i="10" s="1"/>
  <c r="Y1446" i="10" s="1"/>
  <c r="Z1446" i="10" s="1"/>
  <c r="AA1446" i="10" s="1"/>
  <c r="AB1446" i="10" s="1"/>
  <c r="AC1446" i="10" s="1"/>
  <c r="H1448" i="10" l="1"/>
  <c r="S1448" i="10" s="1"/>
  <c r="M1448" i="10"/>
  <c r="Q1448" i="10"/>
  <c r="L1448" i="10"/>
  <c r="N1448" i="10"/>
  <c r="R1448" i="10"/>
  <c r="G1448" i="10" s="1"/>
  <c r="I1448" i="10"/>
  <c r="K1448" i="10"/>
  <c r="O1448" i="10"/>
  <c r="D1449" i="10"/>
  <c r="P1448" i="10"/>
  <c r="J1448" i="10"/>
  <c r="T1447" i="10"/>
  <c r="U1447" i="10" s="1"/>
  <c r="V1447" i="10" s="1"/>
  <c r="W1447" i="10" s="1"/>
  <c r="X1447" i="10" s="1"/>
  <c r="Y1447" i="10" s="1"/>
  <c r="Z1447" i="10" s="1"/>
  <c r="AA1447" i="10" s="1"/>
  <c r="AB1447" i="10" s="1"/>
  <c r="AC1447" i="10" s="1"/>
  <c r="H1449" i="10" l="1"/>
  <c r="S1449" i="10" s="1"/>
  <c r="O1449" i="10"/>
  <c r="D1450" i="10"/>
  <c r="R1449" i="10"/>
  <c r="G1449" i="10" s="1"/>
  <c r="I1449" i="10"/>
  <c r="Q1449" i="10"/>
  <c r="J1449" i="10"/>
  <c r="N1449" i="10"/>
  <c r="K1449" i="10"/>
  <c r="L1449" i="10"/>
  <c r="P1449" i="10"/>
  <c r="M1449" i="10"/>
  <c r="T1448" i="10"/>
  <c r="U1448" i="10" s="1"/>
  <c r="V1448" i="10" s="1"/>
  <c r="W1448" i="10" s="1"/>
  <c r="X1448" i="10" s="1"/>
  <c r="Y1448" i="10" s="1"/>
  <c r="Z1448" i="10" s="1"/>
  <c r="AA1448" i="10" s="1"/>
  <c r="AB1448" i="10" s="1"/>
  <c r="AC1448" i="10" s="1"/>
  <c r="H1450" i="10" l="1"/>
  <c r="S1450" i="10" s="1"/>
  <c r="K1450" i="10"/>
  <c r="Q1450" i="10"/>
  <c r="P1450" i="10"/>
  <c r="J1450" i="10"/>
  <c r="M1450" i="10"/>
  <c r="R1450" i="10"/>
  <c r="G1450" i="10" s="1"/>
  <c r="O1450" i="10"/>
  <c r="I1450" i="10"/>
  <c r="D1451" i="10"/>
  <c r="L1450" i="10"/>
  <c r="N1450" i="10"/>
  <c r="T1449" i="10"/>
  <c r="U1449" i="10" s="1"/>
  <c r="V1449" i="10" s="1"/>
  <c r="W1449" i="10" s="1"/>
  <c r="X1449" i="10" s="1"/>
  <c r="Y1449" i="10" s="1"/>
  <c r="Z1449" i="10" s="1"/>
  <c r="AA1449" i="10" s="1"/>
  <c r="AB1449" i="10" s="1"/>
  <c r="AC1449" i="10" s="1"/>
  <c r="R1451" i="10" l="1"/>
  <c r="G1451" i="10" s="1"/>
  <c r="I1451" i="10"/>
  <c r="D1452" i="10"/>
  <c r="P1451" i="10"/>
  <c r="H1451" i="10"/>
  <c r="S1451" i="10" s="1"/>
  <c r="J1451" i="10"/>
  <c r="M1451" i="10"/>
  <c r="L1451" i="10"/>
  <c r="O1451" i="10"/>
  <c r="N1451" i="10"/>
  <c r="Q1451" i="10"/>
  <c r="K1451" i="10"/>
  <c r="T1450" i="10"/>
  <c r="U1450" i="10" s="1"/>
  <c r="V1450" i="10" s="1"/>
  <c r="W1450" i="10" s="1"/>
  <c r="X1450" i="10" s="1"/>
  <c r="Y1450" i="10" s="1"/>
  <c r="Z1450" i="10" s="1"/>
  <c r="AA1450" i="10" s="1"/>
  <c r="AB1450" i="10" s="1"/>
  <c r="AC1450" i="10" s="1"/>
  <c r="T1451" i="10" l="1"/>
  <c r="U1451" i="10" s="1"/>
  <c r="V1451" i="10" s="1"/>
  <c r="W1451" i="10" s="1"/>
  <c r="X1451" i="10" s="1"/>
  <c r="Y1451" i="10" s="1"/>
  <c r="Z1451" i="10" s="1"/>
  <c r="AA1451" i="10" s="1"/>
  <c r="AB1451" i="10" s="1"/>
  <c r="AC1451" i="10" s="1"/>
  <c r="Q1452" i="10"/>
  <c r="I1452" i="10"/>
  <c r="M1452" i="10"/>
  <c r="K1452" i="10"/>
  <c r="O1452" i="10"/>
  <c r="L1452" i="10"/>
  <c r="J1452" i="10"/>
  <c r="P1452" i="10"/>
  <c r="N1452" i="10"/>
  <c r="D1453" i="10"/>
  <c r="H1452" i="10"/>
  <c r="S1452" i="10" s="1"/>
  <c r="R1452" i="10"/>
  <c r="G1452" i="10" s="1"/>
  <c r="T1452" i="10" l="1"/>
  <c r="U1452" i="10" s="1"/>
  <c r="V1452" i="10" s="1"/>
  <c r="W1452" i="10" s="1"/>
  <c r="X1452" i="10" s="1"/>
  <c r="Y1452" i="10" s="1"/>
  <c r="Z1452" i="10" s="1"/>
  <c r="AA1452" i="10" s="1"/>
  <c r="AB1452" i="10" s="1"/>
  <c r="AC1452" i="10" s="1"/>
  <c r="H1453" i="10"/>
  <c r="S1453" i="10" s="1"/>
  <c r="R1453" i="10"/>
  <c r="G1453" i="10" s="1"/>
  <c r="D1454" i="10"/>
  <c r="Q1453" i="10"/>
  <c r="I1453" i="10"/>
  <c r="O1453" i="10"/>
  <c r="M1453" i="10"/>
  <c r="J1453" i="10"/>
  <c r="P1453" i="10"/>
  <c r="N1453" i="10"/>
  <c r="L1453" i="10"/>
  <c r="K1453" i="10"/>
  <c r="H1454" i="10" l="1"/>
  <c r="S1454" i="10" s="1"/>
  <c r="J1454" i="10"/>
  <c r="M1454" i="10"/>
  <c r="Q1454" i="10"/>
  <c r="L1454" i="10"/>
  <c r="P1454" i="10"/>
  <c r="O1454" i="10"/>
  <c r="K1454" i="10"/>
  <c r="I1454" i="10"/>
  <c r="N1454" i="10"/>
  <c r="D1455" i="10"/>
  <c r="R1454" i="10"/>
  <c r="G1454" i="10" s="1"/>
  <c r="T1453" i="10"/>
  <c r="U1453" i="10" s="1"/>
  <c r="V1453" i="10" s="1"/>
  <c r="W1453" i="10" s="1"/>
  <c r="X1453" i="10" s="1"/>
  <c r="Y1453" i="10" s="1"/>
  <c r="Z1453" i="10" s="1"/>
  <c r="AA1453" i="10" s="1"/>
  <c r="AB1453" i="10" s="1"/>
  <c r="AC1453" i="10" s="1"/>
  <c r="H1455" i="10" l="1"/>
  <c r="S1455" i="10" s="1"/>
  <c r="Q1455" i="10"/>
  <c r="L1455" i="10"/>
  <c r="D1456" i="10"/>
  <c r="K1455" i="10"/>
  <c r="N1455" i="10"/>
  <c r="I1455" i="10"/>
  <c r="M1455" i="10"/>
  <c r="J1455" i="10"/>
  <c r="P1455" i="10"/>
  <c r="R1455" i="10"/>
  <c r="G1455" i="10" s="1"/>
  <c r="O1455" i="10"/>
  <c r="T1454" i="10"/>
  <c r="U1454" i="10" s="1"/>
  <c r="V1454" i="10" s="1"/>
  <c r="W1454" i="10" s="1"/>
  <c r="X1454" i="10" s="1"/>
  <c r="Y1454" i="10" s="1"/>
  <c r="Z1454" i="10" s="1"/>
  <c r="AA1454" i="10" s="1"/>
  <c r="AB1454" i="10" s="1"/>
  <c r="AC1454" i="10" s="1"/>
  <c r="H1456" i="10" l="1"/>
  <c r="S1456" i="10" s="1"/>
  <c r="P1456" i="10"/>
  <c r="K1456" i="10"/>
  <c r="Q1456" i="10"/>
  <c r="L1456" i="10"/>
  <c r="R1456" i="10"/>
  <c r="G1456" i="10" s="1"/>
  <c r="M1456" i="10"/>
  <c r="O1456" i="10"/>
  <c r="J1456" i="10"/>
  <c r="D1457" i="10"/>
  <c r="I1456" i="10"/>
  <c r="N1456" i="10"/>
  <c r="T1455" i="10"/>
  <c r="U1455" i="10" s="1"/>
  <c r="V1455" i="10" s="1"/>
  <c r="W1455" i="10" s="1"/>
  <c r="X1455" i="10" s="1"/>
  <c r="Y1455" i="10" s="1"/>
  <c r="Z1455" i="10" s="1"/>
  <c r="AA1455" i="10" s="1"/>
  <c r="AB1455" i="10" s="1"/>
  <c r="AC1455" i="10" s="1"/>
  <c r="H1457" i="10" l="1"/>
  <c r="S1457" i="10" s="1"/>
  <c r="O1457" i="10"/>
  <c r="D1458" i="10"/>
  <c r="R1457" i="10"/>
  <c r="G1457" i="10" s="1"/>
  <c r="J1457" i="10"/>
  <c r="N1457" i="10"/>
  <c r="Q1457" i="10"/>
  <c r="P1457" i="10"/>
  <c r="I1457" i="10"/>
  <c r="L1457" i="10"/>
  <c r="M1457" i="10"/>
  <c r="K1457" i="10"/>
  <c r="T1456" i="10"/>
  <c r="U1456" i="10" s="1"/>
  <c r="V1456" i="10" s="1"/>
  <c r="W1456" i="10" s="1"/>
  <c r="X1456" i="10" s="1"/>
  <c r="Y1456" i="10" s="1"/>
  <c r="Z1456" i="10" s="1"/>
  <c r="AA1456" i="10" s="1"/>
  <c r="AB1456" i="10" s="1"/>
  <c r="AC1456" i="10" s="1"/>
  <c r="O1458" i="10" l="1"/>
  <c r="J1458" i="10"/>
  <c r="N1458" i="10"/>
  <c r="I1458" i="10"/>
  <c r="R1458" i="10"/>
  <c r="G1458" i="10" s="1"/>
  <c r="M1458" i="10"/>
  <c r="Q1458" i="10"/>
  <c r="L1458" i="10"/>
  <c r="D1459" i="10"/>
  <c r="P1458" i="10"/>
  <c r="H1458" i="10"/>
  <c r="S1458" i="10" s="1"/>
  <c r="K1458" i="10"/>
  <c r="T1457" i="10"/>
  <c r="U1457" i="10" s="1"/>
  <c r="V1457" i="10" s="1"/>
  <c r="W1457" i="10" s="1"/>
  <c r="X1457" i="10" s="1"/>
  <c r="Y1457" i="10" s="1"/>
  <c r="Z1457" i="10" s="1"/>
  <c r="AA1457" i="10" s="1"/>
  <c r="AB1457" i="10" s="1"/>
  <c r="AC1457" i="10" s="1"/>
  <c r="T1458" i="10" l="1"/>
  <c r="U1458" i="10" s="1"/>
  <c r="V1458" i="10" s="1"/>
  <c r="W1458" i="10" s="1"/>
  <c r="X1458" i="10" s="1"/>
  <c r="Y1458" i="10" s="1"/>
  <c r="Z1458" i="10" s="1"/>
  <c r="AA1458" i="10" s="1"/>
  <c r="AB1458" i="10" s="1"/>
  <c r="AC1458" i="10" s="1"/>
  <c r="D1460" i="10"/>
  <c r="R1459" i="10"/>
  <c r="G1459" i="10" s="1"/>
  <c r="N1459" i="10"/>
  <c r="H1459" i="10"/>
  <c r="S1459" i="10" s="1"/>
  <c r="P1459" i="10"/>
  <c r="J1459" i="10"/>
  <c r="O1459" i="10"/>
  <c r="Q1459" i="10"/>
  <c r="L1459" i="10"/>
  <c r="M1459" i="10"/>
  <c r="K1459" i="10"/>
  <c r="I1459" i="10"/>
  <c r="H1460" i="10" l="1"/>
  <c r="S1460" i="10" s="1"/>
  <c r="Q1460" i="10"/>
  <c r="I1460" i="10"/>
  <c r="J1460" i="10"/>
  <c r="L1460" i="10"/>
  <c r="P1460" i="10"/>
  <c r="D1461" i="10"/>
  <c r="R1460" i="10"/>
  <c r="G1460" i="10" s="1"/>
  <c r="K1460" i="10"/>
  <c r="M1460" i="10"/>
  <c r="N1460" i="10"/>
  <c r="O1460" i="10"/>
  <c r="T1459" i="10"/>
  <c r="U1459" i="10" s="1"/>
  <c r="V1459" i="10" s="1"/>
  <c r="W1459" i="10" s="1"/>
  <c r="X1459" i="10" s="1"/>
  <c r="Y1459" i="10" s="1"/>
  <c r="Z1459" i="10" s="1"/>
  <c r="AA1459" i="10" s="1"/>
  <c r="AB1459" i="10" s="1"/>
  <c r="AC1459" i="10" s="1"/>
  <c r="H1461" i="10" l="1"/>
  <c r="S1461" i="10" s="1"/>
  <c r="D1462" i="10"/>
  <c r="R1461" i="10"/>
  <c r="G1461" i="10" s="1"/>
  <c r="K1461" i="10"/>
  <c r="P1461" i="10"/>
  <c r="O1461" i="10"/>
  <c r="I1461" i="10"/>
  <c r="J1461" i="10"/>
  <c r="Q1461" i="10"/>
  <c r="M1461" i="10"/>
  <c r="L1461" i="10"/>
  <c r="N1461" i="10"/>
  <c r="T1460" i="10"/>
  <c r="U1460" i="10" s="1"/>
  <c r="V1460" i="10" s="1"/>
  <c r="W1460" i="10" s="1"/>
  <c r="X1460" i="10" s="1"/>
  <c r="Y1460" i="10" s="1"/>
  <c r="Z1460" i="10" s="1"/>
  <c r="AA1460" i="10" s="1"/>
  <c r="AB1460" i="10" s="1"/>
  <c r="AC1460" i="10" s="1"/>
  <c r="I1462" i="10" l="1"/>
  <c r="O1462" i="10"/>
  <c r="L1462" i="10"/>
  <c r="J1462" i="10"/>
  <c r="Q1462" i="10"/>
  <c r="D1463" i="10"/>
  <c r="N1462" i="10"/>
  <c r="H1462" i="10"/>
  <c r="S1462" i="10" s="1"/>
  <c r="P1462" i="10"/>
  <c r="R1462" i="10"/>
  <c r="G1462" i="10" s="1"/>
  <c r="K1462" i="10"/>
  <c r="M1462" i="10"/>
  <c r="T1461" i="10"/>
  <c r="U1461" i="10" s="1"/>
  <c r="V1461" i="10" s="1"/>
  <c r="W1461" i="10" s="1"/>
  <c r="X1461" i="10" s="1"/>
  <c r="Y1461" i="10" s="1"/>
  <c r="Z1461" i="10" s="1"/>
  <c r="AA1461" i="10" s="1"/>
  <c r="AB1461" i="10" s="1"/>
  <c r="AC1461" i="10" s="1"/>
  <c r="D1464" i="10" l="1"/>
  <c r="I1463" i="10"/>
  <c r="O1463" i="10"/>
  <c r="L1463" i="10"/>
  <c r="Q1463" i="10"/>
  <c r="P1463" i="10"/>
  <c r="N1463" i="10"/>
  <c r="H1463" i="10"/>
  <c r="S1463" i="10" s="1"/>
  <c r="R1463" i="10"/>
  <c r="G1463" i="10" s="1"/>
  <c r="K1463" i="10"/>
  <c r="M1463" i="10"/>
  <c r="J1463" i="10"/>
  <c r="T1462" i="10"/>
  <c r="U1462" i="10" s="1"/>
  <c r="V1462" i="10" s="1"/>
  <c r="W1462" i="10" s="1"/>
  <c r="X1462" i="10" s="1"/>
  <c r="Y1462" i="10" s="1"/>
  <c r="Z1462" i="10" s="1"/>
  <c r="AA1462" i="10" s="1"/>
  <c r="AB1462" i="10" s="1"/>
  <c r="AC1462" i="10" s="1"/>
  <c r="T1463" i="10" l="1"/>
  <c r="U1463" i="10" s="1"/>
  <c r="V1463" i="10" s="1"/>
  <c r="W1463" i="10" s="1"/>
  <c r="X1463" i="10" s="1"/>
  <c r="Y1463" i="10" s="1"/>
  <c r="Z1463" i="10" s="1"/>
  <c r="AA1463" i="10" s="1"/>
  <c r="AB1463" i="10" s="1"/>
  <c r="AC1463" i="10" s="1"/>
  <c r="R1464" i="10"/>
  <c r="G1464" i="10" s="1"/>
  <c r="M1464" i="10"/>
  <c r="Q1464" i="10"/>
  <c r="I1464" i="10"/>
  <c r="D1465" i="10"/>
  <c r="P1464" i="10"/>
  <c r="H1464" i="10"/>
  <c r="S1464" i="10" s="1"/>
  <c r="O1464" i="10"/>
  <c r="K1464" i="10"/>
  <c r="L1464" i="10"/>
  <c r="J1464" i="10"/>
  <c r="N1464" i="10"/>
  <c r="D1466" i="10" l="1"/>
  <c r="I1465" i="10"/>
  <c r="H1465" i="10"/>
  <c r="S1465" i="10" s="1"/>
  <c r="M1465" i="10"/>
  <c r="K1465" i="10"/>
  <c r="R1465" i="10"/>
  <c r="G1465" i="10" s="1"/>
  <c r="L1465" i="10"/>
  <c r="P1465" i="10"/>
  <c r="N1465" i="10"/>
  <c r="J1465" i="10"/>
  <c r="O1465" i="10"/>
  <c r="Q1465" i="10"/>
  <c r="T1464" i="10"/>
  <c r="U1464" i="10" s="1"/>
  <c r="V1464" i="10" s="1"/>
  <c r="W1464" i="10" s="1"/>
  <c r="X1464" i="10" s="1"/>
  <c r="Y1464" i="10" s="1"/>
  <c r="Z1464" i="10" s="1"/>
  <c r="AA1464" i="10" s="1"/>
  <c r="AB1464" i="10" s="1"/>
  <c r="AC1464" i="10" s="1"/>
  <c r="T1465" i="10" l="1"/>
  <c r="U1465" i="10" s="1"/>
  <c r="V1465" i="10" s="1"/>
  <c r="W1465" i="10" s="1"/>
  <c r="X1465" i="10" s="1"/>
  <c r="Y1465" i="10" s="1"/>
  <c r="Z1465" i="10" s="1"/>
  <c r="AA1465" i="10" s="1"/>
  <c r="AB1465" i="10" s="1"/>
  <c r="AC1465" i="10" s="1"/>
  <c r="H1466" i="10"/>
  <c r="S1466" i="10" s="1"/>
  <c r="Q1466" i="10"/>
  <c r="I1466" i="10"/>
  <c r="R1466" i="10"/>
  <c r="G1466" i="10" s="1"/>
  <c r="M1466" i="10"/>
  <c r="J1466" i="10"/>
  <c r="D1467" i="10"/>
  <c r="L1466" i="10"/>
  <c r="K1466" i="10"/>
  <c r="O1466" i="10"/>
  <c r="P1466" i="10"/>
  <c r="N1466" i="10"/>
  <c r="T1466" i="10" l="1"/>
  <c r="U1466" i="10" s="1"/>
  <c r="V1466" i="10" s="1"/>
  <c r="W1466" i="10" s="1"/>
  <c r="X1466" i="10" s="1"/>
  <c r="Y1466" i="10" s="1"/>
  <c r="Z1466" i="10" s="1"/>
  <c r="AA1466" i="10" s="1"/>
  <c r="AB1466" i="10" s="1"/>
  <c r="AC1466" i="10" s="1"/>
  <c r="H1467" i="10"/>
  <c r="S1467" i="10" s="1"/>
  <c r="D1468" i="10"/>
  <c r="P1467" i="10"/>
  <c r="O1467" i="10"/>
  <c r="I1467" i="10"/>
  <c r="R1467" i="10"/>
  <c r="G1467" i="10" s="1"/>
  <c r="M1467" i="10"/>
  <c r="Q1467" i="10"/>
  <c r="J1467" i="10"/>
  <c r="L1467" i="10"/>
  <c r="N1467" i="10"/>
  <c r="K1467" i="10"/>
  <c r="T1467" i="10" l="1"/>
  <c r="U1467" i="10" s="1"/>
  <c r="V1467" i="10" s="1"/>
  <c r="W1467" i="10" s="1"/>
  <c r="X1467" i="10" s="1"/>
  <c r="Y1467" i="10" s="1"/>
  <c r="Z1467" i="10" s="1"/>
  <c r="AA1467" i="10" s="1"/>
  <c r="AB1467" i="10" s="1"/>
  <c r="AC1467" i="10" s="1"/>
  <c r="H1468" i="10"/>
  <c r="S1468" i="10" s="1"/>
  <c r="M1468" i="10"/>
  <c r="P1468" i="10"/>
  <c r="R1468" i="10"/>
  <c r="G1468" i="10" s="1"/>
  <c r="L1468" i="10"/>
  <c r="K1468" i="10"/>
  <c r="D1469" i="10"/>
  <c r="J1468" i="10"/>
  <c r="I1468" i="10"/>
  <c r="N1468" i="10"/>
  <c r="O1468" i="10"/>
  <c r="Q1468" i="10"/>
  <c r="T1468" i="10" l="1"/>
  <c r="U1468" i="10" s="1"/>
  <c r="V1468" i="10" s="1"/>
  <c r="W1468" i="10" s="1"/>
  <c r="X1468" i="10" s="1"/>
  <c r="Y1468" i="10" s="1"/>
  <c r="Z1468" i="10" s="1"/>
  <c r="AA1468" i="10" s="1"/>
  <c r="AB1468" i="10" s="1"/>
  <c r="AC1468" i="10" s="1"/>
  <c r="H1469" i="10"/>
  <c r="S1469" i="10" s="1"/>
  <c r="D1470" i="10"/>
  <c r="I1469" i="10"/>
  <c r="O1469" i="10"/>
  <c r="L1469" i="10"/>
  <c r="N1469" i="10"/>
  <c r="P1469" i="10"/>
  <c r="J1469" i="10"/>
  <c r="Q1469" i="10"/>
  <c r="K1469" i="10"/>
  <c r="R1469" i="10"/>
  <c r="G1469" i="10" s="1"/>
  <c r="M1469" i="10"/>
  <c r="T1469" i="10" l="1"/>
  <c r="U1469" i="10" s="1"/>
  <c r="V1469" i="10" s="1"/>
  <c r="W1469" i="10" s="1"/>
  <c r="X1469" i="10" s="1"/>
  <c r="Y1469" i="10" s="1"/>
  <c r="Z1469" i="10" s="1"/>
  <c r="AA1469" i="10" s="1"/>
  <c r="AB1469" i="10" s="1"/>
  <c r="AC1469" i="10" s="1"/>
  <c r="H1470" i="10"/>
  <c r="S1470" i="10" s="1"/>
  <c r="R1470" i="10"/>
  <c r="G1470" i="10" s="1"/>
  <c r="N1470" i="10"/>
  <c r="O1470" i="10"/>
  <c r="L1470" i="10"/>
  <c r="Q1470" i="10"/>
  <c r="D1471" i="10"/>
  <c r="P1470" i="10"/>
  <c r="K1470" i="10"/>
  <c r="M1470" i="10"/>
  <c r="I1470" i="10"/>
  <c r="J1470" i="10"/>
  <c r="T1470" i="10" l="1"/>
  <c r="U1470" i="10" s="1"/>
  <c r="V1470" i="10" s="1"/>
  <c r="W1470" i="10" s="1"/>
  <c r="X1470" i="10" s="1"/>
  <c r="Y1470" i="10" s="1"/>
  <c r="Z1470" i="10" s="1"/>
  <c r="AA1470" i="10" s="1"/>
  <c r="AB1470" i="10" s="1"/>
  <c r="AC1470" i="10" s="1"/>
  <c r="H1471" i="10"/>
  <c r="S1471" i="10" s="1"/>
  <c r="D1472" i="10"/>
  <c r="R1471" i="10"/>
  <c r="G1471" i="10" s="1"/>
  <c r="Q1471" i="10"/>
  <c r="L1471" i="10"/>
  <c r="N1471" i="10"/>
  <c r="O1471" i="10"/>
  <c r="P1471" i="10"/>
  <c r="K1471" i="10"/>
  <c r="J1471" i="10"/>
  <c r="I1471" i="10"/>
  <c r="M1471" i="10"/>
  <c r="T1471" i="10" l="1"/>
  <c r="U1471" i="10" s="1"/>
  <c r="V1471" i="10" s="1"/>
  <c r="W1471" i="10" s="1"/>
  <c r="X1471" i="10" s="1"/>
  <c r="Y1471" i="10" s="1"/>
  <c r="Z1471" i="10" s="1"/>
  <c r="AA1471" i="10" s="1"/>
  <c r="AB1471" i="10" s="1"/>
  <c r="AC1471" i="10" s="1"/>
  <c r="H1472" i="10"/>
  <c r="S1472" i="10" s="1"/>
  <c r="N1472" i="10"/>
  <c r="K1472" i="10"/>
  <c r="Q1472" i="10"/>
  <c r="L1472" i="10"/>
  <c r="D1473" i="10"/>
  <c r="R1472" i="10"/>
  <c r="G1472" i="10" s="1"/>
  <c r="I1472" i="10"/>
  <c r="M1472" i="10"/>
  <c r="O1472" i="10"/>
  <c r="P1472" i="10"/>
  <c r="J1472" i="10"/>
  <c r="T1472" i="10" l="1"/>
  <c r="U1472" i="10" s="1"/>
  <c r="V1472" i="10" s="1"/>
  <c r="W1472" i="10" s="1"/>
  <c r="X1472" i="10" s="1"/>
  <c r="Y1472" i="10" s="1"/>
  <c r="Z1472" i="10" s="1"/>
  <c r="AA1472" i="10" s="1"/>
  <c r="AB1472" i="10" s="1"/>
  <c r="AC1472" i="10" s="1"/>
  <c r="H1473" i="10"/>
  <c r="S1473" i="10" s="1"/>
  <c r="D1474" i="10"/>
  <c r="O1473" i="10"/>
  <c r="K1473" i="10"/>
  <c r="L1473" i="10"/>
  <c r="P1473" i="10"/>
  <c r="N1473" i="10"/>
  <c r="I1473" i="10"/>
  <c r="M1473" i="10"/>
  <c r="R1473" i="10"/>
  <c r="G1473" i="10" s="1"/>
  <c r="Q1473" i="10"/>
  <c r="J1473" i="10"/>
  <c r="T1473" i="10" l="1"/>
  <c r="U1473" i="10" s="1"/>
  <c r="V1473" i="10" s="1"/>
  <c r="W1473" i="10" s="1"/>
  <c r="X1473" i="10" s="1"/>
  <c r="Y1473" i="10" s="1"/>
  <c r="Z1473" i="10" s="1"/>
  <c r="AA1473" i="10" s="1"/>
  <c r="AB1473" i="10" s="1"/>
  <c r="AC1473" i="10" s="1"/>
  <c r="N1474" i="10"/>
  <c r="H1474" i="10"/>
  <c r="S1474" i="10" s="1"/>
  <c r="J1474" i="10"/>
  <c r="Q1474" i="10"/>
  <c r="R1474" i="10"/>
  <c r="G1474" i="10" s="1"/>
  <c r="D1475" i="10"/>
  <c r="I1474" i="10"/>
  <c r="K1474" i="10"/>
  <c r="O1474" i="10"/>
  <c r="M1474" i="10"/>
  <c r="P1474" i="10"/>
  <c r="L1474" i="10"/>
  <c r="D1476" i="10" l="1"/>
  <c r="P1475" i="10"/>
  <c r="H1475" i="10"/>
  <c r="S1475" i="10" s="1"/>
  <c r="L1475" i="10"/>
  <c r="N1475" i="10"/>
  <c r="J1475" i="10"/>
  <c r="Q1475" i="10"/>
  <c r="I1475" i="10"/>
  <c r="R1475" i="10"/>
  <c r="G1475" i="10" s="1"/>
  <c r="M1475" i="10"/>
  <c r="K1475" i="10"/>
  <c r="O1475" i="10"/>
  <c r="T1474" i="10"/>
  <c r="U1474" i="10" s="1"/>
  <c r="V1474" i="10" s="1"/>
  <c r="W1474" i="10" s="1"/>
  <c r="X1474" i="10" s="1"/>
  <c r="Y1474" i="10" s="1"/>
  <c r="Z1474" i="10" s="1"/>
  <c r="AA1474" i="10" s="1"/>
  <c r="AB1474" i="10" s="1"/>
  <c r="AC1474" i="10" s="1"/>
  <c r="T1475" i="10" l="1"/>
  <c r="U1475" i="10" s="1"/>
  <c r="V1475" i="10" s="1"/>
  <c r="W1475" i="10" s="1"/>
  <c r="X1475" i="10" s="1"/>
  <c r="Y1475" i="10" s="1"/>
  <c r="Z1475" i="10" s="1"/>
  <c r="AA1475" i="10" s="1"/>
  <c r="AB1475" i="10" s="1"/>
  <c r="AC1475" i="10" s="1"/>
  <c r="K1476" i="10"/>
  <c r="P1476" i="10"/>
  <c r="N1476" i="10"/>
  <c r="I1476" i="10"/>
  <c r="Q1476" i="10"/>
  <c r="D1477" i="10"/>
  <c r="H1476" i="10"/>
  <c r="S1476" i="10" s="1"/>
  <c r="R1476" i="10"/>
  <c r="G1476" i="10" s="1"/>
  <c r="L1476" i="10"/>
  <c r="M1476" i="10"/>
  <c r="J1476" i="10"/>
  <c r="O1476" i="10"/>
  <c r="T1476" i="10" l="1"/>
  <c r="U1476" i="10" s="1"/>
  <c r="V1476" i="10" s="1"/>
  <c r="W1476" i="10" s="1"/>
  <c r="X1476" i="10" s="1"/>
  <c r="Y1476" i="10" s="1"/>
  <c r="Z1476" i="10" s="1"/>
  <c r="AA1476" i="10" s="1"/>
  <c r="AB1476" i="10" s="1"/>
  <c r="AC1476" i="10" s="1"/>
  <c r="D1478" i="10"/>
  <c r="Q1477" i="10"/>
  <c r="H1477" i="10"/>
  <c r="S1477" i="10" s="1"/>
  <c r="O1477" i="10"/>
  <c r="K1477" i="10"/>
  <c r="J1477" i="10"/>
  <c r="P1477" i="10"/>
  <c r="M1477" i="10"/>
  <c r="N1477" i="10"/>
  <c r="L1477" i="10"/>
  <c r="I1477" i="10"/>
  <c r="R1477" i="10"/>
  <c r="G1477" i="10" s="1"/>
  <c r="T1477" i="10" l="1"/>
  <c r="U1477" i="10" s="1"/>
  <c r="V1477" i="10" s="1"/>
  <c r="W1477" i="10" s="1"/>
  <c r="X1477" i="10" s="1"/>
  <c r="Y1477" i="10" s="1"/>
  <c r="Z1477" i="10" s="1"/>
  <c r="AA1477" i="10" s="1"/>
  <c r="AB1477" i="10" s="1"/>
  <c r="AC1477" i="10" s="1"/>
  <c r="H1478" i="10"/>
  <c r="S1478" i="10" s="1"/>
  <c r="Q1478" i="10"/>
  <c r="L1478" i="10"/>
  <c r="P1478" i="10"/>
  <c r="M1478" i="10"/>
  <c r="I1478" i="10"/>
  <c r="K1478" i="10"/>
  <c r="N1478" i="10"/>
  <c r="R1478" i="10"/>
  <c r="G1478" i="10" s="1"/>
  <c r="D1479" i="10"/>
  <c r="O1478" i="10"/>
  <c r="J1478" i="10"/>
  <c r="T1478" i="10" l="1"/>
  <c r="U1478" i="10" s="1"/>
  <c r="V1478" i="10" s="1"/>
  <c r="W1478" i="10" s="1"/>
  <c r="X1478" i="10" s="1"/>
  <c r="Y1478" i="10" s="1"/>
  <c r="Z1478" i="10" s="1"/>
  <c r="AA1478" i="10" s="1"/>
  <c r="AB1478" i="10" s="1"/>
  <c r="AC1478" i="10" s="1"/>
  <c r="H1479" i="10"/>
  <c r="S1479" i="10" s="1"/>
  <c r="Q1479" i="10"/>
  <c r="I1479" i="10"/>
  <c r="L1479" i="10"/>
  <c r="R1479" i="10"/>
  <c r="G1479" i="10" s="1"/>
  <c r="M1479" i="10"/>
  <c r="O1479" i="10"/>
  <c r="P1479" i="10"/>
  <c r="D1480" i="10"/>
  <c r="J1479" i="10"/>
  <c r="K1479" i="10"/>
  <c r="N1479" i="10"/>
  <c r="T1479" i="10" l="1"/>
  <c r="U1479" i="10" s="1"/>
  <c r="V1479" i="10" s="1"/>
  <c r="W1479" i="10" s="1"/>
  <c r="X1479" i="10" s="1"/>
  <c r="Y1479" i="10" s="1"/>
  <c r="Z1479" i="10" s="1"/>
  <c r="AA1479" i="10" s="1"/>
  <c r="AB1479" i="10" s="1"/>
  <c r="AC1479" i="10" s="1"/>
  <c r="K1480" i="10"/>
  <c r="L1480" i="10"/>
  <c r="P1480" i="10"/>
  <c r="M1480" i="10"/>
  <c r="Q1480" i="10"/>
  <c r="I1480" i="10"/>
  <c r="D1481" i="10"/>
  <c r="N1480" i="10"/>
  <c r="O1480" i="10"/>
  <c r="H1480" i="10"/>
  <c r="S1480" i="10" s="1"/>
  <c r="R1480" i="10"/>
  <c r="G1480" i="10" s="1"/>
  <c r="J1480" i="10"/>
  <c r="N1481" i="10" l="1"/>
  <c r="D1482" i="10"/>
  <c r="L1481" i="10"/>
  <c r="H1481" i="10"/>
  <c r="S1481" i="10" s="1"/>
  <c r="Q1481" i="10"/>
  <c r="K1481" i="10"/>
  <c r="M1481" i="10"/>
  <c r="J1481" i="10"/>
  <c r="R1481" i="10"/>
  <c r="G1481" i="10" s="1"/>
  <c r="I1481" i="10"/>
  <c r="O1481" i="10"/>
  <c r="P1481" i="10"/>
  <c r="T1480" i="10"/>
  <c r="U1480" i="10" s="1"/>
  <c r="V1480" i="10" s="1"/>
  <c r="W1480" i="10" s="1"/>
  <c r="X1480" i="10" s="1"/>
  <c r="Y1480" i="10" s="1"/>
  <c r="Z1480" i="10" s="1"/>
  <c r="AA1480" i="10" s="1"/>
  <c r="AB1480" i="10" s="1"/>
  <c r="AC1480" i="10" s="1"/>
  <c r="T1481" i="10" l="1"/>
  <c r="U1481" i="10" s="1"/>
  <c r="V1481" i="10" s="1"/>
  <c r="W1481" i="10" s="1"/>
  <c r="X1481" i="10" s="1"/>
  <c r="Y1481" i="10" s="1"/>
  <c r="Z1481" i="10" s="1"/>
  <c r="AA1481" i="10" s="1"/>
  <c r="AB1481" i="10" s="1"/>
  <c r="AC1481" i="10" s="1"/>
  <c r="H1482" i="10"/>
  <c r="S1482" i="10" s="1"/>
  <c r="P1482" i="10"/>
  <c r="R1482" i="10"/>
  <c r="G1482" i="10" s="1"/>
  <c r="M1482" i="10"/>
  <c r="O1482" i="10"/>
  <c r="N1482" i="10"/>
  <c r="Q1482" i="10"/>
  <c r="L1482" i="10"/>
  <c r="D1483" i="10"/>
  <c r="J1482" i="10"/>
  <c r="I1482" i="10"/>
  <c r="K1482" i="10"/>
  <c r="J1483" i="10" l="1"/>
  <c r="D1484" i="10"/>
  <c r="K1483" i="10"/>
  <c r="H1483" i="10"/>
  <c r="S1483" i="10" s="1"/>
  <c r="P1483" i="10"/>
  <c r="L1483" i="10"/>
  <c r="M1483" i="10"/>
  <c r="O1483" i="10"/>
  <c r="R1483" i="10"/>
  <c r="G1483" i="10" s="1"/>
  <c r="I1483" i="10"/>
  <c r="Q1483" i="10"/>
  <c r="N1483" i="10"/>
  <c r="T1482" i="10"/>
  <c r="U1482" i="10" s="1"/>
  <c r="V1482" i="10" s="1"/>
  <c r="W1482" i="10" s="1"/>
  <c r="X1482" i="10" s="1"/>
  <c r="Y1482" i="10" s="1"/>
  <c r="Z1482" i="10" s="1"/>
  <c r="AA1482" i="10" s="1"/>
  <c r="AB1482" i="10" s="1"/>
  <c r="AC1482" i="10" s="1"/>
  <c r="T1483" i="10" l="1"/>
  <c r="U1483" i="10" s="1"/>
  <c r="V1483" i="10" s="1"/>
  <c r="W1483" i="10" s="1"/>
  <c r="X1483" i="10" s="1"/>
  <c r="Y1483" i="10" s="1"/>
  <c r="Z1483" i="10" s="1"/>
  <c r="AA1483" i="10" s="1"/>
  <c r="AB1483" i="10" s="1"/>
  <c r="AC1483" i="10" s="1"/>
  <c r="L1484" i="10"/>
  <c r="M1484" i="10"/>
  <c r="N1484" i="10"/>
  <c r="K1484" i="10"/>
  <c r="O1484" i="10"/>
  <c r="J1484" i="10"/>
  <c r="Q1484" i="10"/>
  <c r="D1485" i="10"/>
  <c r="P1484" i="10"/>
  <c r="H1484" i="10"/>
  <c r="S1484" i="10" s="1"/>
  <c r="I1484" i="10"/>
  <c r="R1484" i="10"/>
  <c r="G1484" i="10" s="1"/>
  <c r="T1484" i="10" l="1"/>
  <c r="U1484" i="10" s="1"/>
  <c r="V1484" i="10" s="1"/>
  <c r="W1484" i="10" s="1"/>
  <c r="X1484" i="10" s="1"/>
  <c r="Y1484" i="10" s="1"/>
  <c r="Z1484" i="10" s="1"/>
  <c r="AA1484" i="10" s="1"/>
  <c r="AB1484" i="10" s="1"/>
  <c r="AC1484" i="10" s="1"/>
  <c r="H1485" i="10"/>
  <c r="S1485" i="10" s="1"/>
  <c r="I1485" i="10"/>
  <c r="D1486" i="10"/>
  <c r="N1485" i="10"/>
  <c r="J1485" i="10"/>
  <c r="Q1485" i="10"/>
  <c r="K1485" i="10"/>
  <c r="P1485" i="10"/>
  <c r="L1485" i="10"/>
  <c r="R1485" i="10"/>
  <c r="G1485" i="10" s="1"/>
  <c r="M1485" i="10"/>
  <c r="O1485" i="10"/>
  <c r="L1486" i="10" l="1"/>
  <c r="K1486" i="10"/>
  <c r="J1486" i="10"/>
  <c r="O1486" i="10"/>
  <c r="P1486" i="10"/>
  <c r="R1486" i="10"/>
  <c r="G1486" i="10" s="1"/>
  <c r="D1487" i="10"/>
  <c r="Q1486" i="10"/>
  <c r="H1486" i="10"/>
  <c r="S1486" i="10" s="1"/>
  <c r="M1486" i="10"/>
  <c r="I1486" i="10"/>
  <c r="N1486" i="10"/>
  <c r="T1485" i="10"/>
  <c r="U1485" i="10" s="1"/>
  <c r="V1485" i="10" s="1"/>
  <c r="W1485" i="10" s="1"/>
  <c r="X1485" i="10" s="1"/>
  <c r="Y1485" i="10" s="1"/>
  <c r="Z1485" i="10" s="1"/>
  <c r="AA1485" i="10" s="1"/>
  <c r="AB1485" i="10" s="1"/>
  <c r="AC1485" i="10" s="1"/>
  <c r="H1487" i="10" l="1"/>
  <c r="S1487" i="10" s="1"/>
  <c r="I1487" i="10"/>
  <c r="P1487" i="10"/>
  <c r="D1488" i="10"/>
  <c r="O1487" i="10"/>
  <c r="R1487" i="10"/>
  <c r="G1487" i="10" s="1"/>
  <c r="K1487" i="10"/>
  <c r="M1487" i="10"/>
  <c r="Q1487" i="10"/>
  <c r="J1487" i="10"/>
  <c r="L1487" i="10"/>
  <c r="N1487" i="10"/>
  <c r="T1486" i="10"/>
  <c r="U1486" i="10" s="1"/>
  <c r="V1486" i="10" s="1"/>
  <c r="W1486" i="10" s="1"/>
  <c r="X1486" i="10" s="1"/>
  <c r="Y1486" i="10" s="1"/>
  <c r="Z1486" i="10" s="1"/>
  <c r="AA1486" i="10" s="1"/>
  <c r="AB1486" i="10" s="1"/>
  <c r="AC1486" i="10" s="1"/>
  <c r="I1488" i="10" l="1"/>
  <c r="K1488" i="10"/>
  <c r="L1488" i="10"/>
  <c r="J1488" i="10"/>
  <c r="P1488" i="10"/>
  <c r="N1488" i="10"/>
  <c r="R1488" i="10"/>
  <c r="G1488" i="10" s="1"/>
  <c r="Q1488" i="10"/>
  <c r="H1488" i="10"/>
  <c r="S1488" i="10" s="1"/>
  <c r="M1488" i="10"/>
  <c r="D1489" i="10"/>
  <c r="O1488" i="10"/>
  <c r="T1487" i="10"/>
  <c r="U1487" i="10" s="1"/>
  <c r="V1487" i="10" s="1"/>
  <c r="W1487" i="10" s="1"/>
  <c r="X1487" i="10" s="1"/>
  <c r="Y1487" i="10" s="1"/>
  <c r="Z1487" i="10" s="1"/>
  <c r="AA1487" i="10" s="1"/>
  <c r="AB1487" i="10" s="1"/>
  <c r="AC1487" i="10" s="1"/>
  <c r="I1489" i="10" l="1"/>
  <c r="P1489" i="10"/>
  <c r="J1489" i="10"/>
  <c r="D1490" i="10"/>
  <c r="N1489" i="10"/>
  <c r="M1489" i="10"/>
  <c r="Q1489" i="10"/>
  <c r="H1489" i="10"/>
  <c r="S1489" i="10" s="1"/>
  <c r="L1489" i="10"/>
  <c r="O1489" i="10"/>
  <c r="R1489" i="10"/>
  <c r="G1489" i="10" s="1"/>
  <c r="K1489" i="10"/>
  <c r="T1488" i="10"/>
  <c r="U1488" i="10" s="1"/>
  <c r="V1488" i="10" s="1"/>
  <c r="W1488" i="10" s="1"/>
  <c r="X1488" i="10" s="1"/>
  <c r="Y1488" i="10" s="1"/>
  <c r="Z1488" i="10" s="1"/>
  <c r="AA1488" i="10" s="1"/>
  <c r="AB1488" i="10" s="1"/>
  <c r="AC1488" i="10" s="1"/>
  <c r="J1490" i="10" l="1"/>
  <c r="I1490" i="10"/>
  <c r="L1490" i="10"/>
  <c r="M1490" i="10"/>
  <c r="P1490" i="10"/>
  <c r="N1490" i="10"/>
  <c r="D1491" i="10"/>
  <c r="K1490" i="10"/>
  <c r="O1490" i="10"/>
  <c r="Q1490" i="10"/>
  <c r="H1490" i="10"/>
  <c r="S1490" i="10" s="1"/>
  <c r="R1490" i="10"/>
  <c r="G1490" i="10" s="1"/>
  <c r="T1489" i="10"/>
  <c r="U1489" i="10" s="1"/>
  <c r="V1489" i="10" s="1"/>
  <c r="W1489" i="10" s="1"/>
  <c r="X1489" i="10" s="1"/>
  <c r="Y1489" i="10" s="1"/>
  <c r="Z1489" i="10" s="1"/>
  <c r="AA1489" i="10" s="1"/>
  <c r="AB1489" i="10" s="1"/>
  <c r="AC1489" i="10" s="1"/>
  <c r="L1491" i="10" l="1"/>
  <c r="Q1491" i="10"/>
  <c r="R1491" i="10"/>
  <c r="G1491" i="10" s="1"/>
  <c r="I1491" i="10"/>
  <c r="P1491" i="10"/>
  <c r="H1491" i="10"/>
  <c r="S1491" i="10" s="1"/>
  <c r="N1491" i="10"/>
  <c r="M1491" i="10"/>
  <c r="K1491" i="10"/>
  <c r="O1491" i="10"/>
  <c r="D1492" i="10"/>
  <c r="J1491" i="10"/>
  <c r="T1490" i="10"/>
  <c r="U1490" i="10" s="1"/>
  <c r="V1490" i="10" s="1"/>
  <c r="W1490" i="10" s="1"/>
  <c r="X1490" i="10" s="1"/>
  <c r="Y1490" i="10" s="1"/>
  <c r="Z1490" i="10" s="1"/>
  <c r="AA1490" i="10" s="1"/>
  <c r="AB1490" i="10" s="1"/>
  <c r="AC1490" i="10" s="1"/>
  <c r="T1491" i="10" l="1"/>
  <c r="U1491" i="10" s="1"/>
  <c r="V1491" i="10" s="1"/>
  <c r="W1491" i="10" s="1"/>
  <c r="X1491" i="10" s="1"/>
  <c r="Y1491" i="10" s="1"/>
  <c r="Z1491" i="10" s="1"/>
  <c r="AA1491" i="10" s="1"/>
  <c r="AB1491" i="10" s="1"/>
  <c r="AC1491" i="10" s="1"/>
  <c r="H1492" i="10"/>
  <c r="S1492" i="10" s="1"/>
  <c r="P1492" i="10"/>
  <c r="O1492" i="10"/>
  <c r="Q1492" i="10"/>
  <c r="R1492" i="10"/>
  <c r="G1492" i="10" s="1"/>
  <c r="M1492" i="10"/>
  <c r="J1492" i="10"/>
  <c r="K1492" i="10"/>
  <c r="D1493" i="10"/>
  <c r="N1492" i="10"/>
  <c r="L1492" i="10"/>
  <c r="I1492" i="10"/>
  <c r="H1493" i="10" l="1"/>
  <c r="S1493" i="10" s="1"/>
  <c r="R1493" i="10"/>
  <c r="G1493" i="10" s="1"/>
  <c r="K1493" i="10"/>
  <c r="I1493" i="10"/>
  <c r="Q1493" i="10"/>
  <c r="L1493" i="10"/>
  <c r="O1493" i="10"/>
  <c r="M1493" i="10"/>
  <c r="D1494" i="10"/>
  <c r="P1493" i="10"/>
  <c r="J1493" i="10"/>
  <c r="N1493" i="10"/>
  <c r="T1492" i="10"/>
  <c r="U1492" i="10" s="1"/>
  <c r="V1492" i="10" s="1"/>
  <c r="W1492" i="10" s="1"/>
  <c r="X1492" i="10" s="1"/>
  <c r="Y1492" i="10" s="1"/>
  <c r="Z1492" i="10" s="1"/>
  <c r="AA1492" i="10" s="1"/>
  <c r="AB1492" i="10" s="1"/>
  <c r="AC1492" i="10" s="1"/>
  <c r="K1494" i="10" l="1"/>
  <c r="D1495" i="10"/>
  <c r="J1494" i="10"/>
  <c r="M1494" i="10"/>
  <c r="P1494" i="10"/>
  <c r="I1494" i="10"/>
  <c r="L1494" i="10"/>
  <c r="H1494" i="10"/>
  <c r="S1494" i="10" s="1"/>
  <c r="N1494" i="10"/>
  <c r="Q1494" i="10"/>
  <c r="O1494" i="10"/>
  <c r="R1494" i="10"/>
  <c r="G1494" i="10" s="1"/>
  <c r="T1493" i="10"/>
  <c r="U1493" i="10" s="1"/>
  <c r="V1493" i="10" s="1"/>
  <c r="W1493" i="10" s="1"/>
  <c r="X1493" i="10" s="1"/>
  <c r="Y1493" i="10" s="1"/>
  <c r="Z1493" i="10" s="1"/>
  <c r="AA1493" i="10" s="1"/>
  <c r="AB1493" i="10" s="1"/>
  <c r="AC1493" i="10" s="1"/>
  <c r="D1496" i="10" l="1"/>
  <c r="N1495" i="10"/>
  <c r="P1495" i="10"/>
  <c r="Q1495" i="10"/>
  <c r="O1495" i="10"/>
  <c r="I1495" i="10"/>
  <c r="L1495" i="10"/>
  <c r="J1495" i="10"/>
  <c r="M1495" i="10"/>
  <c r="K1495" i="10"/>
  <c r="H1495" i="10"/>
  <c r="S1495" i="10" s="1"/>
  <c r="R1495" i="10"/>
  <c r="G1495" i="10" s="1"/>
  <c r="T1494" i="10"/>
  <c r="U1494" i="10" s="1"/>
  <c r="V1494" i="10" s="1"/>
  <c r="W1494" i="10" s="1"/>
  <c r="X1494" i="10" s="1"/>
  <c r="Y1494" i="10" s="1"/>
  <c r="Z1494" i="10" s="1"/>
  <c r="AA1494" i="10" s="1"/>
  <c r="AB1494" i="10" s="1"/>
  <c r="AC1494" i="10" s="1"/>
  <c r="T1495" i="10" l="1"/>
  <c r="U1495" i="10" s="1"/>
  <c r="V1495" i="10" s="1"/>
  <c r="W1495" i="10" s="1"/>
  <c r="X1495" i="10" s="1"/>
  <c r="Y1495" i="10" s="1"/>
  <c r="Z1495" i="10" s="1"/>
  <c r="AA1495" i="10" s="1"/>
  <c r="AB1495" i="10" s="1"/>
  <c r="AC1495" i="10" s="1"/>
  <c r="H1496" i="10"/>
  <c r="S1496" i="10" s="1"/>
  <c r="L1496" i="10"/>
  <c r="O1496" i="10"/>
  <c r="K1496" i="10"/>
  <c r="M1496" i="10"/>
  <c r="I1496" i="10"/>
  <c r="Q1496" i="10"/>
  <c r="P1496" i="10"/>
  <c r="J1496" i="10"/>
  <c r="N1496" i="10"/>
  <c r="D1497" i="10"/>
  <c r="R1496" i="10"/>
  <c r="G1496" i="10" s="1"/>
  <c r="H1497" i="10" l="1"/>
  <c r="S1497" i="10" s="1"/>
  <c r="J1497" i="10"/>
  <c r="I1497" i="10"/>
  <c r="M1497" i="10"/>
  <c r="R1497" i="10"/>
  <c r="G1497" i="10" s="1"/>
  <c r="K1497" i="10"/>
  <c r="N1497" i="10"/>
  <c r="Q1497" i="10"/>
  <c r="L1497" i="10"/>
  <c r="D1498" i="10"/>
  <c r="P1497" i="10"/>
  <c r="O1497" i="10"/>
  <c r="T1496" i="10"/>
  <c r="U1496" i="10" s="1"/>
  <c r="V1496" i="10" s="1"/>
  <c r="W1496" i="10" s="1"/>
  <c r="X1496" i="10" s="1"/>
  <c r="Y1496" i="10" s="1"/>
  <c r="Z1496" i="10" s="1"/>
  <c r="AA1496" i="10" s="1"/>
  <c r="AB1496" i="10" s="1"/>
  <c r="AC1496" i="10" s="1"/>
  <c r="H1498" i="10" l="1"/>
  <c r="S1498" i="10" s="1"/>
  <c r="M1498" i="10"/>
  <c r="O1498" i="10"/>
  <c r="R1498" i="10"/>
  <c r="G1498" i="10" s="1"/>
  <c r="J1498" i="10"/>
  <c r="I1498" i="10"/>
  <c r="P1498" i="10"/>
  <c r="D1499" i="10"/>
  <c r="K1498" i="10"/>
  <c r="N1498" i="10"/>
  <c r="L1498" i="10"/>
  <c r="Q1498" i="10"/>
  <c r="T1497" i="10"/>
  <c r="U1497" i="10" s="1"/>
  <c r="V1497" i="10" s="1"/>
  <c r="W1497" i="10" s="1"/>
  <c r="X1497" i="10" s="1"/>
  <c r="Y1497" i="10" s="1"/>
  <c r="Z1497" i="10" s="1"/>
  <c r="AA1497" i="10" s="1"/>
  <c r="AB1497" i="10" s="1"/>
  <c r="AC1497" i="10" s="1"/>
  <c r="T1498" i="10" l="1"/>
  <c r="U1498" i="10" s="1"/>
  <c r="V1498" i="10" s="1"/>
  <c r="W1498" i="10" s="1"/>
  <c r="X1498" i="10" s="1"/>
  <c r="Y1498" i="10" s="1"/>
  <c r="Z1498" i="10" s="1"/>
  <c r="AA1498" i="10" s="1"/>
  <c r="AB1498" i="10" s="1"/>
  <c r="AC1498" i="10" s="1"/>
  <c r="H1499" i="10"/>
  <c r="S1499" i="10" s="1"/>
  <c r="N1499" i="10"/>
  <c r="K1499" i="10"/>
  <c r="L1499" i="10"/>
  <c r="Q1499" i="10"/>
  <c r="R1499" i="10"/>
  <c r="G1499" i="10" s="1"/>
  <c r="O1499" i="10"/>
  <c r="M1499" i="10"/>
  <c r="P1499" i="10"/>
  <c r="J1499" i="10"/>
  <c r="D1500" i="10"/>
  <c r="I1499" i="10"/>
  <c r="I1500" i="10" l="1"/>
  <c r="H1500" i="10"/>
  <c r="S1500" i="10" s="1"/>
  <c r="R1500" i="10"/>
  <c r="G1500" i="10" s="1"/>
  <c r="Q1500" i="10"/>
  <c r="P1500" i="10"/>
  <c r="M1500" i="10"/>
  <c r="K1500" i="10"/>
  <c r="D1501" i="10"/>
  <c r="L1500" i="10"/>
  <c r="O1500" i="10"/>
  <c r="N1500" i="10"/>
  <c r="J1500" i="10"/>
  <c r="T1499" i="10"/>
  <c r="U1499" i="10" s="1"/>
  <c r="V1499" i="10" s="1"/>
  <c r="W1499" i="10" s="1"/>
  <c r="X1499" i="10" s="1"/>
  <c r="Y1499" i="10" s="1"/>
  <c r="Z1499" i="10" s="1"/>
  <c r="AA1499" i="10" s="1"/>
  <c r="AB1499" i="10" s="1"/>
  <c r="AC1499" i="10" s="1"/>
  <c r="T1500" i="10" l="1"/>
  <c r="U1500" i="10" s="1"/>
  <c r="V1500" i="10" s="1"/>
  <c r="W1500" i="10" s="1"/>
  <c r="X1500" i="10" s="1"/>
  <c r="Y1500" i="10" s="1"/>
  <c r="Z1500" i="10" s="1"/>
  <c r="AA1500" i="10" s="1"/>
  <c r="AB1500" i="10" s="1"/>
  <c r="AC1500" i="10" s="1"/>
  <c r="N1501" i="10"/>
  <c r="Q1501" i="10"/>
  <c r="L1501" i="10"/>
  <c r="K1501" i="10"/>
  <c r="I1501" i="10"/>
  <c r="H1501" i="10"/>
  <c r="S1501" i="10" s="1"/>
  <c r="P1501" i="10"/>
  <c r="D1502" i="10"/>
  <c r="O1501" i="10"/>
  <c r="M1501" i="10"/>
  <c r="R1501" i="10"/>
  <c r="G1501" i="10" s="1"/>
  <c r="J1501" i="10"/>
  <c r="R1502" i="10" l="1"/>
  <c r="G1502" i="10" s="1"/>
  <c r="K1502" i="10"/>
  <c r="L1502" i="10"/>
  <c r="I1502" i="10"/>
  <c r="O1502" i="10"/>
  <c r="N1502" i="10"/>
  <c r="M1502" i="10"/>
  <c r="P1502" i="10"/>
  <c r="H1502" i="10"/>
  <c r="S1502" i="10" s="1"/>
  <c r="J1502" i="10"/>
  <c r="D1503" i="10"/>
  <c r="Q1502" i="10"/>
  <c r="T1501" i="10"/>
  <c r="U1501" i="10" s="1"/>
  <c r="V1501" i="10" s="1"/>
  <c r="W1501" i="10" s="1"/>
  <c r="X1501" i="10" s="1"/>
  <c r="Y1501" i="10" s="1"/>
  <c r="Z1501" i="10" s="1"/>
  <c r="AA1501" i="10" s="1"/>
  <c r="AB1501" i="10" s="1"/>
  <c r="AC1501" i="10" s="1"/>
  <c r="I1503" i="10" l="1"/>
  <c r="N1503" i="10"/>
  <c r="P1503" i="10"/>
  <c r="R1503" i="10"/>
  <c r="G1503" i="10" s="1"/>
  <c r="O1503" i="10"/>
  <c r="J1503" i="10"/>
  <c r="H1503" i="10"/>
  <c r="S1503" i="10" s="1"/>
  <c r="M1503" i="10"/>
  <c r="L1503" i="10"/>
  <c r="Q1503" i="10"/>
  <c r="D1504" i="10"/>
  <c r="K1503" i="10"/>
  <c r="T1502" i="10"/>
  <c r="U1502" i="10" s="1"/>
  <c r="V1502" i="10" s="1"/>
  <c r="W1502" i="10" s="1"/>
  <c r="X1502" i="10" s="1"/>
  <c r="Y1502" i="10" s="1"/>
  <c r="Z1502" i="10" s="1"/>
  <c r="AA1502" i="10" s="1"/>
  <c r="AB1502" i="10" s="1"/>
  <c r="AC1502" i="10" s="1"/>
  <c r="T1503" i="10" l="1"/>
  <c r="U1503" i="10" s="1"/>
  <c r="V1503" i="10" s="1"/>
  <c r="W1503" i="10" s="1"/>
  <c r="X1503" i="10" s="1"/>
  <c r="Y1503" i="10" s="1"/>
  <c r="Z1503" i="10" s="1"/>
  <c r="AA1503" i="10" s="1"/>
  <c r="AB1503" i="10" s="1"/>
  <c r="AC1503" i="10" s="1"/>
  <c r="H1504" i="10"/>
  <c r="S1504" i="10" s="1"/>
  <c r="R1504" i="10"/>
  <c r="G1504" i="10" s="1"/>
  <c r="K1504" i="10"/>
  <c r="Q1504" i="10"/>
  <c r="N1504" i="10"/>
  <c r="P1504" i="10"/>
  <c r="M1504" i="10"/>
  <c r="O1504" i="10"/>
  <c r="L1504" i="10"/>
  <c r="J1504" i="10"/>
  <c r="D1505" i="10"/>
  <c r="I1504" i="10"/>
  <c r="T1504" i="10" l="1"/>
  <c r="U1504" i="10" s="1"/>
  <c r="V1504" i="10" s="1"/>
  <c r="W1504" i="10" s="1"/>
  <c r="X1504" i="10" s="1"/>
  <c r="Y1504" i="10" s="1"/>
  <c r="Z1504" i="10" s="1"/>
  <c r="AA1504" i="10" s="1"/>
  <c r="AB1504" i="10" s="1"/>
  <c r="AC1504" i="10" s="1"/>
  <c r="H1505" i="10"/>
  <c r="S1505" i="10" s="1"/>
  <c r="N1505" i="10"/>
  <c r="M1505" i="10"/>
  <c r="K1505" i="10"/>
  <c r="L1505" i="10"/>
  <c r="I1505" i="10"/>
  <c r="Q1505" i="10"/>
  <c r="O1505" i="10"/>
  <c r="D1506" i="10"/>
  <c r="R1505" i="10"/>
  <c r="G1505" i="10" s="1"/>
  <c r="J1505" i="10"/>
  <c r="P1505" i="10"/>
  <c r="P1506" i="10" l="1"/>
  <c r="Q1506" i="10"/>
  <c r="K1506" i="10"/>
  <c r="R1506" i="10"/>
  <c r="G1506" i="10" s="1"/>
  <c r="M1506" i="10"/>
  <c r="J1506" i="10"/>
  <c r="H1506" i="10"/>
  <c r="S1506" i="10" s="1"/>
  <c r="L1506" i="10"/>
  <c r="D1507" i="10"/>
  <c r="I1506" i="10"/>
  <c r="O1506" i="10"/>
  <c r="N1506" i="10"/>
  <c r="T1505" i="10"/>
  <c r="U1505" i="10" s="1"/>
  <c r="V1505" i="10" s="1"/>
  <c r="W1505" i="10" s="1"/>
  <c r="X1505" i="10" s="1"/>
  <c r="Y1505" i="10" s="1"/>
  <c r="Z1505" i="10" s="1"/>
  <c r="AA1505" i="10" s="1"/>
  <c r="AB1505" i="10" s="1"/>
  <c r="AC1505" i="10" s="1"/>
  <c r="T1506" i="10" l="1"/>
  <c r="U1506" i="10" s="1"/>
  <c r="V1506" i="10" s="1"/>
  <c r="W1506" i="10" s="1"/>
  <c r="X1506" i="10" s="1"/>
  <c r="Y1506" i="10" s="1"/>
  <c r="Z1506" i="10" s="1"/>
  <c r="AA1506" i="10" s="1"/>
  <c r="AB1506" i="10" s="1"/>
  <c r="AC1506" i="10" s="1"/>
  <c r="J1507" i="10"/>
  <c r="P1507" i="10"/>
  <c r="D1508" i="10"/>
  <c r="O1507" i="10"/>
  <c r="H1507" i="10"/>
  <c r="S1507" i="10" s="1"/>
  <c r="R1507" i="10"/>
  <c r="G1507" i="10" s="1"/>
  <c r="I1507" i="10"/>
  <c r="N1507" i="10"/>
  <c r="M1507" i="10"/>
  <c r="K1507" i="10"/>
  <c r="Q1507" i="10"/>
  <c r="L1507" i="10"/>
  <c r="H1508" i="10" l="1"/>
  <c r="S1508" i="10" s="1"/>
  <c r="M1508" i="10"/>
  <c r="J1508" i="10"/>
  <c r="I1508" i="10"/>
  <c r="R1508" i="10"/>
  <c r="G1508" i="10" s="1"/>
  <c r="O1508" i="10"/>
  <c r="P1508" i="10"/>
  <c r="K1508" i="10"/>
  <c r="L1508" i="10"/>
  <c r="Q1508" i="10"/>
  <c r="D1509" i="10"/>
  <c r="N1508" i="10"/>
  <c r="T1507" i="10"/>
  <c r="U1507" i="10" s="1"/>
  <c r="V1507" i="10" s="1"/>
  <c r="W1507" i="10" s="1"/>
  <c r="X1507" i="10" s="1"/>
  <c r="Y1507" i="10" s="1"/>
  <c r="Z1507" i="10" s="1"/>
  <c r="AA1507" i="10" s="1"/>
  <c r="AB1507" i="10" s="1"/>
  <c r="AC1507" i="10" s="1"/>
  <c r="H1509" i="10" l="1"/>
  <c r="S1509" i="10" s="1"/>
  <c r="N1509" i="10"/>
  <c r="O1509" i="10"/>
  <c r="M1509" i="10"/>
  <c r="Q1509" i="10"/>
  <c r="L1509" i="10"/>
  <c r="I1509" i="10"/>
  <c r="K1509" i="10"/>
  <c r="P1509" i="10"/>
  <c r="D1510" i="10"/>
  <c r="R1509" i="10"/>
  <c r="G1509" i="10" s="1"/>
  <c r="J1509" i="10"/>
  <c r="T1508" i="10"/>
  <c r="U1508" i="10" s="1"/>
  <c r="V1508" i="10" s="1"/>
  <c r="W1508" i="10" s="1"/>
  <c r="X1508" i="10" s="1"/>
  <c r="Y1508" i="10" s="1"/>
  <c r="Z1508" i="10" s="1"/>
  <c r="AA1508" i="10" s="1"/>
  <c r="AB1508" i="10" s="1"/>
  <c r="AC1508" i="10" s="1"/>
  <c r="H1510" i="10" l="1"/>
  <c r="S1510" i="10" s="1"/>
  <c r="N1510" i="10"/>
  <c r="O1510" i="10"/>
  <c r="P1510" i="10"/>
  <c r="L1510" i="10"/>
  <c r="M1510" i="10"/>
  <c r="Q1510" i="10"/>
  <c r="D1511" i="10"/>
  <c r="K1510" i="10"/>
  <c r="J1510" i="10"/>
  <c r="I1510" i="10"/>
  <c r="R1510" i="10"/>
  <c r="G1510" i="10" s="1"/>
  <c r="T1509" i="10"/>
  <c r="U1509" i="10" s="1"/>
  <c r="V1509" i="10" s="1"/>
  <c r="W1509" i="10" s="1"/>
  <c r="X1509" i="10" s="1"/>
  <c r="Y1509" i="10" s="1"/>
  <c r="Z1509" i="10" s="1"/>
  <c r="AA1509" i="10" s="1"/>
  <c r="AB1509" i="10" s="1"/>
  <c r="AC1509" i="10" s="1"/>
  <c r="T1510" i="10" l="1"/>
  <c r="U1510" i="10" s="1"/>
  <c r="V1510" i="10" s="1"/>
  <c r="W1510" i="10" s="1"/>
  <c r="X1510" i="10" s="1"/>
  <c r="Y1510" i="10" s="1"/>
  <c r="Z1510" i="10" s="1"/>
  <c r="AA1510" i="10" s="1"/>
  <c r="AB1510" i="10" s="1"/>
  <c r="AC1510" i="10" s="1"/>
  <c r="L1511" i="10"/>
  <c r="I1511" i="10"/>
  <c r="N1511" i="10"/>
  <c r="R1511" i="10"/>
  <c r="G1511" i="10" s="1"/>
  <c r="H1511" i="10"/>
  <c r="S1511" i="10" s="1"/>
  <c r="P1511" i="10"/>
  <c r="D1512" i="10"/>
  <c r="K1511" i="10"/>
  <c r="M1511" i="10"/>
  <c r="J1511" i="10"/>
  <c r="O1511" i="10"/>
  <c r="Q1511" i="10"/>
  <c r="P1512" i="10" l="1"/>
  <c r="R1512" i="10"/>
  <c r="G1512" i="10" s="1"/>
  <c r="L1512" i="10"/>
  <c r="J1512" i="10"/>
  <c r="Q1512" i="10"/>
  <c r="I1512" i="10"/>
  <c r="N1512" i="10"/>
  <c r="M1512" i="10"/>
  <c r="H1512" i="10"/>
  <c r="S1512" i="10" s="1"/>
  <c r="K1512" i="10"/>
  <c r="D1513" i="10"/>
  <c r="O1512" i="10"/>
  <c r="T1511" i="10"/>
  <c r="U1511" i="10" s="1"/>
  <c r="V1511" i="10" s="1"/>
  <c r="W1511" i="10" s="1"/>
  <c r="X1511" i="10" s="1"/>
  <c r="Y1511" i="10" s="1"/>
  <c r="Z1511" i="10" s="1"/>
  <c r="AA1511" i="10" s="1"/>
  <c r="AB1511" i="10" s="1"/>
  <c r="AC1511" i="10" s="1"/>
  <c r="T1512" i="10" l="1"/>
  <c r="U1512" i="10" s="1"/>
  <c r="V1512" i="10" s="1"/>
  <c r="W1512" i="10" s="1"/>
  <c r="X1512" i="10" s="1"/>
  <c r="Y1512" i="10" s="1"/>
  <c r="Z1512" i="10" s="1"/>
  <c r="AA1512" i="10" s="1"/>
  <c r="AB1512" i="10" s="1"/>
  <c r="AC1512" i="10" s="1"/>
  <c r="H1513" i="10"/>
  <c r="S1513" i="10" s="1"/>
  <c r="D1514" i="10"/>
  <c r="O1513" i="10"/>
  <c r="Q1513" i="10"/>
  <c r="M1513" i="10"/>
  <c r="K1513" i="10"/>
  <c r="L1513" i="10"/>
  <c r="J1513" i="10"/>
  <c r="P1513" i="10"/>
  <c r="R1513" i="10"/>
  <c r="G1513" i="10" s="1"/>
  <c r="I1513" i="10"/>
  <c r="N1513" i="10"/>
  <c r="H1514" i="10" l="1"/>
  <c r="S1514" i="10" s="1"/>
  <c r="L1514" i="10"/>
  <c r="D1515" i="10"/>
  <c r="M1514" i="10"/>
  <c r="R1514" i="10"/>
  <c r="G1514" i="10" s="1"/>
  <c r="N1514" i="10"/>
  <c r="O1514" i="10"/>
  <c r="J1514" i="10"/>
  <c r="K1514" i="10"/>
  <c r="I1514" i="10"/>
  <c r="P1514" i="10"/>
  <c r="Q1514" i="10"/>
  <c r="T1513" i="10"/>
  <c r="U1513" i="10" s="1"/>
  <c r="V1513" i="10" s="1"/>
  <c r="W1513" i="10" s="1"/>
  <c r="X1513" i="10" s="1"/>
  <c r="Y1513" i="10" s="1"/>
  <c r="Z1513" i="10" s="1"/>
  <c r="AA1513" i="10" s="1"/>
  <c r="AB1513" i="10" s="1"/>
  <c r="AC1513" i="10" s="1"/>
  <c r="T1514" i="10" l="1"/>
  <c r="U1514" i="10" s="1"/>
  <c r="V1514" i="10" s="1"/>
  <c r="W1514" i="10" s="1"/>
  <c r="X1514" i="10" s="1"/>
  <c r="Y1514" i="10" s="1"/>
  <c r="Z1514" i="10" s="1"/>
  <c r="AA1514" i="10" s="1"/>
  <c r="AB1514" i="10" s="1"/>
  <c r="AC1514" i="10" s="1"/>
  <c r="H1515" i="10"/>
  <c r="S1515" i="10" s="1"/>
  <c r="D1516" i="10"/>
  <c r="L1515" i="10"/>
  <c r="K1515" i="10"/>
  <c r="Q1515" i="10"/>
  <c r="R1515" i="10"/>
  <c r="G1515" i="10" s="1"/>
  <c r="I1515" i="10"/>
  <c r="J1515" i="10"/>
  <c r="N1515" i="10"/>
  <c r="P1515" i="10"/>
  <c r="O1515" i="10"/>
  <c r="M1515" i="10"/>
  <c r="H1516" i="10" l="1"/>
  <c r="S1516" i="10" s="1"/>
  <c r="J1516" i="10"/>
  <c r="D1517" i="10"/>
  <c r="M1516" i="10"/>
  <c r="Q1516" i="10"/>
  <c r="O1516" i="10"/>
  <c r="N1516" i="10"/>
  <c r="P1516" i="10"/>
  <c r="L1516" i="10"/>
  <c r="K1516" i="10"/>
  <c r="I1516" i="10"/>
  <c r="R1516" i="10"/>
  <c r="G1516" i="10" s="1"/>
  <c r="T1515" i="10"/>
  <c r="U1515" i="10" s="1"/>
  <c r="V1515" i="10" s="1"/>
  <c r="W1515" i="10" s="1"/>
  <c r="X1515" i="10" s="1"/>
  <c r="Y1515" i="10" s="1"/>
  <c r="Z1515" i="10" s="1"/>
  <c r="AA1515" i="10" s="1"/>
  <c r="AB1515" i="10" s="1"/>
  <c r="AC1515" i="10" s="1"/>
  <c r="D1518" i="10" l="1"/>
  <c r="I1517" i="10"/>
  <c r="M1517" i="10"/>
  <c r="P1517" i="10"/>
  <c r="O1517" i="10"/>
  <c r="Q1517" i="10"/>
  <c r="N1517" i="10"/>
  <c r="J1517" i="10"/>
  <c r="R1517" i="10"/>
  <c r="G1517" i="10" s="1"/>
  <c r="L1517" i="10"/>
  <c r="H1517" i="10"/>
  <c r="S1517" i="10" s="1"/>
  <c r="K1517" i="10"/>
  <c r="T1516" i="10"/>
  <c r="U1516" i="10" s="1"/>
  <c r="V1516" i="10" s="1"/>
  <c r="W1516" i="10" s="1"/>
  <c r="X1516" i="10" s="1"/>
  <c r="Y1516" i="10" s="1"/>
  <c r="Z1516" i="10" s="1"/>
  <c r="AA1516" i="10" s="1"/>
  <c r="AB1516" i="10" s="1"/>
  <c r="AC1516" i="10" s="1"/>
  <c r="T1517" i="10" l="1"/>
  <c r="U1517" i="10" s="1"/>
  <c r="V1517" i="10" s="1"/>
  <c r="W1517" i="10" s="1"/>
  <c r="X1517" i="10" s="1"/>
  <c r="Y1517" i="10" s="1"/>
  <c r="Z1517" i="10" s="1"/>
  <c r="AA1517" i="10" s="1"/>
  <c r="AB1517" i="10" s="1"/>
  <c r="AC1517" i="10" s="1"/>
  <c r="H1518" i="10"/>
  <c r="S1518" i="10" s="1"/>
  <c r="P1518" i="10"/>
  <c r="D1519" i="10"/>
  <c r="O1518" i="10"/>
  <c r="N1518" i="10"/>
  <c r="I1518" i="10"/>
  <c r="J1518" i="10"/>
  <c r="Q1518" i="10"/>
  <c r="M1518" i="10"/>
  <c r="K1518" i="10"/>
  <c r="L1518" i="10"/>
  <c r="R1518" i="10"/>
  <c r="G1518" i="10" s="1"/>
  <c r="H1519" i="10" l="1"/>
  <c r="S1519" i="10" s="1"/>
  <c r="D1520" i="10"/>
  <c r="Q1519" i="10"/>
  <c r="M1519" i="10"/>
  <c r="I1519" i="10"/>
  <c r="O1519" i="10"/>
  <c r="L1519" i="10"/>
  <c r="J1519" i="10"/>
  <c r="K1519" i="10"/>
  <c r="N1519" i="10"/>
  <c r="R1519" i="10"/>
  <c r="G1519" i="10" s="1"/>
  <c r="P1519" i="10"/>
  <c r="T1518" i="10"/>
  <c r="U1518" i="10" s="1"/>
  <c r="V1518" i="10" s="1"/>
  <c r="W1518" i="10" s="1"/>
  <c r="X1518" i="10" s="1"/>
  <c r="Y1518" i="10" s="1"/>
  <c r="Z1518" i="10" s="1"/>
  <c r="AA1518" i="10" s="1"/>
  <c r="AB1518" i="10" s="1"/>
  <c r="AC1518" i="10" s="1"/>
  <c r="O1520" i="10" l="1"/>
  <c r="D1521" i="10"/>
  <c r="R1520" i="10"/>
  <c r="G1520" i="10" s="1"/>
  <c r="H1520" i="10"/>
  <c r="S1520" i="10" s="1"/>
  <c r="L1520" i="10"/>
  <c r="Q1520" i="10"/>
  <c r="N1520" i="10"/>
  <c r="J1520" i="10"/>
  <c r="P1520" i="10"/>
  <c r="K1520" i="10"/>
  <c r="I1520" i="10"/>
  <c r="M1520" i="10"/>
  <c r="T1519" i="10"/>
  <c r="U1519" i="10" s="1"/>
  <c r="V1519" i="10" s="1"/>
  <c r="W1519" i="10" s="1"/>
  <c r="X1519" i="10" s="1"/>
  <c r="Y1519" i="10" s="1"/>
  <c r="Z1519" i="10" s="1"/>
  <c r="AA1519" i="10" s="1"/>
  <c r="AB1519" i="10" s="1"/>
  <c r="AC1519" i="10" s="1"/>
  <c r="T1520" i="10" l="1"/>
  <c r="U1520" i="10" s="1"/>
  <c r="V1520" i="10" s="1"/>
  <c r="W1520" i="10" s="1"/>
  <c r="X1520" i="10" s="1"/>
  <c r="Y1520" i="10" s="1"/>
  <c r="Z1520" i="10" s="1"/>
  <c r="AA1520" i="10" s="1"/>
  <c r="AB1520" i="10" s="1"/>
  <c r="AC1520" i="10" s="1"/>
  <c r="D1522" i="10"/>
  <c r="Q1521" i="10"/>
  <c r="N1521" i="10"/>
  <c r="O1521" i="10"/>
  <c r="P1521" i="10"/>
  <c r="I1521" i="10"/>
  <c r="L1521" i="10"/>
  <c r="H1521" i="10"/>
  <c r="S1521" i="10" s="1"/>
  <c r="M1521" i="10"/>
  <c r="J1521" i="10"/>
  <c r="R1521" i="10"/>
  <c r="G1521" i="10" s="1"/>
  <c r="K1521" i="10"/>
  <c r="L1522" i="10" l="1"/>
  <c r="J1522" i="10"/>
  <c r="R1522" i="10"/>
  <c r="G1522" i="10" s="1"/>
  <c r="I1522" i="10"/>
  <c r="P1522" i="10"/>
  <c r="M1522" i="10"/>
  <c r="N1522" i="10"/>
  <c r="K1522" i="10"/>
  <c r="D1523" i="10"/>
  <c r="Q1522" i="10"/>
  <c r="H1522" i="10"/>
  <c r="S1522" i="10" s="1"/>
  <c r="O1522" i="10"/>
  <c r="T1521" i="10"/>
  <c r="U1521" i="10" s="1"/>
  <c r="V1521" i="10" s="1"/>
  <c r="W1521" i="10" s="1"/>
  <c r="X1521" i="10" s="1"/>
  <c r="Y1521" i="10" s="1"/>
  <c r="Z1521" i="10" s="1"/>
  <c r="AA1521" i="10" s="1"/>
  <c r="AB1521" i="10" s="1"/>
  <c r="AC1521" i="10" s="1"/>
  <c r="T1522" i="10" l="1"/>
  <c r="U1522" i="10" s="1"/>
  <c r="V1522" i="10" s="1"/>
  <c r="W1522" i="10" s="1"/>
  <c r="X1522" i="10" s="1"/>
  <c r="Y1522" i="10" s="1"/>
  <c r="Z1522" i="10" s="1"/>
  <c r="AA1522" i="10" s="1"/>
  <c r="AB1522" i="10" s="1"/>
  <c r="AC1522" i="10" s="1"/>
  <c r="H1523" i="10"/>
  <c r="S1523" i="10" s="1"/>
  <c r="P1523" i="10"/>
  <c r="O1523" i="10"/>
  <c r="K1523" i="10"/>
  <c r="R1523" i="10"/>
  <c r="G1523" i="10" s="1"/>
  <c r="N1523" i="10"/>
  <c r="J1523" i="10"/>
  <c r="I1523" i="10"/>
  <c r="D1524" i="10"/>
  <c r="M1523" i="10"/>
  <c r="Q1523" i="10"/>
  <c r="L1523" i="10"/>
  <c r="Q1524" i="10" l="1"/>
  <c r="H1524" i="10"/>
  <c r="S1524" i="10" s="1"/>
  <c r="R1524" i="10"/>
  <c r="G1524" i="10" s="1"/>
  <c r="K1524" i="10"/>
  <c r="D1525" i="10"/>
  <c r="M1524" i="10"/>
  <c r="P1524" i="10"/>
  <c r="J1524" i="10"/>
  <c r="N1524" i="10"/>
  <c r="L1524" i="10"/>
  <c r="O1524" i="10"/>
  <c r="I1524" i="10"/>
  <c r="T1523" i="10"/>
  <c r="U1523" i="10" s="1"/>
  <c r="V1523" i="10" s="1"/>
  <c r="W1523" i="10" s="1"/>
  <c r="X1523" i="10" s="1"/>
  <c r="Y1523" i="10" s="1"/>
  <c r="Z1523" i="10" s="1"/>
  <c r="AA1523" i="10" s="1"/>
  <c r="AB1523" i="10" s="1"/>
  <c r="AC1523" i="10" s="1"/>
  <c r="O1525" i="10" l="1"/>
  <c r="M1525" i="10"/>
  <c r="H1525" i="10"/>
  <c r="S1525" i="10" s="1"/>
  <c r="Q1525" i="10"/>
  <c r="N1525" i="10"/>
  <c r="J1525" i="10"/>
  <c r="K1525" i="10"/>
  <c r="I1525" i="10"/>
  <c r="R1525" i="10"/>
  <c r="G1525" i="10" s="1"/>
  <c r="P1525" i="10"/>
  <c r="D1526" i="10"/>
  <c r="L1525" i="10"/>
  <c r="T1524" i="10"/>
  <c r="U1524" i="10" s="1"/>
  <c r="V1524" i="10" s="1"/>
  <c r="W1524" i="10" s="1"/>
  <c r="X1524" i="10" s="1"/>
  <c r="Y1524" i="10" s="1"/>
  <c r="Z1524" i="10" s="1"/>
  <c r="AA1524" i="10" s="1"/>
  <c r="AB1524" i="10" s="1"/>
  <c r="AC1524" i="10" s="1"/>
  <c r="H1526" i="10" l="1"/>
  <c r="S1526" i="10" s="1"/>
  <c r="L1526" i="10"/>
  <c r="M1526" i="10"/>
  <c r="I1526" i="10"/>
  <c r="J1526" i="10"/>
  <c r="O1526" i="10"/>
  <c r="D1527" i="10"/>
  <c r="R1526" i="10"/>
  <c r="G1526" i="10" s="1"/>
  <c r="P1526" i="10"/>
  <c r="K1526" i="10"/>
  <c r="N1526" i="10"/>
  <c r="Q1526" i="10"/>
  <c r="T1525" i="10"/>
  <c r="U1525" i="10" s="1"/>
  <c r="V1525" i="10" s="1"/>
  <c r="W1525" i="10" s="1"/>
  <c r="X1525" i="10" s="1"/>
  <c r="Y1525" i="10" s="1"/>
  <c r="Z1525" i="10" s="1"/>
  <c r="AA1525" i="10" s="1"/>
  <c r="AB1525" i="10" s="1"/>
  <c r="AC1525" i="10" s="1"/>
  <c r="H1527" i="10" l="1"/>
  <c r="S1527" i="10" s="1"/>
  <c r="M1527" i="10"/>
  <c r="P1527" i="10"/>
  <c r="N1527" i="10"/>
  <c r="D1528" i="10"/>
  <c r="R1527" i="10"/>
  <c r="G1527" i="10" s="1"/>
  <c r="O1527" i="10"/>
  <c r="Q1527" i="10"/>
  <c r="I1527" i="10"/>
  <c r="J1527" i="10"/>
  <c r="L1527" i="10"/>
  <c r="K1527" i="10"/>
  <c r="T1526" i="10"/>
  <c r="U1526" i="10" s="1"/>
  <c r="V1526" i="10" s="1"/>
  <c r="W1526" i="10" s="1"/>
  <c r="X1526" i="10" s="1"/>
  <c r="Y1526" i="10" s="1"/>
  <c r="Z1526" i="10" s="1"/>
  <c r="AA1526" i="10" s="1"/>
  <c r="AB1526" i="10" s="1"/>
  <c r="AC1526" i="10" s="1"/>
  <c r="O1528" i="10" l="1"/>
  <c r="H1528" i="10"/>
  <c r="S1528" i="10" s="1"/>
  <c r="M1528" i="10"/>
  <c r="K1528" i="10"/>
  <c r="L1528" i="10"/>
  <c r="R1528" i="10"/>
  <c r="G1528" i="10" s="1"/>
  <c r="J1528" i="10"/>
  <c r="Q1528" i="10"/>
  <c r="P1528" i="10"/>
  <c r="D1529" i="10"/>
  <c r="I1528" i="10"/>
  <c r="N1528" i="10"/>
  <c r="T1527" i="10"/>
  <c r="U1527" i="10" s="1"/>
  <c r="V1527" i="10" s="1"/>
  <c r="W1527" i="10" s="1"/>
  <c r="X1527" i="10" s="1"/>
  <c r="Y1527" i="10" s="1"/>
  <c r="Z1527" i="10" s="1"/>
  <c r="AA1527" i="10" s="1"/>
  <c r="AB1527" i="10" s="1"/>
  <c r="AC1527" i="10" s="1"/>
  <c r="T1528" i="10" l="1"/>
  <c r="U1528" i="10" s="1"/>
  <c r="V1528" i="10" s="1"/>
  <c r="W1528" i="10" s="1"/>
  <c r="X1528" i="10" s="1"/>
  <c r="Y1528" i="10" s="1"/>
  <c r="Z1528" i="10" s="1"/>
  <c r="AA1528" i="10" s="1"/>
  <c r="AB1528" i="10" s="1"/>
  <c r="AC1528" i="10" s="1"/>
  <c r="H1529" i="10"/>
  <c r="S1529" i="10" s="1"/>
  <c r="L1529" i="10"/>
  <c r="P1529" i="10"/>
  <c r="Q1529" i="10"/>
  <c r="M1529" i="10"/>
  <c r="K1529" i="10"/>
  <c r="O1529" i="10"/>
  <c r="N1529" i="10"/>
  <c r="D1530" i="10"/>
  <c r="J1529" i="10"/>
  <c r="R1529" i="10"/>
  <c r="G1529" i="10" s="1"/>
  <c r="I1529" i="10"/>
  <c r="H1530" i="10" l="1"/>
  <c r="S1530" i="10" s="1"/>
  <c r="Q1530" i="10"/>
  <c r="M1530" i="10"/>
  <c r="J1530" i="10"/>
  <c r="P1530" i="10"/>
  <c r="I1530" i="10"/>
  <c r="L1530" i="10"/>
  <c r="D1531" i="10"/>
  <c r="O1530" i="10"/>
  <c r="R1530" i="10"/>
  <c r="G1530" i="10" s="1"/>
  <c r="K1530" i="10"/>
  <c r="N1530" i="10"/>
  <c r="T1529" i="10"/>
  <c r="U1529" i="10" s="1"/>
  <c r="V1529" i="10" s="1"/>
  <c r="W1529" i="10" s="1"/>
  <c r="X1529" i="10" s="1"/>
  <c r="Y1529" i="10" s="1"/>
  <c r="Z1529" i="10" s="1"/>
  <c r="AA1529" i="10" s="1"/>
  <c r="AB1529" i="10" s="1"/>
  <c r="AC1529" i="10" s="1"/>
  <c r="J1531" i="10" l="1"/>
  <c r="K1531" i="10"/>
  <c r="R1531" i="10"/>
  <c r="G1531" i="10" s="1"/>
  <c r="O1531" i="10"/>
  <c r="M1531" i="10"/>
  <c r="H1531" i="10"/>
  <c r="S1531" i="10" s="1"/>
  <c r="L1531" i="10"/>
  <c r="D1532" i="10"/>
  <c r="P1531" i="10"/>
  <c r="N1531" i="10"/>
  <c r="Q1531" i="10"/>
  <c r="I1531" i="10"/>
  <c r="T1530" i="10"/>
  <c r="U1530" i="10" s="1"/>
  <c r="V1530" i="10" s="1"/>
  <c r="W1530" i="10" s="1"/>
  <c r="X1530" i="10" s="1"/>
  <c r="Y1530" i="10" s="1"/>
  <c r="Z1530" i="10" s="1"/>
  <c r="AA1530" i="10" s="1"/>
  <c r="AB1530" i="10" s="1"/>
  <c r="AC1530" i="10" s="1"/>
  <c r="I1532" i="10" l="1"/>
  <c r="K1532" i="10"/>
  <c r="J1532" i="10"/>
  <c r="P1532" i="10"/>
  <c r="D1533" i="10"/>
  <c r="L1532" i="10"/>
  <c r="O1532" i="10"/>
  <c r="Q1532" i="10"/>
  <c r="M1532" i="10"/>
  <c r="H1532" i="10"/>
  <c r="S1532" i="10" s="1"/>
  <c r="N1532" i="10"/>
  <c r="R1532" i="10"/>
  <c r="G1532" i="10" s="1"/>
  <c r="T1531" i="10"/>
  <c r="U1531" i="10" s="1"/>
  <c r="V1531" i="10" s="1"/>
  <c r="W1531" i="10" s="1"/>
  <c r="X1531" i="10" s="1"/>
  <c r="Y1531" i="10" s="1"/>
  <c r="Z1531" i="10" s="1"/>
  <c r="AA1531" i="10" s="1"/>
  <c r="AB1531" i="10" s="1"/>
  <c r="AC1531" i="10" s="1"/>
  <c r="J1533" i="10" l="1"/>
  <c r="P1533" i="10"/>
  <c r="L1533" i="10"/>
  <c r="H1533" i="10"/>
  <c r="S1533" i="10" s="1"/>
  <c r="O1533" i="10"/>
  <c r="Q1533" i="10"/>
  <c r="N1533" i="10"/>
  <c r="M1533" i="10"/>
  <c r="D1534" i="10"/>
  <c r="I1533" i="10"/>
  <c r="R1533" i="10"/>
  <c r="G1533" i="10" s="1"/>
  <c r="K1533" i="10"/>
  <c r="T1532" i="10"/>
  <c r="U1532" i="10" s="1"/>
  <c r="V1532" i="10" s="1"/>
  <c r="W1532" i="10" s="1"/>
  <c r="X1532" i="10" s="1"/>
  <c r="Y1532" i="10" s="1"/>
  <c r="Z1532" i="10" s="1"/>
  <c r="AA1532" i="10" s="1"/>
  <c r="AB1532" i="10" s="1"/>
  <c r="AC1532" i="10" s="1"/>
  <c r="T1533" i="10" l="1"/>
  <c r="U1533" i="10" s="1"/>
  <c r="V1533" i="10" s="1"/>
  <c r="W1533" i="10" s="1"/>
  <c r="X1533" i="10" s="1"/>
  <c r="Y1533" i="10" s="1"/>
  <c r="Z1533" i="10" s="1"/>
  <c r="AA1533" i="10" s="1"/>
  <c r="AB1533" i="10" s="1"/>
  <c r="AC1533" i="10" s="1"/>
  <c r="H1534" i="10"/>
  <c r="S1534" i="10" s="1"/>
  <c r="P1534" i="10"/>
  <c r="L1534" i="10"/>
  <c r="N1534" i="10"/>
  <c r="Q1534" i="10"/>
  <c r="M1534" i="10"/>
  <c r="O1534" i="10"/>
  <c r="D1535" i="10"/>
  <c r="R1534" i="10"/>
  <c r="G1534" i="10" s="1"/>
  <c r="I1534" i="10"/>
  <c r="J1534" i="10"/>
  <c r="K1534" i="10"/>
  <c r="T1534" i="10" l="1"/>
  <c r="U1534" i="10" s="1"/>
  <c r="V1534" i="10" s="1"/>
  <c r="W1534" i="10" s="1"/>
  <c r="X1534" i="10" s="1"/>
  <c r="Y1534" i="10" s="1"/>
  <c r="Z1534" i="10" s="1"/>
  <c r="AA1534" i="10" s="1"/>
  <c r="AB1534" i="10" s="1"/>
  <c r="AC1534" i="10" s="1"/>
  <c r="Q1535" i="10"/>
  <c r="O1535" i="10"/>
  <c r="M1535" i="10"/>
  <c r="J1535" i="10"/>
  <c r="K1535" i="10"/>
  <c r="H1535" i="10"/>
  <c r="S1535" i="10" s="1"/>
  <c r="N1535" i="10"/>
  <c r="D1536" i="10"/>
  <c r="I1535" i="10"/>
  <c r="R1535" i="10"/>
  <c r="G1535" i="10" s="1"/>
  <c r="L1535" i="10"/>
  <c r="P1535" i="10"/>
  <c r="T1535" i="10" l="1"/>
  <c r="U1535" i="10" s="1"/>
  <c r="V1535" i="10" s="1"/>
  <c r="W1535" i="10" s="1"/>
  <c r="X1535" i="10" s="1"/>
  <c r="Y1535" i="10" s="1"/>
  <c r="Z1535" i="10" s="1"/>
  <c r="AA1535" i="10" s="1"/>
  <c r="AB1535" i="10" s="1"/>
  <c r="AC1535" i="10" s="1"/>
  <c r="L1536" i="10"/>
  <c r="P1536" i="10"/>
  <c r="O1536" i="10"/>
  <c r="Q1536" i="10"/>
  <c r="R1536" i="10"/>
  <c r="G1536" i="10" s="1"/>
  <c r="M1536" i="10"/>
  <c r="N1536" i="10"/>
  <c r="H1536" i="10"/>
  <c r="S1536" i="10" s="1"/>
  <c r="K1536" i="10"/>
  <c r="D1537" i="10"/>
  <c r="J1536" i="10"/>
  <c r="I1536" i="10"/>
  <c r="K1537" i="10" l="1"/>
  <c r="P1537" i="10"/>
  <c r="I1537" i="10"/>
  <c r="H1537" i="10"/>
  <c r="S1537" i="10" s="1"/>
  <c r="N1537" i="10"/>
  <c r="R1537" i="10"/>
  <c r="G1537" i="10" s="1"/>
  <c r="M1537" i="10"/>
  <c r="Q1537" i="10"/>
  <c r="D1538" i="10"/>
  <c r="L1537" i="10"/>
  <c r="J1537" i="10"/>
  <c r="O1537" i="10"/>
  <c r="T1536" i="10"/>
  <c r="U1536" i="10" s="1"/>
  <c r="V1536" i="10" s="1"/>
  <c r="W1536" i="10" s="1"/>
  <c r="X1536" i="10" s="1"/>
  <c r="Y1536" i="10" s="1"/>
  <c r="Z1536" i="10" s="1"/>
  <c r="AA1536" i="10" s="1"/>
  <c r="AB1536" i="10" s="1"/>
  <c r="AC1536" i="10" s="1"/>
  <c r="T1537" i="10" l="1"/>
  <c r="U1537" i="10" s="1"/>
  <c r="V1537" i="10" s="1"/>
  <c r="W1537" i="10" s="1"/>
  <c r="X1537" i="10" s="1"/>
  <c r="Y1537" i="10" s="1"/>
  <c r="Z1537" i="10" s="1"/>
  <c r="AA1537" i="10" s="1"/>
  <c r="AB1537" i="10" s="1"/>
  <c r="AC1537" i="10" s="1"/>
  <c r="H1538" i="10"/>
  <c r="S1538" i="10" s="1"/>
  <c r="K1538" i="10"/>
  <c r="O1538" i="10"/>
  <c r="P1538" i="10"/>
  <c r="Q1538" i="10"/>
  <c r="J1538" i="10"/>
  <c r="N1538" i="10"/>
  <c r="D1539" i="10"/>
  <c r="R1538" i="10"/>
  <c r="G1538" i="10" s="1"/>
  <c r="L1538" i="10"/>
  <c r="M1538" i="10"/>
  <c r="I1538" i="10"/>
  <c r="T1538" i="10" l="1"/>
  <c r="U1538" i="10" s="1"/>
  <c r="V1538" i="10" s="1"/>
  <c r="W1538" i="10" s="1"/>
  <c r="X1538" i="10" s="1"/>
  <c r="Y1538" i="10" s="1"/>
  <c r="Z1538" i="10" s="1"/>
  <c r="AA1538" i="10" s="1"/>
  <c r="AB1538" i="10" s="1"/>
  <c r="AC1538" i="10" s="1"/>
  <c r="N1539" i="10"/>
  <c r="Q1539" i="10"/>
  <c r="M1539" i="10"/>
  <c r="O1539" i="10"/>
  <c r="D1540" i="10"/>
  <c r="I1539" i="10"/>
  <c r="J1539" i="10"/>
  <c r="H1539" i="10"/>
  <c r="S1539" i="10" s="1"/>
  <c r="K1539" i="10"/>
  <c r="P1539" i="10"/>
  <c r="L1539" i="10"/>
  <c r="R1539" i="10"/>
  <c r="G1539" i="10" s="1"/>
  <c r="H1540" i="10" l="1"/>
  <c r="S1540" i="10" s="1"/>
  <c r="O1540" i="10"/>
  <c r="P1540" i="10"/>
  <c r="N1540" i="10"/>
  <c r="D1541" i="10"/>
  <c r="J1540" i="10"/>
  <c r="I1540" i="10"/>
  <c r="K1540" i="10"/>
  <c r="L1540" i="10"/>
  <c r="Q1540" i="10"/>
  <c r="M1540" i="10"/>
  <c r="R1540" i="10"/>
  <c r="G1540" i="10" s="1"/>
  <c r="T1539" i="10"/>
  <c r="U1539" i="10" s="1"/>
  <c r="V1539" i="10" s="1"/>
  <c r="W1539" i="10" s="1"/>
  <c r="X1539" i="10" s="1"/>
  <c r="Y1539" i="10" s="1"/>
  <c r="Z1539" i="10" s="1"/>
  <c r="AA1539" i="10" s="1"/>
  <c r="AB1539" i="10" s="1"/>
  <c r="AC1539" i="10" s="1"/>
  <c r="K1541" i="10" l="1"/>
  <c r="D1542" i="10"/>
  <c r="Q1541" i="10"/>
  <c r="J1541" i="10"/>
  <c r="R1541" i="10"/>
  <c r="G1541" i="10" s="1"/>
  <c r="O1541" i="10"/>
  <c r="I1541" i="10"/>
  <c r="N1541" i="10"/>
  <c r="L1541" i="10"/>
  <c r="M1541" i="10"/>
  <c r="H1541" i="10"/>
  <c r="S1541" i="10" s="1"/>
  <c r="P1541" i="10"/>
  <c r="T1540" i="10"/>
  <c r="U1540" i="10" s="1"/>
  <c r="V1540" i="10" s="1"/>
  <c r="W1540" i="10" s="1"/>
  <c r="X1540" i="10" s="1"/>
  <c r="Y1540" i="10" s="1"/>
  <c r="Z1540" i="10" s="1"/>
  <c r="AA1540" i="10" s="1"/>
  <c r="AB1540" i="10" s="1"/>
  <c r="AC1540" i="10" s="1"/>
  <c r="T1541" i="10" l="1"/>
  <c r="U1541" i="10" s="1"/>
  <c r="V1541" i="10" s="1"/>
  <c r="W1541" i="10" s="1"/>
  <c r="X1541" i="10" s="1"/>
  <c r="Y1541" i="10" s="1"/>
  <c r="Z1541" i="10" s="1"/>
  <c r="AA1541" i="10" s="1"/>
  <c r="AB1541" i="10" s="1"/>
  <c r="AC1541" i="10" s="1"/>
  <c r="D1543" i="10"/>
  <c r="P1542" i="10"/>
  <c r="R1542" i="10"/>
  <c r="G1542" i="10" s="1"/>
  <c r="J1542" i="10"/>
  <c r="K1542" i="10"/>
  <c r="H1542" i="10"/>
  <c r="S1542" i="10" s="1"/>
  <c r="L1542" i="10"/>
  <c r="M1542" i="10"/>
  <c r="Q1542" i="10"/>
  <c r="I1542" i="10"/>
  <c r="O1542" i="10"/>
  <c r="N1542" i="10"/>
  <c r="L1543" i="10" l="1"/>
  <c r="I1543" i="10"/>
  <c r="K1543" i="10"/>
  <c r="P1543" i="10"/>
  <c r="O1543" i="10"/>
  <c r="M1543" i="10"/>
  <c r="N1543" i="10"/>
  <c r="R1543" i="10"/>
  <c r="G1543" i="10" s="1"/>
  <c r="D1544" i="10"/>
  <c r="J1543" i="10"/>
  <c r="H1543" i="10"/>
  <c r="S1543" i="10" s="1"/>
  <c r="Q1543" i="10"/>
  <c r="T1542" i="10"/>
  <c r="U1542" i="10" s="1"/>
  <c r="V1542" i="10" s="1"/>
  <c r="W1542" i="10" s="1"/>
  <c r="X1542" i="10" s="1"/>
  <c r="Y1542" i="10" s="1"/>
  <c r="Z1542" i="10" s="1"/>
  <c r="AA1542" i="10" s="1"/>
  <c r="AB1542" i="10" s="1"/>
  <c r="AC1542" i="10" s="1"/>
  <c r="T1543" i="10" l="1"/>
  <c r="U1543" i="10" s="1"/>
  <c r="V1543" i="10" s="1"/>
  <c r="W1543" i="10" s="1"/>
  <c r="X1543" i="10" s="1"/>
  <c r="Y1543" i="10" s="1"/>
  <c r="Z1543" i="10" s="1"/>
  <c r="AA1543" i="10" s="1"/>
  <c r="AB1543" i="10" s="1"/>
  <c r="AC1543" i="10" s="1"/>
  <c r="O1544" i="10"/>
  <c r="L1544" i="10"/>
  <c r="H1544" i="10"/>
  <c r="S1544" i="10" s="1"/>
  <c r="J1544" i="10"/>
  <c r="Q1544" i="10"/>
  <c r="R1544" i="10"/>
  <c r="G1544" i="10" s="1"/>
  <c r="K1544" i="10"/>
  <c r="I1544" i="10"/>
  <c r="D1545" i="10"/>
  <c r="P1544" i="10"/>
  <c r="N1544" i="10"/>
  <c r="M1544" i="10"/>
  <c r="T1544" i="10" l="1"/>
  <c r="U1544" i="10" s="1"/>
  <c r="V1544" i="10" s="1"/>
  <c r="W1544" i="10" s="1"/>
  <c r="X1544" i="10" s="1"/>
  <c r="Y1544" i="10" s="1"/>
  <c r="Z1544" i="10" s="1"/>
  <c r="AA1544" i="10" s="1"/>
  <c r="AB1544" i="10" s="1"/>
  <c r="AC1544" i="10" s="1"/>
  <c r="H1545" i="10"/>
  <c r="S1545" i="10" s="1"/>
  <c r="J1545" i="10"/>
  <c r="I1545" i="10"/>
  <c r="K1545" i="10"/>
  <c r="P1545" i="10"/>
  <c r="M1545" i="10"/>
  <c r="D1546" i="10"/>
  <c r="O1545" i="10"/>
  <c r="N1545" i="10"/>
  <c r="L1545" i="10"/>
  <c r="Q1545" i="10"/>
  <c r="R1545" i="10"/>
  <c r="G1545" i="10" s="1"/>
  <c r="T1545" i="10" l="1"/>
  <c r="U1545" i="10" s="1"/>
  <c r="V1545" i="10" s="1"/>
  <c r="W1545" i="10" s="1"/>
  <c r="X1545" i="10" s="1"/>
  <c r="Y1545" i="10" s="1"/>
  <c r="Z1545" i="10" s="1"/>
  <c r="AA1545" i="10" s="1"/>
  <c r="AB1545" i="10" s="1"/>
  <c r="AC1545" i="10" s="1"/>
  <c r="P1546" i="10"/>
  <c r="O1546" i="10"/>
  <c r="M1546" i="10"/>
  <c r="L1546" i="10"/>
  <c r="H1546" i="10"/>
  <c r="S1546" i="10" s="1"/>
  <c r="J1546" i="10"/>
  <c r="R1546" i="10"/>
  <c r="G1546" i="10" s="1"/>
  <c r="I1546" i="10"/>
  <c r="K1546" i="10"/>
  <c r="N1546" i="10"/>
  <c r="D1547" i="10"/>
  <c r="Q1546" i="10"/>
  <c r="T1546" i="10" l="1"/>
  <c r="U1546" i="10" s="1"/>
  <c r="V1546" i="10" s="1"/>
  <c r="W1546" i="10" s="1"/>
  <c r="X1546" i="10" s="1"/>
  <c r="Y1546" i="10" s="1"/>
  <c r="Z1546" i="10" s="1"/>
  <c r="AA1546" i="10" s="1"/>
  <c r="AB1546" i="10" s="1"/>
  <c r="AC1546" i="10" s="1"/>
  <c r="M1547" i="10"/>
  <c r="K1547" i="10"/>
  <c r="N1547" i="10"/>
  <c r="L1547" i="10"/>
  <c r="P1547" i="10"/>
  <c r="R1547" i="10"/>
  <c r="G1547" i="10" s="1"/>
  <c r="Q1547" i="10"/>
  <c r="I1547" i="10"/>
  <c r="H1547" i="10"/>
  <c r="S1547" i="10" s="1"/>
  <c r="O1547" i="10"/>
  <c r="D1548" i="10"/>
  <c r="J1547" i="10"/>
  <c r="R1548" i="10" l="1"/>
  <c r="G1548" i="10" s="1"/>
  <c r="K1548" i="10"/>
  <c r="N1548" i="10"/>
  <c r="H1548" i="10"/>
  <c r="S1548" i="10" s="1"/>
  <c r="P1548" i="10"/>
  <c r="D1549" i="10"/>
  <c r="I1548" i="10"/>
  <c r="O1548" i="10"/>
  <c r="M1548" i="10"/>
  <c r="L1548" i="10"/>
  <c r="J1548" i="10"/>
  <c r="Q1548" i="10"/>
  <c r="T1547" i="10"/>
  <c r="U1547" i="10" s="1"/>
  <c r="V1547" i="10" s="1"/>
  <c r="W1547" i="10" s="1"/>
  <c r="X1547" i="10" s="1"/>
  <c r="Y1547" i="10" s="1"/>
  <c r="Z1547" i="10" s="1"/>
  <c r="AA1547" i="10" s="1"/>
  <c r="AB1547" i="10" s="1"/>
  <c r="AC1547" i="10" s="1"/>
  <c r="N1549" i="10" l="1"/>
  <c r="R1549" i="10"/>
  <c r="G1549" i="10" s="1"/>
  <c r="I1549" i="10"/>
  <c r="L1549" i="10"/>
  <c r="M1549" i="10"/>
  <c r="H1549" i="10"/>
  <c r="S1549" i="10" s="1"/>
  <c r="J1549" i="10"/>
  <c r="D1550" i="10"/>
  <c r="P1549" i="10"/>
  <c r="O1549" i="10"/>
  <c r="Q1549" i="10"/>
  <c r="K1549" i="10"/>
  <c r="T1548" i="10"/>
  <c r="U1548" i="10" s="1"/>
  <c r="V1548" i="10" s="1"/>
  <c r="W1548" i="10" s="1"/>
  <c r="X1548" i="10" s="1"/>
  <c r="Y1548" i="10" s="1"/>
  <c r="Z1548" i="10" s="1"/>
  <c r="AA1548" i="10" s="1"/>
  <c r="AB1548" i="10" s="1"/>
  <c r="AC1548" i="10" s="1"/>
  <c r="L1550" i="10" l="1"/>
  <c r="Q1550" i="10"/>
  <c r="M1550" i="10"/>
  <c r="K1550" i="10"/>
  <c r="O1550" i="10"/>
  <c r="N1550" i="10"/>
  <c r="J1550" i="10"/>
  <c r="R1550" i="10"/>
  <c r="G1550" i="10" s="1"/>
  <c r="H1550" i="10"/>
  <c r="S1550" i="10" s="1"/>
  <c r="P1550" i="10"/>
  <c r="D1551" i="10"/>
  <c r="I1550" i="10"/>
  <c r="T1549" i="10"/>
  <c r="U1549" i="10" s="1"/>
  <c r="V1549" i="10" s="1"/>
  <c r="W1549" i="10" s="1"/>
  <c r="X1549" i="10" s="1"/>
  <c r="Y1549" i="10" s="1"/>
  <c r="Z1549" i="10" s="1"/>
  <c r="AA1549" i="10" s="1"/>
  <c r="AB1549" i="10" s="1"/>
  <c r="AC1549" i="10" s="1"/>
  <c r="P1551" i="10" l="1"/>
  <c r="M1551" i="10"/>
  <c r="R1551" i="10"/>
  <c r="G1551" i="10" s="1"/>
  <c r="I1551" i="10"/>
  <c r="N1551" i="10"/>
  <c r="K1551" i="10"/>
  <c r="H1551" i="10"/>
  <c r="S1551" i="10" s="1"/>
  <c r="L1551" i="10"/>
  <c r="Q1551" i="10"/>
  <c r="J1551" i="10"/>
  <c r="D1552" i="10"/>
  <c r="O1551" i="10"/>
  <c r="T1550" i="10"/>
  <c r="U1550" i="10" s="1"/>
  <c r="V1550" i="10" s="1"/>
  <c r="W1550" i="10" s="1"/>
  <c r="X1550" i="10" s="1"/>
  <c r="Y1550" i="10" s="1"/>
  <c r="Z1550" i="10" s="1"/>
  <c r="AA1550" i="10" s="1"/>
  <c r="AB1550" i="10" s="1"/>
  <c r="AC1550" i="10" s="1"/>
  <c r="T1551" i="10" l="1"/>
  <c r="U1551" i="10" s="1"/>
  <c r="V1551" i="10" s="1"/>
  <c r="W1551" i="10" s="1"/>
  <c r="X1551" i="10" s="1"/>
  <c r="Y1551" i="10" s="1"/>
  <c r="Z1551" i="10" s="1"/>
  <c r="AA1551" i="10" s="1"/>
  <c r="AB1551" i="10" s="1"/>
  <c r="AC1551" i="10" s="1"/>
  <c r="H1552" i="10"/>
  <c r="S1552" i="10" s="1"/>
  <c r="N1552" i="10"/>
  <c r="O1552" i="10"/>
  <c r="L1552" i="10"/>
  <c r="K1552" i="10"/>
  <c r="M1552" i="10"/>
  <c r="P1552" i="10"/>
  <c r="R1552" i="10"/>
  <c r="G1552" i="10" s="1"/>
  <c r="D1553" i="10"/>
  <c r="J1552" i="10"/>
  <c r="Q1552" i="10"/>
  <c r="I1552" i="10"/>
  <c r="T1552" i="10" l="1"/>
  <c r="U1552" i="10" s="1"/>
  <c r="V1552" i="10" s="1"/>
  <c r="W1552" i="10" s="1"/>
  <c r="X1552" i="10" s="1"/>
  <c r="Y1552" i="10" s="1"/>
  <c r="Z1552" i="10" s="1"/>
  <c r="AA1552" i="10" s="1"/>
  <c r="AB1552" i="10" s="1"/>
  <c r="AC1552" i="10" s="1"/>
  <c r="R1553" i="10"/>
  <c r="G1553" i="10" s="1"/>
  <c r="M1553" i="10"/>
  <c r="P1553" i="10"/>
  <c r="D1554" i="10"/>
  <c r="Q1553" i="10"/>
  <c r="J1553" i="10"/>
  <c r="N1553" i="10"/>
  <c r="L1553" i="10"/>
  <c r="H1553" i="10"/>
  <c r="S1553" i="10" s="1"/>
  <c r="K1553" i="10"/>
  <c r="O1553" i="10"/>
  <c r="I1553" i="10"/>
  <c r="H1554" i="10" l="1"/>
  <c r="S1554" i="10" s="1"/>
  <c r="M1554" i="10"/>
  <c r="O1554" i="10"/>
  <c r="P1554" i="10"/>
  <c r="K1554" i="10"/>
  <c r="J1554" i="10"/>
  <c r="N1554" i="10"/>
  <c r="I1554" i="10"/>
  <c r="R1554" i="10"/>
  <c r="G1554" i="10" s="1"/>
  <c r="L1554" i="10"/>
  <c r="D1555" i="10"/>
  <c r="Q1554" i="10"/>
  <c r="T1553" i="10"/>
  <c r="U1553" i="10" s="1"/>
  <c r="V1553" i="10" s="1"/>
  <c r="W1553" i="10" s="1"/>
  <c r="X1553" i="10" s="1"/>
  <c r="Y1553" i="10" s="1"/>
  <c r="Z1553" i="10" s="1"/>
  <c r="AA1553" i="10" s="1"/>
  <c r="AB1553" i="10" s="1"/>
  <c r="AC1553" i="10" s="1"/>
  <c r="D1556" i="10" l="1"/>
  <c r="P1555" i="10"/>
  <c r="M1555" i="10"/>
  <c r="I1555" i="10"/>
  <c r="J1555" i="10"/>
  <c r="Q1555" i="10"/>
  <c r="R1555" i="10"/>
  <c r="G1555" i="10" s="1"/>
  <c r="O1555" i="10"/>
  <c r="L1555" i="10"/>
  <c r="K1555" i="10"/>
  <c r="H1555" i="10"/>
  <c r="S1555" i="10" s="1"/>
  <c r="N1555" i="10"/>
  <c r="T1554" i="10"/>
  <c r="U1554" i="10" s="1"/>
  <c r="V1554" i="10" s="1"/>
  <c r="W1554" i="10" s="1"/>
  <c r="X1554" i="10" s="1"/>
  <c r="Y1554" i="10" s="1"/>
  <c r="Z1554" i="10" s="1"/>
  <c r="AA1554" i="10" s="1"/>
  <c r="AB1554" i="10" s="1"/>
  <c r="AC1554" i="10" s="1"/>
  <c r="T1555" i="10" l="1"/>
  <c r="U1555" i="10" s="1"/>
  <c r="V1555" i="10" s="1"/>
  <c r="W1555" i="10" s="1"/>
  <c r="X1555" i="10" s="1"/>
  <c r="Y1555" i="10" s="1"/>
  <c r="Z1555" i="10" s="1"/>
  <c r="AA1555" i="10" s="1"/>
  <c r="AB1555" i="10" s="1"/>
  <c r="AC1555" i="10" s="1"/>
  <c r="M1556" i="10"/>
  <c r="D1557" i="10"/>
  <c r="P1556" i="10"/>
  <c r="R1556" i="10"/>
  <c r="G1556" i="10" s="1"/>
  <c r="H1556" i="10"/>
  <c r="S1556" i="10" s="1"/>
  <c r="Q1556" i="10"/>
  <c r="J1556" i="10"/>
  <c r="O1556" i="10"/>
  <c r="L1556" i="10"/>
  <c r="I1556" i="10"/>
  <c r="N1556" i="10"/>
  <c r="K1556" i="10"/>
  <c r="D1558" i="10" l="1"/>
  <c r="R1557" i="10"/>
  <c r="G1557" i="10" s="1"/>
  <c r="L1557" i="10"/>
  <c r="Q1557" i="10"/>
  <c r="K1557" i="10"/>
  <c r="O1557" i="10"/>
  <c r="I1557" i="10"/>
  <c r="J1557" i="10"/>
  <c r="H1557" i="10"/>
  <c r="S1557" i="10" s="1"/>
  <c r="P1557" i="10"/>
  <c r="N1557" i="10"/>
  <c r="M1557" i="10"/>
  <c r="T1556" i="10"/>
  <c r="U1556" i="10" s="1"/>
  <c r="V1556" i="10" s="1"/>
  <c r="W1556" i="10" s="1"/>
  <c r="X1556" i="10" s="1"/>
  <c r="Y1556" i="10" s="1"/>
  <c r="Z1556" i="10" s="1"/>
  <c r="AA1556" i="10" s="1"/>
  <c r="AB1556" i="10" s="1"/>
  <c r="AC1556" i="10" s="1"/>
  <c r="T1557" i="10" l="1"/>
  <c r="U1557" i="10" s="1"/>
  <c r="V1557" i="10" s="1"/>
  <c r="W1557" i="10" s="1"/>
  <c r="X1557" i="10" s="1"/>
  <c r="Y1557" i="10" s="1"/>
  <c r="Z1557" i="10" s="1"/>
  <c r="AA1557" i="10" s="1"/>
  <c r="AB1557" i="10" s="1"/>
  <c r="AC1557" i="10" s="1"/>
  <c r="N1558" i="10"/>
  <c r="D1559" i="10"/>
  <c r="O1558" i="10"/>
  <c r="H1558" i="10"/>
  <c r="S1558" i="10" s="1"/>
  <c r="M1558" i="10"/>
  <c r="J1558" i="10"/>
  <c r="R1558" i="10"/>
  <c r="G1558" i="10" s="1"/>
  <c r="K1558" i="10"/>
  <c r="L1558" i="10"/>
  <c r="P1558" i="10"/>
  <c r="I1558" i="10"/>
  <c r="Q1558" i="10"/>
  <c r="D1560" i="10" l="1"/>
  <c r="R1559" i="10"/>
  <c r="G1559" i="10" s="1"/>
  <c r="L1559" i="10"/>
  <c r="M1559" i="10"/>
  <c r="P1559" i="10"/>
  <c r="Q1559" i="10"/>
  <c r="N1559" i="10"/>
  <c r="K1559" i="10"/>
  <c r="H1559" i="10"/>
  <c r="S1559" i="10" s="1"/>
  <c r="I1559" i="10"/>
  <c r="J1559" i="10"/>
  <c r="O1559" i="10"/>
  <c r="T1558" i="10"/>
  <c r="U1558" i="10" s="1"/>
  <c r="V1558" i="10" s="1"/>
  <c r="W1558" i="10" s="1"/>
  <c r="X1558" i="10" s="1"/>
  <c r="Y1558" i="10" s="1"/>
  <c r="Z1558" i="10" s="1"/>
  <c r="AA1558" i="10" s="1"/>
  <c r="AB1558" i="10" s="1"/>
  <c r="AC1558" i="10" s="1"/>
  <c r="T1559" i="10" l="1"/>
  <c r="U1559" i="10" s="1"/>
  <c r="V1559" i="10" s="1"/>
  <c r="W1559" i="10" s="1"/>
  <c r="X1559" i="10" s="1"/>
  <c r="Y1559" i="10" s="1"/>
  <c r="Z1559" i="10" s="1"/>
  <c r="AA1559" i="10" s="1"/>
  <c r="AB1559" i="10" s="1"/>
  <c r="AC1559" i="10" s="1"/>
  <c r="H1560" i="10"/>
  <c r="S1560" i="10" s="1"/>
  <c r="R1560" i="10"/>
  <c r="G1560" i="10" s="1"/>
  <c r="D1561" i="10"/>
  <c r="O1560" i="10"/>
  <c r="K1560" i="10"/>
  <c r="J1560" i="10"/>
  <c r="N1560" i="10"/>
  <c r="P1560" i="10"/>
  <c r="Q1560" i="10"/>
  <c r="L1560" i="10"/>
  <c r="I1560" i="10"/>
  <c r="M1560" i="10"/>
  <c r="M1561" i="10" l="1"/>
  <c r="O1561" i="10"/>
  <c r="J1561" i="10"/>
  <c r="Q1561" i="10"/>
  <c r="K1561" i="10"/>
  <c r="R1561" i="10"/>
  <c r="G1561" i="10" s="1"/>
  <c r="L1561" i="10"/>
  <c r="D1562" i="10"/>
  <c r="I1561" i="10"/>
  <c r="H1561" i="10"/>
  <c r="S1561" i="10" s="1"/>
  <c r="N1561" i="10"/>
  <c r="P1561" i="10"/>
  <c r="T1560" i="10"/>
  <c r="U1560" i="10" s="1"/>
  <c r="V1560" i="10" s="1"/>
  <c r="W1560" i="10" s="1"/>
  <c r="X1560" i="10" s="1"/>
  <c r="Y1560" i="10" s="1"/>
  <c r="Z1560" i="10" s="1"/>
  <c r="AA1560" i="10" s="1"/>
  <c r="AB1560" i="10" s="1"/>
  <c r="AC1560" i="10" s="1"/>
  <c r="T1561" i="10" l="1"/>
  <c r="U1561" i="10" s="1"/>
  <c r="V1561" i="10" s="1"/>
  <c r="W1561" i="10" s="1"/>
  <c r="X1561" i="10" s="1"/>
  <c r="Y1561" i="10" s="1"/>
  <c r="Z1561" i="10" s="1"/>
  <c r="AA1561" i="10" s="1"/>
  <c r="AB1561" i="10" s="1"/>
  <c r="AC1561" i="10" s="1"/>
  <c r="H1562" i="10"/>
  <c r="S1562" i="10" s="1"/>
  <c r="Q1562" i="10"/>
  <c r="R1562" i="10"/>
  <c r="G1562" i="10" s="1"/>
  <c r="K1562" i="10"/>
  <c r="M1562" i="10"/>
  <c r="I1562" i="10"/>
  <c r="N1562" i="10"/>
  <c r="J1562" i="10"/>
  <c r="D1563" i="10"/>
  <c r="L1562" i="10"/>
  <c r="O1562" i="10"/>
  <c r="P1562" i="10"/>
  <c r="T1562" i="10" l="1"/>
  <c r="U1562" i="10" s="1"/>
  <c r="V1562" i="10" s="1"/>
  <c r="W1562" i="10" s="1"/>
  <c r="X1562" i="10" s="1"/>
  <c r="Y1562" i="10" s="1"/>
  <c r="Z1562" i="10" s="1"/>
  <c r="AA1562" i="10" s="1"/>
  <c r="AB1562" i="10" s="1"/>
  <c r="AC1562" i="10" s="1"/>
  <c r="H1563" i="10"/>
  <c r="S1563" i="10" s="1"/>
  <c r="K1563" i="10"/>
  <c r="O1563" i="10"/>
  <c r="I1563" i="10"/>
  <c r="D1564" i="10"/>
  <c r="L1563" i="10"/>
  <c r="R1563" i="10"/>
  <c r="G1563" i="10" s="1"/>
  <c r="P1563" i="10"/>
  <c r="J1563" i="10"/>
  <c r="N1563" i="10"/>
  <c r="M1563" i="10"/>
  <c r="Q1563" i="10"/>
  <c r="T1563" i="10" l="1"/>
  <c r="U1563" i="10" s="1"/>
  <c r="V1563" i="10" s="1"/>
  <c r="W1563" i="10" s="1"/>
  <c r="X1563" i="10" s="1"/>
  <c r="Y1563" i="10" s="1"/>
  <c r="Z1563" i="10" s="1"/>
  <c r="AA1563" i="10" s="1"/>
  <c r="AB1563" i="10" s="1"/>
  <c r="AC1563" i="10" s="1"/>
  <c r="Q1564" i="10"/>
  <c r="N1564" i="10"/>
  <c r="K1564" i="10"/>
  <c r="D1565" i="10"/>
  <c r="L1564" i="10"/>
  <c r="J1564" i="10"/>
  <c r="O1564" i="10"/>
  <c r="R1564" i="10"/>
  <c r="G1564" i="10" s="1"/>
  <c r="I1564" i="10"/>
  <c r="M1564" i="10"/>
  <c r="H1564" i="10"/>
  <c r="S1564" i="10" s="1"/>
  <c r="P1564" i="10"/>
  <c r="K1565" i="10" l="1"/>
  <c r="I1565" i="10"/>
  <c r="H1565" i="10"/>
  <c r="S1565" i="10" s="1"/>
  <c r="M1565" i="10"/>
  <c r="J1565" i="10"/>
  <c r="R1565" i="10"/>
  <c r="G1565" i="10" s="1"/>
  <c r="P1565" i="10"/>
  <c r="D1566" i="10"/>
  <c r="Q1565" i="10"/>
  <c r="N1565" i="10"/>
  <c r="O1565" i="10"/>
  <c r="L1565" i="10"/>
  <c r="T1564" i="10"/>
  <c r="U1564" i="10" s="1"/>
  <c r="V1564" i="10" s="1"/>
  <c r="W1564" i="10" s="1"/>
  <c r="X1564" i="10" s="1"/>
  <c r="Y1564" i="10" s="1"/>
  <c r="Z1564" i="10" s="1"/>
  <c r="AA1564" i="10" s="1"/>
  <c r="AB1564" i="10" s="1"/>
  <c r="AC1564" i="10" s="1"/>
  <c r="D1567" i="10" l="1"/>
  <c r="M1566" i="10"/>
  <c r="I1566" i="10"/>
  <c r="R1566" i="10"/>
  <c r="G1566" i="10" s="1"/>
  <c r="N1566" i="10"/>
  <c r="L1566" i="10"/>
  <c r="K1566" i="10"/>
  <c r="J1566" i="10"/>
  <c r="H1566" i="10"/>
  <c r="S1566" i="10" s="1"/>
  <c r="P1566" i="10"/>
  <c r="O1566" i="10"/>
  <c r="Q1566" i="10"/>
  <c r="T1565" i="10"/>
  <c r="U1565" i="10" s="1"/>
  <c r="V1565" i="10" s="1"/>
  <c r="W1565" i="10" s="1"/>
  <c r="X1565" i="10" s="1"/>
  <c r="Y1565" i="10" s="1"/>
  <c r="Z1565" i="10" s="1"/>
  <c r="AA1565" i="10" s="1"/>
  <c r="AB1565" i="10" s="1"/>
  <c r="AC1565" i="10" s="1"/>
  <c r="T1566" i="10" l="1"/>
  <c r="U1566" i="10" s="1"/>
  <c r="V1566" i="10" s="1"/>
  <c r="W1566" i="10" s="1"/>
  <c r="X1566" i="10" s="1"/>
  <c r="Y1566" i="10" s="1"/>
  <c r="Z1566" i="10" s="1"/>
  <c r="AA1566" i="10" s="1"/>
  <c r="AB1566" i="10" s="1"/>
  <c r="AC1566" i="10" s="1"/>
  <c r="H1567" i="10"/>
  <c r="S1567" i="10" s="1"/>
  <c r="M1567" i="10"/>
  <c r="D1568" i="10"/>
  <c r="I1567" i="10"/>
  <c r="P1567" i="10"/>
  <c r="K1567" i="10"/>
  <c r="O1567" i="10"/>
  <c r="J1567" i="10"/>
  <c r="N1567" i="10"/>
  <c r="L1567" i="10"/>
  <c r="Q1567" i="10"/>
  <c r="R1567" i="10"/>
  <c r="G1567" i="10" s="1"/>
  <c r="H1568" i="10" l="1"/>
  <c r="S1568" i="10" s="1"/>
  <c r="D1569" i="10"/>
  <c r="Q1568" i="10"/>
  <c r="K1568" i="10"/>
  <c r="J1568" i="10"/>
  <c r="M1568" i="10"/>
  <c r="O1568" i="10"/>
  <c r="N1568" i="10"/>
  <c r="I1568" i="10"/>
  <c r="L1568" i="10"/>
  <c r="P1568" i="10"/>
  <c r="R1568" i="10"/>
  <c r="G1568" i="10" s="1"/>
  <c r="T1567" i="10"/>
  <c r="U1567" i="10" s="1"/>
  <c r="V1567" i="10" s="1"/>
  <c r="W1567" i="10" s="1"/>
  <c r="X1567" i="10" s="1"/>
  <c r="Y1567" i="10" s="1"/>
  <c r="Z1567" i="10" s="1"/>
  <c r="AA1567" i="10" s="1"/>
  <c r="AB1567" i="10" s="1"/>
  <c r="AC1567" i="10" s="1"/>
  <c r="H1569" i="10" l="1"/>
  <c r="S1569" i="10" s="1"/>
  <c r="N1569" i="10"/>
  <c r="K1569" i="10"/>
  <c r="D1570" i="10"/>
  <c r="O1569" i="10"/>
  <c r="M1569" i="10"/>
  <c r="P1569" i="10"/>
  <c r="L1569" i="10"/>
  <c r="I1569" i="10"/>
  <c r="Q1569" i="10"/>
  <c r="J1569" i="10"/>
  <c r="R1569" i="10"/>
  <c r="G1569" i="10" s="1"/>
  <c r="T1568" i="10"/>
  <c r="U1568" i="10" s="1"/>
  <c r="V1568" i="10" s="1"/>
  <c r="W1568" i="10" s="1"/>
  <c r="X1568" i="10" s="1"/>
  <c r="Y1568" i="10" s="1"/>
  <c r="Z1568" i="10" s="1"/>
  <c r="AA1568" i="10" s="1"/>
  <c r="AB1568" i="10" s="1"/>
  <c r="AC1568" i="10" s="1"/>
  <c r="H1570" i="10" l="1"/>
  <c r="S1570" i="10" s="1"/>
  <c r="D1571" i="10"/>
  <c r="J1570" i="10"/>
  <c r="P1570" i="10"/>
  <c r="L1570" i="10"/>
  <c r="K1570" i="10"/>
  <c r="I1570" i="10"/>
  <c r="M1570" i="10"/>
  <c r="R1570" i="10"/>
  <c r="G1570" i="10" s="1"/>
  <c r="Q1570" i="10"/>
  <c r="O1570" i="10"/>
  <c r="N1570" i="10"/>
  <c r="T1569" i="10"/>
  <c r="U1569" i="10" s="1"/>
  <c r="V1569" i="10" s="1"/>
  <c r="W1569" i="10" s="1"/>
  <c r="X1569" i="10" s="1"/>
  <c r="Y1569" i="10" s="1"/>
  <c r="Z1569" i="10" s="1"/>
  <c r="AA1569" i="10" s="1"/>
  <c r="AB1569" i="10" s="1"/>
  <c r="AC1569" i="10" s="1"/>
  <c r="I1571" i="10" l="1"/>
  <c r="R1571" i="10"/>
  <c r="G1571" i="10" s="1"/>
  <c r="D1572" i="10"/>
  <c r="P1571" i="10"/>
  <c r="N1571" i="10"/>
  <c r="M1571" i="10"/>
  <c r="J1571" i="10"/>
  <c r="L1571" i="10"/>
  <c r="O1571" i="10"/>
  <c r="Q1571" i="10"/>
  <c r="H1571" i="10"/>
  <c r="S1571" i="10" s="1"/>
  <c r="K1571" i="10"/>
  <c r="T1570" i="10"/>
  <c r="U1570" i="10" s="1"/>
  <c r="V1570" i="10" s="1"/>
  <c r="W1570" i="10" s="1"/>
  <c r="X1570" i="10" s="1"/>
  <c r="Y1570" i="10" s="1"/>
  <c r="Z1570" i="10" s="1"/>
  <c r="AA1570" i="10" s="1"/>
  <c r="AB1570" i="10" s="1"/>
  <c r="AC1570" i="10" s="1"/>
  <c r="T1571" i="10" l="1"/>
  <c r="U1571" i="10" s="1"/>
  <c r="V1571" i="10" s="1"/>
  <c r="W1571" i="10" s="1"/>
  <c r="X1571" i="10" s="1"/>
  <c r="Y1571" i="10" s="1"/>
  <c r="Z1571" i="10" s="1"/>
  <c r="AA1571" i="10" s="1"/>
  <c r="AB1571" i="10" s="1"/>
  <c r="AC1571" i="10" s="1"/>
  <c r="I1572" i="10"/>
  <c r="D1573" i="10"/>
  <c r="J1572" i="10"/>
  <c r="N1572" i="10"/>
  <c r="H1572" i="10"/>
  <c r="S1572" i="10" s="1"/>
  <c r="Q1572" i="10"/>
  <c r="R1572" i="10"/>
  <c r="G1572" i="10" s="1"/>
  <c r="P1572" i="10"/>
  <c r="M1572" i="10"/>
  <c r="L1572" i="10"/>
  <c r="O1572" i="10"/>
  <c r="K1572" i="10"/>
  <c r="H1573" i="10" l="1"/>
  <c r="S1573" i="10" s="1"/>
  <c r="I1573" i="10"/>
  <c r="P1573" i="10"/>
  <c r="M1573" i="10"/>
  <c r="R1573" i="10"/>
  <c r="G1573" i="10" s="1"/>
  <c r="J1573" i="10"/>
  <c r="K1573" i="10"/>
  <c r="D1574" i="10"/>
  <c r="N1573" i="10"/>
  <c r="O1573" i="10"/>
  <c r="Q1573" i="10"/>
  <c r="L1573" i="10"/>
  <c r="T1572" i="10"/>
  <c r="U1572" i="10" s="1"/>
  <c r="V1572" i="10" s="1"/>
  <c r="W1572" i="10" s="1"/>
  <c r="X1572" i="10" s="1"/>
  <c r="Y1572" i="10" s="1"/>
  <c r="Z1572" i="10" s="1"/>
  <c r="AA1572" i="10" s="1"/>
  <c r="AB1572" i="10" s="1"/>
  <c r="AC1572" i="10" s="1"/>
  <c r="Q1574" i="10" l="1"/>
  <c r="L1574" i="10"/>
  <c r="M1574" i="10"/>
  <c r="D1575" i="10"/>
  <c r="H1574" i="10"/>
  <c r="S1574" i="10" s="1"/>
  <c r="R1574" i="10"/>
  <c r="G1574" i="10" s="1"/>
  <c r="K1574" i="10"/>
  <c r="O1574" i="10"/>
  <c r="N1574" i="10"/>
  <c r="I1574" i="10"/>
  <c r="P1574" i="10"/>
  <c r="J1574" i="10"/>
  <c r="T1573" i="10"/>
  <c r="U1573" i="10" s="1"/>
  <c r="V1573" i="10" s="1"/>
  <c r="W1573" i="10" s="1"/>
  <c r="X1573" i="10" s="1"/>
  <c r="Y1573" i="10" s="1"/>
  <c r="Z1573" i="10" s="1"/>
  <c r="AA1573" i="10" s="1"/>
  <c r="AB1573" i="10" s="1"/>
  <c r="AC1573" i="10" s="1"/>
  <c r="H1575" i="10" l="1"/>
  <c r="S1575" i="10" s="1"/>
  <c r="K1575" i="10"/>
  <c r="J1575" i="10"/>
  <c r="Q1575" i="10"/>
  <c r="M1575" i="10"/>
  <c r="L1575" i="10"/>
  <c r="I1575" i="10"/>
  <c r="N1575" i="10"/>
  <c r="D1576" i="10"/>
  <c r="O1575" i="10"/>
  <c r="P1575" i="10"/>
  <c r="R1575" i="10"/>
  <c r="G1575" i="10" s="1"/>
  <c r="T1574" i="10"/>
  <c r="U1574" i="10" s="1"/>
  <c r="V1574" i="10" s="1"/>
  <c r="W1574" i="10" s="1"/>
  <c r="X1574" i="10" s="1"/>
  <c r="Y1574" i="10" s="1"/>
  <c r="Z1574" i="10" s="1"/>
  <c r="AA1574" i="10" s="1"/>
  <c r="AB1574" i="10" s="1"/>
  <c r="AC1574" i="10" s="1"/>
  <c r="T1575" i="10" l="1"/>
  <c r="U1575" i="10" s="1"/>
  <c r="V1575" i="10" s="1"/>
  <c r="W1575" i="10" s="1"/>
  <c r="X1575" i="10" s="1"/>
  <c r="Y1575" i="10" s="1"/>
  <c r="Z1575" i="10" s="1"/>
  <c r="AA1575" i="10" s="1"/>
  <c r="AB1575" i="10" s="1"/>
  <c r="AC1575" i="10" s="1"/>
  <c r="H1576" i="10"/>
  <c r="S1576" i="10" s="1"/>
  <c r="J1576" i="10"/>
  <c r="Q1576" i="10"/>
  <c r="N1576" i="10"/>
  <c r="D1577" i="10"/>
  <c r="P1576" i="10"/>
  <c r="I1576" i="10"/>
  <c r="R1576" i="10"/>
  <c r="G1576" i="10" s="1"/>
  <c r="M1576" i="10"/>
  <c r="O1576" i="10"/>
  <c r="L1576" i="10"/>
  <c r="K1576" i="10"/>
  <c r="H1577" i="10" l="1"/>
  <c r="S1577" i="10" s="1"/>
  <c r="Q1577" i="10"/>
  <c r="L1577" i="10"/>
  <c r="I1577" i="10"/>
  <c r="M1577" i="10"/>
  <c r="J1577" i="10"/>
  <c r="R1577" i="10"/>
  <c r="G1577" i="10" s="1"/>
  <c r="D1578" i="10"/>
  <c r="N1577" i="10"/>
  <c r="O1577" i="10"/>
  <c r="P1577" i="10"/>
  <c r="K1577" i="10"/>
  <c r="T1576" i="10"/>
  <c r="U1576" i="10" s="1"/>
  <c r="V1576" i="10" s="1"/>
  <c r="W1576" i="10" s="1"/>
  <c r="X1576" i="10" s="1"/>
  <c r="Y1576" i="10" s="1"/>
  <c r="Z1576" i="10" s="1"/>
  <c r="AA1576" i="10" s="1"/>
  <c r="AB1576" i="10" s="1"/>
  <c r="AC1576" i="10" s="1"/>
  <c r="H1578" i="10" l="1"/>
  <c r="S1578" i="10" s="1"/>
  <c r="M1578" i="10"/>
  <c r="K1578" i="10"/>
  <c r="N1578" i="10"/>
  <c r="J1578" i="10"/>
  <c r="I1578" i="10"/>
  <c r="R1578" i="10"/>
  <c r="G1578" i="10" s="1"/>
  <c r="O1578" i="10"/>
  <c r="P1578" i="10"/>
  <c r="L1578" i="10"/>
  <c r="D1579" i="10"/>
  <c r="Q1578" i="10"/>
  <c r="T1577" i="10"/>
  <c r="U1577" i="10" s="1"/>
  <c r="V1577" i="10" s="1"/>
  <c r="W1577" i="10" s="1"/>
  <c r="X1577" i="10" s="1"/>
  <c r="Y1577" i="10" s="1"/>
  <c r="Z1577" i="10" s="1"/>
  <c r="AA1577" i="10" s="1"/>
  <c r="AB1577" i="10" s="1"/>
  <c r="AC1577" i="10" s="1"/>
  <c r="T1578" i="10" l="1"/>
  <c r="U1578" i="10" s="1"/>
  <c r="V1578" i="10" s="1"/>
  <c r="W1578" i="10" s="1"/>
  <c r="X1578" i="10" s="1"/>
  <c r="Y1578" i="10" s="1"/>
  <c r="Z1578" i="10" s="1"/>
  <c r="AA1578" i="10" s="1"/>
  <c r="AB1578" i="10" s="1"/>
  <c r="AC1578" i="10" s="1"/>
  <c r="H1579" i="10"/>
  <c r="S1579" i="10" s="1"/>
  <c r="O1579" i="10"/>
  <c r="J1579" i="10"/>
  <c r="M1579" i="10"/>
  <c r="K1579" i="10"/>
  <c r="L1579" i="10"/>
  <c r="N1579" i="10"/>
  <c r="Q1579" i="10"/>
  <c r="R1579" i="10"/>
  <c r="G1579" i="10" s="1"/>
  <c r="D1580" i="10"/>
  <c r="I1579" i="10"/>
  <c r="P1579" i="10"/>
  <c r="T1579" i="10" l="1"/>
  <c r="U1579" i="10" s="1"/>
  <c r="V1579" i="10" s="1"/>
  <c r="W1579" i="10" s="1"/>
  <c r="X1579" i="10" s="1"/>
  <c r="Y1579" i="10" s="1"/>
  <c r="Z1579" i="10" s="1"/>
  <c r="AA1579" i="10" s="1"/>
  <c r="AB1579" i="10" s="1"/>
  <c r="AC1579" i="10" s="1"/>
  <c r="J1580" i="10"/>
  <c r="Q1580" i="10"/>
  <c r="O1580" i="10"/>
  <c r="I1580" i="10"/>
  <c r="K1580" i="10"/>
  <c r="H1580" i="10"/>
  <c r="S1580" i="10" s="1"/>
  <c r="M1580" i="10"/>
  <c r="N1580" i="10"/>
  <c r="L1580" i="10"/>
  <c r="D1581" i="10"/>
  <c r="P1580" i="10"/>
  <c r="R1580" i="10"/>
  <c r="G1580" i="10" s="1"/>
  <c r="T1580" i="10" l="1"/>
  <c r="U1580" i="10" s="1"/>
  <c r="V1580" i="10" s="1"/>
  <c r="W1580" i="10" s="1"/>
  <c r="X1580" i="10" s="1"/>
  <c r="Y1580" i="10" s="1"/>
  <c r="Z1580" i="10" s="1"/>
  <c r="AA1580" i="10" s="1"/>
  <c r="AB1580" i="10" s="1"/>
  <c r="AC1580" i="10" s="1"/>
  <c r="H1581" i="10"/>
  <c r="S1581" i="10" s="1"/>
  <c r="L1581" i="10"/>
  <c r="R1581" i="10"/>
  <c r="G1581" i="10" s="1"/>
  <c r="O1581" i="10"/>
  <c r="Q1581" i="10"/>
  <c r="P1581" i="10"/>
  <c r="J1581" i="10"/>
  <c r="I1581" i="10"/>
  <c r="N1581" i="10"/>
  <c r="M1581" i="10"/>
  <c r="D1582" i="10"/>
  <c r="K1581" i="10"/>
  <c r="H1582" i="10" l="1"/>
  <c r="S1582" i="10" s="1"/>
  <c r="R1582" i="10"/>
  <c r="G1582" i="10" s="1"/>
  <c r="J1582" i="10"/>
  <c r="I1582" i="10"/>
  <c r="M1582" i="10"/>
  <c r="L1582" i="10"/>
  <c r="N1582" i="10"/>
  <c r="K1582" i="10"/>
  <c r="P1582" i="10"/>
  <c r="Q1582" i="10"/>
  <c r="O1582" i="10"/>
  <c r="D1583" i="10"/>
  <c r="T1581" i="10"/>
  <c r="U1581" i="10" s="1"/>
  <c r="V1581" i="10" s="1"/>
  <c r="W1581" i="10" s="1"/>
  <c r="X1581" i="10" s="1"/>
  <c r="Y1581" i="10" s="1"/>
  <c r="Z1581" i="10" s="1"/>
  <c r="AA1581" i="10" s="1"/>
  <c r="AB1581" i="10" s="1"/>
  <c r="AC1581" i="10" s="1"/>
  <c r="M1583" i="10" l="1"/>
  <c r="J1583" i="10"/>
  <c r="R1583" i="10"/>
  <c r="G1583" i="10" s="1"/>
  <c r="Q1583" i="10"/>
  <c r="N1583" i="10"/>
  <c r="L1583" i="10"/>
  <c r="D1584" i="10"/>
  <c r="P1583" i="10"/>
  <c r="O1583" i="10"/>
  <c r="H1583" i="10"/>
  <c r="S1583" i="10" s="1"/>
  <c r="I1583" i="10"/>
  <c r="K1583" i="10"/>
  <c r="T1582" i="10"/>
  <c r="U1582" i="10" s="1"/>
  <c r="V1582" i="10" s="1"/>
  <c r="W1582" i="10" s="1"/>
  <c r="X1582" i="10" s="1"/>
  <c r="Y1582" i="10" s="1"/>
  <c r="Z1582" i="10" s="1"/>
  <c r="AA1582" i="10" s="1"/>
  <c r="AB1582" i="10" s="1"/>
  <c r="AC1582" i="10" s="1"/>
  <c r="T1583" i="10" l="1"/>
  <c r="U1583" i="10" s="1"/>
  <c r="V1583" i="10" s="1"/>
  <c r="W1583" i="10" s="1"/>
  <c r="X1583" i="10" s="1"/>
  <c r="Y1583" i="10" s="1"/>
  <c r="Z1583" i="10" s="1"/>
  <c r="AA1583" i="10" s="1"/>
  <c r="AB1583" i="10" s="1"/>
  <c r="AC1583" i="10" s="1"/>
  <c r="I1584" i="10"/>
  <c r="L1584" i="10"/>
  <c r="N1584" i="10"/>
  <c r="P1584" i="10"/>
  <c r="D1585" i="10"/>
  <c r="R1584" i="10"/>
  <c r="G1584" i="10" s="1"/>
  <c r="O1584" i="10"/>
  <c r="H1584" i="10"/>
  <c r="S1584" i="10" s="1"/>
  <c r="K1584" i="10"/>
  <c r="Q1584" i="10"/>
  <c r="J1584" i="10"/>
  <c r="M1584" i="10"/>
  <c r="T1584" i="10" l="1"/>
  <c r="U1584" i="10" s="1"/>
  <c r="V1584" i="10" s="1"/>
  <c r="W1584" i="10" s="1"/>
  <c r="X1584" i="10" s="1"/>
  <c r="Y1584" i="10" s="1"/>
  <c r="Z1584" i="10" s="1"/>
  <c r="AA1584" i="10" s="1"/>
  <c r="AB1584" i="10" s="1"/>
  <c r="AC1584" i="10" s="1"/>
  <c r="H1585" i="10"/>
  <c r="S1585" i="10" s="1"/>
  <c r="K1585" i="10"/>
  <c r="P1585" i="10"/>
  <c r="I1585" i="10"/>
  <c r="D1586" i="10"/>
  <c r="J1585" i="10"/>
  <c r="R1585" i="10"/>
  <c r="G1585" i="10" s="1"/>
  <c r="L1585" i="10"/>
  <c r="O1585" i="10"/>
  <c r="M1585" i="10"/>
  <c r="Q1585" i="10"/>
  <c r="N1585" i="10"/>
  <c r="L1586" i="10" l="1"/>
  <c r="M1586" i="10"/>
  <c r="Q1586" i="10"/>
  <c r="N1586" i="10"/>
  <c r="H1586" i="10"/>
  <c r="S1586" i="10" s="1"/>
  <c r="K1586" i="10"/>
  <c r="O1586" i="10"/>
  <c r="P1586" i="10"/>
  <c r="R1586" i="10"/>
  <c r="G1586" i="10" s="1"/>
  <c r="J1586" i="10"/>
  <c r="I1586" i="10"/>
  <c r="D1587" i="10"/>
  <c r="T1585" i="10"/>
  <c r="U1585" i="10" s="1"/>
  <c r="V1585" i="10" s="1"/>
  <c r="W1585" i="10" s="1"/>
  <c r="X1585" i="10" s="1"/>
  <c r="Y1585" i="10" s="1"/>
  <c r="Z1585" i="10" s="1"/>
  <c r="AA1585" i="10" s="1"/>
  <c r="AB1585" i="10" s="1"/>
  <c r="AC1585" i="10" s="1"/>
  <c r="T1586" i="10" l="1"/>
  <c r="U1586" i="10" s="1"/>
  <c r="V1586" i="10" s="1"/>
  <c r="W1586" i="10" s="1"/>
  <c r="X1586" i="10" s="1"/>
  <c r="Y1586" i="10" s="1"/>
  <c r="Z1586" i="10" s="1"/>
  <c r="AA1586" i="10" s="1"/>
  <c r="AB1586" i="10" s="1"/>
  <c r="AC1586" i="10" s="1"/>
  <c r="H1587" i="10"/>
  <c r="S1587" i="10" s="1"/>
  <c r="N1587" i="10"/>
  <c r="M1587" i="10"/>
  <c r="P1587" i="10"/>
  <c r="L1587" i="10"/>
  <c r="J1587" i="10"/>
  <c r="K1587" i="10"/>
  <c r="I1587" i="10"/>
  <c r="Q1587" i="10"/>
  <c r="D1588" i="10"/>
  <c r="R1587" i="10"/>
  <c r="G1587" i="10" s="1"/>
  <c r="O1587" i="10"/>
  <c r="T1587" i="10" l="1"/>
  <c r="U1587" i="10" s="1"/>
  <c r="V1587" i="10" s="1"/>
  <c r="W1587" i="10" s="1"/>
  <c r="X1587" i="10" s="1"/>
  <c r="Y1587" i="10" s="1"/>
  <c r="Z1587" i="10" s="1"/>
  <c r="AA1587" i="10" s="1"/>
  <c r="AB1587" i="10" s="1"/>
  <c r="AC1587" i="10" s="1"/>
  <c r="H1588" i="10"/>
  <c r="S1588" i="10" s="1"/>
  <c r="R1588" i="10"/>
  <c r="G1588" i="10" s="1"/>
  <c r="K1588" i="10"/>
  <c r="I1588" i="10"/>
  <c r="L1588" i="10"/>
  <c r="O1588" i="10"/>
  <c r="N1588" i="10"/>
  <c r="J1588" i="10"/>
  <c r="Q1588" i="10"/>
  <c r="M1588" i="10"/>
  <c r="D1589" i="10"/>
  <c r="P1588" i="10"/>
  <c r="T1588" i="10" l="1"/>
  <c r="U1588" i="10" s="1"/>
  <c r="V1588" i="10" s="1"/>
  <c r="W1588" i="10" s="1"/>
  <c r="X1588" i="10" s="1"/>
  <c r="Y1588" i="10" s="1"/>
  <c r="Z1588" i="10" s="1"/>
  <c r="AA1588" i="10" s="1"/>
  <c r="AB1588" i="10" s="1"/>
  <c r="AC1588" i="10" s="1"/>
  <c r="H1589" i="10"/>
  <c r="S1589" i="10" s="1"/>
  <c r="M1589" i="10"/>
  <c r="P1589" i="10"/>
  <c r="R1589" i="10"/>
  <c r="G1589" i="10" s="1"/>
  <c r="N1589" i="10"/>
  <c r="O1589" i="10"/>
  <c r="K1589" i="10"/>
  <c r="L1589" i="10"/>
  <c r="J1589" i="10"/>
  <c r="D1590" i="10"/>
  <c r="I1589" i="10"/>
  <c r="Q1589" i="10"/>
  <c r="H1590" i="10" l="1"/>
  <c r="S1590" i="10" s="1"/>
  <c r="I1590" i="10"/>
  <c r="K1590" i="10"/>
  <c r="R1590" i="10"/>
  <c r="G1590" i="10" s="1"/>
  <c r="O1590" i="10"/>
  <c r="M1590" i="10"/>
  <c r="P1590" i="10"/>
  <c r="N1590" i="10"/>
  <c r="J1590" i="10"/>
  <c r="L1590" i="10"/>
  <c r="Q1590" i="10"/>
  <c r="D1591" i="10"/>
  <c r="T1589" i="10"/>
  <c r="U1589" i="10" s="1"/>
  <c r="V1589" i="10" s="1"/>
  <c r="W1589" i="10" s="1"/>
  <c r="X1589" i="10" s="1"/>
  <c r="Y1589" i="10" s="1"/>
  <c r="Z1589" i="10" s="1"/>
  <c r="AA1589" i="10" s="1"/>
  <c r="AB1589" i="10" s="1"/>
  <c r="AC1589" i="10" s="1"/>
  <c r="H1591" i="10" l="1"/>
  <c r="S1591" i="10" s="1"/>
  <c r="J1591" i="10"/>
  <c r="O1591" i="10"/>
  <c r="R1591" i="10"/>
  <c r="G1591" i="10" s="1"/>
  <c r="K1591" i="10"/>
  <c r="M1591" i="10"/>
  <c r="L1591" i="10"/>
  <c r="Q1591" i="10"/>
  <c r="I1591" i="10"/>
  <c r="D1592" i="10"/>
  <c r="N1591" i="10"/>
  <c r="P1591" i="10"/>
  <c r="T1590" i="10"/>
  <c r="U1590" i="10" s="1"/>
  <c r="V1590" i="10" s="1"/>
  <c r="W1590" i="10" s="1"/>
  <c r="X1590" i="10" s="1"/>
  <c r="Y1590" i="10" s="1"/>
  <c r="Z1590" i="10" s="1"/>
  <c r="AA1590" i="10" s="1"/>
  <c r="AB1590" i="10" s="1"/>
  <c r="AC1590" i="10" s="1"/>
  <c r="R1592" i="10" l="1"/>
  <c r="G1592" i="10" s="1"/>
  <c r="K1592" i="10"/>
  <c r="O1592" i="10"/>
  <c r="P1592" i="10"/>
  <c r="L1592" i="10"/>
  <c r="H1592" i="10"/>
  <c r="S1592" i="10" s="1"/>
  <c r="Q1592" i="10"/>
  <c r="M1592" i="10"/>
  <c r="N1592" i="10"/>
  <c r="J1592" i="10"/>
  <c r="D1593" i="10"/>
  <c r="I1592" i="10"/>
  <c r="T1591" i="10"/>
  <c r="U1591" i="10" s="1"/>
  <c r="V1591" i="10" s="1"/>
  <c r="W1591" i="10" s="1"/>
  <c r="X1591" i="10" s="1"/>
  <c r="Y1591" i="10" s="1"/>
  <c r="Z1591" i="10" s="1"/>
  <c r="AA1591" i="10" s="1"/>
  <c r="AB1591" i="10" s="1"/>
  <c r="AC1591" i="10" s="1"/>
  <c r="T1592" i="10" l="1"/>
  <c r="U1592" i="10" s="1"/>
  <c r="V1592" i="10" s="1"/>
  <c r="W1592" i="10" s="1"/>
  <c r="X1592" i="10" s="1"/>
  <c r="Y1592" i="10" s="1"/>
  <c r="Z1592" i="10" s="1"/>
  <c r="AA1592" i="10" s="1"/>
  <c r="AB1592" i="10" s="1"/>
  <c r="AC1592" i="10" s="1"/>
  <c r="D1594" i="10"/>
  <c r="H1593" i="10"/>
  <c r="S1593" i="10" s="1"/>
  <c r="R1593" i="10"/>
  <c r="G1593" i="10" s="1"/>
  <c r="M1593" i="10"/>
  <c r="J1593" i="10"/>
  <c r="I1593" i="10"/>
  <c r="O1593" i="10"/>
  <c r="N1593" i="10"/>
  <c r="K1593" i="10"/>
  <c r="P1593" i="10"/>
  <c r="Q1593" i="10"/>
  <c r="L1593" i="10"/>
  <c r="T1593" i="10" l="1"/>
  <c r="U1593" i="10" s="1"/>
  <c r="V1593" i="10" s="1"/>
  <c r="W1593" i="10" s="1"/>
  <c r="X1593" i="10" s="1"/>
  <c r="Y1593" i="10" s="1"/>
  <c r="Z1593" i="10" s="1"/>
  <c r="AA1593" i="10" s="1"/>
  <c r="AB1593" i="10" s="1"/>
  <c r="AC1593" i="10" s="1"/>
  <c r="H1594" i="10"/>
  <c r="S1594" i="10" s="1"/>
  <c r="M1594" i="10"/>
  <c r="P1594" i="10"/>
  <c r="R1594" i="10"/>
  <c r="G1594" i="10" s="1"/>
  <c r="L1594" i="10"/>
  <c r="O1594" i="10"/>
  <c r="K1594" i="10"/>
  <c r="Q1594" i="10"/>
  <c r="N1594" i="10"/>
  <c r="J1594" i="10"/>
  <c r="D1595" i="10"/>
  <c r="I1594" i="10"/>
  <c r="T1594" i="10" l="1"/>
  <c r="U1594" i="10" s="1"/>
  <c r="V1594" i="10" s="1"/>
  <c r="W1594" i="10" s="1"/>
  <c r="X1594" i="10" s="1"/>
  <c r="Y1594" i="10" s="1"/>
  <c r="Z1594" i="10" s="1"/>
  <c r="AA1594" i="10" s="1"/>
  <c r="AB1594" i="10" s="1"/>
  <c r="AC1594" i="10" s="1"/>
  <c r="L1595" i="10"/>
  <c r="I1595" i="10"/>
  <c r="N1595" i="10"/>
  <c r="J1595" i="10"/>
  <c r="D1596" i="10"/>
  <c r="Q1595" i="10"/>
  <c r="M1595" i="10"/>
  <c r="H1595" i="10"/>
  <c r="S1595" i="10" s="1"/>
  <c r="O1595" i="10"/>
  <c r="R1595" i="10"/>
  <c r="G1595" i="10" s="1"/>
  <c r="K1595" i="10"/>
  <c r="P1595" i="10"/>
  <c r="L1596" i="10" l="1"/>
  <c r="R1596" i="10"/>
  <c r="G1596" i="10" s="1"/>
  <c r="Q1596" i="10"/>
  <c r="M1596" i="10"/>
  <c r="I1596" i="10"/>
  <c r="P1596" i="10"/>
  <c r="K1596" i="10"/>
  <c r="D1597" i="10"/>
  <c r="N1596" i="10"/>
  <c r="H1596" i="10"/>
  <c r="S1596" i="10" s="1"/>
  <c r="O1596" i="10"/>
  <c r="J1596" i="10"/>
  <c r="T1595" i="10"/>
  <c r="U1595" i="10" s="1"/>
  <c r="V1595" i="10" s="1"/>
  <c r="W1595" i="10" s="1"/>
  <c r="X1595" i="10" s="1"/>
  <c r="Y1595" i="10" s="1"/>
  <c r="Z1595" i="10" s="1"/>
  <c r="AA1595" i="10" s="1"/>
  <c r="AB1595" i="10" s="1"/>
  <c r="AC1595" i="10" s="1"/>
  <c r="T1596" i="10" l="1"/>
  <c r="U1596" i="10" s="1"/>
  <c r="V1596" i="10" s="1"/>
  <c r="W1596" i="10" s="1"/>
  <c r="X1596" i="10" s="1"/>
  <c r="Y1596" i="10" s="1"/>
  <c r="Z1596" i="10" s="1"/>
  <c r="AA1596" i="10" s="1"/>
  <c r="AB1596" i="10" s="1"/>
  <c r="AC1596" i="10" s="1"/>
  <c r="H1597" i="10"/>
  <c r="S1597" i="10" s="1"/>
  <c r="L1597" i="10"/>
  <c r="J1597" i="10"/>
  <c r="N1597" i="10"/>
  <c r="D1598" i="10"/>
  <c r="R1597" i="10"/>
  <c r="G1597" i="10" s="1"/>
  <c r="O1597" i="10"/>
  <c r="Q1597" i="10"/>
  <c r="I1597" i="10"/>
  <c r="K1597" i="10"/>
  <c r="P1597" i="10"/>
  <c r="M1597" i="10"/>
  <c r="T1597" i="10" l="1"/>
  <c r="U1597" i="10" s="1"/>
  <c r="V1597" i="10" s="1"/>
  <c r="W1597" i="10" s="1"/>
  <c r="X1597" i="10" s="1"/>
  <c r="Y1597" i="10" s="1"/>
  <c r="Z1597" i="10" s="1"/>
  <c r="AA1597" i="10" s="1"/>
  <c r="AB1597" i="10" s="1"/>
  <c r="AC1597" i="10" s="1"/>
  <c r="H1598" i="10"/>
  <c r="S1598" i="10" s="1"/>
  <c r="K1598" i="10"/>
  <c r="N1598" i="10"/>
  <c r="M1598" i="10"/>
  <c r="I1598" i="10"/>
  <c r="O1598" i="10"/>
  <c r="Q1598" i="10"/>
  <c r="L1598" i="10"/>
  <c r="D1599" i="10"/>
  <c r="P1598" i="10"/>
  <c r="R1598" i="10"/>
  <c r="G1598" i="10" s="1"/>
  <c r="J1598" i="10"/>
  <c r="T1598" i="10" l="1"/>
  <c r="U1598" i="10" s="1"/>
  <c r="V1598" i="10" s="1"/>
  <c r="W1598" i="10" s="1"/>
  <c r="X1598" i="10" s="1"/>
  <c r="Y1598" i="10" s="1"/>
  <c r="Z1598" i="10" s="1"/>
  <c r="AA1598" i="10" s="1"/>
  <c r="AB1598" i="10" s="1"/>
  <c r="AC1598" i="10" s="1"/>
  <c r="H1599" i="10"/>
  <c r="S1599" i="10" s="1"/>
  <c r="L1599" i="10"/>
  <c r="Q1599" i="10"/>
  <c r="P1599" i="10"/>
  <c r="J1599" i="10"/>
  <c r="K1599" i="10"/>
  <c r="I1599" i="10"/>
  <c r="D1600" i="10"/>
  <c r="M1599" i="10"/>
  <c r="O1599" i="10"/>
  <c r="N1599" i="10"/>
  <c r="R1599" i="10"/>
  <c r="G1599" i="10" s="1"/>
  <c r="T1599" i="10" l="1"/>
  <c r="U1599" i="10" s="1"/>
  <c r="V1599" i="10" s="1"/>
  <c r="W1599" i="10" s="1"/>
  <c r="X1599" i="10" s="1"/>
  <c r="Y1599" i="10" s="1"/>
  <c r="Z1599" i="10" s="1"/>
  <c r="AA1599" i="10" s="1"/>
  <c r="AB1599" i="10" s="1"/>
  <c r="AC1599" i="10" s="1"/>
  <c r="H1600" i="10"/>
  <c r="S1600" i="10" s="1"/>
  <c r="P1600" i="10"/>
  <c r="Q1600" i="10"/>
  <c r="D1601" i="10"/>
  <c r="I1600" i="10"/>
  <c r="M1600" i="10"/>
  <c r="L1600" i="10"/>
  <c r="N1600" i="10"/>
  <c r="R1600" i="10"/>
  <c r="G1600" i="10" s="1"/>
  <c r="J1600" i="10"/>
  <c r="K1600" i="10"/>
  <c r="O1600" i="10"/>
  <c r="I1601" i="10" l="1"/>
  <c r="J1601" i="10"/>
  <c r="Q1601" i="10"/>
  <c r="L1601" i="10"/>
  <c r="O1601" i="10"/>
  <c r="P1601" i="10"/>
  <c r="N1601" i="10"/>
  <c r="R1601" i="10"/>
  <c r="G1601" i="10" s="1"/>
  <c r="D1602" i="10"/>
  <c r="M1601" i="10"/>
  <c r="H1601" i="10"/>
  <c r="S1601" i="10" s="1"/>
  <c r="K1601" i="10"/>
  <c r="T1600" i="10"/>
  <c r="U1600" i="10" s="1"/>
  <c r="V1600" i="10" s="1"/>
  <c r="W1600" i="10" s="1"/>
  <c r="X1600" i="10" s="1"/>
  <c r="Y1600" i="10" s="1"/>
  <c r="Z1600" i="10" s="1"/>
  <c r="AA1600" i="10" s="1"/>
  <c r="AB1600" i="10" s="1"/>
  <c r="AC1600" i="10" s="1"/>
  <c r="T1601" i="10" l="1"/>
  <c r="U1601" i="10" s="1"/>
  <c r="V1601" i="10" s="1"/>
  <c r="W1601" i="10" s="1"/>
  <c r="X1601" i="10" s="1"/>
  <c r="Y1601" i="10" s="1"/>
  <c r="Z1601" i="10" s="1"/>
  <c r="AA1601" i="10" s="1"/>
  <c r="AB1601" i="10" s="1"/>
  <c r="AC1601" i="10" s="1"/>
  <c r="N1602" i="10"/>
  <c r="Q1602" i="10"/>
  <c r="O1602" i="10"/>
  <c r="P1602" i="10"/>
  <c r="D1603" i="10"/>
  <c r="K1602" i="10"/>
  <c r="L1602" i="10"/>
  <c r="H1602" i="10"/>
  <c r="S1602" i="10" s="1"/>
  <c r="M1602" i="10"/>
  <c r="R1602" i="10"/>
  <c r="G1602" i="10" s="1"/>
  <c r="J1602" i="10"/>
  <c r="I1602" i="10"/>
  <c r="T1602" i="10" l="1"/>
  <c r="U1602" i="10" s="1"/>
  <c r="V1602" i="10" s="1"/>
  <c r="W1602" i="10" s="1"/>
  <c r="X1602" i="10" s="1"/>
  <c r="Y1602" i="10" s="1"/>
  <c r="Z1602" i="10" s="1"/>
  <c r="AA1602" i="10" s="1"/>
  <c r="AB1602" i="10" s="1"/>
  <c r="AC1602" i="10" s="1"/>
  <c r="J1603" i="10"/>
  <c r="P1603" i="10"/>
  <c r="Q1603" i="10"/>
  <c r="L1603" i="10"/>
  <c r="M1603" i="10"/>
  <c r="N1603" i="10"/>
  <c r="H1603" i="10"/>
  <c r="S1603" i="10" s="1"/>
  <c r="I1603" i="10"/>
  <c r="R1603" i="10"/>
  <c r="G1603" i="10" s="1"/>
  <c r="D1604" i="10"/>
  <c r="O1603" i="10"/>
  <c r="K1603" i="10"/>
  <c r="H1604" i="10" l="1"/>
  <c r="S1604" i="10" s="1"/>
  <c r="D1605" i="10"/>
  <c r="L1604" i="10"/>
  <c r="K1604" i="10"/>
  <c r="J1604" i="10"/>
  <c r="M1604" i="10"/>
  <c r="N1604" i="10"/>
  <c r="P1604" i="10"/>
  <c r="I1604" i="10"/>
  <c r="Q1604" i="10"/>
  <c r="R1604" i="10"/>
  <c r="G1604" i="10" s="1"/>
  <c r="O1604" i="10"/>
  <c r="T1603" i="10"/>
  <c r="U1603" i="10" s="1"/>
  <c r="V1603" i="10" s="1"/>
  <c r="W1603" i="10" s="1"/>
  <c r="X1603" i="10" s="1"/>
  <c r="Y1603" i="10" s="1"/>
  <c r="Z1603" i="10" s="1"/>
  <c r="AA1603" i="10" s="1"/>
  <c r="AB1603" i="10" s="1"/>
  <c r="AC1603" i="10" s="1"/>
  <c r="R1605" i="10" l="1"/>
  <c r="G1605" i="10" s="1"/>
  <c r="H1605" i="10"/>
  <c r="S1605" i="10" s="1"/>
  <c r="J1605" i="10"/>
  <c r="L1605" i="10"/>
  <c r="P1605" i="10"/>
  <c r="O1605" i="10"/>
  <c r="Q1605" i="10"/>
  <c r="K1605" i="10"/>
  <c r="N1605" i="10"/>
  <c r="D1606" i="10"/>
  <c r="M1605" i="10"/>
  <c r="I1605" i="10"/>
  <c r="T1604" i="10"/>
  <c r="U1604" i="10" s="1"/>
  <c r="V1604" i="10" s="1"/>
  <c r="W1604" i="10" s="1"/>
  <c r="X1604" i="10" s="1"/>
  <c r="Y1604" i="10" s="1"/>
  <c r="Z1604" i="10" s="1"/>
  <c r="AA1604" i="10" s="1"/>
  <c r="AB1604" i="10" s="1"/>
  <c r="AC1604" i="10" s="1"/>
  <c r="H1606" i="10" l="1"/>
  <c r="S1606" i="10" s="1"/>
  <c r="J1606" i="10"/>
  <c r="Q1606" i="10"/>
  <c r="K1606" i="10"/>
  <c r="I1606" i="10"/>
  <c r="D1607" i="10"/>
  <c r="N1606" i="10"/>
  <c r="M1606" i="10"/>
  <c r="R1606" i="10"/>
  <c r="G1606" i="10" s="1"/>
  <c r="L1606" i="10"/>
  <c r="O1606" i="10"/>
  <c r="P1606" i="10"/>
  <c r="T1605" i="10"/>
  <c r="U1605" i="10" s="1"/>
  <c r="V1605" i="10" s="1"/>
  <c r="W1605" i="10" s="1"/>
  <c r="X1605" i="10" s="1"/>
  <c r="Y1605" i="10" s="1"/>
  <c r="Z1605" i="10" s="1"/>
  <c r="AA1605" i="10" s="1"/>
  <c r="AB1605" i="10" s="1"/>
  <c r="AC1605" i="10" s="1"/>
  <c r="H1607" i="10" l="1"/>
  <c r="S1607" i="10" s="1"/>
  <c r="M1607" i="10"/>
  <c r="N1607" i="10"/>
  <c r="R1607" i="10"/>
  <c r="G1607" i="10" s="1"/>
  <c r="K1607" i="10"/>
  <c r="I1607" i="10"/>
  <c r="J1607" i="10"/>
  <c r="L1607" i="10"/>
  <c r="D1608" i="10"/>
  <c r="P1607" i="10"/>
  <c r="O1607" i="10"/>
  <c r="Q1607" i="10"/>
  <c r="T1606" i="10"/>
  <c r="U1606" i="10" s="1"/>
  <c r="V1606" i="10" s="1"/>
  <c r="W1606" i="10" s="1"/>
  <c r="X1606" i="10" s="1"/>
  <c r="Y1606" i="10" s="1"/>
  <c r="Z1606" i="10" s="1"/>
  <c r="AA1606" i="10" s="1"/>
  <c r="AB1606" i="10" s="1"/>
  <c r="AC1606" i="10" s="1"/>
  <c r="H1608" i="10" l="1"/>
  <c r="S1608" i="10" s="1"/>
  <c r="R1608" i="10"/>
  <c r="G1608" i="10" s="1"/>
  <c r="K1608" i="10"/>
  <c r="J1608" i="10"/>
  <c r="N1608" i="10"/>
  <c r="P1608" i="10"/>
  <c r="L1608" i="10"/>
  <c r="I1608" i="10"/>
  <c r="D1609" i="10"/>
  <c r="O1608" i="10"/>
  <c r="Q1608" i="10"/>
  <c r="M1608" i="10"/>
  <c r="T1607" i="10"/>
  <c r="U1607" i="10" s="1"/>
  <c r="V1607" i="10" s="1"/>
  <c r="W1607" i="10" s="1"/>
  <c r="X1607" i="10" s="1"/>
  <c r="Y1607" i="10" s="1"/>
  <c r="Z1607" i="10" s="1"/>
  <c r="AA1607" i="10" s="1"/>
  <c r="AB1607" i="10" s="1"/>
  <c r="AC1607" i="10" s="1"/>
  <c r="H1609" i="10" l="1"/>
  <c r="S1609" i="10" s="1"/>
  <c r="O1609" i="10"/>
  <c r="M1609" i="10"/>
  <c r="D1610" i="10"/>
  <c r="Q1609" i="10"/>
  <c r="L1609" i="10"/>
  <c r="N1609" i="10"/>
  <c r="R1609" i="10"/>
  <c r="G1609" i="10" s="1"/>
  <c r="P1609" i="10"/>
  <c r="J1609" i="10"/>
  <c r="I1609" i="10"/>
  <c r="K1609" i="10"/>
  <c r="T1608" i="10"/>
  <c r="U1608" i="10" s="1"/>
  <c r="V1608" i="10" s="1"/>
  <c r="W1608" i="10" s="1"/>
  <c r="X1608" i="10" s="1"/>
  <c r="Y1608" i="10" s="1"/>
  <c r="Z1608" i="10" s="1"/>
  <c r="AA1608" i="10" s="1"/>
  <c r="AB1608" i="10" s="1"/>
  <c r="AC1608" i="10" s="1"/>
  <c r="H1610" i="10" l="1"/>
  <c r="S1610" i="10" s="1"/>
  <c r="J1610" i="10"/>
  <c r="N1610" i="10"/>
  <c r="L1610" i="10"/>
  <c r="K1610" i="10"/>
  <c r="R1610" i="10"/>
  <c r="G1610" i="10" s="1"/>
  <c r="P1610" i="10"/>
  <c r="M1610" i="10"/>
  <c r="D1611" i="10"/>
  <c r="Q1610" i="10"/>
  <c r="O1610" i="10"/>
  <c r="I1610" i="10"/>
  <c r="T1609" i="10"/>
  <c r="U1609" i="10" s="1"/>
  <c r="V1609" i="10" s="1"/>
  <c r="W1609" i="10" s="1"/>
  <c r="X1609" i="10" s="1"/>
  <c r="Y1609" i="10" s="1"/>
  <c r="Z1609" i="10" s="1"/>
  <c r="AA1609" i="10" s="1"/>
  <c r="AB1609" i="10" s="1"/>
  <c r="AC1609" i="10" s="1"/>
  <c r="H1611" i="10" l="1"/>
  <c r="S1611" i="10" s="1"/>
  <c r="P1611" i="10"/>
  <c r="L1611" i="10"/>
  <c r="D1612" i="10"/>
  <c r="N1611" i="10"/>
  <c r="K1611" i="10"/>
  <c r="R1611" i="10"/>
  <c r="G1611" i="10" s="1"/>
  <c r="Q1611" i="10"/>
  <c r="M1611" i="10"/>
  <c r="J1611" i="10"/>
  <c r="I1611" i="10"/>
  <c r="O1611" i="10"/>
  <c r="T1610" i="10"/>
  <c r="U1610" i="10" s="1"/>
  <c r="V1610" i="10" s="1"/>
  <c r="W1610" i="10" s="1"/>
  <c r="X1610" i="10" s="1"/>
  <c r="Y1610" i="10" s="1"/>
  <c r="Z1610" i="10" s="1"/>
  <c r="AA1610" i="10" s="1"/>
  <c r="AB1610" i="10" s="1"/>
  <c r="AC1610" i="10" s="1"/>
  <c r="T1611" i="10" l="1"/>
  <c r="U1611" i="10" s="1"/>
  <c r="V1611" i="10" s="1"/>
  <c r="W1611" i="10" s="1"/>
  <c r="X1611" i="10" s="1"/>
  <c r="Y1611" i="10" s="1"/>
  <c r="Z1611" i="10" s="1"/>
  <c r="AA1611" i="10" s="1"/>
  <c r="AB1611" i="10" s="1"/>
  <c r="AC1611" i="10" s="1"/>
  <c r="O1612" i="10"/>
  <c r="R1612" i="10"/>
  <c r="G1612" i="10" s="1"/>
  <c r="D1613" i="10"/>
  <c r="Q1612" i="10"/>
  <c r="I1612" i="10"/>
  <c r="N1612" i="10"/>
  <c r="H1612" i="10"/>
  <c r="S1612" i="10" s="1"/>
  <c r="M1612" i="10"/>
  <c r="K1612" i="10"/>
  <c r="L1612" i="10"/>
  <c r="J1612" i="10"/>
  <c r="P1612" i="10"/>
  <c r="H1613" i="10" l="1"/>
  <c r="S1613" i="10" s="1"/>
  <c r="J1613" i="10"/>
  <c r="M1613" i="10"/>
  <c r="Q1613" i="10"/>
  <c r="I1613" i="10"/>
  <c r="N1613" i="10"/>
  <c r="P1613" i="10"/>
  <c r="D1614" i="10"/>
  <c r="R1613" i="10"/>
  <c r="G1613" i="10" s="1"/>
  <c r="L1613" i="10"/>
  <c r="K1613" i="10"/>
  <c r="O1613" i="10"/>
  <c r="T1612" i="10"/>
  <c r="U1612" i="10" s="1"/>
  <c r="V1612" i="10" s="1"/>
  <c r="W1612" i="10" s="1"/>
  <c r="X1612" i="10" s="1"/>
  <c r="Y1612" i="10" s="1"/>
  <c r="Z1612" i="10" s="1"/>
  <c r="AA1612" i="10" s="1"/>
  <c r="AB1612" i="10" s="1"/>
  <c r="AC1612" i="10" s="1"/>
  <c r="O1614" i="10" l="1"/>
  <c r="D1615" i="10"/>
  <c r="L1614" i="10"/>
  <c r="H1614" i="10"/>
  <c r="S1614" i="10" s="1"/>
  <c r="P1614" i="10"/>
  <c r="N1614" i="10"/>
  <c r="I1614" i="10"/>
  <c r="J1614" i="10"/>
  <c r="M1614" i="10"/>
  <c r="Q1614" i="10"/>
  <c r="K1614" i="10"/>
  <c r="R1614" i="10"/>
  <c r="G1614" i="10" s="1"/>
  <c r="T1613" i="10"/>
  <c r="U1613" i="10" s="1"/>
  <c r="V1613" i="10" s="1"/>
  <c r="W1613" i="10" s="1"/>
  <c r="X1613" i="10" s="1"/>
  <c r="Y1613" i="10" s="1"/>
  <c r="Z1613" i="10" s="1"/>
  <c r="AA1613" i="10" s="1"/>
  <c r="AB1613" i="10" s="1"/>
  <c r="AC1613" i="10" s="1"/>
  <c r="I1615" i="10" l="1"/>
  <c r="R1615" i="10"/>
  <c r="G1615" i="10" s="1"/>
  <c r="M1615" i="10"/>
  <c r="H1615" i="10"/>
  <c r="S1615" i="10" s="1"/>
  <c r="N1615" i="10"/>
  <c r="Q1615" i="10"/>
  <c r="P1615" i="10"/>
  <c r="D1616" i="10"/>
  <c r="O1615" i="10"/>
  <c r="L1615" i="10"/>
  <c r="K1615" i="10"/>
  <c r="J1615" i="10"/>
  <c r="T1614" i="10"/>
  <c r="U1614" i="10" s="1"/>
  <c r="V1614" i="10" s="1"/>
  <c r="W1614" i="10" s="1"/>
  <c r="X1614" i="10" s="1"/>
  <c r="Y1614" i="10" s="1"/>
  <c r="Z1614" i="10" s="1"/>
  <c r="AA1614" i="10" s="1"/>
  <c r="AB1614" i="10" s="1"/>
  <c r="AC1614" i="10" s="1"/>
  <c r="T1615" i="10" l="1"/>
  <c r="U1615" i="10" s="1"/>
  <c r="V1615" i="10" s="1"/>
  <c r="W1615" i="10" s="1"/>
  <c r="X1615" i="10" s="1"/>
  <c r="Y1615" i="10" s="1"/>
  <c r="Z1615" i="10" s="1"/>
  <c r="AA1615" i="10" s="1"/>
  <c r="AB1615" i="10" s="1"/>
  <c r="AC1615" i="10" s="1"/>
  <c r="D1617" i="10"/>
  <c r="R1616" i="10"/>
  <c r="G1616" i="10" s="1"/>
  <c r="I1616" i="10"/>
  <c r="N1616" i="10"/>
  <c r="J1616" i="10"/>
  <c r="O1616" i="10"/>
  <c r="H1616" i="10"/>
  <c r="S1616" i="10" s="1"/>
  <c r="M1616" i="10"/>
  <c r="Q1616" i="10"/>
  <c r="P1616" i="10"/>
  <c r="L1616" i="10"/>
  <c r="K1616" i="10"/>
  <c r="P1617" i="10" l="1"/>
  <c r="J1617" i="10"/>
  <c r="Q1617" i="10"/>
  <c r="H1617" i="10"/>
  <c r="S1617" i="10" s="1"/>
  <c r="M1617" i="10"/>
  <c r="L1617" i="10"/>
  <c r="D1618" i="10"/>
  <c r="I1617" i="10"/>
  <c r="O1617" i="10"/>
  <c r="K1617" i="10"/>
  <c r="N1617" i="10"/>
  <c r="R1617" i="10"/>
  <c r="G1617" i="10" s="1"/>
  <c r="T1616" i="10"/>
  <c r="U1616" i="10" s="1"/>
  <c r="V1616" i="10" s="1"/>
  <c r="W1616" i="10" s="1"/>
  <c r="X1616" i="10" s="1"/>
  <c r="Y1616" i="10" s="1"/>
  <c r="Z1616" i="10" s="1"/>
  <c r="AA1616" i="10" s="1"/>
  <c r="AB1616" i="10" s="1"/>
  <c r="AC1616" i="10" s="1"/>
  <c r="H1618" i="10" l="1"/>
  <c r="S1618" i="10" s="1"/>
  <c r="L1618" i="10"/>
  <c r="D1619" i="10"/>
  <c r="O1618" i="10"/>
  <c r="K1618" i="10"/>
  <c r="R1618" i="10"/>
  <c r="G1618" i="10" s="1"/>
  <c r="I1618" i="10"/>
  <c r="J1618" i="10"/>
  <c r="M1618" i="10"/>
  <c r="Q1618" i="10"/>
  <c r="N1618" i="10"/>
  <c r="P1618" i="10"/>
  <c r="T1617" i="10"/>
  <c r="U1617" i="10" s="1"/>
  <c r="V1617" i="10" s="1"/>
  <c r="W1617" i="10" s="1"/>
  <c r="X1617" i="10" s="1"/>
  <c r="Y1617" i="10" s="1"/>
  <c r="Z1617" i="10" s="1"/>
  <c r="AA1617" i="10" s="1"/>
  <c r="AB1617" i="10" s="1"/>
  <c r="AC1617" i="10" s="1"/>
  <c r="M1619" i="10" l="1"/>
  <c r="I1619" i="10"/>
  <c r="Q1619" i="10"/>
  <c r="P1619" i="10"/>
  <c r="R1619" i="10"/>
  <c r="G1619" i="10" s="1"/>
  <c r="D1620" i="10"/>
  <c r="J1619" i="10"/>
  <c r="H1619" i="10"/>
  <c r="S1619" i="10" s="1"/>
  <c r="O1619" i="10"/>
  <c r="K1619" i="10"/>
  <c r="N1619" i="10"/>
  <c r="L1619" i="10"/>
  <c r="T1618" i="10"/>
  <c r="U1618" i="10" s="1"/>
  <c r="V1618" i="10" s="1"/>
  <c r="W1618" i="10" s="1"/>
  <c r="X1618" i="10" s="1"/>
  <c r="Y1618" i="10" s="1"/>
  <c r="Z1618" i="10" s="1"/>
  <c r="AA1618" i="10" s="1"/>
  <c r="AB1618" i="10" s="1"/>
  <c r="AC1618" i="10" s="1"/>
  <c r="H1620" i="10" l="1"/>
  <c r="S1620" i="10" s="1"/>
  <c r="P1620" i="10"/>
  <c r="L1620" i="10"/>
  <c r="Q1620" i="10"/>
  <c r="R1620" i="10"/>
  <c r="G1620" i="10" s="1"/>
  <c r="K1620" i="10"/>
  <c r="I1620" i="10"/>
  <c r="O1620" i="10"/>
  <c r="N1620" i="10"/>
  <c r="M1620" i="10"/>
  <c r="J1620" i="10"/>
  <c r="D1621" i="10"/>
  <c r="T1619" i="10"/>
  <c r="U1619" i="10" s="1"/>
  <c r="V1619" i="10" s="1"/>
  <c r="W1619" i="10" s="1"/>
  <c r="X1619" i="10" s="1"/>
  <c r="Y1619" i="10" s="1"/>
  <c r="Z1619" i="10" s="1"/>
  <c r="AA1619" i="10" s="1"/>
  <c r="AB1619" i="10" s="1"/>
  <c r="AC1619" i="10" s="1"/>
  <c r="D1622" i="10" l="1"/>
  <c r="J1621" i="10"/>
  <c r="I1621" i="10"/>
  <c r="R1621" i="10"/>
  <c r="G1621" i="10" s="1"/>
  <c r="L1621" i="10"/>
  <c r="N1621" i="10"/>
  <c r="H1621" i="10"/>
  <c r="S1621" i="10" s="1"/>
  <c r="M1621" i="10"/>
  <c r="K1621" i="10"/>
  <c r="Q1621" i="10"/>
  <c r="O1621" i="10"/>
  <c r="P1621" i="10"/>
  <c r="T1620" i="10"/>
  <c r="U1620" i="10" s="1"/>
  <c r="V1620" i="10" s="1"/>
  <c r="W1620" i="10" s="1"/>
  <c r="X1620" i="10" s="1"/>
  <c r="Y1620" i="10" s="1"/>
  <c r="Z1620" i="10" s="1"/>
  <c r="AA1620" i="10" s="1"/>
  <c r="AB1620" i="10" s="1"/>
  <c r="AC1620" i="10" s="1"/>
  <c r="T1621" i="10" l="1"/>
  <c r="U1621" i="10" s="1"/>
  <c r="V1621" i="10" s="1"/>
  <c r="W1621" i="10" s="1"/>
  <c r="X1621" i="10" s="1"/>
  <c r="Y1621" i="10" s="1"/>
  <c r="Z1621" i="10" s="1"/>
  <c r="AA1621" i="10" s="1"/>
  <c r="AB1621" i="10" s="1"/>
  <c r="AC1621" i="10" s="1"/>
  <c r="H1622" i="10"/>
  <c r="S1622" i="10" s="1"/>
  <c r="N1622" i="10"/>
  <c r="L1622" i="10"/>
  <c r="O1622" i="10"/>
  <c r="R1622" i="10"/>
  <c r="G1622" i="10" s="1"/>
  <c r="Q1622" i="10"/>
  <c r="I1622" i="10"/>
  <c r="K1622" i="10"/>
  <c r="P1622" i="10"/>
  <c r="M1622" i="10"/>
  <c r="D1623" i="10"/>
  <c r="J1622" i="10"/>
  <c r="T1622" i="10" l="1"/>
  <c r="U1622" i="10" s="1"/>
  <c r="V1622" i="10" s="1"/>
  <c r="W1622" i="10" s="1"/>
  <c r="X1622" i="10" s="1"/>
  <c r="Y1622" i="10" s="1"/>
  <c r="Z1622" i="10" s="1"/>
  <c r="AA1622" i="10" s="1"/>
  <c r="AB1622" i="10" s="1"/>
  <c r="AC1622" i="10" s="1"/>
  <c r="H1623" i="10"/>
  <c r="S1623" i="10" s="1"/>
  <c r="D1624" i="10"/>
  <c r="O1623" i="10"/>
  <c r="I1623" i="10"/>
  <c r="M1623" i="10"/>
  <c r="R1623" i="10"/>
  <c r="G1623" i="10" s="1"/>
  <c r="P1623" i="10"/>
  <c r="L1623" i="10"/>
  <c r="J1623" i="10"/>
  <c r="Q1623" i="10"/>
  <c r="K1623" i="10"/>
  <c r="N1623" i="10"/>
  <c r="T1623" i="10" l="1"/>
  <c r="U1623" i="10" s="1"/>
  <c r="V1623" i="10" s="1"/>
  <c r="W1623" i="10" s="1"/>
  <c r="X1623" i="10" s="1"/>
  <c r="Y1623" i="10" s="1"/>
  <c r="Z1623" i="10" s="1"/>
  <c r="AA1623" i="10" s="1"/>
  <c r="AB1623" i="10" s="1"/>
  <c r="AC1623" i="10" s="1"/>
  <c r="H1624" i="10"/>
  <c r="S1624" i="10" s="1"/>
  <c r="L1624" i="10"/>
  <c r="K1624" i="10"/>
  <c r="P1624" i="10"/>
  <c r="R1624" i="10"/>
  <c r="G1624" i="10" s="1"/>
  <c r="Q1624" i="10"/>
  <c r="N1624" i="10"/>
  <c r="I1624" i="10"/>
  <c r="O1624" i="10"/>
  <c r="M1624" i="10"/>
  <c r="D1625" i="10"/>
  <c r="J1624" i="10"/>
  <c r="D1626" i="10" l="1"/>
  <c r="K1625" i="10"/>
  <c r="H1625" i="10"/>
  <c r="S1625" i="10" s="1"/>
  <c r="N1625" i="10"/>
  <c r="Q1625" i="10"/>
  <c r="I1625" i="10"/>
  <c r="J1625" i="10"/>
  <c r="O1625" i="10"/>
  <c r="L1625" i="10"/>
  <c r="R1625" i="10"/>
  <c r="G1625" i="10" s="1"/>
  <c r="P1625" i="10"/>
  <c r="M1625" i="10"/>
  <c r="T1624" i="10"/>
  <c r="U1624" i="10" s="1"/>
  <c r="V1624" i="10" s="1"/>
  <c r="W1624" i="10" s="1"/>
  <c r="X1624" i="10" s="1"/>
  <c r="Y1624" i="10" s="1"/>
  <c r="Z1624" i="10" s="1"/>
  <c r="AA1624" i="10" s="1"/>
  <c r="AB1624" i="10" s="1"/>
  <c r="AC1624" i="10" s="1"/>
  <c r="T1625" i="10" l="1"/>
  <c r="U1625" i="10" s="1"/>
  <c r="V1625" i="10" s="1"/>
  <c r="W1625" i="10" s="1"/>
  <c r="X1625" i="10" s="1"/>
  <c r="Y1625" i="10" s="1"/>
  <c r="Z1625" i="10" s="1"/>
  <c r="AA1625" i="10" s="1"/>
  <c r="AB1625" i="10" s="1"/>
  <c r="AC1625" i="10" s="1"/>
  <c r="H1626" i="10"/>
  <c r="S1626" i="10" s="1"/>
  <c r="M1626" i="10"/>
  <c r="J1626" i="10"/>
  <c r="R1626" i="10"/>
  <c r="G1626" i="10" s="1"/>
  <c r="L1626" i="10"/>
  <c r="P1626" i="10"/>
  <c r="N1626" i="10"/>
  <c r="O1626" i="10"/>
  <c r="K1626" i="10"/>
  <c r="I1626" i="10"/>
  <c r="D1627" i="10"/>
  <c r="Q1626" i="10"/>
  <c r="H1627" i="10" l="1"/>
  <c r="S1627" i="10" s="1"/>
  <c r="D1628" i="10"/>
  <c r="R1627" i="10"/>
  <c r="G1627" i="10" s="1"/>
  <c r="P1627" i="10"/>
  <c r="Q1627" i="10"/>
  <c r="M1627" i="10"/>
  <c r="O1627" i="10"/>
  <c r="I1627" i="10"/>
  <c r="L1627" i="10"/>
  <c r="N1627" i="10"/>
  <c r="K1627" i="10"/>
  <c r="J1627" i="10"/>
  <c r="T1626" i="10"/>
  <c r="U1626" i="10" s="1"/>
  <c r="V1626" i="10" s="1"/>
  <c r="W1626" i="10" s="1"/>
  <c r="X1626" i="10" s="1"/>
  <c r="Y1626" i="10" s="1"/>
  <c r="Z1626" i="10" s="1"/>
  <c r="AA1626" i="10" s="1"/>
  <c r="AB1626" i="10" s="1"/>
  <c r="AC1626" i="10" s="1"/>
  <c r="R1628" i="10" l="1"/>
  <c r="G1628" i="10" s="1"/>
  <c r="H1628" i="10"/>
  <c r="S1628" i="10" s="1"/>
  <c r="I1628" i="10"/>
  <c r="L1628" i="10"/>
  <c r="N1628" i="10"/>
  <c r="O1628" i="10"/>
  <c r="M1628" i="10"/>
  <c r="J1628" i="10"/>
  <c r="K1628" i="10"/>
  <c r="Q1628" i="10"/>
  <c r="D1629" i="10"/>
  <c r="P1628" i="10"/>
  <c r="T1627" i="10"/>
  <c r="U1627" i="10" s="1"/>
  <c r="V1627" i="10" s="1"/>
  <c r="W1627" i="10" s="1"/>
  <c r="X1627" i="10" s="1"/>
  <c r="Y1627" i="10" s="1"/>
  <c r="Z1627" i="10" s="1"/>
  <c r="AA1627" i="10" s="1"/>
  <c r="AB1627" i="10" s="1"/>
  <c r="AC1627" i="10" s="1"/>
  <c r="D1630" i="10" l="1"/>
  <c r="O1629" i="10"/>
  <c r="M1629" i="10"/>
  <c r="L1629" i="10"/>
  <c r="Q1629" i="10"/>
  <c r="P1629" i="10"/>
  <c r="I1629" i="10"/>
  <c r="H1629" i="10"/>
  <c r="S1629" i="10" s="1"/>
  <c r="R1629" i="10"/>
  <c r="G1629" i="10" s="1"/>
  <c r="K1629" i="10"/>
  <c r="J1629" i="10"/>
  <c r="N1629" i="10"/>
  <c r="T1628" i="10"/>
  <c r="U1628" i="10" s="1"/>
  <c r="V1628" i="10" s="1"/>
  <c r="W1628" i="10" s="1"/>
  <c r="X1628" i="10" s="1"/>
  <c r="Y1628" i="10" s="1"/>
  <c r="Z1628" i="10" s="1"/>
  <c r="AA1628" i="10" s="1"/>
  <c r="AB1628" i="10" s="1"/>
  <c r="AC1628" i="10" s="1"/>
  <c r="T1629" i="10" l="1"/>
  <c r="U1629" i="10" s="1"/>
  <c r="V1629" i="10" s="1"/>
  <c r="W1629" i="10" s="1"/>
  <c r="X1629" i="10" s="1"/>
  <c r="Y1629" i="10" s="1"/>
  <c r="Z1629" i="10" s="1"/>
  <c r="AA1629" i="10" s="1"/>
  <c r="AB1629" i="10" s="1"/>
  <c r="AC1629" i="10" s="1"/>
  <c r="R1630" i="10"/>
  <c r="G1630" i="10" s="1"/>
  <c r="Q1630" i="10"/>
  <c r="M1630" i="10"/>
  <c r="J1630" i="10"/>
  <c r="H1630" i="10"/>
  <c r="S1630" i="10" s="1"/>
  <c r="L1630" i="10"/>
  <c r="I1630" i="10"/>
  <c r="O1630" i="10"/>
  <c r="K1630" i="10"/>
  <c r="N1630" i="10"/>
  <c r="P1630" i="10"/>
  <c r="D1631" i="10"/>
  <c r="H1631" i="10" l="1"/>
  <c r="S1631" i="10" s="1"/>
  <c r="D1632" i="10"/>
  <c r="P1631" i="10"/>
  <c r="O1631" i="10"/>
  <c r="J1631" i="10"/>
  <c r="K1631" i="10"/>
  <c r="L1631" i="10"/>
  <c r="Q1631" i="10"/>
  <c r="R1631" i="10"/>
  <c r="G1631" i="10" s="1"/>
  <c r="M1631" i="10"/>
  <c r="N1631" i="10"/>
  <c r="I1631" i="10"/>
  <c r="T1630" i="10"/>
  <c r="U1630" i="10" s="1"/>
  <c r="V1630" i="10" s="1"/>
  <c r="W1630" i="10" s="1"/>
  <c r="X1630" i="10" s="1"/>
  <c r="Y1630" i="10" s="1"/>
  <c r="Z1630" i="10" s="1"/>
  <c r="AA1630" i="10" s="1"/>
  <c r="AB1630" i="10" s="1"/>
  <c r="AC1630" i="10" s="1"/>
  <c r="O1632" i="10" l="1"/>
  <c r="P1632" i="10"/>
  <c r="J1632" i="10"/>
  <c r="I1632" i="10"/>
  <c r="H1632" i="10"/>
  <c r="S1632" i="10" s="1"/>
  <c r="K1632" i="10"/>
  <c r="Q1632" i="10"/>
  <c r="N1632" i="10"/>
  <c r="M1632" i="10"/>
  <c r="L1632" i="10"/>
  <c r="D1633" i="10"/>
  <c r="R1632" i="10"/>
  <c r="G1632" i="10" s="1"/>
  <c r="T1631" i="10"/>
  <c r="U1631" i="10" s="1"/>
  <c r="V1631" i="10" s="1"/>
  <c r="W1631" i="10" s="1"/>
  <c r="X1631" i="10" s="1"/>
  <c r="Y1631" i="10" s="1"/>
  <c r="Z1631" i="10" s="1"/>
  <c r="AA1631" i="10" s="1"/>
  <c r="AB1631" i="10" s="1"/>
  <c r="AC1631" i="10" s="1"/>
  <c r="T1632" i="10" l="1"/>
  <c r="U1632" i="10" s="1"/>
  <c r="V1632" i="10" s="1"/>
  <c r="W1632" i="10" s="1"/>
  <c r="X1632" i="10" s="1"/>
  <c r="Y1632" i="10" s="1"/>
  <c r="Z1632" i="10" s="1"/>
  <c r="AA1632" i="10" s="1"/>
  <c r="AB1632" i="10" s="1"/>
  <c r="AC1632" i="10" s="1"/>
  <c r="Q1633" i="10"/>
  <c r="J1633" i="10"/>
  <c r="N1633" i="10"/>
  <c r="L1633" i="10"/>
  <c r="D1634" i="10"/>
  <c r="P1633" i="10"/>
  <c r="I1633" i="10"/>
  <c r="H1633" i="10"/>
  <c r="S1633" i="10" s="1"/>
  <c r="M1633" i="10"/>
  <c r="R1633" i="10"/>
  <c r="G1633" i="10" s="1"/>
  <c r="K1633" i="10"/>
  <c r="O1633" i="10"/>
  <c r="H1634" i="10" l="1"/>
  <c r="S1634" i="10" s="1"/>
  <c r="I1634" i="10"/>
  <c r="O1634" i="10"/>
  <c r="Q1634" i="10"/>
  <c r="L1634" i="10"/>
  <c r="P1634" i="10"/>
  <c r="K1634" i="10"/>
  <c r="N1634" i="10"/>
  <c r="D1635" i="10"/>
  <c r="R1634" i="10"/>
  <c r="G1634" i="10" s="1"/>
  <c r="M1634" i="10"/>
  <c r="J1634" i="10"/>
  <c r="T1633" i="10"/>
  <c r="U1633" i="10" s="1"/>
  <c r="V1633" i="10" s="1"/>
  <c r="W1633" i="10" s="1"/>
  <c r="X1633" i="10" s="1"/>
  <c r="Y1633" i="10" s="1"/>
  <c r="Z1633" i="10" s="1"/>
  <c r="AA1633" i="10" s="1"/>
  <c r="AB1633" i="10" s="1"/>
  <c r="AC1633" i="10" s="1"/>
  <c r="M1635" i="10" l="1"/>
  <c r="I1635" i="10"/>
  <c r="N1635" i="10"/>
  <c r="Q1635" i="10"/>
  <c r="D1636" i="10"/>
  <c r="J1635" i="10"/>
  <c r="L1635" i="10"/>
  <c r="P1635" i="10"/>
  <c r="R1635" i="10"/>
  <c r="G1635" i="10" s="1"/>
  <c r="K1635" i="10"/>
  <c r="O1635" i="10"/>
  <c r="H1635" i="10"/>
  <c r="S1635" i="10" s="1"/>
  <c r="T1634" i="10"/>
  <c r="U1634" i="10" s="1"/>
  <c r="V1634" i="10" s="1"/>
  <c r="W1634" i="10" s="1"/>
  <c r="X1634" i="10" s="1"/>
  <c r="Y1634" i="10" s="1"/>
  <c r="Z1634" i="10" s="1"/>
  <c r="AA1634" i="10" s="1"/>
  <c r="AB1634" i="10" s="1"/>
  <c r="AC1634" i="10" s="1"/>
  <c r="T1635" i="10" l="1"/>
  <c r="U1635" i="10" s="1"/>
  <c r="V1635" i="10" s="1"/>
  <c r="W1635" i="10" s="1"/>
  <c r="X1635" i="10" s="1"/>
  <c r="Y1635" i="10" s="1"/>
  <c r="Z1635" i="10" s="1"/>
  <c r="AA1635" i="10" s="1"/>
  <c r="AB1635" i="10" s="1"/>
  <c r="AC1635" i="10" s="1"/>
  <c r="Q1636" i="10"/>
  <c r="I1636" i="10"/>
  <c r="N1636" i="10"/>
  <c r="D1637" i="10"/>
  <c r="J1636" i="10"/>
  <c r="O1636" i="10"/>
  <c r="H1636" i="10"/>
  <c r="S1636" i="10" s="1"/>
  <c r="L1636" i="10"/>
  <c r="M1636" i="10"/>
  <c r="R1636" i="10"/>
  <c r="G1636" i="10" s="1"/>
  <c r="P1636" i="10"/>
  <c r="K1636" i="10"/>
  <c r="T1636" i="10" l="1"/>
  <c r="U1636" i="10" s="1"/>
  <c r="V1636" i="10" s="1"/>
  <c r="W1636" i="10" s="1"/>
  <c r="X1636" i="10" s="1"/>
  <c r="Y1636" i="10" s="1"/>
  <c r="Z1636" i="10" s="1"/>
  <c r="AA1636" i="10" s="1"/>
  <c r="AB1636" i="10" s="1"/>
  <c r="AC1636" i="10" s="1"/>
  <c r="H1637" i="10"/>
  <c r="S1637" i="10" s="1"/>
  <c r="P1637" i="10"/>
  <c r="D1638" i="10"/>
  <c r="R1637" i="10"/>
  <c r="G1637" i="10" s="1"/>
  <c r="Q1637" i="10"/>
  <c r="L1637" i="10"/>
  <c r="O1637" i="10"/>
  <c r="J1637" i="10"/>
  <c r="I1637" i="10"/>
  <c r="M1637" i="10"/>
  <c r="K1637" i="10"/>
  <c r="N1637" i="10"/>
  <c r="T1637" i="10" l="1"/>
  <c r="U1637" i="10" s="1"/>
  <c r="V1637" i="10" s="1"/>
  <c r="W1637" i="10" s="1"/>
  <c r="X1637" i="10" s="1"/>
  <c r="Y1637" i="10" s="1"/>
  <c r="Z1637" i="10" s="1"/>
  <c r="AA1637" i="10" s="1"/>
  <c r="AB1637" i="10" s="1"/>
  <c r="AC1637" i="10" s="1"/>
  <c r="K1638" i="10"/>
  <c r="I1638" i="10"/>
  <c r="M1638" i="10"/>
  <c r="Q1638" i="10"/>
  <c r="N1638" i="10"/>
  <c r="P1638" i="10"/>
  <c r="D1639" i="10"/>
  <c r="R1638" i="10"/>
  <c r="G1638" i="10" s="1"/>
  <c r="H1638" i="10"/>
  <c r="S1638" i="10" s="1"/>
  <c r="J1638" i="10"/>
  <c r="L1638" i="10"/>
  <c r="O1638" i="10"/>
  <c r="T1638" i="10" l="1"/>
  <c r="U1638" i="10" s="1"/>
  <c r="V1638" i="10" s="1"/>
  <c r="W1638" i="10" s="1"/>
  <c r="X1638" i="10" s="1"/>
  <c r="Y1638" i="10" s="1"/>
  <c r="Z1638" i="10" s="1"/>
  <c r="AA1638" i="10" s="1"/>
  <c r="AB1638" i="10" s="1"/>
  <c r="AC1638" i="10" s="1"/>
  <c r="J1639" i="10"/>
  <c r="R1639" i="10"/>
  <c r="G1639" i="10" s="1"/>
  <c r="L1639" i="10"/>
  <c r="K1639" i="10"/>
  <c r="D1640" i="10"/>
  <c r="N1639" i="10"/>
  <c r="P1639" i="10"/>
  <c r="H1639" i="10"/>
  <c r="S1639" i="10" s="1"/>
  <c r="O1639" i="10"/>
  <c r="I1639" i="10"/>
  <c r="Q1639" i="10"/>
  <c r="M1639" i="10"/>
  <c r="T1639" i="10" l="1"/>
  <c r="U1639" i="10" s="1"/>
  <c r="V1639" i="10" s="1"/>
  <c r="W1639" i="10" s="1"/>
  <c r="X1639" i="10" s="1"/>
  <c r="Y1639" i="10" s="1"/>
  <c r="Z1639" i="10" s="1"/>
  <c r="AA1639" i="10" s="1"/>
  <c r="AB1639" i="10" s="1"/>
  <c r="AC1639" i="10" s="1"/>
  <c r="H1640" i="10"/>
  <c r="S1640" i="10" s="1"/>
  <c r="L1640" i="10"/>
  <c r="P1640" i="10"/>
  <c r="R1640" i="10"/>
  <c r="G1640" i="10" s="1"/>
  <c r="M1640" i="10"/>
  <c r="O1640" i="10"/>
  <c r="J1640" i="10"/>
  <c r="N1640" i="10"/>
  <c r="Q1640" i="10"/>
  <c r="D1641" i="10"/>
  <c r="I1640" i="10"/>
  <c r="K1640" i="10"/>
  <c r="T1640" i="10" l="1"/>
  <c r="U1640" i="10" s="1"/>
  <c r="V1640" i="10" s="1"/>
  <c r="W1640" i="10" s="1"/>
  <c r="X1640" i="10" s="1"/>
  <c r="Y1640" i="10" s="1"/>
  <c r="Z1640" i="10" s="1"/>
  <c r="AA1640" i="10" s="1"/>
  <c r="AB1640" i="10" s="1"/>
  <c r="AC1640" i="10" s="1"/>
  <c r="L1641" i="10"/>
  <c r="Q1641" i="10"/>
  <c r="D1642" i="10"/>
  <c r="R1641" i="10"/>
  <c r="G1641" i="10" s="1"/>
  <c r="J1641" i="10"/>
  <c r="O1641" i="10"/>
  <c r="I1641" i="10"/>
  <c r="P1641" i="10"/>
  <c r="M1641" i="10"/>
  <c r="H1641" i="10"/>
  <c r="S1641" i="10" s="1"/>
  <c r="N1641" i="10"/>
  <c r="K1641" i="10"/>
  <c r="O1642" i="10" l="1"/>
  <c r="L1642" i="10"/>
  <c r="D1643" i="10"/>
  <c r="K1642" i="10"/>
  <c r="J1642" i="10"/>
  <c r="H1642" i="10"/>
  <c r="S1642" i="10" s="1"/>
  <c r="Q1642" i="10"/>
  <c r="R1642" i="10"/>
  <c r="G1642" i="10" s="1"/>
  <c r="P1642" i="10"/>
  <c r="N1642" i="10"/>
  <c r="I1642" i="10"/>
  <c r="M1642" i="10"/>
  <c r="T1641" i="10"/>
  <c r="U1641" i="10" s="1"/>
  <c r="V1641" i="10" s="1"/>
  <c r="W1641" i="10" s="1"/>
  <c r="X1641" i="10" s="1"/>
  <c r="Y1641" i="10" s="1"/>
  <c r="Z1641" i="10" s="1"/>
  <c r="AA1641" i="10" s="1"/>
  <c r="AB1641" i="10" s="1"/>
  <c r="AC1641" i="10" s="1"/>
  <c r="T1642" i="10" l="1"/>
  <c r="U1642" i="10" s="1"/>
  <c r="V1642" i="10" s="1"/>
  <c r="W1642" i="10" s="1"/>
  <c r="X1642" i="10" s="1"/>
  <c r="Y1642" i="10" s="1"/>
  <c r="Z1642" i="10" s="1"/>
  <c r="AA1642" i="10" s="1"/>
  <c r="AB1642" i="10" s="1"/>
  <c r="AC1642" i="10" s="1"/>
  <c r="H1643" i="10"/>
  <c r="S1643" i="10" s="1"/>
  <c r="R1643" i="10"/>
  <c r="G1643" i="10" s="1"/>
  <c r="P1643" i="10"/>
  <c r="J1643" i="10"/>
  <c r="N1643" i="10"/>
  <c r="O1643" i="10"/>
  <c r="K1643" i="10"/>
  <c r="I1643" i="10"/>
  <c r="D1644" i="10"/>
  <c r="M1643" i="10"/>
  <c r="L1643" i="10"/>
  <c r="Q1643" i="10"/>
  <c r="H1644" i="10" l="1"/>
  <c r="S1644" i="10" s="1"/>
  <c r="I1644" i="10"/>
  <c r="D1645" i="10"/>
  <c r="P1644" i="10"/>
  <c r="L1644" i="10"/>
  <c r="O1644" i="10"/>
  <c r="J1644" i="10"/>
  <c r="M1644" i="10"/>
  <c r="R1644" i="10"/>
  <c r="G1644" i="10" s="1"/>
  <c r="Q1644" i="10"/>
  <c r="K1644" i="10"/>
  <c r="N1644" i="10"/>
  <c r="T1643" i="10"/>
  <c r="U1643" i="10" s="1"/>
  <c r="V1643" i="10" s="1"/>
  <c r="W1643" i="10" s="1"/>
  <c r="X1643" i="10" s="1"/>
  <c r="Y1643" i="10" s="1"/>
  <c r="Z1643" i="10" s="1"/>
  <c r="AA1643" i="10" s="1"/>
  <c r="AB1643" i="10" s="1"/>
  <c r="AC1643" i="10" s="1"/>
  <c r="J1645" i="10" l="1"/>
  <c r="R1645" i="10"/>
  <c r="G1645" i="10" s="1"/>
  <c r="K1645" i="10"/>
  <c r="L1645" i="10"/>
  <c r="Q1645" i="10"/>
  <c r="I1645" i="10"/>
  <c r="D1646" i="10"/>
  <c r="O1645" i="10"/>
  <c r="H1645" i="10"/>
  <c r="S1645" i="10" s="1"/>
  <c r="N1645" i="10"/>
  <c r="M1645" i="10"/>
  <c r="P1645" i="10"/>
  <c r="T1644" i="10"/>
  <c r="U1644" i="10" s="1"/>
  <c r="V1644" i="10" s="1"/>
  <c r="W1644" i="10" s="1"/>
  <c r="X1644" i="10" s="1"/>
  <c r="Y1644" i="10" s="1"/>
  <c r="Z1644" i="10" s="1"/>
  <c r="AA1644" i="10" s="1"/>
  <c r="AB1644" i="10" s="1"/>
  <c r="AC1644" i="10" s="1"/>
  <c r="R1646" i="10" l="1"/>
  <c r="G1646" i="10" s="1"/>
  <c r="K1646" i="10"/>
  <c r="L1646" i="10"/>
  <c r="J1646" i="10"/>
  <c r="M1646" i="10"/>
  <c r="D1647" i="10"/>
  <c r="N1646" i="10"/>
  <c r="O1646" i="10"/>
  <c r="H1646" i="10"/>
  <c r="S1646" i="10" s="1"/>
  <c r="I1646" i="10"/>
  <c r="P1646" i="10"/>
  <c r="Q1646" i="10"/>
  <c r="T1645" i="10"/>
  <c r="U1645" i="10" s="1"/>
  <c r="V1645" i="10" s="1"/>
  <c r="W1645" i="10" s="1"/>
  <c r="X1645" i="10" s="1"/>
  <c r="Y1645" i="10" s="1"/>
  <c r="Z1645" i="10" s="1"/>
  <c r="AA1645" i="10" s="1"/>
  <c r="AB1645" i="10" s="1"/>
  <c r="AC1645" i="10" s="1"/>
  <c r="T1646" i="10" l="1"/>
  <c r="U1646" i="10" s="1"/>
  <c r="V1646" i="10" s="1"/>
  <c r="W1646" i="10" s="1"/>
  <c r="X1646" i="10" s="1"/>
  <c r="Y1646" i="10" s="1"/>
  <c r="Z1646" i="10" s="1"/>
  <c r="AA1646" i="10" s="1"/>
  <c r="AB1646" i="10" s="1"/>
  <c r="AC1646" i="10" s="1"/>
  <c r="D1648" i="10"/>
  <c r="K1647" i="10"/>
  <c r="H1647" i="10"/>
  <c r="S1647" i="10" s="1"/>
  <c r="L1647" i="10"/>
  <c r="P1647" i="10"/>
  <c r="O1647" i="10"/>
  <c r="J1647" i="10"/>
  <c r="N1647" i="10"/>
  <c r="I1647" i="10"/>
  <c r="M1647" i="10"/>
  <c r="Q1647" i="10"/>
  <c r="R1647" i="10"/>
  <c r="G1647" i="10" s="1"/>
  <c r="H1648" i="10" l="1"/>
  <c r="S1648" i="10" s="1"/>
  <c r="O1648" i="10"/>
  <c r="L1648" i="10"/>
  <c r="M1648" i="10"/>
  <c r="P1648" i="10"/>
  <c r="J1648" i="10"/>
  <c r="D1649" i="10"/>
  <c r="N1648" i="10"/>
  <c r="Q1648" i="10"/>
  <c r="K1648" i="10"/>
  <c r="R1648" i="10"/>
  <c r="G1648" i="10" s="1"/>
  <c r="I1648" i="10"/>
  <c r="T1647" i="10"/>
  <c r="U1647" i="10" s="1"/>
  <c r="V1647" i="10" s="1"/>
  <c r="W1647" i="10" s="1"/>
  <c r="X1647" i="10" s="1"/>
  <c r="Y1647" i="10" s="1"/>
  <c r="Z1647" i="10" s="1"/>
  <c r="AA1647" i="10" s="1"/>
  <c r="AB1647" i="10" s="1"/>
  <c r="AC1647" i="10" s="1"/>
  <c r="D1650" i="10" l="1"/>
  <c r="L1649" i="10"/>
  <c r="H1649" i="10"/>
  <c r="S1649" i="10" s="1"/>
  <c r="M1649" i="10"/>
  <c r="I1649" i="10"/>
  <c r="N1649" i="10"/>
  <c r="J1649" i="10"/>
  <c r="Q1649" i="10"/>
  <c r="O1649" i="10"/>
  <c r="K1649" i="10"/>
  <c r="R1649" i="10"/>
  <c r="G1649" i="10" s="1"/>
  <c r="P1649" i="10"/>
  <c r="T1648" i="10"/>
  <c r="U1648" i="10" s="1"/>
  <c r="V1648" i="10" s="1"/>
  <c r="W1648" i="10" s="1"/>
  <c r="X1648" i="10" s="1"/>
  <c r="Y1648" i="10" s="1"/>
  <c r="Z1648" i="10" s="1"/>
  <c r="AA1648" i="10" s="1"/>
  <c r="AB1648" i="10" s="1"/>
  <c r="AC1648" i="10" s="1"/>
  <c r="T1649" i="10" l="1"/>
  <c r="U1649" i="10" s="1"/>
  <c r="V1649" i="10" s="1"/>
  <c r="W1649" i="10" s="1"/>
  <c r="X1649" i="10" s="1"/>
  <c r="Y1649" i="10" s="1"/>
  <c r="Z1649" i="10" s="1"/>
  <c r="AA1649" i="10" s="1"/>
  <c r="AB1649" i="10" s="1"/>
  <c r="AC1649" i="10" s="1"/>
  <c r="K1650" i="10"/>
  <c r="H1650" i="10"/>
  <c r="S1650" i="10" s="1"/>
  <c r="Q1650" i="10"/>
  <c r="L1650" i="10"/>
  <c r="O1650" i="10"/>
  <c r="R1650" i="10"/>
  <c r="G1650" i="10" s="1"/>
  <c r="M1650" i="10"/>
  <c r="N1650" i="10"/>
  <c r="P1650" i="10"/>
  <c r="D1651" i="10"/>
  <c r="J1650" i="10"/>
  <c r="I1650" i="10"/>
  <c r="H1651" i="10" l="1"/>
  <c r="S1651" i="10" s="1"/>
  <c r="Q1651" i="10"/>
  <c r="J1651" i="10"/>
  <c r="M1651" i="10"/>
  <c r="O1651" i="10"/>
  <c r="D1652" i="10"/>
  <c r="P1651" i="10"/>
  <c r="L1651" i="10"/>
  <c r="N1651" i="10"/>
  <c r="R1651" i="10"/>
  <c r="G1651" i="10" s="1"/>
  <c r="K1651" i="10"/>
  <c r="I1651" i="10"/>
  <c r="T1650" i="10"/>
  <c r="U1650" i="10" s="1"/>
  <c r="V1650" i="10" s="1"/>
  <c r="W1650" i="10" s="1"/>
  <c r="X1650" i="10" s="1"/>
  <c r="Y1650" i="10" s="1"/>
  <c r="Z1650" i="10" s="1"/>
  <c r="AA1650" i="10" s="1"/>
  <c r="AB1650" i="10" s="1"/>
  <c r="AC1650" i="10" s="1"/>
  <c r="H1652" i="10" l="1"/>
  <c r="S1652" i="10" s="1"/>
  <c r="N1652" i="10"/>
  <c r="Q1652" i="10"/>
  <c r="R1652" i="10"/>
  <c r="G1652" i="10" s="1"/>
  <c r="O1652" i="10"/>
  <c r="P1652" i="10"/>
  <c r="J1652" i="10"/>
  <c r="I1652" i="10"/>
  <c r="K1652" i="10"/>
  <c r="L1652" i="10"/>
  <c r="D1653" i="10"/>
  <c r="M1652" i="10"/>
  <c r="T1651" i="10"/>
  <c r="U1651" i="10" s="1"/>
  <c r="V1651" i="10" s="1"/>
  <c r="W1651" i="10" s="1"/>
  <c r="X1651" i="10" s="1"/>
  <c r="Y1651" i="10" s="1"/>
  <c r="Z1651" i="10" s="1"/>
  <c r="AA1651" i="10" s="1"/>
  <c r="AB1651" i="10" s="1"/>
  <c r="AC1651" i="10" s="1"/>
  <c r="H1653" i="10" l="1"/>
  <c r="S1653" i="10" s="1"/>
  <c r="N1653" i="10"/>
  <c r="R1653" i="10"/>
  <c r="G1653" i="10" s="1"/>
  <c r="M1653" i="10"/>
  <c r="J1653" i="10"/>
  <c r="Q1653" i="10"/>
  <c r="I1653" i="10"/>
  <c r="K1653" i="10"/>
  <c r="L1653" i="10"/>
  <c r="D1654" i="10"/>
  <c r="P1653" i="10"/>
  <c r="O1653" i="10"/>
  <c r="T1652" i="10"/>
  <c r="U1652" i="10" s="1"/>
  <c r="V1652" i="10" s="1"/>
  <c r="W1652" i="10" s="1"/>
  <c r="X1652" i="10" s="1"/>
  <c r="Y1652" i="10" s="1"/>
  <c r="Z1652" i="10" s="1"/>
  <c r="AA1652" i="10" s="1"/>
  <c r="AB1652" i="10" s="1"/>
  <c r="AC1652" i="10" s="1"/>
  <c r="H1654" i="10" l="1"/>
  <c r="S1654" i="10" s="1"/>
  <c r="R1654" i="10"/>
  <c r="G1654" i="10" s="1"/>
  <c r="N1654" i="10"/>
  <c r="D1655" i="10"/>
  <c r="J1654" i="10"/>
  <c r="M1654" i="10"/>
  <c r="O1654" i="10"/>
  <c r="Q1654" i="10"/>
  <c r="P1654" i="10"/>
  <c r="L1654" i="10"/>
  <c r="K1654" i="10"/>
  <c r="I1654" i="10"/>
  <c r="T1653" i="10"/>
  <c r="U1653" i="10" s="1"/>
  <c r="V1653" i="10" s="1"/>
  <c r="W1653" i="10" s="1"/>
  <c r="X1653" i="10" s="1"/>
  <c r="Y1653" i="10" s="1"/>
  <c r="Z1653" i="10" s="1"/>
  <c r="AA1653" i="10" s="1"/>
  <c r="AB1653" i="10" s="1"/>
  <c r="AC1653" i="10" s="1"/>
  <c r="T1654" i="10" l="1"/>
  <c r="U1654" i="10" s="1"/>
  <c r="V1654" i="10" s="1"/>
  <c r="W1654" i="10" s="1"/>
  <c r="X1654" i="10" s="1"/>
  <c r="Y1654" i="10" s="1"/>
  <c r="Z1654" i="10" s="1"/>
  <c r="AA1654" i="10" s="1"/>
  <c r="AB1654" i="10" s="1"/>
  <c r="AC1654" i="10" s="1"/>
  <c r="H1655" i="10"/>
  <c r="S1655" i="10" s="1"/>
  <c r="Q1655" i="10"/>
  <c r="J1655" i="10"/>
  <c r="P1655" i="10"/>
  <c r="M1655" i="10"/>
  <c r="K1655" i="10"/>
  <c r="I1655" i="10"/>
  <c r="L1655" i="10"/>
  <c r="N1655" i="10"/>
  <c r="D1656" i="10"/>
  <c r="R1655" i="10"/>
  <c r="G1655" i="10" s="1"/>
  <c r="O1655" i="10"/>
  <c r="T1655" i="10" l="1"/>
  <c r="U1655" i="10" s="1"/>
  <c r="V1655" i="10" s="1"/>
  <c r="W1655" i="10" s="1"/>
  <c r="X1655" i="10" s="1"/>
  <c r="Y1655" i="10" s="1"/>
  <c r="Z1655" i="10" s="1"/>
  <c r="AA1655" i="10" s="1"/>
  <c r="AB1655" i="10" s="1"/>
  <c r="AC1655" i="10" s="1"/>
  <c r="M1656" i="10"/>
  <c r="O1656" i="10"/>
  <c r="D1657" i="10"/>
  <c r="I1656" i="10"/>
  <c r="H1656" i="10"/>
  <c r="S1656" i="10" s="1"/>
  <c r="J1656" i="10"/>
  <c r="Q1656" i="10"/>
  <c r="R1656" i="10"/>
  <c r="G1656" i="10" s="1"/>
  <c r="N1656" i="10"/>
  <c r="L1656" i="10"/>
  <c r="P1656" i="10"/>
  <c r="K1656" i="10"/>
  <c r="J1657" i="10" l="1"/>
  <c r="I1657" i="10"/>
  <c r="L1657" i="10"/>
  <c r="O1657" i="10"/>
  <c r="H1657" i="10"/>
  <c r="S1657" i="10" s="1"/>
  <c r="R1657" i="10"/>
  <c r="G1657" i="10" s="1"/>
  <c r="N1657" i="10"/>
  <c r="M1657" i="10"/>
  <c r="K1657" i="10"/>
  <c r="D1658" i="10"/>
  <c r="P1657" i="10"/>
  <c r="Q1657" i="10"/>
  <c r="T1656" i="10"/>
  <c r="U1656" i="10" s="1"/>
  <c r="V1656" i="10" s="1"/>
  <c r="W1656" i="10" s="1"/>
  <c r="X1656" i="10" s="1"/>
  <c r="Y1656" i="10" s="1"/>
  <c r="Z1656" i="10" s="1"/>
  <c r="AA1656" i="10" s="1"/>
  <c r="AB1656" i="10" s="1"/>
  <c r="AC1656" i="10" s="1"/>
  <c r="T1657" i="10" l="1"/>
  <c r="U1657" i="10" s="1"/>
  <c r="V1657" i="10" s="1"/>
  <c r="W1657" i="10" s="1"/>
  <c r="X1657" i="10" s="1"/>
  <c r="Y1657" i="10" s="1"/>
  <c r="Z1657" i="10" s="1"/>
  <c r="AA1657" i="10" s="1"/>
  <c r="AB1657" i="10" s="1"/>
  <c r="AC1657" i="10" s="1"/>
  <c r="R1658" i="10"/>
  <c r="G1658" i="10" s="1"/>
  <c r="D1659" i="10"/>
  <c r="L1658" i="10"/>
  <c r="H1658" i="10"/>
  <c r="S1658" i="10" s="1"/>
  <c r="N1658" i="10"/>
  <c r="Q1658" i="10"/>
  <c r="O1658" i="10"/>
  <c r="P1658" i="10"/>
  <c r="I1658" i="10"/>
  <c r="M1658" i="10"/>
  <c r="J1658" i="10"/>
  <c r="K1658" i="10"/>
  <c r="H1659" i="10" l="1"/>
  <c r="S1659" i="10" s="1"/>
  <c r="N1659" i="10"/>
  <c r="P1659" i="10"/>
  <c r="D1660" i="10"/>
  <c r="M1659" i="10"/>
  <c r="I1659" i="10"/>
  <c r="O1659" i="10"/>
  <c r="R1659" i="10"/>
  <c r="G1659" i="10" s="1"/>
  <c r="Q1659" i="10"/>
  <c r="J1659" i="10"/>
  <c r="K1659" i="10"/>
  <c r="L1659" i="10"/>
  <c r="T1658" i="10"/>
  <c r="U1658" i="10" s="1"/>
  <c r="V1658" i="10" s="1"/>
  <c r="W1658" i="10" s="1"/>
  <c r="X1658" i="10" s="1"/>
  <c r="Y1658" i="10" s="1"/>
  <c r="Z1658" i="10" s="1"/>
  <c r="AA1658" i="10" s="1"/>
  <c r="AB1658" i="10" s="1"/>
  <c r="AC1658" i="10" s="1"/>
  <c r="H1660" i="10" l="1"/>
  <c r="S1660" i="10" s="1"/>
  <c r="Q1660" i="10"/>
  <c r="N1660" i="10"/>
  <c r="L1660" i="10"/>
  <c r="I1660" i="10"/>
  <c r="J1660" i="10"/>
  <c r="P1660" i="10"/>
  <c r="O1660" i="10"/>
  <c r="D1661" i="10"/>
  <c r="K1660" i="10"/>
  <c r="M1660" i="10"/>
  <c r="R1660" i="10"/>
  <c r="G1660" i="10" s="1"/>
  <c r="T1659" i="10"/>
  <c r="U1659" i="10" s="1"/>
  <c r="V1659" i="10" s="1"/>
  <c r="W1659" i="10" s="1"/>
  <c r="X1659" i="10" s="1"/>
  <c r="Y1659" i="10" s="1"/>
  <c r="Z1659" i="10" s="1"/>
  <c r="AA1659" i="10" s="1"/>
  <c r="AB1659" i="10" s="1"/>
  <c r="AC1659" i="10" s="1"/>
  <c r="H1661" i="10" l="1"/>
  <c r="S1661" i="10" s="1"/>
  <c r="R1661" i="10"/>
  <c r="G1661" i="10" s="1"/>
  <c r="D1662" i="10"/>
  <c r="J1661" i="10"/>
  <c r="N1661" i="10"/>
  <c r="P1661" i="10"/>
  <c r="M1661" i="10"/>
  <c r="Q1661" i="10"/>
  <c r="O1661" i="10"/>
  <c r="I1661" i="10"/>
  <c r="L1661" i="10"/>
  <c r="K1661" i="10"/>
  <c r="T1660" i="10"/>
  <c r="U1660" i="10" s="1"/>
  <c r="V1660" i="10" s="1"/>
  <c r="W1660" i="10" s="1"/>
  <c r="X1660" i="10" s="1"/>
  <c r="Y1660" i="10" s="1"/>
  <c r="Z1660" i="10" s="1"/>
  <c r="AA1660" i="10" s="1"/>
  <c r="AB1660" i="10" s="1"/>
  <c r="AC1660" i="10" s="1"/>
  <c r="T1661" i="10" l="1"/>
  <c r="U1661" i="10" s="1"/>
  <c r="V1661" i="10" s="1"/>
  <c r="W1661" i="10" s="1"/>
  <c r="X1661" i="10" s="1"/>
  <c r="Y1661" i="10" s="1"/>
  <c r="Z1661" i="10" s="1"/>
  <c r="AA1661" i="10" s="1"/>
  <c r="AB1661" i="10" s="1"/>
  <c r="AC1661" i="10" s="1"/>
  <c r="H1662" i="10"/>
  <c r="S1662" i="10" s="1"/>
  <c r="O1662" i="10"/>
  <c r="J1662" i="10"/>
  <c r="K1662" i="10"/>
  <c r="M1662" i="10"/>
  <c r="I1662" i="10"/>
  <c r="L1662" i="10"/>
  <c r="D1663" i="10"/>
  <c r="R1662" i="10"/>
  <c r="G1662" i="10" s="1"/>
  <c r="N1662" i="10"/>
  <c r="Q1662" i="10"/>
  <c r="P1662" i="10"/>
  <c r="D1664" i="10" l="1"/>
  <c r="R1663" i="10"/>
  <c r="G1663" i="10" s="1"/>
  <c r="H1663" i="10"/>
  <c r="S1663" i="10" s="1"/>
  <c r="N1663" i="10"/>
  <c r="M1663" i="10"/>
  <c r="P1663" i="10"/>
  <c r="K1663" i="10"/>
  <c r="J1663" i="10"/>
  <c r="Q1663" i="10"/>
  <c r="L1663" i="10"/>
  <c r="O1663" i="10"/>
  <c r="I1663" i="10"/>
  <c r="T1662" i="10"/>
  <c r="U1662" i="10" s="1"/>
  <c r="V1662" i="10" s="1"/>
  <c r="W1662" i="10" s="1"/>
  <c r="X1662" i="10" s="1"/>
  <c r="Y1662" i="10" s="1"/>
  <c r="Z1662" i="10" s="1"/>
  <c r="AA1662" i="10" s="1"/>
  <c r="AB1662" i="10" s="1"/>
  <c r="AC1662" i="10" s="1"/>
  <c r="T1663" i="10" l="1"/>
  <c r="U1663" i="10" s="1"/>
  <c r="V1663" i="10" s="1"/>
  <c r="W1663" i="10" s="1"/>
  <c r="X1663" i="10" s="1"/>
  <c r="Y1663" i="10" s="1"/>
  <c r="Z1663" i="10" s="1"/>
  <c r="AA1663" i="10" s="1"/>
  <c r="AB1663" i="10" s="1"/>
  <c r="AC1663" i="10" s="1"/>
  <c r="H1664" i="10"/>
  <c r="S1664" i="10" s="1"/>
  <c r="K1664" i="10"/>
  <c r="L1664" i="10"/>
  <c r="J1664" i="10"/>
  <c r="M1664" i="10"/>
  <c r="Q1664" i="10"/>
  <c r="P1664" i="10"/>
  <c r="O1664" i="10"/>
  <c r="D1665" i="10"/>
  <c r="R1664" i="10"/>
  <c r="G1664" i="10" s="1"/>
  <c r="N1664" i="10"/>
  <c r="I1664" i="10"/>
  <c r="H1665" i="10" l="1"/>
  <c r="S1665" i="10" s="1"/>
  <c r="M1665" i="10"/>
  <c r="D1666" i="10"/>
  <c r="K1665" i="10"/>
  <c r="P1665" i="10"/>
  <c r="R1665" i="10"/>
  <c r="G1665" i="10" s="1"/>
  <c r="J1665" i="10"/>
  <c r="I1665" i="10"/>
  <c r="L1665" i="10"/>
  <c r="N1665" i="10"/>
  <c r="Q1665" i="10"/>
  <c r="O1665" i="10"/>
  <c r="T1664" i="10"/>
  <c r="U1664" i="10" s="1"/>
  <c r="V1664" i="10" s="1"/>
  <c r="W1664" i="10" s="1"/>
  <c r="X1664" i="10" s="1"/>
  <c r="Y1664" i="10" s="1"/>
  <c r="Z1664" i="10" s="1"/>
  <c r="AA1664" i="10" s="1"/>
  <c r="AB1664" i="10" s="1"/>
  <c r="AC1664" i="10" s="1"/>
  <c r="L1666" i="10" l="1"/>
  <c r="O1666" i="10"/>
  <c r="J1666" i="10"/>
  <c r="Q1666" i="10"/>
  <c r="K1666" i="10"/>
  <c r="R1666" i="10"/>
  <c r="G1666" i="10" s="1"/>
  <c r="D1667" i="10"/>
  <c r="N1666" i="10"/>
  <c r="H1666" i="10"/>
  <c r="S1666" i="10" s="1"/>
  <c r="I1666" i="10"/>
  <c r="P1666" i="10"/>
  <c r="M1666" i="10"/>
  <c r="T1665" i="10"/>
  <c r="U1665" i="10" s="1"/>
  <c r="V1665" i="10" s="1"/>
  <c r="W1665" i="10" s="1"/>
  <c r="X1665" i="10" s="1"/>
  <c r="Y1665" i="10" s="1"/>
  <c r="Z1665" i="10" s="1"/>
  <c r="AA1665" i="10" s="1"/>
  <c r="AB1665" i="10" s="1"/>
  <c r="AC1665" i="10" s="1"/>
  <c r="N1667" i="10" l="1"/>
  <c r="D1668" i="10"/>
  <c r="Q1667" i="10"/>
  <c r="H1667" i="10"/>
  <c r="S1667" i="10" s="1"/>
  <c r="O1667" i="10"/>
  <c r="J1667" i="10"/>
  <c r="M1667" i="10"/>
  <c r="P1667" i="10"/>
  <c r="L1667" i="10"/>
  <c r="K1667" i="10"/>
  <c r="R1667" i="10"/>
  <c r="G1667" i="10" s="1"/>
  <c r="I1667" i="10"/>
  <c r="T1666" i="10"/>
  <c r="U1666" i="10" s="1"/>
  <c r="V1666" i="10" s="1"/>
  <c r="W1666" i="10" s="1"/>
  <c r="X1666" i="10" s="1"/>
  <c r="Y1666" i="10" s="1"/>
  <c r="Z1666" i="10" s="1"/>
  <c r="AA1666" i="10" s="1"/>
  <c r="AB1666" i="10" s="1"/>
  <c r="AC1666" i="10" s="1"/>
  <c r="T1667" i="10" l="1"/>
  <c r="U1667" i="10" s="1"/>
  <c r="V1667" i="10" s="1"/>
  <c r="W1667" i="10" s="1"/>
  <c r="X1667" i="10" s="1"/>
  <c r="Y1667" i="10" s="1"/>
  <c r="Z1667" i="10" s="1"/>
  <c r="AA1667" i="10" s="1"/>
  <c r="AB1667" i="10" s="1"/>
  <c r="AC1667" i="10" s="1"/>
  <c r="D1669" i="10"/>
  <c r="M1668" i="10"/>
  <c r="N1668" i="10"/>
  <c r="H1668" i="10"/>
  <c r="S1668" i="10" s="1"/>
  <c r="I1668" i="10"/>
  <c r="R1668" i="10"/>
  <c r="G1668" i="10" s="1"/>
  <c r="P1668" i="10"/>
  <c r="Q1668" i="10"/>
  <c r="O1668" i="10"/>
  <c r="K1668" i="10"/>
  <c r="L1668" i="10"/>
  <c r="J1668" i="10"/>
  <c r="T1668" i="10" l="1"/>
  <c r="U1668" i="10" s="1"/>
  <c r="V1668" i="10" s="1"/>
  <c r="W1668" i="10" s="1"/>
  <c r="X1668" i="10" s="1"/>
  <c r="Y1668" i="10" s="1"/>
  <c r="Z1668" i="10" s="1"/>
  <c r="AA1668" i="10" s="1"/>
  <c r="AB1668" i="10" s="1"/>
  <c r="AC1668" i="10" s="1"/>
  <c r="J1669" i="10"/>
  <c r="H1669" i="10"/>
  <c r="S1669" i="10" s="1"/>
  <c r="L1669" i="10"/>
  <c r="R1669" i="10"/>
  <c r="G1669" i="10" s="1"/>
  <c r="I1669" i="10"/>
  <c r="O1669" i="10"/>
  <c r="N1669" i="10"/>
  <c r="M1669" i="10"/>
  <c r="P1669" i="10"/>
  <c r="D1670" i="10"/>
  <c r="Q1669" i="10"/>
  <c r="K1669" i="10"/>
  <c r="M1670" i="10" l="1"/>
  <c r="K1670" i="10"/>
  <c r="O1670" i="10"/>
  <c r="D1671" i="10"/>
  <c r="R1670" i="10"/>
  <c r="G1670" i="10" s="1"/>
  <c r="H1670" i="10"/>
  <c r="S1670" i="10" s="1"/>
  <c r="P1670" i="10"/>
  <c r="Q1670" i="10"/>
  <c r="J1670" i="10"/>
  <c r="L1670" i="10"/>
  <c r="N1670" i="10"/>
  <c r="I1670" i="10"/>
  <c r="T1669" i="10"/>
  <c r="U1669" i="10" s="1"/>
  <c r="V1669" i="10" s="1"/>
  <c r="W1669" i="10" s="1"/>
  <c r="X1669" i="10" s="1"/>
  <c r="Y1669" i="10" s="1"/>
  <c r="Z1669" i="10" s="1"/>
  <c r="AA1669" i="10" s="1"/>
  <c r="AB1669" i="10" s="1"/>
  <c r="AC1669" i="10" s="1"/>
  <c r="T1670" i="10" l="1"/>
  <c r="U1670" i="10" s="1"/>
  <c r="V1670" i="10" s="1"/>
  <c r="W1670" i="10" s="1"/>
  <c r="X1670" i="10" s="1"/>
  <c r="Y1670" i="10" s="1"/>
  <c r="Z1670" i="10" s="1"/>
  <c r="AA1670" i="10" s="1"/>
  <c r="AB1670" i="10" s="1"/>
  <c r="AC1670" i="10" s="1"/>
  <c r="H1671" i="10"/>
  <c r="S1671" i="10" s="1"/>
  <c r="I1671" i="10"/>
  <c r="K1671" i="10"/>
  <c r="L1671" i="10"/>
  <c r="J1671" i="10"/>
  <c r="Q1671" i="10"/>
  <c r="P1671" i="10"/>
  <c r="M1671" i="10"/>
  <c r="R1671" i="10"/>
  <c r="G1671" i="10" s="1"/>
  <c r="O1671" i="10"/>
  <c r="D1672" i="10"/>
  <c r="N1671" i="10"/>
  <c r="P1672" i="10" l="1"/>
  <c r="R1672" i="10"/>
  <c r="G1672" i="10" s="1"/>
  <c r="D1673" i="10"/>
  <c r="O1672" i="10"/>
  <c r="J1672" i="10"/>
  <c r="H1672" i="10"/>
  <c r="S1672" i="10" s="1"/>
  <c r="K1672" i="10"/>
  <c r="I1672" i="10"/>
  <c r="Q1672" i="10"/>
  <c r="M1672" i="10"/>
  <c r="L1672" i="10"/>
  <c r="N1672" i="10"/>
  <c r="T1671" i="10"/>
  <c r="U1671" i="10" s="1"/>
  <c r="V1671" i="10" s="1"/>
  <c r="W1671" i="10" s="1"/>
  <c r="X1671" i="10" s="1"/>
  <c r="Y1671" i="10" s="1"/>
  <c r="Z1671" i="10" s="1"/>
  <c r="AA1671" i="10" s="1"/>
  <c r="AB1671" i="10" s="1"/>
  <c r="AC1671" i="10" s="1"/>
  <c r="T1672" i="10" l="1"/>
  <c r="U1672" i="10" s="1"/>
  <c r="V1672" i="10" s="1"/>
  <c r="W1672" i="10" s="1"/>
  <c r="X1672" i="10" s="1"/>
  <c r="Y1672" i="10" s="1"/>
  <c r="Z1672" i="10" s="1"/>
  <c r="AA1672" i="10" s="1"/>
  <c r="AB1672" i="10" s="1"/>
  <c r="AC1672" i="10" s="1"/>
  <c r="R1673" i="10"/>
  <c r="G1673" i="10" s="1"/>
  <c r="J1673" i="10"/>
  <c r="L1673" i="10"/>
  <c r="I1673" i="10"/>
  <c r="P1673" i="10"/>
  <c r="M1673" i="10"/>
  <c r="Q1673" i="10"/>
  <c r="D1674" i="10"/>
  <c r="K1673" i="10"/>
  <c r="H1673" i="10"/>
  <c r="S1673" i="10" s="1"/>
  <c r="O1673" i="10"/>
  <c r="N1673" i="10"/>
  <c r="T1673" i="10" l="1"/>
  <c r="U1673" i="10" s="1"/>
  <c r="V1673" i="10" s="1"/>
  <c r="W1673" i="10" s="1"/>
  <c r="X1673" i="10" s="1"/>
  <c r="Y1673" i="10" s="1"/>
  <c r="Z1673" i="10" s="1"/>
  <c r="AA1673" i="10" s="1"/>
  <c r="AB1673" i="10" s="1"/>
  <c r="AC1673" i="10" s="1"/>
  <c r="H1674" i="10"/>
  <c r="S1674" i="10" s="1"/>
  <c r="N1674" i="10"/>
  <c r="D1675" i="10"/>
  <c r="O1674" i="10"/>
  <c r="J1674" i="10"/>
  <c r="K1674" i="10"/>
  <c r="I1674" i="10"/>
  <c r="L1674" i="10"/>
  <c r="M1674" i="10"/>
  <c r="P1674" i="10"/>
  <c r="Q1674" i="10"/>
  <c r="R1674" i="10"/>
  <c r="G1674" i="10" s="1"/>
  <c r="T1674" i="10" l="1"/>
  <c r="U1674" i="10" s="1"/>
  <c r="V1674" i="10" s="1"/>
  <c r="W1674" i="10" s="1"/>
  <c r="X1674" i="10" s="1"/>
  <c r="Y1674" i="10" s="1"/>
  <c r="Z1674" i="10" s="1"/>
  <c r="AA1674" i="10" s="1"/>
  <c r="AB1674" i="10" s="1"/>
  <c r="AC1674" i="10" s="1"/>
  <c r="H1675" i="10"/>
  <c r="S1675" i="10" s="1"/>
  <c r="Q1675" i="10"/>
  <c r="R1675" i="10"/>
  <c r="G1675" i="10" s="1"/>
  <c r="O1675" i="10"/>
  <c r="I1675" i="10"/>
  <c r="L1675" i="10"/>
  <c r="J1675" i="10"/>
  <c r="N1675" i="10"/>
  <c r="D1676" i="10"/>
  <c r="K1675" i="10"/>
  <c r="P1675" i="10"/>
  <c r="M1675" i="10"/>
  <c r="H1676" i="10" l="1"/>
  <c r="S1676" i="10" s="1"/>
  <c r="I1676" i="10"/>
  <c r="D1677" i="10"/>
  <c r="R1676" i="10"/>
  <c r="G1676" i="10" s="1"/>
  <c r="N1676" i="10"/>
  <c r="O1676" i="10"/>
  <c r="K1676" i="10"/>
  <c r="M1676" i="10"/>
  <c r="Q1676" i="10"/>
  <c r="J1676" i="10"/>
  <c r="P1676" i="10"/>
  <c r="L1676" i="10"/>
  <c r="T1675" i="10"/>
  <c r="U1675" i="10" s="1"/>
  <c r="V1675" i="10" s="1"/>
  <c r="W1675" i="10" s="1"/>
  <c r="X1675" i="10" s="1"/>
  <c r="Y1675" i="10" s="1"/>
  <c r="Z1675" i="10" s="1"/>
  <c r="AA1675" i="10" s="1"/>
  <c r="AB1675" i="10" s="1"/>
  <c r="AC1675" i="10" s="1"/>
  <c r="N1677" i="10" l="1"/>
  <c r="R1677" i="10"/>
  <c r="G1677" i="10" s="1"/>
  <c r="H1677" i="10"/>
  <c r="S1677" i="10" s="1"/>
  <c r="J1677" i="10"/>
  <c r="K1677" i="10"/>
  <c r="I1677" i="10"/>
  <c r="L1677" i="10"/>
  <c r="D1678" i="10"/>
  <c r="Q1677" i="10"/>
  <c r="M1677" i="10"/>
  <c r="O1677" i="10"/>
  <c r="P1677" i="10"/>
  <c r="T1676" i="10"/>
  <c r="U1676" i="10" s="1"/>
  <c r="V1676" i="10" s="1"/>
  <c r="W1676" i="10" s="1"/>
  <c r="X1676" i="10" s="1"/>
  <c r="Y1676" i="10" s="1"/>
  <c r="Z1676" i="10" s="1"/>
  <c r="AA1676" i="10" s="1"/>
  <c r="AB1676" i="10" s="1"/>
  <c r="AC1676" i="10" s="1"/>
  <c r="T1677" i="10" l="1"/>
  <c r="U1677" i="10" s="1"/>
  <c r="V1677" i="10" s="1"/>
  <c r="W1677" i="10" s="1"/>
  <c r="X1677" i="10" s="1"/>
  <c r="Y1677" i="10" s="1"/>
  <c r="Z1677" i="10" s="1"/>
  <c r="AA1677" i="10" s="1"/>
  <c r="AB1677" i="10" s="1"/>
  <c r="AC1677" i="10" s="1"/>
  <c r="H1678" i="10"/>
  <c r="S1678" i="10" s="1"/>
  <c r="J1678" i="10"/>
  <c r="D1679" i="10"/>
  <c r="R1678" i="10"/>
  <c r="G1678" i="10" s="1"/>
  <c r="L1678" i="10"/>
  <c r="K1678" i="10"/>
  <c r="O1678" i="10"/>
  <c r="N1678" i="10"/>
  <c r="M1678" i="10"/>
  <c r="I1678" i="10"/>
  <c r="Q1678" i="10"/>
  <c r="P1678" i="10"/>
  <c r="H1679" i="10" l="1"/>
  <c r="S1679" i="10" s="1"/>
  <c r="L1679" i="10"/>
  <c r="R1679" i="10"/>
  <c r="G1679" i="10" s="1"/>
  <c r="M1679" i="10"/>
  <c r="J1679" i="10"/>
  <c r="P1679" i="10"/>
  <c r="I1679" i="10"/>
  <c r="O1679" i="10"/>
  <c r="D1680" i="10"/>
  <c r="Q1679" i="10"/>
  <c r="N1679" i="10"/>
  <c r="K1679" i="10"/>
  <c r="T1678" i="10"/>
  <c r="U1678" i="10" s="1"/>
  <c r="V1678" i="10" s="1"/>
  <c r="W1678" i="10" s="1"/>
  <c r="X1678" i="10" s="1"/>
  <c r="Y1678" i="10" s="1"/>
  <c r="Z1678" i="10" s="1"/>
  <c r="AA1678" i="10" s="1"/>
  <c r="AB1678" i="10" s="1"/>
  <c r="AC1678" i="10" s="1"/>
  <c r="T1679" i="10" l="1"/>
  <c r="U1679" i="10" s="1"/>
  <c r="V1679" i="10" s="1"/>
  <c r="W1679" i="10" s="1"/>
  <c r="X1679" i="10" s="1"/>
  <c r="Y1679" i="10" s="1"/>
  <c r="Z1679" i="10" s="1"/>
  <c r="AA1679" i="10" s="1"/>
  <c r="AB1679" i="10" s="1"/>
  <c r="AC1679" i="10" s="1"/>
  <c r="D1681" i="10"/>
  <c r="R1680" i="10"/>
  <c r="G1680" i="10" s="1"/>
  <c r="H1680" i="10"/>
  <c r="S1680" i="10" s="1"/>
  <c r="O1680" i="10"/>
  <c r="Q1680" i="10"/>
  <c r="J1680" i="10"/>
  <c r="M1680" i="10"/>
  <c r="P1680" i="10"/>
  <c r="K1680" i="10"/>
  <c r="L1680" i="10"/>
  <c r="N1680" i="10"/>
  <c r="I1680" i="10"/>
  <c r="T1680" i="10" l="1"/>
  <c r="U1680" i="10" s="1"/>
  <c r="V1680" i="10" s="1"/>
  <c r="W1680" i="10" s="1"/>
  <c r="X1680" i="10" s="1"/>
  <c r="Y1680" i="10" s="1"/>
  <c r="Z1680" i="10" s="1"/>
  <c r="AA1680" i="10" s="1"/>
  <c r="AB1680" i="10" s="1"/>
  <c r="AC1680" i="10" s="1"/>
  <c r="O1681" i="10"/>
  <c r="J1681" i="10"/>
  <c r="N1681" i="10"/>
  <c r="H1681" i="10"/>
  <c r="S1681" i="10" s="1"/>
  <c r="Q1681" i="10"/>
  <c r="L1681" i="10"/>
  <c r="I1681" i="10"/>
  <c r="M1681" i="10"/>
  <c r="D1682" i="10"/>
  <c r="K1681" i="10"/>
  <c r="P1681" i="10"/>
  <c r="R1681" i="10"/>
  <c r="G1681" i="10" s="1"/>
  <c r="T1681" i="10" l="1"/>
  <c r="U1681" i="10" s="1"/>
  <c r="V1681" i="10" s="1"/>
  <c r="W1681" i="10" s="1"/>
  <c r="X1681" i="10" s="1"/>
  <c r="Y1681" i="10" s="1"/>
  <c r="Z1681" i="10" s="1"/>
  <c r="AA1681" i="10" s="1"/>
  <c r="AB1681" i="10" s="1"/>
  <c r="AC1681" i="10" s="1"/>
  <c r="J1682" i="10"/>
  <c r="D1683" i="10"/>
  <c r="H1682" i="10"/>
  <c r="S1682" i="10" s="1"/>
  <c r="R1682" i="10"/>
  <c r="G1682" i="10" s="1"/>
  <c r="L1682" i="10"/>
  <c r="I1682" i="10"/>
  <c r="K1682" i="10"/>
  <c r="P1682" i="10"/>
  <c r="Q1682" i="10"/>
  <c r="O1682" i="10"/>
  <c r="N1682" i="10"/>
  <c r="M1682" i="10"/>
  <c r="H1683" i="10" l="1"/>
  <c r="S1683" i="10" s="1"/>
  <c r="Q1683" i="10"/>
  <c r="R1683" i="10"/>
  <c r="G1683" i="10" s="1"/>
  <c r="J1683" i="10"/>
  <c r="L1683" i="10"/>
  <c r="P1683" i="10"/>
  <c r="K1683" i="10"/>
  <c r="O1683" i="10"/>
  <c r="D1684" i="10"/>
  <c r="M1683" i="10"/>
  <c r="I1683" i="10"/>
  <c r="N1683" i="10"/>
  <c r="T1682" i="10"/>
  <c r="U1682" i="10" s="1"/>
  <c r="V1682" i="10" s="1"/>
  <c r="W1682" i="10" s="1"/>
  <c r="X1682" i="10" s="1"/>
  <c r="Y1682" i="10" s="1"/>
  <c r="Z1682" i="10" s="1"/>
  <c r="AA1682" i="10" s="1"/>
  <c r="AB1682" i="10" s="1"/>
  <c r="AC1682" i="10" s="1"/>
  <c r="T1683" i="10" l="1"/>
  <c r="U1683" i="10" s="1"/>
  <c r="V1683" i="10" s="1"/>
  <c r="W1683" i="10" s="1"/>
  <c r="X1683" i="10" s="1"/>
  <c r="Y1683" i="10" s="1"/>
  <c r="Z1683" i="10" s="1"/>
  <c r="AA1683" i="10" s="1"/>
  <c r="AB1683" i="10" s="1"/>
  <c r="AC1683" i="10" s="1"/>
  <c r="Q1684" i="10"/>
  <c r="D1685" i="10"/>
  <c r="I1684" i="10"/>
  <c r="H1684" i="10"/>
  <c r="S1684" i="10" s="1"/>
  <c r="N1684" i="10"/>
  <c r="P1684" i="10"/>
  <c r="M1684" i="10"/>
  <c r="L1684" i="10"/>
  <c r="K1684" i="10"/>
  <c r="O1684" i="10"/>
  <c r="R1684" i="10"/>
  <c r="G1684" i="10" s="1"/>
  <c r="J1684" i="10"/>
  <c r="T1684" i="10" l="1"/>
  <c r="U1684" i="10" s="1"/>
  <c r="V1684" i="10" s="1"/>
  <c r="W1684" i="10" s="1"/>
  <c r="X1684" i="10" s="1"/>
  <c r="Y1684" i="10" s="1"/>
  <c r="Z1684" i="10" s="1"/>
  <c r="AA1684" i="10" s="1"/>
  <c r="AB1684" i="10" s="1"/>
  <c r="AC1684" i="10" s="1"/>
  <c r="D1686" i="10"/>
  <c r="J1685" i="10"/>
  <c r="P1685" i="10"/>
  <c r="L1685" i="10"/>
  <c r="H1685" i="10"/>
  <c r="S1685" i="10" s="1"/>
  <c r="M1685" i="10"/>
  <c r="N1685" i="10"/>
  <c r="K1685" i="10"/>
  <c r="I1685" i="10"/>
  <c r="Q1685" i="10"/>
  <c r="O1685" i="10"/>
  <c r="R1685" i="10"/>
  <c r="G1685" i="10" s="1"/>
  <c r="T1685" i="10" l="1"/>
  <c r="U1685" i="10" s="1"/>
  <c r="V1685" i="10" s="1"/>
  <c r="W1685" i="10" s="1"/>
  <c r="X1685" i="10" s="1"/>
  <c r="Y1685" i="10" s="1"/>
  <c r="Z1685" i="10" s="1"/>
  <c r="AA1685" i="10" s="1"/>
  <c r="AB1685" i="10" s="1"/>
  <c r="AC1685" i="10" s="1"/>
  <c r="P1686" i="10"/>
  <c r="Q1686" i="10"/>
  <c r="N1686" i="10"/>
  <c r="L1686" i="10"/>
  <c r="J1686" i="10"/>
  <c r="D1687" i="10"/>
  <c r="H1686" i="10"/>
  <c r="S1686" i="10" s="1"/>
  <c r="R1686" i="10"/>
  <c r="G1686" i="10" s="1"/>
  <c r="I1686" i="10"/>
  <c r="K1686" i="10"/>
  <c r="O1686" i="10"/>
  <c r="M1686" i="10"/>
  <c r="T1686" i="10" l="1"/>
  <c r="U1686" i="10" s="1"/>
  <c r="V1686" i="10" s="1"/>
  <c r="W1686" i="10" s="1"/>
  <c r="X1686" i="10" s="1"/>
  <c r="Y1686" i="10" s="1"/>
  <c r="Z1686" i="10" s="1"/>
  <c r="AA1686" i="10" s="1"/>
  <c r="AB1686" i="10" s="1"/>
  <c r="AC1686" i="10" s="1"/>
  <c r="K1687" i="10"/>
  <c r="O1687" i="10"/>
  <c r="L1687" i="10"/>
  <c r="N1687" i="10"/>
  <c r="D1688" i="10"/>
  <c r="I1687" i="10"/>
  <c r="R1687" i="10"/>
  <c r="G1687" i="10" s="1"/>
  <c r="H1687" i="10"/>
  <c r="S1687" i="10" s="1"/>
  <c r="P1687" i="10"/>
  <c r="Q1687" i="10"/>
  <c r="J1687" i="10"/>
  <c r="M1687" i="10"/>
  <c r="T1687" i="10" l="1"/>
  <c r="U1687" i="10" s="1"/>
  <c r="V1687" i="10" s="1"/>
  <c r="W1687" i="10" s="1"/>
  <c r="X1687" i="10" s="1"/>
  <c r="Y1687" i="10" s="1"/>
  <c r="Z1687" i="10" s="1"/>
  <c r="AA1687" i="10" s="1"/>
  <c r="AB1687" i="10" s="1"/>
  <c r="AC1687" i="10" s="1"/>
  <c r="O1688" i="10"/>
  <c r="J1688" i="10"/>
  <c r="D1689" i="10"/>
  <c r="L1688" i="10"/>
  <c r="R1688" i="10"/>
  <c r="G1688" i="10" s="1"/>
  <c r="Q1688" i="10"/>
  <c r="H1688" i="10"/>
  <c r="S1688" i="10" s="1"/>
  <c r="I1688" i="10"/>
  <c r="K1688" i="10"/>
  <c r="M1688" i="10"/>
  <c r="N1688" i="10"/>
  <c r="P1688" i="10"/>
  <c r="Q1689" i="10" l="1"/>
  <c r="L1689" i="10"/>
  <c r="D1690" i="10"/>
  <c r="J1689" i="10"/>
  <c r="K1689" i="10"/>
  <c r="M1689" i="10"/>
  <c r="H1689" i="10"/>
  <c r="S1689" i="10" s="1"/>
  <c r="I1689" i="10"/>
  <c r="R1689" i="10"/>
  <c r="G1689" i="10" s="1"/>
  <c r="N1689" i="10"/>
  <c r="O1689" i="10"/>
  <c r="P1689" i="10"/>
  <c r="T1688" i="10"/>
  <c r="U1688" i="10" s="1"/>
  <c r="V1688" i="10" s="1"/>
  <c r="W1688" i="10" s="1"/>
  <c r="X1688" i="10" s="1"/>
  <c r="Y1688" i="10" s="1"/>
  <c r="Z1688" i="10" s="1"/>
  <c r="AA1688" i="10" s="1"/>
  <c r="AB1688" i="10" s="1"/>
  <c r="AC1688" i="10" s="1"/>
  <c r="D1691" i="10" l="1"/>
  <c r="J1690" i="10"/>
  <c r="P1690" i="10"/>
  <c r="M1690" i="10"/>
  <c r="H1690" i="10"/>
  <c r="S1690" i="10" s="1"/>
  <c r="N1690" i="10"/>
  <c r="K1690" i="10"/>
  <c r="Q1690" i="10"/>
  <c r="R1690" i="10"/>
  <c r="G1690" i="10" s="1"/>
  <c r="O1690" i="10"/>
  <c r="L1690" i="10"/>
  <c r="I1690" i="10"/>
  <c r="T1689" i="10"/>
  <c r="U1689" i="10" s="1"/>
  <c r="V1689" i="10" s="1"/>
  <c r="W1689" i="10" s="1"/>
  <c r="X1689" i="10" s="1"/>
  <c r="Y1689" i="10" s="1"/>
  <c r="Z1689" i="10" s="1"/>
  <c r="AA1689" i="10" s="1"/>
  <c r="AB1689" i="10" s="1"/>
  <c r="AC1689" i="10" s="1"/>
  <c r="T1690" i="10" l="1"/>
  <c r="U1690" i="10" s="1"/>
  <c r="V1690" i="10" s="1"/>
  <c r="W1690" i="10" s="1"/>
  <c r="X1690" i="10" s="1"/>
  <c r="Y1690" i="10" s="1"/>
  <c r="Z1690" i="10" s="1"/>
  <c r="AA1690" i="10" s="1"/>
  <c r="AB1690" i="10" s="1"/>
  <c r="AC1690" i="10" s="1"/>
  <c r="N1691" i="10"/>
  <c r="L1691" i="10"/>
  <c r="R1691" i="10"/>
  <c r="G1691" i="10" s="1"/>
  <c r="K1691" i="10"/>
  <c r="M1691" i="10"/>
  <c r="D1692" i="10"/>
  <c r="O1691" i="10"/>
  <c r="H1691" i="10"/>
  <c r="S1691" i="10" s="1"/>
  <c r="J1691" i="10"/>
  <c r="Q1691" i="10"/>
  <c r="P1691" i="10"/>
  <c r="I1691" i="10"/>
  <c r="T1691" i="10" l="1"/>
  <c r="U1691" i="10" s="1"/>
  <c r="V1691" i="10" s="1"/>
  <c r="W1691" i="10" s="1"/>
  <c r="X1691" i="10" s="1"/>
  <c r="Y1691" i="10" s="1"/>
  <c r="Z1691" i="10" s="1"/>
  <c r="AA1691" i="10" s="1"/>
  <c r="AB1691" i="10" s="1"/>
  <c r="AC1691" i="10" s="1"/>
  <c r="H1692" i="10"/>
  <c r="S1692" i="10" s="1"/>
  <c r="D1693" i="10"/>
  <c r="I1692" i="10"/>
  <c r="Q1692" i="10"/>
  <c r="R1692" i="10"/>
  <c r="G1692" i="10" s="1"/>
  <c r="M1692" i="10"/>
  <c r="P1692" i="10"/>
  <c r="L1692" i="10"/>
  <c r="N1692" i="10"/>
  <c r="O1692" i="10"/>
  <c r="K1692" i="10"/>
  <c r="J1692" i="10"/>
  <c r="K1693" i="10" l="1"/>
  <c r="H1693" i="10"/>
  <c r="S1693" i="10" s="1"/>
  <c r="O1693" i="10"/>
  <c r="J1693" i="10"/>
  <c r="R1693" i="10"/>
  <c r="G1693" i="10" s="1"/>
  <c r="D1694" i="10"/>
  <c r="M1693" i="10"/>
  <c r="L1693" i="10"/>
  <c r="P1693" i="10"/>
  <c r="Q1693" i="10"/>
  <c r="I1693" i="10"/>
  <c r="N1693" i="10"/>
  <c r="T1692" i="10"/>
  <c r="U1692" i="10" s="1"/>
  <c r="V1692" i="10" s="1"/>
  <c r="W1692" i="10" s="1"/>
  <c r="X1692" i="10" s="1"/>
  <c r="Y1692" i="10" s="1"/>
  <c r="Z1692" i="10" s="1"/>
  <c r="AA1692" i="10" s="1"/>
  <c r="AB1692" i="10" s="1"/>
  <c r="AC1692" i="10" s="1"/>
  <c r="D1695" i="10" l="1"/>
  <c r="I1694" i="10"/>
  <c r="H1694" i="10"/>
  <c r="S1694" i="10" s="1"/>
  <c r="O1694" i="10"/>
  <c r="L1694" i="10"/>
  <c r="J1694" i="10"/>
  <c r="K1694" i="10"/>
  <c r="P1694" i="10"/>
  <c r="N1694" i="10"/>
  <c r="Q1694" i="10"/>
  <c r="R1694" i="10"/>
  <c r="G1694" i="10" s="1"/>
  <c r="M1694" i="10"/>
  <c r="T1693" i="10"/>
  <c r="U1693" i="10" s="1"/>
  <c r="V1693" i="10" s="1"/>
  <c r="W1693" i="10" s="1"/>
  <c r="X1693" i="10" s="1"/>
  <c r="Y1693" i="10" s="1"/>
  <c r="Z1693" i="10" s="1"/>
  <c r="AA1693" i="10" s="1"/>
  <c r="AB1693" i="10" s="1"/>
  <c r="AC1693" i="10" s="1"/>
  <c r="T1694" i="10" l="1"/>
  <c r="U1694" i="10" s="1"/>
  <c r="V1694" i="10" s="1"/>
  <c r="W1694" i="10" s="1"/>
  <c r="X1694" i="10" s="1"/>
  <c r="Y1694" i="10" s="1"/>
  <c r="Z1694" i="10" s="1"/>
  <c r="AA1694" i="10" s="1"/>
  <c r="AB1694" i="10" s="1"/>
  <c r="AC1694" i="10" s="1"/>
  <c r="H1695" i="10"/>
  <c r="S1695" i="10" s="1"/>
  <c r="I1695" i="10"/>
  <c r="O1695" i="10"/>
  <c r="L1695" i="10"/>
  <c r="M1695" i="10"/>
  <c r="K1695" i="10"/>
  <c r="P1695" i="10"/>
  <c r="J1695" i="10"/>
  <c r="R1695" i="10"/>
  <c r="G1695" i="10" s="1"/>
  <c r="D1696" i="10"/>
  <c r="N1695" i="10"/>
  <c r="Q1695" i="10"/>
  <c r="T1695" i="10" l="1"/>
  <c r="U1695" i="10" s="1"/>
  <c r="V1695" i="10" s="1"/>
  <c r="W1695" i="10" s="1"/>
  <c r="X1695" i="10" s="1"/>
  <c r="Y1695" i="10" s="1"/>
  <c r="Z1695" i="10" s="1"/>
  <c r="AA1695" i="10" s="1"/>
  <c r="AB1695" i="10" s="1"/>
  <c r="AC1695" i="10" s="1"/>
  <c r="H1696" i="10"/>
  <c r="S1696" i="10" s="1"/>
  <c r="P1696" i="10"/>
  <c r="M1696" i="10"/>
  <c r="K1696" i="10"/>
  <c r="D1697" i="10"/>
  <c r="R1696" i="10"/>
  <c r="G1696" i="10" s="1"/>
  <c r="I1696" i="10"/>
  <c r="L1696" i="10"/>
  <c r="N1696" i="10"/>
  <c r="O1696" i="10"/>
  <c r="J1696" i="10"/>
  <c r="Q1696" i="10"/>
  <c r="T1696" i="10" l="1"/>
  <c r="U1696" i="10" s="1"/>
  <c r="V1696" i="10" s="1"/>
  <c r="W1696" i="10" s="1"/>
  <c r="X1696" i="10" s="1"/>
  <c r="Y1696" i="10" s="1"/>
  <c r="Z1696" i="10" s="1"/>
  <c r="AA1696" i="10" s="1"/>
  <c r="AB1696" i="10" s="1"/>
  <c r="AC1696" i="10" s="1"/>
  <c r="H1697" i="10"/>
  <c r="S1697" i="10" s="1"/>
  <c r="J1697" i="10"/>
  <c r="Q1697" i="10"/>
  <c r="N1697" i="10"/>
  <c r="K1697" i="10"/>
  <c r="L1697" i="10"/>
  <c r="R1697" i="10"/>
  <c r="G1697" i="10" s="1"/>
  <c r="I1697" i="10"/>
  <c r="O1697" i="10"/>
  <c r="M1697" i="10"/>
  <c r="D1698" i="10"/>
  <c r="P1697" i="10"/>
  <c r="T1697" i="10" l="1"/>
  <c r="U1697" i="10" s="1"/>
  <c r="V1697" i="10" s="1"/>
  <c r="W1697" i="10" s="1"/>
  <c r="X1697" i="10" s="1"/>
  <c r="Y1697" i="10" s="1"/>
  <c r="Z1697" i="10" s="1"/>
  <c r="AA1697" i="10" s="1"/>
  <c r="AB1697" i="10" s="1"/>
  <c r="AC1697" i="10" s="1"/>
  <c r="H1698" i="10"/>
  <c r="S1698" i="10" s="1"/>
  <c r="N1698" i="10"/>
  <c r="R1698" i="10"/>
  <c r="G1698" i="10" s="1"/>
  <c r="I1698" i="10"/>
  <c r="Q1698" i="10"/>
  <c r="L1698" i="10"/>
  <c r="O1698" i="10"/>
  <c r="J1698" i="10"/>
  <c r="P1698" i="10"/>
  <c r="D1699" i="10"/>
  <c r="M1698" i="10"/>
  <c r="K1698" i="10"/>
  <c r="H1699" i="10" l="1"/>
  <c r="S1699" i="10" s="1"/>
  <c r="R1699" i="10"/>
  <c r="G1699" i="10" s="1"/>
  <c r="D1700" i="10"/>
  <c r="L1699" i="10"/>
  <c r="I1699" i="10"/>
  <c r="N1699" i="10"/>
  <c r="P1699" i="10"/>
  <c r="J1699" i="10"/>
  <c r="O1699" i="10"/>
  <c r="K1699" i="10"/>
  <c r="M1699" i="10"/>
  <c r="Q1699" i="10"/>
  <c r="T1698" i="10"/>
  <c r="U1698" i="10" s="1"/>
  <c r="V1698" i="10" s="1"/>
  <c r="W1698" i="10" s="1"/>
  <c r="X1698" i="10" s="1"/>
  <c r="Y1698" i="10" s="1"/>
  <c r="Z1698" i="10" s="1"/>
  <c r="AA1698" i="10" s="1"/>
  <c r="AB1698" i="10" s="1"/>
  <c r="AC1698" i="10" s="1"/>
  <c r="H1700" i="10" l="1"/>
  <c r="S1700" i="10" s="1"/>
  <c r="N1700" i="10"/>
  <c r="M1700" i="10"/>
  <c r="J1700" i="10"/>
  <c r="P1700" i="10"/>
  <c r="Q1700" i="10"/>
  <c r="L1700" i="10"/>
  <c r="I1700" i="10"/>
  <c r="R1700" i="10"/>
  <c r="G1700" i="10" s="1"/>
  <c r="D1701" i="10"/>
  <c r="O1700" i="10"/>
  <c r="K1700" i="10"/>
  <c r="T1699" i="10"/>
  <c r="U1699" i="10" s="1"/>
  <c r="V1699" i="10" s="1"/>
  <c r="W1699" i="10" s="1"/>
  <c r="X1699" i="10" s="1"/>
  <c r="Y1699" i="10" s="1"/>
  <c r="Z1699" i="10" s="1"/>
  <c r="AA1699" i="10" s="1"/>
  <c r="AB1699" i="10" s="1"/>
  <c r="AC1699" i="10" s="1"/>
  <c r="M1701" i="10" l="1"/>
  <c r="N1701" i="10"/>
  <c r="D1702" i="10"/>
  <c r="O1701" i="10"/>
  <c r="H1701" i="10"/>
  <c r="S1701" i="10" s="1"/>
  <c r="L1701" i="10"/>
  <c r="Q1701" i="10"/>
  <c r="P1701" i="10"/>
  <c r="K1701" i="10"/>
  <c r="J1701" i="10"/>
  <c r="R1701" i="10"/>
  <c r="G1701" i="10" s="1"/>
  <c r="I1701" i="10"/>
  <c r="T1700" i="10"/>
  <c r="U1700" i="10" s="1"/>
  <c r="V1700" i="10" s="1"/>
  <c r="W1700" i="10" s="1"/>
  <c r="X1700" i="10" s="1"/>
  <c r="Y1700" i="10" s="1"/>
  <c r="Z1700" i="10" s="1"/>
  <c r="AA1700" i="10" s="1"/>
  <c r="AB1700" i="10" s="1"/>
  <c r="AC1700" i="10" s="1"/>
  <c r="T1701" i="10" l="1"/>
  <c r="U1701" i="10" s="1"/>
  <c r="V1701" i="10" s="1"/>
  <c r="W1701" i="10" s="1"/>
  <c r="X1701" i="10" s="1"/>
  <c r="Y1701" i="10" s="1"/>
  <c r="Z1701" i="10" s="1"/>
  <c r="AA1701" i="10" s="1"/>
  <c r="AB1701" i="10" s="1"/>
  <c r="AC1701" i="10" s="1"/>
  <c r="H1702" i="10"/>
  <c r="S1702" i="10" s="1"/>
  <c r="I1702" i="10"/>
  <c r="O1702" i="10"/>
  <c r="D1703" i="10"/>
  <c r="K1702" i="10"/>
  <c r="R1702" i="10"/>
  <c r="G1702" i="10" s="1"/>
  <c r="M1702" i="10"/>
  <c r="P1702" i="10"/>
  <c r="J1702" i="10"/>
  <c r="N1702" i="10"/>
  <c r="Q1702" i="10"/>
  <c r="L1702" i="10"/>
  <c r="T1702" i="10" l="1"/>
  <c r="U1702" i="10" s="1"/>
  <c r="V1702" i="10" s="1"/>
  <c r="W1702" i="10" s="1"/>
  <c r="X1702" i="10" s="1"/>
  <c r="Y1702" i="10" s="1"/>
  <c r="Z1702" i="10" s="1"/>
  <c r="AA1702" i="10" s="1"/>
  <c r="AB1702" i="10" s="1"/>
  <c r="AC1702" i="10" s="1"/>
  <c r="M1703" i="10"/>
  <c r="R1703" i="10"/>
  <c r="G1703" i="10" s="1"/>
  <c r="J1703" i="10"/>
  <c r="L1703" i="10"/>
  <c r="Q1703" i="10"/>
  <c r="P1703" i="10"/>
  <c r="D1704" i="10"/>
  <c r="O1703" i="10"/>
  <c r="H1703" i="10"/>
  <c r="S1703" i="10" s="1"/>
  <c r="K1703" i="10"/>
  <c r="I1703" i="10"/>
  <c r="N1703" i="10"/>
  <c r="T1703" i="10" l="1"/>
  <c r="U1703" i="10" s="1"/>
  <c r="V1703" i="10" s="1"/>
  <c r="W1703" i="10" s="1"/>
  <c r="X1703" i="10" s="1"/>
  <c r="Y1703" i="10" s="1"/>
  <c r="Z1703" i="10" s="1"/>
  <c r="AA1703" i="10" s="1"/>
  <c r="AB1703" i="10" s="1"/>
  <c r="AC1703" i="10" s="1"/>
  <c r="H1704" i="10"/>
  <c r="S1704" i="10" s="1"/>
  <c r="N1704" i="10"/>
  <c r="D1705" i="10"/>
  <c r="Q1704" i="10"/>
  <c r="I1704" i="10"/>
  <c r="J1704" i="10"/>
  <c r="R1704" i="10"/>
  <c r="G1704" i="10" s="1"/>
  <c r="M1704" i="10"/>
  <c r="P1704" i="10"/>
  <c r="L1704" i="10"/>
  <c r="O1704" i="10"/>
  <c r="K1704" i="10"/>
  <c r="H1705" i="10" l="1"/>
  <c r="S1705" i="10" s="1"/>
  <c r="P1705" i="10"/>
  <c r="I1705" i="10"/>
  <c r="M1705" i="10"/>
  <c r="N1705" i="10"/>
  <c r="K1705" i="10"/>
  <c r="L1705" i="10"/>
  <c r="Q1705" i="10"/>
  <c r="D1706" i="10"/>
  <c r="J1705" i="10"/>
  <c r="O1705" i="10"/>
  <c r="R1705" i="10"/>
  <c r="G1705" i="10" s="1"/>
  <c r="T1704" i="10"/>
  <c r="U1704" i="10" s="1"/>
  <c r="V1704" i="10" s="1"/>
  <c r="W1704" i="10" s="1"/>
  <c r="X1704" i="10" s="1"/>
  <c r="Y1704" i="10" s="1"/>
  <c r="Z1704" i="10" s="1"/>
  <c r="AA1704" i="10" s="1"/>
  <c r="AB1704" i="10" s="1"/>
  <c r="AC1704" i="10" s="1"/>
  <c r="H1706" i="10" l="1"/>
  <c r="S1706" i="10" s="1"/>
  <c r="P1706" i="10"/>
  <c r="D1707" i="10"/>
  <c r="I1706" i="10"/>
  <c r="K1706" i="10"/>
  <c r="O1706" i="10"/>
  <c r="L1706" i="10"/>
  <c r="R1706" i="10"/>
  <c r="G1706" i="10" s="1"/>
  <c r="J1706" i="10"/>
  <c r="M1706" i="10"/>
  <c r="Q1706" i="10"/>
  <c r="N1706" i="10"/>
  <c r="T1705" i="10"/>
  <c r="U1705" i="10" s="1"/>
  <c r="V1705" i="10" s="1"/>
  <c r="W1705" i="10" s="1"/>
  <c r="X1705" i="10" s="1"/>
  <c r="Y1705" i="10" s="1"/>
  <c r="Z1705" i="10" s="1"/>
  <c r="AA1705" i="10" s="1"/>
  <c r="AB1705" i="10" s="1"/>
  <c r="AC1705" i="10" s="1"/>
  <c r="H1707" i="10" l="1"/>
  <c r="S1707" i="10" s="1"/>
  <c r="K1707" i="10"/>
  <c r="N1707" i="10"/>
  <c r="I1707" i="10"/>
  <c r="L1707" i="10"/>
  <c r="J1707" i="10"/>
  <c r="O1707" i="10"/>
  <c r="M1707" i="10"/>
  <c r="D1708" i="10"/>
  <c r="R1707" i="10"/>
  <c r="G1707" i="10" s="1"/>
  <c r="Q1707" i="10"/>
  <c r="P1707" i="10"/>
  <c r="T1706" i="10"/>
  <c r="U1706" i="10" s="1"/>
  <c r="V1706" i="10" s="1"/>
  <c r="W1706" i="10" s="1"/>
  <c r="X1706" i="10" s="1"/>
  <c r="Y1706" i="10" s="1"/>
  <c r="Z1706" i="10" s="1"/>
  <c r="AA1706" i="10" s="1"/>
  <c r="AB1706" i="10" s="1"/>
  <c r="AC1706" i="10" s="1"/>
  <c r="H1708" i="10" l="1"/>
  <c r="S1708" i="10" s="1"/>
  <c r="D1709" i="10"/>
  <c r="R1708" i="10"/>
  <c r="G1708" i="10" s="1"/>
  <c r="I1708" i="10"/>
  <c r="J1708" i="10"/>
  <c r="M1708" i="10"/>
  <c r="N1708" i="10"/>
  <c r="Q1708" i="10"/>
  <c r="P1708" i="10"/>
  <c r="K1708" i="10"/>
  <c r="L1708" i="10"/>
  <c r="O1708" i="10"/>
  <c r="T1707" i="10"/>
  <c r="U1707" i="10" s="1"/>
  <c r="V1707" i="10" s="1"/>
  <c r="W1707" i="10" s="1"/>
  <c r="X1707" i="10" s="1"/>
  <c r="Y1707" i="10" s="1"/>
  <c r="Z1707" i="10" s="1"/>
  <c r="AA1707" i="10" s="1"/>
  <c r="AB1707" i="10" s="1"/>
  <c r="AC1707" i="10" s="1"/>
  <c r="T1708" i="10" l="1"/>
  <c r="U1708" i="10" s="1"/>
  <c r="V1708" i="10" s="1"/>
  <c r="W1708" i="10" s="1"/>
  <c r="X1708" i="10" s="1"/>
  <c r="Y1708" i="10" s="1"/>
  <c r="Z1708" i="10" s="1"/>
  <c r="AA1708" i="10" s="1"/>
  <c r="AB1708" i="10" s="1"/>
  <c r="AC1708" i="10" s="1"/>
  <c r="H1709" i="10"/>
  <c r="S1709" i="10" s="1"/>
  <c r="M1709" i="10"/>
  <c r="L1709" i="10"/>
  <c r="R1709" i="10"/>
  <c r="G1709" i="10" s="1"/>
  <c r="N1709" i="10"/>
  <c r="Q1709" i="10"/>
  <c r="I1709" i="10"/>
  <c r="D1710" i="10"/>
  <c r="O1709" i="10"/>
  <c r="J1709" i="10"/>
  <c r="P1709" i="10"/>
  <c r="K1709" i="10"/>
  <c r="H1710" i="10" l="1"/>
  <c r="S1710" i="10" s="1"/>
  <c r="R1710" i="10"/>
  <c r="G1710" i="10" s="1"/>
  <c r="D1711" i="10"/>
  <c r="Q1710" i="10"/>
  <c r="P1710" i="10"/>
  <c r="L1710" i="10"/>
  <c r="J1710" i="10"/>
  <c r="I1710" i="10"/>
  <c r="M1710" i="10"/>
  <c r="O1710" i="10"/>
  <c r="N1710" i="10"/>
  <c r="K1710" i="10"/>
  <c r="T1709" i="10"/>
  <c r="U1709" i="10" s="1"/>
  <c r="V1709" i="10" s="1"/>
  <c r="W1709" i="10" s="1"/>
  <c r="X1709" i="10" s="1"/>
  <c r="Y1709" i="10" s="1"/>
  <c r="Z1709" i="10" s="1"/>
  <c r="AA1709" i="10" s="1"/>
  <c r="AB1709" i="10" s="1"/>
  <c r="AC1709" i="10" s="1"/>
  <c r="H1711" i="10" l="1"/>
  <c r="S1711" i="10" s="1"/>
  <c r="K1711" i="10"/>
  <c r="P1711" i="10"/>
  <c r="R1711" i="10"/>
  <c r="G1711" i="10" s="1"/>
  <c r="L1711" i="10"/>
  <c r="M1711" i="10"/>
  <c r="J1711" i="10"/>
  <c r="D1712" i="10"/>
  <c r="I1711" i="10"/>
  <c r="O1711" i="10"/>
  <c r="N1711" i="10"/>
  <c r="Q1711" i="10"/>
  <c r="T1710" i="10"/>
  <c r="U1710" i="10" s="1"/>
  <c r="V1710" i="10" s="1"/>
  <c r="W1710" i="10" s="1"/>
  <c r="X1710" i="10" s="1"/>
  <c r="Y1710" i="10" s="1"/>
  <c r="Z1710" i="10" s="1"/>
  <c r="AA1710" i="10" s="1"/>
  <c r="AB1710" i="10" s="1"/>
  <c r="AC1710" i="10" s="1"/>
  <c r="T1711" i="10" l="1"/>
  <c r="U1711" i="10" s="1"/>
  <c r="V1711" i="10" s="1"/>
  <c r="W1711" i="10" s="1"/>
  <c r="X1711" i="10" s="1"/>
  <c r="Y1711" i="10" s="1"/>
  <c r="Z1711" i="10" s="1"/>
  <c r="AA1711" i="10" s="1"/>
  <c r="AB1711" i="10" s="1"/>
  <c r="AC1711" i="10" s="1"/>
  <c r="P1712" i="10"/>
  <c r="K1712" i="10"/>
  <c r="O1712" i="10"/>
  <c r="L1712" i="10"/>
  <c r="J1712" i="10"/>
  <c r="D1713" i="10"/>
  <c r="M1712" i="10"/>
  <c r="R1712" i="10"/>
  <c r="G1712" i="10" s="1"/>
  <c r="H1712" i="10"/>
  <c r="S1712" i="10" s="1"/>
  <c r="N1712" i="10"/>
  <c r="I1712" i="10"/>
  <c r="Q1712" i="10"/>
  <c r="T1712" i="10" l="1"/>
  <c r="U1712" i="10" s="1"/>
  <c r="V1712" i="10" s="1"/>
  <c r="W1712" i="10" s="1"/>
  <c r="X1712" i="10" s="1"/>
  <c r="Y1712" i="10" s="1"/>
  <c r="Z1712" i="10" s="1"/>
  <c r="AA1712" i="10" s="1"/>
  <c r="AB1712" i="10" s="1"/>
  <c r="AC1712" i="10" s="1"/>
  <c r="H1713" i="10"/>
  <c r="S1713" i="10" s="1"/>
  <c r="D1714" i="10"/>
  <c r="R1713" i="10"/>
  <c r="G1713" i="10" s="1"/>
  <c r="K1713" i="10"/>
  <c r="O1713" i="10"/>
  <c r="P1713" i="10"/>
  <c r="N1713" i="10"/>
  <c r="L1713" i="10"/>
  <c r="J1713" i="10"/>
  <c r="Q1713" i="10"/>
  <c r="I1713" i="10"/>
  <c r="M1713" i="10"/>
  <c r="H1714" i="10" l="1"/>
  <c r="S1714" i="10" s="1"/>
  <c r="R1714" i="10"/>
  <c r="G1714" i="10" s="1"/>
  <c r="I1714" i="10"/>
  <c r="J1714" i="10"/>
  <c r="P1714" i="10"/>
  <c r="Q1714" i="10"/>
  <c r="D1715" i="10"/>
  <c r="L1714" i="10"/>
  <c r="N1714" i="10"/>
  <c r="O1714" i="10"/>
  <c r="K1714" i="10"/>
  <c r="M1714" i="10"/>
  <c r="T1713" i="10"/>
  <c r="U1713" i="10" s="1"/>
  <c r="V1713" i="10" s="1"/>
  <c r="W1713" i="10" s="1"/>
  <c r="X1713" i="10" s="1"/>
  <c r="Y1713" i="10" s="1"/>
  <c r="Z1713" i="10" s="1"/>
  <c r="AA1713" i="10" s="1"/>
  <c r="AB1713" i="10" s="1"/>
  <c r="AC1713" i="10" s="1"/>
  <c r="D1716" i="10" l="1"/>
  <c r="L1715" i="10"/>
  <c r="H1715" i="10"/>
  <c r="S1715" i="10" s="1"/>
  <c r="N1715" i="10"/>
  <c r="O1715" i="10"/>
  <c r="P1715" i="10"/>
  <c r="K1715" i="10"/>
  <c r="J1715" i="10"/>
  <c r="I1715" i="10"/>
  <c r="Q1715" i="10"/>
  <c r="R1715" i="10"/>
  <c r="G1715" i="10" s="1"/>
  <c r="M1715" i="10"/>
  <c r="T1714" i="10"/>
  <c r="U1714" i="10" s="1"/>
  <c r="V1714" i="10" s="1"/>
  <c r="W1714" i="10" s="1"/>
  <c r="X1714" i="10" s="1"/>
  <c r="Y1714" i="10" s="1"/>
  <c r="Z1714" i="10" s="1"/>
  <c r="AA1714" i="10" s="1"/>
  <c r="AB1714" i="10" s="1"/>
  <c r="AC1714" i="10" s="1"/>
  <c r="T1715" i="10" l="1"/>
  <c r="U1715" i="10" s="1"/>
  <c r="V1715" i="10" s="1"/>
  <c r="W1715" i="10" s="1"/>
  <c r="X1715" i="10" s="1"/>
  <c r="Y1715" i="10" s="1"/>
  <c r="Z1715" i="10" s="1"/>
  <c r="AA1715" i="10" s="1"/>
  <c r="AB1715" i="10" s="1"/>
  <c r="AC1715" i="10" s="1"/>
  <c r="I1716" i="10"/>
  <c r="J1716" i="10"/>
  <c r="P1716" i="10"/>
  <c r="N1716" i="10"/>
  <c r="L1716" i="10"/>
  <c r="D1717" i="10"/>
  <c r="Q1716" i="10"/>
  <c r="H1716" i="10"/>
  <c r="S1716" i="10" s="1"/>
  <c r="O1716" i="10"/>
  <c r="K1716" i="10"/>
  <c r="R1716" i="10"/>
  <c r="G1716" i="10" s="1"/>
  <c r="M1716" i="10"/>
  <c r="T1716" i="10" l="1"/>
  <c r="U1716" i="10" s="1"/>
  <c r="V1716" i="10" s="1"/>
  <c r="W1716" i="10" s="1"/>
  <c r="X1716" i="10" s="1"/>
  <c r="Y1716" i="10" s="1"/>
  <c r="Z1716" i="10" s="1"/>
  <c r="AA1716" i="10" s="1"/>
  <c r="AB1716" i="10" s="1"/>
  <c r="AC1716" i="10" s="1"/>
  <c r="D1718" i="10"/>
  <c r="J1717" i="10"/>
  <c r="H1717" i="10"/>
  <c r="S1717" i="10" s="1"/>
  <c r="Q1717" i="10"/>
  <c r="O1717" i="10"/>
  <c r="R1717" i="10"/>
  <c r="G1717" i="10" s="1"/>
  <c r="L1717" i="10"/>
  <c r="I1717" i="10"/>
  <c r="N1717" i="10"/>
  <c r="K1717" i="10"/>
  <c r="M1717" i="10"/>
  <c r="P1717" i="10"/>
  <c r="T1717" i="10" l="1"/>
  <c r="U1717" i="10" s="1"/>
  <c r="V1717" i="10" s="1"/>
  <c r="W1717" i="10" s="1"/>
  <c r="X1717" i="10" s="1"/>
  <c r="Y1717" i="10" s="1"/>
  <c r="Z1717" i="10" s="1"/>
  <c r="AA1717" i="10" s="1"/>
  <c r="AB1717" i="10" s="1"/>
  <c r="AC1717" i="10" s="1"/>
  <c r="H1718" i="10"/>
  <c r="S1718" i="10" s="1"/>
  <c r="I1718" i="10"/>
  <c r="L1718" i="10"/>
  <c r="R1718" i="10"/>
  <c r="G1718" i="10" s="1"/>
  <c r="O1718" i="10"/>
  <c r="D1719" i="10"/>
  <c r="K1718" i="10"/>
  <c r="J1718" i="10"/>
  <c r="Q1718" i="10"/>
  <c r="M1718" i="10"/>
  <c r="N1718" i="10"/>
  <c r="P1718" i="10"/>
  <c r="H1719" i="10" l="1"/>
  <c r="S1719" i="10" s="1"/>
  <c r="D1720" i="10"/>
  <c r="J1719" i="10"/>
  <c r="M1719" i="10"/>
  <c r="R1719" i="10"/>
  <c r="G1719" i="10" s="1"/>
  <c r="I1719" i="10"/>
  <c r="L1719" i="10"/>
  <c r="Q1719" i="10"/>
  <c r="K1719" i="10"/>
  <c r="P1719" i="10"/>
  <c r="N1719" i="10"/>
  <c r="O1719" i="10"/>
  <c r="T1718" i="10"/>
  <c r="U1718" i="10" s="1"/>
  <c r="V1718" i="10" s="1"/>
  <c r="W1718" i="10" s="1"/>
  <c r="X1718" i="10" s="1"/>
  <c r="Y1718" i="10" s="1"/>
  <c r="Z1718" i="10" s="1"/>
  <c r="AA1718" i="10" s="1"/>
  <c r="AB1718" i="10" s="1"/>
  <c r="AC1718" i="10" s="1"/>
  <c r="H1720" i="10" l="1"/>
  <c r="S1720" i="10" s="1"/>
  <c r="I1720" i="10"/>
  <c r="M1720" i="10"/>
  <c r="R1720" i="10"/>
  <c r="G1720" i="10" s="1"/>
  <c r="K1720" i="10"/>
  <c r="D1721" i="10"/>
  <c r="N1720" i="10"/>
  <c r="P1720" i="10"/>
  <c r="Q1720" i="10"/>
  <c r="L1720" i="10"/>
  <c r="J1720" i="10"/>
  <c r="O1720" i="10"/>
  <c r="T1719" i="10"/>
  <c r="U1719" i="10" s="1"/>
  <c r="V1719" i="10" s="1"/>
  <c r="W1719" i="10" s="1"/>
  <c r="X1719" i="10" s="1"/>
  <c r="Y1719" i="10" s="1"/>
  <c r="Z1719" i="10" s="1"/>
  <c r="AA1719" i="10" s="1"/>
  <c r="AB1719" i="10" s="1"/>
  <c r="AC1719" i="10" s="1"/>
  <c r="H1721" i="10" l="1"/>
  <c r="S1721" i="10" s="1"/>
  <c r="D1722" i="10"/>
  <c r="N1721" i="10"/>
  <c r="O1721" i="10"/>
  <c r="K1721" i="10"/>
  <c r="R1721" i="10"/>
  <c r="G1721" i="10" s="1"/>
  <c r="Q1721" i="10"/>
  <c r="L1721" i="10"/>
  <c r="J1721" i="10"/>
  <c r="P1721" i="10"/>
  <c r="I1721" i="10"/>
  <c r="M1721" i="10"/>
  <c r="T1720" i="10"/>
  <c r="U1720" i="10" s="1"/>
  <c r="V1720" i="10" s="1"/>
  <c r="W1720" i="10" s="1"/>
  <c r="X1720" i="10" s="1"/>
  <c r="Y1720" i="10" s="1"/>
  <c r="Z1720" i="10" s="1"/>
  <c r="AA1720" i="10" s="1"/>
  <c r="AB1720" i="10" s="1"/>
  <c r="AC1720" i="10" s="1"/>
  <c r="P1722" i="10" l="1"/>
  <c r="H1722" i="10"/>
  <c r="S1722" i="10" s="1"/>
  <c r="K1722" i="10"/>
  <c r="I1722" i="10"/>
  <c r="M1722" i="10"/>
  <c r="O1722" i="10"/>
  <c r="L1722" i="10"/>
  <c r="N1722" i="10"/>
  <c r="J1722" i="10"/>
  <c r="D1723" i="10"/>
  <c r="Q1722" i="10"/>
  <c r="R1722" i="10"/>
  <c r="G1722" i="10" s="1"/>
  <c r="T1721" i="10"/>
  <c r="U1721" i="10" s="1"/>
  <c r="V1721" i="10" s="1"/>
  <c r="W1721" i="10" s="1"/>
  <c r="X1721" i="10" s="1"/>
  <c r="Y1721" i="10" s="1"/>
  <c r="Z1721" i="10" s="1"/>
  <c r="AA1721" i="10" s="1"/>
  <c r="AB1721" i="10" s="1"/>
  <c r="AC1721" i="10" s="1"/>
  <c r="K1723" i="10" l="1"/>
  <c r="O1723" i="10"/>
  <c r="Q1723" i="10"/>
  <c r="P1723" i="10"/>
  <c r="D1724" i="10"/>
  <c r="H1723" i="10"/>
  <c r="S1723" i="10" s="1"/>
  <c r="R1723" i="10"/>
  <c r="G1723" i="10" s="1"/>
  <c r="L1723" i="10"/>
  <c r="M1723" i="10"/>
  <c r="N1723" i="10"/>
  <c r="J1723" i="10"/>
  <c r="I1723" i="10"/>
  <c r="T1722" i="10"/>
  <c r="U1722" i="10" s="1"/>
  <c r="V1722" i="10" s="1"/>
  <c r="W1722" i="10" s="1"/>
  <c r="X1722" i="10" s="1"/>
  <c r="Y1722" i="10" s="1"/>
  <c r="Z1722" i="10" s="1"/>
  <c r="AA1722" i="10" s="1"/>
  <c r="AB1722" i="10" s="1"/>
  <c r="AC1722" i="10" s="1"/>
  <c r="T1723" i="10" l="1"/>
  <c r="U1723" i="10" s="1"/>
  <c r="V1723" i="10" s="1"/>
  <c r="W1723" i="10" s="1"/>
  <c r="X1723" i="10" s="1"/>
  <c r="Y1723" i="10" s="1"/>
  <c r="Z1723" i="10" s="1"/>
  <c r="AA1723" i="10" s="1"/>
  <c r="AB1723" i="10" s="1"/>
  <c r="AC1723" i="10" s="1"/>
  <c r="H1724" i="10"/>
  <c r="S1724" i="10" s="1"/>
  <c r="I1724" i="10"/>
  <c r="O1724" i="10"/>
  <c r="L1724" i="10"/>
  <c r="M1724" i="10"/>
  <c r="J1724" i="10"/>
  <c r="R1724" i="10"/>
  <c r="G1724" i="10" s="1"/>
  <c r="P1724" i="10"/>
  <c r="K1724" i="10"/>
  <c r="N1724" i="10"/>
  <c r="D1725" i="10"/>
  <c r="Q1724" i="10"/>
  <c r="Q1725" i="10" l="1"/>
  <c r="D1726" i="10"/>
  <c r="R1725" i="10"/>
  <c r="G1725" i="10" s="1"/>
  <c r="O1725" i="10"/>
  <c r="H1725" i="10"/>
  <c r="S1725" i="10" s="1"/>
  <c r="I1725" i="10"/>
  <c r="M1725" i="10"/>
  <c r="J1725" i="10"/>
  <c r="N1725" i="10"/>
  <c r="P1725" i="10"/>
  <c r="K1725" i="10"/>
  <c r="L1725" i="10"/>
  <c r="T1724" i="10"/>
  <c r="U1724" i="10" s="1"/>
  <c r="V1724" i="10" s="1"/>
  <c r="W1724" i="10" s="1"/>
  <c r="X1724" i="10" s="1"/>
  <c r="Y1724" i="10" s="1"/>
  <c r="Z1724" i="10" s="1"/>
  <c r="AA1724" i="10" s="1"/>
  <c r="AB1724" i="10" s="1"/>
  <c r="AC1724" i="10" s="1"/>
  <c r="T1725" i="10" l="1"/>
  <c r="U1725" i="10" s="1"/>
  <c r="V1725" i="10" s="1"/>
  <c r="W1725" i="10" s="1"/>
  <c r="X1725" i="10" s="1"/>
  <c r="Y1725" i="10" s="1"/>
  <c r="Z1725" i="10" s="1"/>
  <c r="AA1725" i="10" s="1"/>
  <c r="AB1725" i="10" s="1"/>
  <c r="AC1725" i="10" s="1"/>
  <c r="H1726" i="10"/>
  <c r="S1726" i="10" s="1"/>
  <c r="O1726" i="10"/>
  <c r="I1726" i="10"/>
  <c r="Q1726" i="10"/>
  <c r="N1726" i="10"/>
  <c r="P1726" i="10"/>
  <c r="R1726" i="10"/>
  <c r="G1726" i="10" s="1"/>
  <c r="D1727" i="10"/>
  <c r="J1726" i="10"/>
  <c r="L1726" i="10"/>
  <c r="M1726" i="10"/>
  <c r="K1726" i="10"/>
  <c r="R1727" i="10" l="1"/>
  <c r="G1727" i="10" s="1"/>
  <c r="D1728" i="10"/>
  <c r="K1727" i="10"/>
  <c r="L1727" i="10"/>
  <c r="O1727" i="10"/>
  <c r="M1727" i="10"/>
  <c r="I1727" i="10"/>
  <c r="P1727" i="10"/>
  <c r="J1727" i="10"/>
  <c r="H1727" i="10"/>
  <c r="S1727" i="10" s="1"/>
  <c r="N1727" i="10"/>
  <c r="Q1727" i="10"/>
  <c r="T1726" i="10"/>
  <c r="U1726" i="10" s="1"/>
  <c r="V1726" i="10" s="1"/>
  <c r="W1726" i="10" s="1"/>
  <c r="X1726" i="10" s="1"/>
  <c r="Y1726" i="10" s="1"/>
  <c r="Z1726" i="10" s="1"/>
  <c r="AA1726" i="10" s="1"/>
  <c r="AB1726" i="10" s="1"/>
  <c r="AC1726" i="10" s="1"/>
  <c r="T1727" i="10" l="1"/>
  <c r="U1727" i="10" s="1"/>
  <c r="V1727" i="10" s="1"/>
  <c r="W1727" i="10" s="1"/>
  <c r="X1727" i="10" s="1"/>
  <c r="Y1727" i="10" s="1"/>
  <c r="Z1727" i="10" s="1"/>
  <c r="AA1727" i="10" s="1"/>
  <c r="AB1727" i="10" s="1"/>
  <c r="AC1727" i="10" s="1"/>
  <c r="H1728" i="10"/>
  <c r="S1728" i="10" s="1"/>
  <c r="J1728" i="10"/>
  <c r="L1728" i="10"/>
  <c r="Q1728" i="10"/>
  <c r="M1728" i="10"/>
  <c r="N1728" i="10"/>
  <c r="I1728" i="10"/>
  <c r="K1728" i="10"/>
  <c r="D1729" i="10"/>
  <c r="R1728" i="10"/>
  <c r="G1728" i="10" s="1"/>
  <c r="P1728" i="10"/>
  <c r="O1728" i="10"/>
  <c r="T1728" i="10" l="1"/>
  <c r="U1728" i="10" s="1"/>
  <c r="V1728" i="10" s="1"/>
  <c r="W1728" i="10" s="1"/>
  <c r="X1728" i="10" s="1"/>
  <c r="Y1728" i="10" s="1"/>
  <c r="Z1728" i="10" s="1"/>
  <c r="AA1728" i="10" s="1"/>
  <c r="AB1728" i="10" s="1"/>
  <c r="AC1728" i="10" s="1"/>
  <c r="D1730" i="10"/>
  <c r="R1729" i="10"/>
  <c r="G1729" i="10" s="1"/>
  <c r="H1729" i="10"/>
  <c r="S1729" i="10" s="1"/>
  <c r="M1729" i="10"/>
  <c r="L1729" i="10"/>
  <c r="K1729" i="10"/>
  <c r="I1729" i="10"/>
  <c r="Q1729" i="10"/>
  <c r="O1729" i="10"/>
  <c r="J1729" i="10"/>
  <c r="P1729" i="10"/>
  <c r="N1729" i="10"/>
  <c r="N1730" i="10" l="1"/>
  <c r="L1730" i="10"/>
  <c r="J1730" i="10"/>
  <c r="H1730" i="10"/>
  <c r="S1730" i="10" s="1"/>
  <c r="Q1730" i="10"/>
  <c r="M1730" i="10"/>
  <c r="O1730" i="10"/>
  <c r="D1731" i="10"/>
  <c r="R1730" i="10"/>
  <c r="G1730" i="10" s="1"/>
  <c r="K1730" i="10"/>
  <c r="P1730" i="10"/>
  <c r="I1730" i="10"/>
  <c r="T1729" i="10"/>
  <c r="U1729" i="10" s="1"/>
  <c r="V1729" i="10" s="1"/>
  <c r="W1729" i="10" s="1"/>
  <c r="X1729" i="10" s="1"/>
  <c r="Y1729" i="10" s="1"/>
  <c r="Z1729" i="10" s="1"/>
  <c r="AA1729" i="10" s="1"/>
  <c r="AB1729" i="10" s="1"/>
  <c r="AC1729" i="10" s="1"/>
  <c r="T1730" i="10" l="1"/>
  <c r="U1730" i="10" s="1"/>
  <c r="V1730" i="10" s="1"/>
  <c r="W1730" i="10" s="1"/>
  <c r="X1730" i="10" s="1"/>
  <c r="Y1730" i="10" s="1"/>
  <c r="Z1730" i="10" s="1"/>
  <c r="AA1730" i="10" s="1"/>
  <c r="AB1730" i="10" s="1"/>
  <c r="AC1730" i="10" s="1"/>
  <c r="J1731" i="10"/>
  <c r="D1732" i="10"/>
  <c r="M1731" i="10"/>
  <c r="H1731" i="10"/>
  <c r="S1731" i="10" s="1"/>
  <c r="K1731" i="10"/>
  <c r="L1731" i="10"/>
  <c r="R1731" i="10"/>
  <c r="G1731" i="10" s="1"/>
  <c r="I1731" i="10"/>
  <c r="Q1731" i="10"/>
  <c r="P1731" i="10"/>
  <c r="O1731" i="10"/>
  <c r="N1731" i="10"/>
  <c r="H1732" i="10" l="1"/>
  <c r="S1732" i="10" s="1"/>
  <c r="M1732" i="10"/>
  <c r="O1732" i="10"/>
  <c r="N1732" i="10"/>
  <c r="L1732" i="10"/>
  <c r="P1732" i="10"/>
  <c r="J1732" i="10"/>
  <c r="I1732" i="10"/>
  <c r="D1733" i="10"/>
  <c r="Q1732" i="10"/>
  <c r="K1732" i="10"/>
  <c r="R1732" i="10"/>
  <c r="G1732" i="10" s="1"/>
  <c r="T1731" i="10"/>
  <c r="U1731" i="10" s="1"/>
  <c r="V1731" i="10" s="1"/>
  <c r="W1731" i="10" s="1"/>
  <c r="X1731" i="10" s="1"/>
  <c r="Y1731" i="10" s="1"/>
  <c r="Z1731" i="10" s="1"/>
  <c r="AA1731" i="10" s="1"/>
  <c r="AB1731" i="10" s="1"/>
  <c r="AC1731" i="10" s="1"/>
  <c r="P1733" i="10" l="1"/>
  <c r="D1734" i="10"/>
  <c r="O1733" i="10"/>
  <c r="H1733" i="10"/>
  <c r="S1733" i="10" s="1"/>
  <c r="J1733" i="10"/>
  <c r="R1733" i="10"/>
  <c r="G1733" i="10" s="1"/>
  <c r="L1733" i="10"/>
  <c r="Q1733" i="10"/>
  <c r="M1733" i="10"/>
  <c r="N1733" i="10"/>
  <c r="I1733" i="10"/>
  <c r="K1733" i="10"/>
  <c r="T1732" i="10"/>
  <c r="U1732" i="10" s="1"/>
  <c r="V1732" i="10" s="1"/>
  <c r="W1732" i="10" s="1"/>
  <c r="X1732" i="10" s="1"/>
  <c r="Y1732" i="10" s="1"/>
  <c r="Z1732" i="10" s="1"/>
  <c r="AA1732" i="10" s="1"/>
  <c r="AB1732" i="10" s="1"/>
  <c r="AC1732" i="10" s="1"/>
  <c r="T1733" i="10" l="1"/>
  <c r="U1733" i="10" s="1"/>
  <c r="V1733" i="10" s="1"/>
  <c r="W1733" i="10" s="1"/>
  <c r="X1733" i="10" s="1"/>
  <c r="Y1733" i="10" s="1"/>
  <c r="Z1733" i="10" s="1"/>
  <c r="AA1733" i="10" s="1"/>
  <c r="AB1733" i="10" s="1"/>
  <c r="AC1733" i="10" s="1"/>
  <c r="D1735" i="10"/>
  <c r="O1734" i="10"/>
  <c r="Q1734" i="10"/>
  <c r="H1734" i="10"/>
  <c r="S1734" i="10" s="1"/>
  <c r="R1734" i="10"/>
  <c r="G1734" i="10" s="1"/>
  <c r="L1734" i="10"/>
  <c r="I1734" i="10"/>
  <c r="M1734" i="10"/>
  <c r="N1734" i="10"/>
  <c r="J1734" i="10"/>
  <c r="K1734" i="10"/>
  <c r="P1734" i="10"/>
  <c r="T1734" i="10" l="1"/>
  <c r="U1734" i="10" s="1"/>
  <c r="V1734" i="10" s="1"/>
  <c r="W1734" i="10" s="1"/>
  <c r="X1734" i="10" s="1"/>
  <c r="Y1734" i="10" s="1"/>
  <c r="Z1734" i="10" s="1"/>
  <c r="AA1734" i="10" s="1"/>
  <c r="AB1734" i="10" s="1"/>
  <c r="AC1734" i="10" s="1"/>
  <c r="R1735" i="10"/>
  <c r="G1735" i="10" s="1"/>
  <c r="K1735" i="10"/>
  <c r="Q1735" i="10"/>
  <c r="I1735" i="10"/>
  <c r="D1736" i="10"/>
  <c r="L1735" i="10"/>
  <c r="H1735" i="10"/>
  <c r="S1735" i="10" s="1"/>
  <c r="M1735" i="10"/>
  <c r="N1735" i="10"/>
  <c r="J1735" i="10"/>
  <c r="P1735" i="10"/>
  <c r="O1735" i="10"/>
  <c r="H1736" i="10" l="1"/>
  <c r="S1736" i="10" s="1"/>
  <c r="P1736" i="10"/>
  <c r="K1736" i="10"/>
  <c r="L1736" i="10"/>
  <c r="N1736" i="10"/>
  <c r="D1737" i="10"/>
  <c r="M1736" i="10"/>
  <c r="O1736" i="10"/>
  <c r="R1736" i="10"/>
  <c r="G1736" i="10" s="1"/>
  <c r="J1736" i="10"/>
  <c r="Q1736" i="10"/>
  <c r="I1736" i="10"/>
  <c r="T1735" i="10"/>
  <c r="U1735" i="10" s="1"/>
  <c r="V1735" i="10" s="1"/>
  <c r="W1735" i="10" s="1"/>
  <c r="X1735" i="10" s="1"/>
  <c r="Y1735" i="10" s="1"/>
  <c r="Z1735" i="10" s="1"/>
  <c r="AA1735" i="10" s="1"/>
  <c r="AB1735" i="10" s="1"/>
  <c r="AC1735" i="10" s="1"/>
  <c r="N1737" i="10" l="1"/>
  <c r="O1737" i="10"/>
  <c r="I1737" i="10"/>
  <c r="Q1737" i="10"/>
  <c r="P1737" i="10"/>
  <c r="H1737" i="10"/>
  <c r="S1737" i="10" s="1"/>
  <c r="J1737" i="10"/>
  <c r="R1737" i="10"/>
  <c r="G1737" i="10" s="1"/>
  <c r="L1737" i="10"/>
  <c r="M1737" i="10"/>
  <c r="D1738" i="10"/>
  <c r="K1737" i="10"/>
  <c r="T1736" i="10"/>
  <c r="U1736" i="10" s="1"/>
  <c r="V1736" i="10" s="1"/>
  <c r="W1736" i="10" s="1"/>
  <c r="X1736" i="10" s="1"/>
  <c r="Y1736" i="10" s="1"/>
  <c r="Z1736" i="10" s="1"/>
  <c r="AA1736" i="10" s="1"/>
  <c r="AB1736" i="10" s="1"/>
  <c r="AC1736" i="10" s="1"/>
  <c r="T1737" i="10" l="1"/>
  <c r="U1737" i="10" s="1"/>
  <c r="V1737" i="10" s="1"/>
  <c r="W1737" i="10" s="1"/>
  <c r="X1737" i="10" s="1"/>
  <c r="Y1737" i="10" s="1"/>
  <c r="Z1737" i="10" s="1"/>
  <c r="AA1737" i="10" s="1"/>
  <c r="AB1737" i="10" s="1"/>
  <c r="AC1737" i="10" s="1"/>
  <c r="H1738" i="10"/>
  <c r="S1738" i="10" s="1"/>
  <c r="J1738" i="10"/>
  <c r="I1738" i="10"/>
  <c r="R1738" i="10"/>
  <c r="G1738" i="10" s="1"/>
  <c r="D1739" i="10"/>
  <c r="L1738" i="10"/>
  <c r="Q1738" i="10"/>
  <c r="P1738" i="10"/>
  <c r="N1738" i="10"/>
  <c r="K1738" i="10"/>
  <c r="O1738" i="10"/>
  <c r="M1738" i="10"/>
  <c r="H1739" i="10" l="1"/>
  <c r="S1739" i="10" s="1"/>
  <c r="N1739" i="10"/>
  <c r="K1739" i="10"/>
  <c r="M1739" i="10"/>
  <c r="Q1739" i="10"/>
  <c r="R1739" i="10"/>
  <c r="G1739" i="10" s="1"/>
  <c r="J1739" i="10"/>
  <c r="O1739" i="10"/>
  <c r="I1739" i="10"/>
  <c r="L1739" i="10"/>
  <c r="D1740" i="10"/>
  <c r="P1739" i="10"/>
  <c r="T1738" i="10"/>
  <c r="U1738" i="10" s="1"/>
  <c r="V1738" i="10" s="1"/>
  <c r="W1738" i="10" s="1"/>
  <c r="X1738" i="10" s="1"/>
  <c r="Y1738" i="10" s="1"/>
  <c r="Z1738" i="10" s="1"/>
  <c r="AA1738" i="10" s="1"/>
  <c r="AB1738" i="10" s="1"/>
  <c r="AC1738" i="10" s="1"/>
  <c r="N1740" i="10" l="1"/>
  <c r="Q1740" i="10"/>
  <c r="I1740" i="10"/>
  <c r="O1740" i="10"/>
  <c r="D1741" i="10"/>
  <c r="H1740" i="10"/>
  <c r="S1740" i="10" s="1"/>
  <c r="R1740" i="10"/>
  <c r="G1740" i="10" s="1"/>
  <c r="M1740" i="10"/>
  <c r="L1740" i="10"/>
  <c r="J1740" i="10"/>
  <c r="P1740" i="10"/>
  <c r="K1740" i="10"/>
  <c r="T1739" i="10"/>
  <c r="U1739" i="10" s="1"/>
  <c r="V1739" i="10" s="1"/>
  <c r="W1739" i="10" s="1"/>
  <c r="X1739" i="10" s="1"/>
  <c r="Y1739" i="10" s="1"/>
  <c r="Z1739" i="10" s="1"/>
  <c r="AA1739" i="10" s="1"/>
  <c r="AB1739" i="10" s="1"/>
  <c r="AC1739" i="10" s="1"/>
  <c r="T1740" i="10" l="1"/>
  <c r="U1740" i="10" s="1"/>
  <c r="V1740" i="10" s="1"/>
  <c r="W1740" i="10" s="1"/>
  <c r="X1740" i="10" s="1"/>
  <c r="Y1740" i="10" s="1"/>
  <c r="Z1740" i="10" s="1"/>
  <c r="AA1740" i="10" s="1"/>
  <c r="AB1740" i="10" s="1"/>
  <c r="AC1740" i="10" s="1"/>
  <c r="H1741" i="10"/>
  <c r="S1741" i="10" s="1"/>
  <c r="Q1741" i="10"/>
  <c r="O1741" i="10"/>
  <c r="D1742" i="10"/>
  <c r="N1741" i="10"/>
  <c r="R1741" i="10"/>
  <c r="G1741" i="10" s="1"/>
  <c r="P1741" i="10"/>
  <c r="I1741" i="10"/>
  <c r="J1741" i="10"/>
  <c r="M1741" i="10"/>
  <c r="K1741" i="10"/>
  <c r="L1741" i="10"/>
  <c r="T1741" i="10" l="1"/>
  <c r="U1741" i="10" s="1"/>
  <c r="V1741" i="10" s="1"/>
  <c r="W1741" i="10" s="1"/>
  <c r="X1741" i="10" s="1"/>
  <c r="Y1741" i="10" s="1"/>
  <c r="Z1741" i="10" s="1"/>
  <c r="AA1741" i="10" s="1"/>
  <c r="AB1741" i="10" s="1"/>
  <c r="AC1741" i="10" s="1"/>
  <c r="H1742" i="10"/>
  <c r="S1742" i="10" s="1"/>
  <c r="L1742" i="10"/>
  <c r="R1742" i="10"/>
  <c r="G1742" i="10" s="1"/>
  <c r="M1742" i="10"/>
  <c r="O1742" i="10"/>
  <c r="N1742" i="10"/>
  <c r="P1742" i="10"/>
  <c r="Q1742" i="10"/>
  <c r="J1742" i="10"/>
  <c r="K1742" i="10"/>
  <c r="D1743" i="10"/>
  <c r="I1742" i="10"/>
  <c r="T1742" i="10" l="1"/>
  <c r="U1742" i="10" s="1"/>
  <c r="V1742" i="10" s="1"/>
  <c r="W1742" i="10" s="1"/>
  <c r="X1742" i="10" s="1"/>
  <c r="Y1742" i="10" s="1"/>
  <c r="Z1742" i="10" s="1"/>
  <c r="AA1742" i="10" s="1"/>
  <c r="AB1742" i="10" s="1"/>
  <c r="AC1742" i="10" s="1"/>
  <c r="H1743" i="10"/>
  <c r="S1743" i="10" s="1"/>
  <c r="I1743" i="10"/>
  <c r="D1744" i="10"/>
  <c r="R1743" i="10"/>
  <c r="G1743" i="10" s="1"/>
  <c r="M1743" i="10"/>
  <c r="Q1743" i="10"/>
  <c r="K1743" i="10"/>
  <c r="N1743" i="10"/>
  <c r="P1743" i="10"/>
  <c r="L1743" i="10"/>
  <c r="J1743" i="10"/>
  <c r="O1743" i="10"/>
  <c r="T1743" i="10" l="1"/>
  <c r="U1743" i="10" s="1"/>
  <c r="V1743" i="10" s="1"/>
  <c r="W1743" i="10" s="1"/>
  <c r="X1743" i="10" s="1"/>
  <c r="Y1743" i="10" s="1"/>
  <c r="Z1743" i="10" s="1"/>
  <c r="AA1743" i="10" s="1"/>
  <c r="AB1743" i="10" s="1"/>
  <c r="AC1743" i="10" s="1"/>
  <c r="M1744" i="10"/>
  <c r="L1744" i="10"/>
  <c r="O1744" i="10"/>
  <c r="J1744" i="10"/>
  <c r="Q1744" i="10"/>
  <c r="K1744" i="10"/>
  <c r="N1744" i="10"/>
  <c r="I1744" i="10"/>
  <c r="P1744" i="10"/>
  <c r="D1745" i="10"/>
  <c r="H1744" i="10"/>
  <c r="S1744" i="10" s="1"/>
  <c r="R1744" i="10"/>
  <c r="G1744" i="10" s="1"/>
  <c r="T1744" i="10" l="1"/>
  <c r="U1744" i="10" s="1"/>
  <c r="V1744" i="10" s="1"/>
  <c r="W1744" i="10" s="1"/>
  <c r="X1744" i="10" s="1"/>
  <c r="Y1744" i="10" s="1"/>
  <c r="Z1744" i="10" s="1"/>
  <c r="AA1744" i="10" s="1"/>
  <c r="AB1744" i="10" s="1"/>
  <c r="AC1744" i="10" s="1"/>
  <c r="O1745" i="10"/>
  <c r="P1745" i="10"/>
  <c r="D1746" i="10"/>
  <c r="M1745" i="10"/>
  <c r="H1745" i="10"/>
  <c r="S1745" i="10" s="1"/>
  <c r="Q1745" i="10"/>
  <c r="K1745" i="10"/>
  <c r="I1745" i="10"/>
  <c r="L1745" i="10"/>
  <c r="N1745" i="10"/>
  <c r="R1745" i="10"/>
  <c r="G1745" i="10" s="1"/>
  <c r="J1745" i="10"/>
  <c r="H1746" i="10" l="1"/>
  <c r="S1746" i="10" s="1"/>
  <c r="Q1746" i="10"/>
  <c r="N1746" i="10"/>
  <c r="P1746" i="10"/>
  <c r="R1746" i="10"/>
  <c r="G1746" i="10" s="1"/>
  <c r="M1746" i="10"/>
  <c r="O1746" i="10"/>
  <c r="J1746" i="10"/>
  <c r="L1746" i="10"/>
  <c r="D1747" i="10"/>
  <c r="K1746" i="10"/>
  <c r="I1746" i="10"/>
  <c r="T1745" i="10"/>
  <c r="U1745" i="10" s="1"/>
  <c r="V1745" i="10" s="1"/>
  <c r="W1745" i="10" s="1"/>
  <c r="X1745" i="10" s="1"/>
  <c r="Y1745" i="10" s="1"/>
  <c r="Z1745" i="10" s="1"/>
  <c r="AA1745" i="10" s="1"/>
  <c r="AB1745" i="10" s="1"/>
  <c r="AC1745" i="10" s="1"/>
  <c r="H1747" i="10" l="1"/>
  <c r="S1747" i="10" s="1"/>
  <c r="Q1747" i="10"/>
  <c r="M1747" i="10"/>
  <c r="D1748" i="10"/>
  <c r="R1747" i="10"/>
  <c r="G1747" i="10" s="1"/>
  <c r="N1747" i="10"/>
  <c r="P1747" i="10"/>
  <c r="K1747" i="10"/>
  <c r="L1747" i="10"/>
  <c r="I1747" i="10"/>
  <c r="O1747" i="10"/>
  <c r="J1747" i="10"/>
  <c r="T1746" i="10"/>
  <c r="U1746" i="10" s="1"/>
  <c r="V1746" i="10" s="1"/>
  <c r="W1746" i="10" s="1"/>
  <c r="X1746" i="10" s="1"/>
  <c r="Y1746" i="10" s="1"/>
  <c r="Z1746" i="10" s="1"/>
  <c r="AA1746" i="10" s="1"/>
  <c r="AB1746" i="10" s="1"/>
  <c r="AC1746" i="10" s="1"/>
  <c r="T1747" i="10" l="1"/>
  <c r="U1747" i="10" s="1"/>
  <c r="V1747" i="10" s="1"/>
  <c r="W1747" i="10" s="1"/>
  <c r="X1747" i="10" s="1"/>
  <c r="Y1747" i="10" s="1"/>
  <c r="Z1747" i="10" s="1"/>
  <c r="AA1747" i="10" s="1"/>
  <c r="AB1747" i="10" s="1"/>
  <c r="AC1747" i="10" s="1"/>
  <c r="H1748" i="10"/>
  <c r="S1748" i="10" s="1"/>
  <c r="N1748" i="10"/>
  <c r="K1748" i="10"/>
  <c r="O1748" i="10"/>
  <c r="J1748" i="10"/>
  <c r="M1748" i="10"/>
  <c r="Q1748" i="10"/>
  <c r="R1748" i="10"/>
  <c r="G1748" i="10" s="1"/>
  <c r="L1748" i="10"/>
  <c r="D1749" i="10"/>
  <c r="P1748" i="10"/>
  <c r="I1748" i="10"/>
  <c r="H1749" i="10" l="1"/>
  <c r="S1749" i="10" s="1"/>
  <c r="K1749" i="10"/>
  <c r="I1749" i="10"/>
  <c r="D1750" i="10"/>
  <c r="Q1749" i="10"/>
  <c r="M1749" i="10"/>
  <c r="P1749" i="10"/>
  <c r="N1749" i="10"/>
  <c r="O1749" i="10"/>
  <c r="J1749" i="10"/>
  <c r="L1749" i="10"/>
  <c r="R1749" i="10"/>
  <c r="G1749" i="10" s="1"/>
  <c r="T1748" i="10"/>
  <c r="U1748" i="10" s="1"/>
  <c r="V1748" i="10" s="1"/>
  <c r="W1748" i="10" s="1"/>
  <c r="X1748" i="10" s="1"/>
  <c r="Y1748" i="10" s="1"/>
  <c r="Z1748" i="10" s="1"/>
  <c r="AA1748" i="10" s="1"/>
  <c r="AB1748" i="10" s="1"/>
  <c r="AC1748" i="10" s="1"/>
  <c r="H1750" i="10" l="1"/>
  <c r="S1750" i="10" s="1"/>
  <c r="L1750" i="10"/>
  <c r="I1750" i="10"/>
  <c r="O1750" i="10"/>
  <c r="K1750" i="10"/>
  <c r="N1750" i="10"/>
  <c r="M1750" i="10"/>
  <c r="P1750" i="10"/>
  <c r="J1750" i="10"/>
  <c r="Q1750" i="10"/>
  <c r="D1751" i="10"/>
  <c r="R1750" i="10"/>
  <c r="G1750" i="10" s="1"/>
  <c r="T1749" i="10"/>
  <c r="U1749" i="10" s="1"/>
  <c r="V1749" i="10" s="1"/>
  <c r="W1749" i="10" s="1"/>
  <c r="X1749" i="10" s="1"/>
  <c r="Y1749" i="10" s="1"/>
  <c r="Z1749" i="10" s="1"/>
  <c r="AA1749" i="10" s="1"/>
  <c r="AB1749" i="10" s="1"/>
  <c r="AC1749" i="10" s="1"/>
  <c r="H1751" i="10" l="1"/>
  <c r="S1751" i="10" s="1"/>
  <c r="L1751" i="10"/>
  <c r="K1751" i="10"/>
  <c r="D1752" i="10"/>
  <c r="Q1751" i="10"/>
  <c r="O1751" i="10"/>
  <c r="M1751" i="10"/>
  <c r="N1751" i="10"/>
  <c r="P1751" i="10"/>
  <c r="I1751" i="10"/>
  <c r="J1751" i="10"/>
  <c r="R1751" i="10"/>
  <c r="G1751" i="10" s="1"/>
  <c r="T1750" i="10"/>
  <c r="U1750" i="10" s="1"/>
  <c r="V1750" i="10" s="1"/>
  <c r="W1750" i="10" s="1"/>
  <c r="X1750" i="10" s="1"/>
  <c r="Y1750" i="10" s="1"/>
  <c r="Z1750" i="10" s="1"/>
  <c r="AA1750" i="10" s="1"/>
  <c r="AB1750" i="10" s="1"/>
  <c r="AC1750" i="10" s="1"/>
  <c r="H1752" i="10" l="1"/>
  <c r="S1752" i="10" s="1"/>
  <c r="L1752" i="10"/>
  <c r="I1752" i="10"/>
  <c r="N1752" i="10"/>
  <c r="M1752" i="10"/>
  <c r="P1752" i="10"/>
  <c r="Q1752" i="10"/>
  <c r="R1752" i="10"/>
  <c r="G1752" i="10" s="1"/>
  <c r="J1752" i="10"/>
  <c r="D1753" i="10"/>
  <c r="O1752" i="10"/>
  <c r="K1752" i="10"/>
  <c r="T1751" i="10"/>
  <c r="U1751" i="10" s="1"/>
  <c r="V1751" i="10" s="1"/>
  <c r="W1751" i="10" s="1"/>
  <c r="X1751" i="10" s="1"/>
  <c r="Y1751" i="10" s="1"/>
  <c r="Z1751" i="10" s="1"/>
  <c r="AA1751" i="10" s="1"/>
  <c r="AB1751" i="10" s="1"/>
  <c r="AC1751" i="10" s="1"/>
  <c r="H1753" i="10" l="1"/>
  <c r="S1753" i="10" s="1"/>
  <c r="N1753" i="10"/>
  <c r="M1753" i="10"/>
  <c r="D1754" i="10"/>
  <c r="K1753" i="10"/>
  <c r="I1753" i="10"/>
  <c r="O1753" i="10"/>
  <c r="J1753" i="10"/>
  <c r="L1753" i="10"/>
  <c r="R1753" i="10"/>
  <c r="G1753" i="10" s="1"/>
  <c r="P1753" i="10"/>
  <c r="Q1753" i="10"/>
  <c r="T1752" i="10"/>
  <c r="U1752" i="10" s="1"/>
  <c r="V1752" i="10" s="1"/>
  <c r="W1752" i="10" s="1"/>
  <c r="X1752" i="10" s="1"/>
  <c r="Y1752" i="10" s="1"/>
  <c r="Z1752" i="10" s="1"/>
  <c r="AA1752" i="10" s="1"/>
  <c r="AB1752" i="10" s="1"/>
  <c r="AC1752" i="10" s="1"/>
  <c r="H1754" i="10" l="1"/>
  <c r="S1754" i="10" s="1"/>
  <c r="K1754" i="10"/>
  <c r="M1754" i="10"/>
  <c r="L1754" i="10"/>
  <c r="J1754" i="10"/>
  <c r="R1754" i="10"/>
  <c r="G1754" i="10" s="1"/>
  <c r="N1754" i="10"/>
  <c r="I1754" i="10"/>
  <c r="Q1754" i="10"/>
  <c r="D1755" i="10"/>
  <c r="P1754" i="10"/>
  <c r="O1754" i="10"/>
  <c r="T1753" i="10"/>
  <c r="U1753" i="10" s="1"/>
  <c r="V1753" i="10" s="1"/>
  <c r="W1753" i="10" s="1"/>
  <c r="X1753" i="10" s="1"/>
  <c r="Y1753" i="10" s="1"/>
  <c r="Z1753" i="10" s="1"/>
  <c r="AA1753" i="10" s="1"/>
  <c r="AB1753" i="10" s="1"/>
  <c r="AC1753" i="10" s="1"/>
  <c r="T1754" i="10" l="1"/>
  <c r="U1754" i="10" s="1"/>
  <c r="V1754" i="10" s="1"/>
  <c r="W1754" i="10" s="1"/>
  <c r="X1754" i="10" s="1"/>
  <c r="Y1754" i="10" s="1"/>
  <c r="Z1754" i="10" s="1"/>
  <c r="AA1754" i="10" s="1"/>
  <c r="AB1754" i="10" s="1"/>
  <c r="AC1754" i="10" s="1"/>
  <c r="K1755" i="10"/>
  <c r="M1755" i="10"/>
  <c r="D1756" i="10"/>
  <c r="L1755" i="10"/>
  <c r="H1755" i="10"/>
  <c r="S1755" i="10" s="1"/>
  <c r="J1755" i="10"/>
  <c r="O1755" i="10"/>
  <c r="R1755" i="10"/>
  <c r="G1755" i="10" s="1"/>
  <c r="P1755" i="10"/>
  <c r="I1755" i="10"/>
  <c r="Q1755" i="10"/>
  <c r="N1755" i="10"/>
  <c r="N1756" i="10" l="1"/>
  <c r="K1756" i="10"/>
  <c r="Q1756" i="10"/>
  <c r="M1756" i="10"/>
  <c r="J1756" i="10"/>
  <c r="H1756" i="10"/>
  <c r="S1756" i="10" s="1"/>
  <c r="L1756" i="10"/>
  <c r="O1756" i="10"/>
  <c r="R1756" i="10"/>
  <c r="G1756" i="10" s="1"/>
  <c r="D1757" i="10"/>
  <c r="I1756" i="10"/>
  <c r="P1756" i="10"/>
  <c r="T1755" i="10"/>
  <c r="U1755" i="10" s="1"/>
  <c r="V1755" i="10" s="1"/>
  <c r="W1755" i="10" s="1"/>
  <c r="X1755" i="10" s="1"/>
  <c r="Y1755" i="10" s="1"/>
  <c r="Z1755" i="10" s="1"/>
  <c r="AA1755" i="10" s="1"/>
  <c r="AB1755" i="10" s="1"/>
  <c r="AC1755" i="10" s="1"/>
  <c r="T1756" i="10" l="1"/>
  <c r="U1756" i="10" s="1"/>
  <c r="V1756" i="10" s="1"/>
  <c r="W1756" i="10" s="1"/>
  <c r="X1756" i="10" s="1"/>
  <c r="Y1756" i="10" s="1"/>
  <c r="Z1756" i="10" s="1"/>
  <c r="AA1756" i="10" s="1"/>
  <c r="AB1756" i="10" s="1"/>
  <c r="AC1756" i="10" s="1"/>
  <c r="H1757" i="10"/>
  <c r="S1757" i="10" s="1"/>
  <c r="M1757" i="10"/>
  <c r="Q1757" i="10"/>
  <c r="D1758" i="10"/>
  <c r="R1757" i="10"/>
  <c r="G1757" i="10" s="1"/>
  <c r="P1757" i="10"/>
  <c r="O1757" i="10"/>
  <c r="J1757" i="10"/>
  <c r="K1757" i="10"/>
  <c r="L1757" i="10"/>
  <c r="I1757" i="10"/>
  <c r="N1757" i="10"/>
  <c r="H1758" i="10" l="1"/>
  <c r="S1758" i="10" s="1"/>
  <c r="J1758" i="10"/>
  <c r="N1758" i="10"/>
  <c r="O1758" i="10"/>
  <c r="L1758" i="10"/>
  <c r="P1758" i="10"/>
  <c r="K1758" i="10"/>
  <c r="M1758" i="10"/>
  <c r="Q1758" i="10"/>
  <c r="D1759" i="10"/>
  <c r="R1758" i="10"/>
  <c r="G1758" i="10" s="1"/>
  <c r="I1758" i="10"/>
  <c r="T1757" i="10"/>
  <c r="U1757" i="10" s="1"/>
  <c r="V1757" i="10" s="1"/>
  <c r="W1757" i="10" s="1"/>
  <c r="X1757" i="10" s="1"/>
  <c r="Y1757" i="10" s="1"/>
  <c r="Z1757" i="10" s="1"/>
  <c r="AA1757" i="10" s="1"/>
  <c r="AB1757" i="10" s="1"/>
  <c r="AC1757" i="10" s="1"/>
  <c r="H1759" i="10" l="1"/>
  <c r="S1759" i="10" s="1"/>
  <c r="R1759" i="10"/>
  <c r="G1759" i="10" s="1"/>
  <c r="D1760" i="10"/>
  <c r="J1759" i="10"/>
  <c r="Q1759" i="10"/>
  <c r="P1759" i="10"/>
  <c r="M1759" i="10"/>
  <c r="K1759" i="10"/>
  <c r="N1759" i="10"/>
  <c r="I1759" i="10"/>
  <c r="L1759" i="10"/>
  <c r="O1759" i="10"/>
  <c r="T1758" i="10"/>
  <c r="U1758" i="10" s="1"/>
  <c r="V1758" i="10" s="1"/>
  <c r="W1758" i="10" s="1"/>
  <c r="X1758" i="10" s="1"/>
  <c r="Y1758" i="10" s="1"/>
  <c r="Z1758" i="10" s="1"/>
  <c r="AA1758" i="10" s="1"/>
  <c r="AB1758" i="10" s="1"/>
  <c r="AC1758" i="10" s="1"/>
  <c r="H1760" i="10" l="1"/>
  <c r="S1760" i="10" s="1"/>
  <c r="L1760" i="10"/>
  <c r="O1760" i="10"/>
  <c r="P1760" i="10"/>
  <c r="R1760" i="10"/>
  <c r="G1760" i="10" s="1"/>
  <c r="N1760" i="10"/>
  <c r="I1760" i="10"/>
  <c r="M1760" i="10"/>
  <c r="Q1760" i="10"/>
  <c r="D1761" i="10"/>
  <c r="K1760" i="10"/>
  <c r="J1760" i="10"/>
  <c r="T1759" i="10"/>
  <c r="U1759" i="10" s="1"/>
  <c r="V1759" i="10" s="1"/>
  <c r="W1759" i="10" s="1"/>
  <c r="X1759" i="10" s="1"/>
  <c r="Y1759" i="10" s="1"/>
  <c r="Z1759" i="10" s="1"/>
  <c r="AA1759" i="10" s="1"/>
  <c r="AB1759" i="10" s="1"/>
  <c r="AC1759" i="10" s="1"/>
  <c r="L1761" i="10" l="1"/>
  <c r="K1761" i="10"/>
  <c r="D1762" i="10"/>
  <c r="P1761" i="10"/>
  <c r="O1761" i="10"/>
  <c r="I1761" i="10"/>
  <c r="J1761" i="10"/>
  <c r="R1761" i="10"/>
  <c r="G1761" i="10" s="1"/>
  <c r="M1761" i="10"/>
  <c r="H1761" i="10"/>
  <c r="S1761" i="10" s="1"/>
  <c r="Q1761" i="10"/>
  <c r="N1761" i="10"/>
  <c r="T1760" i="10"/>
  <c r="U1760" i="10" s="1"/>
  <c r="V1760" i="10" s="1"/>
  <c r="W1760" i="10" s="1"/>
  <c r="X1760" i="10" s="1"/>
  <c r="Y1760" i="10" s="1"/>
  <c r="Z1760" i="10" s="1"/>
  <c r="AA1760" i="10" s="1"/>
  <c r="AB1760" i="10" s="1"/>
  <c r="AC1760" i="10" s="1"/>
  <c r="H1762" i="10" l="1"/>
  <c r="S1762" i="10" s="1"/>
  <c r="I1762" i="10"/>
  <c r="Q1762" i="10"/>
  <c r="M1762" i="10"/>
  <c r="L1762" i="10"/>
  <c r="P1762" i="10"/>
  <c r="R1762" i="10"/>
  <c r="G1762" i="10" s="1"/>
  <c r="N1762" i="10"/>
  <c r="J1762" i="10"/>
  <c r="D1763" i="10"/>
  <c r="O1762" i="10"/>
  <c r="K1762" i="10"/>
  <c r="T1761" i="10"/>
  <c r="U1761" i="10" s="1"/>
  <c r="V1761" i="10" s="1"/>
  <c r="W1761" i="10" s="1"/>
  <c r="X1761" i="10" s="1"/>
  <c r="Y1761" i="10" s="1"/>
  <c r="Z1761" i="10" s="1"/>
  <c r="AA1761" i="10" s="1"/>
  <c r="AB1761" i="10" s="1"/>
  <c r="AC1761" i="10" s="1"/>
  <c r="H1763" i="10" l="1"/>
  <c r="S1763" i="10" s="1"/>
  <c r="Q1763" i="10"/>
  <c r="P1763" i="10"/>
  <c r="D1764" i="10"/>
  <c r="N1763" i="10"/>
  <c r="M1763" i="10"/>
  <c r="L1763" i="10"/>
  <c r="K1763" i="10"/>
  <c r="O1763" i="10"/>
  <c r="R1763" i="10"/>
  <c r="G1763" i="10" s="1"/>
  <c r="I1763" i="10"/>
  <c r="J1763" i="10"/>
  <c r="T1762" i="10"/>
  <c r="U1762" i="10" s="1"/>
  <c r="V1762" i="10" s="1"/>
  <c r="W1762" i="10" s="1"/>
  <c r="X1762" i="10" s="1"/>
  <c r="Y1762" i="10" s="1"/>
  <c r="Z1762" i="10" s="1"/>
  <c r="AA1762" i="10" s="1"/>
  <c r="AB1762" i="10" s="1"/>
  <c r="AC1762" i="10" s="1"/>
  <c r="J1764" i="10" l="1"/>
  <c r="N1764" i="10"/>
  <c r="Q1764" i="10"/>
  <c r="O1764" i="10"/>
  <c r="L1764" i="10"/>
  <c r="P1764" i="10"/>
  <c r="I1764" i="10"/>
  <c r="M1764" i="10"/>
  <c r="K1764" i="10"/>
  <c r="D1765" i="10"/>
  <c r="H1764" i="10"/>
  <c r="S1764" i="10" s="1"/>
  <c r="R1764" i="10"/>
  <c r="G1764" i="10" s="1"/>
  <c r="T1763" i="10"/>
  <c r="U1763" i="10" s="1"/>
  <c r="V1763" i="10" s="1"/>
  <c r="W1763" i="10" s="1"/>
  <c r="X1763" i="10" s="1"/>
  <c r="Y1763" i="10" s="1"/>
  <c r="Z1763" i="10" s="1"/>
  <c r="AA1763" i="10" s="1"/>
  <c r="AB1763" i="10" s="1"/>
  <c r="AC1763" i="10" s="1"/>
  <c r="T1764" i="10" l="1"/>
  <c r="U1764" i="10" s="1"/>
  <c r="V1764" i="10" s="1"/>
  <c r="W1764" i="10" s="1"/>
  <c r="X1764" i="10" s="1"/>
  <c r="Y1764" i="10" s="1"/>
  <c r="Z1764" i="10" s="1"/>
  <c r="AA1764" i="10" s="1"/>
  <c r="AB1764" i="10" s="1"/>
  <c r="AC1764" i="10" s="1"/>
  <c r="H1765" i="10"/>
  <c r="S1765" i="10" s="1"/>
  <c r="J1765" i="10"/>
  <c r="K1765" i="10"/>
  <c r="N1765" i="10"/>
  <c r="L1765" i="10"/>
  <c r="P1765" i="10"/>
  <c r="O1765" i="10"/>
  <c r="D1766" i="10"/>
  <c r="M1765" i="10"/>
  <c r="R1765" i="10"/>
  <c r="G1765" i="10" s="1"/>
  <c r="Q1765" i="10"/>
  <c r="I1765" i="10"/>
  <c r="T1765" i="10" l="1"/>
  <c r="U1765" i="10" s="1"/>
  <c r="V1765" i="10" s="1"/>
  <c r="W1765" i="10" s="1"/>
  <c r="X1765" i="10" s="1"/>
  <c r="Y1765" i="10" s="1"/>
  <c r="Z1765" i="10" s="1"/>
  <c r="AA1765" i="10" s="1"/>
  <c r="AB1765" i="10" s="1"/>
  <c r="AC1765" i="10" s="1"/>
  <c r="H1766" i="10"/>
  <c r="S1766" i="10" s="1"/>
  <c r="D1767" i="10"/>
  <c r="R1766" i="10"/>
  <c r="G1766" i="10" s="1"/>
  <c r="M1766" i="10"/>
  <c r="O1766" i="10"/>
  <c r="I1766" i="10"/>
  <c r="Q1766" i="10"/>
  <c r="P1766" i="10"/>
  <c r="J1766" i="10"/>
  <c r="N1766" i="10"/>
  <c r="L1766" i="10"/>
  <c r="K1766" i="10"/>
  <c r="H1767" i="10" l="1"/>
  <c r="S1767" i="10" s="1"/>
  <c r="L1767" i="10"/>
  <c r="M1767" i="10"/>
  <c r="J1767" i="10"/>
  <c r="R1767" i="10"/>
  <c r="G1767" i="10" s="1"/>
  <c r="K1767" i="10"/>
  <c r="I1767" i="10"/>
  <c r="D1768" i="10"/>
  <c r="P1767" i="10"/>
  <c r="Q1767" i="10"/>
  <c r="O1767" i="10"/>
  <c r="N1767" i="10"/>
  <c r="T1766" i="10"/>
  <c r="U1766" i="10" s="1"/>
  <c r="V1766" i="10" s="1"/>
  <c r="W1766" i="10" s="1"/>
  <c r="X1766" i="10" s="1"/>
  <c r="Y1766" i="10" s="1"/>
  <c r="Z1766" i="10" s="1"/>
  <c r="AA1766" i="10" s="1"/>
  <c r="AB1766" i="10" s="1"/>
  <c r="AC1766" i="10" s="1"/>
  <c r="H1768" i="10" l="1"/>
  <c r="S1768" i="10" s="1"/>
  <c r="O1768" i="10"/>
  <c r="D1769" i="10"/>
  <c r="N1768" i="10"/>
  <c r="J1768" i="10"/>
  <c r="P1768" i="10"/>
  <c r="R1768" i="10"/>
  <c r="G1768" i="10" s="1"/>
  <c r="M1768" i="10"/>
  <c r="K1768" i="10"/>
  <c r="Q1768" i="10"/>
  <c r="I1768" i="10"/>
  <c r="L1768" i="10"/>
  <c r="T1767" i="10"/>
  <c r="U1767" i="10" s="1"/>
  <c r="V1767" i="10" s="1"/>
  <c r="W1767" i="10" s="1"/>
  <c r="X1767" i="10" s="1"/>
  <c r="Y1767" i="10" s="1"/>
  <c r="Z1767" i="10" s="1"/>
  <c r="AA1767" i="10" s="1"/>
  <c r="AB1767" i="10" s="1"/>
  <c r="AC1767" i="10" s="1"/>
  <c r="H1769" i="10" l="1"/>
  <c r="S1769" i="10" s="1"/>
  <c r="N1769" i="10"/>
  <c r="Q1769" i="10"/>
  <c r="R1769" i="10"/>
  <c r="G1769" i="10" s="1"/>
  <c r="K1769" i="10"/>
  <c r="I1769" i="10"/>
  <c r="J1769" i="10"/>
  <c r="D1770" i="10"/>
  <c r="M1769" i="10"/>
  <c r="L1769" i="10"/>
  <c r="P1769" i="10"/>
  <c r="O1769" i="10"/>
  <c r="T1768" i="10"/>
  <c r="U1768" i="10" s="1"/>
  <c r="V1768" i="10" s="1"/>
  <c r="W1768" i="10" s="1"/>
  <c r="X1768" i="10" s="1"/>
  <c r="Y1768" i="10" s="1"/>
  <c r="Z1768" i="10" s="1"/>
  <c r="AA1768" i="10" s="1"/>
  <c r="AB1768" i="10" s="1"/>
  <c r="AC1768" i="10" s="1"/>
  <c r="T1769" i="10" l="1"/>
  <c r="U1769" i="10" s="1"/>
  <c r="V1769" i="10" s="1"/>
  <c r="W1769" i="10" s="1"/>
  <c r="X1769" i="10" s="1"/>
  <c r="Y1769" i="10" s="1"/>
  <c r="Z1769" i="10" s="1"/>
  <c r="AA1769" i="10" s="1"/>
  <c r="AB1769" i="10" s="1"/>
  <c r="AC1769" i="10" s="1"/>
  <c r="P1770" i="10"/>
  <c r="D1771" i="10"/>
  <c r="M1770" i="10"/>
  <c r="H1770" i="10"/>
  <c r="S1770" i="10" s="1"/>
  <c r="K1770" i="10"/>
  <c r="R1770" i="10"/>
  <c r="G1770" i="10" s="1"/>
  <c r="I1770" i="10"/>
  <c r="J1770" i="10"/>
  <c r="Q1770" i="10"/>
  <c r="N1770" i="10"/>
  <c r="L1770" i="10"/>
  <c r="O1770" i="10"/>
  <c r="T1770" i="10" l="1"/>
  <c r="U1770" i="10" s="1"/>
  <c r="V1770" i="10" s="1"/>
  <c r="W1770" i="10" s="1"/>
  <c r="X1770" i="10" s="1"/>
  <c r="Y1770" i="10" s="1"/>
  <c r="Z1770" i="10" s="1"/>
  <c r="AA1770" i="10" s="1"/>
  <c r="AB1770" i="10" s="1"/>
  <c r="AC1770" i="10" s="1"/>
  <c r="P1771" i="10"/>
  <c r="K1771" i="10"/>
  <c r="Q1771" i="10"/>
  <c r="N1771" i="10"/>
  <c r="R1771" i="10"/>
  <c r="G1771" i="10" s="1"/>
  <c r="L1771" i="10"/>
  <c r="D1772" i="10"/>
  <c r="M1771" i="10"/>
  <c r="H1771" i="10"/>
  <c r="S1771" i="10" s="1"/>
  <c r="O1771" i="10"/>
  <c r="I1771" i="10"/>
  <c r="J1771" i="10"/>
  <c r="T1771" i="10" l="1"/>
  <c r="U1771" i="10" s="1"/>
  <c r="V1771" i="10" s="1"/>
  <c r="W1771" i="10" s="1"/>
  <c r="X1771" i="10" s="1"/>
  <c r="Y1771" i="10" s="1"/>
  <c r="Z1771" i="10" s="1"/>
  <c r="AA1771" i="10" s="1"/>
  <c r="AB1771" i="10" s="1"/>
  <c r="AC1771" i="10" s="1"/>
  <c r="H1772" i="10"/>
  <c r="S1772" i="10" s="1"/>
  <c r="M1772" i="10"/>
  <c r="D1773" i="10"/>
  <c r="O1772" i="10"/>
  <c r="I1772" i="10"/>
  <c r="N1772" i="10"/>
  <c r="R1772" i="10"/>
  <c r="G1772" i="10" s="1"/>
  <c r="J1772" i="10"/>
  <c r="P1772" i="10"/>
  <c r="Q1772" i="10"/>
  <c r="K1772" i="10"/>
  <c r="L1772" i="10"/>
  <c r="H1773" i="10" l="1"/>
  <c r="S1773" i="10" s="1"/>
  <c r="Q1773" i="10"/>
  <c r="R1773" i="10"/>
  <c r="G1773" i="10" s="1"/>
  <c r="O1773" i="10"/>
  <c r="N1773" i="10"/>
  <c r="K1773" i="10"/>
  <c r="L1773" i="10"/>
  <c r="D1774" i="10"/>
  <c r="I1773" i="10"/>
  <c r="M1773" i="10"/>
  <c r="P1773" i="10"/>
  <c r="J1773" i="10"/>
  <c r="T1772" i="10"/>
  <c r="U1772" i="10" s="1"/>
  <c r="V1772" i="10" s="1"/>
  <c r="W1772" i="10" s="1"/>
  <c r="X1772" i="10" s="1"/>
  <c r="Y1772" i="10" s="1"/>
  <c r="Z1772" i="10" s="1"/>
  <c r="AA1772" i="10" s="1"/>
  <c r="AB1772" i="10" s="1"/>
  <c r="AC1772" i="10" s="1"/>
  <c r="Q1774" i="10" l="1"/>
  <c r="O1774" i="10"/>
  <c r="N1774" i="10"/>
  <c r="J1774" i="10"/>
  <c r="I1774" i="10"/>
  <c r="D1775" i="10"/>
  <c r="M1774" i="10"/>
  <c r="K1774" i="10"/>
  <c r="H1774" i="10"/>
  <c r="S1774" i="10" s="1"/>
  <c r="R1774" i="10"/>
  <c r="G1774" i="10" s="1"/>
  <c r="P1774" i="10"/>
  <c r="L1774" i="10"/>
  <c r="T1773" i="10"/>
  <c r="U1773" i="10" s="1"/>
  <c r="V1773" i="10" s="1"/>
  <c r="W1773" i="10" s="1"/>
  <c r="X1773" i="10" s="1"/>
  <c r="Y1773" i="10" s="1"/>
  <c r="Z1773" i="10" s="1"/>
  <c r="AA1773" i="10" s="1"/>
  <c r="AB1773" i="10" s="1"/>
  <c r="AC1773" i="10" s="1"/>
  <c r="H1775" i="10" l="1"/>
  <c r="S1775" i="10" s="1"/>
  <c r="D1776" i="10"/>
  <c r="M1775" i="10"/>
  <c r="O1775" i="10"/>
  <c r="K1775" i="10"/>
  <c r="I1775" i="10"/>
  <c r="L1775" i="10"/>
  <c r="N1775" i="10"/>
  <c r="J1775" i="10"/>
  <c r="P1775" i="10"/>
  <c r="R1775" i="10"/>
  <c r="G1775" i="10" s="1"/>
  <c r="Q1775" i="10"/>
  <c r="T1774" i="10"/>
  <c r="U1774" i="10" s="1"/>
  <c r="V1774" i="10" s="1"/>
  <c r="W1774" i="10" s="1"/>
  <c r="X1774" i="10" s="1"/>
  <c r="Y1774" i="10" s="1"/>
  <c r="Z1774" i="10" s="1"/>
  <c r="AA1774" i="10" s="1"/>
  <c r="AB1774" i="10" s="1"/>
  <c r="AC1774" i="10" s="1"/>
  <c r="N1776" i="10" l="1"/>
  <c r="H1776" i="10"/>
  <c r="S1776" i="10" s="1"/>
  <c r="J1776" i="10"/>
  <c r="M1776" i="10"/>
  <c r="I1776" i="10"/>
  <c r="P1776" i="10"/>
  <c r="K1776" i="10"/>
  <c r="O1776" i="10"/>
  <c r="R1776" i="10"/>
  <c r="G1776" i="10" s="1"/>
  <c r="D1777" i="10"/>
  <c r="L1776" i="10"/>
  <c r="Q1776" i="10"/>
  <c r="T1775" i="10"/>
  <c r="U1775" i="10" s="1"/>
  <c r="V1775" i="10" s="1"/>
  <c r="W1775" i="10" s="1"/>
  <c r="X1775" i="10" s="1"/>
  <c r="Y1775" i="10" s="1"/>
  <c r="Z1775" i="10" s="1"/>
  <c r="AA1775" i="10" s="1"/>
  <c r="AB1775" i="10" s="1"/>
  <c r="AC1775" i="10" s="1"/>
  <c r="Q1777" i="10" l="1"/>
  <c r="J1777" i="10"/>
  <c r="O1777" i="10"/>
  <c r="I1777" i="10"/>
  <c r="D1778" i="10"/>
  <c r="H1777" i="10"/>
  <c r="S1777" i="10" s="1"/>
  <c r="R1777" i="10"/>
  <c r="G1777" i="10" s="1"/>
  <c r="K1777" i="10"/>
  <c r="L1777" i="10"/>
  <c r="N1777" i="10"/>
  <c r="M1777" i="10"/>
  <c r="P1777" i="10"/>
  <c r="T1776" i="10"/>
  <c r="U1776" i="10" s="1"/>
  <c r="V1776" i="10" s="1"/>
  <c r="W1776" i="10" s="1"/>
  <c r="X1776" i="10" s="1"/>
  <c r="Y1776" i="10" s="1"/>
  <c r="Z1776" i="10" s="1"/>
  <c r="AA1776" i="10" s="1"/>
  <c r="AB1776" i="10" s="1"/>
  <c r="AC1776" i="10" s="1"/>
  <c r="T1777" i="10" l="1"/>
  <c r="U1777" i="10" s="1"/>
  <c r="V1777" i="10" s="1"/>
  <c r="W1777" i="10" s="1"/>
  <c r="X1777" i="10" s="1"/>
  <c r="Y1777" i="10" s="1"/>
  <c r="Z1777" i="10" s="1"/>
  <c r="AA1777" i="10" s="1"/>
  <c r="AB1777" i="10" s="1"/>
  <c r="AC1777" i="10" s="1"/>
  <c r="H1778" i="10"/>
  <c r="S1778" i="10" s="1"/>
  <c r="K1778" i="10"/>
  <c r="Q1778" i="10"/>
  <c r="L1778" i="10"/>
  <c r="D1779" i="10"/>
  <c r="P1778" i="10"/>
  <c r="I1778" i="10"/>
  <c r="M1778" i="10"/>
  <c r="J1778" i="10"/>
  <c r="N1778" i="10"/>
  <c r="R1778" i="10"/>
  <c r="G1778" i="10" s="1"/>
  <c r="O1778" i="10"/>
  <c r="T1778" i="10" l="1"/>
  <c r="U1778" i="10" s="1"/>
  <c r="V1778" i="10" s="1"/>
  <c r="W1778" i="10" s="1"/>
  <c r="X1778" i="10" s="1"/>
  <c r="Y1778" i="10" s="1"/>
  <c r="Z1778" i="10" s="1"/>
  <c r="AA1778" i="10" s="1"/>
  <c r="AB1778" i="10" s="1"/>
  <c r="AC1778" i="10" s="1"/>
  <c r="I1779" i="10"/>
  <c r="R1779" i="10"/>
  <c r="G1779" i="10" s="1"/>
  <c r="O1779" i="10"/>
  <c r="Q1779" i="10"/>
  <c r="P1779" i="10"/>
  <c r="L1779" i="10"/>
  <c r="M1779" i="10"/>
  <c r="K1779" i="10"/>
  <c r="N1779" i="10"/>
  <c r="D1780" i="10"/>
  <c r="J1779" i="10"/>
  <c r="H1779" i="10"/>
  <c r="S1779" i="10" s="1"/>
  <c r="T1779" i="10" l="1"/>
  <c r="U1779" i="10" s="1"/>
  <c r="V1779" i="10" s="1"/>
  <c r="W1779" i="10" s="1"/>
  <c r="X1779" i="10" s="1"/>
  <c r="Y1779" i="10" s="1"/>
  <c r="Z1779" i="10" s="1"/>
  <c r="AA1779" i="10" s="1"/>
  <c r="AB1779" i="10" s="1"/>
  <c r="AC1779" i="10" s="1"/>
  <c r="M1780" i="10"/>
  <c r="P1780" i="10"/>
  <c r="Q1780" i="10"/>
  <c r="J1780" i="10"/>
  <c r="O1780" i="10"/>
  <c r="N1780" i="10"/>
  <c r="D1781" i="10"/>
  <c r="L1780" i="10"/>
  <c r="K1780" i="10"/>
  <c r="H1780" i="10"/>
  <c r="S1780" i="10" s="1"/>
  <c r="R1780" i="10"/>
  <c r="G1780" i="10" s="1"/>
  <c r="I1780" i="10"/>
  <c r="T1780" i="10" l="1"/>
  <c r="U1780" i="10" s="1"/>
  <c r="V1780" i="10" s="1"/>
  <c r="W1780" i="10" s="1"/>
  <c r="X1780" i="10" s="1"/>
  <c r="Y1780" i="10" s="1"/>
  <c r="Z1780" i="10" s="1"/>
  <c r="AA1780" i="10" s="1"/>
  <c r="AB1780" i="10" s="1"/>
  <c r="AC1780" i="10" s="1"/>
  <c r="H1781" i="10"/>
  <c r="S1781" i="10" s="1"/>
  <c r="R1781" i="10"/>
  <c r="G1781" i="10" s="1"/>
  <c r="D1782" i="10"/>
  <c r="L1781" i="10"/>
  <c r="K1781" i="10"/>
  <c r="I1781" i="10"/>
  <c r="O1781" i="10"/>
  <c r="M1781" i="10"/>
  <c r="J1781" i="10"/>
  <c r="Q1781" i="10"/>
  <c r="P1781" i="10"/>
  <c r="N1781" i="10"/>
  <c r="R1782" i="10" l="1"/>
  <c r="G1782" i="10" s="1"/>
  <c r="M1782" i="10"/>
  <c r="K1782" i="10"/>
  <c r="Q1782" i="10"/>
  <c r="I1782" i="10"/>
  <c r="N1782" i="10"/>
  <c r="P1782" i="10"/>
  <c r="D1783" i="10"/>
  <c r="L1782" i="10"/>
  <c r="H1782" i="10"/>
  <c r="S1782" i="10" s="1"/>
  <c r="J1782" i="10"/>
  <c r="O1782" i="10"/>
  <c r="T1781" i="10"/>
  <c r="U1781" i="10" s="1"/>
  <c r="V1781" i="10" s="1"/>
  <c r="W1781" i="10" s="1"/>
  <c r="X1781" i="10" s="1"/>
  <c r="Y1781" i="10" s="1"/>
  <c r="Z1781" i="10" s="1"/>
  <c r="AA1781" i="10" s="1"/>
  <c r="AB1781" i="10" s="1"/>
  <c r="AC1781" i="10" s="1"/>
  <c r="I1783" i="10" l="1"/>
  <c r="L1783" i="10"/>
  <c r="N1783" i="10"/>
  <c r="Q1783" i="10"/>
  <c r="O1783" i="10"/>
  <c r="D1784" i="10"/>
  <c r="M1783" i="10"/>
  <c r="H1783" i="10"/>
  <c r="S1783" i="10" s="1"/>
  <c r="K1783" i="10"/>
  <c r="J1783" i="10"/>
  <c r="R1783" i="10"/>
  <c r="G1783" i="10" s="1"/>
  <c r="P1783" i="10"/>
  <c r="T1782" i="10"/>
  <c r="U1782" i="10" s="1"/>
  <c r="V1782" i="10" s="1"/>
  <c r="W1782" i="10" s="1"/>
  <c r="X1782" i="10" s="1"/>
  <c r="Y1782" i="10" s="1"/>
  <c r="Z1782" i="10" s="1"/>
  <c r="AA1782" i="10" s="1"/>
  <c r="AB1782" i="10" s="1"/>
  <c r="AC1782" i="10" s="1"/>
  <c r="T1783" i="10" l="1"/>
  <c r="U1783" i="10" s="1"/>
  <c r="V1783" i="10" s="1"/>
  <c r="W1783" i="10" s="1"/>
  <c r="X1783" i="10" s="1"/>
  <c r="Y1783" i="10" s="1"/>
  <c r="Z1783" i="10" s="1"/>
  <c r="AA1783" i="10" s="1"/>
  <c r="AB1783" i="10" s="1"/>
  <c r="AC1783" i="10" s="1"/>
  <c r="H1784" i="10"/>
  <c r="S1784" i="10" s="1"/>
  <c r="L1784" i="10"/>
  <c r="K1784" i="10"/>
  <c r="R1784" i="10"/>
  <c r="G1784" i="10" s="1"/>
  <c r="N1784" i="10"/>
  <c r="P1784" i="10"/>
  <c r="Q1784" i="10"/>
  <c r="M1784" i="10"/>
  <c r="O1784" i="10"/>
  <c r="D1785" i="10"/>
  <c r="J1784" i="10"/>
  <c r="I1784" i="10"/>
  <c r="T1784" i="10" l="1"/>
  <c r="U1784" i="10" s="1"/>
  <c r="V1784" i="10" s="1"/>
  <c r="W1784" i="10" s="1"/>
  <c r="X1784" i="10" s="1"/>
  <c r="Y1784" i="10" s="1"/>
  <c r="Z1784" i="10" s="1"/>
  <c r="AA1784" i="10" s="1"/>
  <c r="AB1784" i="10" s="1"/>
  <c r="AC1784" i="10" s="1"/>
  <c r="J1785" i="10"/>
  <c r="O1785" i="10"/>
  <c r="D1786" i="10"/>
  <c r="H1785" i="10"/>
  <c r="S1785" i="10" s="1"/>
  <c r="R1785" i="10"/>
  <c r="G1785" i="10" s="1"/>
  <c r="Q1785" i="10"/>
  <c r="I1785" i="10"/>
  <c r="K1785" i="10"/>
  <c r="P1785" i="10"/>
  <c r="L1785" i="10"/>
  <c r="M1785" i="10"/>
  <c r="N1785" i="10"/>
  <c r="T1785" i="10" l="1"/>
  <c r="U1785" i="10" s="1"/>
  <c r="V1785" i="10" s="1"/>
  <c r="W1785" i="10" s="1"/>
  <c r="X1785" i="10" s="1"/>
  <c r="Y1785" i="10" s="1"/>
  <c r="Z1785" i="10" s="1"/>
  <c r="AA1785" i="10" s="1"/>
  <c r="AB1785" i="10" s="1"/>
  <c r="AC1785" i="10" s="1"/>
  <c r="I1786" i="10"/>
  <c r="R1786" i="10"/>
  <c r="G1786" i="10" s="1"/>
  <c r="D1787" i="10"/>
  <c r="O1786" i="10"/>
  <c r="Q1786" i="10"/>
  <c r="H1786" i="10"/>
  <c r="S1786" i="10" s="1"/>
  <c r="K1786" i="10"/>
  <c r="J1786" i="10"/>
  <c r="N1786" i="10"/>
  <c r="L1786" i="10"/>
  <c r="P1786" i="10"/>
  <c r="M1786" i="10"/>
  <c r="H1787" i="10" l="1"/>
  <c r="S1787" i="10" s="1"/>
  <c r="M1787" i="10"/>
  <c r="I1787" i="10"/>
  <c r="J1787" i="10"/>
  <c r="Q1787" i="10"/>
  <c r="K1787" i="10"/>
  <c r="P1787" i="10"/>
  <c r="O1787" i="10"/>
  <c r="D1788" i="10"/>
  <c r="R1787" i="10"/>
  <c r="G1787" i="10" s="1"/>
  <c r="N1787" i="10"/>
  <c r="L1787" i="10"/>
  <c r="T1786" i="10"/>
  <c r="U1786" i="10" s="1"/>
  <c r="V1786" i="10" s="1"/>
  <c r="W1786" i="10" s="1"/>
  <c r="X1786" i="10" s="1"/>
  <c r="Y1786" i="10" s="1"/>
  <c r="Z1786" i="10" s="1"/>
  <c r="AA1786" i="10" s="1"/>
  <c r="AB1786" i="10" s="1"/>
  <c r="AC1786" i="10" s="1"/>
  <c r="H1788" i="10" l="1"/>
  <c r="S1788" i="10" s="1"/>
  <c r="N1788" i="10"/>
  <c r="D1789" i="10"/>
  <c r="J1788" i="10"/>
  <c r="L1788" i="10"/>
  <c r="R1788" i="10"/>
  <c r="G1788" i="10" s="1"/>
  <c r="M1788" i="10"/>
  <c r="O1788" i="10"/>
  <c r="I1788" i="10"/>
  <c r="P1788" i="10"/>
  <c r="K1788" i="10"/>
  <c r="Q1788" i="10"/>
  <c r="T1787" i="10"/>
  <c r="U1787" i="10" s="1"/>
  <c r="V1787" i="10" s="1"/>
  <c r="W1787" i="10" s="1"/>
  <c r="X1787" i="10" s="1"/>
  <c r="Y1787" i="10" s="1"/>
  <c r="Z1787" i="10" s="1"/>
  <c r="AA1787" i="10" s="1"/>
  <c r="AB1787" i="10" s="1"/>
  <c r="AC1787" i="10" s="1"/>
  <c r="N1789" i="10" l="1"/>
  <c r="I1789" i="10"/>
  <c r="H1789" i="10"/>
  <c r="S1789" i="10" s="1"/>
  <c r="L1789" i="10"/>
  <c r="R1789" i="10"/>
  <c r="G1789" i="10" s="1"/>
  <c r="O1789" i="10"/>
  <c r="Q1789" i="10"/>
  <c r="D1790" i="10"/>
  <c r="P1789" i="10"/>
  <c r="M1789" i="10"/>
  <c r="J1789" i="10"/>
  <c r="K1789" i="10"/>
  <c r="T1788" i="10"/>
  <c r="U1788" i="10" s="1"/>
  <c r="V1788" i="10" s="1"/>
  <c r="W1788" i="10" s="1"/>
  <c r="X1788" i="10" s="1"/>
  <c r="Y1788" i="10" s="1"/>
  <c r="Z1788" i="10" s="1"/>
  <c r="AA1788" i="10" s="1"/>
  <c r="AB1788" i="10" s="1"/>
  <c r="AC1788" i="10" s="1"/>
  <c r="T1789" i="10" l="1"/>
  <c r="U1789" i="10" s="1"/>
  <c r="V1789" i="10" s="1"/>
  <c r="W1789" i="10" s="1"/>
  <c r="X1789" i="10" s="1"/>
  <c r="Y1789" i="10" s="1"/>
  <c r="Z1789" i="10" s="1"/>
  <c r="AA1789" i="10" s="1"/>
  <c r="AB1789" i="10" s="1"/>
  <c r="AC1789" i="10" s="1"/>
  <c r="H1790" i="10"/>
  <c r="S1790" i="10" s="1"/>
  <c r="J1790" i="10"/>
  <c r="D1791" i="10"/>
  <c r="O1790" i="10"/>
  <c r="K1790" i="10"/>
  <c r="P1790" i="10"/>
  <c r="I1790" i="10"/>
  <c r="L1790" i="10"/>
  <c r="R1790" i="10"/>
  <c r="G1790" i="10" s="1"/>
  <c r="N1790" i="10"/>
  <c r="Q1790" i="10"/>
  <c r="M1790" i="10"/>
  <c r="I1791" i="10" l="1"/>
  <c r="O1791" i="10"/>
  <c r="N1791" i="10"/>
  <c r="M1791" i="10"/>
  <c r="Q1791" i="10"/>
  <c r="R1791" i="10"/>
  <c r="G1791" i="10" s="1"/>
  <c r="D1792" i="10"/>
  <c r="J1791" i="10"/>
  <c r="H1791" i="10"/>
  <c r="S1791" i="10" s="1"/>
  <c r="K1791" i="10"/>
  <c r="L1791" i="10"/>
  <c r="P1791" i="10"/>
  <c r="T1790" i="10"/>
  <c r="U1790" i="10" s="1"/>
  <c r="V1790" i="10" s="1"/>
  <c r="W1790" i="10" s="1"/>
  <c r="X1790" i="10" s="1"/>
  <c r="Y1790" i="10" s="1"/>
  <c r="Z1790" i="10" s="1"/>
  <c r="AA1790" i="10" s="1"/>
  <c r="AB1790" i="10" s="1"/>
  <c r="AC1790" i="10" s="1"/>
  <c r="H1792" i="10" l="1"/>
  <c r="S1792" i="10" s="1"/>
  <c r="I1792" i="10"/>
  <c r="D1793" i="10"/>
  <c r="R1792" i="10"/>
  <c r="G1792" i="10" s="1"/>
  <c r="Q1792" i="10"/>
  <c r="P1792" i="10"/>
  <c r="O1792" i="10"/>
  <c r="J1792" i="10"/>
  <c r="M1792" i="10"/>
  <c r="L1792" i="10"/>
  <c r="K1792" i="10"/>
  <c r="N1792" i="10"/>
  <c r="T1791" i="10"/>
  <c r="U1791" i="10" s="1"/>
  <c r="V1791" i="10" s="1"/>
  <c r="W1791" i="10" s="1"/>
  <c r="X1791" i="10" s="1"/>
  <c r="Y1791" i="10" s="1"/>
  <c r="Z1791" i="10" s="1"/>
  <c r="AA1791" i="10" s="1"/>
  <c r="AB1791" i="10" s="1"/>
  <c r="AC1791" i="10" s="1"/>
  <c r="H1793" i="10" l="1"/>
  <c r="S1793" i="10" s="1"/>
  <c r="L1793" i="10"/>
  <c r="R1793" i="10"/>
  <c r="G1793" i="10" s="1"/>
  <c r="I1793" i="10"/>
  <c r="J1793" i="10"/>
  <c r="Q1793" i="10"/>
  <c r="O1793" i="10"/>
  <c r="D1794" i="10"/>
  <c r="K1793" i="10"/>
  <c r="P1793" i="10"/>
  <c r="M1793" i="10"/>
  <c r="N1793" i="10"/>
  <c r="T1792" i="10"/>
  <c r="U1792" i="10" s="1"/>
  <c r="V1792" i="10" s="1"/>
  <c r="W1792" i="10" s="1"/>
  <c r="X1792" i="10" s="1"/>
  <c r="Y1792" i="10" s="1"/>
  <c r="Z1792" i="10" s="1"/>
  <c r="AA1792" i="10" s="1"/>
  <c r="AB1792" i="10" s="1"/>
  <c r="AC1792" i="10" s="1"/>
  <c r="H1794" i="10" l="1"/>
  <c r="S1794" i="10" s="1"/>
  <c r="L1794" i="10"/>
  <c r="D1795" i="10"/>
  <c r="I1794" i="10"/>
  <c r="O1794" i="10"/>
  <c r="N1794" i="10"/>
  <c r="P1794" i="10"/>
  <c r="K1794" i="10"/>
  <c r="Q1794" i="10"/>
  <c r="R1794" i="10"/>
  <c r="G1794" i="10" s="1"/>
  <c r="J1794" i="10"/>
  <c r="M1794" i="10"/>
  <c r="T1793" i="10"/>
  <c r="U1793" i="10" s="1"/>
  <c r="V1793" i="10" s="1"/>
  <c r="W1793" i="10" s="1"/>
  <c r="X1793" i="10" s="1"/>
  <c r="Y1793" i="10" s="1"/>
  <c r="Z1793" i="10" s="1"/>
  <c r="AA1793" i="10" s="1"/>
  <c r="AB1793" i="10" s="1"/>
  <c r="AC1793" i="10" s="1"/>
  <c r="P1795" i="10" l="1"/>
  <c r="O1795" i="10"/>
  <c r="H1795" i="10"/>
  <c r="S1795" i="10" s="1"/>
  <c r="N1795" i="10"/>
  <c r="R1795" i="10"/>
  <c r="G1795" i="10" s="1"/>
  <c r="K1795" i="10"/>
  <c r="M1795" i="10"/>
  <c r="D1796" i="10"/>
  <c r="L1795" i="10"/>
  <c r="I1795" i="10"/>
  <c r="Q1795" i="10"/>
  <c r="J1795" i="10"/>
  <c r="T1794" i="10"/>
  <c r="U1794" i="10" s="1"/>
  <c r="V1794" i="10" s="1"/>
  <c r="W1794" i="10" s="1"/>
  <c r="X1794" i="10" s="1"/>
  <c r="Y1794" i="10" s="1"/>
  <c r="Z1794" i="10" s="1"/>
  <c r="AA1794" i="10" s="1"/>
  <c r="AB1794" i="10" s="1"/>
  <c r="AC1794" i="10" s="1"/>
  <c r="H1796" i="10" l="1"/>
  <c r="S1796" i="10" s="1"/>
  <c r="D1797" i="10"/>
  <c r="R1796" i="10"/>
  <c r="G1796" i="10" s="1"/>
  <c r="Q1796" i="10"/>
  <c r="K1796" i="10"/>
  <c r="P1796" i="10"/>
  <c r="M1796" i="10"/>
  <c r="J1796" i="10"/>
  <c r="O1796" i="10"/>
  <c r="I1796" i="10"/>
  <c r="L1796" i="10"/>
  <c r="N1796" i="10"/>
  <c r="T1795" i="10"/>
  <c r="U1795" i="10" s="1"/>
  <c r="V1795" i="10" s="1"/>
  <c r="W1795" i="10" s="1"/>
  <c r="X1795" i="10" s="1"/>
  <c r="Y1795" i="10" s="1"/>
  <c r="Z1795" i="10" s="1"/>
  <c r="AA1795" i="10" s="1"/>
  <c r="AB1795" i="10" s="1"/>
  <c r="AC1795" i="10" s="1"/>
  <c r="T1796" i="10" l="1"/>
  <c r="U1796" i="10" s="1"/>
  <c r="V1796" i="10" s="1"/>
  <c r="W1796" i="10" s="1"/>
  <c r="X1796" i="10" s="1"/>
  <c r="Y1796" i="10" s="1"/>
  <c r="Z1796" i="10" s="1"/>
  <c r="AA1796" i="10" s="1"/>
  <c r="AB1796" i="10" s="1"/>
  <c r="AC1796" i="10" s="1"/>
  <c r="H1797" i="10"/>
  <c r="S1797" i="10" s="1"/>
  <c r="O1797" i="10"/>
  <c r="P1797" i="10"/>
  <c r="M1797" i="10"/>
  <c r="R1797" i="10"/>
  <c r="G1797" i="10" s="1"/>
  <c r="J1797" i="10"/>
  <c r="K1797" i="10"/>
  <c r="D1798" i="10"/>
  <c r="I1797" i="10"/>
  <c r="N1797" i="10"/>
  <c r="L1797" i="10"/>
  <c r="Q1797" i="10"/>
  <c r="I1798" i="10" l="1"/>
  <c r="D1799" i="10"/>
  <c r="N1798" i="10"/>
  <c r="H1798" i="10"/>
  <c r="S1798" i="10" s="1"/>
  <c r="L1798" i="10"/>
  <c r="K1798" i="10"/>
  <c r="O1798" i="10"/>
  <c r="Q1798" i="10"/>
  <c r="J1798" i="10"/>
  <c r="P1798" i="10"/>
  <c r="R1798" i="10"/>
  <c r="G1798" i="10" s="1"/>
  <c r="M1798" i="10"/>
  <c r="T1797" i="10"/>
  <c r="U1797" i="10" s="1"/>
  <c r="V1797" i="10" s="1"/>
  <c r="W1797" i="10" s="1"/>
  <c r="X1797" i="10" s="1"/>
  <c r="Y1797" i="10" s="1"/>
  <c r="Z1797" i="10" s="1"/>
  <c r="AA1797" i="10" s="1"/>
  <c r="AB1797" i="10" s="1"/>
  <c r="AC1797" i="10" s="1"/>
  <c r="T1798" i="10" l="1"/>
  <c r="U1798" i="10" s="1"/>
  <c r="V1798" i="10" s="1"/>
  <c r="W1798" i="10" s="1"/>
  <c r="X1798" i="10" s="1"/>
  <c r="Y1798" i="10" s="1"/>
  <c r="Z1798" i="10" s="1"/>
  <c r="AA1798" i="10" s="1"/>
  <c r="AB1798" i="10" s="1"/>
  <c r="AC1798" i="10" s="1"/>
  <c r="H1799" i="10"/>
  <c r="S1799" i="10" s="1"/>
  <c r="D1800" i="10"/>
  <c r="P1799" i="10"/>
  <c r="N1799" i="10"/>
  <c r="R1799" i="10"/>
  <c r="G1799" i="10" s="1"/>
  <c r="K1799" i="10"/>
  <c r="I1799" i="10"/>
  <c r="J1799" i="10"/>
  <c r="O1799" i="10"/>
  <c r="M1799" i="10"/>
  <c r="L1799" i="10"/>
  <c r="Q1799" i="10"/>
  <c r="T1799" i="10" l="1"/>
  <c r="U1799" i="10" s="1"/>
  <c r="V1799" i="10" s="1"/>
  <c r="W1799" i="10" s="1"/>
  <c r="X1799" i="10" s="1"/>
  <c r="Y1799" i="10" s="1"/>
  <c r="Z1799" i="10" s="1"/>
  <c r="AA1799" i="10" s="1"/>
  <c r="AB1799" i="10" s="1"/>
  <c r="AC1799" i="10" s="1"/>
  <c r="H1800" i="10"/>
  <c r="S1800" i="10" s="1"/>
  <c r="L1800" i="10"/>
  <c r="K1800" i="10"/>
  <c r="Q1800" i="10"/>
  <c r="R1800" i="10"/>
  <c r="G1800" i="10" s="1"/>
  <c r="D1801" i="10"/>
  <c r="P1800" i="10"/>
  <c r="J1800" i="10"/>
  <c r="O1800" i="10"/>
  <c r="N1800" i="10"/>
  <c r="M1800" i="10"/>
  <c r="I1800" i="10"/>
  <c r="T1800" i="10" l="1"/>
  <c r="U1800" i="10" s="1"/>
  <c r="V1800" i="10" s="1"/>
  <c r="W1800" i="10" s="1"/>
  <c r="X1800" i="10" s="1"/>
  <c r="Y1800" i="10" s="1"/>
  <c r="Z1800" i="10" s="1"/>
  <c r="AA1800" i="10" s="1"/>
  <c r="AB1800" i="10" s="1"/>
  <c r="AC1800" i="10" s="1"/>
  <c r="H1801" i="10"/>
  <c r="S1801" i="10" s="1"/>
  <c r="D1802" i="10"/>
  <c r="J1801" i="10"/>
  <c r="N1801" i="10"/>
  <c r="I1801" i="10"/>
  <c r="Q1801" i="10"/>
  <c r="L1801" i="10"/>
  <c r="P1801" i="10"/>
  <c r="R1801" i="10"/>
  <c r="G1801" i="10" s="1"/>
  <c r="O1801" i="10"/>
  <c r="K1801" i="10"/>
  <c r="M1801" i="10"/>
  <c r="I1802" i="10" l="1"/>
  <c r="P1802" i="10"/>
  <c r="L1802" i="10"/>
  <c r="M1802" i="10"/>
  <c r="O1802" i="10"/>
  <c r="D1803" i="10"/>
  <c r="J1802" i="10"/>
  <c r="H1802" i="10"/>
  <c r="S1802" i="10" s="1"/>
  <c r="Q1802" i="10"/>
  <c r="K1802" i="10"/>
  <c r="R1802" i="10"/>
  <c r="G1802" i="10" s="1"/>
  <c r="N1802" i="10"/>
  <c r="T1801" i="10"/>
  <c r="U1801" i="10" s="1"/>
  <c r="V1801" i="10" s="1"/>
  <c r="W1801" i="10" s="1"/>
  <c r="X1801" i="10" s="1"/>
  <c r="Y1801" i="10" s="1"/>
  <c r="Z1801" i="10" s="1"/>
  <c r="AA1801" i="10" s="1"/>
  <c r="AB1801" i="10" s="1"/>
  <c r="AC1801" i="10" s="1"/>
  <c r="D1804" i="10" l="1"/>
  <c r="J1803" i="10"/>
  <c r="H1803" i="10"/>
  <c r="S1803" i="10" s="1"/>
  <c r="K1803" i="10"/>
  <c r="I1803" i="10"/>
  <c r="M1803" i="10"/>
  <c r="R1803" i="10"/>
  <c r="G1803" i="10" s="1"/>
  <c r="P1803" i="10"/>
  <c r="L1803" i="10"/>
  <c r="O1803" i="10"/>
  <c r="Q1803" i="10"/>
  <c r="N1803" i="10"/>
  <c r="T1802" i="10"/>
  <c r="U1802" i="10" s="1"/>
  <c r="V1802" i="10" s="1"/>
  <c r="W1802" i="10" s="1"/>
  <c r="X1802" i="10" s="1"/>
  <c r="Y1802" i="10" s="1"/>
  <c r="Z1802" i="10" s="1"/>
  <c r="AA1802" i="10" s="1"/>
  <c r="AB1802" i="10" s="1"/>
  <c r="AC1802" i="10" s="1"/>
  <c r="T1803" i="10" l="1"/>
  <c r="U1803" i="10" s="1"/>
  <c r="V1803" i="10" s="1"/>
  <c r="W1803" i="10" s="1"/>
  <c r="X1803" i="10" s="1"/>
  <c r="Y1803" i="10" s="1"/>
  <c r="Z1803" i="10" s="1"/>
  <c r="AA1803" i="10" s="1"/>
  <c r="AB1803" i="10" s="1"/>
  <c r="AC1803" i="10" s="1"/>
  <c r="H1804" i="10"/>
  <c r="S1804" i="10" s="1"/>
  <c r="N1804" i="10"/>
  <c r="O1804" i="10"/>
  <c r="L1804" i="10"/>
  <c r="P1804" i="10"/>
  <c r="Q1804" i="10"/>
  <c r="D1805" i="10"/>
  <c r="K1804" i="10"/>
  <c r="J1804" i="10"/>
  <c r="M1804" i="10"/>
  <c r="R1804" i="10"/>
  <c r="G1804" i="10" s="1"/>
  <c r="I1804" i="10"/>
  <c r="T1804" i="10" l="1"/>
  <c r="U1804" i="10" s="1"/>
  <c r="V1804" i="10" s="1"/>
  <c r="W1804" i="10" s="1"/>
  <c r="X1804" i="10" s="1"/>
  <c r="Y1804" i="10" s="1"/>
  <c r="Z1804" i="10" s="1"/>
  <c r="AA1804" i="10" s="1"/>
  <c r="AB1804" i="10" s="1"/>
  <c r="AC1804" i="10" s="1"/>
  <c r="H1805" i="10"/>
  <c r="S1805" i="10" s="1"/>
  <c r="D1806" i="10"/>
  <c r="J1805" i="10"/>
  <c r="P1805" i="10"/>
  <c r="I1805" i="10"/>
  <c r="R1805" i="10"/>
  <c r="G1805" i="10" s="1"/>
  <c r="Q1805" i="10"/>
  <c r="K1805" i="10"/>
  <c r="M1805" i="10"/>
  <c r="L1805" i="10"/>
  <c r="O1805" i="10"/>
  <c r="N1805" i="10"/>
  <c r="H1806" i="10" l="1"/>
  <c r="S1806" i="10" s="1"/>
  <c r="P1806" i="10"/>
  <c r="J1806" i="10"/>
  <c r="R1806" i="10"/>
  <c r="G1806" i="10" s="1"/>
  <c r="L1806" i="10"/>
  <c r="K1806" i="10"/>
  <c r="D1807" i="10"/>
  <c r="Q1806" i="10"/>
  <c r="N1806" i="10"/>
  <c r="M1806" i="10"/>
  <c r="I1806" i="10"/>
  <c r="O1806" i="10"/>
  <c r="T1805" i="10"/>
  <c r="U1805" i="10" s="1"/>
  <c r="V1805" i="10" s="1"/>
  <c r="W1805" i="10" s="1"/>
  <c r="X1805" i="10" s="1"/>
  <c r="Y1805" i="10" s="1"/>
  <c r="Z1805" i="10" s="1"/>
  <c r="AA1805" i="10" s="1"/>
  <c r="AB1805" i="10" s="1"/>
  <c r="AC1805" i="10" s="1"/>
  <c r="D1808" i="10" l="1"/>
  <c r="R1807" i="10"/>
  <c r="G1807" i="10" s="1"/>
  <c r="H1807" i="10"/>
  <c r="S1807" i="10" s="1"/>
  <c r="N1807" i="10"/>
  <c r="P1807" i="10"/>
  <c r="I1807" i="10"/>
  <c r="M1807" i="10"/>
  <c r="K1807" i="10"/>
  <c r="L1807" i="10"/>
  <c r="O1807" i="10"/>
  <c r="J1807" i="10"/>
  <c r="Q1807" i="10"/>
  <c r="T1806" i="10"/>
  <c r="U1806" i="10" s="1"/>
  <c r="V1806" i="10" s="1"/>
  <c r="W1806" i="10" s="1"/>
  <c r="X1806" i="10" s="1"/>
  <c r="Y1806" i="10" s="1"/>
  <c r="Z1806" i="10" s="1"/>
  <c r="AA1806" i="10" s="1"/>
  <c r="AB1806" i="10" s="1"/>
  <c r="AC1806" i="10" s="1"/>
  <c r="T1807" i="10" l="1"/>
  <c r="U1807" i="10" s="1"/>
  <c r="V1807" i="10" s="1"/>
  <c r="W1807" i="10" s="1"/>
  <c r="X1807" i="10" s="1"/>
  <c r="Y1807" i="10" s="1"/>
  <c r="Z1807" i="10" s="1"/>
  <c r="AA1807" i="10" s="1"/>
  <c r="AB1807" i="10" s="1"/>
  <c r="AC1807" i="10" s="1"/>
  <c r="H1808" i="10"/>
  <c r="S1808" i="10" s="1"/>
  <c r="N1808" i="10"/>
  <c r="J1808" i="10"/>
  <c r="O1808" i="10"/>
  <c r="L1808" i="10"/>
  <c r="Q1808" i="10"/>
  <c r="P1808" i="10"/>
  <c r="K1808" i="10"/>
  <c r="M1808" i="10"/>
  <c r="D1809" i="10"/>
  <c r="R1808" i="10"/>
  <c r="G1808" i="10" s="1"/>
  <c r="I1808" i="10"/>
  <c r="J1809" i="10" l="1"/>
  <c r="P1809" i="10"/>
  <c r="Q1809" i="10"/>
  <c r="K1809" i="10"/>
  <c r="D1810" i="10"/>
  <c r="L1809" i="10"/>
  <c r="H1809" i="10"/>
  <c r="S1809" i="10" s="1"/>
  <c r="M1809" i="10"/>
  <c r="O1809" i="10"/>
  <c r="N1809" i="10"/>
  <c r="R1809" i="10"/>
  <c r="G1809" i="10" s="1"/>
  <c r="I1809" i="10"/>
  <c r="T1808" i="10"/>
  <c r="U1808" i="10" s="1"/>
  <c r="V1808" i="10" s="1"/>
  <c r="W1808" i="10" s="1"/>
  <c r="X1808" i="10" s="1"/>
  <c r="Y1808" i="10" s="1"/>
  <c r="Z1808" i="10" s="1"/>
  <c r="AA1808" i="10" s="1"/>
  <c r="AB1808" i="10" s="1"/>
  <c r="AC1808" i="10" s="1"/>
  <c r="T1809" i="10" l="1"/>
  <c r="U1809" i="10" s="1"/>
  <c r="V1809" i="10" s="1"/>
  <c r="W1809" i="10" s="1"/>
  <c r="X1809" i="10" s="1"/>
  <c r="Y1809" i="10" s="1"/>
  <c r="Z1809" i="10" s="1"/>
  <c r="AA1809" i="10" s="1"/>
  <c r="AB1809" i="10" s="1"/>
  <c r="AC1809" i="10" s="1"/>
  <c r="N1810" i="10"/>
  <c r="L1810" i="10"/>
  <c r="J1810" i="10"/>
  <c r="D1811" i="10"/>
  <c r="M1810" i="10"/>
  <c r="O1810" i="10"/>
  <c r="Q1810" i="10"/>
  <c r="H1810" i="10"/>
  <c r="S1810" i="10" s="1"/>
  <c r="P1810" i="10"/>
  <c r="I1810" i="10"/>
  <c r="K1810" i="10"/>
  <c r="R1810" i="10"/>
  <c r="G1810" i="10" s="1"/>
  <c r="I1811" i="10" l="1"/>
  <c r="J1811" i="10"/>
  <c r="R1811" i="10"/>
  <c r="G1811" i="10" s="1"/>
  <c r="M1811" i="10"/>
  <c r="Q1811" i="10"/>
  <c r="P1811" i="10"/>
  <c r="O1811" i="10"/>
  <c r="N1811" i="10"/>
  <c r="D1812" i="10"/>
  <c r="L1811" i="10"/>
  <c r="H1811" i="10"/>
  <c r="S1811" i="10" s="1"/>
  <c r="K1811" i="10"/>
  <c r="T1810" i="10"/>
  <c r="U1810" i="10" s="1"/>
  <c r="V1810" i="10" s="1"/>
  <c r="W1810" i="10" s="1"/>
  <c r="X1810" i="10" s="1"/>
  <c r="Y1810" i="10" s="1"/>
  <c r="Z1810" i="10" s="1"/>
  <c r="AA1810" i="10" s="1"/>
  <c r="AB1810" i="10" s="1"/>
  <c r="AC1810" i="10" s="1"/>
  <c r="T1811" i="10" l="1"/>
  <c r="U1811" i="10" s="1"/>
  <c r="V1811" i="10" s="1"/>
  <c r="W1811" i="10" s="1"/>
  <c r="X1811" i="10" s="1"/>
  <c r="Y1811" i="10" s="1"/>
  <c r="Z1811" i="10" s="1"/>
  <c r="AA1811" i="10" s="1"/>
  <c r="AB1811" i="10" s="1"/>
  <c r="AC1811" i="10" s="1"/>
  <c r="N1812" i="10"/>
  <c r="H1812" i="10"/>
  <c r="S1812" i="10" s="1"/>
  <c r="R1812" i="10"/>
  <c r="G1812" i="10" s="1"/>
  <c r="O1812" i="10"/>
  <c r="M1812" i="10"/>
  <c r="K1812" i="10"/>
  <c r="D1813" i="10"/>
  <c r="Q1812" i="10"/>
  <c r="J1812" i="10"/>
  <c r="I1812" i="10"/>
  <c r="P1812" i="10"/>
  <c r="L1812" i="10"/>
  <c r="T1812" i="10" l="1"/>
  <c r="U1812" i="10" s="1"/>
  <c r="V1812" i="10" s="1"/>
  <c r="W1812" i="10" s="1"/>
  <c r="X1812" i="10" s="1"/>
  <c r="Y1812" i="10" s="1"/>
  <c r="Z1812" i="10" s="1"/>
  <c r="AA1812" i="10" s="1"/>
  <c r="AB1812" i="10" s="1"/>
  <c r="AC1812" i="10" s="1"/>
  <c r="H1813" i="10"/>
  <c r="S1813" i="10" s="1"/>
  <c r="J1813" i="10"/>
  <c r="M1813" i="10"/>
  <c r="R1813" i="10"/>
  <c r="G1813" i="10" s="1"/>
  <c r="K1813" i="10"/>
  <c r="D1814" i="10"/>
  <c r="N1813" i="10"/>
  <c r="Q1813" i="10"/>
  <c r="L1813" i="10"/>
  <c r="P1813" i="10"/>
  <c r="O1813" i="10"/>
  <c r="I1813" i="10"/>
  <c r="T1813" i="10" l="1"/>
  <c r="U1813" i="10" s="1"/>
  <c r="V1813" i="10" s="1"/>
  <c r="W1813" i="10" s="1"/>
  <c r="X1813" i="10" s="1"/>
  <c r="Y1813" i="10" s="1"/>
  <c r="Z1813" i="10" s="1"/>
  <c r="AA1813" i="10" s="1"/>
  <c r="AB1813" i="10" s="1"/>
  <c r="AC1813" i="10" s="1"/>
  <c r="H1814" i="10"/>
  <c r="S1814" i="10" s="1"/>
  <c r="R1814" i="10"/>
  <c r="G1814" i="10" s="1"/>
  <c r="D1815" i="10"/>
  <c r="J1814" i="10"/>
  <c r="I1814" i="10"/>
  <c r="N1814" i="10"/>
  <c r="M1814" i="10"/>
  <c r="L1814" i="10"/>
  <c r="P1814" i="10"/>
  <c r="O1814" i="10"/>
  <c r="Q1814" i="10"/>
  <c r="K1814" i="10"/>
  <c r="H1815" i="10" l="1"/>
  <c r="S1815" i="10" s="1"/>
  <c r="N1815" i="10"/>
  <c r="J1815" i="10"/>
  <c r="D1816" i="10"/>
  <c r="R1815" i="10"/>
  <c r="G1815" i="10" s="1"/>
  <c r="P1815" i="10"/>
  <c r="K1815" i="10"/>
  <c r="Q1815" i="10"/>
  <c r="O1815" i="10"/>
  <c r="L1815" i="10"/>
  <c r="I1815" i="10"/>
  <c r="M1815" i="10"/>
  <c r="T1814" i="10"/>
  <c r="U1814" i="10" s="1"/>
  <c r="V1814" i="10" s="1"/>
  <c r="W1814" i="10" s="1"/>
  <c r="X1814" i="10" s="1"/>
  <c r="Y1814" i="10" s="1"/>
  <c r="Z1814" i="10" s="1"/>
  <c r="AA1814" i="10" s="1"/>
  <c r="AB1814" i="10" s="1"/>
  <c r="AC1814" i="10" s="1"/>
  <c r="H1816" i="10" l="1"/>
  <c r="S1816" i="10" s="1"/>
  <c r="J1816" i="10"/>
  <c r="P1816" i="10"/>
  <c r="K1816" i="10"/>
  <c r="R1816" i="10"/>
  <c r="G1816" i="10" s="1"/>
  <c r="I1816" i="10"/>
  <c r="N1816" i="10"/>
  <c r="L1816" i="10"/>
  <c r="Q1816" i="10"/>
  <c r="M1816" i="10"/>
  <c r="O1816" i="10"/>
  <c r="D1817" i="10"/>
  <c r="T1815" i="10"/>
  <c r="U1815" i="10" s="1"/>
  <c r="V1815" i="10" s="1"/>
  <c r="W1815" i="10" s="1"/>
  <c r="X1815" i="10" s="1"/>
  <c r="Y1815" i="10" s="1"/>
  <c r="Z1815" i="10" s="1"/>
  <c r="AA1815" i="10" s="1"/>
  <c r="AB1815" i="10" s="1"/>
  <c r="AC1815" i="10" s="1"/>
  <c r="T1816" i="10" l="1"/>
  <c r="U1816" i="10" s="1"/>
  <c r="V1816" i="10" s="1"/>
  <c r="W1816" i="10" s="1"/>
  <c r="X1816" i="10" s="1"/>
  <c r="Y1816" i="10" s="1"/>
  <c r="Z1816" i="10" s="1"/>
  <c r="AA1816" i="10" s="1"/>
  <c r="AB1816" i="10" s="1"/>
  <c r="AC1816" i="10" s="1"/>
  <c r="H1817" i="10"/>
  <c r="S1817" i="10" s="1"/>
  <c r="Q1817" i="10"/>
  <c r="I1817" i="10"/>
  <c r="D1818" i="10"/>
  <c r="O1817" i="10"/>
  <c r="J1817" i="10"/>
  <c r="L1817" i="10"/>
  <c r="R1817" i="10"/>
  <c r="G1817" i="10" s="1"/>
  <c r="K1817" i="10"/>
  <c r="P1817" i="10"/>
  <c r="N1817" i="10"/>
  <c r="M1817" i="10"/>
  <c r="T1817" i="10" l="1"/>
  <c r="U1817" i="10" s="1"/>
  <c r="V1817" i="10" s="1"/>
  <c r="W1817" i="10" s="1"/>
  <c r="X1817" i="10" s="1"/>
  <c r="Y1817" i="10" s="1"/>
  <c r="Z1817" i="10" s="1"/>
  <c r="AA1817" i="10" s="1"/>
  <c r="AB1817" i="10" s="1"/>
  <c r="AC1817" i="10" s="1"/>
  <c r="H1818" i="10"/>
  <c r="S1818" i="10" s="1"/>
  <c r="Q1818" i="10"/>
  <c r="L1818" i="10"/>
  <c r="O1818" i="10"/>
  <c r="K1818" i="10"/>
  <c r="R1818" i="10"/>
  <c r="G1818" i="10" s="1"/>
  <c r="J1818" i="10"/>
  <c r="D1819" i="10"/>
  <c r="N1818" i="10"/>
  <c r="M1818" i="10"/>
  <c r="P1818" i="10"/>
  <c r="I1818" i="10"/>
  <c r="T1818" i="10" l="1"/>
  <c r="U1818" i="10" s="1"/>
  <c r="V1818" i="10" s="1"/>
  <c r="W1818" i="10" s="1"/>
  <c r="X1818" i="10" s="1"/>
  <c r="Y1818" i="10" s="1"/>
  <c r="Z1818" i="10" s="1"/>
  <c r="AA1818" i="10" s="1"/>
  <c r="AB1818" i="10" s="1"/>
  <c r="AC1818" i="10" s="1"/>
  <c r="H1819" i="10"/>
  <c r="S1819" i="10" s="1"/>
  <c r="L1819" i="10"/>
  <c r="I1819" i="10"/>
  <c r="D1820" i="10"/>
  <c r="J1819" i="10"/>
  <c r="R1819" i="10"/>
  <c r="G1819" i="10" s="1"/>
  <c r="K1819" i="10"/>
  <c r="N1819" i="10"/>
  <c r="P1819" i="10"/>
  <c r="Q1819" i="10"/>
  <c r="O1819" i="10"/>
  <c r="M1819" i="10"/>
  <c r="T1819" i="10" l="1"/>
  <c r="U1819" i="10" s="1"/>
  <c r="V1819" i="10" s="1"/>
  <c r="W1819" i="10" s="1"/>
  <c r="X1819" i="10" s="1"/>
  <c r="Y1819" i="10" s="1"/>
  <c r="Z1819" i="10" s="1"/>
  <c r="AA1819" i="10" s="1"/>
  <c r="AB1819" i="10" s="1"/>
  <c r="AC1819" i="10" s="1"/>
  <c r="H1820" i="10"/>
  <c r="S1820" i="10" s="1"/>
  <c r="L1820" i="10"/>
  <c r="J1820" i="10"/>
  <c r="M1820" i="10"/>
  <c r="I1820" i="10"/>
  <c r="D1821" i="10"/>
  <c r="R1820" i="10"/>
  <c r="G1820" i="10" s="1"/>
  <c r="N1820" i="10"/>
  <c r="O1820" i="10"/>
  <c r="P1820" i="10"/>
  <c r="K1820" i="10"/>
  <c r="Q1820" i="10"/>
  <c r="T1820" i="10" l="1"/>
  <c r="U1820" i="10" s="1"/>
  <c r="V1820" i="10" s="1"/>
  <c r="W1820" i="10" s="1"/>
  <c r="X1820" i="10" s="1"/>
  <c r="Y1820" i="10" s="1"/>
  <c r="Z1820" i="10" s="1"/>
  <c r="AA1820" i="10" s="1"/>
  <c r="AB1820" i="10" s="1"/>
  <c r="AC1820" i="10" s="1"/>
  <c r="Q1821" i="10"/>
  <c r="J1821" i="10"/>
  <c r="D1822" i="10"/>
  <c r="R1821" i="10"/>
  <c r="G1821" i="10" s="1"/>
  <c r="H1821" i="10"/>
  <c r="S1821" i="10" s="1"/>
  <c r="P1821" i="10"/>
  <c r="M1821" i="10"/>
  <c r="N1821" i="10"/>
  <c r="L1821" i="10"/>
  <c r="I1821" i="10"/>
  <c r="K1821" i="10"/>
  <c r="O1821" i="10"/>
  <c r="T1821" i="10" l="1"/>
  <c r="U1821" i="10" s="1"/>
  <c r="V1821" i="10" s="1"/>
  <c r="W1821" i="10" s="1"/>
  <c r="X1821" i="10" s="1"/>
  <c r="Y1821" i="10" s="1"/>
  <c r="Z1821" i="10" s="1"/>
  <c r="AA1821" i="10" s="1"/>
  <c r="AB1821" i="10" s="1"/>
  <c r="AC1821" i="10" s="1"/>
  <c r="H1822" i="10"/>
  <c r="S1822" i="10" s="1"/>
  <c r="R1822" i="10"/>
  <c r="G1822" i="10" s="1"/>
  <c r="P1822" i="10"/>
  <c r="N1822" i="10"/>
  <c r="M1822" i="10"/>
  <c r="O1822" i="10"/>
  <c r="L1822" i="10"/>
  <c r="J1822" i="10"/>
  <c r="K1822" i="10"/>
  <c r="D1823" i="10"/>
  <c r="Q1822" i="10"/>
  <c r="I1822" i="10"/>
  <c r="H1823" i="10" l="1"/>
  <c r="S1823" i="10" s="1"/>
  <c r="M1823" i="10"/>
  <c r="O1823" i="10"/>
  <c r="D1824" i="10"/>
  <c r="J1823" i="10"/>
  <c r="R1823" i="10"/>
  <c r="G1823" i="10" s="1"/>
  <c r="K1823" i="10"/>
  <c r="N1823" i="10"/>
  <c r="P1823" i="10"/>
  <c r="Q1823" i="10"/>
  <c r="I1823" i="10"/>
  <c r="L1823" i="10"/>
  <c r="T1822" i="10"/>
  <c r="U1822" i="10" s="1"/>
  <c r="V1822" i="10" s="1"/>
  <c r="W1822" i="10" s="1"/>
  <c r="X1822" i="10" s="1"/>
  <c r="Y1822" i="10" s="1"/>
  <c r="Z1822" i="10" s="1"/>
  <c r="AA1822" i="10" s="1"/>
  <c r="AB1822" i="10" s="1"/>
  <c r="AC1822" i="10" s="1"/>
  <c r="H1824" i="10" l="1"/>
  <c r="S1824" i="10" s="1"/>
  <c r="P1824" i="10"/>
  <c r="I1824" i="10"/>
  <c r="O1824" i="10"/>
  <c r="M1824" i="10"/>
  <c r="L1824" i="10"/>
  <c r="D1825" i="10"/>
  <c r="Q1824" i="10"/>
  <c r="R1824" i="10"/>
  <c r="G1824" i="10" s="1"/>
  <c r="K1824" i="10"/>
  <c r="N1824" i="10"/>
  <c r="J1824" i="10"/>
  <c r="T1823" i="10"/>
  <c r="U1823" i="10" s="1"/>
  <c r="V1823" i="10" s="1"/>
  <c r="W1823" i="10" s="1"/>
  <c r="X1823" i="10" s="1"/>
  <c r="Y1823" i="10" s="1"/>
  <c r="Z1823" i="10" s="1"/>
  <c r="AA1823" i="10" s="1"/>
  <c r="AB1823" i="10" s="1"/>
  <c r="AC1823" i="10" s="1"/>
  <c r="H1825" i="10" l="1"/>
  <c r="S1825" i="10" s="1"/>
  <c r="Q1825" i="10"/>
  <c r="D1826" i="10"/>
  <c r="I1825" i="10"/>
  <c r="K1825" i="10"/>
  <c r="J1825" i="10"/>
  <c r="M1825" i="10"/>
  <c r="N1825" i="10"/>
  <c r="O1825" i="10"/>
  <c r="L1825" i="10"/>
  <c r="R1825" i="10"/>
  <c r="G1825" i="10" s="1"/>
  <c r="P1825" i="10"/>
  <c r="T1824" i="10"/>
  <c r="U1824" i="10" s="1"/>
  <c r="V1824" i="10" s="1"/>
  <c r="W1824" i="10" s="1"/>
  <c r="X1824" i="10" s="1"/>
  <c r="Y1824" i="10" s="1"/>
  <c r="Z1824" i="10" s="1"/>
  <c r="AA1824" i="10" s="1"/>
  <c r="AB1824" i="10" s="1"/>
  <c r="AC1824" i="10" s="1"/>
  <c r="H1826" i="10" l="1"/>
  <c r="S1826" i="10" s="1"/>
  <c r="M1826" i="10"/>
  <c r="Q1826" i="10"/>
  <c r="D1827" i="10"/>
  <c r="K1826" i="10"/>
  <c r="L1826" i="10"/>
  <c r="O1826" i="10"/>
  <c r="I1826" i="10"/>
  <c r="R1826" i="10"/>
  <c r="G1826" i="10" s="1"/>
  <c r="P1826" i="10"/>
  <c r="J1826" i="10"/>
  <c r="N1826" i="10"/>
  <c r="T1825" i="10"/>
  <c r="U1825" i="10" s="1"/>
  <c r="V1825" i="10" s="1"/>
  <c r="W1825" i="10" s="1"/>
  <c r="X1825" i="10" s="1"/>
  <c r="Y1825" i="10" s="1"/>
  <c r="Z1825" i="10" s="1"/>
  <c r="AA1825" i="10" s="1"/>
  <c r="AB1825" i="10" s="1"/>
  <c r="AC1825" i="10" s="1"/>
  <c r="H1827" i="10" l="1"/>
  <c r="S1827" i="10" s="1"/>
  <c r="O1827" i="10"/>
  <c r="N1827" i="10"/>
  <c r="D1828" i="10"/>
  <c r="Q1827" i="10"/>
  <c r="J1827" i="10"/>
  <c r="M1827" i="10"/>
  <c r="R1827" i="10"/>
  <c r="G1827" i="10" s="1"/>
  <c r="L1827" i="10"/>
  <c r="K1827" i="10"/>
  <c r="P1827" i="10"/>
  <c r="I1827" i="10"/>
  <c r="T1826" i="10"/>
  <c r="U1826" i="10" s="1"/>
  <c r="V1826" i="10" s="1"/>
  <c r="W1826" i="10" s="1"/>
  <c r="X1826" i="10" s="1"/>
  <c r="Y1826" i="10" s="1"/>
  <c r="Z1826" i="10" s="1"/>
  <c r="AA1826" i="10" s="1"/>
  <c r="AB1826" i="10" s="1"/>
  <c r="AC1826" i="10" s="1"/>
  <c r="K1828" i="10" l="1"/>
  <c r="Q1828" i="10"/>
  <c r="N1828" i="10"/>
  <c r="J1828" i="10"/>
  <c r="I1828" i="10"/>
  <c r="L1828" i="10"/>
  <c r="D1829" i="10"/>
  <c r="M1828" i="10"/>
  <c r="P1828" i="10"/>
  <c r="O1828" i="10"/>
  <c r="H1828" i="10"/>
  <c r="S1828" i="10" s="1"/>
  <c r="R1828" i="10"/>
  <c r="G1828" i="10" s="1"/>
  <c r="T1827" i="10"/>
  <c r="U1827" i="10" s="1"/>
  <c r="V1827" i="10" s="1"/>
  <c r="W1827" i="10" s="1"/>
  <c r="X1827" i="10" s="1"/>
  <c r="Y1827" i="10" s="1"/>
  <c r="Z1827" i="10" s="1"/>
  <c r="AA1827" i="10" s="1"/>
  <c r="AB1827" i="10" s="1"/>
  <c r="AC1827" i="10" s="1"/>
  <c r="R1829" i="10" l="1"/>
  <c r="G1829" i="10" s="1"/>
  <c r="N1829" i="10"/>
  <c r="D1830" i="10"/>
  <c r="P1829" i="10"/>
  <c r="H1829" i="10"/>
  <c r="S1829" i="10" s="1"/>
  <c r="L1829" i="10"/>
  <c r="K1829" i="10"/>
  <c r="Q1829" i="10"/>
  <c r="J1829" i="10"/>
  <c r="M1829" i="10"/>
  <c r="I1829" i="10"/>
  <c r="O1829" i="10"/>
  <c r="T1828" i="10"/>
  <c r="U1828" i="10" s="1"/>
  <c r="V1828" i="10" s="1"/>
  <c r="W1828" i="10" s="1"/>
  <c r="X1828" i="10" s="1"/>
  <c r="Y1828" i="10" s="1"/>
  <c r="Z1828" i="10" s="1"/>
  <c r="AA1828" i="10" s="1"/>
  <c r="AB1828" i="10" s="1"/>
  <c r="AC1828" i="10" s="1"/>
  <c r="I1830" i="10" l="1"/>
  <c r="O1830" i="10"/>
  <c r="J1830" i="10"/>
  <c r="M1830" i="10"/>
  <c r="R1830" i="10"/>
  <c r="G1830" i="10" s="1"/>
  <c r="D1831" i="10"/>
  <c r="P1830" i="10"/>
  <c r="H1830" i="10"/>
  <c r="S1830" i="10" s="1"/>
  <c r="Q1830" i="10"/>
  <c r="N1830" i="10"/>
  <c r="K1830" i="10"/>
  <c r="L1830" i="10"/>
  <c r="T1829" i="10"/>
  <c r="U1829" i="10" s="1"/>
  <c r="V1829" i="10" s="1"/>
  <c r="W1829" i="10" s="1"/>
  <c r="X1829" i="10" s="1"/>
  <c r="Y1829" i="10" s="1"/>
  <c r="Z1829" i="10" s="1"/>
  <c r="AA1829" i="10" s="1"/>
  <c r="AB1829" i="10" s="1"/>
  <c r="AC1829" i="10" s="1"/>
  <c r="T1830" i="10" l="1"/>
  <c r="U1830" i="10" s="1"/>
  <c r="V1830" i="10" s="1"/>
  <c r="W1830" i="10" s="1"/>
  <c r="X1830" i="10" s="1"/>
  <c r="Y1830" i="10" s="1"/>
  <c r="Z1830" i="10" s="1"/>
  <c r="AA1830" i="10" s="1"/>
  <c r="AB1830" i="10" s="1"/>
  <c r="AC1830" i="10" s="1"/>
  <c r="K1831" i="10"/>
  <c r="M1831" i="10"/>
  <c r="J1831" i="10"/>
  <c r="O1831" i="10"/>
  <c r="H1831" i="10"/>
  <c r="S1831" i="10" s="1"/>
  <c r="I1831" i="10"/>
  <c r="D1832" i="10"/>
  <c r="L1831" i="10"/>
  <c r="N1831" i="10"/>
  <c r="Q1831" i="10"/>
  <c r="R1831" i="10"/>
  <c r="G1831" i="10" s="1"/>
  <c r="P1831" i="10"/>
  <c r="T1831" i="10" l="1"/>
  <c r="U1831" i="10" s="1"/>
  <c r="V1831" i="10" s="1"/>
  <c r="W1831" i="10" s="1"/>
  <c r="X1831" i="10" s="1"/>
  <c r="Y1831" i="10" s="1"/>
  <c r="Z1831" i="10" s="1"/>
  <c r="AA1831" i="10" s="1"/>
  <c r="AB1831" i="10" s="1"/>
  <c r="AC1831" i="10" s="1"/>
  <c r="R1832" i="10"/>
  <c r="G1832" i="10" s="1"/>
  <c r="O1832" i="10"/>
  <c r="I1832" i="10"/>
  <c r="P1832" i="10"/>
  <c r="L1832" i="10"/>
  <c r="Q1832" i="10"/>
  <c r="J1832" i="10"/>
  <c r="M1832" i="10"/>
  <c r="H1832" i="10"/>
  <c r="S1832" i="10" s="1"/>
  <c r="K1832" i="10"/>
  <c r="D1833" i="10"/>
  <c r="N1832" i="10"/>
  <c r="T1832" i="10" l="1"/>
  <c r="U1832" i="10" s="1"/>
  <c r="V1832" i="10" s="1"/>
  <c r="W1832" i="10" s="1"/>
  <c r="X1832" i="10" s="1"/>
  <c r="Y1832" i="10" s="1"/>
  <c r="Z1832" i="10" s="1"/>
  <c r="AA1832" i="10" s="1"/>
  <c r="AB1832" i="10" s="1"/>
  <c r="AC1832" i="10" s="1"/>
  <c r="I1833" i="10"/>
  <c r="K1833" i="10"/>
  <c r="M1833" i="10"/>
  <c r="Q1833" i="10"/>
  <c r="N1833" i="10"/>
  <c r="L1833" i="10"/>
  <c r="O1833" i="10"/>
  <c r="H1833" i="10"/>
  <c r="S1833" i="10" s="1"/>
  <c r="J1833" i="10"/>
  <c r="D1834" i="10"/>
  <c r="R1833" i="10"/>
  <c r="G1833" i="10" s="1"/>
  <c r="P1833" i="10"/>
  <c r="Q1834" i="10" l="1"/>
  <c r="D1835" i="10"/>
  <c r="M1834" i="10"/>
  <c r="L1834" i="10"/>
  <c r="H1834" i="10"/>
  <c r="S1834" i="10" s="1"/>
  <c r="J1834" i="10"/>
  <c r="N1834" i="10"/>
  <c r="I1834" i="10"/>
  <c r="K1834" i="10"/>
  <c r="O1834" i="10"/>
  <c r="P1834" i="10"/>
  <c r="R1834" i="10"/>
  <c r="G1834" i="10" s="1"/>
  <c r="T1833" i="10"/>
  <c r="U1833" i="10" s="1"/>
  <c r="V1833" i="10" s="1"/>
  <c r="W1833" i="10" s="1"/>
  <c r="X1833" i="10" s="1"/>
  <c r="Y1833" i="10" s="1"/>
  <c r="Z1833" i="10" s="1"/>
  <c r="AA1833" i="10" s="1"/>
  <c r="AB1833" i="10" s="1"/>
  <c r="AC1833" i="10" s="1"/>
  <c r="H1835" i="10" l="1"/>
  <c r="S1835" i="10" s="1"/>
  <c r="R1835" i="10"/>
  <c r="G1835" i="10" s="1"/>
  <c r="O1835" i="10"/>
  <c r="P1835" i="10"/>
  <c r="Q1835" i="10"/>
  <c r="M1835" i="10"/>
  <c r="K1835" i="10"/>
  <c r="I1835" i="10"/>
  <c r="N1835" i="10"/>
  <c r="J1835" i="10"/>
  <c r="L1835" i="10"/>
  <c r="D1836" i="10"/>
  <c r="T1834" i="10"/>
  <c r="U1834" i="10" s="1"/>
  <c r="V1834" i="10" s="1"/>
  <c r="W1834" i="10" s="1"/>
  <c r="X1834" i="10" s="1"/>
  <c r="Y1834" i="10" s="1"/>
  <c r="Z1834" i="10" s="1"/>
  <c r="AA1834" i="10" s="1"/>
  <c r="AB1834" i="10" s="1"/>
  <c r="AC1834" i="10" s="1"/>
  <c r="H1836" i="10" l="1"/>
  <c r="S1836" i="10" s="1"/>
  <c r="K1836" i="10"/>
  <c r="J1836" i="10"/>
  <c r="N1836" i="10"/>
  <c r="Q1836" i="10"/>
  <c r="M1836" i="10"/>
  <c r="L1836" i="10"/>
  <c r="O1836" i="10"/>
  <c r="R1836" i="10"/>
  <c r="G1836" i="10" s="1"/>
  <c r="P1836" i="10"/>
  <c r="D1837" i="10"/>
  <c r="I1836" i="10"/>
  <c r="T1835" i="10"/>
  <c r="U1835" i="10" s="1"/>
  <c r="V1835" i="10" s="1"/>
  <c r="W1835" i="10" s="1"/>
  <c r="X1835" i="10" s="1"/>
  <c r="Y1835" i="10" s="1"/>
  <c r="Z1835" i="10" s="1"/>
  <c r="AA1835" i="10" s="1"/>
  <c r="AB1835" i="10" s="1"/>
  <c r="AC1835" i="10" s="1"/>
  <c r="H1837" i="10" l="1"/>
  <c r="S1837" i="10" s="1"/>
  <c r="Q1837" i="10"/>
  <c r="I1837" i="10"/>
  <c r="R1837" i="10"/>
  <c r="G1837" i="10" s="1"/>
  <c r="K1837" i="10"/>
  <c r="O1837" i="10"/>
  <c r="L1837" i="10"/>
  <c r="P1837" i="10"/>
  <c r="D1838" i="10"/>
  <c r="N1837" i="10"/>
  <c r="M1837" i="10"/>
  <c r="J1837" i="10"/>
  <c r="T1836" i="10"/>
  <c r="U1836" i="10" s="1"/>
  <c r="V1836" i="10" s="1"/>
  <c r="W1836" i="10" s="1"/>
  <c r="X1836" i="10" s="1"/>
  <c r="Y1836" i="10" s="1"/>
  <c r="Z1836" i="10" s="1"/>
  <c r="AA1836" i="10" s="1"/>
  <c r="AB1836" i="10" s="1"/>
  <c r="AC1836" i="10" s="1"/>
  <c r="J1838" i="10" l="1"/>
  <c r="N1838" i="10"/>
  <c r="H1838" i="10"/>
  <c r="S1838" i="10" s="1"/>
  <c r="L1838" i="10"/>
  <c r="K1838" i="10"/>
  <c r="D1839" i="10"/>
  <c r="P1838" i="10"/>
  <c r="R1838" i="10"/>
  <c r="G1838" i="10" s="1"/>
  <c r="M1838" i="10"/>
  <c r="Q1838" i="10"/>
  <c r="I1838" i="10"/>
  <c r="O1838" i="10"/>
  <c r="T1837" i="10"/>
  <c r="U1837" i="10" s="1"/>
  <c r="V1837" i="10" s="1"/>
  <c r="W1837" i="10" s="1"/>
  <c r="X1837" i="10" s="1"/>
  <c r="Y1837" i="10" s="1"/>
  <c r="Z1837" i="10" s="1"/>
  <c r="AA1837" i="10" s="1"/>
  <c r="AB1837" i="10" s="1"/>
  <c r="AC1837" i="10" s="1"/>
  <c r="T1838" i="10" l="1"/>
  <c r="U1838" i="10" s="1"/>
  <c r="V1838" i="10" s="1"/>
  <c r="W1838" i="10" s="1"/>
  <c r="X1838" i="10" s="1"/>
  <c r="Y1838" i="10" s="1"/>
  <c r="Z1838" i="10" s="1"/>
  <c r="AA1838" i="10" s="1"/>
  <c r="AB1838" i="10" s="1"/>
  <c r="AC1838" i="10" s="1"/>
  <c r="H1839" i="10"/>
  <c r="S1839" i="10" s="1"/>
  <c r="K1839" i="10"/>
  <c r="L1839" i="10"/>
  <c r="O1839" i="10"/>
  <c r="Q1839" i="10"/>
  <c r="R1839" i="10"/>
  <c r="G1839" i="10" s="1"/>
  <c r="P1839" i="10"/>
  <c r="I1839" i="10"/>
  <c r="N1839" i="10"/>
  <c r="M1839" i="10"/>
  <c r="J1839" i="10"/>
  <c r="D1840" i="10"/>
  <c r="I1840" i="10" l="1"/>
  <c r="J1840" i="10"/>
  <c r="H1840" i="10"/>
  <c r="S1840" i="10" s="1"/>
  <c r="L1840" i="10"/>
  <c r="O1840" i="10"/>
  <c r="M1840" i="10"/>
  <c r="N1840" i="10"/>
  <c r="D1841" i="10"/>
  <c r="Q1840" i="10"/>
  <c r="R1840" i="10"/>
  <c r="G1840" i="10" s="1"/>
  <c r="K1840" i="10"/>
  <c r="P1840" i="10"/>
  <c r="T1839" i="10"/>
  <c r="U1839" i="10" s="1"/>
  <c r="V1839" i="10" s="1"/>
  <c r="W1839" i="10" s="1"/>
  <c r="X1839" i="10" s="1"/>
  <c r="Y1839" i="10" s="1"/>
  <c r="Z1839" i="10" s="1"/>
  <c r="AA1839" i="10" s="1"/>
  <c r="AB1839" i="10" s="1"/>
  <c r="AC1839" i="10" s="1"/>
  <c r="T1840" i="10" l="1"/>
  <c r="U1840" i="10" s="1"/>
  <c r="V1840" i="10" s="1"/>
  <c r="W1840" i="10" s="1"/>
  <c r="X1840" i="10" s="1"/>
  <c r="Y1840" i="10" s="1"/>
  <c r="Z1840" i="10" s="1"/>
  <c r="AA1840" i="10" s="1"/>
  <c r="AB1840" i="10" s="1"/>
  <c r="AC1840" i="10" s="1"/>
  <c r="H1841" i="10"/>
  <c r="S1841" i="10" s="1"/>
  <c r="J1841" i="10"/>
  <c r="R1841" i="10"/>
  <c r="G1841" i="10" s="1"/>
  <c r="P1841" i="10"/>
  <c r="D1842" i="10"/>
  <c r="L1841" i="10"/>
  <c r="N1841" i="10"/>
  <c r="O1841" i="10"/>
  <c r="M1841" i="10"/>
  <c r="Q1841" i="10"/>
  <c r="I1841" i="10"/>
  <c r="K1841" i="10"/>
  <c r="T1841" i="10" l="1"/>
  <c r="U1841" i="10" s="1"/>
  <c r="V1841" i="10" s="1"/>
  <c r="W1841" i="10" s="1"/>
  <c r="X1841" i="10" s="1"/>
  <c r="Y1841" i="10" s="1"/>
  <c r="Z1841" i="10" s="1"/>
  <c r="AA1841" i="10" s="1"/>
  <c r="AB1841" i="10" s="1"/>
  <c r="AC1841" i="10" s="1"/>
  <c r="L1842" i="10"/>
  <c r="K1842" i="10"/>
  <c r="R1842" i="10"/>
  <c r="G1842" i="10" s="1"/>
  <c r="O1842" i="10"/>
  <c r="D1843" i="10"/>
  <c r="Q1842" i="10"/>
  <c r="J1842" i="10"/>
  <c r="M1842" i="10"/>
  <c r="N1842" i="10"/>
  <c r="I1842" i="10"/>
  <c r="H1842" i="10"/>
  <c r="S1842" i="10" s="1"/>
  <c r="P1842" i="10"/>
  <c r="T1842" i="10" l="1"/>
  <c r="U1842" i="10" s="1"/>
  <c r="V1842" i="10" s="1"/>
  <c r="W1842" i="10" s="1"/>
  <c r="X1842" i="10" s="1"/>
  <c r="Y1842" i="10" s="1"/>
  <c r="Z1842" i="10" s="1"/>
  <c r="AA1842" i="10" s="1"/>
  <c r="AB1842" i="10" s="1"/>
  <c r="AC1842" i="10" s="1"/>
  <c r="R1843" i="10"/>
  <c r="G1843" i="10" s="1"/>
  <c r="P1843" i="10"/>
  <c r="I1843" i="10"/>
  <c r="D1844" i="10"/>
  <c r="Q1843" i="10"/>
  <c r="J1843" i="10"/>
  <c r="O1843" i="10"/>
  <c r="M1843" i="10"/>
  <c r="H1843" i="10"/>
  <c r="S1843" i="10" s="1"/>
  <c r="N1843" i="10"/>
  <c r="L1843" i="10"/>
  <c r="K1843" i="10"/>
  <c r="H1844" i="10" l="1"/>
  <c r="S1844" i="10" s="1"/>
  <c r="L1844" i="10"/>
  <c r="N1844" i="10"/>
  <c r="D1845" i="10"/>
  <c r="M1844" i="10"/>
  <c r="R1844" i="10"/>
  <c r="G1844" i="10" s="1"/>
  <c r="I1844" i="10"/>
  <c r="J1844" i="10"/>
  <c r="O1844" i="10"/>
  <c r="Q1844" i="10"/>
  <c r="K1844" i="10"/>
  <c r="P1844" i="10"/>
  <c r="T1843" i="10"/>
  <c r="U1843" i="10" s="1"/>
  <c r="V1843" i="10" s="1"/>
  <c r="W1843" i="10" s="1"/>
  <c r="X1843" i="10" s="1"/>
  <c r="Y1843" i="10" s="1"/>
  <c r="Z1843" i="10" s="1"/>
  <c r="AA1843" i="10" s="1"/>
  <c r="AB1843" i="10" s="1"/>
  <c r="AC1843" i="10" s="1"/>
  <c r="D1846" i="10" l="1"/>
  <c r="O1845" i="10"/>
  <c r="P1845" i="10"/>
  <c r="N1845" i="10"/>
  <c r="I1845" i="10"/>
  <c r="J1845" i="10"/>
  <c r="M1845" i="10"/>
  <c r="R1845" i="10"/>
  <c r="G1845" i="10" s="1"/>
  <c r="L1845" i="10"/>
  <c r="Q1845" i="10"/>
  <c r="H1845" i="10"/>
  <c r="S1845" i="10" s="1"/>
  <c r="K1845" i="10"/>
  <c r="T1844" i="10"/>
  <c r="U1844" i="10" s="1"/>
  <c r="V1844" i="10" s="1"/>
  <c r="W1844" i="10" s="1"/>
  <c r="X1844" i="10" s="1"/>
  <c r="Y1844" i="10" s="1"/>
  <c r="Z1844" i="10" s="1"/>
  <c r="AA1844" i="10" s="1"/>
  <c r="AB1844" i="10" s="1"/>
  <c r="AC1844" i="10" s="1"/>
  <c r="T1845" i="10" l="1"/>
  <c r="U1845" i="10" s="1"/>
  <c r="V1845" i="10" s="1"/>
  <c r="W1845" i="10" s="1"/>
  <c r="X1845" i="10" s="1"/>
  <c r="Y1845" i="10" s="1"/>
  <c r="Z1845" i="10" s="1"/>
  <c r="AA1845" i="10" s="1"/>
  <c r="AB1845" i="10" s="1"/>
  <c r="AC1845" i="10" s="1"/>
  <c r="H1846" i="10"/>
  <c r="S1846" i="10" s="1"/>
  <c r="Q1846" i="10"/>
  <c r="J1846" i="10"/>
  <c r="O1846" i="10"/>
  <c r="K1846" i="10"/>
  <c r="N1846" i="10"/>
  <c r="D1847" i="10"/>
  <c r="R1846" i="10"/>
  <c r="G1846" i="10" s="1"/>
  <c r="I1846" i="10"/>
  <c r="L1846" i="10"/>
  <c r="M1846" i="10"/>
  <c r="P1846" i="10"/>
  <c r="T1846" i="10" l="1"/>
  <c r="U1846" i="10" s="1"/>
  <c r="V1846" i="10" s="1"/>
  <c r="W1846" i="10" s="1"/>
  <c r="X1846" i="10" s="1"/>
  <c r="Y1846" i="10" s="1"/>
  <c r="Z1846" i="10" s="1"/>
  <c r="AA1846" i="10" s="1"/>
  <c r="AB1846" i="10" s="1"/>
  <c r="AC1846" i="10" s="1"/>
  <c r="D1848" i="10"/>
  <c r="I1847" i="10"/>
  <c r="N1847" i="10"/>
  <c r="M1847" i="10"/>
  <c r="P1847" i="10"/>
  <c r="L1847" i="10"/>
  <c r="H1847" i="10"/>
  <c r="S1847" i="10" s="1"/>
  <c r="J1847" i="10"/>
  <c r="Q1847" i="10"/>
  <c r="K1847" i="10"/>
  <c r="O1847" i="10"/>
  <c r="R1847" i="10"/>
  <c r="G1847" i="10" s="1"/>
  <c r="H1848" i="10" l="1"/>
  <c r="S1848" i="10" s="1"/>
  <c r="Q1848" i="10"/>
  <c r="M1848" i="10"/>
  <c r="L1848" i="10"/>
  <c r="J1848" i="10"/>
  <c r="K1848" i="10"/>
  <c r="P1848" i="10"/>
  <c r="I1848" i="10"/>
  <c r="R1848" i="10"/>
  <c r="G1848" i="10" s="1"/>
  <c r="D1849" i="10"/>
  <c r="O1848" i="10"/>
  <c r="N1848" i="10"/>
  <c r="T1847" i="10"/>
  <c r="U1847" i="10" s="1"/>
  <c r="V1847" i="10" s="1"/>
  <c r="W1847" i="10" s="1"/>
  <c r="X1847" i="10" s="1"/>
  <c r="Y1847" i="10" s="1"/>
  <c r="Z1847" i="10" s="1"/>
  <c r="AA1847" i="10" s="1"/>
  <c r="AB1847" i="10" s="1"/>
  <c r="AC1847" i="10" s="1"/>
  <c r="D1850" i="10" l="1"/>
  <c r="I1849" i="10"/>
  <c r="J1849" i="10"/>
  <c r="R1849" i="10"/>
  <c r="G1849" i="10" s="1"/>
  <c r="P1849" i="10"/>
  <c r="L1849" i="10"/>
  <c r="Q1849" i="10"/>
  <c r="H1849" i="10"/>
  <c r="S1849" i="10" s="1"/>
  <c r="N1849" i="10"/>
  <c r="M1849" i="10"/>
  <c r="O1849" i="10"/>
  <c r="K1849" i="10"/>
  <c r="T1848" i="10"/>
  <c r="U1848" i="10" s="1"/>
  <c r="V1848" i="10" s="1"/>
  <c r="W1848" i="10" s="1"/>
  <c r="X1848" i="10" s="1"/>
  <c r="Y1848" i="10" s="1"/>
  <c r="Z1848" i="10" s="1"/>
  <c r="AA1848" i="10" s="1"/>
  <c r="AB1848" i="10" s="1"/>
  <c r="AC1848" i="10" s="1"/>
  <c r="H1850" i="10" l="1"/>
  <c r="S1850" i="10" s="1"/>
  <c r="Q1850" i="10"/>
  <c r="K1850" i="10"/>
  <c r="I1850" i="10"/>
  <c r="L1850" i="10"/>
  <c r="D1851" i="10"/>
  <c r="R1850" i="10"/>
  <c r="G1850" i="10" s="1"/>
  <c r="J1850" i="10"/>
  <c r="M1850" i="10"/>
  <c r="O1850" i="10"/>
  <c r="N1850" i="10"/>
  <c r="P1850" i="10"/>
  <c r="T1849" i="10"/>
  <c r="U1849" i="10" s="1"/>
  <c r="V1849" i="10" s="1"/>
  <c r="W1849" i="10" s="1"/>
  <c r="X1849" i="10" s="1"/>
  <c r="Y1849" i="10" s="1"/>
  <c r="Z1849" i="10" s="1"/>
  <c r="AA1849" i="10" s="1"/>
  <c r="AB1849" i="10" s="1"/>
  <c r="AC1849" i="10" s="1"/>
  <c r="H1851" i="10" l="1"/>
  <c r="S1851" i="10" s="1"/>
  <c r="L1851" i="10"/>
  <c r="P1851" i="10"/>
  <c r="D1852" i="10"/>
  <c r="R1851" i="10"/>
  <c r="G1851" i="10" s="1"/>
  <c r="J1851" i="10"/>
  <c r="O1851" i="10"/>
  <c r="M1851" i="10"/>
  <c r="K1851" i="10"/>
  <c r="Q1851" i="10"/>
  <c r="I1851" i="10"/>
  <c r="N1851" i="10"/>
  <c r="T1850" i="10"/>
  <c r="U1850" i="10" s="1"/>
  <c r="V1850" i="10" s="1"/>
  <c r="W1850" i="10" s="1"/>
  <c r="X1850" i="10" s="1"/>
  <c r="Y1850" i="10" s="1"/>
  <c r="Z1850" i="10" s="1"/>
  <c r="AA1850" i="10" s="1"/>
  <c r="AB1850" i="10" s="1"/>
  <c r="AC1850" i="10" s="1"/>
  <c r="T1851" i="10" l="1"/>
  <c r="U1851" i="10" s="1"/>
  <c r="V1851" i="10" s="1"/>
  <c r="W1851" i="10" s="1"/>
  <c r="X1851" i="10" s="1"/>
  <c r="Y1851" i="10" s="1"/>
  <c r="Z1851" i="10" s="1"/>
  <c r="AA1851" i="10" s="1"/>
  <c r="AB1851" i="10" s="1"/>
  <c r="AC1851" i="10" s="1"/>
  <c r="H1852" i="10"/>
  <c r="S1852" i="10" s="1"/>
  <c r="P1852" i="10"/>
  <c r="R1852" i="10"/>
  <c r="G1852" i="10" s="1"/>
  <c r="J1852" i="10"/>
  <c r="K1852" i="10"/>
  <c r="M1852" i="10"/>
  <c r="Q1852" i="10"/>
  <c r="I1852" i="10"/>
  <c r="D1853" i="10"/>
  <c r="O1852" i="10"/>
  <c r="L1852" i="10"/>
  <c r="N1852" i="10"/>
  <c r="H1853" i="10" l="1"/>
  <c r="S1853" i="10" s="1"/>
  <c r="J1853" i="10"/>
  <c r="N1853" i="10"/>
  <c r="L1853" i="10"/>
  <c r="Q1853" i="10"/>
  <c r="O1853" i="10"/>
  <c r="D1854" i="10"/>
  <c r="M1853" i="10"/>
  <c r="K1853" i="10"/>
  <c r="I1853" i="10"/>
  <c r="P1853" i="10"/>
  <c r="R1853" i="10"/>
  <c r="G1853" i="10" s="1"/>
  <c r="T1852" i="10"/>
  <c r="U1852" i="10" s="1"/>
  <c r="V1852" i="10" s="1"/>
  <c r="W1852" i="10" s="1"/>
  <c r="X1852" i="10" s="1"/>
  <c r="Y1852" i="10" s="1"/>
  <c r="Z1852" i="10" s="1"/>
  <c r="AA1852" i="10" s="1"/>
  <c r="AB1852" i="10" s="1"/>
  <c r="AC1852" i="10" s="1"/>
  <c r="T1853" i="10" l="1"/>
  <c r="U1853" i="10" s="1"/>
  <c r="V1853" i="10" s="1"/>
  <c r="W1853" i="10" s="1"/>
  <c r="X1853" i="10" s="1"/>
  <c r="Y1853" i="10" s="1"/>
  <c r="Z1853" i="10" s="1"/>
  <c r="AA1853" i="10" s="1"/>
  <c r="AB1853" i="10" s="1"/>
  <c r="AC1853" i="10" s="1"/>
  <c r="H1854" i="10"/>
  <c r="S1854" i="10" s="1"/>
  <c r="P1854" i="10"/>
  <c r="M1854" i="10"/>
  <c r="O1854" i="10"/>
  <c r="D1855" i="10"/>
  <c r="I1854" i="10"/>
  <c r="K1854" i="10"/>
  <c r="Q1854" i="10"/>
  <c r="N1854" i="10"/>
  <c r="J1854" i="10"/>
  <c r="L1854" i="10"/>
  <c r="R1854" i="10"/>
  <c r="G1854" i="10" s="1"/>
  <c r="T1854" i="10" l="1"/>
  <c r="U1854" i="10" s="1"/>
  <c r="V1854" i="10" s="1"/>
  <c r="W1854" i="10" s="1"/>
  <c r="X1854" i="10" s="1"/>
  <c r="Y1854" i="10" s="1"/>
  <c r="Z1854" i="10" s="1"/>
  <c r="AA1854" i="10" s="1"/>
  <c r="AB1854" i="10" s="1"/>
  <c r="AC1854" i="10" s="1"/>
  <c r="Q1855" i="10"/>
  <c r="R1855" i="10"/>
  <c r="G1855" i="10" s="1"/>
  <c r="H1855" i="10"/>
  <c r="S1855" i="10" s="1"/>
  <c r="I1855" i="10"/>
  <c r="P1855" i="10"/>
  <c r="K1855" i="10"/>
  <c r="J1855" i="10"/>
  <c r="L1855" i="10"/>
  <c r="M1855" i="10"/>
  <c r="N1855" i="10"/>
  <c r="D1856" i="10"/>
  <c r="O1855" i="10"/>
  <c r="Q1856" i="10" l="1"/>
  <c r="R1856" i="10"/>
  <c r="G1856" i="10" s="1"/>
  <c r="K1856" i="10"/>
  <c r="J1856" i="10"/>
  <c r="N1856" i="10"/>
  <c r="O1856" i="10"/>
  <c r="L1856" i="10"/>
  <c r="H1856" i="10"/>
  <c r="S1856" i="10" s="1"/>
  <c r="M1856" i="10"/>
  <c r="D1857" i="10"/>
  <c r="I1856" i="10"/>
  <c r="P1856" i="10"/>
  <c r="T1855" i="10"/>
  <c r="U1855" i="10" s="1"/>
  <c r="V1855" i="10" s="1"/>
  <c r="W1855" i="10" s="1"/>
  <c r="X1855" i="10" s="1"/>
  <c r="Y1855" i="10" s="1"/>
  <c r="Z1855" i="10" s="1"/>
  <c r="AA1855" i="10" s="1"/>
  <c r="AB1855" i="10" s="1"/>
  <c r="AC1855" i="10" s="1"/>
  <c r="T1856" i="10" l="1"/>
  <c r="U1856" i="10" s="1"/>
  <c r="V1856" i="10" s="1"/>
  <c r="W1856" i="10" s="1"/>
  <c r="X1856" i="10" s="1"/>
  <c r="Y1856" i="10" s="1"/>
  <c r="Z1856" i="10" s="1"/>
  <c r="AA1856" i="10" s="1"/>
  <c r="AB1856" i="10" s="1"/>
  <c r="AC1856" i="10" s="1"/>
  <c r="H1857" i="10"/>
  <c r="S1857" i="10" s="1"/>
  <c r="L1857" i="10"/>
  <c r="O1857" i="10"/>
  <c r="M1857" i="10"/>
  <c r="D1858" i="10"/>
  <c r="R1857" i="10"/>
  <c r="G1857" i="10" s="1"/>
  <c r="P1857" i="10"/>
  <c r="Q1857" i="10"/>
  <c r="N1857" i="10"/>
  <c r="J1857" i="10"/>
  <c r="I1857" i="10"/>
  <c r="K1857" i="10"/>
  <c r="H1858" i="10" l="1"/>
  <c r="S1858" i="10" s="1"/>
  <c r="P1858" i="10"/>
  <c r="O1858" i="10"/>
  <c r="N1858" i="10"/>
  <c r="Q1858" i="10"/>
  <c r="K1858" i="10"/>
  <c r="R1858" i="10"/>
  <c r="G1858" i="10" s="1"/>
  <c r="J1858" i="10"/>
  <c r="L1858" i="10"/>
  <c r="M1858" i="10"/>
  <c r="D1859" i="10"/>
  <c r="I1858" i="10"/>
  <c r="T1857" i="10"/>
  <c r="U1857" i="10" s="1"/>
  <c r="V1857" i="10" s="1"/>
  <c r="W1857" i="10" s="1"/>
  <c r="X1857" i="10" s="1"/>
  <c r="Y1857" i="10" s="1"/>
  <c r="Z1857" i="10" s="1"/>
  <c r="AA1857" i="10" s="1"/>
  <c r="AB1857" i="10" s="1"/>
  <c r="AC1857" i="10" s="1"/>
  <c r="P1859" i="10" l="1"/>
  <c r="N1859" i="10"/>
  <c r="I1859" i="10"/>
  <c r="L1859" i="10"/>
  <c r="R1859" i="10"/>
  <c r="G1859" i="10" s="1"/>
  <c r="J1859" i="10"/>
  <c r="M1859" i="10"/>
  <c r="D1860" i="10"/>
  <c r="O1859" i="10"/>
  <c r="Q1859" i="10"/>
  <c r="H1859" i="10"/>
  <c r="S1859" i="10" s="1"/>
  <c r="K1859" i="10"/>
  <c r="T1858" i="10"/>
  <c r="U1858" i="10" s="1"/>
  <c r="V1858" i="10" s="1"/>
  <c r="W1858" i="10" s="1"/>
  <c r="X1858" i="10" s="1"/>
  <c r="Y1858" i="10" s="1"/>
  <c r="Z1858" i="10" s="1"/>
  <c r="AA1858" i="10" s="1"/>
  <c r="AB1858" i="10" s="1"/>
  <c r="AC1858" i="10" s="1"/>
  <c r="T1859" i="10" l="1"/>
  <c r="U1859" i="10" s="1"/>
  <c r="V1859" i="10" s="1"/>
  <c r="W1859" i="10" s="1"/>
  <c r="X1859" i="10" s="1"/>
  <c r="Y1859" i="10" s="1"/>
  <c r="Z1859" i="10" s="1"/>
  <c r="AA1859" i="10" s="1"/>
  <c r="AB1859" i="10" s="1"/>
  <c r="AC1859" i="10" s="1"/>
  <c r="H1860" i="10"/>
  <c r="S1860" i="10" s="1"/>
  <c r="D1861" i="10"/>
  <c r="M1860" i="10"/>
  <c r="K1860" i="10"/>
  <c r="J1860" i="10"/>
  <c r="Q1860" i="10"/>
  <c r="P1860" i="10"/>
  <c r="O1860" i="10"/>
  <c r="L1860" i="10"/>
  <c r="R1860" i="10"/>
  <c r="G1860" i="10" s="1"/>
  <c r="I1860" i="10"/>
  <c r="N1860" i="10"/>
  <c r="L1861" i="10" l="1"/>
  <c r="M1861" i="10"/>
  <c r="I1861" i="10"/>
  <c r="H1861" i="10"/>
  <c r="S1861" i="10" s="1"/>
  <c r="N1861" i="10"/>
  <c r="D1862" i="10"/>
  <c r="Q1861" i="10"/>
  <c r="J1861" i="10"/>
  <c r="P1861" i="10"/>
  <c r="K1861" i="10"/>
  <c r="O1861" i="10"/>
  <c r="R1861" i="10"/>
  <c r="G1861" i="10" s="1"/>
  <c r="T1860" i="10"/>
  <c r="U1860" i="10" s="1"/>
  <c r="V1860" i="10" s="1"/>
  <c r="W1860" i="10" s="1"/>
  <c r="X1860" i="10" s="1"/>
  <c r="Y1860" i="10" s="1"/>
  <c r="Z1860" i="10" s="1"/>
  <c r="AA1860" i="10" s="1"/>
  <c r="AB1860" i="10" s="1"/>
  <c r="AC1860" i="10" s="1"/>
  <c r="H1862" i="10" l="1"/>
  <c r="S1862" i="10" s="1"/>
  <c r="D1863" i="10"/>
  <c r="J1862" i="10"/>
  <c r="K1862" i="10"/>
  <c r="R1862" i="10"/>
  <c r="G1862" i="10" s="1"/>
  <c r="I1862" i="10"/>
  <c r="P1862" i="10"/>
  <c r="M1862" i="10"/>
  <c r="O1862" i="10"/>
  <c r="Q1862" i="10"/>
  <c r="L1862" i="10"/>
  <c r="N1862" i="10"/>
  <c r="T1861" i="10"/>
  <c r="U1861" i="10" s="1"/>
  <c r="V1861" i="10" s="1"/>
  <c r="W1861" i="10" s="1"/>
  <c r="X1861" i="10" s="1"/>
  <c r="Y1861" i="10" s="1"/>
  <c r="Z1861" i="10" s="1"/>
  <c r="AA1861" i="10" s="1"/>
  <c r="AB1861" i="10" s="1"/>
  <c r="AC1861" i="10" s="1"/>
  <c r="H1863" i="10" l="1"/>
  <c r="S1863" i="10" s="1"/>
  <c r="Q1863" i="10"/>
  <c r="L1863" i="10"/>
  <c r="J1863" i="10"/>
  <c r="M1863" i="10"/>
  <c r="K1863" i="10"/>
  <c r="D1864" i="10"/>
  <c r="R1863" i="10"/>
  <c r="G1863" i="10" s="1"/>
  <c r="I1863" i="10"/>
  <c r="P1863" i="10"/>
  <c r="N1863" i="10"/>
  <c r="O1863" i="10"/>
  <c r="T1862" i="10"/>
  <c r="U1862" i="10" s="1"/>
  <c r="V1862" i="10" s="1"/>
  <c r="W1862" i="10" s="1"/>
  <c r="X1862" i="10" s="1"/>
  <c r="Y1862" i="10" s="1"/>
  <c r="Z1862" i="10" s="1"/>
  <c r="AA1862" i="10" s="1"/>
  <c r="AB1862" i="10" s="1"/>
  <c r="AC1862" i="10" s="1"/>
  <c r="H1864" i="10" l="1"/>
  <c r="S1864" i="10" s="1"/>
  <c r="D1865" i="10"/>
  <c r="Q1864" i="10"/>
  <c r="O1864" i="10"/>
  <c r="K1864" i="10"/>
  <c r="I1864" i="10"/>
  <c r="N1864" i="10"/>
  <c r="J1864" i="10"/>
  <c r="M1864" i="10"/>
  <c r="L1864" i="10"/>
  <c r="R1864" i="10"/>
  <c r="G1864" i="10" s="1"/>
  <c r="P1864" i="10"/>
  <c r="T1863" i="10"/>
  <c r="U1863" i="10" s="1"/>
  <c r="V1863" i="10" s="1"/>
  <c r="W1863" i="10" s="1"/>
  <c r="X1863" i="10" s="1"/>
  <c r="Y1863" i="10" s="1"/>
  <c r="Z1863" i="10" s="1"/>
  <c r="AA1863" i="10" s="1"/>
  <c r="AB1863" i="10" s="1"/>
  <c r="AC1863" i="10" s="1"/>
  <c r="O1865" i="10" l="1"/>
  <c r="J1865" i="10"/>
  <c r="P1865" i="10"/>
  <c r="H1865" i="10"/>
  <c r="S1865" i="10" s="1"/>
  <c r="R1865" i="10"/>
  <c r="G1865" i="10" s="1"/>
  <c r="K1865" i="10"/>
  <c r="M1865" i="10"/>
  <c r="N1865" i="10"/>
  <c r="L1865" i="10"/>
  <c r="D1866" i="10"/>
  <c r="I1865" i="10"/>
  <c r="Q1865" i="10"/>
  <c r="T1864" i="10"/>
  <c r="U1864" i="10" s="1"/>
  <c r="V1864" i="10" s="1"/>
  <c r="W1864" i="10" s="1"/>
  <c r="X1864" i="10" s="1"/>
  <c r="Y1864" i="10" s="1"/>
  <c r="Z1864" i="10" s="1"/>
  <c r="AA1864" i="10" s="1"/>
  <c r="AB1864" i="10" s="1"/>
  <c r="AC1864" i="10" s="1"/>
  <c r="T1865" i="10" l="1"/>
  <c r="U1865" i="10" s="1"/>
  <c r="V1865" i="10" s="1"/>
  <c r="W1865" i="10" s="1"/>
  <c r="X1865" i="10" s="1"/>
  <c r="Y1865" i="10" s="1"/>
  <c r="Z1865" i="10" s="1"/>
  <c r="AA1865" i="10" s="1"/>
  <c r="AB1865" i="10" s="1"/>
  <c r="AC1865" i="10" s="1"/>
  <c r="H1866" i="10"/>
  <c r="S1866" i="10" s="1"/>
  <c r="D1867" i="10"/>
  <c r="M1866" i="10"/>
  <c r="N1866" i="10"/>
  <c r="R1866" i="10"/>
  <c r="G1866" i="10" s="1"/>
  <c r="Q1866" i="10"/>
  <c r="K1866" i="10"/>
  <c r="J1866" i="10"/>
  <c r="L1866" i="10"/>
  <c r="O1866" i="10"/>
  <c r="P1866" i="10"/>
  <c r="I1866" i="10"/>
  <c r="H1867" i="10" l="1"/>
  <c r="S1867" i="10" s="1"/>
  <c r="J1867" i="10"/>
  <c r="R1867" i="10"/>
  <c r="G1867" i="10" s="1"/>
  <c r="P1867" i="10"/>
  <c r="O1867" i="10"/>
  <c r="K1867" i="10"/>
  <c r="D1868" i="10"/>
  <c r="N1867" i="10"/>
  <c r="I1867" i="10"/>
  <c r="Q1867" i="10"/>
  <c r="M1867" i="10"/>
  <c r="L1867" i="10"/>
  <c r="T1866" i="10"/>
  <c r="U1866" i="10" s="1"/>
  <c r="V1866" i="10" s="1"/>
  <c r="W1866" i="10" s="1"/>
  <c r="X1866" i="10" s="1"/>
  <c r="Y1866" i="10" s="1"/>
  <c r="Z1866" i="10" s="1"/>
  <c r="AA1866" i="10" s="1"/>
  <c r="AB1866" i="10" s="1"/>
  <c r="AC1866" i="10" s="1"/>
  <c r="H1868" i="10" l="1"/>
  <c r="S1868" i="10" s="1"/>
  <c r="D1869" i="10"/>
  <c r="M1868" i="10"/>
  <c r="K1868" i="10"/>
  <c r="J1868" i="10"/>
  <c r="R1868" i="10"/>
  <c r="G1868" i="10" s="1"/>
  <c r="L1868" i="10"/>
  <c r="N1868" i="10"/>
  <c r="P1868" i="10"/>
  <c r="O1868" i="10"/>
  <c r="Q1868" i="10"/>
  <c r="I1868" i="10"/>
  <c r="T1867" i="10"/>
  <c r="U1867" i="10" s="1"/>
  <c r="V1867" i="10" s="1"/>
  <c r="W1867" i="10" s="1"/>
  <c r="X1867" i="10" s="1"/>
  <c r="Y1867" i="10" s="1"/>
  <c r="Z1867" i="10" s="1"/>
  <c r="AA1867" i="10" s="1"/>
  <c r="AB1867" i="10" s="1"/>
  <c r="AC1867" i="10" s="1"/>
  <c r="T1868" i="10" l="1"/>
  <c r="U1868" i="10" s="1"/>
  <c r="V1868" i="10" s="1"/>
  <c r="W1868" i="10" s="1"/>
  <c r="X1868" i="10" s="1"/>
  <c r="Y1868" i="10" s="1"/>
  <c r="Z1868" i="10" s="1"/>
  <c r="AA1868" i="10" s="1"/>
  <c r="AB1868" i="10" s="1"/>
  <c r="AC1868" i="10" s="1"/>
  <c r="J1869" i="10"/>
  <c r="N1869" i="10"/>
  <c r="H1869" i="10"/>
  <c r="S1869" i="10" s="1"/>
  <c r="L1869" i="10"/>
  <c r="D1870" i="10"/>
  <c r="O1869" i="10"/>
  <c r="M1869" i="10"/>
  <c r="I1869" i="10"/>
  <c r="Q1869" i="10"/>
  <c r="P1869" i="10"/>
  <c r="R1869" i="10"/>
  <c r="G1869" i="10" s="1"/>
  <c r="K1869" i="10"/>
  <c r="T1869" i="10" l="1"/>
  <c r="U1869" i="10" s="1"/>
  <c r="V1869" i="10" s="1"/>
  <c r="W1869" i="10" s="1"/>
  <c r="X1869" i="10" s="1"/>
  <c r="Y1869" i="10" s="1"/>
  <c r="Z1869" i="10" s="1"/>
  <c r="AA1869" i="10" s="1"/>
  <c r="AB1869" i="10" s="1"/>
  <c r="AC1869" i="10" s="1"/>
  <c r="L1870" i="10"/>
  <c r="D1871" i="10"/>
  <c r="Q1870" i="10"/>
  <c r="M1870" i="10"/>
  <c r="P1870" i="10"/>
  <c r="I1870" i="10"/>
  <c r="K1870" i="10"/>
  <c r="N1870" i="10"/>
  <c r="J1870" i="10"/>
  <c r="H1870" i="10"/>
  <c r="S1870" i="10" s="1"/>
  <c r="R1870" i="10"/>
  <c r="G1870" i="10" s="1"/>
  <c r="O1870" i="10"/>
  <c r="H1871" i="10" l="1"/>
  <c r="S1871" i="10" s="1"/>
  <c r="P1871" i="10"/>
  <c r="I1871" i="10"/>
  <c r="O1871" i="10"/>
  <c r="Q1871" i="10"/>
  <c r="M1871" i="10"/>
  <c r="D1872" i="10"/>
  <c r="L1871" i="10"/>
  <c r="J1871" i="10"/>
  <c r="R1871" i="10"/>
  <c r="G1871" i="10" s="1"/>
  <c r="K1871" i="10"/>
  <c r="N1871" i="10"/>
  <c r="T1870" i="10"/>
  <c r="U1870" i="10" s="1"/>
  <c r="V1870" i="10" s="1"/>
  <c r="W1870" i="10" s="1"/>
  <c r="X1870" i="10" s="1"/>
  <c r="Y1870" i="10" s="1"/>
  <c r="Z1870" i="10" s="1"/>
  <c r="AA1870" i="10" s="1"/>
  <c r="AB1870" i="10" s="1"/>
  <c r="AC1870" i="10" s="1"/>
  <c r="Q1872" i="10" l="1"/>
  <c r="D1873" i="10"/>
  <c r="K1872" i="10"/>
  <c r="H1872" i="10"/>
  <c r="S1872" i="10" s="1"/>
  <c r="N1872" i="10"/>
  <c r="L1872" i="10"/>
  <c r="I1872" i="10"/>
  <c r="J1872" i="10"/>
  <c r="P1872" i="10"/>
  <c r="O1872" i="10"/>
  <c r="R1872" i="10"/>
  <c r="G1872" i="10" s="1"/>
  <c r="M1872" i="10"/>
  <c r="T1871" i="10"/>
  <c r="U1871" i="10" s="1"/>
  <c r="V1871" i="10" s="1"/>
  <c r="W1871" i="10" s="1"/>
  <c r="X1871" i="10" s="1"/>
  <c r="Y1871" i="10" s="1"/>
  <c r="Z1871" i="10" s="1"/>
  <c r="AA1871" i="10" s="1"/>
  <c r="AB1871" i="10" s="1"/>
  <c r="AC1871" i="10" s="1"/>
  <c r="T1872" i="10" l="1"/>
  <c r="U1872" i="10" s="1"/>
  <c r="V1872" i="10" s="1"/>
  <c r="W1872" i="10" s="1"/>
  <c r="X1872" i="10" s="1"/>
  <c r="Y1872" i="10" s="1"/>
  <c r="Z1872" i="10" s="1"/>
  <c r="AA1872" i="10" s="1"/>
  <c r="AB1872" i="10" s="1"/>
  <c r="AC1872" i="10" s="1"/>
  <c r="H1873" i="10"/>
  <c r="S1873" i="10" s="1"/>
  <c r="I1873" i="10"/>
  <c r="N1873" i="10"/>
  <c r="P1873" i="10"/>
  <c r="O1873" i="10"/>
  <c r="J1873" i="10"/>
  <c r="K1873" i="10"/>
  <c r="Q1873" i="10"/>
  <c r="L1873" i="10"/>
  <c r="R1873" i="10"/>
  <c r="G1873" i="10" s="1"/>
  <c r="D1874" i="10"/>
  <c r="M1873" i="10"/>
  <c r="T1873" i="10" l="1"/>
  <c r="U1873" i="10" s="1"/>
  <c r="V1873" i="10" s="1"/>
  <c r="W1873" i="10" s="1"/>
  <c r="X1873" i="10" s="1"/>
  <c r="Y1873" i="10" s="1"/>
  <c r="Z1873" i="10" s="1"/>
  <c r="AA1873" i="10" s="1"/>
  <c r="AB1873" i="10" s="1"/>
  <c r="AC1873" i="10" s="1"/>
  <c r="H1874" i="10"/>
  <c r="S1874" i="10" s="1"/>
  <c r="K1874" i="10"/>
  <c r="J1874" i="10"/>
  <c r="Q1874" i="10"/>
  <c r="P1874" i="10"/>
  <c r="O1874" i="10"/>
  <c r="M1874" i="10"/>
  <c r="R1874" i="10"/>
  <c r="G1874" i="10" s="1"/>
  <c r="N1874" i="10"/>
  <c r="I1874" i="10"/>
  <c r="D1875" i="10"/>
  <c r="L1874" i="10"/>
  <c r="I1875" i="10" l="1"/>
  <c r="H1875" i="10"/>
  <c r="S1875" i="10" s="1"/>
  <c r="M1875" i="10"/>
  <c r="J1875" i="10"/>
  <c r="L1875" i="10"/>
  <c r="Q1875" i="10"/>
  <c r="K1875" i="10"/>
  <c r="D1876" i="10"/>
  <c r="R1875" i="10"/>
  <c r="G1875" i="10" s="1"/>
  <c r="P1875" i="10"/>
  <c r="N1875" i="10"/>
  <c r="O1875" i="10"/>
  <c r="T1874" i="10"/>
  <c r="U1874" i="10" s="1"/>
  <c r="V1874" i="10" s="1"/>
  <c r="W1874" i="10" s="1"/>
  <c r="X1874" i="10" s="1"/>
  <c r="Y1874" i="10" s="1"/>
  <c r="Z1874" i="10" s="1"/>
  <c r="AA1874" i="10" s="1"/>
  <c r="AB1874" i="10" s="1"/>
  <c r="AC1874" i="10" s="1"/>
  <c r="I1876" i="10" l="1"/>
  <c r="N1876" i="10"/>
  <c r="M1876" i="10"/>
  <c r="D1877" i="10"/>
  <c r="R1876" i="10"/>
  <c r="G1876" i="10" s="1"/>
  <c r="O1876" i="10"/>
  <c r="L1876" i="10"/>
  <c r="Q1876" i="10"/>
  <c r="P1876" i="10"/>
  <c r="K1876" i="10"/>
  <c r="H1876" i="10"/>
  <c r="S1876" i="10" s="1"/>
  <c r="J1876" i="10"/>
  <c r="T1875" i="10"/>
  <c r="U1875" i="10" s="1"/>
  <c r="V1875" i="10" s="1"/>
  <c r="W1875" i="10" s="1"/>
  <c r="X1875" i="10" s="1"/>
  <c r="Y1875" i="10" s="1"/>
  <c r="Z1875" i="10" s="1"/>
  <c r="AA1875" i="10" s="1"/>
  <c r="AB1875" i="10" s="1"/>
  <c r="AC1875" i="10" s="1"/>
  <c r="H1877" i="10" l="1"/>
  <c r="S1877" i="10" s="1"/>
  <c r="R1877" i="10"/>
  <c r="G1877" i="10" s="1"/>
  <c r="O1877" i="10"/>
  <c r="K1877" i="10"/>
  <c r="M1877" i="10"/>
  <c r="P1877" i="10"/>
  <c r="Q1877" i="10"/>
  <c r="D1878" i="10"/>
  <c r="I1877" i="10"/>
  <c r="L1877" i="10"/>
  <c r="J1877" i="10"/>
  <c r="N1877" i="10"/>
  <c r="T1876" i="10"/>
  <c r="U1876" i="10" s="1"/>
  <c r="V1876" i="10" s="1"/>
  <c r="W1876" i="10" s="1"/>
  <c r="X1876" i="10" s="1"/>
  <c r="Y1876" i="10" s="1"/>
  <c r="Z1876" i="10" s="1"/>
  <c r="AA1876" i="10" s="1"/>
  <c r="AB1876" i="10" s="1"/>
  <c r="AC1876" i="10" s="1"/>
  <c r="T1877" i="10" l="1"/>
  <c r="U1877" i="10" s="1"/>
  <c r="V1877" i="10" s="1"/>
  <c r="W1877" i="10" s="1"/>
  <c r="X1877" i="10" s="1"/>
  <c r="Y1877" i="10" s="1"/>
  <c r="Z1877" i="10" s="1"/>
  <c r="AA1877" i="10" s="1"/>
  <c r="AB1877" i="10" s="1"/>
  <c r="AC1877" i="10" s="1"/>
  <c r="H1878" i="10"/>
  <c r="S1878" i="10" s="1"/>
  <c r="I1878" i="10"/>
  <c r="L1878" i="10"/>
  <c r="R1878" i="10"/>
  <c r="G1878" i="10" s="1"/>
  <c r="J1878" i="10"/>
  <c r="Q1878" i="10"/>
  <c r="N1878" i="10"/>
  <c r="D1879" i="10"/>
  <c r="O1878" i="10"/>
  <c r="K1878" i="10"/>
  <c r="P1878" i="10"/>
  <c r="M1878" i="10"/>
  <c r="T1878" i="10" l="1"/>
  <c r="U1878" i="10" s="1"/>
  <c r="V1878" i="10" s="1"/>
  <c r="W1878" i="10" s="1"/>
  <c r="X1878" i="10" s="1"/>
  <c r="Y1878" i="10" s="1"/>
  <c r="Z1878" i="10" s="1"/>
  <c r="AA1878" i="10" s="1"/>
  <c r="AB1878" i="10" s="1"/>
  <c r="AC1878" i="10" s="1"/>
  <c r="H1879" i="10"/>
  <c r="S1879" i="10" s="1"/>
  <c r="N1879" i="10"/>
  <c r="P1879" i="10"/>
  <c r="I1879" i="10"/>
  <c r="D1880" i="10"/>
  <c r="L1879" i="10"/>
  <c r="O1879" i="10"/>
  <c r="J1879" i="10"/>
  <c r="R1879" i="10"/>
  <c r="G1879" i="10" s="1"/>
  <c r="M1879" i="10"/>
  <c r="Q1879" i="10"/>
  <c r="K1879" i="10"/>
  <c r="H1880" i="10" l="1"/>
  <c r="S1880" i="10" s="1"/>
  <c r="P1880" i="10"/>
  <c r="R1880" i="10"/>
  <c r="G1880" i="10" s="1"/>
  <c r="M1880" i="10"/>
  <c r="O1880" i="10"/>
  <c r="D1881" i="10"/>
  <c r="J1880" i="10"/>
  <c r="Q1880" i="10"/>
  <c r="N1880" i="10"/>
  <c r="I1880" i="10"/>
  <c r="K1880" i="10"/>
  <c r="L1880" i="10"/>
  <c r="T1879" i="10"/>
  <c r="U1879" i="10" s="1"/>
  <c r="V1879" i="10" s="1"/>
  <c r="W1879" i="10" s="1"/>
  <c r="X1879" i="10" s="1"/>
  <c r="Y1879" i="10" s="1"/>
  <c r="Z1879" i="10" s="1"/>
  <c r="AA1879" i="10" s="1"/>
  <c r="AB1879" i="10" s="1"/>
  <c r="AC1879" i="10" s="1"/>
  <c r="P1881" i="10" l="1"/>
  <c r="R1881" i="10"/>
  <c r="G1881" i="10" s="1"/>
  <c r="I1881" i="10"/>
  <c r="O1881" i="10"/>
  <c r="L1881" i="10"/>
  <c r="K1881" i="10"/>
  <c r="D1882" i="10"/>
  <c r="M1881" i="10"/>
  <c r="N1881" i="10"/>
  <c r="J1881" i="10"/>
  <c r="H1881" i="10"/>
  <c r="S1881" i="10" s="1"/>
  <c r="Q1881" i="10"/>
  <c r="T1880" i="10"/>
  <c r="U1880" i="10" s="1"/>
  <c r="V1880" i="10" s="1"/>
  <c r="W1880" i="10" s="1"/>
  <c r="X1880" i="10" s="1"/>
  <c r="Y1880" i="10" s="1"/>
  <c r="Z1880" i="10" s="1"/>
  <c r="AA1880" i="10" s="1"/>
  <c r="AB1880" i="10" s="1"/>
  <c r="AC1880" i="10" s="1"/>
  <c r="T1881" i="10" l="1"/>
  <c r="U1881" i="10" s="1"/>
  <c r="V1881" i="10" s="1"/>
  <c r="W1881" i="10" s="1"/>
  <c r="X1881" i="10" s="1"/>
  <c r="Y1881" i="10" s="1"/>
  <c r="Z1881" i="10" s="1"/>
  <c r="AA1881" i="10" s="1"/>
  <c r="AB1881" i="10" s="1"/>
  <c r="AC1881" i="10" s="1"/>
  <c r="Q1882" i="10"/>
  <c r="P1882" i="10"/>
  <c r="H1882" i="10"/>
  <c r="S1882" i="10" s="1"/>
  <c r="K1882" i="10"/>
  <c r="J1882" i="10"/>
  <c r="L1882" i="10"/>
  <c r="O1882" i="10"/>
  <c r="I1882" i="10"/>
  <c r="M1882" i="10"/>
  <c r="D1883" i="10"/>
  <c r="R1882" i="10"/>
  <c r="G1882" i="10" s="1"/>
  <c r="N1882" i="10"/>
  <c r="O1883" i="10" l="1"/>
  <c r="H1883" i="10"/>
  <c r="S1883" i="10" s="1"/>
  <c r="N1883" i="10"/>
  <c r="M1883" i="10"/>
  <c r="I1883" i="10"/>
  <c r="J1883" i="10"/>
  <c r="R1883" i="10"/>
  <c r="G1883" i="10" s="1"/>
  <c r="D1884" i="10"/>
  <c r="L1883" i="10"/>
  <c r="K1883" i="10"/>
  <c r="Q1883" i="10"/>
  <c r="P1883" i="10"/>
  <c r="T1882" i="10"/>
  <c r="U1882" i="10" s="1"/>
  <c r="V1882" i="10" s="1"/>
  <c r="W1882" i="10" s="1"/>
  <c r="X1882" i="10" s="1"/>
  <c r="Y1882" i="10" s="1"/>
  <c r="Z1882" i="10" s="1"/>
  <c r="AA1882" i="10" s="1"/>
  <c r="AB1882" i="10" s="1"/>
  <c r="AC1882" i="10" s="1"/>
  <c r="J1884" i="10" l="1"/>
  <c r="P1884" i="10"/>
  <c r="M1884" i="10"/>
  <c r="R1884" i="10"/>
  <c r="G1884" i="10" s="1"/>
  <c r="D1885" i="10"/>
  <c r="Q1884" i="10"/>
  <c r="I1884" i="10"/>
  <c r="K1884" i="10"/>
  <c r="O1884" i="10"/>
  <c r="N1884" i="10"/>
  <c r="H1884" i="10"/>
  <c r="S1884" i="10" s="1"/>
  <c r="L1884" i="10"/>
  <c r="T1883" i="10"/>
  <c r="U1883" i="10" s="1"/>
  <c r="V1883" i="10" s="1"/>
  <c r="W1883" i="10" s="1"/>
  <c r="X1883" i="10" s="1"/>
  <c r="Y1883" i="10" s="1"/>
  <c r="Z1883" i="10" s="1"/>
  <c r="AA1883" i="10" s="1"/>
  <c r="AB1883" i="10" s="1"/>
  <c r="AC1883" i="10" s="1"/>
  <c r="O1885" i="10" l="1"/>
  <c r="J1885" i="10"/>
  <c r="M1885" i="10"/>
  <c r="I1885" i="10"/>
  <c r="L1885" i="10"/>
  <c r="H1885" i="10"/>
  <c r="S1885" i="10" s="1"/>
  <c r="R1885" i="10"/>
  <c r="G1885" i="10" s="1"/>
  <c r="Q1885" i="10"/>
  <c r="K1885" i="10"/>
  <c r="P1885" i="10"/>
  <c r="D1886" i="10"/>
  <c r="N1885" i="10"/>
  <c r="T1884" i="10"/>
  <c r="U1884" i="10" s="1"/>
  <c r="V1884" i="10" s="1"/>
  <c r="W1884" i="10" s="1"/>
  <c r="X1884" i="10" s="1"/>
  <c r="Y1884" i="10" s="1"/>
  <c r="Z1884" i="10" s="1"/>
  <c r="AA1884" i="10" s="1"/>
  <c r="AB1884" i="10" s="1"/>
  <c r="AC1884" i="10" s="1"/>
  <c r="T1885" i="10" l="1"/>
  <c r="U1885" i="10" s="1"/>
  <c r="V1885" i="10" s="1"/>
  <c r="W1885" i="10" s="1"/>
  <c r="X1885" i="10" s="1"/>
  <c r="Y1885" i="10" s="1"/>
  <c r="Z1885" i="10" s="1"/>
  <c r="AA1885" i="10" s="1"/>
  <c r="AB1885" i="10" s="1"/>
  <c r="AC1885" i="10" s="1"/>
  <c r="J1886" i="10"/>
  <c r="Q1886" i="10"/>
  <c r="N1886" i="10"/>
  <c r="I1886" i="10"/>
  <c r="M1886" i="10"/>
  <c r="K1886" i="10"/>
  <c r="R1886" i="10"/>
  <c r="G1886" i="10" s="1"/>
  <c r="O1886" i="10"/>
  <c r="H1886" i="10"/>
  <c r="S1886" i="10" s="1"/>
  <c r="P1886" i="10"/>
  <c r="D1887" i="10"/>
  <c r="L1886" i="10"/>
  <c r="T1886" i="10" l="1"/>
  <c r="U1886" i="10" s="1"/>
  <c r="V1886" i="10" s="1"/>
  <c r="W1886" i="10" s="1"/>
  <c r="X1886" i="10" s="1"/>
  <c r="Y1886" i="10" s="1"/>
  <c r="Z1886" i="10" s="1"/>
  <c r="AA1886" i="10" s="1"/>
  <c r="AB1886" i="10" s="1"/>
  <c r="AC1886" i="10" s="1"/>
  <c r="H1887" i="10"/>
  <c r="S1887" i="10" s="1"/>
  <c r="P1887" i="10"/>
  <c r="J1887" i="10"/>
  <c r="Q1887" i="10"/>
  <c r="D1888" i="10"/>
  <c r="M1887" i="10"/>
  <c r="I1887" i="10"/>
  <c r="K1887" i="10"/>
  <c r="N1887" i="10"/>
  <c r="O1887" i="10"/>
  <c r="L1887" i="10"/>
  <c r="R1887" i="10"/>
  <c r="G1887" i="10" s="1"/>
  <c r="T1887" i="10" l="1"/>
  <c r="U1887" i="10" s="1"/>
  <c r="V1887" i="10" s="1"/>
  <c r="W1887" i="10" s="1"/>
  <c r="X1887" i="10" s="1"/>
  <c r="Y1887" i="10" s="1"/>
  <c r="Z1887" i="10" s="1"/>
  <c r="AA1887" i="10" s="1"/>
  <c r="AB1887" i="10" s="1"/>
  <c r="AC1887" i="10" s="1"/>
  <c r="P1888" i="10"/>
  <c r="N1888" i="10"/>
  <c r="M1888" i="10"/>
  <c r="D1889" i="10"/>
  <c r="O1888" i="10"/>
  <c r="H1888" i="10"/>
  <c r="S1888" i="10" s="1"/>
  <c r="R1888" i="10"/>
  <c r="G1888" i="10" s="1"/>
  <c r="J1888" i="10"/>
  <c r="K1888" i="10"/>
  <c r="L1888" i="10"/>
  <c r="Q1888" i="10"/>
  <c r="I1888" i="10"/>
  <c r="T1888" i="10" l="1"/>
  <c r="U1888" i="10" s="1"/>
  <c r="V1888" i="10" s="1"/>
  <c r="W1888" i="10" s="1"/>
  <c r="X1888" i="10" s="1"/>
  <c r="Y1888" i="10" s="1"/>
  <c r="Z1888" i="10" s="1"/>
  <c r="AA1888" i="10" s="1"/>
  <c r="AB1888" i="10" s="1"/>
  <c r="AC1888" i="10" s="1"/>
  <c r="H1889" i="10"/>
  <c r="S1889" i="10" s="1"/>
  <c r="L1889" i="10"/>
  <c r="Q1889" i="10"/>
  <c r="K1889" i="10"/>
  <c r="O1889" i="10"/>
  <c r="N1889" i="10"/>
  <c r="M1889" i="10"/>
  <c r="I1889" i="10"/>
  <c r="P1889" i="10"/>
  <c r="D1890" i="10"/>
  <c r="R1889" i="10"/>
  <c r="G1889" i="10" s="1"/>
  <c r="J1889" i="10"/>
  <c r="H1890" i="10" l="1"/>
  <c r="S1890" i="10" s="1"/>
  <c r="N1890" i="10"/>
  <c r="M1890" i="10"/>
  <c r="J1890" i="10"/>
  <c r="O1890" i="10"/>
  <c r="L1890" i="10"/>
  <c r="K1890" i="10"/>
  <c r="P1890" i="10"/>
  <c r="R1890" i="10"/>
  <c r="G1890" i="10" s="1"/>
  <c r="Q1890" i="10"/>
  <c r="I1890" i="10"/>
  <c r="D1891" i="10"/>
  <c r="T1889" i="10"/>
  <c r="U1889" i="10" s="1"/>
  <c r="V1889" i="10" s="1"/>
  <c r="W1889" i="10" s="1"/>
  <c r="X1889" i="10" s="1"/>
  <c r="Y1889" i="10" s="1"/>
  <c r="Z1889" i="10" s="1"/>
  <c r="AA1889" i="10" s="1"/>
  <c r="AB1889" i="10" s="1"/>
  <c r="AC1889" i="10" s="1"/>
  <c r="D1892" i="10" l="1"/>
  <c r="P1891" i="10"/>
  <c r="R1891" i="10"/>
  <c r="G1891" i="10" s="1"/>
  <c r="N1891" i="10"/>
  <c r="L1891" i="10"/>
  <c r="Q1891" i="10"/>
  <c r="H1891" i="10"/>
  <c r="S1891" i="10" s="1"/>
  <c r="M1891" i="10"/>
  <c r="O1891" i="10"/>
  <c r="K1891" i="10"/>
  <c r="I1891" i="10"/>
  <c r="J1891" i="10"/>
  <c r="T1890" i="10"/>
  <c r="U1890" i="10" s="1"/>
  <c r="V1890" i="10" s="1"/>
  <c r="W1890" i="10" s="1"/>
  <c r="X1890" i="10" s="1"/>
  <c r="Y1890" i="10" s="1"/>
  <c r="Z1890" i="10" s="1"/>
  <c r="AA1890" i="10" s="1"/>
  <c r="AB1890" i="10" s="1"/>
  <c r="AC1890" i="10" s="1"/>
  <c r="T1891" i="10" l="1"/>
  <c r="U1891" i="10" s="1"/>
  <c r="V1891" i="10" s="1"/>
  <c r="W1891" i="10" s="1"/>
  <c r="X1891" i="10" s="1"/>
  <c r="Y1891" i="10" s="1"/>
  <c r="Z1891" i="10" s="1"/>
  <c r="AA1891" i="10" s="1"/>
  <c r="AB1891" i="10" s="1"/>
  <c r="AC1891" i="10" s="1"/>
  <c r="I1892" i="10"/>
  <c r="K1892" i="10"/>
  <c r="N1892" i="10"/>
  <c r="Q1892" i="10"/>
  <c r="J1892" i="10"/>
  <c r="P1892" i="10"/>
  <c r="M1892" i="10"/>
  <c r="D1893" i="10"/>
  <c r="O1892" i="10"/>
  <c r="L1892" i="10"/>
  <c r="H1892" i="10"/>
  <c r="S1892" i="10" s="1"/>
  <c r="R1892" i="10"/>
  <c r="G1892" i="10" s="1"/>
  <c r="T1892" i="10" l="1"/>
  <c r="U1892" i="10" s="1"/>
  <c r="V1892" i="10" s="1"/>
  <c r="W1892" i="10" s="1"/>
  <c r="X1892" i="10" s="1"/>
  <c r="Y1892" i="10" s="1"/>
  <c r="Z1892" i="10" s="1"/>
  <c r="AA1892" i="10" s="1"/>
  <c r="AB1892" i="10" s="1"/>
  <c r="AC1892" i="10" s="1"/>
  <c r="H1893" i="10"/>
  <c r="S1893" i="10" s="1"/>
  <c r="D1894" i="10"/>
  <c r="J1893" i="10"/>
  <c r="O1893" i="10"/>
  <c r="L1893" i="10"/>
  <c r="N1893" i="10"/>
  <c r="R1893" i="10"/>
  <c r="G1893" i="10" s="1"/>
  <c r="P1893" i="10"/>
  <c r="K1893" i="10"/>
  <c r="I1893" i="10"/>
  <c r="Q1893" i="10"/>
  <c r="M1893" i="10"/>
  <c r="T1893" i="10" l="1"/>
  <c r="U1893" i="10" s="1"/>
  <c r="V1893" i="10" s="1"/>
  <c r="W1893" i="10" s="1"/>
  <c r="X1893" i="10" s="1"/>
  <c r="Y1893" i="10" s="1"/>
  <c r="Z1893" i="10" s="1"/>
  <c r="AA1893" i="10" s="1"/>
  <c r="AB1893" i="10" s="1"/>
  <c r="AC1893" i="10" s="1"/>
  <c r="K1894" i="10"/>
  <c r="P1894" i="10"/>
  <c r="M1894" i="10"/>
  <c r="N1894" i="10"/>
  <c r="I1894" i="10"/>
  <c r="Q1894" i="10"/>
  <c r="O1894" i="10"/>
  <c r="L1894" i="10"/>
  <c r="H1894" i="10"/>
  <c r="S1894" i="10" s="1"/>
  <c r="J1894" i="10"/>
  <c r="R1894" i="10"/>
  <c r="G1894" i="10" s="1"/>
  <c r="D1895" i="10"/>
  <c r="T1894" i="10" l="1"/>
  <c r="U1894" i="10" s="1"/>
  <c r="V1894" i="10" s="1"/>
  <c r="W1894" i="10" s="1"/>
  <c r="X1894" i="10" s="1"/>
  <c r="Y1894" i="10" s="1"/>
  <c r="Z1894" i="10" s="1"/>
  <c r="AA1894" i="10" s="1"/>
  <c r="AB1894" i="10" s="1"/>
  <c r="AC1894" i="10" s="1"/>
  <c r="H1895" i="10"/>
  <c r="S1895" i="10" s="1"/>
  <c r="D1896" i="10"/>
  <c r="O1895" i="10"/>
  <c r="M1895" i="10"/>
  <c r="N1895" i="10"/>
  <c r="L1895" i="10"/>
  <c r="I1895" i="10"/>
  <c r="K1895" i="10"/>
  <c r="P1895" i="10"/>
  <c r="J1895" i="10"/>
  <c r="R1895" i="10"/>
  <c r="G1895" i="10" s="1"/>
  <c r="Q1895" i="10"/>
  <c r="K1896" i="10" l="1"/>
  <c r="N1896" i="10"/>
  <c r="J1896" i="10"/>
  <c r="M1896" i="10"/>
  <c r="D1897" i="10"/>
  <c r="O1896" i="10"/>
  <c r="P1896" i="10"/>
  <c r="R1896" i="10"/>
  <c r="G1896" i="10" s="1"/>
  <c r="Q1896" i="10"/>
  <c r="H1896" i="10"/>
  <c r="S1896" i="10" s="1"/>
  <c r="L1896" i="10"/>
  <c r="I1896" i="10"/>
  <c r="T1895" i="10"/>
  <c r="U1895" i="10" s="1"/>
  <c r="V1895" i="10" s="1"/>
  <c r="W1895" i="10" s="1"/>
  <c r="X1895" i="10" s="1"/>
  <c r="Y1895" i="10" s="1"/>
  <c r="Z1895" i="10" s="1"/>
  <c r="AA1895" i="10" s="1"/>
  <c r="AB1895" i="10" s="1"/>
  <c r="AC1895" i="10" s="1"/>
  <c r="H1897" i="10" l="1"/>
  <c r="S1897" i="10" s="1"/>
  <c r="D1898" i="10"/>
  <c r="R1897" i="10"/>
  <c r="G1897" i="10" s="1"/>
  <c r="K1897" i="10"/>
  <c r="Q1897" i="10"/>
  <c r="L1897" i="10"/>
  <c r="M1897" i="10"/>
  <c r="N1897" i="10"/>
  <c r="I1897" i="10"/>
  <c r="P1897" i="10"/>
  <c r="O1897" i="10"/>
  <c r="J1897" i="10"/>
  <c r="T1896" i="10"/>
  <c r="U1896" i="10" s="1"/>
  <c r="V1896" i="10" s="1"/>
  <c r="W1896" i="10" s="1"/>
  <c r="X1896" i="10" s="1"/>
  <c r="Y1896" i="10" s="1"/>
  <c r="Z1896" i="10" s="1"/>
  <c r="AA1896" i="10" s="1"/>
  <c r="AB1896" i="10" s="1"/>
  <c r="AC1896" i="10" s="1"/>
  <c r="T1897" i="10" l="1"/>
  <c r="U1897" i="10" s="1"/>
  <c r="V1897" i="10" s="1"/>
  <c r="W1897" i="10" s="1"/>
  <c r="X1897" i="10" s="1"/>
  <c r="Y1897" i="10" s="1"/>
  <c r="Z1897" i="10" s="1"/>
  <c r="AA1897" i="10" s="1"/>
  <c r="AB1897" i="10" s="1"/>
  <c r="AC1897" i="10" s="1"/>
  <c r="P1898" i="10"/>
  <c r="H1898" i="10"/>
  <c r="S1898" i="10" s="1"/>
  <c r="L1898" i="10"/>
  <c r="K1898" i="10"/>
  <c r="O1898" i="10"/>
  <c r="J1898" i="10"/>
  <c r="N1898" i="10"/>
  <c r="I1898" i="10"/>
  <c r="D1899" i="10"/>
  <c r="R1898" i="10"/>
  <c r="G1898" i="10" s="1"/>
  <c r="M1898" i="10"/>
  <c r="Q1898" i="10"/>
  <c r="H1899" i="10" l="1"/>
  <c r="S1899" i="10" s="1"/>
  <c r="L1899" i="10"/>
  <c r="J1899" i="10"/>
  <c r="Q1899" i="10"/>
  <c r="D1900" i="10"/>
  <c r="O1899" i="10"/>
  <c r="K1899" i="10"/>
  <c r="N1899" i="10"/>
  <c r="P1899" i="10"/>
  <c r="I1899" i="10"/>
  <c r="R1899" i="10"/>
  <c r="G1899" i="10" s="1"/>
  <c r="M1899" i="10"/>
  <c r="T1898" i="10"/>
  <c r="U1898" i="10" s="1"/>
  <c r="V1898" i="10" s="1"/>
  <c r="W1898" i="10" s="1"/>
  <c r="X1898" i="10" s="1"/>
  <c r="Y1898" i="10" s="1"/>
  <c r="Z1898" i="10" s="1"/>
  <c r="AA1898" i="10" s="1"/>
  <c r="AB1898" i="10" s="1"/>
  <c r="AC1898" i="10" s="1"/>
  <c r="H1900" i="10" l="1"/>
  <c r="S1900" i="10" s="1"/>
  <c r="N1900" i="10"/>
  <c r="L1900" i="10"/>
  <c r="M1900" i="10"/>
  <c r="J1900" i="10"/>
  <c r="P1900" i="10"/>
  <c r="I1900" i="10"/>
  <c r="D1901" i="10"/>
  <c r="Q1900" i="10"/>
  <c r="O1900" i="10"/>
  <c r="R1900" i="10"/>
  <c r="G1900" i="10" s="1"/>
  <c r="K1900" i="10"/>
  <c r="T1899" i="10"/>
  <c r="U1899" i="10" s="1"/>
  <c r="V1899" i="10" s="1"/>
  <c r="W1899" i="10" s="1"/>
  <c r="X1899" i="10" s="1"/>
  <c r="Y1899" i="10" s="1"/>
  <c r="Z1899" i="10" s="1"/>
  <c r="AA1899" i="10" s="1"/>
  <c r="AB1899" i="10" s="1"/>
  <c r="AC1899" i="10" s="1"/>
  <c r="T1900" i="10" l="1"/>
  <c r="U1900" i="10" s="1"/>
  <c r="V1900" i="10" s="1"/>
  <c r="W1900" i="10" s="1"/>
  <c r="X1900" i="10" s="1"/>
  <c r="Y1900" i="10" s="1"/>
  <c r="Z1900" i="10" s="1"/>
  <c r="AA1900" i="10" s="1"/>
  <c r="AB1900" i="10" s="1"/>
  <c r="AC1900" i="10" s="1"/>
  <c r="R1901" i="10"/>
  <c r="G1901" i="10" s="1"/>
  <c r="I1901" i="10"/>
  <c r="P1901" i="10"/>
  <c r="H1901" i="10"/>
  <c r="S1901" i="10" s="1"/>
  <c r="Q1901" i="10"/>
  <c r="N1901" i="10"/>
  <c r="D1902" i="10"/>
  <c r="K1901" i="10"/>
  <c r="J1901" i="10"/>
  <c r="M1901" i="10"/>
  <c r="O1901" i="10"/>
  <c r="L1901" i="10"/>
  <c r="T1901" i="10" l="1"/>
  <c r="U1901" i="10" s="1"/>
  <c r="V1901" i="10" s="1"/>
  <c r="W1901" i="10" s="1"/>
  <c r="X1901" i="10" s="1"/>
  <c r="Y1901" i="10" s="1"/>
  <c r="Z1901" i="10" s="1"/>
  <c r="AA1901" i="10" s="1"/>
  <c r="AB1901" i="10" s="1"/>
  <c r="AC1901" i="10" s="1"/>
  <c r="L1902" i="10"/>
  <c r="O1902" i="10"/>
  <c r="H1902" i="10"/>
  <c r="S1902" i="10" s="1"/>
  <c r="J1902" i="10"/>
  <c r="Q1902" i="10"/>
  <c r="K1902" i="10"/>
  <c r="R1902" i="10"/>
  <c r="G1902" i="10" s="1"/>
  <c r="N1902" i="10"/>
  <c r="P1902" i="10"/>
  <c r="D1903" i="10"/>
  <c r="I1902" i="10"/>
  <c r="M1902" i="10"/>
  <c r="T1902" i="10" l="1"/>
  <c r="U1902" i="10" s="1"/>
  <c r="V1902" i="10" s="1"/>
  <c r="W1902" i="10" s="1"/>
  <c r="X1902" i="10" s="1"/>
  <c r="Y1902" i="10" s="1"/>
  <c r="Z1902" i="10" s="1"/>
  <c r="AA1902" i="10" s="1"/>
  <c r="AB1902" i="10" s="1"/>
  <c r="AC1902" i="10" s="1"/>
  <c r="N1903" i="10"/>
  <c r="R1903" i="10"/>
  <c r="G1903" i="10" s="1"/>
  <c r="L1903" i="10"/>
  <c r="M1903" i="10"/>
  <c r="O1903" i="10"/>
  <c r="K1903" i="10"/>
  <c r="J1903" i="10"/>
  <c r="D1904" i="10"/>
  <c r="P1903" i="10"/>
  <c r="H1903" i="10"/>
  <c r="S1903" i="10" s="1"/>
  <c r="I1903" i="10"/>
  <c r="Q1903" i="10"/>
  <c r="T1903" i="10" l="1"/>
  <c r="U1903" i="10" s="1"/>
  <c r="V1903" i="10" s="1"/>
  <c r="W1903" i="10" s="1"/>
  <c r="X1903" i="10" s="1"/>
  <c r="Y1903" i="10" s="1"/>
  <c r="Z1903" i="10" s="1"/>
  <c r="AA1903" i="10" s="1"/>
  <c r="AB1903" i="10" s="1"/>
  <c r="AC1903" i="10" s="1"/>
  <c r="M1904" i="10"/>
  <c r="K1904" i="10"/>
  <c r="O1904" i="10"/>
  <c r="P1904" i="10"/>
  <c r="H1904" i="10"/>
  <c r="S1904" i="10" s="1"/>
  <c r="Q1904" i="10"/>
  <c r="D1905" i="10"/>
  <c r="L1904" i="10"/>
  <c r="I1904" i="10"/>
  <c r="J1904" i="10"/>
  <c r="R1904" i="10"/>
  <c r="G1904" i="10" s="1"/>
  <c r="N1904" i="10"/>
  <c r="T1904" i="10" l="1"/>
  <c r="U1904" i="10" s="1"/>
  <c r="V1904" i="10" s="1"/>
  <c r="W1904" i="10" s="1"/>
  <c r="X1904" i="10" s="1"/>
  <c r="Y1904" i="10" s="1"/>
  <c r="Z1904" i="10" s="1"/>
  <c r="AA1904" i="10" s="1"/>
  <c r="AB1904" i="10" s="1"/>
  <c r="AC1904" i="10" s="1"/>
  <c r="H1905" i="10"/>
  <c r="S1905" i="10" s="1"/>
  <c r="P1905" i="10"/>
  <c r="L1905" i="10"/>
  <c r="M1905" i="10"/>
  <c r="I1905" i="10"/>
  <c r="D1906" i="10"/>
  <c r="Q1905" i="10"/>
  <c r="K1905" i="10"/>
  <c r="J1905" i="10"/>
  <c r="R1905" i="10"/>
  <c r="G1905" i="10" s="1"/>
  <c r="O1905" i="10"/>
  <c r="N1905" i="10"/>
  <c r="T1905" i="10" l="1"/>
  <c r="U1905" i="10" s="1"/>
  <c r="V1905" i="10" s="1"/>
  <c r="W1905" i="10" s="1"/>
  <c r="X1905" i="10" s="1"/>
  <c r="Y1905" i="10" s="1"/>
  <c r="Z1905" i="10" s="1"/>
  <c r="AA1905" i="10" s="1"/>
  <c r="AB1905" i="10" s="1"/>
  <c r="AC1905" i="10" s="1"/>
  <c r="H1906" i="10"/>
  <c r="S1906" i="10" s="1"/>
  <c r="D1907" i="10"/>
  <c r="J1906" i="10"/>
  <c r="O1906" i="10"/>
  <c r="P1906" i="10"/>
  <c r="N1906" i="10"/>
  <c r="L1906" i="10"/>
  <c r="R1906" i="10"/>
  <c r="G1906" i="10" s="1"/>
  <c r="M1906" i="10"/>
  <c r="I1906" i="10"/>
  <c r="Q1906" i="10"/>
  <c r="K1906" i="10"/>
  <c r="T1906" i="10" l="1"/>
  <c r="U1906" i="10" s="1"/>
  <c r="V1906" i="10" s="1"/>
  <c r="W1906" i="10" s="1"/>
  <c r="X1906" i="10" s="1"/>
  <c r="Y1906" i="10" s="1"/>
  <c r="Z1906" i="10" s="1"/>
  <c r="AA1906" i="10" s="1"/>
  <c r="AB1906" i="10" s="1"/>
  <c r="AC1906" i="10" s="1"/>
  <c r="H1907" i="10"/>
  <c r="S1907" i="10" s="1"/>
  <c r="J1907" i="10"/>
  <c r="P1907" i="10"/>
  <c r="I1907" i="10"/>
  <c r="R1907" i="10"/>
  <c r="G1907" i="10" s="1"/>
  <c r="D1908" i="10"/>
  <c r="L1907" i="10"/>
  <c r="Q1907" i="10"/>
  <c r="N1907" i="10"/>
  <c r="O1907" i="10"/>
  <c r="K1907" i="10"/>
  <c r="M1907" i="10"/>
  <c r="T1907" i="10" l="1"/>
  <c r="U1907" i="10" s="1"/>
  <c r="V1907" i="10" s="1"/>
  <c r="W1907" i="10" s="1"/>
  <c r="X1907" i="10" s="1"/>
  <c r="Y1907" i="10" s="1"/>
  <c r="Z1907" i="10" s="1"/>
  <c r="AA1907" i="10" s="1"/>
  <c r="AB1907" i="10" s="1"/>
  <c r="AC1907" i="10" s="1"/>
  <c r="H1908" i="10"/>
  <c r="S1908" i="10" s="1"/>
  <c r="D1909" i="10"/>
  <c r="K1908" i="10"/>
  <c r="L1908" i="10"/>
  <c r="I1908" i="10"/>
  <c r="J1908" i="10"/>
  <c r="N1908" i="10"/>
  <c r="P1908" i="10"/>
  <c r="M1908" i="10"/>
  <c r="Q1908" i="10"/>
  <c r="R1908" i="10"/>
  <c r="G1908" i="10" s="1"/>
  <c r="O1908" i="10"/>
  <c r="T1908" i="10" l="1"/>
  <c r="U1908" i="10" s="1"/>
  <c r="V1908" i="10" s="1"/>
  <c r="W1908" i="10" s="1"/>
  <c r="X1908" i="10" s="1"/>
  <c r="Y1908" i="10" s="1"/>
  <c r="Z1908" i="10" s="1"/>
  <c r="AA1908" i="10" s="1"/>
  <c r="AB1908" i="10" s="1"/>
  <c r="AC1908" i="10" s="1"/>
  <c r="H1909" i="10"/>
  <c r="S1909" i="10" s="1"/>
  <c r="P1909" i="10"/>
  <c r="M1909" i="10"/>
  <c r="K1909" i="10"/>
  <c r="J1909" i="10"/>
  <c r="D1910" i="10"/>
  <c r="N1909" i="10"/>
  <c r="I1909" i="10"/>
  <c r="R1909" i="10"/>
  <c r="G1909" i="10" s="1"/>
  <c r="L1909" i="10"/>
  <c r="O1909" i="10"/>
  <c r="Q1909" i="10"/>
  <c r="H1910" i="10" l="1"/>
  <c r="S1910" i="10" s="1"/>
  <c r="D1911" i="10"/>
  <c r="I1910" i="10"/>
  <c r="M1910" i="10"/>
  <c r="K1910" i="10"/>
  <c r="P1910" i="10"/>
  <c r="J1910" i="10"/>
  <c r="R1910" i="10"/>
  <c r="G1910" i="10" s="1"/>
  <c r="O1910" i="10"/>
  <c r="Q1910" i="10"/>
  <c r="N1910" i="10"/>
  <c r="L1910" i="10"/>
  <c r="T1909" i="10"/>
  <c r="U1909" i="10" s="1"/>
  <c r="V1909" i="10" s="1"/>
  <c r="W1909" i="10" s="1"/>
  <c r="X1909" i="10" s="1"/>
  <c r="Y1909" i="10" s="1"/>
  <c r="Z1909" i="10" s="1"/>
  <c r="AA1909" i="10" s="1"/>
  <c r="AB1909" i="10" s="1"/>
  <c r="AC1909" i="10" s="1"/>
  <c r="H1911" i="10" l="1"/>
  <c r="S1911" i="10" s="1"/>
  <c r="K1911" i="10"/>
  <c r="Q1911" i="10"/>
  <c r="L1911" i="10"/>
  <c r="D1912" i="10"/>
  <c r="R1911" i="10"/>
  <c r="G1911" i="10" s="1"/>
  <c r="M1911" i="10"/>
  <c r="O1911" i="10"/>
  <c r="J1911" i="10"/>
  <c r="I1911" i="10"/>
  <c r="P1911" i="10"/>
  <c r="N1911" i="10"/>
  <c r="T1910" i="10"/>
  <c r="U1910" i="10" s="1"/>
  <c r="V1910" i="10" s="1"/>
  <c r="W1910" i="10" s="1"/>
  <c r="X1910" i="10" s="1"/>
  <c r="Y1910" i="10" s="1"/>
  <c r="Z1910" i="10" s="1"/>
  <c r="AA1910" i="10" s="1"/>
  <c r="AB1910" i="10" s="1"/>
  <c r="AC1910" i="10" s="1"/>
  <c r="M1912" i="10" l="1"/>
  <c r="L1912" i="10"/>
  <c r="D1913" i="10"/>
  <c r="P1912" i="10"/>
  <c r="R1912" i="10"/>
  <c r="G1912" i="10" s="1"/>
  <c r="N1912" i="10"/>
  <c r="K1912" i="10"/>
  <c r="Q1912" i="10"/>
  <c r="J1912" i="10"/>
  <c r="I1912" i="10"/>
  <c r="H1912" i="10"/>
  <c r="S1912" i="10" s="1"/>
  <c r="O1912" i="10"/>
  <c r="T1911" i="10"/>
  <c r="U1911" i="10" s="1"/>
  <c r="V1911" i="10" s="1"/>
  <c r="W1911" i="10" s="1"/>
  <c r="X1911" i="10" s="1"/>
  <c r="Y1911" i="10" s="1"/>
  <c r="Z1911" i="10" s="1"/>
  <c r="AA1911" i="10" s="1"/>
  <c r="AB1911" i="10" s="1"/>
  <c r="AC1911" i="10" s="1"/>
  <c r="T1912" i="10" l="1"/>
  <c r="U1912" i="10" s="1"/>
  <c r="V1912" i="10" s="1"/>
  <c r="W1912" i="10" s="1"/>
  <c r="X1912" i="10" s="1"/>
  <c r="Y1912" i="10" s="1"/>
  <c r="Z1912" i="10" s="1"/>
  <c r="AA1912" i="10" s="1"/>
  <c r="AB1912" i="10" s="1"/>
  <c r="AC1912" i="10" s="1"/>
  <c r="H1913" i="10"/>
  <c r="S1913" i="10" s="1"/>
  <c r="K1913" i="10"/>
  <c r="L1913" i="10"/>
  <c r="P1913" i="10"/>
  <c r="J1913" i="10"/>
  <c r="O1913" i="10"/>
  <c r="I1913" i="10"/>
  <c r="Q1913" i="10"/>
  <c r="N1913" i="10"/>
  <c r="R1913" i="10"/>
  <c r="G1913" i="10" s="1"/>
  <c r="D1914" i="10"/>
  <c r="M1913" i="10"/>
  <c r="T1913" i="10" l="1"/>
  <c r="U1913" i="10" s="1"/>
  <c r="V1913" i="10" s="1"/>
  <c r="W1913" i="10" s="1"/>
  <c r="X1913" i="10" s="1"/>
  <c r="Y1913" i="10" s="1"/>
  <c r="Z1913" i="10" s="1"/>
  <c r="AA1913" i="10" s="1"/>
  <c r="AB1913" i="10" s="1"/>
  <c r="AC1913" i="10" s="1"/>
  <c r="H1914" i="10"/>
  <c r="S1914" i="10" s="1"/>
  <c r="L1914" i="10"/>
  <c r="R1914" i="10"/>
  <c r="G1914" i="10" s="1"/>
  <c r="D1915" i="10"/>
  <c r="K1914" i="10"/>
  <c r="O1914" i="10"/>
  <c r="M1914" i="10"/>
  <c r="P1914" i="10"/>
  <c r="N1914" i="10"/>
  <c r="I1914" i="10"/>
  <c r="J1914" i="10"/>
  <c r="Q1914" i="10"/>
  <c r="O1915" i="10" l="1"/>
  <c r="K1915" i="10"/>
  <c r="P1915" i="10"/>
  <c r="R1915" i="10"/>
  <c r="G1915" i="10" s="1"/>
  <c r="H1915" i="10"/>
  <c r="S1915" i="10" s="1"/>
  <c r="J1915" i="10"/>
  <c r="M1915" i="10"/>
  <c r="L1915" i="10"/>
  <c r="D1916" i="10"/>
  <c r="I1915" i="10"/>
  <c r="Q1915" i="10"/>
  <c r="N1915" i="10"/>
  <c r="T1914" i="10"/>
  <c r="U1914" i="10" s="1"/>
  <c r="V1914" i="10" s="1"/>
  <c r="W1914" i="10" s="1"/>
  <c r="X1914" i="10" s="1"/>
  <c r="Y1914" i="10" s="1"/>
  <c r="Z1914" i="10" s="1"/>
  <c r="AA1914" i="10" s="1"/>
  <c r="AB1914" i="10" s="1"/>
  <c r="AC1914" i="10" s="1"/>
  <c r="T1915" i="10" l="1"/>
  <c r="U1915" i="10" s="1"/>
  <c r="V1915" i="10" s="1"/>
  <c r="W1915" i="10" s="1"/>
  <c r="X1915" i="10" s="1"/>
  <c r="Y1915" i="10" s="1"/>
  <c r="Z1915" i="10" s="1"/>
  <c r="AA1915" i="10" s="1"/>
  <c r="AB1915" i="10" s="1"/>
  <c r="AC1915" i="10" s="1"/>
  <c r="H1916" i="10"/>
  <c r="S1916" i="10" s="1"/>
  <c r="J1916" i="10"/>
  <c r="R1916" i="10"/>
  <c r="G1916" i="10" s="1"/>
  <c r="L1916" i="10"/>
  <c r="P1916" i="10"/>
  <c r="M1916" i="10"/>
  <c r="K1916" i="10"/>
  <c r="D1917" i="10"/>
  <c r="Q1916" i="10"/>
  <c r="N1916" i="10"/>
  <c r="O1916" i="10"/>
  <c r="I1916" i="10"/>
  <c r="T1916" i="10" l="1"/>
  <c r="U1916" i="10" s="1"/>
  <c r="V1916" i="10" s="1"/>
  <c r="W1916" i="10" s="1"/>
  <c r="X1916" i="10" s="1"/>
  <c r="Y1916" i="10" s="1"/>
  <c r="Z1916" i="10" s="1"/>
  <c r="AA1916" i="10" s="1"/>
  <c r="AB1916" i="10" s="1"/>
  <c r="AC1916" i="10" s="1"/>
  <c r="H1917" i="10"/>
  <c r="S1917" i="10" s="1"/>
  <c r="O1917" i="10"/>
  <c r="J1917" i="10"/>
  <c r="K1917" i="10"/>
  <c r="Q1917" i="10"/>
  <c r="L1917" i="10"/>
  <c r="N1917" i="10"/>
  <c r="M1917" i="10"/>
  <c r="R1917" i="10"/>
  <c r="G1917" i="10" s="1"/>
  <c r="P1917" i="10"/>
  <c r="I1917" i="10"/>
  <c r="D1918" i="10"/>
  <c r="K1918" i="10" l="1"/>
  <c r="P1918" i="10"/>
  <c r="J1918" i="10"/>
  <c r="M1918" i="10"/>
  <c r="R1918" i="10"/>
  <c r="G1918" i="10" s="1"/>
  <c r="Q1918" i="10"/>
  <c r="O1918" i="10"/>
  <c r="D1919" i="10"/>
  <c r="L1918" i="10"/>
  <c r="H1918" i="10"/>
  <c r="S1918" i="10" s="1"/>
  <c r="I1918" i="10"/>
  <c r="N1918" i="10"/>
  <c r="T1917" i="10"/>
  <c r="U1917" i="10" s="1"/>
  <c r="V1917" i="10" s="1"/>
  <c r="W1917" i="10" s="1"/>
  <c r="X1917" i="10" s="1"/>
  <c r="Y1917" i="10" s="1"/>
  <c r="Z1917" i="10" s="1"/>
  <c r="AA1917" i="10" s="1"/>
  <c r="AB1917" i="10" s="1"/>
  <c r="AC1917" i="10" s="1"/>
  <c r="D1920" i="10" l="1"/>
  <c r="L1919" i="10"/>
  <c r="Q1919" i="10"/>
  <c r="N1919" i="10"/>
  <c r="R1919" i="10"/>
  <c r="G1919" i="10" s="1"/>
  <c r="K1919" i="10"/>
  <c r="M1919" i="10"/>
  <c r="O1919" i="10"/>
  <c r="P1919" i="10"/>
  <c r="I1919" i="10"/>
  <c r="H1919" i="10"/>
  <c r="S1919" i="10" s="1"/>
  <c r="J1919" i="10"/>
  <c r="T1918" i="10"/>
  <c r="U1918" i="10" s="1"/>
  <c r="V1918" i="10" s="1"/>
  <c r="W1918" i="10" s="1"/>
  <c r="X1918" i="10" s="1"/>
  <c r="Y1918" i="10" s="1"/>
  <c r="Z1918" i="10" s="1"/>
  <c r="AA1918" i="10" s="1"/>
  <c r="AB1918" i="10" s="1"/>
  <c r="AC1918" i="10" s="1"/>
  <c r="T1919" i="10" l="1"/>
  <c r="U1919" i="10" s="1"/>
  <c r="V1919" i="10" s="1"/>
  <c r="W1919" i="10" s="1"/>
  <c r="X1919" i="10" s="1"/>
  <c r="Y1919" i="10" s="1"/>
  <c r="Z1919" i="10" s="1"/>
  <c r="AA1919" i="10" s="1"/>
  <c r="AB1919" i="10" s="1"/>
  <c r="AC1919" i="10" s="1"/>
  <c r="H1920" i="10"/>
  <c r="S1920" i="10" s="1"/>
  <c r="M1920" i="10"/>
  <c r="I1920" i="10"/>
  <c r="L1920" i="10"/>
  <c r="D1921" i="10"/>
  <c r="N1920" i="10"/>
  <c r="J1920" i="10"/>
  <c r="P1920" i="10"/>
  <c r="Q1920" i="10"/>
  <c r="R1920" i="10"/>
  <c r="G1920" i="10" s="1"/>
  <c r="K1920" i="10"/>
  <c r="O1920" i="10"/>
  <c r="T1920" i="10" l="1"/>
  <c r="U1920" i="10" s="1"/>
  <c r="V1920" i="10" s="1"/>
  <c r="W1920" i="10" s="1"/>
  <c r="X1920" i="10" s="1"/>
  <c r="Y1920" i="10" s="1"/>
  <c r="Z1920" i="10" s="1"/>
  <c r="AA1920" i="10" s="1"/>
  <c r="AB1920" i="10" s="1"/>
  <c r="AC1920" i="10" s="1"/>
  <c r="D1922" i="10"/>
  <c r="H1921" i="10"/>
  <c r="S1921" i="10" s="1"/>
  <c r="R1921" i="10"/>
  <c r="G1921" i="10" s="1"/>
  <c r="M1921" i="10"/>
  <c r="N1921" i="10"/>
  <c r="O1921" i="10"/>
  <c r="L1921" i="10"/>
  <c r="K1921" i="10"/>
  <c r="I1921" i="10"/>
  <c r="Q1921" i="10"/>
  <c r="P1921" i="10"/>
  <c r="J1921" i="10"/>
  <c r="R1922" i="10" l="1"/>
  <c r="G1922" i="10" s="1"/>
  <c r="L1922" i="10"/>
  <c r="K1922" i="10"/>
  <c r="D1923" i="10"/>
  <c r="N1922" i="10"/>
  <c r="Q1922" i="10"/>
  <c r="I1922" i="10"/>
  <c r="H1922" i="10"/>
  <c r="S1922" i="10" s="1"/>
  <c r="O1922" i="10"/>
  <c r="J1922" i="10"/>
  <c r="P1922" i="10"/>
  <c r="M1922" i="10"/>
  <c r="T1921" i="10"/>
  <c r="U1921" i="10" s="1"/>
  <c r="V1921" i="10" s="1"/>
  <c r="W1921" i="10" s="1"/>
  <c r="X1921" i="10" s="1"/>
  <c r="Y1921" i="10" s="1"/>
  <c r="Z1921" i="10" s="1"/>
  <c r="AA1921" i="10" s="1"/>
  <c r="AB1921" i="10" s="1"/>
  <c r="AC1921" i="10" s="1"/>
  <c r="M1923" i="10" l="1"/>
  <c r="K1923" i="10"/>
  <c r="D1924" i="10"/>
  <c r="R1923" i="10"/>
  <c r="G1923" i="10" s="1"/>
  <c r="L1923" i="10"/>
  <c r="P1923" i="10"/>
  <c r="N1923" i="10"/>
  <c r="I1923" i="10"/>
  <c r="Q1923" i="10"/>
  <c r="H1923" i="10"/>
  <c r="S1923" i="10" s="1"/>
  <c r="J1923" i="10"/>
  <c r="O1923" i="10"/>
  <c r="T1922" i="10"/>
  <c r="U1922" i="10" s="1"/>
  <c r="V1922" i="10" s="1"/>
  <c r="W1922" i="10" s="1"/>
  <c r="X1922" i="10" s="1"/>
  <c r="Y1922" i="10" s="1"/>
  <c r="Z1922" i="10" s="1"/>
  <c r="AA1922" i="10" s="1"/>
  <c r="AB1922" i="10" s="1"/>
  <c r="AC1922" i="10" s="1"/>
  <c r="T1923" i="10" l="1"/>
  <c r="U1923" i="10" s="1"/>
  <c r="V1923" i="10" s="1"/>
  <c r="W1923" i="10" s="1"/>
  <c r="X1923" i="10" s="1"/>
  <c r="Y1923" i="10" s="1"/>
  <c r="Z1923" i="10" s="1"/>
  <c r="AA1923" i="10" s="1"/>
  <c r="AB1923" i="10" s="1"/>
  <c r="AC1923" i="10" s="1"/>
  <c r="H1924" i="10"/>
  <c r="S1924" i="10" s="1"/>
  <c r="R1924" i="10"/>
  <c r="G1924" i="10" s="1"/>
  <c r="M1924" i="10"/>
  <c r="I1924" i="10"/>
  <c r="P1924" i="10"/>
  <c r="O1924" i="10"/>
  <c r="Q1924" i="10"/>
  <c r="J1924" i="10"/>
  <c r="K1924" i="10"/>
  <c r="D1925" i="10"/>
  <c r="N1924" i="10"/>
  <c r="L1924" i="10"/>
  <c r="T1924" i="10" l="1"/>
  <c r="U1924" i="10" s="1"/>
  <c r="V1924" i="10" s="1"/>
  <c r="W1924" i="10" s="1"/>
  <c r="X1924" i="10" s="1"/>
  <c r="Y1924" i="10" s="1"/>
  <c r="Z1924" i="10" s="1"/>
  <c r="AA1924" i="10" s="1"/>
  <c r="AB1924" i="10" s="1"/>
  <c r="AC1924" i="10" s="1"/>
  <c r="H1925" i="10"/>
  <c r="S1925" i="10" s="1"/>
  <c r="J1925" i="10"/>
  <c r="P1925" i="10"/>
  <c r="K1925" i="10"/>
  <c r="D1926" i="10"/>
  <c r="R1925" i="10"/>
  <c r="G1925" i="10" s="1"/>
  <c r="N1925" i="10"/>
  <c r="I1925" i="10"/>
  <c r="M1925" i="10"/>
  <c r="O1925" i="10"/>
  <c r="L1925" i="10"/>
  <c r="Q1925" i="10"/>
  <c r="T1925" i="10" l="1"/>
  <c r="U1925" i="10" s="1"/>
  <c r="V1925" i="10" s="1"/>
  <c r="W1925" i="10" s="1"/>
  <c r="X1925" i="10" s="1"/>
  <c r="Y1925" i="10" s="1"/>
  <c r="Z1925" i="10" s="1"/>
  <c r="AA1925" i="10" s="1"/>
  <c r="AB1925" i="10" s="1"/>
  <c r="AC1925" i="10" s="1"/>
  <c r="H1926" i="10"/>
  <c r="S1926" i="10" s="1"/>
  <c r="L1926" i="10"/>
  <c r="Q1926" i="10"/>
  <c r="M1926" i="10"/>
  <c r="P1926" i="10"/>
  <c r="N1926" i="10"/>
  <c r="K1926" i="10"/>
  <c r="J1926" i="10"/>
  <c r="D1927" i="10"/>
  <c r="R1926" i="10"/>
  <c r="G1926" i="10" s="1"/>
  <c r="O1926" i="10"/>
  <c r="I1926" i="10"/>
  <c r="T1926" i="10" l="1"/>
  <c r="U1926" i="10" s="1"/>
  <c r="V1926" i="10" s="1"/>
  <c r="W1926" i="10" s="1"/>
  <c r="X1926" i="10" s="1"/>
  <c r="Y1926" i="10" s="1"/>
  <c r="Z1926" i="10" s="1"/>
  <c r="AA1926" i="10" s="1"/>
  <c r="AB1926" i="10" s="1"/>
  <c r="AC1926" i="10" s="1"/>
  <c r="H1927" i="10"/>
  <c r="S1927" i="10" s="1"/>
  <c r="P1927" i="10"/>
  <c r="K1927" i="10"/>
  <c r="D1928" i="10"/>
  <c r="I1927" i="10"/>
  <c r="L1927" i="10"/>
  <c r="M1927" i="10"/>
  <c r="N1927" i="10"/>
  <c r="Q1927" i="10"/>
  <c r="J1927" i="10"/>
  <c r="R1927" i="10"/>
  <c r="G1927" i="10" s="1"/>
  <c r="O1927" i="10"/>
  <c r="H1928" i="10" l="1"/>
  <c r="S1928" i="10" s="1"/>
  <c r="L1928" i="10"/>
  <c r="P1928" i="10"/>
  <c r="I1928" i="10"/>
  <c r="R1928" i="10"/>
  <c r="G1928" i="10" s="1"/>
  <c r="O1928" i="10"/>
  <c r="M1928" i="10"/>
  <c r="D1929" i="10"/>
  <c r="N1928" i="10"/>
  <c r="K1928" i="10"/>
  <c r="J1928" i="10"/>
  <c r="Q1928" i="10"/>
  <c r="T1927" i="10"/>
  <c r="U1927" i="10" s="1"/>
  <c r="V1927" i="10" s="1"/>
  <c r="W1927" i="10" s="1"/>
  <c r="X1927" i="10" s="1"/>
  <c r="Y1927" i="10" s="1"/>
  <c r="Z1927" i="10" s="1"/>
  <c r="AA1927" i="10" s="1"/>
  <c r="AB1927" i="10" s="1"/>
  <c r="AC1927" i="10" s="1"/>
  <c r="T1928" i="10" l="1"/>
  <c r="U1928" i="10" s="1"/>
  <c r="V1928" i="10" s="1"/>
  <c r="W1928" i="10" s="1"/>
  <c r="X1928" i="10" s="1"/>
  <c r="Y1928" i="10" s="1"/>
  <c r="Z1928" i="10" s="1"/>
  <c r="AA1928" i="10" s="1"/>
  <c r="AB1928" i="10" s="1"/>
  <c r="AC1928" i="10" s="1"/>
  <c r="K1929" i="10"/>
  <c r="R1929" i="10"/>
  <c r="G1929" i="10" s="1"/>
  <c r="D1930" i="10"/>
  <c r="J1929" i="10"/>
  <c r="H1929" i="10"/>
  <c r="S1929" i="10" s="1"/>
  <c r="Q1929" i="10"/>
  <c r="I1929" i="10"/>
  <c r="P1929" i="10"/>
  <c r="L1929" i="10"/>
  <c r="N1929" i="10"/>
  <c r="O1929" i="10"/>
  <c r="M1929" i="10"/>
  <c r="H1930" i="10" l="1"/>
  <c r="S1930" i="10" s="1"/>
  <c r="P1930" i="10"/>
  <c r="O1930" i="10"/>
  <c r="K1930" i="10"/>
  <c r="N1930" i="10"/>
  <c r="M1930" i="10"/>
  <c r="R1930" i="10"/>
  <c r="G1930" i="10" s="1"/>
  <c r="J1930" i="10"/>
  <c r="L1930" i="10"/>
  <c r="D1931" i="10"/>
  <c r="I1930" i="10"/>
  <c r="Q1930" i="10"/>
  <c r="T1929" i="10"/>
  <c r="U1929" i="10" s="1"/>
  <c r="V1929" i="10" s="1"/>
  <c r="W1929" i="10" s="1"/>
  <c r="X1929" i="10" s="1"/>
  <c r="Y1929" i="10" s="1"/>
  <c r="Z1929" i="10" s="1"/>
  <c r="AA1929" i="10" s="1"/>
  <c r="AB1929" i="10" s="1"/>
  <c r="AC1929" i="10" s="1"/>
  <c r="T1930" i="10" l="1"/>
  <c r="U1930" i="10" s="1"/>
  <c r="V1930" i="10" s="1"/>
  <c r="W1930" i="10" s="1"/>
  <c r="X1930" i="10" s="1"/>
  <c r="Y1930" i="10" s="1"/>
  <c r="Z1930" i="10" s="1"/>
  <c r="AA1930" i="10" s="1"/>
  <c r="AB1930" i="10" s="1"/>
  <c r="AC1930" i="10" s="1"/>
  <c r="P1931" i="10"/>
  <c r="N1931" i="10"/>
  <c r="O1931" i="10"/>
  <c r="D1932" i="10"/>
  <c r="H1931" i="10"/>
  <c r="S1931" i="10" s="1"/>
  <c r="R1931" i="10"/>
  <c r="G1931" i="10" s="1"/>
  <c r="L1931" i="10"/>
  <c r="I1931" i="10"/>
  <c r="M1931" i="10"/>
  <c r="Q1931" i="10"/>
  <c r="J1931" i="10"/>
  <c r="K1931" i="10"/>
  <c r="P1932" i="10" l="1"/>
  <c r="Q1932" i="10"/>
  <c r="M1932" i="10"/>
  <c r="H1932" i="10"/>
  <c r="S1932" i="10" s="1"/>
  <c r="J1932" i="10"/>
  <c r="N1932" i="10"/>
  <c r="R1932" i="10"/>
  <c r="G1932" i="10" s="1"/>
  <c r="K1932" i="10"/>
  <c r="O1932" i="10"/>
  <c r="I1932" i="10"/>
  <c r="D1933" i="10"/>
  <c r="L1932" i="10"/>
  <c r="T1931" i="10"/>
  <c r="U1931" i="10" s="1"/>
  <c r="V1931" i="10" s="1"/>
  <c r="W1931" i="10" s="1"/>
  <c r="X1931" i="10" s="1"/>
  <c r="Y1931" i="10" s="1"/>
  <c r="Z1931" i="10" s="1"/>
  <c r="AA1931" i="10" s="1"/>
  <c r="AB1931" i="10" s="1"/>
  <c r="AC1931" i="10" s="1"/>
  <c r="T1932" i="10" l="1"/>
  <c r="U1932" i="10" s="1"/>
  <c r="V1932" i="10" s="1"/>
  <c r="W1932" i="10" s="1"/>
  <c r="X1932" i="10" s="1"/>
  <c r="Y1932" i="10" s="1"/>
  <c r="Z1932" i="10" s="1"/>
  <c r="AA1932" i="10" s="1"/>
  <c r="AB1932" i="10" s="1"/>
  <c r="AC1932" i="10" s="1"/>
  <c r="H1933" i="10"/>
  <c r="S1933" i="10" s="1"/>
  <c r="I1933" i="10"/>
  <c r="D1934" i="10"/>
  <c r="R1933" i="10"/>
  <c r="G1933" i="10" s="1"/>
  <c r="O1933" i="10"/>
  <c r="N1933" i="10"/>
  <c r="K1933" i="10"/>
  <c r="L1933" i="10"/>
  <c r="P1933" i="10"/>
  <c r="Q1933" i="10"/>
  <c r="J1933" i="10"/>
  <c r="M1933" i="10"/>
  <c r="H1934" i="10" l="1"/>
  <c r="S1934" i="10" s="1"/>
  <c r="N1934" i="10"/>
  <c r="M1934" i="10"/>
  <c r="Q1934" i="10"/>
  <c r="R1934" i="10"/>
  <c r="G1934" i="10" s="1"/>
  <c r="J1934" i="10"/>
  <c r="O1934" i="10"/>
  <c r="K1934" i="10"/>
  <c r="P1934" i="10"/>
  <c r="D1935" i="10"/>
  <c r="L1934" i="10"/>
  <c r="I1934" i="10"/>
  <c r="T1933" i="10"/>
  <c r="U1933" i="10" s="1"/>
  <c r="V1933" i="10" s="1"/>
  <c r="W1933" i="10" s="1"/>
  <c r="X1933" i="10" s="1"/>
  <c r="Y1933" i="10" s="1"/>
  <c r="Z1933" i="10" s="1"/>
  <c r="AA1933" i="10" s="1"/>
  <c r="AB1933" i="10" s="1"/>
  <c r="AC1933" i="10" s="1"/>
  <c r="J1935" i="10" l="1"/>
  <c r="D1936" i="10"/>
  <c r="K1935" i="10"/>
  <c r="L1935" i="10"/>
  <c r="R1935" i="10"/>
  <c r="G1935" i="10" s="1"/>
  <c r="Q1935" i="10"/>
  <c r="P1935" i="10"/>
  <c r="I1935" i="10"/>
  <c r="M1935" i="10"/>
  <c r="O1935" i="10"/>
  <c r="N1935" i="10"/>
  <c r="H1935" i="10"/>
  <c r="S1935" i="10" s="1"/>
  <c r="T1934" i="10"/>
  <c r="U1934" i="10" s="1"/>
  <c r="V1934" i="10" s="1"/>
  <c r="W1934" i="10" s="1"/>
  <c r="X1934" i="10" s="1"/>
  <c r="Y1934" i="10" s="1"/>
  <c r="Z1934" i="10" s="1"/>
  <c r="AA1934" i="10" s="1"/>
  <c r="AB1934" i="10" s="1"/>
  <c r="AC1934" i="10" s="1"/>
  <c r="T1935" i="10" l="1"/>
  <c r="U1935" i="10" s="1"/>
  <c r="V1935" i="10" s="1"/>
  <c r="W1935" i="10" s="1"/>
  <c r="X1935" i="10" s="1"/>
  <c r="Y1935" i="10" s="1"/>
  <c r="Z1935" i="10" s="1"/>
  <c r="AA1935" i="10" s="1"/>
  <c r="AB1935" i="10" s="1"/>
  <c r="AC1935" i="10" s="1"/>
  <c r="H1936" i="10"/>
  <c r="S1936" i="10" s="1"/>
  <c r="D1937" i="10"/>
  <c r="R1936" i="10"/>
  <c r="G1936" i="10" s="1"/>
  <c r="N1936" i="10"/>
  <c r="L1936" i="10"/>
  <c r="J1936" i="10"/>
  <c r="P1936" i="10"/>
  <c r="M1936" i="10"/>
  <c r="I1936" i="10"/>
  <c r="K1936" i="10"/>
  <c r="O1936" i="10"/>
  <c r="Q1936" i="10"/>
  <c r="T1936" i="10" l="1"/>
  <c r="U1936" i="10" s="1"/>
  <c r="V1936" i="10" s="1"/>
  <c r="W1936" i="10" s="1"/>
  <c r="X1936" i="10" s="1"/>
  <c r="Y1936" i="10" s="1"/>
  <c r="Z1936" i="10" s="1"/>
  <c r="AA1936" i="10" s="1"/>
  <c r="AB1936" i="10" s="1"/>
  <c r="AC1936" i="10" s="1"/>
  <c r="H1937" i="10"/>
  <c r="S1937" i="10" s="1"/>
  <c r="L1937" i="10"/>
  <c r="P1937" i="10"/>
  <c r="R1937" i="10"/>
  <c r="G1937" i="10" s="1"/>
  <c r="J1937" i="10"/>
  <c r="D1938" i="10"/>
  <c r="N1937" i="10"/>
  <c r="M1937" i="10"/>
  <c r="K1937" i="10"/>
  <c r="Q1937" i="10"/>
  <c r="O1937" i="10"/>
  <c r="I1937" i="10"/>
  <c r="T1937" i="10" l="1"/>
  <c r="U1937" i="10" s="1"/>
  <c r="V1937" i="10" s="1"/>
  <c r="W1937" i="10" s="1"/>
  <c r="X1937" i="10" s="1"/>
  <c r="Y1937" i="10" s="1"/>
  <c r="Z1937" i="10" s="1"/>
  <c r="AA1937" i="10" s="1"/>
  <c r="AB1937" i="10" s="1"/>
  <c r="AC1937" i="10" s="1"/>
  <c r="H1938" i="10"/>
  <c r="S1938" i="10" s="1"/>
  <c r="D1939" i="10"/>
  <c r="N1938" i="10"/>
  <c r="Q1938" i="10"/>
  <c r="L1938" i="10"/>
  <c r="O1938" i="10"/>
  <c r="K1938" i="10"/>
  <c r="R1938" i="10"/>
  <c r="G1938" i="10" s="1"/>
  <c r="J1938" i="10"/>
  <c r="M1938" i="10"/>
  <c r="I1938" i="10"/>
  <c r="P1938" i="10"/>
  <c r="Q1939" i="10" l="1"/>
  <c r="K1939" i="10"/>
  <c r="I1939" i="10"/>
  <c r="D1940" i="10"/>
  <c r="O1939" i="10"/>
  <c r="L1939" i="10"/>
  <c r="M1939" i="10"/>
  <c r="H1939" i="10"/>
  <c r="S1939" i="10" s="1"/>
  <c r="J1939" i="10"/>
  <c r="R1939" i="10"/>
  <c r="G1939" i="10" s="1"/>
  <c r="N1939" i="10"/>
  <c r="P1939" i="10"/>
  <c r="T1938" i="10"/>
  <c r="U1938" i="10" s="1"/>
  <c r="V1938" i="10" s="1"/>
  <c r="W1938" i="10" s="1"/>
  <c r="X1938" i="10" s="1"/>
  <c r="Y1938" i="10" s="1"/>
  <c r="Z1938" i="10" s="1"/>
  <c r="AA1938" i="10" s="1"/>
  <c r="AB1938" i="10" s="1"/>
  <c r="AC1938" i="10" s="1"/>
  <c r="D1941" i="10" l="1"/>
  <c r="N1940" i="10"/>
  <c r="H1940" i="10"/>
  <c r="S1940" i="10" s="1"/>
  <c r="K1940" i="10"/>
  <c r="M1940" i="10"/>
  <c r="R1940" i="10"/>
  <c r="G1940" i="10" s="1"/>
  <c r="P1940" i="10"/>
  <c r="I1940" i="10"/>
  <c r="L1940" i="10"/>
  <c r="J1940" i="10"/>
  <c r="Q1940" i="10"/>
  <c r="O1940" i="10"/>
  <c r="T1939" i="10"/>
  <c r="U1939" i="10" s="1"/>
  <c r="V1939" i="10" s="1"/>
  <c r="W1939" i="10" s="1"/>
  <c r="X1939" i="10" s="1"/>
  <c r="Y1939" i="10" s="1"/>
  <c r="Z1939" i="10" s="1"/>
  <c r="AA1939" i="10" s="1"/>
  <c r="AB1939" i="10" s="1"/>
  <c r="AC1939" i="10" s="1"/>
  <c r="T1940" i="10" l="1"/>
  <c r="U1940" i="10" s="1"/>
  <c r="V1940" i="10" s="1"/>
  <c r="W1940" i="10" s="1"/>
  <c r="X1940" i="10" s="1"/>
  <c r="Y1940" i="10" s="1"/>
  <c r="Z1940" i="10" s="1"/>
  <c r="AA1940" i="10" s="1"/>
  <c r="AB1940" i="10" s="1"/>
  <c r="AC1940" i="10" s="1"/>
  <c r="I1941" i="10"/>
  <c r="H1941" i="10"/>
  <c r="S1941" i="10" s="1"/>
  <c r="M1941" i="10"/>
  <c r="K1941" i="10"/>
  <c r="R1941" i="10"/>
  <c r="G1941" i="10" s="1"/>
  <c r="J1941" i="10"/>
  <c r="L1941" i="10"/>
  <c r="P1941" i="10"/>
  <c r="N1941" i="10"/>
  <c r="O1941" i="10"/>
  <c r="Q1941" i="10"/>
  <c r="D1942" i="10"/>
  <c r="T1941" i="10" l="1"/>
  <c r="U1941" i="10" s="1"/>
  <c r="V1941" i="10" s="1"/>
  <c r="W1941" i="10" s="1"/>
  <c r="X1941" i="10" s="1"/>
  <c r="Y1941" i="10" s="1"/>
  <c r="Z1941" i="10" s="1"/>
  <c r="AA1941" i="10" s="1"/>
  <c r="AB1941" i="10" s="1"/>
  <c r="AC1941" i="10" s="1"/>
  <c r="H1942" i="10"/>
  <c r="S1942" i="10" s="1"/>
  <c r="R1942" i="10"/>
  <c r="G1942" i="10" s="1"/>
  <c r="M1942" i="10"/>
  <c r="P1942" i="10"/>
  <c r="D1943" i="10"/>
  <c r="J1942" i="10"/>
  <c r="N1942" i="10"/>
  <c r="K1942" i="10"/>
  <c r="I1942" i="10"/>
  <c r="Q1942" i="10"/>
  <c r="O1942" i="10"/>
  <c r="L1942" i="10"/>
  <c r="H1943" i="10" l="1"/>
  <c r="S1943" i="10" s="1"/>
  <c r="Q1943" i="10"/>
  <c r="P1943" i="10"/>
  <c r="N1943" i="10"/>
  <c r="R1943" i="10"/>
  <c r="G1943" i="10" s="1"/>
  <c r="L1943" i="10"/>
  <c r="M1943" i="10"/>
  <c r="O1943" i="10"/>
  <c r="I1943" i="10"/>
  <c r="K1943" i="10"/>
  <c r="J1943" i="10"/>
  <c r="D1944" i="10"/>
  <c r="T1942" i="10"/>
  <c r="U1942" i="10" s="1"/>
  <c r="V1942" i="10" s="1"/>
  <c r="W1942" i="10" s="1"/>
  <c r="X1942" i="10" s="1"/>
  <c r="Y1942" i="10" s="1"/>
  <c r="Z1942" i="10" s="1"/>
  <c r="AA1942" i="10" s="1"/>
  <c r="AB1942" i="10" s="1"/>
  <c r="AC1942" i="10" s="1"/>
  <c r="H1944" i="10" l="1"/>
  <c r="S1944" i="10" s="1"/>
  <c r="Q1944" i="10"/>
  <c r="R1944" i="10"/>
  <c r="G1944" i="10" s="1"/>
  <c r="I1944" i="10"/>
  <c r="M1944" i="10"/>
  <c r="P1944" i="10"/>
  <c r="D1945" i="10"/>
  <c r="J1944" i="10"/>
  <c r="K1944" i="10"/>
  <c r="O1944" i="10"/>
  <c r="L1944" i="10"/>
  <c r="N1944" i="10"/>
  <c r="T1943" i="10"/>
  <c r="U1943" i="10" s="1"/>
  <c r="V1943" i="10" s="1"/>
  <c r="W1943" i="10" s="1"/>
  <c r="X1943" i="10" s="1"/>
  <c r="Y1943" i="10" s="1"/>
  <c r="Z1943" i="10" s="1"/>
  <c r="AA1943" i="10" s="1"/>
  <c r="AB1943" i="10" s="1"/>
  <c r="AC1943" i="10" s="1"/>
  <c r="T1944" i="10" l="1"/>
  <c r="U1944" i="10" s="1"/>
  <c r="V1944" i="10" s="1"/>
  <c r="W1944" i="10" s="1"/>
  <c r="X1944" i="10" s="1"/>
  <c r="Y1944" i="10" s="1"/>
  <c r="Z1944" i="10" s="1"/>
  <c r="AA1944" i="10" s="1"/>
  <c r="AB1944" i="10" s="1"/>
  <c r="AC1944" i="10" s="1"/>
  <c r="J1945" i="10"/>
  <c r="P1945" i="10"/>
  <c r="O1945" i="10"/>
  <c r="M1945" i="10"/>
  <c r="I1945" i="10"/>
  <c r="R1945" i="10"/>
  <c r="G1945" i="10" s="1"/>
  <c r="K1945" i="10"/>
  <c r="D1946" i="10"/>
  <c r="L1945" i="10"/>
  <c r="H1945" i="10"/>
  <c r="S1945" i="10" s="1"/>
  <c r="N1945" i="10"/>
  <c r="Q1945" i="10"/>
  <c r="T1945" i="10" l="1"/>
  <c r="U1945" i="10" s="1"/>
  <c r="V1945" i="10" s="1"/>
  <c r="W1945" i="10" s="1"/>
  <c r="X1945" i="10" s="1"/>
  <c r="Y1945" i="10" s="1"/>
  <c r="Z1945" i="10" s="1"/>
  <c r="AA1945" i="10" s="1"/>
  <c r="AB1945" i="10" s="1"/>
  <c r="AC1945" i="10" s="1"/>
  <c r="H1946" i="10"/>
  <c r="S1946" i="10" s="1"/>
  <c r="K1946" i="10"/>
  <c r="D1947" i="10"/>
  <c r="O1946" i="10"/>
  <c r="P1946" i="10"/>
  <c r="R1946" i="10"/>
  <c r="G1946" i="10" s="1"/>
  <c r="N1946" i="10"/>
  <c r="J1946" i="10"/>
  <c r="L1946" i="10"/>
  <c r="I1946" i="10"/>
  <c r="M1946" i="10"/>
  <c r="Q1946" i="10"/>
  <c r="H1947" i="10" l="1"/>
  <c r="S1947" i="10" s="1"/>
  <c r="N1947" i="10"/>
  <c r="R1947" i="10"/>
  <c r="G1947" i="10" s="1"/>
  <c r="K1947" i="10"/>
  <c r="J1947" i="10"/>
  <c r="I1947" i="10"/>
  <c r="D1948" i="10"/>
  <c r="M1947" i="10"/>
  <c r="L1947" i="10"/>
  <c r="Q1947" i="10"/>
  <c r="P1947" i="10"/>
  <c r="O1947" i="10"/>
  <c r="T1946" i="10"/>
  <c r="U1946" i="10" s="1"/>
  <c r="V1946" i="10" s="1"/>
  <c r="W1946" i="10" s="1"/>
  <c r="X1946" i="10" s="1"/>
  <c r="Y1946" i="10" s="1"/>
  <c r="Z1946" i="10" s="1"/>
  <c r="AA1946" i="10" s="1"/>
  <c r="AB1946" i="10" s="1"/>
  <c r="AC1946" i="10" s="1"/>
  <c r="Q1948" i="10" l="1"/>
  <c r="D1949" i="10"/>
  <c r="P1948" i="10"/>
  <c r="I1948" i="10"/>
  <c r="J1948" i="10"/>
  <c r="M1948" i="10"/>
  <c r="L1948" i="10"/>
  <c r="R1948" i="10"/>
  <c r="G1948" i="10" s="1"/>
  <c r="K1948" i="10"/>
  <c r="N1948" i="10"/>
  <c r="O1948" i="10"/>
  <c r="H1948" i="10"/>
  <c r="S1948" i="10" s="1"/>
  <c r="T1947" i="10"/>
  <c r="U1947" i="10" s="1"/>
  <c r="V1947" i="10" s="1"/>
  <c r="W1947" i="10" s="1"/>
  <c r="X1947" i="10" s="1"/>
  <c r="Y1947" i="10" s="1"/>
  <c r="Z1947" i="10" s="1"/>
  <c r="AA1947" i="10" s="1"/>
  <c r="AB1947" i="10" s="1"/>
  <c r="AC1947" i="10" s="1"/>
  <c r="T1948" i="10" l="1"/>
  <c r="U1948" i="10" s="1"/>
  <c r="V1948" i="10" s="1"/>
  <c r="W1948" i="10" s="1"/>
  <c r="X1948" i="10" s="1"/>
  <c r="Y1948" i="10" s="1"/>
  <c r="Z1948" i="10" s="1"/>
  <c r="AA1948" i="10" s="1"/>
  <c r="AB1948" i="10" s="1"/>
  <c r="AC1948" i="10" s="1"/>
  <c r="H1949" i="10"/>
  <c r="S1949" i="10" s="1"/>
  <c r="M1949" i="10"/>
  <c r="K1949" i="10"/>
  <c r="I1949" i="10"/>
  <c r="J1949" i="10"/>
  <c r="Q1949" i="10"/>
  <c r="O1949" i="10"/>
  <c r="D1950" i="10"/>
  <c r="L1949" i="10"/>
  <c r="R1949" i="10"/>
  <c r="G1949" i="10" s="1"/>
  <c r="N1949" i="10"/>
  <c r="P1949" i="10"/>
  <c r="H1950" i="10" l="1"/>
  <c r="S1950" i="10" s="1"/>
  <c r="L1950" i="10"/>
  <c r="D1951" i="10"/>
  <c r="P1950" i="10"/>
  <c r="M1950" i="10"/>
  <c r="R1950" i="10"/>
  <c r="G1950" i="10" s="1"/>
  <c r="N1950" i="10"/>
  <c r="K1950" i="10"/>
  <c r="O1950" i="10"/>
  <c r="Q1950" i="10"/>
  <c r="I1950" i="10"/>
  <c r="J1950" i="10"/>
  <c r="T1949" i="10"/>
  <c r="U1949" i="10" s="1"/>
  <c r="V1949" i="10" s="1"/>
  <c r="W1949" i="10" s="1"/>
  <c r="X1949" i="10" s="1"/>
  <c r="Y1949" i="10" s="1"/>
  <c r="Z1949" i="10" s="1"/>
  <c r="AA1949" i="10" s="1"/>
  <c r="AB1949" i="10" s="1"/>
  <c r="AC1949" i="10" s="1"/>
  <c r="H1951" i="10" l="1"/>
  <c r="S1951" i="10" s="1"/>
  <c r="Q1951" i="10"/>
  <c r="R1951" i="10"/>
  <c r="G1951" i="10" s="1"/>
  <c r="I1951" i="10"/>
  <c r="N1951" i="10"/>
  <c r="O1951" i="10"/>
  <c r="D1952" i="10"/>
  <c r="K1951" i="10"/>
  <c r="J1951" i="10"/>
  <c r="L1951" i="10"/>
  <c r="P1951" i="10"/>
  <c r="M1951" i="10"/>
  <c r="T1950" i="10"/>
  <c r="U1950" i="10" s="1"/>
  <c r="V1950" i="10" s="1"/>
  <c r="W1950" i="10" s="1"/>
  <c r="X1950" i="10" s="1"/>
  <c r="Y1950" i="10" s="1"/>
  <c r="Z1950" i="10" s="1"/>
  <c r="AA1950" i="10" s="1"/>
  <c r="AB1950" i="10" s="1"/>
  <c r="AC1950" i="10" s="1"/>
  <c r="M1952" i="10" l="1"/>
  <c r="D1953" i="10"/>
  <c r="N1952" i="10"/>
  <c r="K1952" i="10"/>
  <c r="R1952" i="10"/>
  <c r="G1952" i="10" s="1"/>
  <c r="L1952" i="10"/>
  <c r="P1952" i="10"/>
  <c r="O1952" i="10"/>
  <c r="Q1952" i="10"/>
  <c r="J1952" i="10"/>
  <c r="H1952" i="10"/>
  <c r="S1952" i="10" s="1"/>
  <c r="I1952" i="10"/>
  <c r="T1951" i="10"/>
  <c r="U1951" i="10" s="1"/>
  <c r="V1951" i="10" s="1"/>
  <c r="W1951" i="10" s="1"/>
  <c r="X1951" i="10" s="1"/>
  <c r="Y1951" i="10" s="1"/>
  <c r="Z1951" i="10" s="1"/>
  <c r="AA1951" i="10" s="1"/>
  <c r="AB1951" i="10" s="1"/>
  <c r="AC1951" i="10" s="1"/>
  <c r="H1953" i="10" l="1"/>
  <c r="S1953" i="10" s="1"/>
  <c r="D1954" i="10"/>
  <c r="O1953" i="10"/>
  <c r="J1953" i="10"/>
  <c r="K1953" i="10"/>
  <c r="M1953" i="10"/>
  <c r="Q1953" i="10"/>
  <c r="R1953" i="10"/>
  <c r="G1953" i="10" s="1"/>
  <c r="P1953" i="10"/>
  <c r="I1953" i="10"/>
  <c r="L1953" i="10"/>
  <c r="N1953" i="10"/>
  <c r="T1952" i="10"/>
  <c r="U1952" i="10" s="1"/>
  <c r="V1952" i="10" s="1"/>
  <c r="W1952" i="10" s="1"/>
  <c r="X1952" i="10" s="1"/>
  <c r="Y1952" i="10" s="1"/>
  <c r="Z1952" i="10" s="1"/>
  <c r="AA1952" i="10" s="1"/>
  <c r="AB1952" i="10" s="1"/>
  <c r="AC1952" i="10" s="1"/>
  <c r="I1954" i="10" l="1"/>
  <c r="L1954" i="10"/>
  <c r="J1954" i="10"/>
  <c r="M1954" i="10"/>
  <c r="D1955" i="10"/>
  <c r="P1954" i="10"/>
  <c r="N1954" i="10"/>
  <c r="Q1954" i="10"/>
  <c r="O1954" i="10"/>
  <c r="R1954" i="10"/>
  <c r="G1954" i="10" s="1"/>
  <c r="K1954" i="10"/>
  <c r="H1954" i="10"/>
  <c r="S1954" i="10" s="1"/>
  <c r="T1953" i="10"/>
  <c r="U1953" i="10" s="1"/>
  <c r="V1953" i="10" s="1"/>
  <c r="W1953" i="10" s="1"/>
  <c r="X1953" i="10" s="1"/>
  <c r="Y1953" i="10" s="1"/>
  <c r="Z1953" i="10" s="1"/>
  <c r="AA1953" i="10" s="1"/>
  <c r="AB1953" i="10" s="1"/>
  <c r="AC1953" i="10" s="1"/>
  <c r="D1956" i="10" l="1"/>
  <c r="M1955" i="10"/>
  <c r="P1955" i="10"/>
  <c r="L1955" i="10"/>
  <c r="N1955" i="10"/>
  <c r="I1955" i="10"/>
  <c r="O1955" i="10"/>
  <c r="H1955" i="10"/>
  <c r="S1955" i="10" s="1"/>
  <c r="K1955" i="10"/>
  <c r="Q1955" i="10"/>
  <c r="J1955" i="10"/>
  <c r="R1955" i="10"/>
  <c r="G1955" i="10" s="1"/>
  <c r="T1954" i="10"/>
  <c r="U1954" i="10" s="1"/>
  <c r="V1954" i="10" s="1"/>
  <c r="W1954" i="10" s="1"/>
  <c r="X1954" i="10" s="1"/>
  <c r="Y1954" i="10" s="1"/>
  <c r="Z1954" i="10" s="1"/>
  <c r="AA1954" i="10" s="1"/>
  <c r="AB1954" i="10" s="1"/>
  <c r="AC1954" i="10" s="1"/>
  <c r="T1955" i="10" l="1"/>
  <c r="U1955" i="10" s="1"/>
  <c r="V1955" i="10" s="1"/>
  <c r="W1955" i="10" s="1"/>
  <c r="X1955" i="10" s="1"/>
  <c r="Y1955" i="10" s="1"/>
  <c r="Z1955" i="10" s="1"/>
  <c r="AA1955" i="10" s="1"/>
  <c r="AB1955" i="10" s="1"/>
  <c r="AC1955" i="10" s="1"/>
  <c r="J1956" i="10"/>
  <c r="H1956" i="10"/>
  <c r="S1956" i="10" s="1"/>
  <c r="O1956" i="10"/>
  <c r="I1956" i="10"/>
  <c r="N1956" i="10"/>
  <c r="D1957" i="10"/>
  <c r="M1956" i="10"/>
  <c r="K1956" i="10"/>
  <c r="R1956" i="10"/>
  <c r="G1956" i="10" s="1"/>
  <c r="Q1956" i="10"/>
  <c r="P1956" i="10"/>
  <c r="L1956" i="10"/>
  <c r="D1958" i="10" l="1"/>
  <c r="P1957" i="10"/>
  <c r="H1957" i="10"/>
  <c r="S1957" i="10" s="1"/>
  <c r="L1957" i="10"/>
  <c r="K1957" i="10"/>
  <c r="R1957" i="10"/>
  <c r="G1957" i="10" s="1"/>
  <c r="J1957" i="10"/>
  <c r="M1957" i="10"/>
  <c r="Q1957" i="10"/>
  <c r="N1957" i="10"/>
  <c r="O1957" i="10"/>
  <c r="I1957" i="10"/>
  <c r="T1956" i="10"/>
  <c r="U1956" i="10" s="1"/>
  <c r="V1956" i="10" s="1"/>
  <c r="W1956" i="10" s="1"/>
  <c r="X1956" i="10" s="1"/>
  <c r="Y1956" i="10" s="1"/>
  <c r="Z1956" i="10" s="1"/>
  <c r="AA1956" i="10" s="1"/>
  <c r="AB1956" i="10" s="1"/>
  <c r="AC1956" i="10" s="1"/>
  <c r="T1957" i="10" l="1"/>
  <c r="U1957" i="10" s="1"/>
  <c r="V1957" i="10" s="1"/>
  <c r="W1957" i="10" s="1"/>
  <c r="X1957" i="10" s="1"/>
  <c r="Y1957" i="10" s="1"/>
  <c r="Z1957" i="10" s="1"/>
  <c r="AA1957" i="10" s="1"/>
  <c r="AB1957" i="10" s="1"/>
  <c r="AC1957" i="10" s="1"/>
  <c r="O1958" i="10"/>
  <c r="H1958" i="10"/>
  <c r="S1958" i="10" s="1"/>
  <c r="K1958" i="10"/>
  <c r="J1958" i="10"/>
  <c r="R1958" i="10"/>
  <c r="G1958" i="10" s="1"/>
  <c r="N1958" i="10"/>
  <c r="Q1958" i="10"/>
  <c r="P1958" i="10"/>
  <c r="D1959" i="10"/>
  <c r="L1958" i="10"/>
  <c r="M1958" i="10"/>
  <c r="I1958" i="10"/>
  <c r="T1958" i="10" l="1"/>
  <c r="U1958" i="10" s="1"/>
  <c r="V1958" i="10" s="1"/>
  <c r="W1958" i="10" s="1"/>
  <c r="X1958" i="10" s="1"/>
  <c r="Y1958" i="10" s="1"/>
  <c r="Z1958" i="10" s="1"/>
  <c r="AA1958" i="10" s="1"/>
  <c r="AB1958" i="10" s="1"/>
  <c r="AC1958" i="10" s="1"/>
  <c r="H1959" i="10"/>
  <c r="S1959" i="10" s="1"/>
  <c r="J1959" i="10"/>
  <c r="R1959" i="10"/>
  <c r="G1959" i="10" s="1"/>
  <c r="O1959" i="10"/>
  <c r="D1960" i="10"/>
  <c r="L1959" i="10"/>
  <c r="P1959" i="10"/>
  <c r="M1959" i="10"/>
  <c r="Q1959" i="10"/>
  <c r="K1959" i="10"/>
  <c r="I1959" i="10"/>
  <c r="N1959" i="10"/>
  <c r="T1959" i="10" l="1"/>
  <c r="U1959" i="10" s="1"/>
  <c r="V1959" i="10" s="1"/>
  <c r="W1959" i="10" s="1"/>
  <c r="X1959" i="10" s="1"/>
  <c r="Y1959" i="10" s="1"/>
  <c r="Z1959" i="10" s="1"/>
  <c r="AA1959" i="10" s="1"/>
  <c r="AB1959" i="10" s="1"/>
  <c r="AC1959" i="10" s="1"/>
  <c r="H1960" i="10"/>
  <c r="S1960" i="10" s="1"/>
  <c r="N1960" i="10"/>
  <c r="R1960" i="10"/>
  <c r="G1960" i="10" s="1"/>
  <c r="L1960" i="10"/>
  <c r="K1960" i="10"/>
  <c r="M1960" i="10"/>
  <c r="O1960" i="10"/>
  <c r="D1961" i="10"/>
  <c r="P1960" i="10"/>
  <c r="I1960" i="10"/>
  <c r="Q1960" i="10"/>
  <c r="J1960" i="10"/>
  <c r="T1960" i="10" l="1"/>
  <c r="U1960" i="10" s="1"/>
  <c r="V1960" i="10" s="1"/>
  <c r="W1960" i="10" s="1"/>
  <c r="X1960" i="10" s="1"/>
  <c r="Y1960" i="10" s="1"/>
  <c r="Z1960" i="10" s="1"/>
  <c r="AA1960" i="10" s="1"/>
  <c r="AB1960" i="10" s="1"/>
  <c r="AC1960" i="10" s="1"/>
  <c r="H1961" i="10"/>
  <c r="S1961" i="10" s="1"/>
  <c r="R1961" i="10"/>
  <c r="G1961" i="10" s="1"/>
  <c r="K1961" i="10"/>
  <c r="J1961" i="10"/>
  <c r="D1962" i="10"/>
  <c r="M1961" i="10"/>
  <c r="I1961" i="10"/>
  <c r="N1961" i="10"/>
  <c r="P1961" i="10"/>
  <c r="O1961" i="10"/>
  <c r="L1961" i="10"/>
  <c r="Q1961" i="10"/>
  <c r="T1961" i="10" l="1"/>
  <c r="U1961" i="10" s="1"/>
  <c r="V1961" i="10" s="1"/>
  <c r="W1961" i="10" s="1"/>
  <c r="X1961" i="10" s="1"/>
  <c r="Y1961" i="10" s="1"/>
  <c r="Z1961" i="10" s="1"/>
  <c r="AA1961" i="10" s="1"/>
  <c r="AB1961" i="10" s="1"/>
  <c r="AC1961" i="10" s="1"/>
  <c r="R1962" i="10"/>
  <c r="G1962" i="10" s="1"/>
  <c r="P1962" i="10"/>
  <c r="M1962" i="10"/>
  <c r="O1962" i="10"/>
  <c r="H1962" i="10"/>
  <c r="S1962" i="10" s="1"/>
  <c r="J1962" i="10"/>
  <c r="L1962" i="10"/>
  <c r="I1962" i="10"/>
  <c r="K1962" i="10"/>
  <c r="N1962" i="10"/>
  <c r="D1963" i="10"/>
  <c r="Q1962" i="10"/>
  <c r="H1963" i="10" l="1"/>
  <c r="S1963" i="10" s="1"/>
  <c r="M1963" i="10"/>
  <c r="I1963" i="10"/>
  <c r="Q1963" i="10"/>
  <c r="O1963" i="10"/>
  <c r="R1963" i="10"/>
  <c r="G1963" i="10" s="1"/>
  <c r="K1963" i="10"/>
  <c r="D1964" i="10"/>
  <c r="L1963" i="10"/>
  <c r="N1963" i="10"/>
  <c r="J1963" i="10"/>
  <c r="P1963" i="10"/>
  <c r="T1962" i="10"/>
  <c r="U1962" i="10" s="1"/>
  <c r="V1962" i="10" s="1"/>
  <c r="W1962" i="10" s="1"/>
  <c r="X1962" i="10" s="1"/>
  <c r="Y1962" i="10" s="1"/>
  <c r="Z1962" i="10" s="1"/>
  <c r="AA1962" i="10" s="1"/>
  <c r="AB1962" i="10" s="1"/>
  <c r="AC1962" i="10" s="1"/>
  <c r="T1963" i="10" l="1"/>
  <c r="U1963" i="10" s="1"/>
  <c r="V1963" i="10" s="1"/>
  <c r="W1963" i="10" s="1"/>
  <c r="X1963" i="10" s="1"/>
  <c r="Y1963" i="10" s="1"/>
  <c r="Z1963" i="10" s="1"/>
  <c r="AA1963" i="10" s="1"/>
  <c r="AB1963" i="10" s="1"/>
  <c r="AC1963" i="10" s="1"/>
  <c r="Q1964" i="10"/>
  <c r="N1964" i="10"/>
  <c r="P1964" i="10"/>
  <c r="M1964" i="10"/>
  <c r="O1964" i="10"/>
  <c r="J1964" i="10"/>
  <c r="K1964" i="10"/>
  <c r="R1964" i="10"/>
  <c r="G1964" i="10" s="1"/>
  <c r="D1965" i="10"/>
  <c r="L1964" i="10"/>
  <c r="H1964" i="10"/>
  <c r="S1964" i="10" s="1"/>
  <c r="I1964" i="10"/>
  <c r="T1964" i="10" l="1"/>
  <c r="U1964" i="10" s="1"/>
  <c r="V1964" i="10" s="1"/>
  <c r="W1964" i="10" s="1"/>
  <c r="X1964" i="10" s="1"/>
  <c r="Y1964" i="10" s="1"/>
  <c r="Z1964" i="10" s="1"/>
  <c r="AA1964" i="10" s="1"/>
  <c r="AB1964" i="10" s="1"/>
  <c r="AC1964" i="10" s="1"/>
  <c r="H1965" i="10"/>
  <c r="S1965" i="10" s="1"/>
  <c r="R1965" i="10"/>
  <c r="G1965" i="10" s="1"/>
  <c r="D1966" i="10"/>
  <c r="I1965" i="10"/>
  <c r="P1965" i="10"/>
  <c r="K1965" i="10"/>
  <c r="Q1965" i="10"/>
  <c r="N1965" i="10"/>
  <c r="J1965" i="10"/>
  <c r="O1965" i="10"/>
  <c r="L1965" i="10"/>
  <c r="M1965" i="10"/>
  <c r="T1965" i="10" l="1"/>
  <c r="U1965" i="10" s="1"/>
  <c r="V1965" i="10" s="1"/>
  <c r="W1965" i="10" s="1"/>
  <c r="X1965" i="10" s="1"/>
  <c r="Y1965" i="10" s="1"/>
  <c r="Z1965" i="10" s="1"/>
  <c r="AA1965" i="10" s="1"/>
  <c r="AB1965" i="10" s="1"/>
  <c r="AC1965" i="10" s="1"/>
  <c r="Q1966" i="10"/>
  <c r="N1966" i="10"/>
  <c r="J1966" i="10"/>
  <c r="R1966" i="10"/>
  <c r="G1966" i="10" s="1"/>
  <c r="I1966" i="10"/>
  <c r="O1966" i="10"/>
  <c r="H1966" i="10"/>
  <c r="S1966" i="10" s="1"/>
  <c r="M1966" i="10"/>
  <c r="L1966" i="10"/>
  <c r="K1966" i="10"/>
  <c r="D1967" i="10"/>
  <c r="P1966" i="10"/>
  <c r="I1967" i="10" l="1"/>
  <c r="D1968" i="10"/>
  <c r="O1967" i="10"/>
  <c r="K1967" i="10"/>
  <c r="J1967" i="10"/>
  <c r="N1967" i="10"/>
  <c r="H1967" i="10"/>
  <c r="S1967" i="10" s="1"/>
  <c r="P1967" i="10"/>
  <c r="L1967" i="10"/>
  <c r="M1967" i="10"/>
  <c r="Q1967" i="10"/>
  <c r="R1967" i="10"/>
  <c r="G1967" i="10" s="1"/>
  <c r="T1966" i="10"/>
  <c r="U1966" i="10" s="1"/>
  <c r="V1966" i="10" s="1"/>
  <c r="W1966" i="10" s="1"/>
  <c r="X1966" i="10" s="1"/>
  <c r="Y1966" i="10" s="1"/>
  <c r="Z1966" i="10" s="1"/>
  <c r="AA1966" i="10" s="1"/>
  <c r="AB1966" i="10" s="1"/>
  <c r="AC1966" i="10" s="1"/>
  <c r="T1967" i="10" l="1"/>
  <c r="U1967" i="10" s="1"/>
  <c r="V1967" i="10" s="1"/>
  <c r="W1967" i="10" s="1"/>
  <c r="X1967" i="10" s="1"/>
  <c r="Y1967" i="10" s="1"/>
  <c r="Z1967" i="10" s="1"/>
  <c r="AA1967" i="10" s="1"/>
  <c r="AB1967" i="10" s="1"/>
  <c r="AC1967" i="10" s="1"/>
  <c r="N1968" i="10"/>
  <c r="K1968" i="10"/>
  <c r="I1968" i="10"/>
  <c r="J1968" i="10"/>
  <c r="H1968" i="10"/>
  <c r="S1968" i="10" s="1"/>
  <c r="L1968" i="10"/>
  <c r="D1969" i="10"/>
  <c r="O1968" i="10"/>
  <c r="P1968" i="10"/>
  <c r="R1968" i="10"/>
  <c r="G1968" i="10" s="1"/>
  <c r="Q1968" i="10"/>
  <c r="M1968" i="10"/>
  <c r="T1968" i="10" l="1"/>
  <c r="U1968" i="10" s="1"/>
  <c r="V1968" i="10" s="1"/>
  <c r="W1968" i="10" s="1"/>
  <c r="X1968" i="10" s="1"/>
  <c r="Y1968" i="10" s="1"/>
  <c r="Z1968" i="10" s="1"/>
  <c r="AA1968" i="10" s="1"/>
  <c r="AB1968" i="10" s="1"/>
  <c r="AC1968" i="10" s="1"/>
  <c r="H1969" i="10"/>
  <c r="S1969" i="10" s="1"/>
  <c r="D1970" i="10"/>
  <c r="R1969" i="10"/>
  <c r="G1969" i="10" s="1"/>
  <c r="J1969" i="10"/>
  <c r="L1969" i="10"/>
  <c r="Q1969" i="10"/>
  <c r="P1969" i="10"/>
  <c r="I1969" i="10"/>
  <c r="K1969" i="10"/>
  <c r="M1969" i="10"/>
  <c r="O1969" i="10"/>
  <c r="N1969" i="10"/>
  <c r="R1970" i="10" l="1"/>
  <c r="G1970" i="10" s="1"/>
  <c r="I1970" i="10"/>
  <c r="L1970" i="10"/>
  <c r="N1970" i="10"/>
  <c r="Q1970" i="10"/>
  <c r="H1970" i="10"/>
  <c r="S1970" i="10" s="1"/>
  <c r="J1970" i="10"/>
  <c r="D1971" i="10"/>
  <c r="P1970" i="10"/>
  <c r="O1970" i="10"/>
  <c r="M1970" i="10"/>
  <c r="K1970" i="10"/>
  <c r="T1969" i="10"/>
  <c r="U1969" i="10" s="1"/>
  <c r="V1969" i="10" s="1"/>
  <c r="W1969" i="10" s="1"/>
  <c r="X1969" i="10" s="1"/>
  <c r="Y1969" i="10" s="1"/>
  <c r="Z1969" i="10" s="1"/>
  <c r="AA1969" i="10" s="1"/>
  <c r="AB1969" i="10" s="1"/>
  <c r="AC1969" i="10" s="1"/>
  <c r="T1970" i="10" l="1"/>
  <c r="U1970" i="10" s="1"/>
  <c r="V1970" i="10" s="1"/>
  <c r="W1970" i="10" s="1"/>
  <c r="X1970" i="10" s="1"/>
  <c r="Y1970" i="10" s="1"/>
  <c r="Z1970" i="10" s="1"/>
  <c r="AA1970" i="10" s="1"/>
  <c r="AB1970" i="10" s="1"/>
  <c r="AC1970" i="10" s="1"/>
  <c r="M1971" i="10"/>
  <c r="H1971" i="10"/>
  <c r="S1971" i="10" s="1"/>
  <c r="L1971" i="10"/>
  <c r="N1971" i="10"/>
  <c r="R1971" i="10"/>
  <c r="G1971" i="10" s="1"/>
  <c r="Q1971" i="10"/>
  <c r="O1971" i="10"/>
  <c r="I1971" i="10"/>
  <c r="J1971" i="10"/>
  <c r="D1972" i="10"/>
  <c r="K1971" i="10"/>
  <c r="P1971" i="10"/>
  <c r="H1972" i="10" l="1"/>
  <c r="S1972" i="10" s="1"/>
  <c r="N1972" i="10"/>
  <c r="I1972" i="10"/>
  <c r="M1972" i="10"/>
  <c r="D1973" i="10"/>
  <c r="P1972" i="10"/>
  <c r="O1972" i="10"/>
  <c r="Q1972" i="10"/>
  <c r="J1972" i="10"/>
  <c r="L1972" i="10"/>
  <c r="R1972" i="10"/>
  <c r="G1972" i="10" s="1"/>
  <c r="K1972" i="10"/>
  <c r="T1971" i="10"/>
  <c r="U1971" i="10" s="1"/>
  <c r="V1971" i="10" s="1"/>
  <c r="W1971" i="10" s="1"/>
  <c r="X1971" i="10" s="1"/>
  <c r="Y1971" i="10" s="1"/>
  <c r="Z1971" i="10" s="1"/>
  <c r="AA1971" i="10" s="1"/>
  <c r="AB1971" i="10" s="1"/>
  <c r="AC1971" i="10" s="1"/>
  <c r="H1973" i="10" l="1"/>
  <c r="S1973" i="10" s="1"/>
  <c r="P1973" i="10"/>
  <c r="K1973" i="10"/>
  <c r="O1973" i="10"/>
  <c r="R1973" i="10"/>
  <c r="G1973" i="10" s="1"/>
  <c r="J1973" i="10"/>
  <c r="N1973" i="10"/>
  <c r="I1973" i="10"/>
  <c r="D1974" i="10"/>
  <c r="L1973" i="10"/>
  <c r="Q1973" i="10"/>
  <c r="M1973" i="10"/>
  <c r="T1972" i="10"/>
  <c r="U1972" i="10" s="1"/>
  <c r="V1972" i="10" s="1"/>
  <c r="W1972" i="10" s="1"/>
  <c r="X1972" i="10" s="1"/>
  <c r="Y1972" i="10" s="1"/>
  <c r="Z1972" i="10" s="1"/>
  <c r="AA1972" i="10" s="1"/>
  <c r="AB1972" i="10" s="1"/>
  <c r="AC1972" i="10" s="1"/>
  <c r="T1973" i="10" l="1"/>
  <c r="U1973" i="10" s="1"/>
  <c r="V1973" i="10" s="1"/>
  <c r="W1973" i="10" s="1"/>
  <c r="X1973" i="10" s="1"/>
  <c r="Y1973" i="10" s="1"/>
  <c r="Z1973" i="10" s="1"/>
  <c r="AA1973" i="10" s="1"/>
  <c r="AB1973" i="10" s="1"/>
  <c r="AC1973" i="10" s="1"/>
  <c r="H1974" i="10"/>
  <c r="S1974" i="10" s="1"/>
  <c r="Q1974" i="10"/>
  <c r="L1974" i="10"/>
  <c r="O1974" i="10"/>
  <c r="D1975" i="10"/>
  <c r="R1974" i="10"/>
  <c r="G1974" i="10" s="1"/>
  <c r="I1974" i="10"/>
  <c r="N1974" i="10"/>
  <c r="J1974" i="10"/>
  <c r="P1974" i="10"/>
  <c r="M1974" i="10"/>
  <c r="K1974" i="10"/>
  <c r="T1974" i="10" l="1"/>
  <c r="U1974" i="10" s="1"/>
  <c r="V1974" i="10" s="1"/>
  <c r="W1974" i="10" s="1"/>
  <c r="X1974" i="10" s="1"/>
  <c r="Y1974" i="10" s="1"/>
  <c r="Z1974" i="10" s="1"/>
  <c r="AA1974" i="10" s="1"/>
  <c r="AB1974" i="10" s="1"/>
  <c r="AC1974" i="10" s="1"/>
  <c r="Q1975" i="10"/>
  <c r="P1975" i="10"/>
  <c r="N1975" i="10"/>
  <c r="K1975" i="10"/>
  <c r="H1975" i="10"/>
  <c r="S1975" i="10" s="1"/>
  <c r="M1975" i="10"/>
  <c r="I1975" i="10"/>
  <c r="R1975" i="10"/>
  <c r="G1975" i="10" s="1"/>
  <c r="J1975" i="10"/>
  <c r="D1976" i="10"/>
  <c r="L1975" i="10"/>
  <c r="O1975" i="10"/>
  <c r="H1976" i="10" l="1"/>
  <c r="S1976" i="10" s="1"/>
  <c r="K1976" i="10"/>
  <c r="N1976" i="10"/>
  <c r="I1976" i="10"/>
  <c r="J1976" i="10"/>
  <c r="O1976" i="10"/>
  <c r="P1976" i="10"/>
  <c r="M1976" i="10"/>
  <c r="D1977" i="10"/>
  <c r="L1976" i="10"/>
  <c r="Q1976" i="10"/>
  <c r="R1976" i="10"/>
  <c r="G1976" i="10" s="1"/>
  <c r="T1975" i="10"/>
  <c r="U1975" i="10" s="1"/>
  <c r="V1975" i="10" s="1"/>
  <c r="W1975" i="10" s="1"/>
  <c r="X1975" i="10" s="1"/>
  <c r="Y1975" i="10" s="1"/>
  <c r="Z1975" i="10" s="1"/>
  <c r="AA1975" i="10" s="1"/>
  <c r="AB1975" i="10" s="1"/>
  <c r="AC1975" i="10" s="1"/>
  <c r="H1977" i="10" l="1"/>
  <c r="S1977" i="10" s="1"/>
  <c r="M1977" i="10"/>
  <c r="Q1977" i="10"/>
  <c r="K1977" i="10"/>
  <c r="L1977" i="10"/>
  <c r="P1977" i="10"/>
  <c r="O1977" i="10"/>
  <c r="R1977" i="10"/>
  <c r="G1977" i="10" s="1"/>
  <c r="N1977" i="10"/>
  <c r="D1978" i="10"/>
  <c r="J1977" i="10"/>
  <c r="I1977" i="10"/>
  <c r="T1976" i="10"/>
  <c r="U1976" i="10" s="1"/>
  <c r="V1976" i="10" s="1"/>
  <c r="W1976" i="10" s="1"/>
  <c r="X1976" i="10" s="1"/>
  <c r="Y1976" i="10" s="1"/>
  <c r="Z1976" i="10" s="1"/>
  <c r="AA1976" i="10" s="1"/>
  <c r="AB1976" i="10" s="1"/>
  <c r="AC1976" i="10" s="1"/>
  <c r="L1978" i="10" l="1"/>
  <c r="K1978" i="10"/>
  <c r="N1978" i="10"/>
  <c r="O1978" i="10"/>
  <c r="R1978" i="10"/>
  <c r="G1978" i="10" s="1"/>
  <c r="P1978" i="10"/>
  <c r="M1978" i="10"/>
  <c r="D1979" i="10"/>
  <c r="J1978" i="10"/>
  <c r="H1978" i="10"/>
  <c r="S1978" i="10" s="1"/>
  <c r="I1978" i="10"/>
  <c r="Q1978" i="10"/>
  <c r="T1977" i="10"/>
  <c r="U1977" i="10" s="1"/>
  <c r="V1977" i="10" s="1"/>
  <c r="W1977" i="10" s="1"/>
  <c r="X1977" i="10" s="1"/>
  <c r="Y1977" i="10" s="1"/>
  <c r="Z1977" i="10" s="1"/>
  <c r="AA1977" i="10" s="1"/>
  <c r="AB1977" i="10" s="1"/>
  <c r="AC1977" i="10" s="1"/>
  <c r="O1979" i="10" l="1"/>
  <c r="Q1979" i="10"/>
  <c r="R1979" i="10"/>
  <c r="G1979" i="10" s="1"/>
  <c r="P1979" i="10"/>
  <c r="K1979" i="10"/>
  <c r="J1979" i="10"/>
  <c r="L1979" i="10"/>
  <c r="D1980" i="10"/>
  <c r="M1979" i="10"/>
  <c r="H1979" i="10"/>
  <c r="S1979" i="10" s="1"/>
  <c r="N1979" i="10"/>
  <c r="I1979" i="10"/>
  <c r="T1978" i="10"/>
  <c r="U1978" i="10" s="1"/>
  <c r="V1978" i="10" s="1"/>
  <c r="W1978" i="10" s="1"/>
  <c r="X1978" i="10" s="1"/>
  <c r="Y1978" i="10" s="1"/>
  <c r="Z1978" i="10" s="1"/>
  <c r="AA1978" i="10" s="1"/>
  <c r="AB1978" i="10" s="1"/>
  <c r="AC1978" i="10" s="1"/>
  <c r="H1980" i="10" l="1"/>
  <c r="S1980" i="10" s="1"/>
  <c r="P1980" i="10"/>
  <c r="D1981" i="10"/>
  <c r="I1980" i="10"/>
  <c r="M1980" i="10"/>
  <c r="L1980" i="10"/>
  <c r="R1980" i="10"/>
  <c r="G1980" i="10" s="1"/>
  <c r="O1980" i="10"/>
  <c r="K1980" i="10"/>
  <c r="J1980" i="10"/>
  <c r="N1980" i="10"/>
  <c r="Q1980" i="10"/>
  <c r="T1979" i="10"/>
  <c r="U1979" i="10" s="1"/>
  <c r="V1979" i="10" s="1"/>
  <c r="W1979" i="10" s="1"/>
  <c r="X1979" i="10" s="1"/>
  <c r="Y1979" i="10" s="1"/>
  <c r="Z1979" i="10" s="1"/>
  <c r="AA1979" i="10" s="1"/>
  <c r="AB1979" i="10" s="1"/>
  <c r="AC1979" i="10" s="1"/>
  <c r="H1981" i="10" l="1"/>
  <c r="S1981" i="10" s="1"/>
  <c r="P1981" i="10"/>
  <c r="K1981" i="10"/>
  <c r="Q1981" i="10"/>
  <c r="M1981" i="10"/>
  <c r="L1981" i="10"/>
  <c r="D1982" i="10"/>
  <c r="J1981" i="10"/>
  <c r="N1981" i="10"/>
  <c r="O1981" i="10"/>
  <c r="I1981" i="10"/>
  <c r="R1981" i="10"/>
  <c r="G1981" i="10" s="1"/>
  <c r="T1980" i="10"/>
  <c r="U1980" i="10" s="1"/>
  <c r="V1980" i="10" s="1"/>
  <c r="W1980" i="10" s="1"/>
  <c r="X1980" i="10" s="1"/>
  <c r="Y1980" i="10" s="1"/>
  <c r="Z1980" i="10" s="1"/>
  <c r="AA1980" i="10" s="1"/>
  <c r="AB1980" i="10" s="1"/>
  <c r="AC1980" i="10" s="1"/>
  <c r="D1983" i="10" l="1"/>
  <c r="R1982" i="10"/>
  <c r="G1982" i="10" s="1"/>
  <c r="P1982" i="10"/>
  <c r="K1982" i="10"/>
  <c r="N1982" i="10"/>
  <c r="L1982" i="10"/>
  <c r="M1982" i="10"/>
  <c r="Q1982" i="10"/>
  <c r="H1982" i="10"/>
  <c r="S1982" i="10" s="1"/>
  <c r="O1982" i="10"/>
  <c r="J1982" i="10"/>
  <c r="I1982" i="10"/>
  <c r="T1981" i="10"/>
  <c r="U1981" i="10" s="1"/>
  <c r="V1981" i="10" s="1"/>
  <c r="W1981" i="10" s="1"/>
  <c r="X1981" i="10" s="1"/>
  <c r="Y1981" i="10" s="1"/>
  <c r="Z1981" i="10" s="1"/>
  <c r="AA1981" i="10" s="1"/>
  <c r="AB1981" i="10" s="1"/>
  <c r="AC1981" i="10" s="1"/>
  <c r="T1982" i="10" l="1"/>
  <c r="U1982" i="10" s="1"/>
  <c r="V1982" i="10" s="1"/>
  <c r="W1982" i="10" s="1"/>
  <c r="X1982" i="10" s="1"/>
  <c r="Y1982" i="10" s="1"/>
  <c r="Z1982" i="10" s="1"/>
  <c r="AA1982" i="10" s="1"/>
  <c r="AB1982" i="10" s="1"/>
  <c r="AC1982" i="10" s="1"/>
  <c r="H1983" i="10"/>
  <c r="S1983" i="10" s="1"/>
  <c r="L1983" i="10"/>
  <c r="M1983" i="10"/>
  <c r="Q1983" i="10"/>
  <c r="O1983" i="10"/>
  <c r="P1983" i="10"/>
  <c r="I1983" i="10"/>
  <c r="D1984" i="10"/>
  <c r="J1983" i="10"/>
  <c r="N1983" i="10"/>
  <c r="K1983" i="10"/>
  <c r="R1983" i="10"/>
  <c r="G1983" i="10" s="1"/>
  <c r="T1983" i="10" l="1"/>
  <c r="U1983" i="10" s="1"/>
  <c r="V1983" i="10" s="1"/>
  <c r="W1983" i="10" s="1"/>
  <c r="X1983" i="10" s="1"/>
  <c r="Y1983" i="10" s="1"/>
  <c r="Z1983" i="10" s="1"/>
  <c r="AA1983" i="10" s="1"/>
  <c r="AB1983" i="10" s="1"/>
  <c r="AC1983" i="10" s="1"/>
  <c r="J1984" i="10"/>
  <c r="D1985" i="10"/>
  <c r="M1984" i="10"/>
  <c r="I1984" i="10"/>
  <c r="P1984" i="10"/>
  <c r="K1984" i="10"/>
  <c r="L1984" i="10"/>
  <c r="O1984" i="10"/>
  <c r="N1984" i="10"/>
  <c r="H1984" i="10"/>
  <c r="S1984" i="10" s="1"/>
  <c r="Q1984" i="10"/>
  <c r="R1984" i="10"/>
  <c r="G1984" i="10" s="1"/>
  <c r="T1984" i="10" l="1"/>
  <c r="U1984" i="10" s="1"/>
  <c r="V1984" i="10" s="1"/>
  <c r="W1984" i="10" s="1"/>
  <c r="X1984" i="10" s="1"/>
  <c r="Y1984" i="10" s="1"/>
  <c r="Z1984" i="10" s="1"/>
  <c r="AA1984" i="10" s="1"/>
  <c r="AB1984" i="10" s="1"/>
  <c r="AC1984" i="10" s="1"/>
  <c r="H1985" i="10"/>
  <c r="S1985" i="10" s="1"/>
  <c r="M1985" i="10"/>
  <c r="R1985" i="10"/>
  <c r="G1985" i="10" s="1"/>
  <c r="P1985" i="10"/>
  <c r="K1985" i="10"/>
  <c r="N1985" i="10"/>
  <c r="J1985" i="10"/>
  <c r="D1986" i="10"/>
  <c r="O1985" i="10"/>
  <c r="Q1985" i="10"/>
  <c r="I1985" i="10"/>
  <c r="L1985" i="10"/>
  <c r="T1985" i="10" l="1"/>
  <c r="U1985" i="10" s="1"/>
  <c r="V1985" i="10" s="1"/>
  <c r="W1985" i="10" s="1"/>
  <c r="X1985" i="10" s="1"/>
  <c r="Y1985" i="10" s="1"/>
  <c r="Z1985" i="10" s="1"/>
  <c r="AA1985" i="10" s="1"/>
  <c r="AB1985" i="10" s="1"/>
  <c r="AC1985" i="10" s="1"/>
  <c r="K1986" i="10"/>
  <c r="O1986" i="10"/>
  <c r="P1986" i="10"/>
  <c r="Q1986" i="10"/>
  <c r="D1987" i="10"/>
  <c r="M1986" i="10"/>
  <c r="J1986" i="10"/>
  <c r="H1986" i="10"/>
  <c r="S1986" i="10" s="1"/>
  <c r="I1986" i="10"/>
  <c r="R1986" i="10"/>
  <c r="G1986" i="10" s="1"/>
  <c r="L1986" i="10"/>
  <c r="N1986" i="10"/>
  <c r="T1986" i="10" l="1"/>
  <c r="U1986" i="10" s="1"/>
  <c r="V1986" i="10" s="1"/>
  <c r="W1986" i="10" s="1"/>
  <c r="X1986" i="10" s="1"/>
  <c r="Y1986" i="10" s="1"/>
  <c r="Z1986" i="10" s="1"/>
  <c r="AA1986" i="10" s="1"/>
  <c r="AB1986" i="10" s="1"/>
  <c r="AC1986" i="10" s="1"/>
  <c r="H1987" i="10"/>
  <c r="S1987" i="10" s="1"/>
  <c r="D1988" i="10"/>
  <c r="J1987" i="10"/>
  <c r="P1987" i="10"/>
  <c r="Q1987" i="10"/>
  <c r="O1987" i="10"/>
  <c r="L1987" i="10"/>
  <c r="R1987" i="10"/>
  <c r="G1987" i="10" s="1"/>
  <c r="M1987" i="10"/>
  <c r="N1987" i="10"/>
  <c r="K1987" i="10"/>
  <c r="I1987" i="10"/>
  <c r="T1987" i="10" l="1"/>
  <c r="U1987" i="10" s="1"/>
  <c r="V1987" i="10" s="1"/>
  <c r="W1987" i="10" s="1"/>
  <c r="X1987" i="10" s="1"/>
  <c r="Y1987" i="10" s="1"/>
  <c r="Z1987" i="10" s="1"/>
  <c r="AA1987" i="10" s="1"/>
  <c r="AB1987" i="10" s="1"/>
  <c r="AC1987" i="10" s="1"/>
  <c r="H1988" i="10"/>
  <c r="S1988" i="10" s="1"/>
  <c r="R1988" i="10"/>
  <c r="G1988" i="10" s="1"/>
  <c r="P1988" i="10"/>
  <c r="Q1988" i="10"/>
  <c r="D1989" i="10"/>
  <c r="O1988" i="10"/>
  <c r="I1988" i="10"/>
  <c r="J1988" i="10"/>
  <c r="L1988" i="10"/>
  <c r="M1988" i="10"/>
  <c r="K1988" i="10"/>
  <c r="N1988" i="10"/>
  <c r="D1990" i="10" l="1"/>
  <c r="J1989" i="10"/>
  <c r="N1989" i="10"/>
  <c r="I1989" i="10"/>
  <c r="R1989" i="10"/>
  <c r="G1989" i="10" s="1"/>
  <c r="P1989" i="10"/>
  <c r="M1989" i="10"/>
  <c r="L1989" i="10"/>
  <c r="H1989" i="10"/>
  <c r="S1989" i="10" s="1"/>
  <c r="O1989" i="10"/>
  <c r="K1989" i="10"/>
  <c r="Q1989" i="10"/>
  <c r="T1988" i="10"/>
  <c r="U1988" i="10" s="1"/>
  <c r="V1988" i="10" s="1"/>
  <c r="W1988" i="10" s="1"/>
  <c r="X1988" i="10" s="1"/>
  <c r="Y1988" i="10" s="1"/>
  <c r="Z1988" i="10" s="1"/>
  <c r="AA1988" i="10" s="1"/>
  <c r="AB1988" i="10" s="1"/>
  <c r="AC1988" i="10" s="1"/>
  <c r="T1989" i="10" l="1"/>
  <c r="U1989" i="10" s="1"/>
  <c r="V1989" i="10" s="1"/>
  <c r="W1989" i="10" s="1"/>
  <c r="X1989" i="10" s="1"/>
  <c r="Y1989" i="10" s="1"/>
  <c r="Z1989" i="10" s="1"/>
  <c r="AA1989" i="10" s="1"/>
  <c r="AB1989" i="10" s="1"/>
  <c r="AC1989" i="10" s="1"/>
  <c r="P1990" i="10"/>
  <c r="I1990" i="10"/>
  <c r="O1990" i="10"/>
  <c r="D1991" i="10"/>
  <c r="N1990" i="10"/>
  <c r="K1990" i="10"/>
  <c r="Q1990" i="10"/>
  <c r="H1990" i="10"/>
  <c r="S1990" i="10" s="1"/>
  <c r="M1990" i="10"/>
  <c r="R1990" i="10"/>
  <c r="G1990" i="10" s="1"/>
  <c r="L1990" i="10"/>
  <c r="J1990" i="10"/>
  <c r="H1991" i="10" l="1"/>
  <c r="S1991" i="10" s="1"/>
  <c r="D1992" i="10"/>
  <c r="M1991" i="10"/>
  <c r="O1991" i="10"/>
  <c r="I1991" i="10"/>
  <c r="P1991" i="10"/>
  <c r="N1991" i="10"/>
  <c r="Q1991" i="10"/>
  <c r="J1991" i="10"/>
  <c r="R1991" i="10"/>
  <c r="G1991" i="10" s="1"/>
  <c r="L1991" i="10"/>
  <c r="K1991" i="10"/>
  <c r="T1990" i="10"/>
  <c r="U1990" i="10" s="1"/>
  <c r="V1990" i="10" s="1"/>
  <c r="W1990" i="10" s="1"/>
  <c r="X1990" i="10" s="1"/>
  <c r="Y1990" i="10" s="1"/>
  <c r="Z1990" i="10" s="1"/>
  <c r="AA1990" i="10" s="1"/>
  <c r="AB1990" i="10" s="1"/>
  <c r="AC1990" i="10" s="1"/>
  <c r="H1992" i="10" l="1"/>
  <c r="S1992" i="10" s="1"/>
  <c r="P1992" i="10"/>
  <c r="Q1992" i="10"/>
  <c r="O1992" i="10"/>
  <c r="J1992" i="10"/>
  <c r="K1992" i="10"/>
  <c r="D1993" i="10"/>
  <c r="M1992" i="10"/>
  <c r="L1992" i="10"/>
  <c r="N1992" i="10"/>
  <c r="R1992" i="10"/>
  <c r="G1992" i="10" s="1"/>
  <c r="I1992" i="10"/>
  <c r="T1991" i="10"/>
  <c r="U1991" i="10" s="1"/>
  <c r="V1991" i="10" s="1"/>
  <c r="W1991" i="10" s="1"/>
  <c r="X1991" i="10" s="1"/>
  <c r="Y1991" i="10" s="1"/>
  <c r="Z1991" i="10" s="1"/>
  <c r="AA1991" i="10" s="1"/>
  <c r="AB1991" i="10" s="1"/>
  <c r="AC1991" i="10" s="1"/>
  <c r="H1993" i="10" l="1"/>
  <c r="S1993" i="10" s="1"/>
  <c r="D1994" i="10"/>
  <c r="Q1993" i="10"/>
  <c r="N1993" i="10"/>
  <c r="L1993" i="10"/>
  <c r="P1993" i="10"/>
  <c r="R1993" i="10"/>
  <c r="G1993" i="10" s="1"/>
  <c r="K1993" i="10"/>
  <c r="I1993" i="10"/>
  <c r="O1993" i="10"/>
  <c r="J1993" i="10"/>
  <c r="M1993" i="10"/>
  <c r="T1992" i="10"/>
  <c r="U1992" i="10" s="1"/>
  <c r="V1992" i="10" s="1"/>
  <c r="W1992" i="10" s="1"/>
  <c r="X1992" i="10" s="1"/>
  <c r="Y1992" i="10" s="1"/>
  <c r="Z1992" i="10" s="1"/>
  <c r="AA1992" i="10" s="1"/>
  <c r="AB1992" i="10" s="1"/>
  <c r="AC1992" i="10" s="1"/>
  <c r="J1994" i="10" l="1"/>
  <c r="H1994" i="10"/>
  <c r="S1994" i="10" s="1"/>
  <c r="Q1994" i="10"/>
  <c r="R1994" i="10"/>
  <c r="G1994" i="10" s="1"/>
  <c r="N1994" i="10"/>
  <c r="M1994" i="10"/>
  <c r="L1994" i="10"/>
  <c r="I1994" i="10"/>
  <c r="P1994" i="10"/>
  <c r="O1994" i="10"/>
  <c r="K1994" i="10"/>
  <c r="D1995" i="10"/>
  <c r="T1993" i="10"/>
  <c r="U1993" i="10" s="1"/>
  <c r="V1993" i="10" s="1"/>
  <c r="W1993" i="10" s="1"/>
  <c r="X1993" i="10" s="1"/>
  <c r="Y1993" i="10" s="1"/>
  <c r="Z1993" i="10" s="1"/>
  <c r="AA1993" i="10" s="1"/>
  <c r="AB1993" i="10" s="1"/>
  <c r="AC1993" i="10" s="1"/>
  <c r="H1995" i="10" l="1"/>
  <c r="S1995" i="10" s="1"/>
  <c r="J1995" i="10"/>
  <c r="K1995" i="10"/>
  <c r="P1995" i="10"/>
  <c r="O1995" i="10"/>
  <c r="D1996" i="10"/>
  <c r="I1995" i="10"/>
  <c r="N1995" i="10"/>
  <c r="Q1995" i="10"/>
  <c r="R1995" i="10"/>
  <c r="G1995" i="10" s="1"/>
  <c r="L1995" i="10"/>
  <c r="M1995" i="10"/>
  <c r="T1994" i="10"/>
  <c r="U1994" i="10" s="1"/>
  <c r="V1994" i="10" s="1"/>
  <c r="W1994" i="10" s="1"/>
  <c r="X1994" i="10" s="1"/>
  <c r="Y1994" i="10" s="1"/>
  <c r="Z1994" i="10" s="1"/>
  <c r="AA1994" i="10" s="1"/>
  <c r="AB1994" i="10" s="1"/>
  <c r="AC1994" i="10" s="1"/>
  <c r="T1995" i="10" l="1"/>
  <c r="U1995" i="10" s="1"/>
  <c r="V1995" i="10" s="1"/>
  <c r="W1995" i="10" s="1"/>
  <c r="X1995" i="10" s="1"/>
  <c r="Y1995" i="10" s="1"/>
  <c r="Z1995" i="10" s="1"/>
  <c r="AA1995" i="10" s="1"/>
  <c r="AB1995" i="10" s="1"/>
  <c r="AC1995" i="10" s="1"/>
  <c r="H1996" i="10"/>
  <c r="S1996" i="10" s="1"/>
  <c r="R1996" i="10"/>
  <c r="G1996" i="10" s="1"/>
  <c r="I1996" i="10"/>
  <c r="L1996" i="10"/>
  <c r="M1996" i="10"/>
  <c r="O1996" i="10"/>
  <c r="K1996" i="10"/>
  <c r="N1996" i="10"/>
  <c r="P1996" i="10"/>
  <c r="Q1996" i="10"/>
  <c r="D1997" i="10"/>
  <c r="J1996" i="10"/>
  <c r="L1997" i="10" l="1"/>
  <c r="M1997" i="10"/>
  <c r="R1997" i="10"/>
  <c r="G1997" i="10" s="1"/>
  <c r="D1998" i="10"/>
  <c r="K1997" i="10"/>
  <c r="H1997" i="10"/>
  <c r="S1997" i="10" s="1"/>
  <c r="Q1997" i="10"/>
  <c r="I1997" i="10"/>
  <c r="N1997" i="10"/>
  <c r="J1997" i="10"/>
  <c r="O1997" i="10"/>
  <c r="P1997" i="10"/>
  <c r="T1996" i="10"/>
  <c r="U1996" i="10" s="1"/>
  <c r="V1996" i="10" s="1"/>
  <c r="W1996" i="10" s="1"/>
  <c r="X1996" i="10" s="1"/>
  <c r="Y1996" i="10" s="1"/>
  <c r="Z1996" i="10" s="1"/>
  <c r="AA1996" i="10" s="1"/>
  <c r="AB1996" i="10" s="1"/>
  <c r="AC1996" i="10" s="1"/>
  <c r="T1997" i="10" l="1"/>
  <c r="U1997" i="10" s="1"/>
  <c r="V1997" i="10" s="1"/>
  <c r="W1997" i="10" s="1"/>
  <c r="X1997" i="10" s="1"/>
  <c r="Y1997" i="10" s="1"/>
  <c r="Z1997" i="10" s="1"/>
  <c r="AA1997" i="10" s="1"/>
  <c r="AB1997" i="10" s="1"/>
  <c r="AC1997" i="10" s="1"/>
  <c r="H1998" i="10"/>
  <c r="S1998" i="10" s="1"/>
  <c r="L1998" i="10"/>
  <c r="N1998" i="10"/>
  <c r="P1998" i="10"/>
  <c r="M1998" i="10"/>
  <c r="O1998" i="10"/>
  <c r="R1998" i="10"/>
  <c r="G1998" i="10" s="1"/>
  <c r="I1998" i="10"/>
  <c r="J1998" i="10"/>
  <c r="D1999" i="10"/>
  <c r="Q1998" i="10"/>
  <c r="K1998" i="10"/>
  <c r="T1998" i="10" l="1"/>
  <c r="U1998" i="10" s="1"/>
  <c r="V1998" i="10" s="1"/>
  <c r="W1998" i="10" s="1"/>
  <c r="X1998" i="10" s="1"/>
  <c r="Y1998" i="10" s="1"/>
  <c r="Z1998" i="10" s="1"/>
  <c r="AA1998" i="10" s="1"/>
  <c r="AB1998" i="10" s="1"/>
  <c r="AC1998" i="10" s="1"/>
  <c r="H1999" i="10"/>
  <c r="S1999" i="10" s="1"/>
  <c r="Q1999" i="10"/>
  <c r="L1999" i="10"/>
  <c r="K1999" i="10"/>
  <c r="D2000" i="10"/>
  <c r="R1999" i="10"/>
  <c r="G1999" i="10" s="1"/>
  <c r="M1999" i="10"/>
  <c r="P1999" i="10"/>
  <c r="J1999" i="10"/>
  <c r="I1999" i="10"/>
  <c r="O1999" i="10"/>
  <c r="N1999" i="10"/>
  <c r="T1999" i="10" l="1"/>
  <c r="U1999" i="10" s="1"/>
  <c r="V1999" i="10" s="1"/>
  <c r="W1999" i="10" s="1"/>
  <c r="X1999" i="10" s="1"/>
  <c r="Y1999" i="10" s="1"/>
  <c r="Z1999" i="10" s="1"/>
  <c r="AA1999" i="10" s="1"/>
  <c r="AB1999" i="10" s="1"/>
  <c r="AC1999" i="10" s="1"/>
  <c r="H2000" i="10"/>
  <c r="S2000" i="10" s="1"/>
  <c r="I2000" i="10"/>
  <c r="P2000" i="10"/>
  <c r="L2000" i="10"/>
  <c r="J2000" i="10"/>
  <c r="N2000" i="10"/>
  <c r="O2000" i="10"/>
  <c r="M2000" i="10"/>
  <c r="Q2000" i="10"/>
  <c r="R2000" i="10"/>
  <c r="G2000" i="10" s="1"/>
  <c r="D2001" i="10"/>
  <c r="K2000" i="10"/>
  <c r="T2000" i="10" l="1"/>
  <c r="U2000" i="10" s="1"/>
  <c r="V2000" i="10" s="1"/>
  <c r="W2000" i="10" s="1"/>
  <c r="X2000" i="10" s="1"/>
  <c r="Y2000" i="10" s="1"/>
  <c r="Z2000" i="10" s="1"/>
  <c r="AA2000" i="10" s="1"/>
  <c r="AB2000" i="10" s="1"/>
  <c r="AC2000" i="10" s="1"/>
  <c r="K2001" i="10"/>
  <c r="I2001" i="10"/>
  <c r="Q2001" i="10"/>
  <c r="M2001" i="10"/>
  <c r="L2001" i="10"/>
  <c r="P2001" i="10"/>
  <c r="D2002" i="10"/>
  <c r="R2001" i="10"/>
  <c r="G2001" i="10" s="1"/>
  <c r="N2001" i="10"/>
  <c r="J2001" i="10"/>
  <c r="O2001" i="10"/>
  <c r="H2001" i="10"/>
  <c r="S2001" i="10" s="1"/>
  <c r="T2001" i="10" l="1"/>
  <c r="U2001" i="10" s="1"/>
  <c r="V2001" i="10" s="1"/>
  <c r="W2001" i="10" s="1"/>
  <c r="X2001" i="10" s="1"/>
  <c r="Y2001" i="10" s="1"/>
  <c r="Z2001" i="10" s="1"/>
  <c r="AA2001" i="10" s="1"/>
  <c r="AB2001" i="10" s="1"/>
  <c r="AC2001" i="10" s="1"/>
  <c r="H2002" i="10"/>
  <c r="S2002" i="10" s="1"/>
  <c r="N2002" i="10"/>
  <c r="P2002" i="10"/>
  <c r="Q2002" i="10"/>
  <c r="L2002" i="10"/>
  <c r="M2002" i="10"/>
  <c r="J2002" i="10"/>
  <c r="R2002" i="10"/>
  <c r="G2002" i="10" s="1"/>
  <c r="O2002" i="10"/>
  <c r="I2002" i="10"/>
  <c r="K2002" i="10"/>
  <c r="D2003" i="10"/>
  <c r="T2002" i="10" l="1"/>
  <c r="U2002" i="10" s="1"/>
  <c r="V2002" i="10" s="1"/>
  <c r="W2002" i="10" s="1"/>
  <c r="X2002" i="10" s="1"/>
  <c r="Y2002" i="10" s="1"/>
  <c r="Z2002" i="10" s="1"/>
  <c r="AA2002" i="10" s="1"/>
  <c r="AB2002" i="10" s="1"/>
  <c r="AC2002" i="10" s="1"/>
  <c r="H2003" i="10"/>
  <c r="S2003" i="10" s="1"/>
  <c r="O2003" i="10"/>
  <c r="D2004" i="10"/>
  <c r="N2003" i="10"/>
  <c r="M2003" i="10"/>
  <c r="Q2003" i="10"/>
  <c r="P2003" i="10"/>
  <c r="J2003" i="10"/>
  <c r="I2003" i="10"/>
  <c r="R2003" i="10"/>
  <c r="G2003" i="10" s="1"/>
  <c r="K2003" i="10"/>
  <c r="L2003" i="10"/>
  <c r="H2004" i="10" l="1"/>
  <c r="S2004" i="10" s="1"/>
  <c r="J2004" i="10"/>
  <c r="N2004" i="10"/>
  <c r="I2004" i="10"/>
  <c r="K2004" i="10"/>
  <c r="R2004" i="10"/>
  <c r="G2004" i="10" s="1"/>
  <c r="M2004" i="10"/>
  <c r="L2004" i="10"/>
  <c r="P2004" i="10"/>
  <c r="O2004" i="10"/>
  <c r="Q2004" i="10"/>
  <c r="D2005" i="10"/>
  <c r="T2003" i="10"/>
  <c r="U2003" i="10" s="1"/>
  <c r="V2003" i="10" s="1"/>
  <c r="W2003" i="10" s="1"/>
  <c r="X2003" i="10" s="1"/>
  <c r="Y2003" i="10" s="1"/>
  <c r="Z2003" i="10" s="1"/>
  <c r="AA2003" i="10" s="1"/>
  <c r="AB2003" i="10" s="1"/>
  <c r="AC2003" i="10" s="1"/>
  <c r="L2005" i="10" l="1"/>
  <c r="D2006" i="10"/>
  <c r="N2005" i="10"/>
  <c r="Q2005" i="10"/>
  <c r="I2005" i="10"/>
  <c r="J2005" i="10"/>
  <c r="M2005" i="10"/>
  <c r="H2005" i="10"/>
  <c r="S2005" i="10" s="1"/>
  <c r="O2005" i="10"/>
  <c r="K2005" i="10"/>
  <c r="R2005" i="10"/>
  <c r="G2005" i="10" s="1"/>
  <c r="P2005" i="10"/>
  <c r="T2004" i="10"/>
  <c r="U2004" i="10" s="1"/>
  <c r="V2004" i="10" s="1"/>
  <c r="W2004" i="10" s="1"/>
  <c r="X2004" i="10" s="1"/>
  <c r="Y2004" i="10" s="1"/>
  <c r="Z2004" i="10" s="1"/>
  <c r="AA2004" i="10" s="1"/>
  <c r="AB2004" i="10" s="1"/>
  <c r="AC2004" i="10" s="1"/>
  <c r="T2005" i="10" l="1"/>
  <c r="U2005" i="10" s="1"/>
  <c r="V2005" i="10" s="1"/>
  <c r="W2005" i="10" s="1"/>
  <c r="X2005" i="10" s="1"/>
  <c r="Y2005" i="10" s="1"/>
  <c r="Z2005" i="10" s="1"/>
  <c r="AA2005" i="10" s="1"/>
  <c r="AB2005" i="10" s="1"/>
  <c r="AC2005" i="10" s="1"/>
  <c r="H2006" i="10"/>
  <c r="S2006" i="10" s="1"/>
  <c r="O2006" i="10"/>
  <c r="I2006" i="10"/>
  <c r="N2006" i="10"/>
  <c r="M2006" i="10"/>
  <c r="K2006" i="10"/>
  <c r="Q2006" i="10"/>
  <c r="L2006" i="10"/>
  <c r="J2006" i="10"/>
  <c r="D2007" i="10"/>
  <c r="P2006" i="10"/>
  <c r="R2006" i="10"/>
  <c r="G2006" i="10" s="1"/>
  <c r="T2006" i="10" l="1"/>
  <c r="U2006" i="10" s="1"/>
  <c r="V2006" i="10" s="1"/>
  <c r="W2006" i="10" s="1"/>
  <c r="X2006" i="10" s="1"/>
  <c r="Y2006" i="10" s="1"/>
  <c r="Z2006" i="10" s="1"/>
  <c r="AA2006" i="10" s="1"/>
  <c r="AB2006" i="10" s="1"/>
  <c r="AC2006" i="10" s="1"/>
  <c r="H2007" i="10"/>
  <c r="S2007" i="10" s="1"/>
  <c r="J2007" i="10"/>
  <c r="D2008" i="10"/>
  <c r="P2007" i="10"/>
  <c r="L2007" i="10"/>
  <c r="K2007" i="10"/>
  <c r="Q2007" i="10"/>
  <c r="N2007" i="10"/>
  <c r="M2007" i="10"/>
  <c r="I2007" i="10"/>
  <c r="O2007" i="10"/>
  <c r="R2007" i="10"/>
  <c r="G2007" i="10" s="1"/>
  <c r="T2007" i="10" l="1"/>
  <c r="U2007" i="10" s="1"/>
  <c r="V2007" i="10" s="1"/>
  <c r="W2007" i="10" s="1"/>
  <c r="X2007" i="10" s="1"/>
  <c r="Y2007" i="10" s="1"/>
  <c r="Z2007" i="10" s="1"/>
  <c r="AA2007" i="10" s="1"/>
  <c r="AB2007" i="10" s="1"/>
  <c r="AC2007" i="10" s="1"/>
  <c r="D2009" i="10"/>
  <c r="M2008" i="10"/>
  <c r="O2008" i="10"/>
  <c r="N2008" i="10"/>
  <c r="H2008" i="10"/>
  <c r="S2008" i="10" s="1"/>
  <c r="L2008" i="10"/>
  <c r="Q2008" i="10"/>
  <c r="J2008" i="10"/>
  <c r="K2008" i="10"/>
  <c r="R2008" i="10"/>
  <c r="G2008" i="10" s="1"/>
  <c r="P2008" i="10"/>
  <c r="I2008" i="10"/>
  <c r="T2008" i="10" l="1"/>
  <c r="U2008" i="10" s="1"/>
  <c r="V2008" i="10" s="1"/>
  <c r="W2008" i="10" s="1"/>
  <c r="X2008" i="10" s="1"/>
  <c r="Y2008" i="10" s="1"/>
  <c r="Z2008" i="10" s="1"/>
  <c r="AA2008" i="10" s="1"/>
  <c r="AB2008" i="10" s="1"/>
  <c r="AC2008" i="10" s="1"/>
  <c r="K2009" i="10"/>
  <c r="L2009" i="10"/>
  <c r="J2009" i="10"/>
  <c r="M2009" i="10"/>
  <c r="Q2009" i="10"/>
  <c r="D2010" i="10"/>
  <c r="I2009" i="10"/>
  <c r="P2009" i="10"/>
  <c r="N2009" i="10"/>
  <c r="H2009" i="10"/>
  <c r="S2009" i="10" s="1"/>
  <c r="R2009" i="10"/>
  <c r="G2009" i="10" s="1"/>
  <c r="O2009" i="10"/>
  <c r="T2009" i="10" l="1"/>
  <c r="U2009" i="10" s="1"/>
  <c r="V2009" i="10" s="1"/>
  <c r="W2009" i="10" s="1"/>
  <c r="X2009" i="10" s="1"/>
  <c r="Y2009" i="10" s="1"/>
  <c r="Z2009" i="10" s="1"/>
  <c r="AA2009" i="10" s="1"/>
  <c r="AB2009" i="10" s="1"/>
  <c r="AC2009" i="10" s="1"/>
  <c r="D2011" i="10"/>
  <c r="P2010" i="10"/>
  <c r="H2010" i="10"/>
  <c r="S2010" i="10" s="1"/>
  <c r="M2010" i="10"/>
  <c r="O2010" i="10"/>
  <c r="I2010" i="10"/>
  <c r="N2010" i="10"/>
  <c r="J2010" i="10"/>
  <c r="L2010" i="10"/>
  <c r="R2010" i="10"/>
  <c r="G2010" i="10" s="1"/>
  <c r="Q2010" i="10"/>
  <c r="K2010" i="10"/>
  <c r="T2010" i="10" l="1"/>
  <c r="U2010" i="10" s="1"/>
  <c r="V2010" i="10" s="1"/>
  <c r="W2010" i="10" s="1"/>
  <c r="X2010" i="10" s="1"/>
  <c r="Y2010" i="10" s="1"/>
  <c r="Z2010" i="10" s="1"/>
  <c r="AA2010" i="10" s="1"/>
  <c r="AB2010" i="10" s="1"/>
  <c r="AC2010" i="10" s="1"/>
  <c r="H2011" i="10"/>
  <c r="S2011" i="10" s="1"/>
  <c r="K2011" i="10"/>
  <c r="P2011" i="10"/>
  <c r="M2011" i="10"/>
  <c r="R2011" i="10"/>
  <c r="G2011" i="10" s="1"/>
  <c r="J2011" i="10"/>
  <c r="L2011" i="10"/>
  <c r="Q2011" i="10"/>
  <c r="I2011" i="10"/>
  <c r="N2011" i="10"/>
  <c r="O2011" i="10"/>
  <c r="D2012" i="10"/>
  <c r="R2012" i="10" l="1"/>
  <c r="G2012" i="10" s="1"/>
  <c r="O2012" i="10"/>
  <c r="J2012" i="10"/>
  <c r="P2012" i="10"/>
  <c r="D2013" i="10"/>
  <c r="L2012" i="10"/>
  <c r="H2012" i="10"/>
  <c r="S2012" i="10" s="1"/>
  <c r="I2012" i="10"/>
  <c r="Q2012" i="10"/>
  <c r="N2012" i="10"/>
  <c r="M2012" i="10"/>
  <c r="K2012" i="10"/>
  <c r="T2011" i="10"/>
  <c r="U2011" i="10" s="1"/>
  <c r="V2011" i="10" s="1"/>
  <c r="W2011" i="10" s="1"/>
  <c r="X2011" i="10" s="1"/>
  <c r="Y2011" i="10" s="1"/>
  <c r="Z2011" i="10" s="1"/>
  <c r="AA2011" i="10" s="1"/>
  <c r="AB2011" i="10" s="1"/>
  <c r="AC2011" i="10" s="1"/>
  <c r="T2012" i="10" l="1"/>
  <c r="U2012" i="10" s="1"/>
  <c r="V2012" i="10" s="1"/>
  <c r="W2012" i="10" s="1"/>
  <c r="X2012" i="10" s="1"/>
  <c r="Y2012" i="10" s="1"/>
  <c r="Z2012" i="10" s="1"/>
  <c r="AA2012" i="10" s="1"/>
  <c r="AB2012" i="10" s="1"/>
  <c r="AC2012" i="10" s="1"/>
  <c r="I2013" i="10"/>
  <c r="Q2013" i="10"/>
  <c r="J2013" i="10"/>
  <c r="P2013" i="10"/>
  <c r="K2013" i="10"/>
  <c r="N2013" i="10"/>
  <c r="H2013" i="10"/>
  <c r="S2013" i="10" s="1"/>
  <c r="O2013" i="10"/>
  <c r="L2013" i="10"/>
  <c r="R2013" i="10"/>
  <c r="G2013" i="10" s="1"/>
  <c r="M2013" i="10"/>
  <c r="D2014" i="10"/>
  <c r="R2014" i="10" l="1"/>
  <c r="G2014" i="10" s="1"/>
  <c r="M2014" i="10"/>
  <c r="N2014" i="10"/>
  <c r="K2014" i="10"/>
  <c r="D2015" i="10"/>
  <c r="I2014" i="10"/>
  <c r="H2014" i="10"/>
  <c r="S2014" i="10" s="1"/>
  <c r="Q2014" i="10"/>
  <c r="P2014" i="10"/>
  <c r="J2014" i="10"/>
  <c r="L2014" i="10"/>
  <c r="O2014" i="10"/>
  <c r="T2013" i="10"/>
  <c r="U2013" i="10" s="1"/>
  <c r="V2013" i="10" s="1"/>
  <c r="W2013" i="10" s="1"/>
  <c r="X2013" i="10" s="1"/>
  <c r="Y2013" i="10" s="1"/>
  <c r="Z2013" i="10" s="1"/>
  <c r="AA2013" i="10" s="1"/>
  <c r="AB2013" i="10" s="1"/>
  <c r="AC2013" i="10" s="1"/>
  <c r="T2014" i="10" l="1"/>
  <c r="U2014" i="10" s="1"/>
  <c r="V2014" i="10" s="1"/>
  <c r="W2014" i="10" s="1"/>
  <c r="X2014" i="10" s="1"/>
  <c r="Y2014" i="10" s="1"/>
  <c r="Z2014" i="10" s="1"/>
  <c r="AA2014" i="10" s="1"/>
  <c r="AB2014" i="10" s="1"/>
  <c r="AC2014" i="10" s="1"/>
  <c r="I2015" i="10"/>
  <c r="K2015" i="10"/>
  <c r="J2015" i="10"/>
  <c r="D2016" i="10"/>
  <c r="O2015" i="10"/>
  <c r="Q2015" i="10"/>
  <c r="P2015" i="10"/>
  <c r="H2015" i="10"/>
  <c r="S2015" i="10" s="1"/>
  <c r="M2015" i="10"/>
  <c r="N2015" i="10"/>
  <c r="L2015" i="10"/>
  <c r="R2015" i="10"/>
  <c r="G2015" i="10" s="1"/>
  <c r="H2016" i="10" l="1"/>
  <c r="S2016" i="10" s="1"/>
  <c r="I2016" i="10"/>
  <c r="K2016" i="10"/>
  <c r="P2016" i="10"/>
  <c r="L2016" i="10"/>
  <c r="N2016" i="10"/>
  <c r="R2016" i="10"/>
  <c r="G2016" i="10" s="1"/>
  <c r="O2016" i="10"/>
  <c r="D2017" i="10"/>
  <c r="J2016" i="10"/>
  <c r="M2016" i="10"/>
  <c r="Q2016" i="10"/>
  <c r="T2015" i="10"/>
  <c r="U2015" i="10" s="1"/>
  <c r="V2015" i="10" s="1"/>
  <c r="W2015" i="10" s="1"/>
  <c r="X2015" i="10" s="1"/>
  <c r="Y2015" i="10" s="1"/>
  <c r="Z2015" i="10" s="1"/>
  <c r="AA2015" i="10" s="1"/>
  <c r="AB2015" i="10" s="1"/>
  <c r="AC2015" i="10" s="1"/>
  <c r="J2017" i="10" l="1"/>
  <c r="P2017" i="10"/>
  <c r="D2018" i="10"/>
  <c r="L2017" i="10"/>
  <c r="H2017" i="10"/>
  <c r="S2017" i="10" s="1"/>
  <c r="Q2017" i="10"/>
  <c r="K2017" i="10"/>
  <c r="M2017" i="10"/>
  <c r="N2017" i="10"/>
  <c r="I2017" i="10"/>
  <c r="O2017" i="10"/>
  <c r="R2017" i="10"/>
  <c r="G2017" i="10" s="1"/>
  <c r="T2016" i="10"/>
  <c r="U2016" i="10" s="1"/>
  <c r="V2016" i="10" s="1"/>
  <c r="W2016" i="10" s="1"/>
  <c r="X2016" i="10" s="1"/>
  <c r="Y2016" i="10" s="1"/>
  <c r="Z2016" i="10" s="1"/>
  <c r="AA2016" i="10" s="1"/>
  <c r="AB2016" i="10" s="1"/>
  <c r="AC2016" i="10" s="1"/>
  <c r="T2017" i="10" l="1"/>
  <c r="U2017" i="10" s="1"/>
  <c r="V2017" i="10" s="1"/>
  <c r="W2017" i="10" s="1"/>
  <c r="X2017" i="10" s="1"/>
  <c r="Y2017" i="10" s="1"/>
  <c r="Z2017" i="10" s="1"/>
  <c r="AA2017" i="10" s="1"/>
  <c r="AB2017" i="10" s="1"/>
  <c r="AC2017" i="10" s="1"/>
  <c r="K2018" i="10"/>
  <c r="Q2018" i="10"/>
  <c r="D2019" i="10"/>
  <c r="M2018" i="10"/>
  <c r="J2018" i="10"/>
  <c r="L2018" i="10"/>
  <c r="P2018" i="10"/>
  <c r="N2018" i="10"/>
  <c r="H2018" i="10"/>
  <c r="S2018" i="10" s="1"/>
  <c r="I2018" i="10"/>
  <c r="R2018" i="10"/>
  <c r="G2018" i="10" s="1"/>
  <c r="O2018" i="10"/>
  <c r="T2018" i="10" l="1"/>
  <c r="U2018" i="10" s="1"/>
  <c r="V2018" i="10" s="1"/>
  <c r="W2018" i="10" s="1"/>
  <c r="X2018" i="10" s="1"/>
  <c r="Y2018" i="10" s="1"/>
  <c r="Z2018" i="10" s="1"/>
  <c r="AA2018" i="10" s="1"/>
  <c r="AB2018" i="10" s="1"/>
  <c r="AC2018" i="10" s="1"/>
  <c r="P2019" i="10"/>
  <c r="K2019" i="10"/>
  <c r="L2019" i="10"/>
  <c r="N2019" i="10"/>
  <c r="I2019" i="10"/>
  <c r="J2019" i="10"/>
  <c r="H2019" i="10"/>
  <c r="S2019" i="10" s="1"/>
  <c r="Q2019" i="10"/>
  <c r="M2019" i="10"/>
  <c r="D2020" i="10"/>
  <c r="O2019" i="10"/>
  <c r="R2019" i="10"/>
  <c r="G2019" i="10" s="1"/>
  <c r="H2020" i="10" l="1"/>
  <c r="S2020" i="10" s="1"/>
  <c r="N2020" i="10"/>
  <c r="D2021" i="10"/>
  <c r="J2020" i="10"/>
  <c r="I2020" i="10"/>
  <c r="Q2020" i="10"/>
  <c r="O2020" i="10"/>
  <c r="L2020" i="10"/>
  <c r="K2020" i="10"/>
  <c r="M2020" i="10"/>
  <c r="P2020" i="10"/>
  <c r="R2020" i="10"/>
  <c r="G2020" i="10" s="1"/>
  <c r="T2019" i="10"/>
  <c r="U2019" i="10" s="1"/>
  <c r="V2019" i="10" s="1"/>
  <c r="W2019" i="10" s="1"/>
  <c r="X2019" i="10" s="1"/>
  <c r="Y2019" i="10" s="1"/>
  <c r="Z2019" i="10" s="1"/>
  <c r="AA2019" i="10" s="1"/>
  <c r="AB2019" i="10" s="1"/>
  <c r="AC2019" i="10" s="1"/>
  <c r="H2021" i="10" l="1"/>
  <c r="S2021" i="10" s="1"/>
  <c r="Q2021" i="10"/>
  <c r="I2021" i="10"/>
  <c r="N2021" i="10"/>
  <c r="P2021" i="10"/>
  <c r="M2021" i="10"/>
  <c r="J2021" i="10"/>
  <c r="L2021" i="10"/>
  <c r="D2022" i="10"/>
  <c r="O2021" i="10"/>
  <c r="R2021" i="10"/>
  <c r="G2021" i="10" s="1"/>
  <c r="K2021" i="10"/>
  <c r="T2020" i="10"/>
  <c r="U2020" i="10" s="1"/>
  <c r="V2020" i="10" s="1"/>
  <c r="W2020" i="10" s="1"/>
  <c r="X2020" i="10" s="1"/>
  <c r="Y2020" i="10" s="1"/>
  <c r="Z2020" i="10" s="1"/>
  <c r="AA2020" i="10" s="1"/>
  <c r="AB2020" i="10" s="1"/>
  <c r="AC2020" i="10" s="1"/>
  <c r="O2022" i="10" l="1"/>
  <c r="D2023" i="10"/>
  <c r="L2022" i="10"/>
  <c r="H2022" i="10"/>
  <c r="S2022" i="10" s="1"/>
  <c r="I2022" i="10"/>
  <c r="P2022" i="10"/>
  <c r="M2022" i="10"/>
  <c r="R2022" i="10"/>
  <c r="G2022" i="10" s="1"/>
  <c r="K2022" i="10"/>
  <c r="J2022" i="10"/>
  <c r="Q2022" i="10"/>
  <c r="N2022" i="10"/>
  <c r="T2021" i="10"/>
  <c r="U2021" i="10" s="1"/>
  <c r="V2021" i="10" s="1"/>
  <c r="W2021" i="10" s="1"/>
  <c r="X2021" i="10" s="1"/>
  <c r="Y2021" i="10" s="1"/>
  <c r="Z2021" i="10" s="1"/>
  <c r="AA2021" i="10" s="1"/>
  <c r="AB2021" i="10" s="1"/>
  <c r="AC2021" i="10" s="1"/>
  <c r="T2022" i="10" l="1"/>
  <c r="U2022" i="10" s="1"/>
  <c r="V2022" i="10" s="1"/>
  <c r="W2022" i="10" s="1"/>
  <c r="X2022" i="10" s="1"/>
  <c r="Y2022" i="10" s="1"/>
  <c r="Z2022" i="10" s="1"/>
  <c r="AA2022" i="10" s="1"/>
  <c r="AB2022" i="10" s="1"/>
  <c r="AC2022" i="10" s="1"/>
  <c r="H2023" i="10"/>
  <c r="S2023" i="10" s="1"/>
  <c r="R2023" i="10"/>
  <c r="G2023" i="10" s="1"/>
  <c r="N2023" i="10"/>
  <c r="K2023" i="10"/>
  <c r="Q2023" i="10"/>
  <c r="M2023" i="10"/>
  <c r="P2023" i="10"/>
  <c r="L2023" i="10"/>
  <c r="O2023" i="10"/>
  <c r="I2023" i="10"/>
  <c r="D2024" i="10"/>
  <c r="J2023" i="10"/>
  <c r="T2023" i="10" l="1"/>
  <c r="U2023" i="10" s="1"/>
  <c r="V2023" i="10" s="1"/>
  <c r="W2023" i="10" s="1"/>
  <c r="X2023" i="10" s="1"/>
  <c r="Y2023" i="10" s="1"/>
  <c r="Z2023" i="10" s="1"/>
  <c r="AA2023" i="10" s="1"/>
  <c r="AB2023" i="10" s="1"/>
  <c r="AC2023" i="10" s="1"/>
  <c r="H2024" i="10"/>
  <c r="S2024" i="10" s="1"/>
  <c r="O2024" i="10"/>
  <c r="D2025" i="10"/>
  <c r="K2024" i="10"/>
  <c r="I2024" i="10"/>
  <c r="M2024" i="10"/>
  <c r="N2024" i="10"/>
  <c r="P2024" i="10"/>
  <c r="J2024" i="10"/>
  <c r="Q2024" i="10"/>
  <c r="L2024" i="10"/>
  <c r="R2024" i="10"/>
  <c r="G2024" i="10" s="1"/>
  <c r="T2024" i="10" l="1"/>
  <c r="U2024" i="10" s="1"/>
  <c r="V2024" i="10" s="1"/>
  <c r="W2024" i="10" s="1"/>
  <c r="X2024" i="10" s="1"/>
  <c r="Y2024" i="10" s="1"/>
  <c r="Z2024" i="10" s="1"/>
  <c r="AA2024" i="10" s="1"/>
  <c r="AB2024" i="10" s="1"/>
  <c r="AC2024" i="10" s="1"/>
  <c r="J2025" i="10"/>
  <c r="K2025" i="10"/>
  <c r="P2025" i="10"/>
  <c r="H2025" i="10"/>
  <c r="S2025" i="10" s="1"/>
  <c r="I2025" i="10"/>
  <c r="Q2025" i="10"/>
  <c r="R2025" i="10"/>
  <c r="G2025" i="10" s="1"/>
  <c r="N2025" i="10"/>
  <c r="O2025" i="10"/>
  <c r="M2025" i="10"/>
  <c r="L2025" i="10"/>
  <c r="D2026" i="10"/>
  <c r="N2026" i="10" l="1"/>
  <c r="L2026" i="10"/>
  <c r="I2026" i="10"/>
  <c r="K2026" i="10"/>
  <c r="O2026" i="10"/>
  <c r="D2027" i="10"/>
  <c r="J2026" i="10"/>
  <c r="Q2026" i="10"/>
  <c r="H2026" i="10"/>
  <c r="S2026" i="10" s="1"/>
  <c r="R2026" i="10"/>
  <c r="G2026" i="10" s="1"/>
  <c r="P2026" i="10"/>
  <c r="M2026" i="10"/>
  <c r="T2025" i="10"/>
  <c r="U2025" i="10" s="1"/>
  <c r="V2025" i="10" s="1"/>
  <c r="W2025" i="10" s="1"/>
  <c r="X2025" i="10" s="1"/>
  <c r="Y2025" i="10" s="1"/>
  <c r="Z2025" i="10" s="1"/>
  <c r="AA2025" i="10" s="1"/>
  <c r="AB2025" i="10" s="1"/>
  <c r="AC2025" i="10" s="1"/>
  <c r="H2027" i="10" l="1"/>
  <c r="S2027" i="10" s="1"/>
  <c r="D2028" i="10"/>
  <c r="R2027" i="10"/>
  <c r="G2027" i="10" s="1"/>
  <c r="P2027" i="10"/>
  <c r="O2027" i="10"/>
  <c r="M2027" i="10"/>
  <c r="N2027" i="10"/>
  <c r="L2027" i="10"/>
  <c r="Q2027" i="10"/>
  <c r="J2027" i="10"/>
  <c r="K2027" i="10"/>
  <c r="I2027" i="10"/>
  <c r="T2026" i="10"/>
  <c r="U2026" i="10" s="1"/>
  <c r="V2026" i="10" s="1"/>
  <c r="W2026" i="10" s="1"/>
  <c r="X2026" i="10" s="1"/>
  <c r="Y2026" i="10" s="1"/>
  <c r="Z2026" i="10" s="1"/>
  <c r="AA2026" i="10" s="1"/>
  <c r="AB2026" i="10" s="1"/>
  <c r="AC2026" i="10" s="1"/>
  <c r="M2028" i="10" l="1"/>
  <c r="H2028" i="10"/>
  <c r="S2028" i="10" s="1"/>
  <c r="O2028" i="10"/>
  <c r="I2028" i="10"/>
  <c r="K2028" i="10"/>
  <c r="R2028" i="10"/>
  <c r="G2028" i="10" s="1"/>
  <c r="L2028" i="10"/>
  <c r="J2028" i="10"/>
  <c r="D2029" i="10"/>
  <c r="Q2028" i="10"/>
  <c r="N2028" i="10"/>
  <c r="P2028" i="10"/>
  <c r="T2027" i="10"/>
  <c r="U2027" i="10" s="1"/>
  <c r="V2027" i="10" s="1"/>
  <c r="W2027" i="10" s="1"/>
  <c r="X2027" i="10" s="1"/>
  <c r="Y2027" i="10" s="1"/>
  <c r="Z2027" i="10" s="1"/>
  <c r="AA2027" i="10" s="1"/>
  <c r="AB2027" i="10" s="1"/>
  <c r="AC2027" i="10" s="1"/>
  <c r="T2028" i="10" l="1"/>
  <c r="U2028" i="10" s="1"/>
  <c r="V2028" i="10" s="1"/>
  <c r="W2028" i="10" s="1"/>
  <c r="X2028" i="10" s="1"/>
  <c r="Y2028" i="10" s="1"/>
  <c r="Z2028" i="10" s="1"/>
  <c r="AA2028" i="10" s="1"/>
  <c r="AB2028" i="10" s="1"/>
  <c r="AC2028" i="10" s="1"/>
  <c r="K2029" i="10"/>
  <c r="R2029" i="10"/>
  <c r="G2029" i="10" s="1"/>
  <c r="I2029" i="10"/>
  <c r="Q2029" i="10"/>
  <c r="D2030" i="10"/>
  <c r="P2029" i="10"/>
  <c r="H2029" i="10"/>
  <c r="S2029" i="10" s="1"/>
  <c r="J2029" i="10"/>
  <c r="M2029" i="10"/>
  <c r="O2029" i="10"/>
  <c r="L2029" i="10"/>
  <c r="N2029" i="10"/>
  <c r="T2029" i="10" l="1"/>
  <c r="U2029" i="10" s="1"/>
  <c r="V2029" i="10" s="1"/>
  <c r="W2029" i="10" s="1"/>
  <c r="X2029" i="10" s="1"/>
  <c r="Y2029" i="10" s="1"/>
  <c r="Z2029" i="10" s="1"/>
  <c r="AA2029" i="10" s="1"/>
  <c r="AB2029" i="10" s="1"/>
  <c r="AC2029" i="10" s="1"/>
  <c r="L2030" i="10"/>
  <c r="N2030" i="10"/>
  <c r="O2030" i="10"/>
  <c r="D2031" i="10"/>
  <c r="M2030" i="10"/>
  <c r="H2030" i="10"/>
  <c r="S2030" i="10" s="1"/>
  <c r="K2030" i="10"/>
  <c r="I2030" i="10"/>
  <c r="R2030" i="10"/>
  <c r="G2030" i="10" s="1"/>
  <c r="Q2030" i="10"/>
  <c r="J2030" i="10"/>
  <c r="P2030" i="10"/>
  <c r="H2031" i="10" l="1"/>
  <c r="S2031" i="10" s="1"/>
  <c r="K2031" i="10"/>
  <c r="R2031" i="10"/>
  <c r="G2031" i="10" s="1"/>
  <c r="J2031" i="10"/>
  <c r="N2031" i="10"/>
  <c r="L2031" i="10"/>
  <c r="P2031" i="10"/>
  <c r="O2031" i="10"/>
  <c r="D2032" i="10"/>
  <c r="Q2031" i="10"/>
  <c r="I2031" i="10"/>
  <c r="M2031" i="10"/>
  <c r="T2030" i="10"/>
  <c r="U2030" i="10" s="1"/>
  <c r="V2030" i="10" s="1"/>
  <c r="W2030" i="10" s="1"/>
  <c r="X2030" i="10" s="1"/>
  <c r="Y2030" i="10" s="1"/>
  <c r="Z2030" i="10" s="1"/>
  <c r="AA2030" i="10" s="1"/>
  <c r="AB2030" i="10" s="1"/>
  <c r="AC2030" i="10" s="1"/>
  <c r="H2032" i="10" l="1"/>
  <c r="S2032" i="10" s="1"/>
  <c r="Q2032" i="10"/>
  <c r="P2032" i="10"/>
  <c r="D2033" i="10"/>
  <c r="L2032" i="10"/>
  <c r="J2032" i="10"/>
  <c r="O2032" i="10"/>
  <c r="I2032" i="10"/>
  <c r="N2032" i="10"/>
  <c r="K2032" i="10"/>
  <c r="R2032" i="10"/>
  <c r="G2032" i="10" s="1"/>
  <c r="M2032" i="10"/>
  <c r="T2031" i="10"/>
  <c r="U2031" i="10" s="1"/>
  <c r="V2031" i="10" s="1"/>
  <c r="W2031" i="10" s="1"/>
  <c r="X2031" i="10" s="1"/>
  <c r="Y2031" i="10" s="1"/>
  <c r="Z2031" i="10" s="1"/>
  <c r="AA2031" i="10" s="1"/>
  <c r="AB2031" i="10" s="1"/>
  <c r="AC2031" i="10" s="1"/>
  <c r="H2033" i="10" l="1"/>
  <c r="S2033" i="10" s="1"/>
  <c r="K2033" i="10"/>
  <c r="O2033" i="10"/>
  <c r="J2033" i="10"/>
  <c r="R2033" i="10"/>
  <c r="G2033" i="10" s="1"/>
  <c r="N2033" i="10"/>
  <c r="L2033" i="10"/>
  <c r="P2033" i="10"/>
  <c r="D2034" i="10"/>
  <c r="M2033" i="10"/>
  <c r="Q2033" i="10"/>
  <c r="I2033" i="10"/>
  <c r="T2032" i="10"/>
  <c r="U2032" i="10" s="1"/>
  <c r="V2032" i="10" s="1"/>
  <c r="W2032" i="10" s="1"/>
  <c r="X2032" i="10" s="1"/>
  <c r="Y2032" i="10" s="1"/>
  <c r="Z2032" i="10" s="1"/>
  <c r="AA2032" i="10" s="1"/>
  <c r="AB2032" i="10" s="1"/>
  <c r="AC2032" i="10" s="1"/>
  <c r="O2034" i="10" l="1"/>
  <c r="J2034" i="10"/>
  <c r="D2035" i="10"/>
  <c r="Q2034" i="10"/>
  <c r="H2034" i="10"/>
  <c r="S2034" i="10" s="1"/>
  <c r="P2034" i="10"/>
  <c r="M2034" i="10"/>
  <c r="I2034" i="10"/>
  <c r="N2034" i="10"/>
  <c r="K2034" i="10"/>
  <c r="L2034" i="10"/>
  <c r="R2034" i="10"/>
  <c r="G2034" i="10" s="1"/>
  <c r="T2033" i="10"/>
  <c r="U2033" i="10" s="1"/>
  <c r="V2033" i="10" s="1"/>
  <c r="W2033" i="10" s="1"/>
  <c r="X2033" i="10" s="1"/>
  <c r="Y2033" i="10" s="1"/>
  <c r="Z2033" i="10" s="1"/>
  <c r="AA2033" i="10" s="1"/>
  <c r="AB2033" i="10" s="1"/>
  <c r="AC2033" i="10" s="1"/>
  <c r="T2034" i="10" l="1"/>
  <c r="U2034" i="10" s="1"/>
  <c r="V2034" i="10" s="1"/>
  <c r="W2034" i="10" s="1"/>
  <c r="X2034" i="10" s="1"/>
  <c r="Y2034" i="10" s="1"/>
  <c r="Z2034" i="10" s="1"/>
  <c r="AA2034" i="10" s="1"/>
  <c r="AB2034" i="10" s="1"/>
  <c r="AC2034" i="10" s="1"/>
  <c r="H2035" i="10"/>
  <c r="S2035" i="10" s="1"/>
  <c r="O2035" i="10"/>
  <c r="R2035" i="10"/>
  <c r="G2035" i="10" s="1"/>
  <c r="N2035" i="10"/>
  <c r="P2035" i="10"/>
  <c r="M2035" i="10"/>
  <c r="L2035" i="10"/>
  <c r="Q2035" i="10"/>
  <c r="I2035" i="10"/>
  <c r="D2036" i="10"/>
  <c r="J2035" i="10"/>
  <c r="K2035" i="10"/>
  <c r="T2035" i="10" l="1"/>
  <c r="U2035" i="10" s="1"/>
  <c r="V2035" i="10" s="1"/>
  <c r="W2035" i="10" s="1"/>
  <c r="X2035" i="10" s="1"/>
  <c r="Y2035" i="10" s="1"/>
  <c r="Z2035" i="10" s="1"/>
  <c r="AA2035" i="10" s="1"/>
  <c r="AB2035" i="10" s="1"/>
  <c r="AC2035" i="10" s="1"/>
  <c r="H2036" i="10"/>
  <c r="S2036" i="10" s="1"/>
  <c r="P2036" i="10"/>
  <c r="D2037" i="10"/>
  <c r="R2036" i="10"/>
  <c r="G2036" i="10" s="1"/>
  <c r="I2036" i="10"/>
  <c r="L2036" i="10"/>
  <c r="N2036" i="10"/>
  <c r="Q2036" i="10"/>
  <c r="O2036" i="10"/>
  <c r="J2036" i="10"/>
  <c r="K2036" i="10"/>
  <c r="M2036" i="10"/>
  <c r="J2037" i="10" l="1"/>
  <c r="P2037" i="10"/>
  <c r="D2038" i="10"/>
  <c r="Q2037" i="10"/>
  <c r="N2037" i="10"/>
  <c r="M2037" i="10"/>
  <c r="H2037" i="10"/>
  <c r="S2037" i="10" s="1"/>
  <c r="K2037" i="10"/>
  <c r="L2037" i="10"/>
  <c r="O2037" i="10"/>
  <c r="I2037" i="10"/>
  <c r="R2037" i="10"/>
  <c r="G2037" i="10" s="1"/>
  <c r="T2036" i="10"/>
  <c r="U2036" i="10" s="1"/>
  <c r="V2036" i="10" s="1"/>
  <c r="W2036" i="10" s="1"/>
  <c r="X2036" i="10" s="1"/>
  <c r="Y2036" i="10" s="1"/>
  <c r="Z2036" i="10" s="1"/>
  <c r="AA2036" i="10" s="1"/>
  <c r="AB2036" i="10" s="1"/>
  <c r="AC2036" i="10" s="1"/>
  <c r="T2037" i="10" l="1"/>
  <c r="U2037" i="10" s="1"/>
  <c r="V2037" i="10" s="1"/>
  <c r="W2037" i="10" s="1"/>
  <c r="X2037" i="10" s="1"/>
  <c r="Y2037" i="10" s="1"/>
  <c r="Z2037" i="10" s="1"/>
  <c r="AA2037" i="10" s="1"/>
  <c r="AB2037" i="10" s="1"/>
  <c r="AC2037" i="10" s="1"/>
  <c r="J2038" i="10"/>
  <c r="N2038" i="10"/>
  <c r="Q2038" i="10"/>
  <c r="O2038" i="10"/>
  <c r="M2038" i="10"/>
  <c r="K2038" i="10"/>
  <c r="L2038" i="10"/>
  <c r="H2038" i="10"/>
  <c r="S2038" i="10" s="1"/>
  <c r="P2038" i="10"/>
  <c r="R2038" i="10"/>
  <c r="G2038" i="10" s="1"/>
  <c r="D2039" i="10"/>
  <c r="I2038" i="10"/>
  <c r="T2038" i="10" l="1"/>
  <c r="U2038" i="10" s="1"/>
  <c r="V2038" i="10" s="1"/>
  <c r="W2038" i="10" s="1"/>
  <c r="X2038" i="10" s="1"/>
  <c r="Y2038" i="10" s="1"/>
  <c r="Z2038" i="10" s="1"/>
  <c r="AA2038" i="10" s="1"/>
  <c r="AB2038" i="10" s="1"/>
  <c r="AC2038" i="10" s="1"/>
  <c r="H2039" i="10"/>
  <c r="S2039" i="10" s="1"/>
  <c r="J2039" i="10"/>
  <c r="D2040" i="10"/>
  <c r="K2039" i="10"/>
  <c r="L2039" i="10"/>
  <c r="M2039" i="10"/>
  <c r="R2039" i="10"/>
  <c r="G2039" i="10" s="1"/>
  <c r="Q2039" i="10"/>
  <c r="N2039" i="10"/>
  <c r="I2039" i="10"/>
  <c r="O2039" i="10"/>
  <c r="P2039" i="10"/>
  <c r="R2040" i="10" l="1"/>
  <c r="G2040" i="10" s="1"/>
  <c r="P2040" i="10"/>
  <c r="M2040" i="10"/>
  <c r="O2040" i="10"/>
  <c r="J2040" i="10"/>
  <c r="Q2040" i="10"/>
  <c r="K2040" i="10"/>
  <c r="H2040" i="10"/>
  <c r="S2040" i="10" s="1"/>
  <c r="L2040" i="10"/>
  <c r="I2040" i="10"/>
  <c r="D2041" i="10"/>
  <c r="N2040" i="10"/>
  <c r="T2039" i="10"/>
  <c r="U2039" i="10" s="1"/>
  <c r="V2039" i="10" s="1"/>
  <c r="W2039" i="10" s="1"/>
  <c r="X2039" i="10" s="1"/>
  <c r="Y2039" i="10" s="1"/>
  <c r="Z2039" i="10" s="1"/>
  <c r="AA2039" i="10" s="1"/>
  <c r="AB2039" i="10" s="1"/>
  <c r="AC2039" i="10" s="1"/>
  <c r="R2041" i="10" l="1"/>
  <c r="G2041" i="10" s="1"/>
  <c r="D2042" i="10"/>
  <c r="L2041" i="10"/>
  <c r="H2041" i="10"/>
  <c r="S2041" i="10" s="1"/>
  <c r="P2041" i="10"/>
  <c r="N2041" i="10"/>
  <c r="O2041" i="10"/>
  <c r="J2041" i="10"/>
  <c r="M2041" i="10"/>
  <c r="K2041" i="10"/>
  <c r="I2041" i="10"/>
  <c r="Q2041" i="10"/>
  <c r="T2040" i="10"/>
  <c r="U2040" i="10" s="1"/>
  <c r="V2040" i="10" s="1"/>
  <c r="W2040" i="10" s="1"/>
  <c r="X2040" i="10" s="1"/>
  <c r="Y2040" i="10" s="1"/>
  <c r="Z2040" i="10" s="1"/>
  <c r="AA2040" i="10" s="1"/>
  <c r="AB2040" i="10" s="1"/>
  <c r="AC2040" i="10" s="1"/>
  <c r="T2041" i="10" l="1"/>
  <c r="U2041" i="10" s="1"/>
  <c r="V2041" i="10" s="1"/>
  <c r="W2041" i="10" s="1"/>
  <c r="X2041" i="10" s="1"/>
  <c r="Y2041" i="10" s="1"/>
  <c r="Z2041" i="10" s="1"/>
  <c r="AA2041" i="10" s="1"/>
  <c r="AB2041" i="10" s="1"/>
  <c r="AC2041" i="10" s="1"/>
  <c r="D2043" i="10"/>
  <c r="L2042" i="10"/>
  <c r="Q2042" i="10"/>
  <c r="M2042" i="10"/>
  <c r="H2042" i="10"/>
  <c r="S2042" i="10" s="1"/>
  <c r="J2042" i="10"/>
  <c r="O2042" i="10"/>
  <c r="P2042" i="10"/>
  <c r="I2042" i="10"/>
  <c r="R2042" i="10"/>
  <c r="G2042" i="10" s="1"/>
  <c r="K2042" i="10"/>
  <c r="N2042" i="10"/>
  <c r="H2043" i="10" l="1"/>
  <c r="S2043" i="10" s="1"/>
  <c r="O2043" i="10"/>
  <c r="I2043" i="10"/>
  <c r="P2043" i="10"/>
  <c r="Q2043" i="10"/>
  <c r="K2043" i="10"/>
  <c r="D2044" i="10"/>
  <c r="J2043" i="10"/>
  <c r="M2043" i="10"/>
  <c r="L2043" i="10"/>
  <c r="N2043" i="10"/>
  <c r="R2043" i="10"/>
  <c r="G2043" i="10" s="1"/>
  <c r="T2042" i="10"/>
  <c r="U2042" i="10" s="1"/>
  <c r="V2042" i="10" s="1"/>
  <c r="W2042" i="10" s="1"/>
  <c r="X2042" i="10" s="1"/>
  <c r="Y2042" i="10" s="1"/>
  <c r="Z2042" i="10" s="1"/>
  <c r="AA2042" i="10" s="1"/>
  <c r="AB2042" i="10" s="1"/>
  <c r="AC2042" i="10" s="1"/>
  <c r="D2045" i="10" l="1"/>
  <c r="H2044" i="10"/>
  <c r="S2044" i="10" s="1"/>
  <c r="R2044" i="10"/>
  <c r="G2044" i="10" s="1"/>
  <c r="N2044" i="10"/>
  <c r="K2044" i="10"/>
  <c r="M2044" i="10"/>
  <c r="O2044" i="10"/>
  <c r="J2044" i="10"/>
  <c r="I2044" i="10"/>
  <c r="L2044" i="10"/>
  <c r="P2044" i="10"/>
  <c r="Q2044" i="10"/>
  <c r="T2043" i="10"/>
  <c r="U2043" i="10" s="1"/>
  <c r="V2043" i="10" s="1"/>
  <c r="W2043" i="10" s="1"/>
  <c r="X2043" i="10" s="1"/>
  <c r="Y2043" i="10" s="1"/>
  <c r="Z2043" i="10" s="1"/>
  <c r="AA2043" i="10" s="1"/>
  <c r="AB2043" i="10" s="1"/>
  <c r="AC2043" i="10" s="1"/>
  <c r="T2044" i="10" l="1"/>
  <c r="U2044" i="10" s="1"/>
  <c r="V2044" i="10" s="1"/>
  <c r="W2044" i="10" s="1"/>
  <c r="X2044" i="10" s="1"/>
  <c r="Y2044" i="10" s="1"/>
  <c r="Z2044" i="10" s="1"/>
  <c r="AA2044" i="10" s="1"/>
  <c r="AB2044" i="10" s="1"/>
  <c r="AC2044" i="10" s="1"/>
  <c r="L2045" i="10"/>
  <c r="O2045" i="10"/>
  <c r="Q2045" i="10"/>
  <c r="K2045" i="10"/>
  <c r="I2045" i="10"/>
  <c r="D2046" i="10"/>
  <c r="M2045" i="10"/>
  <c r="J2045" i="10"/>
  <c r="R2045" i="10"/>
  <c r="G2045" i="10" s="1"/>
  <c r="N2045" i="10"/>
  <c r="P2045" i="10"/>
  <c r="H2045" i="10"/>
  <c r="S2045" i="10" s="1"/>
  <c r="T2045" i="10" l="1"/>
  <c r="U2045" i="10" s="1"/>
  <c r="V2045" i="10" s="1"/>
  <c r="W2045" i="10" s="1"/>
  <c r="X2045" i="10" s="1"/>
  <c r="Y2045" i="10" s="1"/>
  <c r="Z2045" i="10" s="1"/>
  <c r="AA2045" i="10" s="1"/>
  <c r="AB2045" i="10" s="1"/>
  <c r="AC2045" i="10" s="1"/>
  <c r="D2047" i="10"/>
  <c r="I2046" i="10"/>
  <c r="L2046" i="10"/>
  <c r="J2046" i="10"/>
  <c r="Q2046" i="10"/>
  <c r="P2046" i="10"/>
  <c r="K2046" i="10"/>
  <c r="N2046" i="10"/>
  <c r="R2046" i="10"/>
  <c r="G2046" i="10" s="1"/>
  <c r="O2046" i="10"/>
  <c r="M2046" i="10"/>
  <c r="H2046" i="10"/>
  <c r="S2046" i="10" s="1"/>
  <c r="H2047" i="10" l="1"/>
  <c r="S2047" i="10" s="1"/>
  <c r="L2047" i="10"/>
  <c r="N2047" i="10"/>
  <c r="R2047" i="10"/>
  <c r="G2047" i="10" s="1"/>
  <c r="Q2047" i="10"/>
  <c r="K2047" i="10"/>
  <c r="D2048" i="10"/>
  <c r="M2047" i="10"/>
  <c r="O2047" i="10"/>
  <c r="I2047" i="10"/>
  <c r="J2047" i="10"/>
  <c r="P2047" i="10"/>
  <c r="T2046" i="10"/>
  <c r="U2046" i="10" s="1"/>
  <c r="V2046" i="10" s="1"/>
  <c r="W2046" i="10" s="1"/>
  <c r="X2046" i="10" s="1"/>
  <c r="Y2046" i="10" s="1"/>
  <c r="Z2046" i="10" s="1"/>
  <c r="AA2046" i="10" s="1"/>
  <c r="AB2046" i="10" s="1"/>
  <c r="AC2046" i="10" s="1"/>
  <c r="D2049" i="10" l="1"/>
  <c r="J2048" i="10"/>
  <c r="Q2048" i="10"/>
  <c r="O2048" i="10"/>
  <c r="M2048" i="10"/>
  <c r="P2048" i="10"/>
  <c r="K2048" i="10"/>
  <c r="H2048" i="10"/>
  <c r="S2048" i="10" s="1"/>
  <c r="N2048" i="10"/>
  <c r="L2048" i="10"/>
  <c r="I2048" i="10"/>
  <c r="R2048" i="10"/>
  <c r="G2048" i="10" s="1"/>
  <c r="T2047" i="10"/>
  <c r="U2047" i="10" s="1"/>
  <c r="V2047" i="10" s="1"/>
  <c r="W2047" i="10" s="1"/>
  <c r="X2047" i="10" s="1"/>
  <c r="Y2047" i="10" s="1"/>
  <c r="Z2047" i="10" s="1"/>
  <c r="AA2047" i="10" s="1"/>
  <c r="AB2047" i="10" s="1"/>
  <c r="AC2047" i="10" s="1"/>
  <c r="T2048" i="10" l="1"/>
  <c r="U2048" i="10" s="1"/>
  <c r="V2048" i="10" s="1"/>
  <c r="W2048" i="10" s="1"/>
  <c r="X2048" i="10" s="1"/>
  <c r="Y2048" i="10" s="1"/>
  <c r="Z2048" i="10" s="1"/>
  <c r="AA2048" i="10" s="1"/>
  <c r="AB2048" i="10" s="1"/>
  <c r="AC2048" i="10" s="1"/>
  <c r="H2049" i="10"/>
  <c r="S2049" i="10" s="1"/>
  <c r="R2049" i="10"/>
  <c r="G2049" i="10" s="1"/>
  <c r="J2049" i="10"/>
  <c r="L2049" i="10"/>
  <c r="I2049" i="10"/>
  <c r="D2050" i="10"/>
  <c r="N2049" i="10"/>
  <c r="M2049" i="10"/>
  <c r="Q2049" i="10"/>
  <c r="O2049" i="10"/>
  <c r="P2049" i="10"/>
  <c r="K2049" i="10"/>
  <c r="T2049" i="10" l="1"/>
  <c r="U2049" i="10" s="1"/>
  <c r="V2049" i="10" s="1"/>
  <c r="W2049" i="10" s="1"/>
  <c r="X2049" i="10" s="1"/>
  <c r="Y2049" i="10" s="1"/>
  <c r="Z2049" i="10" s="1"/>
  <c r="AA2049" i="10" s="1"/>
  <c r="AB2049" i="10" s="1"/>
  <c r="AC2049" i="10" s="1"/>
  <c r="H2050" i="10"/>
  <c r="S2050" i="10" s="1"/>
  <c r="D2051" i="10"/>
  <c r="R2050" i="10"/>
  <c r="G2050" i="10" s="1"/>
  <c r="O2050" i="10"/>
  <c r="P2050" i="10"/>
  <c r="J2050" i="10"/>
  <c r="Q2050" i="10"/>
  <c r="K2050" i="10"/>
  <c r="M2050" i="10"/>
  <c r="L2050" i="10"/>
  <c r="N2050" i="10"/>
  <c r="I2050" i="10"/>
  <c r="T2050" i="10" l="1"/>
  <c r="U2050" i="10" s="1"/>
  <c r="V2050" i="10" s="1"/>
  <c r="W2050" i="10" s="1"/>
  <c r="X2050" i="10" s="1"/>
  <c r="Y2050" i="10" s="1"/>
  <c r="Z2050" i="10" s="1"/>
  <c r="AA2050" i="10" s="1"/>
  <c r="AB2050" i="10" s="1"/>
  <c r="AC2050" i="10" s="1"/>
  <c r="N2051" i="10"/>
  <c r="K2051" i="10"/>
  <c r="Q2051" i="10"/>
  <c r="O2051" i="10"/>
  <c r="I2051" i="10"/>
  <c r="D2052" i="10"/>
  <c r="M2051" i="10"/>
  <c r="H2051" i="10"/>
  <c r="S2051" i="10" s="1"/>
  <c r="P2051" i="10"/>
  <c r="J2051" i="10"/>
  <c r="L2051" i="10"/>
  <c r="R2051" i="10"/>
  <c r="G2051" i="10" s="1"/>
  <c r="H2052" i="10" l="1"/>
  <c r="S2052" i="10" s="1"/>
  <c r="D2053" i="10"/>
  <c r="M2052" i="10"/>
  <c r="K2052" i="10"/>
  <c r="N2052" i="10"/>
  <c r="Q2052" i="10"/>
  <c r="I2052" i="10"/>
  <c r="J2052" i="10"/>
  <c r="O2052" i="10"/>
  <c r="P2052" i="10"/>
  <c r="L2052" i="10"/>
  <c r="R2052" i="10"/>
  <c r="G2052" i="10" s="1"/>
  <c r="T2051" i="10"/>
  <c r="U2051" i="10" s="1"/>
  <c r="V2051" i="10" s="1"/>
  <c r="W2051" i="10" s="1"/>
  <c r="X2051" i="10" s="1"/>
  <c r="Y2051" i="10" s="1"/>
  <c r="Z2051" i="10" s="1"/>
  <c r="AA2051" i="10" s="1"/>
  <c r="AB2051" i="10" s="1"/>
  <c r="AC2051" i="10" s="1"/>
  <c r="I2053" i="10" l="1"/>
  <c r="L2053" i="10"/>
  <c r="R2053" i="10"/>
  <c r="G2053" i="10" s="1"/>
  <c r="P2053" i="10"/>
  <c r="D2054" i="10"/>
  <c r="Q2053" i="10"/>
  <c r="H2053" i="10"/>
  <c r="S2053" i="10" s="1"/>
  <c r="M2053" i="10"/>
  <c r="K2053" i="10"/>
  <c r="N2053" i="10"/>
  <c r="O2053" i="10"/>
  <c r="J2053" i="10"/>
  <c r="T2052" i="10"/>
  <c r="U2052" i="10" s="1"/>
  <c r="V2052" i="10" s="1"/>
  <c r="W2052" i="10" s="1"/>
  <c r="X2052" i="10" s="1"/>
  <c r="Y2052" i="10" s="1"/>
  <c r="Z2052" i="10" s="1"/>
  <c r="AA2052" i="10" s="1"/>
  <c r="AB2052" i="10" s="1"/>
  <c r="AC2052" i="10" s="1"/>
  <c r="T2053" i="10" l="1"/>
  <c r="U2053" i="10" s="1"/>
  <c r="V2053" i="10" s="1"/>
  <c r="W2053" i="10" s="1"/>
  <c r="X2053" i="10" s="1"/>
  <c r="Y2053" i="10" s="1"/>
  <c r="Z2053" i="10" s="1"/>
  <c r="AA2053" i="10" s="1"/>
  <c r="AB2053" i="10" s="1"/>
  <c r="AC2053" i="10" s="1"/>
  <c r="D2055" i="10"/>
  <c r="R2054" i="10"/>
  <c r="G2054" i="10" s="1"/>
  <c r="Q2054" i="10"/>
  <c r="I2054" i="10"/>
  <c r="K2054" i="10"/>
  <c r="O2054" i="10"/>
  <c r="N2054" i="10"/>
  <c r="P2054" i="10"/>
  <c r="H2054" i="10"/>
  <c r="S2054" i="10" s="1"/>
  <c r="L2054" i="10"/>
  <c r="M2054" i="10"/>
  <c r="J2054" i="10"/>
  <c r="T2054" i="10" l="1"/>
  <c r="U2054" i="10" s="1"/>
  <c r="V2054" i="10" s="1"/>
  <c r="W2054" i="10" s="1"/>
  <c r="X2054" i="10" s="1"/>
  <c r="Y2054" i="10" s="1"/>
  <c r="Z2054" i="10" s="1"/>
  <c r="AA2054" i="10" s="1"/>
  <c r="AB2054" i="10" s="1"/>
  <c r="AC2054" i="10" s="1"/>
  <c r="N2055" i="10"/>
  <c r="I2055" i="10"/>
  <c r="P2055" i="10"/>
  <c r="R2055" i="10"/>
  <c r="G2055" i="10" s="1"/>
  <c r="D2056" i="10"/>
  <c r="Q2055" i="10"/>
  <c r="H2055" i="10"/>
  <c r="S2055" i="10" s="1"/>
  <c r="J2055" i="10"/>
  <c r="O2055" i="10"/>
  <c r="M2055" i="10"/>
  <c r="L2055" i="10"/>
  <c r="K2055" i="10"/>
  <c r="H2056" i="10" l="1"/>
  <c r="S2056" i="10" s="1"/>
  <c r="L2056" i="10"/>
  <c r="M2056" i="10"/>
  <c r="Q2056" i="10"/>
  <c r="K2056" i="10"/>
  <c r="J2056" i="10"/>
  <c r="R2056" i="10"/>
  <c r="G2056" i="10" s="1"/>
  <c r="P2056" i="10"/>
  <c r="I2056" i="10"/>
  <c r="D2057" i="10"/>
  <c r="N2056" i="10"/>
  <c r="O2056" i="10"/>
  <c r="T2055" i="10"/>
  <c r="U2055" i="10" s="1"/>
  <c r="V2055" i="10" s="1"/>
  <c r="W2055" i="10" s="1"/>
  <c r="X2055" i="10" s="1"/>
  <c r="Y2055" i="10" s="1"/>
  <c r="Z2055" i="10" s="1"/>
  <c r="AA2055" i="10" s="1"/>
  <c r="AB2055" i="10" s="1"/>
  <c r="AC2055" i="10" s="1"/>
  <c r="I2057" i="10" l="1"/>
  <c r="P2057" i="10"/>
  <c r="D2058" i="10"/>
  <c r="L2057" i="10"/>
  <c r="H2057" i="10"/>
  <c r="S2057" i="10" s="1"/>
  <c r="O2057" i="10"/>
  <c r="M2057" i="10"/>
  <c r="N2057" i="10"/>
  <c r="J2057" i="10"/>
  <c r="K2057" i="10"/>
  <c r="R2057" i="10"/>
  <c r="G2057" i="10" s="1"/>
  <c r="Q2057" i="10"/>
  <c r="T2056" i="10"/>
  <c r="U2056" i="10" s="1"/>
  <c r="V2056" i="10" s="1"/>
  <c r="W2056" i="10" s="1"/>
  <c r="X2056" i="10" s="1"/>
  <c r="Y2056" i="10" s="1"/>
  <c r="Z2056" i="10" s="1"/>
  <c r="AA2056" i="10" s="1"/>
  <c r="AB2056" i="10" s="1"/>
  <c r="AC2056" i="10" s="1"/>
  <c r="T2057" i="10" l="1"/>
  <c r="U2057" i="10" s="1"/>
  <c r="V2057" i="10" s="1"/>
  <c r="W2057" i="10" s="1"/>
  <c r="X2057" i="10" s="1"/>
  <c r="Y2057" i="10" s="1"/>
  <c r="Z2057" i="10" s="1"/>
  <c r="AA2057" i="10" s="1"/>
  <c r="AB2057" i="10" s="1"/>
  <c r="AC2057" i="10" s="1"/>
  <c r="H2058" i="10"/>
  <c r="S2058" i="10" s="1"/>
  <c r="Q2058" i="10"/>
  <c r="N2058" i="10"/>
  <c r="K2058" i="10"/>
  <c r="L2058" i="10"/>
  <c r="M2058" i="10"/>
  <c r="R2058" i="10"/>
  <c r="G2058" i="10" s="1"/>
  <c r="J2058" i="10"/>
  <c r="P2058" i="10"/>
  <c r="D2059" i="10"/>
  <c r="O2058" i="10"/>
  <c r="I2058" i="10"/>
  <c r="T2058" i="10" l="1"/>
  <c r="U2058" i="10" s="1"/>
  <c r="V2058" i="10" s="1"/>
  <c r="W2058" i="10" s="1"/>
  <c r="X2058" i="10" s="1"/>
  <c r="Y2058" i="10" s="1"/>
  <c r="Z2058" i="10" s="1"/>
  <c r="AA2058" i="10" s="1"/>
  <c r="AB2058" i="10" s="1"/>
  <c r="AC2058" i="10" s="1"/>
  <c r="I2059" i="10"/>
  <c r="O2059" i="10"/>
  <c r="D2060" i="10"/>
  <c r="M2059" i="10"/>
  <c r="H2059" i="10"/>
  <c r="S2059" i="10" s="1"/>
  <c r="N2059" i="10"/>
  <c r="L2059" i="10"/>
  <c r="Q2059" i="10"/>
  <c r="P2059" i="10"/>
  <c r="J2059" i="10"/>
  <c r="K2059" i="10"/>
  <c r="R2059" i="10"/>
  <c r="G2059" i="10" s="1"/>
  <c r="M2060" i="10" l="1"/>
  <c r="K2060" i="10"/>
  <c r="D2061" i="10"/>
  <c r="Q2060" i="10"/>
  <c r="O2060" i="10"/>
  <c r="J2060" i="10"/>
  <c r="H2060" i="10"/>
  <c r="S2060" i="10" s="1"/>
  <c r="N2060" i="10"/>
  <c r="I2060" i="10"/>
  <c r="P2060" i="10"/>
  <c r="L2060" i="10"/>
  <c r="R2060" i="10"/>
  <c r="G2060" i="10" s="1"/>
  <c r="T2059" i="10"/>
  <c r="U2059" i="10" s="1"/>
  <c r="V2059" i="10" s="1"/>
  <c r="W2059" i="10" s="1"/>
  <c r="X2059" i="10" s="1"/>
  <c r="Y2059" i="10" s="1"/>
  <c r="Z2059" i="10" s="1"/>
  <c r="AA2059" i="10" s="1"/>
  <c r="AB2059" i="10" s="1"/>
  <c r="AC2059" i="10" s="1"/>
  <c r="T2060" i="10" l="1"/>
  <c r="U2060" i="10" s="1"/>
  <c r="V2060" i="10" s="1"/>
  <c r="W2060" i="10" s="1"/>
  <c r="X2060" i="10" s="1"/>
  <c r="Y2060" i="10" s="1"/>
  <c r="Z2060" i="10" s="1"/>
  <c r="AA2060" i="10" s="1"/>
  <c r="AB2060" i="10" s="1"/>
  <c r="AC2060" i="10" s="1"/>
  <c r="H2061" i="10"/>
  <c r="S2061" i="10" s="1"/>
  <c r="K2061" i="10"/>
  <c r="O2061" i="10"/>
  <c r="R2061" i="10"/>
  <c r="G2061" i="10" s="1"/>
  <c r="P2061" i="10"/>
  <c r="I2061" i="10"/>
  <c r="Q2061" i="10"/>
  <c r="D2062" i="10"/>
  <c r="M2061" i="10"/>
  <c r="L2061" i="10"/>
  <c r="N2061" i="10"/>
  <c r="J2061" i="10"/>
  <c r="H2062" i="10" l="1"/>
  <c r="S2062" i="10" s="1"/>
  <c r="N2062" i="10"/>
  <c r="D2063" i="10"/>
  <c r="P2062" i="10"/>
  <c r="M2062" i="10"/>
  <c r="L2062" i="10"/>
  <c r="O2062" i="10"/>
  <c r="Q2062" i="10"/>
  <c r="J2062" i="10"/>
  <c r="K2062" i="10"/>
  <c r="I2062" i="10"/>
  <c r="R2062" i="10"/>
  <c r="G2062" i="10" s="1"/>
  <c r="T2061" i="10"/>
  <c r="U2061" i="10" s="1"/>
  <c r="V2061" i="10" s="1"/>
  <c r="W2061" i="10" s="1"/>
  <c r="X2061" i="10" s="1"/>
  <c r="Y2061" i="10" s="1"/>
  <c r="Z2061" i="10" s="1"/>
  <c r="AA2061" i="10" s="1"/>
  <c r="AB2061" i="10" s="1"/>
  <c r="AC2061" i="10" s="1"/>
  <c r="L2063" i="10" l="1"/>
  <c r="R2063" i="10"/>
  <c r="G2063" i="10" s="1"/>
  <c r="J2063" i="10"/>
  <c r="I2063" i="10"/>
  <c r="P2063" i="10"/>
  <c r="N2063" i="10"/>
  <c r="Q2063" i="10"/>
  <c r="D2064" i="10"/>
  <c r="M2063" i="10"/>
  <c r="H2063" i="10"/>
  <c r="S2063" i="10" s="1"/>
  <c r="O2063" i="10"/>
  <c r="K2063" i="10"/>
  <c r="T2062" i="10"/>
  <c r="U2062" i="10" s="1"/>
  <c r="V2062" i="10" s="1"/>
  <c r="W2062" i="10" s="1"/>
  <c r="X2062" i="10" s="1"/>
  <c r="Y2062" i="10" s="1"/>
  <c r="Z2062" i="10" s="1"/>
  <c r="AA2062" i="10" s="1"/>
  <c r="AB2062" i="10" s="1"/>
  <c r="AC2062" i="10" s="1"/>
  <c r="T2063" i="10" l="1"/>
  <c r="U2063" i="10" s="1"/>
  <c r="V2063" i="10" s="1"/>
  <c r="W2063" i="10" s="1"/>
  <c r="X2063" i="10" s="1"/>
  <c r="Y2063" i="10" s="1"/>
  <c r="Z2063" i="10" s="1"/>
  <c r="AA2063" i="10" s="1"/>
  <c r="AB2063" i="10" s="1"/>
  <c r="AC2063" i="10" s="1"/>
  <c r="P2064" i="10"/>
  <c r="D2065" i="10"/>
  <c r="L2064" i="10"/>
  <c r="H2064" i="10"/>
  <c r="S2064" i="10" s="1"/>
  <c r="Q2064" i="10"/>
  <c r="J2064" i="10"/>
  <c r="I2064" i="10"/>
  <c r="N2064" i="10"/>
  <c r="O2064" i="10"/>
  <c r="M2064" i="10"/>
  <c r="R2064" i="10"/>
  <c r="G2064" i="10" s="1"/>
  <c r="K2064" i="10"/>
  <c r="D2066" i="10" l="1"/>
  <c r="Q2065" i="10"/>
  <c r="O2065" i="10"/>
  <c r="H2065" i="10"/>
  <c r="S2065" i="10" s="1"/>
  <c r="N2065" i="10"/>
  <c r="J2065" i="10"/>
  <c r="P2065" i="10"/>
  <c r="R2065" i="10"/>
  <c r="G2065" i="10" s="1"/>
  <c r="M2065" i="10"/>
  <c r="I2065" i="10"/>
  <c r="K2065" i="10"/>
  <c r="L2065" i="10"/>
  <c r="T2064" i="10"/>
  <c r="U2064" i="10" s="1"/>
  <c r="V2064" i="10" s="1"/>
  <c r="W2064" i="10" s="1"/>
  <c r="X2064" i="10" s="1"/>
  <c r="Y2064" i="10" s="1"/>
  <c r="Z2064" i="10" s="1"/>
  <c r="AA2064" i="10" s="1"/>
  <c r="AB2064" i="10" s="1"/>
  <c r="AC2064" i="10" s="1"/>
  <c r="T2065" i="10" l="1"/>
  <c r="U2065" i="10" s="1"/>
  <c r="V2065" i="10" s="1"/>
  <c r="W2065" i="10" s="1"/>
  <c r="X2065" i="10" s="1"/>
  <c r="Y2065" i="10" s="1"/>
  <c r="Z2065" i="10" s="1"/>
  <c r="AA2065" i="10" s="1"/>
  <c r="AB2065" i="10" s="1"/>
  <c r="AC2065" i="10" s="1"/>
  <c r="H2066" i="10"/>
  <c r="S2066" i="10" s="1"/>
  <c r="Q2066" i="10"/>
  <c r="I2066" i="10"/>
  <c r="P2066" i="10"/>
  <c r="M2066" i="10"/>
  <c r="D2067" i="10"/>
  <c r="R2066" i="10"/>
  <c r="G2066" i="10" s="1"/>
  <c r="L2066" i="10"/>
  <c r="K2066" i="10"/>
  <c r="N2066" i="10"/>
  <c r="J2066" i="10"/>
  <c r="O2066" i="10"/>
  <c r="T2066" i="10" l="1"/>
  <c r="U2066" i="10" s="1"/>
  <c r="V2066" i="10" s="1"/>
  <c r="W2066" i="10" s="1"/>
  <c r="X2066" i="10" s="1"/>
  <c r="Y2066" i="10" s="1"/>
  <c r="Z2066" i="10" s="1"/>
  <c r="AA2066" i="10" s="1"/>
  <c r="AB2066" i="10" s="1"/>
  <c r="AC2066" i="10" s="1"/>
  <c r="H2067" i="10"/>
  <c r="S2067" i="10" s="1"/>
  <c r="D2068" i="10"/>
  <c r="M2067" i="10"/>
  <c r="J2067" i="10"/>
  <c r="L2067" i="10"/>
  <c r="R2067" i="10"/>
  <c r="G2067" i="10" s="1"/>
  <c r="P2067" i="10"/>
  <c r="O2067" i="10"/>
  <c r="N2067" i="10"/>
  <c r="Q2067" i="10"/>
  <c r="I2067" i="10"/>
  <c r="K2067" i="10"/>
  <c r="T2067" i="10" l="1"/>
  <c r="U2067" i="10" s="1"/>
  <c r="V2067" i="10" s="1"/>
  <c r="W2067" i="10" s="1"/>
  <c r="X2067" i="10" s="1"/>
  <c r="Y2067" i="10" s="1"/>
  <c r="Z2067" i="10" s="1"/>
  <c r="AA2067" i="10" s="1"/>
  <c r="AB2067" i="10" s="1"/>
  <c r="AC2067" i="10" s="1"/>
  <c r="I2068" i="10"/>
  <c r="N2068" i="10"/>
  <c r="J2068" i="10"/>
  <c r="K2068" i="10"/>
  <c r="P2068" i="10"/>
  <c r="D2069" i="10"/>
  <c r="H2068" i="10"/>
  <c r="S2068" i="10" s="1"/>
  <c r="R2068" i="10"/>
  <c r="G2068" i="10" s="1"/>
  <c r="M2068" i="10"/>
  <c r="O2068" i="10"/>
  <c r="Q2068" i="10"/>
  <c r="L2068" i="10"/>
  <c r="L2069" i="10" l="1"/>
  <c r="P2069" i="10"/>
  <c r="J2069" i="10"/>
  <c r="M2069" i="10"/>
  <c r="D2070" i="10"/>
  <c r="I2069" i="10"/>
  <c r="N2069" i="10"/>
  <c r="H2069" i="10"/>
  <c r="S2069" i="10" s="1"/>
  <c r="O2069" i="10"/>
  <c r="R2069" i="10"/>
  <c r="G2069" i="10" s="1"/>
  <c r="K2069" i="10"/>
  <c r="Q2069" i="10"/>
  <c r="T2068" i="10"/>
  <c r="U2068" i="10" s="1"/>
  <c r="V2068" i="10" s="1"/>
  <c r="W2068" i="10" s="1"/>
  <c r="X2068" i="10" s="1"/>
  <c r="Y2068" i="10" s="1"/>
  <c r="Z2068" i="10" s="1"/>
  <c r="AA2068" i="10" s="1"/>
  <c r="AB2068" i="10" s="1"/>
  <c r="AC2068" i="10" s="1"/>
  <c r="T2069" i="10" l="1"/>
  <c r="U2069" i="10" s="1"/>
  <c r="V2069" i="10" s="1"/>
  <c r="W2069" i="10" s="1"/>
  <c r="X2069" i="10" s="1"/>
  <c r="Y2069" i="10" s="1"/>
  <c r="Z2069" i="10" s="1"/>
  <c r="AA2069" i="10" s="1"/>
  <c r="AB2069" i="10" s="1"/>
  <c r="AC2069" i="10" s="1"/>
  <c r="Q2070" i="10"/>
  <c r="I2070" i="10"/>
  <c r="L2070" i="10"/>
  <c r="N2070" i="10"/>
  <c r="O2070" i="10"/>
  <c r="J2070" i="10"/>
  <c r="H2070" i="10"/>
  <c r="S2070" i="10" s="1"/>
  <c r="K2070" i="10"/>
  <c r="P2070" i="10"/>
  <c r="R2070" i="10"/>
  <c r="G2070" i="10" s="1"/>
  <c r="D2071" i="10"/>
  <c r="M2070" i="10"/>
  <c r="H2071" i="10" l="1"/>
  <c r="S2071" i="10" s="1"/>
  <c r="Q2071" i="10"/>
  <c r="N2071" i="10"/>
  <c r="J2071" i="10"/>
  <c r="D2072" i="10"/>
  <c r="R2071" i="10"/>
  <c r="G2071" i="10" s="1"/>
  <c r="L2071" i="10"/>
  <c r="I2071" i="10"/>
  <c r="M2071" i="10"/>
  <c r="P2071" i="10"/>
  <c r="O2071" i="10"/>
  <c r="K2071" i="10"/>
  <c r="T2070" i="10"/>
  <c r="U2070" i="10" s="1"/>
  <c r="V2070" i="10" s="1"/>
  <c r="W2070" i="10" s="1"/>
  <c r="X2070" i="10" s="1"/>
  <c r="Y2070" i="10" s="1"/>
  <c r="Z2070" i="10" s="1"/>
  <c r="AA2070" i="10" s="1"/>
  <c r="AB2070" i="10" s="1"/>
  <c r="AC2070" i="10" s="1"/>
  <c r="H2072" i="10" l="1"/>
  <c r="S2072" i="10" s="1"/>
  <c r="N2072" i="10"/>
  <c r="J2072" i="10"/>
  <c r="R2072" i="10"/>
  <c r="G2072" i="10" s="1"/>
  <c r="K2072" i="10"/>
  <c r="I2072" i="10"/>
  <c r="L2072" i="10"/>
  <c r="M2072" i="10"/>
  <c r="P2072" i="10"/>
  <c r="Q2072" i="10"/>
  <c r="D2073" i="10"/>
  <c r="O2072" i="10"/>
  <c r="T2071" i="10"/>
  <c r="U2071" i="10" s="1"/>
  <c r="V2071" i="10" s="1"/>
  <c r="W2071" i="10" s="1"/>
  <c r="X2071" i="10" s="1"/>
  <c r="Y2071" i="10" s="1"/>
  <c r="Z2071" i="10" s="1"/>
  <c r="AA2071" i="10" s="1"/>
  <c r="AB2071" i="10" s="1"/>
  <c r="AC2071" i="10" s="1"/>
  <c r="H2073" i="10" l="1"/>
  <c r="S2073" i="10" s="1"/>
  <c r="J2073" i="10"/>
  <c r="R2073" i="10"/>
  <c r="G2073" i="10" s="1"/>
  <c r="I2073" i="10"/>
  <c r="K2073" i="10"/>
  <c r="D2074" i="10"/>
  <c r="O2073" i="10"/>
  <c r="P2073" i="10"/>
  <c r="L2073" i="10"/>
  <c r="Q2073" i="10"/>
  <c r="M2073" i="10"/>
  <c r="N2073" i="10"/>
  <c r="T2072" i="10"/>
  <c r="U2072" i="10" s="1"/>
  <c r="V2072" i="10" s="1"/>
  <c r="W2072" i="10" s="1"/>
  <c r="X2072" i="10" s="1"/>
  <c r="Y2072" i="10" s="1"/>
  <c r="Z2072" i="10" s="1"/>
  <c r="AA2072" i="10" s="1"/>
  <c r="AB2072" i="10" s="1"/>
  <c r="AC2072" i="10" s="1"/>
  <c r="H2074" i="10" l="1"/>
  <c r="S2074" i="10" s="1"/>
  <c r="R2074" i="10"/>
  <c r="G2074" i="10" s="1"/>
  <c r="M2074" i="10"/>
  <c r="J2074" i="10"/>
  <c r="L2074" i="10"/>
  <c r="N2074" i="10"/>
  <c r="I2074" i="10"/>
  <c r="K2074" i="10"/>
  <c r="P2074" i="10"/>
  <c r="Q2074" i="10"/>
  <c r="O2074" i="10"/>
  <c r="D2075" i="10"/>
  <c r="T2073" i="10"/>
  <c r="U2073" i="10" s="1"/>
  <c r="V2073" i="10" s="1"/>
  <c r="W2073" i="10" s="1"/>
  <c r="X2073" i="10" s="1"/>
  <c r="Y2073" i="10" s="1"/>
  <c r="Z2073" i="10" s="1"/>
  <c r="AA2073" i="10" s="1"/>
  <c r="AB2073" i="10" s="1"/>
  <c r="AC2073" i="10" s="1"/>
  <c r="H2075" i="10" l="1"/>
  <c r="S2075" i="10" s="1"/>
  <c r="N2075" i="10"/>
  <c r="M2075" i="10"/>
  <c r="R2075" i="10"/>
  <c r="G2075" i="10" s="1"/>
  <c r="D2076" i="10"/>
  <c r="J2075" i="10"/>
  <c r="I2075" i="10"/>
  <c r="O2075" i="10"/>
  <c r="P2075" i="10"/>
  <c r="K2075" i="10"/>
  <c r="L2075" i="10"/>
  <c r="Q2075" i="10"/>
  <c r="T2074" i="10"/>
  <c r="U2074" i="10" s="1"/>
  <c r="V2074" i="10" s="1"/>
  <c r="W2074" i="10" s="1"/>
  <c r="X2074" i="10" s="1"/>
  <c r="Y2074" i="10" s="1"/>
  <c r="Z2074" i="10" s="1"/>
  <c r="AA2074" i="10" s="1"/>
  <c r="AB2074" i="10" s="1"/>
  <c r="AC2074" i="10" s="1"/>
  <c r="H2076" i="10" l="1"/>
  <c r="S2076" i="10" s="1"/>
  <c r="N2076" i="10"/>
  <c r="J2076" i="10"/>
  <c r="P2076" i="10"/>
  <c r="K2076" i="10"/>
  <c r="R2076" i="10"/>
  <c r="G2076" i="10" s="1"/>
  <c r="L2076" i="10"/>
  <c r="O2076" i="10"/>
  <c r="I2076" i="10"/>
  <c r="Q2076" i="10"/>
  <c r="D2077" i="10"/>
  <c r="M2076" i="10"/>
  <c r="T2075" i="10"/>
  <c r="U2075" i="10" s="1"/>
  <c r="V2075" i="10" s="1"/>
  <c r="W2075" i="10" s="1"/>
  <c r="X2075" i="10" s="1"/>
  <c r="Y2075" i="10" s="1"/>
  <c r="Z2075" i="10" s="1"/>
  <c r="AA2075" i="10" s="1"/>
  <c r="AB2075" i="10" s="1"/>
  <c r="AC2075" i="10" s="1"/>
  <c r="Q2077" i="10" l="1"/>
  <c r="M2077" i="10"/>
  <c r="N2077" i="10"/>
  <c r="J2077" i="10"/>
  <c r="D2078" i="10"/>
  <c r="H2077" i="10"/>
  <c r="S2077" i="10" s="1"/>
  <c r="R2077" i="10"/>
  <c r="G2077" i="10" s="1"/>
  <c r="I2077" i="10"/>
  <c r="O2077" i="10"/>
  <c r="P2077" i="10"/>
  <c r="K2077" i="10"/>
  <c r="L2077" i="10"/>
  <c r="T2076" i="10"/>
  <c r="U2076" i="10" s="1"/>
  <c r="V2076" i="10" s="1"/>
  <c r="W2076" i="10" s="1"/>
  <c r="X2076" i="10" s="1"/>
  <c r="Y2076" i="10" s="1"/>
  <c r="Z2076" i="10" s="1"/>
  <c r="AA2076" i="10" s="1"/>
  <c r="AB2076" i="10" s="1"/>
  <c r="AC2076" i="10" s="1"/>
  <c r="T2077" i="10" l="1"/>
  <c r="U2077" i="10" s="1"/>
  <c r="V2077" i="10" s="1"/>
  <c r="W2077" i="10" s="1"/>
  <c r="X2077" i="10" s="1"/>
  <c r="Y2077" i="10" s="1"/>
  <c r="Z2077" i="10" s="1"/>
  <c r="AA2077" i="10" s="1"/>
  <c r="AB2077" i="10" s="1"/>
  <c r="AC2077" i="10" s="1"/>
  <c r="L2078" i="10"/>
  <c r="M2078" i="10"/>
  <c r="I2078" i="10"/>
  <c r="Q2078" i="10"/>
  <c r="J2078" i="10"/>
  <c r="K2078" i="10"/>
  <c r="H2078" i="10"/>
  <c r="S2078" i="10" s="1"/>
  <c r="N2078" i="10"/>
  <c r="O2078" i="10"/>
  <c r="P2078" i="10"/>
  <c r="D2079" i="10"/>
  <c r="R2078" i="10"/>
  <c r="G2078" i="10" s="1"/>
  <c r="H2079" i="10" l="1"/>
  <c r="S2079" i="10" s="1"/>
  <c r="R2079" i="10"/>
  <c r="G2079" i="10" s="1"/>
  <c r="Q2079" i="10"/>
  <c r="L2079" i="10"/>
  <c r="O2079" i="10"/>
  <c r="D2080" i="10"/>
  <c r="N2079" i="10"/>
  <c r="M2079" i="10"/>
  <c r="J2079" i="10"/>
  <c r="P2079" i="10"/>
  <c r="K2079" i="10"/>
  <c r="I2079" i="10"/>
  <c r="T2078" i="10"/>
  <c r="U2078" i="10" s="1"/>
  <c r="V2078" i="10" s="1"/>
  <c r="W2078" i="10" s="1"/>
  <c r="X2078" i="10" s="1"/>
  <c r="Y2078" i="10" s="1"/>
  <c r="Z2078" i="10" s="1"/>
  <c r="AA2078" i="10" s="1"/>
  <c r="AB2078" i="10" s="1"/>
  <c r="AC2078" i="10" s="1"/>
  <c r="T2079" i="10" l="1"/>
  <c r="U2079" i="10" s="1"/>
  <c r="V2079" i="10" s="1"/>
  <c r="W2079" i="10" s="1"/>
  <c r="X2079" i="10" s="1"/>
  <c r="Y2079" i="10" s="1"/>
  <c r="Z2079" i="10" s="1"/>
  <c r="AA2079" i="10" s="1"/>
  <c r="AB2079" i="10" s="1"/>
  <c r="AC2079" i="10" s="1"/>
  <c r="H2080" i="10"/>
  <c r="S2080" i="10" s="1"/>
  <c r="R2080" i="10"/>
  <c r="G2080" i="10" s="1"/>
  <c r="N2080" i="10"/>
  <c r="M2080" i="10"/>
  <c r="K2080" i="10"/>
  <c r="Q2080" i="10"/>
  <c r="I2080" i="10"/>
  <c r="L2080" i="10"/>
  <c r="J2080" i="10"/>
  <c r="P2080" i="10"/>
  <c r="O2080" i="10"/>
  <c r="D2081" i="10"/>
  <c r="H2081" i="10" l="1"/>
  <c r="S2081" i="10" s="1"/>
  <c r="K2081" i="10"/>
  <c r="N2081" i="10"/>
  <c r="J2081" i="10"/>
  <c r="I2081" i="10"/>
  <c r="D2082" i="10"/>
  <c r="M2081" i="10"/>
  <c r="Q2081" i="10"/>
  <c r="O2081" i="10"/>
  <c r="P2081" i="10"/>
  <c r="L2081" i="10"/>
  <c r="R2081" i="10"/>
  <c r="G2081" i="10" s="1"/>
  <c r="T2080" i="10"/>
  <c r="U2080" i="10" s="1"/>
  <c r="V2080" i="10" s="1"/>
  <c r="W2080" i="10" s="1"/>
  <c r="X2080" i="10" s="1"/>
  <c r="Y2080" i="10" s="1"/>
  <c r="Z2080" i="10" s="1"/>
  <c r="AA2080" i="10" s="1"/>
  <c r="AB2080" i="10" s="1"/>
  <c r="AC2080" i="10" s="1"/>
  <c r="H2082" i="10" l="1"/>
  <c r="S2082" i="10" s="1"/>
  <c r="R2082" i="10"/>
  <c r="G2082" i="10" s="1"/>
  <c r="Q2082" i="10"/>
  <c r="O2082" i="10"/>
  <c r="M2082" i="10"/>
  <c r="L2082" i="10"/>
  <c r="N2082" i="10"/>
  <c r="J2082" i="10"/>
  <c r="I2082" i="10"/>
  <c r="P2082" i="10"/>
  <c r="K2082" i="10"/>
  <c r="D2083" i="10"/>
  <c r="T2081" i="10"/>
  <c r="U2081" i="10" s="1"/>
  <c r="V2081" i="10" s="1"/>
  <c r="W2081" i="10" s="1"/>
  <c r="X2081" i="10" s="1"/>
  <c r="Y2081" i="10" s="1"/>
  <c r="Z2081" i="10" s="1"/>
  <c r="AA2081" i="10" s="1"/>
  <c r="AB2081" i="10" s="1"/>
  <c r="AC2081" i="10" s="1"/>
  <c r="T2082" i="10" l="1"/>
  <c r="U2082" i="10" s="1"/>
  <c r="V2082" i="10" s="1"/>
  <c r="W2082" i="10" s="1"/>
  <c r="X2082" i="10" s="1"/>
  <c r="Y2082" i="10" s="1"/>
  <c r="Z2082" i="10" s="1"/>
  <c r="AA2082" i="10" s="1"/>
  <c r="AB2082" i="10" s="1"/>
  <c r="AC2082" i="10" s="1"/>
  <c r="H2083" i="10"/>
  <c r="S2083" i="10" s="1"/>
  <c r="I2083" i="10"/>
  <c r="R2083" i="10"/>
  <c r="G2083" i="10" s="1"/>
  <c r="J2083" i="10"/>
  <c r="D2084" i="10"/>
  <c r="L2083" i="10"/>
  <c r="O2083" i="10"/>
  <c r="Q2083" i="10"/>
  <c r="P2083" i="10"/>
  <c r="N2083" i="10"/>
  <c r="M2083" i="10"/>
  <c r="K2083" i="10"/>
  <c r="H2084" i="10" l="1"/>
  <c r="S2084" i="10" s="1"/>
  <c r="L2084" i="10"/>
  <c r="K2084" i="10"/>
  <c r="J2084" i="10"/>
  <c r="O2084" i="10"/>
  <c r="M2084" i="10"/>
  <c r="P2084" i="10"/>
  <c r="N2084" i="10"/>
  <c r="I2084" i="10"/>
  <c r="R2084" i="10"/>
  <c r="G2084" i="10" s="1"/>
  <c r="D2085" i="10"/>
  <c r="Q2084" i="10"/>
  <c r="T2083" i="10"/>
  <c r="U2083" i="10" s="1"/>
  <c r="V2083" i="10" s="1"/>
  <c r="W2083" i="10" s="1"/>
  <c r="X2083" i="10" s="1"/>
  <c r="Y2083" i="10" s="1"/>
  <c r="Z2083" i="10" s="1"/>
  <c r="AA2083" i="10" s="1"/>
  <c r="AB2083" i="10" s="1"/>
  <c r="AC2083" i="10" s="1"/>
  <c r="H2085" i="10" l="1"/>
  <c r="S2085" i="10" s="1"/>
  <c r="R2085" i="10"/>
  <c r="G2085" i="10" s="1"/>
  <c r="N2085" i="10"/>
  <c r="L2085" i="10"/>
  <c r="O2085" i="10"/>
  <c r="D2086" i="10"/>
  <c r="M2085" i="10"/>
  <c r="K2085" i="10"/>
  <c r="P2085" i="10"/>
  <c r="J2085" i="10"/>
  <c r="Q2085" i="10"/>
  <c r="I2085" i="10"/>
  <c r="T2084" i="10"/>
  <c r="U2084" i="10" s="1"/>
  <c r="V2084" i="10" s="1"/>
  <c r="W2084" i="10" s="1"/>
  <c r="X2084" i="10" s="1"/>
  <c r="Y2084" i="10" s="1"/>
  <c r="Z2084" i="10" s="1"/>
  <c r="AA2084" i="10" s="1"/>
  <c r="AB2084" i="10" s="1"/>
  <c r="AC2084" i="10" s="1"/>
  <c r="T2085" i="10" l="1"/>
  <c r="U2085" i="10" s="1"/>
  <c r="V2085" i="10" s="1"/>
  <c r="W2085" i="10" s="1"/>
  <c r="X2085" i="10" s="1"/>
  <c r="Y2085" i="10" s="1"/>
  <c r="Z2085" i="10" s="1"/>
  <c r="AA2085" i="10" s="1"/>
  <c r="AB2085" i="10" s="1"/>
  <c r="AC2085" i="10" s="1"/>
  <c r="L2086" i="10"/>
  <c r="O2086" i="10"/>
  <c r="M2086" i="10"/>
  <c r="I2086" i="10"/>
  <c r="P2086" i="10"/>
  <c r="K2086" i="10"/>
  <c r="H2086" i="10"/>
  <c r="S2086" i="10" s="1"/>
  <c r="J2086" i="10"/>
  <c r="N2086" i="10"/>
  <c r="Q2086" i="10"/>
  <c r="D2087" i="10"/>
  <c r="R2086" i="10"/>
  <c r="G2086" i="10" s="1"/>
  <c r="H2087" i="10" l="1"/>
  <c r="S2087" i="10" s="1"/>
  <c r="M2087" i="10"/>
  <c r="I2087" i="10"/>
  <c r="R2087" i="10"/>
  <c r="G2087" i="10" s="1"/>
  <c r="D2088" i="10"/>
  <c r="N2087" i="10"/>
  <c r="K2087" i="10"/>
  <c r="Q2087" i="10"/>
  <c r="L2087" i="10"/>
  <c r="O2087" i="10"/>
  <c r="P2087" i="10"/>
  <c r="J2087" i="10"/>
  <c r="T2086" i="10"/>
  <c r="U2086" i="10" s="1"/>
  <c r="V2086" i="10" s="1"/>
  <c r="W2086" i="10" s="1"/>
  <c r="X2086" i="10" s="1"/>
  <c r="Y2086" i="10" s="1"/>
  <c r="Z2086" i="10" s="1"/>
  <c r="AA2086" i="10" s="1"/>
  <c r="AB2086" i="10" s="1"/>
  <c r="AC2086" i="10" s="1"/>
  <c r="H2088" i="10" l="1"/>
  <c r="S2088" i="10" s="1"/>
  <c r="J2088" i="10"/>
  <c r="M2088" i="10"/>
  <c r="R2088" i="10"/>
  <c r="G2088" i="10" s="1"/>
  <c r="O2088" i="10"/>
  <c r="I2088" i="10"/>
  <c r="N2088" i="10"/>
  <c r="L2088" i="10"/>
  <c r="P2088" i="10"/>
  <c r="Q2088" i="10"/>
  <c r="D2089" i="10"/>
  <c r="K2088" i="10"/>
  <c r="T2087" i="10"/>
  <c r="U2087" i="10" s="1"/>
  <c r="V2087" i="10" s="1"/>
  <c r="W2087" i="10" s="1"/>
  <c r="X2087" i="10" s="1"/>
  <c r="Y2087" i="10" s="1"/>
  <c r="Z2087" i="10" s="1"/>
  <c r="AA2087" i="10" s="1"/>
  <c r="AB2087" i="10" s="1"/>
  <c r="AC2087" i="10" s="1"/>
  <c r="P2089" i="10" l="1"/>
  <c r="L2089" i="10"/>
  <c r="M2089" i="10"/>
  <c r="J2089" i="10"/>
  <c r="D2090" i="10"/>
  <c r="O2089" i="10"/>
  <c r="H2089" i="10"/>
  <c r="S2089" i="10" s="1"/>
  <c r="N2089" i="10"/>
  <c r="R2089" i="10"/>
  <c r="G2089" i="10" s="1"/>
  <c r="I2089" i="10"/>
  <c r="K2089" i="10"/>
  <c r="Q2089" i="10"/>
  <c r="T2088" i="10"/>
  <c r="U2088" i="10" s="1"/>
  <c r="V2088" i="10" s="1"/>
  <c r="W2088" i="10" s="1"/>
  <c r="X2088" i="10" s="1"/>
  <c r="Y2088" i="10" s="1"/>
  <c r="Z2088" i="10" s="1"/>
  <c r="AA2088" i="10" s="1"/>
  <c r="AB2088" i="10" s="1"/>
  <c r="AC2088" i="10" s="1"/>
  <c r="H2090" i="10" l="1"/>
  <c r="S2090" i="10" s="1"/>
  <c r="L2090" i="10"/>
  <c r="O2090" i="10"/>
  <c r="I2090" i="10"/>
  <c r="M2090" i="10"/>
  <c r="Q2090" i="10"/>
  <c r="N2090" i="10"/>
  <c r="R2090" i="10"/>
  <c r="G2090" i="10" s="1"/>
  <c r="J2090" i="10"/>
  <c r="K2090" i="10"/>
  <c r="D2091" i="10"/>
  <c r="P2090" i="10"/>
  <c r="T2089" i="10"/>
  <c r="U2089" i="10" s="1"/>
  <c r="V2089" i="10" s="1"/>
  <c r="W2089" i="10" s="1"/>
  <c r="X2089" i="10" s="1"/>
  <c r="Y2089" i="10" s="1"/>
  <c r="Z2089" i="10" s="1"/>
  <c r="AA2089" i="10" s="1"/>
  <c r="AB2089" i="10" s="1"/>
  <c r="AC2089" i="10" s="1"/>
  <c r="O2091" i="10" l="1"/>
  <c r="R2091" i="10"/>
  <c r="G2091" i="10" s="1"/>
  <c r="K2091" i="10"/>
  <c r="L2091" i="10"/>
  <c r="N2091" i="10"/>
  <c r="M2091" i="10"/>
  <c r="I2091" i="10"/>
  <c r="D2092" i="10"/>
  <c r="P2091" i="10"/>
  <c r="J2091" i="10"/>
  <c r="H2091" i="10"/>
  <c r="S2091" i="10" s="1"/>
  <c r="Q2091" i="10"/>
  <c r="T2090" i="10"/>
  <c r="U2090" i="10" s="1"/>
  <c r="V2090" i="10" s="1"/>
  <c r="W2090" i="10" s="1"/>
  <c r="X2090" i="10" s="1"/>
  <c r="Y2090" i="10" s="1"/>
  <c r="Z2090" i="10" s="1"/>
  <c r="AA2090" i="10" s="1"/>
  <c r="AB2090" i="10" s="1"/>
  <c r="AC2090" i="10" s="1"/>
  <c r="L2092" i="10" l="1"/>
  <c r="P2092" i="10"/>
  <c r="D2093" i="10"/>
  <c r="H2092" i="10"/>
  <c r="S2092" i="10" s="1"/>
  <c r="R2092" i="10"/>
  <c r="G2092" i="10" s="1"/>
  <c r="J2092" i="10"/>
  <c r="N2092" i="10"/>
  <c r="Q2092" i="10"/>
  <c r="I2092" i="10"/>
  <c r="M2092" i="10"/>
  <c r="K2092" i="10"/>
  <c r="O2092" i="10"/>
  <c r="T2091" i="10"/>
  <c r="U2091" i="10" s="1"/>
  <c r="V2091" i="10" s="1"/>
  <c r="W2091" i="10" s="1"/>
  <c r="X2091" i="10" s="1"/>
  <c r="Y2091" i="10" s="1"/>
  <c r="Z2091" i="10" s="1"/>
  <c r="AA2091" i="10" s="1"/>
  <c r="AB2091" i="10" s="1"/>
  <c r="AC2091" i="10" s="1"/>
  <c r="T2092" i="10" l="1"/>
  <c r="U2092" i="10" s="1"/>
  <c r="V2092" i="10" s="1"/>
  <c r="W2092" i="10" s="1"/>
  <c r="X2092" i="10" s="1"/>
  <c r="Y2092" i="10" s="1"/>
  <c r="Z2092" i="10" s="1"/>
  <c r="AA2092" i="10" s="1"/>
  <c r="AB2092" i="10" s="1"/>
  <c r="AC2092" i="10" s="1"/>
  <c r="O2093" i="10"/>
  <c r="P2093" i="10"/>
  <c r="D2094" i="10"/>
  <c r="L2093" i="10"/>
  <c r="H2093" i="10"/>
  <c r="S2093" i="10" s="1"/>
  <c r="M2093" i="10"/>
  <c r="J2093" i="10"/>
  <c r="R2093" i="10"/>
  <c r="G2093" i="10" s="1"/>
  <c r="Q2093" i="10"/>
  <c r="I2093" i="10"/>
  <c r="K2093" i="10"/>
  <c r="N2093" i="10"/>
  <c r="H2094" i="10" l="1"/>
  <c r="S2094" i="10" s="1"/>
  <c r="D2095" i="10"/>
  <c r="N2094" i="10"/>
  <c r="J2094" i="10"/>
  <c r="L2094" i="10"/>
  <c r="Q2094" i="10"/>
  <c r="R2094" i="10"/>
  <c r="G2094" i="10" s="1"/>
  <c r="P2094" i="10"/>
  <c r="I2094" i="10"/>
  <c r="O2094" i="10"/>
  <c r="K2094" i="10"/>
  <c r="M2094" i="10"/>
  <c r="T2093" i="10"/>
  <c r="U2093" i="10" s="1"/>
  <c r="V2093" i="10" s="1"/>
  <c r="W2093" i="10" s="1"/>
  <c r="X2093" i="10" s="1"/>
  <c r="Y2093" i="10" s="1"/>
  <c r="Z2093" i="10" s="1"/>
  <c r="AA2093" i="10" s="1"/>
  <c r="AB2093" i="10" s="1"/>
  <c r="AC2093" i="10" s="1"/>
  <c r="T2094" i="10" l="1"/>
  <c r="U2094" i="10" s="1"/>
  <c r="V2094" i="10" s="1"/>
  <c r="W2094" i="10" s="1"/>
  <c r="X2094" i="10" s="1"/>
  <c r="Y2094" i="10" s="1"/>
  <c r="Z2094" i="10" s="1"/>
  <c r="AA2094" i="10" s="1"/>
  <c r="AB2094" i="10" s="1"/>
  <c r="AC2094" i="10" s="1"/>
  <c r="H2095" i="10"/>
  <c r="S2095" i="10" s="1"/>
  <c r="N2095" i="10"/>
  <c r="I2095" i="10"/>
  <c r="L2095" i="10"/>
  <c r="J2095" i="10"/>
  <c r="P2095" i="10"/>
  <c r="D2096" i="10"/>
  <c r="K2095" i="10"/>
  <c r="Q2095" i="10"/>
  <c r="M2095" i="10"/>
  <c r="R2095" i="10"/>
  <c r="G2095" i="10" s="1"/>
  <c r="O2095" i="10"/>
  <c r="T2095" i="10" l="1"/>
  <c r="U2095" i="10" s="1"/>
  <c r="V2095" i="10" s="1"/>
  <c r="W2095" i="10" s="1"/>
  <c r="X2095" i="10" s="1"/>
  <c r="Y2095" i="10" s="1"/>
  <c r="Z2095" i="10" s="1"/>
  <c r="AA2095" i="10" s="1"/>
  <c r="AB2095" i="10" s="1"/>
  <c r="AC2095" i="10" s="1"/>
  <c r="H2096" i="10"/>
  <c r="S2096" i="10" s="1"/>
  <c r="D2097" i="10"/>
  <c r="Q2096" i="10"/>
  <c r="O2096" i="10"/>
  <c r="P2096" i="10"/>
  <c r="R2096" i="10"/>
  <c r="G2096" i="10" s="1"/>
  <c r="K2096" i="10"/>
  <c r="M2096" i="10"/>
  <c r="I2096" i="10"/>
  <c r="N2096" i="10"/>
  <c r="L2096" i="10"/>
  <c r="J2096" i="10"/>
  <c r="R2097" i="10" l="1"/>
  <c r="G2097" i="10" s="1"/>
  <c r="K2097" i="10"/>
  <c r="P2097" i="10"/>
  <c r="O2097" i="10"/>
  <c r="I2097" i="10"/>
  <c r="D2098" i="10"/>
  <c r="Q2097" i="10"/>
  <c r="H2097" i="10"/>
  <c r="S2097" i="10" s="1"/>
  <c r="N2097" i="10"/>
  <c r="L2097" i="10"/>
  <c r="M2097" i="10"/>
  <c r="J2097" i="10"/>
  <c r="T2096" i="10"/>
  <c r="U2096" i="10" s="1"/>
  <c r="V2096" i="10" s="1"/>
  <c r="W2096" i="10" s="1"/>
  <c r="X2096" i="10" s="1"/>
  <c r="Y2096" i="10" s="1"/>
  <c r="Z2096" i="10" s="1"/>
  <c r="AA2096" i="10" s="1"/>
  <c r="AB2096" i="10" s="1"/>
  <c r="AC2096" i="10" s="1"/>
  <c r="T2097" i="10" l="1"/>
  <c r="U2097" i="10" s="1"/>
  <c r="V2097" i="10" s="1"/>
  <c r="W2097" i="10" s="1"/>
  <c r="X2097" i="10" s="1"/>
  <c r="Y2097" i="10" s="1"/>
  <c r="Z2097" i="10" s="1"/>
  <c r="AA2097" i="10" s="1"/>
  <c r="AB2097" i="10" s="1"/>
  <c r="AC2097" i="10" s="1"/>
  <c r="D2099" i="10"/>
  <c r="O2098" i="10"/>
  <c r="H2098" i="10"/>
  <c r="S2098" i="10" s="1"/>
  <c r="P2098" i="10"/>
  <c r="J2098" i="10"/>
  <c r="I2098" i="10"/>
  <c r="M2098" i="10"/>
  <c r="R2098" i="10"/>
  <c r="G2098" i="10" s="1"/>
  <c r="N2098" i="10"/>
  <c r="K2098" i="10"/>
  <c r="L2098" i="10"/>
  <c r="Q2098" i="10"/>
  <c r="T2098" i="10" l="1"/>
  <c r="U2098" i="10" s="1"/>
  <c r="V2098" i="10" s="1"/>
  <c r="W2098" i="10" s="1"/>
  <c r="X2098" i="10" s="1"/>
  <c r="Y2098" i="10" s="1"/>
  <c r="Z2098" i="10" s="1"/>
  <c r="AA2098" i="10" s="1"/>
  <c r="AB2098" i="10" s="1"/>
  <c r="AC2098" i="10" s="1"/>
  <c r="H2099" i="10"/>
  <c r="S2099" i="10" s="1"/>
  <c r="K2099" i="10"/>
  <c r="O2099" i="10"/>
  <c r="P2099" i="10"/>
  <c r="J2099" i="10"/>
  <c r="L2099" i="10"/>
  <c r="M2099" i="10"/>
  <c r="N2099" i="10"/>
  <c r="Q2099" i="10"/>
  <c r="D2100" i="10"/>
  <c r="I2099" i="10"/>
  <c r="R2099" i="10"/>
  <c r="G2099" i="10" s="1"/>
  <c r="T2099" i="10" l="1"/>
  <c r="U2099" i="10" s="1"/>
  <c r="V2099" i="10" s="1"/>
  <c r="W2099" i="10" s="1"/>
  <c r="X2099" i="10" s="1"/>
  <c r="Y2099" i="10" s="1"/>
  <c r="Z2099" i="10" s="1"/>
  <c r="AA2099" i="10" s="1"/>
  <c r="AB2099" i="10" s="1"/>
  <c r="AC2099" i="10" s="1"/>
  <c r="H2100" i="10"/>
  <c r="S2100" i="10" s="1"/>
  <c r="J2100" i="10"/>
  <c r="I2100" i="10"/>
  <c r="K2100" i="10"/>
  <c r="P2100" i="10"/>
  <c r="Q2100" i="10"/>
  <c r="L2100" i="10"/>
  <c r="M2100" i="10"/>
  <c r="D2101" i="10"/>
  <c r="R2100" i="10"/>
  <c r="G2100" i="10" s="1"/>
  <c r="O2100" i="10"/>
  <c r="N2100" i="10"/>
  <c r="T2100" i="10" l="1"/>
  <c r="U2100" i="10" s="1"/>
  <c r="V2100" i="10" s="1"/>
  <c r="W2100" i="10" s="1"/>
  <c r="X2100" i="10" s="1"/>
  <c r="Y2100" i="10" s="1"/>
  <c r="Z2100" i="10" s="1"/>
  <c r="AA2100" i="10" s="1"/>
  <c r="AB2100" i="10" s="1"/>
  <c r="AC2100" i="10" s="1"/>
  <c r="H2101" i="10"/>
  <c r="S2101" i="10" s="1"/>
  <c r="Q2101" i="10"/>
  <c r="J2101" i="10"/>
  <c r="M2101" i="10"/>
  <c r="P2101" i="10"/>
  <c r="D2102" i="10"/>
  <c r="K2101" i="10"/>
  <c r="L2101" i="10"/>
  <c r="I2101" i="10"/>
  <c r="O2101" i="10"/>
  <c r="N2101" i="10"/>
  <c r="R2101" i="10"/>
  <c r="G2101" i="10" s="1"/>
  <c r="T2101" i="10" l="1"/>
  <c r="U2101" i="10" s="1"/>
  <c r="V2101" i="10" s="1"/>
  <c r="W2101" i="10" s="1"/>
  <c r="X2101" i="10" s="1"/>
  <c r="Y2101" i="10" s="1"/>
  <c r="Z2101" i="10" s="1"/>
  <c r="AA2101" i="10" s="1"/>
  <c r="AB2101" i="10" s="1"/>
  <c r="AC2101" i="10" s="1"/>
  <c r="H2102" i="10"/>
  <c r="S2102" i="10" s="1"/>
  <c r="I2102" i="10"/>
  <c r="L2102" i="10"/>
  <c r="M2102" i="10"/>
  <c r="D2103" i="10"/>
  <c r="K2102" i="10"/>
  <c r="N2102" i="10"/>
  <c r="R2102" i="10"/>
  <c r="G2102" i="10" s="1"/>
  <c r="Q2102" i="10"/>
  <c r="J2102" i="10"/>
  <c r="O2102" i="10"/>
  <c r="P2102" i="10"/>
  <c r="H2103" i="10" l="1"/>
  <c r="S2103" i="10" s="1"/>
  <c r="L2103" i="10"/>
  <c r="O2103" i="10"/>
  <c r="R2103" i="10"/>
  <c r="G2103" i="10" s="1"/>
  <c r="Q2103" i="10"/>
  <c r="J2103" i="10"/>
  <c r="M2103" i="10"/>
  <c r="N2103" i="10"/>
  <c r="I2103" i="10"/>
  <c r="K2103" i="10"/>
  <c r="D2104" i="10"/>
  <c r="P2103" i="10"/>
  <c r="T2102" i="10"/>
  <c r="U2102" i="10" s="1"/>
  <c r="V2102" i="10" s="1"/>
  <c r="W2102" i="10" s="1"/>
  <c r="X2102" i="10" s="1"/>
  <c r="Y2102" i="10" s="1"/>
  <c r="Z2102" i="10" s="1"/>
  <c r="AA2102" i="10" s="1"/>
  <c r="AB2102" i="10" s="1"/>
  <c r="AC2102" i="10" s="1"/>
  <c r="J2104" i="10" l="1"/>
  <c r="L2104" i="10"/>
  <c r="D2105" i="10"/>
  <c r="O2104" i="10"/>
  <c r="P2104" i="10"/>
  <c r="H2104" i="10"/>
  <c r="S2104" i="10" s="1"/>
  <c r="I2104" i="10"/>
  <c r="R2104" i="10"/>
  <c r="G2104" i="10" s="1"/>
  <c r="K2104" i="10"/>
  <c r="M2104" i="10"/>
  <c r="N2104" i="10"/>
  <c r="Q2104" i="10"/>
  <c r="T2103" i="10"/>
  <c r="U2103" i="10" s="1"/>
  <c r="V2103" i="10" s="1"/>
  <c r="W2103" i="10" s="1"/>
  <c r="X2103" i="10" s="1"/>
  <c r="Y2103" i="10" s="1"/>
  <c r="Z2103" i="10" s="1"/>
  <c r="AA2103" i="10" s="1"/>
  <c r="AB2103" i="10" s="1"/>
  <c r="AC2103" i="10" s="1"/>
  <c r="T2104" i="10" l="1"/>
  <c r="U2104" i="10" s="1"/>
  <c r="V2104" i="10" s="1"/>
  <c r="W2104" i="10" s="1"/>
  <c r="X2104" i="10" s="1"/>
  <c r="Y2104" i="10" s="1"/>
  <c r="Z2104" i="10" s="1"/>
  <c r="AA2104" i="10" s="1"/>
  <c r="AB2104" i="10" s="1"/>
  <c r="AC2104" i="10" s="1"/>
  <c r="I2105" i="10"/>
  <c r="O2105" i="10"/>
  <c r="D2106" i="10"/>
  <c r="Q2105" i="10"/>
  <c r="M2105" i="10"/>
  <c r="R2105" i="10"/>
  <c r="G2105" i="10" s="1"/>
  <c r="P2105" i="10"/>
  <c r="H2105" i="10"/>
  <c r="S2105" i="10" s="1"/>
  <c r="J2105" i="10"/>
  <c r="L2105" i="10"/>
  <c r="N2105" i="10"/>
  <c r="K2105" i="10"/>
  <c r="H2106" i="10" l="1"/>
  <c r="S2106" i="10" s="1"/>
  <c r="P2106" i="10"/>
  <c r="Q2106" i="10"/>
  <c r="M2106" i="10"/>
  <c r="R2106" i="10"/>
  <c r="G2106" i="10" s="1"/>
  <c r="I2106" i="10"/>
  <c r="O2106" i="10"/>
  <c r="D2107" i="10"/>
  <c r="J2106" i="10"/>
  <c r="L2106" i="10"/>
  <c r="N2106" i="10"/>
  <c r="K2106" i="10"/>
  <c r="T2105" i="10"/>
  <c r="U2105" i="10" s="1"/>
  <c r="V2105" i="10" s="1"/>
  <c r="W2105" i="10" s="1"/>
  <c r="X2105" i="10" s="1"/>
  <c r="Y2105" i="10" s="1"/>
  <c r="Z2105" i="10" s="1"/>
  <c r="AA2105" i="10" s="1"/>
  <c r="AB2105" i="10" s="1"/>
  <c r="AC2105" i="10" s="1"/>
  <c r="H2107" i="10" l="1"/>
  <c r="S2107" i="10" s="1"/>
  <c r="J2107" i="10"/>
  <c r="P2107" i="10"/>
  <c r="K2107" i="10"/>
  <c r="O2107" i="10"/>
  <c r="D2108" i="10"/>
  <c r="N2107" i="10"/>
  <c r="L2107" i="10"/>
  <c r="M2107" i="10"/>
  <c r="Q2107" i="10"/>
  <c r="R2107" i="10"/>
  <c r="G2107" i="10" s="1"/>
  <c r="I2107" i="10"/>
  <c r="T2106" i="10"/>
  <c r="U2106" i="10" s="1"/>
  <c r="V2106" i="10" s="1"/>
  <c r="W2106" i="10" s="1"/>
  <c r="X2106" i="10" s="1"/>
  <c r="Y2106" i="10" s="1"/>
  <c r="Z2106" i="10" s="1"/>
  <c r="AA2106" i="10" s="1"/>
  <c r="AB2106" i="10" s="1"/>
  <c r="AC2106" i="10" s="1"/>
  <c r="D2109" i="10" l="1"/>
  <c r="J2108" i="10"/>
  <c r="M2108" i="10"/>
  <c r="N2108" i="10"/>
  <c r="P2108" i="10"/>
  <c r="I2108" i="10"/>
  <c r="H2108" i="10"/>
  <c r="S2108" i="10" s="1"/>
  <c r="L2108" i="10"/>
  <c r="O2108" i="10"/>
  <c r="Q2108" i="10"/>
  <c r="K2108" i="10"/>
  <c r="R2108" i="10"/>
  <c r="G2108" i="10" s="1"/>
  <c r="T2107" i="10"/>
  <c r="U2107" i="10" s="1"/>
  <c r="V2107" i="10" s="1"/>
  <c r="W2107" i="10" s="1"/>
  <c r="X2107" i="10" s="1"/>
  <c r="Y2107" i="10" s="1"/>
  <c r="Z2107" i="10" s="1"/>
  <c r="AA2107" i="10" s="1"/>
  <c r="AB2107" i="10" s="1"/>
  <c r="AC2107" i="10" s="1"/>
  <c r="T2108" i="10" l="1"/>
  <c r="U2108" i="10" s="1"/>
  <c r="V2108" i="10" s="1"/>
  <c r="W2108" i="10" s="1"/>
  <c r="X2108" i="10" s="1"/>
  <c r="Y2108" i="10" s="1"/>
  <c r="Z2108" i="10" s="1"/>
  <c r="AA2108" i="10" s="1"/>
  <c r="AB2108" i="10" s="1"/>
  <c r="AC2108" i="10" s="1"/>
  <c r="H2109" i="10"/>
  <c r="S2109" i="10" s="1"/>
  <c r="D2110" i="10"/>
  <c r="R2109" i="10"/>
  <c r="G2109" i="10" s="1"/>
  <c r="Q2109" i="10"/>
  <c r="I2109" i="10"/>
  <c r="P2109" i="10"/>
  <c r="K2109" i="10"/>
  <c r="J2109" i="10"/>
  <c r="O2109" i="10"/>
  <c r="L2109" i="10"/>
  <c r="M2109" i="10"/>
  <c r="N2109" i="10"/>
  <c r="T2109" i="10" l="1"/>
  <c r="U2109" i="10" s="1"/>
  <c r="V2109" i="10" s="1"/>
  <c r="W2109" i="10" s="1"/>
  <c r="X2109" i="10" s="1"/>
  <c r="Y2109" i="10" s="1"/>
  <c r="Z2109" i="10" s="1"/>
  <c r="AA2109" i="10" s="1"/>
  <c r="AB2109" i="10" s="1"/>
  <c r="AC2109" i="10" s="1"/>
  <c r="J2110" i="10"/>
  <c r="D2111" i="10"/>
  <c r="O2110" i="10"/>
  <c r="K2110" i="10"/>
  <c r="N2110" i="10"/>
  <c r="Q2110" i="10"/>
  <c r="R2110" i="10"/>
  <c r="G2110" i="10" s="1"/>
  <c r="H2110" i="10"/>
  <c r="S2110" i="10" s="1"/>
  <c r="M2110" i="10"/>
  <c r="L2110" i="10"/>
  <c r="I2110" i="10"/>
  <c r="P2110" i="10"/>
  <c r="H2111" i="10" l="1"/>
  <c r="S2111" i="10" s="1"/>
  <c r="D2112" i="10"/>
  <c r="O2111" i="10"/>
  <c r="J2111" i="10"/>
  <c r="Q2111" i="10"/>
  <c r="K2111" i="10"/>
  <c r="L2111" i="10"/>
  <c r="M2111" i="10"/>
  <c r="P2111" i="10"/>
  <c r="N2111" i="10"/>
  <c r="I2111" i="10"/>
  <c r="R2111" i="10"/>
  <c r="G2111" i="10" s="1"/>
  <c r="T2110" i="10"/>
  <c r="U2110" i="10" s="1"/>
  <c r="V2110" i="10" s="1"/>
  <c r="W2110" i="10" s="1"/>
  <c r="X2110" i="10" s="1"/>
  <c r="Y2110" i="10" s="1"/>
  <c r="Z2110" i="10" s="1"/>
  <c r="AA2110" i="10" s="1"/>
  <c r="AB2110" i="10" s="1"/>
  <c r="AC2110" i="10" s="1"/>
  <c r="R2112" i="10" l="1"/>
  <c r="G2112" i="10" s="1"/>
  <c r="O2112" i="10"/>
  <c r="K2112" i="10"/>
  <c r="D2113" i="10"/>
  <c r="J2112" i="10"/>
  <c r="H2112" i="10"/>
  <c r="S2112" i="10" s="1"/>
  <c r="Q2112" i="10"/>
  <c r="I2112" i="10"/>
  <c r="P2112" i="10"/>
  <c r="M2112" i="10"/>
  <c r="L2112" i="10"/>
  <c r="N2112" i="10"/>
  <c r="T2111" i="10"/>
  <c r="U2111" i="10" s="1"/>
  <c r="V2111" i="10" s="1"/>
  <c r="W2111" i="10" s="1"/>
  <c r="X2111" i="10" s="1"/>
  <c r="Y2111" i="10" s="1"/>
  <c r="Z2111" i="10" s="1"/>
  <c r="AA2111" i="10" s="1"/>
  <c r="AB2111" i="10" s="1"/>
  <c r="AC2111" i="10" s="1"/>
  <c r="T2112" i="10" l="1"/>
  <c r="U2112" i="10" s="1"/>
  <c r="V2112" i="10" s="1"/>
  <c r="W2112" i="10" s="1"/>
  <c r="X2112" i="10" s="1"/>
  <c r="Y2112" i="10" s="1"/>
  <c r="Z2112" i="10" s="1"/>
  <c r="AA2112" i="10" s="1"/>
  <c r="AB2112" i="10" s="1"/>
  <c r="AC2112" i="10" s="1"/>
  <c r="J2113" i="10"/>
  <c r="M2113" i="10"/>
  <c r="N2113" i="10"/>
  <c r="I2113" i="10"/>
  <c r="L2113" i="10"/>
  <c r="O2113" i="10"/>
  <c r="H2113" i="10"/>
  <c r="S2113" i="10" s="1"/>
  <c r="Q2113" i="10"/>
  <c r="R2113" i="10"/>
  <c r="G2113" i="10" s="1"/>
  <c r="K2113" i="10"/>
  <c r="D2114" i="10"/>
  <c r="P2113" i="10"/>
  <c r="H2114" i="10" l="1"/>
  <c r="S2114" i="10" s="1"/>
  <c r="K2114" i="10"/>
  <c r="D2115" i="10"/>
  <c r="R2114" i="10"/>
  <c r="G2114" i="10" s="1"/>
  <c r="N2114" i="10"/>
  <c r="J2114" i="10"/>
  <c r="L2114" i="10"/>
  <c r="I2114" i="10"/>
  <c r="Q2114" i="10"/>
  <c r="P2114" i="10"/>
  <c r="O2114" i="10"/>
  <c r="M2114" i="10"/>
  <c r="T2113" i="10"/>
  <c r="U2113" i="10" s="1"/>
  <c r="V2113" i="10" s="1"/>
  <c r="W2113" i="10" s="1"/>
  <c r="X2113" i="10" s="1"/>
  <c r="Y2113" i="10" s="1"/>
  <c r="Z2113" i="10" s="1"/>
  <c r="AA2113" i="10" s="1"/>
  <c r="AB2113" i="10" s="1"/>
  <c r="AC2113" i="10" s="1"/>
  <c r="H2115" i="10" l="1"/>
  <c r="S2115" i="10" s="1"/>
  <c r="J2115" i="10"/>
  <c r="N2115" i="10"/>
  <c r="L2115" i="10"/>
  <c r="K2115" i="10"/>
  <c r="O2115" i="10"/>
  <c r="P2115" i="10"/>
  <c r="M2115" i="10"/>
  <c r="Q2115" i="10"/>
  <c r="D2116" i="10"/>
  <c r="I2115" i="10"/>
  <c r="R2115" i="10"/>
  <c r="G2115" i="10" s="1"/>
  <c r="T2114" i="10"/>
  <c r="U2114" i="10" s="1"/>
  <c r="V2114" i="10" s="1"/>
  <c r="W2114" i="10" s="1"/>
  <c r="X2114" i="10" s="1"/>
  <c r="Y2114" i="10" s="1"/>
  <c r="Z2114" i="10" s="1"/>
  <c r="AA2114" i="10" s="1"/>
  <c r="AB2114" i="10" s="1"/>
  <c r="AC2114" i="10" s="1"/>
  <c r="I2116" i="10" l="1"/>
  <c r="H2116" i="10"/>
  <c r="S2116" i="10" s="1"/>
  <c r="P2116" i="10"/>
  <c r="M2116" i="10"/>
  <c r="O2116" i="10"/>
  <c r="R2116" i="10"/>
  <c r="G2116" i="10" s="1"/>
  <c r="D2117" i="10"/>
  <c r="J2116" i="10"/>
  <c r="K2116" i="10"/>
  <c r="N2116" i="10"/>
  <c r="L2116" i="10"/>
  <c r="Q2116" i="10"/>
  <c r="T2115" i="10"/>
  <c r="U2115" i="10" s="1"/>
  <c r="V2115" i="10" s="1"/>
  <c r="W2115" i="10" s="1"/>
  <c r="X2115" i="10" s="1"/>
  <c r="Y2115" i="10" s="1"/>
  <c r="Z2115" i="10" s="1"/>
  <c r="AA2115" i="10" s="1"/>
  <c r="AB2115" i="10" s="1"/>
  <c r="AC2115" i="10" s="1"/>
  <c r="H2117" i="10" l="1"/>
  <c r="S2117" i="10" s="1"/>
  <c r="N2117" i="10"/>
  <c r="K2117" i="10"/>
  <c r="R2117" i="10"/>
  <c r="G2117" i="10" s="1"/>
  <c r="P2117" i="10"/>
  <c r="L2117" i="10"/>
  <c r="M2117" i="10"/>
  <c r="O2117" i="10"/>
  <c r="Q2117" i="10"/>
  <c r="J2117" i="10"/>
  <c r="D2118" i="10"/>
  <c r="I2117" i="10"/>
  <c r="T2116" i="10"/>
  <c r="U2116" i="10" s="1"/>
  <c r="V2116" i="10" s="1"/>
  <c r="W2116" i="10" s="1"/>
  <c r="X2116" i="10" s="1"/>
  <c r="Y2116" i="10" s="1"/>
  <c r="Z2116" i="10" s="1"/>
  <c r="AA2116" i="10" s="1"/>
  <c r="AB2116" i="10" s="1"/>
  <c r="AC2116" i="10" s="1"/>
  <c r="I2118" i="10" l="1"/>
  <c r="H2118" i="10"/>
  <c r="S2118" i="10" s="1"/>
  <c r="P2118" i="10"/>
  <c r="N2118" i="10"/>
  <c r="M2118" i="10"/>
  <c r="R2118" i="10"/>
  <c r="G2118" i="10" s="1"/>
  <c r="O2118" i="10"/>
  <c r="K2118" i="10"/>
  <c r="L2118" i="10"/>
  <c r="D2119" i="10"/>
  <c r="J2118" i="10"/>
  <c r="Q2118" i="10"/>
  <c r="T2117" i="10"/>
  <c r="U2117" i="10" s="1"/>
  <c r="V2117" i="10" s="1"/>
  <c r="W2117" i="10" s="1"/>
  <c r="X2117" i="10" s="1"/>
  <c r="Y2117" i="10" s="1"/>
  <c r="Z2117" i="10" s="1"/>
  <c r="AA2117" i="10" s="1"/>
  <c r="AB2117" i="10" s="1"/>
  <c r="AC2117" i="10" s="1"/>
  <c r="T2118" i="10" l="1"/>
  <c r="U2118" i="10" s="1"/>
  <c r="V2118" i="10" s="1"/>
  <c r="W2118" i="10" s="1"/>
  <c r="X2118" i="10" s="1"/>
  <c r="Y2118" i="10" s="1"/>
  <c r="Z2118" i="10" s="1"/>
  <c r="AA2118" i="10" s="1"/>
  <c r="AB2118" i="10" s="1"/>
  <c r="AC2118" i="10" s="1"/>
  <c r="H2119" i="10"/>
  <c r="S2119" i="10" s="1"/>
  <c r="O2119" i="10"/>
  <c r="R2119" i="10"/>
  <c r="G2119" i="10" s="1"/>
  <c r="I2119" i="10"/>
  <c r="M2119" i="10"/>
  <c r="J2119" i="10"/>
  <c r="L2119" i="10"/>
  <c r="P2119" i="10"/>
  <c r="D2120" i="10"/>
  <c r="N2119" i="10"/>
  <c r="Q2119" i="10"/>
  <c r="K2119" i="10"/>
  <c r="T2119" i="10" l="1"/>
  <c r="U2119" i="10" s="1"/>
  <c r="V2119" i="10" s="1"/>
  <c r="W2119" i="10" s="1"/>
  <c r="X2119" i="10" s="1"/>
  <c r="Y2119" i="10" s="1"/>
  <c r="Z2119" i="10" s="1"/>
  <c r="AA2119" i="10" s="1"/>
  <c r="AB2119" i="10" s="1"/>
  <c r="AC2119" i="10" s="1"/>
  <c r="L2120" i="10"/>
  <c r="I2120" i="10"/>
  <c r="K2120" i="10"/>
  <c r="M2120" i="10"/>
  <c r="H2120" i="10"/>
  <c r="S2120" i="10" s="1"/>
  <c r="J2120" i="10"/>
  <c r="Q2120" i="10"/>
  <c r="O2120" i="10"/>
  <c r="R2120" i="10"/>
  <c r="G2120" i="10" s="1"/>
  <c r="D2121" i="10"/>
  <c r="N2120" i="10"/>
  <c r="P2120" i="10"/>
  <c r="T2120" i="10" l="1"/>
  <c r="U2120" i="10" s="1"/>
  <c r="V2120" i="10" s="1"/>
  <c r="W2120" i="10" s="1"/>
  <c r="X2120" i="10" s="1"/>
  <c r="Y2120" i="10" s="1"/>
  <c r="Z2120" i="10" s="1"/>
  <c r="AA2120" i="10" s="1"/>
  <c r="AB2120" i="10" s="1"/>
  <c r="AC2120" i="10" s="1"/>
  <c r="H2121" i="10"/>
  <c r="S2121" i="10" s="1"/>
  <c r="M2121" i="10"/>
  <c r="K2121" i="10"/>
  <c r="N2121" i="10"/>
  <c r="P2121" i="10"/>
  <c r="L2121" i="10"/>
  <c r="R2121" i="10"/>
  <c r="G2121" i="10" s="1"/>
  <c r="J2121" i="10"/>
  <c r="D2122" i="10"/>
  <c r="O2121" i="10"/>
  <c r="Q2121" i="10"/>
  <c r="I2121" i="10"/>
  <c r="O2122" i="10" l="1"/>
  <c r="N2122" i="10"/>
  <c r="K2122" i="10"/>
  <c r="P2122" i="10"/>
  <c r="Q2122" i="10"/>
  <c r="H2122" i="10"/>
  <c r="S2122" i="10" s="1"/>
  <c r="I2122" i="10"/>
  <c r="M2122" i="10"/>
  <c r="L2122" i="10"/>
  <c r="R2122" i="10"/>
  <c r="G2122" i="10" s="1"/>
  <c r="D2123" i="10"/>
  <c r="J2122" i="10"/>
  <c r="T2121" i="10"/>
  <c r="U2121" i="10" s="1"/>
  <c r="V2121" i="10" s="1"/>
  <c r="W2121" i="10" s="1"/>
  <c r="X2121" i="10" s="1"/>
  <c r="Y2121" i="10" s="1"/>
  <c r="Z2121" i="10" s="1"/>
  <c r="AA2121" i="10" s="1"/>
  <c r="AB2121" i="10" s="1"/>
  <c r="AC2121" i="10" s="1"/>
  <c r="T2122" i="10" l="1"/>
  <c r="U2122" i="10" s="1"/>
  <c r="V2122" i="10" s="1"/>
  <c r="W2122" i="10" s="1"/>
  <c r="X2122" i="10" s="1"/>
  <c r="Y2122" i="10" s="1"/>
  <c r="Z2122" i="10" s="1"/>
  <c r="AA2122" i="10" s="1"/>
  <c r="AB2122" i="10" s="1"/>
  <c r="AC2122" i="10" s="1"/>
  <c r="M2123" i="10"/>
  <c r="K2123" i="10"/>
  <c r="P2123" i="10"/>
  <c r="R2123" i="10"/>
  <c r="G2123" i="10" s="1"/>
  <c r="L2123" i="10"/>
  <c r="Q2123" i="10"/>
  <c r="J2123" i="10"/>
  <c r="D2124" i="10"/>
  <c r="O2123" i="10"/>
  <c r="N2123" i="10"/>
  <c r="H2123" i="10"/>
  <c r="S2123" i="10" s="1"/>
  <c r="I2123" i="10"/>
  <c r="T2123" i="10" l="1"/>
  <c r="U2123" i="10" s="1"/>
  <c r="V2123" i="10" s="1"/>
  <c r="W2123" i="10" s="1"/>
  <c r="X2123" i="10" s="1"/>
  <c r="Y2123" i="10" s="1"/>
  <c r="Z2123" i="10" s="1"/>
  <c r="AA2123" i="10" s="1"/>
  <c r="AB2123" i="10" s="1"/>
  <c r="AC2123" i="10" s="1"/>
  <c r="H2124" i="10"/>
  <c r="S2124" i="10" s="1"/>
  <c r="Q2124" i="10"/>
  <c r="P2124" i="10"/>
  <c r="D2125" i="10"/>
  <c r="J2124" i="10"/>
  <c r="L2124" i="10"/>
  <c r="O2124" i="10"/>
  <c r="M2124" i="10"/>
  <c r="N2124" i="10"/>
  <c r="R2124" i="10"/>
  <c r="G2124" i="10" s="1"/>
  <c r="K2124" i="10"/>
  <c r="I2124" i="10"/>
  <c r="P2125" i="10" l="1"/>
  <c r="J2125" i="10"/>
  <c r="K2125" i="10"/>
  <c r="Q2125" i="10"/>
  <c r="O2125" i="10"/>
  <c r="L2125" i="10"/>
  <c r="M2125" i="10"/>
  <c r="I2125" i="10"/>
  <c r="D2126" i="10"/>
  <c r="R2125" i="10"/>
  <c r="G2125" i="10" s="1"/>
  <c r="H2125" i="10"/>
  <c r="S2125" i="10" s="1"/>
  <c r="N2125" i="10"/>
  <c r="T2124" i="10"/>
  <c r="U2124" i="10" s="1"/>
  <c r="V2124" i="10" s="1"/>
  <c r="W2124" i="10" s="1"/>
  <c r="X2124" i="10" s="1"/>
  <c r="Y2124" i="10" s="1"/>
  <c r="Z2124" i="10" s="1"/>
  <c r="AA2124" i="10" s="1"/>
  <c r="AB2124" i="10" s="1"/>
  <c r="AC2124" i="10" s="1"/>
  <c r="T2125" i="10" l="1"/>
  <c r="U2125" i="10" s="1"/>
  <c r="V2125" i="10" s="1"/>
  <c r="W2125" i="10" s="1"/>
  <c r="X2125" i="10" s="1"/>
  <c r="Y2125" i="10" s="1"/>
  <c r="Z2125" i="10" s="1"/>
  <c r="AA2125" i="10" s="1"/>
  <c r="AB2125" i="10" s="1"/>
  <c r="AC2125" i="10" s="1"/>
  <c r="H2126" i="10"/>
  <c r="S2126" i="10" s="1"/>
  <c r="M2126" i="10"/>
  <c r="D2127" i="10"/>
  <c r="K2126" i="10"/>
  <c r="L2126" i="10"/>
  <c r="R2126" i="10"/>
  <c r="G2126" i="10" s="1"/>
  <c r="Q2126" i="10"/>
  <c r="N2126" i="10"/>
  <c r="I2126" i="10"/>
  <c r="O2126" i="10"/>
  <c r="J2126" i="10"/>
  <c r="P2126" i="10"/>
  <c r="H2127" i="10" l="1"/>
  <c r="S2127" i="10" s="1"/>
  <c r="J2127" i="10"/>
  <c r="P2127" i="10"/>
  <c r="O2127" i="10"/>
  <c r="L2127" i="10"/>
  <c r="K2127" i="10"/>
  <c r="R2127" i="10"/>
  <c r="G2127" i="10" s="1"/>
  <c r="I2127" i="10"/>
  <c r="D2128" i="10"/>
  <c r="N2127" i="10"/>
  <c r="M2127" i="10"/>
  <c r="Q2127" i="10"/>
  <c r="T2126" i="10"/>
  <c r="U2126" i="10" s="1"/>
  <c r="V2126" i="10" s="1"/>
  <c r="W2126" i="10" s="1"/>
  <c r="X2126" i="10" s="1"/>
  <c r="Y2126" i="10" s="1"/>
  <c r="Z2126" i="10" s="1"/>
  <c r="AA2126" i="10" s="1"/>
  <c r="AB2126" i="10" s="1"/>
  <c r="AC2126" i="10" s="1"/>
  <c r="O2128" i="10" l="1"/>
  <c r="D2129" i="10"/>
  <c r="M2128" i="10"/>
  <c r="J2128" i="10"/>
  <c r="R2128" i="10"/>
  <c r="G2128" i="10" s="1"/>
  <c r="L2128" i="10"/>
  <c r="P2128" i="10"/>
  <c r="Q2128" i="10"/>
  <c r="I2128" i="10"/>
  <c r="H2128" i="10"/>
  <c r="S2128" i="10" s="1"/>
  <c r="N2128" i="10"/>
  <c r="K2128" i="10"/>
  <c r="T2127" i="10"/>
  <c r="U2127" i="10" s="1"/>
  <c r="V2127" i="10" s="1"/>
  <c r="W2127" i="10" s="1"/>
  <c r="X2127" i="10" s="1"/>
  <c r="Y2127" i="10" s="1"/>
  <c r="Z2127" i="10" s="1"/>
  <c r="AA2127" i="10" s="1"/>
  <c r="AB2127" i="10" s="1"/>
  <c r="AC2127" i="10" s="1"/>
  <c r="T2128" i="10" l="1"/>
  <c r="U2128" i="10" s="1"/>
  <c r="V2128" i="10" s="1"/>
  <c r="W2128" i="10" s="1"/>
  <c r="X2128" i="10" s="1"/>
  <c r="Y2128" i="10" s="1"/>
  <c r="Z2128" i="10" s="1"/>
  <c r="AA2128" i="10" s="1"/>
  <c r="AB2128" i="10" s="1"/>
  <c r="AC2128" i="10" s="1"/>
  <c r="D2130" i="10"/>
  <c r="L2129" i="10"/>
  <c r="M2129" i="10"/>
  <c r="H2129" i="10"/>
  <c r="S2129" i="10" s="1"/>
  <c r="N2129" i="10"/>
  <c r="O2129" i="10"/>
  <c r="Q2129" i="10"/>
  <c r="P2129" i="10"/>
  <c r="K2129" i="10"/>
  <c r="R2129" i="10"/>
  <c r="G2129" i="10" s="1"/>
  <c r="J2129" i="10"/>
  <c r="I2129" i="10"/>
  <c r="T2129" i="10" l="1"/>
  <c r="U2129" i="10" s="1"/>
  <c r="V2129" i="10" s="1"/>
  <c r="W2129" i="10" s="1"/>
  <c r="X2129" i="10" s="1"/>
  <c r="Y2129" i="10" s="1"/>
  <c r="Z2129" i="10" s="1"/>
  <c r="AA2129" i="10" s="1"/>
  <c r="AB2129" i="10" s="1"/>
  <c r="AC2129" i="10" s="1"/>
  <c r="L2130" i="10"/>
  <c r="H2130" i="10"/>
  <c r="S2130" i="10" s="1"/>
  <c r="Q2130" i="10"/>
  <c r="M2130" i="10"/>
  <c r="D2131" i="10"/>
  <c r="K2130" i="10"/>
  <c r="P2130" i="10"/>
  <c r="O2130" i="10"/>
  <c r="J2130" i="10"/>
  <c r="I2130" i="10"/>
  <c r="R2130" i="10"/>
  <c r="G2130" i="10" s="1"/>
  <c r="N2130" i="10"/>
  <c r="T2130" i="10" l="1"/>
  <c r="U2130" i="10" s="1"/>
  <c r="V2130" i="10" s="1"/>
  <c r="W2130" i="10" s="1"/>
  <c r="X2130" i="10" s="1"/>
  <c r="Y2130" i="10" s="1"/>
  <c r="Z2130" i="10" s="1"/>
  <c r="AA2130" i="10" s="1"/>
  <c r="AB2130" i="10" s="1"/>
  <c r="AC2130" i="10" s="1"/>
  <c r="H2131" i="10"/>
  <c r="S2131" i="10" s="1"/>
  <c r="D2132" i="10"/>
  <c r="L2131" i="10"/>
  <c r="P2131" i="10"/>
  <c r="M2131" i="10"/>
  <c r="I2131" i="10"/>
  <c r="N2131" i="10"/>
  <c r="O2131" i="10"/>
  <c r="R2131" i="10"/>
  <c r="G2131" i="10" s="1"/>
  <c r="J2131" i="10"/>
  <c r="Q2131" i="10"/>
  <c r="K2131" i="10"/>
  <c r="T2131" i="10" l="1"/>
  <c r="U2131" i="10" s="1"/>
  <c r="V2131" i="10" s="1"/>
  <c r="W2131" i="10" s="1"/>
  <c r="X2131" i="10" s="1"/>
  <c r="Y2131" i="10" s="1"/>
  <c r="Z2131" i="10" s="1"/>
  <c r="AA2131" i="10" s="1"/>
  <c r="AB2131" i="10" s="1"/>
  <c r="AC2131" i="10" s="1"/>
  <c r="K2132" i="10"/>
  <c r="H2132" i="10"/>
  <c r="S2132" i="10" s="1"/>
  <c r="P2132" i="10"/>
  <c r="I2132" i="10"/>
  <c r="D2133" i="10"/>
  <c r="M2132" i="10"/>
  <c r="R2132" i="10"/>
  <c r="G2132" i="10" s="1"/>
  <c r="N2132" i="10"/>
  <c r="L2132" i="10"/>
  <c r="J2132" i="10"/>
  <c r="O2132" i="10"/>
  <c r="Q2132" i="10"/>
  <c r="H2133" i="10" l="1"/>
  <c r="S2133" i="10" s="1"/>
  <c r="D2134" i="10"/>
  <c r="L2133" i="10"/>
  <c r="M2133" i="10"/>
  <c r="Q2133" i="10"/>
  <c r="P2133" i="10"/>
  <c r="I2133" i="10"/>
  <c r="R2133" i="10"/>
  <c r="G2133" i="10" s="1"/>
  <c r="O2133" i="10"/>
  <c r="N2133" i="10"/>
  <c r="K2133" i="10"/>
  <c r="J2133" i="10"/>
  <c r="T2132" i="10"/>
  <c r="U2132" i="10" s="1"/>
  <c r="V2132" i="10" s="1"/>
  <c r="W2132" i="10" s="1"/>
  <c r="X2132" i="10" s="1"/>
  <c r="Y2132" i="10" s="1"/>
  <c r="Z2132" i="10" s="1"/>
  <c r="AA2132" i="10" s="1"/>
  <c r="AB2132" i="10" s="1"/>
  <c r="AC2132" i="10" s="1"/>
  <c r="H2134" i="10" l="1"/>
  <c r="S2134" i="10" s="1"/>
  <c r="I2134" i="10"/>
  <c r="L2134" i="10"/>
  <c r="M2134" i="10"/>
  <c r="D2135" i="10"/>
  <c r="R2134" i="10"/>
  <c r="G2134" i="10" s="1"/>
  <c r="N2134" i="10"/>
  <c r="K2134" i="10"/>
  <c r="Q2134" i="10"/>
  <c r="J2134" i="10"/>
  <c r="P2134" i="10"/>
  <c r="O2134" i="10"/>
  <c r="T2133" i="10"/>
  <c r="U2133" i="10" s="1"/>
  <c r="V2133" i="10" s="1"/>
  <c r="W2133" i="10" s="1"/>
  <c r="X2133" i="10" s="1"/>
  <c r="Y2133" i="10" s="1"/>
  <c r="Z2133" i="10" s="1"/>
  <c r="AA2133" i="10" s="1"/>
  <c r="AB2133" i="10" s="1"/>
  <c r="AC2133" i="10" s="1"/>
  <c r="H2135" i="10" l="1"/>
  <c r="S2135" i="10" s="1"/>
  <c r="D2136" i="10"/>
  <c r="I2135" i="10"/>
  <c r="P2135" i="10"/>
  <c r="J2135" i="10"/>
  <c r="K2135" i="10"/>
  <c r="Q2135" i="10"/>
  <c r="N2135" i="10"/>
  <c r="M2135" i="10"/>
  <c r="L2135" i="10"/>
  <c r="R2135" i="10"/>
  <c r="G2135" i="10" s="1"/>
  <c r="O2135" i="10"/>
  <c r="T2134" i="10"/>
  <c r="U2134" i="10" s="1"/>
  <c r="V2134" i="10" s="1"/>
  <c r="W2134" i="10" s="1"/>
  <c r="X2134" i="10" s="1"/>
  <c r="Y2134" i="10" s="1"/>
  <c r="Z2134" i="10" s="1"/>
  <c r="AA2134" i="10" s="1"/>
  <c r="AB2134" i="10" s="1"/>
  <c r="AC2134" i="10" s="1"/>
  <c r="Q2136" i="10" l="1"/>
  <c r="K2136" i="10"/>
  <c r="R2136" i="10"/>
  <c r="G2136" i="10" s="1"/>
  <c r="D2137" i="10"/>
  <c r="N2136" i="10"/>
  <c r="I2136" i="10"/>
  <c r="P2136" i="10"/>
  <c r="H2136" i="10"/>
  <c r="S2136" i="10" s="1"/>
  <c r="L2136" i="10"/>
  <c r="O2136" i="10"/>
  <c r="J2136" i="10"/>
  <c r="M2136" i="10"/>
  <c r="T2135" i="10"/>
  <c r="U2135" i="10" s="1"/>
  <c r="V2135" i="10" s="1"/>
  <c r="W2135" i="10" s="1"/>
  <c r="X2135" i="10" s="1"/>
  <c r="Y2135" i="10" s="1"/>
  <c r="Z2135" i="10" s="1"/>
  <c r="AA2135" i="10" s="1"/>
  <c r="AB2135" i="10" s="1"/>
  <c r="AC2135" i="10" s="1"/>
  <c r="H2137" i="10" l="1"/>
  <c r="S2137" i="10" s="1"/>
  <c r="Q2137" i="10"/>
  <c r="P2137" i="10"/>
  <c r="N2137" i="10"/>
  <c r="R2137" i="10"/>
  <c r="G2137" i="10" s="1"/>
  <c r="J2137" i="10"/>
  <c r="O2137" i="10"/>
  <c r="D2138" i="10"/>
  <c r="I2137" i="10"/>
  <c r="M2137" i="10"/>
  <c r="K2137" i="10"/>
  <c r="L2137" i="10"/>
  <c r="T2136" i="10"/>
  <c r="U2136" i="10" s="1"/>
  <c r="V2136" i="10" s="1"/>
  <c r="W2136" i="10" s="1"/>
  <c r="X2136" i="10" s="1"/>
  <c r="Y2136" i="10" s="1"/>
  <c r="Z2136" i="10" s="1"/>
  <c r="AA2136" i="10" s="1"/>
  <c r="AB2136" i="10" s="1"/>
  <c r="AC2136" i="10" s="1"/>
  <c r="T2137" i="10" l="1"/>
  <c r="U2137" i="10" s="1"/>
  <c r="V2137" i="10" s="1"/>
  <c r="W2137" i="10" s="1"/>
  <c r="X2137" i="10" s="1"/>
  <c r="Y2137" i="10" s="1"/>
  <c r="Z2137" i="10" s="1"/>
  <c r="AA2137" i="10" s="1"/>
  <c r="AB2137" i="10" s="1"/>
  <c r="AC2137" i="10" s="1"/>
  <c r="H2138" i="10"/>
  <c r="S2138" i="10" s="1"/>
  <c r="N2138" i="10"/>
  <c r="I2138" i="10"/>
  <c r="K2138" i="10"/>
  <c r="R2138" i="10"/>
  <c r="G2138" i="10" s="1"/>
  <c r="J2138" i="10"/>
  <c r="O2138" i="10"/>
  <c r="Q2138" i="10"/>
  <c r="M2138" i="10"/>
  <c r="D2139" i="10"/>
  <c r="P2138" i="10"/>
  <c r="L2138" i="10"/>
  <c r="T2138" i="10" l="1"/>
  <c r="U2138" i="10" s="1"/>
  <c r="V2138" i="10" s="1"/>
  <c r="W2138" i="10" s="1"/>
  <c r="X2138" i="10" s="1"/>
  <c r="Y2138" i="10" s="1"/>
  <c r="Z2138" i="10" s="1"/>
  <c r="AA2138" i="10" s="1"/>
  <c r="AB2138" i="10" s="1"/>
  <c r="AC2138" i="10" s="1"/>
  <c r="H2139" i="10"/>
  <c r="S2139" i="10" s="1"/>
  <c r="I2139" i="10"/>
  <c r="P2139" i="10"/>
  <c r="N2139" i="10"/>
  <c r="R2139" i="10"/>
  <c r="G2139" i="10" s="1"/>
  <c r="K2139" i="10"/>
  <c r="D2140" i="10"/>
  <c r="M2139" i="10"/>
  <c r="Q2139" i="10"/>
  <c r="J2139" i="10"/>
  <c r="L2139" i="10"/>
  <c r="O2139" i="10"/>
  <c r="T2139" i="10" l="1"/>
  <c r="U2139" i="10" s="1"/>
  <c r="V2139" i="10" s="1"/>
  <c r="W2139" i="10" s="1"/>
  <c r="X2139" i="10" s="1"/>
  <c r="Y2139" i="10" s="1"/>
  <c r="Z2139" i="10" s="1"/>
  <c r="AA2139" i="10" s="1"/>
  <c r="AB2139" i="10" s="1"/>
  <c r="AC2139" i="10" s="1"/>
  <c r="H2140" i="10"/>
  <c r="S2140" i="10" s="1"/>
  <c r="L2140" i="10"/>
  <c r="Q2140" i="10"/>
  <c r="N2140" i="10"/>
  <c r="P2140" i="10"/>
  <c r="O2140" i="10"/>
  <c r="D2141" i="10"/>
  <c r="K2140" i="10"/>
  <c r="M2140" i="10"/>
  <c r="I2140" i="10"/>
  <c r="J2140" i="10"/>
  <c r="R2140" i="10"/>
  <c r="G2140" i="10" s="1"/>
  <c r="T2140" i="10" l="1"/>
  <c r="U2140" i="10" s="1"/>
  <c r="V2140" i="10" s="1"/>
  <c r="W2140" i="10" s="1"/>
  <c r="X2140" i="10" s="1"/>
  <c r="Y2140" i="10" s="1"/>
  <c r="Z2140" i="10" s="1"/>
  <c r="AA2140" i="10" s="1"/>
  <c r="AB2140" i="10" s="1"/>
  <c r="AC2140" i="10" s="1"/>
  <c r="Q2141" i="10"/>
  <c r="M2141" i="10"/>
  <c r="O2141" i="10"/>
  <c r="L2141" i="10"/>
  <c r="N2141" i="10"/>
  <c r="D2142" i="10"/>
  <c r="K2141" i="10"/>
  <c r="R2141" i="10"/>
  <c r="G2141" i="10" s="1"/>
  <c r="H2141" i="10"/>
  <c r="S2141" i="10" s="1"/>
  <c r="P2141" i="10"/>
  <c r="J2141" i="10"/>
  <c r="I2141" i="10"/>
  <c r="T2141" i="10" l="1"/>
  <c r="U2141" i="10" s="1"/>
  <c r="V2141" i="10" s="1"/>
  <c r="W2141" i="10" s="1"/>
  <c r="X2141" i="10" s="1"/>
  <c r="Y2141" i="10" s="1"/>
  <c r="Z2141" i="10" s="1"/>
  <c r="AA2141" i="10" s="1"/>
  <c r="AB2141" i="10" s="1"/>
  <c r="AC2141" i="10" s="1"/>
  <c r="H2142" i="10"/>
  <c r="S2142" i="10" s="1"/>
  <c r="Q2142" i="10"/>
  <c r="K2142" i="10"/>
  <c r="J2142" i="10"/>
  <c r="N2142" i="10"/>
  <c r="D2143" i="10"/>
  <c r="L2142" i="10"/>
  <c r="O2142" i="10"/>
  <c r="I2142" i="10"/>
  <c r="P2142" i="10"/>
  <c r="R2142" i="10"/>
  <c r="G2142" i="10" s="1"/>
  <c r="M2142" i="10"/>
  <c r="T2142" i="10" l="1"/>
  <c r="U2142" i="10" s="1"/>
  <c r="V2142" i="10" s="1"/>
  <c r="W2142" i="10" s="1"/>
  <c r="X2142" i="10" s="1"/>
  <c r="Y2142" i="10" s="1"/>
  <c r="Z2142" i="10" s="1"/>
  <c r="AA2142" i="10" s="1"/>
  <c r="AB2142" i="10" s="1"/>
  <c r="AC2142" i="10" s="1"/>
  <c r="H2143" i="10"/>
  <c r="S2143" i="10" s="1"/>
  <c r="N2143" i="10"/>
  <c r="I2143" i="10"/>
  <c r="Q2143" i="10"/>
  <c r="O2143" i="10"/>
  <c r="K2143" i="10"/>
  <c r="D2144" i="10"/>
  <c r="M2143" i="10"/>
  <c r="R2143" i="10"/>
  <c r="G2143" i="10" s="1"/>
  <c r="L2143" i="10"/>
  <c r="P2143" i="10"/>
  <c r="J2143" i="10"/>
  <c r="T2143" i="10" l="1"/>
  <c r="U2143" i="10" s="1"/>
  <c r="V2143" i="10" s="1"/>
  <c r="W2143" i="10" s="1"/>
  <c r="X2143" i="10" s="1"/>
  <c r="Y2143" i="10" s="1"/>
  <c r="Z2143" i="10" s="1"/>
  <c r="AA2143" i="10" s="1"/>
  <c r="AB2143" i="10" s="1"/>
  <c r="AC2143" i="10" s="1"/>
  <c r="M2144" i="10"/>
  <c r="I2144" i="10"/>
  <c r="K2144" i="10"/>
  <c r="J2144" i="10"/>
  <c r="R2144" i="10"/>
  <c r="G2144" i="10" s="1"/>
  <c r="D2145" i="10"/>
  <c r="L2144" i="10"/>
  <c r="H2144" i="10"/>
  <c r="S2144" i="10" s="1"/>
  <c r="Q2144" i="10"/>
  <c r="O2144" i="10"/>
  <c r="N2144" i="10"/>
  <c r="P2144" i="10"/>
  <c r="T2144" i="10" l="1"/>
  <c r="U2144" i="10" s="1"/>
  <c r="V2144" i="10" s="1"/>
  <c r="W2144" i="10" s="1"/>
  <c r="X2144" i="10" s="1"/>
  <c r="Y2144" i="10" s="1"/>
  <c r="Z2144" i="10" s="1"/>
  <c r="AA2144" i="10" s="1"/>
  <c r="AB2144" i="10" s="1"/>
  <c r="AC2144" i="10" s="1"/>
  <c r="K2145" i="10"/>
  <c r="P2145" i="10"/>
  <c r="D2146" i="10"/>
  <c r="L2145" i="10"/>
  <c r="J2145" i="10"/>
  <c r="I2145" i="10"/>
  <c r="R2145" i="10"/>
  <c r="G2145" i="10" s="1"/>
  <c r="Q2145" i="10"/>
  <c r="N2145" i="10"/>
  <c r="H2145" i="10"/>
  <c r="S2145" i="10" s="1"/>
  <c r="M2145" i="10"/>
  <c r="O2145" i="10"/>
  <c r="J2146" i="10" l="1"/>
  <c r="R2146" i="10"/>
  <c r="G2146" i="10" s="1"/>
  <c r="L2146" i="10"/>
  <c r="P2146" i="10"/>
  <c r="D2147" i="10"/>
  <c r="N2146" i="10"/>
  <c r="M2146" i="10"/>
  <c r="H2146" i="10"/>
  <c r="S2146" i="10" s="1"/>
  <c r="O2146" i="10"/>
  <c r="K2146" i="10"/>
  <c r="I2146" i="10"/>
  <c r="Q2146" i="10"/>
  <c r="T2145" i="10"/>
  <c r="U2145" i="10" s="1"/>
  <c r="V2145" i="10" s="1"/>
  <c r="W2145" i="10" s="1"/>
  <c r="X2145" i="10" s="1"/>
  <c r="Y2145" i="10" s="1"/>
  <c r="Z2145" i="10" s="1"/>
  <c r="AA2145" i="10" s="1"/>
  <c r="AB2145" i="10" s="1"/>
  <c r="AC2145" i="10" s="1"/>
  <c r="K2147" i="10" l="1"/>
  <c r="N2147" i="10"/>
  <c r="D2148" i="10"/>
  <c r="M2147" i="10"/>
  <c r="O2147" i="10"/>
  <c r="P2147" i="10"/>
  <c r="J2147" i="10"/>
  <c r="H2147" i="10"/>
  <c r="S2147" i="10" s="1"/>
  <c r="L2147" i="10"/>
  <c r="Q2147" i="10"/>
  <c r="R2147" i="10"/>
  <c r="G2147" i="10" s="1"/>
  <c r="I2147" i="10"/>
  <c r="T2146" i="10"/>
  <c r="U2146" i="10" s="1"/>
  <c r="V2146" i="10" s="1"/>
  <c r="W2146" i="10" s="1"/>
  <c r="X2146" i="10" s="1"/>
  <c r="Y2146" i="10" s="1"/>
  <c r="Z2146" i="10" s="1"/>
  <c r="AA2146" i="10" s="1"/>
  <c r="AB2146" i="10" s="1"/>
  <c r="AC2146" i="10" s="1"/>
  <c r="H2148" i="10" l="1"/>
  <c r="S2148" i="10" s="1"/>
  <c r="D2149" i="10"/>
  <c r="O2148" i="10"/>
  <c r="M2148" i="10"/>
  <c r="R2148" i="10"/>
  <c r="G2148" i="10" s="1"/>
  <c r="J2148" i="10"/>
  <c r="L2148" i="10"/>
  <c r="N2148" i="10"/>
  <c r="P2148" i="10"/>
  <c r="I2148" i="10"/>
  <c r="K2148" i="10"/>
  <c r="Q2148" i="10"/>
  <c r="T2147" i="10"/>
  <c r="U2147" i="10" s="1"/>
  <c r="V2147" i="10" s="1"/>
  <c r="W2147" i="10" s="1"/>
  <c r="X2147" i="10" s="1"/>
  <c r="Y2147" i="10" s="1"/>
  <c r="Z2147" i="10" s="1"/>
  <c r="AA2147" i="10" s="1"/>
  <c r="AB2147" i="10" s="1"/>
  <c r="AC2147" i="10" s="1"/>
  <c r="H2149" i="10" l="1"/>
  <c r="S2149" i="10" s="1"/>
  <c r="N2149" i="10"/>
  <c r="Q2149" i="10"/>
  <c r="P2149" i="10"/>
  <c r="D2150" i="10"/>
  <c r="R2149" i="10"/>
  <c r="G2149" i="10" s="1"/>
  <c r="O2149" i="10"/>
  <c r="M2149" i="10"/>
  <c r="J2149" i="10"/>
  <c r="I2149" i="10"/>
  <c r="K2149" i="10"/>
  <c r="L2149" i="10"/>
  <c r="T2148" i="10"/>
  <c r="U2148" i="10" s="1"/>
  <c r="V2148" i="10" s="1"/>
  <c r="W2148" i="10" s="1"/>
  <c r="X2148" i="10" s="1"/>
  <c r="Y2148" i="10" s="1"/>
  <c r="Z2148" i="10" s="1"/>
  <c r="AA2148" i="10" s="1"/>
  <c r="AB2148" i="10" s="1"/>
  <c r="AC2148" i="10" s="1"/>
  <c r="H2150" i="10" l="1"/>
  <c r="S2150" i="10" s="1"/>
  <c r="D2151" i="10"/>
  <c r="R2150" i="10"/>
  <c r="G2150" i="10" s="1"/>
  <c r="O2150" i="10"/>
  <c r="J2150" i="10"/>
  <c r="K2150" i="10"/>
  <c r="Q2150" i="10"/>
  <c r="L2150" i="10"/>
  <c r="N2150" i="10"/>
  <c r="P2150" i="10"/>
  <c r="I2150" i="10"/>
  <c r="M2150" i="10"/>
  <c r="T2149" i="10"/>
  <c r="U2149" i="10" s="1"/>
  <c r="V2149" i="10" s="1"/>
  <c r="W2149" i="10" s="1"/>
  <c r="X2149" i="10" s="1"/>
  <c r="Y2149" i="10" s="1"/>
  <c r="Z2149" i="10" s="1"/>
  <c r="AA2149" i="10" s="1"/>
  <c r="AB2149" i="10" s="1"/>
  <c r="AC2149" i="10" s="1"/>
  <c r="T2150" i="10" l="1"/>
  <c r="U2150" i="10" s="1"/>
  <c r="V2150" i="10" s="1"/>
  <c r="W2150" i="10" s="1"/>
  <c r="X2150" i="10" s="1"/>
  <c r="Y2150" i="10" s="1"/>
  <c r="Z2150" i="10" s="1"/>
  <c r="AA2150" i="10" s="1"/>
  <c r="AB2150" i="10" s="1"/>
  <c r="AC2150" i="10" s="1"/>
  <c r="O2151" i="10"/>
  <c r="N2151" i="10"/>
  <c r="M2151" i="10"/>
  <c r="D2152" i="10"/>
  <c r="I2151" i="10"/>
  <c r="Q2151" i="10"/>
  <c r="J2151" i="10"/>
  <c r="P2151" i="10"/>
  <c r="H2151" i="10"/>
  <c r="S2151" i="10" s="1"/>
  <c r="K2151" i="10"/>
  <c r="R2151" i="10"/>
  <c r="G2151" i="10" s="1"/>
  <c r="L2151" i="10"/>
  <c r="H2152" i="10" l="1"/>
  <c r="S2152" i="10" s="1"/>
  <c r="Q2152" i="10"/>
  <c r="J2152" i="10"/>
  <c r="I2152" i="10"/>
  <c r="M2152" i="10"/>
  <c r="K2152" i="10"/>
  <c r="P2152" i="10"/>
  <c r="D2153" i="10"/>
  <c r="R2152" i="10"/>
  <c r="G2152" i="10" s="1"/>
  <c r="O2152" i="10"/>
  <c r="N2152" i="10"/>
  <c r="L2152" i="10"/>
  <c r="T2151" i="10"/>
  <c r="U2151" i="10" s="1"/>
  <c r="V2151" i="10" s="1"/>
  <c r="W2151" i="10" s="1"/>
  <c r="X2151" i="10" s="1"/>
  <c r="Y2151" i="10" s="1"/>
  <c r="Z2151" i="10" s="1"/>
  <c r="AA2151" i="10" s="1"/>
  <c r="AB2151" i="10" s="1"/>
  <c r="AC2151" i="10" s="1"/>
  <c r="T2152" i="10" l="1"/>
  <c r="U2152" i="10" s="1"/>
  <c r="V2152" i="10" s="1"/>
  <c r="W2152" i="10" s="1"/>
  <c r="X2152" i="10" s="1"/>
  <c r="Y2152" i="10" s="1"/>
  <c r="Z2152" i="10" s="1"/>
  <c r="AA2152" i="10" s="1"/>
  <c r="AB2152" i="10" s="1"/>
  <c r="AC2152" i="10" s="1"/>
  <c r="H2153" i="10"/>
  <c r="S2153" i="10" s="1"/>
  <c r="M2153" i="10"/>
  <c r="N2153" i="10"/>
  <c r="I2153" i="10"/>
  <c r="K2153" i="10"/>
  <c r="P2153" i="10"/>
  <c r="Q2153" i="10"/>
  <c r="L2153" i="10"/>
  <c r="O2153" i="10"/>
  <c r="R2153" i="10"/>
  <c r="G2153" i="10" s="1"/>
  <c r="D2154" i="10"/>
  <c r="J2153" i="10"/>
  <c r="N2154" i="10" l="1"/>
  <c r="R2154" i="10"/>
  <c r="G2154" i="10" s="1"/>
  <c r="O2154" i="10"/>
  <c r="H2154" i="10"/>
  <c r="S2154" i="10" s="1"/>
  <c r="J2154" i="10"/>
  <c r="K2154" i="10"/>
  <c r="M2154" i="10"/>
  <c r="L2154" i="10"/>
  <c r="P2154" i="10"/>
  <c r="I2154" i="10"/>
  <c r="Q2154" i="10"/>
  <c r="D2155" i="10"/>
  <c r="T2153" i="10"/>
  <c r="U2153" i="10" s="1"/>
  <c r="V2153" i="10" s="1"/>
  <c r="W2153" i="10" s="1"/>
  <c r="X2153" i="10" s="1"/>
  <c r="Y2153" i="10" s="1"/>
  <c r="Z2153" i="10" s="1"/>
  <c r="AA2153" i="10" s="1"/>
  <c r="AB2153" i="10" s="1"/>
  <c r="AC2153" i="10" s="1"/>
  <c r="T2154" i="10" l="1"/>
  <c r="U2154" i="10" s="1"/>
  <c r="V2154" i="10" s="1"/>
  <c r="W2154" i="10" s="1"/>
  <c r="X2154" i="10" s="1"/>
  <c r="Y2154" i="10" s="1"/>
  <c r="Z2154" i="10" s="1"/>
  <c r="AA2154" i="10" s="1"/>
  <c r="AB2154" i="10" s="1"/>
  <c r="AC2154" i="10" s="1"/>
  <c r="H2155" i="10"/>
  <c r="S2155" i="10" s="1"/>
  <c r="R2155" i="10"/>
  <c r="G2155" i="10" s="1"/>
  <c r="L2155" i="10"/>
  <c r="N2155" i="10"/>
  <c r="D2156" i="10"/>
  <c r="K2155" i="10"/>
  <c r="I2155" i="10"/>
  <c r="M2155" i="10"/>
  <c r="J2155" i="10"/>
  <c r="O2155" i="10"/>
  <c r="P2155" i="10"/>
  <c r="Q2155" i="10"/>
  <c r="L2156" i="10" l="1"/>
  <c r="M2156" i="10"/>
  <c r="P2156" i="10"/>
  <c r="K2156" i="10"/>
  <c r="O2156" i="10"/>
  <c r="R2156" i="10"/>
  <c r="G2156" i="10" s="1"/>
  <c r="J2156" i="10"/>
  <c r="Q2156" i="10"/>
  <c r="N2156" i="10"/>
  <c r="D2157" i="10"/>
  <c r="H2156" i="10"/>
  <c r="S2156" i="10" s="1"/>
  <c r="I2156" i="10"/>
  <c r="T2155" i="10"/>
  <c r="U2155" i="10" s="1"/>
  <c r="V2155" i="10" s="1"/>
  <c r="W2155" i="10" s="1"/>
  <c r="X2155" i="10" s="1"/>
  <c r="Y2155" i="10" s="1"/>
  <c r="Z2155" i="10" s="1"/>
  <c r="AA2155" i="10" s="1"/>
  <c r="AB2155" i="10" s="1"/>
  <c r="AC2155" i="10" s="1"/>
  <c r="T2156" i="10" l="1"/>
  <c r="U2156" i="10" s="1"/>
  <c r="V2156" i="10" s="1"/>
  <c r="W2156" i="10" s="1"/>
  <c r="X2156" i="10" s="1"/>
  <c r="Y2156" i="10" s="1"/>
  <c r="Z2156" i="10" s="1"/>
  <c r="AA2156" i="10" s="1"/>
  <c r="AB2156" i="10" s="1"/>
  <c r="AC2156" i="10" s="1"/>
  <c r="H2157" i="10"/>
  <c r="S2157" i="10" s="1"/>
  <c r="R2157" i="10"/>
  <c r="G2157" i="10" s="1"/>
  <c r="D2158" i="10"/>
  <c r="O2157" i="10"/>
  <c r="M2157" i="10"/>
  <c r="J2157" i="10"/>
  <c r="K2157" i="10"/>
  <c r="N2157" i="10"/>
  <c r="I2157" i="10"/>
  <c r="Q2157" i="10"/>
  <c r="P2157" i="10"/>
  <c r="L2157" i="10"/>
  <c r="H2158" i="10" l="1"/>
  <c r="S2158" i="10" s="1"/>
  <c r="M2158" i="10"/>
  <c r="R2158" i="10"/>
  <c r="G2158" i="10" s="1"/>
  <c r="K2158" i="10"/>
  <c r="J2158" i="10"/>
  <c r="L2158" i="10"/>
  <c r="D2159" i="10"/>
  <c r="Q2158" i="10"/>
  <c r="I2158" i="10"/>
  <c r="N2158" i="10"/>
  <c r="P2158" i="10"/>
  <c r="O2158" i="10"/>
  <c r="T2157" i="10"/>
  <c r="U2157" i="10" s="1"/>
  <c r="V2157" i="10" s="1"/>
  <c r="W2157" i="10" s="1"/>
  <c r="X2157" i="10" s="1"/>
  <c r="Y2157" i="10" s="1"/>
  <c r="Z2157" i="10" s="1"/>
  <c r="AA2157" i="10" s="1"/>
  <c r="AB2157" i="10" s="1"/>
  <c r="AC2157" i="10" s="1"/>
  <c r="I2159" i="10" l="1"/>
  <c r="Q2159" i="10"/>
  <c r="M2159" i="10"/>
  <c r="J2159" i="10"/>
  <c r="L2159" i="10"/>
  <c r="O2159" i="10"/>
  <c r="N2159" i="10"/>
  <c r="D2160" i="10"/>
  <c r="P2159" i="10"/>
  <c r="H2159" i="10"/>
  <c r="S2159" i="10" s="1"/>
  <c r="R2159" i="10"/>
  <c r="G2159" i="10" s="1"/>
  <c r="K2159" i="10"/>
  <c r="T2158" i="10"/>
  <c r="U2158" i="10" s="1"/>
  <c r="V2158" i="10" s="1"/>
  <c r="W2158" i="10" s="1"/>
  <c r="X2158" i="10" s="1"/>
  <c r="Y2158" i="10" s="1"/>
  <c r="Z2158" i="10" s="1"/>
  <c r="AA2158" i="10" s="1"/>
  <c r="AB2158" i="10" s="1"/>
  <c r="AC2158" i="10" s="1"/>
  <c r="P2160" i="10" l="1"/>
  <c r="D2161" i="10"/>
  <c r="J2160" i="10"/>
  <c r="H2160" i="10"/>
  <c r="S2160" i="10" s="1"/>
  <c r="N2160" i="10"/>
  <c r="K2160" i="10"/>
  <c r="R2160" i="10"/>
  <c r="G2160" i="10" s="1"/>
  <c r="L2160" i="10"/>
  <c r="O2160" i="10"/>
  <c r="M2160" i="10"/>
  <c r="Q2160" i="10"/>
  <c r="I2160" i="10"/>
  <c r="T2159" i="10"/>
  <c r="U2159" i="10" s="1"/>
  <c r="V2159" i="10" s="1"/>
  <c r="W2159" i="10" s="1"/>
  <c r="X2159" i="10" s="1"/>
  <c r="Y2159" i="10" s="1"/>
  <c r="Z2159" i="10" s="1"/>
  <c r="AA2159" i="10" s="1"/>
  <c r="AB2159" i="10" s="1"/>
  <c r="AC2159" i="10" s="1"/>
  <c r="H2161" i="10" l="1"/>
  <c r="S2161" i="10" s="1"/>
  <c r="R2161" i="10"/>
  <c r="G2161" i="10" s="1"/>
  <c r="J2161" i="10"/>
  <c r="M2161" i="10"/>
  <c r="P2161" i="10"/>
  <c r="Q2161" i="10"/>
  <c r="I2161" i="10"/>
  <c r="D2162" i="10"/>
  <c r="L2161" i="10"/>
  <c r="O2161" i="10"/>
  <c r="K2161" i="10"/>
  <c r="N2161" i="10"/>
  <c r="T2160" i="10"/>
  <c r="U2160" i="10" s="1"/>
  <c r="V2160" i="10" s="1"/>
  <c r="W2160" i="10" s="1"/>
  <c r="X2160" i="10" s="1"/>
  <c r="Y2160" i="10" s="1"/>
  <c r="Z2160" i="10" s="1"/>
  <c r="AA2160" i="10" s="1"/>
  <c r="AB2160" i="10" s="1"/>
  <c r="AC2160" i="10" s="1"/>
  <c r="T2161" i="10" l="1"/>
  <c r="U2161" i="10" s="1"/>
  <c r="V2161" i="10" s="1"/>
  <c r="W2161" i="10" s="1"/>
  <c r="X2161" i="10" s="1"/>
  <c r="Y2161" i="10" s="1"/>
  <c r="Z2161" i="10" s="1"/>
  <c r="AA2161" i="10" s="1"/>
  <c r="AB2161" i="10" s="1"/>
  <c r="AC2161" i="10" s="1"/>
  <c r="H2162" i="10"/>
  <c r="S2162" i="10" s="1"/>
  <c r="O2162" i="10"/>
  <c r="D2163" i="10"/>
  <c r="K2162" i="10"/>
  <c r="M2162" i="10"/>
  <c r="N2162" i="10"/>
  <c r="R2162" i="10"/>
  <c r="G2162" i="10" s="1"/>
  <c r="L2162" i="10"/>
  <c r="Q2162" i="10"/>
  <c r="I2162" i="10"/>
  <c r="J2162" i="10"/>
  <c r="P2162" i="10"/>
  <c r="L2163" i="10" l="1"/>
  <c r="P2163" i="10"/>
  <c r="M2163" i="10"/>
  <c r="O2163" i="10"/>
  <c r="N2163" i="10"/>
  <c r="R2163" i="10"/>
  <c r="G2163" i="10" s="1"/>
  <c r="J2163" i="10"/>
  <c r="H2163" i="10"/>
  <c r="S2163" i="10" s="1"/>
  <c r="I2163" i="10"/>
  <c r="Q2163" i="10"/>
  <c r="D2164" i="10"/>
  <c r="K2163" i="10"/>
  <c r="T2162" i="10"/>
  <c r="U2162" i="10" s="1"/>
  <c r="V2162" i="10" s="1"/>
  <c r="W2162" i="10" s="1"/>
  <c r="X2162" i="10" s="1"/>
  <c r="Y2162" i="10" s="1"/>
  <c r="Z2162" i="10" s="1"/>
  <c r="AA2162" i="10" s="1"/>
  <c r="AB2162" i="10" s="1"/>
  <c r="AC2162" i="10" s="1"/>
  <c r="T2163" i="10" l="1"/>
  <c r="U2163" i="10" s="1"/>
  <c r="V2163" i="10" s="1"/>
  <c r="W2163" i="10" s="1"/>
  <c r="X2163" i="10" s="1"/>
  <c r="Y2163" i="10" s="1"/>
  <c r="Z2163" i="10" s="1"/>
  <c r="AA2163" i="10" s="1"/>
  <c r="AB2163" i="10" s="1"/>
  <c r="AC2163" i="10" s="1"/>
  <c r="H2164" i="10"/>
  <c r="S2164" i="10" s="1"/>
  <c r="R2164" i="10"/>
  <c r="G2164" i="10" s="1"/>
  <c r="O2164" i="10"/>
  <c r="I2164" i="10"/>
  <c r="D2165" i="10"/>
  <c r="N2164" i="10"/>
  <c r="Q2164" i="10"/>
  <c r="P2164" i="10"/>
  <c r="J2164" i="10"/>
  <c r="L2164" i="10"/>
  <c r="M2164" i="10"/>
  <c r="K2164" i="10"/>
  <c r="T2164" i="10" l="1"/>
  <c r="U2164" i="10" s="1"/>
  <c r="V2164" i="10" s="1"/>
  <c r="W2164" i="10" s="1"/>
  <c r="X2164" i="10" s="1"/>
  <c r="Y2164" i="10" s="1"/>
  <c r="Z2164" i="10" s="1"/>
  <c r="AA2164" i="10" s="1"/>
  <c r="AB2164" i="10" s="1"/>
  <c r="AC2164" i="10" s="1"/>
  <c r="H2165" i="10"/>
  <c r="S2165" i="10" s="1"/>
  <c r="D2166" i="10"/>
  <c r="N2165" i="10"/>
  <c r="L2165" i="10"/>
  <c r="K2165" i="10"/>
  <c r="P2165" i="10"/>
  <c r="R2165" i="10"/>
  <c r="G2165" i="10" s="1"/>
  <c r="Q2165" i="10"/>
  <c r="J2165" i="10"/>
  <c r="O2165" i="10"/>
  <c r="I2165" i="10"/>
  <c r="M2165" i="10"/>
  <c r="R2166" i="10" l="1"/>
  <c r="G2166" i="10" s="1"/>
  <c r="Q2166" i="10"/>
  <c r="P2166" i="10"/>
  <c r="O2166" i="10"/>
  <c r="D2167" i="10"/>
  <c r="I2166" i="10"/>
  <c r="H2166" i="10"/>
  <c r="S2166" i="10" s="1"/>
  <c r="L2166" i="10"/>
  <c r="M2166" i="10"/>
  <c r="N2166" i="10"/>
  <c r="J2166" i="10"/>
  <c r="K2166" i="10"/>
  <c r="T2165" i="10"/>
  <c r="U2165" i="10" s="1"/>
  <c r="V2165" i="10" s="1"/>
  <c r="W2165" i="10" s="1"/>
  <c r="X2165" i="10" s="1"/>
  <c r="Y2165" i="10" s="1"/>
  <c r="Z2165" i="10" s="1"/>
  <c r="AA2165" i="10" s="1"/>
  <c r="AB2165" i="10" s="1"/>
  <c r="AC2165" i="10" s="1"/>
  <c r="T2166" i="10" l="1"/>
  <c r="U2166" i="10" s="1"/>
  <c r="V2166" i="10" s="1"/>
  <c r="W2166" i="10" s="1"/>
  <c r="X2166" i="10" s="1"/>
  <c r="Y2166" i="10" s="1"/>
  <c r="Z2166" i="10" s="1"/>
  <c r="AA2166" i="10" s="1"/>
  <c r="AB2166" i="10" s="1"/>
  <c r="AC2166" i="10" s="1"/>
  <c r="H2167" i="10"/>
  <c r="S2167" i="10" s="1"/>
  <c r="I2167" i="10"/>
  <c r="N2167" i="10"/>
  <c r="J2167" i="10"/>
  <c r="P2167" i="10"/>
  <c r="R2167" i="10"/>
  <c r="G2167" i="10" s="1"/>
  <c r="Q2167" i="10"/>
  <c r="K2167" i="10"/>
  <c r="L2167" i="10"/>
  <c r="O2167" i="10"/>
  <c r="M2167" i="10"/>
  <c r="D2168" i="10"/>
  <c r="H2168" i="10" l="1"/>
  <c r="S2168" i="10" s="1"/>
  <c r="I2168" i="10"/>
  <c r="O2168" i="10"/>
  <c r="Q2168" i="10"/>
  <c r="K2168" i="10"/>
  <c r="P2168" i="10"/>
  <c r="R2168" i="10"/>
  <c r="G2168" i="10" s="1"/>
  <c r="M2168" i="10"/>
  <c r="D2169" i="10"/>
  <c r="J2168" i="10"/>
  <c r="L2168" i="10"/>
  <c r="N2168" i="10"/>
  <c r="T2167" i="10"/>
  <c r="U2167" i="10" s="1"/>
  <c r="V2167" i="10" s="1"/>
  <c r="W2167" i="10" s="1"/>
  <c r="X2167" i="10" s="1"/>
  <c r="Y2167" i="10" s="1"/>
  <c r="Z2167" i="10" s="1"/>
  <c r="AA2167" i="10" s="1"/>
  <c r="AB2167" i="10" s="1"/>
  <c r="AC2167" i="10" s="1"/>
  <c r="I2169" i="10" l="1"/>
  <c r="O2169" i="10"/>
  <c r="L2169" i="10"/>
  <c r="J2169" i="10"/>
  <c r="H2169" i="10"/>
  <c r="S2169" i="10" s="1"/>
  <c r="K2169" i="10"/>
  <c r="P2169" i="10"/>
  <c r="N2169" i="10"/>
  <c r="D2170" i="10"/>
  <c r="M2169" i="10"/>
  <c r="R2169" i="10"/>
  <c r="G2169" i="10" s="1"/>
  <c r="Q2169" i="10"/>
  <c r="T2168" i="10"/>
  <c r="U2168" i="10" s="1"/>
  <c r="V2168" i="10" s="1"/>
  <c r="W2168" i="10" s="1"/>
  <c r="X2168" i="10" s="1"/>
  <c r="Y2168" i="10" s="1"/>
  <c r="Z2168" i="10" s="1"/>
  <c r="AA2168" i="10" s="1"/>
  <c r="AB2168" i="10" s="1"/>
  <c r="AC2168" i="10" s="1"/>
  <c r="H2170" i="10" l="1"/>
  <c r="S2170" i="10" s="1"/>
  <c r="P2170" i="10"/>
  <c r="J2170" i="10"/>
  <c r="L2170" i="10"/>
  <c r="I2170" i="10"/>
  <c r="M2170" i="10"/>
  <c r="Q2170" i="10"/>
  <c r="R2170" i="10"/>
  <c r="G2170" i="10" s="1"/>
  <c r="N2170" i="10"/>
  <c r="O2170" i="10"/>
  <c r="D2171" i="10"/>
  <c r="K2170" i="10"/>
  <c r="T2169" i="10"/>
  <c r="U2169" i="10" s="1"/>
  <c r="V2169" i="10" s="1"/>
  <c r="W2169" i="10" s="1"/>
  <c r="X2169" i="10" s="1"/>
  <c r="Y2169" i="10" s="1"/>
  <c r="Z2169" i="10" s="1"/>
  <c r="AA2169" i="10" s="1"/>
  <c r="AB2169" i="10" s="1"/>
  <c r="AC2169" i="10" s="1"/>
  <c r="H2171" i="10" l="1"/>
  <c r="S2171" i="10" s="1"/>
  <c r="R2171" i="10"/>
  <c r="G2171" i="10" s="1"/>
  <c r="P2171" i="10"/>
  <c r="O2171" i="10"/>
  <c r="K2171" i="10"/>
  <c r="M2171" i="10"/>
  <c r="L2171" i="10"/>
  <c r="J2171" i="10"/>
  <c r="I2171" i="10"/>
  <c r="N2171" i="10"/>
  <c r="Q2171" i="10"/>
  <c r="D2172" i="10"/>
  <c r="T2170" i="10"/>
  <c r="U2170" i="10" s="1"/>
  <c r="V2170" i="10" s="1"/>
  <c r="W2170" i="10" s="1"/>
  <c r="X2170" i="10" s="1"/>
  <c r="Y2170" i="10" s="1"/>
  <c r="Z2170" i="10" s="1"/>
  <c r="AA2170" i="10" s="1"/>
  <c r="AB2170" i="10" s="1"/>
  <c r="AC2170" i="10" s="1"/>
  <c r="I2172" i="10" l="1"/>
  <c r="O2172" i="10"/>
  <c r="Q2172" i="10"/>
  <c r="K2172" i="10"/>
  <c r="H2172" i="10"/>
  <c r="S2172" i="10" s="1"/>
  <c r="L2172" i="10"/>
  <c r="R2172" i="10"/>
  <c r="G2172" i="10" s="1"/>
  <c r="D2173" i="10"/>
  <c r="N2172" i="10"/>
  <c r="M2172" i="10"/>
  <c r="P2172" i="10"/>
  <c r="J2172" i="10"/>
  <c r="T2171" i="10"/>
  <c r="U2171" i="10" s="1"/>
  <c r="V2171" i="10" s="1"/>
  <c r="W2171" i="10" s="1"/>
  <c r="X2171" i="10" s="1"/>
  <c r="Y2171" i="10" s="1"/>
  <c r="Z2171" i="10" s="1"/>
  <c r="AA2171" i="10" s="1"/>
  <c r="AB2171" i="10" s="1"/>
  <c r="AC2171" i="10" s="1"/>
  <c r="H2173" i="10" l="1"/>
  <c r="S2173" i="10" s="1"/>
  <c r="P2173" i="10"/>
  <c r="L2173" i="10"/>
  <c r="M2173" i="10"/>
  <c r="N2173" i="10"/>
  <c r="Q2173" i="10"/>
  <c r="K2173" i="10"/>
  <c r="I2173" i="10"/>
  <c r="D2174" i="10"/>
  <c r="R2173" i="10"/>
  <c r="G2173" i="10" s="1"/>
  <c r="O2173" i="10"/>
  <c r="J2173" i="10"/>
  <c r="T2172" i="10"/>
  <c r="U2172" i="10" s="1"/>
  <c r="V2172" i="10" s="1"/>
  <c r="W2172" i="10" s="1"/>
  <c r="X2172" i="10" s="1"/>
  <c r="Y2172" i="10" s="1"/>
  <c r="Z2172" i="10" s="1"/>
  <c r="AA2172" i="10" s="1"/>
  <c r="AB2172" i="10" s="1"/>
  <c r="AC2172" i="10" s="1"/>
  <c r="N2174" i="10" l="1"/>
  <c r="L2174" i="10"/>
  <c r="Q2174" i="10"/>
  <c r="D2175" i="10"/>
  <c r="M2174" i="10"/>
  <c r="H2174" i="10"/>
  <c r="S2174" i="10" s="1"/>
  <c r="O2174" i="10"/>
  <c r="J2174" i="10"/>
  <c r="I2174" i="10"/>
  <c r="K2174" i="10"/>
  <c r="P2174" i="10"/>
  <c r="R2174" i="10"/>
  <c r="G2174" i="10" s="1"/>
  <c r="T2173" i="10"/>
  <c r="U2173" i="10" s="1"/>
  <c r="V2173" i="10" s="1"/>
  <c r="W2173" i="10" s="1"/>
  <c r="X2173" i="10" s="1"/>
  <c r="Y2173" i="10" s="1"/>
  <c r="Z2173" i="10" s="1"/>
  <c r="AA2173" i="10" s="1"/>
  <c r="AB2173" i="10" s="1"/>
  <c r="AC2173" i="10" s="1"/>
  <c r="N2175" i="10" l="1"/>
  <c r="L2175" i="10"/>
  <c r="Q2175" i="10"/>
  <c r="I2175" i="10"/>
  <c r="O2175" i="10"/>
  <c r="H2175" i="10"/>
  <c r="S2175" i="10" s="1"/>
  <c r="J2175" i="10"/>
  <c r="K2175" i="10"/>
  <c r="P2175" i="10"/>
  <c r="M2175" i="10"/>
  <c r="D2176" i="10"/>
  <c r="R2175" i="10"/>
  <c r="G2175" i="10" s="1"/>
  <c r="T2174" i="10"/>
  <c r="U2174" i="10" s="1"/>
  <c r="V2174" i="10" s="1"/>
  <c r="W2174" i="10" s="1"/>
  <c r="X2174" i="10" s="1"/>
  <c r="Y2174" i="10" s="1"/>
  <c r="Z2174" i="10" s="1"/>
  <c r="AA2174" i="10" s="1"/>
  <c r="AB2174" i="10" s="1"/>
  <c r="AC2174" i="10" s="1"/>
  <c r="T2175" i="10" l="1"/>
  <c r="U2175" i="10" s="1"/>
  <c r="V2175" i="10" s="1"/>
  <c r="W2175" i="10" s="1"/>
  <c r="X2175" i="10" s="1"/>
  <c r="Y2175" i="10" s="1"/>
  <c r="Z2175" i="10" s="1"/>
  <c r="AA2175" i="10" s="1"/>
  <c r="AB2175" i="10" s="1"/>
  <c r="AC2175" i="10" s="1"/>
  <c r="H2176" i="10"/>
  <c r="S2176" i="10" s="1"/>
  <c r="R2176" i="10"/>
  <c r="G2176" i="10" s="1"/>
  <c r="Q2176" i="10"/>
  <c r="D2177" i="10"/>
  <c r="O2176" i="10"/>
  <c r="L2176" i="10"/>
  <c r="N2176" i="10"/>
  <c r="K2176" i="10"/>
  <c r="M2176" i="10"/>
  <c r="P2176" i="10"/>
  <c r="J2176" i="10"/>
  <c r="I2176" i="10"/>
  <c r="J2177" i="10" l="1"/>
  <c r="M2177" i="10"/>
  <c r="K2177" i="10"/>
  <c r="O2177" i="10"/>
  <c r="N2177" i="10"/>
  <c r="H2177" i="10"/>
  <c r="S2177" i="10" s="1"/>
  <c r="P2177" i="10"/>
  <c r="Q2177" i="10"/>
  <c r="R2177" i="10"/>
  <c r="G2177" i="10" s="1"/>
  <c r="I2177" i="10"/>
  <c r="L2177" i="10"/>
  <c r="D2178" i="10"/>
  <c r="T2176" i="10"/>
  <c r="U2176" i="10" s="1"/>
  <c r="V2176" i="10" s="1"/>
  <c r="W2176" i="10" s="1"/>
  <c r="X2176" i="10" s="1"/>
  <c r="Y2176" i="10" s="1"/>
  <c r="Z2176" i="10" s="1"/>
  <c r="AA2176" i="10" s="1"/>
  <c r="AB2176" i="10" s="1"/>
  <c r="AC2176" i="10" s="1"/>
  <c r="T2177" i="10" l="1"/>
  <c r="U2177" i="10" s="1"/>
  <c r="V2177" i="10" s="1"/>
  <c r="W2177" i="10" s="1"/>
  <c r="X2177" i="10" s="1"/>
  <c r="Y2177" i="10" s="1"/>
  <c r="Z2177" i="10" s="1"/>
  <c r="AA2177" i="10" s="1"/>
  <c r="AB2177" i="10" s="1"/>
  <c r="AC2177" i="10" s="1"/>
  <c r="L2178" i="10"/>
  <c r="N2178" i="10"/>
  <c r="D2179" i="10"/>
  <c r="I2178" i="10"/>
  <c r="Q2178" i="10"/>
  <c r="K2178" i="10"/>
  <c r="J2178" i="10"/>
  <c r="R2178" i="10"/>
  <c r="G2178" i="10" s="1"/>
  <c r="P2178" i="10"/>
  <c r="O2178" i="10"/>
  <c r="M2178" i="10"/>
  <c r="H2178" i="10"/>
  <c r="S2178" i="10" s="1"/>
  <c r="T2178" i="10" l="1"/>
  <c r="U2178" i="10" s="1"/>
  <c r="V2178" i="10" s="1"/>
  <c r="W2178" i="10" s="1"/>
  <c r="X2178" i="10" s="1"/>
  <c r="Y2178" i="10" s="1"/>
  <c r="Z2178" i="10" s="1"/>
  <c r="AA2178" i="10" s="1"/>
  <c r="AB2178" i="10" s="1"/>
  <c r="AC2178" i="10" s="1"/>
  <c r="I2179" i="10"/>
  <c r="O2179" i="10"/>
  <c r="R2179" i="10"/>
  <c r="G2179" i="10" s="1"/>
  <c r="M2179" i="10"/>
  <c r="K2179" i="10"/>
  <c r="J2179" i="10"/>
  <c r="L2179" i="10"/>
  <c r="P2179" i="10"/>
  <c r="D2180" i="10"/>
  <c r="N2179" i="10"/>
  <c r="H2179" i="10"/>
  <c r="S2179" i="10" s="1"/>
  <c r="Q2179" i="10"/>
  <c r="T2179" i="10" l="1"/>
  <c r="U2179" i="10" s="1"/>
  <c r="V2179" i="10" s="1"/>
  <c r="W2179" i="10" s="1"/>
  <c r="X2179" i="10" s="1"/>
  <c r="Y2179" i="10" s="1"/>
  <c r="Z2179" i="10" s="1"/>
  <c r="AA2179" i="10" s="1"/>
  <c r="AB2179" i="10" s="1"/>
  <c r="AC2179" i="10" s="1"/>
  <c r="H2180" i="10"/>
  <c r="S2180" i="10" s="1"/>
  <c r="Q2180" i="10"/>
  <c r="K2180" i="10"/>
  <c r="D2181" i="10"/>
  <c r="N2180" i="10"/>
  <c r="L2180" i="10"/>
  <c r="P2180" i="10"/>
  <c r="R2180" i="10"/>
  <c r="G2180" i="10" s="1"/>
  <c r="O2180" i="10"/>
  <c r="M2180" i="10"/>
  <c r="J2180" i="10"/>
  <c r="I2180" i="10"/>
  <c r="T2180" i="10" l="1"/>
  <c r="U2180" i="10" s="1"/>
  <c r="V2180" i="10" s="1"/>
  <c r="W2180" i="10" s="1"/>
  <c r="X2180" i="10" s="1"/>
  <c r="Y2180" i="10" s="1"/>
  <c r="Z2180" i="10" s="1"/>
  <c r="AA2180" i="10" s="1"/>
  <c r="AB2180" i="10" s="1"/>
  <c r="AC2180" i="10" s="1"/>
  <c r="Q2181" i="10"/>
  <c r="L2181" i="10"/>
  <c r="M2181" i="10"/>
  <c r="I2181" i="10"/>
  <c r="R2181" i="10"/>
  <c r="G2181" i="10" s="1"/>
  <c r="N2181" i="10"/>
  <c r="K2181" i="10"/>
  <c r="O2181" i="10"/>
  <c r="P2181" i="10"/>
  <c r="H2181" i="10"/>
  <c r="S2181" i="10" s="1"/>
  <c r="J2181" i="10"/>
  <c r="D2182" i="10"/>
  <c r="H2182" i="10" l="1"/>
  <c r="S2182" i="10" s="1"/>
  <c r="P2182" i="10"/>
  <c r="N2182" i="10"/>
  <c r="Q2182" i="10"/>
  <c r="L2182" i="10"/>
  <c r="O2182" i="10"/>
  <c r="K2182" i="10"/>
  <c r="D2183" i="10"/>
  <c r="J2182" i="10"/>
  <c r="I2182" i="10"/>
  <c r="R2182" i="10"/>
  <c r="G2182" i="10" s="1"/>
  <c r="M2182" i="10"/>
  <c r="T2181" i="10"/>
  <c r="U2181" i="10" s="1"/>
  <c r="V2181" i="10" s="1"/>
  <c r="W2181" i="10" s="1"/>
  <c r="X2181" i="10" s="1"/>
  <c r="Y2181" i="10" s="1"/>
  <c r="Z2181" i="10" s="1"/>
  <c r="AA2181" i="10" s="1"/>
  <c r="AB2181" i="10" s="1"/>
  <c r="AC2181" i="10" s="1"/>
  <c r="H2183" i="10" l="1"/>
  <c r="S2183" i="10" s="1"/>
  <c r="M2183" i="10"/>
  <c r="D2184" i="10"/>
  <c r="O2183" i="10"/>
  <c r="Q2183" i="10"/>
  <c r="I2183" i="10"/>
  <c r="R2183" i="10"/>
  <c r="G2183" i="10" s="1"/>
  <c r="P2183" i="10"/>
  <c r="K2183" i="10"/>
  <c r="L2183" i="10"/>
  <c r="J2183" i="10"/>
  <c r="N2183" i="10"/>
  <c r="T2182" i="10"/>
  <c r="U2182" i="10" s="1"/>
  <c r="V2182" i="10" s="1"/>
  <c r="W2182" i="10" s="1"/>
  <c r="X2182" i="10" s="1"/>
  <c r="Y2182" i="10" s="1"/>
  <c r="Z2182" i="10" s="1"/>
  <c r="AA2182" i="10" s="1"/>
  <c r="AB2182" i="10" s="1"/>
  <c r="AC2182" i="10" s="1"/>
  <c r="H2184" i="10" l="1"/>
  <c r="S2184" i="10" s="1"/>
  <c r="R2184" i="10"/>
  <c r="G2184" i="10" s="1"/>
  <c r="K2184" i="10"/>
  <c r="P2184" i="10"/>
  <c r="M2184" i="10"/>
  <c r="I2184" i="10"/>
  <c r="J2184" i="10"/>
  <c r="O2184" i="10"/>
  <c r="D2185" i="10"/>
  <c r="Q2184" i="10"/>
  <c r="N2184" i="10"/>
  <c r="L2184" i="10"/>
  <c r="T2183" i="10"/>
  <c r="U2183" i="10" s="1"/>
  <c r="V2183" i="10" s="1"/>
  <c r="W2183" i="10" s="1"/>
  <c r="X2183" i="10" s="1"/>
  <c r="Y2183" i="10" s="1"/>
  <c r="Z2183" i="10" s="1"/>
  <c r="AA2183" i="10" s="1"/>
  <c r="AB2183" i="10" s="1"/>
  <c r="AC2183" i="10" s="1"/>
  <c r="H2185" i="10" l="1"/>
  <c r="S2185" i="10" s="1"/>
  <c r="K2185" i="10"/>
  <c r="D2186" i="10"/>
  <c r="I2185" i="10"/>
  <c r="M2185" i="10"/>
  <c r="R2185" i="10"/>
  <c r="G2185" i="10" s="1"/>
  <c r="Q2185" i="10"/>
  <c r="O2185" i="10"/>
  <c r="P2185" i="10"/>
  <c r="N2185" i="10"/>
  <c r="J2185" i="10"/>
  <c r="L2185" i="10"/>
  <c r="T2184" i="10"/>
  <c r="U2184" i="10" s="1"/>
  <c r="V2184" i="10" s="1"/>
  <c r="W2184" i="10" s="1"/>
  <c r="X2184" i="10" s="1"/>
  <c r="Y2184" i="10" s="1"/>
  <c r="Z2184" i="10" s="1"/>
  <c r="AA2184" i="10" s="1"/>
  <c r="AB2184" i="10" s="1"/>
  <c r="AC2184" i="10" s="1"/>
  <c r="H2186" i="10" l="1"/>
  <c r="S2186" i="10" s="1"/>
  <c r="L2186" i="10"/>
  <c r="I2186" i="10"/>
  <c r="K2186" i="10"/>
  <c r="O2186" i="10"/>
  <c r="M2186" i="10"/>
  <c r="N2186" i="10"/>
  <c r="J2186" i="10"/>
  <c r="D2187" i="10"/>
  <c r="Q2186" i="10"/>
  <c r="P2186" i="10"/>
  <c r="R2186" i="10"/>
  <c r="G2186" i="10" s="1"/>
  <c r="T2185" i="10"/>
  <c r="U2185" i="10" s="1"/>
  <c r="V2185" i="10" s="1"/>
  <c r="W2185" i="10" s="1"/>
  <c r="X2185" i="10" s="1"/>
  <c r="Y2185" i="10" s="1"/>
  <c r="Z2185" i="10" s="1"/>
  <c r="AA2185" i="10" s="1"/>
  <c r="AB2185" i="10" s="1"/>
  <c r="AC2185" i="10" s="1"/>
  <c r="T2186" i="10" l="1"/>
  <c r="U2186" i="10" s="1"/>
  <c r="V2186" i="10" s="1"/>
  <c r="W2186" i="10" s="1"/>
  <c r="X2186" i="10" s="1"/>
  <c r="Y2186" i="10" s="1"/>
  <c r="Z2186" i="10" s="1"/>
  <c r="AA2186" i="10" s="1"/>
  <c r="AB2186" i="10" s="1"/>
  <c r="AC2186" i="10" s="1"/>
  <c r="H2187" i="10"/>
  <c r="S2187" i="10" s="1"/>
  <c r="O2187" i="10"/>
  <c r="D2188" i="10"/>
  <c r="J2187" i="10"/>
  <c r="L2187" i="10"/>
  <c r="K2187" i="10"/>
  <c r="I2187" i="10"/>
  <c r="P2187" i="10"/>
  <c r="R2187" i="10"/>
  <c r="G2187" i="10" s="1"/>
  <c r="M2187" i="10"/>
  <c r="Q2187" i="10"/>
  <c r="N2187" i="10"/>
  <c r="H2188" i="10" l="1"/>
  <c r="S2188" i="10" s="1"/>
  <c r="O2188" i="10"/>
  <c r="M2188" i="10"/>
  <c r="I2188" i="10"/>
  <c r="Q2188" i="10"/>
  <c r="R2188" i="10"/>
  <c r="G2188" i="10" s="1"/>
  <c r="N2188" i="10"/>
  <c r="D2189" i="10"/>
  <c r="P2188" i="10"/>
  <c r="J2188" i="10"/>
  <c r="L2188" i="10"/>
  <c r="K2188" i="10"/>
  <c r="T2187" i="10"/>
  <c r="U2187" i="10" s="1"/>
  <c r="V2187" i="10" s="1"/>
  <c r="W2187" i="10" s="1"/>
  <c r="X2187" i="10" s="1"/>
  <c r="Y2187" i="10" s="1"/>
  <c r="Z2187" i="10" s="1"/>
  <c r="AA2187" i="10" s="1"/>
  <c r="AB2187" i="10" s="1"/>
  <c r="AC2187" i="10" s="1"/>
  <c r="T2188" i="10" l="1"/>
  <c r="U2188" i="10" s="1"/>
  <c r="V2188" i="10" s="1"/>
  <c r="W2188" i="10" s="1"/>
  <c r="X2188" i="10" s="1"/>
  <c r="Y2188" i="10" s="1"/>
  <c r="Z2188" i="10" s="1"/>
  <c r="AA2188" i="10" s="1"/>
  <c r="AB2188" i="10" s="1"/>
  <c r="AC2188" i="10" s="1"/>
  <c r="H2189" i="10"/>
  <c r="S2189" i="10" s="1"/>
  <c r="L2189" i="10"/>
  <c r="D2190" i="10"/>
  <c r="N2189" i="10"/>
  <c r="M2189" i="10"/>
  <c r="K2189" i="10"/>
  <c r="J2189" i="10"/>
  <c r="R2189" i="10"/>
  <c r="G2189" i="10" s="1"/>
  <c r="O2189" i="10"/>
  <c r="I2189" i="10"/>
  <c r="P2189" i="10"/>
  <c r="Q2189" i="10"/>
  <c r="T2189" i="10" l="1"/>
  <c r="U2189" i="10" s="1"/>
  <c r="V2189" i="10" s="1"/>
  <c r="W2189" i="10" s="1"/>
  <c r="X2189" i="10" s="1"/>
  <c r="Y2189" i="10" s="1"/>
  <c r="Z2189" i="10" s="1"/>
  <c r="AA2189" i="10" s="1"/>
  <c r="AB2189" i="10" s="1"/>
  <c r="AC2189" i="10" s="1"/>
  <c r="H2190" i="10"/>
  <c r="S2190" i="10" s="1"/>
  <c r="K2190" i="10"/>
  <c r="L2190" i="10"/>
  <c r="N2190" i="10"/>
  <c r="R2190" i="10"/>
  <c r="G2190" i="10" s="1"/>
  <c r="O2190" i="10"/>
  <c r="Q2190" i="10"/>
  <c r="D2191" i="10"/>
  <c r="J2190" i="10"/>
  <c r="M2190" i="10"/>
  <c r="P2190" i="10"/>
  <c r="I2190" i="10"/>
  <c r="T2190" i="10" l="1"/>
  <c r="U2190" i="10" s="1"/>
  <c r="V2190" i="10" s="1"/>
  <c r="W2190" i="10" s="1"/>
  <c r="X2190" i="10" s="1"/>
  <c r="Y2190" i="10" s="1"/>
  <c r="Z2190" i="10" s="1"/>
  <c r="AA2190" i="10" s="1"/>
  <c r="AB2190" i="10" s="1"/>
  <c r="AC2190" i="10" s="1"/>
  <c r="M2191" i="10"/>
  <c r="D2192" i="10"/>
  <c r="Q2191" i="10"/>
  <c r="K2191" i="10"/>
  <c r="I2191" i="10"/>
  <c r="P2191" i="10"/>
  <c r="R2191" i="10"/>
  <c r="G2191" i="10" s="1"/>
  <c r="J2191" i="10"/>
  <c r="L2191" i="10"/>
  <c r="O2191" i="10"/>
  <c r="H2191" i="10"/>
  <c r="S2191" i="10" s="1"/>
  <c r="N2191" i="10"/>
  <c r="T2191" i="10" l="1"/>
  <c r="U2191" i="10" s="1"/>
  <c r="V2191" i="10" s="1"/>
  <c r="W2191" i="10" s="1"/>
  <c r="X2191" i="10" s="1"/>
  <c r="Y2191" i="10" s="1"/>
  <c r="Z2191" i="10" s="1"/>
  <c r="AA2191" i="10" s="1"/>
  <c r="AB2191" i="10" s="1"/>
  <c r="AC2191" i="10" s="1"/>
  <c r="H2192" i="10"/>
  <c r="S2192" i="10" s="1"/>
  <c r="L2192" i="10"/>
  <c r="Q2192" i="10"/>
  <c r="P2192" i="10"/>
  <c r="N2192" i="10"/>
  <c r="R2192" i="10"/>
  <c r="G2192" i="10" s="1"/>
  <c r="O2192" i="10"/>
  <c r="D2193" i="10"/>
  <c r="M2192" i="10"/>
  <c r="J2192" i="10"/>
  <c r="K2192" i="10"/>
  <c r="I2192" i="10"/>
  <c r="T2192" i="10" l="1"/>
  <c r="U2192" i="10" s="1"/>
  <c r="V2192" i="10" s="1"/>
  <c r="W2192" i="10" s="1"/>
  <c r="X2192" i="10" s="1"/>
  <c r="Y2192" i="10" s="1"/>
  <c r="Z2192" i="10" s="1"/>
  <c r="AA2192" i="10" s="1"/>
  <c r="AB2192" i="10" s="1"/>
  <c r="AC2192" i="10" s="1"/>
  <c r="L2193" i="10"/>
  <c r="D2194" i="10"/>
  <c r="M2193" i="10"/>
  <c r="H2193" i="10"/>
  <c r="S2193" i="10" s="1"/>
  <c r="O2193" i="10"/>
  <c r="Q2193" i="10"/>
  <c r="R2193" i="10"/>
  <c r="G2193" i="10" s="1"/>
  <c r="N2193" i="10"/>
  <c r="P2193" i="10"/>
  <c r="K2193" i="10"/>
  <c r="I2193" i="10"/>
  <c r="J2193" i="10"/>
  <c r="T2193" i="10" l="1"/>
  <c r="U2193" i="10" s="1"/>
  <c r="V2193" i="10" s="1"/>
  <c r="W2193" i="10" s="1"/>
  <c r="X2193" i="10" s="1"/>
  <c r="Y2193" i="10" s="1"/>
  <c r="Z2193" i="10" s="1"/>
  <c r="AA2193" i="10" s="1"/>
  <c r="AB2193" i="10" s="1"/>
  <c r="AC2193" i="10" s="1"/>
  <c r="L2194" i="10"/>
  <c r="R2194" i="10"/>
  <c r="G2194" i="10" s="1"/>
  <c r="M2194" i="10"/>
  <c r="Q2194" i="10"/>
  <c r="P2194" i="10"/>
  <c r="J2194" i="10"/>
  <c r="K2194" i="10"/>
  <c r="D2195" i="10"/>
  <c r="O2194" i="10"/>
  <c r="N2194" i="10"/>
  <c r="I2194" i="10"/>
  <c r="H2194" i="10"/>
  <c r="S2194" i="10" s="1"/>
  <c r="T2194" i="10" l="1"/>
  <c r="U2194" i="10" s="1"/>
  <c r="V2194" i="10" s="1"/>
  <c r="W2194" i="10" s="1"/>
  <c r="X2194" i="10" s="1"/>
  <c r="Y2194" i="10" s="1"/>
  <c r="Z2194" i="10" s="1"/>
  <c r="AA2194" i="10" s="1"/>
  <c r="AB2194" i="10" s="1"/>
  <c r="AC2194" i="10" s="1"/>
  <c r="R2195" i="10"/>
  <c r="G2195" i="10" s="1"/>
  <c r="D2196" i="10"/>
  <c r="O2195" i="10"/>
  <c r="H2195" i="10"/>
  <c r="S2195" i="10" s="1"/>
  <c r="K2195" i="10"/>
  <c r="P2195" i="10"/>
  <c r="L2195" i="10"/>
  <c r="M2195" i="10"/>
  <c r="J2195" i="10"/>
  <c r="N2195" i="10"/>
  <c r="Q2195" i="10"/>
  <c r="I2195" i="10"/>
  <c r="T2195" i="10" l="1"/>
  <c r="U2195" i="10" s="1"/>
  <c r="V2195" i="10" s="1"/>
  <c r="W2195" i="10" s="1"/>
  <c r="X2195" i="10" s="1"/>
  <c r="Y2195" i="10" s="1"/>
  <c r="Z2195" i="10" s="1"/>
  <c r="AA2195" i="10" s="1"/>
  <c r="AB2195" i="10" s="1"/>
  <c r="AC2195" i="10" s="1"/>
  <c r="D2197" i="10"/>
  <c r="M2196" i="10"/>
  <c r="K2196" i="10"/>
  <c r="J2196" i="10"/>
  <c r="Q2196" i="10"/>
  <c r="N2196" i="10"/>
  <c r="R2196" i="10"/>
  <c r="G2196" i="10" s="1"/>
  <c r="H2196" i="10"/>
  <c r="S2196" i="10" s="1"/>
  <c r="P2196" i="10"/>
  <c r="O2196" i="10"/>
  <c r="I2196" i="10"/>
  <c r="L2196" i="10"/>
  <c r="K2197" i="10" l="1"/>
  <c r="H2197" i="10"/>
  <c r="S2197" i="10" s="1"/>
  <c r="N2197" i="10"/>
  <c r="R2197" i="10"/>
  <c r="G2197" i="10" s="1"/>
  <c r="M2197" i="10"/>
  <c r="D2198" i="10"/>
  <c r="P2197" i="10"/>
  <c r="Q2197" i="10"/>
  <c r="O2197" i="10"/>
  <c r="L2197" i="10"/>
  <c r="J2197" i="10"/>
  <c r="I2197" i="10"/>
  <c r="T2196" i="10"/>
  <c r="U2196" i="10" s="1"/>
  <c r="V2196" i="10" s="1"/>
  <c r="W2196" i="10" s="1"/>
  <c r="X2196" i="10" s="1"/>
  <c r="Y2196" i="10" s="1"/>
  <c r="Z2196" i="10" s="1"/>
  <c r="AA2196" i="10" s="1"/>
  <c r="AB2196" i="10" s="1"/>
  <c r="AC2196" i="10" s="1"/>
  <c r="H2198" i="10" l="1"/>
  <c r="S2198" i="10" s="1"/>
  <c r="D2199" i="10"/>
  <c r="M2198" i="10"/>
  <c r="K2198" i="10"/>
  <c r="N2198" i="10"/>
  <c r="J2198" i="10"/>
  <c r="Q2198" i="10"/>
  <c r="O2198" i="10"/>
  <c r="I2198" i="10"/>
  <c r="P2198" i="10"/>
  <c r="R2198" i="10"/>
  <c r="G2198" i="10" s="1"/>
  <c r="L2198" i="10"/>
  <c r="T2197" i="10"/>
  <c r="U2197" i="10" s="1"/>
  <c r="V2197" i="10" s="1"/>
  <c r="W2197" i="10" s="1"/>
  <c r="X2197" i="10" s="1"/>
  <c r="Y2197" i="10" s="1"/>
  <c r="Z2197" i="10" s="1"/>
  <c r="AA2197" i="10" s="1"/>
  <c r="AB2197" i="10" s="1"/>
  <c r="AC2197" i="10" s="1"/>
  <c r="H2199" i="10" l="1"/>
  <c r="S2199" i="10" s="1"/>
  <c r="N2199" i="10"/>
  <c r="L2199" i="10"/>
  <c r="I2199" i="10"/>
  <c r="P2199" i="10"/>
  <c r="O2199" i="10"/>
  <c r="D2200" i="10"/>
  <c r="R2199" i="10"/>
  <c r="G2199" i="10" s="1"/>
  <c r="Q2199" i="10"/>
  <c r="M2199" i="10"/>
  <c r="K2199" i="10"/>
  <c r="J2199" i="10"/>
  <c r="T2198" i="10"/>
  <c r="U2198" i="10" s="1"/>
  <c r="V2198" i="10" s="1"/>
  <c r="W2198" i="10" s="1"/>
  <c r="X2198" i="10" s="1"/>
  <c r="Y2198" i="10" s="1"/>
  <c r="Z2198" i="10" s="1"/>
  <c r="AA2198" i="10" s="1"/>
  <c r="AB2198" i="10" s="1"/>
  <c r="AC2198" i="10" s="1"/>
  <c r="D2201" i="10" l="1"/>
  <c r="R2200" i="10"/>
  <c r="G2200" i="10" s="1"/>
  <c r="H2200" i="10"/>
  <c r="S2200" i="10" s="1"/>
  <c r="N2200" i="10"/>
  <c r="I2200" i="10"/>
  <c r="O2200" i="10"/>
  <c r="M2200" i="10"/>
  <c r="P2200" i="10"/>
  <c r="K2200" i="10"/>
  <c r="J2200" i="10"/>
  <c r="Q2200" i="10"/>
  <c r="L2200" i="10"/>
  <c r="T2199" i="10"/>
  <c r="U2199" i="10" s="1"/>
  <c r="V2199" i="10" s="1"/>
  <c r="W2199" i="10" s="1"/>
  <c r="X2199" i="10" s="1"/>
  <c r="Y2199" i="10" s="1"/>
  <c r="Z2199" i="10" s="1"/>
  <c r="AA2199" i="10" s="1"/>
  <c r="AB2199" i="10" s="1"/>
  <c r="AC2199" i="10" s="1"/>
  <c r="T2200" i="10" l="1"/>
  <c r="U2200" i="10" s="1"/>
  <c r="V2200" i="10" s="1"/>
  <c r="W2200" i="10" s="1"/>
  <c r="X2200" i="10" s="1"/>
  <c r="Y2200" i="10" s="1"/>
  <c r="Z2200" i="10" s="1"/>
  <c r="AA2200" i="10" s="1"/>
  <c r="AB2200" i="10" s="1"/>
  <c r="AC2200" i="10" s="1"/>
  <c r="R2201" i="10"/>
  <c r="G2201" i="10" s="1"/>
  <c r="L2201" i="10"/>
  <c r="J2201" i="10"/>
  <c r="M2201" i="10"/>
  <c r="P2201" i="10"/>
  <c r="D2202" i="10"/>
  <c r="I2201" i="10"/>
  <c r="H2201" i="10"/>
  <c r="S2201" i="10" s="1"/>
  <c r="Q2201" i="10"/>
  <c r="N2201" i="10"/>
  <c r="O2201" i="10"/>
  <c r="K2201" i="10"/>
  <c r="T2201" i="10" l="1"/>
  <c r="U2201" i="10" s="1"/>
  <c r="V2201" i="10" s="1"/>
  <c r="W2201" i="10" s="1"/>
  <c r="X2201" i="10" s="1"/>
  <c r="Y2201" i="10" s="1"/>
  <c r="Z2201" i="10" s="1"/>
  <c r="AA2201" i="10" s="1"/>
  <c r="AB2201" i="10" s="1"/>
  <c r="AC2201" i="10" s="1"/>
  <c r="H2202" i="10"/>
  <c r="S2202" i="10" s="1"/>
  <c r="R2202" i="10"/>
  <c r="G2202" i="10" s="1"/>
  <c r="I2202" i="10"/>
  <c r="N2202" i="10"/>
  <c r="J2202" i="10"/>
  <c r="D2203" i="10"/>
  <c r="L2202" i="10"/>
  <c r="P2202" i="10"/>
  <c r="K2202" i="10"/>
  <c r="Q2202" i="10"/>
  <c r="M2202" i="10"/>
  <c r="O2202" i="10"/>
  <c r="T2202" i="10" l="1"/>
  <c r="U2202" i="10" s="1"/>
  <c r="V2202" i="10" s="1"/>
  <c r="W2202" i="10" s="1"/>
  <c r="X2202" i="10" s="1"/>
  <c r="Y2202" i="10" s="1"/>
  <c r="Z2202" i="10" s="1"/>
  <c r="AA2202" i="10" s="1"/>
  <c r="AB2202" i="10" s="1"/>
  <c r="AC2202" i="10" s="1"/>
  <c r="H2203" i="10"/>
  <c r="S2203" i="10" s="1"/>
  <c r="K2203" i="10"/>
  <c r="P2203" i="10"/>
  <c r="M2203" i="10"/>
  <c r="R2203" i="10"/>
  <c r="G2203" i="10" s="1"/>
  <c r="Q2203" i="10"/>
  <c r="J2203" i="10"/>
  <c r="L2203" i="10"/>
  <c r="O2203" i="10"/>
  <c r="D2204" i="10"/>
  <c r="I2203" i="10"/>
  <c r="N2203" i="10"/>
  <c r="M2204" i="10" l="1"/>
  <c r="K2204" i="10"/>
  <c r="P2204" i="10"/>
  <c r="O2204" i="10"/>
  <c r="H2204" i="10"/>
  <c r="S2204" i="10" s="1"/>
  <c r="J2204" i="10"/>
  <c r="L2204" i="10"/>
  <c r="I2204" i="10"/>
  <c r="D2205" i="10"/>
  <c r="N2204" i="10"/>
  <c r="Q2204" i="10"/>
  <c r="R2204" i="10"/>
  <c r="G2204" i="10" s="1"/>
  <c r="T2203" i="10"/>
  <c r="U2203" i="10" s="1"/>
  <c r="V2203" i="10" s="1"/>
  <c r="W2203" i="10" s="1"/>
  <c r="X2203" i="10" s="1"/>
  <c r="Y2203" i="10" s="1"/>
  <c r="Z2203" i="10" s="1"/>
  <c r="AA2203" i="10" s="1"/>
  <c r="AB2203" i="10" s="1"/>
  <c r="AC2203" i="10" s="1"/>
  <c r="T2204" i="10" l="1"/>
  <c r="U2204" i="10" s="1"/>
  <c r="V2204" i="10" s="1"/>
  <c r="W2204" i="10" s="1"/>
  <c r="X2204" i="10" s="1"/>
  <c r="Y2204" i="10" s="1"/>
  <c r="Z2204" i="10" s="1"/>
  <c r="AA2204" i="10" s="1"/>
  <c r="AB2204" i="10" s="1"/>
  <c r="AC2204" i="10" s="1"/>
  <c r="H2205" i="10"/>
  <c r="S2205" i="10" s="1"/>
  <c r="L2205" i="10"/>
  <c r="I2205" i="10"/>
  <c r="D2206" i="10"/>
  <c r="N2205" i="10"/>
  <c r="J2205" i="10"/>
  <c r="O2205" i="10"/>
  <c r="P2205" i="10"/>
  <c r="K2205" i="10"/>
  <c r="M2205" i="10"/>
  <c r="Q2205" i="10"/>
  <c r="R2205" i="10"/>
  <c r="G2205" i="10" s="1"/>
  <c r="T2205" i="10" l="1"/>
  <c r="U2205" i="10" s="1"/>
  <c r="V2205" i="10" s="1"/>
  <c r="W2205" i="10" s="1"/>
  <c r="X2205" i="10" s="1"/>
  <c r="Y2205" i="10" s="1"/>
  <c r="Z2205" i="10" s="1"/>
  <c r="AA2205" i="10" s="1"/>
  <c r="AB2205" i="10" s="1"/>
  <c r="AC2205" i="10" s="1"/>
  <c r="O2206" i="10"/>
  <c r="J2206" i="10"/>
  <c r="R2206" i="10"/>
  <c r="G2206" i="10" s="1"/>
  <c r="K2206" i="10"/>
  <c r="P2206" i="10"/>
  <c r="I2206" i="10"/>
  <c r="M2206" i="10"/>
  <c r="L2206" i="10"/>
  <c r="D2207" i="10"/>
  <c r="Q2206" i="10"/>
  <c r="H2206" i="10"/>
  <c r="S2206" i="10" s="1"/>
  <c r="N2206" i="10"/>
  <c r="T2206" i="10" l="1"/>
  <c r="U2206" i="10" s="1"/>
  <c r="V2206" i="10" s="1"/>
  <c r="W2206" i="10" s="1"/>
  <c r="X2206" i="10" s="1"/>
  <c r="Y2206" i="10" s="1"/>
  <c r="Z2206" i="10" s="1"/>
  <c r="AA2206" i="10" s="1"/>
  <c r="AB2206" i="10" s="1"/>
  <c r="AC2206" i="10" s="1"/>
  <c r="H2207" i="10"/>
  <c r="S2207" i="10" s="1"/>
  <c r="M2207" i="10"/>
  <c r="I2207" i="10"/>
  <c r="O2207" i="10"/>
  <c r="Q2207" i="10"/>
  <c r="K2207" i="10"/>
  <c r="D2208" i="10"/>
  <c r="R2207" i="10"/>
  <c r="G2207" i="10" s="1"/>
  <c r="J2207" i="10"/>
  <c r="P2207" i="10"/>
  <c r="N2207" i="10"/>
  <c r="L2207" i="10"/>
  <c r="T2207" i="10" l="1"/>
  <c r="U2207" i="10" s="1"/>
  <c r="V2207" i="10" s="1"/>
  <c r="W2207" i="10" s="1"/>
  <c r="X2207" i="10" s="1"/>
  <c r="Y2207" i="10" s="1"/>
  <c r="Z2207" i="10" s="1"/>
  <c r="AA2207" i="10" s="1"/>
  <c r="AB2207" i="10" s="1"/>
  <c r="AC2207" i="10" s="1"/>
  <c r="I2208" i="10"/>
  <c r="L2208" i="10"/>
  <c r="O2208" i="10"/>
  <c r="R2208" i="10"/>
  <c r="G2208" i="10" s="1"/>
  <c r="D2209" i="10"/>
  <c r="J2208" i="10"/>
  <c r="M2208" i="10"/>
  <c r="K2208" i="10"/>
  <c r="Q2208" i="10"/>
  <c r="N2208" i="10"/>
  <c r="P2208" i="10"/>
  <c r="H2208" i="10"/>
  <c r="S2208" i="10" s="1"/>
  <c r="T2208" i="10" l="1"/>
  <c r="U2208" i="10" s="1"/>
  <c r="V2208" i="10" s="1"/>
  <c r="W2208" i="10" s="1"/>
  <c r="X2208" i="10" s="1"/>
  <c r="Y2208" i="10" s="1"/>
  <c r="Z2208" i="10" s="1"/>
  <c r="AA2208" i="10" s="1"/>
  <c r="AB2208" i="10" s="1"/>
  <c r="AC2208" i="10" s="1"/>
  <c r="H2209" i="10"/>
  <c r="S2209" i="10" s="1"/>
  <c r="L2209" i="10"/>
  <c r="D2210" i="10"/>
  <c r="Q2209" i="10"/>
  <c r="O2209" i="10"/>
  <c r="K2209" i="10"/>
  <c r="J2209" i="10"/>
  <c r="M2209" i="10"/>
  <c r="R2209" i="10"/>
  <c r="G2209" i="10" s="1"/>
  <c r="I2209" i="10"/>
  <c r="N2209" i="10"/>
  <c r="P2209" i="10"/>
  <c r="T2209" i="10" l="1"/>
  <c r="U2209" i="10" s="1"/>
  <c r="V2209" i="10" s="1"/>
  <c r="W2209" i="10" s="1"/>
  <c r="X2209" i="10" s="1"/>
  <c r="Y2209" i="10" s="1"/>
  <c r="Z2209" i="10" s="1"/>
  <c r="AA2209" i="10" s="1"/>
  <c r="AB2209" i="10" s="1"/>
  <c r="AC2209" i="10" s="1"/>
  <c r="D2211" i="10"/>
  <c r="O2210" i="10"/>
  <c r="J2210" i="10"/>
  <c r="N2210" i="10"/>
  <c r="H2210" i="10"/>
  <c r="S2210" i="10" s="1"/>
  <c r="K2210" i="10"/>
  <c r="I2210" i="10"/>
  <c r="R2210" i="10"/>
  <c r="G2210" i="10" s="1"/>
  <c r="Q2210" i="10"/>
  <c r="P2210" i="10"/>
  <c r="M2210" i="10"/>
  <c r="L2210" i="10"/>
  <c r="H2211" i="10" l="1"/>
  <c r="S2211" i="10" s="1"/>
  <c r="I2211" i="10"/>
  <c r="N2211" i="10"/>
  <c r="L2211" i="10"/>
  <c r="M2211" i="10"/>
  <c r="Q2211" i="10"/>
  <c r="D2212" i="10"/>
  <c r="K2211" i="10"/>
  <c r="O2211" i="10"/>
  <c r="P2211" i="10"/>
  <c r="R2211" i="10"/>
  <c r="G2211" i="10" s="1"/>
  <c r="J2211" i="10"/>
  <c r="T2210" i="10"/>
  <c r="U2210" i="10" s="1"/>
  <c r="V2210" i="10" s="1"/>
  <c r="W2210" i="10" s="1"/>
  <c r="X2210" i="10" s="1"/>
  <c r="Y2210" i="10" s="1"/>
  <c r="Z2210" i="10" s="1"/>
  <c r="AA2210" i="10" s="1"/>
  <c r="AB2210" i="10" s="1"/>
  <c r="AC2210" i="10" s="1"/>
  <c r="H2212" i="10" l="1"/>
  <c r="S2212" i="10" s="1"/>
  <c r="D2213" i="10"/>
  <c r="J2212" i="10"/>
  <c r="O2212" i="10"/>
  <c r="Q2212" i="10"/>
  <c r="I2212" i="10"/>
  <c r="P2212" i="10"/>
  <c r="M2212" i="10"/>
  <c r="N2212" i="10"/>
  <c r="R2212" i="10"/>
  <c r="G2212" i="10" s="1"/>
  <c r="L2212" i="10"/>
  <c r="K2212" i="10"/>
  <c r="T2211" i="10"/>
  <c r="U2211" i="10" s="1"/>
  <c r="V2211" i="10" s="1"/>
  <c r="W2211" i="10" s="1"/>
  <c r="X2211" i="10" s="1"/>
  <c r="Y2211" i="10" s="1"/>
  <c r="Z2211" i="10" s="1"/>
  <c r="AA2211" i="10" s="1"/>
  <c r="AB2211" i="10" s="1"/>
  <c r="AC2211" i="10" s="1"/>
  <c r="O2213" i="10" l="1"/>
  <c r="K2213" i="10"/>
  <c r="L2213" i="10"/>
  <c r="M2213" i="10"/>
  <c r="Q2213" i="10"/>
  <c r="D2214" i="10"/>
  <c r="P2213" i="10"/>
  <c r="H2213" i="10"/>
  <c r="S2213" i="10" s="1"/>
  <c r="I2213" i="10"/>
  <c r="N2213" i="10"/>
  <c r="J2213" i="10"/>
  <c r="R2213" i="10"/>
  <c r="G2213" i="10" s="1"/>
  <c r="T2212" i="10"/>
  <c r="U2212" i="10" s="1"/>
  <c r="V2212" i="10" s="1"/>
  <c r="W2212" i="10" s="1"/>
  <c r="X2212" i="10" s="1"/>
  <c r="Y2212" i="10" s="1"/>
  <c r="Z2212" i="10" s="1"/>
  <c r="AA2212" i="10" s="1"/>
  <c r="AB2212" i="10" s="1"/>
  <c r="AC2212" i="10" s="1"/>
  <c r="H2214" i="10" l="1"/>
  <c r="S2214" i="10" s="1"/>
  <c r="D2215" i="10"/>
  <c r="R2214" i="10"/>
  <c r="G2214" i="10" s="1"/>
  <c r="L2214" i="10"/>
  <c r="K2214" i="10"/>
  <c r="J2214" i="10"/>
  <c r="N2214" i="10"/>
  <c r="Q2214" i="10"/>
  <c r="P2214" i="10"/>
  <c r="I2214" i="10"/>
  <c r="O2214" i="10"/>
  <c r="M2214" i="10"/>
  <c r="T2213" i="10"/>
  <c r="U2213" i="10" s="1"/>
  <c r="V2213" i="10" s="1"/>
  <c r="W2213" i="10" s="1"/>
  <c r="X2213" i="10" s="1"/>
  <c r="Y2213" i="10" s="1"/>
  <c r="Z2213" i="10" s="1"/>
  <c r="AA2213" i="10" s="1"/>
  <c r="AB2213" i="10" s="1"/>
  <c r="AC2213" i="10" s="1"/>
  <c r="N2215" i="10" l="1"/>
  <c r="H2215" i="10"/>
  <c r="S2215" i="10" s="1"/>
  <c r="I2215" i="10"/>
  <c r="R2215" i="10"/>
  <c r="G2215" i="10" s="1"/>
  <c r="Q2215" i="10"/>
  <c r="J2215" i="10"/>
  <c r="M2215" i="10"/>
  <c r="P2215" i="10"/>
  <c r="O2215" i="10"/>
  <c r="K2215" i="10"/>
  <c r="L2215" i="10"/>
  <c r="D2216" i="10"/>
  <c r="T2214" i="10"/>
  <c r="U2214" i="10" s="1"/>
  <c r="V2214" i="10" s="1"/>
  <c r="W2214" i="10" s="1"/>
  <c r="X2214" i="10" s="1"/>
  <c r="Y2214" i="10" s="1"/>
  <c r="Z2214" i="10" s="1"/>
  <c r="AA2214" i="10" s="1"/>
  <c r="AB2214" i="10" s="1"/>
  <c r="AC2214" i="10" s="1"/>
  <c r="T2215" i="10" l="1"/>
  <c r="U2215" i="10" s="1"/>
  <c r="V2215" i="10" s="1"/>
  <c r="W2215" i="10" s="1"/>
  <c r="X2215" i="10" s="1"/>
  <c r="Y2215" i="10" s="1"/>
  <c r="Z2215" i="10" s="1"/>
  <c r="AA2215" i="10" s="1"/>
  <c r="AB2215" i="10" s="1"/>
  <c r="AC2215" i="10" s="1"/>
  <c r="H2216" i="10"/>
  <c r="S2216" i="10" s="1"/>
  <c r="K2216" i="10"/>
  <c r="O2216" i="10"/>
  <c r="N2216" i="10"/>
  <c r="Q2216" i="10"/>
  <c r="D2217" i="10"/>
  <c r="R2216" i="10"/>
  <c r="G2216" i="10" s="1"/>
  <c r="J2216" i="10"/>
  <c r="M2216" i="10"/>
  <c r="P2216" i="10"/>
  <c r="L2216" i="10"/>
  <c r="I2216" i="10"/>
  <c r="T2216" i="10" l="1"/>
  <c r="U2216" i="10" s="1"/>
  <c r="V2216" i="10" s="1"/>
  <c r="W2216" i="10" s="1"/>
  <c r="X2216" i="10" s="1"/>
  <c r="Y2216" i="10" s="1"/>
  <c r="Z2216" i="10" s="1"/>
  <c r="AA2216" i="10" s="1"/>
  <c r="AB2216" i="10" s="1"/>
  <c r="AC2216" i="10" s="1"/>
  <c r="H2217" i="10"/>
  <c r="S2217" i="10" s="1"/>
  <c r="K2217" i="10"/>
  <c r="R2217" i="10"/>
  <c r="G2217" i="10" s="1"/>
  <c r="M2217" i="10"/>
  <c r="I2217" i="10"/>
  <c r="N2217" i="10"/>
  <c r="O2217" i="10"/>
  <c r="L2217" i="10"/>
  <c r="Q2217" i="10"/>
  <c r="J2217" i="10"/>
  <c r="D2218" i="10"/>
  <c r="P2217" i="10"/>
  <c r="T2217" i="10" l="1"/>
  <c r="U2217" i="10" s="1"/>
  <c r="V2217" i="10" s="1"/>
  <c r="W2217" i="10" s="1"/>
  <c r="X2217" i="10" s="1"/>
  <c r="Y2217" i="10" s="1"/>
  <c r="Z2217" i="10" s="1"/>
  <c r="AA2217" i="10" s="1"/>
  <c r="AB2217" i="10" s="1"/>
  <c r="AC2217" i="10" s="1"/>
  <c r="H2218" i="10"/>
  <c r="S2218" i="10" s="1"/>
  <c r="N2218" i="10"/>
  <c r="Q2218" i="10"/>
  <c r="L2218" i="10"/>
  <c r="M2218" i="10"/>
  <c r="D2219" i="10"/>
  <c r="K2218" i="10"/>
  <c r="I2218" i="10"/>
  <c r="R2218" i="10"/>
  <c r="G2218" i="10" s="1"/>
  <c r="J2218" i="10"/>
  <c r="P2218" i="10"/>
  <c r="O2218" i="10"/>
  <c r="T2218" i="10" l="1"/>
  <c r="U2218" i="10" s="1"/>
  <c r="V2218" i="10" s="1"/>
  <c r="W2218" i="10" s="1"/>
  <c r="X2218" i="10" s="1"/>
  <c r="Y2218" i="10" s="1"/>
  <c r="Z2218" i="10" s="1"/>
  <c r="AA2218" i="10" s="1"/>
  <c r="AB2218" i="10" s="1"/>
  <c r="AC2218" i="10" s="1"/>
  <c r="H2219" i="10"/>
  <c r="S2219" i="10" s="1"/>
  <c r="O2219" i="10"/>
  <c r="P2219" i="10"/>
  <c r="K2219" i="10"/>
  <c r="L2219" i="10"/>
  <c r="Q2219" i="10"/>
  <c r="R2219" i="10"/>
  <c r="G2219" i="10" s="1"/>
  <c r="J2219" i="10"/>
  <c r="I2219" i="10"/>
  <c r="M2219" i="10"/>
  <c r="D2220" i="10"/>
  <c r="N2219" i="10"/>
  <c r="T2219" i="10" l="1"/>
  <c r="U2219" i="10" s="1"/>
  <c r="V2219" i="10" s="1"/>
  <c r="W2219" i="10" s="1"/>
  <c r="X2219" i="10" s="1"/>
  <c r="Y2219" i="10" s="1"/>
  <c r="Z2219" i="10" s="1"/>
  <c r="AA2219" i="10" s="1"/>
  <c r="AB2219" i="10" s="1"/>
  <c r="AC2219" i="10" s="1"/>
  <c r="M2220" i="10"/>
  <c r="O2220" i="10"/>
  <c r="I2220" i="10"/>
  <c r="Q2220" i="10"/>
  <c r="D2221" i="10"/>
  <c r="H2220" i="10"/>
  <c r="S2220" i="10" s="1"/>
  <c r="R2220" i="10"/>
  <c r="G2220" i="10" s="1"/>
  <c r="N2220" i="10"/>
  <c r="L2220" i="10"/>
  <c r="P2220" i="10"/>
  <c r="K2220" i="10"/>
  <c r="J2220" i="10"/>
  <c r="T2220" i="10" l="1"/>
  <c r="U2220" i="10" s="1"/>
  <c r="V2220" i="10" s="1"/>
  <c r="W2220" i="10" s="1"/>
  <c r="X2220" i="10" s="1"/>
  <c r="Y2220" i="10" s="1"/>
  <c r="Z2220" i="10" s="1"/>
  <c r="AA2220" i="10" s="1"/>
  <c r="AB2220" i="10" s="1"/>
  <c r="AC2220" i="10" s="1"/>
  <c r="O2221" i="10"/>
  <c r="P2221" i="10"/>
  <c r="Q2221" i="10"/>
  <c r="D2222" i="10"/>
  <c r="N2221" i="10"/>
  <c r="R2221" i="10"/>
  <c r="G2221" i="10" s="1"/>
  <c r="H2221" i="10"/>
  <c r="S2221" i="10" s="1"/>
  <c r="K2221" i="10"/>
  <c r="L2221" i="10"/>
  <c r="I2221" i="10"/>
  <c r="M2221" i="10"/>
  <c r="J2221" i="10"/>
  <c r="N2222" i="10" l="1"/>
  <c r="J2222" i="10"/>
  <c r="I2222" i="10"/>
  <c r="M2222" i="10"/>
  <c r="Q2222" i="10"/>
  <c r="O2222" i="10"/>
  <c r="L2222" i="10"/>
  <c r="K2222" i="10"/>
  <c r="D2223" i="10"/>
  <c r="R2222" i="10"/>
  <c r="G2222" i="10" s="1"/>
  <c r="P2222" i="10"/>
  <c r="H2222" i="10"/>
  <c r="S2222" i="10" s="1"/>
  <c r="T2221" i="10"/>
  <c r="U2221" i="10" s="1"/>
  <c r="V2221" i="10" s="1"/>
  <c r="W2221" i="10" s="1"/>
  <c r="X2221" i="10" s="1"/>
  <c r="Y2221" i="10" s="1"/>
  <c r="Z2221" i="10" s="1"/>
  <c r="AA2221" i="10" s="1"/>
  <c r="AB2221" i="10" s="1"/>
  <c r="AC2221" i="10" s="1"/>
  <c r="T2222" i="10" l="1"/>
  <c r="U2222" i="10" s="1"/>
  <c r="V2222" i="10" s="1"/>
  <c r="W2222" i="10" s="1"/>
  <c r="X2222" i="10" s="1"/>
  <c r="Y2222" i="10" s="1"/>
  <c r="Z2222" i="10" s="1"/>
  <c r="AA2222" i="10" s="1"/>
  <c r="AB2222" i="10" s="1"/>
  <c r="AC2222" i="10" s="1"/>
  <c r="H2223" i="10"/>
  <c r="S2223" i="10" s="1"/>
  <c r="N2223" i="10"/>
  <c r="P2223" i="10"/>
  <c r="D2224" i="10"/>
  <c r="R2223" i="10"/>
  <c r="G2223" i="10" s="1"/>
  <c r="Q2223" i="10"/>
  <c r="K2223" i="10"/>
  <c r="O2223" i="10"/>
  <c r="M2223" i="10"/>
  <c r="L2223" i="10"/>
  <c r="I2223" i="10"/>
  <c r="J2223" i="10"/>
  <c r="T2223" i="10" l="1"/>
  <c r="U2223" i="10" s="1"/>
  <c r="V2223" i="10" s="1"/>
  <c r="W2223" i="10" s="1"/>
  <c r="X2223" i="10" s="1"/>
  <c r="Y2223" i="10" s="1"/>
  <c r="Z2223" i="10" s="1"/>
  <c r="AA2223" i="10" s="1"/>
  <c r="AB2223" i="10" s="1"/>
  <c r="AC2223" i="10" s="1"/>
  <c r="K2224" i="10"/>
  <c r="R2224" i="10"/>
  <c r="G2224" i="10" s="1"/>
  <c r="O2224" i="10"/>
  <c r="Q2224" i="10"/>
  <c r="P2224" i="10"/>
  <c r="N2224" i="10"/>
  <c r="L2224" i="10"/>
  <c r="J2224" i="10"/>
  <c r="D2225" i="10"/>
  <c r="I2224" i="10"/>
  <c r="M2224" i="10"/>
  <c r="H2224" i="10"/>
  <c r="S2224" i="10" s="1"/>
  <c r="T2224" i="10" l="1"/>
  <c r="U2224" i="10" s="1"/>
  <c r="V2224" i="10" s="1"/>
  <c r="W2224" i="10" s="1"/>
  <c r="X2224" i="10" s="1"/>
  <c r="Y2224" i="10" s="1"/>
  <c r="Z2224" i="10" s="1"/>
  <c r="AA2224" i="10" s="1"/>
  <c r="AB2224" i="10" s="1"/>
  <c r="AC2224" i="10" s="1"/>
  <c r="R2225" i="10"/>
  <c r="G2225" i="10" s="1"/>
  <c r="D2226" i="10"/>
  <c r="O2225" i="10"/>
  <c r="M2225" i="10"/>
  <c r="P2225" i="10"/>
  <c r="L2225" i="10"/>
  <c r="J2225" i="10"/>
  <c r="K2225" i="10"/>
  <c r="N2225" i="10"/>
  <c r="I2225" i="10"/>
  <c r="Q2225" i="10"/>
  <c r="H2225" i="10"/>
  <c r="S2225" i="10" s="1"/>
  <c r="T2225" i="10" l="1"/>
  <c r="U2225" i="10" s="1"/>
  <c r="V2225" i="10" s="1"/>
  <c r="W2225" i="10" s="1"/>
  <c r="X2225" i="10" s="1"/>
  <c r="Y2225" i="10" s="1"/>
  <c r="Z2225" i="10" s="1"/>
  <c r="AA2225" i="10" s="1"/>
  <c r="AB2225" i="10" s="1"/>
  <c r="AC2225" i="10" s="1"/>
  <c r="H2226" i="10"/>
  <c r="S2226" i="10" s="1"/>
  <c r="O2226" i="10"/>
  <c r="M2226" i="10"/>
  <c r="L2226" i="10"/>
  <c r="J2226" i="10"/>
  <c r="I2226" i="10"/>
  <c r="P2226" i="10"/>
  <c r="R2226" i="10"/>
  <c r="G2226" i="10" s="1"/>
  <c r="N2226" i="10"/>
  <c r="D2227" i="10"/>
  <c r="Q2226" i="10"/>
  <c r="K2226" i="10"/>
  <c r="H2227" i="10" l="1"/>
  <c r="S2227" i="10" s="1"/>
  <c r="O2227" i="10"/>
  <c r="D2228" i="10"/>
  <c r="R2227" i="10"/>
  <c r="G2227" i="10" s="1"/>
  <c r="L2227" i="10"/>
  <c r="I2227" i="10"/>
  <c r="Q2227" i="10"/>
  <c r="N2227" i="10"/>
  <c r="K2227" i="10"/>
  <c r="J2227" i="10"/>
  <c r="M2227" i="10"/>
  <c r="P2227" i="10"/>
  <c r="T2226" i="10"/>
  <c r="U2226" i="10" s="1"/>
  <c r="V2226" i="10" s="1"/>
  <c r="W2226" i="10" s="1"/>
  <c r="X2226" i="10" s="1"/>
  <c r="Y2226" i="10" s="1"/>
  <c r="Z2226" i="10" s="1"/>
  <c r="AA2226" i="10" s="1"/>
  <c r="AB2226" i="10" s="1"/>
  <c r="AC2226" i="10" s="1"/>
  <c r="O2228" i="10" l="1"/>
  <c r="N2228" i="10"/>
  <c r="D2229" i="10"/>
  <c r="L2228" i="10"/>
  <c r="Q2228" i="10"/>
  <c r="I2228" i="10"/>
  <c r="H2228" i="10"/>
  <c r="S2228" i="10" s="1"/>
  <c r="K2228" i="10"/>
  <c r="R2228" i="10"/>
  <c r="G2228" i="10" s="1"/>
  <c r="P2228" i="10"/>
  <c r="J2228" i="10"/>
  <c r="M2228" i="10"/>
  <c r="T2227" i="10"/>
  <c r="U2227" i="10" s="1"/>
  <c r="V2227" i="10" s="1"/>
  <c r="W2227" i="10" s="1"/>
  <c r="X2227" i="10" s="1"/>
  <c r="Y2227" i="10" s="1"/>
  <c r="Z2227" i="10" s="1"/>
  <c r="AA2227" i="10" s="1"/>
  <c r="AB2227" i="10" s="1"/>
  <c r="AC2227" i="10" s="1"/>
  <c r="H2229" i="10" l="1"/>
  <c r="S2229" i="10" s="1"/>
  <c r="I2229" i="10"/>
  <c r="P2229" i="10"/>
  <c r="N2229" i="10"/>
  <c r="O2229" i="10"/>
  <c r="R2229" i="10"/>
  <c r="G2229" i="10" s="1"/>
  <c r="Q2229" i="10"/>
  <c r="D2230" i="10"/>
  <c r="L2229" i="10"/>
  <c r="M2229" i="10"/>
  <c r="K2229" i="10"/>
  <c r="J2229" i="10"/>
  <c r="T2228" i="10"/>
  <c r="U2228" i="10" s="1"/>
  <c r="V2228" i="10" s="1"/>
  <c r="W2228" i="10" s="1"/>
  <c r="X2228" i="10" s="1"/>
  <c r="Y2228" i="10" s="1"/>
  <c r="Z2228" i="10" s="1"/>
  <c r="AA2228" i="10" s="1"/>
  <c r="AB2228" i="10" s="1"/>
  <c r="AC2228" i="10" s="1"/>
  <c r="T2229" i="10" l="1"/>
  <c r="U2229" i="10" s="1"/>
  <c r="V2229" i="10" s="1"/>
  <c r="W2229" i="10" s="1"/>
  <c r="X2229" i="10" s="1"/>
  <c r="Y2229" i="10" s="1"/>
  <c r="Z2229" i="10" s="1"/>
  <c r="AA2229" i="10" s="1"/>
  <c r="AB2229" i="10" s="1"/>
  <c r="AC2229" i="10" s="1"/>
  <c r="H2230" i="10"/>
  <c r="S2230" i="10" s="1"/>
  <c r="J2230" i="10"/>
  <c r="D2231" i="10"/>
  <c r="K2230" i="10"/>
  <c r="Q2230" i="10"/>
  <c r="I2230" i="10"/>
  <c r="L2230" i="10"/>
  <c r="R2230" i="10"/>
  <c r="G2230" i="10" s="1"/>
  <c r="P2230" i="10"/>
  <c r="N2230" i="10"/>
  <c r="O2230" i="10"/>
  <c r="M2230" i="10"/>
  <c r="H2231" i="10" l="1"/>
  <c r="S2231" i="10" s="1"/>
  <c r="P2231" i="10"/>
  <c r="I2231" i="10"/>
  <c r="J2231" i="10"/>
  <c r="L2231" i="10"/>
  <c r="K2231" i="10"/>
  <c r="O2231" i="10"/>
  <c r="D2232" i="10"/>
  <c r="R2231" i="10"/>
  <c r="G2231" i="10" s="1"/>
  <c r="Q2231" i="10"/>
  <c r="N2231" i="10"/>
  <c r="M2231" i="10"/>
  <c r="T2230" i="10"/>
  <c r="U2230" i="10" s="1"/>
  <c r="V2230" i="10" s="1"/>
  <c r="W2230" i="10" s="1"/>
  <c r="X2230" i="10" s="1"/>
  <c r="Y2230" i="10" s="1"/>
  <c r="Z2230" i="10" s="1"/>
  <c r="AA2230" i="10" s="1"/>
  <c r="AB2230" i="10" s="1"/>
  <c r="AC2230" i="10" s="1"/>
  <c r="P2232" i="10" l="1"/>
  <c r="D2233" i="10"/>
  <c r="H2232" i="10"/>
  <c r="S2232" i="10" s="1"/>
  <c r="R2232" i="10"/>
  <c r="G2232" i="10" s="1"/>
  <c r="J2232" i="10"/>
  <c r="M2232" i="10"/>
  <c r="I2232" i="10"/>
  <c r="Q2232" i="10"/>
  <c r="L2232" i="10"/>
  <c r="K2232" i="10"/>
  <c r="N2232" i="10"/>
  <c r="O2232" i="10"/>
  <c r="T2231" i="10"/>
  <c r="U2231" i="10" s="1"/>
  <c r="V2231" i="10" s="1"/>
  <c r="W2231" i="10" s="1"/>
  <c r="X2231" i="10" s="1"/>
  <c r="Y2231" i="10" s="1"/>
  <c r="Z2231" i="10" s="1"/>
  <c r="AA2231" i="10" s="1"/>
  <c r="AB2231" i="10" s="1"/>
  <c r="AC2231" i="10" s="1"/>
  <c r="T2232" i="10" l="1"/>
  <c r="U2232" i="10" s="1"/>
  <c r="V2232" i="10" s="1"/>
  <c r="W2232" i="10" s="1"/>
  <c r="X2232" i="10" s="1"/>
  <c r="Y2232" i="10" s="1"/>
  <c r="Z2232" i="10" s="1"/>
  <c r="AA2232" i="10" s="1"/>
  <c r="AB2232" i="10" s="1"/>
  <c r="AC2232" i="10" s="1"/>
  <c r="N2233" i="10"/>
  <c r="Q2233" i="10"/>
  <c r="R2233" i="10"/>
  <c r="G2233" i="10" s="1"/>
  <c r="M2233" i="10"/>
  <c r="P2233" i="10"/>
  <c r="L2233" i="10"/>
  <c r="D2234" i="10"/>
  <c r="K2233" i="10"/>
  <c r="H2233" i="10"/>
  <c r="S2233" i="10" s="1"/>
  <c r="O2233" i="10"/>
  <c r="J2233" i="10"/>
  <c r="I2233" i="10"/>
  <c r="R2234" i="10" l="1"/>
  <c r="G2234" i="10" s="1"/>
  <c r="P2234" i="10"/>
  <c r="J2234" i="10"/>
  <c r="M2234" i="10"/>
  <c r="I2234" i="10"/>
  <c r="D2235" i="10"/>
  <c r="L2234" i="10"/>
  <c r="Q2234" i="10"/>
  <c r="N2234" i="10"/>
  <c r="H2234" i="10"/>
  <c r="S2234" i="10" s="1"/>
  <c r="O2234" i="10"/>
  <c r="K2234" i="10"/>
  <c r="T2233" i="10"/>
  <c r="U2233" i="10" s="1"/>
  <c r="V2233" i="10" s="1"/>
  <c r="W2233" i="10" s="1"/>
  <c r="X2233" i="10" s="1"/>
  <c r="Y2233" i="10" s="1"/>
  <c r="Z2233" i="10" s="1"/>
  <c r="AA2233" i="10" s="1"/>
  <c r="AB2233" i="10" s="1"/>
  <c r="AC2233" i="10" s="1"/>
  <c r="D2236" i="10" l="1"/>
  <c r="N2235" i="10"/>
  <c r="H2235" i="10"/>
  <c r="S2235" i="10" s="1"/>
  <c r="P2235" i="10"/>
  <c r="O2235" i="10"/>
  <c r="J2235" i="10"/>
  <c r="M2235" i="10"/>
  <c r="L2235" i="10"/>
  <c r="K2235" i="10"/>
  <c r="Q2235" i="10"/>
  <c r="I2235" i="10"/>
  <c r="R2235" i="10"/>
  <c r="G2235" i="10" s="1"/>
  <c r="T2234" i="10"/>
  <c r="U2234" i="10" s="1"/>
  <c r="V2234" i="10" s="1"/>
  <c r="W2234" i="10" s="1"/>
  <c r="X2234" i="10" s="1"/>
  <c r="Y2234" i="10" s="1"/>
  <c r="Z2234" i="10" s="1"/>
  <c r="AA2234" i="10" s="1"/>
  <c r="AB2234" i="10" s="1"/>
  <c r="AC2234" i="10" s="1"/>
  <c r="T2235" i="10" l="1"/>
  <c r="U2235" i="10" s="1"/>
  <c r="V2235" i="10" s="1"/>
  <c r="W2235" i="10" s="1"/>
  <c r="X2235" i="10" s="1"/>
  <c r="Y2235" i="10" s="1"/>
  <c r="Z2235" i="10" s="1"/>
  <c r="AA2235" i="10" s="1"/>
  <c r="AB2235" i="10" s="1"/>
  <c r="AC2235" i="10" s="1"/>
  <c r="I2236" i="10"/>
  <c r="H2236" i="10"/>
  <c r="S2236" i="10" s="1"/>
  <c r="L2236" i="10"/>
  <c r="K2236" i="10"/>
  <c r="M2236" i="10"/>
  <c r="J2236" i="10"/>
  <c r="D2237" i="10"/>
  <c r="R2236" i="10"/>
  <c r="G2236" i="10" s="1"/>
  <c r="Q2236" i="10"/>
  <c r="P2236" i="10"/>
  <c r="N2236" i="10"/>
  <c r="O2236" i="10"/>
  <c r="T2236" i="10" l="1"/>
  <c r="U2236" i="10" s="1"/>
  <c r="V2236" i="10" s="1"/>
  <c r="W2236" i="10" s="1"/>
  <c r="X2236" i="10" s="1"/>
  <c r="Y2236" i="10" s="1"/>
  <c r="Z2236" i="10" s="1"/>
  <c r="AA2236" i="10" s="1"/>
  <c r="AB2236" i="10" s="1"/>
  <c r="AC2236" i="10" s="1"/>
  <c r="H2237" i="10"/>
  <c r="S2237" i="10" s="1"/>
  <c r="D2238" i="10"/>
  <c r="R2237" i="10"/>
  <c r="G2237" i="10" s="1"/>
  <c r="O2237" i="10"/>
  <c r="I2237" i="10"/>
  <c r="L2237" i="10"/>
  <c r="Q2237" i="10"/>
  <c r="P2237" i="10"/>
  <c r="K2237" i="10"/>
  <c r="N2237" i="10"/>
  <c r="J2237" i="10"/>
  <c r="M2237" i="10"/>
  <c r="H2238" i="10" l="1"/>
  <c r="S2238" i="10" s="1"/>
  <c r="J2238" i="10"/>
  <c r="P2238" i="10"/>
  <c r="I2238" i="10"/>
  <c r="N2238" i="10"/>
  <c r="K2238" i="10"/>
  <c r="D2239" i="10"/>
  <c r="M2238" i="10"/>
  <c r="O2238" i="10"/>
  <c r="R2238" i="10"/>
  <c r="G2238" i="10" s="1"/>
  <c r="Q2238" i="10"/>
  <c r="L2238" i="10"/>
  <c r="T2237" i="10"/>
  <c r="U2237" i="10" s="1"/>
  <c r="V2237" i="10" s="1"/>
  <c r="W2237" i="10" s="1"/>
  <c r="X2237" i="10" s="1"/>
  <c r="Y2237" i="10" s="1"/>
  <c r="Z2237" i="10" s="1"/>
  <c r="AA2237" i="10" s="1"/>
  <c r="AB2237" i="10" s="1"/>
  <c r="AC2237" i="10" s="1"/>
  <c r="T2238" i="10" l="1"/>
  <c r="U2238" i="10" s="1"/>
  <c r="V2238" i="10" s="1"/>
  <c r="W2238" i="10" s="1"/>
  <c r="X2238" i="10" s="1"/>
  <c r="Y2238" i="10" s="1"/>
  <c r="Z2238" i="10" s="1"/>
  <c r="AA2238" i="10" s="1"/>
  <c r="AB2238" i="10" s="1"/>
  <c r="AC2238" i="10" s="1"/>
  <c r="D2240" i="10"/>
  <c r="K2239" i="10"/>
  <c r="O2239" i="10"/>
  <c r="I2239" i="10"/>
  <c r="P2239" i="10"/>
  <c r="M2239" i="10"/>
  <c r="L2239" i="10"/>
  <c r="H2239" i="10"/>
  <c r="S2239" i="10" s="1"/>
  <c r="Q2239" i="10"/>
  <c r="R2239" i="10"/>
  <c r="G2239" i="10" s="1"/>
  <c r="J2239" i="10"/>
  <c r="N2239" i="10"/>
  <c r="Q2240" i="10" l="1"/>
  <c r="L2240" i="10"/>
  <c r="J2240" i="10"/>
  <c r="K2240" i="10"/>
  <c r="N2240" i="10"/>
  <c r="D2241" i="10"/>
  <c r="O2240" i="10"/>
  <c r="H2240" i="10"/>
  <c r="S2240" i="10" s="1"/>
  <c r="M2240" i="10"/>
  <c r="R2240" i="10"/>
  <c r="G2240" i="10" s="1"/>
  <c r="P2240" i="10"/>
  <c r="I2240" i="10"/>
  <c r="T2239" i="10"/>
  <c r="U2239" i="10" s="1"/>
  <c r="V2239" i="10" s="1"/>
  <c r="W2239" i="10" s="1"/>
  <c r="X2239" i="10" s="1"/>
  <c r="Y2239" i="10" s="1"/>
  <c r="Z2239" i="10" s="1"/>
  <c r="AA2239" i="10" s="1"/>
  <c r="AB2239" i="10" s="1"/>
  <c r="AC2239" i="10" s="1"/>
  <c r="T2240" i="10" l="1"/>
  <c r="U2240" i="10" s="1"/>
  <c r="V2240" i="10" s="1"/>
  <c r="W2240" i="10" s="1"/>
  <c r="X2240" i="10" s="1"/>
  <c r="Y2240" i="10" s="1"/>
  <c r="Z2240" i="10" s="1"/>
  <c r="AA2240" i="10" s="1"/>
  <c r="AB2240" i="10" s="1"/>
  <c r="AC2240" i="10" s="1"/>
  <c r="H2241" i="10"/>
  <c r="S2241" i="10" s="1"/>
  <c r="P2241" i="10"/>
  <c r="N2241" i="10"/>
  <c r="K2241" i="10"/>
  <c r="D2242" i="10"/>
  <c r="R2241" i="10"/>
  <c r="G2241" i="10" s="1"/>
  <c r="M2241" i="10"/>
  <c r="O2241" i="10"/>
  <c r="L2241" i="10"/>
  <c r="I2241" i="10"/>
  <c r="J2241" i="10"/>
  <c r="Q2241" i="10"/>
  <c r="O2242" i="10" l="1"/>
  <c r="I2242" i="10"/>
  <c r="D2243" i="10"/>
  <c r="R2242" i="10"/>
  <c r="G2242" i="10" s="1"/>
  <c r="N2242" i="10"/>
  <c r="K2242" i="10"/>
  <c r="H2242" i="10"/>
  <c r="S2242" i="10" s="1"/>
  <c r="J2242" i="10"/>
  <c r="P2242" i="10"/>
  <c r="Q2242" i="10"/>
  <c r="L2242" i="10"/>
  <c r="M2242" i="10"/>
  <c r="T2241" i="10"/>
  <c r="U2241" i="10" s="1"/>
  <c r="V2241" i="10" s="1"/>
  <c r="W2241" i="10" s="1"/>
  <c r="X2241" i="10" s="1"/>
  <c r="Y2241" i="10" s="1"/>
  <c r="Z2241" i="10" s="1"/>
  <c r="AA2241" i="10" s="1"/>
  <c r="AB2241" i="10" s="1"/>
  <c r="AC2241" i="10" s="1"/>
  <c r="T2242" i="10" l="1"/>
  <c r="U2242" i="10" s="1"/>
  <c r="V2242" i="10" s="1"/>
  <c r="W2242" i="10" s="1"/>
  <c r="X2242" i="10" s="1"/>
  <c r="Y2242" i="10" s="1"/>
  <c r="Z2242" i="10" s="1"/>
  <c r="AA2242" i="10" s="1"/>
  <c r="AB2242" i="10" s="1"/>
  <c r="AC2242" i="10" s="1"/>
  <c r="H2243" i="10"/>
  <c r="S2243" i="10" s="1"/>
  <c r="O2243" i="10"/>
  <c r="N2243" i="10"/>
  <c r="I2243" i="10"/>
  <c r="L2243" i="10"/>
  <c r="M2243" i="10"/>
  <c r="K2243" i="10"/>
  <c r="R2243" i="10"/>
  <c r="G2243" i="10" s="1"/>
  <c r="J2243" i="10"/>
  <c r="D2244" i="10"/>
  <c r="Q2243" i="10"/>
  <c r="P2243" i="10"/>
  <c r="I2244" i="10" l="1"/>
  <c r="Q2244" i="10"/>
  <c r="D2245" i="10"/>
  <c r="P2244" i="10"/>
  <c r="H2244" i="10"/>
  <c r="S2244" i="10" s="1"/>
  <c r="L2244" i="10"/>
  <c r="O2244" i="10"/>
  <c r="N2244" i="10"/>
  <c r="K2244" i="10"/>
  <c r="M2244" i="10"/>
  <c r="R2244" i="10"/>
  <c r="G2244" i="10" s="1"/>
  <c r="J2244" i="10"/>
  <c r="T2243" i="10"/>
  <c r="U2243" i="10" s="1"/>
  <c r="V2243" i="10" s="1"/>
  <c r="W2243" i="10" s="1"/>
  <c r="X2243" i="10" s="1"/>
  <c r="Y2243" i="10" s="1"/>
  <c r="Z2243" i="10" s="1"/>
  <c r="AA2243" i="10" s="1"/>
  <c r="AB2243" i="10" s="1"/>
  <c r="AC2243" i="10" s="1"/>
  <c r="T2244" i="10" l="1"/>
  <c r="U2244" i="10" s="1"/>
  <c r="V2244" i="10" s="1"/>
  <c r="W2244" i="10" s="1"/>
  <c r="X2244" i="10" s="1"/>
  <c r="Y2244" i="10" s="1"/>
  <c r="Z2244" i="10" s="1"/>
  <c r="AA2244" i="10" s="1"/>
  <c r="AB2244" i="10" s="1"/>
  <c r="AC2244" i="10" s="1"/>
  <c r="I2245" i="10"/>
  <c r="D2246" i="10"/>
  <c r="Q2245" i="10"/>
  <c r="R2245" i="10"/>
  <c r="G2245" i="10" s="1"/>
  <c r="P2245" i="10"/>
  <c r="L2245" i="10"/>
  <c r="M2245" i="10"/>
  <c r="N2245" i="10"/>
  <c r="K2245" i="10"/>
  <c r="H2245" i="10"/>
  <c r="S2245" i="10" s="1"/>
  <c r="J2245" i="10"/>
  <c r="O2245" i="10"/>
  <c r="T2245" i="10" l="1"/>
  <c r="U2245" i="10" s="1"/>
  <c r="V2245" i="10" s="1"/>
  <c r="W2245" i="10" s="1"/>
  <c r="X2245" i="10" s="1"/>
  <c r="Y2245" i="10" s="1"/>
  <c r="Z2245" i="10" s="1"/>
  <c r="AA2245" i="10" s="1"/>
  <c r="AB2245" i="10" s="1"/>
  <c r="AC2245" i="10" s="1"/>
  <c r="N2246" i="10"/>
  <c r="L2246" i="10"/>
  <c r="M2246" i="10"/>
  <c r="R2246" i="10"/>
  <c r="G2246" i="10" s="1"/>
  <c r="I2246" i="10"/>
  <c r="P2246" i="10"/>
  <c r="D2247" i="10"/>
  <c r="J2246" i="10"/>
  <c r="H2246" i="10"/>
  <c r="S2246" i="10" s="1"/>
  <c r="O2246" i="10"/>
  <c r="K2246" i="10"/>
  <c r="Q2246" i="10"/>
  <c r="T2246" i="10" l="1"/>
  <c r="U2246" i="10" s="1"/>
  <c r="V2246" i="10" s="1"/>
  <c r="W2246" i="10" s="1"/>
  <c r="X2246" i="10" s="1"/>
  <c r="Y2246" i="10" s="1"/>
  <c r="Z2246" i="10" s="1"/>
  <c r="AA2246" i="10" s="1"/>
  <c r="AB2246" i="10" s="1"/>
  <c r="AC2246" i="10" s="1"/>
  <c r="L2247" i="10"/>
  <c r="H2247" i="10"/>
  <c r="S2247" i="10" s="1"/>
  <c r="K2247" i="10"/>
  <c r="Q2247" i="10"/>
  <c r="M2247" i="10"/>
  <c r="R2247" i="10"/>
  <c r="G2247" i="10" s="1"/>
  <c r="I2247" i="10"/>
  <c r="J2247" i="10"/>
  <c r="O2247" i="10"/>
  <c r="P2247" i="10"/>
  <c r="N2247" i="10"/>
  <c r="D2248" i="10"/>
  <c r="H2248" i="10" l="1"/>
  <c r="S2248" i="10" s="1"/>
  <c r="Q2248" i="10"/>
  <c r="K2248" i="10"/>
  <c r="I2248" i="10"/>
  <c r="D2249" i="10"/>
  <c r="R2248" i="10"/>
  <c r="G2248" i="10" s="1"/>
  <c r="J2248" i="10"/>
  <c r="M2248" i="10"/>
  <c r="P2248" i="10"/>
  <c r="N2248" i="10"/>
  <c r="L2248" i="10"/>
  <c r="O2248" i="10"/>
  <c r="T2247" i="10"/>
  <c r="U2247" i="10" s="1"/>
  <c r="V2247" i="10" s="1"/>
  <c r="W2247" i="10" s="1"/>
  <c r="X2247" i="10" s="1"/>
  <c r="Y2247" i="10" s="1"/>
  <c r="Z2247" i="10" s="1"/>
  <c r="AA2247" i="10" s="1"/>
  <c r="AB2247" i="10" s="1"/>
  <c r="AC2247" i="10" s="1"/>
  <c r="J2249" i="10" l="1"/>
  <c r="P2249" i="10"/>
  <c r="K2249" i="10"/>
  <c r="D2250" i="10"/>
  <c r="O2249" i="10"/>
  <c r="R2249" i="10"/>
  <c r="G2249" i="10" s="1"/>
  <c r="H2249" i="10"/>
  <c r="S2249" i="10" s="1"/>
  <c r="L2249" i="10"/>
  <c r="Q2249" i="10"/>
  <c r="N2249" i="10"/>
  <c r="I2249" i="10"/>
  <c r="M2249" i="10"/>
  <c r="T2248" i="10"/>
  <c r="U2248" i="10" s="1"/>
  <c r="V2248" i="10" s="1"/>
  <c r="W2248" i="10" s="1"/>
  <c r="X2248" i="10" s="1"/>
  <c r="Y2248" i="10" s="1"/>
  <c r="Z2248" i="10" s="1"/>
  <c r="AA2248" i="10" s="1"/>
  <c r="AB2248" i="10" s="1"/>
  <c r="AC2248" i="10" s="1"/>
  <c r="T2249" i="10" l="1"/>
  <c r="U2249" i="10" s="1"/>
  <c r="V2249" i="10" s="1"/>
  <c r="W2249" i="10" s="1"/>
  <c r="X2249" i="10" s="1"/>
  <c r="Y2249" i="10" s="1"/>
  <c r="Z2249" i="10" s="1"/>
  <c r="AA2249" i="10" s="1"/>
  <c r="AB2249" i="10" s="1"/>
  <c r="AC2249" i="10" s="1"/>
  <c r="I2250" i="10"/>
  <c r="Q2250" i="10"/>
  <c r="M2250" i="10"/>
  <c r="P2250" i="10"/>
  <c r="N2250" i="10"/>
  <c r="J2250" i="10"/>
  <c r="L2250" i="10"/>
  <c r="K2250" i="10"/>
  <c r="D2251" i="10"/>
  <c r="R2250" i="10"/>
  <c r="G2250" i="10" s="1"/>
  <c r="H2250" i="10"/>
  <c r="S2250" i="10" s="1"/>
  <c r="O2250" i="10"/>
  <c r="T2250" i="10" l="1"/>
  <c r="U2250" i="10" s="1"/>
  <c r="V2250" i="10" s="1"/>
  <c r="W2250" i="10" s="1"/>
  <c r="X2250" i="10" s="1"/>
  <c r="Y2250" i="10" s="1"/>
  <c r="Z2250" i="10" s="1"/>
  <c r="AA2250" i="10" s="1"/>
  <c r="AB2250" i="10" s="1"/>
  <c r="AC2250" i="10" s="1"/>
  <c r="Q2251" i="10"/>
  <c r="L2251" i="10"/>
  <c r="D2252" i="10"/>
  <c r="I2251" i="10"/>
  <c r="H2251" i="10"/>
  <c r="S2251" i="10" s="1"/>
  <c r="J2251" i="10"/>
  <c r="M2251" i="10"/>
  <c r="P2251" i="10"/>
  <c r="O2251" i="10"/>
  <c r="N2251" i="10"/>
  <c r="K2251" i="10"/>
  <c r="R2251" i="10"/>
  <c r="G2251" i="10" s="1"/>
  <c r="P2252" i="10" l="1"/>
  <c r="D2253" i="10"/>
  <c r="R2252" i="10"/>
  <c r="G2252" i="10" s="1"/>
  <c r="M2252" i="10"/>
  <c r="H2252" i="10"/>
  <c r="S2252" i="10" s="1"/>
  <c r="L2252" i="10"/>
  <c r="O2252" i="10"/>
  <c r="I2252" i="10"/>
  <c r="J2252" i="10"/>
  <c r="N2252" i="10"/>
  <c r="K2252" i="10"/>
  <c r="Q2252" i="10"/>
  <c r="T2251" i="10"/>
  <c r="U2251" i="10" s="1"/>
  <c r="V2251" i="10" s="1"/>
  <c r="W2251" i="10" s="1"/>
  <c r="X2251" i="10" s="1"/>
  <c r="Y2251" i="10" s="1"/>
  <c r="Z2251" i="10" s="1"/>
  <c r="AA2251" i="10" s="1"/>
  <c r="AB2251" i="10" s="1"/>
  <c r="AC2251" i="10" s="1"/>
  <c r="T2252" i="10" l="1"/>
  <c r="U2252" i="10" s="1"/>
  <c r="V2252" i="10" s="1"/>
  <c r="W2252" i="10" s="1"/>
  <c r="X2252" i="10" s="1"/>
  <c r="Y2252" i="10" s="1"/>
  <c r="Z2252" i="10" s="1"/>
  <c r="AA2252" i="10" s="1"/>
  <c r="AB2252" i="10" s="1"/>
  <c r="AC2252" i="10" s="1"/>
  <c r="D2254" i="10"/>
  <c r="L2253" i="10"/>
  <c r="K2253" i="10"/>
  <c r="H2253" i="10"/>
  <c r="S2253" i="10" s="1"/>
  <c r="N2253" i="10"/>
  <c r="J2253" i="10"/>
  <c r="M2253" i="10"/>
  <c r="I2253" i="10"/>
  <c r="Q2253" i="10"/>
  <c r="O2253" i="10"/>
  <c r="P2253" i="10"/>
  <c r="R2253" i="10"/>
  <c r="G2253" i="10" s="1"/>
  <c r="T2253" i="10" l="1"/>
  <c r="U2253" i="10" s="1"/>
  <c r="V2253" i="10" s="1"/>
  <c r="W2253" i="10" s="1"/>
  <c r="X2253" i="10" s="1"/>
  <c r="Y2253" i="10" s="1"/>
  <c r="Z2253" i="10" s="1"/>
  <c r="AA2253" i="10" s="1"/>
  <c r="AB2253" i="10" s="1"/>
  <c r="AC2253" i="10" s="1"/>
  <c r="H2254" i="10"/>
  <c r="S2254" i="10" s="1"/>
  <c r="J2254" i="10"/>
  <c r="L2254" i="10"/>
  <c r="M2254" i="10"/>
  <c r="P2254" i="10"/>
  <c r="O2254" i="10"/>
  <c r="D2255" i="10"/>
  <c r="Q2254" i="10"/>
  <c r="N2254" i="10"/>
  <c r="I2254" i="10"/>
  <c r="R2254" i="10"/>
  <c r="G2254" i="10" s="1"/>
  <c r="K2254" i="10"/>
  <c r="T2254" i="10" l="1"/>
  <c r="U2254" i="10" s="1"/>
  <c r="V2254" i="10" s="1"/>
  <c r="W2254" i="10" s="1"/>
  <c r="X2254" i="10" s="1"/>
  <c r="Y2254" i="10" s="1"/>
  <c r="Z2254" i="10" s="1"/>
  <c r="AA2254" i="10" s="1"/>
  <c r="AB2254" i="10" s="1"/>
  <c r="AC2254" i="10" s="1"/>
  <c r="O2255" i="10"/>
  <c r="M2255" i="10"/>
  <c r="L2255" i="10"/>
  <c r="N2255" i="10"/>
  <c r="D2256" i="10"/>
  <c r="K2255" i="10"/>
  <c r="I2255" i="10"/>
  <c r="P2255" i="10"/>
  <c r="H2255" i="10"/>
  <c r="S2255" i="10" s="1"/>
  <c r="J2255" i="10"/>
  <c r="Q2255" i="10"/>
  <c r="R2255" i="10"/>
  <c r="G2255" i="10" s="1"/>
  <c r="T2255" i="10" l="1"/>
  <c r="U2255" i="10" s="1"/>
  <c r="V2255" i="10" s="1"/>
  <c r="W2255" i="10" s="1"/>
  <c r="X2255" i="10" s="1"/>
  <c r="Y2255" i="10" s="1"/>
  <c r="Z2255" i="10" s="1"/>
  <c r="AA2255" i="10" s="1"/>
  <c r="AB2255" i="10" s="1"/>
  <c r="AC2255" i="10" s="1"/>
  <c r="J2256" i="10"/>
  <c r="R2256" i="10"/>
  <c r="G2256" i="10" s="1"/>
  <c r="D2257" i="10"/>
  <c r="L2256" i="10"/>
  <c r="O2256" i="10"/>
  <c r="P2256" i="10"/>
  <c r="H2256" i="10"/>
  <c r="S2256" i="10" s="1"/>
  <c r="I2256" i="10"/>
  <c r="Q2256" i="10"/>
  <c r="N2256" i="10"/>
  <c r="M2256" i="10"/>
  <c r="K2256" i="10"/>
  <c r="T2256" i="10" l="1"/>
  <c r="U2256" i="10" s="1"/>
  <c r="V2256" i="10" s="1"/>
  <c r="W2256" i="10" s="1"/>
  <c r="X2256" i="10" s="1"/>
  <c r="Y2256" i="10" s="1"/>
  <c r="Z2256" i="10" s="1"/>
  <c r="AA2256" i="10" s="1"/>
  <c r="AB2256" i="10" s="1"/>
  <c r="AC2256" i="10" s="1"/>
  <c r="H2257" i="10"/>
  <c r="S2257" i="10" s="1"/>
  <c r="K2257" i="10"/>
  <c r="R2257" i="10"/>
  <c r="G2257" i="10" s="1"/>
  <c r="J2257" i="10"/>
  <c r="L2257" i="10"/>
  <c r="N2257" i="10"/>
  <c r="M2257" i="10"/>
  <c r="I2257" i="10"/>
  <c r="O2257" i="10"/>
  <c r="P2257" i="10"/>
  <c r="D2258" i="10"/>
  <c r="Q2257" i="10"/>
  <c r="K2258" i="10" l="1"/>
  <c r="I2258" i="10"/>
  <c r="P2258" i="10"/>
  <c r="N2258" i="10"/>
  <c r="R2258" i="10"/>
  <c r="G2258" i="10" s="1"/>
  <c r="D2259" i="10"/>
  <c r="L2258" i="10"/>
  <c r="J2258" i="10"/>
  <c r="Q2258" i="10"/>
  <c r="H2258" i="10"/>
  <c r="S2258" i="10" s="1"/>
  <c r="M2258" i="10"/>
  <c r="O2258" i="10"/>
  <c r="T2257" i="10"/>
  <c r="U2257" i="10" s="1"/>
  <c r="V2257" i="10" s="1"/>
  <c r="W2257" i="10" s="1"/>
  <c r="X2257" i="10" s="1"/>
  <c r="Y2257" i="10" s="1"/>
  <c r="Z2257" i="10" s="1"/>
  <c r="AA2257" i="10" s="1"/>
  <c r="AB2257" i="10" s="1"/>
  <c r="AC2257" i="10" s="1"/>
  <c r="P2259" i="10" l="1"/>
  <c r="D2260" i="10"/>
  <c r="Q2259" i="10"/>
  <c r="N2259" i="10"/>
  <c r="L2259" i="10"/>
  <c r="R2259" i="10"/>
  <c r="G2259" i="10" s="1"/>
  <c r="M2259" i="10"/>
  <c r="I2259" i="10"/>
  <c r="H2259" i="10"/>
  <c r="S2259" i="10" s="1"/>
  <c r="O2259" i="10"/>
  <c r="K2259" i="10"/>
  <c r="J2259" i="10"/>
  <c r="T2258" i="10"/>
  <c r="U2258" i="10" s="1"/>
  <c r="V2258" i="10" s="1"/>
  <c r="W2258" i="10" s="1"/>
  <c r="X2258" i="10" s="1"/>
  <c r="Y2258" i="10" s="1"/>
  <c r="Z2258" i="10" s="1"/>
  <c r="AA2258" i="10" s="1"/>
  <c r="AB2258" i="10" s="1"/>
  <c r="AC2258" i="10" s="1"/>
  <c r="H2260" i="10" l="1"/>
  <c r="S2260" i="10" s="1"/>
  <c r="L2260" i="10"/>
  <c r="P2260" i="10"/>
  <c r="Q2260" i="10"/>
  <c r="O2260" i="10"/>
  <c r="I2260" i="10"/>
  <c r="J2260" i="10"/>
  <c r="N2260" i="10"/>
  <c r="D2261" i="10"/>
  <c r="R2260" i="10"/>
  <c r="G2260" i="10" s="1"/>
  <c r="M2260" i="10"/>
  <c r="K2260" i="10"/>
  <c r="T2259" i="10"/>
  <c r="U2259" i="10" s="1"/>
  <c r="V2259" i="10" s="1"/>
  <c r="W2259" i="10" s="1"/>
  <c r="X2259" i="10" s="1"/>
  <c r="Y2259" i="10" s="1"/>
  <c r="Z2259" i="10" s="1"/>
  <c r="AA2259" i="10" s="1"/>
  <c r="AB2259" i="10" s="1"/>
  <c r="AC2259" i="10" s="1"/>
  <c r="T2260" i="10" l="1"/>
  <c r="U2260" i="10" s="1"/>
  <c r="V2260" i="10" s="1"/>
  <c r="W2260" i="10" s="1"/>
  <c r="X2260" i="10" s="1"/>
  <c r="Y2260" i="10" s="1"/>
  <c r="Z2260" i="10" s="1"/>
  <c r="AA2260" i="10" s="1"/>
  <c r="AB2260" i="10" s="1"/>
  <c r="AC2260" i="10" s="1"/>
  <c r="H2261" i="10"/>
  <c r="S2261" i="10" s="1"/>
  <c r="N2261" i="10"/>
  <c r="D2262" i="10"/>
  <c r="I2261" i="10"/>
  <c r="Q2261" i="10"/>
  <c r="K2261" i="10"/>
  <c r="R2261" i="10"/>
  <c r="G2261" i="10" s="1"/>
  <c r="P2261" i="10"/>
  <c r="O2261" i="10"/>
  <c r="J2261" i="10"/>
  <c r="L2261" i="10"/>
  <c r="M2261" i="10"/>
  <c r="T2261" i="10" l="1"/>
  <c r="U2261" i="10" s="1"/>
  <c r="V2261" i="10" s="1"/>
  <c r="W2261" i="10" s="1"/>
  <c r="X2261" i="10" s="1"/>
  <c r="Y2261" i="10" s="1"/>
  <c r="Z2261" i="10" s="1"/>
  <c r="AA2261" i="10" s="1"/>
  <c r="AB2261" i="10" s="1"/>
  <c r="AC2261" i="10" s="1"/>
  <c r="J2262" i="10"/>
  <c r="L2262" i="10"/>
  <c r="Q2262" i="10"/>
  <c r="K2262" i="10"/>
  <c r="R2262" i="10"/>
  <c r="G2262" i="10" s="1"/>
  <c r="N2262" i="10"/>
  <c r="D2263" i="10"/>
  <c r="P2262" i="10"/>
  <c r="H2262" i="10"/>
  <c r="S2262" i="10" s="1"/>
  <c r="I2262" i="10"/>
  <c r="O2262" i="10"/>
  <c r="M2262" i="10"/>
  <c r="T2262" i="10" l="1"/>
  <c r="U2262" i="10" s="1"/>
  <c r="V2262" i="10" s="1"/>
  <c r="W2262" i="10" s="1"/>
  <c r="X2262" i="10" s="1"/>
  <c r="Y2262" i="10" s="1"/>
  <c r="Z2262" i="10" s="1"/>
  <c r="AA2262" i="10" s="1"/>
  <c r="AB2262" i="10" s="1"/>
  <c r="AC2262" i="10" s="1"/>
  <c r="N2263" i="10"/>
  <c r="H2263" i="10"/>
  <c r="S2263" i="10" s="1"/>
  <c r="L2263" i="10"/>
  <c r="K2263" i="10"/>
  <c r="M2263" i="10"/>
  <c r="J2263" i="10"/>
  <c r="D2264" i="10"/>
  <c r="O2263" i="10"/>
  <c r="I2263" i="10"/>
  <c r="P2263" i="10"/>
  <c r="R2263" i="10"/>
  <c r="G2263" i="10" s="1"/>
  <c r="Q2263" i="10"/>
  <c r="T2263" i="10" l="1"/>
  <c r="U2263" i="10" s="1"/>
  <c r="V2263" i="10" s="1"/>
  <c r="W2263" i="10" s="1"/>
  <c r="X2263" i="10" s="1"/>
  <c r="Y2263" i="10" s="1"/>
  <c r="Z2263" i="10" s="1"/>
  <c r="AA2263" i="10" s="1"/>
  <c r="AB2263" i="10" s="1"/>
  <c r="AC2263" i="10" s="1"/>
  <c r="P2264" i="10"/>
  <c r="O2264" i="10"/>
  <c r="N2264" i="10"/>
  <c r="M2264" i="10"/>
  <c r="D2265" i="10"/>
  <c r="I2264" i="10"/>
  <c r="L2264" i="10"/>
  <c r="H2264" i="10"/>
  <c r="S2264" i="10" s="1"/>
  <c r="J2264" i="10"/>
  <c r="R2264" i="10"/>
  <c r="G2264" i="10" s="1"/>
  <c r="K2264" i="10"/>
  <c r="Q2264" i="10"/>
  <c r="H2265" i="10" l="1"/>
  <c r="S2265" i="10" s="1"/>
  <c r="J2265" i="10"/>
  <c r="N2265" i="10"/>
  <c r="R2265" i="10"/>
  <c r="G2265" i="10" s="1"/>
  <c r="I2265" i="10"/>
  <c r="O2265" i="10"/>
  <c r="L2265" i="10"/>
  <c r="P2265" i="10"/>
  <c r="Q2265" i="10"/>
  <c r="K2265" i="10"/>
  <c r="D2266" i="10"/>
  <c r="M2265" i="10"/>
  <c r="T2264" i="10"/>
  <c r="U2264" i="10" s="1"/>
  <c r="V2264" i="10" s="1"/>
  <c r="W2264" i="10" s="1"/>
  <c r="X2264" i="10" s="1"/>
  <c r="Y2264" i="10" s="1"/>
  <c r="Z2264" i="10" s="1"/>
  <c r="AA2264" i="10" s="1"/>
  <c r="AB2264" i="10" s="1"/>
  <c r="AC2264" i="10" s="1"/>
  <c r="T2265" i="10" l="1"/>
  <c r="U2265" i="10" s="1"/>
  <c r="V2265" i="10" s="1"/>
  <c r="W2265" i="10" s="1"/>
  <c r="X2265" i="10" s="1"/>
  <c r="Y2265" i="10" s="1"/>
  <c r="Z2265" i="10" s="1"/>
  <c r="AA2265" i="10" s="1"/>
  <c r="AB2265" i="10" s="1"/>
  <c r="AC2265" i="10" s="1"/>
  <c r="H2266" i="10"/>
  <c r="S2266" i="10" s="1"/>
  <c r="Q2266" i="10"/>
  <c r="K2266" i="10"/>
  <c r="M2266" i="10"/>
  <c r="D2267" i="10"/>
  <c r="R2266" i="10"/>
  <c r="G2266" i="10" s="1"/>
  <c r="O2266" i="10"/>
  <c r="L2266" i="10"/>
  <c r="P2266" i="10"/>
  <c r="J2266" i="10"/>
  <c r="N2266" i="10"/>
  <c r="I2266" i="10"/>
  <c r="H2267" i="10" l="1"/>
  <c r="S2267" i="10" s="1"/>
  <c r="Q2267" i="10"/>
  <c r="N2267" i="10"/>
  <c r="I2267" i="10"/>
  <c r="K2267" i="10"/>
  <c r="R2267" i="10"/>
  <c r="G2267" i="10" s="1"/>
  <c r="P2267" i="10"/>
  <c r="M2267" i="10"/>
  <c r="O2267" i="10"/>
  <c r="L2267" i="10"/>
  <c r="D2268" i="10"/>
  <c r="J2267" i="10"/>
  <c r="T2266" i="10"/>
  <c r="U2266" i="10" s="1"/>
  <c r="V2266" i="10" s="1"/>
  <c r="W2266" i="10" s="1"/>
  <c r="X2266" i="10" s="1"/>
  <c r="Y2266" i="10" s="1"/>
  <c r="Z2266" i="10" s="1"/>
  <c r="AA2266" i="10" s="1"/>
  <c r="AB2266" i="10" s="1"/>
  <c r="AC2266" i="10" s="1"/>
  <c r="H2268" i="10" l="1"/>
  <c r="S2268" i="10" s="1"/>
  <c r="R2268" i="10"/>
  <c r="G2268" i="10" s="1"/>
  <c r="J2268" i="10"/>
  <c r="M2268" i="10"/>
  <c r="O2268" i="10"/>
  <c r="K2268" i="10"/>
  <c r="N2268" i="10"/>
  <c r="Q2268" i="10"/>
  <c r="L2268" i="10"/>
  <c r="D2269" i="10"/>
  <c r="P2268" i="10"/>
  <c r="I2268" i="10"/>
  <c r="T2267" i="10"/>
  <c r="U2267" i="10" s="1"/>
  <c r="V2267" i="10" s="1"/>
  <c r="W2267" i="10" s="1"/>
  <c r="X2267" i="10" s="1"/>
  <c r="Y2267" i="10" s="1"/>
  <c r="Z2267" i="10" s="1"/>
  <c r="AA2267" i="10" s="1"/>
  <c r="AB2267" i="10" s="1"/>
  <c r="AC2267" i="10" s="1"/>
  <c r="H2269" i="10" l="1"/>
  <c r="S2269" i="10" s="1"/>
  <c r="L2269" i="10"/>
  <c r="D2270" i="10"/>
  <c r="R2269" i="10"/>
  <c r="G2269" i="10" s="1"/>
  <c r="N2269" i="10"/>
  <c r="M2269" i="10"/>
  <c r="P2269" i="10"/>
  <c r="J2269" i="10"/>
  <c r="Q2269" i="10"/>
  <c r="I2269" i="10"/>
  <c r="K2269" i="10"/>
  <c r="O2269" i="10"/>
  <c r="T2268" i="10"/>
  <c r="U2268" i="10" s="1"/>
  <c r="V2268" i="10" s="1"/>
  <c r="W2268" i="10" s="1"/>
  <c r="X2268" i="10" s="1"/>
  <c r="Y2268" i="10" s="1"/>
  <c r="Z2268" i="10" s="1"/>
  <c r="AA2268" i="10" s="1"/>
  <c r="AB2268" i="10" s="1"/>
  <c r="AC2268" i="10" s="1"/>
  <c r="H2270" i="10" l="1"/>
  <c r="S2270" i="10" s="1"/>
  <c r="P2270" i="10"/>
  <c r="J2270" i="10"/>
  <c r="N2270" i="10"/>
  <c r="L2270" i="10"/>
  <c r="I2270" i="10"/>
  <c r="Q2270" i="10"/>
  <c r="R2270" i="10"/>
  <c r="G2270" i="10" s="1"/>
  <c r="O2270" i="10"/>
  <c r="D2271" i="10"/>
  <c r="K2270" i="10"/>
  <c r="M2270" i="10"/>
  <c r="T2269" i="10"/>
  <c r="U2269" i="10" s="1"/>
  <c r="V2269" i="10" s="1"/>
  <c r="W2269" i="10" s="1"/>
  <c r="X2269" i="10" s="1"/>
  <c r="Y2269" i="10" s="1"/>
  <c r="Z2269" i="10" s="1"/>
  <c r="AA2269" i="10" s="1"/>
  <c r="AB2269" i="10" s="1"/>
  <c r="AC2269" i="10" s="1"/>
  <c r="I2271" i="10" l="1"/>
  <c r="K2271" i="10"/>
  <c r="D2272" i="10"/>
  <c r="P2271" i="10"/>
  <c r="O2271" i="10"/>
  <c r="L2271" i="10"/>
  <c r="R2271" i="10"/>
  <c r="G2271" i="10" s="1"/>
  <c r="Q2271" i="10"/>
  <c r="N2271" i="10"/>
  <c r="H2271" i="10"/>
  <c r="S2271" i="10" s="1"/>
  <c r="J2271" i="10"/>
  <c r="M2271" i="10"/>
  <c r="T2270" i="10"/>
  <c r="U2270" i="10" s="1"/>
  <c r="V2270" i="10" s="1"/>
  <c r="W2270" i="10" s="1"/>
  <c r="X2270" i="10" s="1"/>
  <c r="Y2270" i="10" s="1"/>
  <c r="Z2270" i="10" s="1"/>
  <c r="AA2270" i="10" s="1"/>
  <c r="AB2270" i="10" s="1"/>
  <c r="AC2270" i="10" s="1"/>
  <c r="T2271" i="10" l="1"/>
  <c r="U2271" i="10" s="1"/>
  <c r="V2271" i="10" s="1"/>
  <c r="W2271" i="10" s="1"/>
  <c r="X2271" i="10" s="1"/>
  <c r="Y2271" i="10" s="1"/>
  <c r="Z2271" i="10" s="1"/>
  <c r="AA2271" i="10" s="1"/>
  <c r="AB2271" i="10" s="1"/>
  <c r="AC2271" i="10" s="1"/>
  <c r="H2272" i="10"/>
  <c r="S2272" i="10" s="1"/>
  <c r="Q2272" i="10"/>
  <c r="L2272" i="10"/>
  <c r="R2272" i="10"/>
  <c r="G2272" i="10" s="1"/>
  <c r="M2272" i="10"/>
  <c r="N2272" i="10"/>
  <c r="O2272" i="10"/>
  <c r="J2272" i="10"/>
  <c r="P2272" i="10"/>
  <c r="D2273" i="10"/>
  <c r="K2272" i="10"/>
  <c r="I2272" i="10"/>
  <c r="M2273" i="10" l="1"/>
  <c r="P2273" i="10"/>
  <c r="D2274" i="10"/>
  <c r="L2273" i="10"/>
  <c r="I2273" i="10"/>
  <c r="N2273" i="10"/>
  <c r="Q2273" i="10"/>
  <c r="J2273" i="10"/>
  <c r="K2273" i="10"/>
  <c r="H2273" i="10"/>
  <c r="S2273" i="10" s="1"/>
  <c r="R2273" i="10"/>
  <c r="G2273" i="10" s="1"/>
  <c r="O2273" i="10"/>
  <c r="T2272" i="10"/>
  <c r="U2272" i="10" s="1"/>
  <c r="V2272" i="10" s="1"/>
  <c r="W2272" i="10" s="1"/>
  <c r="X2272" i="10" s="1"/>
  <c r="Y2272" i="10" s="1"/>
  <c r="Z2272" i="10" s="1"/>
  <c r="AA2272" i="10" s="1"/>
  <c r="AB2272" i="10" s="1"/>
  <c r="AC2272" i="10" s="1"/>
  <c r="K2274" i="10" l="1"/>
  <c r="L2274" i="10"/>
  <c r="D2275" i="10"/>
  <c r="O2274" i="10"/>
  <c r="R2274" i="10"/>
  <c r="G2274" i="10" s="1"/>
  <c r="H2274" i="10"/>
  <c r="S2274" i="10" s="1"/>
  <c r="I2274" i="10"/>
  <c r="N2274" i="10"/>
  <c r="P2274" i="10"/>
  <c r="Q2274" i="10"/>
  <c r="M2274" i="10"/>
  <c r="J2274" i="10"/>
  <c r="T2273" i="10"/>
  <c r="U2273" i="10" s="1"/>
  <c r="V2273" i="10" s="1"/>
  <c r="W2273" i="10" s="1"/>
  <c r="X2273" i="10" s="1"/>
  <c r="Y2273" i="10" s="1"/>
  <c r="Z2273" i="10" s="1"/>
  <c r="AA2273" i="10" s="1"/>
  <c r="AB2273" i="10" s="1"/>
  <c r="AC2273" i="10" s="1"/>
  <c r="T2274" i="10" l="1"/>
  <c r="U2274" i="10" s="1"/>
  <c r="V2274" i="10" s="1"/>
  <c r="W2274" i="10" s="1"/>
  <c r="X2274" i="10" s="1"/>
  <c r="Y2274" i="10" s="1"/>
  <c r="Z2274" i="10" s="1"/>
  <c r="AA2274" i="10" s="1"/>
  <c r="AB2274" i="10" s="1"/>
  <c r="AC2274" i="10" s="1"/>
  <c r="D2276" i="10"/>
  <c r="M2275" i="10"/>
  <c r="Q2275" i="10"/>
  <c r="H2275" i="10"/>
  <c r="S2275" i="10" s="1"/>
  <c r="R2275" i="10"/>
  <c r="G2275" i="10" s="1"/>
  <c r="N2275" i="10"/>
  <c r="P2275" i="10"/>
  <c r="I2275" i="10"/>
  <c r="J2275" i="10"/>
  <c r="L2275" i="10"/>
  <c r="O2275" i="10"/>
  <c r="K2275" i="10"/>
  <c r="H2276" i="10" l="1"/>
  <c r="S2276" i="10" s="1"/>
  <c r="N2276" i="10"/>
  <c r="I2276" i="10"/>
  <c r="P2276" i="10"/>
  <c r="Q2276" i="10"/>
  <c r="L2276" i="10"/>
  <c r="D2277" i="10"/>
  <c r="M2276" i="10"/>
  <c r="K2276" i="10"/>
  <c r="R2276" i="10"/>
  <c r="G2276" i="10" s="1"/>
  <c r="J2276" i="10"/>
  <c r="O2276" i="10"/>
  <c r="T2275" i="10"/>
  <c r="U2275" i="10" s="1"/>
  <c r="V2275" i="10" s="1"/>
  <c r="W2275" i="10" s="1"/>
  <c r="X2275" i="10" s="1"/>
  <c r="Y2275" i="10" s="1"/>
  <c r="Z2275" i="10" s="1"/>
  <c r="AA2275" i="10" s="1"/>
  <c r="AB2275" i="10" s="1"/>
  <c r="AC2275" i="10" s="1"/>
  <c r="H2277" i="10" l="1"/>
  <c r="S2277" i="10" s="1"/>
  <c r="D2278" i="10"/>
  <c r="M2277" i="10"/>
  <c r="P2277" i="10"/>
  <c r="L2277" i="10"/>
  <c r="N2277" i="10"/>
  <c r="R2277" i="10"/>
  <c r="G2277" i="10" s="1"/>
  <c r="I2277" i="10"/>
  <c r="O2277" i="10"/>
  <c r="K2277" i="10"/>
  <c r="Q2277" i="10"/>
  <c r="J2277" i="10"/>
  <c r="T2276" i="10"/>
  <c r="U2276" i="10" s="1"/>
  <c r="V2276" i="10" s="1"/>
  <c r="W2276" i="10" s="1"/>
  <c r="X2276" i="10" s="1"/>
  <c r="Y2276" i="10" s="1"/>
  <c r="Z2276" i="10" s="1"/>
  <c r="AA2276" i="10" s="1"/>
  <c r="AB2276" i="10" s="1"/>
  <c r="AC2276" i="10" s="1"/>
  <c r="H2278" i="10" l="1"/>
  <c r="S2278" i="10" s="1"/>
  <c r="P2278" i="10"/>
  <c r="M2278" i="10"/>
  <c r="K2278" i="10"/>
  <c r="N2278" i="10"/>
  <c r="L2278" i="10"/>
  <c r="D2279" i="10"/>
  <c r="O2278" i="10"/>
  <c r="I2278" i="10"/>
  <c r="R2278" i="10"/>
  <c r="G2278" i="10" s="1"/>
  <c r="J2278" i="10"/>
  <c r="Q2278" i="10"/>
  <c r="T2277" i="10"/>
  <c r="U2277" i="10" s="1"/>
  <c r="V2277" i="10" s="1"/>
  <c r="W2277" i="10" s="1"/>
  <c r="X2277" i="10" s="1"/>
  <c r="Y2277" i="10" s="1"/>
  <c r="Z2277" i="10" s="1"/>
  <c r="AA2277" i="10" s="1"/>
  <c r="AB2277" i="10" s="1"/>
  <c r="AC2277" i="10" s="1"/>
  <c r="D2280" i="10" l="1"/>
  <c r="N2279" i="10"/>
  <c r="H2279" i="10"/>
  <c r="S2279" i="10" s="1"/>
  <c r="Q2279" i="10"/>
  <c r="I2279" i="10"/>
  <c r="K2279" i="10"/>
  <c r="J2279" i="10"/>
  <c r="O2279" i="10"/>
  <c r="R2279" i="10"/>
  <c r="G2279" i="10" s="1"/>
  <c r="L2279" i="10"/>
  <c r="P2279" i="10"/>
  <c r="M2279" i="10"/>
  <c r="T2278" i="10"/>
  <c r="U2278" i="10" s="1"/>
  <c r="V2278" i="10" s="1"/>
  <c r="W2278" i="10" s="1"/>
  <c r="X2278" i="10" s="1"/>
  <c r="Y2278" i="10" s="1"/>
  <c r="Z2278" i="10" s="1"/>
  <c r="AA2278" i="10" s="1"/>
  <c r="AB2278" i="10" s="1"/>
  <c r="AC2278" i="10" s="1"/>
  <c r="T2279" i="10" l="1"/>
  <c r="U2279" i="10" s="1"/>
  <c r="V2279" i="10" s="1"/>
  <c r="W2279" i="10" s="1"/>
  <c r="X2279" i="10" s="1"/>
  <c r="Y2279" i="10" s="1"/>
  <c r="Z2279" i="10" s="1"/>
  <c r="AA2279" i="10" s="1"/>
  <c r="AB2279" i="10" s="1"/>
  <c r="AC2279" i="10" s="1"/>
  <c r="H2280" i="10"/>
  <c r="S2280" i="10" s="1"/>
  <c r="K2280" i="10"/>
  <c r="L2280" i="10"/>
  <c r="M2280" i="10"/>
  <c r="R2280" i="10"/>
  <c r="G2280" i="10" s="1"/>
  <c r="D2281" i="10"/>
  <c r="Q2280" i="10"/>
  <c r="N2280" i="10"/>
  <c r="O2280" i="10"/>
  <c r="I2280" i="10"/>
  <c r="J2280" i="10"/>
  <c r="P2280" i="10"/>
  <c r="H2281" i="10" l="1"/>
  <c r="S2281" i="10" s="1"/>
  <c r="D2282" i="10"/>
  <c r="J2281" i="10"/>
  <c r="P2281" i="10"/>
  <c r="R2281" i="10"/>
  <c r="G2281" i="10" s="1"/>
  <c r="Q2281" i="10"/>
  <c r="M2281" i="10"/>
  <c r="K2281" i="10"/>
  <c r="I2281" i="10"/>
  <c r="L2281" i="10"/>
  <c r="N2281" i="10"/>
  <c r="O2281" i="10"/>
  <c r="T2280" i="10"/>
  <c r="U2280" i="10" s="1"/>
  <c r="V2280" i="10" s="1"/>
  <c r="W2280" i="10" s="1"/>
  <c r="X2280" i="10" s="1"/>
  <c r="Y2280" i="10" s="1"/>
  <c r="Z2280" i="10" s="1"/>
  <c r="AA2280" i="10" s="1"/>
  <c r="AB2280" i="10" s="1"/>
  <c r="AC2280" i="10" s="1"/>
  <c r="O2282" i="10" l="1"/>
  <c r="H2282" i="10"/>
  <c r="S2282" i="10" s="1"/>
  <c r="K2282" i="10"/>
  <c r="Q2282" i="10"/>
  <c r="J2282" i="10"/>
  <c r="L2282" i="10"/>
  <c r="D2283" i="10"/>
  <c r="N2282" i="10"/>
  <c r="M2282" i="10"/>
  <c r="P2282" i="10"/>
  <c r="I2282" i="10"/>
  <c r="R2282" i="10"/>
  <c r="G2282" i="10" s="1"/>
  <c r="T2281" i="10"/>
  <c r="U2281" i="10" s="1"/>
  <c r="V2281" i="10" s="1"/>
  <c r="W2281" i="10" s="1"/>
  <c r="X2281" i="10" s="1"/>
  <c r="Y2281" i="10" s="1"/>
  <c r="Z2281" i="10" s="1"/>
  <c r="AA2281" i="10" s="1"/>
  <c r="AB2281" i="10" s="1"/>
  <c r="AC2281" i="10" s="1"/>
  <c r="T2282" i="10" l="1"/>
  <c r="U2282" i="10" s="1"/>
  <c r="V2282" i="10" s="1"/>
  <c r="W2282" i="10" s="1"/>
  <c r="X2282" i="10" s="1"/>
  <c r="Y2282" i="10" s="1"/>
  <c r="Z2282" i="10" s="1"/>
  <c r="AA2282" i="10" s="1"/>
  <c r="AB2282" i="10" s="1"/>
  <c r="AC2282" i="10" s="1"/>
  <c r="H2283" i="10"/>
  <c r="S2283" i="10" s="1"/>
  <c r="D2284" i="10"/>
  <c r="N2283" i="10"/>
  <c r="K2283" i="10"/>
  <c r="O2283" i="10"/>
  <c r="Q2283" i="10"/>
  <c r="L2283" i="10"/>
  <c r="M2283" i="10"/>
  <c r="I2283" i="10"/>
  <c r="R2283" i="10"/>
  <c r="G2283" i="10" s="1"/>
  <c r="J2283" i="10"/>
  <c r="P2283" i="10"/>
  <c r="H2284" i="10" l="1"/>
  <c r="S2284" i="10" s="1"/>
  <c r="O2284" i="10"/>
  <c r="I2284" i="10"/>
  <c r="M2284" i="10"/>
  <c r="L2284" i="10"/>
  <c r="J2284" i="10"/>
  <c r="D2285" i="10"/>
  <c r="K2284" i="10"/>
  <c r="P2284" i="10"/>
  <c r="Q2284" i="10"/>
  <c r="R2284" i="10"/>
  <c r="G2284" i="10" s="1"/>
  <c r="N2284" i="10"/>
  <c r="T2283" i="10"/>
  <c r="U2283" i="10" s="1"/>
  <c r="V2283" i="10" s="1"/>
  <c r="W2283" i="10" s="1"/>
  <c r="X2283" i="10" s="1"/>
  <c r="Y2283" i="10" s="1"/>
  <c r="Z2283" i="10" s="1"/>
  <c r="AA2283" i="10" s="1"/>
  <c r="AB2283" i="10" s="1"/>
  <c r="AC2283" i="10" s="1"/>
  <c r="H2285" i="10" l="1"/>
  <c r="S2285" i="10" s="1"/>
  <c r="D2286" i="10"/>
  <c r="O2285" i="10"/>
  <c r="K2285" i="10"/>
  <c r="I2285" i="10"/>
  <c r="R2285" i="10"/>
  <c r="G2285" i="10" s="1"/>
  <c r="J2285" i="10"/>
  <c r="Q2285" i="10"/>
  <c r="L2285" i="10"/>
  <c r="M2285" i="10"/>
  <c r="P2285" i="10"/>
  <c r="N2285" i="10"/>
  <c r="T2284" i="10"/>
  <c r="U2284" i="10" s="1"/>
  <c r="V2284" i="10" s="1"/>
  <c r="W2284" i="10" s="1"/>
  <c r="X2284" i="10" s="1"/>
  <c r="Y2284" i="10" s="1"/>
  <c r="Z2284" i="10" s="1"/>
  <c r="AA2284" i="10" s="1"/>
  <c r="AB2284" i="10" s="1"/>
  <c r="AC2284" i="10" s="1"/>
  <c r="L2286" i="10" l="1"/>
  <c r="M2286" i="10"/>
  <c r="R2286" i="10"/>
  <c r="G2286" i="10" s="1"/>
  <c r="Q2286" i="10"/>
  <c r="P2286" i="10"/>
  <c r="D2287" i="10"/>
  <c r="O2286" i="10"/>
  <c r="H2286" i="10"/>
  <c r="S2286" i="10" s="1"/>
  <c r="J2286" i="10"/>
  <c r="K2286" i="10"/>
  <c r="I2286" i="10"/>
  <c r="N2286" i="10"/>
  <c r="T2285" i="10"/>
  <c r="U2285" i="10" s="1"/>
  <c r="V2285" i="10" s="1"/>
  <c r="W2285" i="10" s="1"/>
  <c r="X2285" i="10" s="1"/>
  <c r="Y2285" i="10" s="1"/>
  <c r="Z2285" i="10" s="1"/>
  <c r="AA2285" i="10" s="1"/>
  <c r="AB2285" i="10" s="1"/>
  <c r="AC2285" i="10" s="1"/>
  <c r="M2287" i="10" l="1"/>
  <c r="O2287" i="10"/>
  <c r="Q2287" i="10"/>
  <c r="D2288" i="10"/>
  <c r="R2287" i="10"/>
  <c r="G2287" i="10" s="1"/>
  <c r="L2287" i="10"/>
  <c r="H2287" i="10"/>
  <c r="S2287" i="10" s="1"/>
  <c r="N2287" i="10"/>
  <c r="I2287" i="10"/>
  <c r="J2287" i="10"/>
  <c r="K2287" i="10"/>
  <c r="P2287" i="10"/>
  <c r="T2286" i="10"/>
  <c r="U2286" i="10" s="1"/>
  <c r="V2286" i="10" s="1"/>
  <c r="W2286" i="10" s="1"/>
  <c r="X2286" i="10" s="1"/>
  <c r="Y2286" i="10" s="1"/>
  <c r="Z2286" i="10" s="1"/>
  <c r="AA2286" i="10" s="1"/>
  <c r="AB2286" i="10" s="1"/>
  <c r="AC2286" i="10" s="1"/>
  <c r="T2287" i="10" l="1"/>
  <c r="U2287" i="10" s="1"/>
  <c r="V2287" i="10" s="1"/>
  <c r="W2287" i="10" s="1"/>
  <c r="X2287" i="10" s="1"/>
  <c r="Y2287" i="10" s="1"/>
  <c r="Z2287" i="10" s="1"/>
  <c r="AA2287" i="10" s="1"/>
  <c r="AB2287" i="10" s="1"/>
  <c r="AC2287" i="10" s="1"/>
  <c r="L2288" i="10"/>
  <c r="J2288" i="10"/>
  <c r="I2288" i="10"/>
  <c r="D2289" i="10"/>
  <c r="N2288" i="10"/>
  <c r="H2288" i="10"/>
  <c r="S2288" i="10" s="1"/>
  <c r="O2288" i="10"/>
  <c r="Q2288" i="10"/>
  <c r="R2288" i="10"/>
  <c r="G2288" i="10" s="1"/>
  <c r="P2288" i="10"/>
  <c r="K2288" i="10"/>
  <c r="M2288" i="10"/>
  <c r="H2289" i="10" l="1"/>
  <c r="S2289" i="10" s="1"/>
  <c r="O2289" i="10"/>
  <c r="P2289" i="10"/>
  <c r="D2290" i="10"/>
  <c r="L2289" i="10"/>
  <c r="N2289" i="10"/>
  <c r="J2289" i="10"/>
  <c r="I2289" i="10"/>
  <c r="K2289" i="10"/>
  <c r="M2289" i="10"/>
  <c r="Q2289" i="10"/>
  <c r="R2289" i="10"/>
  <c r="G2289" i="10" s="1"/>
  <c r="T2288" i="10"/>
  <c r="U2288" i="10" s="1"/>
  <c r="V2288" i="10" s="1"/>
  <c r="W2288" i="10" s="1"/>
  <c r="X2288" i="10" s="1"/>
  <c r="Y2288" i="10" s="1"/>
  <c r="Z2288" i="10" s="1"/>
  <c r="AA2288" i="10" s="1"/>
  <c r="AB2288" i="10" s="1"/>
  <c r="AC2288" i="10" s="1"/>
  <c r="D2291" i="10" l="1"/>
  <c r="K2290" i="10"/>
  <c r="J2290" i="10"/>
  <c r="O2290" i="10"/>
  <c r="H2290" i="10"/>
  <c r="S2290" i="10" s="1"/>
  <c r="Q2290" i="10"/>
  <c r="P2290" i="10"/>
  <c r="M2290" i="10"/>
  <c r="I2290" i="10"/>
  <c r="L2290" i="10"/>
  <c r="N2290" i="10"/>
  <c r="R2290" i="10"/>
  <c r="G2290" i="10" s="1"/>
  <c r="T2289" i="10"/>
  <c r="U2289" i="10" s="1"/>
  <c r="V2289" i="10" s="1"/>
  <c r="W2289" i="10" s="1"/>
  <c r="X2289" i="10" s="1"/>
  <c r="Y2289" i="10" s="1"/>
  <c r="Z2289" i="10" s="1"/>
  <c r="AA2289" i="10" s="1"/>
  <c r="AB2289" i="10" s="1"/>
  <c r="AC2289" i="10" s="1"/>
  <c r="J2291" i="10" l="1"/>
  <c r="H2291" i="10"/>
  <c r="S2291" i="10" s="1"/>
  <c r="N2291" i="10"/>
  <c r="R2291" i="10"/>
  <c r="G2291" i="10" s="1"/>
  <c r="P2291" i="10"/>
  <c r="L2291" i="10"/>
  <c r="Q2291" i="10"/>
  <c r="K2291" i="10"/>
  <c r="O2291" i="10"/>
  <c r="I2291" i="10"/>
  <c r="D2292" i="10"/>
  <c r="M2291" i="10"/>
  <c r="T2290" i="10"/>
  <c r="U2290" i="10" s="1"/>
  <c r="V2290" i="10" s="1"/>
  <c r="W2290" i="10" s="1"/>
  <c r="X2290" i="10" s="1"/>
  <c r="Y2290" i="10" s="1"/>
  <c r="Z2290" i="10" s="1"/>
  <c r="AA2290" i="10" s="1"/>
  <c r="AB2290" i="10" s="1"/>
  <c r="AC2290" i="10" s="1"/>
  <c r="T2291" i="10" l="1"/>
  <c r="U2291" i="10" s="1"/>
  <c r="V2291" i="10" s="1"/>
  <c r="W2291" i="10" s="1"/>
  <c r="X2291" i="10" s="1"/>
  <c r="Y2291" i="10" s="1"/>
  <c r="Z2291" i="10" s="1"/>
  <c r="AA2291" i="10" s="1"/>
  <c r="AB2291" i="10" s="1"/>
  <c r="AC2291" i="10" s="1"/>
  <c r="O2292" i="10"/>
  <c r="P2292" i="10"/>
  <c r="R2292" i="10"/>
  <c r="G2292" i="10" s="1"/>
  <c r="D2293" i="10"/>
  <c r="K2292" i="10"/>
  <c r="H2292" i="10"/>
  <c r="S2292" i="10" s="1"/>
  <c r="I2292" i="10"/>
  <c r="Q2292" i="10"/>
  <c r="N2292" i="10"/>
  <c r="M2292" i="10"/>
  <c r="J2292" i="10"/>
  <c r="L2292" i="10"/>
  <c r="H2293" i="10" l="1"/>
  <c r="S2293" i="10" s="1"/>
  <c r="I2293" i="10"/>
  <c r="N2293" i="10"/>
  <c r="K2293" i="10"/>
  <c r="P2293" i="10"/>
  <c r="L2293" i="10"/>
  <c r="Q2293" i="10"/>
  <c r="M2293" i="10"/>
  <c r="J2293" i="10"/>
  <c r="O2293" i="10"/>
  <c r="D2294" i="10"/>
  <c r="R2293" i="10"/>
  <c r="G2293" i="10" s="1"/>
  <c r="T2292" i="10"/>
  <c r="U2292" i="10" s="1"/>
  <c r="V2292" i="10" s="1"/>
  <c r="W2292" i="10" s="1"/>
  <c r="X2292" i="10" s="1"/>
  <c r="Y2292" i="10" s="1"/>
  <c r="Z2292" i="10" s="1"/>
  <c r="AA2292" i="10" s="1"/>
  <c r="AB2292" i="10" s="1"/>
  <c r="AC2292" i="10" s="1"/>
  <c r="H2294" i="10" l="1"/>
  <c r="S2294" i="10" s="1"/>
  <c r="M2294" i="10"/>
  <c r="R2294" i="10"/>
  <c r="G2294" i="10" s="1"/>
  <c r="K2294" i="10"/>
  <c r="D2295" i="10"/>
  <c r="I2294" i="10"/>
  <c r="P2294" i="10"/>
  <c r="N2294" i="10"/>
  <c r="J2294" i="10"/>
  <c r="Q2294" i="10"/>
  <c r="O2294" i="10"/>
  <c r="L2294" i="10"/>
  <c r="T2293" i="10"/>
  <c r="U2293" i="10" s="1"/>
  <c r="V2293" i="10" s="1"/>
  <c r="W2293" i="10" s="1"/>
  <c r="X2293" i="10" s="1"/>
  <c r="Y2293" i="10" s="1"/>
  <c r="Z2293" i="10" s="1"/>
  <c r="AA2293" i="10" s="1"/>
  <c r="AB2293" i="10" s="1"/>
  <c r="AC2293" i="10" s="1"/>
  <c r="H2295" i="10" l="1"/>
  <c r="S2295" i="10" s="1"/>
  <c r="J2295" i="10"/>
  <c r="P2295" i="10"/>
  <c r="K2295" i="10"/>
  <c r="O2295" i="10"/>
  <c r="M2295" i="10"/>
  <c r="L2295" i="10"/>
  <c r="Q2295" i="10"/>
  <c r="N2295" i="10"/>
  <c r="R2295" i="10"/>
  <c r="G2295" i="10" s="1"/>
  <c r="D2296" i="10"/>
  <c r="I2295" i="10"/>
  <c r="T2294" i="10"/>
  <c r="U2294" i="10" s="1"/>
  <c r="V2294" i="10" s="1"/>
  <c r="W2294" i="10" s="1"/>
  <c r="X2294" i="10" s="1"/>
  <c r="Y2294" i="10" s="1"/>
  <c r="Z2294" i="10" s="1"/>
  <c r="AA2294" i="10" s="1"/>
  <c r="AB2294" i="10" s="1"/>
  <c r="AC2294" i="10" s="1"/>
  <c r="H2296" i="10" l="1"/>
  <c r="S2296" i="10" s="1"/>
  <c r="L2296" i="10"/>
  <c r="R2296" i="10"/>
  <c r="G2296" i="10" s="1"/>
  <c r="Q2296" i="10"/>
  <c r="K2296" i="10"/>
  <c r="D2297" i="10"/>
  <c r="J2296" i="10"/>
  <c r="P2296" i="10"/>
  <c r="I2296" i="10"/>
  <c r="N2296" i="10"/>
  <c r="O2296" i="10"/>
  <c r="M2296" i="10"/>
  <c r="T2295" i="10"/>
  <c r="U2295" i="10" s="1"/>
  <c r="V2295" i="10" s="1"/>
  <c r="W2295" i="10" s="1"/>
  <c r="X2295" i="10" s="1"/>
  <c r="Y2295" i="10" s="1"/>
  <c r="Z2295" i="10" s="1"/>
  <c r="AA2295" i="10" s="1"/>
  <c r="AB2295" i="10" s="1"/>
  <c r="AC2295" i="10" s="1"/>
  <c r="H2297" i="10" l="1"/>
  <c r="S2297" i="10" s="1"/>
  <c r="M2297" i="10"/>
  <c r="I2297" i="10"/>
  <c r="O2297" i="10"/>
  <c r="J2297" i="10"/>
  <c r="Q2297" i="10"/>
  <c r="P2297" i="10"/>
  <c r="L2297" i="10"/>
  <c r="K2297" i="10"/>
  <c r="N2297" i="10"/>
  <c r="D2298" i="10"/>
  <c r="R2297" i="10"/>
  <c r="G2297" i="10" s="1"/>
  <c r="T2296" i="10"/>
  <c r="U2296" i="10" s="1"/>
  <c r="V2296" i="10" s="1"/>
  <c r="W2296" i="10" s="1"/>
  <c r="X2296" i="10" s="1"/>
  <c r="Y2296" i="10" s="1"/>
  <c r="Z2296" i="10" s="1"/>
  <c r="AA2296" i="10" s="1"/>
  <c r="AB2296" i="10" s="1"/>
  <c r="AC2296" i="10" s="1"/>
  <c r="H2298" i="10" l="1"/>
  <c r="S2298" i="10" s="1"/>
  <c r="N2298" i="10"/>
  <c r="J2298" i="10"/>
  <c r="M2298" i="10"/>
  <c r="P2298" i="10"/>
  <c r="D2299" i="10"/>
  <c r="K2298" i="10"/>
  <c r="Q2298" i="10"/>
  <c r="L2298" i="10"/>
  <c r="I2298" i="10"/>
  <c r="O2298" i="10"/>
  <c r="R2298" i="10"/>
  <c r="G2298" i="10" s="1"/>
  <c r="T2297" i="10"/>
  <c r="U2297" i="10" s="1"/>
  <c r="V2297" i="10" s="1"/>
  <c r="W2297" i="10" s="1"/>
  <c r="X2297" i="10" s="1"/>
  <c r="Y2297" i="10" s="1"/>
  <c r="Z2297" i="10" s="1"/>
  <c r="AA2297" i="10" s="1"/>
  <c r="AB2297" i="10" s="1"/>
  <c r="AC2297" i="10" s="1"/>
  <c r="T2298" i="10" l="1"/>
  <c r="U2298" i="10" s="1"/>
  <c r="V2298" i="10" s="1"/>
  <c r="W2298" i="10" s="1"/>
  <c r="X2298" i="10" s="1"/>
  <c r="Y2298" i="10" s="1"/>
  <c r="Z2298" i="10" s="1"/>
  <c r="AA2298" i="10" s="1"/>
  <c r="AB2298" i="10" s="1"/>
  <c r="AC2298" i="10" s="1"/>
  <c r="H2299" i="10"/>
  <c r="S2299" i="10" s="1"/>
  <c r="K2299" i="10"/>
  <c r="O2299" i="10"/>
  <c r="P2299" i="10"/>
  <c r="L2299" i="10"/>
  <c r="Q2299" i="10"/>
  <c r="M2299" i="10"/>
  <c r="I2299" i="10"/>
  <c r="J2299" i="10"/>
  <c r="R2299" i="10"/>
  <c r="G2299" i="10" s="1"/>
  <c r="D2300" i="10"/>
  <c r="N2299" i="10"/>
  <c r="T2299" i="10" l="1"/>
  <c r="U2299" i="10" s="1"/>
  <c r="V2299" i="10" s="1"/>
  <c r="W2299" i="10" s="1"/>
  <c r="X2299" i="10" s="1"/>
  <c r="Y2299" i="10" s="1"/>
  <c r="Z2299" i="10" s="1"/>
  <c r="AA2299" i="10" s="1"/>
  <c r="AB2299" i="10" s="1"/>
  <c r="AC2299" i="10" s="1"/>
  <c r="H2300" i="10"/>
  <c r="S2300" i="10" s="1"/>
  <c r="N2300" i="10"/>
  <c r="Q2300" i="10"/>
  <c r="R2300" i="10"/>
  <c r="G2300" i="10" s="1"/>
  <c r="D2301" i="10"/>
  <c r="I2300" i="10"/>
  <c r="J2300" i="10"/>
  <c r="P2300" i="10"/>
  <c r="O2300" i="10"/>
  <c r="L2300" i="10"/>
  <c r="K2300" i="10"/>
  <c r="M2300" i="10"/>
  <c r="T2300" i="10" l="1"/>
  <c r="U2300" i="10" s="1"/>
  <c r="V2300" i="10" s="1"/>
  <c r="W2300" i="10" s="1"/>
  <c r="X2300" i="10" s="1"/>
  <c r="Y2300" i="10" s="1"/>
  <c r="Z2300" i="10" s="1"/>
  <c r="AA2300" i="10" s="1"/>
  <c r="AB2300" i="10" s="1"/>
  <c r="AC2300" i="10" s="1"/>
  <c r="H2301" i="10"/>
  <c r="S2301" i="10" s="1"/>
  <c r="Q2301" i="10"/>
  <c r="M2301" i="10"/>
  <c r="L2301" i="10"/>
  <c r="I2301" i="10"/>
  <c r="K2301" i="10"/>
  <c r="N2301" i="10"/>
  <c r="P2301" i="10"/>
  <c r="R2301" i="10"/>
  <c r="G2301" i="10" s="1"/>
  <c r="O2301" i="10"/>
  <c r="D2302" i="10"/>
  <c r="J2301" i="10"/>
  <c r="H2302" i="10" l="1"/>
  <c r="S2302" i="10" s="1"/>
  <c r="P2302" i="10"/>
  <c r="R2302" i="10"/>
  <c r="G2302" i="10" s="1"/>
  <c r="M2302" i="10"/>
  <c r="D2303" i="10"/>
  <c r="J2302" i="10"/>
  <c r="O2302" i="10"/>
  <c r="I2302" i="10"/>
  <c r="L2302" i="10"/>
  <c r="K2302" i="10"/>
  <c r="Q2302" i="10"/>
  <c r="N2302" i="10"/>
  <c r="T2301" i="10"/>
  <c r="U2301" i="10" s="1"/>
  <c r="V2301" i="10" s="1"/>
  <c r="W2301" i="10" s="1"/>
  <c r="X2301" i="10" s="1"/>
  <c r="Y2301" i="10" s="1"/>
  <c r="Z2301" i="10" s="1"/>
  <c r="AA2301" i="10" s="1"/>
  <c r="AB2301" i="10" s="1"/>
  <c r="AC2301" i="10" s="1"/>
  <c r="H2303" i="10" l="1"/>
  <c r="S2303" i="10" s="1"/>
  <c r="J2303" i="10"/>
  <c r="I2303" i="10"/>
  <c r="R2303" i="10"/>
  <c r="G2303" i="10" s="1"/>
  <c r="N2303" i="10"/>
  <c r="K2303" i="10"/>
  <c r="Q2303" i="10"/>
  <c r="P2303" i="10"/>
  <c r="L2303" i="10"/>
  <c r="O2303" i="10"/>
  <c r="D2304" i="10"/>
  <c r="M2303" i="10"/>
  <c r="T2302" i="10"/>
  <c r="U2302" i="10" s="1"/>
  <c r="V2302" i="10" s="1"/>
  <c r="W2302" i="10" s="1"/>
  <c r="X2302" i="10" s="1"/>
  <c r="Y2302" i="10" s="1"/>
  <c r="Z2302" i="10" s="1"/>
  <c r="AA2302" i="10" s="1"/>
  <c r="AB2302" i="10" s="1"/>
  <c r="AC2302" i="10" s="1"/>
  <c r="T2303" i="10" l="1"/>
  <c r="U2303" i="10" s="1"/>
  <c r="V2303" i="10" s="1"/>
  <c r="W2303" i="10" s="1"/>
  <c r="X2303" i="10" s="1"/>
  <c r="Y2303" i="10" s="1"/>
  <c r="Z2303" i="10" s="1"/>
  <c r="AA2303" i="10" s="1"/>
  <c r="AB2303" i="10" s="1"/>
  <c r="AC2303" i="10" s="1"/>
  <c r="H2304" i="10"/>
  <c r="S2304" i="10" s="1"/>
  <c r="R2304" i="10"/>
  <c r="G2304" i="10" s="1"/>
  <c r="J2304" i="10"/>
  <c r="N2304" i="10"/>
  <c r="M2304" i="10"/>
  <c r="O2304" i="10"/>
  <c r="L2304" i="10"/>
  <c r="K2304" i="10"/>
  <c r="I2304" i="10"/>
  <c r="D2305" i="10"/>
  <c r="P2304" i="10"/>
  <c r="Q2304" i="10"/>
  <c r="H2305" i="10" l="1"/>
  <c r="S2305" i="10" s="1"/>
  <c r="K2305" i="10"/>
  <c r="P2305" i="10"/>
  <c r="D2306" i="10"/>
  <c r="O2305" i="10"/>
  <c r="I2305" i="10"/>
  <c r="J2305" i="10"/>
  <c r="M2305" i="10"/>
  <c r="Q2305" i="10"/>
  <c r="N2305" i="10"/>
  <c r="R2305" i="10"/>
  <c r="G2305" i="10" s="1"/>
  <c r="L2305" i="10"/>
  <c r="T2304" i="10"/>
  <c r="U2304" i="10" s="1"/>
  <c r="V2304" i="10" s="1"/>
  <c r="W2304" i="10" s="1"/>
  <c r="X2304" i="10" s="1"/>
  <c r="Y2304" i="10" s="1"/>
  <c r="Z2304" i="10" s="1"/>
  <c r="AA2304" i="10" s="1"/>
  <c r="AB2304" i="10" s="1"/>
  <c r="AC2304" i="10" s="1"/>
  <c r="T2305" i="10" l="1"/>
  <c r="U2305" i="10" s="1"/>
  <c r="V2305" i="10" s="1"/>
  <c r="W2305" i="10" s="1"/>
  <c r="X2305" i="10" s="1"/>
  <c r="Y2305" i="10" s="1"/>
  <c r="Z2305" i="10" s="1"/>
  <c r="AA2305" i="10" s="1"/>
  <c r="AB2305" i="10" s="1"/>
  <c r="AC2305" i="10" s="1"/>
  <c r="O2306" i="10"/>
  <c r="M2306" i="10"/>
  <c r="P2306" i="10"/>
  <c r="R2306" i="10"/>
  <c r="G2306" i="10" s="1"/>
  <c r="H2306" i="10"/>
  <c r="S2306" i="10" s="1"/>
  <c r="J2306" i="10"/>
  <c r="K2306" i="10"/>
  <c r="Q2306" i="10"/>
  <c r="L2306" i="10"/>
  <c r="D2307" i="10"/>
  <c r="N2306" i="10"/>
  <c r="I2306" i="10"/>
  <c r="H2307" i="10" l="1"/>
  <c r="S2307" i="10" s="1"/>
  <c r="M2307" i="10"/>
  <c r="J2307" i="10"/>
  <c r="D2308" i="10"/>
  <c r="L2307" i="10"/>
  <c r="K2307" i="10"/>
  <c r="N2307" i="10"/>
  <c r="P2307" i="10"/>
  <c r="I2307" i="10"/>
  <c r="Q2307" i="10"/>
  <c r="R2307" i="10"/>
  <c r="G2307" i="10" s="1"/>
  <c r="O2307" i="10"/>
  <c r="T2306" i="10"/>
  <c r="U2306" i="10" s="1"/>
  <c r="V2306" i="10" s="1"/>
  <c r="W2306" i="10" s="1"/>
  <c r="X2306" i="10" s="1"/>
  <c r="Y2306" i="10" s="1"/>
  <c r="Z2306" i="10" s="1"/>
  <c r="AA2306" i="10" s="1"/>
  <c r="AB2306" i="10" s="1"/>
  <c r="AC2306" i="10" s="1"/>
  <c r="K2308" i="10" l="1"/>
  <c r="D2309" i="10"/>
  <c r="O2308" i="10"/>
  <c r="R2308" i="10"/>
  <c r="G2308" i="10" s="1"/>
  <c r="I2308" i="10"/>
  <c r="H2308" i="10"/>
  <c r="S2308" i="10" s="1"/>
  <c r="M2308" i="10"/>
  <c r="L2308" i="10"/>
  <c r="Q2308" i="10"/>
  <c r="N2308" i="10"/>
  <c r="J2308" i="10"/>
  <c r="P2308" i="10"/>
  <c r="T2307" i="10"/>
  <c r="U2307" i="10" s="1"/>
  <c r="V2307" i="10" s="1"/>
  <c r="W2307" i="10" s="1"/>
  <c r="X2307" i="10" s="1"/>
  <c r="Y2307" i="10" s="1"/>
  <c r="Z2307" i="10" s="1"/>
  <c r="AA2307" i="10" s="1"/>
  <c r="AB2307" i="10" s="1"/>
  <c r="AC2307" i="10" s="1"/>
  <c r="T2308" i="10" l="1"/>
  <c r="U2308" i="10" s="1"/>
  <c r="V2308" i="10" s="1"/>
  <c r="W2308" i="10" s="1"/>
  <c r="X2308" i="10" s="1"/>
  <c r="Y2308" i="10" s="1"/>
  <c r="Z2308" i="10" s="1"/>
  <c r="AA2308" i="10" s="1"/>
  <c r="AB2308" i="10" s="1"/>
  <c r="AC2308" i="10" s="1"/>
  <c r="K2309" i="10"/>
  <c r="I2309" i="10"/>
  <c r="M2309" i="10"/>
  <c r="R2309" i="10"/>
  <c r="G2309" i="10" s="1"/>
  <c r="L2309" i="10"/>
  <c r="O2309" i="10"/>
  <c r="D2310" i="10"/>
  <c r="N2309" i="10"/>
  <c r="H2309" i="10"/>
  <c r="S2309" i="10" s="1"/>
  <c r="J2309" i="10"/>
  <c r="Q2309" i="10"/>
  <c r="P2309" i="10"/>
  <c r="T2309" i="10" l="1"/>
  <c r="U2309" i="10" s="1"/>
  <c r="V2309" i="10" s="1"/>
  <c r="W2309" i="10" s="1"/>
  <c r="X2309" i="10" s="1"/>
  <c r="Y2309" i="10" s="1"/>
  <c r="Z2309" i="10" s="1"/>
  <c r="AA2309" i="10" s="1"/>
  <c r="AB2309" i="10" s="1"/>
  <c r="AC2309" i="10" s="1"/>
  <c r="H2310" i="10"/>
  <c r="S2310" i="10" s="1"/>
  <c r="O2310" i="10"/>
  <c r="D2311" i="10"/>
  <c r="J2310" i="10"/>
  <c r="K2310" i="10"/>
  <c r="L2310" i="10"/>
  <c r="P2310" i="10"/>
  <c r="N2310" i="10"/>
  <c r="R2310" i="10"/>
  <c r="G2310" i="10" s="1"/>
  <c r="M2310" i="10"/>
  <c r="Q2310" i="10"/>
  <c r="I2310" i="10"/>
  <c r="L2311" i="10" l="1"/>
  <c r="K2311" i="10"/>
  <c r="M2311" i="10"/>
  <c r="O2311" i="10"/>
  <c r="J2311" i="10"/>
  <c r="P2311" i="10"/>
  <c r="N2311" i="10"/>
  <c r="D2312" i="10"/>
  <c r="Q2311" i="10"/>
  <c r="H2311" i="10"/>
  <c r="S2311" i="10" s="1"/>
  <c r="I2311" i="10"/>
  <c r="R2311" i="10"/>
  <c r="G2311" i="10" s="1"/>
  <c r="T2310" i="10"/>
  <c r="U2310" i="10" s="1"/>
  <c r="V2310" i="10" s="1"/>
  <c r="W2310" i="10" s="1"/>
  <c r="X2310" i="10" s="1"/>
  <c r="Y2310" i="10" s="1"/>
  <c r="Z2310" i="10" s="1"/>
  <c r="AA2310" i="10" s="1"/>
  <c r="AB2310" i="10" s="1"/>
  <c r="AC2310" i="10" s="1"/>
  <c r="H2312" i="10" l="1"/>
  <c r="S2312" i="10" s="1"/>
  <c r="M2312" i="10"/>
  <c r="D2313" i="10"/>
  <c r="L2312" i="10"/>
  <c r="K2312" i="10"/>
  <c r="O2312" i="10"/>
  <c r="Q2312" i="10"/>
  <c r="J2312" i="10"/>
  <c r="P2312" i="10"/>
  <c r="I2312" i="10"/>
  <c r="N2312" i="10"/>
  <c r="R2312" i="10"/>
  <c r="G2312" i="10" s="1"/>
  <c r="T2311" i="10"/>
  <c r="U2311" i="10" s="1"/>
  <c r="V2311" i="10" s="1"/>
  <c r="W2311" i="10" s="1"/>
  <c r="X2311" i="10" s="1"/>
  <c r="Y2311" i="10" s="1"/>
  <c r="Z2311" i="10" s="1"/>
  <c r="AA2311" i="10" s="1"/>
  <c r="AB2311" i="10" s="1"/>
  <c r="AC2311" i="10" s="1"/>
  <c r="H2313" i="10" l="1"/>
  <c r="S2313" i="10" s="1"/>
  <c r="O2313" i="10"/>
  <c r="N2313" i="10"/>
  <c r="R2313" i="10"/>
  <c r="G2313" i="10" s="1"/>
  <c r="Q2313" i="10"/>
  <c r="P2313" i="10"/>
  <c r="D2314" i="10"/>
  <c r="K2313" i="10"/>
  <c r="L2313" i="10"/>
  <c r="I2313" i="10"/>
  <c r="J2313" i="10"/>
  <c r="M2313" i="10"/>
  <c r="T2312" i="10"/>
  <c r="U2312" i="10" s="1"/>
  <c r="V2312" i="10" s="1"/>
  <c r="W2312" i="10" s="1"/>
  <c r="X2312" i="10" s="1"/>
  <c r="Y2312" i="10" s="1"/>
  <c r="Z2312" i="10" s="1"/>
  <c r="AA2312" i="10" s="1"/>
  <c r="AB2312" i="10" s="1"/>
  <c r="AC2312" i="10" s="1"/>
  <c r="H2314" i="10" l="1"/>
  <c r="S2314" i="10" s="1"/>
  <c r="N2314" i="10"/>
  <c r="M2314" i="10"/>
  <c r="P2314" i="10"/>
  <c r="K2314" i="10"/>
  <c r="L2314" i="10"/>
  <c r="D2315" i="10"/>
  <c r="R2314" i="10"/>
  <c r="G2314" i="10" s="1"/>
  <c r="Q2314" i="10"/>
  <c r="J2314" i="10"/>
  <c r="O2314" i="10"/>
  <c r="I2314" i="10"/>
  <c r="T2313" i="10"/>
  <c r="U2313" i="10" s="1"/>
  <c r="V2313" i="10" s="1"/>
  <c r="W2313" i="10" s="1"/>
  <c r="X2313" i="10" s="1"/>
  <c r="Y2313" i="10" s="1"/>
  <c r="Z2313" i="10" s="1"/>
  <c r="AA2313" i="10" s="1"/>
  <c r="AB2313" i="10" s="1"/>
  <c r="AC2313" i="10" s="1"/>
  <c r="T2314" i="10" l="1"/>
  <c r="U2314" i="10" s="1"/>
  <c r="V2314" i="10" s="1"/>
  <c r="W2314" i="10" s="1"/>
  <c r="X2314" i="10" s="1"/>
  <c r="Y2314" i="10" s="1"/>
  <c r="Z2314" i="10" s="1"/>
  <c r="AA2314" i="10" s="1"/>
  <c r="AB2314" i="10" s="1"/>
  <c r="AC2314" i="10" s="1"/>
  <c r="Q2315" i="10"/>
  <c r="P2315" i="10"/>
  <c r="L2315" i="10"/>
  <c r="O2315" i="10"/>
  <c r="N2315" i="10"/>
  <c r="H2315" i="10"/>
  <c r="S2315" i="10" s="1"/>
  <c r="J2315" i="10"/>
  <c r="R2315" i="10"/>
  <c r="G2315" i="10" s="1"/>
  <c r="K2315" i="10"/>
  <c r="D2316" i="10"/>
  <c r="I2315" i="10"/>
  <c r="M2315" i="10"/>
  <c r="H2316" i="10" l="1"/>
  <c r="S2316" i="10" s="1"/>
  <c r="O2316" i="10"/>
  <c r="I2316" i="10"/>
  <c r="J2316" i="10"/>
  <c r="K2316" i="10"/>
  <c r="L2316" i="10"/>
  <c r="M2316" i="10"/>
  <c r="P2316" i="10"/>
  <c r="D2317" i="10"/>
  <c r="R2316" i="10"/>
  <c r="G2316" i="10" s="1"/>
  <c r="N2316" i="10"/>
  <c r="Q2316" i="10"/>
  <c r="T2315" i="10"/>
  <c r="U2315" i="10" s="1"/>
  <c r="V2315" i="10" s="1"/>
  <c r="W2315" i="10" s="1"/>
  <c r="X2315" i="10" s="1"/>
  <c r="Y2315" i="10" s="1"/>
  <c r="Z2315" i="10" s="1"/>
  <c r="AA2315" i="10" s="1"/>
  <c r="AB2315" i="10" s="1"/>
  <c r="AC2315" i="10" s="1"/>
  <c r="H2317" i="10" l="1"/>
  <c r="S2317" i="10" s="1"/>
  <c r="O2317" i="10"/>
  <c r="J2317" i="10"/>
  <c r="I2317" i="10"/>
  <c r="M2317" i="10"/>
  <c r="K2317" i="10"/>
  <c r="Q2317" i="10"/>
  <c r="D2318" i="10"/>
  <c r="R2317" i="10"/>
  <c r="G2317" i="10" s="1"/>
  <c r="L2317" i="10"/>
  <c r="P2317" i="10"/>
  <c r="N2317" i="10"/>
  <c r="T2316" i="10"/>
  <c r="U2316" i="10" s="1"/>
  <c r="V2316" i="10" s="1"/>
  <c r="W2316" i="10" s="1"/>
  <c r="X2316" i="10" s="1"/>
  <c r="Y2316" i="10" s="1"/>
  <c r="Z2316" i="10" s="1"/>
  <c r="AA2316" i="10" s="1"/>
  <c r="AB2316" i="10" s="1"/>
  <c r="AC2316" i="10" s="1"/>
  <c r="T2317" i="10" l="1"/>
  <c r="U2317" i="10" s="1"/>
  <c r="V2317" i="10" s="1"/>
  <c r="W2317" i="10" s="1"/>
  <c r="X2317" i="10" s="1"/>
  <c r="Y2317" i="10" s="1"/>
  <c r="Z2317" i="10" s="1"/>
  <c r="AA2317" i="10" s="1"/>
  <c r="AB2317" i="10" s="1"/>
  <c r="AC2317" i="10" s="1"/>
  <c r="H2318" i="10"/>
  <c r="S2318" i="10" s="1"/>
  <c r="J2318" i="10"/>
  <c r="I2318" i="10"/>
  <c r="Q2318" i="10"/>
  <c r="M2318" i="10"/>
  <c r="R2318" i="10"/>
  <c r="G2318" i="10" s="1"/>
  <c r="D2319" i="10"/>
  <c r="N2318" i="10"/>
  <c r="P2318" i="10"/>
  <c r="O2318" i="10"/>
  <c r="L2318" i="10"/>
  <c r="K2318" i="10"/>
  <c r="T2318" i="10" l="1"/>
  <c r="U2318" i="10" s="1"/>
  <c r="V2318" i="10" s="1"/>
  <c r="W2318" i="10" s="1"/>
  <c r="X2318" i="10" s="1"/>
  <c r="Y2318" i="10" s="1"/>
  <c r="Z2318" i="10" s="1"/>
  <c r="AA2318" i="10" s="1"/>
  <c r="AB2318" i="10" s="1"/>
  <c r="AC2318" i="10" s="1"/>
  <c r="P2319" i="10"/>
  <c r="I2319" i="10"/>
  <c r="M2319" i="10"/>
  <c r="L2319" i="10"/>
  <c r="K2319" i="10"/>
  <c r="H2319" i="10"/>
  <c r="S2319" i="10" s="1"/>
  <c r="Q2319" i="10"/>
  <c r="R2319" i="10"/>
  <c r="G2319" i="10" s="1"/>
  <c r="J2319" i="10"/>
  <c r="D2320" i="10"/>
  <c r="N2319" i="10"/>
  <c r="O2319" i="10"/>
  <c r="H2320" i="10" l="1"/>
  <c r="S2320" i="10" s="1"/>
  <c r="P2320" i="10"/>
  <c r="L2320" i="10"/>
  <c r="O2320" i="10"/>
  <c r="R2320" i="10"/>
  <c r="G2320" i="10" s="1"/>
  <c r="N2320" i="10"/>
  <c r="K2320" i="10"/>
  <c r="M2320" i="10"/>
  <c r="D2321" i="10"/>
  <c r="I2320" i="10"/>
  <c r="Q2320" i="10"/>
  <c r="J2320" i="10"/>
  <c r="T2319" i="10"/>
  <c r="U2319" i="10" s="1"/>
  <c r="V2319" i="10" s="1"/>
  <c r="W2319" i="10" s="1"/>
  <c r="X2319" i="10" s="1"/>
  <c r="Y2319" i="10" s="1"/>
  <c r="Z2319" i="10" s="1"/>
  <c r="AA2319" i="10" s="1"/>
  <c r="AB2319" i="10" s="1"/>
  <c r="AC2319" i="10" s="1"/>
  <c r="T2320" i="10" l="1"/>
  <c r="U2320" i="10" s="1"/>
  <c r="V2320" i="10" s="1"/>
  <c r="W2320" i="10" s="1"/>
  <c r="X2320" i="10" s="1"/>
  <c r="Y2320" i="10" s="1"/>
  <c r="Z2320" i="10" s="1"/>
  <c r="AA2320" i="10" s="1"/>
  <c r="AB2320" i="10" s="1"/>
  <c r="AC2320" i="10" s="1"/>
  <c r="H2321" i="10"/>
  <c r="S2321" i="10" s="1"/>
  <c r="L2321" i="10"/>
  <c r="N2321" i="10"/>
  <c r="R2321" i="10"/>
  <c r="G2321" i="10" s="1"/>
  <c r="O2321" i="10"/>
  <c r="Q2321" i="10"/>
  <c r="J2321" i="10"/>
  <c r="D2322" i="10"/>
  <c r="M2321" i="10"/>
  <c r="P2321" i="10"/>
  <c r="K2321" i="10"/>
  <c r="I2321" i="10"/>
  <c r="T2321" i="10" l="1"/>
  <c r="U2321" i="10" s="1"/>
  <c r="V2321" i="10" s="1"/>
  <c r="W2321" i="10" s="1"/>
  <c r="X2321" i="10" s="1"/>
  <c r="Y2321" i="10" s="1"/>
  <c r="Z2321" i="10" s="1"/>
  <c r="AA2321" i="10" s="1"/>
  <c r="AB2321" i="10" s="1"/>
  <c r="AC2321" i="10" s="1"/>
  <c r="M2322" i="10"/>
  <c r="L2322" i="10"/>
  <c r="N2322" i="10"/>
  <c r="Q2322" i="10"/>
  <c r="R2322" i="10"/>
  <c r="G2322" i="10" s="1"/>
  <c r="H2322" i="10"/>
  <c r="S2322" i="10" s="1"/>
  <c r="P2322" i="10"/>
  <c r="I2322" i="10"/>
  <c r="J2322" i="10"/>
  <c r="K2322" i="10"/>
  <c r="D2323" i="10"/>
  <c r="O2322" i="10"/>
  <c r="H2323" i="10" l="1"/>
  <c r="S2323" i="10" s="1"/>
  <c r="L2323" i="10"/>
  <c r="Q2323" i="10"/>
  <c r="I2323" i="10"/>
  <c r="J2323" i="10"/>
  <c r="R2323" i="10"/>
  <c r="G2323" i="10" s="1"/>
  <c r="O2323" i="10"/>
  <c r="P2323" i="10"/>
  <c r="K2323" i="10"/>
  <c r="N2323" i="10"/>
  <c r="D2324" i="10"/>
  <c r="M2323" i="10"/>
  <c r="T2322" i="10"/>
  <c r="U2322" i="10" s="1"/>
  <c r="V2322" i="10" s="1"/>
  <c r="W2322" i="10" s="1"/>
  <c r="X2322" i="10" s="1"/>
  <c r="Y2322" i="10" s="1"/>
  <c r="Z2322" i="10" s="1"/>
  <c r="AA2322" i="10" s="1"/>
  <c r="AB2322" i="10" s="1"/>
  <c r="AC2322" i="10" s="1"/>
  <c r="Q2324" i="10" l="1"/>
  <c r="O2324" i="10"/>
  <c r="K2324" i="10"/>
  <c r="M2324" i="10"/>
  <c r="L2324" i="10"/>
  <c r="P2324" i="10"/>
  <c r="H2324" i="10"/>
  <c r="S2324" i="10" s="1"/>
  <c r="J2324" i="10"/>
  <c r="D2325" i="10"/>
  <c r="R2324" i="10"/>
  <c r="G2324" i="10" s="1"/>
  <c r="I2324" i="10"/>
  <c r="N2324" i="10"/>
  <c r="T2323" i="10"/>
  <c r="U2323" i="10" s="1"/>
  <c r="V2323" i="10" s="1"/>
  <c r="W2323" i="10" s="1"/>
  <c r="X2323" i="10" s="1"/>
  <c r="Y2323" i="10" s="1"/>
  <c r="Z2323" i="10" s="1"/>
  <c r="AA2323" i="10" s="1"/>
  <c r="AB2323" i="10" s="1"/>
  <c r="AC2323" i="10" s="1"/>
  <c r="N2325" i="10" l="1"/>
  <c r="P2325" i="10"/>
  <c r="M2325" i="10"/>
  <c r="H2325" i="10"/>
  <c r="S2325" i="10" s="1"/>
  <c r="Q2325" i="10"/>
  <c r="L2325" i="10"/>
  <c r="O2325" i="10"/>
  <c r="J2325" i="10"/>
  <c r="D2326" i="10"/>
  <c r="I2325" i="10"/>
  <c r="R2325" i="10"/>
  <c r="G2325" i="10" s="1"/>
  <c r="K2325" i="10"/>
  <c r="T2324" i="10"/>
  <c r="U2324" i="10" s="1"/>
  <c r="V2324" i="10" s="1"/>
  <c r="W2324" i="10" s="1"/>
  <c r="X2324" i="10" s="1"/>
  <c r="Y2324" i="10" s="1"/>
  <c r="Z2324" i="10" s="1"/>
  <c r="AA2324" i="10" s="1"/>
  <c r="AB2324" i="10" s="1"/>
  <c r="AC2324" i="10" s="1"/>
  <c r="T2325" i="10" l="1"/>
  <c r="U2325" i="10" s="1"/>
  <c r="V2325" i="10" s="1"/>
  <c r="W2325" i="10" s="1"/>
  <c r="X2325" i="10" s="1"/>
  <c r="Y2325" i="10" s="1"/>
  <c r="Z2325" i="10" s="1"/>
  <c r="AA2325" i="10" s="1"/>
  <c r="AB2325" i="10" s="1"/>
  <c r="AC2325" i="10" s="1"/>
  <c r="I2326" i="10"/>
  <c r="M2326" i="10"/>
  <c r="Q2326" i="10"/>
  <c r="O2326" i="10"/>
  <c r="K2326" i="10"/>
  <c r="L2326" i="10"/>
  <c r="H2326" i="10"/>
  <c r="S2326" i="10" s="1"/>
  <c r="N2326" i="10"/>
  <c r="R2326" i="10"/>
  <c r="G2326" i="10" s="1"/>
  <c r="J2326" i="10"/>
  <c r="D2327" i="10"/>
  <c r="P2326" i="10"/>
  <c r="O2327" i="10" l="1"/>
  <c r="J2327" i="10"/>
  <c r="N2327" i="10"/>
  <c r="P2327" i="10"/>
  <c r="R2327" i="10"/>
  <c r="G2327" i="10" s="1"/>
  <c r="I2327" i="10"/>
  <c r="L2327" i="10"/>
  <c r="D2328" i="10"/>
  <c r="K2327" i="10"/>
  <c r="Q2327" i="10"/>
  <c r="H2327" i="10"/>
  <c r="S2327" i="10" s="1"/>
  <c r="M2327" i="10"/>
  <c r="T2326" i="10"/>
  <c r="U2326" i="10" s="1"/>
  <c r="V2326" i="10" s="1"/>
  <c r="W2326" i="10" s="1"/>
  <c r="X2326" i="10" s="1"/>
  <c r="Y2326" i="10" s="1"/>
  <c r="Z2326" i="10" s="1"/>
  <c r="AA2326" i="10" s="1"/>
  <c r="AB2326" i="10" s="1"/>
  <c r="AC2326" i="10" s="1"/>
  <c r="T2327" i="10" l="1"/>
  <c r="U2327" i="10" s="1"/>
  <c r="V2327" i="10" s="1"/>
  <c r="W2327" i="10" s="1"/>
  <c r="X2327" i="10" s="1"/>
  <c r="Y2327" i="10" s="1"/>
  <c r="Z2327" i="10" s="1"/>
  <c r="AA2327" i="10" s="1"/>
  <c r="AB2327" i="10" s="1"/>
  <c r="AC2327" i="10" s="1"/>
  <c r="H2328" i="10"/>
  <c r="S2328" i="10" s="1"/>
  <c r="N2328" i="10"/>
  <c r="J2328" i="10"/>
  <c r="I2328" i="10"/>
  <c r="P2328" i="10"/>
  <c r="O2328" i="10"/>
  <c r="Q2328" i="10"/>
  <c r="D2329" i="10"/>
  <c r="K2328" i="10"/>
  <c r="M2328" i="10"/>
  <c r="L2328" i="10"/>
  <c r="R2328" i="10"/>
  <c r="G2328" i="10" s="1"/>
  <c r="T2328" i="10" l="1"/>
  <c r="U2328" i="10" s="1"/>
  <c r="V2328" i="10" s="1"/>
  <c r="W2328" i="10" s="1"/>
  <c r="X2328" i="10" s="1"/>
  <c r="Y2328" i="10" s="1"/>
  <c r="Z2328" i="10" s="1"/>
  <c r="AA2328" i="10" s="1"/>
  <c r="AB2328" i="10" s="1"/>
  <c r="AC2328" i="10" s="1"/>
  <c r="L2329" i="10"/>
  <c r="J2329" i="10"/>
  <c r="R2329" i="10"/>
  <c r="G2329" i="10" s="1"/>
  <c r="P2329" i="10"/>
  <c r="H2329" i="10"/>
  <c r="S2329" i="10" s="1"/>
  <c r="O2329" i="10"/>
  <c r="D2330" i="10"/>
  <c r="N2329" i="10"/>
  <c r="I2329" i="10"/>
  <c r="Q2329" i="10"/>
  <c r="K2329" i="10"/>
  <c r="M2329" i="10"/>
  <c r="J2330" i="10" l="1"/>
  <c r="M2330" i="10"/>
  <c r="O2330" i="10"/>
  <c r="D2331" i="10"/>
  <c r="P2330" i="10"/>
  <c r="L2330" i="10"/>
  <c r="Q2330" i="10"/>
  <c r="N2330" i="10"/>
  <c r="H2330" i="10"/>
  <c r="S2330" i="10" s="1"/>
  <c r="K2330" i="10"/>
  <c r="I2330" i="10"/>
  <c r="R2330" i="10"/>
  <c r="G2330" i="10" s="1"/>
  <c r="T2329" i="10"/>
  <c r="U2329" i="10" s="1"/>
  <c r="V2329" i="10" s="1"/>
  <c r="W2329" i="10" s="1"/>
  <c r="X2329" i="10" s="1"/>
  <c r="Y2329" i="10" s="1"/>
  <c r="Z2329" i="10" s="1"/>
  <c r="AA2329" i="10" s="1"/>
  <c r="AB2329" i="10" s="1"/>
  <c r="AC2329" i="10" s="1"/>
  <c r="T2330" i="10" l="1"/>
  <c r="U2330" i="10" s="1"/>
  <c r="V2330" i="10" s="1"/>
  <c r="W2330" i="10" s="1"/>
  <c r="X2330" i="10" s="1"/>
  <c r="Y2330" i="10" s="1"/>
  <c r="Z2330" i="10" s="1"/>
  <c r="AA2330" i="10" s="1"/>
  <c r="AB2330" i="10" s="1"/>
  <c r="AC2330" i="10" s="1"/>
  <c r="H2331" i="10"/>
  <c r="S2331" i="10" s="1"/>
  <c r="M2331" i="10"/>
  <c r="O2331" i="10"/>
  <c r="D2332" i="10"/>
  <c r="I2331" i="10"/>
  <c r="L2331" i="10"/>
  <c r="J2331" i="10"/>
  <c r="R2331" i="10"/>
  <c r="G2331" i="10" s="1"/>
  <c r="N2331" i="10"/>
  <c r="Q2331" i="10"/>
  <c r="K2331" i="10"/>
  <c r="P2331" i="10"/>
  <c r="T2331" i="10" l="1"/>
  <c r="U2331" i="10" s="1"/>
  <c r="V2331" i="10" s="1"/>
  <c r="W2331" i="10" s="1"/>
  <c r="X2331" i="10" s="1"/>
  <c r="Y2331" i="10" s="1"/>
  <c r="Z2331" i="10" s="1"/>
  <c r="AA2331" i="10" s="1"/>
  <c r="AB2331" i="10" s="1"/>
  <c r="AC2331" i="10" s="1"/>
  <c r="H2332" i="10"/>
  <c r="S2332" i="10" s="1"/>
  <c r="M2332" i="10"/>
  <c r="K2332" i="10"/>
  <c r="J2332" i="10"/>
  <c r="R2332" i="10"/>
  <c r="G2332" i="10" s="1"/>
  <c r="L2332" i="10"/>
  <c r="N2332" i="10"/>
  <c r="I2332" i="10"/>
  <c r="P2332" i="10"/>
  <c r="Q2332" i="10"/>
  <c r="D2333" i="10"/>
  <c r="O2332" i="10"/>
  <c r="D2334" i="10" l="1"/>
  <c r="J2333" i="10"/>
  <c r="P2333" i="10"/>
  <c r="N2333" i="10"/>
  <c r="O2333" i="10"/>
  <c r="R2333" i="10"/>
  <c r="G2333" i="10" s="1"/>
  <c r="L2333" i="10"/>
  <c r="Q2333" i="10"/>
  <c r="I2333" i="10"/>
  <c r="K2333" i="10"/>
  <c r="H2333" i="10"/>
  <c r="S2333" i="10" s="1"/>
  <c r="M2333" i="10"/>
  <c r="T2332" i="10"/>
  <c r="U2332" i="10" s="1"/>
  <c r="V2332" i="10" s="1"/>
  <c r="W2332" i="10" s="1"/>
  <c r="X2332" i="10" s="1"/>
  <c r="Y2332" i="10" s="1"/>
  <c r="Z2332" i="10" s="1"/>
  <c r="AA2332" i="10" s="1"/>
  <c r="AB2332" i="10" s="1"/>
  <c r="AC2332" i="10" s="1"/>
  <c r="T2333" i="10" l="1"/>
  <c r="U2333" i="10" s="1"/>
  <c r="V2333" i="10" s="1"/>
  <c r="W2333" i="10" s="1"/>
  <c r="X2333" i="10" s="1"/>
  <c r="Y2333" i="10" s="1"/>
  <c r="Z2333" i="10" s="1"/>
  <c r="AA2333" i="10" s="1"/>
  <c r="AB2333" i="10" s="1"/>
  <c r="AC2333" i="10" s="1"/>
  <c r="Q2334" i="10"/>
  <c r="N2334" i="10"/>
  <c r="O2334" i="10"/>
  <c r="M2334" i="10"/>
  <c r="D2335" i="10"/>
  <c r="P2334" i="10"/>
  <c r="H2334" i="10"/>
  <c r="S2334" i="10" s="1"/>
  <c r="I2334" i="10"/>
  <c r="L2334" i="10"/>
  <c r="K2334" i="10"/>
  <c r="R2334" i="10"/>
  <c r="G2334" i="10" s="1"/>
  <c r="J2334" i="10"/>
  <c r="J2335" i="10" l="1"/>
  <c r="O2335" i="10"/>
  <c r="H2335" i="10"/>
  <c r="S2335" i="10" s="1"/>
  <c r="R2335" i="10"/>
  <c r="G2335" i="10" s="1"/>
  <c r="L2335" i="10"/>
  <c r="D2336" i="10"/>
  <c r="Q2335" i="10"/>
  <c r="M2335" i="10"/>
  <c r="K2335" i="10"/>
  <c r="P2335" i="10"/>
  <c r="N2335" i="10"/>
  <c r="I2335" i="10"/>
  <c r="T2334" i="10"/>
  <c r="U2334" i="10" s="1"/>
  <c r="V2334" i="10" s="1"/>
  <c r="W2334" i="10" s="1"/>
  <c r="X2334" i="10" s="1"/>
  <c r="Y2334" i="10" s="1"/>
  <c r="Z2334" i="10" s="1"/>
  <c r="AA2334" i="10" s="1"/>
  <c r="AB2334" i="10" s="1"/>
  <c r="AC2334" i="10" s="1"/>
  <c r="O2336" i="10" l="1"/>
  <c r="M2336" i="10"/>
  <c r="N2336" i="10"/>
  <c r="I2336" i="10"/>
  <c r="R2336" i="10"/>
  <c r="G2336" i="10" s="1"/>
  <c r="L2336" i="10"/>
  <c r="J2336" i="10"/>
  <c r="H2336" i="10"/>
  <c r="S2336" i="10" s="1"/>
  <c r="Q2336" i="10"/>
  <c r="D2337" i="10"/>
  <c r="P2336" i="10"/>
  <c r="K2336" i="10"/>
  <c r="T2335" i="10"/>
  <c r="U2335" i="10" s="1"/>
  <c r="V2335" i="10" s="1"/>
  <c r="W2335" i="10" s="1"/>
  <c r="X2335" i="10" s="1"/>
  <c r="Y2335" i="10" s="1"/>
  <c r="Z2335" i="10" s="1"/>
  <c r="AA2335" i="10" s="1"/>
  <c r="AB2335" i="10" s="1"/>
  <c r="AC2335" i="10" s="1"/>
  <c r="H2337" i="10" l="1"/>
  <c r="S2337" i="10" s="1"/>
  <c r="Q2337" i="10"/>
  <c r="R2337" i="10"/>
  <c r="G2337" i="10" s="1"/>
  <c r="J2337" i="10"/>
  <c r="O2337" i="10"/>
  <c r="D2338" i="10"/>
  <c r="P2337" i="10"/>
  <c r="I2337" i="10"/>
  <c r="L2337" i="10"/>
  <c r="K2337" i="10"/>
  <c r="N2337" i="10"/>
  <c r="M2337" i="10"/>
  <c r="T2336" i="10"/>
  <c r="U2336" i="10" s="1"/>
  <c r="V2336" i="10" s="1"/>
  <c r="W2336" i="10" s="1"/>
  <c r="X2336" i="10" s="1"/>
  <c r="Y2336" i="10" s="1"/>
  <c r="Z2336" i="10" s="1"/>
  <c r="AA2336" i="10" s="1"/>
  <c r="AB2336" i="10" s="1"/>
  <c r="AC2336" i="10" s="1"/>
  <c r="H2338" i="10" l="1"/>
  <c r="S2338" i="10" s="1"/>
  <c r="L2338" i="10"/>
  <c r="I2338" i="10"/>
  <c r="R2338" i="10"/>
  <c r="G2338" i="10" s="1"/>
  <c r="D2339" i="10"/>
  <c r="O2338" i="10"/>
  <c r="K2338" i="10"/>
  <c r="J2338" i="10"/>
  <c r="M2338" i="10"/>
  <c r="Q2338" i="10"/>
  <c r="N2338" i="10"/>
  <c r="P2338" i="10"/>
  <c r="T2337" i="10"/>
  <c r="U2337" i="10" s="1"/>
  <c r="V2337" i="10" s="1"/>
  <c r="W2337" i="10" s="1"/>
  <c r="X2337" i="10" s="1"/>
  <c r="Y2337" i="10" s="1"/>
  <c r="Z2337" i="10" s="1"/>
  <c r="AA2337" i="10" s="1"/>
  <c r="AB2337" i="10" s="1"/>
  <c r="AC2337" i="10" s="1"/>
  <c r="J2339" i="10" l="1"/>
  <c r="M2339" i="10"/>
  <c r="O2339" i="10"/>
  <c r="N2339" i="10"/>
  <c r="K2339" i="10"/>
  <c r="I2339" i="10"/>
  <c r="R2339" i="10"/>
  <c r="G2339" i="10" s="1"/>
  <c r="D2340" i="10"/>
  <c r="P2339" i="10"/>
  <c r="Q2339" i="10"/>
  <c r="H2339" i="10"/>
  <c r="S2339" i="10" s="1"/>
  <c r="L2339" i="10"/>
  <c r="T2338" i="10"/>
  <c r="U2338" i="10" s="1"/>
  <c r="V2338" i="10" s="1"/>
  <c r="W2338" i="10" s="1"/>
  <c r="X2338" i="10" s="1"/>
  <c r="Y2338" i="10" s="1"/>
  <c r="Z2338" i="10" s="1"/>
  <c r="AA2338" i="10" s="1"/>
  <c r="AB2338" i="10" s="1"/>
  <c r="AC2338" i="10" s="1"/>
  <c r="H2340" i="10" l="1"/>
  <c r="S2340" i="10" s="1"/>
  <c r="P2340" i="10"/>
  <c r="Q2340" i="10"/>
  <c r="R2340" i="10"/>
  <c r="G2340" i="10" s="1"/>
  <c r="L2340" i="10"/>
  <c r="M2340" i="10"/>
  <c r="K2340" i="10"/>
  <c r="D2341" i="10"/>
  <c r="J2340" i="10"/>
  <c r="N2340" i="10"/>
  <c r="O2340" i="10"/>
  <c r="I2340" i="10"/>
  <c r="T2339" i="10"/>
  <c r="U2339" i="10" s="1"/>
  <c r="V2339" i="10" s="1"/>
  <c r="W2339" i="10" s="1"/>
  <c r="X2339" i="10" s="1"/>
  <c r="Y2339" i="10" s="1"/>
  <c r="Z2339" i="10" s="1"/>
  <c r="AA2339" i="10" s="1"/>
  <c r="AB2339" i="10" s="1"/>
  <c r="AC2339" i="10" s="1"/>
  <c r="H2341" i="10" l="1"/>
  <c r="S2341" i="10" s="1"/>
  <c r="P2341" i="10"/>
  <c r="M2341" i="10"/>
  <c r="R2341" i="10"/>
  <c r="G2341" i="10" s="1"/>
  <c r="Q2341" i="10"/>
  <c r="N2341" i="10"/>
  <c r="K2341" i="10"/>
  <c r="D2342" i="10"/>
  <c r="L2341" i="10"/>
  <c r="I2341" i="10"/>
  <c r="J2341" i="10"/>
  <c r="O2341" i="10"/>
  <c r="T2340" i="10"/>
  <c r="U2340" i="10" s="1"/>
  <c r="V2340" i="10" s="1"/>
  <c r="W2340" i="10" s="1"/>
  <c r="X2340" i="10" s="1"/>
  <c r="Y2340" i="10" s="1"/>
  <c r="Z2340" i="10" s="1"/>
  <c r="AA2340" i="10" s="1"/>
  <c r="AB2340" i="10" s="1"/>
  <c r="AC2340" i="10" s="1"/>
  <c r="D2343" i="10" l="1"/>
  <c r="Q2342" i="10"/>
  <c r="K2342" i="10"/>
  <c r="R2342" i="10"/>
  <c r="G2342" i="10" s="1"/>
  <c r="N2342" i="10"/>
  <c r="I2342" i="10"/>
  <c r="H2342" i="10"/>
  <c r="S2342" i="10" s="1"/>
  <c r="P2342" i="10"/>
  <c r="O2342" i="10"/>
  <c r="M2342" i="10"/>
  <c r="J2342" i="10"/>
  <c r="L2342" i="10"/>
  <c r="T2341" i="10"/>
  <c r="U2341" i="10" s="1"/>
  <c r="V2341" i="10" s="1"/>
  <c r="W2341" i="10" s="1"/>
  <c r="X2341" i="10" s="1"/>
  <c r="Y2341" i="10" s="1"/>
  <c r="Z2341" i="10" s="1"/>
  <c r="AA2341" i="10" s="1"/>
  <c r="AB2341" i="10" s="1"/>
  <c r="AC2341" i="10" s="1"/>
  <c r="T2342" i="10" l="1"/>
  <c r="U2342" i="10" s="1"/>
  <c r="V2342" i="10" s="1"/>
  <c r="W2342" i="10" s="1"/>
  <c r="X2342" i="10" s="1"/>
  <c r="Y2342" i="10" s="1"/>
  <c r="Z2342" i="10" s="1"/>
  <c r="AA2342" i="10" s="1"/>
  <c r="AB2342" i="10" s="1"/>
  <c r="AC2342" i="10" s="1"/>
  <c r="H2343" i="10"/>
  <c r="S2343" i="10" s="1"/>
  <c r="P2343" i="10"/>
  <c r="D2344" i="10"/>
  <c r="R2343" i="10"/>
  <c r="G2343" i="10" s="1"/>
  <c r="J2343" i="10"/>
  <c r="I2343" i="10"/>
  <c r="L2343" i="10"/>
  <c r="M2343" i="10"/>
  <c r="Q2343" i="10"/>
  <c r="K2343" i="10"/>
  <c r="N2343" i="10"/>
  <c r="O2343" i="10"/>
  <c r="D2345" i="10" l="1"/>
  <c r="I2344" i="10"/>
  <c r="Q2344" i="10"/>
  <c r="K2344" i="10"/>
  <c r="M2344" i="10"/>
  <c r="N2344" i="10"/>
  <c r="J2344" i="10"/>
  <c r="L2344" i="10"/>
  <c r="R2344" i="10"/>
  <c r="G2344" i="10" s="1"/>
  <c r="H2344" i="10"/>
  <c r="S2344" i="10" s="1"/>
  <c r="P2344" i="10"/>
  <c r="O2344" i="10"/>
  <c r="T2343" i="10"/>
  <c r="U2343" i="10" s="1"/>
  <c r="V2343" i="10" s="1"/>
  <c r="W2343" i="10" s="1"/>
  <c r="X2343" i="10" s="1"/>
  <c r="Y2343" i="10" s="1"/>
  <c r="Z2343" i="10" s="1"/>
  <c r="AA2343" i="10" s="1"/>
  <c r="AB2343" i="10" s="1"/>
  <c r="AC2343" i="10" s="1"/>
  <c r="O2345" i="10" l="1"/>
  <c r="D2346" i="10"/>
  <c r="K2345" i="10"/>
  <c r="H2345" i="10"/>
  <c r="S2345" i="10" s="1"/>
  <c r="I2345" i="10"/>
  <c r="R2345" i="10"/>
  <c r="G2345" i="10" s="1"/>
  <c r="Q2345" i="10"/>
  <c r="M2345" i="10"/>
  <c r="N2345" i="10"/>
  <c r="J2345" i="10"/>
  <c r="L2345" i="10"/>
  <c r="P2345" i="10"/>
  <c r="T2344" i="10"/>
  <c r="U2344" i="10" s="1"/>
  <c r="V2344" i="10" s="1"/>
  <c r="W2344" i="10" s="1"/>
  <c r="X2344" i="10" s="1"/>
  <c r="Y2344" i="10" s="1"/>
  <c r="Z2344" i="10" s="1"/>
  <c r="AA2344" i="10" s="1"/>
  <c r="AB2344" i="10" s="1"/>
  <c r="AC2344" i="10" s="1"/>
  <c r="H2346" i="10" l="1"/>
  <c r="S2346" i="10" s="1"/>
  <c r="L2346" i="10"/>
  <c r="K2346" i="10"/>
  <c r="R2346" i="10"/>
  <c r="G2346" i="10" s="1"/>
  <c r="Q2346" i="10"/>
  <c r="J2346" i="10"/>
  <c r="O2346" i="10"/>
  <c r="D2347" i="10"/>
  <c r="I2346" i="10"/>
  <c r="M2346" i="10"/>
  <c r="P2346" i="10"/>
  <c r="N2346" i="10"/>
  <c r="T2345" i="10"/>
  <c r="U2345" i="10" s="1"/>
  <c r="V2345" i="10" s="1"/>
  <c r="W2345" i="10" s="1"/>
  <c r="X2345" i="10" s="1"/>
  <c r="Y2345" i="10" s="1"/>
  <c r="Z2345" i="10" s="1"/>
  <c r="AA2345" i="10" s="1"/>
  <c r="AB2345" i="10" s="1"/>
  <c r="AC2345" i="10" s="1"/>
  <c r="T2346" i="10" l="1"/>
  <c r="U2346" i="10" s="1"/>
  <c r="V2346" i="10" s="1"/>
  <c r="W2346" i="10" s="1"/>
  <c r="X2346" i="10" s="1"/>
  <c r="Y2346" i="10" s="1"/>
  <c r="Z2346" i="10" s="1"/>
  <c r="AA2346" i="10" s="1"/>
  <c r="AB2346" i="10" s="1"/>
  <c r="AC2346" i="10" s="1"/>
  <c r="H2347" i="10"/>
  <c r="S2347" i="10" s="1"/>
  <c r="J2347" i="10"/>
  <c r="K2347" i="10"/>
  <c r="I2347" i="10"/>
  <c r="Q2347" i="10"/>
  <c r="D2348" i="10"/>
  <c r="O2347" i="10"/>
  <c r="M2347" i="10"/>
  <c r="P2347" i="10"/>
  <c r="L2347" i="10"/>
  <c r="R2347" i="10"/>
  <c r="G2347" i="10" s="1"/>
  <c r="N2347" i="10"/>
  <c r="T2347" i="10" l="1"/>
  <c r="U2347" i="10" s="1"/>
  <c r="V2347" i="10" s="1"/>
  <c r="W2347" i="10" s="1"/>
  <c r="X2347" i="10" s="1"/>
  <c r="Y2347" i="10" s="1"/>
  <c r="Z2347" i="10" s="1"/>
  <c r="AA2347" i="10" s="1"/>
  <c r="AB2347" i="10" s="1"/>
  <c r="AC2347" i="10" s="1"/>
  <c r="N2348" i="10"/>
  <c r="P2348" i="10"/>
  <c r="H2348" i="10"/>
  <c r="S2348" i="10" s="1"/>
  <c r="R2348" i="10"/>
  <c r="G2348" i="10" s="1"/>
  <c r="M2348" i="10"/>
  <c r="D2349" i="10"/>
  <c r="Q2348" i="10"/>
  <c r="I2348" i="10"/>
  <c r="J2348" i="10"/>
  <c r="O2348" i="10"/>
  <c r="K2348" i="10"/>
  <c r="L2348" i="10"/>
  <c r="T2348" i="10" l="1"/>
  <c r="U2348" i="10" s="1"/>
  <c r="V2348" i="10" s="1"/>
  <c r="W2348" i="10" s="1"/>
  <c r="X2348" i="10" s="1"/>
  <c r="Y2348" i="10" s="1"/>
  <c r="Z2348" i="10" s="1"/>
  <c r="AA2348" i="10" s="1"/>
  <c r="AB2348" i="10" s="1"/>
  <c r="AC2348" i="10" s="1"/>
  <c r="I2349" i="10"/>
  <c r="H2349" i="10"/>
  <c r="S2349" i="10" s="1"/>
  <c r="M2349" i="10"/>
  <c r="P2349" i="10"/>
  <c r="Q2349" i="10"/>
  <c r="L2349" i="10"/>
  <c r="D2350" i="10"/>
  <c r="R2349" i="10"/>
  <c r="G2349" i="10" s="1"/>
  <c r="O2349" i="10"/>
  <c r="N2349" i="10"/>
  <c r="J2349" i="10"/>
  <c r="K2349" i="10"/>
  <c r="T2349" i="10" l="1"/>
  <c r="U2349" i="10" s="1"/>
  <c r="V2349" i="10" s="1"/>
  <c r="W2349" i="10" s="1"/>
  <c r="X2349" i="10" s="1"/>
  <c r="Y2349" i="10" s="1"/>
  <c r="Z2349" i="10" s="1"/>
  <c r="AA2349" i="10" s="1"/>
  <c r="AB2349" i="10" s="1"/>
  <c r="AC2349" i="10" s="1"/>
  <c r="H2350" i="10"/>
  <c r="S2350" i="10" s="1"/>
  <c r="K2350" i="10"/>
  <c r="Q2350" i="10"/>
  <c r="O2350" i="10"/>
  <c r="L2350" i="10"/>
  <c r="D2351" i="10"/>
  <c r="J2350" i="10"/>
  <c r="R2350" i="10"/>
  <c r="G2350" i="10" s="1"/>
  <c r="I2350" i="10"/>
  <c r="M2350" i="10"/>
  <c r="N2350" i="10"/>
  <c r="P2350" i="10"/>
  <c r="T2350" i="10" l="1"/>
  <c r="U2350" i="10" s="1"/>
  <c r="V2350" i="10" s="1"/>
  <c r="W2350" i="10" s="1"/>
  <c r="X2350" i="10" s="1"/>
  <c r="Y2350" i="10" s="1"/>
  <c r="Z2350" i="10" s="1"/>
  <c r="AA2350" i="10" s="1"/>
  <c r="AB2350" i="10" s="1"/>
  <c r="AC2350" i="10" s="1"/>
  <c r="L2351" i="10"/>
  <c r="N2351" i="10"/>
  <c r="H2351" i="10"/>
  <c r="S2351" i="10" s="1"/>
  <c r="R2351" i="10"/>
  <c r="G2351" i="10" s="1"/>
  <c r="O2351" i="10"/>
  <c r="P2351" i="10"/>
  <c r="M2351" i="10"/>
  <c r="Q2351" i="10"/>
  <c r="I2351" i="10"/>
  <c r="D2352" i="10"/>
  <c r="K2351" i="10"/>
  <c r="J2351" i="10"/>
  <c r="H2352" i="10" l="1"/>
  <c r="S2352" i="10" s="1"/>
  <c r="M2352" i="10"/>
  <c r="I2352" i="10"/>
  <c r="N2352" i="10"/>
  <c r="L2352" i="10"/>
  <c r="Q2352" i="10"/>
  <c r="O2352" i="10"/>
  <c r="P2352" i="10"/>
  <c r="D2353" i="10"/>
  <c r="R2352" i="10"/>
  <c r="G2352" i="10" s="1"/>
  <c r="J2352" i="10"/>
  <c r="K2352" i="10"/>
  <c r="T2351" i="10"/>
  <c r="U2351" i="10" s="1"/>
  <c r="V2351" i="10" s="1"/>
  <c r="W2351" i="10" s="1"/>
  <c r="X2351" i="10" s="1"/>
  <c r="Y2351" i="10" s="1"/>
  <c r="Z2351" i="10" s="1"/>
  <c r="AA2351" i="10" s="1"/>
  <c r="AB2351" i="10" s="1"/>
  <c r="AC2351" i="10" s="1"/>
  <c r="H2353" i="10" l="1"/>
  <c r="S2353" i="10" s="1"/>
  <c r="Q2353" i="10"/>
  <c r="J2353" i="10"/>
  <c r="M2353" i="10"/>
  <c r="R2353" i="10"/>
  <c r="G2353" i="10" s="1"/>
  <c r="O2353" i="10"/>
  <c r="N2353" i="10"/>
  <c r="K2353" i="10"/>
  <c r="D2354" i="10"/>
  <c r="L2353" i="10"/>
  <c r="P2353" i="10"/>
  <c r="I2353" i="10"/>
  <c r="T2352" i="10"/>
  <c r="U2352" i="10" s="1"/>
  <c r="V2352" i="10" s="1"/>
  <c r="W2352" i="10" s="1"/>
  <c r="X2352" i="10" s="1"/>
  <c r="Y2352" i="10" s="1"/>
  <c r="Z2352" i="10" s="1"/>
  <c r="AA2352" i="10" s="1"/>
  <c r="AB2352" i="10" s="1"/>
  <c r="AC2352" i="10" s="1"/>
  <c r="T2353" i="10" l="1"/>
  <c r="U2353" i="10" s="1"/>
  <c r="V2353" i="10" s="1"/>
  <c r="W2353" i="10" s="1"/>
  <c r="X2353" i="10" s="1"/>
  <c r="Y2353" i="10" s="1"/>
  <c r="Z2353" i="10" s="1"/>
  <c r="AA2353" i="10" s="1"/>
  <c r="AB2353" i="10" s="1"/>
  <c r="AC2353" i="10" s="1"/>
  <c r="R2354" i="10"/>
  <c r="G2354" i="10" s="1"/>
  <c r="J2354" i="10"/>
  <c r="Q2354" i="10"/>
  <c r="I2354" i="10"/>
  <c r="H2354" i="10"/>
  <c r="S2354" i="10" s="1"/>
  <c r="P2354" i="10"/>
  <c r="D2355" i="10"/>
  <c r="N2354" i="10"/>
  <c r="M2354" i="10"/>
  <c r="O2354" i="10"/>
  <c r="K2354" i="10"/>
  <c r="L2354" i="10"/>
  <c r="D2356" i="10" l="1"/>
  <c r="K2355" i="10"/>
  <c r="L2355" i="10"/>
  <c r="I2355" i="10"/>
  <c r="Q2355" i="10"/>
  <c r="N2355" i="10"/>
  <c r="J2355" i="10"/>
  <c r="P2355" i="10"/>
  <c r="M2355" i="10"/>
  <c r="R2355" i="10"/>
  <c r="G2355" i="10" s="1"/>
  <c r="H2355" i="10"/>
  <c r="S2355" i="10" s="1"/>
  <c r="O2355" i="10"/>
  <c r="T2354" i="10"/>
  <c r="U2354" i="10" s="1"/>
  <c r="V2354" i="10" s="1"/>
  <c r="W2354" i="10" s="1"/>
  <c r="X2354" i="10" s="1"/>
  <c r="Y2354" i="10" s="1"/>
  <c r="Z2354" i="10" s="1"/>
  <c r="AA2354" i="10" s="1"/>
  <c r="AB2354" i="10" s="1"/>
  <c r="AC2354" i="10" s="1"/>
  <c r="T2355" i="10" l="1"/>
  <c r="U2355" i="10" s="1"/>
  <c r="V2355" i="10" s="1"/>
  <c r="W2355" i="10" s="1"/>
  <c r="X2355" i="10" s="1"/>
  <c r="Y2355" i="10" s="1"/>
  <c r="Z2355" i="10" s="1"/>
  <c r="AA2355" i="10" s="1"/>
  <c r="AB2355" i="10" s="1"/>
  <c r="AC2355" i="10" s="1"/>
  <c r="H2356" i="10"/>
  <c r="S2356" i="10" s="1"/>
  <c r="Q2356" i="10"/>
  <c r="R2356" i="10"/>
  <c r="G2356" i="10" s="1"/>
  <c r="N2356" i="10"/>
  <c r="I2356" i="10"/>
  <c r="K2356" i="10"/>
  <c r="M2356" i="10"/>
  <c r="L2356" i="10"/>
  <c r="J2356" i="10"/>
  <c r="D2357" i="10"/>
  <c r="O2356" i="10"/>
  <c r="P2356" i="10"/>
  <c r="T2356" i="10" l="1"/>
  <c r="U2356" i="10" s="1"/>
  <c r="V2356" i="10" s="1"/>
  <c r="W2356" i="10" s="1"/>
  <c r="X2356" i="10" s="1"/>
  <c r="Y2356" i="10" s="1"/>
  <c r="Z2356" i="10" s="1"/>
  <c r="AA2356" i="10" s="1"/>
  <c r="AB2356" i="10" s="1"/>
  <c r="AC2356" i="10" s="1"/>
  <c r="H2357" i="10"/>
  <c r="S2357" i="10" s="1"/>
  <c r="K2357" i="10"/>
  <c r="Q2357" i="10"/>
  <c r="R2357" i="10"/>
  <c r="G2357" i="10" s="1"/>
  <c r="P2357" i="10"/>
  <c r="D2358" i="10"/>
  <c r="J2357" i="10"/>
  <c r="I2357" i="10"/>
  <c r="N2357" i="10"/>
  <c r="O2357" i="10"/>
  <c r="M2357" i="10"/>
  <c r="L2357" i="10"/>
  <c r="T2357" i="10" l="1"/>
  <c r="U2357" i="10" s="1"/>
  <c r="V2357" i="10" s="1"/>
  <c r="W2357" i="10" s="1"/>
  <c r="X2357" i="10" s="1"/>
  <c r="Y2357" i="10" s="1"/>
  <c r="Z2357" i="10" s="1"/>
  <c r="AA2357" i="10" s="1"/>
  <c r="AB2357" i="10" s="1"/>
  <c r="AC2357" i="10" s="1"/>
  <c r="H2358" i="10"/>
  <c r="S2358" i="10" s="1"/>
  <c r="Q2358" i="10"/>
  <c r="K2358" i="10"/>
  <c r="J2358" i="10"/>
  <c r="D2359" i="10"/>
  <c r="O2358" i="10"/>
  <c r="I2358" i="10"/>
  <c r="M2358" i="10"/>
  <c r="N2358" i="10"/>
  <c r="P2358" i="10"/>
  <c r="R2358" i="10"/>
  <c r="G2358" i="10" s="1"/>
  <c r="L2358" i="10"/>
  <c r="T2358" i="10" l="1"/>
  <c r="U2358" i="10" s="1"/>
  <c r="V2358" i="10" s="1"/>
  <c r="W2358" i="10" s="1"/>
  <c r="X2358" i="10" s="1"/>
  <c r="Y2358" i="10" s="1"/>
  <c r="Z2358" i="10" s="1"/>
  <c r="AA2358" i="10" s="1"/>
  <c r="AB2358" i="10" s="1"/>
  <c r="AC2358" i="10" s="1"/>
  <c r="H2359" i="10"/>
  <c r="S2359" i="10" s="1"/>
  <c r="P2359" i="10"/>
  <c r="K2359" i="10"/>
  <c r="R2359" i="10"/>
  <c r="G2359" i="10" s="1"/>
  <c r="Q2359" i="10"/>
  <c r="M2359" i="10"/>
  <c r="O2359" i="10"/>
  <c r="J2359" i="10"/>
  <c r="I2359" i="10"/>
  <c r="L2359" i="10"/>
  <c r="D2360" i="10"/>
  <c r="N2359" i="10"/>
  <c r="T2359" i="10" l="1"/>
  <c r="U2359" i="10" s="1"/>
  <c r="V2359" i="10" s="1"/>
  <c r="W2359" i="10" s="1"/>
  <c r="X2359" i="10" s="1"/>
  <c r="Y2359" i="10" s="1"/>
  <c r="Z2359" i="10" s="1"/>
  <c r="AA2359" i="10" s="1"/>
  <c r="AB2359" i="10" s="1"/>
  <c r="AC2359" i="10" s="1"/>
  <c r="H2360" i="10"/>
  <c r="S2360" i="10" s="1"/>
  <c r="P2360" i="10"/>
  <c r="N2360" i="10"/>
  <c r="R2360" i="10"/>
  <c r="G2360" i="10" s="1"/>
  <c r="K2360" i="10"/>
  <c r="O2360" i="10"/>
  <c r="Q2360" i="10"/>
  <c r="M2360" i="10"/>
  <c r="L2360" i="10"/>
  <c r="I2360" i="10"/>
  <c r="D2361" i="10"/>
  <c r="J2360" i="10"/>
  <c r="I2361" i="10" l="1"/>
  <c r="M2361" i="10"/>
  <c r="N2361" i="10"/>
  <c r="P2361" i="10"/>
  <c r="K2361" i="10"/>
  <c r="H2361" i="10"/>
  <c r="S2361" i="10" s="1"/>
  <c r="L2361" i="10"/>
  <c r="D2362" i="10"/>
  <c r="J2361" i="10"/>
  <c r="R2361" i="10"/>
  <c r="G2361" i="10" s="1"/>
  <c r="O2361" i="10"/>
  <c r="Q2361" i="10"/>
  <c r="T2360" i="10"/>
  <c r="U2360" i="10" s="1"/>
  <c r="V2360" i="10" s="1"/>
  <c r="W2360" i="10" s="1"/>
  <c r="X2360" i="10" s="1"/>
  <c r="Y2360" i="10" s="1"/>
  <c r="Z2360" i="10" s="1"/>
  <c r="AA2360" i="10" s="1"/>
  <c r="AB2360" i="10" s="1"/>
  <c r="AC2360" i="10" s="1"/>
  <c r="T2361" i="10" l="1"/>
  <c r="U2361" i="10" s="1"/>
  <c r="V2361" i="10" s="1"/>
  <c r="W2361" i="10" s="1"/>
  <c r="X2361" i="10" s="1"/>
  <c r="Y2361" i="10" s="1"/>
  <c r="Z2361" i="10" s="1"/>
  <c r="AA2361" i="10" s="1"/>
  <c r="AB2361" i="10" s="1"/>
  <c r="AC2361" i="10" s="1"/>
  <c r="K2362" i="10"/>
  <c r="I2362" i="10"/>
  <c r="Q2362" i="10"/>
  <c r="R2362" i="10"/>
  <c r="G2362" i="10" s="1"/>
  <c r="P2362" i="10"/>
  <c r="O2362" i="10"/>
  <c r="J2362" i="10"/>
  <c r="H2362" i="10"/>
  <c r="S2362" i="10" s="1"/>
  <c r="L2362" i="10"/>
  <c r="D2363" i="10"/>
  <c r="N2362" i="10"/>
  <c r="M2362" i="10"/>
  <c r="O2363" i="10" l="1"/>
  <c r="L2363" i="10"/>
  <c r="M2363" i="10"/>
  <c r="H2363" i="10"/>
  <c r="S2363" i="10" s="1"/>
  <c r="Q2363" i="10"/>
  <c r="K2363" i="10"/>
  <c r="P2363" i="10"/>
  <c r="N2363" i="10"/>
  <c r="R2363" i="10"/>
  <c r="G2363" i="10" s="1"/>
  <c r="D2364" i="10"/>
  <c r="I2363" i="10"/>
  <c r="J2363" i="10"/>
  <c r="T2362" i="10"/>
  <c r="U2362" i="10" s="1"/>
  <c r="V2362" i="10" s="1"/>
  <c r="W2362" i="10" s="1"/>
  <c r="X2362" i="10" s="1"/>
  <c r="Y2362" i="10" s="1"/>
  <c r="Z2362" i="10" s="1"/>
  <c r="AA2362" i="10" s="1"/>
  <c r="AB2362" i="10" s="1"/>
  <c r="AC2362" i="10" s="1"/>
  <c r="T2363" i="10" l="1"/>
  <c r="U2363" i="10" s="1"/>
  <c r="V2363" i="10" s="1"/>
  <c r="W2363" i="10" s="1"/>
  <c r="X2363" i="10" s="1"/>
  <c r="Y2363" i="10" s="1"/>
  <c r="Z2363" i="10" s="1"/>
  <c r="AA2363" i="10" s="1"/>
  <c r="AB2363" i="10" s="1"/>
  <c r="AC2363" i="10" s="1"/>
  <c r="H2364" i="10"/>
  <c r="S2364" i="10" s="1"/>
  <c r="N2364" i="10"/>
  <c r="I2364" i="10"/>
  <c r="J2364" i="10"/>
  <c r="P2364" i="10"/>
  <c r="L2364" i="10"/>
  <c r="R2364" i="10"/>
  <c r="G2364" i="10" s="1"/>
  <c r="K2364" i="10"/>
  <c r="Q2364" i="10"/>
  <c r="M2364" i="10"/>
  <c r="D2365" i="10"/>
  <c r="O2364" i="10"/>
  <c r="J2365" i="10" l="1"/>
  <c r="M2365" i="10"/>
  <c r="O2365" i="10"/>
  <c r="I2365" i="10"/>
  <c r="Q2365" i="10"/>
  <c r="P2365" i="10"/>
  <c r="N2365" i="10"/>
  <c r="H2365" i="10"/>
  <c r="S2365" i="10" s="1"/>
  <c r="D2366" i="10"/>
  <c r="R2365" i="10"/>
  <c r="G2365" i="10" s="1"/>
  <c r="K2365" i="10"/>
  <c r="L2365" i="10"/>
  <c r="T2364" i="10"/>
  <c r="U2364" i="10" s="1"/>
  <c r="V2364" i="10" s="1"/>
  <c r="W2364" i="10" s="1"/>
  <c r="X2364" i="10" s="1"/>
  <c r="Y2364" i="10" s="1"/>
  <c r="Z2364" i="10" s="1"/>
  <c r="AA2364" i="10" s="1"/>
  <c r="AB2364" i="10" s="1"/>
  <c r="AC2364" i="10" s="1"/>
  <c r="H2366" i="10" l="1"/>
  <c r="S2366" i="10" s="1"/>
  <c r="M2366" i="10"/>
  <c r="Q2366" i="10"/>
  <c r="N2366" i="10"/>
  <c r="D2367" i="10"/>
  <c r="R2366" i="10"/>
  <c r="G2366" i="10" s="1"/>
  <c r="I2366" i="10"/>
  <c r="P2366" i="10"/>
  <c r="L2366" i="10"/>
  <c r="K2366" i="10"/>
  <c r="J2366" i="10"/>
  <c r="O2366" i="10"/>
  <c r="T2365" i="10"/>
  <c r="U2365" i="10" s="1"/>
  <c r="V2365" i="10" s="1"/>
  <c r="W2365" i="10" s="1"/>
  <c r="X2365" i="10" s="1"/>
  <c r="Y2365" i="10" s="1"/>
  <c r="Z2365" i="10" s="1"/>
  <c r="AA2365" i="10" s="1"/>
  <c r="AB2365" i="10" s="1"/>
  <c r="AC2365" i="10" s="1"/>
  <c r="T2366" i="10" l="1"/>
  <c r="U2366" i="10" s="1"/>
  <c r="V2366" i="10" s="1"/>
  <c r="W2366" i="10" s="1"/>
  <c r="X2366" i="10" s="1"/>
  <c r="Y2366" i="10" s="1"/>
  <c r="Z2366" i="10" s="1"/>
  <c r="AA2366" i="10" s="1"/>
  <c r="AB2366" i="10" s="1"/>
  <c r="AC2366" i="10" s="1"/>
  <c r="P2367" i="10"/>
  <c r="D2368" i="10"/>
  <c r="L2367" i="10"/>
  <c r="R2367" i="10"/>
  <c r="G2367" i="10" s="1"/>
  <c r="K2367" i="10"/>
  <c r="M2367" i="10"/>
  <c r="I2367" i="10"/>
  <c r="N2367" i="10"/>
  <c r="O2367" i="10"/>
  <c r="Q2367" i="10"/>
  <c r="J2367" i="10"/>
  <c r="H2367" i="10"/>
  <c r="S2367" i="10" s="1"/>
  <c r="D2369" i="10" l="1"/>
  <c r="N2368" i="10"/>
  <c r="K2368" i="10"/>
  <c r="O2368" i="10"/>
  <c r="R2368" i="10"/>
  <c r="G2368" i="10" s="1"/>
  <c r="H2368" i="10"/>
  <c r="S2368" i="10" s="1"/>
  <c r="Q2368" i="10"/>
  <c r="P2368" i="10"/>
  <c r="J2368" i="10"/>
  <c r="I2368" i="10"/>
  <c r="L2368" i="10"/>
  <c r="M2368" i="10"/>
  <c r="T2367" i="10"/>
  <c r="U2367" i="10" s="1"/>
  <c r="V2367" i="10" s="1"/>
  <c r="W2367" i="10" s="1"/>
  <c r="X2367" i="10" s="1"/>
  <c r="Y2367" i="10" s="1"/>
  <c r="Z2367" i="10" s="1"/>
  <c r="AA2367" i="10" s="1"/>
  <c r="AB2367" i="10" s="1"/>
  <c r="AC2367" i="10" s="1"/>
  <c r="T2368" i="10" l="1"/>
  <c r="U2368" i="10" s="1"/>
  <c r="V2368" i="10" s="1"/>
  <c r="W2368" i="10" s="1"/>
  <c r="X2368" i="10" s="1"/>
  <c r="Y2368" i="10" s="1"/>
  <c r="Z2368" i="10" s="1"/>
  <c r="AA2368" i="10" s="1"/>
  <c r="AB2368" i="10" s="1"/>
  <c r="AC2368" i="10" s="1"/>
  <c r="H2369" i="10"/>
  <c r="S2369" i="10" s="1"/>
  <c r="L2369" i="10"/>
  <c r="D2370" i="10"/>
  <c r="O2369" i="10"/>
  <c r="M2369" i="10"/>
  <c r="J2369" i="10"/>
  <c r="R2369" i="10"/>
  <c r="G2369" i="10" s="1"/>
  <c r="Q2369" i="10"/>
  <c r="N2369" i="10"/>
  <c r="P2369" i="10"/>
  <c r="K2369" i="10"/>
  <c r="I2369" i="10"/>
  <c r="I2370" i="10" l="1"/>
  <c r="R2370" i="10"/>
  <c r="G2370" i="10" s="1"/>
  <c r="L2370" i="10"/>
  <c r="O2370" i="10"/>
  <c r="N2370" i="10"/>
  <c r="Q2370" i="10"/>
  <c r="K2370" i="10"/>
  <c r="D2371" i="10"/>
  <c r="P2370" i="10"/>
  <c r="H2370" i="10"/>
  <c r="S2370" i="10" s="1"/>
  <c r="J2370" i="10"/>
  <c r="M2370" i="10"/>
  <c r="T2369" i="10"/>
  <c r="U2369" i="10" s="1"/>
  <c r="V2369" i="10" s="1"/>
  <c r="W2369" i="10" s="1"/>
  <c r="X2369" i="10" s="1"/>
  <c r="Y2369" i="10" s="1"/>
  <c r="Z2369" i="10" s="1"/>
  <c r="AA2369" i="10" s="1"/>
  <c r="AB2369" i="10" s="1"/>
  <c r="AC2369" i="10" s="1"/>
  <c r="H2371" i="10" l="1"/>
  <c r="S2371" i="10" s="1"/>
  <c r="R2371" i="10"/>
  <c r="G2371" i="10" s="1"/>
  <c r="J2371" i="10"/>
  <c r="I2371" i="10"/>
  <c r="M2371" i="10"/>
  <c r="N2371" i="10"/>
  <c r="K2371" i="10"/>
  <c r="D2372" i="10"/>
  <c r="L2371" i="10"/>
  <c r="O2371" i="10"/>
  <c r="P2371" i="10"/>
  <c r="Q2371" i="10"/>
  <c r="T2370" i="10"/>
  <c r="U2370" i="10" s="1"/>
  <c r="V2370" i="10" s="1"/>
  <c r="W2370" i="10" s="1"/>
  <c r="X2370" i="10" s="1"/>
  <c r="Y2370" i="10" s="1"/>
  <c r="Z2370" i="10" s="1"/>
  <c r="AA2370" i="10" s="1"/>
  <c r="AB2370" i="10" s="1"/>
  <c r="AC2370" i="10" s="1"/>
  <c r="T2371" i="10" l="1"/>
  <c r="U2371" i="10" s="1"/>
  <c r="V2371" i="10" s="1"/>
  <c r="W2371" i="10" s="1"/>
  <c r="X2371" i="10" s="1"/>
  <c r="Y2371" i="10" s="1"/>
  <c r="Z2371" i="10" s="1"/>
  <c r="AA2371" i="10" s="1"/>
  <c r="AB2371" i="10" s="1"/>
  <c r="AC2371" i="10" s="1"/>
  <c r="H2372" i="10"/>
  <c r="S2372" i="10" s="1"/>
  <c r="P2372" i="10"/>
  <c r="R2372" i="10"/>
  <c r="G2372" i="10" s="1"/>
  <c r="O2372" i="10"/>
  <c r="N2372" i="10"/>
  <c r="M2372" i="10"/>
  <c r="L2372" i="10"/>
  <c r="I2372" i="10"/>
  <c r="K2372" i="10"/>
  <c r="J2372" i="10"/>
  <c r="D2373" i="10"/>
  <c r="Q2372" i="10"/>
  <c r="H2373" i="10" l="1"/>
  <c r="S2373" i="10" s="1"/>
  <c r="M2373" i="10"/>
  <c r="P2373" i="10"/>
  <c r="Q2373" i="10"/>
  <c r="I2373" i="10"/>
  <c r="N2373" i="10"/>
  <c r="J2373" i="10"/>
  <c r="R2373" i="10"/>
  <c r="G2373" i="10" s="1"/>
  <c r="O2373" i="10"/>
  <c r="D2374" i="10"/>
  <c r="L2373" i="10"/>
  <c r="K2373" i="10"/>
  <c r="T2372" i="10"/>
  <c r="U2372" i="10" s="1"/>
  <c r="V2372" i="10" s="1"/>
  <c r="W2372" i="10" s="1"/>
  <c r="X2372" i="10" s="1"/>
  <c r="Y2372" i="10" s="1"/>
  <c r="Z2372" i="10" s="1"/>
  <c r="AA2372" i="10" s="1"/>
  <c r="AB2372" i="10" s="1"/>
  <c r="AC2372" i="10" s="1"/>
  <c r="Q2374" i="10" l="1"/>
  <c r="M2374" i="10"/>
  <c r="H2374" i="10"/>
  <c r="S2374" i="10" s="1"/>
  <c r="P2374" i="10"/>
  <c r="N2374" i="10"/>
  <c r="I2374" i="10"/>
  <c r="O2374" i="10"/>
  <c r="K2374" i="10"/>
  <c r="J2374" i="10"/>
  <c r="D2375" i="10"/>
  <c r="L2374" i="10"/>
  <c r="R2374" i="10"/>
  <c r="G2374" i="10" s="1"/>
  <c r="T2373" i="10"/>
  <c r="U2373" i="10" s="1"/>
  <c r="V2373" i="10" s="1"/>
  <c r="W2373" i="10" s="1"/>
  <c r="X2373" i="10" s="1"/>
  <c r="Y2373" i="10" s="1"/>
  <c r="Z2373" i="10" s="1"/>
  <c r="AA2373" i="10" s="1"/>
  <c r="AB2373" i="10" s="1"/>
  <c r="AC2373" i="10" s="1"/>
  <c r="T2374" i="10" l="1"/>
  <c r="U2374" i="10" s="1"/>
  <c r="V2374" i="10" s="1"/>
  <c r="W2374" i="10" s="1"/>
  <c r="X2374" i="10" s="1"/>
  <c r="Y2374" i="10" s="1"/>
  <c r="Z2374" i="10" s="1"/>
  <c r="AA2374" i="10" s="1"/>
  <c r="AB2374" i="10" s="1"/>
  <c r="AC2374" i="10" s="1"/>
  <c r="M2375" i="10"/>
  <c r="J2375" i="10"/>
  <c r="L2375" i="10"/>
  <c r="K2375" i="10"/>
  <c r="H2375" i="10"/>
  <c r="S2375" i="10" s="1"/>
  <c r="R2375" i="10"/>
  <c r="G2375" i="10" s="1"/>
  <c r="O2375" i="10"/>
  <c r="Q2375" i="10"/>
  <c r="I2375" i="10"/>
  <c r="D2376" i="10"/>
  <c r="P2375" i="10"/>
  <c r="N2375" i="10"/>
  <c r="T2375" i="10" l="1"/>
  <c r="U2375" i="10" s="1"/>
  <c r="V2375" i="10" s="1"/>
  <c r="W2375" i="10" s="1"/>
  <c r="X2375" i="10" s="1"/>
  <c r="Y2375" i="10" s="1"/>
  <c r="Z2375" i="10" s="1"/>
  <c r="AA2375" i="10" s="1"/>
  <c r="AB2375" i="10" s="1"/>
  <c r="AC2375" i="10" s="1"/>
  <c r="H2376" i="10"/>
  <c r="S2376" i="10" s="1"/>
  <c r="K2376" i="10"/>
  <c r="J2376" i="10"/>
  <c r="Q2376" i="10"/>
  <c r="O2376" i="10"/>
  <c r="I2376" i="10"/>
  <c r="R2376" i="10"/>
  <c r="G2376" i="10" s="1"/>
  <c r="M2376" i="10"/>
  <c r="D2377" i="10"/>
  <c r="P2376" i="10"/>
  <c r="N2376" i="10"/>
  <c r="L2376" i="10"/>
  <c r="N2377" i="10" l="1"/>
  <c r="P2377" i="10"/>
  <c r="K2377" i="10"/>
  <c r="I2377" i="10"/>
  <c r="L2377" i="10"/>
  <c r="D2378" i="10"/>
  <c r="Q2377" i="10"/>
  <c r="J2377" i="10"/>
  <c r="H2377" i="10"/>
  <c r="S2377" i="10" s="1"/>
  <c r="M2377" i="10"/>
  <c r="O2377" i="10"/>
  <c r="R2377" i="10"/>
  <c r="G2377" i="10" s="1"/>
  <c r="T2376" i="10"/>
  <c r="U2376" i="10" s="1"/>
  <c r="V2376" i="10" s="1"/>
  <c r="W2376" i="10" s="1"/>
  <c r="X2376" i="10" s="1"/>
  <c r="Y2376" i="10" s="1"/>
  <c r="Z2376" i="10" s="1"/>
  <c r="AA2376" i="10" s="1"/>
  <c r="AB2376" i="10" s="1"/>
  <c r="AC2376" i="10" s="1"/>
  <c r="J2378" i="10" l="1"/>
  <c r="M2378" i="10"/>
  <c r="O2378" i="10"/>
  <c r="H2378" i="10"/>
  <c r="S2378" i="10" s="1"/>
  <c r="N2378" i="10"/>
  <c r="P2378" i="10"/>
  <c r="L2378" i="10"/>
  <c r="R2378" i="10"/>
  <c r="G2378" i="10" s="1"/>
  <c r="D2379" i="10"/>
  <c r="I2378" i="10"/>
  <c r="K2378" i="10"/>
  <c r="Q2378" i="10"/>
  <c r="T2377" i="10"/>
  <c r="U2377" i="10" s="1"/>
  <c r="V2377" i="10" s="1"/>
  <c r="W2377" i="10" s="1"/>
  <c r="X2377" i="10" s="1"/>
  <c r="Y2377" i="10" s="1"/>
  <c r="Z2377" i="10" s="1"/>
  <c r="AA2377" i="10" s="1"/>
  <c r="AB2377" i="10" s="1"/>
  <c r="AC2377" i="10" s="1"/>
  <c r="T2378" i="10" l="1"/>
  <c r="U2378" i="10" s="1"/>
  <c r="V2378" i="10" s="1"/>
  <c r="W2378" i="10" s="1"/>
  <c r="X2378" i="10" s="1"/>
  <c r="Y2378" i="10" s="1"/>
  <c r="Z2378" i="10" s="1"/>
  <c r="AA2378" i="10" s="1"/>
  <c r="AB2378" i="10" s="1"/>
  <c r="AC2378" i="10" s="1"/>
  <c r="O2379" i="10"/>
  <c r="Q2379" i="10"/>
  <c r="L2379" i="10"/>
  <c r="M2379" i="10"/>
  <c r="N2379" i="10"/>
  <c r="H2379" i="10"/>
  <c r="S2379" i="10" s="1"/>
  <c r="K2379" i="10"/>
  <c r="D2380" i="10"/>
  <c r="J2379" i="10"/>
  <c r="I2379" i="10"/>
  <c r="R2379" i="10"/>
  <c r="G2379" i="10" s="1"/>
  <c r="P2379" i="10"/>
  <c r="H2380" i="10" l="1"/>
  <c r="S2380" i="10" s="1"/>
  <c r="P2380" i="10"/>
  <c r="I2380" i="10"/>
  <c r="M2380" i="10"/>
  <c r="N2380" i="10"/>
  <c r="R2380" i="10"/>
  <c r="G2380" i="10" s="1"/>
  <c r="L2380" i="10"/>
  <c r="O2380" i="10"/>
  <c r="K2380" i="10"/>
  <c r="J2380" i="10"/>
  <c r="D2381" i="10"/>
  <c r="Q2380" i="10"/>
  <c r="T2379" i="10"/>
  <c r="U2379" i="10" s="1"/>
  <c r="V2379" i="10" s="1"/>
  <c r="W2379" i="10" s="1"/>
  <c r="X2379" i="10" s="1"/>
  <c r="Y2379" i="10" s="1"/>
  <c r="Z2379" i="10" s="1"/>
  <c r="AA2379" i="10" s="1"/>
  <c r="AB2379" i="10" s="1"/>
  <c r="AC2379" i="10" s="1"/>
  <c r="J2381" i="10" l="1"/>
  <c r="L2381" i="10"/>
  <c r="K2381" i="10"/>
  <c r="R2381" i="10"/>
  <c r="G2381" i="10" s="1"/>
  <c r="Q2381" i="10"/>
  <c r="O2381" i="10"/>
  <c r="P2381" i="10"/>
  <c r="M2381" i="10"/>
  <c r="H2381" i="10"/>
  <c r="S2381" i="10" s="1"/>
  <c r="N2381" i="10"/>
  <c r="D2382" i="10"/>
  <c r="I2381" i="10"/>
  <c r="T2380" i="10"/>
  <c r="U2380" i="10" s="1"/>
  <c r="V2380" i="10" s="1"/>
  <c r="W2380" i="10" s="1"/>
  <c r="X2380" i="10" s="1"/>
  <c r="Y2380" i="10" s="1"/>
  <c r="Z2380" i="10" s="1"/>
  <c r="AA2380" i="10" s="1"/>
  <c r="AB2380" i="10" s="1"/>
  <c r="AC2380" i="10" s="1"/>
  <c r="T2381" i="10" l="1"/>
  <c r="U2381" i="10" s="1"/>
  <c r="V2381" i="10" s="1"/>
  <c r="W2381" i="10" s="1"/>
  <c r="X2381" i="10" s="1"/>
  <c r="Y2381" i="10" s="1"/>
  <c r="Z2381" i="10" s="1"/>
  <c r="AA2381" i="10" s="1"/>
  <c r="AB2381" i="10" s="1"/>
  <c r="AC2381" i="10" s="1"/>
  <c r="M2382" i="10"/>
  <c r="I2382" i="10"/>
  <c r="P2382" i="10"/>
  <c r="H2382" i="10"/>
  <c r="S2382" i="10" s="1"/>
  <c r="J2382" i="10"/>
  <c r="O2382" i="10"/>
  <c r="K2382" i="10"/>
  <c r="Q2382" i="10"/>
  <c r="D2383" i="10"/>
  <c r="N2382" i="10"/>
  <c r="L2382" i="10"/>
  <c r="R2382" i="10"/>
  <c r="G2382" i="10" s="1"/>
  <c r="T2382" i="10" l="1"/>
  <c r="U2382" i="10" s="1"/>
  <c r="V2382" i="10" s="1"/>
  <c r="W2382" i="10" s="1"/>
  <c r="X2382" i="10" s="1"/>
  <c r="Y2382" i="10" s="1"/>
  <c r="Z2382" i="10" s="1"/>
  <c r="AA2382" i="10" s="1"/>
  <c r="AB2382" i="10" s="1"/>
  <c r="AC2382" i="10" s="1"/>
  <c r="H2383" i="10"/>
  <c r="S2383" i="10" s="1"/>
  <c r="P2383" i="10"/>
  <c r="Q2383" i="10"/>
  <c r="M2383" i="10"/>
  <c r="R2383" i="10"/>
  <c r="G2383" i="10" s="1"/>
  <c r="N2383" i="10"/>
  <c r="J2383" i="10"/>
  <c r="D2384" i="10"/>
  <c r="K2383" i="10"/>
  <c r="I2383" i="10"/>
  <c r="L2383" i="10"/>
  <c r="O2383" i="10"/>
  <c r="T2383" i="10" l="1"/>
  <c r="U2383" i="10" s="1"/>
  <c r="V2383" i="10" s="1"/>
  <c r="W2383" i="10" s="1"/>
  <c r="X2383" i="10" s="1"/>
  <c r="Y2383" i="10" s="1"/>
  <c r="Z2383" i="10" s="1"/>
  <c r="AA2383" i="10" s="1"/>
  <c r="AB2383" i="10" s="1"/>
  <c r="AC2383" i="10" s="1"/>
  <c r="J2384" i="10"/>
  <c r="I2384" i="10"/>
  <c r="P2384" i="10"/>
  <c r="M2384" i="10"/>
  <c r="H2384" i="10"/>
  <c r="S2384" i="10" s="1"/>
  <c r="Q2384" i="10"/>
  <c r="D2385" i="10"/>
  <c r="N2384" i="10"/>
  <c r="K2384" i="10"/>
  <c r="O2384" i="10"/>
  <c r="R2384" i="10"/>
  <c r="G2384" i="10" s="1"/>
  <c r="L2384" i="10"/>
  <c r="T2384" i="10" l="1"/>
  <c r="U2384" i="10" s="1"/>
  <c r="V2384" i="10" s="1"/>
  <c r="W2384" i="10" s="1"/>
  <c r="X2384" i="10" s="1"/>
  <c r="Y2384" i="10" s="1"/>
  <c r="Z2384" i="10" s="1"/>
  <c r="AA2384" i="10" s="1"/>
  <c r="AB2384" i="10" s="1"/>
  <c r="AC2384" i="10" s="1"/>
  <c r="D2386" i="10"/>
  <c r="J2385" i="10"/>
  <c r="K2385" i="10"/>
  <c r="R2385" i="10"/>
  <c r="G2385" i="10" s="1"/>
  <c r="L2385" i="10"/>
  <c r="M2385" i="10"/>
  <c r="I2385" i="10"/>
  <c r="P2385" i="10"/>
  <c r="Q2385" i="10"/>
  <c r="O2385" i="10"/>
  <c r="H2385" i="10"/>
  <c r="S2385" i="10" s="1"/>
  <c r="N2385" i="10"/>
  <c r="T2385" i="10" l="1"/>
  <c r="U2385" i="10" s="1"/>
  <c r="V2385" i="10" s="1"/>
  <c r="W2385" i="10" s="1"/>
  <c r="X2385" i="10" s="1"/>
  <c r="Y2385" i="10" s="1"/>
  <c r="Z2385" i="10" s="1"/>
  <c r="AA2385" i="10" s="1"/>
  <c r="AB2385" i="10" s="1"/>
  <c r="AC2385" i="10" s="1"/>
  <c r="H2386" i="10"/>
  <c r="S2386" i="10" s="1"/>
  <c r="K2386" i="10"/>
  <c r="J2386" i="10"/>
  <c r="R2386" i="10"/>
  <c r="G2386" i="10" s="1"/>
  <c r="L2386" i="10"/>
  <c r="P2386" i="10"/>
  <c r="N2386" i="10"/>
  <c r="I2386" i="10"/>
  <c r="Q2386" i="10"/>
  <c r="M2386" i="10"/>
  <c r="D2387" i="10"/>
  <c r="O2386" i="10"/>
  <c r="H2387" i="10" l="1"/>
  <c r="S2387" i="10" s="1"/>
  <c r="P2387" i="10"/>
  <c r="K2387" i="10"/>
  <c r="Q2387" i="10"/>
  <c r="J2387" i="10"/>
  <c r="M2387" i="10"/>
  <c r="D2388" i="10"/>
  <c r="O2387" i="10"/>
  <c r="R2387" i="10"/>
  <c r="G2387" i="10" s="1"/>
  <c r="I2387" i="10"/>
  <c r="L2387" i="10"/>
  <c r="N2387" i="10"/>
  <c r="T2386" i="10"/>
  <c r="U2386" i="10" s="1"/>
  <c r="V2386" i="10" s="1"/>
  <c r="W2386" i="10" s="1"/>
  <c r="X2386" i="10" s="1"/>
  <c r="Y2386" i="10" s="1"/>
  <c r="Z2386" i="10" s="1"/>
  <c r="AA2386" i="10" s="1"/>
  <c r="AB2386" i="10" s="1"/>
  <c r="AC2386" i="10" s="1"/>
  <c r="H2388" i="10" l="1"/>
  <c r="S2388" i="10" s="1"/>
  <c r="J2388" i="10"/>
  <c r="Q2388" i="10"/>
  <c r="L2388" i="10"/>
  <c r="O2388" i="10"/>
  <c r="I2388" i="10"/>
  <c r="D2389" i="10"/>
  <c r="P2388" i="10"/>
  <c r="R2388" i="10"/>
  <c r="G2388" i="10" s="1"/>
  <c r="K2388" i="10"/>
  <c r="N2388" i="10"/>
  <c r="M2388" i="10"/>
  <c r="T2387" i="10"/>
  <c r="U2387" i="10" s="1"/>
  <c r="V2387" i="10" s="1"/>
  <c r="W2387" i="10" s="1"/>
  <c r="X2387" i="10" s="1"/>
  <c r="Y2387" i="10" s="1"/>
  <c r="Z2387" i="10" s="1"/>
  <c r="AA2387" i="10" s="1"/>
  <c r="AB2387" i="10" s="1"/>
  <c r="AC2387" i="10" s="1"/>
  <c r="H2389" i="10" l="1"/>
  <c r="S2389" i="10" s="1"/>
  <c r="Q2389" i="10"/>
  <c r="I2389" i="10"/>
  <c r="M2389" i="10"/>
  <c r="R2389" i="10"/>
  <c r="G2389" i="10" s="1"/>
  <c r="D2390" i="10"/>
  <c r="J2389" i="10"/>
  <c r="L2389" i="10"/>
  <c r="N2389" i="10"/>
  <c r="K2389" i="10"/>
  <c r="P2389" i="10"/>
  <c r="O2389" i="10"/>
  <c r="T2388" i="10"/>
  <c r="U2388" i="10" s="1"/>
  <c r="V2388" i="10" s="1"/>
  <c r="W2388" i="10" s="1"/>
  <c r="X2388" i="10" s="1"/>
  <c r="Y2388" i="10" s="1"/>
  <c r="Z2388" i="10" s="1"/>
  <c r="AA2388" i="10" s="1"/>
  <c r="AB2388" i="10" s="1"/>
  <c r="AC2388" i="10" s="1"/>
  <c r="H2390" i="10" l="1"/>
  <c r="S2390" i="10" s="1"/>
  <c r="I2390" i="10"/>
  <c r="P2390" i="10"/>
  <c r="M2390" i="10"/>
  <c r="D2391" i="10"/>
  <c r="Q2390" i="10"/>
  <c r="N2390" i="10"/>
  <c r="R2390" i="10"/>
  <c r="G2390" i="10" s="1"/>
  <c r="L2390" i="10"/>
  <c r="K2390" i="10"/>
  <c r="J2390" i="10"/>
  <c r="O2390" i="10"/>
  <c r="T2389" i="10"/>
  <c r="U2389" i="10" s="1"/>
  <c r="V2389" i="10" s="1"/>
  <c r="W2389" i="10" s="1"/>
  <c r="X2389" i="10" s="1"/>
  <c r="Y2389" i="10" s="1"/>
  <c r="Z2389" i="10" s="1"/>
  <c r="AA2389" i="10" s="1"/>
  <c r="AB2389" i="10" s="1"/>
  <c r="AC2389" i="10" s="1"/>
  <c r="T2390" i="10" l="1"/>
  <c r="U2390" i="10" s="1"/>
  <c r="V2390" i="10" s="1"/>
  <c r="W2390" i="10" s="1"/>
  <c r="X2390" i="10" s="1"/>
  <c r="Y2390" i="10" s="1"/>
  <c r="Z2390" i="10" s="1"/>
  <c r="AA2390" i="10" s="1"/>
  <c r="AB2390" i="10" s="1"/>
  <c r="AC2390" i="10" s="1"/>
  <c r="M2391" i="10"/>
  <c r="O2391" i="10"/>
  <c r="K2391" i="10"/>
  <c r="P2391" i="10"/>
  <c r="Q2391" i="10"/>
  <c r="R2391" i="10"/>
  <c r="G2391" i="10" s="1"/>
  <c r="N2391" i="10"/>
  <c r="L2391" i="10"/>
  <c r="H2391" i="10"/>
  <c r="S2391" i="10" s="1"/>
  <c r="J2391" i="10"/>
  <c r="D2392" i="10"/>
  <c r="I2391" i="10"/>
  <c r="L2392" i="10" l="1"/>
  <c r="I2392" i="10"/>
  <c r="Q2392" i="10"/>
  <c r="J2392" i="10"/>
  <c r="H2392" i="10"/>
  <c r="S2392" i="10" s="1"/>
  <c r="R2392" i="10"/>
  <c r="G2392" i="10" s="1"/>
  <c r="D2393" i="10"/>
  <c r="P2392" i="10"/>
  <c r="M2392" i="10"/>
  <c r="N2392" i="10"/>
  <c r="K2392" i="10"/>
  <c r="O2392" i="10"/>
  <c r="T2391" i="10"/>
  <c r="U2391" i="10" s="1"/>
  <c r="V2391" i="10" s="1"/>
  <c r="W2391" i="10" s="1"/>
  <c r="X2391" i="10" s="1"/>
  <c r="Y2391" i="10" s="1"/>
  <c r="Z2391" i="10" s="1"/>
  <c r="AA2391" i="10" s="1"/>
  <c r="AB2391" i="10" s="1"/>
  <c r="AC2391" i="10" s="1"/>
  <c r="H2393" i="10" l="1"/>
  <c r="S2393" i="10" s="1"/>
  <c r="J2393" i="10"/>
  <c r="R2393" i="10"/>
  <c r="G2393" i="10" s="1"/>
  <c r="K2393" i="10"/>
  <c r="Q2393" i="10"/>
  <c r="O2393" i="10"/>
  <c r="N2393" i="10"/>
  <c r="M2393" i="10"/>
  <c r="D2394" i="10"/>
  <c r="I2393" i="10"/>
  <c r="L2393" i="10"/>
  <c r="P2393" i="10"/>
  <c r="T2392" i="10"/>
  <c r="U2392" i="10" s="1"/>
  <c r="V2392" i="10" s="1"/>
  <c r="W2392" i="10" s="1"/>
  <c r="X2392" i="10" s="1"/>
  <c r="Y2392" i="10" s="1"/>
  <c r="Z2392" i="10" s="1"/>
  <c r="AA2392" i="10" s="1"/>
  <c r="AB2392" i="10" s="1"/>
  <c r="AC2392" i="10" s="1"/>
  <c r="H2394" i="10" l="1"/>
  <c r="S2394" i="10" s="1"/>
  <c r="O2394" i="10"/>
  <c r="J2394" i="10"/>
  <c r="I2394" i="10"/>
  <c r="R2394" i="10"/>
  <c r="G2394" i="10" s="1"/>
  <c r="K2394" i="10"/>
  <c r="P2394" i="10"/>
  <c r="D2395" i="10"/>
  <c r="M2394" i="10"/>
  <c r="L2394" i="10"/>
  <c r="N2394" i="10"/>
  <c r="Q2394" i="10"/>
  <c r="T2393" i="10"/>
  <c r="U2393" i="10" s="1"/>
  <c r="V2393" i="10" s="1"/>
  <c r="W2393" i="10" s="1"/>
  <c r="X2393" i="10" s="1"/>
  <c r="Y2393" i="10" s="1"/>
  <c r="Z2393" i="10" s="1"/>
  <c r="AA2393" i="10" s="1"/>
  <c r="AB2393" i="10" s="1"/>
  <c r="AC2393" i="10" s="1"/>
  <c r="T2394" i="10" l="1"/>
  <c r="U2394" i="10" s="1"/>
  <c r="V2394" i="10" s="1"/>
  <c r="W2394" i="10" s="1"/>
  <c r="X2394" i="10" s="1"/>
  <c r="Y2394" i="10" s="1"/>
  <c r="Z2394" i="10" s="1"/>
  <c r="AA2394" i="10" s="1"/>
  <c r="AB2394" i="10" s="1"/>
  <c r="AC2394" i="10" s="1"/>
  <c r="H2395" i="10"/>
  <c r="S2395" i="10" s="1"/>
  <c r="K2395" i="10"/>
  <c r="P2395" i="10"/>
  <c r="O2395" i="10"/>
  <c r="Q2395" i="10"/>
  <c r="N2395" i="10"/>
  <c r="D2396" i="10"/>
  <c r="L2395" i="10"/>
  <c r="R2395" i="10"/>
  <c r="G2395" i="10" s="1"/>
  <c r="I2395" i="10"/>
  <c r="M2395" i="10"/>
  <c r="J2395" i="10"/>
  <c r="T2395" i="10" l="1"/>
  <c r="U2395" i="10" s="1"/>
  <c r="V2395" i="10" s="1"/>
  <c r="W2395" i="10" s="1"/>
  <c r="X2395" i="10" s="1"/>
  <c r="Y2395" i="10" s="1"/>
  <c r="Z2395" i="10" s="1"/>
  <c r="AA2395" i="10" s="1"/>
  <c r="AB2395" i="10" s="1"/>
  <c r="AC2395" i="10" s="1"/>
  <c r="R2396" i="10"/>
  <c r="G2396" i="10" s="1"/>
  <c r="O2396" i="10"/>
  <c r="Q2396" i="10"/>
  <c r="D2397" i="10"/>
  <c r="P2396" i="10"/>
  <c r="K2396" i="10"/>
  <c r="H2396" i="10"/>
  <c r="S2396" i="10" s="1"/>
  <c r="I2396" i="10"/>
  <c r="M2396" i="10"/>
  <c r="L2396" i="10"/>
  <c r="N2396" i="10"/>
  <c r="J2396" i="10"/>
  <c r="H2397" i="10" l="1"/>
  <c r="S2397" i="10" s="1"/>
  <c r="J2397" i="10"/>
  <c r="Q2397" i="10"/>
  <c r="M2397" i="10"/>
  <c r="O2397" i="10"/>
  <c r="P2397" i="10"/>
  <c r="L2397" i="10"/>
  <c r="K2397" i="10"/>
  <c r="R2397" i="10"/>
  <c r="G2397" i="10" s="1"/>
  <c r="I2397" i="10"/>
  <c r="D2398" i="10"/>
  <c r="N2397" i="10"/>
  <c r="T2396" i="10"/>
  <c r="U2396" i="10" s="1"/>
  <c r="V2396" i="10" s="1"/>
  <c r="W2396" i="10" s="1"/>
  <c r="X2396" i="10" s="1"/>
  <c r="Y2396" i="10" s="1"/>
  <c r="Z2396" i="10" s="1"/>
  <c r="AA2396" i="10" s="1"/>
  <c r="AB2396" i="10" s="1"/>
  <c r="AC2396" i="10" s="1"/>
  <c r="R2398" i="10" l="1"/>
  <c r="G2398" i="10" s="1"/>
  <c r="O2398" i="10"/>
  <c r="P2398" i="10"/>
  <c r="Q2398" i="10"/>
  <c r="L2398" i="10"/>
  <c r="D2399" i="10"/>
  <c r="N2398" i="10"/>
  <c r="J2398" i="10"/>
  <c r="M2398" i="10"/>
  <c r="I2398" i="10"/>
  <c r="H2398" i="10"/>
  <c r="S2398" i="10" s="1"/>
  <c r="K2398" i="10"/>
  <c r="T2397" i="10"/>
  <c r="U2397" i="10" s="1"/>
  <c r="V2397" i="10" s="1"/>
  <c r="W2397" i="10" s="1"/>
  <c r="X2397" i="10" s="1"/>
  <c r="Y2397" i="10" s="1"/>
  <c r="Z2397" i="10" s="1"/>
  <c r="AA2397" i="10" s="1"/>
  <c r="AB2397" i="10" s="1"/>
  <c r="AC2397" i="10" s="1"/>
  <c r="T2398" i="10" l="1"/>
  <c r="U2398" i="10" s="1"/>
  <c r="V2398" i="10" s="1"/>
  <c r="W2398" i="10" s="1"/>
  <c r="X2398" i="10" s="1"/>
  <c r="Y2398" i="10" s="1"/>
  <c r="Z2398" i="10" s="1"/>
  <c r="AA2398" i="10" s="1"/>
  <c r="AB2398" i="10" s="1"/>
  <c r="AC2398" i="10" s="1"/>
  <c r="M2399" i="10"/>
  <c r="Q2399" i="10"/>
  <c r="L2399" i="10"/>
  <c r="O2399" i="10"/>
  <c r="H2399" i="10"/>
  <c r="S2399" i="10" s="1"/>
  <c r="P2399" i="10"/>
  <c r="I2399" i="10"/>
  <c r="K2399" i="10"/>
  <c r="D2400" i="10"/>
  <c r="R2399" i="10"/>
  <c r="G2399" i="10" s="1"/>
  <c r="J2399" i="10"/>
  <c r="N2399" i="10"/>
  <c r="H2400" i="10" l="1"/>
  <c r="S2400" i="10" s="1"/>
  <c r="M2400" i="10"/>
  <c r="N2400" i="10"/>
  <c r="J2400" i="10"/>
  <c r="L2400" i="10"/>
  <c r="O2400" i="10"/>
  <c r="R2400" i="10"/>
  <c r="G2400" i="10" s="1"/>
  <c r="D2401" i="10"/>
  <c r="K2400" i="10"/>
  <c r="P2400" i="10"/>
  <c r="I2400" i="10"/>
  <c r="Q2400" i="10"/>
  <c r="T2399" i="10"/>
  <c r="U2399" i="10" s="1"/>
  <c r="V2399" i="10" s="1"/>
  <c r="W2399" i="10" s="1"/>
  <c r="X2399" i="10" s="1"/>
  <c r="Y2399" i="10" s="1"/>
  <c r="Z2399" i="10" s="1"/>
  <c r="AA2399" i="10" s="1"/>
  <c r="AB2399" i="10" s="1"/>
  <c r="AC2399" i="10" s="1"/>
  <c r="H2401" i="10" l="1"/>
  <c r="S2401" i="10" s="1"/>
  <c r="J2401" i="10"/>
  <c r="R2401" i="10"/>
  <c r="G2401" i="10" s="1"/>
  <c r="L2401" i="10"/>
  <c r="I2401" i="10"/>
  <c r="O2401" i="10"/>
  <c r="N2401" i="10"/>
  <c r="D2402" i="10"/>
  <c r="M2401" i="10"/>
  <c r="P2401" i="10"/>
  <c r="Q2401" i="10"/>
  <c r="K2401" i="10"/>
  <c r="T2400" i="10"/>
  <c r="U2400" i="10" s="1"/>
  <c r="V2400" i="10" s="1"/>
  <c r="W2400" i="10" s="1"/>
  <c r="X2400" i="10" s="1"/>
  <c r="Y2400" i="10" s="1"/>
  <c r="Z2400" i="10" s="1"/>
  <c r="AA2400" i="10" s="1"/>
  <c r="AB2400" i="10" s="1"/>
  <c r="AC2400" i="10" s="1"/>
  <c r="T2401" i="10" l="1"/>
  <c r="U2401" i="10" s="1"/>
  <c r="V2401" i="10" s="1"/>
  <c r="W2401" i="10" s="1"/>
  <c r="X2401" i="10" s="1"/>
  <c r="Y2401" i="10" s="1"/>
  <c r="Z2401" i="10" s="1"/>
  <c r="AA2401" i="10" s="1"/>
  <c r="AB2401" i="10" s="1"/>
  <c r="AC2401" i="10" s="1"/>
  <c r="H2402" i="10"/>
  <c r="S2402" i="10" s="1"/>
  <c r="L2402" i="10"/>
  <c r="N2402" i="10"/>
  <c r="Q2402" i="10"/>
  <c r="R2402" i="10"/>
  <c r="G2402" i="10" s="1"/>
  <c r="D2403" i="10"/>
  <c r="I2402" i="10"/>
  <c r="K2402" i="10"/>
  <c r="J2402" i="10"/>
  <c r="M2402" i="10"/>
  <c r="P2402" i="10"/>
  <c r="O2402" i="10"/>
  <c r="T2402" i="10" l="1"/>
  <c r="U2402" i="10" s="1"/>
  <c r="V2402" i="10" s="1"/>
  <c r="W2402" i="10" s="1"/>
  <c r="X2402" i="10" s="1"/>
  <c r="Y2402" i="10" s="1"/>
  <c r="Z2402" i="10" s="1"/>
  <c r="AA2402" i="10" s="1"/>
  <c r="AB2402" i="10" s="1"/>
  <c r="AC2402" i="10" s="1"/>
  <c r="H2403" i="10"/>
  <c r="S2403" i="10" s="1"/>
  <c r="D2404" i="10"/>
  <c r="R2403" i="10"/>
  <c r="G2403" i="10" s="1"/>
  <c r="K2403" i="10"/>
  <c r="I2403" i="10"/>
  <c r="M2403" i="10"/>
  <c r="J2403" i="10"/>
  <c r="N2403" i="10"/>
  <c r="P2403" i="10"/>
  <c r="O2403" i="10"/>
  <c r="L2403" i="10"/>
  <c r="Q2403" i="10"/>
  <c r="H2404" i="10" l="1"/>
  <c r="S2404" i="10" s="1"/>
  <c r="P2404" i="10"/>
  <c r="R2404" i="10"/>
  <c r="G2404" i="10" s="1"/>
  <c r="L2404" i="10"/>
  <c r="D2405" i="10"/>
  <c r="O2404" i="10"/>
  <c r="K2404" i="10"/>
  <c r="I2404" i="10"/>
  <c r="J2404" i="10"/>
  <c r="M2404" i="10"/>
  <c r="Q2404" i="10"/>
  <c r="N2404" i="10"/>
  <c r="T2403" i="10"/>
  <c r="U2403" i="10" s="1"/>
  <c r="V2403" i="10" s="1"/>
  <c r="W2403" i="10" s="1"/>
  <c r="X2403" i="10" s="1"/>
  <c r="Y2403" i="10" s="1"/>
  <c r="Z2403" i="10" s="1"/>
  <c r="AA2403" i="10" s="1"/>
  <c r="AB2403" i="10" s="1"/>
  <c r="AC2403" i="10" s="1"/>
  <c r="Q2405" i="10" l="1"/>
  <c r="D2406" i="10"/>
  <c r="I2405" i="10"/>
  <c r="R2405" i="10"/>
  <c r="G2405" i="10" s="1"/>
  <c r="N2405" i="10"/>
  <c r="P2405" i="10"/>
  <c r="J2405" i="10"/>
  <c r="L2405" i="10"/>
  <c r="H2405" i="10"/>
  <c r="S2405" i="10" s="1"/>
  <c r="M2405" i="10"/>
  <c r="K2405" i="10"/>
  <c r="O2405" i="10"/>
  <c r="T2404" i="10"/>
  <c r="U2404" i="10" s="1"/>
  <c r="V2404" i="10" s="1"/>
  <c r="W2404" i="10" s="1"/>
  <c r="X2404" i="10" s="1"/>
  <c r="Y2404" i="10" s="1"/>
  <c r="Z2404" i="10" s="1"/>
  <c r="AA2404" i="10" s="1"/>
  <c r="AB2404" i="10" s="1"/>
  <c r="AC2404" i="10" s="1"/>
  <c r="T2405" i="10" l="1"/>
  <c r="U2405" i="10" s="1"/>
  <c r="V2405" i="10" s="1"/>
  <c r="W2405" i="10" s="1"/>
  <c r="X2405" i="10" s="1"/>
  <c r="Y2405" i="10" s="1"/>
  <c r="Z2405" i="10" s="1"/>
  <c r="AA2405" i="10" s="1"/>
  <c r="AB2405" i="10" s="1"/>
  <c r="AC2405" i="10" s="1"/>
  <c r="H2406" i="10"/>
  <c r="S2406" i="10" s="1"/>
  <c r="K2406" i="10"/>
  <c r="P2406" i="10"/>
  <c r="Q2406" i="10"/>
  <c r="R2406" i="10"/>
  <c r="G2406" i="10" s="1"/>
  <c r="D2407" i="10"/>
  <c r="O2406" i="10"/>
  <c r="M2406" i="10"/>
  <c r="I2406" i="10"/>
  <c r="L2406" i="10"/>
  <c r="J2406" i="10"/>
  <c r="N2406" i="10"/>
  <c r="T2406" i="10" l="1"/>
  <c r="U2406" i="10" s="1"/>
  <c r="V2406" i="10" s="1"/>
  <c r="W2406" i="10" s="1"/>
  <c r="X2406" i="10" s="1"/>
  <c r="Y2406" i="10" s="1"/>
  <c r="Z2406" i="10" s="1"/>
  <c r="AA2406" i="10" s="1"/>
  <c r="AB2406" i="10" s="1"/>
  <c r="AC2406" i="10" s="1"/>
  <c r="I2407" i="10"/>
  <c r="D2408" i="10"/>
  <c r="J2407" i="10"/>
  <c r="K2407" i="10"/>
  <c r="P2407" i="10"/>
  <c r="L2407" i="10"/>
  <c r="Q2407" i="10"/>
  <c r="H2407" i="10"/>
  <c r="S2407" i="10" s="1"/>
  <c r="O2407" i="10"/>
  <c r="N2407" i="10"/>
  <c r="R2407" i="10"/>
  <c r="G2407" i="10" s="1"/>
  <c r="M2407" i="10"/>
  <c r="H2408" i="10" l="1"/>
  <c r="S2408" i="10" s="1"/>
  <c r="J2408" i="10"/>
  <c r="L2408" i="10"/>
  <c r="P2408" i="10"/>
  <c r="R2408" i="10"/>
  <c r="G2408" i="10" s="1"/>
  <c r="Q2408" i="10"/>
  <c r="D2409" i="10"/>
  <c r="M2408" i="10"/>
  <c r="N2408" i="10"/>
  <c r="K2408" i="10"/>
  <c r="O2408" i="10"/>
  <c r="I2408" i="10"/>
  <c r="T2407" i="10"/>
  <c r="U2407" i="10" s="1"/>
  <c r="V2407" i="10" s="1"/>
  <c r="W2407" i="10" s="1"/>
  <c r="X2407" i="10" s="1"/>
  <c r="Y2407" i="10" s="1"/>
  <c r="Z2407" i="10" s="1"/>
  <c r="AA2407" i="10" s="1"/>
  <c r="AB2407" i="10" s="1"/>
  <c r="AC2407" i="10" s="1"/>
  <c r="H2409" i="10" l="1"/>
  <c r="S2409" i="10" s="1"/>
  <c r="K2409" i="10"/>
  <c r="D2410" i="10"/>
  <c r="I2409" i="10"/>
  <c r="M2409" i="10"/>
  <c r="N2409" i="10"/>
  <c r="O2409" i="10"/>
  <c r="Q2409" i="10"/>
  <c r="P2409" i="10"/>
  <c r="R2409" i="10"/>
  <c r="G2409" i="10" s="1"/>
  <c r="J2409" i="10"/>
  <c r="L2409" i="10"/>
  <c r="T2408" i="10"/>
  <c r="U2408" i="10" s="1"/>
  <c r="V2408" i="10" s="1"/>
  <c r="W2408" i="10" s="1"/>
  <c r="X2408" i="10" s="1"/>
  <c r="Y2408" i="10" s="1"/>
  <c r="Z2408" i="10" s="1"/>
  <c r="AA2408" i="10" s="1"/>
  <c r="AB2408" i="10" s="1"/>
  <c r="AC2408" i="10" s="1"/>
  <c r="Q2410" i="10" l="1"/>
  <c r="O2410" i="10"/>
  <c r="K2410" i="10"/>
  <c r="M2410" i="10"/>
  <c r="D2411" i="10"/>
  <c r="L2410" i="10"/>
  <c r="I2410" i="10"/>
  <c r="P2410" i="10"/>
  <c r="J2410" i="10"/>
  <c r="R2410" i="10"/>
  <c r="G2410" i="10" s="1"/>
  <c r="H2410" i="10"/>
  <c r="S2410" i="10" s="1"/>
  <c r="N2410" i="10"/>
  <c r="T2409" i="10"/>
  <c r="U2409" i="10" s="1"/>
  <c r="V2409" i="10" s="1"/>
  <c r="W2409" i="10" s="1"/>
  <c r="X2409" i="10" s="1"/>
  <c r="Y2409" i="10" s="1"/>
  <c r="Z2409" i="10" s="1"/>
  <c r="AA2409" i="10" s="1"/>
  <c r="AB2409" i="10" s="1"/>
  <c r="AC2409" i="10" s="1"/>
  <c r="N2411" i="10" l="1"/>
  <c r="D2412" i="10"/>
  <c r="Q2411" i="10"/>
  <c r="K2411" i="10"/>
  <c r="R2411" i="10"/>
  <c r="G2411" i="10" s="1"/>
  <c r="M2411" i="10"/>
  <c r="J2411" i="10"/>
  <c r="H2411" i="10"/>
  <c r="S2411" i="10" s="1"/>
  <c r="O2411" i="10"/>
  <c r="I2411" i="10"/>
  <c r="L2411" i="10"/>
  <c r="P2411" i="10"/>
  <c r="T2410" i="10"/>
  <c r="U2410" i="10" s="1"/>
  <c r="V2410" i="10" s="1"/>
  <c r="W2410" i="10" s="1"/>
  <c r="X2410" i="10" s="1"/>
  <c r="Y2410" i="10" s="1"/>
  <c r="Z2410" i="10" s="1"/>
  <c r="AA2410" i="10" s="1"/>
  <c r="AB2410" i="10" s="1"/>
  <c r="AC2410" i="10" s="1"/>
  <c r="I2412" i="10" l="1"/>
  <c r="R2412" i="10"/>
  <c r="G2412" i="10" s="1"/>
  <c r="N2412" i="10"/>
  <c r="K2412" i="10"/>
  <c r="D2413" i="10"/>
  <c r="P2412" i="10"/>
  <c r="H2412" i="10"/>
  <c r="S2412" i="10" s="1"/>
  <c r="J2412" i="10"/>
  <c r="L2412" i="10"/>
  <c r="O2412" i="10"/>
  <c r="Q2412" i="10"/>
  <c r="M2412" i="10"/>
  <c r="T2411" i="10"/>
  <c r="U2411" i="10" s="1"/>
  <c r="V2411" i="10" s="1"/>
  <c r="W2411" i="10" s="1"/>
  <c r="X2411" i="10" s="1"/>
  <c r="Y2411" i="10" s="1"/>
  <c r="Z2411" i="10" s="1"/>
  <c r="AA2411" i="10" s="1"/>
  <c r="AB2411" i="10" s="1"/>
  <c r="AC2411" i="10" s="1"/>
  <c r="T2412" i="10" l="1"/>
  <c r="U2412" i="10" s="1"/>
  <c r="V2412" i="10" s="1"/>
  <c r="W2412" i="10" s="1"/>
  <c r="X2412" i="10" s="1"/>
  <c r="Y2412" i="10" s="1"/>
  <c r="Z2412" i="10" s="1"/>
  <c r="AA2412" i="10" s="1"/>
  <c r="AB2412" i="10" s="1"/>
  <c r="AC2412" i="10" s="1"/>
  <c r="K2413" i="10"/>
  <c r="D2414" i="10"/>
  <c r="O2413" i="10"/>
  <c r="N2413" i="10"/>
  <c r="M2413" i="10"/>
  <c r="I2413" i="10"/>
  <c r="P2413" i="10"/>
  <c r="J2413" i="10"/>
  <c r="Q2413" i="10"/>
  <c r="L2413" i="10"/>
  <c r="H2413" i="10"/>
  <c r="S2413" i="10" s="1"/>
  <c r="R2413" i="10"/>
  <c r="G2413" i="10" s="1"/>
  <c r="T2413" i="10" l="1"/>
  <c r="U2413" i="10" s="1"/>
  <c r="V2413" i="10" s="1"/>
  <c r="W2413" i="10" s="1"/>
  <c r="X2413" i="10" s="1"/>
  <c r="Y2413" i="10" s="1"/>
  <c r="Z2413" i="10" s="1"/>
  <c r="AA2413" i="10" s="1"/>
  <c r="AB2413" i="10" s="1"/>
  <c r="AC2413" i="10" s="1"/>
  <c r="H2414" i="10"/>
  <c r="S2414" i="10" s="1"/>
  <c r="J2414" i="10"/>
  <c r="O2414" i="10"/>
  <c r="I2414" i="10"/>
  <c r="N2414" i="10"/>
  <c r="D2415" i="10"/>
  <c r="R2414" i="10"/>
  <c r="G2414" i="10" s="1"/>
  <c r="P2414" i="10"/>
  <c r="Q2414" i="10"/>
  <c r="M2414" i="10"/>
  <c r="L2414" i="10"/>
  <c r="K2414" i="10"/>
  <c r="T2414" i="10" l="1"/>
  <c r="U2414" i="10" s="1"/>
  <c r="V2414" i="10" s="1"/>
  <c r="W2414" i="10" s="1"/>
  <c r="X2414" i="10" s="1"/>
  <c r="Y2414" i="10" s="1"/>
  <c r="Z2414" i="10" s="1"/>
  <c r="AA2414" i="10" s="1"/>
  <c r="AB2414" i="10" s="1"/>
  <c r="AC2414" i="10" s="1"/>
  <c r="I2415" i="10"/>
  <c r="D2416" i="10"/>
  <c r="P2415" i="10"/>
  <c r="N2415" i="10"/>
  <c r="K2415" i="10"/>
  <c r="J2415" i="10"/>
  <c r="M2415" i="10"/>
  <c r="Q2415" i="10"/>
  <c r="R2415" i="10"/>
  <c r="G2415" i="10" s="1"/>
  <c r="L2415" i="10"/>
  <c r="O2415" i="10"/>
  <c r="H2415" i="10"/>
  <c r="S2415" i="10" s="1"/>
  <c r="H2416" i="10" l="1"/>
  <c r="S2416" i="10" s="1"/>
  <c r="D2417" i="10"/>
  <c r="P2416" i="10"/>
  <c r="K2416" i="10"/>
  <c r="M2416" i="10"/>
  <c r="L2416" i="10"/>
  <c r="O2416" i="10"/>
  <c r="N2416" i="10"/>
  <c r="I2416" i="10"/>
  <c r="J2416" i="10"/>
  <c r="R2416" i="10"/>
  <c r="G2416" i="10" s="1"/>
  <c r="Q2416" i="10"/>
  <c r="T2415" i="10"/>
  <c r="U2415" i="10" s="1"/>
  <c r="V2415" i="10" s="1"/>
  <c r="W2415" i="10" s="1"/>
  <c r="X2415" i="10" s="1"/>
  <c r="Y2415" i="10" s="1"/>
  <c r="Z2415" i="10" s="1"/>
  <c r="AA2415" i="10" s="1"/>
  <c r="AB2415" i="10" s="1"/>
  <c r="AC2415" i="10" s="1"/>
  <c r="L2417" i="10" l="1"/>
  <c r="H2417" i="10"/>
  <c r="S2417" i="10" s="1"/>
  <c r="J2417" i="10"/>
  <c r="M2417" i="10"/>
  <c r="K2417" i="10"/>
  <c r="D2418" i="10"/>
  <c r="I2417" i="10"/>
  <c r="O2417" i="10"/>
  <c r="Q2417" i="10"/>
  <c r="P2417" i="10"/>
  <c r="R2417" i="10"/>
  <c r="G2417" i="10" s="1"/>
  <c r="N2417" i="10"/>
  <c r="T2416" i="10"/>
  <c r="U2416" i="10" s="1"/>
  <c r="V2416" i="10" s="1"/>
  <c r="W2416" i="10" s="1"/>
  <c r="X2416" i="10" s="1"/>
  <c r="Y2416" i="10" s="1"/>
  <c r="Z2416" i="10" s="1"/>
  <c r="AA2416" i="10" s="1"/>
  <c r="AB2416" i="10" s="1"/>
  <c r="AC2416" i="10" s="1"/>
  <c r="J2418" i="10" l="1"/>
  <c r="Q2418" i="10"/>
  <c r="D2419" i="10"/>
  <c r="I2418" i="10"/>
  <c r="O2418" i="10"/>
  <c r="H2418" i="10"/>
  <c r="S2418" i="10" s="1"/>
  <c r="R2418" i="10"/>
  <c r="G2418" i="10" s="1"/>
  <c r="L2418" i="10"/>
  <c r="N2418" i="10"/>
  <c r="M2418" i="10"/>
  <c r="P2418" i="10"/>
  <c r="K2418" i="10"/>
  <c r="T2417" i="10"/>
  <c r="U2417" i="10" s="1"/>
  <c r="V2417" i="10" s="1"/>
  <c r="W2417" i="10" s="1"/>
  <c r="X2417" i="10" s="1"/>
  <c r="Y2417" i="10" s="1"/>
  <c r="Z2417" i="10" s="1"/>
  <c r="AA2417" i="10" s="1"/>
  <c r="AB2417" i="10" s="1"/>
  <c r="AC2417" i="10" s="1"/>
  <c r="T2418" i="10" l="1"/>
  <c r="U2418" i="10" s="1"/>
  <c r="V2418" i="10" s="1"/>
  <c r="W2418" i="10" s="1"/>
  <c r="X2418" i="10" s="1"/>
  <c r="Y2418" i="10" s="1"/>
  <c r="Z2418" i="10" s="1"/>
  <c r="AA2418" i="10" s="1"/>
  <c r="AB2418" i="10" s="1"/>
  <c r="AC2418" i="10" s="1"/>
  <c r="H2419" i="10"/>
  <c r="S2419" i="10" s="1"/>
  <c r="N2419" i="10"/>
  <c r="R2419" i="10"/>
  <c r="G2419" i="10" s="1"/>
  <c r="J2419" i="10"/>
  <c r="M2419" i="10"/>
  <c r="O2419" i="10"/>
  <c r="L2419" i="10"/>
  <c r="Q2419" i="10"/>
  <c r="P2419" i="10"/>
  <c r="I2419" i="10"/>
  <c r="D2420" i="10"/>
  <c r="K2419" i="10"/>
  <c r="H2420" i="10" l="1"/>
  <c r="S2420" i="10" s="1"/>
  <c r="R2420" i="10"/>
  <c r="G2420" i="10" s="1"/>
  <c r="M2420" i="10"/>
  <c r="I2420" i="10"/>
  <c r="D2421" i="10"/>
  <c r="N2420" i="10"/>
  <c r="J2420" i="10"/>
  <c r="O2420" i="10"/>
  <c r="Q2420" i="10"/>
  <c r="P2420" i="10"/>
  <c r="L2420" i="10"/>
  <c r="K2420" i="10"/>
  <c r="T2419" i="10"/>
  <c r="U2419" i="10" s="1"/>
  <c r="V2419" i="10" s="1"/>
  <c r="W2419" i="10" s="1"/>
  <c r="X2419" i="10" s="1"/>
  <c r="Y2419" i="10" s="1"/>
  <c r="Z2419" i="10" s="1"/>
  <c r="AA2419" i="10" s="1"/>
  <c r="AB2419" i="10" s="1"/>
  <c r="AC2419" i="10" s="1"/>
  <c r="H2421" i="10" l="1"/>
  <c r="S2421" i="10" s="1"/>
  <c r="K2421" i="10"/>
  <c r="O2421" i="10"/>
  <c r="L2421" i="10"/>
  <c r="N2421" i="10"/>
  <c r="I2421" i="10"/>
  <c r="J2421" i="10"/>
  <c r="P2421" i="10"/>
  <c r="Q2421" i="10"/>
  <c r="D2422" i="10"/>
  <c r="M2421" i="10"/>
  <c r="R2421" i="10"/>
  <c r="G2421" i="10" s="1"/>
  <c r="T2420" i="10"/>
  <c r="U2420" i="10" s="1"/>
  <c r="V2420" i="10" s="1"/>
  <c r="W2420" i="10" s="1"/>
  <c r="X2420" i="10" s="1"/>
  <c r="Y2420" i="10" s="1"/>
  <c r="Z2420" i="10" s="1"/>
  <c r="AA2420" i="10" s="1"/>
  <c r="AB2420" i="10" s="1"/>
  <c r="AC2420" i="10" s="1"/>
  <c r="H2422" i="10" l="1"/>
  <c r="S2422" i="10" s="1"/>
  <c r="K2422" i="10"/>
  <c r="R2422" i="10"/>
  <c r="G2422" i="10" s="1"/>
  <c r="D2423" i="10"/>
  <c r="L2422" i="10"/>
  <c r="O2422" i="10"/>
  <c r="J2422" i="10"/>
  <c r="N2422" i="10"/>
  <c r="I2422" i="10"/>
  <c r="Q2422" i="10"/>
  <c r="P2422" i="10"/>
  <c r="M2422" i="10"/>
  <c r="T2421" i="10"/>
  <c r="U2421" i="10" s="1"/>
  <c r="V2421" i="10" s="1"/>
  <c r="W2421" i="10" s="1"/>
  <c r="X2421" i="10" s="1"/>
  <c r="Y2421" i="10" s="1"/>
  <c r="Z2421" i="10" s="1"/>
  <c r="AA2421" i="10" s="1"/>
  <c r="AB2421" i="10" s="1"/>
  <c r="AC2421" i="10" s="1"/>
  <c r="T2422" i="10" l="1"/>
  <c r="U2422" i="10" s="1"/>
  <c r="V2422" i="10" s="1"/>
  <c r="W2422" i="10" s="1"/>
  <c r="X2422" i="10" s="1"/>
  <c r="Y2422" i="10" s="1"/>
  <c r="Z2422" i="10" s="1"/>
  <c r="AA2422" i="10" s="1"/>
  <c r="AB2422" i="10" s="1"/>
  <c r="AC2422" i="10" s="1"/>
  <c r="H2423" i="10"/>
  <c r="S2423" i="10" s="1"/>
  <c r="Q2423" i="10"/>
  <c r="N2423" i="10"/>
  <c r="K2423" i="10"/>
  <c r="R2423" i="10"/>
  <c r="G2423" i="10" s="1"/>
  <c r="J2423" i="10"/>
  <c r="P2423" i="10"/>
  <c r="I2423" i="10"/>
  <c r="L2423" i="10"/>
  <c r="D2424" i="10"/>
  <c r="M2423" i="10"/>
  <c r="O2423" i="10"/>
  <c r="H2424" i="10" l="1"/>
  <c r="S2424" i="10" s="1"/>
  <c r="P2424" i="10"/>
  <c r="M2424" i="10"/>
  <c r="J2424" i="10"/>
  <c r="R2424" i="10"/>
  <c r="G2424" i="10" s="1"/>
  <c r="I2424" i="10"/>
  <c r="N2424" i="10"/>
  <c r="Q2424" i="10"/>
  <c r="O2424" i="10"/>
  <c r="L2424" i="10"/>
  <c r="K2424" i="10"/>
  <c r="D2425" i="10"/>
  <c r="T2423" i="10"/>
  <c r="U2423" i="10" s="1"/>
  <c r="V2423" i="10" s="1"/>
  <c r="W2423" i="10" s="1"/>
  <c r="X2423" i="10" s="1"/>
  <c r="Y2423" i="10" s="1"/>
  <c r="Z2423" i="10" s="1"/>
  <c r="AA2423" i="10" s="1"/>
  <c r="AB2423" i="10" s="1"/>
  <c r="AC2423" i="10" s="1"/>
  <c r="K2425" i="10" l="1"/>
  <c r="Q2425" i="10"/>
  <c r="L2425" i="10"/>
  <c r="H2425" i="10"/>
  <c r="S2425" i="10" s="1"/>
  <c r="J2425" i="10"/>
  <c r="R2425" i="10"/>
  <c r="G2425" i="10" s="1"/>
  <c r="P2425" i="10"/>
  <c r="M2425" i="10"/>
  <c r="D2426" i="10"/>
  <c r="I2425" i="10"/>
  <c r="O2425" i="10"/>
  <c r="N2425" i="10"/>
  <c r="T2424" i="10"/>
  <c r="U2424" i="10" s="1"/>
  <c r="V2424" i="10" s="1"/>
  <c r="W2424" i="10" s="1"/>
  <c r="X2424" i="10" s="1"/>
  <c r="Y2424" i="10" s="1"/>
  <c r="Z2424" i="10" s="1"/>
  <c r="AA2424" i="10" s="1"/>
  <c r="AB2424" i="10" s="1"/>
  <c r="AC2424" i="10" s="1"/>
  <c r="T2425" i="10" l="1"/>
  <c r="U2425" i="10" s="1"/>
  <c r="V2425" i="10" s="1"/>
  <c r="W2425" i="10" s="1"/>
  <c r="X2425" i="10" s="1"/>
  <c r="Y2425" i="10" s="1"/>
  <c r="Z2425" i="10" s="1"/>
  <c r="AA2425" i="10" s="1"/>
  <c r="AB2425" i="10" s="1"/>
  <c r="AC2425" i="10" s="1"/>
  <c r="I2426" i="10"/>
  <c r="L2426" i="10"/>
  <c r="M2426" i="10"/>
  <c r="D2427" i="10"/>
  <c r="J2426" i="10"/>
  <c r="Q2426" i="10"/>
  <c r="N2426" i="10"/>
  <c r="O2426" i="10"/>
  <c r="K2426" i="10"/>
  <c r="P2426" i="10"/>
  <c r="H2426" i="10"/>
  <c r="S2426" i="10" s="1"/>
  <c r="R2426" i="10"/>
  <c r="G2426" i="10" s="1"/>
  <c r="R2427" i="10" l="1"/>
  <c r="G2427" i="10" s="1"/>
  <c r="Q2427" i="10"/>
  <c r="K2427" i="10"/>
  <c r="D2428" i="10"/>
  <c r="M2427" i="10"/>
  <c r="L2427" i="10"/>
  <c r="H2427" i="10"/>
  <c r="S2427" i="10" s="1"/>
  <c r="J2427" i="10"/>
  <c r="P2427" i="10"/>
  <c r="I2427" i="10"/>
  <c r="O2427" i="10"/>
  <c r="N2427" i="10"/>
  <c r="T2426" i="10"/>
  <c r="U2426" i="10" s="1"/>
  <c r="V2426" i="10" s="1"/>
  <c r="W2426" i="10" s="1"/>
  <c r="X2426" i="10" s="1"/>
  <c r="Y2426" i="10" s="1"/>
  <c r="Z2426" i="10" s="1"/>
  <c r="AA2426" i="10" s="1"/>
  <c r="AB2426" i="10" s="1"/>
  <c r="AC2426" i="10" s="1"/>
  <c r="T2427" i="10" l="1"/>
  <c r="U2427" i="10" s="1"/>
  <c r="V2427" i="10" s="1"/>
  <c r="W2427" i="10" s="1"/>
  <c r="X2427" i="10" s="1"/>
  <c r="Y2427" i="10" s="1"/>
  <c r="Z2427" i="10" s="1"/>
  <c r="AA2427" i="10" s="1"/>
  <c r="AB2427" i="10" s="1"/>
  <c r="AC2427" i="10" s="1"/>
  <c r="K2428" i="10"/>
  <c r="P2428" i="10"/>
  <c r="D2429" i="10"/>
  <c r="J2428" i="10"/>
  <c r="M2428" i="10"/>
  <c r="I2428" i="10"/>
  <c r="H2428" i="10"/>
  <c r="S2428" i="10" s="1"/>
  <c r="L2428" i="10"/>
  <c r="Q2428" i="10"/>
  <c r="R2428" i="10"/>
  <c r="G2428" i="10" s="1"/>
  <c r="N2428" i="10"/>
  <c r="O2428" i="10"/>
  <c r="T2428" i="10" l="1"/>
  <c r="U2428" i="10" s="1"/>
  <c r="V2428" i="10" s="1"/>
  <c r="W2428" i="10" s="1"/>
  <c r="X2428" i="10" s="1"/>
  <c r="Y2428" i="10" s="1"/>
  <c r="Z2428" i="10" s="1"/>
  <c r="AA2428" i="10" s="1"/>
  <c r="AB2428" i="10" s="1"/>
  <c r="AC2428" i="10" s="1"/>
  <c r="H2429" i="10"/>
  <c r="S2429" i="10" s="1"/>
  <c r="N2429" i="10"/>
  <c r="O2429" i="10"/>
  <c r="L2429" i="10"/>
  <c r="I2429" i="10"/>
  <c r="K2429" i="10"/>
  <c r="D2430" i="10"/>
  <c r="M2429" i="10"/>
  <c r="Q2429" i="10"/>
  <c r="P2429" i="10"/>
  <c r="J2429" i="10"/>
  <c r="R2429" i="10"/>
  <c r="G2429" i="10" s="1"/>
  <c r="T2429" i="10" l="1"/>
  <c r="U2429" i="10" s="1"/>
  <c r="V2429" i="10" s="1"/>
  <c r="W2429" i="10" s="1"/>
  <c r="X2429" i="10" s="1"/>
  <c r="Y2429" i="10" s="1"/>
  <c r="Z2429" i="10" s="1"/>
  <c r="AA2429" i="10" s="1"/>
  <c r="AB2429" i="10" s="1"/>
  <c r="AC2429" i="10" s="1"/>
  <c r="P2430" i="10"/>
  <c r="D2431" i="10"/>
  <c r="L2430" i="10"/>
  <c r="H2430" i="10"/>
  <c r="S2430" i="10" s="1"/>
  <c r="I2430" i="10"/>
  <c r="M2430" i="10"/>
  <c r="J2430" i="10"/>
  <c r="R2430" i="10"/>
  <c r="G2430" i="10" s="1"/>
  <c r="K2430" i="10"/>
  <c r="Q2430" i="10"/>
  <c r="O2430" i="10"/>
  <c r="N2430" i="10"/>
  <c r="T2430" i="10" l="1"/>
  <c r="U2430" i="10" s="1"/>
  <c r="V2430" i="10" s="1"/>
  <c r="W2430" i="10" s="1"/>
  <c r="X2430" i="10" s="1"/>
  <c r="Y2430" i="10" s="1"/>
  <c r="Z2430" i="10" s="1"/>
  <c r="AA2430" i="10" s="1"/>
  <c r="AB2430" i="10" s="1"/>
  <c r="AC2430" i="10" s="1"/>
  <c r="D2432" i="10"/>
  <c r="Q2431" i="10"/>
  <c r="R2431" i="10"/>
  <c r="G2431" i="10" s="1"/>
  <c r="H2431" i="10"/>
  <c r="S2431" i="10" s="1"/>
  <c r="L2431" i="10"/>
  <c r="I2431" i="10"/>
  <c r="M2431" i="10"/>
  <c r="O2431" i="10"/>
  <c r="P2431" i="10"/>
  <c r="N2431" i="10"/>
  <c r="J2431" i="10"/>
  <c r="K2431" i="10"/>
  <c r="T2431" i="10" l="1"/>
  <c r="U2431" i="10" s="1"/>
  <c r="V2431" i="10" s="1"/>
  <c r="W2431" i="10" s="1"/>
  <c r="X2431" i="10" s="1"/>
  <c r="Y2431" i="10" s="1"/>
  <c r="Z2431" i="10" s="1"/>
  <c r="AA2431" i="10" s="1"/>
  <c r="AB2431" i="10" s="1"/>
  <c r="AC2431" i="10" s="1"/>
  <c r="H2432" i="10"/>
  <c r="S2432" i="10" s="1"/>
  <c r="L2432" i="10"/>
  <c r="P2432" i="10"/>
  <c r="R2432" i="10"/>
  <c r="G2432" i="10" s="1"/>
  <c r="I2432" i="10"/>
  <c r="M2432" i="10"/>
  <c r="N2432" i="10"/>
  <c r="O2432" i="10"/>
  <c r="J2432" i="10"/>
  <c r="Q2432" i="10"/>
  <c r="D2433" i="10"/>
  <c r="K2432" i="10"/>
  <c r="H2433" i="10" l="1"/>
  <c r="S2433" i="10" s="1"/>
  <c r="D2434" i="10"/>
  <c r="R2433" i="10"/>
  <c r="G2433" i="10" s="1"/>
  <c r="P2433" i="10"/>
  <c r="M2433" i="10"/>
  <c r="O2433" i="10"/>
  <c r="J2433" i="10"/>
  <c r="L2433" i="10"/>
  <c r="N2433" i="10"/>
  <c r="I2433" i="10"/>
  <c r="K2433" i="10"/>
  <c r="Q2433" i="10"/>
  <c r="T2432" i="10"/>
  <c r="U2432" i="10" s="1"/>
  <c r="V2432" i="10" s="1"/>
  <c r="W2432" i="10" s="1"/>
  <c r="X2432" i="10" s="1"/>
  <c r="Y2432" i="10" s="1"/>
  <c r="Z2432" i="10" s="1"/>
  <c r="AA2432" i="10" s="1"/>
  <c r="AB2432" i="10" s="1"/>
  <c r="AC2432" i="10" s="1"/>
  <c r="M2434" i="10" l="1"/>
  <c r="K2434" i="10"/>
  <c r="I2434" i="10"/>
  <c r="R2434" i="10"/>
  <c r="G2434" i="10" s="1"/>
  <c r="H2434" i="10"/>
  <c r="S2434" i="10" s="1"/>
  <c r="L2434" i="10"/>
  <c r="J2434" i="10"/>
  <c r="O2434" i="10"/>
  <c r="Q2434" i="10"/>
  <c r="N2434" i="10"/>
  <c r="D2435" i="10"/>
  <c r="P2434" i="10"/>
  <c r="T2433" i="10"/>
  <c r="U2433" i="10" s="1"/>
  <c r="V2433" i="10" s="1"/>
  <c r="W2433" i="10" s="1"/>
  <c r="X2433" i="10" s="1"/>
  <c r="Y2433" i="10" s="1"/>
  <c r="Z2433" i="10" s="1"/>
  <c r="AA2433" i="10" s="1"/>
  <c r="AB2433" i="10" s="1"/>
  <c r="AC2433" i="10" s="1"/>
  <c r="T2434" i="10" l="1"/>
  <c r="U2434" i="10" s="1"/>
  <c r="V2434" i="10" s="1"/>
  <c r="W2434" i="10" s="1"/>
  <c r="X2434" i="10" s="1"/>
  <c r="Y2434" i="10" s="1"/>
  <c r="Z2434" i="10" s="1"/>
  <c r="AA2434" i="10" s="1"/>
  <c r="AB2434" i="10" s="1"/>
  <c r="AC2434" i="10" s="1"/>
  <c r="D2436" i="10"/>
  <c r="L2435" i="10"/>
  <c r="H2435" i="10"/>
  <c r="S2435" i="10" s="1"/>
  <c r="Q2435" i="10"/>
  <c r="J2435" i="10"/>
  <c r="O2435" i="10"/>
  <c r="I2435" i="10"/>
  <c r="M2435" i="10"/>
  <c r="P2435" i="10"/>
  <c r="N2435" i="10"/>
  <c r="K2435" i="10"/>
  <c r="R2435" i="10"/>
  <c r="G2435" i="10" s="1"/>
  <c r="J2436" i="10" l="1"/>
  <c r="K2436" i="10"/>
  <c r="Q2436" i="10"/>
  <c r="L2436" i="10"/>
  <c r="M2436" i="10"/>
  <c r="H2436" i="10"/>
  <c r="S2436" i="10" s="1"/>
  <c r="I2436" i="10"/>
  <c r="N2436" i="10"/>
  <c r="P2436" i="10"/>
  <c r="R2436" i="10"/>
  <c r="G2436" i="10" s="1"/>
  <c r="D2437" i="10"/>
  <c r="O2436" i="10"/>
  <c r="T2435" i="10"/>
  <c r="U2435" i="10" s="1"/>
  <c r="V2435" i="10" s="1"/>
  <c r="W2435" i="10" s="1"/>
  <c r="X2435" i="10" s="1"/>
  <c r="Y2435" i="10" s="1"/>
  <c r="Z2435" i="10" s="1"/>
  <c r="AA2435" i="10" s="1"/>
  <c r="AB2435" i="10" s="1"/>
  <c r="AC2435" i="10" s="1"/>
  <c r="T2436" i="10" l="1"/>
  <c r="U2436" i="10" s="1"/>
  <c r="V2436" i="10" s="1"/>
  <c r="W2436" i="10" s="1"/>
  <c r="X2436" i="10" s="1"/>
  <c r="Y2436" i="10" s="1"/>
  <c r="Z2436" i="10" s="1"/>
  <c r="AA2436" i="10" s="1"/>
  <c r="AB2436" i="10" s="1"/>
  <c r="AC2436" i="10" s="1"/>
  <c r="D2438" i="10"/>
  <c r="K2437" i="10"/>
  <c r="L2437" i="10"/>
  <c r="P2437" i="10"/>
  <c r="N2437" i="10"/>
  <c r="I2437" i="10"/>
  <c r="O2437" i="10"/>
  <c r="H2437" i="10"/>
  <c r="S2437" i="10" s="1"/>
  <c r="J2437" i="10"/>
  <c r="R2437" i="10"/>
  <c r="G2437" i="10" s="1"/>
  <c r="M2437" i="10"/>
  <c r="Q2437" i="10"/>
  <c r="K2438" i="10" l="1"/>
  <c r="H2438" i="10"/>
  <c r="S2438" i="10" s="1"/>
  <c r="L2438" i="10"/>
  <c r="O2438" i="10"/>
  <c r="J2438" i="10"/>
  <c r="N2438" i="10"/>
  <c r="Q2438" i="10"/>
  <c r="P2438" i="10"/>
  <c r="R2438" i="10"/>
  <c r="G2438" i="10" s="1"/>
  <c r="M2438" i="10"/>
  <c r="D2439" i="10"/>
  <c r="I2438" i="10"/>
  <c r="T2437" i="10"/>
  <c r="U2437" i="10" s="1"/>
  <c r="V2437" i="10" s="1"/>
  <c r="W2437" i="10" s="1"/>
  <c r="X2437" i="10" s="1"/>
  <c r="Y2437" i="10" s="1"/>
  <c r="Z2437" i="10" s="1"/>
  <c r="AA2437" i="10" s="1"/>
  <c r="AB2437" i="10" s="1"/>
  <c r="AC2437" i="10" s="1"/>
  <c r="T2438" i="10" l="1"/>
  <c r="U2438" i="10" s="1"/>
  <c r="V2438" i="10" s="1"/>
  <c r="W2438" i="10" s="1"/>
  <c r="X2438" i="10" s="1"/>
  <c r="Y2438" i="10" s="1"/>
  <c r="Z2438" i="10" s="1"/>
  <c r="AA2438" i="10" s="1"/>
  <c r="AB2438" i="10" s="1"/>
  <c r="AC2438" i="10" s="1"/>
  <c r="H2439" i="10"/>
  <c r="S2439" i="10" s="1"/>
  <c r="D2440" i="10"/>
  <c r="J2439" i="10"/>
  <c r="K2439" i="10"/>
  <c r="I2439" i="10"/>
  <c r="R2439" i="10"/>
  <c r="G2439" i="10" s="1"/>
  <c r="O2439" i="10"/>
  <c r="M2439" i="10"/>
  <c r="P2439" i="10"/>
  <c r="L2439" i="10"/>
  <c r="N2439" i="10"/>
  <c r="Q2439" i="10"/>
  <c r="T2439" i="10" l="1"/>
  <c r="U2439" i="10" s="1"/>
  <c r="V2439" i="10" s="1"/>
  <c r="W2439" i="10" s="1"/>
  <c r="X2439" i="10" s="1"/>
  <c r="Y2439" i="10" s="1"/>
  <c r="Z2439" i="10" s="1"/>
  <c r="AA2439" i="10" s="1"/>
  <c r="AB2439" i="10" s="1"/>
  <c r="AC2439" i="10" s="1"/>
  <c r="M2440" i="10"/>
  <c r="H2440" i="10"/>
  <c r="S2440" i="10" s="1"/>
  <c r="I2440" i="10"/>
  <c r="R2440" i="10"/>
  <c r="G2440" i="10" s="1"/>
  <c r="N2440" i="10"/>
  <c r="L2440" i="10"/>
  <c r="P2440" i="10"/>
  <c r="J2440" i="10"/>
  <c r="Q2440" i="10"/>
  <c r="D2441" i="10"/>
  <c r="K2440" i="10"/>
  <c r="O2440" i="10"/>
  <c r="K2441" i="10" l="1"/>
  <c r="L2441" i="10"/>
  <c r="M2441" i="10"/>
  <c r="O2441" i="10"/>
  <c r="D2442" i="10"/>
  <c r="P2441" i="10"/>
  <c r="I2441" i="10"/>
  <c r="J2441" i="10"/>
  <c r="Q2441" i="10"/>
  <c r="N2441" i="10"/>
  <c r="R2441" i="10"/>
  <c r="G2441" i="10" s="1"/>
  <c r="H2441" i="10"/>
  <c r="S2441" i="10" s="1"/>
  <c r="T2440" i="10"/>
  <c r="U2440" i="10" s="1"/>
  <c r="V2440" i="10" s="1"/>
  <c r="W2440" i="10" s="1"/>
  <c r="X2440" i="10" s="1"/>
  <c r="Y2440" i="10" s="1"/>
  <c r="Z2440" i="10" s="1"/>
  <c r="AA2440" i="10" s="1"/>
  <c r="AB2440" i="10" s="1"/>
  <c r="AC2440" i="10" s="1"/>
  <c r="H2442" i="10" l="1"/>
  <c r="S2442" i="10" s="1"/>
  <c r="J2442" i="10"/>
  <c r="K2442" i="10"/>
  <c r="D2443" i="10"/>
  <c r="I2442" i="10"/>
  <c r="R2442" i="10"/>
  <c r="G2442" i="10" s="1"/>
  <c r="Q2442" i="10"/>
  <c r="P2442" i="10"/>
  <c r="M2442" i="10"/>
  <c r="N2442" i="10"/>
  <c r="L2442" i="10"/>
  <c r="O2442" i="10"/>
  <c r="T2441" i="10"/>
  <c r="U2441" i="10" s="1"/>
  <c r="V2441" i="10" s="1"/>
  <c r="W2441" i="10" s="1"/>
  <c r="X2441" i="10" s="1"/>
  <c r="Y2441" i="10" s="1"/>
  <c r="Z2441" i="10" s="1"/>
  <c r="AA2441" i="10" s="1"/>
  <c r="AB2441" i="10" s="1"/>
  <c r="AC2441" i="10" s="1"/>
  <c r="T2442" i="10" l="1"/>
  <c r="U2442" i="10" s="1"/>
  <c r="V2442" i="10" s="1"/>
  <c r="W2442" i="10" s="1"/>
  <c r="X2442" i="10" s="1"/>
  <c r="Y2442" i="10" s="1"/>
  <c r="Z2442" i="10" s="1"/>
  <c r="AA2442" i="10" s="1"/>
  <c r="AB2442" i="10" s="1"/>
  <c r="AC2442" i="10" s="1"/>
  <c r="H2443" i="10"/>
  <c r="S2443" i="10" s="1"/>
  <c r="M2443" i="10"/>
  <c r="R2443" i="10"/>
  <c r="G2443" i="10" s="1"/>
  <c r="N2443" i="10"/>
  <c r="K2443" i="10"/>
  <c r="Q2443" i="10"/>
  <c r="I2443" i="10"/>
  <c r="O2443" i="10"/>
  <c r="P2443" i="10"/>
  <c r="D2444" i="10"/>
  <c r="L2443" i="10"/>
  <c r="J2443" i="10"/>
  <c r="T2443" i="10" l="1"/>
  <c r="U2443" i="10" s="1"/>
  <c r="V2443" i="10" s="1"/>
  <c r="W2443" i="10" s="1"/>
  <c r="X2443" i="10" s="1"/>
  <c r="Y2443" i="10" s="1"/>
  <c r="Z2443" i="10" s="1"/>
  <c r="AA2443" i="10" s="1"/>
  <c r="AB2443" i="10" s="1"/>
  <c r="AC2443" i="10" s="1"/>
  <c r="M2444" i="10"/>
  <c r="I2444" i="10"/>
  <c r="D2445" i="10"/>
  <c r="H2444" i="10"/>
  <c r="S2444" i="10" s="1"/>
  <c r="R2444" i="10"/>
  <c r="G2444" i="10" s="1"/>
  <c r="L2444" i="10"/>
  <c r="P2444" i="10"/>
  <c r="O2444" i="10"/>
  <c r="Q2444" i="10"/>
  <c r="J2444" i="10"/>
  <c r="K2444" i="10"/>
  <c r="N2444" i="10"/>
  <c r="T2444" i="10" l="1"/>
  <c r="U2444" i="10" s="1"/>
  <c r="V2444" i="10" s="1"/>
  <c r="W2444" i="10" s="1"/>
  <c r="X2444" i="10" s="1"/>
  <c r="Y2444" i="10" s="1"/>
  <c r="Z2444" i="10" s="1"/>
  <c r="AA2444" i="10" s="1"/>
  <c r="AB2444" i="10" s="1"/>
  <c r="AC2444" i="10" s="1"/>
  <c r="H2445" i="10"/>
  <c r="S2445" i="10" s="1"/>
  <c r="O2445" i="10"/>
  <c r="Q2445" i="10"/>
  <c r="K2445" i="10"/>
  <c r="L2445" i="10"/>
  <c r="J2445" i="10"/>
  <c r="N2445" i="10"/>
  <c r="M2445" i="10"/>
  <c r="P2445" i="10"/>
  <c r="D2446" i="10"/>
  <c r="R2445" i="10"/>
  <c r="G2445" i="10" s="1"/>
  <c r="I2445" i="10"/>
  <c r="M2446" i="10" l="1"/>
  <c r="N2446" i="10"/>
  <c r="D2447" i="10"/>
  <c r="K2446" i="10"/>
  <c r="P2446" i="10"/>
  <c r="J2446" i="10"/>
  <c r="O2446" i="10"/>
  <c r="H2446" i="10"/>
  <c r="S2446" i="10" s="1"/>
  <c r="R2446" i="10"/>
  <c r="G2446" i="10" s="1"/>
  <c r="L2446" i="10"/>
  <c r="I2446" i="10"/>
  <c r="Q2446" i="10"/>
  <c r="T2445" i="10"/>
  <c r="U2445" i="10" s="1"/>
  <c r="V2445" i="10" s="1"/>
  <c r="W2445" i="10" s="1"/>
  <c r="X2445" i="10" s="1"/>
  <c r="Y2445" i="10" s="1"/>
  <c r="Z2445" i="10" s="1"/>
  <c r="AA2445" i="10" s="1"/>
  <c r="AB2445" i="10" s="1"/>
  <c r="AC2445" i="10" s="1"/>
  <c r="H2447" i="10" l="1"/>
  <c r="S2447" i="10" s="1"/>
  <c r="P2447" i="10"/>
  <c r="Q2447" i="10"/>
  <c r="L2447" i="10"/>
  <c r="R2447" i="10"/>
  <c r="G2447" i="10" s="1"/>
  <c r="O2447" i="10"/>
  <c r="I2447" i="10"/>
  <c r="J2447" i="10"/>
  <c r="D2448" i="10"/>
  <c r="N2447" i="10"/>
  <c r="K2447" i="10"/>
  <c r="M2447" i="10"/>
  <c r="T2446" i="10"/>
  <c r="U2446" i="10" s="1"/>
  <c r="V2446" i="10" s="1"/>
  <c r="W2446" i="10" s="1"/>
  <c r="X2446" i="10" s="1"/>
  <c r="Y2446" i="10" s="1"/>
  <c r="Z2446" i="10" s="1"/>
  <c r="AA2446" i="10" s="1"/>
  <c r="AB2446" i="10" s="1"/>
  <c r="AC2446" i="10" s="1"/>
  <c r="H2448" i="10" l="1"/>
  <c r="S2448" i="10" s="1"/>
  <c r="I2448" i="10"/>
  <c r="N2448" i="10"/>
  <c r="D2449" i="10"/>
  <c r="O2448" i="10"/>
  <c r="K2448" i="10"/>
  <c r="L2448" i="10"/>
  <c r="R2448" i="10"/>
  <c r="G2448" i="10" s="1"/>
  <c r="J2448" i="10"/>
  <c r="Q2448" i="10"/>
  <c r="M2448" i="10"/>
  <c r="P2448" i="10"/>
  <c r="T2447" i="10"/>
  <c r="U2447" i="10" s="1"/>
  <c r="V2447" i="10" s="1"/>
  <c r="W2447" i="10" s="1"/>
  <c r="X2447" i="10" s="1"/>
  <c r="Y2447" i="10" s="1"/>
  <c r="Z2447" i="10" s="1"/>
  <c r="AA2447" i="10" s="1"/>
  <c r="AB2447" i="10" s="1"/>
  <c r="AC2447" i="10" s="1"/>
  <c r="O2449" i="10" l="1"/>
  <c r="R2449" i="10"/>
  <c r="G2449" i="10" s="1"/>
  <c r="D2450" i="10"/>
  <c r="Q2449" i="10"/>
  <c r="K2449" i="10"/>
  <c r="J2449" i="10"/>
  <c r="H2449" i="10"/>
  <c r="S2449" i="10" s="1"/>
  <c r="N2449" i="10"/>
  <c r="M2449" i="10"/>
  <c r="L2449" i="10"/>
  <c r="I2449" i="10"/>
  <c r="P2449" i="10"/>
  <c r="T2448" i="10"/>
  <c r="U2448" i="10" s="1"/>
  <c r="V2448" i="10" s="1"/>
  <c r="W2448" i="10" s="1"/>
  <c r="X2448" i="10" s="1"/>
  <c r="Y2448" i="10" s="1"/>
  <c r="Z2448" i="10" s="1"/>
  <c r="AA2448" i="10" s="1"/>
  <c r="AB2448" i="10" s="1"/>
  <c r="AC2448" i="10" s="1"/>
  <c r="T2449" i="10" l="1"/>
  <c r="U2449" i="10" s="1"/>
  <c r="V2449" i="10" s="1"/>
  <c r="W2449" i="10" s="1"/>
  <c r="X2449" i="10" s="1"/>
  <c r="Y2449" i="10" s="1"/>
  <c r="Z2449" i="10" s="1"/>
  <c r="AA2449" i="10" s="1"/>
  <c r="AB2449" i="10" s="1"/>
  <c r="AC2449" i="10" s="1"/>
  <c r="H2450" i="10"/>
  <c r="S2450" i="10" s="1"/>
  <c r="Q2450" i="10"/>
  <c r="O2450" i="10"/>
  <c r="L2450" i="10"/>
  <c r="K2450" i="10"/>
  <c r="R2450" i="10"/>
  <c r="G2450" i="10" s="1"/>
  <c r="D2451" i="10"/>
  <c r="I2450" i="10"/>
  <c r="P2450" i="10"/>
  <c r="M2450" i="10"/>
  <c r="J2450" i="10"/>
  <c r="N2450" i="10"/>
  <c r="T2450" i="10" l="1"/>
  <c r="U2450" i="10" s="1"/>
  <c r="V2450" i="10" s="1"/>
  <c r="W2450" i="10" s="1"/>
  <c r="X2450" i="10" s="1"/>
  <c r="Y2450" i="10" s="1"/>
  <c r="Z2450" i="10" s="1"/>
  <c r="AA2450" i="10" s="1"/>
  <c r="AB2450" i="10" s="1"/>
  <c r="AC2450" i="10" s="1"/>
  <c r="R2451" i="10"/>
  <c r="G2451" i="10" s="1"/>
  <c r="D2452" i="10"/>
  <c r="N2451" i="10"/>
  <c r="H2451" i="10"/>
  <c r="S2451" i="10" s="1"/>
  <c r="O2451" i="10"/>
  <c r="J2451" i="10"/>
  <c r="P2451" i="10"/>
  <c r="L2451" i="10"/>
  <c r="K2451" i="10"/>
  <c r="Q2451" i="10"/>
  <c r="I2451" i="10"/>
  <c r="M2451" i="10"/>
  <c r="T2451" i="10" l="1"/>
  <c r="U2451" i="10" s="1"/>
  <c r="V2451" i="10" s="1"/>
  <c r="W2451" i="10" s="1"/>
  <c r="X2451" i="10" s="1"/>
  <c r="Y2451" i="10" s="1"/>
  <c r="Z2451" i="10" s="1"/>
  <c r="AA2451" i="10" s="1"/>
  <c r="AB2451" i="10" s="1"/>
  <c r="AC2451" i="10" s="1"/>
  <c r="H2452" i="10"/>
  <c r="S2452" i="10" s="1"/>
  <c r="N2452" i="10"/>
  <c r="P2452" i="10"/>
  <c r="R2452" i="10"/>
  <c r="G2452" i="10" s="1"/>
  <c r="O2452" i="10"/>
  <c r="I2452" i="10"/>
  <c r="D2453" i="10"/>
  <c r="J2452" i="10"/>
  <c r="Q2452" i="10"/>
  <c r="L2452" i="10"/>
  <c r="K2452" i="10"/>
  <c r="M2452" i="10"/>
  <c r="T2452" i="10" l="1"/>
  <c r="U2452" i="10" s="1"/>
  <c r="V2452" i="10" s="1"/>
  <c r="W2452" i="10" s="1"/>
  <c r="X2452" i="10" s="1"/>
  <c r="Y2452" i="10" s="1"/>
  <c r="Z2452" i="10" s="1"/>
  <c r="AA2452" i="10" s="1"/>
  <c r="AB2452" i="10" s="1"/>
  <c r="AC2452" i="10" s="1"/>
  <c r="I2453" i="10"/>
  <c r="M2453" i="10"/>
  <c r="P2453" i="10"/>
  <c r="L2453" i="10"/>
  <c r="N2453" i="10"/>
  <c r="H2453" i="10"/>
  <c r="S2453" i="10" s="1"/>
  <c r="Q2453" i="10"/>
  <c r="O2453" i="10"/>
  <c r="J2453" i="10"/>
  <c r="K2453" i="10"/>
  <c r="D2454" i="10"/>
  <c r="R2453" i="10"/>
  <c r="G2453" i="10" s="1"/>
  <c r="H2454" i="10" l="1"/>
  <c r="S2454" i="10" s="1"/>
  <c r="D2455" i="10"/>
  <c r="O2454" i="10"/>
  <c r="L2454" i="10"/>
  <c r="N2454" i="10"/>
  <c r="J2454" i="10"/>
  <c r="Q2454" i="10"/>
  <c r="I2454" i="10"/>
  <c r="R2454" i="10"/>
  <c r="G2454" i="10" s="1"/>
  <c r="P2454" i="10"/>
  <c r="M2454" i="10"/>
  <c r="K2454" i="10"/>
  <c r="T2453" i="10"/>
  <c r="U2453" i="10" s="1"/>
  <c r="V2453" i="10" s="1"/>
  <c r="W2453" i="10" s="1"/>
  <c r="X2453" i="10" s="1"/>
  <c r="Y2453" i="10" s="1"/>
  <c r="Z2453" i="10" s="1"/>
  <c r="AA2453" i="10" s="1"/>
  <c r="AB2453" i="10" s="1"/>
  <c r="AC2453" i="10" s="1"/>
  <c r="I2455" i="10" l="1"/>
  <c r="N2455" i="10"/>
  <c r="R2455" i="10"/>
  <c r="G2455" i="10" s="1"/>
  <c r="L2455" i="10"/>
  <c r="H2455" i="10"/>
  <c r="S2455" i="10" s="1"/>
  <c r="M2455" i="10"/>
  <c r="K2455" i="10"/>
  <c r="O2455" i="10"/>
  <c r="P2455" i="10"/>
  <c r="J2455" i="10"/>
  <c r="D2456" i="10"/>
  <c r="Q2455" i="10"/>
  <c r="T2454" i="10"/>
  <c r="U2454" i="10" s="1"/>
  <c r="V2454" i="10" s="1"/>
  <c r="W2454" i="10" s="1"/>
  <c r="X2454" i="10" s="1"/>
  <c r="Y2454" i="10" s="1"/>
  <c r="Z2454" i="10" s="1"/>
  <c r="AA2454" i="10" s="1"/>
  <c r="AB2454" i="10" s="1"/>
  <c r="AC2454" i="10" s="1"/>
  <c r="T2455" i="10" l="1"/>
  <c r="U2455" i="10" s="1"/>
  <c r="V2455" i="10" s="1"/>
  <c r="W2455" i="10" s="1"/>
  <c r="X2455" i="10" s="1"/>
  <c r="Y2455" i="10" s="1"/>
  <c r="Z2455" i="10" s="1"/>
  <c r="AA2455" i="10" s="1"/>
  <c r="AB2455" i="10" s="1"/>
  <c r="AC2455" i="10" s="1"/>
  <c r="D2457" i="10"/>
  <c r="M2456" i="10"/>
  <c r="H2456" i="10"/>
  <c r="S2456" i="10" s="1"/>
  <c r="K2456" i="10"/>
  <c r="R2456" i="10"/>
  <c r="G2456" i="10" s="1"/>
  <c r="J2456" i="10"/>
  <c r="O2456" i="10"/>
  <c r="Q2456" i="10"/>
  <c r="L2456" i="10"/>
  <c r="P2456" i="10"/>
  <c r="N2456" i="10"/>
  <c r="I2456" i="10"/>
  <c r="K2457" i="10" l="1"/>
  <c r="H2457" i="10"/>
  <c r="S2457" i="10" s="1"/>
  <c r="I2457" i="10"/>
  <c r="O2457" i="10"/>
  <c r="R2457" i="10"/>
  <c r="G2457" i="10" s="1"/>
  <c r="J2457" i="10"/>
  <c r="M2457" i="10"/>
  <c r="N2457" i="10"/>
  <c r="D2458" i="10"/>
  <c r="L2457" i="10"/>
  <c r="P2457" i="10"/>
  <c r="Q2457" i="10"/>
  <c r="T2456" i="10"/>
  <c r="U2456" i="10" s="1"/>
  <c r="V2456" i="10" s="1"/>
  <c r="W2456" i="10" s="1"/>
  <c r="X2456" i="10" s="1"/>
  <c r="Y2456" i="10" s="1"/>
  <c r="Z2456" i="10" s="1"/>
  <c r="AA2456" i="10" s="1"/>
  <c r="AB2456" i="10" s="1"/>
  <c r="AC2456" i="10" s="1"/>
  <c r="T2457" i="10" l="1"/>
  <c r="U2457" i="10" s="1"/>
  <c r="V2457" i="10" s="1"/>
  <c r="W2457" i="10" s="1"/>
  <c r="X2457" i="10" s="1"/>
  <c r="Y2457" i="10" s="1"/>
  <c r="Z2457" i="10" s="1"/>
  <c r="AA2457" i="10" s="1"/>
  <c r="AB2457" i="10" s="1"/>
  <c r="AC2457" i="10" s="1"/>
  <c r="H2458" i="10"/>
  <c r="S2458" i="10" s="1"/>
  <c r="P2458" i="10"/>
  <c r="O2458" i="10"/>
  <c r="Q2458" i="10"/>
  <c r="N2458" i="10"/>
  <c r="D2459" i="10"/>
  <c r="K2458" i="10"/>
  <c r="I2458" i="10"/>
  <c r="R2458" i="10"/>
  <c r="G2458" i="10" s="1"/>
  <c r="M2458" i="10"/>
  <c r="J2458" i="10"/>
  <c r="L2458" i="10"/>
  <c r="T2458" i="10" l="1"/>
  <c r="U2458" i="10" s="1"/>
  <c r="V2458" i="10" s="1"/>
  <c r="W2458" i="10" s="1"/>
  <c r="X2458" i="10" s="1"/>
  <c r="Y2458" i="10" s="1"/>
  <c r="Z2458" i="10" s="1"/>
  <c r="AA2458" i="10" s="1"/>
  <c r="AB2458" i="10" s="1"/>
  <c r="AC2458" i="10" s="1"/>
  <c r="N2459" i="10"/>
  <c r="J2459" i="10"/>
  <c r="Q2459" i="10"/>
  <c r="L2459" i="10"/>
  <c r="I2459" i="10"/>
  <c r="O2459" i="10"/>
  <c r="P2459" i="10"/>
  <c r="D2460" i="10"/>
  <c r="R2459" i="10"/>
  <c r="G2459" i="10" s="1"/>
  <c r="H2459" i="10"/>
  <c r="S2459" i="10" s="1"/>
  <c r="M2459" i="10"/>
  <c r="K2459" i="10"/>
  <c r="T2459" i="10" l="1"/>
  <c r="U2459" i="10" s="1"/>
  <c r="V2459" i="10" s="1"/>
  <c r="W2459" i="10" s="1"/>
  <c r="X2459" i="10" s="1"/>
  <c r="Y2459" i="10" s="1"/>
  <c r="Z2459" i="10" s="1"/>
  <c r="AA2459" i="10" s="1"/>
  <c r="AB2459" i="10" s="1"/>
  <c r="AC2459" i="10" s="1"/>
  <c r="H2460" i="10"/>
  <c r="S2460" i="10" s="1"/>
  <c r="J2460" i="10"/>
  <c r="N2460" i="10"/>
  <c r="Q2460" i="10"/>
  <c r="P2460" i="10"/>
  <c r="D2461" i="10"/>
  <c r="O2460" i="10"/>
  <c r="L2460" i="10"/>
  <c r="I2460" i="10"/>
  <c r="M2460" i="10"/>
  <c r="R2460" i="10"/>
  <c r="G2460" i="10" s="1"/>
  <c r="K2460" i="10"/>
  <c r="T2460" i="10" l="1"/>
  <c r="U2460" i="10" s="1"/>
  <c r="V2460" i="10" s="1"/>
  <c r="W2460" i="10" s="1"/>
  <c r="X2460" i="10" s="1"/>
  <c r="Y2460" i="10" s="1"/>
  <c r="Z2460" i="10" s="1"/>
  <c r="AA2460" i="10" s="1"/>
  <c r="AB2460" i="10" s="1"/>
  <c r="AC2460" i="10" s="1"/>
  <c r="H2461" i="10"/>
  <c r="S2461" i="10" s="1"/>
  <c r="I2461" i="10"/>
  <c r="P2461" i="10"/>
  <c r="O2461" i="10"/>
  <c r="R2461" i="10"/>
  <c r="G2461" i="10" s="1"/>
  <c r="J2461" i="10"/>
  <c r="L2461" i="10"/>
  <c r="M2461" i="10"/>
  <c r="D2462" i="10"/>
  <c r="N2461" i="10"/>
  <c r="Q2461" i="10"/>
  <c r="K2461" i="10"/>
  <c r="H2462" i="10" l="1"/>
  <c r="S2462" i="10" s="1"/>
  <c r="I2462" i="10"/>
  <c r="R2462" i="10"/>
  <c r="G2462" i="10" s="1"/>
  <c r="P2462" i="10"/>
  <c r="O2462" i="10"/>
  <c r="J2462" i="10"/>
  <c r="Q2462" i="10"/>
  <c r="M2462" i="10"/>
  <c r="D2463" i="10"/>
  <c r="K2462" i="10"/>
  <c r="L2462" i="10"/>
  <c r="N2462" i="10"/>
  <c r="T2461" i="10"/>
  <c r="U2461" i="10" s="1"/>
  <c r="V2461" i="10" s="1"/>
  <c r="W2461" i="10" s="1"/>
  <c r="X2461" i="10" s="1"/>
  <c r="Y2461" i="10" s="1"/>
  <c r="Z2461" i="10" s="1"/>
  <c r="AA2461" i="10" s="1"/>
  <c r="AB2461" i="10" s="1"/>
  <c r="AC2461" i="10" s="1"/>
  <c r="H2463" i="10" l="1"/>
  <c r="S2463" i="10" s="1"/>
  <c r="L2463" i="10"/>
  <c r="D2464" i="10"/>
  <c r="R2463" i="10"/>
  <c r="G2463" i="10" s="1"/>
  <c r="N2463" i="10"/>
  <c r="K2463" i="10"/>
  <c r="P2463" i="10"/>
  <c r="J2463" i="10"/>
  <c r="M2463" i="10"/>
  <c r="I2463" i="10"/>
  <c r="Q2463" i="10"/>
  <c r="O2463" i="10"/>
  <c r="T2462" i="10"/>
  <c r="U2462" i="10" s="1"/>
  <c r="V2462" i="10" s="1"/>
  <c r="W2462" i="10" s="1"/>
  <c r="X2462" i="10" s="1"/>
  <c r="Y2462" i="10" s="1"/>
  <c r="Z2462" i="10" s="1"/>
  <c r="AA2462" i="10" s="1"/>
  <c r="AB2462" i="10" s="1"/>
  <c r="AC2462" i="10" s="1"/>
  <c r="L2464" i="10" l="1"/>
  <c r="R2464" i="10"/>
  <c r="G2464" i="10" s="1"/>
  <c r="D2465" i="10"/>
  <c r="M2464" i="10"/>
  <c r="O2464" i="10"/>
  <c r="K2464" i="10"/>
  <c r="H2464" i="10"/>
  <c r="S2464" i="10" s="1"/>
  <c r="P2464" i="10"/>
  <c r="J2464" i="10"/>
  <c r="I2464" i="10"/>
  <c r="Q2464" i="10"/>
  <c r="N2464" i="10"/>
  <c r="T2463" i="10"/>
  <c r="U2463" i="10" s="1"/>
  <c r="V2463" i="10" s="1"/>
  <c r="W2463" i="10" s="1"/>
  <c r="X2463" i="10" s="1"/>
  <c r="Y2463" i="10" s="1"/>
  <c r="Z2463" i="10" s="1"/>
  <c r="AA2463" i="10" s="1"/>
  <c r="AB2463" i="10" s="1"/>
  <c r="AC2463" i="10" s="1"/>
  <c r="T2464" i="10" l="1"/>
  <c r="U2464" i="10" s="1"/>
  <c r="V2464" i="10" s="1"/>
  <c r="W2464" i="10" s="1"/>
  <c r="X2464" i="10" s="1"/>
  <c r="Y2464" i="10" s="1"/>
  <c r="Z2464" i="10" s="1"/>
  <c r="AA2464" i="10" s="1"/>
  <c r="AB2464" i="10" s="1"/>
  <c r="AC2464" i="10" s="1"/>
  <c r="H2465" i="10"/>
  <c r="S2465" i="10" s="1"/>
  <c r="P2465" i="10"/>
  <c r="K2465" i="10"/>
  <c r="N2465" i="10"/>
  <c r="R2465" i="10"/>
  <c r="G2465" i="10" s="1"/>
  <c r="M2465" i="10"/>
  <c r="D2466" i="10"/>
  <c r="L2465" i="10"/>
  <c r="O2465" i="10"/>
  <c r="I2465" i="10"/>
  <c r="J2465" i="10"/>
  <c r="Q2465" i="10"/>
  <c r="T2465" i="10" l="1"/>
  <c r="U2465" i="10" s="1"/>
  <c r="V2465" i="10" s="1"/>
  <c r="W2465" i="10" s="1"/>
  <c r="X2465" i="10" s="1"/>
  <c r="Y2465" i="10" s="1"/>
  <c r="Z2465" i="10" s="1"/>
  <c r="AA2465" i="10" s="1"/>
  <c r="AB2465" i="10" s="1"/>
  <c r="AC2465" i="10" s="1"/>
  <c r="D2467" i="10"/>
  <c r="R2466" i="10"/>
  <c r="G2466" i="10" s="1"/>
  <c r="Q2466" i="10"/>
  <c r="J2466" i="10"/>
  <c r="K2466" i="10"/>
  <c r="N2466" i="10"/>
  <c r="H2466" i="10"/>
  <c r="S2466" i="10" s="1"/>
  <c r="L2466" i="10"/>
  <c r="O2466" i="10"/>
  <c r="M2466" i="10"/>
  <c r="I2466" i="10"/>
  <c r="P2466" i="10"/>
  <c r="R2467" i="10" l="1"/>
  <c r="G2467" i="10" s="1"/>
  <c r="P2467" i="10"/>
  <c r="M2467" i="10"/>
  <c r="Q2467" i="10"/>
  <c r="J2467" i="10"/>
  <c r="L2467" i="10"/>
  <c r="D2468" i="10"/>
  <c r="K2467" i="10"/>
  <c r="H2467" i="10"/>
  <c r="S2467" i="10" s="1"/>
  <c r="O2467" i="10"/>
  <c r="I2467" i="10"/>
  <c r="N2467" i="10"/>
  <c r="T2466" i="10"/>
  <c r="U2466" i="10" s="1"/>
  <c r="V2466" i="10" s="1"/>
  <c r="W2466" i="10" s="1"/>
  <c r="X2466" i="10" s="1"/>
  <c r="Y2466" i="10" s="1"/>
  <c r="Z2466" i="10" s="1"/>
  <c r="AA2466" i="10" s="1"/>
  <c r="AB2466" i="10" s="1"/>
  <c r="AC2466" i="10" s="1"/>
  <c r="H2468" i="10" l="1"/>
  <c r="S2468" i="10" s="1"/>
  <c r="P2468" i="10"/>
  <c r="N2468" i="10"/>
  <c r="K2468" i="10"/>
  <c r="M2468" i="10"/>
  <c r="I2468" i="10"/>
  <c r="J2468" i="10"/>
  <c r="Q2468" i="10"/>
  <c r="O2468" i="10"/>
  <c r="L2468" i="10"/>
  <c r="R2468" i="10"/>
  <c r="G2468" i="10" s="1"/>
  <c r="D2469" i="10"/>
  <c r="T2467" i="10"/>
  <c r="U2467" i="10" s="1"/>
  <c r="V2467" i="10" s="1"/>
  <c r="W2467" i="10" s="1"/>
  <c r="X2467" i="10" s="1"/>
  <c r="Y2467" i="10" s="1"/>
  <c r="Z2467" i="10" s="1"/>
  <c r="AA2467" i="10" s="1"/>
  <c r="AB2467" i="10" s="1"/>
  <c r="AC2467" i="10" s="1"/>
  <c r="H2469" i="10" l="1"/>
  <c r="S2469" i="10" s="1"/>
  <c r="D2470" i="10"/>
  <c r="J2469" i="10"/>
  <c r="I2469" i="10"/>
  <c r="N2469" i="10"/>
  <c r="O2469" i="10"/>
  <c r="Q2469" i="10"/>
  <c r="P2469" i="10"/>
  <c r="R2469" i="10"/>
  <c r="G2469" i="10" s="1"/>
  <c r="M2469" i="10"/>
  <c r="L2469" i="10"/>
  <c r="K2469" i="10"/>
  <c r="T2468" i="10"/>
  <c r="U2468" i="10" s="1"/>
  <c r="V2468" i="10" s="1"/>
  <c r="W2468" i="10" s="1"/>
  <c r="X2468" i="10" s="1"/>
  <c r="Y2468" i="10" s="1"/>
  <c r="Z2468" i="10" s="1"/>
  <c r="AA2468" i="10" s="1"/>
  <c r="AB2468" i="10" s="1"/>
  <c r="AC2468" i="10" s="1"/>
  <c r="R2470" i="10" l="1"/>
  <c r="G2470" i="10" s="1"/>
  <c r="M2470" i="10"/>
  <c r="N2470" i="10"/>
  <c r="Q2470" i="10"/>
  <c r="H2470" i="10"/>
  <c r="S2470" i="10" s="1"/>
  <c r="J2470" i="10"/>
  <c r="K2470" i="10"/>
  <c r="I2470" i="10"/>
  <c r="P2470" i="10"/>
  <c r="O2470" i="10"/>
  <c r="D2471" i="10"/>
  <c r="L2470" i="10"/>
  <c r="T2469" i="10"/>
  <c r="U2469" i="10" s="1"/>
  <c r="V2469" i="10" s="1"/>
  <c r="W2469" i="10" s="1"/>
  <c r="X2469" i="10" s="1"/>
  <c r="Y2469" i="10" s="1"/>
  <c r="Z2469" i="10" s="1"/>
  <c r="AA2469" i="10" s="1"/>
  <c r="AB2469" i="10" s="1"/>
  <c r="AC2469" i="10" s="1"/>
  <c r="T2470" i="10" l="1"/>
  <c r="U2470" i="10" s="1"/>
  <c r="V2470" i="10" s="1"/>
  <c r="W2470" i="10" s="1"/>
  <c r="X2470" i="10" s="1"/>
  <c r="Y2470" i="10" s="1"/>
  <c r="Z2470" i="10" s="1"/>
  <c r="AA2470" i="10" s="1"/>
  <c r="AB2470" i="10" s="1"/>
  <c r="AC2470" i="10" s="1"/>
  <c r="H2471" i="10"/>
  <c r="S2471" i="10" s="1"/>
  <c r="D2472" i="10"/>
  <c r="J2471" i="10"/>
  <c r="I2471" i="10"/>
  <c r="M2471" i="10"/>
  <c r="P2471" i="10"/>
  <c r="L2471" i="10"/>
  <c r="K2471" i="10"/>
  <c r="R2471" i="10"/>
  <c r="G2471" i="10" s="1"/>
  <c r="O2471" i="10"/>
  <c r="N2471" i="10"/>
  <c r="Q2471" i="10"/>
  <c r="T2471" i="10" l="1"/>
  <c r="U2471" i="10" s="1"/>
  <c r="V2471" i="10" s="1"/>
  <c r="W2471" i="10" s="1"/>
  <c r="X2471" i="10" s="1"/>
  <c r="Y2471" i="10" s="1"/>
  <c r="Z2471" i="10" s="1"/>
  <c r="AA2471" i="10" s="1"/>
  <c r="AB2471" i="10" s="1"/>
  <c r="AC2471" i="10" s="1"/>
  <c r="H2472" i="10"/>
  <c r="S2472" i="10" s="1"/>
  <c r="R2472" i="10"/>
  <c r="G2472" i="10" s="1"/>
  <c r="K2472" i="10"/>
  <c r="N2472" i="10"/>
  <c r="M2472" i="10"/>
  <c r="J2472" i="10"/>
  <c r="P2472" i="10"/>
  <c r="Q2472" i="10"/>
  <c r="L2472" i="10"/>
  <c r="O2472" i="10"/>
  <c r="D2473" i="10"/>
  <c r="I2472" i="10"/>
  <c r="H2473" i="10" l="1"/>
  <c r="S2473" i="10" s="1"/>
  <c r="D2474" i="10"/>
  <c r="K2473" i="10"/>
  <c r="N2473" i="10"/>
  <c r="I2473" i="10"/>
  <c r="P2473" i="10"/>
  <c r="L2473" i="10"/>
  <c r="M2473" i="10"/>
  <c r="R2473" i="10"/>
  <c r="G2473" i="10" s="1"/>
  <c r="Q2473" i="10"/>
  <c r="O2473" i="10"/>
  <c r="J2473" i="10"/>
  <c r="T2472" i="10"/>
  <c r="U2472" i="10" s="1"/>
  <c r="V2472" i="10" s="1"/>
  <c r="W2472" i="10" s="1"/>
  <c r="X2472" i="10" s="1"/>
  <c r="Y2472" i="10" s="1"/>
  <c r="Z2472" i="10" s="1"/>
  <c r="AA2472" i="10" s="1"/>
  <c r="AB2472" i="10" s="1"/>
  <c r="AC2472" i="10" s="1"/>
  <c r="I2474" i="10" l="1"/>
  <c r="J2474" i="10"/>
  <c r="P2474" i="10"/>
  <c r="Q2474" i="10"/>
  <c r="M2474" i="10"/>
  <c r="H2474" i="10"/>
  <c r="S2474" i="10" s="1"/>
  <c r="N2474" i="10"/>
  <c r="L2474" i="10"/>
  <c r="K2474" i="10"/>
  <c r="R2474" i="10"/>
  <c r="G2474" i="10" s="1"/>
  <c r="D2475" i="10"/>
  <c r="O2474" i="10"/>
  <c r="T2473" i="10"/>
  <c r="U2473" i="10" s="1"/>
  <c r="V2473" i="10" s="1"/>
  <c r="W2473" i="10" s="1"/>
  <c r="X2473" i="10" s="1"/>
  <c r="Y2473" i="10" s="1"/>
  <c r="Z2473" i="10" s="1"/>
  <c r="AA2473" i="10" s="1"/>
  <c r="AB2473" i="10" s="1"/>
  <c r="AC2473" i="10" s="1"/>
  <c r="T2474" i="10" l="1"/>
  <c r="U2474" i="10" s="1"/>
  <c r="V2474" i="10" s="1"/>
  <c r="W2474" i="10" s="1"/>
  <c r="X2474" i="10" s="1"/>
  <c r="Y2474" i="10" s="1"/>
  <c r="Z2474" i="10" s="1"/>
  <c r="AA2474" i="10" s="1"/>
  <c r="AB2474" i="10" s="1"/>
  <c r="AC2474" i="10" s="1"/>
  <c r="H2475" i="10"/>
  <c r="S2475" i="10" s="1"/>
  <c r="D2476" i="10"/>
  <c r="K2475" i="10"/>
  <c r="M2475" i="10"/>
  <c r="I2475" i="10"/>
  <c r="Q2475" i="10"/>
  <c r="P2475" i="10"/>
  <c r="J2475" i="10"/>
  <c r="R2475" i="10"/>
  <c r="G2475" i="10" s="1"/>
  <c r="L2475" i="10"/>
  <c r="N2475" i="10"/>
  <c r="O2475" i="10"/>
  <c r="P2476" i="10" l="1"/>
  <c r="H2476" i="10"/>
  <c r="S2476" i="10" s="1"/>
  <c r="Q2476" i="10"/>
  <c r="O2476" i="10"/>
  <c r="N2476" i="10"/>
  <c r="I2476" i="10"/>
  <c r="J2476" i="10"/>
  <c r="L2476" i="10"/>
  <c r="D2477" i="10"/>
  <c r="R2476" i="10"/>
  <c r="G2476" i="10" s="1"/>
  <c r="K2476" i="10"/>
  <c r="M2476" i="10"/>
  <c r="T2475" i="10"/>
  <c r="U2475" i="10" s="1"/>
  <c r="V2475" i="10" s="1"/>
  <c r="W2475" i="10" s="1"/>
  <c r="X2475" i="10" s="1"/>
  <c r="Y2475" i="10" s="1"/>
  <c r="Z2475" i="10" s="1"/>
  <c r="AA2475" i="10" s="1"/>
  <c r="AB2475" i="10" s="1"/>
  <c r="AC2475" i="10" s="1"/>
  <c r="T2476" i="10" l="1"/>
  <c r="U2476" i="10" s="1"/>
  <c r="V2476" i="10" s="1"/>
  <c r="W2476" i="10" s="1"/>
  <c r="X2476" i="10" s="1"/>
  <c r="Y2476" i="10" s="1"/>
  <c r="Z2476" i="10" s="1"/>
  <c r="AA2476" i="10" s="1"/>
  <c r="AB2476" i="10" s="1"/>
  <c r="AC2476" i="10" s="1"/>
  <c r="M2477" i="10"/>
  <c r="O2477" i="10"/>
  <c r="L2477" i="10"/>
  <c r="D2478" i="10"/>
  <c r="R2477" i="10"/>
  <c r="G2477" i="10" s="1"/>
  <c r="N2477" i="10"/>
  <c r="Q2477" i="10"/>
  <c r="I2477" i="10"/>
  <c r="P2477" i="10"/>
  <c r="K2477" i="10"/>
  <c r="H2477" i="10"/>
  <c r="S2477" i="10" s="1"/>
  <c r="J2477" i="10"/>
  <c r="H2478" i="10" l="1"/>
  <c r="S2478" i="10" s="1"/>
  <c r="R2478" i="10"/>
  <c r="G2478" i="10" s="1"/>
  <c r="L2478" i="10"/>
  <c r="K2478" i="10"/>
  <c r="J2478" i="10"/>
  <c r="O2478" i="10"/>
  <c r="I2478" i="10"/>
  <c r="M2478" i="10"/>
  <c r="Q2478" i="10"/>
  <c r="D2479" i="10"/>
  <c r="P2478" i="10"/>
  <c r="N2478" i="10"/>
  <c r="T2477" i="10"/>
  <c r="U2477" i="10" s="1"/>
  <c r="V2477" i="10" s="1"/>
  <c r="W2477" i="10" s="1"/>
  <c r="X2477" i="10" s="1"/>
  <c r="Y2477" i="10" s="1"/>
  <c r="Z2477" i="10" s="1"/>
  <c r="AA2477" i="10" s="1"/>
  <c r="AB2477" i="10" s="1"/>
  <c r="AC2477" i="10" s="1"/>
  <c r="T2478" i="10" l="1"/>
  <c r="U2478" i="10" s="1"/>
  <c r="V2478" i="10" s="1"/>
  <c r="W2478" i="10" s="1"/>
  <c r="X2478" i="10" s="1"/>
  <c r="Y2478" i="10" s="1"/>
  <c r="Z2478" i="10" s="1"/>
  <c r="AA2478" i="10" s="1"/>
  <c r="AB2478" i="10" s="1"/>
  <c r="AC2478" i="10" s="1"/>
  <c r="H2479" i="10"/>
  <c r="S2479" i="10" s="1"/>
  <c r="L2479" i="10"/>
  <c r="P2479" i="10"/>
  <c r="O2479" i="10"/>
  <c r="I2479" i="10"/>
  <c r="Q2479" i="10"/>
  <c r="K2479" i="10"/>
  <c r="D2480" i="10"/>
  <c r="N2479" i="10"/>
  <c r="R2479" i="10"/>
  <c r="G2479" i="10" s="1"/>
  <c r="M2479" i="10"/>
  <c r="J2479" i="10"/>
  <c r="T2479" i="10" l="1"/>
  <c r="U2479" i="10" s="1"/>
  <c r="V2479" i="10" s="1"/>
  <c r="W2479" i="10" s="1"/>
  <c r="X2479" i="10" s="1"/>
  <c r="Y2479" i="10" s="1"/>
  <c r="Z2479" i="10" s="1"/>
  <c r="AA2479" i="10" s="1"/>
  <c r="AB2479" i="10" s="1"/>
  <c r="AC2479" i="10" s="1"/>
  <c r="O2480" i="10"/>
  <c r="I2480" i="10"/>
  <c r="D2481" i="10"/>
  <c r="M2480" i="10"/>
  <c r="H2480" i="10"/>
  <c r="S2480" i="10" s="1"/>
  <c r="N2480" i="10"/>
  <c r="P2480" i="10"/>
  <c r="Q2480" i="10"/>
  <c r="L2480" i="10"/>
  <c r="J2480" i="10"/>
  <c r="K2480" i="10"/>
  <c r="R2480" i="10"/>
  <c r="G2480" i="10" s="1"/>
  <c r="P2481" i="10" l="1"/>
  <c r="D2482" i="10"/>
  <c r="R2481" i="10"/>
  <c r="G2481" i="10" s="1"/>
  <c r="Q2481" i="10"/>
  <c r="O2481" i="10"/>
  <c r="H2481" i="10"/>
  <c r="S2481" i="10" s="1"/>
  <c r="K2481" i="10"/>
  <c r="M2481" i="10"/>
  <c r="L2481" i="10"/>
  <c r="N2481" i="10"/>
  <c r="J2481" i="10"/>
  <c r="I2481" i="10"/>
  <c r="T2480" i="10"/>
  <c r="U2480" i="10" s="1"/>
  <c r="V2480" i="10" s="1"/>
  <c r="W2480" i="10" s="1"/>
  <c r="X2480" i="10" s="1"/>
  <c r="Y2480" i="10" s="1"/>
  <c r="Z2480" i="10" s="1"/>
  <c r="AA2480" i="10" s="1"/>
  <c r="AB2480" i="10" s="1"/>
  <c r="AC2480" i="10" s="1"/>
  <c r="T2481" i="10" l="1"/>
  <c r="U2481" i="10" s="1"/>
  <c r="V2481" i="10" s="1"/>
  <c r="W2481" i="10" s="1"/>
  <c r="X2481" i="10" s="1"/>
  <c r="Y2481" i="10" s="1"/>
  <c r="Z2481" i="10" s="1"/>
  <c r="AA2481" i="10" s="1"/>
  <c r="AB2481" i="10" s="1"/>
  <c r="AC2481" i="10" s="1"/>
  <c r="H2482" i="10"/>
  <c r="S2482" i="10" s="1"/>
  <c r="N2482" i="10"/>
  <c r="O2482" i="10"/>
  <c r="I2482" i="10"/>
  <c r="Q2482" i="10"/>
  <c r="M2482" i="10"/>
  <c r="L2482" i="10"/>
  <c r="D2483" i="10"/>
  <c r="J2482" i="10"/>
  <c r="K2482" i="10"/>
  <c r="R2482" i="10"/>
  <c r="G2482" i="10" s="1"/>
  <c r="P2482" i="10"/>
  <c r="T2482" i="10" l="1"/>
  <c r="U2482" i="10" s="1"/>
  <c r="V2482" i="10" s="1"/>
  <c r="W2482" i="10" s="1"/>
  <c r="X2482" i="10" s="1"/>
  <c r="Y2482" i="10" s="1"/>
  <c r="Z2482" i="10" s="1"/>
  <c r="AA2482" i="10" s="1"/>
  <c r="AB2482" i="10" s="1"/>
  <c r="AC2482" i="10" s="1"/>
  <c r="O2483" i="10"/>
  <c r="D2484" i="10"/>
  <c r="N2483" i="10"/>
  <c r="H2483" i="10"/>
  <c r="S2483" i="10" s="1"/>
  <c r="Q2483" i="10"/>
  <c r="I2483" i="10"/>
  <c r="M2483" i="10"/>
  <c r="R2483" i="10"/>
  <c r="G2483" i="10" s="1"/>
  <c r="K2483" i="10"/>
  <c r="P2483" i="10"/>
  <c r="L2483" i="10"/>
  <c r="J2483" i="10"/>
  <c r="T2483" i="10" l="1"/>
  <c r="U2483" i="10" s="1"/>
  <c r="V2483" i="10" s="1"/>
  <c r="W2483" i="10" s="1"/>
  <c r="X2483" i="10" s="1"/>
  <c r="Y2483" i="10" s="1"/>
  <c r="Z2483" i="10" s="1"/>
  <c r="AA2483" i="10" s="1"/>
  <c r="AB2483" i="10" s="1"/>
  <c r="AC2483" i="10" s="1"/>
  <c r="R2484" i="10"/>
  <c r="G2484" i="10" s="1"/>
  <c r="M2484" i="10"/>
  <c r="J2484" i="10"/>
  <c r="H2484" i="10"/>
  <c r="S2484" i="10" s="1"/>
  <c r="P2484" i="10"/>
  <c r="K2484" i="10"/>
  <c r="N2484" i="10"/>
  <c r="D2485" i="10"/>
  <c r="O2484" i="10"/>
  <c r="I2484" i="10"/>
  <c r="L2484" i="10"/>
  <c r="Q2484" i="10"/>
  <c r="T2484" i="10" l="1"/>
  <c r="U2484" i="10" s="1"/>
  <c r="V2484" i="10" s="1"/>
  <c r="W2484" i="10" s="1"/>
  <c r="X2484" i="10" s="1"/>
  <c r="Y2484" i="10" s="1"/>
  <c r="Z2484" i="10" s="1"/>
  <c r="AA2484" i="10" s="1"/>
  <c r="AB2484" i="10" s="1"/>
  <c r="AC2484" i="10" s="1"/>
  <c r="H2485" i="10"/>
  <c r="S2485" i="10" s="1"/>
  <c r="N2485" i="10"/>
  <c r="D2486" i="10"/>
  <c r="O2485" i="10"/>
  <c r="M2485" i="10"/>
  <c r="R2485" i="10"/>
  <c r="G2485" i="10" s="1"/>
  <c r="K2485" i="10"/>
  <c r="J2485" i="10"/>
  <c r="P2485" i="10"/>
  <c r="I2485" i="10"/>
  <c r="Q2485" i="10"/>
  <c r="L2485" i="10"/>
  <c r="I2486" i="10" l="1"/>
  <c r="R2486" i="10"/>
  <c r="G2486" i="10" s="1"/>
  <c r="O2486" i="10"/>
  <c r="P2486" i="10"/>
  <c r="L2486" i="10"/>
  <c r="N2486" i="10"/>
  <c r="D2487" i="10"/>
  <c r="K2486" i="10"/>
  <c r="H2486" i="10"/>
  <c r="S2486" i="10" s="1"/>
  <c r="Q2486" i="10"/>
  <c r="J2486" i="10"/>
  <c r="M2486" i="10"/>
  <c r="T2485" i="10"/>
  <c r="U2485" i="10" s="1"/>
  <c r="V2485" i="10" s="1"/>
  <c r="W2485" i="10" s="1"/>
  <c r="X2485" i="10" s="1"/>
  <c r="Y2485" i="10" s="1"/>
  <c r="Z2485" i="10" s="1"/>
  <c r="AA2485" i="10" s="1"/>
  <c r="AB2485" i="10" s="1"/>
  <c r="AC2485" i="10" s="1"/>
  <c r="M2487" i="10" l="1"/>
  <c r="H2487" i="10"/>
  <c r="S2487" i="10" s="1"/>
  <c r="J2487" i="10"/>
  <c r="O2487" i="10"/>
  <c r="R2487" i="10"/>
  <c r="G2487" i="10" s="1"/>
  <c r="L2487" i="10"/>
  <c r="K2487" i="10"/>
  <c r="Q2487" i="10"/>
  <c r="I2487" i="10"/>
  <c r="P2487" i="10"/>
  <c r="N2487" i="10"/>
  <c r="D2488" i="10"/>
  <c r="T2486" i="10"/>
  <c r="U2486" i="10" s="1"/>
  <c r="V2486" i="10" s="1"/>
  <c r="W2486" i="10" s="1"/>
  <c r="X2486" i="10" s="1"/>
  <c r="Y2486" i="10" s="1"/>
  <c r="Z2486" i="10" s="1"/>
  <c r="AA2486" i="10" s="1"/>
  <c r="AB2486" i="10" s="1"/>
  <c r="AC2486" i="10" s="1"/>
  <c r="T2487" i="10" l="1"/>
  <c r="U2487" i="10" s="1"/>
  <c r="V2487" i="10" s="1"/>
  <c r="W2487" i="10" s="1"/>
  <c r="X2487" i="10" s="1"/>
  <c r="Y2487" i="10" s="1"/>
  <c r="Z2487" i="10" s="1"/>
  <c r="AA2487" i="10" s="1"/>
  <c r="AB2487" i="10" s="1"/>
  <c r="AC2487" i="10" s="1"/>
  <c r="H2488" i="10"/>
  <c r="S2488" i="10" s="1"/>
  <c r="D2489" i="10"/>
  <c r="Q2488" i="10"/>
  <c r="M2488" i="10"/>
  <c r="J2488" i="10"/>
  <c r="I2488" i="10"/>
  <c r="L2488" i="10"/>
  <c r="N2488" i="10"/>
  <c r="P2488" i="10"/>
  <c r="R2488" i="10"/>
  <c r="G2488" i="10" s="1"/>
  <c r="O2488" i="10"/>
  <c r="K2488" i="10"/>
  <c r="H2489" i="10" l="1"/>
  <c r="S2489" i="10" s="1"/>
  <c r="Q2489" i="10"/>
  <c r="M2489" i="10"/>
  <c r="O2489" i="10"/>
  <c r="K2489" i="10"/>
  <c r="N2489" i="10"/>
  <c r="D2490" i="10"/>
  <c r="L2489" i="10"/>
  <c r="R2489" i="10"/>
  <c r="G2489" i="10" s="1"/>
  <c r="J2489" i="10"/>
  <c r="P2489" i="10"/>
  <c r="I2489" i="10"/>
  <c r="T2488" i="10"/>
  <c r="U2488" i="10" s="1"/>
  <c r="V2488" i="10" s="1"/>
  <c r="W2488" i="10" s="1"/>
  <c r="X2488" i="10" s="1"/>
  <c r="Y2488" i="10" s="1"/>
  <c r="Z2488" i="10" s="1"/>
  <c r="AA2488" i="10" s="1"/>
  <c r="AB2488" i="10" s="1"/>
  <c r="AC2488" i="10" s="1"/>
  <c r="H2490" i="10" l="1"/>
  <c r="S2490" i="10" s="1"/>
  <c r="D2491" i="10"/>
  <c r="N2490" i="10"/>
  <c r="P2490" i="10"/>
  <c r="K2490" i="10"/>
  <c r="L2490" i="10"/>
  <c r="J2490" i="10"/>
  <c r="I2490" i="10"/>
  <c r="Q2490" i="10"/>
  <c r="R2490" i="10"/>
  <c r="G2490" i="10" s="1"/>
  <c r="O2490" i="10"/>
  <c r="M2490" i="10"/>
  <c r="T2489" i="10"/>
  <c r="U2489" i="10" s="1"/>
  <c r="V2489" i="10" s="1"/>
  <c r="W2489" i="10" s="1"/>
  <c r="X2489" i="10" s="1"/>
  <c r="Y2489" i="10" s="1"/>
  <c r="Z2489" i="10" s="1"/>
  <c r="AA2489" i="10" s="1"/>
  <c r="AB2489" i="10" s="1"/>
  <c r="AC2489" i="10" s="1"/>
  <c r="H2491" i="10" l="1"/>
  <c r="S2491" i="10" s="1"/>
  <c r="R2491" i="10"/>
  <c r="G2491" i="10" s="1"/>
  <c r="P2491" i="10"/>
  <c r="Q2491" i="10"/>
  <c r="M2491" i="10"/>
  <c r="L2491" i="10"/>
  <c r="D2492" i="10"/>
  <c r="J2491" i="10"/>
  <c r="I2491" i="10"/>
  <c r="K2491" i="10"/>
  <c r="O2491" i="10"/>
  <c r="N2491" i="10"/>
  <c r="T2490" i="10"/>
  <c r="U2490" i="10" s="1"/>
  <c r="V2490" i="10" s="1"/>
  <c r="W2490" i="10" s="1"/>
  <c r="X2490" i="10" s="1"/>
  <c r="Y2490" i="10" s="1"/>
  <c r="Z2490" i="10" s="1"/>
  <c r="AA2490" i="10" s="1"/>
  <c r="AB2490" i="10" s="1"/>
  <c r="AC2490" i="10" s="1"/>
  <c r="D2493" i="10" l="1"/>
  <c r="O2492" i="10"/>
  <c r="H2492" i="10"/>
  <c r="S2492" i="10" s="1"/>
  <c r="J2492" i="10"/>
  <c r="N2492" i="10"/>
  <c r="K2492" i="10"/>
  <c r="L2492" i="10"/>
  <c r="I2492" i="10"/>
  <c r="R2492" i="10"/>
  <c r="G2492" i="10" s="1"/>
  <c r="Q2492" i="10"/>
  <c r="M2492" i="10"/>
  <c r="P2492" i="10"/>
  <c r="T2491" i="10"/>
  <c r="U2491" i="10" s="1"/>
  <c r="V2491" i="10" s="1"/>
  <c r="W2491" i="10" s="1"/>
  <c r="X2491" i="10" s="1"/>
  <c r="Y2491" i="10" s="1"/>
  <c r="Z2491" i="10" s="1"/>
  <c r="AA2491" i="10" s="1"/>
  <c r="AB2491" i="10" s="1"/>
  <c r="AC2491" i="10" s="1"/>
  <c r="T2492" i="10" l="1"/>
  <c r="U2492" i="10" s="1"/>
  <c r="V2492" i="10" s="1"/>
  <c r="W2492" i="10" s="1"/>
  <c r="X2492" i="10" s="1"/>
  <c r="Y2492" i="10" s="1"/>
  <c r="Z2492" i="10" s="1"/>
  <c r="AA2492" i="10" s="1"/>
  <c r="AB2492" i="10" s="1"/>
  <c r="AC2492" i="10" s="1"/>
  <c r="H2493" i="10"/>
  <c r="S2493" i="10" s="1"/>
  <c r="N2493" i="10"/>
  <c r="J2493" i="10"/>
  <c r="Q2493" i="10"/>
  <c r="I2493" i="10"/>
  <c r="K2493" i="10"/>
  <c r="M2493" i="10"/>
  <c r="O2493" i="10"/>
  <c r="L2493" i="10"/>
  <c r="D2494" i="10"/>
  <c r="P2493" i="10"/>
  <c r="R2493" i="10"/>
  <c r="G2493" i="10" s="1"/>
  <c r="T2493" i="10" l="1"/>
  <c r="U2493" i="10" s="1"/>
  <c r="V2493" i="10" s="1"/>
  <c r="W2493" i="10" s="1"/>
  <c r="X2493" i="10" s="1"/>
  <c r="Y2493" i="10" s="1"/>
  <c r="Z2493" i="10" s="1"/>
  <c r="AA2493" i="10" s="1"/>
  <c r="AB2493" i="10" s="1"/>
  <c r="AC2493" i="10" s="1"/>
  <c r="Q2494" i="10"/>
  <c r="J2494" i="10"/>
  <c r="K2494" i="10"/>
  <c r="M2494" i="10"/>
  <c r="D2495" i="10"/>
  <c r="L2494" i="10"/>
  <c r="H2494" i="10"/>
  <c r="S2494" i="10" s="1"/>
  <c r="O2494" i="10"/>
  <c r="N2494" i="10"/>
  <c r="I2494" i="10"/>
  <c r="R2494" i="10"/>
  <c r="G2494" i="10" s="1"/>
  <c r="P2494" i="10"/>
  <c r="T2494" i="10" l="1"/>
  <c r="U2494" i="10" s="1"/>
  <c r="V2494" i="10" s="1"/>
  <c r="W2494" i="10" s="1"/>
  <c r="X2494" i="10" s="1"/>
  <c r="Y2494" i="10" s="1"/>
  <c r="Z2494" i="10" s="1"/>
  <c r="AA2494" i="10" s="1"/>
  <c r="AB2494" i="10" s="1"/>
  <c r="AC2494" i="10" s="1"/>
  <c r="H2495" i="10"/>
  <c r="S2495" i="10" s="1"/>
  <c r="K2495" i="10"/>
  <c r="M2495" i="10"/>
  <c r="R2495" i="10"/>
  <c r="G2495" i="10" s="1"/>
  <c r="O2495" i="10"/>
  <c r="P2495" i="10"/>
  <c r="I2495" i="10"/>
  <c r="L2495" i="10"/>
  <c r="N2495" i="10"/>
  <c r="Q2495" i="10"/>
  <c r="D2496" i="10"/>
  <c r="J2495" i="10"/>
  <c r="T2495" i="10" l="1"/>
  <c r="U2495" i="10" s="1"/>
  <c r="V2495" i="10" s="1"/>
  <c r="W2495" i="10" s="1"/>
  <c r="X2495" i="10" s="1"/>
  <c r="Y2495" i="10" s="1"/>
  <c r="Z2495" i="10" s="1"/>
  <c r="AA2495" i="10" s="1"/>
  <c r="AB2495" i="10" s="1"/>
  <c r="AC2495" i="10" s="1"/>
  <c r="H2496" i="10"/>
  <c r="S2496" i="10" s="1"/>
  <c r="J2496" i="10"/>
  <c r="I2496" i="10"/>
  <c r="P2496" i="10"/>
  <c r="D2497" i="10"/>
  <c r="R2496" i="10"/>
  <c r="G2496" i="10" s="1"/>
  <c r="Q2496" i="10"/>
  <c r="N2496" i="10"/>
  <c r="K2496" i="10"/>
  <c r="M2496" i="10"/>
  <c r="L2496" i="10"/>
  <c r="O2496" i="10"/>
  <c r="H2497" i="10" l="1"/>
  <c r="S2497" i="10" s="1"/>
  <c r="P2497" i="10"/>
  <c r="L2497" i="10"/>
  <c r="Q2497" i="10"/>
  <c r="N2497" i="10"/>
  <c r="M2497" i="10"/>
  <c r="K2497" i="10"/>
  <c r="R2497" i="10"/>
  <c r="G2497" i="10" s="1"/>
  <c r="J2497" i="10"/>
  <c r="O2497" i="10"/>
  <c r="D2498" i="10"/>
  <c r="I2497" i="10"/>
  <c r="T2496" i="10"/>
  <c r="U2496" i="10" s="1"/>
  <c r="V2496" i="10" s="1"/>
  <c r="W2496" i="10" s="1"/>
  <c r="X2496" i="10" s="1"/>
  <c r="Y2496" i="10" s="1"/>
  <c r="Z2496" i="10" s="1"/>
  <c r="AA2496" i="10" s="1"/>
  <c r="AB2496" i="10" s="1"/>
  <c r="AC2496" i="10" s="1"/>
  <c r="H2498" i="10" l="1"/>
  <c r="S2498" i="10" s="1"/>
  <c r="K2498" i="10"/>
  <c r="Q2498" i="10"/>
  <c r="J2498" i="10"/>
  <c r="L2498" i="10"/>
  <c r="O2498" i="10"/>
  <c r="M2498" i="10"/>
  <c r="R2498" i="10"/>
  <c r="G2498" i="10" s="1"/>
  <c r="D2499" i="10"/>
  <c r="I2498" i="10"/>
  <c r="P2498" i="10"/>
  <c r="N2498" i="10"/>
  <c r="T2497" i="10"/>
  <c r="U2497" i="10" s="1"/>
  <c r="V2497" i="10" s="1"/>
  <c r="W2497" i="10" s="1"/>
  <c r="X2497" i="10" s="1"/>
  <c r="Y2497" i="10" s="1"/>
  <c r="Z2497" i="10" s="1"/>
  <c r="AA2497" i="10" s="1"/>
  <c r="AB2497" i="10" s="1"/>
  <c r="AC2497" i="10" s="1"/>
  <c r="Q2499" i="10" l="1"/>
  <c r="P2499" i="10"/>
  <c r="D2500" i="10"/>
  <c r="J2499" i="10"/>
  <c r="O2499" i="10"/>
  <c r="R2499" i="10"/>
  <c r="G2499" i="10" s="1"/>
  <c r="K2499" i="10"/>
  <c r="N2499" i="10"/>
  <c r="M2499" i="10"/>
  <c r="H2499" i="10"/>
  <c r="S2499" i="10" s="1"/>
  <c r="I2499" i="10"/>
  <c r="L2499" i="10"/>
  <c r="T2498" i="10"/>
  <c r="U2498" i="10" s="1"/>
  <c r="V2498" i="10" s="1"/>
  <c r="W2498" i="10" s="1"/>
  <c r="X2498" i="10" s="1"/>
  <c r="Y2498" i="10" s="1"/>
  <c r="Z2498" i="10" s="1"/>
  <c r="AA2498" i="10" s="1"/>
  <c r="AB2498" i="10" s="1"/>
  <c r="AC2498" i="10" s="1"/>
  <c r="P2500" i="10" l="1"/>
  <c r="O2500" i="10"/>
  <c r="N2500" i="10"/>
  <c r="M2500" i="10"/>
  <c r="L2500" i="10"/>
  <c r="I2500" i="10"/>
  <c r="R2500" i="10"/>
  <c r="G2500" i="10" s="1"/>
  <c r="K2500" i="10"/>
  <c r="D2501" i="10"/>
  <c r="J2500" i="10"/>
  <c r="H2500" i="10"/>
  <c r="S2500" i="10" s="1"/>
  <c r="Q2500" i="10"/>
  <c r="T2499" i="10"/>
  <c r="U2499" i="10" s="1"/>
  <c r="V2499" i="10" s="1"/>
  <c r="W2499" i="10" s="1"/>
  <c r="X2499" i="10" s="1"/>
  <c r="Y2499" i="10" s="1"/>
  <c r="Z2499" i="10" s="1"/>
  <c r="AA2499" i="10" s="1"/>
  <c r="AB2499" i="10" s="1"/>
  <c r="AC2499" i="10" s="1"/>
  <c r="T2500" i="10" l="1"/>
  <c r="U2500" i="10" s="1"/>
  <c r="V2500" i="10" s="1"/>
  <c r="W2500" i="10" s="1"/>
  <c r="X2500" i="10" s="1"/>
  <c r="Y2500" i="10" s="1"/>
  <c r="Z2500" i="10" s="1"/>
  <c r="AA2500" i="10" s="1"/>
  <c r="AB2500" i="10" s="1"/>
  <c r="AC2500" i="10" s="1"/>
  <c r="M2501" i="10"/>
  <c r="P2501" i="10"/>
  <c r="D2502" i="10"/>
  <c r="Q2501" i="10"/>
  <c r="H2501" i="10"/>
  <c r="S2501" i="10" s="1"/>
  <c r="J2501" i="10"/>
  <c r="K2501" i="10"/>
  <c r="R2501" i="10"/>
  <c r="G2501" i="10" s="1"/>
  <c r="N2501" i="10"/>
  <c r="O2501" i="10"/>
  <c r="L2501" i="10"/>
  <c r="I2501" i="10"/>
  <c r="T2501" i="10" l="1"/>
  <c r="U2501" i="10" s="1"/>
  <c r="V2501" i="10" s="1"/>
  <c r="W2501" i="10" s="1"/>
  <c r="X2501" i="10" s="1"/>
  <c r="Y2501" i="10" s="1"/>
  <c r="Z2501" i="10" s="1"/>
  <c r="AA2501" i="10" s="1"/>
  <c r="AB2501" i="10" s="1"/>
  <c r="AC2501" i="10" s="1"/>
  <c r="N2502" i="10"/>
  <c r="O2502" i="10"/>
  <c r="D2503" i="10"/>
  <c r="K2502" i="10"/>
  <c r="J2502" i="10"/>
  <c r="Q2502" i="10"/>
  <c r="H2502" i="10"/>
  <c r="S2502" i="10" s="1"/>
  <c r="I2502" i="10"/>
  <c r="P2502" i="10"/>
  <c r="L2502" i="10"/>
  <c r="R2502" i="10"/>
  <c r="G2502" i="10" s="1"/>
  <c r="M2502" i="10"/>
  <c r="T2502" i="10" l="1"/>
  <c r="U2502" i="10" s="1"/>
  <c r="V2502" i="10" s="1"/>
  <c r="W2502" i="10" s="1"/>
  <c r="X2502" i="10" s="1"/>
  <c r="Y2502" i="10" s="1"/>
  <c r="Z2502" i="10" s="1"/>
  <c r="AA2502" i="10" s="1"/>
  <c r="AB2502" i="10" s="1"/>
  <c r="AC2502" i="10" s="1"/>
  <c r="H2503" i="10"/>
  <c r="S2503" i="10" s="1"/>
  <c r="I2503" i="10"/>
  <c r="M2503" i="10"/>
  <c r="K2503" i="10"/>
  <c r="N2503" i="10"/>
  <c r="O2503" i="10"/>
  <c r="P2503" i="10"/>
  <c r="D2504" i="10"/>
  <c r="R2503" i="10"/>
  <c r="G2503" i="10" s="1"/>
  <c r="L2503" i="10"/>
  <c r="Q2503" i="10"/>
  <c r="J2503" i="10"/>
  <c r="T2503" i="10" l="1"/>
  <c r="U2503" i="10" s="1"/>
  <c r="V2503" i="10" s="1"/>
  <c r="W2503" i="10" s="1"/>
  <c r="X2503" i="10" s="1"/>
  <c r="Y2503" i="10" s="1"/>
  <c r="Z2503" i="10" s="1"/>
  <c r="AA2503" i="10" s="1"/>
  <c r="AB2503" i="10" s="1"/>
  <c r="AC2503" i="10" s="1"/>
  <c r="H2504" i="10"/>
  <c r="S2504" i="10" s="1"/>
  <c r="K2504" i="10"/>
  <c r="D2505" i="10"/>
  <c r="O2504" i="10"/>
  <c r="I2504" i="10"/>
  <c r="M2504" i="10"/>
  <c r="N2504" i="10"/>
  <c r="R2504" i="10"/>
  <c r="G2504" i="10" s="1"/>
  <c r="Q2504" i="10"/>
  <c r="J2504" i="10"/>
  <c r="L2504" i="10"/>
  <c r="P2504" i="10"/>
  <c r="H2505" i="10" l="1"/>
  <c r="S2505" i="10" s="1"/>
  <c r="P2505" i="10"/>
  <c r="K2505" i="10"/>
  <c r="R2505" i="10"/>
  <c r="G2505" i="10" s="1"/>
  <c r="J2505" i="10"/>
  <c r="N2505" i="10"/>
  <c r="Q2505" i="10"/>
  <c r="D2506" i="10"/>
  <c r="O2505" i="10"/>
  <c r="M2505" i="10"/>
  <c r="I2505" i="10"/>
  <c r="L2505" i="10"/>
  <c r="T2504" i="10"/>
  <c r="U2504" i="10" s="1"/>
  <c r="V2504" i="10" s="1"/>
  <c r="W2504" i="10" s="1"/>
  <c r="X2504" i="10" s="1"/>
  <c r="Y2504" i="10" s="1"/>
  <c r="Z2504" i="10" s="1"/>
  <c r="AA2504" i="10" s="1"/>
  <c r="AB2504" i="10" s="1"/>
  <c r="AC2504" i="10" s="1"/>
  <c r="H2506" i="10" l="1"/>
  <c r="S2506" i="10" s="1"/>
  <c r="I2506" i="10"/>
  <c r="D2507" i="10"/>
  <c r="P2506" i="10"/>
  <c r="M2506" i="10"/>
  <c r="O2506" i="10"/>
  <c r="L2506" i="10"/>
  <c r="R2506" i="10"/>
  <c r="G2506" i="10" s="1"/>
  <c r="Q2506" i="10"/>
  <c r="N2506" i="10"/>
  <c r="K2506" i="10"/>
  <c r="J2506" i="10"/>
  <c r="T2505" i="10"/>
  <c r="U2505" i="10" s="1"/>
  <c r="V2505" i="10" s="1"/>
  <c r="W2505" i="10" s="1"/>
  <c r="X2505" i="10" s="1"/>
  <c r="Y2505" i="10" s="1"/>
  <c r="Z2505" i="10" s="1"/>
  <c r="AA2505" i="10" s="1"/>
  <c r="AB2505" i="10" s="1"/>
  <c r="AC2505" i="10" s="1"/>
  <c r="H2507" i="10" l="1"/>
  <c r="S2507" i="10" s="1"/>
  <c r="R2507" i="10"/>
  <c r="G2507" i="10" s="1"/>
  <c r="P2507" i="10"/>
  <c r="L2507" i="10"/>
  <c r="K2507" i="10"/>
  <c r="O2507" i="10"/>
  <c r="I2507" i="10"/>
  <c r="Q2507" i="10"/>
  <c r="D2508" i="10"/>
  <c r="J2507" i="10"/>
  <c r="N2507" i="10"/>
  <c r="M2507" i="10"/>
  <c r="T2506" i="10"/>
  <c r="U2506" i="10" s="1"/>
  <c r="V2506" i="10" s="1"/>
  <c r="W2506" i="10" s="1"/>
  <c r="X2506" i="10" s="1"/>
  <c r="Y2506" i="10" s="1"/>
  <c r="Z2506" i="10" s="1"/>
  <c r="AA2506" i="10" s="1"/>
  <c r="AB2506" i="10" s="1"/>
  <c r="AC2506" i="10" s="1"/>
  <c r="H2508" i="10" l="1"/>
  <c r="S2508" i="10" s="1"/>
  <c r="R2508" i="10"/>
  <c r="G2508" i="10" s="1"/>
  <c r="D2509" i="10"/>
  <c r="L2508" i="10"/>
  <c r="Q2508" i="10"/>
  <c r="J2508" i="10"/>
  <c r="I2508" i="10"/>
  <c r="P2508" i="10"/>
  <c r="O2508" i="10"/>
  <c r="M2508" i="10"/>
  <c r="K2508" i="10"/>
  <c r="N2508" i="10"/>
  <c r="T2507" i="10"/>
  <c r="U2507" i="10" s="1"/>
  <c r="V2507" i="10" s="1"/>
  <c r="W2507" i="10" s="1"/>
  <c r="X2507" i="10" s="1"/>
  <c r="Y2507" i="10" s="1"/>
  <c r="Z2507" i="10" s="1"/>
  <c r="AA2507" i="10" s="1"/>
  <c r="AB2507" i="10" s="1"/>
  <c r="AC2507" i="10" s="1"/>
  <c r="H2509" i="10" l="1"/>
  <c r="S2509" i="10" s="1"/>
  <c r="N2509" i="10"/>
  <c r="L2509" i="10"/>
  <c r="K2509" i="10"/>
  <c r="O2509" i="10"/>
  <c r="I2509" i="10"/>
  <c r="M2509" i="10"/>
  <c r="P2509" i="10"/>
  <c r="D2510" i="10"/>
  <c r="R2509" i="10"/>
  <c r="G2509" i="10" s="1"/>
  <c r="Q2509" i="10"/>
  <c r="J2509" i="10"/>
  <c r="T2508" i="10"/>
  <c r="U2508" i="10" s="1"/>
  <c r="V2508" i="10" s="1"/>
  <c r="W2508" i="10" s="1"/>
  <c r="X2508" i="10" s="1"/>
  <c r="Y2508" i="10" s="1"/>
  <c r="Z2508" i="10" s="1"/>
  <c r="AA2508" i="10" s="1"/>
  <c r="AB2508" i="10" s="1"/>
  <c r="AC2508" i="10" s="1"/>
  <c r="R2510" i="10" l="1"/>
  <c r="G2510" i="10" s="1"/>
  <c r="D2511" i="10"/>
  <c r="M2510" i="10"/>
  <c r="H2510" i="10"/>
  <c r="S2510" i="10" s="1"/>
  <c r="N2510" i="10"/>
  <c r="J2510" i="10"/>
  <c r="P2510" i="10"/>
  <c r="O2510" i="10"/>
  <c r="L2510" i="10"/>
  <c r="Q2510" i="10"/>
  <c r="K2510" i="10"/>
  <c r="I2510" i="10"/>
  <c r="T2509" i="10"/>
  <c r="U2509" i="10" s="1"/>
  <c r="V2509" i="10" s="1"/>
  <c r="W2509" i="10" s="1"/>
  <c r="X2509" i="10" s="1"/>
  <c r="Y2509" i="10" s="1"/>
  <c r="Z2509" i="10" s="1"/>
  <c r="AA2509" i="10" s="1"/>
  <c r="AB2509" i="10" s="1"/>
  <c r="AC2509" i="10" s="1"/>
  <c r="T2510" i="10" l="1"/>
  <c r="U2510" i="10" s="1"/>
  <c r="V2510" i="10" s="1"/>
  <c r="W2510" i="10" s="1"/>
  <c r="X2510" i="10" s="1"/>
  <c r="Y2510" i="10" s="1"/>
  <c r="Z2510" i="10" s="1"/>
  <c r="AA2510" i="10" s="1"/>
  <c r="AB2510" i="10" s="1"/>
  <c r="AC2510" i="10" s="1"/>
  <c r="D2512" i="10"/>
  <c r="L2511" i="10"/>
  <c r="N2511" i="10"/>
  <c r="H2511" i="10"/>
  <c r="S2511" i="10" s="1"/>
  <c r="O2511" i="10"/>
  <c r="M2511" i="10"/>
  <c r="R2511" i="10"/>
  <c r="G2511" i="10" s="1"/>
  <c r="J2511" i="10"/>
  <c r="I2511" i="10"/>
  <c r="P2511" i="10"/>
  <c r="Q2511" i="10"/>
  <c r="K2511" i="10"/>
  <c r="H2512" i="10" l="1"/>
  <c r="S2512" i="10" s="1"/>
  <c r="R2512" i="10"/>
  <c r="G2512" i="10" s="1"/>
  <c r="Q2512" i="10"/>
  <c r="I2512" i="10"/>
  <c r="L2512" i="10"/>
  <c r="O2512" i="10"/>
  <c r="M2512" i="10"/>
  <c r="J2512" i="10"/>
  <c r="N2512" i="10"/>
  <c r="P2512" i="10"/>
  <c r="D2513" i="10"/>
  <c r="K2512" i="10"/>
  <c r="T2511" i="10"/>
  <c r="U2511" i="10" s="1"/>
  <c r="V2511" i="10" s="1"/>
  <c r="W2511" i="10" s="1"/>
  <c r="X2511" i="10" s="1"/>
  <c r="Y2511" i="10" s="1"/>
  <c r="Z2511" i="10" s="1"/>
  <c r="AA2511" i="10" s="1"/>
  <c r="AB2511" i="10" s="1"/>
  <c r="AC2511" i="10" s="1"/>
  <c r="H2513" i="10" l="1"/>
  <c r="S2513" i="10" s="1"/>
  <c r="N2513" i="10"/>
  <c r="R2513" i="10"/>
  <c r="G2513" i="10" s="1"/>
  <c r="M2513" i="10"/>
  <c r="J2513" i="10"/>
  <c r="L2513" i="10"/>
  <c r="I2513" i="10"/>
  <c r="Q2513" i="10"/>
  <c r="D2514" i="10"/>
  <c r="P2513" i="10"/>
  <c r="K2513" i="10"/>
  <c r="O2513" i="10"/>
  <c r="T2512" i="10"/>
  <c r="U2512" i="10" s="1"/>
  <c r="V2512" i="10" s="1"/>
  <c r="W2512" i="10" s="1"/>
  <c r="X2512" i="10" s="1"/>
  <c r="Y2512" i="10" s="1"/>
  <c r="Z2512" i="10" s="1"/>
  <c r="AA2512" i="10" s="1"/>
  <c r="AB2512" i="10" s="1"/>
  <c r="AC2512" i="10" s="1"/>
  <c r="H2514" i="10" l="1"/>
  <c r="S2514" i="10" s="1"/>
  <c r="M2514" i="10"/>
  <c r="L2514" i="10"/>
  <c r="D2515" i="10"/>
  <c r="I2514" i="10"/>
  <c r="Q2514" i="10"/>
  <c r="O2514" i="10"/>
  <c r="R2514" i="10"/>
  <c r="G2514" i="10" s="1"/>
  <c r="P2514" i="10"/>
  <c r="J2514" i="10"/>
  <c r="N2514" i="10"/>
  <c r="K2514" i="10"/>
  <c r="T2513" i="10"/>
  <c r="U2513" i="10" s="1"/>
  <c r="V2513" i="10" s="1"/>
  <c r="W2513" i="10" s="1"/>
  <c r="X2513" i="10" s="1"/>
  <c r="Y2513" i="10" s="1"/>
  <c r="Z2513" i="10" s="1"/>
  <c r="AA2513" i="10" s="1"/>
  <c r="AB2513" i="10" s="1"/>
  <c r="AC2513" i="10" s="1"/>
  <c r="Q2515" i="10" l="1"/>
  <c r="L2515" i="10"/>
  <c r="N2515" i="10"/>
  <c r="P2515" i="10"/>
  <c r="H2515" i="10"/>
  <c r="S2515" i="10" s="1"/>
  <c r="M2515" i="10"/>
  <c r="R2515" i="10"/>
  <c r="G2515" i="10" s="1"/>
  <c r="O2515" i="10"/>
  <c r="J2515" i="10"/>
  <c r="D2516" i="10"/>
  <c r="I2515" i="10"/>
  <c r="K2515" i="10"/>
  <c r="T2514" i="10"/>
  <c r="U2514" i="10" s="1"/>
  <c r="V2514" i="10" s="1"/>
  <c r="W2514" i="10" s="1"/>
  <c r="X2514" i="10" s="1"/>
  <c r="Y2514" i="10" s="1"/>
  <c r="Z2514" i="10" s="1"/>
  <c r="AA2514" i="10" s="1"/>
  <c r="AB2514" i="10" s="1"/>
  <c r="AC2514" i="10" s="1"/>
  <c r="T2515" i="10" l="1"/>
  <c r="U2515" i="10" s="1"/>
  <c r="V2515" i="10" s="1"/>
  <c r="W2515" i="10" s="1"/>
  <c r="X2515" i="10" s="1"/>
  <c r="Y2515" i="10" s="1"/>
  <c r="Z2515" i="10" s="1"/>
  <c r="AA2515" i="10" s="1"/>
  <c r="AB2515" i="10" s="1"/>
  <c r="AC2515" i="10" s="1"/>
  <c r="H2516" i="10"/>
  <c r="S2516" i="10" s="1"/>
  <c r="O2516" i="10"/>
  <c r="Q2516" i="10"/>
  <c r="D2517" i="10"/>
  <c r="K2516" i="10"/>
  <c r="L2516" i="10"/>
  <c r="R2516" i="10"/>
  <c r="G2516" i="10" s="1"/>
  <c r="J2516" i="10"/>
  <c r="I2516" i="10"/>
  <c r="P2516" i="10"/>
  <c r="M2516" i="10"/>
  <c r="N2516" i="10"/>
  <c r="T2516" i="10" l="1"/>
  <c r="U2516" i="10" s="1"/>
  <c r="V2516" i="10" s="1"/>
  <c r="W2516" i="10" s="1"/>
  <c r="X2516" i="10" s="1"/>
  <c r="Y2516" i="10" s="1"/>
  <c r="Z2516" i="10" s="1"/>
  <c r="AA2516" i="10" s="1"/>
  <c r="AB2516" i="10" s="1"/>
  <c r="AC2516" i="10" s="1"/>
  <c r="H2517" i="10"/>
  <c r="S2517" i="10" s="1"/>
  <c r="I2517" i="10"/>
  <c r="Q2517" i="10"/>
  <c r="O2517" i="10"/>
  <c r="N2517" i="10"/>
  <c r="L2517" i="10"/>
  <c r="M2517" i="10"/>
  <c r="R2517" i="10"/>
  <c r="G2517" i="10" s="1"/>
  <c r="K2517" i="10"/>
  <c r="D2518" i="10"/>
  <c r="J2517" i="10"/>
  <c r="P2517" i="10"/>
  <c r="T2517" i="10" l="1"/>
  <c r="U2517" i="10" s="1"/>
  <c r="V2517" i="10" s="1"/>
  <c r="W2517" i="10" s="1"/>
  <c r="X2517" i="10" s="1"/>
  <c r="Y2517" i="10" s="1"/>
  <c r="Z2517" i="10" s="1"/>
  <c r="AA2517" i="10" s="1"/>
  <c r="AB2517" i="10" s="1"/>
  <c r="AC2517" i="10" s="1"/>
  <c r="M2518" i="10"/>
  <c r="D2519" i="10"/>
  <c r="R2518" i="10"/>
  <c r="G2518" i="10" s="1"/>
  <c r="H2518" i="10"/>
  <c r="S2518" i="10" s="1"/>
  <c r="L2518" i="10"/>
  <c r="J2518" i="10"/>
  <c r="I2518" i="10"/>
  <c r="N2518" i="10"/>
  <c r="O2518" i="10"/>
  <c r="K2518" i="10"/>
  <c r="Q2518" i="10"/>
  <c r="P2518" i="10"/>
  <c r="T2518" i="10" l="1"/>
  <c r="U2518" i="10" s="1"/>
  <c r="V2518" i="10" s="1"/>
  <c r="W2518" i="10" s="1"/>
  <c r="X2518" i="10" s="1"/>
  <c r="Y2518" i="10" s="1"/>
  <c r="Z2518" i="10" s="1"/>
  <c r="AA2518" i="10" s="1"/>
  <c r="AB2518" i="10" s="1"/>
  <c r="AC2518" i="10" s="1"/>
  <c r="H2519" i="10"/>
  <c r="S2519" i="10" s="1"/>
  <c r="P2519" i="10"/>
  <c r="K2519" i="10"/>
  <c r="N2519" i="10"/>
  <c r="Q2519" i="10"/>
  <c r="I2519" i="10"/>
  <c r="O2519" i="10"/>
  <c r="M2519" i="10"/>
  <c r="L2519" i="10"/>
  <c r="D2520" i="10"/>
  <c r="R2519" i="10"/>
  <c r="G2519" i="10" s="1"/>
  <c r="J2519" i="10"/>
  <c r="T2519" i="10" l="1"/>
  <c r="U2519" i="10" s="1"/>
  <c r="V2519" i="10" s="1"/>
  <c r="W2519" i="10" s="1"/>
  <c r="X2519" i="10" s="1"/>
  <c r="Y2519" i="10" s="1"/>
  <c r="Z2519" i="10" s="1"/>
  <c r="AA2519" i="10" s="1"/>
  <c r="AB2519" i="10" s="1"/>
  <c r="AC2519" i="10" s="1"/>
  <c r="H2520" i="10"/>
  <c r="S2520" i="10" s="1"/>
  <c r="I2520" i="10"/>
  <c r="N2520" i="10"/>
  <c r="D2521" i="10"/>
  <c r="Q2520" i="10"/>
  <c r="L2520" i="10"/>
  <c r="M2520" i="10"/>
  <c r="R2520" i="10"/>
  <c r="G2520" i="10" s="1"/>
  <c r="K2520" i="10"/>
  <c r="O2520" i="10"/>
  <c r="J2520" i="10"/>
  <c r="P2520" i="10"/>
  <c r="J2521" i="10" l="1"/>
  <c r="K2521" i="10"/>
  <c r="D2522" i="10"/>
  <c r="O2521" i="10"/>
  <c r="I2521" i="10"/>
  <c r="L2521" i="10"/>
  <c r="H2521" i="10"/>
  <c r="S2521" i="10" s="1"/>
  <c r="M2521" i="10"/>
  <c r="Q2521" i="10"/>
  <c r="R2521" i="10"/>
  <c r="G2521" i="10" s="1"/>
  <c r="N2521" i="10"/>
  <c r="P2521" i="10"/>
  <c r="T2520" i="10"/>
  <c r="U2520" i="10" s="1"/>
  <c r="V2520" i="10" s="1"/>
  <c r="W2520" i="10" s="1"/>
  <c r="X2520" i="10" s="1"/>
  <c r="Y2520" i="10" s="1"/>
  <c r="Z2520" i="10" s="1"/>
  <c r="AA2520" i="10" s="1"/>
  <c r="AB2520" i="10" s="1"/>
  <c r="AC2520" i="10" s="1"/>
  <c r="T2521" i="10" l="1"/>
  <c r="U2521" i="10" s="1"/>
  <c r="V2521" i="10" s="1"/>
  <c r="W2521" i="10" s="1"/>
  <c r="X2521" i="10" s="1"/>
  <c r="Y2521" i="10" s="1"/>
  <c r="Z2521" i="10" s="1"/>
  <c r="AA2521" i="10" s="1"/>
  <c r="AB2521" i="10" s="1"/>
  <c r="AC2521" i="10" s="1"/>
  <c r="D2523" i="10"/>
  <c r="N2522" i="10"/>
  <c r="L2522" i="10"/>
  <c r="I2522" i="10"/>
  <c r="H2522" i="10"/>
  <c r="S2522" i="10" s="1"/>
  <c r="O2522" i="10"/>
  <c r="P2522" i="10"/>
  <c r="K2522" i="10"/>
  <c r="R2522" i="10"/>
  <c r="G2522" i="10" s="1"/>
  <c r="J2522" i="10"/>
  <c r="M2522" i="10"/>
  <c r="Q2522" i="10"/>
  <c r="H2523" i="10" l="1"/>
  <c r="S2523" i="10" s="1"/>
  <c r="O2523" i="10"/>
  <c r="J2523" i="10"/>
  <c r="K2523" i="10"/>
  <c r="N2523" i="10"/>
  <c r="Q2523" i="10"/>
  <c r="D2524" i="10"/>
  <c r="L2523" i="10"/>
  <c r="P2523" i="10"/>
  <c r="R2523" i="10"/>
  <c r="G2523" i="10" s="1"/>
  <c r="I2523" i="10"/>
  <c r="M2523" i="10"/>
  <c r="T2522" i="10"/>
  <c r="U2522" i="10" s="1"/>
  <c r="V2522" i="10" s="1"/>
  <c r="W2522" i="10" s="1"/>
  <c r="X2522" i="10" s="1"/>
  <c r="Y2522" i="10" s="1"/>
  <c r="Z2522" i="10" s="1"/>
  <c r="AA2522" i="10" s="1"/>
  <c r="AB2522" i="10" s="1"/>
  <c r="AC2522" i="10" s="1"/>
  <c r="T2523" i="10" l="1"/>
  <c r="U2523" i="10" s="1"/>
  <c r="V2523" i="10" s="1"/>
  <c r="W2523" i="10" s="1"/>
  <c r="X2523" i="10" s="1"/>
  <c r="Y2523" i="10" s="1"/>
  <c r="Z2523" i="10" s="1"/>
  <c r="AA2523" i="10" s="1"/>
  <c r="AB2523" i="10" s="1"/>
  <c r="AC2523" i="10" s="1"/>
  <c r="N2524" i="10"/>
  <c r="I2524" i="10"/>
  <c r="P2524" i="10"/>
  <c r="K2524" i="10"/>
  <c r="D2525" i="10"/>
  <c r="Q2524" i="10"/>
  <c r="M2524" i="10"/>
  <c r="J2524" i="10"/>
  <c r="H2524" i="10"/>
  <c r="S2524" i="10" s="1"/>
  <c r="L2524" i="10"/>
  <c r="O2524" i="10"/>
  <c r="R2524" i="10"/>
  <c r="G2524" i="10" s="1"/>
  <c r="T2524" i="10" l="1"/>
  <c r="U2524" i="10" s="1"/>
  <c r="V2524" i="10" s="1"/>
  <c r="W2524" i="10" s="1"/>
  <c r="X2524" i="10" s="1"/>
  <c r="Y2524" i="10" s="1"/>
  <c r="Z2524" i="10" s="1"/>
  <c r="AA2524" i="10" s="1"/>
  <c r="AB2524" i="10" s="1"/>
  <c r="AC2524" i="10" s="1"/>
  <c r="H2525" i="10"/>
  <c r="S2525" i="10" s="1"/>
  <c r="L2525" i="10"/>
  <c r="O2525" i="10"/>
  <c r="Q2525" i="10"/>
  <c r="P2525" i="10"/>
  <c r="M2525" i="10"/>
  <c r="N2525" i="10"/>
  <c r="J2525" i="10"/>
  <c r="R2525" i="10"/>
  <c r="G2525" i="10" s="1"/>
  <c r="I2525" i="10"/>
  <c r="D2526" i="10"/>
  <c r="K2525" i="10"/>
  <c r="H2526" i="10" l="1"/>
  <c r="S2526" i="10" s="1"/>
  <c r="L2526" i="10"/>
  <c r="R2526" i="10"/>
  <c r="G2526" i="10" s="1"/>
  <c r="O2526" i="10"/>
  <c r="D2527" i="10"/>
  <c r="I2526" i="10"/>
  <c r="M2526" i="10"/>
  <c r="P2526" i="10"/>
  <c r="N2526" i="10"/>
  <c r="K2526" i="10"/>
  <c r="Q2526" i="10"/>
  <c r="J2526" i="10"/>
  <c r="T2525" i="10"/>
  <c r="U2525" i="10" s="1"/>
  <c r="V2525" i="10" s="1"/>
  <c r="W2525" i="10" s="1"/>
  <c r="X2525" i="10" s="1"/>
  <c r="Y2525" i="10" s="1"/>
  <c r="Z2525" i="10" s="1"/>
  <c r="AA2525" i="10" s="1"/>
  <c r="AB2525" i="10" s="1"/>
  <c r="AC2525" i="10" s="1"/>
  <c r="Q2527" i="10" l="1"/>
  <c r="I2527" i="10"/>
  <c r="L2527" i="10"/>
  <c r="N2527" i="10"/>
  <c r="M2527" i="10"/>
  <c r="H2527" i="10"/>
  <c r="S2527" i="10" s="1"/>
  <c r="R2527" i="10"/>
  <c r="G2527" i="10" s="1"/>
  <c r="O2527" i="10"/>
  <c r="P2527" i="10"/>
  <c r="J2527" i="10"/>
  <c r="D2528" i="10"/>
  <c r="K2527" i="10"/>
  <c r="T2526" i="10"/>
  <c r="U2526" i="10" s="1"/>
  <c r="V2526" i="10" s="1"/>
  <c r="W2526" i="10" s="1"/>
  <c r="X2526" i="10" s="1"/>
  <c r="Y2526" i="10" s="1"/>
  <c r="Z2526" i="10" s="1"/>
  <c r="AA2526" i="10" s="1"/>
  <c r="AB2526" i="10" s="1"/>
  <c r="AC2526" i="10" s="1"/>
  <c r="H2528" i="10" l="1"/>
  <c r="S2528" i="10" s="1"/>
  <c r="J2528" i="10"/>
  <c r="L2528" i="10"/>
  <c r="M2528" i="10"/>
  <c r="P2528" i="10"/>
  <c r="D2529" i="10"/>
  <c r="O2528" i="10"/>
  <c r="N2528" i="10"/>
  <c r="I2528" i="10"/>
  <c r="Q2528" i="10"/>
  <c r="R2528" i="10"/>
  <c r="G2528" i="10" s="1"/>
  <c r="K2528" i="10"/>
  <c r="T2527" i="10"/>
  <c r="U2527" i="10" s="1"/>
  <c r="V2527" i="10" s="1"/>
  <c r="W2527" i="10" s="1"/>
  <c r="X2527" i="10" s="1"/>
  <c r="Y2527" i="10" s="1"/>
  <c r="Z2527" i="10" s="1"/>
  <c r="AA2527" i="10" s="1"/>
  <c r="AB2527" i="10" s="1"/>
  <c r="AC2527" i="10" s="1"/>
  <c r="H2529" i="10" l="1"/>
  <c r="S2529" i="10" s="1"/>
  <c r="K2529" i="10"/>
  <c r="J2529" i="10"/>
  <c r="Q2529" i="10"/>
  <c r="N2529" i="10"/>
  <c r="M2529" i="10"/>
  <c r="R2529" i="10"/>
  <c r="G2529" i="10" s="1"/>
  <c r="P2529" i="10"/>
  <c r="O2529" i="10"/>
  <c r="L2529" i="10"/>
  <c r="D2530" i="10"/>
  <c r="I2529" i="10"/>
  <c r="T2528" i="10"/>
  <c r="U2528" i="10" s="1"/>
  <c r="V2528" i="10" s="1"/>
  <c r="W2528" i="10" s="1"/>
  <c r="X2528" i="10" s="1"/>
  <c r="Y2528" i="10" s="1"/>
  <c r="Z2528" i="10" s="1"/>
  <c r="AA2528" i="10" s="1"/>
  <c r="AB2528" i="10" s="1"/>
  <c r="AC2528" i="10" s="1"/>
  <c r="H2530" i="10" l="1"/>
  <c r="S2530" i="10" s="1"/>
  <c r="N2530" i="10"/>
  <c r="R2530" i="10"/>
  <c r="G2530" i="10" s="1"/>
  <c r="L2530" i="10"/>
  <c r="O2530" i="10"/>
  <c r="P2530" i="10"/>
  <c r="I2530" i="10"/>
  <c r="K2530" i="10"/>
  <c r="J2530" i="10"/>
  <c r="D2531" i="10"/>
  <c r="M2530" i="10"/>
  <c r="Q2530" i="10"/>
  <c r="T2529" i="10"/>
  <c r="U2529" i="10" s="1"/>
  <c r="V2529" i="10" s="1"/>
  <c r="W2529" i="10" s="1"/>
  <c r="X2529" i="10" s="1"/>
  <c r="Y2529" i="10" s="1"/>
  <c r="Z2529" i="10" s="1"/>
  <c r="AA2529" i="10" s="1"/>
  <c r="AB2529" i="10" s="1"/>
  <c r="AC2529" i="10" s="1"/>
  <c r="O2531" i="10" l="1"/>
  <c r="L2531" i="10"/>
  <c r="D2532" i="10"/>
  <c r="N2531" i="10"/>
  <c r="M2531" i="10"/>
  <c r="P2531" i="10"/>
  <c r="K2531" i="10"/>
  <c r="R2531" i="10"/>
  <c r="G2531" i="10" s="1"/>
  <c r="Q2531" i="10"/>
  <c r="H2531" i="10"/>
  <c r="S2531" i="10" s="1"/>
  <c r="I2531" i="10"/>
  <c r="J2531" i="10"/>
  <c r="T2530" i="10"/>
  <c r="U2530" i="10" s="1"/>
  <c r="V2530" i="10" s="1"/>
  <c r="W2530" i="10" s="1"/>
  <c r="X2530" i="10" s="1"/>
  <c r="Y2530" i="10" s="1"/>
  <c r="Z2530" i="10" s="1"/>
  <c r="AA2530" i="10" s="1"/>
  <c r="AB2530" i="10" s="1"/>
  <c r="AC2530" i="10" s="1"/>
  <c r="P2532" i="10" l="1"/>
  <c r="R2532" i="10"/>
  <c r="G2532" i="10" s="1"/>
  <c r="K2532" i="10"/>
  <c r="N2532" i="10"/>
  <c r="O2532" i="10"/>
  <c r="M2532" i="10"/>
  <c r="J2532" i="10"/>
  <c r="Q2532" i="10"/>
  <c r="D2533" i="10"/>
  <c r="L2532" i="10"/>
  <c r="H2532" i="10"/>
  <c r="S2532" i="10" s="1"/>
  <c r="I2532" i="10"/>
  <c r="T2531" i="10"/>
  <c r="U2531" i="10" s="1"/>
  <c r="V2531" i="10" s="1"/>
  <c r="W2531" i="10" s="1"/>
  <c r="X2531" i="10" s="1"/>
  <c r="Y2531" i="10" s="1"/>
  <c r="Z2531" i="10" s="1"/>
  <c r="AA2531" i="10" s="1"/>
  <c r="AB2531" i="10" s="1"/>
  <c r="AC2531" i="10" s="1"/>
  <c r="T2532" i="10" l="1"/>
  <c r="U2532" i="10" s="1"/>
  <c r="V2532" i="10" s="1"/>
  <c r="W2532" i="10" s="1"/>
  <c r="X2532" i="10" s="1"/>
  <c r="Y2532" i="10" s="1"/>
  <c r="Z2532" i="10" s="1"/>
  <c r="AA2532" i="10" s="1"/>
  <c r="AB2532" i="10" s="1"/>
  <c r="AC2532" i="10" s="1"/>
  <c r="Q2533" i="10"/>
  <c r="H2533" i="10"/>
  <c r="S2533" i="10" s="1"/>
  <c r="R2533" i="10"/>
  <c r="G2533" i="10" s="1"/>
  <c r="L2533" i="10"/>
  <c r="I2533" i="10"/>
  <c r="P2533" i="10"/>
  <c r="D2534" i="10"/>
  <c r="K2533" i="10"/>
  <c r="O2533" i="10"/>
  <c r="J2533" i="10"/>
  <c r="M2533" i="10"/>
  <c r="N2533" i="10"/>
  <c r="T2533" i="10" l="1"/>
  <c r="U2533" i="10" s="1"/>
  <c r="V2533" i="10" s="1"/>
  <c r="W2533" i="10" s="1"/>
  <c r="X2533" i="10" s="1"/>
  <c r="Y2533" i="10" s="1"/>
  <c r="Z2533" i="10" s="1"/>
  <c r="AA2533" i="10" s="1"/>
  <c r="AB2533" i="10" s="1"/>
  <c r="AC2533" i="10" s="1"/>
  <c r="H2534" i="10"/>
  <c r="S2534" i="10" s="1"/>
  <c r="K2534" i="10"/>
  <c r="D2535" i="10"/>
  <c r="L2534" i="10"/>
  <c r="P2534" i="10"/>
  <c r="Q2534" i="10"/>
  <c r="N2534" i="10"/>
  <c r="R2534" i="10"/>
  <c r="G2534" i="10" s="1"/>
  <c r="I2534" i="10"/>
  <c r="J2534" i="10"/>
  <c r="M2534" i="10"/>
  <c r="O2534" i="10"/>
  <c r="D2536" i="10" l="1"/>
  <c r="N2535" i="10"/>
  <c r="R2535" i="10"/>
  <c r="G2535" i="10" s="1"/>
  <c r="J2535" i="10"/>
  <c r="H2535" i="10"/>
  <c r="S2535" i="10" s="1"/>
  <c r="P2535" i="10"/>
  <c r="I2535" i="10"/>
  <c r="O2535" i="10"/>
  <c r="K2535" i="10"/>
  <c r="L2535" i="10"/>
  <c r="Q2535" i="10"/>
  <c r="M2535" i="10"/>
  <c r="T2534" i="10"/>
  <c r="U2534" i="10" s="1"/>
  <c r="V2534" i="10" s="1"/>
  <c r="W2534" i="10" s="1"/>
  <c r="X2534" i="10" s="1"/>
  <c r="Y2534" i="10" s="1"/>
  <c r="Z2534" i="10" s="1"/>
  <c r="AA2534" i="10" s="1"/>
  <c r="AB2534" i="10" s="1"/>
  <c r="AC2534" i="10" s="1"/>
  <c r="T2535" i="10" l="1"/>
  <c r="U2535" i="10" s="1"/>
  <c r="V2535" i="10" s="1"/>
  <c r="W2535" i="10" s="1"/>
  <c r="X2535" i="10" s="1"/>
  <c r="Y2535" i="10" s="1"/>
  <c r="Z2535" i="10" s="1"/>
  <c r="AA2535" i="10" s="1"/>
  <c r="AB2535" i="10" s="1"/>
  <c r="AC2535" i="10" s="1"/>
  <c r="R2536" i="10"/>
  <c r="G2536" i="10" s="1"/>
  <c r="K2536" i="10"/>
  <c r="P2536" i="10"/>
  <c r="Q2536" i="10"/>
  <c r="N2536" i="10"/>
  <c r="D2537" i="10"/>
  <c r="L2536" i="10"/>
  <c r="H2536" i="10"/>
  <c r="S2536" i="10" s="1"/>
  <c r="O2536" i="10"/>
  <c r="J2536" i="10"/>
  <c r="M2536" i="10"/>
  <c r="I2536" i="10"/>
  <c r="T2536" i="10" l="1"/>
  <c r="U2536" i="10" s="1"/>
  <c r="V2536" i="10" s="1"/>
  <c r="W2536" i="10" s="1"/>
  <c r="X2536" i="10" s="1"/>
  <c r="Y2536" i="10" s="1"/>
  <c r="Z2536" i="10" s="1"/>
  <c r="AA2536" i="10" s="1"/>
  <c r="AB2536" i="10" s="1"/>
  <c r="AC2536" i="10" s="1"/>
  <c r="D2538" i="10"/>
  <c r="M2537" i="10"/>
  <c r="H2537" i="10"/>
  <c r="S2537" i="10" s="1"/>
  <c r="K2537" i="10"/>
  <c r="R2537" i="10"/>
  <c r="G2537" i="10" s="1"/>
  <c r="N2537" i="10"/>
  <c r="P2537" i="10"/>
  <c r="I2537" i="10"/>
  <c r="O2537" i="10"/>
  <c r="J2537" i="10"/>
  <c r="L2537" i="10"/>
  <c r="Q2537" i="10"/>
  <c r="T2537" i="10" l="1"/>
  <c r="U2537" i="10" s="1"/>
  <c r="V2537" i="10" s="1"/>
  <c r="W2537" i="10" s="1"/>
  <c r="X2537" i="10" s="1"/>
  <c r="Y2537" i="10" s="1"/>
  <c r="Z2537" i="10" s="1"/>
  <c r="AA2537" i="10" s="1"/>
  <c r="AB2537" i="10" s="1"/>
  <c r="AC2537" i="10" s="1"/>
  <c r="N2538" i="10"/>
  <c r="H2538" i="10"/>
  <c r="S2538" i="10" s="1"/>
  <c r="L2538" i="10"/>
  <c r="R2538" i="10"/>
  <c r="G2538" i="10" s="1"/>
  <c r="O2538" i="10"/>
  <c r="D2539" i="10"/>
  <c r="Q2538" i="10"/>
  <c r="M2538" i="10"/>
  <c r="I2538" i="10"/>
  <c r="J2538" i="10"/>
  <c r="K2538" i="10"/>
  <c r="P2538" i="10"/>
  <c r="T2538" i="10" l="1"/>
  <c r="U2538" i="10" s="1"/>
  <c r="V2538" i="10" s="1"/>
  <c r="W2538" i="10" s="1"/>
  <c r="X2538" i="10" s="1"/>
  <c r="Y2538" i="10" s="1"/>
  <c r="Z2538" i="10" s="1"/>
  <c r="AA2538" i="10" s="1"/>
  <c r="AB2538" i="10" s="1"/>
  <c r="AC2538" i="10" s="1"/>
  <c r="H2539" i="10"/>
  <c r="S2539" i="10" s="1"/>
  <c r="D2540" i="10"/>
  <c r="P2539" i="10"/>
  <c r="Q2539" i="10"/>
  <c r="K2539" i="10"/>
  <c r="I2539" i="10"/>
  <c r="O2539" i="10"/>
  <c r="N2539" i="10"/>
  <c r="L2539" i="10"/>
  <c r="J2539" i="10"/>
  <c r="R2539" i="10"/>
  <c r="G2539" i="10" s="1"/>
  <c r="M2539" i="10"/>
  <c r="T2539" i="10" l="1"/>
  <c r="U2539" i="10" s="1"/>
  <c r="V2539" i="10" s="1"/>
  <c r="W2539" i="10" s="1"/>
  <c r="X2539" i="10" s="1"/>
  <c r="Y2539" i="10" s="1"/>
  <c r="Z2539" i="10" s="1"/>
  <c r="AA2539" i="10" s="1"/>
  <c r="AB2539" i="10" s="1"/>
  <c r="AC2539" i="10" s="1"/>
  <c r="O2540" i="10"/>
  <c r="I2540" i="10"/>
  <c r="K2540" i="10"/>
  <c r="L2540" i="10"/>
  <c r="M2540" i="10"/>
  <c r="D2541" i="10"/>
  <c r="Q2540" i="10"/>
  <c r="H2540" i="10"/>
  <c r="S2540" i="10" s="1"/>
  <c r="J2540" i="10"/>
  <c r="N2540" i="10"/>
  <c r="R2540" i="10"/>
  <c r="G2540" i="10" s="1"/>
  <c r="P2540" i="10"/>
  <c r="T2540" i="10" l="1"/>
  <c r="U2540" i="10" s="1"/>
  <c r="V2540" i="10" s="1"/>
  <c r="W2540" i="10" s="1"/>
  <c r="X2540" i="10" s="1"/>
  <c r="Y2540" i="10" s="1"/>
  <c r="Z2540" i="10" s="1"/>
  <c r="AA2540" i="10" s="1"/>
  <c r="AB2540" i="10" s="1"/>
  <c r="AC2540" i="10" s="1"/>
  <c r="D2542" i="10"/>
  <c r="N2541" i="10"/>
  <c r="H2541" i="10"/>
  <c r="S2541" i="10" s="1"/>
  <c r="M2541" i="10"/>
  <c r="P2541" i="10"/>
  <c r="I2541" i="10"/>
  <c r="K2541" i="10"/>
  <c r="L2541" i="10"/>
  <c r="J2541" i="10"/>
  <c r="R2541" i="10"/>
  <c r="G2541" i="10" s="1"/>
  <c r="Q2541" i="10"/>
  <c r="O2541" i="10"/>
  <c r="T2541" i="10" l="1"/>
  <c r="U2541" i="10" s="1"/>
  <c r="V2541" i="10" s="1"/>
  <c r="W2541" i="10" s="1"/>
  <c r="X2541" i="10" s="1"/>
  <c r="Y2541" i="10" s="1"/>
  <c r="Z2541" i="10" s="1"/>
  <c r="AA2541" i="10" s="1"/>
  <c r="AB2541" i="10" s="1"/>
  <c r="AC2541" i="10" s="1"/>
  <c r="H2542" i="10"/>
  <c r="S2542" i="10" s="1"/>
  <c r="I2542" i="10"/>
  <c r="O2542" i="10"/>
  <c r="K2542" i="10"/>
  <c r="Q2542" i="10"/>
  <c r="R2542" i="10"/>
  <c r="G2542" i="10" s="1"/>
  <c r="M2542" i="10"/>
  <c r="P2542" i="10"/>
  <c r="L2542" i="10"/>
  <c r="D2543" i="10"/>
  <c r="N2542" i="10"/>
  <c r="J2542" i="10"/>
  <c r="H2543" i="10" l="1"/>
  <c r="S2543" i="10" s="1"/>
  <c r="K2543" i="10"/>
  <c r="O2543" i="10"/>
  <c r="Q2543" i="10"/>
  <c r="D2544" i="10"/>
  <c r="R2543" i="10"/>
  <c r="G2543" i="10" s="1"/>
  <c r="J2543" i="10"/>
  <c r="P2543" i="10"/>
  <c r="L2543" i="10"/>
  <c r="M2543" i="10"/>
  <c r="I2543" i="10"/>
  <c r="N2543" i="10"/>
  <c r="T2542" i="10"/>
  <c r="U2542" i="10" s="1"/>
  <c r="V2542" i="10" s="1"/>
  <c r="W2542" i="10" s="1"/>
  <c r="X2542" i="10" s="1"/>
  <c r="Y2542" i="10" s="1"/>
  <c r="Z2542" i="10" s="1"/>
  <c r="AA2542" i="10" s="1"/>
  <c r="AB2542" i="10" s="1"/>
  <c r="AC2542" i="10" s="1"/>
  <c r="H2544" i="10" l="1"/>
  <c r="S2544" i="10" s="1"/>
  <c r="Q2544" i="10"/>
  <c r="N2544" i="10"/>
  <c r="I2544" i="10"/>
  <c r="O2544" i="10"/>
  <c r="P2544" i="10"/>
  <c r="L2544" i="10"/>
  <c r="M2544" i="10"/>
  <c r="R2544" i="10"/>
  <c r="G2544" i="10" s="1"/>
  <c r="J2544" i="10"/>
  <c r="D2545" i="10"/>
  <c r="K2544" i="10"/>
  <c r="T2543" i="10"/>
  <c r="U2543" i="10" s="1"/>
  <c r="V2543" i="10" s="1"/>
  <c r="W2543" i="10" s="1"/>
  <c r="X2543" i="10" s="1"/>
  <c r="Y2543" i="10" s="1"/>
  <c r="Z2543" i="10" s="1"/>
  <c r="AA2543" i="10" s="1"/>
  <c r="AB2543" i="10" s="1"/>
  <c r="AC2543" i="10" s="1"/>
  <c r="I2545" i="10" l="1"/>
  <c r="L2545" i="10"/>
  <c r="M2545" i="10"/>
  <c r="K2545" i="10"/>
  <c r="P2545" i="10"/>
  <c r="N2545" i="10"/>
  <c r="R2545" i="10"/>
  <c r="G2545" i="10" s="1"/>
  <c r="D2546" i="10"/>
  <c r="J2545" i="10"/>
  <c r="O2545" i="10"/>
  <c r="H2545" i="10"/>
  <c r="S2545" i="10" s="1"/>
  <c r="Q2545" i="10"/>
  <c r="T2544" i="10"/>
  <c r="U2544" i="10" s="1"/>
  <c r="V2544" i="10" s="1"/>
  <c r="W2544" i="10" s="1"/>
  <c r="X2544" i="10" s="1"/>
  <c r="Y2544" i="10" s="1"/>
  <c r="Z2544" i="10" s="1"/>
  <c r="AA2544" i="10" s="1"/>
  <c r="AB2544" i="10" s="1"/>
  <c r="AC2544" i="10" s="1"/>
  <c r="H2546" i="10" l="1"/>
  <c r="S2546" i="10" s="1"/>
  <c r="N2546" i="10"/>
  <c r="Q2546" i="10"/>
  <c r="D2547" i="10"/>
  <c r="K2546" i="10"/>
  <c r="I2546" i="10"/>
  <c r="J2546" i="10"/>
  <c r="L2546" i="10"/>
  <c r="P2546" i="10"/>
  <c r="R2546" i="10"/>
  <c r="G2546" i="10" s="1"/>
  <c r="O2546" i="10"/>
  <c r="M2546" i="10"/>
  <c r="T2545" i="10"/>
  <c r="U2545" i="10" s="1"/>
  <c r="V2545" i="10" s="1"/>
  <c r="W2545" i="10" s="1"/>
  <c r="X2545" i="10" s="1"/>
  <c r="Y2545" i="10" s="1"/>
  <c r="Z2545" i="10" s="1"/>
  <c r="AA2545" i="10" s="1"/>
  <c r="AB2545" i="10" s="1"/>
  <c r="AC2545" i="10" s="1"/>
  <c r="L2547" i="10" l="1"/>
  <c r="J2547" i="10"/>
  <c r="R2547" i="10"/>
  <c r="G2547" i="10" s="1"/>
  <c r="O2547" i="10"/>
  <c r="N2547" i="10"/>
  <c r="P2547" i="10"/>
  <c r="K2547" i="10"/>
  <c r="I2547" i="10"/>
  <c r="D2548" i="10"/>
  <c r="M2547" i="10"/>
  <c r="H2547" i="10"/>
  <c r="S2547" i="10" s="1"/>
  <c r="Q2547" i="10"/>
  <c r="T2546" i="10"/>
  <c r="U2546" i="10" s="1"/>
  <c r="V2546" i="10" s="1"/>
  <c r="W2546" i="10" s="1"/>
  <c r="X2546" i="10" s="1"/>
  <c r="Y2546" i="10" s="1"/>
  <c r="Z2546" i="10" s="1"/>
  <c r="AA2546" i="10" s="1"/>
  <c r="AB2546" i="10" s="1"/>
  <c r="AC2546" i="10" s="1"/>
  <c r="T2547" i="10" l="1"/>
  <c r="U2547" i="10" s="1"/>
  <c r="V2547" i="10" s="1"/>
  <c r="W2547" i="10" s="1"/>
  <c r="X2547" i="10" s="1"/>
  <c r="Y2547" i="10" s="1"/>
  <c r="Z2547" i="10" s="1"/>
  <c r="AA2547" i="10" s="1"/>
  <c r="AB2547" i="10" s="1"/>
  <c r="AC2547" i="10" s="1"/>
  <c r="J2548" i="10"/>
  <c r="K2548" i="10"/>
  <c r="M2548" i="10"/>
  <c r="P2548" i="10"/>
  <c r="I2548" i="10"/>
  <c r="D2549" i="10"/>
  <c r="R2548" i="10"/>
  <c r="G2548" i="10" s="1"/>
  <c r="N2548" i="10"/>
  <c r="Q2548" i="10"/>
  <c r="H2548" i="10"/>
  <c r="S2548" i="10" s="1"/>
  <c r="L2548" i="10"/>
  <c r="O2548" i="10"/>
  <c r="T2548" i="10" l="1"/>
  <c r="U2548" i="10" s="1"/>
  <c r="V2548" i="10" s="1"/>
  <c r="W2548" i="10" s="1"/>
  <c r="X2548" i="10" s="1"/>
  <c r="Y2548" i="10" s="1"/>
  <c r="Z2548" i="10" s="1"/>
  <c r="AA2548" i="10" s="1"/>
  <c r="AB2548" i="10" s="1"/>
  <c r="AC2548" i="10" s="1"/>
  <c r="I2549" i="10"/>
  <c r="D2550" i="10"/>
  <c r="H2549" i="10"/>
  <c r="S2549" i="10" s="1"/>
  <c r="R2549" i="10"/>
  <c r="G2549" i="10" s="1"/>
  <c r="M2549" i="10"/>
  <c r="O2549" i="10"/>
  <c r="L2549" i="10"/>
  <c r="K2549" i="10"/>
  <c r="Q2549" i="10"/>
  <c r="P2549" i="10"/>
  <c r="J2549" i="10"/>
  <c r="N2549" i="10"/>
  <c r="T2549" i="10" l="1"/>
  <c r="U2549" i="10" s="1"/>
  <c r="V2549" i="10" s="1"/>
  <c r="W2549" i="10" s="1"/>
  <c r="X2549" i="10" s="1"/>
  <c r="Y2549" i="10" s="1"/>
  <c r="Z2549" i="10" s="1"/>
  <c r="AA2549" i="10" s="1"/>
  <c r="AB2549" i="10" s="1"/>
  <c r="AC2549" i="10" s="1"/>
  <c r="K2550" i="10"/>
  <c r="Q2550" i="10"/>
  <c r="P2550" i="10"/>
  <c r="H2550" i="10"/>
  <c r="S2550" i="10" s="1"/>
  <c r="O2550" i="10"/>
  <c r="L2550" i="10"/>
  <c r="M2550" i="10"/>
  <c r="N2550" i="10"/>
  <c r="D2551" i="10"/>
  <c r="J2550" i="10"/>
  <c r="I2550" i="10"/>
  <c r="R2550" i="10"/>
  <c r="G2550" i="10" s="1"/>
  <c r="T2550" i="10" l="1"/>
  <c r="U2550" i="10" s="1"/>
  <c r="V2550" i="10" s="1"/>
  <c r="W2550" i="10" s="1"/>
  <c r="X2550" i="10" s="1"/>
  <c r="Y2550" i="10" s="1"/>
  <c r="Z2550" i="10" s="1"/>
  <c r="AA2550" i="10" s="1"/>
  <c r="AB2550" i="10" s="1"/>
  <c r="AC2550" i="10" s="1"/>
  <c r="H2551" i="10"/>
  <c r="S2551" i="10" s="1"/>
  <c r="P2551" i="10"/>
  <c r="I2551" i="10"/>
  <c r="M2551" i="10"/>
  <c r="D2552" i="10"/>
  <c r="R2551" i="10"/>
  <c r="G2551" i="10" s="1"/>
  <c r="N2551" i="10"/>
  <c r="Q2551" i="10"/>
  <c r="L2551" i="10"/>
  <c r="K2551" i="10"/>
  <c r="J2551" i="10"/>
  <c r="O2551" i="10"/>
  <c r="T2551" i="10" l="1"/>
  <c r="U2551" i="10" s="1"/>
  <c r="V2551" i="10" s="1"/>
  <c r="W2551" i="10" s="1"/>
  <c r="X2551" i="10" s="1"/>
  <c r="Y2551" i="10" s="1"/>
  <c r="Z2551" i="10" s="1"/>
  <c r="AA2551" i="10" s="1"/>
  <c r="AB2551" i="10" s="1"/>
  <c r="AC2551" i="10" s="1"/>
  <c r="H2552" i="10"/>
  <c r="S2552" i="10" s="1"/>
  <c r="Q2552" i="10"/>
  <c r="P2552" i="10"/>
  <c r="I2552" i="10"/>
  <c r="D2553" i="10"/>
  <c r="K2552" i="10"/>
  <c r="M2552" i="10"/>
  <c r="L2552" i="10"/>
  <c r="N2552" i="10"/>
  <c r="J2552" i="10"/>
  <c r="R2552" i="10"/>
  <c r="G2552" i="10" s="1"/>
  <c r="O2552" i="10"/>
  <c r="H2553" i="10" l="1"/>
  <c r="S2553" i="10" s="1"/>
  <c r="O2553" i="10"/>
  <c r="Q2553" i="10"/>
  <c r="D2554" i="10"/>
  <c r="P2553" i="10"/>
  <c r="J2553" i="10"/>
  <c r="M2553" i="10"/>
  <c r="K2553" i="10"/>
  <c r="L2553" i="10"/>
  <c r="R2553" i="10"/>
  <c r="G2553" i="10" s="1"/>
  <c r="N2553" i="10"/>
  <c r="I2553" i="10"/>
  <c r="T2552" i="10"/>
  <c r="U2552" i="10" s="1"/>
  <c r="V2552" i="10" s="1"/>
  <c r="W2552" i="10" s="1"/>
  <c r="X2552" i="10" s="1"/>
  <c r="Y2552" i="10" s="1"/>
  <c r="Z2552" i="10" s="1"/>
  <c r="AA2552" i="10" s="1"/>
  <c r="AB2552" i="10" s="1"/>
  <c r="AC2552" i="10" s="1"/>
  <c r="H2554" i="10" l="1"/>
  <c r="S2554" i="10" s="1"/>
  <c r="N2554" i="10"/>
  <c r="Q2554" i="10"/>
  <c r="I2554" i="10"/>
  <c r="M2554" i="10"/>
  <c r="J2554" i="10"/>
  <c r="K2554" i="10"/>
  <c r="O2554" i="10"/>
  <c r="L2554" i="10"/>
  <c r="R2554" i="10"/>
  <c r="G2554" i="10" s="1"/>
  <c r="D2555" i="10"/>
  <c r="P2554" i="10"/>
  <c r="T2553" i="10"/>
  <c r="U2553" i="10" s="1"/>
  <c r="V2553" i="10" s="1"/>
  <c r="W2553" i="10" s="1"/>
  <c r="X2553" i="10" s="1"/>
  <c r="Y2553" i="10" s="1"/>
  <c r="Z2553" i="10" s="1"/>
  <c r="AA2553" i="10" s="1"/>
  <c r="AB2553" i="10" s="1"/>
  <c r="AC2553" i="10" s="1"/>
  <c r="T2554" i="10" l="1"/>
  <c r="U2554" i="10" s="1"/>
  <c r="V2554" i="10" s="1"/>
  <c r="W2554" i="10" s="1"/>
  <c r="X2554" i="10" s="1"/>
  <c r="Y2554" i="10" s="1"/>
  <c r="Z2554" i="10" s="1"/>
  <c r="AA2554" i="10" s="1"/>
  <c r="AB2554" i="10" s="1"/>
  <c r="AC2554" i="10" s="1"/>
  <c r="H2555" i="10"/>
  <c r="S2555" i="10" s="1"/>
  <c r="Q2555" i="10"/>
  <c r="P2555" i="10"/>
  <c r="I2555" i="10"/>
  <c r="M2555" i="10"/>
  <c r="N2555" i="10"/>
  <c r="O2555" i="10"/>
  <c r="J2555" i="10"/>
  <c r="R2555" i="10"/>
  <c r="G2555" i="10" s="1"/>
  <c r="L2555" i="10"/>
  <c r="D2556" i="10"/>
  <c r="K2555" i="10"/>
  <c r="N2556" i="10" l="1"/>
  <c r="Q2556" i="10"/>
  <c r="K2556" i="10"/>
  <c r="M2556" i="10"/>
  <c r="P2556" i="10"/>
  <c r="J2556" i="10"/>
  <c r="D2557" i="10"/>
  <c r="R2556" i="10"/>
  <c r="G2556" i="10" s="1"/>
  <c r="H2556" i="10"/>
  <c r="S2556" i="10" s="1"/>
  <c r="L2556" i="10"/>
  <c r="I2556" i="10"/>
  <c r="O2556" i="10"/>
  <c r="T2555" i="10"/>
  <c r="U2555" i="10" s="1"/>
  <c r="V2555" i="10" s="1"/>
  <c r="W2555" i="10" s="1"/>
  <c r="X2555" i="10" s="1"/>
  <c r="Y2555" i="10" s="1"/>
  <c r="Z2555" i="10" s="1"/>
  <c r="AA2555" i="10" s="1"/>
  <c r="AB2555" i="10" s="1"/>
  <c r="AC2555" i="10" s="1"/>
  <c r="T2556" i="10" l="1"/>
  <c r="U2556" i="10" s="1"/>
  <c r="V2556" i="10" s="1"/>
  <c r="W2556" i="10" s="1"/>
  <c r="X2556" i="10" s="1"/>
  <c r="Y2556" i="10" s="1"/>
  <c r="Z2556" i="10" s="1"/>
  <c r="AA2556" i="10" s="1"/>
  <c r="AB2556" i="10" s="1"/>
  <c r="AC2556" i="10" s="1"/>
  <c r="H2557" i="10"/>
  <c r="S2557" i="10" s="1"/>
  <c r="Q2557" i="10"/>
  <c r="J2557" i="10"/>
  <c r="L2557" i="10"/>
  <c r="N2557" i="10"/>
  <c r="D2558" i="10"/>
  <c r="R2557" i="10"/>
  <c r="G2557" i="10" s="1"/>
  <c r="I2557" i="10"/>
  <c r="K2557" i="10"/>
  <c r="M2557" i="10"/>
  <c r="P2557" i="10"/>
  <c r="O2557" i="10"/>
  <c r="J2558" i="10" l="1"/>
  <c r="M2558" i="10"/>
  <c r="I2558" i="10"/>
  <c r="H2558" i="10"/>
  <c r="S2558" i="10" s="1"/>
  <c r="L2558" i="10"/>
  <c r="D2559" i="10"/>
  <c r="N2558" i="10"/>
  <c r="O2558" i="10"/>
  <c r="Q2558" i="10"/>
  <c r="R2558" i="10"/>
  <c r="G2558" i="10" s="1"/>
  <c r="K2558" i="10"/>
  <c r="P2558" i="10"/>
  <c r="T2557" i="10"/>
  <c r="U2557" i="10" s="1"/>
  <c r="V2557" i="10" s="1"/>
  <c r="W2557" i="10" s="1"/>
  <c r="X2557" i="10" s="1"/>
  <c r="Y2557" i="10" s="1"/>
  <c r="Z2557" i="10" s="1"/>
  <c r="AA2557" i="10" s="1"/>
  <c r="AB2557" i="10" s="1"/>
  <c r="AC2557" i="10" s="1"/>
  <c r="H2559" i="10" l="1"/>
  <c r="S2559" i="10" s="1"/>
  <c r="Q2559" i="10"/>
  <c r="J2559" i="10"/>
  <c r="L2559" i="10"/>
  <c r="O2559" i="10"/>
  <c r="K2559" i="10"/>
  <c r="P2559" i="10"/>
  <c r="D2560" i="10"/>
  <c r="N2559" i="10"/>
  <c r="M2559" i="10"/>
  <c r="R2559" i="10"/>
  <c r="G2559" i="10" s="1"/>
  <c r="I2559" i="10"/>
  <c r="T2558" i="10"/>
  <c r="U2558" i="10" s="1"/>
  <c r="V2558" i="10" s="1"/>
  <c r="W2558" i="10" s="1"/>
  <c r="X2558" i="10" s="1"/>
  <c r="Y2558" i="10" s="1"/>
  <c r="Z2558" i="10" s="1"/>
  <c r="AA2558" i="10" s="1"/>
  <c r="AB2558" i="10" s="1"/>
  <c r="AC2558" i="10" s="1"/>
  <c r="T2559" i="10" l="1"/>
  <c r="U2559" i="10" s="1"/>
  <c r="V2559" i="10" s="1"/>
  <c r="W2559" i="10" s="1"/>
  <c r="X2559" i="10" s="1"/>
  <c r="Y2559" i="10" s="1"/>
  <c r="Z2559" i="10" s="1"/>
  <c r="AA2559" i="10" s="1"/>
  <c r="AB2559" i="10" s="1"/>
  <c r="AC2559" i="10" s="1"/>
  <c r="D2561" i="10"/>
  <c r="I2560" i="10"/>
  <c r="L2560" i="10"/>
  <c r="Q2560" i="10"/>
  <c r="J2560" i="10"/>
  <c r="R2560" i="10"/>
  <c r="G2560" i="10" s="1"/>
  <c r="H2560" i="10"/>
  <c r="S2560" i="10" s="1"/>
  <c r="O2560" i="10"/>
  <c r="N2560" i="10"/>
  <c r="M2560" i="10"/>
  <c r="K2560" i="10"/>
  <c r="P2560" i="10"/>
  <c r="Q2561" i="10" l="1"/>
  <c r="D2562" i="10"/>
  <c r="M2561" i="10"/>
  <c r="R2561" i="10"/>
  <c r="G2561" i="10" s="1"/>
  <c r="N2561" i="10"/>
  <c r="K2561" i="10"/>
  <c r="L2561" i="10"/>
  <c r="I2561" i="10"/>
  <c r="P2561" i="10"/>
  <c r="O2561" i="10"/>
  <c r="H2561" i="10"/>
  <c r="S2561" i="10" s="1"/>
  <c r="J2561" i="10"/>
  <c r="T2560" i="10"/>
  <c r="U2560" i="10" s="1"/>
  <c r="V2560" i="10" s="1"/>
  <c r="W2560" i="10" s="1"/>
  <c r="X2560" i="10" s="1"/>
  <c r="Y2560" i="10" s="1"/>
  <c r="Z2560" i="10" s="1"/>
  <c r="AA2560" i="10" s="1"/>
  <c r="AB2560" i="10" s="1"/>
  <c r="AC2560" i="10" s="1"/>
  <c r="T2561" i="10" l="1"/>
  <c r="U2561" i="10" s="1"/>
  <c r="V2561" i="10" s="1"/>
  <c r="W2561" i="10" s="1"/>
  <c r="X2561" i="10" s="1"/>
  <c r="Y2561" i="10" s="1"/>
  <c r="Z2561" i="10" s="1"/>
  <c r="AA2561" i="10" s="1"/>
  <c r="AB2561" i="10" s="1"/>
  <c r="AC2561" i="10" s="1"/>
  <c r="H2562" i="10"/>
  <c r="S2562" i="10" s="1"/>
  <c r="M2562" i="10"/>
  <c r="P2562" i="10"/>
  <c r="Q2562" i="10"/>
  <c r="R2562" i="10"/>
  <c r="G2562" i="10" s="1"/>
  <c r="I2562" i="10"/>
  <c r="N2562" i="10"/>
  <c r="J2562" i="10"/>
  <c r="L2562" i="10"/>
  <c r="D2563" i="10"/>
  <c r="K2562" i="10"/>
  <c r="O2562" i="10"/>
  <c r="H2563" i="10" l="1"/>
  <c r="S2563" i="10" s="1"/>
  <c r="K2563" i="10"/>
  <c r="R2563" i="10"/>
  <c r="G2563" i="10" s="1"/>
  <c r="Q2563" i="10"/>
  <c r="M2563" i="10"/>
  <c r="I2563" i="10"/>
  <c r="N2563" i="10"/>
  <c r="O2563" i="10"/>
  <c r="D2564" i="10"/>
  <c r="P2563" i="10"/>
  <c r="L2563" i="10"/>
  <c r="J2563" i="10"/>
  <c r="T2562" i="10"/>
  <c r="U2562" i="10" s="1"/>
  <c r="V2562" i="10" s="1"/>
  <c r="W2562" i="10" s="1"/>
  <c r="X2562" i="10" s="1"/>
  <c r="Y2562" i="10" s="1"/>
  <c r="Z2562" i="10" s="1"/>
  <c r="AA2562" i="10" s="1"/>
  <c r="AB2562" i="10" s="1"/>
  <c r="AC2562" i="10" s="1"/>
  <c r="M2564" i="10" l="1"/>
  <c r="H2564" i="10"/>
  <c r="S2564" i="10" s="1"/>
  <c r="K2564" i="10"/>
  <c r="R2564" i="10"/>
  <c r="G2564" i="10" s="1"/>
  <c r="J2564" i="10"/>
  <c r="I2564" i="10"/>
  <c r="L2564" i="10"/>
  <c r="D2565" i="10"/>
  <c r="O2564" i="10"/>
  <c r="Q2564" i="10"/>
  <c r="P2564" i="10"/>
  <c r="N2564" i="10"/>
  <c r="T2563" i="10"/>
  <c r="U2563" i="10" s="1"/>
  <c r="V2563" i="10" s="1"/>
  <c r="W2563" i="10" s="1"/>
  <c r="X2563" i="10" s="1"/>
  <c r="Y2563" i="10" s="1"/>
  <c r="Z2563" i="10" s="1"/>
  <c r="AA2563" i="10" s="1"/>
  <c r="AB2563" i="10" s="1"/>
  <c r="AC2563" i="10" s="1"/>
  <c r="T2564" i="10" l="1"/>
  <c r="U2564" i="10" s="1"/>
  <c r="V2564" i="10" s="1"/>
  <c r="W2564" i="10" s="1"/>
  <c r="X2564" i="10" s="1"/>
  <c r="Y2564" i="10" s="1"/>
  <c r="Z2564" i="10" s="1"/>
  <c r="AA2564" i="10" s="1"/>
  <c r="AB2564" i="10" s="1"/>
  <c r="AC2564" i="10" s="1"/>
  <c r="H2565" i="10"/>
  <c r="S2565" i="10" s="1"/>
  <c r="Q2565" i="10"/>
  <c r="O2565" i="10"/>
  <c r="N2565" i="10"/>
  <c r="J2565" i="10"/>
  <c r="L2565" i="10"/>
  <c r="P2565" i="10"/>
  <c r="M2565" i="10"/>
  <c r="I2565" i="10"/>
  <c r="R2565" i="10"/>
  <c r="G2565" i="10" s="1"/>
  <c r="D2566" i="10"/>
  <c r="K2565" i="10"/>
  <c r="H2566" i="10" l="1"/>
  <c r="S2566" i="10" s="1"/>
  <c r="N2566" i="10"/>
  <c r="Q2566" i="10"/>
  <c r="L2566" i="10"/>
  <c r="I2566" i="10"/>
  <c r="J2566" i="10"/>
  <c r="P2566" i="10"/>
  <c r="D2567" i="10"/>
  <c r="M2566" i="10"/>
  <c r="R2566" i="10"/>
  <c r="G2566" i="10" s="1"/>
  <c r="K2566" i="10"/>
  <c r="O2566" i="10"/>
  <c r="T2565" i="10"/>
  <c r="U2565" i="10" s="1"/>
  <c r="V2565" i="10" s="1"/>
  <c r="W2565" i="10" s="1"/>
  <c r="X2565" i="10" s="1"/>
  <c r="Y2565" i="10" s="1"/>
  <c r="Z2565" i="10" s="1"/>
  <c r="AA2565" i="10" s="1"/>
  <c r="AB2565" i="10" s="1"/>
  <c r="AC2565" i="10" s="1"/>
  <c r="T2566" i="10" l="1"/>
  <c r="U2566" i="10" s="1"/>
  <c r="V2566" i="10" s="1"/>
  <c r="W2566" i="10" s="1"/>
  <c r="X2566" i="10" s="1"/>
  <c r="Y2566" i="10" s="1"/>
  <c r="Z2566" i="10" s="1"/>
  <c r="AA2566" i="10" s="1"/>
  <c r="AB2566" i="10" s="1"/>
  <c r="AC2566" i="10" s="1"/>
  <c r="H2567" i="10"/>
  <c r="S2567" i="10" s="1"/>
  <c r="I2567" i="10"/>
  <c r="M2567" i="10"/>
  <c r="O2567" i="10"/>
  <c r="P2567" i="10"/>
  <c r="R2567" i="10"/>
  <c r="G2567" i="10" s="1"/>
  <c r="D2568" i="10"/>
  <c r="L2567" i="10"/>
  <c r="J2567" i="10"/>
  <c r="Q2567" i="10"/>
  <c r="K2567" i="10"/>
  <c r="N2567" i="10"/>
  <c r="H2568" i="10" l="1"/>
  <c r="S2568" i="10" s="1"/>
  <c r="L2568" i="10"/>
  <c r="O2568" i="10"/>
  <c r="I2568" i="10"/>
  <c r="R2568" i="10"/>
  <c r="G2568" i="10" s="1"/>
  <c r="D2569" i="10"/>
  <c r="J2568" i="10"/>
  <c r="N2568" i="10"/>
  <c r="Q2568" i="10"/>
  <c r="P2568" i="10"/>
  <c r="M2568" i="10"/>
  <c r="K2568" i="10"/>
  <c r="T2567" i="10"/>
  <c r="U2567" i="10" s="1"/>
  <c r="V2567" i="10" s="1"/>
  <c r="W2567" i="10" s="1"/>
  <c r="X2567" i="10" s="1"/>
  <c r="Y2567" i="10" s="1"/>
  <c r="Z2567" i="10" s="1"/>
  <c r="AA2567" i="10" s="1"/>
  <c r="AB2567" i="10" s="1"/>
  <c r="AC2567" i="10" s="1"/>
  <c r="H2569" i="10" l="1"/>
  <c r="S2569" i="10" s="1"/>
  <c r="N2569" i="10"/>
  <c r="I2569" i="10"/>
  <c r="O2569" i="10"/>
  <c r="P2569" i="10"/>
  <c r="D2570" i="10"/>
  <c r="L2569" i="10"/>
  <c r="K2569" i="10"/>
  <c r="R2569" i="10"/>
  <c r="G2569" i="10" s="1"/>
  <c r="M2569" i="10"/>
  <c r="J2569" i="10"/>
  <c r="Q2569" i="10"/>
  <c r="T2568" i="10"/>
  <c r="U2568" i="10" s="1"/>
  <c r="V2568" i="10" s="1"/>
  <c r="W2568" i="10" s="1"/>
  <c r="X2568" i="10" s="1"/>
  <c r="Y2568" i="10" s="1"/>
  <c r="Z2568" i="10" s="1"/>
  <c r="AA2568" i="10" s="1"/>
  <c r="AB2568" i="10" s="1"/>
  <c r="AC2568" i="10" s="1"/>
  <c r="O2570" i="10" l="1"/>
  <c r="I2570" i="10"/>
  <c r="H2570" i="10"/>
  <c r="S2570" i="10" s="1"/>
  <c r="Q2570" i="10"/>
  <c r="K2570" i="10"/>
  <c r="M2570" i="10"/>
  <c r="P2570" i="10"/>
  <c r="D2571" i="10"/>
  <c r="J2570" i="10"/>
  <c r="R2570" i="10"/>
  <c r="G2570" i="10" s="1"/>
  <c r="L2570" i="10"/>
  <c r="N2570" i="10"/>
  <c r="T2569" i="10"/>
  <c r="U2569" i="10" s="1"/>
  <c r="V2569" i="10" s="1"/>
  <c r="W2569" i="10" s="1"/>
  <c r="X2569" i="10" s="1"/>
  <c r="Y2569" i="10" s="1"/>
  <c r="Z2569" i="10" s="1"/>
  <c r="AA2569" i="10" s="1"/>
  <c r="AB2569" i="10" s="1"/>
  <c r="AC2569" i="10" s="1"/>
  <c r="T2570" i="10" l="1"/>
  <c r="U2570" i="10" s="1"/>
  <c r="V2570" i="10" s="1"/>
  <c r="W2570" i="10" s="1"/>
  <c r="X2570" i="10" s="1"/>
  <c r="Y2570" i="10" s="1"/>
  <c r="Z2570" i="10" s="1"/>
  <c r="AA2570" i="10" s="1"/>
  <c r="AB2570" i="10" s="1"/>
  <c r="AC2570" i="10" s="1"/>
  <c r="H2571" i="10"/>
  <c r="S2571" i="10" s="1"/>
  <c r="K2571" i="10"/>
  <c r="N2571" i="10"/>
  <c r="R2571" i="10"/>
  <c r="G2571" i="10" s="1"/>
  <c r="O2571" i="10"/>
  <c r="M2571" i="10"/>
  <c r="D2572" i="10"/>
  <c r="I2571" i="10"/>
  <c r="L2571" i="10"/>
  <c r="P2571" i="10"/>
  <c r="J2571" i="10"/>
  <c r="Q2571" i="10"/>
  <c r="T2571" i="10" l="1"/>
  <c r="U2571" i="10" s="1"/>
  <c r="V2571" i="10" s="1"/>
  <c r="W2571" i="10" s="1"/>
  <c r="X2571" i="10" s="1"/>
  <c r="Y2571" i="10" s="1"/>
  <c r="Z2571" i="10" s="1"/>
  <c r="AA2571" i="10" s="1"/>
  <c r="AB2571" i="10" s="1"/>
  <c r="AC2571" i="10" s="1"/>
  <c r="Q2572" i="10"/>
  <c r="K2572" i="10"/>
  <c r="I2572" i="10"/>
  <c r="J2572" i="10"/>
  <c r="H2572" i="10"/>
  <c r="S2572" i="10" s="1"/>
  <c r="M2572" i="10"/>
  <c r="D2573" i="10"/>
  <c r="O2572" i="10"/>
  <c r="R2572" i="10"/>
  <c r="G2572" i="10" s="1"/>
  <c r="L2572" i="10"/>
  <c r="N2572" i="10"/>
  <c r="P2572" i="10"/>
  <c r="K2573" i="10" l="1"/>
  <c r="I2573" i="10"/>
  <c r="J2573" i="10"/>
  <c r="P2573" i="10"/>
  <c r="M2573" i="10"/>
  <c r="Q2573" i="10"/>
  <c r="L2573" i="10"/>
  <c r="H2573" i="10"/>
  <c r="S2573" i="10" s="1"/>
  <c r="N2573" i="10"/>
  <c r="D2574" i="10"/>
  <c r="O2573" i="10"/>
  <c r="R2573" i="10"/>
  <c r="G2573" i="10" s="1"/>
  <c r="T2572" i="10"/>
  <c r="U2572" i="10" s="1"/>
  <c r="V2572" i="10" s="1"/>
  <c r="W2572" i="10" s="1"/>
  <c r="X2572" i="10" s="1"/>
  <c r="Y2572" i="10" s="1"/>
  <c r="Z2572" i="10" s="1"/>
  <c r="AA2572" i="10" s="1"/>
  <c r="AB2572" i="10" s="1"/>
  <c r="AC2572" i="10" s="1"/>
  <c r="H2574" i="10" l="1"/>
  <c r="S2574" i="10" s="1"/>
  <c r="I2574" i="10"/>
  <c r="J2574" i="10"/>
  <c r="D2575" i="10"/>
  <c r="K2574" i="10"/>
  <c r="R2574" i="10"/>
  <c r="G2574" i="10" s="1"/>
  <c r="Q2574" i="10"/>
  <c r="L2574" i="10"/>
  <c r="N2574" i="10"/>
  <c r="M2574" i="10"/>
  <c r="O2574" i="10"/>
  <c r="P2574" i="10"/>
  <c r="T2573" i="10"/>
  <c r="U2573" i="10" s="1"/>
  <c r="V2573" i="10" s="1"/>
  <c r="W2573" i="10" s="1"/>
  <c r="X2573" i="10" s="1"/>
  <c r="Y2573" i="10" s="1"/>
  <c r="Z2573" i="10" s="1"/>
  <c r="AA2573" i="10" s="1"/>
  <c r="AB2573" i="10" s="1"/>
  <c r="AC2573" i="10" s="1"/>
  <c r="Q2575" i="10" l="1"/>
  <c r="K2575" i="10"/>
  <c r="I2575" i="10"/>
  <c r="O2575" i="10"/>
  <c r="R2575" i="10"/>
  <c r="G2575" i="10" s="1"/>
  <c r="J2575" i="10"/>
  <c r="P2575" i="10"/>
  <c r="N2575" i="10"/>
  <c r="M2575" i="10"/>
  <c r="H2575" i="10"/>
  <c r="S2575" i="10" s="1"/>
  <c r="L2575" i="10"/>
  <c r="D2576" i="10"/>
  <c r="T2574" i="10"/>
  <c r="U2574" i="10" s="1"/>
  <c r="V2574" i="10" s="1"/>
  <c r="W2574" i="10" s="1"/>
  <c r="X2574" i="10" s="1"/>
  <c r="Y2574" i="10" s="1"/>
  <c r="Z2574" i="10" s="1"/>
  <c r="AA2574" i="10" s="1"/>
  <c r="AB2574" i="10" s="1"/>
  <c r="AC2574" i="10" s="1"/>
  <c r="T2575" i="10" l="1"/>
  <c r="U2575" i="10" s="1"/>
  <c r="V2575" i="10" s="1"/>
  <c r="W2575" i="10" s="1"/>
  <c r="X2575" i="10" s="1"/>
  <c r="Y2575" i="10" s="1"/>
  <c r="Z2575" i="10" s="1"/>
  <c r="AA2575" i="10" s="1"/>
  <c r="AB2575" i="10" s="1"/>
  <c r="AC2575" i="10" s="1"/>
  <c r="H2576" i="10"/>
  <c r="S2576" i="10" s="1"/>
  <c r="P2576" i="10"/>
  <c r="Q2576" i="10"/>
  <c r="O2576" i="10"/>
  <c r="L2576" i="10"/>
  <c r="I2576" i="10"/>
  <c r="N2576" i="10"/>
  <c r="K2576" i="10"/>
  <c r="D2577" i="10"/>
  <c r="R2576" i="10"/>
  <c r="G2576" i="10" s="1"/>
  <c r="J2576" i="10"/>
  <c r="M2576" i="10"/>
  <c r="O2577" i="10" l="1"/>
  <c r="Q2577" i="10"/>
  <c r="N2577" i="10"/>
  <c r="R2577" i="10"/>
  <c r="G2577" i="10" s="1"/>
  <c r="H2577" i="10"/>
  <c r="S2577" i="10" s="1"/>
  <c r="I2577" i="10"/>
  <c r="D2578" i="10"/>
  <c r="L2577" i="10"/>
  <c r="J2577" i="10"/>
  <c r="M2577" i="10"/>
  <c r="P2577" i="10"/>
  <c r="K2577" i="10"/>
  <c r="T2576" i="10"/>
  <c r="U2576" i="10" s="1"/>
  <c r="V2576" i="10" s="1"/>
  <c r="W2576" i="10" s="1"/>
  <c r="X2576" i="10" s="1"/>
  <c r="Y2576" i="10" s="1"/>
  <c r="Z2576" i="10" s="1"/>
  <c r="AA2576" i="10" s="1"/>
  <c r="AB2576" i="10" s="1"/>
  <c r="AC2576" i="10" s="1"/>
  <c r="T2577" i="10" l="1"/>
  <c r="U2577" i="10" s="1"/>
  <c r="V2577" i="10" s="1"/>
  <c r="W2577" i="10" s="1"/>
  <c r="X2577" i="10" s="1"/>
  <c r="Y2577" i="10" s="1"/>
  <c r="Z2577" i="10" s="1"/>
  <c r="AA2577" i="10" s="1"/>
  <c r="AB2577" i="10" s="1"/>
  <c r="AC2577" i="10" s="1"/>
  <c r="R2578" i="10"/>
  <c r="G2578" i="10" s="1"/>
  <c r="D2579" i="10"/>
  <c r="L2578" i="10"/>
  <c r="K2578" i="10"/>
  <c r="I2578" i="10"/>
  <c r="Q2578" i="10"/>
  <c r="J2578" i="10"/>
  <c r="P2578" i="10"/>
  <c r="N2578" i="10"/>
  <c r="M2578" i="10"/>
  <c r="O2578" i="10"/>
  <c r="H2578" i="10"/>
  <c r="S2578" i="10" s="1"/>
  <c r="T2578" i="10" l="1"/>
  <c r="U2578" i="10" s="1"/>
  <c r="V2578" i="10" s="1"/>
  <c r="W2578" i="10" s="1"/>
  <c r="X2578" i="10" s="1"/>
  <c r="Y2578" i="10" s="1"/>
  <c r="Z2578" i="10" s="1"/>
  <c r="AA2578" i="10" s="1"/>
  <c r="AB2578" i="10" s="1"/>
  <c r="AC2578" i="10" s="1"/>
  <c r="H2579" i="10"/>
  <c r="S2579" i="10" s="1"/>
  <c r="J2579" i="10"/>
  <c r="Q2579" i="10"/>
  <c r="M2579" i="10"/>
  <c r="R2579" i="10"/>
  <c r="G2579" i="10" s="1"/>
  <c r="I2579" i="10"/>
  <c r="P2579" i="10"/>
  <c r="L2579" i="10"/>
  <c r="O2579" i="10"/>
  <c r="D2580" i="10"/>
  <c r="N2579" i="10"/>
  <c r="K2579" i="10"/>
  <c r="T2579" i="10" l="1"/>
  <c r="U2579" i="10" s="1"/>
  <c r="V2579" i="10" s="1"/>
  <c r="W2579" i="10" s="1"/>
  <c r="X2579" i="10" s="1"/>
  <c r="Y2579" i="10" s="1"/>
  <c r="Z2579" i="10" s="1"/>
  <c r="AA2579" i="10" s="1"/>
  <c r="AB2579" i="10" s="1"/>
  <c r="AC2579" i="10" s="1"/>
  <c r="H2580" i="10"/>
  <c r="S2580" i="10" s="1"/>
  <c r="Q2580" i="10"/>
  <c r="O2580" i="10"/>
  <c r="M2580" i="10"/>
  <c r="N2580" i="10"/>
  <c r="R2580" i="10"/>
  <c r="G2580" i="10" s="1"/>
  <c r="I2580" i="10"/>
  <c r="P2580" i="10"/>
  <c r="D2581" i="10"/>
  <c r="K2580" i="10"/>
  <c r="J2580" i="10"/>
  <c r="L2580" i="10"/>
  <c r="T2580" i="10" l="1"/>
  <c r="U2580" i="10" s="1"/>
  <c r="V2580" i="10" s="1"/>
  <c r="W2580" i="10" s="1"/>
  <c r="X2580" i="10" s="1"/>
  <c r="Y2580" i="10" s="1"/>
  <c r="Z2580" i="10" s="1"/>
  <c r="AA2580" i="10" s="1"/>
  <c r="AB2580" i="10" s="1"/>
  <c r="AC2580" i="10" s="1"/>
  <c r="N2581" i="10"/>
  <c r="P2581" i="10"/>
  <c r="Q2581" i="10"/>
  <c r="H2581" i="10"/>
  <c r="S2581" i="10" s="1"/>
  <c r="R2581" i="10"/>
  <c r="G2581" i="10" s="1"/>
  <c r="D2582" i="10"/>
  <c r="I2581" i="10"/>
  <c r="M2581" i="10"/>
  <c r="J2581" i="10"/>
  <c r="O2581" i="10"/>
  <c r="K2581" i="10"/>
  <c r="L2581" i="10"/>
  <c r="T2581" i="10" l="1"/>
  <c r="U2581" i="10" s="1"/>
  <c r="V2581" i="10" s="1"/>
  <c r="W2581" i="10" s="1"/>
  <c r="X2581" i="10" s="1"/>
  <c r="Y2581" i="10" s="1"/>
  <c r="Z2581" i="10" s="1"/>
  <c r="AA2581" i="10" s="1"/>
  <c r="AB2581" i="10" s="1"/>
  <c r="AC2581" i="10" s="1"/>
  <c r="P2582" i="10"/>
  <c r="J2582" i="10"/>
  <c r="M2582" i="10"/>
  <c r="R2582" i="10"/>
  <c r="G2582" i="10" s="1"/>
  <c r="L2582" i="10"/>
  <c r="O2582" i="10"/>
  <c r="K2582" i="10"/>
  <c r="H2582" i="10"/>
  <c r="S2582" i="10" s="1"/>
  <c r="Q2582" i="10"/>
  <c r="D2583" i="10"/>
  <c r="I2582" i="10"/>
  <c r="N2582" i="10"/>
  <c r="H2583" i="10" l="1"/>
  <c r="S2583" i="10" s="1"/>
  <c r="I2583" i="10"/>
  <c r="L2583" i="10"/>
  <c r="R2583" i="10"/>
  <c r="G2583" i="10" s="1"/>
  <c r="K2583" i="10"/>
  <c r="D2584" i="10"/>
  <c r="P2583" i="10"/>
  <c r="N2583" i="10"/>
  <c r="O2583" i="10"/>
  <c r="J2583" i="10"/>
  <c r="M2583" i="10"/>
  <c r="Q2583" i="10"/>
  <c r="T2582" i="10"/>
  <c r="U2582" i="10" s="1"/>
  <c r="V2582" i="10" s="1"/>
  <c r="W2582" i="10" s="1"/>
  <c r="X2582" i="10" s="1"/>
  <c r="Y2582" i="10" s="1"/>
  <c r="Z2582" i="10" s="1"/>
  <c r="AA2582" i="10" s="1"/>
  <c r="AB2582" i="10" s="1"/>
  <c r="AC2582" i="10" s="1"/>
  <c r="T2583" i="10" l="1"/>
  <c r="U2583" i="10" s="1"/>
  <c r="V2583" i="10" s="1"/>
  <c r="W2583" i="10" s="1"/>
  <c r="X2583" i="10" s="1"/>
  <c r="Y2583" i="10" s="1"/>
  <c r="Z2583" i="10" s="1"/>
  <c r="AA2583" i="10" s="1"/>
  <c r="AB2583" i="10" s="1"/>
  <c r="AC2583" i="10" s="1"/>
  <c r="H2584" i="10"/>
  <c r="S2584" i="10" s="1"/>
  <c r="J2584" i="10"/>
  <c r="M2584" i="10"/>
  <c r="R2584" i="10"/>
  <c r="G2584" i="10" s="1"/>
  <c r="K2584" i="10"/>
  <c r="D2585" i="10"/>
  <c r="I2584" i="10"/>
  <c r="O2584" i="10"/>
  <c r="Q2584" i="10"/>
  <c r="P2584" i="10"/>
  <c r="L2584" i="10"/>
  <c r="N2584" i="10"/>
  <c r="T2584" i="10" l="1"/>
  <c r="U2584" i="10" s="1"/>
  <c r="V2584" i="10" s="1"/>
  <c r="W2584" i="10" s="1"/>
  <c r="X2584" i="10" s="1"/>
  <c r="Y2584" i="10" s="1"/>
  <c r="Z2584" i="10" s="1"/>
  <c r="AA2584" i="10" s="1"/>
  <c r="AB2584" i="10" s="1"/>
  <c r="AC2584" i="10" s="1"/>
  <c r="O2585" i="10"/>
  <c r="M2585" i="10"/>
  <c r="D2586" i="10"/>
  <c r="J2585" i="10"/>
  <c r="I2585" i="10"/>
  <c r="K2585" i="10"/>
  <c r="N2585" i="10"/>
  <c r="Q2585" i="10"/>
  <c r="L2585" i="10"/>
  <c r="R2585" i="10"/>
  <c r="G2585" i="10" s="1"/>
  <c r="H2585" i="10"/>
  <c r="S2585" i="10" s="1"/>
  <c r="P2585" i="10"/>
  <c r="P2586" i="10" l="1"/>
  <c r="O2586" i="10"/>
  <c r="N2586" i="10"/>
  <c r="J2586" i="10"/>
  <c r="Q2586" i="10"/>
  <c r="H2586" i="10"/>
  <c r="S2586" i="10" s="1"/>
  <c r="K2586" i="10"/>
  <c r="D2587" i="10"/>
  <c r="L2586" i="10"/>
  <c r="M2586" i="10"/>
  <c r="I2586" i="10"/>
  <c r="R2586" i="10"/>
  <c r="G2586" i="10" s="1"/>
  <c r="T2585" i="10"/>
  <c r="U2585" i="10" s="1"/>
  <c r="V2585" i="10" s="1"/>
  <c r="W2585" i="10" s="1"/>
  <c r="X2585" i="10" s="1"/>
  <c r="Y2585" i="10" s="1"/>
  <c r="Z2585" i="10" s="1"/>
  <c r="AA2585" i="10" s="1"/>
  <c r="AB2585" i="10" s="1"/>
  <c r="AC2585" i="10" s="1"/>
  <c r="T2586" i="10" l="1"/>
  <c r="U2586" i="10" s="1"/>
  <c r="V2586" i="10" s="1"/>
  <c r="W2586" i="10" s="1"/>
  <c r="X2586" i="10" s="1"/>
  <c r="Y2586" i="10" s="1"/>
  <c r="Z2586" i="10" s="1"/>
  <c r="AA2586" i="10" s="1"/>
  <c r="AB2586" i="10" s="1"/>
  <c r="AC2586" i="10" s="1"/>
  <c r="O2587" i="10"/>
  <c r="D2588" i="10"/>
  <c r="K2587" i="10"/>
  <c r="N2587" i="10"/>
  <c r="M2587" i="10"/>
  <c r="I2587" i="10"/>
  <c r="Q2587" i="10"/>
  <c r="P2587" i="10"/>
  <c r="J2587" i="10"/>
  <c r="L2587" i="10"/>
  <c r="H2587" i="10"/>
  <c r="S2587" i="10" s="1"/>
  <c r="R2587" i="10"/>
  <c r="G2587" i="10" s="1"/>
  <c r="T2587" i="10" l="1"/>
  <c r="U2587" i="10" s="1"/>
  <c r="V2587" i="10" s="1"/>
  <c r="W2587" i="10" s="1"/>
  <c r="X2587" i="10" s="1"/>
  <c r="Y2587" i="10" s="1"/>
  <c r="Z2587" i="10" s="1"/>
  <c r="AA2587" i="10" s="1"/>
  <c r="AB2587" i="10" s="1"/>
  <c r="AC2587" i="10" s="1"/>
  <c r="H2588" i="10"/>
  <c r="S2588" i="10" s="1"/>
  <c r="I2588" i="10"/>
  <c r="L2588" i="10"/>
  <c r="O2588" i="10"/>
  <c r="M2588" i="10"/>
  <c r="P2588" i="10"/>
  <c r="R2588" i="10"/>
  <c r="G2588" i="10" s="1"/>
  <c r="D2589" i="10"/>
  <c r="J2588" i="10"/>
  <c r="Q2588" i="10"/>
  <c r="N2588" i="10"/>
  <c r="K2588" i="10"/>
  <c r="T2588" i="10" l="1"/>
  <c r="U2588" i="10" s="1"/>
  <c r="V2588" i="10" s="1"/>
  <c r="W2588" i="10" s="1"/>
  <c r="X2588" i="10" s="1"/>
  <c r="Y2588" i="10" s="1"/>
  <c r="Z2588" i="10" s="1"/>
  <c r="AA2588" i="10" s="1"/>
  <c r="AB2588" i="10" s="1"/>
  <c r="AC2588" i="10" s="1"/>
  <c r="H2589" i="10"/>
  <c r="S2589" i="10" s="1"/>
  <c r="M2589" i="10"/>
  <c r="K2589" i="10"/>
  <c r="I2589" i="10"/>
  <c r="R2589" i="10"/>
  <c r="G2589" i="10" s="1"/>
  <c r="N2589" i="10"/>
  <c r="D2590" i="10"/>
  <c r="Q2589" i="10"/>
  <c r="L2589" i="10"/>
  <c r="O2589" i="10"/>
  <c r="P2589" i="10"/>
  <c r="J2589" i="10"/>
  <c r="T2589" i="10" l="1"/>
  <c r="U2589" i="10" s="1"/>
  <c r="V2589" i="10" s="1"/>
  <c r="W2589" i="10" s="1"/>
  <c r="X2589" i="10" s="1"/>
  <c r="Y2589" i="10" s="1"/>
  <c r="Z2589" i="10" s="1"/>
  <c r="AA2589" i="10" s="1"/>
  <c r="AB2589" i="10" s="1"/>
  <c r="AC2589" i="10" s="1"/>
  <c r="M2590" i="10"/>
  <c r="J2590" i="10"/>
  <c r="N2590" i="10"/>
  <c r="H2590" i="10"/>
  <c r="S2590" i="10" s="1"/>
  <c r="I2590" i="10"/>
  <c r="D2591" i="10"/>
  <c r="L2590" i="10"/>
  <c r="K2590" i="10"/>
  <c r="O2590" i="10"/>
  <c r="Q2590" i="10"/>
  <c r="P2590" i="10"/>
  <c r="R2590" i="10"/>
  <c r="G2590" i="10" s="1"/>
  <c r="T2590" i="10" l="1"/>
  <c r="U2590" i="10" s="1"/>
  <c r="V2590" i="10" s="1"/>
  <c r="W2590" i="10" s="1"/>
  <c r="X2590" i="10" s="1"/>
  <c r="Y2590" i="10" s="1"/>
  <c r="Z2590" i="10" s="1"/>
  <c r="AA2590" i="10" s="1"/>
  <c r="AB2590" i="10" s="1"/>
  <c r="AC2590" i="10" s="1"/>
  <c r="Q2591" i="10"/>
  <c r="J2591" i="10"/>
  <c r="K2591" i="10"/>
  <c r="L2591" i="10"/>
  <c r="I2591" i="10"/>
  <c r="O2591" i="10"/>
  <c r="N2591" i="10"/>
  <c r="R2591" i="10"/>
  <c r="G2591" i="10" s="1"/>
  <c r="H2591" i="10"/>
  <c r="S2591" i="10" s="1"/>
  <c r="P2591" i="10"/>
  <c r="D2592" i="10"/>
  <c r="M2591" i="10"/>
  <c r="T2591" i="10" l="1"/>
  <c r="U2591" i="10" s="1"/>
  <c r="V2591" i="10" s="1"/>
  <c r="W2591" i="10" s="1"/>
  <c r="X2591" i="10" s="1"/>
  <c r="Y2591" i="10" s="1"/>
  <c r="Z2591" i="10" s="1"/>
  <c r="AA2591" i="10" s="1"/>
  <c r="AB2591" i="10" s="1"/>
  <c r="AC2591" i="10" s="1"/>
  <c r="H2592" i="10"/>
  <c r="S2592" i="10" s="1"/>
  <c r="P2592" i="10"/>
  <c r="D2593" i="10"/>
  <c r="R2592" i="10"/>
  <c r="G2592" i="10" s="1"/>
  <c r="Q2592" i="10"/>
  <c r="K2592" i="10"/>
  <c r="N2592" i="10"/>
  <c r="L2592" i="10"/>
  <c r="J2592" i="10"/>
  <c r="O2592" i="10"/>
  <c r="M2592" i="10"/>
  <c r="I2592" i="10"/>
  <c r="H2593" i="10" l="1"/>
  <c r="S2593" i="10" s="1"/>
  <c r="D2594" i="10"/>
  <c r="L2593" i="10"/>
  <c r="Q2593" i="10"/>
  <c r="R2593" i="10"/>
  <c r="G2593" i="10" s="1"/>
  <c r="P2593" i="10"/>
  <c r="M2593" i="10"/>
  <c r="N2593" i="10"/>
  <c r="O2593" i="10"/>
  <c r="K2593" i="10"/>
  <c r="I2593" i="10"/>
  <c r="J2593" i="10"/>
  <c r="T2592" i="10"/>
  <c r="U2592" i="10" s="1"/>
  <c r="V2592" i="10" s="1"/>
  <c r="W2592" i="10" s="1"/>
  <c r="X2592" i="10" s="1"/>
  <c r="Y2592" i="10" s="1"/>
  <c r="Z2592" i="10" s="1"/>
  <c r="AA2592" i="10" s="1"/>
  <c r="AB2592" i="10" s="1"/>
  <c r="AC2592" i="10" s="1"/>
  <c r="D2595" i="10" l="1"/>
  <c r="N2594" i="10"/>
  <c r="O2594" i="10"/>
  <c r="L2594" i="10"/>
  <c r="H2594" i="10"/>
  <c r="S2594" i="10" s="1"/>
  <c r="I2594" i="10"/>
  <c r="Q2594" i="10"/>
  <c r="J2594" i="10"/>
  <c r="M2594" i="10"/>
  <c r="K2594" i="10"/>
  <c r="R2594" i="10"/>
  <c r="G2594" i="10" s="1"/>
  <c r="P2594" i="10"/>
  <c r="T2593" i="10"/>
  <c r="U2593" i="10" s="1"/>
  <c r="V2593" i="10" s="1"/>
  <c r="W2593" i="10" s="1"/>
  <c r="X2593" i="10" s="1"/>
  <c r="Y2593" i="10" s="1"/>
  <c r="Z2593" i="10" s="1"/>
  <c r="AA2593" i="10" s="1"/>
  <c r="AB2593" i="10" s="1"/>
  <c r="AC2593" i="10" s="1"/>
  <c r="H2595" i="10" l="1"/>
  <c r="S2595" i="10" s="1"/>
  <c r="D2596" i="10"/>
  <c r="K2595" i="10"/>
  <c r="O2595" i="10"/>
  <c r="L2595" i="10"/>
  <c r="I2595" i="10"/>
  <c r="J2595" i="10"/>
  <c r="P2595" i="10"/>
  <c r="N2595" i="10"/>
  <c r="M2595" i="10"/>
  <c r="Q2595" i="10"/>
  <c r="R2595" i="10"/>
  <c r="G2595" i="10" s="1"/>
  <c r="T2594" i="10"/>
  <c r="U2594" i="10" s="1"/>
  <c r="V2594" i="10" s="1"/>
  <c r="W2594" i="10" s="1"/>
  <c r="X2594" i="10" s="1"/>
  <c r="Y2594" i="10" s="1"/>
  <c r="Z2594" i="10" s="1"/>
  <c r="AA2594" i="10" s="1"/>
  <c r="AB2594" i="10" s="1"/>
  <c r="AC2594" i="10" s="1"/>
  <c r="T2595" i="10" l="1"/>
  <c r="U2595" i="10" s="1"/>
  <c r="V2595" i="10" s="1"/>
  <c r="W2595" i="10" s="1"/>
  <c r="X2595" i="10" s="1"/>
  <c r="Y2595" i="10" s="1"/>
  <c r="Z2595" i="10" s="1"/>
  <c r="AA2595" i="10" s="1"/>
  <c r="AB2595" i="10" s="1"/>
  <c r="AC2595" i="10" s="1"/>
  <c r="H2596" i="10"/>
  <c r="S2596" i="10" s="1"/>
  <c r="L2596" i="10"/>
  <c r="D2597" i="10"/>
  <c r="Q2596" i="10"/>
  <c r="O2596" i="10"/>
  <c r="R2596" i="10"/>
  <c r="G2596" i="10" s="1"/>
  <c r="I2596" i="10"/>
  <c r="K2596" i="10"/>
  <c r="N2596" i="10"/>
  <c r="M2596" i="10"/>
  <c r="P2596" i="10"/>
  <c r="J2596" i="10"/>
  <c r="T2596" i="10" l="1"/>
  <c r="U2596" i="10" s="1"/>
  <c r="V2596" i="10" s="1"/>
  <c r="W2596" i="10" s="1"/>
  <c r="X2596" i="10" s="1"/>
  <c r="Y2596" i="10" s="1"/>
  <c r="Z2596" i="10" s="1"/>
  <c r="AA2596" i="10" s="1"/>
  <c r="AB2596" i="10" s="1"/>
  <c r="AC2596" i="10" s="1"/>
  <c r="D2598" i="10"/>
  <c r="L2597" i="10"/>
  <c r="R2597" i="10"/>
  <c r="G2597" i="10" s="1"/>
  <c r="I2597" i="10"/>
  <c r="N2597" i="10"/>
  <c r="H2597" i="10"/>
  <c r="S2597" i="10" s="1"/>
  <c r="M2597" i="10"/>
  <c r="J2597" i="10"/>
  <c r="K2597" i="10"/>
  <c r="Q2597" i="10"/>
  <c r="O2597" i="10"/>
  <c r="P2597" i="10"/>
  <c r="H2598" i="10" l="1"/>
  <c r="S2598" i="10" s="1"/>
  <c r="D2599" i="10"/>
  <c r="O2598" i="10"/>
  <c r="M2598" i="10"/>
  <c r="K2598" i="10"/>
  <c r="P2598" i="10"/>
  <c r="I2598" i="10"/>
  <c r="J2598" i="10"/>
  <c r="Q2598" i="10"/>
  <c r="L2598" i="10"/>
  <c r="R2598" i="10"/>
  <c r="G2598" i="10" s="1"/>
  <c r="N2598" i="10"/>
  <c r="T2597" i="10"/>
  <c r="U2597" i="10" s="1"/>
  <c r="V2597" i="10" s="1"/>
  <c r="W2597" i="10" s="1"/>
  <c r="X2597" i="10" s="1"/>
  <c r="Y2597" i="10" s="1"/>
  <c r="Z2597" i="10" s="1"/>
  <c r="AA2597" i="10" s="1"/>
  <c r="AB2597" i="10" s="1"/>
  <c r="AC2597" i="10" s="1"/>
  <c r="D2600" i="10" l="1"/>
  <c r="P2599" i="10"/>
  <c r="J2599" i="10"/>
  <c r="R2599" i="10"/>
  <c r="G2599" i="10" s="1"/>
  <c r="I2599" i="10"/>
  <c r="N2599" i="10"/>
  <c r="O2599" i="10"/>
  <c r="K2599" i="10"/>
  <c r="H2599" i="10"/>
  <c r="S2599" i="10" s="1"/>
  <c r="L2599" i="10"/>
  <c r="Q2599" i="10"/>
  <c r="M2599" i="10"/>
  <c r="T2598" i="10"/>
  <c r="U2598" i="10" s="1"/>
  <c r="V2598" i="10" s="1"/>
  <c r="W2598" i="10" s="1"/>
  <c r="X2598" i="10" s="1"/>
  <c r="Y2598" i="10" s="1"/>
  <c r="Z2598" i="10" s="1"/>
  <c r="AA2598" i="10" s="1"/>
  <c r="AB2598" i="10" s="1"/>
  <c r="AC2598" i="10" s="1"/>
  <c r="T2599" i="10" l="1"/>
  <c r="U2599" i="10" s="1"/>
  <c r="V2599" i="10" s="1"/>
  <c r="W2599" i="10" s="1"/>
  <c r="X2599" i="10" s="1"/>
  <c r="Y2599" i="10" s="1"/>
  <c r="Z2599" i="10" s="1"/>
  <c r="AA2599" i="10" s="1"/>
  <c r="AB2599" i="10" s="1"/>
  <c r="AC2599" i="10" s="1"/>
  <c r="H2600" i="10"/>
  <c r="S2600" i="10" s="1"/>
  <c r="D2601" i="10"/>
  <c r="P2600" i="10"/>
  <c r="K2600" i="10"/>
  <c r="M2600" i="10"/>
  <c r="L2600" i="10"/>
  <c r="N2600" i="10"/>
  <c r="J2600" i="10"/>
  <c r="R2600" i="10"/>
  <c r="G2600" i="10" s="1"/>
  <c r="Q2600" i="10"/>
  <c r="I2600" i="10"/>
  <c r="O2600" i="10"/>
  <c r="T2600" i="10" l="1"/>
  <c r="U2600" i="10" s="1"/>
  <c r="V2600" i="10" s="1"/>
  <c r="W2600" i="10" s="1"/>
  <c r="X2600" i="10" s="1"/>
  <c r="Y2600" i="10" s="1"/>
  <c r="Z2600" i="10" s="1"/>
  <c r="AA2600" i="10" s="1"/>
  <c r="AB2600" i="10" s="1"/>
  <c r="AC2600" i="10" s="1"/>
  <c r="H2601" i="10"/>
  <c r="S2601" i="10" s="1"/>
  <c r="D2602" i="10"/>
  <c r="N2601" i="10"/>
  <c r="L2601" i="10"/>
  <c r="R2601" i="10"/>
  <c r="G2601" i="10" s="1"/>
  <c r="J2601" i="10"/>
  <c r="O2601" i="10"/>
  <c r="K2601" i="10"/>
  <c r="I2601" i="10"/>
  <c r="P2601" i="10"/>
  <c r="Q2601" i="10"/>
  <c r="M2601" i="10"/>
  <c r="T2601" i="10" l="1"/>
  <c r="U2601" i="10" s="1"/>
  <c r="V2601" i="10" s="1"/>
  <c r="W2601" i="10" s="1"/>
  <c r="X2601" i="10" s="1"/>
  <c r="Y2601" i="10" s="1"/>
  <c r="Z2601" i="10" s="1"/>
  <c r="AA2601" i="10" s="1"/>
  <c r="AB2601" i="10" s="1"/>
  <c r="AC2601" i="10" s="1"/>
  <c r="H2602" i="10"/>
  <c r="S2602" i="10" s="1"/>
  <c r="L2602" i="10"/>
  <c r="D2603" i="10"/>
  <c r="O2602" i="10"/>
  <c r="P2602" i="10"/>
  <c r="M2602" i="10"/>
  <c r="N2602" i="10"/>
  <c r="Q2602" i="10"/>
  <c r="I2602" i="10"/>
  <c r="J2602" i="10"/>
  <c r="R2602" i="10"/>
  <c r="G2602" i="10" s="1"/>
  <c r="K2602" i="10"/>
  <c r="T2602" i="10" l="1"/>
  <c r="U2602" i="10" s="1"/>
  <c r="V2602" i="10" s="1"/>
  <c r="W2602" i="10" s="1"/>
  <c r="X2602" i="10" s="1"/>
  <c r="Y2602" i="10" s="1"/>
  <c r="Z2602" i="10" s="1"/>
  <c r="AA2602" i="10" s="1"/>
  <c r="AB2602" i="10" s="1"/>
  <c r="AC2602" i="10" s="1"/>
  <c r="D2604" i="10"/>
  <c r="P2603" i="10"/>
  <c r="L2603" i="10"/>
  <c r="I2603" i="10"/>
  <c r="K2603" i="10"/>
  <c r="J2603" i="10"/>
  <c r="N2603" i="10"/>
  <c r="H2603" i="10"/>
  <c r="S2603" i="10" s="1"/>
  <c r="R2603" i="10"/>
  <c r="G2603" i="10" s="1"/>
  <c r="O2603" i="10"/>
  <c r="Q2603" i="10"/>
  <c r="M2603" i="10"/>
  <c r="J2604" i="10" l="1"/>
  <c r="N2604" i="10"/>
  <c r="H2604" i="10"/>
  <c r="S2604" i="10" s="1"/>
  <c r="L2604" i="10"/>
  <c r="R2604" i="10"/>
  <c r="G2604" i="10" s="1"/>
  <c r="P2604" i="10"/>
  <c r="O2604" i="10"/>
  <c r="I2604" i="10"/>
  <c r="K2604" i="10"/>
  <c r="Q2604" i="10"/>
  <c r="D2605" i="10"/>
  <c r="M2604" i="10"/>
  <c r="T2603" i="10"/>
  <c r="U2603" i="10" s="1"/>
  <c r="V2603" i="10" s="1"/>
  <c r="W2603" i="10" s="1"/>
  <c r="X2603" i="10" s="1"/>
  <c r="Y2603" i="10" s="1"/>
  <c r="Z2603" i="10" s="1"/>
  <c r="AA2603" i="10" s="1"/>
  <c r="AB2603" i="10" s="1"/>
  <c r="AC2603" i="10" s="1"/>
  <c r="H2605" i="10" l="1"/>
  <c r="S2605" i="10" s="1"/>
  <c r="P2605" i="10"/>
  <c r="J2605" i="10"/>
  <c r="R2605" i="10"/>
  <c r="G2605" i="10" s="1"/>
  <c r="L2605" i="10"/>
  <c r="N2605" i="10"/>
  <c r="M2605" i="10"/>
  <c r="I2605" i="10"/>
  <c r="K2605" i="10"/>
  <c r="D2606" i="10"/>
  <c r="Q2605" i="10"/>
  <c r="O2605" i="10"/>
  <c r="T2604" i="10"/>
  <c r="U2604" i="10" s="1"/>
  <c r="V2604" i="10" s="1"/>
  <c r="W2604" i="10" s="1"/>
  <c r="X2604" i="10" s="1"/>
  <c r="Y2604" i="10" s="1"/>
  <c r="Z2604" i="10" s="1"/>
  <c r="AA2604" i="10" s="1"/>
  <c r="AB2604" i="10" s="1"/>
  <c r="AC2604" i="10" s="1"/>
  <c r="Q2606" i="10" l="1"/>
  <c r="H2606" i="10"/>
  <c r="S2606" i="10" s="1"/>
  <c r="I2606" i="10"/>
  <c r="L2606" i="10"/>
  <c r="R2606" i="10"/>
  <c r="G2606" i="10" s="1"/>
  <c r="O2606" i="10"/>
  <c r="D2607" i="10"/>
  <c r="J2606" i="10"/>
  <c r="K2606" i="10"/>
  <c r="M2606" i="10"/>
  <c r="N2606" i="10"/>
  <c r="P2606" i="10"/>
  <c r="T2605" i="10"/>
  <c r="U2605" i="10" s="1"/>
  <c r="V2605" i="10" s="1"/>
  <c r="W2605" i="10" s="1"/>
  <c r="X2605" i="10" s="1"/>
  <c r="Y2605" i="10" s="1"/>
  <c r="Z2605" i="10" s="1"/>
  <c r="AA2605" i="10" s="1"/>
  <c r="AB2605" i="10" s="1"/>
  <c r="AC2605" i="10" s="1"/>
  <c r="L2607" i="10" l="1"/>
  <c r="R2607" i="10"/>
  <c r="G2607" i="10" s="1"/>
  <c r="N2607" i="10"/>
  <c r="M2607" i="10"/>
  <c r="H2607" i="10"/>
  <c r="S2607" i="10" s="1"/>
  <c r="I2607" i="10"/>
  <c r="Q2607" i="10"/>
  <c r="J2607" i="10"/>
  <c r="P2607" i="10"/>
  <c r="D2608" i="10"/>
  <c r="O2607" i="10"/>
  <c r="K2607" i="10"/>
  <c r="T2606" i="10"/>
  <c r="U2606" i="10" s="1"/>
  <c r="V2606" i="10" s="1"/>
  <c r="W2606" i="10" s="1"/>
  <c r="X2606" i="10" s="1"/>
  <c r="Y2606" i="10" s="1"/>
  <c r="Z2606" i="10" s="1"/>
  <c r="AA2606" i="10" s="1"/>
  <c r="AB2606" i="10" s="1"/>
  <c r="AC2606" i="10" s="1"/>
  <c r="T2607" i="10" l="1"/>
  <c r="U2607" i="10" s="1"/>
  <c r="V2607" i="10" s="1"/>
  <c r="W2607" i="10" s="1"/>
  <c r="X2607" i="10" s="1"/>
  <c r="Y2607" i="10" s="1"/>
  <c r="Z2607" i="10" s="1"/>
  <c r="AA2607" i="10" s="1"/>
  <c r="AB2607" i="10" s="1"/>
  <c r="AC2607" i="10" s="1"/>
  <c r="J2608" i="10"/>
  <c r="Q2608" i="10"/>
  <c r="I2608" i="10"/>
  <c r="N2608" i="10"/>
  <c r="R2608" i="10"/>
  <c r="G2608" i="10" s="1"/>
  <c r="O2608" i="10"/>
  <c r="H2608" i="10"/>
  <c r="S2608" i="10" s="1"/>
  <c r="K2608" i="10"/>
  <c r="D2609" i="10"/>
  <c r="L2608" i="10"/>
  <c r="P2608" i="10"/>
  <c r="M2608" i="10"/>
  <c r="J2609" i="10" l="1"/>
  <c r="I2609" i="10"/>
  <c r="P2609" i="10"/>
  <c r="H2609" i="10"/>
  <c r="S2609" i="10" s="1"/>
  <c r="K2609" i="10"/>
  <c r="D2610" i="10"/>
  <c r="M2609" i="10"/>
  <c r="N2609" i="10"/>
  <c r="Q2609" i="10"/>
  <c r="R2609" i="10"/>
  <c r="G2609" i="10" s="1"/>
  <c r="L2609" i="10"/>
  <c r="O2609" i="10"/>
  <c r="T2608" i="10"/>
  <c r="U2608" i="10" s="1"/>
  <c r="V2608" i="10" s="1"/>
  <c r="W2608" i="10" s="1"/>
  <c r="X2608" i="10" s="1"/>
  <c r="Y2608" i="10" s="1"/>
  <c r="Z2608" i="10" s="1"/>
  <c r="AA2608" i="10" s="1"/>
  <c r="AB2608" i="10" s="1"/>
  <c r="AC2608" i="10" s="1"/>
  <c r="H2610" i="10" l="1"/>
  <c r="S2610" i="10" s="1"/>
  <c r="M2610" i="10"/>
  <c r="N2610" i="10"/>
  <c r="Q2610" i="10"/>
  <c r="K2610" i="10"/>
  <c r="P2610" i="10"/>
  <c r="I2610" i="10"/>
  <c r="O2610" i="10"/>
  <c r="D2611" i="10"/>
  <c r="R2610" i="10"/>
  <c r="G2610" i="10" s="1"/>
  <c r="L2610" i="10"/>
  <c r="J2610" i="10"/>
  <c r="T2609" i="10"/>
  <c r="U2609" i="10" s="1"/>
  <c r="V2609" i="10" s="1"/>
  <c r="W2609" i="10" s="1"/>
  <c r="X2609" i="10" s="1"/>
  <c r="Y2609" i="10" s="1"/>
  <c r="Z2609" i="10" s="1"/>
  <c r="AA2609" i="10" s="1"/>
  <c r="AB2609" i="10" s="1"/>
  <c r="AC2609" i="10" s="1"/>
  <c r="H2611" i="10" l="1"/>
  <c r="S2611" i="10" s="1"/>
  <c r="Q2611" i="10"/>
  <c r="L2611" i="10"/>
  <c r="O2611" i="10"/>
  <c r="M2611" i="10"/>
  <c r="R2611" i="10"/>
  <c r="G2611" i="10" s="1"/>
  <c r="I2611" i="10"/>
  <c r="D2612" i="10"/>
  <c r="J2611" i="10"/>
  <c r="P2611" i="10"/>
  <c r="N2611" i="10"/>
  <c r="K2611" i="10"/>
  <c r="T2610" i="10"/>
  <c r="U2610" i="10" s="1"/>
  <c r="V2610" i="10" s="1"/>
  <c r="W2610" i="10" s="1"/>
  <c r="X2610" i="10" s="1"/>
  <c r="Y2610" i="10" s="1"/>
  <c r="Z2610" i="10" s="1"/>
  <c r="AA2610" i="10" s="1"/>
  <c r="AB2610" i="10" s="1"/>
  <c r="AC2610" i="10" s="1"/>
  <c r="T2611" i="10" l="1"/>
  <c r="U2611" i="10" s="1"/>
  <c r="V2611" i="10" s="1"/>
  <c r="W2611" i="10" s="1"/>
  <c r="X2611" i="10" s="1"/>
  <c r="Y2611" i="10" s="1"/>
  <c r="Z2611" i="10" s="1"/>
  <c r="AA2611" i="10" s="1"/>
  <c r="AB2611" i="10" s="1"/>
  <c r="AC2611" i="10" s="1"/>
  <c r="H2612" i="10"/>
  <c r="S2612" i="10" s="1"/>
  <c r="O2612" i="10"/>
  <c r="L2612" i="10"/>
  <c r="I2612" i="10"/>
  <c r="J2612" i="10"/>
  <c r="P2612" i="10"/>
  <c r="D2613" i="10"/>
  <c r="R2612" i="10"/>
  <c r="G2612" i="10" s="1"/>
  <c r="Q2612" i="10"/>
  <c r="M2612" i="10"/>
  <c r="N2612" i="10"/>
  <c r="K2612" i="10"/>
  <c r="H2613" i="10" l="1"/>
  <c r="S2613" i="10" s="1"/>
  <c r="I2613" i="10"/>
  <c r="L2613" i="10"/>
  <c r="O2613" i="10"/>
  <c r="K2613" i="10"/>
  <c r="D2614" i="10"/>
  <c r="R2613" i="10"/>
  <c r="G2613" i="10" s="1"/>
  <c r="P2613" i="10"/>
  <c r="J2613" i="10"/>
  <c r="M2613" i="10"/>
  <c r="N2613" i="10"/>
  <c r="Q2613" i="10"/>
  <c r="T2612" i="10"/>
  <c r="U2612" i="10" s="1"/>
  <c r="V2612" i="10" s="1"/>
  <c r="W2612" i="10" s="1"/>
  <c r="X2612" i="10" s="1"/>
  <c r="Y2612" i="10" s="1"/>
  <c r="Z2612" i="10" s="1"/>
  <c r="AA2612" i="10" s="1"/>
  <c r="AB2612" i="10" s="1"/>
  <c r="AC2612" i="10" s="1"/>
  <c r="H2614" i="10" l="1"/>
  <c r="S2614" i="10" s="1"/>
  <c r="J2614" i="10"/>
  <c r="P2614" i="10"/>
  <c r="O2614" i="10"/>
  <c r="N2614" i="10"/>
  <c r="D2615" i="10"/>
  <c r="I2614" i="10"/>
  <c r="M2614" i="10"/>
  <c r="K2614" i="10"/>
  <c r="Q2614" i="10"/>
  <c r="R2614" i="10"/>
  <c r="G2614" i="10" s="1"/>
  <c r="L2614" i="10"/>
  <c r="T2613" i="10"/>
  <c r="U2613" i="10" s="1"/>
  <c r="V2613" i="10" s="1"/>
  <c r="W2613" i="10" s="1"/>
  <c r="X2613" i="10" s="1"/>
  <c r="Y2613" i="10" s="1"/>
  <c r="Z2613" i="10" s="1"/>
  <c r="AA2613" i="10" s="1"/>
  <c r="AB2613" i="10" s="1"/>
  <c r="AC2613" i="10" s="1"/>
  <c r="I2615" i="10" l="1"/>
  <c r="Q2615" i="10"/>
  <c r="D2616" i="10"/>
  <c r="P2615" i="10"/>
  <c r="K2615" i="10"/>
  <c r="O2615" i="10"/>
  <c r="R2615" i="10"/>
  <c r="G2615" i="10" s="1"/>
  <c r="J2615" i="10"/>
  <c r="M2615" i="10"/>
  <c r="L2615" i="10"/>
  <c r="H2615" i="10"/>
  <c r="S2615" i="10" s="1"/>
  <c r="N2615" i="10"/>
  <c r="T2614" i="10"/>
  <c r="U2614" i="10" s="1"/>
  <c r="V2614" i="10" s="1"/>
  <c r="W2614" i="10" s="1"/>
  <c r="X2614" i="10" s="1"/>
  <c r="Y2614" i="10" s="1"/>
  <c r="Z2614" i="10" s="1"/>
  <c r="AA2614" i="10" s="1"/>
  <c r="AB2614" i="10" s="1"/>
  <c r="AC2614" i="10" s="1"/>
  <c r="T2615" i="10" l="1"/>
  <c r="U2615" i="10" s="1"/>
  <c r="V2615" i="10" s="1"/>
  <c r="W2615" i="10" s="1"/>
  <c r="X2615" i="10" s="1"/>
  <c r="Y2615" i="10" s="1"/>
  <c r="Z2615" i="10" s="1"/>
  <c r="AA2615" i="10" s="1"/>
  <c r="AB2615" i="10" s="1"/>
  <c r="AC2615" i="10" s="1"/>
  <c r="H2616" i="10"/>
  <c r="S2616" i="10" s="1"/>
  <c r="Q2616" i="10"/>
  <c r="O2616" i="10"/>
  <c r="K2616" i="10"/>
  <c r="N2616" i="10"/>
  <c r="I2616" i="10"/>
  <c r="M2616" i="10"/>
  <c r="D2617" i="10"/>
  <c r="L2616" i="10"/>
  <c r="P2616" i="10"/>
  <c r="J2616" i="10"/>
  <c r="R2616" i="10"/>
  <c r="G2616" i="10" s="1"/>
  <c r="T2616" i="10" l="1"/>
  <c r="U2616" i="10" s="1"/>
  <c r="V2616" i="10" s="1"/>
  <c r="W2616" i="10" s="1"/>
  <c r="X2616" i="10" s="1"/>
  <c r="Y2616" i="10" s="1"/>
  <c r="Z2616" i="10" s="1"/>
  <c r="AA2616" i="10" s="1"/>
  <c r="AB2616" i="10" s="1"/>
  <c r="AC2616" i="10" s="1"/>
  <c r="H2617" i="10"/>
  <c r="S2617" i="10" s="1"/>
  <c r="L2617" i="10"/>
  <c r="N2617" i="10"/>
  <c r="P2617" i="10"/>
  <c r="M2617" i="10"/>
  <c r="D2618" i="10"/>
  <c r="R2617" i="10"/>
  <c r="G2617" i="10" s="1"/>
  <c r="Q2617" i="10"/>
  <c r="O2617" i="10"/>
  <c r="K2617" i="10"/>
  <c r="J2617" i="10"/>
  <c r="I2617" i="10"/>
  <c r="T2617" i="10" l="1"/>
  <c r="U2617" i="10" s="1"/>
  <c r="V2617" i="10" s="1"/>
  <c r="W2617" i="10" s="1"/>
  <c r="X2617" i="10" s="1"/>
  <c r="Y2617" i="10" s="1"/>
  <c r="Z2617" i="10" s="1"/>
  <c r="AA2617" i="10" s="1"/>
  <c r="AB2617" i="10" s="1"/>
  <c r="AC2617" i="10" s="1"/>
  <c r="Q2618" i="10"/>
  <c r="L2618" i="10"/>
  <c r="N2618" i="10"/>
  <c r="H2618" i="10"/>
  <c r="S2618" i="10" s="1"/>
  <c r="R2618" i="10"/>
  <c r="G2618" i="10" s="1"/>
  <c r="O2618" i="10"/>
  <c r="P2618" i="10"/>
  <c r="M2618" i="10"/>
  <c r="D2619" i="10"/>
  <c r="J2618" i="10"/>
  <c r="I2618" i="10"/>
  <c r="K2618" i="10"/>
  <c r="H2619" i="10" l="1"/>
  <c r="S2619" i="10" s="1"/>
  <c r="N2619" i="10"/>
  <c r="K2619" i="10"/>
  <c r="I2619" i="10"/>
  <c r="R2619" i="10"/>
  <c r="G2619" i="10" s="1"/>
  <c r="J2619" i="10"/>
  <c r="Q2619" i="10"/>
  <c r="D2620" i="10"/>
  <c r="O2619" i="10"/>
  <c r="L2619" i="10"/>
  <c r="P2619" i="10"/>
  <c r="M2619" i="10"/>
  <c r="T2618" i="10"/>
  <c r="U2618" i="10" s="1"/>
  <c r="V2618" i="10" s="1"/>
  <c r="W2618" i="10" s="1"/>
  <c r="X2618" i="10" s="1"/>
  <c r="Y2618" i="10" s="1"/>
  <c r="Z2618" i="10" s="1"/>
  <c r="AA2618" i="10" s="1"/>
  <c r="AB2618" i="10" s="1"/>
  <c r="AC2618" i="10" s="1"/>
  <c r="K2620" i="10" l="1"/>
  <c r="J2620" i="10"/>
  <c r="R2620" i="10"/>
  <c r="G2620" i="10" s="1"/>
  <c r="I2620" i="10"/>
  <c r="H2620" i="10"/>
  <c r="S2620" i="10" s="1"/>
  <c r="M2620" i="10"/>
  <c r="D2621" i="10"/>
  <c r="P2620" i="10"/>
  <c r="L2620" i="10"/>
  <c r="O2620" i="10"/>
  <c r="N2620" i="10"/>
  <c r="Q2620" i="10"/>
  <c r="T2619" i="10"/>
  <c r="U2619" i="10" s="1"/>
  <c r="V2619" i="10" s="1"/>
  <c r="W2619" i="10" s="1"/>
  <c r="X2619" i="10" s="1"/>
  <c r="Y2619" i="10" s="1"/>
  <c r="Z2619" i="10" s="1"/>
  <c r="AA2619" i="10" s="1"/>
  <c r="AB2619" i="10" s="1"/>
  <c r="AC2619" i="10" s="1"/>
  <c r="J2621" i="10" l="1"/>
  <c r="K2621" i="10"/>
  <c r="H2621" i="10"/>
  <c r="S2621" i="10" s="1"/>
  <c r="R2621" i="10"/>
  <c r="G2621" i="10" s="1"/>
  <c r="L2621" i="10"/>
  <c r="P2621" i="10"/>
  <c r="N2621" i="10"/>
  <c r="M2621" i="10"/>
  <c r="O2621" i="10"/>
  <c r="I2621" i="10"/>
  <c r="D2622" i="10"/>
  <c r="Q2621" i="10"/>
  <c r="T2620" i="10"/>
  <c r="U2620" i="10" s="1"/>
  <c r="V2620" i="10" s="1"/>
  <c r="W2620" i="10" s="1"/>
  <c r="X2620" i="10" s="1"/>
  <c r="Y2620" i="10" s="1"/>
  <c r="Z2620" i="10" s="1"/>
  <c r="AA2620" i="10" s="1"/>
  <c r="AB2620" i="10" s="1"/>
  <c r="AC2620" i="10" s="1"/>
  <c r="H2622" i="10" l="1"/>
  <c r="S2622" i="10" s="1"/>
  <c r="Q2622" i="10"/>
  <c r="N2622" i="10"/>
  <c r="L2622" i="10"/>
  <c r="P2622" i="10"/>
  <c r="I2622" i="10"/>
  <c r="K2622" i="10"/>
  <c r="R2622" i="10"/>
  <c r="G2622" i="10" s="1"/>
  <c r="J2622" i="10"/>
  <c r="D2623" i="10"/>
  <c r="O2622" i="10"/>
  <c r="M2622" i="10"/>
  <c r="T2621" i="10"/>
  <c r="U2621" i="10" s="1"/>
  <c r="V2621" i="10" s="1"/>
  <c r="W2621" i="10" s="1"/>
  <c r="X2621" i="10" s="1"/>
  <c r="Y2621" i="10" s="1"/>
  <c r="Z2621" i="10" s="1"/>
  <c r="AA2621" i="10" s="1"/>
  <c r="AB2621" i="10" s="1"/>
  <c r="AC2621" i="10" s="1"/>
  <c r="H2623" i="10" l="1"/>
  <c r="S2623" i="10" s="1"/>
  <c r="N2623" i="10"/>
  <c r="Q2623" i="10"/>
  <c r="R2623" i="10"/>
  <c r="G2623" i="10" s="1"/>
  <c r="M2623" i="10"/>
  <c r="K2623" i="10"/>
  <c r="I2623" i="10"/>
  <c r="O2623" i="10"/>
  <c r="J2623" i="10"/>
  <c r="D2624" i="10"/>
  <c r="P2623" i="10"/>
  <c r="L2623" i="10"/>
  <c r="T2622" i="10"/>
  <c r="U2622" i="10" s="1"/>
  <c r="V2622" i="10" s="1"/>
  <c r="W2622" i="10" s="1"/>
  <c r="X2622" i="10" s="1"/>
  <c r="Y2622" i="10" s="1"/>
  <c r="Z2622" i="10" s="1"/>
  <c r="AA2622" i="10" s="1"/>
  <c r="AB2622" i="10" s="1"/>
  <c r="AC2622" i="10" s="1"/>
  <c r="T2623" i="10" l="1"/>
  <c r="U2623" i="10" s="1"/>
  <c r="V2623" i="10" s="1"/>
  <c r="W2623" i="10" s="1"/>
  <c r="X2623" i="10" s="1"/>
  <c r="Y2623" i="10" s="1"/>
  <c r="Z2623" i="10" s="1"/>
  <c r="AA2623" i="10" s="1"/>
  <c r="AB2623" i="10" s="1"/>
  <c r="AC2623" i="10" s="1"/>
  <c r="H2624" i="10"/>
  <c r="S2624" i="10" s="1"/>
  <c r="R2624" i="10"/>
  <c r="G2624" i="10" s="1"/>
  <c r="I2624" i="10"/>
  <c r="P2624" i="10"/>
  <c r="Q2624" i="10"/>
  <c r="O2624" i="10"/>
  <c r="K2624" i="10"/>
  <c r="J2624" i="10"/>
  <c r="D2625" i="10"/>
  <c r="L2624" i="10"/>
  <c r="M2624" i="10"/>
  <c r="N2624" i="10"/>
  <c r="H2625" i="10" l="1"/>
  <c r="S2625" i="10" s="1"/>
  <c r="R2625" i="10"/>
  <c r="G2625" i="10" s="1"/>
  <c r="L2625" i="10"/>
  <c r="N2625" i="10"/>
  <c r="O2625" i="10"/>
  <c r="M2625" i="10"/>
  <c r="D2626" i="10"/>
  <c r="P2625" i="10"/>
  <c r="K2625" i="10"/>
  <c r="J2625" i="10"/>
  <c r="I2625" i="10"/>
  <c r="Q2625" i="10"/>
  <c r="T2624" i="10"/>
  <c r="U2624" i="10" s="1"/>
  <c r="V2624" i="10" s="1"/>
  <c r="W2624" i="10" s="1"/>
  <c r="X2624" i="10" s="1"/>
  <c r="Y2624" i="10" s="1"/>
  <c r="Z2624" i="10" s="1"/>
  <c r="AA2624" i="10" s="1"/>
  <c r="AB2624" i="10" s="1"/>
  <c r="AC2624" i="10" s="1"/>
  <c r="H2626" i="10" l="1"/>
  <c r="S2626" i="10" s="1"/>
  <c r="Q2626" i="10"/>
  <c r="N2626" i="10"/>
  <c r="K2626" i="10"/>
  <c r="M2626" i="10"/>
  <c r="J2626" i="10"/>
  <c r="P2626" i="10"/>
  <c r="R2626" i="10"/>
  <c r="G2626" i="10" s="1"/>
  <c r="I2626" i="10"/>
  <c r="D2627" i="10"/>
  <c r="O2626" i="10"/>
  <c r="L2626" i="10"/>
  <c r="T2625" i="10"/>
  <c r="U2625" i="10" s="1"/>
  <c r="V2625" i="10" s="1"/>
  <c r="W2625" i="10" s="1"/>
  <c r="X2625" i="10" s="1"/>
  <c r="Y2625" i="10" s="1"/>
  <c r="Z2625" i="10" s="1"/>
  <c r="AA2625" i="10" s="1"/>
  <c r="AB2625" i="10" s="1"/>
  <c r="AC2625" i="10" s="1"/>
  <c r="H2627" i="10" l="1"/>
  <c r="S2627" i="10" s="1"/>
  <c r="K2627" i="10"/>
  <c r="L2627" i="10"/>
  <c r="I2627" i="10"/>
  <c r="O2627" i="10"/>
  <c r="Q2627" i="10"/>
  <c r="P2627" i="10"/>
  <c r="R2627" i="10"/>
  <c r="G2627" i="10" s="1"/>
  <c r="D2628" i="10"/>
  <c r="N2627" i="10"/>
  <c r="J2627" i="10"/>
  <c r="M2627" i="10"/>
  <c r="T2626" i="10"/>
  <c r="U2626" i="10" s="1"/>
  <c r="V2626" i="10" s="1"/>
  <c r="W2626" i="10" s="1"/>
  <c r="X2626" i="10" s="1"/>
  <c r="Y2626" i="10" s="1"/>
  <c r="Z2626" i="10" s="1"/>
  <c r="AA2626" i="10" s="1"/>
  <c r="AB2626" i="10" s="1"/>
  <c r="AC2626" i="10" s="1"/>
  <c r="H2628" i="10" l="1"/>
  <c r="S2628" i="10" s="1"/>
  <c r="M2628" i="10"/>
  <c r="Q2628" i="10"/>
  <c r="O2628" i="10"/>
  <c r="D2629" i="10"/>
  <c r="K2628" i="10"/>
  <c r="P2628" i="10"/>
  <c r="J2628" i="10"/>
  <c r="L2628" i="10"/>
  <c r="N2628" i="10"/>
  <c r="I2628" i="10"/>
  <c r="R2628" i="10"/>
  <c r="G2628" i="10" s="1"/>
  <c r="T2627" i="10"/>
  <c r="U2627" i="10" s="1"/>
  <c r="V2627" i="10" s="1"/>
  <c r="W2627" i="10" s="1"/>
  <c r="X2627" i="10" s="1"/>
  <c r="Y2627" i="10" s="1"/>
  <c r="Z2627" i="10" s="1"/>
  <c r="AA2627" i="10" s="1"/>
  <c r="AB2627" i="10" s="1"/>
  <c r="AC2627" i="10" s="1"/>
  <c r="H2629" i="10" l="1"/>
  <c r="S2629" i="10" s="1"/>
  <c r="J2629" i="10"/>
  <c r="I2629" i="10"/>
  <c r="Q2629" i="10"/>
  <c r="N2629" i="10"/>
  <c r="P2629" i="10"/>
  <c r="R2629" i="10"/>
  <c r="G2629" i="10" s="1"/>
  <c r="O2629" i="10"/>
  <c r="K2629" i="10"/>
  <c r="M2629" i="10"/>
  <c r="D2630" i="10"/>
  <c r="L2629" i="10"/>
  <c r="T2628" i="10"/>
  <c r="U2628" i="10" s="1"/>
  <c r="V2628" i="10" s="1"/>
  <c r="W2628" i="10" s="1"/>
  <c r="X2628" i="10" s="1"/>
  <c r="Y2628" i="10" s="1"/>
  <c r="Z2628" i="10" s="1"/>
  <c r="AA2628" i="10" s="1"/>
  <c r="AB2628" i="10" s="1"/>
  <c r="AC2628" i="10" s="1"/>
  <c r="T2629" i="10" l="1"/>
  <c r="U2629" i="10" s="1"/>
  <c r="V2629" i="10" s="1"/>
  <c r="W2629" i="10" s="1"/>
  <c r="X2629" i="10" s="1"/>
  <c r="Y2629" i="10" s="1"/>
  <c r="Z2629" i="10" s="1"/>
  <c r="AA2629" i="10" s="1"/>
  <c r="AB2629" i="10" s="1"/>
  <c r="AC2629" i="10" s="1"/>
  <c r="H2630" i="10"/>
  <c r="S2630" i="10" s="1"/>
  <c r="L2630" i="10"/>
  <c r="P2630" i="10"/>
  <c r="N2630" i="10"/>
  <c r="R2630" i="10"/>
  <c r="G2630" i="10" s="1"/>
  <c r="M2630" i="10"/>
  <c r="O2630" i="10"/>
  <c r="I2630" i="10"/>
  <c r="J2630" i="10"/>
  <c r="Q2630" i="10"/>
  <c r="D2631" i="10"/>
  <c r="K2630" i="10"/>
  <c r="H2631" i="10" l="1"/>
  <c r="S2631" i="10" s="1"/>
  <c r="L2631" i="10"/>
  <c r="I2631" i="10"/>
  <c r="J2631" i="10"/>
  <c r="R2631" i="10"/>
  <c r="G2631" i="10" s="1"/>
  <c r="Q2631" i="10"/>
  <c r="N2631" i="10"/>
  <c r="P2631" i="10"/>
  <c r="K2631" i="10"/>
  <c r="D2632" i="10"/>
  <c r="M2631" i="10"/>
  <c r="O2631" i="10"/>
  <c r="T2630" i="10"/>
  <c r="U2630" i="10" s="1"/>
  <c r="V2630" i="10" s="1"/>
  <c r="W2630" i="10" s="1"/>
  <c r="X2630" i="10" s="1"/>
  <c r="Y2630" i="10" s="1"/>
  <c r="Z2630" i="10" s="1"/>
  <c r="AA2630" i="10" s="1"/>
  <c r="AB2630" i="10" s="1"/>
  <c r="AC2630" i="10" s="1"/>
  <c r="T2631" i="10" l="1"/>
  <c r="U2631" i="10" s="1"/>
  <c r="V2631" i="10" s="1"/>
  <c r="W2631" i="10" s="1"/>
  <c r="X2631" i="10" s="1"/>
  <c r="Y2631" i="10" s="1"/>
  <c r="Z2631" i="10" s="1"/>
  <c r="AA2631" i="10" s="1"/>
  <c r="AB2631" i="10" s="1"/>
  <c r="AC2631" i="10" s="1"/>
  <c r="K2632" i="10"/>
  <c r="L2632" i="10"/>
  <c r="H2632" i="10"/>
  <c r="S2632" i="10" s="1"/>
  <c r="M2632" i="10"/>
  <c r="I2632" i="10"/>
  <c r="J2632" i="10"/>
  <c r="Q2632" i="10"/>
  <c r="D2633" i="10"/>
  <c r="R2632" i="10"/>
  <c r="G2632" i="10" s="1"/>
  <c r="N2632" i="10"/>
  <c r="O2632" i="10"/>
  <c r="P2632" i="10"/>
  <c r="T2632" i="10" l="1"/>
  <c r="U2632" i="10" s="1"/>
  <c r="V2632" i="10" s="1"/>
  <c r="W2632" i="10" s="1"/>
  <c r="X2632" i="10" s="1"/>
  <c r="Y2632" i="10" s="1"/>
  <c r="Z2632" i="10" s="1"/>
  <c r="AA2632" i="10" s="1"/>
  <c r="AB2632" i="10" s="1"/>
  <c r="AC2632" i="10" s="1"/>
  <c r="H2633" i="10"/>
  <c r="S2633" i="10" s="1"/>
  <c r="N2633" i="10"/>
  <c r="K2633" i="10"/>
  <c r="R2633" i="10"/>
  <c r="G2633" i="10" s="1"/>
  <c r="J2633" i="10"/>
  <c r="D2634" i="10"/>
  <c r="M2633" i="10"/>
  <c r="I2633" i="10"/>
  <c r="P2633" i="10"/>
  <c r="L2633" i="10"/>
  <c r="O2633" i="10"/>
  <c r="Q2633" i="10"/>
  <c r="T2633" i="10" l="1"/>
  <c r="U2633" i="10" s="1"/>
  <c r="V2633" i="10" s="1"/>
  <c r="W2633" i="10" s="1"/>
  <c r="X2633" i="10" s="1"/>
  <c r="Y2633" i="10" s="1"/>
  <c r="Z2633" i="10" s="1"/>
  <c r="AA2633" i="10" s="1"/>
  <c r="AB2633" i="10" s="1"/>
  <c r="AC2633" i="10" s="1"/>
  <c r="H2634" i="10"/>
  <c r="S2634" i="10" s="1"/>
  <c r="Q2634" i="10"/>
  <c r="J2634" i="10"/>
  <c r="R2634" i="10"/>
  <c r="G2634" i="10" s="1"/>
  <c r="D2635" i="10"/>
  <c r="M2634" i="10"/>
  <c r="O2634" i="10"/>
  <c r="P2634" i="10"/>
  <c r="L2634" i="10"/>
  <c r="I2634" i="10"/>
  <c r="N2634" i="10"/>
  <c r="K2634" i="10"/>
  <c r="T2634" i="10" l="1"/>
  <c r="U2634" i="10" s="1"/>
  <c r="V2634" i="10" s="1"/>
  <c r="W2634" i="10" s="1"/>
  <c r="X2634" i="10" s="1"/>
  <c r="Y2634" i="10" s="1"/>
  <c r="Z2634" i="10" s="1"/>
  <c r="AA2634" i="10" s="1"/>
  <c r="AB2634" i="10" s="1"/>
  <c r="AC2634" i="10" s="1"/>
  <c r="H2635" i="10"/>
  <c r="S2635" i="10" s="1"/>
  <c r="I2635" i="10"/>
  <c r="L2635" i="10"/>
  <c r="Q2635" i="10"/>
  <c r="J2635" i="10"/>
  <c r="N2635" i="10"/>
  <c r="P2635" i="10"/>
  <c r="M2635" i="10"/>
  <c r="K2635" i="10"/>
  <c r="O2635" i="10"/>
  <c r="D2636" i="10"/>
  <c r="R2635" i="10"/>
  <c r="G2635" i="10" s="1"/>
  <c r="Q2636" i="10" l="1"/>
  <c r="P2636" i="10"/>
  <c r="J2636" i="10"/>
  <c r="I2636" i="10"/>
  <c r="K2636" i="10"/>
  <c r="M2636" i="10"/>
  <c r="L2636" i="10"/>
  <c r="R2636" i="10"/>
  <c r="G2636" i="10" s="1"/>
  <c r="H2636" i="10"/>
  <c r="S2636" i="10" s="1"/>
  <c r="N2636" i="10"/>
  <c r="D2637" i="10"/>
  <c r="O2636" i="10"/>
  <c r="T2635" i="10"/>
  <c r="U2635" i="10" s="1"/>
  <c r="V2635" i="10" s="1"/>
  <c r="W2635" i="10" s="1"/>
  <c r="X2635" i="10" s="1"/>
  <c r="Y2635" i="10" s="1"/>
  <c r="Z2635" i="10" s="1"/>
  <c r="AA2635" i="10" s="1"/>
  <c r="AB2635" i="10" s="1"/>
  <c r="AC2635" i="10" s="1"/>
  <c r="K2637" i="10" l="1"/>
  <c r="L2637" i="10"/>
  <c r="H2637" i="10"/>
  <c r="S2637" i="10" s="1"/>
  <c r="N2637" i="10"/>
  <c r="D2638" i="10"/>
  <c r="P2637" i="10"/>
  <c r="O2637" i="10"/>
  <c r="M2637" i="10"/>
  <c r="I2637" i="10"/>
  <c r="R2637" i="10"/>
  <c r="G2637" i="10" s="1"/>
  <c r="Q2637" i="10"/>
  <c r="J2637" i="10"/>
  <c r="T2636" i="10"/>
  <c r="U2636" i="10" s="1"/>
  <c r="V2636" i="10" s="1"/>
  <c r="W2636" i="10" s="1"/>
  <c r="X2636" i="10" s="1"/>
  <c r="Y2636" i="10" s="1"/>
  <c r="Z2636" i="10" s="1"/>
  <c r="AA2636" i="10" s="1"/>
  <c r="AB2636" i="10" s="1"/>
  <c r="AC2636" i="10" s="1"/>
  <c r="H2638" i="10" l="1"/>
  <c r="S2638" i="10" s="1"/>
  <c r="N2638" i="10"/>
  <c r="K2638" i="10"/>
  <c r="R2638" i="10"/>
  <c r="G2638" i="10" s="1"/>
  <c r="Q2638" i="10"/>
  <c r="I2638" i="10"/>
  <c r="O2638" i="10"/>
  <c r="M2638" i="10"/>
  <c r="J2638" i="10"/>
  <c r="D2639" i="10"/>
  <c r="P2638" i="10"/>
  <c r="L2638" i="10"/>
  <c r="T2637" i="10"/>
  <c r="U2637" i="10" s="1"/>
  <c r="V2637" i="10" s="1"/>
  <c r="W2637" i="10" s="1"/>
  <c r="X2637" i="10" s="1"/>
  <c r="Y2637" i="10" s="1"/>
  <c r="Z2637" i="10" s="1"/>
  <c r="AA2637" i="10" s="1"/>
  <c r="AB2637" i="10" s="1"/>
  <c r="AC2637" i="10" s="1"/>
  <c r="H2639" i="10" l="1"/>
  <c r="S2639" i="10" s="1"/>
  <c r="J2639" i="10"/>
  <c r="L2639" i="10"/>
  <c r="M2639" i="10"/>
  <c r="O2639" i="10"/>
  <c r="N2639" i="10"/>
  <c r="I2639" i="10"/>
  <c r="K2639" i="10"/>
  <c r="D2640" i="10"/>
  <c r="P2639" i="10"/>
  <c r="Q2639" i="10"/>
  <c r="R2639" i="10"/>
  <c r="G2639" i="10" s="1"/>
  <c r="T2638" i="10"/>
  <c r="U2638" i="10" s="1"/>
  <c r="V2638" i="10" s="1"/>
  <c r="W2638" i="10" s="1"/>
  <c r="X2638" i="10" s="1"/>
  <c r="Y2638" i="10" s="1"/>
  <c r="Z2638" i="10" s="1"/>
  <c r="AA2638" i="10" s="1"/>
  <c r="AB2638" i="10" s="1"/>
  <c r="AC2638" i="10" s="1"/>
  <c r="T2639" i="10" l="1"/>
  <c r="U2639" i="10" s="1"/>
  <c r="V2639" i="10" s="1"/>
  <c r="W2639" i="10" s="1"/>
  <c r="X2639" i="10" s="1"/>
  <c r="Y2639" i="10" s="1"/>
  <c r="Z2639" i="10" s="1"/>
  <c r="AA2639" i="10" s="1"/>
  <c r="AB2639" i="10" s="1"/>
  <c r="AC2639" i="10" s="1"/>
  <c r="H2640" i="10"/>
  <c r="S2640" i="10" s="1"/>
  <c r="I2640" i="10"/>
  <c r="L2640" i="10"/>
  <c r="O2640" i="10"/>
  <c r="Q2640" i="10"/>
  <c r="P2640" i="10"/>
  <c r="J2640" i="10"/>
  <c r="D2641" i="10"/>
  <c r="N2640" i="10"/>
  <c r="M2640" i="10"/>
  <c r="K2640" i="10"/>
  <c r="R2640" i="10"/>
  <c r="G2640" i="10" s="1"/>
  <c r="T2640" i="10" l="1"/>
  <c r="U2640" i="10" s="1"/>
  <c r="V2640" i="10" s="1"/>
  <c r="W2640" i="10" s="1"/>
  <c r="X2640" i="10" s="1"/>
  <c r="Y2640" i="10" s="1"/>
  <c r="Z2640" i="10" s="1"/>
  <c r="AA2640" i="10" s="1"/>
  <c r="AB2640" i="10" s="1"/>
  <c r="AC2640" i="10" s="1"/>
  <c r="I2641" i="10"/>
  <c r="M2641" i="10"/>
  <c r="P2641" i="10"/>
  <c r="R2641" i="10"/>
  <c r="G2641" i="10" s="1"/>
  <c r="H2641" i="10"/>
  <c r="S2641" i="10" s="1"/>
  <c r="L2641" i="10"/>
  <c r="D2642" i="10"/>
  <c r="N2641" i="10"/>
  <c r="J2641" i="10"/>
  <c r="Q2641" i="10"/>
  <c r="O2641" i="10"/>
  <c r="K2641" i="10"/>
  <c r="T2641" i="10" l="1"/>
  <c r="U2641" i="10" s="1"/>
  <c r="V2641" i="10" s="1"/>
  <c r="W2641" i="10" s="1"/>
  <c r="X2641" i="10" s="1"/>
  <c r="Y2641" i="10" s="1"/>
  <c r="Z2641" i="10" s="1"/>
  <c r="AA2641" i="10" s="1"/>
  <c r="AB2641" i="10" s="1"/>
  <c r="AC2641" i="10" s="1"/>
  <c r="Q2642" i="10"/>
  <c r="I2642" i="10"/>
  <c r="J2642" i="10"/>
  <c r="M2642" i="10"/>
  <c r="D2643" i="10"/>
  <c r="R2642" i="10"/>
  <c r="G2642" i="10" s="1"/>
  <c r="L2642" i="10"/>
  <c r="O2642" i="10"/>
  <c r="K2642" i="10"/>
  <c r="H2642" i="10"/>
  <c r="S2642" i="10" s="1"/>
  <c r="N2642" i="10"/>
  <c r="P2642" i="10"/>
  <c r="T2642" i="10" l="1"/>
  <c r="U2642" i="10" s="1"/>
  <c r="V2642" i="10" s="1"/>
  <c r="W2642" i="10" s="1"/>
  <c r="X2642" i="10" s="1"/>
  <c r="Y2642" i="10" s="1"/>
  <c r="Z2642" i="10" s="1"/>
  <c r="AA2642" i="10" s="1"/>
  <c r="AB2642" i="10" s="1"/>
  <c r="AC2642" i="10" s="1"/>
  <c r="I2643" i="10"/>
  <c r="N2643" i="10"/>
  <c r="M2643" i="10"/>
  <c r="O2643" i="10"/>
  <c r="H2643" i="10"/>
  <c r="S2643" i="10" s="1"/>
  <c r="J2643" i="10"/>
  <c r="P2643" i="10"/>
  <c r="K2643" i="10"/>
  <c r="Q2643" i="10"/>
  <c r="D2644" i="10"/>
  <c r="R2643" i="10"/>
  <c r="G2643" i="10" s="1"/>
  <c r="L2643" i="10"/>
  <c r="T2643" i="10" l="1"/>
  <c r="U2643" i="10" s="1"/>
  <c r="V2643" i="10" s="1"/>
  <c r="W2643" i="10" s="1"/>
  <c r="X2643" i="10" s="1"/>
  <c r="Y2643" i="10" s="1"/>
  <c r="Z2643" i="10" s="1"/>
  <c r="AA2643" i="10" s="1"/>
  <c r="AB2643" i="10" s="1"/>
  <c r="AC2643" i="10" s="1"/>
  <c r="H2644" i="10"/>
  <c r="S2644" i="10" s="1"/>
  <c r="J2644" i="10"/>
  <c r="M2644" i="10"/>
  <c r="K2644" i="10"/>
  <c r="O2644" i="10"/>
  <c r="P2644" i="10"/>
  <c r="N2644" i="10"/>
  <c r="D2645" i="10"/>
  <c r="R2644" i="10"/>
  <c r="G2644" i="10" s="1"/>
  <c r="Q2644" i="10"/>
  <c r="L2644" i="10"/>
  <c r="I2644" i="10"/>
  <c r="T2644" i="10" l="1"/>
  <c r="U2644" i="10" s="1"/>
  <c r="V2644" i="10" s="1"/>
  <c r="W2644" i="10" s="1"/>
  <c r="X2644" i="10" s="1"/>
  <c r="Y2644" i="10" s="1"/>
  <c r="Z2644" i="10" s="1"/>
  <c r="AA2644" i="10" s="1"/>
  <c r="AB2644" i="10" s="1"/>
  <c r="AC2644" i="10" s="1"/>
  <c r="K2645" i="10"/>
  <c r="J2645" i="10"/>
  <c r="R2645" i="10"/>
  <c r="G2645" i="10" s="1"/>
  <c r="L2645" i="10"/>
  <c r="H2645" i="10"/>
  <c r="S2645" i="10" s="1"/>
  <c r="P2645" i="10"/>
  <c r="D2646" i="10"/>
  <c r="Q2645" i="10"/>
  <c r="I2645" i="10"/>
  <c r="N2645" i="10"/>
  <c r="M2645" i="10"/>
  <c r="O2645" i="10"/>
  <c r="T2645" i="10" l="1"/>
  <c r="U2645" i="10" s="1"/>
  <c r="V2645" i="10" s="1"/>
  <c r="W2645" i="10" s="1"/>
  <c r="X2645" i="10" s="1"/>
  <c r="Y2645" i="10" s="1"/>
  <c r="Z2645" i="10" s="1"/>
  <c r="AA2645" i="10" s="1"/>
  <c r="AB2645" i="10" s="1"/>
  <c r="AC2645" i="10" s="1"/>
  <c r="H2646" i="10"/>
  <c r="S2646" i="10" s="1"/>
  <c r="I2646" i="10"/>
  <c r="R2646" i="10"/>
  <c r="G2646" i="10" s="1"/>
  <c r="Q2646" i="10"/>
  <c r="K2646" i="10"/>
  <c r="L2646" i="10"/>
  <c r="N2646" i="10"/>
  <c r="M2646" i="10"/>
  <c r="J2646" i="10"/>
  <c r="D2647" i="10"/>
  <c r="P2646" i="10"/>
  <c r="O2646" i="10"/>
  <c r="H2647" i="10" l="1"/>
  <c r="S2647" i="10" s="1"/>
  <c r="J2647" i="10"/>
  <c r="R2647" i="10"/>
  <c r="G2647" i="10" s="1"/>
  <c r="P2647" i="10"/>
  <c r="I2647" i="10"/>
  <c r="L2647" i="10"/>
  <c r="Q2647" i="10"/>
  <c r="O2647" i="10"/>
  <c r="N2647" i="10"/>
  <c r="D2648" i="10"/>
  <c r="K2647" i="10"/>
  <c r="M2647" i="10"/>
  <c r="T2646" i="10"/>
  <c r="U2646" i="10" s="1"/>
  <c r="V2646" i="10" s="1"/>
  <c r="W2646" i="10" s="1"/>
  <c r="X2646" i="10" s="1"/>
  <c r="Y2646" i="10" s="1"/>
  <c r="Z2646" i="10" s="1"/>
  <c r="AA2646" i="10" s="1"/>
  <c r="AB2646" i="10" s="1"/>
  <c r="AC2646" i="10" s="1"/>
  <c r="H2648" i="10" l="1"/>
  <c r="S2648" i="10" s="1"/>
  <c r="I2648" i="10"/>
  <c r="R2648" i="10"/>
  <c r="G2648" i="10" s="1"/>
  <c r="P2648" i="10"/>
  <c r="Q2648" i="10"/>
  <c r="N2648" i="10"/>
  <c r="J2648" i="10"/>
  <c r="K2648" i="10"/>
  <c r="D2649" i="10"/>
  <c r="O2648" i="10"/>
  <c r="M2648" i="10"/>
  <c r="L2648" i="10"/>
  <c r="T2647" i="10"/>
  <c r="U2647" i="10" s="1"/>
  <c r="V2647" i="10" s="1"/>
  <c r="W2647" i="10" s="1"/>
  <c r="X2647" i="10" s="1"/>
  <c r="Y2647" i="10" s="1"/>
  <c r="Z2647" i="10" s="1"/>
  <c r="AA2647" i="10" s="1"/>
  <c r="AB2647" i="10" s="1"/>
  <c r="AC2647" i="10" s="1"/>
  <c r="H2649" i="10" l="1"/>
  <c r="S2649" i="10" s="1"/>
  <c r="K2649" i="10"/>
  <c r="P2649" i="10"/>
  <c r="L2649" i="10"/>
  <c r="N2649" i="10"/>
  <c r="J2649" i="10"/>
  <c r="D2650" i="10"/>
  <c r="O2649" i="10"/>
  <c r="Q2649" i="10"/>
  <c r="I2649" i="10"/>
  <c r="R2649" i="10"/>
  <c r="G2649" i="10" s="1"/>
  <c r="M2649" i="10"/>
  <c r="T2648" i="10"/>
  <c r="U2648" i="10" s="1"/>
  <c r="V2648" i="10" s="1"/>
  <c r="W2648" i="10" s="1"/>
  <c r="X2648" i="10" s="1"/>
  <c r="Y2648" i="10" s="1"/>
  <c r="Z2648" i="10" s="1"/>
  <c r="AA2648" i="10" s="1"/>
  <c r="AB2648" i="10" s="1"/>
  <c r="AC2648" i="10" s="1"/>
  <c r="T2649" i="10" l="1"/>
  <c r="U2649" i="10" s="1"/>
  <c r="V2649" i="10" s="1"/>
  <c r="W2649" i="10" s="1"/>
  <c r="X2649" i="10" s="1"/>
  <c r="Y2649" i="10" s="1"/>
  <c r="Z2649" i="10" s="1"/>
  <c r="AA2649" i="10" s="1"/>
  <c r="AB2649" i="10" s="1"/>
  <c r="AC2649" i="10" s="1"/>
  <c r="H2650" i="10"/>
  <c r="S2650" i="10" s="1"/>
  <c r="M2650" i="10"/>
  <c r="N2650" i="10"/>
  <c r="O2650" i="10"/>
  <c r="Q2650" i="10"/>
  <c r="P2650" i="10"/>
  <c r="D2651" i="10"/>
  <c r="L2650" i="10"/>
  <c r="K2650" i="10"/>
  <c r="J2650" i="10"/>
  <c r="I2650" i="10"/>
  <c r="R2650" i="10"/>
  <c r="G2650" i="10" s="1"/>
  <c r="T2650" i="10" l="1"/>
  <c r="U2650" i="10" s="1"/>
  <c r="V2650" i="10" s="1"/>
  <c r="W2650" i="10" s="1"/>
  <c r="X2650" i="10" s="1"/>
  <c r="Y2650" i="10" s="1"/>
  <c r="Z2650" i="10" s="1"/>
  <c r="AA2650" i="10" s="1"/>
  <c r="AB2650" i="10" s="1"/>
  <c r="AC2650" i="10" s="1"/>
  <c r="L2651" i="10"/>
  <c r="Q2651" i="10"/>
  <c r="J2651" i="10"/>
  <c r="H2651" i="10"/>
  <c r="S2651" i="10" s="1"/>
  <c r="R2651" i="10"/>
  <c r="G2651" i="10" s="1"/>
  <c r="D2652" i="10"/>
  <c r="I2651" i="10"/>
  <c r="P2651" i="10"/>
  <c r="O2651" i="10"/>
  <c r="K2651" i="10"/>
  <c r="N2651" i="10"/>
  <c r="M2651" i="10"/>
  <c r="T2651" i="10" l="1"/>
  <c r="U2651" i="10" s="1"/>
  <c r="V2651" i="10" s="1"/>
  <c r="W2651" i="10" s="1"/>
  <c r="X2651" i="10" s="1"/>
  <c r="Y2651" i="10" s="1"/>
  <c r="Z2651" i="10" s="1"/>
  <c r="AA2651" i="10" s="1"/>
  <c r="AB2651" i="10" s="1"/>
  <c r="AC2651" i="10" s="1"/>
  <c r="M2652" i="10"/>
  <c r="P2652" i="10"/>
  <c r="L2652" i="10"/>
  <c r="Q2652" i="10"/>
  <c r="I2652" i="10"/>
  <c r="H2652" i="10"/>
  <c r="S2652" i="10" s="1"/>
  <c r="R2652" i="10"/>
  <c r="G2652" i="10" s="1"/>
  <c r="D2653" i="10"/>
  <c r="K2652" i="10"/>
  <c r="O2652" i="10"/>
  <c r="J2652" i="10"/>
  <c r="N2652" i="10"/>
  <c r="T2652" i="10" l="1"/>
  <c r="U2652" i="10" s="1"/>
  <c r="V2652" i="10" s="1"/>
  <c r="W2652" i="10" s="1"/>
  <c r="X2652" i="10" s="1"/>
  <c r="Y2652" i="10" s="1"/>
  <c r="Z2652" i="10" s="1"/>
  <c r="AA2652" i="10" s="1"/>
  <c r="AB2652" i="10" s="1"/>
  <c r="AC2652" i="10" s="1"/>
  <c r="H2653" i="10"/>
  <c r="S2653" i="10" s="1"/>
  <c r="Q2653" i="10"/>
  <c r="J2653" i="10"/>
  <c r="N2653" i="10"/>
  <c r="R2653" i="10"/>
  <c r="G2653" i="10" s="1"/>
  <c r="O2653" i="10"/>
  <c r="I2653" i="10"/>
  <c r="M2653" i="10"/>
  <c r="L2653" i="10"/>
  <c r="P2653" i="10"/>
  <c r="D2654" i="10"/>
  <c r="K2653" i="10"/>
  <c r="K2654" i="10" l="1"/>
  <c r="D2655" i="10"/>
  <c r="Q2654" i="10"/>
  <c r="I2654" i="10"/>
  <c r="L2654" i="10"/>
  <c r="P2654" i="10"/>
  <c r="R2654" i="10"/>
  <c r="G2654" i="10" s="1"/>
  <c r="M2654" i="10"/>
  <c r="O2654" i="10"/>
  <c r="N2654" i="10"/>
  <c r="H2654" i="10"/>
  <c r="S2654" i="10" s="1"/>
  <c r="J2654" i="10"/>
  <c r="T2653" i="10"/>
  <c r="U2653" i="10" s="1"/>
  <c r="V2653" i="10" s="1"/>
  <c r="W2653" i="10" s="1"/>
  <c r="X2653" i="10" s="1"/>
  <c r="Y2653" i="10" s="1"/>
  <c r="Z2653" i="10" s="1"/>
  <c r="AA2653" i="10" s="1"/>
  <c r="AB2653" i="10" s="1"/>
  <c r="AC2653" i="10" s="1"/>
  <c r="T2654" i="10" l="1"/>
  <c r="U2654" i="10" s="1"/>
  <c r="V2654" i="10" s="1"/>
  <c r="W2654" i="10" s="1"/>
  <c r="X2654" i="10" s="1"/>
  <c r="Y2654" i="10" s="1"/>
  <c r="Z2654" i="10" s="1"/>
  <c r="AA2654" i="10" s="1"/>
  <c r="AB2654" i="10" s="1"/>
  <c r="AC2654" i="10" s="1"/>
  <c r="D2656" i="10"/>
  <c r="J2655" i="10"/>
  <c r="R2655" i="10"/>
  <c r="G2655" i="10" s="1"/>
  <c r="P2655" i="10"/>
  <c r="N2655" i="10"/>
  <c r="H2655" i="10"/>
  <c r="S2655" i="10" s="1"/>
  <c r="Q2655" i="10"/>
  <c r="L2655" i="10"/>
  <c r="I2655" i="10"/>
  <c r="K2655" i="10"/>
  <c r="M2655" i="10"/>
  <c r="O2655" i="10"/>
  <c r="H2656" i="10" l="1"/>
  <c r="S2656" i="10" s="1"/>
  <c r="D2657" i="10"/>
  <c r="N2656" i="10"/>
  <c r="M2656" i="10"/>
  <c r="O2656" i="10"/>
  <c r="L2656" i="10"/>
  <c r="P2656" i="10"/>
  <c r="K2656" i="10"/>
  <c r="I2656" i="10"/>
  <c r="J2656" i="10"/>
  <c r="R2656" i="10"/>
  <c r="G2656" i="10" s="1"/>
  <c r="Q2656" i="10"/>
  <c r="T2655" i="10"/>
  <c r="U2655" i="10" s="1"/>
  <c r="V2655" i="10" s="1"/>
  <c r="W2655" i="10" s="1"/>
  <c r="X2655" i="10" s="1"/>
  <c r="Y2655" i="10" s="1"/>
  <c r="Z2655" i="10" s="1"/>
  <c r="AA2655" i="10" s="1"/>
  <c r="AB2655" i="10" s="1"/>
  <c r="AC2655" i="10" s="1"/>
  <c r="T2656" i="10" l="1"/>
  <c r="U2656" i="10" s="1"/>
  <c r="V2656" i="10" s="1"/>
  <c r="W2656" i="10" s="1"/>
  <c r="X2656" i="10" s="1"/>
  <c r="Y2656" i="10" s="1"/>
  <c r="Z2656" i="10" s="1"/>
  <c r="AA2656" i="10" s="1"/>
  <c r="AB2656" i="10" s="1"/>
  <c r="AC2656" i="10" s="1"/>
  <c r="H2657" i="10"/>
  <c r="S2657" i="10" s="1"/>
  <c r="D2658" i="10"/>
  <c r="K2657" i="10"/>
  <c r="I2657" i="10"/>
  <c r="P2657" i="10"/>
  <c r="L2657" i="10"/>
  <c r="M2657" i="10"/>
  <c r="O2657" i="10"/>
  <c r="Q2657" i="10"/>
  <c r="N2657" i="10"/>
  <c r="J2657" i="10"/>
  <c r="R2657" i="10"/>
  <c r="G2657" i="10" s="1"/>
  <c r="T2657" i="10" l="1"/>
  <c r="U2657" i="10" s="1"/>
  <c r="V2657" i="10" s="1"/>
  <c r="W2657" i="10" s="1"/>
  <c r="X2657" i="10" s="1"/>
  <c r="Y2657" i="10" s="1"/>
  <c r="Z2657" i="10" s="1"/>
  <c r="AA2657" i="10" s="1"/>
  <c r="AB2657" i="10" s="1"/>
  <c r="AC2657" i="10" s="1"/>
  <c r="O2658" i="10"/>
  <c r="R2658" i="10"/>
  <c r="G2658" i="10" s="1"/>
  <c r="J2658" i="10"/>
  <c r="Q2658" i="10"/>
  <c r="D2659" i="10"/>
  <c r="M2658" i="10"/>
  <c r="H2658" i="10"/>
  <c r="S2658" i="10" s="1"/>
  <c r="P2658" i="10"/>
  <c r="N2658" i="10"/>
  <c r="K2658" i="10"/>
  <c r="I2658" i="10"/>
  <c r="L2658" i="10"/>
  <c r="P2659" i="10" l="1"/>
  <c r="L2659" i="10"/>
  <c r="H2659" i="10"/>
  <c r="S2659" i="10" s="1"/>
  <c r="R2659" i="10"/>
  <c r="G2659" i="10" s="1"/>
  <c r="J2659" i="10"/>
  <c r="D2660" i="10"/>
  <c r="K2659" i="10"/>
  <c r="Q2659" i="10"/>
  <c r="M2659" i="10"/>
  <c r="I2659" i="10"/>
  <c r="N2659" i="10"/>
  <c r="O2659" i="10"/>
  <c r="T2658" i="10"/>
  <c r="U2658" i="10" s="1"/>
  <c r="V2658" i="10" s="1"/>
  <c r="W2658" i="10" s="1"/>
  <c r="X2658" i="10" s="1"/>
  <c r="Y2658" i="10" s="1"/>
  <c r="Z2658" i="10" s="1"/>
  <c r="AA2658" i="10" s="1"/>
  <c r="AB2658" i="10" s="1"/>
  <c r="AC2658" i="10" s="1"/>
  <c r="H2660" i="10" l="1"/>
  <c r="S2660" i="10" s="1"/>
  <c r="K2660" i="10"/>
  <c r="P2660" i="10"/>
  <c r="N2660" i="10"/>
  <c r="O2660" i="10"/>
  <c r="I2660" i="10"/>
  <c r="R2660" i="10"/>
  <c r="G2660" i="10" s="1"/>
  <c r="J2660" i="10"/>
  <c r="D2661" i="10"/>
  <c r="M2660" i="10"/>
  <c r="Q2660" i="10"/>
  <c r="L2660" i="10"/>
  <c r="T2659" i="10"/>
  <c r="U2659" i="10" s="1"/>
  <c r="V2659" i="10" s="1"/>
  <c r="W2659" i="10" s="1"/>
  <c r="X2659" i="10" s="1"/>
  <c r="Y2659" i="10" s="1"/>
  <c r="Z2659" i="10" s="1"/>
  <c r="AA2659" i="10" s="1"/>
  <c r="AB2659" i="10" s="1"/>
  <c r="AC2659" i="10" s="1"/>
  <c r="T2660" i="10" l="1"/>
  <c r="U2660" i="10" s="1"/>
  <c r="V2660" i="10" s="1"/>
  <c r="W2660" i="10" s="1"/>
  <c r="X2660" i="10" s="1"/>
  <c r="Y2660" i="10" s="1"/>
  <c r="Z2660" i="10" s="1"/>
  <c r="AA2660" i="10" s="1"/>
  <c r="AB2660" i="10" s="1"/>
  <c r="AC2660" i="10" s="1"/>
  <c r="H2661" i="10"/>
  <c r="S2661" i="10" s="1"/>
  <c r="Q2661" i="10"/>
  <c r="R2661" i="10"/>
  <c r="G2661" i="10" s="1"/>
  <c r="M2661" i="10"/>
  <c r="P2661" i="10"/>
  <c r="K2661" i="10"/>
  <c r="N2661" i="10"/>
  <c r="L2661" i="10"/>
  <c r="D2662" i="10"/>
  <c r="O2661" i="10"/>
  <c r="I2661" i="10"/>
  <c r="J2661" i="10"/>
  <c r="T2661" i="10" l="1"/>
  <c r="U2661" i="10" s="1"/>
  <c r="V2661" i="10" s="1"/>
  <c r="W2661" i="10" s="1"/>
  <c r="X2661" i="10" s="1"/>
  <c r="Y2661" i="10" s="1"/>
  <c r="Z2661" i="10" s="1"/>
  <c r="AA2661" i="10" s="1"/>
  <c r="AB2661" i="10" s="1"/>
  <c r="AC2661" i="10" s="1"/>
  <c r="H2662" i="10"/>
  <c r="S2662" i="10" s="1"/>
  <c r="M2662" i="10"/>
  <c r="L2662" i="10"/>
  <c r="N2662" i="10"/>
  <c r="J2662" i="10"/>
  <c r="P2662" i="10"/>
  <c r="K2662" i="10"/>
  <c r="D2663" i="10"/>
  <c r="O2662" i="10"/>
  <c r="I2662" i="10"/>
  <c r="R2662" i="10"/>
  <c r="G2662" i="10" s="1"/>
  <c r="Q2662" i="10"/>
  <c r="T2662" i="10" l="1"/>
  <c r="U2662" i="10" s="1"/>
  <c r="V2662" i="10" s="1"/>
  <c r="W2662" i="10" s="1"/>
  <c r="X2662" i="10" s="1"/>
  <c r="Y2662" i="10" s="1"/>
  <c r="Z2662" i="10" s="1"/>
  <c r="AA2662" i="10" s="1"/>
  <c r="AB2662" i="10" s="1"/>
  <c r="AC2662" i="10" s="1"/>
  <c r="H2663" i="10"/>
  <c r="S2663" i="10" s="1"/>
  <c r="K2663" i="10"/>
  <c r="R2663" i="10"/>
  <c r="G2663" i="10" s="1"/>
  <c r="N2663" i="10"/>
  <c r="L2663" i="10"/>
  <c r="O2663" i="10"/>
  <c r="P2663" i="10"/>
  <c r="J2663" i="10"/>
  <c r="Q2663" i="10"/>
  <c r="D2664" i="10"/>
  <c r="I2663" i="10"/>
  <c r="M2663" i="10"/>
  <c r="H2664" i="10" l="1"/>
  <c r="S2664" i="10" s="1"/>
  <c r="R2664" i="10"/>
  <c r="G2664" i="10" s="1"/>
  <c r="M2664" i="10"/>
  <c r="Q2664" i="10"/>
  <c r="L2664" i="10"/>
  <c r="P2664" i="10"/>
  <c r="O2664" i="10"/>
  <c r="K2664" i="10"/>
  <c r="D2665" i="10"/>
  <c r="I2664" i="10"/>
  <c r="J2664" i="10"/>
  <c r="N2664" i="10"/>
  <c r="T2663" i="10"/>
  <c r="U2663" i="10" s="1"/>
  <c r="V2663" i="10" s="1"/>
  <c r="W2663" i="10" s="1"/>
  <c r="X2663" i="10" s="1"/>
  <c r="Y2663" i="10" s="1"/>
  <c r="Z2663" i="10" s="1"/>
  <c r="AA2663" i="10" s="1"/>
  <c r="AB2663" i="10" s="1"/>
  <c r="AC2663" i="10" s="1"/>
  <c r="H2665" i="10" l="1"/>
  <c r="S2665" i="10" s="1"/>
  <c r="P2665" i="10"/>
  <c r="I2665" i="10"/>
  <c r="K2665" i="10"/>
  <c r="R2665" i="10"/>
  <c r="G2665" i="10" s="1"/>
  <c r="M2665" i="10"/>
  <c r="N2665" i="10"/>
  <c r="D2666" i="10"/>
  <c r="Q2665" i="10"/>
  <c r="O2665" i="10"/>
  <c r="J2665" i="10"/>
  <c r="L2665" i="10"/>
  <c r="T2664" i="10"/>
  <c r="U2664" i="10" s="1"/>
  <c r="V2664" i="10" s="1"/>
  <c r="W2664" i="10" s="1"/>
  <c r="X2664" i="10" s="1"/>
  <c r="Y2664" i="10" s="1"/>
  <c r="Z2664" i="10" s="1"/>
  <c r="AA2664" i="10" s="1"/>
  <c r="AB2664" i="10" s="1"/>
  <c r="AC2664" i="10" s="1"/>
  <c r="T2665" i="10" l="1"/>
  <c r="U2665" i="10" s="1"/>
  <c r="V2665" i="10" s="1"/>
  <c r="W2665" i="10" s="1"/>
  <c r="X2665" i="10" s="1"/>
  <c r="Y2665" i="10" s="1"/>
  <c r="Z2665" i="10" s="1"/>
  <c r="AA2665" i="10" s="1"/>
  <c r="AB2665" i="10" s="1"/>
  <c r="AC2665" i="10" s="1"/>
  <c r="H2666" i="10"/>
  <c r="S2666" i="10" s="1"/>
  <c r="L2666" i="10"/>
  <c r="N2666" i="10"/>
  <c r="R2666" i="10"/>
  <c r="G2666" i="10" s="1"/>
  <c r="Q2666" i="10"/>
  <c r="M2666" i="10"/>
  <c r="J2666" i="10"/>
  <c r="D2667" i="10"/>
  <c r="K2666" i="10"/>
  <c r="P2666" i="10"/>
  <c r="I2666" i="10"/>
  <c r="O2666" i="10"/>
  <c r="T2666" i="10" l="1"/>
  <c r="U2666" i="10" s="1"/>
  <c r="V2666" i="10" s="1"/>
  <c r="W2666" i="10" s="1"/>
  <c r="X2666" i="10" s="1"/>
  <c r="Y2666" i="10" s="1"/>
  <c r="Z2666" i="10" s="1"/>
  <c r="AA2666" i="10" s="1"/>
  <c r="AB2666" i="10" s="1"/>
  <c r="AC2666" i="10" s="1"/>
  <c r="H2667" i="10"/>
  <c r="S2667" i="10" s="1"/>
  <c r="M2667" i="10"/>
  <c r="I2667" i="10"/>
  <c r="P2667" i="10"/>
  <c r="N2667" i="10"/>
  <c r="O2667" i="10"/>
  <c r="Q2667" i="10"/>
  <c r="K2667" i="10"/>
  <c r="L2667" i="10"/>
  <c r="D2668" i="10"/>
  <c r="R2667" i="10"/>
  <c r="G2667" i="10" s="1"/>
  <c r="J2667" i="10"/>
  <c r="H2668" i="10" l="1"/>
  <c r="S2668" i="10" s="1"/>
  <c r="J2668" i="10"/>
  <c r="P2668" i="10"/>
  <c r="Q2668" i="10"/>
  <c r="I2668" i="10"/>
  <c r="L2668" i="10"/>
  <c r="M2668" i="10"/>
  <c r="N2668" i="10"/>
  <c r="K2668" i="10"/>
  <c r="D2669" i="10"/>
  <c r="O2668" i="10"/>
  <c r="R2668" i="10"/>
  <c r="G2668" i="10" s="1"/>
  <c r="T2667" i="10"/>
  <c r="U2667" i="10" s="1"/>
  <c r="V2667" i="10" s="1"/>
  <c r="W2667" i="10" s="1"/>
  <c r="X2667" i="10" s="1"/>
  <c r="Y2667" i="10" s="1"/>
  <c r="Z2667" i="10" s="1"/>
  <c r="AA2667" i="10" s="1"/>
  <c r="AB2667" i="10" s="1"/>
  <c r="AC2667" i="10" s="1"/>
  <c r="H2669" i="10" l="1"/>
  <c r="S2669" i="10" s="1"/>
  <c r="Q2669" i="10"/>
  <c r="M2669" i="10"/>
  <c r="P2669" i="10"/>
  <c r="D2670" i="10"/>
  <c r="K2669" i="10"/>
  <c r="L2669" i="10"/>
  <c r="O2669" i="10"/>
  <c r="J2669" i="10"/>
  <c r="I2669" i="10"/>
  <c r="N2669" i="10"/>
  <c r="R2669" i="10"/>
  <c r="G2669" i="10" s="1"/>
  <c r="T2668" i="10"/>
  <c r="U2668" i="10" s="1"/>
  <c r="V2668" i="10" s="1"/>
  <c r="W2668" i="10" s="1"/>
  <c r="X2668" i="10" s="1"/>
  <c r="Y2668" i="10" s="1"/>
  <c r="Z2668" i="10" s="1"/>
  <c r="AA2668" i="10" s="1"/>
  <c r="AB2668" i="10" s="1"/>
  <c r="AC2668" i="10" s="1"/>
  <c r="T2669" i="10" l="1"/>
  <c r="U2669" i="10" s="1"/>
  <c r="V2669" i="10" s="1"/>
  <c r="W2669" i="10" s="1"/>
  <c r="X2669" i="10" s="1"/>
  <c r="Y2669" i="10" s="1"/>
  <c r="Z2669" i="10" s="1"/>
  <c r="AA2669" i="10" s="1"/>
  <c r="AB2669" i="10" s="1"/>
  <c r="AC2669" i="10" s="1"/>
  <c r="H2670" i="10"/>
  <c r="S2670" i="10" s="1"/>
  <c r="O2670" i="10"/>
  <c r="K2670" i="10"/>
  <c r="Q2670" i="10"/>
  <c r="P2670" i="10"/>
  <c r="J2670" i="10"/>
  <c r="I2670" i="10"/>
  <c r="L2670" i="10"/>
  <c r="M2670" i="10"/>
  <c r="R2670" i="10"/>
  <c r="G2670" i="10" s="1"/>
  <c r="D2671" i="10"/>
  <c r="N2670" i="10"/>
  <c r="T2670" i="10" l="1"/>
  <c r="U2670" i="10" s="1"/>
  <c r="V2670" i="10" s="1"/>
  <c r="W2670" i="10" s="1"/>
  <c r="X2670" i="10" s="1"/>
  <c r="Y2670" i="10" s="1"/>
  <c r="Z2670" i="10" s="1"/>
  <c r="AA2670" i="10" s="1"/>
  <c r="AB2670" i="10" s="1"/>
  <c r="AC2670" i="10" s="1"/>
  <c r="R2671" i="10"/>
  <c r="G2671" i="10" s="1"/>
  <c r="O2671" i="10"/>
  <c r="H2671" i="10"/>
  <c r="S2671" i="10" s="1"/>
  <c r="J2671" i="10"/>
  <c r="L2671" i="10"/>
  <c r="N2671" i="10"/>
  <c r="I2671" i="10"/>
  <c r="K2671" i="10"/>
  <c r="P2671" i="10"/>
  <c r="D2672" i="10"/>
  <c r="M2671" i="10"/>
  <c r="Q2671" i="10"/>
  <c r="T2671" i="10" l="1"/>
  <c r="U2671" i="10" s="1"/>
  <c r="V2671" i="10" s="1"/>
  <c r="W2671" i="10" s="1"/>
  <c r="X2671" i="10" s="1"/>
  <c r="Y2671" i="10" s="1"/>
  <c r="Z2671" i="10" s="1"/>
  <c r="AA2671" i="10" s="1"/>
  <c r="AB2671" i="10" s="1"/>
  <c r="AC2671" i="10" s="1"/>
  <c r="H2672" i="10"/>
  <c r="S2672" i="10" s="1"/>
  <c r="Q2672" i="10"/>
  <c r="J2672" i="10"/>
  <c r="R2672" i="10"/>
  <c r="G2672" i="10" s="1"/>
  <c r="I2672" i="10"/>
  <c r="D2673" i="10"/>
  <c r="K2672" i="10"/>
  <c r="M2672" i="10"/>
  <c r="P2672" i="10"/>
  <c r="N2672" i="10"/>
  <c r="O2672" i="10"/>
  <c r="L2672" i="10"/>
  <c r="H2673" i="10" l="1"/>
  <c r="S2673" i="10" s="1"/>
  <c r="O2673" i="10"/>
  <c r="J2673" i="10"/>
  <c r="I2673" i="10"/>
  <c r="M2673" i="10"/>
  <c r="N2673" i="10"/>
  <c r="Q2673" i="10"/>
  <c r="K2673" i="10"/>
  <c r="D2674" i="10"/>
  <c r="L2673" i="10"/>
  <c r="R2673" i="10"/>
  <c r="G2673" i="10" s="1"/>
  <c r="P2673" i="10"/>
  <c r="T2672" i="10"/>
  <c r="U2672" i="10" s="1"/>
  <c r="V2672" i="10" s="1"/>
  <c r="W2672" i="10" s="1"/>
  <c r="X2672" i="10" s="1"/>
  <c r="Y2672" i="10" s="1"/>
  <c r="Z2672" i="10" s="1"/>
  <c r="AA2672" i="10" s="1"/>
  <c r="AB2672" i="10" s="1"/>
  <c r="AC2672" i="10" s="1"/>
  <c r="H2674" i="10" l="1"/>
  <c r="S2674" i="10" s="1"/>
  <c r="M2674" i="10"/>
  <c r="K2674" i="10"/>
  <c r="R2674" i="10"/>
  <c r="G2674" i="10" s="1"/>
  <c r="L2674" i="10"/>
  <c r="O2674" i="10"/>
  <c r="J2674" i="10"/>
  <c r="D2675" i="10"/>
  <c r="P2674" i="10"/>
  <c r="I2674" i="10"/>
  <c r="Q2674" i="10"/>
  <c r="N2674" i="10"/>
  <c r="T2673" i="10"/>
  <c r="U2673" i="10" s="1"/>
  <c r="V2673" i="10" s="1"/>
  <c r="W2673" i="10" s="1"/>
  <c r="X2673" i="10" s="1"/>
  <c r="Y2673" i="10" s="1"/>
  <c r="Z2673" i="10" s="1"/>
  <c r="AA2673" i="10" s="1"/>
  <c r="AB2673" i="10" s="1"/>
  <c r="AC2673" i="10" s="1"/>
  <c r="T2674" i="10" l="1"/>
  <c r="U2674" i="10" s="1"/>
  <c r="V2674" i="10" s="1"/>
  <c r="W2674" i="10" s="1"/>
  <c r="X2674" i="10" s="1"/>
  <c r="Y2674" i="10" s="1"/>
  <c r="Z2674" i="10" s="1"/>
  <c r="AA2674" i="10" s="1"/>
  <c r="AB2674" i="10" s="1"/>
  <c r="AC2674" i="10" s="1"/>
  <c r="H2675" i="10"/>
  <c r="S2675" i="10" s="1"/>
  <c r="I2675" i="10"/>
  <c r="O2675" i="10"/>
  <c r="R2675" i="10"/>
  <c r="G2675" i="10" s="1"/>
  <c r="N2675" i="10"/>
  <c r="D2676" i="10"/>
  <c r="K2675" i="10"/>
  <c r="J2675" i="10"/>
  <c r="M2675" i="10"/>
  <c r="Q2675" i="10"/>
  <c r="L2675" i="10"/>
  <c r="P2675" i="10"/>
  <c r="T2675" i="10" l="1"/>
  <c r="U2675" i="10" s="1"/>
  <c r="V2675" i="10" s="1"/>
  <c r="W2675" i="10" s="1"/>
  <c r="X2675" i="10" s="1"/>
  <c r="Y2675" i="10" s="1"/>
  <c r="Z2675" i="10" s="1"/>
  <c r="AA2675" i="10" s="1"/>
  <c r="AB2675" i="10" s="1"/>
  <c r="AC2675" i="10" s="1"/>
  <c r="H2676" i="10"/>
  <c r="S2676" i="10" s="1"/>
  <c r="L2676" i="10"/>
  <c r="P2676" i="10"/>
  <c r="N2676" i="10"/>
  <c r="I2676" i="10"/>
  <c r="D2677" i="10"/>
  <c r="J2676" i="10"/>
  <c r="M2676" i="10"/>
  <c r="Q2676" i="10"/>
  <c r="K2676" i="10"/>
  <c r="R2676" i="10"/>
  <c r="G2676" i="10" s="1"/>
  <c r="O2676" i="10"/>
  <c r="T2676" i="10" l="1"/>
  <c r="U2676" i="10" s="1"/>
  <c r="V2676" i="10" s="1"/>
  <c r="W2676" i="10" s="1"/>
  <c r="X2676" i="10" s="1"/>
  <c r="Y2676" i="10" s="1"/>
  <c r="Z2676" i="10" s="1"/>
  <c r="AA2676" i="10" s="1"/>
  <c r="AB2676" i="10" s="1"/>
  <c r="AC2676" i="10" s="1"/>
  <c r="H2677" i="10"/>
  <c r="S2677" i="10" s="1"/>
  <c r="L2677" i="10"/>
  <c r="Q2677" i="10"/>
  <c r="K2677" i="10"/>
  <c r="I2677" i="10"/>
  <c r="N2677" i="10"/>
  <c r="O2677" i="10"/>
  <c r="J2677" i="10"/>
  <c r="R2677" i="10"/>
  <c r="G2677" i="10" s="1"/>
  <c r="D2678" i="10"/>
  <c r="M2677" i="10"/>
  <c r="P2677" i="10"/>
  <c r="T2677" i="10" l="1"/>
  <c r="U2677" i="10" s="1"/>
  <c r="V2677" i="10" s="1"/>
  <c r="W2677" i="10" s="1"/>
  <c r="X2677" i="10" s="1"/>
  <c r="Y2677" i="10" s="1"/>
  <c r="Z2677" i="10" s="1"/>
  <c r="AA2677" i="10" s="1"/>
  <c r="AB2677" i="10" s="1"/>
  <c r="AC2677" i="10" s="1"/>
  <c r="Q2678" i="10"/>
  <c r="I2678" i="10"/>
  <c r="J2678" i="10"/>
  <c r="L2678" i="10"/>
  <c r="O2678" i="10"/>
  <c r="M2678" i="10"/>
  <c r="H2678" i="10"/>
  <c r="S2678" i="10" s="1"/>
  <c r="N2678" i="10"/>
  <c r="D2679" i="10"/>
  <c r="R2678" i="10"/>
  <c r="G2678" i="10" s="1"/>
  <c r="K2678" i="10"/>
  <c r="P2678" i="10"/>
  <c r="H2679" i="10" l="1"/>
  <c r="S2679" i="10" s="1"/>
  <c r="K2679" i="10"/>
  <c r="R2679" i="10"/>
  <c r="G2679" i="10" s="1"/>
  <c r="I2679" i="10"/>
  <c r="D2680" i="10"/>
  <c r="J2679" i="10"/>
  <c r="O2679" i="10"/>
  <c r="Q2679" i="10"/>
  <c r="P2679" i="10"/>
  <c r="M2679" i="10"/>
  <c r="N2679" i="10"/>
  <c r="L2679" i="10"/>
  <c r="T2678" i="10"/>
  <c r="U2678" i="10" s="1"/>
  <c r="V2678" i="10" s="1"/>
  <c r="W2678" i="10" s="1"/>
  <c r="X2678" i="10" s="1"/>
  <c r="Y2678" i="10" s="1"/>
  <c r="Z2678" i="10" s="1"/>
  <c r="AA2678" i="10" s="1"/>
  <c r="AB2678" i="10" s="1"/>
  <c r="AC2678" i="10" s="1"/>
  <c r="H2680" i="10" l="1"/>
  <c r="S2680" i="10" s="1"/>
  <c r="O2680" i="10"/>
  <c r="P2680" i="10"/>
  <c r="R2680" i="10"/>
  <c r="G2680" i="10" s="1"/>
  <c r="L2680" i="10"/>
  <c r="Q2680" i="10"/>
  <c r="I2680" i="10"/>
  <c r="K2680" i="10"/>
  <c r="N2680" i="10"/>
  <c r="M2680" i="10"/>
  <c r="D2681" i="10"/>
  <c r="J2680" i="10"/>
  <c r="T2679" i="10"/>
  <c r="U2679" i="10" s="1"/>
  <c r="V2679" i="10" s="1"/>
  <c r="W2679" i="10" s="1"/>
  <c r="X2679" i="10" s="1"/>
  <c r="Y2679" i="10" s="1"/>
  <c r="Z2679" i="10" s="1"/>
  <c r="AA2679" i="10" s="1"/>
  <c r="AB2679" i="10" s="1"/>
  <c r="AC2679" i="10" s="1"/>
  <c r="H2681" i="10" l="1"/>
  <c r="S2681" i="10" s="1"/>
  <c r="O2681" i="10"/>
  <c r="J2681" i="10"/>
  <c r="R2681" i="10"/>
  <c r="G2681" i="10" s="1"/>
  <c r="L2681" i="10"/>
  <c r="K2681" i="10"/>
  <c r="I2681" i="10"/>
  <c r="M2681" i="10"/>
  <c r="Q2681" i="10"/>
  <c r="N2681" i="10"/>
  <c r="D2682" i="10"/>
  <c r="P2681" i="10"/>
  <c r="T2680" i="10"/>
  <c r="U2680" i="10" s="1"/>
  <c r="V2680" i="10" s="1"/>
  <c r="W2680" i="10" s="1"/>
  <c r="X2680" i="10" s="1"/>
  <c r="Y2680" i="10" s="1"/>
  <c r="Z2680" i="10" s="1"/>
  <c r="AA2680" i="10" s="1"/>
  <c r="AB2680" i="10" s="1"/>
  <c r="AC2680" i="10" s="1"/>
  <c r="J2682" i="10" l="1"/>
  <c r="M2682" i="10"/>
  <c r="N2682" i="10"/>
  <c r="O2682" i="10"/>
  <c r="D2683" i="10"/>
  <c r="Q2682" i="10"/>
  <c r="I2682" i="10"/>
  <c r="R2682" i="10"/>
  <c r="G2682" i="10" s="1"/>
  <c r="H2682" i="10"/>
  <c r="S2682" i="10" s="1"/>
  <c r="K2682" i="10"/>
  <c r="P2682" i="10"/>
  <c r="L2682" i="10"/>
  <c r="T2681" i="10"/>
  <c r="U2681" i="10" s="1"/>
  <c r="V2681" i="10" s="1"/>
  <c r="W2681" i="10" s="1"/>
  <c r="X2681" i="10" s="1"/>
  <c r="Y2681" i="10" s="1"/>
  <c r="Z2681" i="10" s="1"/>
  <c r="AA2681" i="10" s="1"/>
  <c r="AB2681" i="10" s="1"/>
  <c r="AC2681" i="10" s="1"/>
  <c r="T2682" i="10" l="1"/>
  <c r="U2682" i="10" s="1"/>
  <c r="V2682" i="10" s="1"/>
  <c r="W2682" i="10" s="1"/>
  <c r="X2682" i="10" s="1"/>
  <c r="Y2682" i="10" s="1"/>
  <c r="Z2682" i="10" s="1"/>
  <c r="AA2682" i="10" s="1"/>
  <c r="AB2682" i="10" s="1"/>
  <c r="AC2682" i="10" s="1"/>
  <c r="H2683" i="10"/>
  <c r="S2683" i="10" s="1"/>
  <c r="P2683" i="10"/>
  <c r="M2683" i="10"/>
  <c r="D2684" i="10"/>
  <c r="R2683" i="10"/>
  <c r="G2683" i="10" s="1"/>
  <c r="Q2683" i="10"/>
  <c r="O2683" i="10"/>
  <c r="I2683" i="10"/>
  <c r="K2683" i="10"/>
  <c r="N2683" i="10"/>
  <c r="L2683" i="10"/>
  <c r="J2683" i="10"/>
  <c r="T2683" i="10" l="1"/>
  <c r="U2683" i="10" s="1"/>
  <c r="V2683" i="10" s="1"/>
  <c r="W2683" i="10" s="1"/>
  <c r="X2683" i="10" s="1"/>
  <c r="Y2683" i="10" s="1"/>
  <c r="Z2683" i="10" s="1"/>
  <c r="AA2683" i="10" s="1"/>
  <c r="AB2683" i="10" s="1"/>
  <c r="AC2683" i="10" s="1"/>
  <c r="H2684" i="10"/>
  <c r="S2684" i="10" s="1"/>
  <c r="P2684" i="10"/>
  <c r="K2684" i="10"/>
  <c r="L2684" i="10"/>
  <c r="I2684" i="10"/>
  <c r="M2684" i="10"/>
  <c r="J2684" i="10"/>
  <c r="N2684" i="10"/>
  <c r="O2684" i="10"/>
  <c r="R2684" i="10"/>
  <c r="G2684" i="10" s="1"/>
  <c r="D2685" i="10"/>
  <c r="Q2684" i="10"/>
  <c r="H2685" i="10" l="1"/>
  <c r="S2685" i="10" s="1"/>
  <c r="M2685" i="10"/>
  <c r="K2685" i="10"/>
  <c r="L2685" i="10"/>
  <c r="Q2685" i="10"/>
  <c r="I2685" i="10"/>
  <c r="N2685" i="10"/>
  <c r="R2685" i="10"/>
  <c r="G2685" i="10" s="1"/>
  <c r="J2685" i="10"/>
  <c r="O2685" i="10"/>
  <c r="D2686" i="10"/>
  <c r="P2685" i="10"/>
  <c r="T2684" i="10"/>
  <c r="U2684" i="10" s="1"/>
  <c r="V2684" i="10" s="1"/>
  <c r="W2684" i="10" s="1"/>
  <c r="X2684" i="10" s="1"/>
  <c r="Y2684" i="10" s="1"/>
  <c r="Z2684" i="10" s="1"/>
  <c r="AA2684" i="10" s="1"/>
  <c r="AB2684" i="10" s="1"/>
  <c r="AC2684" i="10" s="1"/>
  <c r="H2686" i="10" l="1"/>
  <c r="S2686" i="10" s="1"/>
  <c r="R2686" i="10"/>
  <c r="G2686" i="10" s="1"/>
  <c r="K2686" i="10"/>
  <c r="P2686" i="10"/>
  <c r="Q2686" i="10"/>
  <c r="N2686" i="10"/>
  <c r="M2686" i="10"/>
  <c r="L2686" i="10"/>
  <c r="D2687" i="10"/>
  <c r="J2686" i="10"/>
  <c r="I2686" i="10"/>
  <c r="O2686" i="10"/>
  <c r="T2685" i="10"/>
  <c r="U2685" i="10" s="1"/>
  <c r="V2685" i="10" s="1"/>
  <c r="W2685" i="10" s="1"/>
  <c r="X2685" i="10" s="1"/>
  <c r="Y2685" i="10" s="1"/>
  <c r="Z2685" i="10" s="1"/>
  <c r="AA2685" i="10" s="1"/>
  <c r="AB2685" i="10" s="1"/>
  <c r="AC2685" i="10" s="1"/>
  <c r="T2686" i="10" l="1"/>
  <c r="U2686" i="10" s="1"/>
  <c r="V2686" i="10" s="1"/>
  <c r="W2686" i="10" s="1"/>
  <c r="X2686" i="10" s="1"/>
  <c r="Y2686" i="10" s="1"/>
  <c r="Z2686" i="10" s="1"/>
  <c r="AA2686" i="10" s="1"/>
  <c r="AB2686" i="10" s="1"/>
  <c r="AC2686" i="10" s="1"/>
  <c r="K2687" i="10"/>
  <c r="J2687" i="10"/>
  <c r="Q2687" i="10"/>
  <c r="D2688" i="10"/>
  <c r="L2687" i="10"/>
  <c r="R2687" i="10"/>
  <c r="G2687" i="10" s="1"/>
  <c r="O2687" i="10"/>
  <c r="H2687" i="10"/>
  <c r="S2687" i="10" s="1"/>
  <c r="P2687" i="10"/>
  <c r="I2687" i="10"/>
  <c r="M2687" i="10"/>
  <c r="N2687" i="10"/>
  <c r="Q2688" i="10" l="1"/>
  <c r="P2688" i="10"/>
  <c r="J2688" i="10"/>
  <c r="K2688" i="10"/>
  <c r="M2688" i="10"/>
  <c r="R2688" i="10"/>
  <c r="G2688" i="10" s="1"/>
  <c r="N2688" i="10"/>
  <c r="O2688" i="10"/>
  <c r="H2688" i="10"/>
  <c r="S2688" i="10" s="1"/>
  <c r="L2688" i="10"/>
  <c r="D2689" i="10"/>
  <c r="I2688" i="10"/>
  <c r="T2687" i="10"/>
  <c r="U2687" i="10" s="1"/>
  <c r="V2687" i="10" s="1"/>
  <c r="W2687" i="10" s="1"/>
  <c r="X2687" i="10" s="1"/>
  <c r="Y2687" i="10" s="1"/>
  <c r="Z2687" i="10" s="1"/>
  <c r="AA2687" i="10" s="1"/>
  <c r="AB2687" i="10" s="1"/>
  <c r="AC2687" i="10" s="1"/>
  <c r="Q2689" i="10" l="1"/>
  <c r="N2689" i="10"/>
  <c r="L2689" i="10"/>
  <c r="M2689" i="10"/>
  <c r="P2689" i="10"/>
  <c r="I2689" i="10"/>
  <c r="J2689" i="10"/>
  <c r="H2689" i="10"/>
  <c r="S2689" i="10" s="1"/>
  <c r="D2690" i="10"/>
  <c r="R2689" i="10"/>
  <c r="G2689" i="10" s="1"/>
  <c r="K2689" i="10"/>
  <c r="O2689" i="10"/>
  <c r="T2688" i="10"/>
  <c r="U2688" i="10" s="1"/>
  <c r="V2688" i="10" s="1"/>
  <c r="W2688" i="10" s="1"/>
  <c r="X2688" i="10" s="1"/>
  <c r="Y2688" i="10" s="1"/>
  <c r="Z2688" i="10" s="1"/>
  <c r="AA2688" i="10" s="1"/>
  <c r="AB2688" i="10" s="1"/>
  <c r="AC2688" i="10" s="1"/>
  <c r="L2690" i="10" l="1"/>
  <c r="O2690" i="10"/>
  <c r="P2690" i="10"/>
  <c r="R2690" i="10"/>
  <c r="G2690" i="10" s="1"/>
  <c r="J2690" i="10"/>
  <c r="N2690" i="10"/>
  <c r="I2690" i="10"/>
  <c r="Q2690" i="10"/>
  <c r="M2690" i="10"/>
  <c r="H2690" i="10"/>
  <c r="S2690" i="10" s="1"/>
  <c r="K2690" i="10"/>
  <c r="D2691" i="10"/>
  <c r="T2689" i="10"/>
  <c r="U2689" i="10" s="1"/>
  <c r="V2689" i="10" s="1"/>
  <c r="W2689" i="10" s="1"/>
  <c r="X2689" i="10" s="1"/>
  <c r="Y2689" i="10" s="1"/>
  <c r="Z2689" i="10" s="1"/>
  <c r="AA2689" i="10" s="1"/>
  <c r="AB2689" i="10" s="1"/>
  <c r="AC2689" i="10" s="1"/>
  <c r="H2691" i="10" l="1"/>
  <c r="S2691" i="10" s="1"/>
  <c r="Q2691" i="10"/>
  <c r="R2691" i="10"/>
  <c r="G2691" i="10" s="1"/>
  <c r="N2691" i="10"/>
  <c r="O2691" i="10"/>
  <c r="I2691" i="10"/>
  <c r="D2692" i="10"/>
  <c r="J2691" i="10"/>
  <c r="L2691" i="10"/>
  <c r="P2691" i="10"/>
  <c r="K2691" i="10"/>
  <c r="M2691" i="10"/>
  <c r="T2690" i="10"/>
  <c r="U2690" i="10" s="1"/>
  <c r="V2690" i="10" s="1"/>
  <c r="W2690" i="10" s="1"/>
  <c r="X2690" i="10" s="1"/>
  <c r="Y2690" i="10" s="1"/>
  <c r="Z2690" i="10" s="1"/>
  <c r="AA2690" i="10" s="1"/>
  <c r="AB2690" i="10" s="1"/>
  <c r="AC2690" i="10" s="1"/>
  <c r="H2692" i="10" l="1"/>
  <c r="S2692" i="10" s="1"/>
  <c r="Q2692" i="10"/>
  <c r="K2692" i="10"/>
  <c r="L2692" i="10"/>
  <c r="M2692" i="10"/>
  <c r="D2693" i="10"/>
  <c r="P2692" i="10"/>
  <c r="N2692" i="10"/>
  <c r="I2692" i="10"/>
  <c r="J2692" i="10"/>
  <c r="R2692" i="10"/>
  <c r="G2692" i="10" s="1"/>
  <c r="O2692" i="10"/>
  <c r="T2691" i="10"/>
  <c r="U2691" i="10" s="1"/>
  <c r="V2691" i="10" s="1"/>
  <c r="W2691" i="10" s="1"/>
  <c r="X2691" i="10" s="1"/>
  <c r="Y2691" i="10" s="1"/>
  <c r="Z2691" i="10" s="1"/>
  <c r="AA2691" i="10" s="1"/>
  <c r="AB2691" i="10" s="1"/>
  <c r="AC2691" i="10" s="1"/>
  <c r="K2693" i="10" l="1"/>
  <c r="R2693" i="10"/>
  <c r="G2693" i="10" s="1"/>
  <c r="N2693" i="10"/>
  <c r="D2694" i="10"/>
  <c r="Q2693" i="10"/>
  <c r="O2693" i="10"/>
  <c r="L2693" i="10"/>
  <c r="M2693" i="10"/>
  <c r="P2693" i="10"/>
  <c r="I2693" i="10"/>
  <c r="H2693" i="10"/>
  <c r="S2693" i="10" s="1"/>
  <c r="J2693" i="10"/>
  <c r="T2692" i="10"/>
  <c r="U2692" i="10" s="1"/>
  <c r="V2692" i="10" s="1"/>
  <c r="W2692" i="10" s="1"/>
  <c r="X2692" i="10" s="1"/>
  <c r="Y2692" i="10" s="1"/>
  <c r="Z2692" i="10" s="1"/>
  <c r="AA2692" i="10" s="1"/>
  <c r="AB2692" i="10" s="1"/>
  <c r="AC2692" i="10" s="1"/>
  <c r="H2694" i="10" l="1"/>
  <c r="S2694" i="10" s="1"/>
  <c r="P2694" i="10"/>
  <c r="L2694" i="10"/>
  <c r="M2694" i="10"/>
  <c r="Q2694" i="10"/>
  <c r="K2694" i="10"/>
  <c r="D2695" i="10"/>
  <c r="N2694" i="10"/>
  <c r="O2694" i="10"/>
  <c r="R2694" i="10"/>
  <c r="G2694" i="10" s="1"/>
  <c r="J2694" i="10"/>
  <c r="I2694" i="10"/>
  <c r="T2693" i="10"/>
  <c r="U2693" i="10" s="1"/>
  <c r="V2693" i="10" s="1"/>
  <c r="W2693" i="10" s="1"/>
  <c r="X2693" i="10" s="1"/>
  <c r="Y2693" i="10" s="1"/>
  <c r="Z2693" i="10" s="1"/>
  <c r="AA2693" i="10" s="1"/>
  <c r="AB2693" i="10" s="1"/>
  <c r="AC2693" i="10" s="1"/>
  <c r="O2695" i="10" l="1"/>
  <c r="D2696" i="10"/>
  <c r="J2695" i="10"/>
  <c r="I2695" i="10"/>
  <c r="Q2695" i="10"/>
  <c r="H2695" i="10"/>
  <c r="S2695" i="10" s="1"/>
  <c r="R2695" i="10"/>
  <c r="G2695" i="10" s="1"/>
  <c r="N2695" i="10"/>
  <c r="L2695" i="10"/>
  <c r="P2695" i="10"/>
  <c r="M2695" i="10"/>
  <c r="K2695" i="10"/>
  <c r="T2694" i="10"/>
  <c r="U2694" i="10" s="1"/>
  <c r="V2694" i="10" s="1"/>
  <c r="W2694" i="10" s="1"/>
  <c r="X2694" i="10" s="1"/>
  <c r="Y2694" i="10" s="1"/>
  <c r="Z2694" i="10" s="1"/>
  <c r="AA2694" i="10" s="1"/>
  <c r="AB2694" i="10" s="1"/>
  <c r="AC2694" i="10" s="1"/>
  <c r="T2695" i="10" l="1"/>
  <c r="U2695" i="10" s="1"/>
  <c r="V2695" i="10" s="1"/>
  <c r="W2695" i="10" s="1"/>
  <c r="X2695" i="10" s="1"/>
  <c r="Y2695" i="10" s="1"/>
  <c r="Z2695" i="10" s="1"/>
  <c r="AA2695" i="10" s="1"/>
  <c r="AB2695" i="10" s="1"/>
  <c r="AC2695" i="10" s="1"/>
  <c r="D2697" i="10"/>
  <c r="J2696" i="10"/>
  <c r="K2696" i="10"/>
  <c r="Q2696" i="10"/>
  <c r="R2696" i="10"/>
  <c r="G2696" i="10" s="1"/>
  <c r="M2696" i="10"/>
  <c r="O2696" i="10"/>
  <c r="N2696" i="10"/>
  <c r="L2696" i="10"/>
  <c r="I2696" i="10"/>
  <c r="H2696" i="10"/>
  <c r="S2696" i="10" s="1"/>
  <c r="P2696" i="10"/>
  <c r="T2696" i="10" l="1"/>
  <c r="U2696" i="10" s="1"/>
  <c r="V2696" i="10" s="1"/>
  <c r="W2696" i="10" s="1"/>
  <c r="X2696" i="10" s="1"/>
  <c r="Y2696" i="10" s="1"/>
  <c r="Z2696" i="10" s="1"/>
  <c r="AA2696" i="10" s="1"/>
  <c r="AB2696" i="10" s="1"/>
  <c r="AC2696" i="10" s="1"/>
  <c r="H2697" i="10"/>
  <c r="S2697" i="10" s="1"/>
  <c r="O2697" i="10"/>
  <c r="D2698" i="10"/>
  <c r="R2697" i="10"/>
  <c r="G2697" i="10" s="1"/>
  <c r="I2697" i="10"/>
  <c r="K2697" i="10"/>
  <c r="N2697" i="10"/>
  <c r="M2697" i="10"/>
  <c r="P2697" i="10"/>
  <c r="L2697" i="10"/>
  <c r="J2697" i="10"/>
  <c r="Q2697" i="10"/>
  <c r="L2698" i="10" l="1"/>
  <c r="P2698" i="10"/>
  <c r="D2699" i="10"/>
  <c r="J2698" i="10"/>
  <c r="H2698" i="10"/>
  <c r="S2698" i="10" s="1"/>
  <c r="R2698" i="10"/>
  <c r="G2698" i="10" s="1"/>
  <c r="K2698" i="10"/>
  <c r="I2698" i="10"/>
  <c r="O2698" i="10"/>
  <c r="M2698" i="10"/>
  <c r="Q2698" i="10"/>
  <c r="N2698" i="10"/>
  <c r="T2697" i="10"/>
  <c r="U2697" i="10" s="1"/>
  <c r="V2697" i="10" s="1"/>
  <c r="W2697" i="10" s="1"/>
  <c r="X2697" i="10" s="1"/>
  <c r="Y2697" i="10" s="1"/>
  <c r="Z2697" i="10" s="1"/>
  <c r="AA2697" i="10" s="1"/>
  <c r="AB2697" i="10" s="1"/>
  <c r="AC2697" i="10" s="1"/>
  <c r="T2698" i="10" l="1"/>
  <c r="U2698" i="10" s="1"/>
  <c r="V2698" i="10" s="1"/>
  <c r="W2698" i="10" s="1"/>
  <c r="X2698" i="10" s="1"/>
  <c r="Y2698" i="10" s="1"/>
  <c r="Z2698" i="10" s="1"/>
  <c r="AA2698" i="10" s="1"/>
  <c r="AB2698" i="10" s="1"/>
  <c r="AC2698" i="10" s="1"/>
  <c r="H2699" i="10"/>
  <c r="S2699" i="10" s="1"/>
  <c r="Q2699" i="10"/>
  <c r="L2699" i="10"/>
  <c r="J2699" i="10"/>
  <c r="I2699" i="10"/>
  <c r="R2699" i="10"/>
  <c r="G2699" i="10" s="1"/>
  <c r="M2699" i="10"/>
  <c r="P2699" i="10"/>
  <c r="O2699" i="10"/>
  <c r="N2699" i="10"/>
  <c r="D2700" i="10"/>
  <c r="K2699" i="10"/>
  <c r="T2699" i="10" l="1"/>
  <c r="U2699" i="10" s="1"/>
  <c r="V2699" i="10" s="1"/>
  <c r="W2699" i="10" s="1"/>
  <c r="X2699" i="10" s="1"/>
  <c r="Y2699" i="10" s="1"/>
  <c r="Z2699" i="10" s="1"/>
  <c r="AA2699" i="10" s="1"/>
  <c r="AB2699" i="10" s="1"/>
  <c r="AC2699" i="10" s="1"/>
  <c r="I2700" i="10"/>
  <c r="K2700" i="10"/>
  <c r="H2700" i="10"/>
  <c r="S2700" i="10" s="1"/>
  <c r="J2700" i="10"/>
  <c r="P2700" i="10"/>
  <c r="D2701" i="10"/>
  <c r="Q2700" i="10"/>
  <c r="L2700" i="10"/>
  <c r="M2700" i="10"/>
  <c r="R2700" i="10"/>
  <c r="G2700" i="10" s="1"/>
  <c r="O2700" i="10"/>
  <c r="N2700" i="10"/>
  <c r="T2700" i="10" l="1"/>
  <c r="U2700" i="10" s="1"/>
  <c r="V2700" i="10" s="1"/>
  <c r="W2700" i="10" s="1"/>
  <c r="X2700" i="10" s="1"/>
  <c r="Y2700" i="10" s="1"/>
  <c r="Z2700" i="10" s="1"/>
  <c r="AA2700" i="10" s="1"/>
  <c r="AB2700" i="10" s="1"/>
  <c r="AC2700" i="10" s="1"/>
  <c r="M2701" i="10"/>
  <c r="R2701" i="10"/>
  <c r="G2701" i="10" s="1"/>
  <c r="L2701" i="10"/>
  <c r="K2701" i="10"/>
  <c r="I2701" i="10"/>
  <c r="J2701" i="10"/>
  <c r="O2701" i="10"/>
  <c r="P2701" i="10"/>
  <c r="H2701" i="10"/>
  <c r="S2701" i="10" s="1"/>
  <c r="N2701" i="10"/>
  <c r="D2702" i="10"/>
  <c r="Q2701" i="10"/>
  <c r="M2702" i="10" l="1"/>
  <c r="K2702" i="10"/>
  <c r="P2702" i="10"/>
  <c r="D2703" i="10"/>
  <c r="J2702" i="10"/>
  <c r="O2702" i="10"/>
  <c r="R2702" i="10"/>
  <c r="G2702" i="10" s="1"/>
  <c r="Q2702" i="10"/>
  <c r="H2702" i="10"/>
  <c r="S2702" i="10" s="1"/>
  <c r="I2702" i="10"/>
  <c r="N2702" i="10"/>
  <c r="L2702" i="10"/>
  <c r="T2701" i="10"/>
  <c r="U2701" i="10" s="1"/>
  <c r="V2701" i="10" s="1"/>
  <c r="W2701" i="10" s="1"/>
  <c r="X2701" i="10" s="1"/>
  <c r="Y2701" i="10" s="1"/>
  <c r="Z2701" i="10" s="1"/>
  <c r="AA2701" i="10" s="1"/>
  <c r="AB2701" i="10" s="1"/>
  <c r="AC2701" i="10" s="1"/>
  <c r="D2704" i="10" l="1"/>
  <c r="J2703" i="10"/>
  <c r="K2703" i="10"/>
  <c r="R2703" i="10"/>
  <c r="G2703" i="10" s="1"/>
  <c r="Q2703" i="10"/>
  <c r="N2703" i="10"/>
  <c r="L2703" i="10"/>
  <c r="O2703" i="10"/>
  <c r="I2703" i="10"/>
  <c r="P2703" i="10"/>
  <c r="H2703" i="10"/>
  <c r="S2703" i="10" s="1"/>
  <c r="M2703" i="10"/>
  <c r="T2702" i="10"/>
  <c r="U2702" i="10" s="1"/>
  <c r="V2702" i="10" s="1"/>
  <c r="W2702" i="10" s="1"/>
  <c r="X2702" i="10" s="1"/>
  <c r="Y2702" i="10" s="1"/>
  <c r="Z2702" i="10" s="1"/>
  <c r="AA2702" i="10" s="1"/>
  <c r="AB2702" i="10" s="1"/>
  <c r="AC2702" i="10" s="1"/>
  <c r="T2703" i="10" l="1"/>
  <c r="U2703" i="10" s="1"/>
  <c r="V2703" i="10" s="1"/>
  <c r="W2703" i="10" s="1"/>
  <c r="X2703" i="10" s="1"/>
  <c r="Y2703" i="10" s="1"/>
  <c r="Z2703" i="10" s="1"/>
  <c r="AA2703" i="10" s="1"/>
  <c r="AB2703" i="10" s="1"/>
  <c r="AC2703" i="10" s="1"/>
  <c r="Q2704" i="10"/>
  <c r="J2704" i="10"/>
  <c r="I2704" i="10"/>
  <c r="K2704" i="10"/>
  <c r="O2704" i="10"/>
  <c r="D2705" i="10"/>
  <c r="H2704" i="10"/>
  <c r="S2704" i="10" s="1"/>
  <c r="R2704" i="10"/>
  <c r="G2704" i="10" s="1"/>
  <c r="N2704" i="10"/>
  <c r="L2704" i="10"/>
  <c r="P2704" i="10"/>
  <c r="M2704" i="10"/>
  <c r="T2704" i="10" l="1"/>
  <c r="U2704" i="10" s="1"/>
  <c r="V2704" i="10" s="1"/>
  <c r="W2704" i="10" s="1"/>
  <c r="X2704" i="10" s="1"/>
  <c r="Y2704" i="10" s="1"/>
  <c r="Z2704" i="10" s="1"/>
  <c r="AA2704" i="10" s="1"/>
  <c r="AB2704" i="10" s="1"/>
  <c r="AC2704" i="10" s="1"/>
  <c r="O2705" i="10"/>
  <c r="H2705" i="10"/>
  <c r="S2705" i="10" s="1"/>
  <c r="N2705" i="10"/>
  <c r="M2705" i="10"/>
  <c r="Q2705" i="10"/>
  <c r="D2706" i="10"/>
  <c r="L2705" i="10"/>
  <c r="I2705" i="10"/>
  <c r="K2705" i="10"/>
  <c r="P2705" i="10"/>
  <c r="R2705" i="10"/>
  <c r="G2705" i="10" s="1"/>
  <c r="J2705" i="10"/>
  <c r="T2705" i="10" l="1"/>
  <c r="U2705" i="10" s="1"/>
  <c r="V2705" i="10" s="1"/>
  <c r="W2705" i="10" s="1"/>
  <c r="X2705" i="10" s="1"/>
  <c r="Y2705" i="10" s="1"/>
  <c r="Z2705" i="10" s="1"/>
  <c r="AA2705" i="10" s="1"/>
  <c r="AB2705" i="10" s="1"/>
  <c r="AC2705" i="10" s="1"/>
  <c r="M2706" i="10"/>
  <c r="H2706" i="10"/>
  <c r="S2706" i="10" s="1"/>
  <c r="O2706" i="10"/>
  <c r="J2706" i="10"/>
  <c r="L2706" i="10"/>
  <c r="I2706" i="10"/>
  <c r="P2706" i="10"/>
  <c r="K2706" i="10"/>
  <c r="Q2706" i="10"/>
  <c r="N2706" i="10"/>
  <c r="D2707" i="10"/>
  <c r="R2706" i="10"/>
  <c r="G2706" i="10" s="1"/>
  <c r="L2707" i="10" l="1"/>
  <c r="P2707" i="10"/>
  <c r="K2707" i="10"/>
  <c r="M2707" i="10"/>
  <c r="O2707" i="10"/>
  <c r="J2707" i="10"/>
  <c r="R2707" i="10"/>
  <c r="G2707" i="10" s="1"/>
  <c r="N2707" i="10"/>
  <c r="H2707" i="10"/>
  <c r="S2707" i="10" s="1"/>
  <c r="Q2707" i="10"/>
  <c r="I2707" i="10"/>
  <c r="D2708" i="10"/>
  <c r="T2706" i="10"/>
  <c r="U2706" i="10" s="1"/>
  <c r="V2706" i="10" s="1"/>
  <c r="W2706" i="10" s="1"/>
  <c r="X2706" i="10" s="1"/>
  <c r="Y2706" i="10" s="1"/>
  <c r="Z2706" i="10" s="1"/>
  <c r="AA2706" i="10" s="1"/>
  <c r="AB2706" i="10" s="1"/>
  <c r="AC2706" i="10" s="1"/>
  <c r="P2708" i="10" l="1"/>
  <c r="H2708" i="10"/>
  <c r="S2708" i="10" s="1"/>
  <c r="M2708" i="10"/>
  <c r="Q2708" i="10"/>
  <c r="R2708" i="10"/>
  <c r="G2708" i="10" s="1"/>
  <c r="L2708" i="10"/>
  <c r="J2708" i="10"/>
  <c r="D2709" i="10"/>
  <c r="N2708" i="10"/>
  <c r="K2708" i="10"/>
  <c r="O2708" i="10"/>
  <c r="I2708" i="10"/>
  <c r="T2707" i="10"/>
  <c r="U2707" i="10" s="1"/>
  <c r="V2707" i="10" s="1"/>
  <c r="W2707" i="10" s="1"/>
  <c r="X2707" i="10" s="1"/>
  <c r="Y2707" i="10" s="1"/>
  <c r="Z2707" i="10" s="1"/>
  <c r="AA2707" i="10" s="1"/>
  <c r="AB2707" i="10" s="1"/>
  <c r="AC2707" i="10" s="1"/>
  <c r="M2709" i="10" l="1"/>
  <c r="R2709" i="10"/>
  <c r="G2709" i="10" s="1"/>
  <c r="J2709" i="10"/>
  <c r="P2709" i="10"/>
  <c r="L2709" i="10"/>
  <c r="I2709" i="10"/>
  <c r="D2710" i="10"/>
  <c r="Q2709" i="10"/>
  <c r="O2709" i="10"/>
  <c r="K2709" i="10"/>
  <c r="N2709" i="10"/>
  <c r="H2709" i="10"/>
  <c r="S2709" i="10" s="1"/>
  <c r="T2708" i="10"/>
  <c r="U2708" i="10" s="1"/>
  <c r="V2708" i="10" s="1"/>
  <c r="W2708" i="10" s="1"/>
  <c r="X2708" i="10" s="1"/>
  <c r="Y2708" i="10" s="1"/>
  <c r="Z2708" i="10" s="1"/>
  <c r="AA2708" i="10" s="1"/>
  <c r="AB2708" i="10" s="1"/>
  <c r="AC2708" i="10" s="1"/>
  <c r="H2710" i="10" l="1"/>
  <c r="S2710" i="10" s="1"/>
  <c r="D2711" i="10"/>
  <c r="J2710" i="10"/>
  <c r="O2710" i="10"/>
  <c r="Q2710" i="10"/>
  <c r="P2710" i="10"/>
  <c r="M2710" i="10"/>
  <c r="L2710" i="10"/>
  <c r="I2710" i="10"/>
  <c r="N2710" i="10"/>
  <c r="R2710" i="10"/>
  <c r="G2710" i="10" s="1"/>
  <c r="K2710" i="10"/>
  <c r="T2709" i="10"/>
  <c r="U2709" i="10" s="1"/>
  <c r="V2709" i="10" s="1"/>
  <c r="W2709" i="10" s="1"/>
  <c r="X2709" i="10" s="1"/>
  <c r="Y2709" i="10" s="1"/>
  <c r="Z2709" i="10" s="1"/>
  <c r="AA2709" i="10" s="1"/>
  <c r="AB2709" i="10" s="1"/>
  <c r="AC2709" i="10" s="1"/>
  <c r="R2711" i="10" l="1"/>
  <c r="G2711" i="10" s="1"/>
  <c r="P2711" i="10"/>
  <c r="L2711" i="10"/>
  <c r="D2712" i="10"/>
  <c r="J2711" i="10"/>
  <c r="H2711" i="10"/>
  <c r="S2711" i="10" s="1"/>
  <c r="O2711" i="10"/>
  <c r="K2711" i="10"/>
  <c r="M2711" i="10"/>
  <c r="N2711" i="10"/>
  <c r="I2711" i="10"/>
  <c r="Q2711" i="10"/>
  <c r="T2710" i="10"/>
  <c r="U2710" i="10" s="1"/>
  <c r="V2710" i="10" s="1"/>
  <c r="W2710" i="10" s="1"/>
  <c r="X2710" i="10" s="1"/>
  <c r="Y2710" i="10" s="1"/>
  <c r="Z2710" i="10" s="1"/>
  <c r="AA2710" i="10" s="1"/>
  <c r="AB2710" i="10" s="1"/>
  <c r="AC2710" i="10" s="1"/>
  <c r="T2711" i="10" l="1"/>
  <c r="U2711" i="10" s="1"/>
  <c r="V2711" i="10" s="1"/>
  <c r="W2711" i="10" s="1"/>
  <c r="X2711" i="10" s="1"/>
  <c r="Y2711" i="10" s="1"/>
  <c r="Z2711" i="10" s="1"/>
  <c r="AA2711" i="10" s="1"/>
  <c r="AB2711" i="10" s="1"/>
  <c r="AC2711" i="10" s="1"/>
  <c r="D2713" i="10"/>
  <c r="Q2712" i="10"/>
  <c r="H2712" i="10"/>
  <c r="S2712" i="10" s="1"/>
  <c r="N2712" i="10"/>
  <c r="K2712" i="10"/>
  <c r="R2712" i="10"/>
  <c r="G2712" i="10" s="1"/>
  <c r="M2712" i="10"/>
  <c r="J2712" i="10"/>
  <c r="I2712" i="10"/>
  <c r="L2712" i="10"/>
  <c r="P2712" i="10"/>
  <c r="O2712" i="10"/>
  <c r="T2712" i="10" l="1"/>
  <c r="U2712" i="10" s="1"/>
  <c r="V2712" i="10" s="1"/>
  <c r="W2712" i="10" s="1"/>
  <c r="X2712" i="10" s="1"/>
  <c r="Y2712" i="10" s="1"/>
  <c r="Z2712" i="10" s="1"/>
  <c r="AA2712" i="10" s="1"/>
  <c r="AB2712" i="10" s="1"/>
  <c r="AC2712" i="10" s="1"/>
  <c r="H2713" i="10"/>
  <c r="S2713" i="10" s="1"/>
  <c r="L2713" i="10"/>
  <c r="I2713" i="10"/>
  <c r="J2713" i="10"/>
  <c r="N2713" i="10"/>
  <c r="K2713" i="10"/>
  <c r="Q2713" i="10"/>
  <c r="D2714" i="10"/>
  <c r="M2713" i="10"/>
  <c r="P2713" i="10"/>
  <c r="R2713" i="10"/>
  <c r="G2713" i="10" s="1"/>
  <c r="O2713" i="10"/>
  <c r="T2713" i="10" l="1"/>
  <c r="U2713" i="10" s="1"/>
  <c r="V2713" i="10" s="1"/>
  <c r="W2713" i="10" s="1"/>
  <c r="X2713" i="10" s="1"/>
  <c r="Y2713" i="10" s="1"/>
  <c r="Z2713" i="10" s="1"/>
  <c r="AA2713" i="10" s="1"/>
  <c r="AB2713" i="10" s="1"/>
  <c r="AC2713" i="10" s="1"/>
  <c r="I2714" i="10"/>
  <c r="J2714" i="10"/>
  <c r="K2714" i="10"/>
  <c r="D2715" i="10"/>
  <c r="N2714" i="10"/>
  <c r="R2714" i="10"/>
  <c r="G2714" i="10" s="1"/>
  <c r="M2714" i="10"/>
  <c r="H2714" i="10"/>
  <c r="S2714" i="10" s="1"/>
  <c r="Q2714" i="10"/>
  <c r="O2714" i="10"/>
  <c r="L2714" i="10"/>
  <c r="P2714" i="10"/>
  <c r="I2715" i="10" l="1"/>
  <c r="O2715" i="10"/>
  <c r="K2715" i="10"/>
  <c r="N2715" i="10"/>
  <c r="L2715" i="10"/>
  <c r="H2715" i="10"/>
  <c r="S2715" i="10" s="1"/>
  <c r="Q2715" i="10"/>
  <c r="J2715" i="10"/>
  <c r="M2715" i="10"/>
  <c r="R2715" i="10"/>
  <c r="G2715" i="10" s="1"/>
  <c r="P2715" i="10"/>
  <c r="D2716" i="10"/>
  <c r="T2714" i="10"/>
  <c r="U2714" i="10" s="1"/>
  <c r="V2714" i="10" s="1"/>
  <c r="W2714" i="10" s="1"/>
  <c r="X2714" i="10" s="1"/>
  <c r="Y2714" i="10" s="1"/>
  <c r="Z2714" i="10" s="1"/>
  <c r="AA2714" i="10" s="1"/>
  <c r="AB2714" i="10" s="1"/>
  <c r="AC2714" i="10" s="1"/>
  <c r="T2715" i="10" l="1"/>
  <c r="U2715" i="10" s="1"/>
  <c r="V2715" i="10" s="1"/>
  <c r="W2715" i="10" s="1"/>
  <c r="X2715" i="10" s="1"/>
  <c r="Y2715" i="10" s="1"/>
  <c r="Z2715" i="10" s="1"/>
  <c r="AA2715" i="10" s="1"/>
  <c r="AB2715" i="10" s="1"/>
  <c r="AC2715" i="10" s="1"/>
  <c r="I2716" i="10"/>
  <c r="P2716" i="10"/>
  <c r="M2716" i="10"/>
  <c r="L2716" i="10"/>
  <c r="H2716" i="10"/>
  <c r="S2716" i="10" s="1"/>
  <c r="K2716" i="10"/>
  <c r="J2716" i="10"/>
  <c r="Q2716" i="10"/>
  <c r="O2716" i="10"/>
  <c r="R2716" i="10"/>
  <c r="G2716" i="10" s="1"/>
  <c r="N2716" i="10"/>
  <c r="D2717" i="10"/>
  <c r="T2716" i="10" l="1"/>
  <c r="U2716" i="10" s="1"/>
  <c r="V2716" i="10" s="1"/>
  <c r="W2716" i="10" s="1"/>
  <c r="X2716" i="10" s="1"/>
  <c r="Y2716" i="10" s="1"/>
  <c r="Z2716" i="10" s="1"/>
  <c r="AA2716" i="10" s="1"/>
  <c r="AB2716" i="10" s="1"/>
  <c r="AC2716" i="10" s="1"/>
  <c r="H2717" i="10"/>
  <c r="S2717" i="10" s="1"/>
  <c r="N2717" i="10"/>
  <c r="I2717" i="10"/>
  <c r="O2717" i="10"/>
  <c r="L2717" i="10"/>
  <c r="Q2717" i="10"/>
  <c r="K2717" i="10"/>
  <c r="M2717" i="10"/>
  <c r="P2717" i="10"/>
  <c r="D2718" i="10"/>
  <c r="J2717" i="10"/>
  <c r="R2717" i="10"/>
  <c r="G2717" i="10" s="1"/>
  <c r="H2718" i="10" l="1"/>
  <c r="S2718" i="10" s="1"/>
  <c r="P2718" i="10"/>
  <c r="N2718" i="10"/>
  <c r="J2718" i="10"/>
  <c r="Q2718" i="10"/>
  <c r="M2718" i="10"/>
  <c r="L2718" i="10"/>
  <c r="I2718" i="10"/>
  <c r="O2718" i="10"/>
  <c r="D2719" i="10"/>
  <c r="R2718" i="10"/>
  <c r="G2718" i="10" s="1"/>
  <c r="K2718" i="10"/>
  <c r="T2717" i="10"/>
  <c r="U2717" i="10" s="1"/>
  <c r="V2717" i="10" s="1"/>
  <c r="W2717" i="10" s="1"/>
  <c r="X2717" i="10" s="1"/>
  <c r="Y2717" i="10" s="1"/>
  <c r="Z2717" i="10" s="1"/>
  <c r="AA2717" i="10" s="1"/>
  <c r="AB2717" i="10" s="1"/>
  <c r="AC2717" i="10" s="1"/>
  <c r="K2719" i="10" l="1"/>
  <c r="L2719" i="10"/>
  <c r="J2719" i="10"/>
  <c r="P2719" i="10"/>
  <c r="H2719" i="10"/>
  <c r="S2719" i="10" s="1"/>
  <c r="Q2719" i="10"/>
  <c r="O2719" i="10"/>
  <c r="N2719" i="10"/>
  <c r="I2719" i="10"/>
  <c r="M2719" i="10"/>
  <c r="D2720" i="10"/>
  <c r="R2719" i="10"/>
  <c r="G2719" i="10" s="1"/>
  <c r="T2718" i="10"/>
  <c r="U2718" i="10" s="1"/>
  <c r="V2718" i="10" s="1"/>
  <c r="W2718" i="10" s="1"/>
  <c r="X2718" i="10" s="1"/>
  <c r="Y2718" i="10" s="1"/>
  <c r="Z2718" i="10" s="1"/>
  <c r="AA2718" i="10" s="1"/>
  <c r="AB2718" i="10" s="1"/>
  <c r="AC2718" i="10" s="1"/>
  <c r="H2720" i="10" l="1"/>
  <c r="S2720" i="10" s="1"/>
  <c r="D2721" i="10"/>
  <c r="M2720" i="10"/>
  <c r="P2720" i="10"/>
  <c r="N2720" i="10"/>
  <c r="J2720" i="10"/>
  <c r="O2720" i="10"/>
  <c r="R2720" i="10"/>
  <c r="G2720" i="10" s="1"/>
  <c r="Q2720" i="10"/>
  <c r="I2720" i="10"/>
  <c r="L2720" i="10"/>
  <c r="K2720" i="10"/>
  <c r="T2719" i="10"/>
  <c r="U2719" i="10" s="1"/>
  <c r="V2719" i="10" s="1"/>
  <c r="W2719" i="10" s="1"/>
  <c r="X2719" i="10" s="1"/>
  <c r="Y2719" i="10" s="1"/>
  <c r="Z2719" i="10" s="1"/>
  <c r="AA2719" i="10" s="1"/>
  <c r="AB2719" i="10" s="1"/>
  <c r="AC2719" i="10" s="1"/>
  <c r="Q2721" i="10" l="1"/>
  <c r="H2721" i="10"/>
  <c r="S2721" i="10" s="1"/>
  <c r="K2721" i="10"/>
  <c r="J2721" i="10"/>
  <c r="M2721" i="10"/>
  <c r="N2721" i="10"/>
  <c r="O2721" i="10"/>
  <c r="R2721" i="10"/>
  <c r="G2721" i="10" s="1"/>
  <c r="I2721" i="10"/>
  <c r="L2721" i="10"/>
  <c r="D2722" i="10"/>
  <c r="P2721" i="10"/>
  <c r="T2720" i="10"/>
  <c r="U2720" i="10" s="1"/>
  <c r="V2720" i="10" s="1"/>
  <c r="W2720" i="10" s="1"/>
  <c r="X2720" i="10" s="1"/>
  <c r="Y2720" i="10" s="1"/>
  <c r="Z2720" i="10" s="1"/>
  <c r="AA2720" i="10" s="1"/>
  <c r="AB2720" i="10" s="1"/>
  <c r="AC2720" i="10" s="1"/>
  <c r="T2721" i="10" l="1"/>
  <c r="U2721" i="10" s="1"/>
  <c r="V2721" i="10" s="1"/>
  <c r="W2721" i="10" s="1"/>
  <c r="X2721" i="10" s="1"/>
  <c r="Y2721" i="10" s="1"/>
  <c r="Z2721" i="10" s="1"/>
  <c r="AA2721" i="10" s="1"/>
  <c r="AB2721" i="10" s="1"/>
  <c r="AC2721" i="10" s="1"/>
  <c r="D2723" i="10"/>
  <c r="M2722" i="10"/>
  <c r="H2722" i="10"/>
  <c r="S2722" i="10" s="1"/>
  <c r="J2722" i="10"/>
  <c r="L2722" i="10"/>
  <c r="O2722" i="10"/>
  <c r="I2722" i="10"/>
  <c r="Q2722" i="10"/>
  <c r="K2722" i="10"/>
  <c r="P2722" i="10"/>
  <c r="R2722" i="10"/>
  <c r="G2722" i="10" s="1"/>
  <c r="N2722" i="10"/>
  <c r="T2722" i="10" l="1"/>
  <c r="U2722" i="10" s="1"/>
  <c r="V2722" i="10" s="1"/>
  <c r="W2722" i="10" s="1"/>
  <c r="X2722" i="10" s="1"/>
  <c r="Y2722" i="10" s="1"/>
  <c r="Z2722" i="10" s="1"/>
  <c r="AA2722" i="10" s="1"/>
  <c r="AB2722" i="10" s="1"/>
  <c r="AC2722" i="10" s="1"/>
  <c r="R2723" i="10"/>
  <c r="G2723" i="10" s="1"/>
  <c r="L2723" i="10"/>
  <c r="O2723" i="10"/>
  <c r="J2723" i="10"/>
  <c r="N2723" i="10"/>
  <c r="H2723" i="10"/>
  <c r="S2723" i="10" s="1"/>
  <c r="I2723" i="10"/>
  <c r="P2723" i="10"/>
  <c r="K2723" i="10"/>
  <c r="M2723" i="10"/>
  <c r="D2724" i="10"/>
  <c r="Q2723" i="10"/>
  <c r="P2724" i="10" l="1"/>
  <c r="J2724" i="10"/>
  <c r="Q2724" i="10"/>
  <c r="M2724" i="10"/>
  <c r="D2725" i="10"/>
  <c r="N2724" i="10"/>
  <c r="H2724" i="10"/>
  <c r="S2724" i="10" s="1"/>
  <c r="L2724" i="10"/>
  <c r="R2724" i="10"/>
  <c r="G2724" i="10" s="1"/>
  <c r="O2724" i="10"/>
  <c r="I2724" i="10"/>
  <c r="K2724" i="10"/>
  <c r="T2723" i="10"/>
  <c r="U2723" i="10" s="1"/>
  <c r="V2723" i="10" s="1"/>
  <c r="W2723" i="10" s="1"/>
  <c r="X2723" i="10" s="1"/>
  <c r="Y2723" i="10" s="1"/>
  <c r="Z2723" i="10" s="1"/>
  <c r="AA2723" i="10" s="1"/>
  <c r="AB2723" i="10" s="1"/>
  <c r="AC2723" i="10" s="1"/>
  <c r="H2725" i="10" l="1"/>
  <c r="S2725" i="10" s="1"/>
  <c r="I2725" i="10"/>
  <c r="O2725" i="10"/>
  <c r="L2725" i="10"/>
  <c r="M2725" i="10"/>
  <c r="N2725" i="10"/>
  <c r="K2725" i="10"/>
  <c r="J2725" i="10"/>
  <c r="D2726" i="10"/>
  <c r="P2725" i="10"/>
  <c r="R2725" i="10"/>
  <c r="G2725" i="10" s="1"/>
  <c r="Q2725" i="10"/>
  <c r="T2724" i="10"/>
  <c r="U2724" i="10" s="1"/>
  <c r="V2724" i="10" s="1"/>
  <c r="W2724" i="10" s="1"/>
  <c r="X2724" i="10" s="1"/>
  <c r="Y2724" i="10" s="1"/>
  <c r="Z2724" i="10" s="1"/>
  <c r="AA2724" i="10" s="1"/>
  <c r="AB2724" i="10" s="1"/>
  <c r="AC2724" i="10" s="1"/>
  <c r="P2726" i="10" l="1"/>
  <c r="R2726" i="10"/>
  <c r="G2726" i="10" s="1"/>
  <c r="K2726" i="10"/>
  <c r="D2727" i="10"/>
  <c r="L2726" i="10"/>
  <c r="M2726" i="10"/>
  <c r="Q2726" i="10"/>
  <c r="N2726" i="10"/>
  <c r="O2726" i="10"/>
  <c r="J2726" i="10"/>
  <c r="I2726" i="10"/>
  <c r="H2726" i="10"/>
  <c r="S2726" i="10" s="1"/>
  <c r="T2725" i="10"/>
  <c r="U2725" i="10" s="1"/>
  <c r="V2725" i="10" s="1"/>
  <c r="W2725" i="10" s="1"/>
  <c r="X2725" i="10" s="1"/>
  <c r="Y2725" i="10" s="1"/>
  <c r="Z2725" i="10" s="1"/>
  <c r="AA2725" i="10" s="1"/>
  <c r="AB2725" i="10" s="1"/>
  <c r="AC2725" i="10" s="1"/>
  <c r="H2727" i="10" l="1"/>
  <c r="S2727" i="10" s="1"/>
  <c r="O2727" i="10"/>
  <c r="Q2727" i="10"/>
  <c r="D2728" i="10"/>
  <c r="R2727" i="10"/>
  <c r="G2727" i="10" s="1"/>
  <c r="P2727" i="10"/>
  <c r="L2727" i="10"/>
  <c r="J2727" i="10"/>
  <c r="M2727" i="10"/>
  <c r="I2727" i="10"/>
  <c r="N2727" i="10"/>
  <c r="K2727" i="10"/>
  <c r="T2726" i="10"/>
  <c r="U2726" i="10" s="1"/>
  <c r="V2726" i="10" s="1"/>
  <c r="W2726" i="10" s="1"/>
  <c r="X2726" i="10" s="1"/>
  <c r="Y2726" i="10" s="1"/>
  <c r="Z2726" i="10" s="1"/>
  <c r="AA2726" i="10" s="1"/>
  <c r="AB2726" i="10" s="1"/>
  <c r="AC2726" i="10" s="1"/>
  <c r="L2728" i="10" l="1"/>
  <c r="I2728" i="10"/>
  <c r="J2728" i="10"/>
  <c r="P2728" i="10"/>
  <c r="R2728" i="10"/>
  <c r="G2728" i="10" s="1"/>
  <c r="M2728" i="10"/>
  <c r="N2728" i="10"/>
  <c r="D2729" i="10"/>
  <c r="Q2728" i="10"/>
  <c r="H2728" i="10"/>
  <c r="S2728" i="10" s="1"/>
  <c r="O2728" i="10"/>
  <c r="K2728" i="10"/>
  <c r="T2727" i="10"/>
  <c r="U2727" i="10" s="1"/>
  <c r="V2727" i="10" s="1"/>
  <c r="W2727" i="10" s="1"/>
  <c r="X2727" i="10" s="1"/>
  <c r="Y2727" i="10" s="1"/>
  <c r="Z2727" i="10" s="1"/>
  <c r="AA2727" i="10" s="1"/>
  <c r="AB2727" i="10" s="1"/>
  <c r="AC2727" i="10" s="1"/>
  <c r="T2728" i="10" l="1"/>
  <c r="U2728" i="10" s="1"/>
  <c r="V2728" i="10" s="1"/>
  <c r="W2728" i="10" s="1"/>
  <c r="X2728" i="10" s="1"/>
  <c r="Y2728" i="10" s="1"/>
  <c r="Z2728" i="10" s="1"/>
  <c r="AA2728" i="10" s="1"/>
  <c r="AB2728" i="10" s="1"/>
  <c r="AC2728" i="10" s="1"/>
  <c r="H2729" i="10"/>
  <c r="S2729" i="10" s="1"/>
  <c r="L2729" i="10"/>
  <c r="O2729" i="10"/>
  <c r="D2730" i="10"/>
  <c r="K2729" i="10"/>
  <c r="I2729" i="10"/>
  <c r="N2729" i="10"/>
  <c r="M2729" i="10"/>
  <c r="J2729" i="10"/>
  <c r="Q2729" i="10"/>
  <c r="P2729" i="10"/>
  <c r="R2729" i="10"/>
  <c r="G2729" i="10" s="1"/>
  <c r="P2730" i="10" l="1"/>
  <c r="M2730" i="10"/>
  <c r="R2730" i="10"/>
  <c r="G2730" i="10" s="1"/>
  <c r="O2730" i="10"/>
  <c r="J2730" i="10"/>
  <c r="N2730" i="10"/>
  <c r="K2730" i="10"/>
  <c r="D2731" i="10"/>
  <c r="I2730" i="10"/>
  <c r="H2730" i="10"/>
  <c r="S2730" i="10" s="1"/>
  <c r="Q2730" i="10"/>
  <c r="L2730" i="10"/>
  <c r="T2729" i="10"/>
  <c r="U2729" i="10" s="1"/>
  <c r="V2729" i="10" s="1"/>
  <c r="W2729" i="10" s="1"/>
  <c r="X2729" i="10" s="1"/>
  <c r="Y2729" i="10" s="1"/>
  <c r="Z2729" i="10" s="1"/>
  <c r="AA2729" i="10" s="1"/>
  <c r="AB2729" i="10" s="1"/>
  <c r="AC2729" i="10" s="1"/>
  <c r="H2731" i="10" l="1"/>
  <c r="S2731" i="10" s="1"/>
  <c r="L2731" i="10"/>
  <c r="M2731" i="10"/>
  <c r="N2731" i="10"/>
  <c r="Q2731" i="10"/>
  <c r="D2732" i="10"/>
  <c r="J2731" i="10"/>
  <c r="R2731" i="10"/>
  <c r="G2731" i="10" s="1"/>
  <c r="K2731" i="10"/>
  <c r="P2731" i="10"/>
  <c r="O2731" i="10"/>
  <c r="I2731" i="10"/>
  <c r="T2730" i="10"/>
  <c r="U2730" i="10" s="1"/>
  <c r="V2730" i="10" s="1"/>
  <c r="W2730" i="10" s="1"/>
  <c r="X2730" i="10" s="1"/>
  <c r="Y2730" i="10" s="1"/>
  <c r="Z2730" i="10" s="1"/>
  <c r="AA2730" i="10" s="1"/>
  <c r="AB2730" i="10" s="1"/>
  <c r="AC2730" i="10" s="1"/>
  <c r="M2732" i="10" l="1"/>
  <c r="D2733" i="10"/>
  <c r="R2732" i="10"/>
  <c r="G2732" i="10" s="1"/>
  <c r="H2732" i="10"/>
  <c r="S2732" i="10" s="1"/>
  <c r="K2732" i="10"/>
  <c r="J2732" i="10"/>
  <c r="N2732" i="10"/>
  <c r="Q2732" i="10"/>
  <c r="I2732" i="10"/>
  <c r="O2732" i="10"/>
  <c r="P2732" i="10"/>
  <c r="L2732" i="10"/>
  <c r="T2731" i="10"/>
  <c r="U2731" i="10" s="1"/>
  <c r="V2731" i="10" s="1"/>
  <c r="W2731" i="10" s="1"/>
  <c r="X2731" i="10" s="1"/>
  <c r="Y2731" i="10" s="1"/>
  <c r="Z2731" i="10" s="1"/>
  <c r="AA2731" i="10" s="1"/>
  <c r="AB2731" i="10" s="1"/>
  <c r="AC2731" i="10" s="1"/>
  <c r="T2732" i="10" l="1"/>
  <c r="U2732" i="10" s="1"/>
  <c r="V2732" i="10" s="1"/>
  <c r="W2732" i="10" s="1"/>
  <c r="X2732" i="10" s="1"/>
  <c r="Y2732" i="10" s="1"/>
  <c r="Z2732" i="10" s="1"/>
  <c r="AA2732" i="10" s="1"/>
  <c r="AB2732" i="10" s="1"/>
  <c r="AC2732" i="10" s="1"/>
  <c r="H2733" i="10"/>
  <c r="S2733" i="10" s="1"/>
  <c r="Q2733" i="10"/>
  <c r="D2734" i="10"/>
  <c r="R2733" i="10"/>
  <c r="G2733" i="10" s="1"/>
  <c r="N2733" i="10"/>
  <c r="P2733" i="10"/>
  <c r="I2733" i="10"/>
  <c r="K2733" i="10"/>
  <c r="M2733" i="10"/>
  <c r="O2733" i="10"/>
  <c r="L2733" i="10"/>
  <c r="J2733" i="10"/>
  <c r="H2734" i="10" l="1"/>
  <c r="S2734" i="10" s="1"/>
  <c r="K2734" i="10"/>
  <c r="R2734" i="10"/>
  <c r="G2734" i="10" s="1"/>
  <c r="L2734" i="10"/>
  <c r="N2734" i="10"/>
  <c r="M2734" i="10"/>
  <c r="I2734" i="10"/>
  <c r="D2735" i="10"/>
  <c r="Q2734" i="10"/>
  <c r="J2734" i="10"/>
  <c r="P2734" i="10"/>
  <c r="O2734" i="10"/>
  <c r="T2733" i="10"/>
  <c r="U2733" i="10" s="1"/>
  <c r="V2733" i="10" s="1"/>
  <c r="W2733" i="10" s="1"/>
  <c r="X2733" i="10" s="1"/>
  <c r="Y2733" i="10" s="1"/>
  <c r="Z2733" i="10" s="1"/>
  <c r="AA2733" i="10" s="1"/>
  <c r="AB2733" i="10" s="1"/>
  <c r="AC2733" i="10" s="1"/>
  <c r="N2735" i="10" l="1"/>
  <c r="Q2735" i="10"/>
  <c r="L2735" i="10"/>
  <c r="P2735" i="10"/>
  <c r="M2735" i="10"/>
  <c r="O2735" i="10"/>
  <c r="H2735" i="10"/>
  <c r="S2735" i="10" s="1"/>
  <c r="I2735" i="10"/>
  <c r="R2735" i="10"/>
  <c r="G2735" i="10" s="1"/>
  <c r="K2735" i="10"/>
  <c r="D2736" i="10"/>
  <c r="J2735" i="10"/>
  <c r="T2734" i="10"/>
  <c r="U2734" i="10" s="1"/>
  <c r="V2734" i="10" s="1"/>
  <c r="W2734" i="10" s="1"/>
  <c r="X2734" i="10" s="1"/>
  <c r="Y2734" i="10" s="1"/>
  <c r="Z2734" i="10" s="1"/>
  <c r="AA2734" i="10" s="1"/>
  <c r="AB2734" i="10" s="1"/>
  <c r="AC2734" i="10" s="1"/>
  <c r="T2735" i="10" l="1"/>
  <c r="U2735" i="10" s="1"/>
  <c r="V2735" i="10" s="1"/>
  <c r="W2735" i="10" s="1"/>
  <c r="X2735" i="10" s="1"/>
  <c r="Y2735" i="10" s="1"/>
  <c r="Z2735" i="10" s="1"/>
  <c r="AA2735" i="10" s="1"/>
  <c r="AB2735" i="10" s="1"/>
  <c r="AC2735" i="10" s="1"/>
  <c r="H2736" i="10"/>
  <c r="S2736" i="10" s="1"/>
  <c r="D2737" i="10"/>
  <c r="L2736" i="10"/>
  <c r="N2736" i="10"/>
  <c r="R2736" i="10"/>
  <c r="G2736" i="10" s="1"/>
  <c r="Q2736" i="10"/>
  <c r="P2736" i="10"/>
  <c r="K2736" i="10"/>
  <c r="J2736" i="10"/>
  <c r="I2736" i="10"/>
  <c r="O2736" i="10"/>
  <c r="M2736" i="10"/>
  <c r="H2737" i="10" l="1"/>
  <c r="S2737" i="10" s="1"/>
  <c r="L2737" i="10"/>
  <c r="M2737" i="10"/>
  <c r="I2737" i="10"/>
  <c r="J2737" i="10"/>
  <c r="P2737" i="10"/>
  <c r="Q2737" i="10"/>
  <c r="O2737" i="10"/>
  <c r="R2737" i="10"/>
  <c r="G2737" i="10" s="1"/>
  <c r="K2737" i="10"/>
  <c r="D2738" i="10"/>
  <c r="N2737" i="10"/>
  <c r="T2736" i="10"/>
  <c r="U2736" i="10" s="1"/>
  <c r="V2736" i="10" s="1"/>
  <c r="W2736" i="10" s="1"/>
  <c r="X2736" i="10" s="1"/>
  <c r="Y2736" i="10" s="1"/>
  <c r="Z2736" i="10" s="1"/>
  <c r="AA2736" i="10" s="1"/>
  <c r="AB2736" i="10" s="1"/>
  <c r="AC2736" i="10" s="1"/>
  <c r="H2738" i="10" l="1"/>
  <c r="S2738" i="10" s="1"/>
  <c r="D2739" i="10"/>
  <c r="P2738" i="10"/>
  <c r="O2738" i="10"/>
  <c r="M2738" i="10"/>
  <c r="I2738" i="10"/>
  <c r="J2738" i="10"/>
  <c r="K2738" i="10"/>
  <c r="N2738" i="10"/>
  <c r="R2738" i="10"/>
  <c r="G2738" i="10" s="1"/>
  <c r="L2738" i="10"/>
  <c r="Q2738" i="10"/>
  <c r="T2737" i="10"/>
  <c r="U2737" i="10" s="1"/>
  <c r="V2737" i="10" s="1"/>
  <c r="W2737" i="10" s="1"/>
  <c r="X2737" i="10" s="1"/>
  <c r="Y2737" i="10" s="1"/>
  <c r="Z2737" i="10" s="1"/>
  <c r="AA2737" i="10" s="1"/>
  <c r="AB2737" i="10" s="1"/>
  <c r="AC2737" i="10" s="1"/>
  <c r="H2739" i="10" l="1"/>
  <c r="S2739" i="10" s="1"/>
  <c r="J2739" i="10"/>
  <c r="N2739" i="10"/>
  <c r="O2739" i="10"/>
  <c r="L2739" i="10"/>
  <c r="Q2739" i="10"/>
  <c r="M2739" i="10"/>
  <c r="P2739" i="10"/>
  <c r="R2739" i="10"/>
  <c r="G2739" i="10" s="1"/>
  <c r="K2739" i="10"/>
  <c r="D2740" i="10"/>
  <c r="I2739" i="10"/>
  <c r="T2738" i="10"/>
  <c r="U2738" i="10" s="1"/>
  <c r="V2738" i="10" s="1"/>
  <c r="W2738" i="10" s="1"/>
  <c r="X2738" i="10" s="1"/>
  <c r="Y2738" i="10" s="1"/>
  <c r="Z2738" i="10" s="1"/>
  <c r="AA2738" i="10" s="1"/>
  <c r="AB2738" i="10" s="1"/>
  <c r="AC2738" i="10" s="1"/>
  <c r="D2741" i="10" l="1"/>
  <c r="P2740" i="10"/>
  <c r="H2740" i="10"/>
  <c r="S2740" i="10" s="1"/>
  <c r="L2740" i="10"/>
  <c r="J2740" i="10"/>
  <c r="I2740" i="10"/>
  <c r="Q2740" i="10"/>
  <c r="O2740" i="10"/>
  <c r="M2740" i="10"/>
  <c r="N2740" i="10"/>
  <c r="K2740" i="10"/>
  <c r="R2740" i="10"/>
  <c r="G2740" i="10" s="1"/>
  <c r="T2739" i="10"/>
  <c r="U2739" i="10" s="1"/>
  <c r="V2739" i="10" s="1"/>
  <c r="W2739" i="10" s="1"/>
  <c r="X2739" i="10" s="1"/>
  <c r="Y2739" i="10" s="1"/>
  <c r="Z2739" i="10" s="1"/>
  <c r="AA2739" i="10" s="1"/>
  <c r="AB2739" i="10" s="1"/>
  <c r="AC2739" i="10" s="1"/>
  <c r="T2740" i="10" l="1"/>
  <c r="U2740" i="10" s="1"/>
  <c r="V2740" i="10" s="1"/>
  <c r="W2740" i="10" s="1"/>
  <c r="X2740" i="10" s="1"/>
  <c r="Y2740" i="10" s="1"/>
  <c r="Z2740" i="10" s="1"/>
  <c r="AA2740" i="10" s="1"/>
  <c r="AB2740" i="10" s="1"/>
  <c r="AC2740" i="10" s="1"/>
  <c r="H2741" i="10"/>
  <c r="S2741" i="10" s="1"/>
  <c r="P2741" i="10"/>
  <c r="K2741" i="10"/>
  <c r="Q2741" i="10"/>
  <c r="R2741" i="10"/>
  <c r="G2741" i="10" s="1"/>
  <c r="J2741" i="10"/>
  <c r="O2741" i="10"/>
  <c r="N2741" i="10"/>
  <c r="L2741" i="10"/>
  <c r="I2741" i="10"/>
  <c r="D2742" i="10"/>
  <c r="M2741" i="10"/>
  <c r="T2741" i="10" l="1"/>
  <c r="U2741" i="10" s="1"/>
  <c r="V2741" i="10" s="1"/>
  <c r="W2741" i="10" s="1"/>
  <c r="X2741" i="10" s="1"/>
  <c r="Y2741" i="10" s="1"/>
  <c r="Z2741" i="10" s="1"/>
  <c r="AA2741" i="10" s="1"/>
  <c r="AB2741" i="10" s="1"/>
  <c r="AC2741" i="10" s="1"/>
  <c r="H2742" i="10"/>
  <c r="S2742" i="10" s="1"/>
  <c r="D2743" i="10"/>
  <c r="I2742" i="10"/>
  <c r="L2742" i="10"/>
  <c r="R2742" i="10"/>
  <c r="G2742" i="10" s="1"/>
  <c r="N2742" i="10"/>
  <c r="Q2742" i="10"/>
  <c r="M2742" i="10"/>
  <c r="K2742" i="10"/>
  <c r="J2742" i="10"/>
  <c r="P2742" i="10"/>
  <c r="O2742" i="10"/>
  <c r="H2743" i="10" l="1"/>
  <c r="S2743" i="10" s="1"/>
  <c r="O2743" i="10"/>
  <c r="J2743" i="10"/>
  <c r="R2743" i="10"/>
  <c r="G2743" i="10" s="1"/>
  <c r="N2743" i="10"/>
  <c r="K2743" i="10"/>
  <c r="L2743" i="10"/>
  <c r="P2743" i="10"/>
  <c r="I2743" i="10"/>
  <c r="M2743" i="10"/>
  <c r="D2744" i="10"/>
  <c r="Q2743" i="10"/>
  <c r="T2742" i="10"/>
  <c r="U2742" i="10" s="1"/>
  <c r="V2742" i="10" s="1"/>
  <c r="W2742" i="10" s="1"/>
  <c r="X2742" i="10" s="1"/>
  <c r="Y2742" i="10" s="1"/>
  <c r="Z2742" i="10" s="1"/>
  <c r="AA2742" i="10" s="1"/>
  <c r="AB2742" i="10" s="1"/>
  <c r="AC2742" i="10" s="1"/>
  <c r="D2745" i="10" l="1"/>
  <c r="P2744" i="10"/>
  <c r="H2744" i="10"/>
  <c r="S2744" i="10" s="1"/>
  <c r="L2744" i="10"/>
  <c r="I2744" i="10"/>
  <c r="O2744" i="10"/>
  <c r="M2744" i="10"/>
  <c r="N2744" i="10"/>
  <c r="R2744" i="10"/>
  <c r="G2744" i="10" s="1"/>
  <c r="K2744" i="10"/>
  <c r="J2744" i="10"/>
  <c r="Q2744" i="10"/>
  <c r="T2743" i="10"/>
  <c r="U2743" i="10" s="1"/>
  <c r="V2743" i="10" s="1"/>
  <c r="W2743" i="10" s="1"/>
  <c r="X2743" i="10" s="1"/>
  <c r="Y2743" i="10" s="1"/>
  <c r="Z2743" i="10" s="1"/>
  <c r="AA2743" i="10" s="1"/>
  <c r="AB2743" i="10" s="1"/>
  <c r="AC2743" i="10" s="1"/>
  <c r="T2744" i="10" l="1"/>
  <c r="U2744" i="10" s="1"/>
  <c r="V2744" i="10" s="1"/>
  <c r="W2744" i="10" s="1"/>
  <c r="X2744" i="10" s="1"/>
  <c r="Y2744" i="10" s="1"/>
  <c r="Z2744" i="10" s="1"/>
  <c r="AA2744" i="10" s="1"/>
  <c r="AB2744" i="10" s="1"/>
  <c r="AC2744" i="10" s="1"/>
  <c r="R2745" i="10"/>
  <c r="G2745" i="10" s="1"/>
  <c r="M2745" i="10"/>
  <c r="K2745" i="10"/>
  <c r="Q2745" i="10"/>
  <c r="I2745" i="10"/>
  <c r="H2745" i="10"/>
  <c r="S2745" i="10" s="1"/>
  <c r="O2745" i="10"/>
  <c r="L2745" i="10"/>
  <c r="P2745" i="10"/>
  <c r="N2745" i="10"/>
  <c r="D2746" i="10"/>
  <c r="J2745" i="10"/>
  <c r="T2745" i="10" l="1"/>
  <c r="U2745" i="10" s="1"/>
  <c r="V2745" i="10" s="1"/>
  <c r="W2745" i="10" s="1"/>
  <c r="X2745" i="10" s="1"/>
  <c r="Y2745" i="10" s="1"/>
  <c r="Z2745" i="10" s="1"/>
  <c r="AA2745" i="10" s="1"/>
  <c r="AB2745" i="10" s="1"/>
  <c r="AC2745" i="10" s="1"/>
  <c r="D2747" i="10"/>
  <c r="K2746" i="10"/>
  <c r="H2746" i="10"/>
  <c r="S2746" i="10" s="1"/>
  <c r="N2746" i="10"/>
  <c r="J2746" i="10"/>
  <c r="I2746" i="10"/>
  <c r="M2746" i="10"/>
  <c r="L2746" i="10"/>
  <c r="R2746" i="10"/>
  <c r="G2746" i="10" s="1"/>
  <c r="Q2746" i="10"/>
  <c r="O2746" i="10"/>
  <c r="P2746" i="10"/>
  <c r="T2746" i="10" l="1"/>
  <c r="U2746" i="10" s="1"/>
  <c r="V2746" i="10" s="1"/>
  <c r="W2746" i="10" s="1"/>
  <c r="X2746" i="10" s="1"/>
  <c r="Y2746" i="10" s="1"/>
  <c r="Z2746" i="10" s="1"/>
  <c r="AA2746" i="10" s="1"/>
  <c r="AB2746" i="10" s="1"/>
  <c r="AC2746" i="10" s="1"/>
  <c r="Q2747" i="10"/>
  <c r="L2747" i="10"/>
  <c r="R2747" i="10"/>
  <c r="G2747" i="10" s="1"/>
  <c r="J2747" i="10"/>
  <c r="M2747" i="10"/>
  <c r="P2747" i="10"/>
  <c r="I2747" i="10"/>
  <c r="N2747" i="10"/>
  <c r="D2748" i="10"/>
  <c r="O2747" i="10"/>
  <c r="H2747" i="10"/>
  <c r="S2747" i="10" s="1"/>
  <c r="K2747" i="10"/>
  <c r="T2747" i="10" l="1"/>
  <c r="U2747" i="10" s="1"/>
  <c r="V2747" i="10" s="1"/>
  <c r="W2747" i="10" s="1"/>
  <c r="X2747" i="10" s="1"/>
  <c r="Y2747" i="10" s="1"/>
  <c r="Z2747" i="10" s="1"/>
  <c r="AA2747" i="10" s="1"/>
  <c r="AB2747" i="10" s="1"/>
  <c r="AC2747" i="10" s="1"/>
  <c r="H2748" i="10"/>
  <c r="S2748" i="10" s="1"/>
  <c r="N2748" i="10"/>
  <c r="M2748" i="10"/>
  <c r="O2748" i="10"/>
  <c r="D2749" i="10"/>
  <c r="R2748" i="10"/>
  <c r="G2748" i="10" s="1"/>
  <c r="L2748" i="10"/>
  <c r="I2748" i="10"/>
  <c r="P2748" i="10"/>
  <c r="J2748" i="10"/>
  <c r="K2748" i="10"/>
  <c r="Q2748" i="10"/>
  <c r="H2749" i="10" l="1"/>
  <c r="S2749" i="10" s="1"/>
  <c r="I2749" i="10"/>
  <c r="O2749" i="10"/>
  <c r="R2749" i="10"/>
  <c r="G2749" i="10" s="1"/>
  <c r="L2749" i="10"/>
  <c r="K2749" i="10"/>
  <c r="J2749" i="10"/>
  <c r="P2749" i="10"/>
  <c r="D2750" i="10"/>
  <c r="N2749" i="10"/>
  <c r="Q2749" i="10"/>
  <c r="M2749" i="10"/>
  <c r="T2748" i="10"/>
  <c r="U2748" i="10" s="1"/>
  <c r="V2748" i="10" s="1"/>
  <c r="W2748" i="10" s="1"/>
  <c r="X2748" i="10" s="1"/>
  <c r="Y2748" i="10" s="1"/>
  <c r="Z2748" i="10" s="1"/>
  <c r="AA2748" i="10" s="1"/>
  <c r="AB2748" i="10" s="1"/>
  <c r="AC2748" i="10" s="1"/>
  <c r="N2750" i="10" l="1"/>
  <c r="J2750" i="10"/>
  <c r="R2750" i="10"/>
  <c r="G2750" i="10" s="1"/>
  <c r="K2750" i="10"/>
  <c r="M2750" i="10"/>
  <c r="I2750" i="10"/>
  <c r="D2751" i="10"/>
  <c r="P2750" i="10"/>
  <c r="Q2750" i="10"/>
  <c r="H2750" i="10"/>
  <c r="S2750" i="10" s="1"/>
  <c r="L2750" i="10"/>
  <c r="O2750" i="10"/>
  <c r="T2749" i="10"/>
  <c r="U2749" i="10" s="1"/>
  <c r="V2749" i="10" s="1"/>
  <c r="W2749" i="10" s="1"/>
  <c r="X2749" i="10" s="1"/>
  <c r="Y2749" i="10" s="1"/>
  <c r="Z2749" i="10" s="1"/>
  <c r="AA2749" i="10" s="1"/>
  <c r="AB2749" i="10" s="1"/>
  <c r="AC2749" i="10" s="1"/>
  <c r="T2750" i="10" l="1"/>
  <c r="U2750" i="10" s="1"/>
  <c r="V2750" i="10" s="1"/>
  <c r="W2750" i="10" s="1"/>
  <c r="X2750" i="10" s="1"/>
  <c r="Y2750" i="10" s="1"/>
  <c r="Z2750" i="10" s="1"/>
  <c r="AA2750" i="10" s="1"/>
  <c r="AB2750" i="10" s="1"/>
  <c r="AC2750" i="10" s="1"/>
  <c r="K2751" i="10"/>
  <c r="R2751" i="10"/>
  <c r="G2751" i="10" s="1"/>
  <c r="M2751" i="10"/>
  <c r="D2752" i="10"/>
  <c r="N2751" i="10"/>
  <c r="J2751" i="10"/>
  <c r="H2751" i="10"/>
  <c r="S2751" i="10" s="1"/>
  <c r="Q2751" i="10"/>
  <c r="P2751" i="10"/>
  <c r="O2751" i="10"/>
  <c r="I2751" i="10"/>
  <c r="L2751" i="10"/>
  <c r="T2751" i="10" l="1"/>
  <c r="U2751" i="10" s="1"/>
  <c r="V2751" i="10" s="1"/>
  <c r="W2751" i="10" s="1"/>
  <c r="X2751" i="10" s="1"/>
  <c r="Y2751" i="10" s="1"/>
  <c r="Z2751" i="10" s="1"/>
  <c r="AA2751" i="10" s="1"/>
  <c r="AB2751" i="10" s="1"/>
  <c r="AC2751" i="10" s="1"/>
  <c r="Q2752" i="10"/>
  <c r="D2753" i="10"/>
  <c r="J2752" i="10"/>
  <c r="N2752" i="10"/>
  <c r="M2752" i="10"/>
  <c r="P2752" i="10"/>
  <c r="O2752" i="10"/>
  <c r="H2752" i="10"/>
  <c r="S2752" i="10" s="1"/>
  <c r="L2752" i="10"/>
  <c r="R2752" i="10"/>
  <c r="G2752" i="10" s="1"/>
  <c r="I2752" i="10"/>
  <c r="K2752" i="10"/>
  <c r="T2752" i="10" l="1"/>
  <c r="U2752" i="10" s="1"/>
  <c r="V2752" i="10" s="1"/>
  <c r="W2752" i="10" s="1"/>
  <c r="X2752" i="10" s="1"/>
  <c r="Y2752" i="10" s="1"/>
  <c r="Z2752" i="10" s="1"/>
  <c r="AA2752" i="10" s="1"/>
  <c r="AB2752" i="10" s="1"/>
  <c r="AC2752" i="10" s="1"/>
  <c r="H2753" i="10"/>
  <c r="S2753" i="10" s="1"/>
  <c r="N2753" i="10"/>
  <c r="P2753" i="10"/>
  <c r="R2753" i="10"/>
  <c r="G2753" i="10" s="1"/>
  <c r="K2753" i="10"/>
  <c r="M2753" i="10"/>
  <c r="D2754" i="10"/>
  <c r="J2753" i="10"/>
  <c r="Q2753" i="10"/>
  <c r="O2753" i="10"/>
  <c r="I2753" i="10"/>
  <c r="L2753" i="10"/>
  <c r="T2753" i="10" l="1"/>
  <c r="U2753" i="10" s="1"/>
  <c r="V2753" i="10" s="1"/>
  <c r="W2753" i="10" s="1"/>
  <c r="X2753" i="10" s="1"/>
  <c r="Y2753" i="10" s="1"/>
  <c r="Z2753" i="10" s="1"/>
  <c r="AA2753" i="10" s="1"/>
  <c r="AB2753" i="10" s="1"/>
  <c r="AC2753" i="10" s="1"/>
  <c r="H2754" i="10"/>
  <c r="S2754" i="10" s="1"/>
  <c r="L2754" i="10"/>
  <c r="D2755" i="10"/>
  <c r="K2754" i="10"/>
  <c r="J2754" i="10"/>
  <c r="M2754" i="10"/>
  <c r="I2754" i="10"/>
  <c r="R2754" i="10"/>
  <c r="G2754" i="10" s="1"/>
  <c r="O2754" i="10"/>
  <c r="Q2754" i="10"/>
  <c r="N2754" i="10"/>
  <c r="P2754" i="10"/>
  <c r="T2754" i="10" l="1"/>
  <c r="U2754" i="10" s="1"/>
  <c r="V2754" i="10" s="1"/>
  <c r="W2754" i="10" s="1"/>
  <c r="X2754" i="10" s="1"/>
  <c r="Y2754" i="10" s="1"/>
  <c r="Z2754" i="10" s="1"/>
  <c r="AA2754" i="10" s="1"/>
  <c r="AB2754" i="10" s="1"/>
  <c r="AC2754" i="10" s="1"/>
  <c r="P2755" i="10"/>
  <c r="R2755" i="10"/>
  <c r="G2755" i="10" s="1"/>
  <c r="N2755" i="10"/>
  <c r="M2755" i="10"/>
  <c r="K2755" i="10"/>
  <c r="D2756" i="10"/>
  <c r="I2755" i="10"/>
  <c r="H2755" i="10"/>
  <c r="S2755" i="10" s="1"/>
  <c r="Q2755" i="10"/>
  <c r="L2755" i="10"/>
  <c r="O2755" i="10"/>
  <c r="J2755" i="10"/>
  <c r="T2755" i="10" l="1"/>
  <c r="U2755" i="10" s="1"/>
  <c r="V2755" i="10" s="1"/>
  <c r="W2755" i="10" s="1"/>
  <c r="X2755" i="10" s="1"/>
  <c r="Y2755" i="10" s="1"/>
  <c r="Z2755" i="10" s="1"/>
  <c r="AA2755" i="10" s="1"/>
  <c r="AB2755" i="10" s="1"/>
  <c r="AC2755" i="10" s="1"/>
  <c r="I2756" i="10"/>
  <c r="L2756" i="10"/>
  <c r="J2756" i="10"/>
  <c r="M2756" i="10"/>
  <c r="O2756" i="10"/>
  <c r="H2756" i="10"/>
  <c r="S2756" i="10" s="1"/>
  <c r="P2756" i="10"/>
  <c r="Q2756" i="10"/>
  <c r="N2756" i="10"/>
  <c r="K2756" i="10"/>
  <c r="R2756" i="10"/>
  <c r="G2756" i="10" s="1"/>
  <c r="D2757" i="10"/>
  <c r="H2757" i="10" l="1"/>
  <c r="S2757" i="10" s="1"/>
  <c r="D2758" i="10"/>
  <c r="R2757" i="10"/>
  <c r="G2757" i="10" s="1"/>
  <c r="N2757" i="10"/>
  <c r="O2757" i="10"/>
  <c r="M2757" i="10"/>
  <c r="J2757" i="10"/>
  <c r="P2757" i="10"/>
  <c r="I2757" i="10"/>
  <c r="K2757" i="10"/>
  <c r="L2757" i="10"/>
  <c r="Q2757" i="10"/>
  <c r="T2756" i="10"/>
  <c r="U2756" i="10" s="1"/>
  <c r="V2756" i="10" s="1"/>
  <c r="W2756" i="10" s="1"/>
  <c r="X2756" i="10" s="1"/>
  <c r="Y2756" i="10" s="1"/>
  <c r="Z2756" i="10" s="1"/>
  <c r="AA2756" i="10" s="1"/>
  <c r="AB2756" i="10" s="1"/>
  <c r="AC2756" i="10" s="1"/>
  <c r="T2757" i="10" l="1"/>
  <c r="U2757" i="10" s="1"/>
  <c r="V2757" i="10" s="1"/>
  <c r="W2757" i="10" s="1"/>
  <c r="X2757" i="10" s="1"/>
  <c r="Y2757" i="10" s="1"/>
  <c r="Z2757" i="10" s="1"/>
  <c r="AA2757" i="10" s="1"/>
  <c r="AB2757" i="10" s="1"/>
  <c r="AC2757" i="10" s="1"/>
  <c r="R2758" i="10"/>
  <c r="G2758" i="10" s="1"/>
  <c r="J2758" i="10"/>
  <c r="Q2758" i="10"/>
  <c r="M2758" i="10"/>
  <c r="H2758" i="10"/>
  <c r="S2758" i="10" s="1"/>
  <c r="I2758" i="10"/>
  <c r="P2758" i="10"/>
  <c r="O2758" i="10"/>
  <c r="N2758" i="10"/>
  <c r="L2758" i="10"/>
  <c r="D2759" i="10"/>
  <c r="K2758" i="10"/>
  <c r="R2759" i="10" l="1"/>
  <c r="G2759" i="10" s="1"/>
  <c r="N2759" i="10"/>
  <c r="K2759" i="10"/>
  <c r="L2759" i="10"/>
  <c r="D2760" i="10"/>
  <c r="J2759" i="10"/>
  <c r="O2759" i="10"/>
  <c r="Q2759" i="10"/>
  <c r="I2759" i="10"/>
  <c r="M2759" i="10"/>
  <c r="P2759" i="10"/>
  <c r="H2759" i="10"/>
  <c r="S2759" i="10" s="1"/>
  <c r="T2758" i="10"/>
  <c r="U2758" i="10" s="1"/>
  <c r="V2758" i="10" s="1"/>
  <c r="W2758" i="10" s="1"/>
  <c r="X2758" i="10" s="1"/>
  <c r="Y2758" i="10" s="1"/>
  <c r="Z2758" i="10" s="1"/>
  <c r="AA2758" i="10" s="1"/>
  <c r="AB2758" i="10" s="1"/>
  <c r="AC2758" i="10" s="1"/>
  <c r="H2760" i="10" l="1"/>
  <c r="S2760" i="10" s="1"/>
  <c r="R2760" i="10"/>
  <c r="G2760" i="10" s="1"/>
  <c r="O2760" i="10"/>
  <c r="P2760" i="10"/>
  <c r="D2761" i="10"/>
  <c r="N2760" i="10"/>
  <c r="K2760" i="10"/>
  <c r="I2760" i="10"/>
  <c r="M2760" i="10"/>
  <c r="Q2760" i="10"/>
  <c r="L2760" i="10"/>
  <c r="J2760" i="10"/>
  <c r="T2759" i="10"/>
  <c r="U2759" i="10" s="1"/>
  <c r="V2759" i="10" s="1"/>
  <c r="W2759" i="10" s="1"/>
  <c r="X2759" i="10" s="1"/>
  <c r="Y2759" i="10" s="1"/>
  <c r="Z2759" i="10" s="1"/>
  <c r="AA2759" i="10" s="1"/>
  <c r="AB2759" i="10" s="1"/>
  <c r="AC2759" i="10" s="1"/>
  <c r="J2761" i="10" l="1"/>
  <c r="K2761" i="10"/>
  <c r="O2761" i="10"/>
  <c r="N2761" i="10"/>
  <c r="R2761" i="10"/>
  <c r="G2761" i="10" s="1"/>
  <c r="I2761" i="10"/>
  <c r="L2761" i="10"/>
  <c r="D2762" i="10"/>
  <c r="Q2761" i="10"/>
  <c r="H2761" i="10"/>
  <c r="S2761" i="10" s="1"/>
  <c r="P2761" i="10"/>
  <c r="M2761" i="10"/>
  <c r="T2760" i="10"/>
  <c r="U2760" i="10" s="1"/>
  <c r="V2760" i="10" s="1"/>
  <c r="W2760" i="10" s="1"/>
  <c r="X2760" i="10" s="1"/>
  <c r="Y2760" i="10" s="1"/>
  <c r="Z2760" i="10" s="1"/>
  <c r="AA2760" i="10" s="1"/>
  <c r="AB2760" i="10" s="1"/>
  <c r="AC2760" i="10" s="1"/>
  <c r="T2761" i="10" l="1"/>
  <c r="U2761" i="10" s="1"/>
  <c r="V2761" i="10" s="1"/>
  <c r="W2761" i="10" s="1"/>
  <c r="X2761" i="10" s="1"/>
  <c r="Y2761" i="10" s="1"/>
  <c r="Z2761" i="10" s="1"/>
  <c r="AA2761" i="10" s="1"/>
  <c r="AB2761" i="10" s="1"/>
  <c r="AC2761" i="10" s="1"/>
  <c r="H2762" i="10"/>
  <c r="S2762" i="10" s="1"/>
  <c r="N2762" i="10"/>
  <c r="O2762" i="10"/>
  <c r="D2763" i="10"/>
  <c r="K2762" i="10"/>
  <c r="Q2762" i="10"/>
  <c r="L2762" i="10"/>
  <c r="R2762" i="10"/>
  <c r="G2762" i="10" s="1"/>
  <c r="J2762" i="10"/>
  <c r="P2762" i="10"/>
  <c r="M2762" i="10"/>
  <c r="I2762" i="10"/>
  <c r="T2762" i="10" l="1"/>
  <c r="U2762" i="10" s="1"/>
  <c r="V2762" i="10" s="1"/>
  <c r="W2762" i="10" s="1"/>
  <c r="X2762" i="10" s="1"/>
  <c r="Y2762" i="10" s="1"/>
  <c r="Z2762" i="10" s="1"/>
  <c r="AA2762" i="10" s="1"/>
  <c r="AB2762" i="10" s="1"/>
  <c r="AC2762" i="10" s="1"/>
  <c r="H2763" i="10"/>
  <c r="S2763" i="10" s="1"/>
  <c r="Q2763" i="10"/>
  <c r="O2763" i="10"/>
  <c r="N2763" i="10"/>
  <c r="I2763" i="10"/>
  <c r="J2763" i="10"/>
  <c r="P2763" i="10"/>
  <c r="K2763" i="10"/>
  <c r="D2764" i="10"/>
  <c r="R2763" i="10"/>
  <c r="G2763" i="10" s="1"/>
  <c r="L2763" i="10"/>
  <c r="M2763" i="10"/>
  <c r="T2763" i="10" l="1"/>
  <c r="U2763" i="10" s="1"/>
  <c r="V2763" i="10" s="1"/>
  <c r="W2763" i="10" s="1"/>
  <c r="X2763" i="10" s="1"/>
  <c r="Y2763" i="10" s="1"/>
  <c r="Z2763" i="10" s="1"/>
  <c r="AA2763" i="10" s="1"/>
  <c r="AB2763" i="10" s="1"/>
  <c r="AC2763" i="10" s="1"/>
  <c r="H2764" i="10"/>
  <c r="S2764" i="10" s="1"/>
  <c r="N2764" i="10"/>
  <c r="M2764" i="10"/>
  <c r="D2765" i="10"/>
  <c r="R2764" i="10"/>
  <c r="G2764" i="10" s="1"/>
  <c r="I2764" i="10"/>
  <c r="K2764" i="10"/>
  <c r="P2764" i="10"/>
  <c r="Q2764" i="10"/>
  <c r="O2764" i="10"/>
  <c r="L2764" i="10"/>
  <c r="J2764" i="10"/>
  <c r="H2765" i="10" l="1"/>
  <c r="S2765" i="10" s="1"/>
  <c r="N2765" i="10"/>
  <c r="K2765" i="10"/>
  <c r="M2765" i="10"/>
  <c r="J2765" i="10"/>
  <c r="L2765" i="10"/>
  <c r="Q2765" i="10"/>
  <c r="I2765" i="10"/>
  <c r="R2765" i="10"/>
  <c r="G2765" i="10" s="1"/>
  <c r="D2766" i="10"/>
  <c r="O2765" i="10"/>
  <c r="P2765" i="10"/>
  <c r="T2764" i="10"/>
  <c r="U2764" i="10" s="1"/>
  <c r="V2764" i="10" s="1"/>
  <c r="W2764" i="10" s="1"/>
  <c r="X2764" i="10" s="1"/>
  <c r="Y2764" i="10" s="1"/>
  <c r="Z2764" i="10" s="1"/>
  <c r="AA2764" i="10" s="1"/>
  <c r="AB2764" i="10" s="1"/>
  <c r="AC2764" i="10" s="1"/>
  <c r="H2766" i="10" l="1"/>
  <c r="S2766" i="10" s="1"/>
  <c r="Q2766" i="10"/>
  <c r="I2766" i="10"/>
  <c r="D2767" i="10"/>
  <c r="O2766" i="10"/>
  <c r="N2766" i="10"/>
  <c r="R2766" i="10"/>
  <c r="G2766" i="10" s="1"/>
  <c r="K2766" i="10"/>
  <c r="J2766" i="10"/>
  <c r="L2766" i="10"/>
  <c r="M2766" i="10"/>
  <c r="P2766" i="10"/>
  <c r="T2765" i="10"/>
  <c r="U2765" i="10" s="1"/>
  <c r="V2765" i="10" s="1"/>
  <c r="W2765" i="10" s="1"/>
  <c r="X2765" i="10" s="1"/>
  <c r="Y2765" i="10" s="1"/>
  <c r="Z2765" i="10" s="1"/>
  <c r="AA2765" i="10" s="1"/>
  <c r="AB2765" i="10" s="1"/>
  <c r="AC2765" i="10" s="1"/>
  <c r="P2767" i="10" l="1"/>
  <c r="M2767" i="10"/>
  <c r="J2767" i="10"/>
  <c r="K2767" i="10"/>
  <c r="O2767" i="10"/>
  <c r="I2767" i="10"/>
  <c r="L2767" i="10"/>
  <c r="R2767" i="10"/>
  <c r="G2767" i="10" s="1"/>
  <c r="D2768" i="10"/>
  <c r="N2767" i="10"/>
  <c r="H2767" i="10"/>
  <c r="S2767" i="10" s="1"/>
  <c r="Q2767" i="10"/>
  <c r="T2766" i="10"/>
  <c r="U2766" i="10" s="1"/>
  <c r="V2766" i="10" s="1"/>
  <c r="W2766" i="10" s="1"/>
  <c r="X2766" i="10" s="1"/>
  <c r="Y2766" i="10" s="1"/>
  <c r="Z2766" i="10" s="1"/>
  <c r="AA2766" i="10" s="1"/>
  <c r="AB2766" i="10" s="1"/>
  <c r="AC2766" i="10" s="1"/>
  <c r="T2767" i="10" l="1"/>
  <c r="U2767" i="10" s="1"/>
  <c r="V2767" i="10" s="1"/>
  <c r="W2767" i="10" s="1"/>
  <c r="X2767" i="10" s="1"/>
  <c r="Y2767" i="10" s="1"/>
  <c r="Z2767" i="10" s="1"/>
  <c r="AA2767" i="10" s="1"/>
  <c r="AB2767" i="10" s="1"/>
  <c r="AC2767" i="10" s="1"/>
  <c r="O2768" i="10"/>
  <c r="K2768" i="10"/>
  <c r="D2769" i="10"/>
  <c r="P2768" i="10"/>
  <c r="H2768" i="10"/>
  <c r="S2768" i="10" s="1"/>
  <c r="L2768" i="10"/>
  <c r="Q2768" i="10"/>
  <c r="R2768" i="10"/>
  <c r="G2768" i="10" s="1"/>
  <c r="M2768" i="10"/>
  <c r="J2768" i="10"/>
  <c r="I2768" i="10"/>
  <c r="N2768" i="10"/>
  <c r="T2768" i="10" l="1"/>
  <c r="U2768" i="10" s="1"/>
  <c r="V2768" i="10" s="1"/>
  <c r="W2768" i="10" s="1"/>
  <c r="X2768" i="10" s="1"/>
  <c r="Y2768" i="10" s="1"/>
  <c r="Z2768" i="10" s="1"/>
  <c r="AA2768" i="10" s="1"/>
  <c r="AB2768" i="10" s="1"/>
  <c r="AC2768" i="10" s="1"/>
  <c r="J2769" i="10"/>
  <c r="O2769" i="10"/>
  <c r="P2769" i="10"/>
  <c r="K2769" i="10"/>
  <c r="I2769" i="10"/>
  <c r="N2769" i="10"/>
  <c r="L2769" i="10"/>
  <c r="D2770" i="10"/>
  <c r="R2769" i="10"/>
  <c r="G2769" i="10" s="1"/>
  <c r="H2769" i="10"/>
  <c r="S2769" i="10" s="1"/>
  <c r="M2769" i="10"/>
  <c r="Q2769" i="10"/>
  <c r="T2769" i="10" l="1"/>
  <c r="U2769" i="10" s="1"/>
  <c r="V2769" i="10" s="1"/>
  <c r="W2769" i="10" s="1"/>
  <c r="X2769" i="10" s="1"/>
  <c r="Y2769" i="10" s="1"/>
  <c r="Z2769" i="10" s="1"/>
  <c r="AA2769" i="10" s="1"/>
  <c r="AB2769" i="10" s="1"/>
  <c r="AC2769" i="10" s="1"/>
  <c r="H2770" i="10"/>
  <c r="S2770" i="10" s="1"/>
  <c r="R2770" i="10"/>
  <c r="G2770" i="10" s="1"/>
  <c r="Q2770" i="10"/>
  <c r="O2770" i="10"/>
  <c r="J2770" i="10"/>
  <c r="D2771" i="10"/>
  <c r="L2770" i="10"/>
  <c r="K2770" i="10"/>
  <c r="M2770" i="10"/>
  <c r="N2770" i="10"/>
  <c r="P2770" i="10"/>
  <c r="I2770" i="10"/>
  <c r="T2770" i="10" l="1"/>
  <c r="U2770" i="10" s="1"/>
  <c r="V2770" i="10" s="1"/>
  <c r="W2770" i="10" s="1"/>
  <c r="X2770" i="10" s="1"/>
  <c r="Y2770" i="10" s="1"/>
  <c r="Z2770" i="10" s="1"/>
  <c r="AA2770" i="10" s="1"/>
  <c r="AB2770" i="10" s="1"/>
  <c r="AC2770" i="10" s="1"/>
  <c r="I2771" i="10"/>
  <c r="J2771" i="10"/>
  <c r="K2771" i="10"/>
  <c r="P2771" i="10"/>
  <c r="L2771" i="10"/>
  <c r="H2771" i="10"/>
  <c r="S2771" i="10" s="1"/>
  <c r="Q2771" i="10"/>
  <c r="N2771" i="10"/>
  <c r="O2771" i="10"/>
  <c r="D2772" i="10"/>
  <c r="R2771" i="10"/>
  <c r="G2771" i="10" s="1"/>
  <c r="M2771" i="10"/>
  <c r="L2772" i="10" l="1"/>
  <c r="Q2772" i="10"/>
  <c r="P2772" i="10"/>
  <c r="M2772" i="10"/>
  <c r="D2773" i="10"/>
  <c r="I2772" i="10"/>
  <c r="K2772" i="10"/>
  <c r="H2772" i="10"/>
  <c r="S2772" i="10" s="1"/>
  <c r="N2772" i="10"/>
  <c r="R2772" i="10"/>
  <c r="G2772" i="10" s="1"/>
  <c r="O2772" i="10"/>
  <c r="J2772" i="10"/>
  <c r="T2771" i="10"/>
  <c r="U2771" i="10" s="1"/>
  <c r="V2771" i="10" s="1"/>
  <c r="W2771" i="10" s="1"/>
  <c r="X2771" i="10" s="1"/>
  <c r="Y2771" i="10" s="1"/>
  <c r="Z2771" i="10" s="1"/>
  <c r="AA2771" i="10" s="1"/>
  <c r="AB2771" i="10" s="1"/>
  <c r="AC2771" i="10" s="1"/>
  <c r="T2772" i="10" l="1"/>
  <c r="U2772" i="10" s="1"/>
  <c r="V2772" i="10" s="1"/>
  <c r="W2772" i="10" s="1"/>
  <c r="X2772" i="10" s="1"/>
  <c r="Y2772" i="10" s="1"/>
  <c r="Z2772" i="10" s="1"/>
  <c r="AA2772" i="10" s="1"/>
  <c r="AB2772" i="10" s="1"/>
  <c r="AC2772" i="10" s="1"/>
  <c r="H2773" i="10"/>
  <c r="S2773" i="10" s="1"/>
  <c r="R2773" i="10"/>
  <c r="G2773" i="10" s="1"/>
  <c r="Q2773" i="10"/>
  <c r="L2773" i="10"/>
  <c r="O2773" i="10"/>
  <c r="J2773" i="10"/>
  <c r="K2773" i="10"/>
  <c r="M2773" i="10"/>
  <c r="N2773" i="10"/>
  <c r="D2774" i="10"/>
  <c r="P2773" i="10"/>
  <c r="I2773" i="10"/>
  <c r="T2773" i="10" l="1"/>
  <c r="U2773" i="10" s="1"/>
  <c r="V2773" i="10" s="1"/>
  <c r="W2773" i="10" s="1"/>
  <c r="X2773" i="10" s="1"/>
  <c r="Y2773" i="10" s="1"/>
  <c r="Z2773" i="10" s="1"/>
  <c r="AA2773" i="10" s="1"/>
  <c r="AB2773" i="10" s="1"/>
  <c r="AC2773" i="10" s="1"/>
  <c r="H2774" i="10"/>
  <c r="S2774" i="10" s="1"/>
  <c r="M2774" i="10"/>
  <c r="P2774" i="10"/>
  <c r="I2774" i="10"/>
  <c r="D2775" i="10"/>
  <c r="R2774" i="10"/>
  <c r="G2774" i="10" s="1"/>
  <c r="O2774" i="10"/>
  <c r="Q2774" i="10"/>
  <c r="K2774" i="10"/>
  <c r="J2774" i="10"/>
  <c r="N2774" i="10"/>
  <c r="L2774" i="10"/>
  <c r="H2775" i="10" l="1"/>
  <c r="S2775" i="10" s="1"/>
  <c r="P2775" i="10"/>
  <c r="K2775" i="10"/>
  <c r="N2775" i="10"/>
  <c r="I2775" i="10"/>
  <c r="L2775" i="10"/>
  <c r="Q2775" i="10"/>
  <c r="M2775" i="10"/>
  <c r="D2776" i="10"/>
  <c r="R2775" i="10"/>
  <c r="G2775" i="10" s="1"/>
  <c r="O2775" i="10"/>
  <c r="J2775" i="10"/>
  <c r="T2774" i="10"/>
  <c r="U2774" i="10" s="1"/>
  <c r="V2774" i="10" s="1"/>
  <c r="W2774" i="10" s="1"/>
  <c r="X2774" i="10" s="1"/>
  <c r="Y2774" i="10" s="1"/>
  <c r="Z2774" i="10" s="1"/>
  <c r="AA2774" i="10" s="1"/>
  <c r="AB2774" i="10" s="1"/>
  <c r="AC2774" i="10" s="1"/>
  <c r="H2776" i="10" l="1"/>
  <c r="S2776" i="10" s="1"/>
  <c r="P2776" i="10"/>
  <c r="J2776" i="10"/>
  <c r="R2776" i="10"/>
  <c r="G2776" i="10" s="1"/>
  <c r="D2777" i="10"/>
  <c r="L2776" i="10"/>
  <c r="O2776" i="10"/>
  <c r="M2776" i="10"/>
  <c r="N2776" i="10"/>
  <c r="K2776" i="10"/>
  <c r="I2776" i="10"/>
  <c r="Q2776" i="10"/>
  <c r="T2775" i="10"/>
  <c r="U2775" i="10" s="1"/>
  <c r="V2775" i="10" s="1"/>
  <c r="W2775" i="10" s="1"/>
  <c r="X2775" i="10" s="1"/>
  <c r="Y2775" i="10" s="1"/>
  <c r="Z2775" i="10" s="1"/>
  <c r="AA2775" i="10" s="1"/>
  <c r="AB2775" i="10" s="1"/>
  <c r="AC2775" i="10" s="1"/>
  <c r="T2776" i="10" l="1"/>
  <c r="U2776" i="10" s="1"/>
  <c r="V2776" i="10" s="1"/>
  <c r="W2776" i="10" s="1"/>
  <c r="X2776" i="10" s="1"/>
  <c r="Y2776" i="10" s="1"/>
  <c r="Z2776" i="10" s="1"/>
  <c r="AA2776" i="10" s="1"/>
  <c r="AB2776" i="10" s="1"/>
  <c r="AC2776" i="10" s="1"/>
  <c r="H2777" i="10"/>
  <c r="S2777" i="10" s="1"/>
  <c r="M2777" i="10"/>
  <c r="K2777" i="10"/>
  <c r="Q2777" i="10"/>
  <c r="N2777" i="10"/>
  <c r="I2777" i="10"/>
  <c r="R2777" i="10"/>
  <c r="G2777" i="10" s="1"/>
  <c r="J2777" i="10"/>
  <c r="O2777" i="10"/>
  <c r="P2777" i="10"/>
  <c r="D2778" i="10"/>
  <c r="L2777" i="10"/>
  <c r="H2778" i="10" l="1"/>
  <c r="S2778" i="10" s="1"/>
  <c r="I2778" i="10"/>
  <c r="Q2778" i="10"/>
  <c r="L2778" i="10"/>
  <c r="D2779" i="10"/>
  <c r="R2778" i="10"/>
  <c r="G2778" i="10" s="1"/>
  <c r="M2778" i="10"/>
  <c r="K2778" i="10"/>
  <c r="P2778" i="10"/>
  <c r="N2778" i="10"/>
  <c r="J2778" i="10"/>
  <c r="O2778" i="10"/>
  <c r="T2777" i="10"/>
  <c r="U2777" i="10" s="1"/>
  <c r="V2777" i="10" s="1"/>
  <c r="W2777" i="10" s="1"/>
  <c r="X2777" i="10" s="1"/>
  <c r="Y2777" i="10" s="1"/>
  <c r="Z2777" i="10" s="1"/>
  <c r="AA2777" i="10" s="1"/>
  <c r="AB2777" i="10" s="1"/>
  <c r="AC2777" i="10" s="1"/>
  <c r="H2779" i="10" l="1"/>
  <c r="S2779" i="10" s="1"/>
  <c r="L2779" i="10"/>
  <c r="Q2779" i="10"/>
  <c r="R2779" i="10"/>
  <c r="G2779" i="10" s="1"/>
  <c r="K2779" i="10"/>
  <c r="I2779" i="10"/>
  <c r="N2779" i="10"/>
  <c r="P2779" i="10"/>
  <c r="J2779" i="10"/>
  <c r="O2779" i="10"/>
  <c r="D2780" i="10"/>
  <c r="M2779" i="10"/>
  <c r="T2778" i="10"/>
  <c r="U2778" i="10" s="1"/>
  <c r="V2778" i="10" s="1"/>
  <c r="W2778" i="10" s="1"/>
  <c r="X2778" i="10" s="1"/>
  <c r="Y2778" i="10" s="1"/>
  <c r="Z2778" i="10" s="1"/>
  <c r="AA2778" i="10" s="1"/>
  <c r="AB2778" i="10" s="1"/>
  <c r="AC2778" i="10" s="1"/>
  <c r="T2779" i="10" l="1"/>
  <c r="U2779" i="10" s="1"/>
  <c r="V2779" i="10" s="1"/>
  <c r="W2779" i="10" s="1"/>
  <c r="X2779" i="10" s="1"/>
  <c r="Y2779" i="10" s="1"/>
  <c r="Z2779" i="10" s="1"/>
  <c r="AA2779" i="10" s="1"/>
  <c r="AB2779" i="10" s="1"/>
  <c r="AC2779" i="10" s="1"/>
  <c r="H2780" i="10"/>
  <c r="S2780" i="10" s="1"/>
  <c r="Q2780" i="10"/>
  <c r="O2780" i="10"/>
  <c r="M2780" i="10"/>
  <c r="N2780" i="10"/>
  <c r="K2780" i="10"/>
  <c r="P2780" i="10"/>
  <c r="L2780" i="10"/>
  <c r="D2781" i="10"/>
  <c r="I2780" i="10"/>
  <c r="R2780" i="10"/>
  <c r="G2780" i="10" s="1"/>
  <c r="J2780" i="10"/>
  <c r="L2781" i="10" l="1"/>
  <c r="D2782" i="10"/>
  <c r="R2781" i="10"/>
  <c r="G2781" i="10" s="1"/>
  <c r="H2781" i="10"/>
  <c r="S2781" i="10" s="1"/>
  <c r="K2781" i="10"/>
  <c r="O2781" i="10"/>
  <c r="M2781" i="10"/>
  <c r="Q2781" i="10"/>
  <c r="I2781" i="10"/>
  <c r="P2781" i="10"/>
  <c r="J2781" i="10"/>
  <c r="N2781" i="10"/>
  <c r="T2780" i="10"/>
  <c r="U2780" i="10" s="1"/>
  <c r="V2780" i="10" s="1"/>
  <c r="W2780" i="10" s="1"/>
  <c r="X2780" i="10" s="1"/>
  <c r="Y2780" i="10" s="1"/>
  <c r="Z2780" i="10" s="1"/>
  <c r="AA2780" i="10" s="1"/>
  <c r="AB2780" i="10" s="1"/>
  <c r="AC2780" i="10" s="1"/>
  <c r="T2781" i="10" l="1"/>
  <c r="U2781" i="10" s="1"/>
  <c r="V2781" i="10" s="1"/>
  <c r="W2781" i="10" s="1"/>
  <c r="X2781" i="10" s="1"/>
  <c r="Y2781" i="10" s="1"/>
  <c r="Z2781" i="10" s="1"/>
  <c r="AA2781" i="10" s="1"/>
  <c r="AB2781" i="10" s="1"/>
  <c r="AC2781" i="10" s="1"/>
  <c r="J2782" i="10"/>
  <c r="P2782" i="10"/>
  <c r="D2783" i="10"/>
  <c r="N2782" i="10"/>
  <c r="O2782" i="10"/>
  <c r="Q2782" i="10"/>
  <c r="H2782" i="10"/>
  <c r="S2782" i="10" s="1"/>
  <c r="I2782" i="10"/>
  <c r="L2782" i="10"/>
  <c r="R2782" i="10"/>
  <c r="G2782" i="10" s="1"/>
  <c r="M2782" i="10"/>
  <c r="K2782" i="10"/>
  <c r="I2783" i="10" l="1"/>
  <c r="M2783" i="10"/>
  <c r="R2783" i="10"/>
  <c r="G2783" i="10" s="1"/>
  <c r="L2783" i="10"/>
  <c r="P2783" i="10"/>
  <c r="K2783" i="10"/>
  <c r="D2784" i="10"/>
  <c r="O2783" i="10"/>
  <c r="H2783" i="10"/>
  <c r="S2783" i="10" s="1"/>
  <c r="J2783" i="10"/>
  <c r="Q2783" i="10"/>
  <c r="N2783" i="10"/>
  <c r="T2782" i="10"/>
  <c r="U2782" i="10" s="1"/>
  <c r="V2782" i="10" s="1"/>
  <c r="W2782" i="10" s="1"/>
  <c r="X2782" i="10" s="1"/>
  <c r="Y2782" i="10" s="1"/>
  <c r="Z2782" i="10" s="1"/>
  <c r="AA2782" i="10" s="1"/>
  <c r="AB2782" i="10" s="1"/>
  <c r="AC2782" i="10" s="1"/>
  <c r="J2784" i="10" l="1"/>
  <c r="D2785" i="10"/>
  <c r="R2784" i="10"/>
  <c r="G2784" i="10" s="1"/>
  <c r="I2784" i="10"/>
  <c r="N2784" i="10"/>
  <c r="K2784" i="10"/>
  <c r="P2784" i="10"/>
  <c r="O2784" i="10"/>
  <c r="H2784" i="10"/>
  <c r="S2784" i="10" s="1"/>
  <c r="Q2784" i="10"/>
  <c r="L2784" i="10"/>
  <c r="M2784" i="10"/>
  <c r="T2783" i="10"/>
  <c r="U2783" i="10" s="1"/>
  <c r="V2783" i="10" s="1"/>
  <c r="W2783" i="10" s="1"/>
  <c r="X2783" i="10" s="1"/>
  <c r="Y2783" i="10" s="1"/>
  <c r="Z2783" i="10" s="1"/>
  <c r="AA2783" i="10" s="1"/>
  <c r="AB2783" i="10" s="1"/>
  <c r="AC2783" i="10" s="1"/>
  <c r="H2785" i="10" l="1"/>
  <c r="S2785" i="10" s="1"/>
  <c r="P2785" i="10"/>
  <c r="R2785" i="10"/>
  <c r="G2785" i="10" s="1"/>
  <c r="O2785" i="10"/>
  <c r="K2785" i="10"/>
  <c r="N2785" i="10"/>
  <c r="J2785" i="10"/>
  <c r="L2785" i="10"/>
  <c r="D2786" i="10"/>
  <c r="Q2785" i="10"/>
  <c r="I2785" i="10"/>
  <c r="M2785" i="10"/>
  <c r="T2784" i="10"/>
  <c r="U2784" i="10" s="1"/>
  <c r="V2784" i="10" s="1"/>
  <c r="W2784" i="10" s="1"/>
  <c r="X2784" i="10" s="1"/>
  <c r="Y2784" i="10" s="1"/>
  <c r="Z2784" i="10" s="1"/>
  <c r="AA2784" i="10" s="1"/>
  <c r="AB2784" i="10" s="1"/>
  <c r="AC2784" i="10" s="1"/>
  <c r="T2785" i="10" l="1"/>
  <c r="U2785" i="10" s="1"/>
  <c r="V2785" i="10" s="1"/>
  <c r="W2785" i="10" s="1"/>
  <c r="X2785" i="10" s="1"/>
  <c r="Y2785" i="10" s="1"/>
  <c r="Z2785" i="10" s="1"/>
  <c r="AA2785" i="10" s="1"/>
  <c r="AB2785" i="10" s="1"/>
  <c r="AC2785" i="10" s="1"/>
  <c r="R2786" i="10"/>
  <c r="G2786" i="10" s="1"/>
  <c r="L2786" i="10"/>
  <c r="J2786" i="10"/>
  <c r="I2786" i="10"/>
  <c r="D2787" i="10"/>
  <c r="O2786" i="10"/>
  <c r="P2786" i="10"/>
  <c r="M2786" i="10"/>
  <c r="H2786" i="10"/>
  <c r="S2786" i="10" s="1"/>
  <c r="Q2786" i="10"/>
  <c r="K2786" i="10"/>
  <c r="N2786" i="10"/>
  <c r="D2788" i="10" l="1"/>
  <c r="R2787" i="10"/>
  <c r="G2787" i="10" s="1"/>
  <c r="Q2787" i="10"/>
  <c r="L2787" i="10"/>
  <c r="P2787" i="10"/>
  <c r="K2787" i="10"/>
  <c r="M2787" i="10"/>
  <c r="H2787" i="10"/>
  <c r="S2787" i="10" s="1"/>
  <c r="I2787" i="10"/>
  <c r="J2787" i="10"/>
  <c r="N2787" i="10"/>
  <c r="O2787" i="10"/>
  <c r="T2786" i="10"/>
  <c r="U2786" i="10" s="1"/>
  <c r="V2786" i="10" s="1"/>
  <c r="W2786" i="10" s="1"/>
  <c r="X2786" i="10" s="1"/>
  <c r="Y2786" i="10" s="1"/>
  <c r="Z2786" i="10" s="1"/>
  <c r="AA2786" i="10" s="1"/>
  <c r="AB2786" i="10" s="1"/>
  <c r="AC2786" i="10" s="1"/>
  <c r="T2787" i="10" l="1"/>
  <c r="U2787" i="10" s="1"/>
  <c r="V2787" i="10" s="1"/>
  <c r="W2787" i="10" s="1"/>
  <c r="X2787" i="10" s="1"/>
  <c r="Y2787" i="10" s="1"/>
  <c r="Z2787" i="10" s="1"/>
  <c r="AA2787" i="10" s="1"/>
  <c r="AB2787" i="10" s="1"/>
  <c r="AC2787" i="10" s="1"/>
  <c r="J2788" i="10"/>
  <c r="M2788" i="10"/>
  <c r="K2788" i="10"/>
  <c r="R2788" i="10"/>
  <c r="G2788" i="10" s="1"/>
  <c r="D2789" i="10"/>
  <c r="L2788" i="10"/>
  <c r="H2788" i="10"/>
  <c r="S2788" i="10" s="1"/>
  <c r="O2788" i="10"/>
  <c r="I2788" i="10"/>
  <c r="Q2788" i="10"/>
  <c r="P2788" i="10"/>
  <c r="N2788" i="10"/>
  <c r="T2788" i="10" l="1"/>
  <c r="U2788" i="10" s="1"/>
  <c r="V2788" i="10" s="1"/>
  <c r="W2788" i="10" s="1"/>
  <c r="X2788" i="10" s="1"/>
  <c r="Y2788" i="10" s="1"/>
  <c r="Z2788" i="10" s="1"/>
  <c r="AA2788" i="10" s="1"/>
  <c r="AB2788" i="10" s="1"/>
  <c r="AC2788" i="10" s="1"/>
  <c r="L2789" i="10"/>
  <c r="I2789" i="10"/>
  <c r="M2789" i="10"/>
  <c r="P2789" i="10"/>
  <c r="D2790" i="10"/>
  <c r="K2789" i="10"/>
  <c r="O2789" i="10"/>
  <c r="H2789" i="10"/>
  <c r="S2789" i="10" s="1"/>
  <c r="J2789" i="10"/>
  <c r="R2789" i="10"/>
  <c r="G2789" i="10" s="1"/>
  <c r="N2789" i="10"/>
  <c r="Q2789" i="10"/>
  <c r="H2790" i="10" l="1"/>
  <c r="S2790" i="10" s="1"/>
  <c r="K2790" i="10"/>
  <c r="P2790" i="10"/>
  <c r="I2790" i="10"/>
  <c r="M2790" i="10"/>
  <c r="N2790" i="10"/>
  <c r="O2790" i="10"/>
  <c r="R2790" i="10"/>
  <c r="G2790" i="10" s="1"/>
  <c r="L2790" i="10"/>
  <c r="J2790" i="10"/>
  <c r="D2791" i="10"/>
  <c r="Q2790" i="10"/>
  <c r="T2789" i="10"/>
  <c r="U2789" i="10" s="1"/>
  <c r="V2789" i="10" s="1"/>
  <c r="W2789" i="10" s="1"/>
  <c r="X2789" i="10" s="1"/>
  <c r="Y2789" i="10" s="1"/>
  <c r="Z2789" i="10" s="1"/>
  <c r="AA2789" i="10" s="1"/>
  <c r="AB2789" i="10" s="1"/>
  <c r="AC2789" i="10" s="1"/>
  <c r="H2791" i="10" l="1"/>
  <c r="S2791" i="10" s="1"/>
  <c r="L2791" i="10"/>
  <c r="K2791" i="10"/>
  <c r="Q2791" i="10"/>
  <c r="I2791" i="10"/>
  <c r="D2792" i="10"/>
  <c r="J2791" i="10"/>
  <c r="P2791" i="10"/>
  <c r="O2791" i="10"/>
  <c r="M2791" i="10"/>
  <c r="N2791" i="10"/>
  <c r="R2791" i="10"/>
  <c r="G2791" i="10" s="1"/>
  <c r="T2790" i="10"/>
  <c r="U2790" i="10" s="1"/>
  <c r="V2790" i="10" s="1"/>
  <c r="W2790" i="10" s="1"/>
  <c r="X2790" i="10" s="1"/>
  <c r="Y2790" i="10" s="1"/>
  <c r="Z2790" i="10" s="1"/>
  <c r="AA2790" i="10" s="1"/>
  <c r="AB2790" i="10" s="1"/>
  <c r="AC2790" i="10" s="1"/>
  <c r="H2792" i="10" l="1"/>
  <c r="S2792" i="10" s="1"/>
  <c r="P2792" i="10"/>
  <c r="R2792" i="10"/>
  <c r="G2792" i="10" s="1"/>
  <c r="I2792" i="10"/>
  <c r="M2792" i="10"/>
  <c r="K2792" i="10"/>
  <c r="O2792" i="10"/>
  <c r="N2792" i="10"/>
  <c r="Q2792" i="10"/>
  <c r="J2792" i="10"/>
  <c r="D2793" i="10"/>
  <c r="L2792" i="10"/>
  <c r="T2791" i="10"/>
  <c r="U2791" i="10" s="1"/>
  <c r="V2791" i="10" s="1"/>
  <c r="W2791" i="10" s="1"/>
  <c r="X2791" i="10" s="1"/>
  <c r="Y2791" i="10" s="1"/>
  <c r="Z2791" i="10" s="1"/>
  <c r="AA2791" i="10" s="1"/>
  <c r="AB2791" i="10" s="1"/>
  <c r="AC2791" i="10" s="1"/>
  <c r="Q2793" i="10" l="1"/>
  <c r="R2793" i="10"/>
  <c r="G2793" i="10" s="1"/>
  <c r="K2793" i="10"/>
  <c r="D2794" i="10"/>
  <c r="N2793" i="10"/>
  <c r="H2793" i="10"/>
  <c r="S2793" i="10" s="1"/>
  <c r="J2793" i="10"/>
  <c r="M2793" i="10"/>
  <c r="O2793" i="10"/>
  <c r="I2793" i="10"/>
  <c r="L2793" i="10"/>
  <c r="P2793" i="10"/>
  <c r="T2792" i="10"/>
  <c r="U2792" i="10" s="1"/>
  <c r="V2792" i="10" s="1"/>
  <c r="W2792" i="10" s="1"/>
  <c r="X2792" i="10" s="1"/>
  <c r="Y2792" i="10" s="1"/>
  <c r="Z2792" i="10" s="1"/>
  <c r="AA2792" i="10" s="1"/>
  <c r="AB2792" i="10" s="1"/>
  <c r="AC2792" i="10" s="1"/>
  <c r="T2793" i="10" l="1"/>
  <c r="U2793" i="10" s="1"/>
  <c r="V2793" i="10" s="1"/>
  <c r="W2793" i="10" s="1"/>
  <c r="X2793" i="10" s="1"/>
  <c r="Y2793" i="10" s="1"/>
  <c r="Z2793" i="10" s="1"/>
  <c r="AA2793" i="10" s="1"/>
  <c r="AB2793" i="10" s="1"/>
  <c r="AC2793" i="10" s="1"/>
  <c r="H2794" i="10"/>
  <c r="S2794" i="10" s="1"/>
  <c r="N2794" i="10"/>
  <c r="L2794" i="10"/>
  <c r="M2794" i="10"/>
  <c r="R2794" i="10"/>
  <c r="G2794" i="10" s="1"/>
  <c r="P2794" i="10"/>
  <c r="K2794" i="10"/>
  <c r="J2794" i="10"/>
  <c r="O2794" i="10"/>
  <c r="Q2794" i="10"/>
  <c r="D2795" i="10"/>
  <c r="I2794" i="10"/>
  <c r="H2795" i="10" l="1"/>
  <c r="S2795" i="10" s="1"/>
  <c r="J2795" i="10"/>
  <c r="Q2795" i="10"/>
  <c r="L2795" i="10"/>
  <c r="P2795" i="10"/>
  <c r="D2796" i="10"/>
  <c r="O2795" i="10"/>
  <c r="K2795" i="10"/>
  <c r="N2795" i="10"/>
  <c r="M2795" i="10"/>
  <c r="I2795" i="10"/>
  <c r="R2795" i="10"/>
  <c r="G2795" i="10" s="1"/>
  <c r="T2794" i="10"/>
  <c r="U2794" i="10" s="1"/>
  <c r="V2794" i="10" s="1"/>
  <c r="W2794" i="10" s="1"/>
  <c r="X2794" i="10" s="1"/>
  <c r="Y2794" i="10" s="1"/>
  <c r="Z2794" i="10" s="1"/>
  <c r="AA2794" i="10" s="1"/>
  <c r="AB2794" i="10" s="1"/>
  <c r="AC2794" i="10" s="1"/>
  <c r="H2796" i="10" l="1"/>
  <c r="S2796" i="10" s="1"/>
  <c r="O2796" i="10"/>
  <c r="J2796" i="10"/>
  <c r="P2796" i="10"/>
  <c r="Q2796" i="10"/>
  <c r="K2796" i="10"/>
  <c r="R2796" i="10"/>
  <c r="G2796" i="10" s="1"/>
  <c r="I2796" i="10"/>
  <c r="N2796" i="10"/>
  <c r="L2796" i="10"/>
  <c r="D2797" i="10"/>
  <c r="M2796" i="10"/>
  <c r="T2795" i="10"/>
  <c r="U2795" i="10" s="1"/>
  <c r="V2795" i="10" s="1"/>
  <c r="W2795" i="10" s="1"/>
  <c r="X2795" i="10" s="1"/>
  <c r="Y2795" i="10" s="1"/>
  <c r="Z2795" i="10" s="1"/>
  <c r="AA2795" i="10" s="1"/>
  <c r="AB2795" i="10" s="1"/>
  <c r="AC2795" i="10" s="1"/>
  <c r="H2797" i="10" l="1"/>
  <c r="S2797" i="10" s="1"/>
  <c r="Q2797" i="10"/>
  <c r="O2797" i="10"/>
  <c r="M2797" i="10"/>
  <c r="I2797" i="10"/>
  <c r="D2798" i="10"/>
  <c r="J2797" i="10"/>
  <c r="K2797" i="10"/>
  <c r="P2797" i="10"/>
  <c r="N2797" i="10"/>
  <c r="R2797" i="10"/>
  <c r="G2797" i="10" s="1"/>
  <c r="L2797" i="10"/>
  <c r="T2796" i="10"/>
  <c r="U2796" i="10" s="1"/>
  <c r="V2796" i="10" s="1"/>
  <c r="W2796" i="10" s="1"/>
  <c r="X2796" i="10" s="1"/>
  <c r="Y2796" i="10" s="1"/>
  <c r="Z2796" i="10" s="1"/>
  <c r="AA2796" i="10" s="1"/>
  <c r="AB2796" i="10" s="1"/>
  <c r="AC2796" i="10" s="1"/>
  <c r="O2798" i="10" l="1"/>
  <c r="L2798" i="10"/>
  <c r="Q2798" i="10"/>
  <c r="J2798" i="10"/>
  <c r="P2798" i="10"/>
  <c r="K2798" i="10"/>
  <c r="H2798" i="10"/>
  <c r="S2798" i="10" s="1"/>
  <c r="I2798" i="10"/>
  <c r="M2798" i="10"/>
  <c r="N2798" i="10"/>
  <c r="D2799" i="10"/>
  <c r="R2798" i="10"/>
  <c r="G2798" i="10" s="1"/>
  <c r="T2797" i="10"/>
  <c r="U2797" i="10" s="1"/>
  <c r="V2797" i="10" s="1"/>
  <c r="W2797" i="10" s="1"/>
  <c r="X2797" i="10" s="1"/>
  <c r="Y2797" i="10" s="1"/>
  <c r="Z2797" i="10" s="1"/>
  <c r="AA2797" i="10" s="1"/>
  <c r="AB2797" i="10" s="1"/>
  <c r="AC2797" i="10" s="1"/>
  <c r="T2798" i="10" l="1"/>
  <c r="U2798" i="10" s="1"/>
  <c r="V2798" i="10" s="1"/>
  <c r="W2798" i="10" s="1"/>
  <c r="X2798" i="10" s="1"/>
  <c r="Y2798" i="10" s="1"/>
  <c r="Z2798" i="10" s="1"/>
  <c r="AA2798" i="10" s="1"/>
  <c r="AB2798" i="10" s="1"/>
  <c r="AC2798" i="10" s="1"/>
  <c r="H2799" i="10"/>
  <c r="S2799" i="10" s="1"/>
  <c r="P2799" i="10"/>
  <c r="I2799" i="10"/>
  <c r="J2799" i="10"/>
  <c r="K2799" i="10"/>
  <c r="D2800" i="10"/>
  <c r="M2799" i="10"/>
  <c r="L2799" i="10"/>
  <c r="O2799" i="10"/>
  <c r="R2799" i="10"/>
  <c r="G2799" i="10" s="1"/>
  <c r="N2799" i="10"/>
  <c r="Q2799" i="10"/>
  <c r="N2800" i="10" l="1"/>
  <c r="O2800" i="10"/>
  <c r="Q2800" i="10"/>
  <c r="I2800" i="10"/>
  <c r="M2800" i="10"/>
  <c r="P2800" i="10"/>
  <c r="H2800" i="10"/>
  <c r="S2800" i="10" s="1"/>
  <c r="J2800" i="10"/>
  <c r="L2800" i="10"/>
  <c r="R2800" i="10"/>
  <c r="G2800" i="10" s="1"/>
  <c r="D2801" i="10"/>
  <c r="K2800" i="10"/>
  <c r="T2799" i="10"/>
  <c r="U2799" i="10" s="1"/>
  <c r="V2799" i="10" s="1"/>
  <c r="W2799" i="10" s="1"/>
  <c r="X2799" i="10" s="1"/>
  <c r="Y2799" i="10" s="1"/>
  <c r="Z2799" i="10" s="1"/>
  <c r="AA2799" i="10" s="1"/>
  <c r="AB2799" i="10" s="1"/>
  <c r="AC2799" i="10" s="1"/>
  <c r="H2801" i="10" l="1"/>
  <c r="S2801" i="10" s="1"/>
  <c r="R2801" i="10"/>
  <c r="G2801" i="10" s="1"/>
  <c r="I2801" i="10"/>
  <c r="Q2801" i="10"/>
  <c r="J2801" i="10"/>
  <c r="N2801" i="10"/>
  <c r="L2801" i="10"/>
  <c r="P2801" i="10"/>
  <c r="O2801" i="10"/>
  <c r="D2802" i="10"/>
  <c r="K2801" i="10"/>
  <c r="M2801" i="10"/>
  <c r="T2800" i="10"/>
  <c r="U2800" i="10" s="1"/>
  <c r="V2800" i="10" s="1"/>
  <c r="W2800" i="10" s="1"/>
  <c r="X2800" i="10" s="1"/>
  <c r="Y2800" i="10" s="1"/>
  <c r="Z2800" i="10" s="1"/>
  <c r="AA2800" i="10" s="1"/>
  <c r="AB2800" i="10" s="1"/>
  <c r="AC2800" i="10" s="1"/>
  <c r="M2802" i="10" l="1"/>
  <c r="J2802" i="10"/>
  <c r="N2802" i="10"/>
  <c r="O2802" i="10"/>
  <c r="P2802" i="10"/>
  <c r="L2802" i="10"/>
  <c r="D2803" i="10"/>
  <c r="I2802" i="10"/>
  <c r="R2802" i="10"/>
  <c r="G2802" i="10" s="1"/>
  <c r="H2802" i="10"/>
  <c r="S2802" i="10" s="1"/>
  <c r="Q2802" i="10"/>
  <c r="K2802" i="10"/>
  <c r="T2801" i="10"/>
  <c r="U2801" i="10" s="1"/>
  <c r="V2801" i="10" s="1"/>
  <c r="W2801" i="10" s="1"/>
  <c r="X2801" i="10" s="1"/>
  <c r="Y2801" i="10" s="1"/>
  <c r="Z2801" i="10" s="1"/>
  <c r="AA2801" i="10" s="1"/>
  <c r="AB2801" i="10" s="1"/>
  <c r="AC2801" i="10" s="1"/>
  <c r="T2802" i="10" l="1"/>
  <c r="U2802" i="10" s="1"/>
  <c r="V2802" i="10" s="1"/>
  <c r="W2802" i="10" s="1"/>
  <c r="X2802" i="10" s="1"/>
  <c r="Y2802" i="10" s="1"/>
  <c r="Z2802" i="10" s="1"/>
  <c r="AA2802" i="10" s="1"/>
  <c r="AB2802" i="10" s="1"/>
  <c r="AC2802" i="10" s="1"/>
  <c r="H2803" i="10"/>
  <c r="S2803" i="10" s="1"/>
  <c r="O2803" i="10"/>
  <c r="D2804" i="10"/>
  <c r="R2803" i="10"/>
  <c r="G2803" i="10" s="1"/>
  <c r="I2803" i="10"/>
  <c r="Q2803" i="10"/>
  <c r="P2803" i="10"/>
  <c r="M2803" i="10"/>
  <c r="N2803" i="10"/>
  <c r="J2803" i="10"/>
  <c r="K2803" i="10"/>
  <c r="L2803" i="10"/>
  <c r="M2804" i="10" l="1"/>
  <c r="I2804" i="10"/>
  <c r="R2804" i="10"/>
  <c r="G2804" i="10" s="1"/>
  <c r="K2804" i="10"/>
  <c r="O2804" i="10"/>
  <c r="J2804" i="10"/>
  <c r="D2805" i="10"/>
  <c r="N2804" i="10"/>
  <c r="H2804" i="10"/>
  <c r="S2804" i="10" s="1"/>
  <c r="P2804" i="10"/>
  <c r="L2804" i="10"/>
  <c r="Q2804" i="10"/>
  <c r="T2803" i="10"/>
  <c r="U2803" i="10" s="1"/>
  <c r="V2803" i="10" s="1"/>
  <c r="W2803" i="10" s="1"/>
  <c r="X2803" i="10" s="1"/>
  <c r="Y2803" i="10" s="1"/>
  <c r="Z2803" i="10" s="1"/>
  <c r="AA2803" i="10" s="1"/>
  <c r="AB2803" i="10" s="1"/>
  <c r="AC2803" i="10" s="1"/>
  <c r="H2805" i="10" l="1"/>
  <c r="S2805" i="10" s="1"/>
  <c r="N2805" i="10"/>
  <c r="R2805" i="10"/>
  <c r="G2805" i="10" s="1"/>
  <c r="P2805" i="10"/>
  <c r="J2805" i="10"/>
  <c r="D2806" i="10"/>
  <c r="K2805" i="10"/>
  <c r="O2805" i="10"/>
  <c r="I2805" i="10"/>
  <c r="L2805" i="10"/>
  <c r="Q2805" i="10"/>
  <c r="M2805" i="10"/>
  <c r="T2804" i="10"/>
  <c r="U2804" i="10" s="1"/>
  <c r="V2804" i="10" s="1"/>
  <c r="W2804" i="10" s="1"/>
  <c r="X2804" i="10" s="1"/>
  <c r="Y2804" i="10" s="1"/>
  <c r="Z2804" i="10" s="1"/>
  <c r="AA2804" i="10" s="1"/>
  <c r="AB2804" i="10" s="1"/>
  <c r="AC2804" i="10" s="1"/>
  <c r="H2806" i="10" l="1"/>
  <c r="S2806" i="10" s="1"/>
  <c r="D2807" i="10"/>
  <c r="M2806" i="10"/>
  <c r="N2806" i="10"/>
  <c r="I2806" i="10"/>
  <c r="Q2806" i="10"/>
  <c r="L2806" i="10"/>
  <c r="K2806" i="10"/>
  <c r="J2806" i="10"/>
  <c r="R2806" i="10"/>
  <c r="G2806" i="10" s="1"/>
  <c r="P2806" i="10"/>
  <c r="O2806" i="10"/>
  <c r="T2805" i="10"/>
  <c r="U2805" i="10" s="1"/>
  <c r="V2805" i="10" s="1"/>
  <c r="W2805" i="10" s="1"/>
  <c r="X2805" i="10" s="1"/>
  <c r="Y2805" i="10" s="1"/>
  <c r="Z2805" i="10" s="1"/>
  <c r="AA2805" i="10" s="1"/>
  <c r="AB2805" i="10" s="1"/>
  <c r="AC2805" i="10" s="1"/>
  <c r="Q2807" i="10" l="1"/>
  <c r="J2807" i="10"/>
  <c r="L2807" i="10"/>
  <c r="R2807" i="10"/>
  <c r="G2807" i="10" s="1"/>
  <c r="D2808" i="10"/>
  <c r="P2807" i="10"/>
  <c r="H2807" i="10"/>
  <c r="S2807" i="10" s="1"/>
  <c r="K2807" i="10"/>
  <c r="O2807" i="10"/>
  <c r="N2807" i="10"/>
  <c r="I2807" i="10"/>
  <c r="M2807" i="10"/>
  <c r="T2806" i="10"/>
  <c r="U2806" i="10" s="1"/>
  <c r="V2806" i="10" s="1"/>
  <c r="W2806" i="10" s="1"/>
  <c r="X2806" i="10" s="1"/>
  <c r="Y2806" i="10" s="1"/>
  <c r="Z2806" i="10" s="1"/>
  <c r="AA2806" i="10" s="1"/>
  <c r="AB2806" i="10" s="1"/>
  <c r="AC2806" i="10" s="1"/>
  <c r="H2808" i="10" l="1"/>
  <c r="S2808" i="10" s="1"/>
  <c r="D2809" i="10"/>
  <c r="R2808" i="10"/>
  <c r="G2808" i="10" s="1"/>
  <c r="O2808" i="10"/>
  <c r="P2808" i="10"/>
  <c r="I2808" i="10"/>
  <c r="L2808" i="10"/>
  <c r="N2808" i="10"/>
  <c r="J2808" i="10"/>
  <c r="K2808" i="10"/>
  <c r="M2808" i="10"/>
  <c r="Q2808" i="10"/>
  <c r="T2807" i="10"/>
  <c r="U2807" i="10" s="1"/>
  <c r="V2807" i="10" s="1"/>
  <c r="W2807" i="10" s="1"/>
  <c r="X2807" i="10" s="1"/>
  <c r="Y2807" i="10" s="1"/>
  <c r="Z2807" i="10" s="1"/>
  <c r="AA2807" i="10" s="1"/>
  <c r="AB2807" i="10" s="1"/>
  <c r="AC2807" i="10" s="1"/>
  <c r="H2809" i="10" l="1"/>
  <c r="S2809" i="10" s="1"/>
  <c r="P2809" i="10"/>
  <c r="I2809" i="10"/>
  <c r="R2809" i="10"/>
  <c r="G2809" i="10" s="1"/>
  <c r="K2809" i="10"/>
  <c r="D2810" i="10"/>
  <c r="N2809" i="10"/>
  <c r="Q2809" i="10"/>
  <c r="J2809" i="10"/>
  <c r="O2809" i="10"/>
  <c r="L2809" i="10"/>
  <c r="M2809" i="10"/>
  <c r="T2808" i="10"/>
  <c r="U2808" i="10" s="1"/>
  <c r="V2808" i="10" s="1"/>
  <c r="W2808" i="10" s="1"/>
  <c r="X2808" i="10" s="1"/>
  <c r="Y2808" i="10" s="1"/>
  <c r="Z2808" i="10" s="1"/>
  <c r="AA2808" i="10" s="1"/>
  <c r="AB2808" i="10" s="1"/>
  <c r="AC2808" i="10" s="1"/>
  <c r="H2810" i="10" l="1"/>
  <c r="S2810" i="10" s="1"/>
  <c r="D2811" i="10"/>
  <c r="R2810" i="10"/>
  <c r="G2810" i="10" s="1"/>
  <c r="N2810" i="10"/>
  <c r="M2810" i="10"/>
  <c r="Q2810" i="10"/>
  <c r="O2810" i="10"/>
  <c r="P2810" i="10"/>
  <c r="I2810" i="10"/>
  <c r="L2810" i="10"/>
  <c r="J2810" i="10"/>
  <c r="K2810" i="10"/>
  <c r="T2809" i="10"/>
  <c r="U2809" i="10" s="1"/>
  <c r="V2809" i="10" s="1"/>
  <c r="W2809" i="10" s="1"/>
  <c r="X2809" i="10" s="1"/>
  <c r="Y2809" i="10" s="1"/>
  <c r="Z2809" i="10" s="1"/>
  <c r="AA2809" i="10" s="1"/>
  <c r="AB2809" i="10" s="1"/>
  <c r="AC2809" i="10" s="1"/>
  <c r="H2811" i="10" l="1"/>
  <c r="S2811" i="10" s="1"/>
  <c r="O2811" i="10"/>
  <c r="M2811" i="10"/>
  <c r="J2811" i="10"/>
  <c r="N2811" i="10"/>
  <c r="L2811" i="10"/>
  <c r="D2812" i="10"/>
  <c r="Q2811" i="10"/>
  <c r="P2811" i="10"/>
  <c r="I2811" i="10"/>
  <c r="K2811" i="10"/>
  <c r="R2811" i="10"/>
  <c r="G2811" i="10" s="1"/>
  <c r="T2810" i="10"/>
  <c r="U2810" i="10" s="1"/>
  <c r="V2810" i="10" s="1"/>
  <c r="W2810" i="10" s="1"/>
  <c r="X2810" i="10" s="1"/>
  <c r="Y2810" i="10" s="1"/>
  <c r="Z2810" i="10" s="1"/>
  <c r="AA2810" i="10" s="1"/>
  <c r="AB2810" i="10" s="1"/>
  <c r="AC2810" i="10" s="1"/>
  <c r="H2812" i="10" l="1"/>
  <c r="S2812" i="10" s="1"/>
  <c r="D2813" i="10"/>
  <c r="O2812" i="10"/>
  <c r="I2812" i="10"/>
  <c r="L2812" i="10"/>
  <c r="K2812" i="10"/>
  <c r="J2812" i="10"/>
  <c r="M2812" i="10"/>
  <c r="R2812" i="10"/>
  <c r="G2812" i="10" s="1"/>
  <c r="N2812" i="10"/>
  <c r="P2812" i="10"/>
  <c r="Q2812" i="10"/>
  <c r="T2811" i="10"/>
  <c r="U2811" i="10" s="1"/>
  <c r="V2811" i="10" s="1"/>
  <c r="W2811" i="10" s="1"/>
  <c r="X2811" i="10" s="1"/>
  <c r="Y2811" i="10" s="1"/>
  <c r="Z2811" i="10" s="1"/>
  <c r="AA2811" i="10" s="1"/>
  <c r="AB2811" i="10" s="1"/>
  <c r="AC2811" i="10" s="1"/>
  <c r="H2813" i="10" l="1"/>
  <c r="S2813" i="10" s="1"/>
  <c r="K2813" i="10"/>
  <c r="L2813" i="10"/>
  <c r="J2813" i="10"/>
  <c r="O2813" i="10"/>
  <c r="D2814" i="10"/>
  <c r="R2813" i="10"/>
  <c r="G2813" i="10" s="1"/>
  <c r="Q2813" i="10"/>
  <c r="N2813" i="10"/>
  <c r="P2813" i="10"/>
  <c r="I2813" i="10"/>
  <c r="M2813" i="10"/>
  <c r="T2812" i="10"/>
  <c r="U2812" i="10" s="1"/>
  <c r="V2812" i="10" s="1"/>
  <c r="W2812" i="10" s="1"/>
  <c r="X2812" i="10" s="1"/>
  <c r="Y2812" i="10" s="1"/>
  <c r="Z2812" i="10" s="1"/>
  <c r="AA2812" i="10" s="1"/>
  <c r="AB2812" i="10" s="1"/>
  <c r="AC2812" i="10" s="1"/>
  <c r="D2815" i="10" l="1"/>
  <c r="N2814" i="10"/>
  <c r="H2814" i="10"/>
  <c r="S2814" i="10" s="1"/>
  <c r="J2814" i="10"/>
  <c r="I2814" i="10"/>
  <c r="O2814" i="10"/>
  <c r="P2814" i="10"/>
  <c r="R2814" i="10"/>
  <c r="G2814" i="10" s="1"/>
  <c r="L2814" i="10"/>
  <c r="Q2814" i="10"/>
  <c r="K2814" i="10"/>
  <c r="M2814" i="10"/>
  <c r="T2813" i="10"/>
  <c r="U2813" i="10" s="1"/>
  <c r="V2813" i="10" s="1"/>
  <c r="W2813" i="10" s="1"/>
  <c r="X2813" i="10" s="1"/>
  <c r="Y2813" i="10" s="1"/>
  <c r="Z2813" i="10" s="1"/>
  <c r="AA2813" i="10" s="1"/>
  <c r="AB2813" i="10" s="1"/>
  <c r="AC2813" i="10" s="1"/>
  <c r="T2814" i="10" l="1"/>
  <c r="U2814" i="10" s="1"/>
  <c r="V2814" i="10" s="1"/>
  <c r="W2814" i="10" s="1"/>
  <c r="X2814" i="10" s="1"/>
  <c r="Y2814" i="10" s="1"/>
  <c r="Z2814" i="10" s="1"/>
  <c r="AA2814" i="10" s="1"/>
  <c r="AB2814" i="10" s="1"/>
  <c r="AC2814" i="10" s="1"/>
  <c r="Q2815" i="10"/>
  <c r="H2815" i="10"/>
  <c r="S2815" i="10" s="1"/>
  <c r="M2815" i="10"/>
  <c r="R2815" i="10"/>
  <c r="G2815" i="10" s="1"/>
  <c r="P2815" i="10"/>
  <c r="L2815" i="10"/>
  <c r="J2815" i="10"/>
  <c r="O2815" i="10"/>
  <c r="N2815" i="10"/>
  <c r="D2816" i="10"/>
  <c r="K2815" i="10"/>
  <c r="I2815" i="10"/>
  <c r="T2815" i="10" l="1"/>
  <c r="U2815" i="10" s="1"/>
  <c r="V2815" i="10" s="1"/>
  <c r="W2815" i="10" s="1"/>
  <c r="X2815" i="10" s="1"/>
  <c r="Y2815" i="10" s="1"/>
  <c r="Z2815" i="10" s="1"/>
  <c r="AA2815" i="10" s="1"/>
  <c r="AB2815" i="10" s="1"/>
  <c r="AC2815" i="10" s="1"/>
  <c r="H2816" i="10"/>
  <c r="S2816" i="10" s="1"/>
  <c r="L2816" i="10"/>
  <c r="K2816" i="10"/>
  <c r="P2816" i="10"/>
  <c r="Q2816" i="10"/>
  <c r="D2817" i="10"/>
  <c r="O2816" i="10"/>
  <c r="I2816" i="10"/>
  <c r="M2816" i="10"/>
  <c r="R2816" i="10"/>
  <c r="G2816" i="10" s="1"/>
  <c r="J2816" i="10"/>
  <c r="N2816" i="10"/>
  <c r="T2816" i="10" l="1"/>
  <c r="U2816" i="10" s="1"/>
  <c r="V2816" i="10" s="1"/>
  <c r="W2816" i="10" s="1"/>
  <c r="X2816" i="10" s="1"/>
  <c r="Y2816" i="10" s="1"/>
  <c r="Z2816" i="10" s="1"/>
  <c r="AA2816" i="10" s="1"/>
  <c r="AB2816" i="10" s="1"/>
  <c r="AC2816" i="10" s="1"/>
  <c r="H2817" i="10"/>
  <c r="S2817" i="10" s="1"/>
  <c r="K2817" i="10"/>
  <c r="O2817" i="10"/>
  <c r="N2817" i="10"/>
  <c r="P2817" i="10"/>
  <c r="M2817" i="10"/>
  <c r="J2817" i="10"/>
  <c r="L2817" i="10"/>
  <c r="I2817" i="10"/>
  <c r="Q2817" i="10"/>
  <c r="D2818" i="10"/>
  <c r="R2817" i="10"/>
  <c r="G2817" i="10" s="1"/>
  <c r="H2818" i="10" l="1"/>
  <c r="S2818" i="10" s="1"/>
  <c r="R2818" i="10"/>
  <c r="G2818" i="10" s="1"/>
  <c r="Q2818" i="10"/>
  <c r="N2818" i="10"/>
  <c r="L2818" i="10"/>
  <c r="D2819" i="10"/>
  <c r="M2818" i="10"/>
  <c r="I2818" i="10"/>
  <c r="J2818" i="10"/>
  <c r="O2818" i="10"/>
  <c r="P2818" i="10"/>
  <c r="K2818" i="10"/>
  <c r="T2817" i="10"/>
  <c r="U2817" i="10" s="1"/>
  <c r="V2817" i="10" s="1"/>
  <c r="W2817" i="10" s="1"/>
  <c r="X2817" i="10" s="1"/>
  <c r="Y2817" i="10" s="1"/>
  <c r="Z2817" i="10" s="1"/>
  <c r="AA2817" i="10" s="1"/>
  <c r="AB2817" i="10" s="1"/>
  <c r="AC2817" i="10" s="1"/>
  <c r="H2819" i="10" l="1"/>
  <c r="S2819" i="10" s="1"/>
  <c r="K2819" i="10"/>
  <c r="O2819" i="10"/>
  <c r="I2819" i="10"/>
  <c r="N2819" i="10"/>
  <c r="P2819" i="10"/>
  <c r="M2819" i="10"/>
  <c r="L2819" i="10"/>
  <c r="Q2819" i="10"/>
  <c r="J2819" i="10"/>
  <c r="D2820" i="10"/>
  <c r="R2819" i="10"/>
  <c r="G2819" i="10" s="1"/>
  <c r="T2818" i="10"/>
  <c r="U2818" i="10" s="1"/>
  <c r="V2818" i="10" s="1"/>
  <c r="W2818" i="10" s="1"/>
  <c r="X2818" i="10" s="1"/>
  <c r="Y2818" i="10" s="1"/>
  <c r="Z2818" i="10" s="1"/>
  <c r="AA2818" i="10" s="1"/>
  <c r="AB2818" i="10" s="1"/>
  <c r="AC2818" i="10" s="1"/>
  <c r="H2820" i="10" l="1"/>
  <c r="S2820" i="10" s="1"/>
  <c r="Q2820" i="10"/>
  <c r="R2820" i="10"/>
  <c r="G2820" i="10" s="1"/>
  <c r="I2820" i="10"/>
  <c r="D2821" i="10"/>
  <c r="J2820" i="10"/>
  <c r="K2820" i="10"/>
  <c r="O2820" i="10"/>
  <c r="P2820" i="10"/>
  <c r="M2820" i="10"/>
  <c r="L2820" i="10"/>
  <c r="N2820" i="10"/>
  <c r="T2819" i="10"/>
  <c r="U2819" i="10" s="1"/>
  <c r="V2819" i="10" s="1"/>
  <c r="W2819" i="10" s="1"/>
  <c r="X2819" i="10" s="1"/>
  <c r="Y2819" i="10" s="1"/>
  <c r="Z2819" i="10" s="1"/>
  <c r="AA2819" i="10" s="1"/>
  <c r="AB2819" i="10" s="1"/>
  <c r="AC2819" i="10" s="1"/>
  <c r="H2821" i="10" l="1"/>
  <c r="S2821" i="10" s="1"/>
  <c r="I2821" i="10"/>
  <c r="Q2821" i="10"/>
  <c r="P2821" i="10"/>
  <c r="M2821" i="10"/>
  <c r="O2821" i="10"/>
  <c r="R2821" i="10"/>
  <c r="G2821" i="10" s="1"/>
  <c r="N2821" i="10"/>
  <c r="K2821" i="10"/>
  <c r="J2821" i="10"/>
  <c r="D2822" i="10"/>
  <c r="L2821" i="10"/>
  <c r="T2820" i="10"/>
  <c r="U2820" i="10" s="1"/>
  <c r="V2820" i="10" s="1"/>
  <c r="W2820" i="10" s="1"/>
  <c r="X2820" i="10" s="1"/>
  <c r="Y2820" i="10" s="1"/>
  <c r="Z2820" i="10" s="1"/>
  <c r="AA2820" i="10" s="1"/>
  <c r="AB2820" i="10" s="1"/>
  <c r="AC2820" i="10" s="1"/>
  <c r="K2822" i="10" l="1"/>
  <c r="R2822" i="10"/>
  <c r="G2822" i="10" s="1"/>
  <c r="N2822" i="10"/>
  <c r="D2823" i="10"/>
  <c r="L2822" i="10"/>
  <c r="H2822" i="10"/>
  <c r="S2822" i="10" s="1"/>
  <c r="M2822" i="10"/>
  <c r="Q2822" i="10"/>
  <c r="O2822" i="10"/>
  <c r="I2822" i="10"/>
  <c r="J2822" i="10"/>
  <c r="P2822" i="10"/>
  <c r="T2821" i="10"/>
  <c r="U2821" i="10" s="1"/>
  <c r="V2821" i="10" s="1"/>
  <c r="W2821" i="10" s="1"/>
  <c r="X2821" i="10" s="1"/>
  <c r="Y2821" i="10" s="1"/>
  <c r="Z2821" i="10" s="1"/>
  <c r="AA2821" i="10" s="1"/>
  <c r="AB2821" i="10" s="1"/>
  <c r="AC2821" i="10" s="1"/>
  <c r="H2823" i="10" l="1"/>
  <c r="S2823" i="10" s="1"/>
  <c r="J2823" i="10"/>
  <c r="N2823" i="10"/>
  <c r="R2823" i="10"/>
  <c r="G2823" i="10" s="1"/>
  <c r="Q2823" i="10"/>
  <c r="I2823" i="10"/>
  <c r="L2823" i="10"/>
  <c r="M2823" i="10"/>
  <c r="K2823" i="10"/>
  <c r="P2823" i="10"/>
  <c r="D2824" i="10"/>
  <c r="O2823" i="10"/>
  <c r="T2822" i="10"/>
  <c r="U2822" i="10" s="1"/>
  <c r="V2822" i="10" s="1"/>
  <c r="W2822" i="10" s="1"/>
  <c r="X2822" i="10" s="1"/>
  <c r="Y2822" i="10" s="1"/>
  <c r="Z2822" i="10" s="1"/>
  <c r="AA2822" i="10" s="1"/>
  <c r="AB2822" i="10" s="1"/>
  <c r="AC2822" i="10" s="1"/>
  <c r="H2824" i="10" l="1"/>
  <c r="S2824" i="10" s="1"/>
  <c r="O2824" i="10"/>
  <c r="M2824" i="10"/>
  <c r="N2824" i="10"/>
  <c r="K2824" i="10"/>
  <c r="D2825" i="10"/>
  <c r="Q2824" i="10"/>
  <c r="J2824" i="10"/>
  <c r="I2824" i="10"/>
  <c r="R2824" i="10"/>
  <c r="G2824" i="10" s="1"/>
  <c r="L2824" i="10"/>
  <c r="P2824" i="10"/>
  <c r="T2823" i="10"/>
  <c r="U2823" i="10" s="1"/>
  <c r="V2823" i="10" s="1"/>
  <c r="W2823" i="10" s="1"/>
  <c r="X2823" i="10" s="1"/>
  <c r="Y2823" i="10" s="1"/>
  <c r="Z2823" i="10" s="1"/>
  <c r="AA2823" i="10" s="1"/>
  <c r="AB2823" i="10" s="1"/>
  <c r="AC2823" i="10" s="1"/>
  <c r="T2824" i="10" l="1"/>
  <c r="U2824" i="10" s="1"/>
  <c r="V2824" i="10" s="1"/>
  <c r="W2824" i="10" s="1"/>
  <c r="X2824" i="10" s="1"/>
  <c r="Y2824" i="10" s="1"/>
  <c r="Z2824" i="10" s="1"/>
  <c r="AA2824" i="10" s="1"/>
  <c r="AB2824" i="10" s="1"/>
  <c r="AC2824" i="10" s="1"/>
  <c r="H2825" i="10"/>
  <c r="S2825" i="10" s="1"/>
  <c r="M2825" i="10"/>
  <c r="P2825" i="10"/>
  <c r="K2825" i="10"/>
  <c r="N2825" i="10"/>
  <c r="Q2825" i="10"/>
  <c r="O2825" i="10"/>
  <c r="L2825" i="10"/>
  <c r="R2825" i="10"/>
  <c r="G2825" i="10" s="1"/>
  <c r="J2825" i="10"/>
  <c r="D2826" i="10"/>
  <c r="I2825" i="10"/>
  <c r="T2825" i="10" l="1"/>
  <c r="U2825" i="10" s="1"/>
  <c r="V2825" i="10" s="1"/>
  <c r="W2825" i="10" s="1"/>
  <c r="X2825" i="10" s="1"/>
  <c r="Y2825" i="10" s="1"/>
  <c r="Z2825" i="10" s="1"/>
  <c r="AA2825" i="10" s="1"/>
  <c r="AB2825" i="10" s="1"/>
  <c r="AC2825" i="10" s="1"/>
  <c r="Q2826" i="10"/>
  <c r="R2826" i="10"/>
  <c r="G2826" i="10" s="1"/>
  <c r="O2826" i="10"/>
  <c r="H2826" i="10"/>
  <c r="S2826" i="10" s="1"/>
  <c r="J2826" i="10"/>
  <c r="L2826" i="10"/>
  <c r="N2826" i="10"/>
  <c r="P2826" i="10"/>
  <c r="D2827" i="10"/>
  <c r="I2826" i="10"/>
  <c r="M2826" i="10"/>
  <c r="K2826" i="10"/>
  <c r="H2827" i="10" l="1"/>
  <c r="S2827" i="10" s="1"/>
  <c r="N2827" i="10"/>
  <c r="I2827" i="10"/>
  <c r="D2828" i="10"/>
  <c r="M2827" i="10"/>
  <c r="K2827" i="10"/>
  <c r="O2827" i="10"/>
  <c r="J2827" i="10"/>
  <c r="L2827" i="10"/>
  <c r="R2827" i="10"/>
  <c r="G2827" i="10" s="1"/>
  <c r="Q2827" i="10"/>
  <c r="P2827" i="10"/>
  <c r="T2826" i="10"/>
  <c r="U2826" i="10" s="1"/>
  <c r="V2826" i="10" s="1"/>
  <c r="W2826" i="10" s="1"/>
  <c r="X2826" i="10" s="1"/>
  <c r="Y2826" i="10" s="1"/>
  <c r="Z2826" i="10" s="1"/>
  <c r="AA2826" i="10" s="1"/>
  <c r="AB2826" i="10" s="1"/>
  <c r="AC2826" i="10" s="1"/>
  <c r="H2828" i="10" l="1"/>
  <c r="S2828" i="10" s="1"/>
  <c r="I2828" i="10"/>
  <c r="N2828" i="10"/>
  <c r="P2828" i="10"/>
  <c r="Q2828" i="10"/>
  <c r="M2828" i="10"/>
  <c r="K2828" i="10"/>
  <c r="O2828" i="10"/>
  <c r="R2828" i="10"/>
  <c r="G2828" i="10" s="1"/>
  <c r="D2829" i="10"/>
  <c r="J2828" i="10"/>
  <c r="L2828" i="10"/>
  <c r="T2827" i="10"/>
  <c r="U2827" i="10" s="1"/>
  <c r="V2827" i="10" s="1"/>
  <c r="W2827" i="10" s="1"/>
  <c r="X2827" i="10" s="1"/>
  <c r="Y2827" i="10" s="1"/>
  <c r="Z2827" i="10" s="1"/>
  <c r="AA2827" i="10" s="1"/>
  <c r="AB2827" i="10" s="1"/>
  <c r="AC2827" i="10" s="1"/>
  <c r="H2829" i="10" l="1"/>
  <c r="S2829" i="10" s="1"/>
  <c r="M2829" i="10"/>
  <c r="L2829" i="10"/>
  <c r="D2830" i="10"/>
  <c r="K2829" i="10"/>
  <c r="Q2829" i="10"/>
  <c r="O2829" i="10"/>
  <c r="J2829" i="10"/>
  <c r="I2829" i="10"/>
  <c r="N2829" i="10"/>
  <c r="P2829" i="10"/>
  <c r="R2829" i="10"/>
  <c r="G2829" i="10" s="1"/>
  <c r="T2828" i="10"/>
  <c r="U2828" i="10" s="1"/>
  <c r="V2828" i="10" s="1"/>
  <c r="W2828" i="10" s="1"/>
  <c r="X2828" i="10" s="1"/>
  <c r="Y2828" i="10" s="1"/>
  <c r="Z2828" i="10" s="1"/>
  <c r="AA2828" i="10" s="1"/>
  <c r="AB2828" i="10" s="1"/>
  <c r="AC2828" i="10" s="1"/>
  <c r="K2830" i="10" l="1"/>
  <c r="Q2830" i="10"/>
  <c r="R2830" i="10"/>
  <c r="G2830" i="10" s="1"/>
  <c r="O2830" i="10"/>
  <c r="H2830" i="10"/>
  <c r="S2830" i="10" s="1"/>
  <c r="N2830" i="10"/>
  <c r="L2830" i="10"/>
  <c r="J2830" i="10"/>
  <c r="P2830" i="10"/>
  <c r="D2831" i="10"/>
  <c r="M2830" i="10"/>
  <c r="I2830" i="10"/>
  <c r="T2829" i="10"/>
  <c r="U2829" i="10" s="1"/>
  <c r="V2829" i="10" s="1"/>
  <c r="W2829" i="10" s="1"/>
  <c r="X2829" i="10" s="1"/>
  <c r="Y2829" i="10" s="1"/>
  <c r="Z2829" i="10" s="1"/>
  <c r="AA2829" i="10" s="1"/>
  <c r="AB2829" i="10" s="1"/>
  <c r="AC2829" i="10" s="1"/>
  <c r="J2831" i="10" l="1"/>
  <c r="N2831" i="10"/>
  <c r="D2832" i="10"/>
  <c r="K2831" i="10"/>
  <c r="H2831" i="10"/>
  <c r="S2831" i="10" s="1"/>
  <c r="Q2831" i="10"/>
  <c r="R2831" i="10"/>
  <c r="G2831" i="10" s="1"/>
  <c r="P2831" i="10"/>
  <c r="M2831" i="10"/>
  <c r="I2831" i="10"/>
  <c r="O2831" i="10"/>
  <c r="L2831" i="10"/>
  <c r="T2830" i="10"/>
  <c r="U2830" i="10" s="1"/>
  <c r="V2830" i="10" s="1"/>
  <c r="W2830" i="10" s="1"/>
  <c r="X2830" i="10" s="1"/>
  <c r="Y2830" i="10" s="1"/>
  <c r="Z2830" i="10" s="1"/>
  <c r="AA2830" i="10" s="1"/>
  <c r="AB2830" i="10" s="1"/>
  <c r="AC2830" i="10" s="1"/>
  <c r="T2831" i="10" l="1"/>
  <c r="U2831" i="10" s="1"/>
  <c r="V2831" i="10" s="1"/>
  <c r="W2831" i="10" s="1"/>
  <c r="X2831" i="10" s="1"/>
  <c r="Y2831" i="10" s="1"/>
  <c r="Z2831" i="10" s="1"/>
  <c r="AA2831" i="10" s="1"/>
  <c r="AB2831" i="10" s="1"/>
  <c r="AC2831" i="10" s="1"/>
  <c r="I2832" i="10"/>
  <c r="R2832" i="10"/>
  <c r="G2832" i="10" s="1"/>
  <c r="N2832" i="10"/>
  <c r="P2832" i="10"/>
  <c r="J2832" i="10"/>
  <c r="M2832" i="10"/>
  <c r="L2832" i="10"/>
  <c r="O2832" i="10"/>
  <c r="D2833" i="10"/>
  <c r="K2832" i="10"/>
  <c r="H2832" i="10"/>
  <c r="S2832" i="10" s="1"/>
  <c r="Q2832" i="10"/>
  <c r="T2832" i="10" l="1"/>
  <c r="U2832" i="10" s="1"/>
  <c r="V2832" i="10" s="1"/>
  <c r="W2832" i="10" s="1"/>
  <c r="X2832" i="10" s="1"/>
  <c r="Y2832" i="10" s="1"/>
  <c r="Z2832" i="10" s="1"/>
  <c r="AA2832" i="10" s="1"/>
  <c r="AB2832" i="10" s="1"/>
  <c r="AC2832" i="10" s="1"/>
  <c r="P2833" i="10"/>
  <c r="K2833" i="10"/>
  <c r="H2833" i="10"/>
  <c r="S2833" i="10" s="1"/>
  <c r="Q2833" i="10"/>
  <c r="N2833" i="10"/>
  <c r="I2833" i="10"/>
  <c r="D2834" i="10"/>
  <c r="R2833" i="10"/>
  <c r="G2833" i="10" s="1"/>
  <c r="J2833" i="10"/>
  <c r="L2833" i="10"/>
  <c r="M2833" i="10"/>
  <c r="O2833" i="10"/>
  <c r="T2833" i="10" l="1"/>
  <c r="U2833" i="10" s="1"/>
  <c r="V2833" i="10" s="1"/>
  <c r="W2833" i="10" s="1"/>
  <c r="X2833" i="10" s="1"/>
  <c r="Y2833" i="10" s="1"/>
  <c r="Z2833" i="10" s="1"/>
  <c r="AA2833" i="10" s="1"/>
  <c r="AB2833" i="10" s="1"/>
  <c r="AC2833" i="10" s="1"/>
  <c r="H2834" i="10"/>
  <c r="S2834" i="10" s="1"/>
  <c r="O2834" i="10"/>
  <c r="D2835" i="10"/>
  <c r="K2834" i="10"/>
  <c r="P2834" i="10"/>
  <c r="I2834" i="10"/>
  <c r="R2834" i="10"/>
  <c r="G2834" i="10" s="1"/>
  <c r="M2834" i="10"/>
  <c r="Q2834" i="10"/>
  <c r="L2834" i="10"/>
  <c r="N2834" i="10"/>
  <c r="J2834" i="10"/>
  <c r="T2834" i="10" l="1"/>
  <c r="U2834" i="10" s="1"/>
  <c r="V2834" i="10" s="1"/>
  <c r="W2834" i="10" s="1"/>
  <c r="X2834" i="10" s="1"/>
  <c r="Y2834" i="10" s="1"/>
  <c r="Z2834" i="10" s="1"/>
  <c r="AA2834" i="10" s="1"/>
  <c r="AB2834" i="10" s="1"/>
  <c r="AC2834" i="10" s="1"/>
  <c r="D2836" i="10"/>
  <c r="M2835" i="10"/>
  <c r="K2835" i="10"/>
  <c r="P2835" i="10"/>
  <c r="H2835" i="10"/>
  <c r="S2835" i="10" s="1"/>
  <c r="Q2835" i="10"/>
  <c r="N2835" i="10"/>
  <c r="L2835" i="10"/>
  <c r="I2835" i="10"/>
  <c r="J2835" i="10"/>
  <c r="O2835" i="10"/>
  <c r="R2835" i="10"/>
  <c r="G2835" i="10" s="1"/>
  <c r="H2836" i="10" l="1"/>
  <c r="S2836" i="10" s="1"/>
  <c r="M2836" i="10"/>
  <c r="I2836" i="10"/>
  <c r="Q2836" i="10"/>
  <c r="J2836" i="10"/>
  <c r="D2837" i="10"/>
  <c r="R2836" i="10"/>
  <c r="G2836" i="10" s="1"/>
  <c r="O2836" i="10"/>
  <c r="N2836" i="10"/>
  <c r="K2836" i="10"/>
  <c r="L2836" i="10"/>
  <c r="P2836" i="10"/>
  <c r="T2835" i="10"/>
  <c r="U2835" i="10" s="1"/>
  <c r="V2835" i="10" s="1"/>
  <c r="W2835" i="10" s="1"/>
  <c r="X2835" i="10" s="1"/>
  <c r="Y2835" i="10" s="1"/>
  <c r="Z2835" i="10" s="1"/>
  <c r="AA2835" i="10" s="1"/>
  <c r="AB2835" i="10" s="1"/>
  <c r="AC2835" i="10" s="1"/>
  <c r="T2836" i="10" l="1"/>
  <c r="U2836" i="10" s="1"/>
  <c r="V2836" i="10" s="1"/>
  <c r="W2836" i="10" s="1"/>
  <c r="X2836" i="10" s="1"/>
  <c r="Y2836" i="10" s="1"/>
  <c r="Z2836" i="10" s="1"/>
  <c r="AA2836" i="10" s="1"/>
  <c r="AB2836" i="10" s="1"/>
  <c r="AC2836" i="10" s="1"/>
  <c r="H2837" i="10"/>
  <c r="S2837" i="10" s="1"/>
  <c r="D2838" i="10"/>
  <c r="N2837" i="10"/>
  <c r="J2837" i="10"/>
  <c r="R2837" i="10"/>
  <c r="G2837" i="10" s="1"/>
  <c r="Q2837" i="10"/>
  <c r="I2837" i="10"/>
  <c r="M2837" i="10"/>
  <c r="K2837" i="10"/>
  <c r="L2837" i="10"/>
  <c r="O2837" i="10"/>
  <c r="P2837" i="10"/>
  <c r="H2838" i="10" l="1"/>
  <c r="S2838" i="10" s="1"/>
  <c r="K2838" i="10"/>
  <c r="L2838" i="10"/>
  <c r="J2838" i="10"/>
  <c r="I2838" i="10"/>
  <c r="O2838" i="10"/>
  <c r="D2839" i="10"/>
  <c r="N2838" i="10"/>
  <c r="P2838" i="10"/>
  <c r="R2838" i="10"/>
  <c r="G2838" i="10" s="1"/>
  <c r="M2838" i="10"/>
  <c r="Q2838" i="10"/>
  <c r="T2837" i="10"/>
  <c r="U2837" i="10" s="1"/>
  <c r="V2837" i="10" s="1"/>
  <c r="W2837" i="10" s="1"/>
  <c r="X2837" i="10" s="1"/>
  <c r="Y2837" i="10" s="1"/>
  <c r="Z2837" i="10" s="1"/>
  <c r="AA2837" i="10" s="1"/>
  <c r="AB2837" i="10" s="1"/>
  <c r="AC2837" i="10" s="1"/>
  <c r="H2839" i="10" l="1"/>
  <c r="S2839" i="10" s="1"/>
  <c r="D2840" i="10"/>
  <c r="K2839" i="10"/>
  <c r="M2839" i="10"/>
  <c r="Q2839" i="10"/>
  <c r="I2839" i="10"/>
  <c r="L2839" i="10"/>
  <c r="P2839" i="10"/>
  <c r="O2839" i="10"/>
  <c r="R2839" i="10"/>
  <c r="G2839" i="10" s="1"/>
  <c r="N2839" i="10"/>
  <c r="J2839" i="10"/>
  <c r="T2838" i="10"/>
  <c r="U2838" i="10" s="1"/>
  <c r="V2838" i="10" s="1"/>
  <c r="W2838" i="10" s="1"/>
  <c r="X2838" i="10" s="1"/>
  <c r="Y2838" i="10" s="1"/>
  <c r="Z2838" i="10" s="1"/>
  <c r="AA2838" i="10" s="1"/>
  <c r="AB2838" i="10" s="1"/>
  <c r="AC2838" i="10" s="1"/>
  <c r="H2840" i="10" l="1"/>
  <c r="S2840" i="10" s="1"/>
  <c r="Q2840" i="10"/>
  <c r="L2840" i="10"/>
  <c r="O2840" i="10"/>
  <c r="R2840" i="10"/>
  <c r="G2840" i="10" s="1"/>
  <c r="D2841" i="10"/>
  <c r="M2840" i="10"/>
  <c r="J2840" i="10"/>
  <c r="K2840" i="10"/>
  <c r="N2840" i="10"/>
  <c r="P2840" i="10"/>
  <c r="I2840" i="10"/>
  <c r="T2839" i="10"/>
  <c r="U2839" i="10" s="1"/>
  <c r="V2839" i="10" s="1"/>
  <c r="W2839" i="10" s="1"/>
  <c r="X2839" i="10" s="1"/>
  <c r="Y2839" i="10" s="1"/>
  <c r="Z2839" i="10" s="1"/>
  <c r="AA2839" i="10" s="1"/>
  <c r="AB2839" i="10" s="1"/>
  <c r="AC2839" i="10" s="1"/>
  <c r="H2841" i="10" l="1"/>
  <c r="S2841" i="10" s="1"/>
  <c r="D2842" i="10"/>
  <c r="O2841" i="10"/>
  <c r="L2841" i="10"/>
  <c r="M2841" i="10"/>
  <c r="J2841" i="10"/>
  <c r="R2841" i="10"/>
  <c r="G2841" i="10" s="1"/>
  <c r="Q2841" i="10"/>
  <c r="N2841" i="10"/>
  <c r="K2841" i="10"/>
  <c r="P2841" i="10"/>
  <c r="I2841" i="10"/>
  <c r="T2840" i="10"/>
  <c r="U2840" i="10" s="1"/>
  <c r="V2840" i="10" s="1"/>
  <c r="W2840" i="10" s="1"/>
  <c r="X2840" i="10" s="1"/>
  <c r="Y2840" i="10" s="1"/>
  <c r="Z2840" i="10" s="1"/>
  <c r="AA2840" i="10" s="1"/>
  <c r="AB2840" i="10" s="1"/>
  <c r="AC2840" i="10" s="1"/>
  <c r="H2842" i="10" l="1"/>
  <c r="S2842" i="10" s="1"/>
  <c r="R2842" i="10"/>
  <c r="G2842" i="10" s="1"/>
  <c r="J2842" i="10"/>
  <c r="P2842" i="10"/>
  <c r="Q2842" i="10"/>
  <c r="M2842" i="10"/>
  <c r="D2843" i="10"/>
  <c r="I2842" i="10"/>
  <c r="N2842" i="10"/>
  <c r="O2842" i="10"/>
  <c r="K2842" i="10"/>
  <c r="L2842" i="10"/>
  <c r="T2841" i="10"/>
  <c r="U2841" i="10" s="1"/>
  <c r="V2841" i="10" s="1"/>
  <c r="W2841" i="10" s="1"/>
  <c r="X2841" i="10" s="1"/>
  <c r="Y2841" i="10" s="1"/>
  <c r="Z2841" i="10" s="1"/>
  <c r="AA2841" i="10" s="1"/>
  <c r="AB2841" i="10" s="1"/>
  <c r="AC2841" i="10" s="1"/>
  <c r="P2843" i="10" l="1"/>
  <c r="I2843" i="10"/>
  <c r="L2843" i="10"/>
  <c r="N2843" i="10"/>
  <c r="D2844" i="10"/>
  <c r="Q2843" i="10"/>
  <c r="J2843" i="10"/>
  <c r="K2843" i="10"/>
  <c r="H2843" i="10"/>
  <c r="S2843" i="10" s="1"/>
  <c r="M2843" i="10"/>
  <c r="O2843" i="10"/>
  <c r="R2843" i="10"/>
  <c r="G2843" i="10" s="1"/>
  <c r="T2842" i="10"/>
  <c r="U2842" i="10" s="1"/>
  <c r="V2842" i="10" s="1"/>
  <c r="W2842" i="10" s="1"/>
  <c r="X2842" i="10" s="1"/>
  <c r="Y2842" i="10" s="1"/>
  <c r="Z2842" i="10" s="1"/>
  <c r="AA2842" i="10" s="1"/>
  <c r="AB2842" i="10" s="1"/>
  <c r="AC2842" i="10" s="1"/>
  <c r="H2844" i="10" l="1"/>
  <c r="S2844" i="10" s="1"/>
  <c r="L2844" i="10"/>
  <c r="P2844" i="10"/>
  <c r="O2844" i="10"/>
  <c r="N2844" i="10"/>
  <c r="R2844" i="10"/>
  <c r="G2844" i="10" s="1"/>
  <c r="I2844" i="10"/>
  <c r="Q2844" i="10"/>
  <c r="J2844" i="10"/>
  <c r="M2844" i="10"/>
  <c r="D2845" i="10"/>
  <c r="K2844" i="10"/>
  <c r="T2843" i="10"/>
  <c r="U2843" i="10" s="1"/>
  <c r="V2843" i="10" s="1"/>
  <c r="W2843" i="10" s="1"/>
  <c r="X2843" i="10" s="1"/>
  <c r="Y2843" i="10" s="1"/>
  <c r="Z2843" i="10" s="1"/>
  <c r="AA2843" i="10" s="1"/>
  <c r="AB2843" i="10" s="1"/>
  <c r="AC2843" i="10" s="1"/>
  <c r="H2845" i="10" l="1"/>
  <c r="S2845" i="10" s="1"/>
  <c r="J2845" i="10"/>
  <c r="R2845" i="10"/>
  <c r="G2845" i="10" s="1"/>
  <c r="Q2845" i="10"/>
  <c r="O2845" i="10"/>
  <c r="D2846" i="10"/>
  <c r="N2845" i="10"/>
  <c r="K2845" i="10"/>
  <c r="I2845" i="10"/>
  <c r="M2845" i="10"/>
  <c r="L2845" i="10"/>
  <c r="P2845" i="10"/>
  <c r="T2844" i="10"/>
  <c r="U2844" i="10" s="1"/>
  <c r="V2844" i="10" s="1"/>
  <c r="W2844" i="10" s="1"/>
  <c r="X2844" i="10" s="1"/>
  <c r="Y2844" i="10" s="1"/>
  <c r="Z2844" i="10" s="1"/>
  <c r="AA2844" i="10" s="1"/>
  <c r="AB2844" i="10" s="1"/>
  <c r="AC2844" i="10" s="1"/>
  <c r="T2845" i="10" l="1"/>
  <c r="U2845" i="10" s="1"/>
  <c r="V2845" i="10" s="1"/>
  <c r="W2845" i="10" s="1"/>
  <c r="X2845" i="10" s="1"/>
  <c r="Y2845" i="10" s="1"/>
  <c r="Z2845" i="10" s="1"/>
  <c r="AA2845" i="10" s="1"/>
  <c r="AB2845" i="10" s="1"/>
  <c r="AC2845" i="10" s="1"/>
  <c r="H2846" i="10"/>
  <c r="S2846" i="10" s="1"/>
  <c r="I2846" i="10"/>
  <c r="Q2846" i="10"/>
  <c r="O2846" i="10"/>
  <c r="K2846" i="10"/>
  <c r="N2846" i="10"/>
  <c r="L2846" i="10"/>
  <c r="P2846" i="10"/>
  <c r="R2846" i="10"/>
  <c r="G2846" i="10" s="1"/>
  <c r="M2846" i="10"/>
  <c r="D2847" i="10"/>
  <c r="J2846" i="10"/>
  <c r="H2847" i="10" l="1"/>
  <c r="S2847" i="10" s="1"/>
  <c r="P2847" i="10"/>
  <c r="R2847" i="10"/>
  <c r="G2847" i="10" s="1"/>
  <c r="Q2847" i="10"/>
  <c r="D2848" i="10"/>
  <c r="L2847" i="10"/>
  <c r="M2847" i="10"/>
  <c r="O2847" i="10"/>
  <c r="J2847" i="10"/>
  <c r="N2847" i="10"/>
  <c r="K2847" i="10"/>
  <c r="I2847" i="10"/>
  <c r="T2846" i="10"/>
  <c r="U2846" i="10" s="1"/>
  <c r="V2846" i="10" s="1"/>
  <c r="W2846" i="10" s="1"/>
  <c r="X2846" i="10" s="1"/>
  <c r="Y2846" i="10" s="1"/>
  <c r="Z2846" i="10" s="1"/>
  <c r="AA2846" i="10" s="1"/>
  <c r="AB2846" i="10" s="1"/>
  <c r="AC2846" i="10" s="1"/>
  <c r="H2848" i="10" l="1"/>
  <c r="S2848" i="10" s="1"/>
  <c r="J2848" i="10"/>
  <c r="N2848" i="10"/>
  <c r="L2848" i="10"/>
  <c r="Q2848" i="10"/>
  <c r="M2848" i="10"/>
  <c r="K2848" i="10"/>
  <c r="P2848" i="10"/>
  <c r="O2848" i="10"/>
  <c r="I2848" i="10"/>
  <c r="D2849" i="10"/>
  <c r="R2848" i="10"/>
  <c r="G2848" i="10" s="1"/>
  <c r="T2847" i="10"/>
  <c r="U2847" i="10" s="1"/>
  <c r="V2847" i="10" s="1"/>
  <c r="W2847" i="10" s="1"/>
  <c r="X2847" i="10" s="1"/>
  <c r="Y2847" i="10" s="1"/>
  <c r="Z2847" i="10" s="1"/>
  <c r="AA2847" i="10" s="1"/>
  <c r="AB2847" i="10" s="1"/>
  <c r="AC2847" i="10" s="1"/>
  <c r="H2849" i="10" l="1"/>
  <c r="S2849" i="10" s="1"/>
  <c r="M2849" i="10"/>
  <c r="L2849" i="10"/>
  <c r="Q2849" i="10"/>
  <c r="J2849" i="10"/>
  <c r="D2850" i="10"/>
  <c r="R2849" i="10"/>
  <c r="G2849" i="10" s="1"/>
  <c r="I2849" i="10"/>
  <c r="P2849" i="10"/>
  <c r="O2849" i="10"/>
  <c r="K2849" i="10"/>
  <c r="N2849" i="10"/>
  <c r="T2848" i="10"/>
  <c r="U2848" i="10" s="1"/>
  <c r="V2848" i="10" s="1"/>
  <c r="W2848" i="10" s="1"/>
  <c r="X2848" i="10" s="1"/>
  <c r="Y2848" i="10" s="1"/>
  <c r="Z2848" i="10" s="1"/>
  <c r="AA2848" i="10" s="1"/>
  <c r="AB2848" i="10" s="1"/>
  <c r="AC2848" i="10" s="1"/>
  <c r="K2850" i="10" l="1"/>
  <c r="L2850" i="10"/>
  <c r="N2850" i="10"/>
  <c r="Q2850" i="10"/>
  <c r="J2850" i="10"/>
  <c r="O2850" i="10"/>
  <c r="H2850" i="10"/>
  <c r="S2850" i="10" s="1"/>
  <c r="I2850" i="10"/>
  <c r="M2850" i="10"/>
  <c r="R2850" i="10"/>
  <c r="G2850" i="10" s="1"/>
  <c r="D2851" i="10"/>
  <c r="P2850" i="10"/>
  <c r="T2849" i="10"/>
  <c r="U2849" i="10" s="1"/>
  <c r="V2849" i="10" s="1"/>
  <c r="W2849" i="10" s="1"/>
  <c r="X2849" i="10" s="1"/>
  <c r="Y2849" i="10" s="1"/>
  <c r="Z2849" i="10" s="1"/>
  <c r="AA2849" i="10" s="1"/>
  <c r="AB2849" i="10" s="1"/>
  <c r="AC2849" i="10" s="1"/>
  <c r="T2850" i="10" l="1"/>
  <c r="U2850" i="10" s="1"/>
  <c r="V2850" i="10" s="1"/>
  <c r="W2850" i="10" s="1"/>
  <c r="X2850" i="10" s="1"/>
  <c r="Y2850" i="10" s="1"/>
  <c r="Z2850" i="10" s="1"/>
  <c r="AA2850" i="10" s="1"/>
  <c r="AB2850" i="10" s="1"/>
  <c r="AC2850" i="10" s="1"/>
  <c r="H2851" i="10"/>
  <c r="S2851" i="10" s="1"/>
  <c r="K2851" i="10"/>
  <c r="R2851" i="10"/>
  <c r="G2851" i="10" s="1"/>
  <c r="M2851" i="10"/>
  <c r="I2851" i="10"/>
  <c r="D2852" i="10"/>
  <c r="L2851" i="10"/>
  <c r="N2851" i="10"/>
  <c r="Q2851" i="10"/>
  <c r="O2851" i="10"/>
  <c r="J2851" i="10"/>
  <c r="P2851" i="10"/>
  <c r="T2851" i="10" l="1"/>
  <c r="U2851" i="10" s="1"/>
  <c r="V2851" i="10" s="1"/>
  <c r="W2851" i="10" s="1"/>
  <c r="X2851" i="10" s="1"/>
  <c r="Y2851" i="10" s="1"/>
  <c r="Z2851" i="10" s="1"/>
  <c r="AA2851" i="10" s="1"/>
  <c r="AB2851" i="10" s="1"/>
  <c r="AC2851" i="10" s="1"/>
  <c r="H2852" i="10"/>
  <c r="S2852" i="10" s="1"/>
  <c r="O2852" i="10"/>
  <c r="L2852" i="10"/>
  <c r="P2852" i="10"/>
  <c r="I2852" i="10"/>
  <c r="M2852" i="10"/>
  <c r="J2852" i="10"/>
  <c r="R2852" i="10"/>
  <c r="G2852" i="10" s="1"/>
  <c r="K2852" i="10"/>
  <c r="Q2852" i="10"/>
  <c r="D2853" i="10"/>
  <c r="N2852" i="10"/>
  <c r="H2853" i="10" l="1"/>
  <c r="S2853" i="10" s="1"/>
  <c r="J2853" i="10"/>
  <c r="Q2853" i="10"/>
  <c r="K2853" i="10"/>
  <c r="O2853" i="10"/>
  <c r="N2853" i="10"/>
  <c r="L2853" i="10"/>
  <c r="M2853" i="10"/>
  <c r="I2853" i="10"/>
  <c r="D2854" i="10"/>
  <c r="P2853" i="10"/>
  <c r="R2853" i="10"/>
  <c r="G2853" i="10" s="1"/>
  <c r="T2852" i="10"/>
  <c r="U2852" i="10" s="1"/>
  <c r="V2852" i="10" s="1"/>
  <c r="W2852" i="10" s="1"/>
  <c r="X2852" i="10" s="1"/>
  <c r="Y2852" i="10" s="1"/>
  <c r="Z2852" i="10" s="1"/>
  <c r="AA2852" i="10" s="1"/>
  <c r="AB2852" i="10" s="1"/>
  <c r="AC2852" i="10" s="1"/>
  <c r="O2854" i="10" l="1"/>
  <c r="I2854" i="10"/>
  <c r="M2854" i="10"/>
  <c r="N2854" i="10"/>
  <c r="K2854" i="10"/>
  <c r="D2855" i="10"/>
  <c r="J2854" i="10"/>
  <c r="R2854" i="10"/>
  <c r="G2854" i="10" s="1"/>
  <c r="L2854" i="10"/>
  <c r="H2854" i="10"/>
  <c r="S2854" i="10" s="1"/>
  <c r="Q2854" i="10"/>
  <c r="P2854" i="10"/>
  <c r="T2853" i="10"/>
  <c r="U2853" i="10" s="1"/>
  <c r="V2853" i="10" s="1"/>
  <c r="W2853" i="10" s="1"/>
  <c r="X2853" i="10" s="1"/>
  <c r="Y2853" i="10" s="1"/>
  <c r="Z2853" i="10" s="1"/>
  <c r="AA2853" i="10" s="1"/>
  <c r="AB2853" i="10" s="1"/>
  <c r="AC2853" i="10" s="1"/>
  <c r="K2855" i="10" l="1"/>
  <c r="O2855" i="10"/>
  <c r="P2855" i="10"/>
  <c r="Q2855" i="10"/>
  <c r="J2855" i="10"/>
  <c r="D2856" i="10"/>
  <c r="N2855" i="10"/>
  <c r="R2855" i="10"/>
  <c r="G2855" i="10" s="1"/>
  <c r="H2855" i="10"/>
  <c r="S2855" i="10" s="1"/>
  <c r="L2855" i="10"/>
  <c r="I2855" i="10"/>
  <c r="M2855" i="10"/>
  <c r="T2854" i="10"/>
  <c r="U2854" i="10" s="1"/>
  <c r="V2854" i="10" s="1"/>
  <c r="W2854" i="10" s="1"/>
  <c r="X2854" i="10" s="1"/>
  <c r="Y2854" i="10" s="1"/>
  <c r="Z2854" i="10" s="1"/>
  <c r="AA2854" i="10" s="1"/>
  <c r="AB2854" i="10" s="1"/>
  <c r="AC2854" i="10" s="1"/>
  <c r="D2857" i="10" l="1"/>
  <c r="O2856" i="10"/>
  <c r="K2856" i="10"/>
  <c r="M2856" i="10"/>
  <c r="Q2856" i="10"/>
  <c r="P2856" i="10"/>
  <c r="I2856" i="10"/>
  <c r="H2856" i="10"/>
  <c r="S2856" i="10" s="1"/>
  <c r="J2856" i="10"/>
  <c r="R2856" i="10"/>
  <c r="G2856" i="10" s="1"/>
  <c r="L2856" i="10"/>
  <c r="N2856" i="10"/>
  <c r="T2855" i="10"/>
  <c r="U2855" i="10" s="1"/>
  <c r="V2855" i="10" s="1"/>
  <c r="W2855" i="10" s="1"/>
  <c r="X2855" i="10" s="1"/>
  <c r="Y2855" i="10" s="1"/>
  <c r="Z2855" i="10" s="1"/>
  <c r="AA2855" i="10" s="1"/>
  <c r="AB2855" i="10" s="1"/>
  <c r="AC2855" i="10" s="1"/>
  <c r="H2857" i="10" l="1"/>
  <c r="S2857" i="10" s="1"/>
  <c r="N2857" i="10"/>
  <c r="I2857" i="10"/>
  <c r="J2857" i="10"/>
  <c r="M2857" i="10"/>
  <c r="L2857" i="10"/>
  <c r="D2858" i="10"/>
  <c r="R2857" i="10"/>
  <c r="G2857" i="10" s="1"/>
  <c r="Q2857" i="10"/>
  <c r="O2857" i="10"/>
  <c r="K2857" i="10"/>
  <c r="P2857" i="10"/>
  <c r="T2856" i="10"/>
  <c r="U2856" i="10" s="1"/>
  <c r="V2856" i="10" s="1"/>
  <c r="W2856" i="10" s="1"/>
  <c r="X2856" i="10" s="1"/>
  <c r="Y2856" i="10" s="1"/>
  <c r="Z2856" i="10" s="1"/>
  <c r="AA2856" i="10" s="1"/>
  <c r="AB2856" i="10" s="1"/>
  <c r="AC2856" i="10" s="1"/>
  <c r="T2857" i="10" l="1"/>
  <c r="U2857" i="10" s="1"/>
  <c r="V2857" i="10" s="1"/>
  <c r="W2857" i="10" s="1"/>
  <c r="X2857" i="10" s="1"/>
  <c r="Y2857" i="10" s="1"/>
  <c r="Z2857" i="10" s="1"/>
  <c r="AA2857" i="10" s="1"/>
  <c r="AB2857" i="10" s="1"/>
  <c r="AC2857" i="10" s="1"/>
  <c r="D2859" i="10"/>
  <c r="I2858" i="10"/>
  <c r="H2858" i="10"/>
  <c r="S2858" i="10" s="1"/>
  <c r="L2858" i="10"/>
  <c r="N2858" i="10"/>
  <c r="M2858" i="10"/>
  <c r="O2858" i="10"/>
  <c r="Q2858" i="10"/>
  <c r="P2858" i="10"/>
  <c r="J2858" i="10"/>
  <c r="K2858" i="10"/>
  <c r="R2858" i="10"/>
  <c r="G2858" i="10" s="1"/>
  <c r="T2858" i="10" l="1"/>
  <c r="U2858" i="10" s="1"/>
  <c r="V2858" i="10" s="1"/>
  <c r="W2858" i="10" s="1"/>
  <c r="X2858" i="10" s="1"/>
  <c r="Y2858" i="10" s="1"/>
  <c r="Z2858" i="10" s="1"/>
  <c r="AA2858" i="10" s="1"/>
  <c r="AB2858" i="10" s="1"/>
  <c r="AC2858" i="10" s="1"/>
  <c r="H2859" i="10"/>
  <c r="S2859" i="10" s="1"/>
  <c r="O2859" i="10"/>
  <c r="P2859" i="10"/>
  <c r="Q2859" i="10"/>
  <c r="L2859" i="10"/>
  <c r="J2859" i="10"/>
  <c r="D2860" i="10"/>
  <c r="R2859" i="10"/>
  <c r="G2859" i="10" s="1"/>
  <c r="K2859" i="10"/>
  <c r="I2859" i="10"/>
  <c r="M2859" i="10"/>
  <c r="N2859" i="10"/>
  <c r="T2859" i="10" l="1"/>
  <c r="U2859" i="10" s="1"/>
  <c r="V2859" i="10" s="1"/>
  <c r="W2859" i="10" s="1"/>
  <c r="X2859" i="10" s="1"/>
  <c r="Y2859" i="10" s="1"/>
  <c r="Z2859" i="10" s="1"/>
  <c r="AA2859" i="10" s="1"/>
  <c r="AB2859" i="10" s="1"/>
  <c r="AC2859" i="10" s="1"/>
  <c r="H2860" i="10"/>
  <c r="S2860" i="10" s="1"/>
  <c r="D2861" i="10"/>
  <c r="N2860" i="10"/>
  <c r="M2860" i="10"/>
  <c r="J2860" i="10"/>
  <c r="Q2860" i="10"/>
  <c r="K2860" i="10"/>
  <c r="R2860" i="10"/>
  <c r="G2860" i="10" s="1"/>
  <c r="I2860" i="10"/>
  <c r="P2860" i="10"/>
  <c r="L2860" i="10"/>
  <c r="O2860" i="10"/>
  <c r="J2861" i="10" l="1"/>
  <c r="H2861" i="10"/>
  <c r="S2861" i="10" s="1"/>
  <c r="Q2861" i="10"/>
  <c r="N2861" i="10"/>
  <c r="L2861" i="10"/>
  <c r="O2861" i="10"/>
  <c r="D2862" i="10"/>
  <c r="R2861" i="10"/>
  <c r="G2861" i="10" s="1"/>
  <c r="M2861" i="10"/>
  <c r="K2861" i="10"/>
  <c r="I2861" i="10"/>
  <c r="P2861" i="10"/>
  <c r="T2860" i="10"/>
  <c r="U2860" i="10" s="1"/>
  <c r="V2860" i="10" s="1"/>
  <c r="W2860" i="10" s="1"/>
  <c r="X2860" i="10" s="1"/>
  <c r="Y2860" i="10" s="1"/>
  <c r="Z2860" i="10" s="1"/>
  <c r="AA2860" i="10" s="1"/>
  <c r="AB2860" i="10" s="1"/>
  <c r="AC2860" i="10" s="1"/>
  <c r="H2862" i="10" l="1"/>
  <c r="S2862" i="10" s="1"/>
  <c r="D2863" i="10"/>
  <c r="R2862" i="10"/>
  <c r="G2862" i="10" s="1"/>
  <c r="P2862" i="10"/>
  <c r="I2862" i="10"/>
  <c r="L2862" i="10"/>
  <c r="O2862" i="10"/>
  <c r="K2862" i="10"/>
  <c r="Q2862" i="10"/>
  <c r="M2862" i="10"/>
  <c r="J2862" i="10"/>
  <c r="N2862" i="10"/>
  <c r="T2861" i="10"/>
  <c r="U2861" i="10" s="1"/>
  <c r="V2861" i="10" s="1"/>
  <c r="W2861" i="10" s="1"/>
  <c r="X2861" i="10" s="1"/>
  <c r="Y2861" i="10" s="1"/>
  <c r="Z2861" i="10" s="1"/>
  <c r="AA2861" i="10" s="1"/>
  <c r="AB2861" i="10" s="1"/>
  <c r="AC2861" i="10" s="1"/>
  <c r="I2863" i="10" l="1"/>
  <c r="O2863" i="10"/>
  <c r="N2863" i="10"/>
  <c r="P2863" i="10"/>
  <c r="Q2863" i="10"/>
  <c r="D2864" i="10"/>
  <c r="L2863" i="10"/>
  <c r="H2863" i="10"/>
  <c r="S2863" i="10" s="1"/>
  <c r="K2863" i="10"/>
  <c r="J2863" i="10"/>
  <c r="M2863" i="10"/>
  <c r="R2863" i="10"/>
  <c r="G2863" i="10" s="1"/>
  <c r="T2862" i="10"/>
  <c r="U2862" i="10" s="1"/>
  <c r="V2862" i="10" s="1"/>
  <c r="W2862" i="10" s="1"/>
  <c r="X2862" i="10" s="1"/>
  <c r="Y2862" i="10" s="1"/>
  <c r="Z2862" i="10" s="1"/>
  <c r="AA2862" i="10" s="1"/>
  <c r="AB2862" i="10" s="1"/>
  <c r="AC2862" i="10" s="1"/>
  <c r="H2864" i="10" l="1"/>
  <c r="S2864" i="10" s="1"/>
  <c r="R2864" i="10"/>
  <c r="G2864" i="10" s="1"/>
  <c r="Q2864" i="10"/>
  <c r="L2864" i="10"/>
  <c r="D2865" i="10"/>
  <c r="P2864" i="10"/>
  <c r="I2864" i="10"/>
  <c r="K2864" i="10"/>
  <c r="J2864" i="10"/>
  <c r="M2864" i="10"/>
  <c r="N2864" i="10"/>
  <c r="O2864" i="10"/>
  <c r="T2863" i="10"/>
  <c r="U2863" i="10" s="1"/>
  <c r="V2863" i="10" s="1"/>
  <c r="W2863" i="10" s="1"/>
  <c r="X2863" i="10" s="1"/>
  <c r="Y2863" i="10" s="1"/>
  <c r="Z2863" i="10" s="1"/>
  <c r="AA2863" i="10" s="1"/>
  <c r="AB2863" i="10" s="1"/>
  <c r="AC2863" i="10" s="1"/>
  <c r="I2865" i="10" l="1"/>
  <c r="L2865" i="10"/>
  <c r="O2865" i="10"/>
  <c r="D2866" i="10"/>
  <c r="J2865" i="10"/>
  <c r="Q2865" i="10"/>
  <c r="H2865" i="10"/>
  <c r="S2865" i="10" s="1"/>
  <c r="N2865" i="10"/>
  <c r="R2865" i="10"/>
  <c r="G2865" i="10" s="1"/>
  <c r="K2865" i="10"/>
  <c r="P2865" i="10"/>
  <c r="M2865" i="10"/>
  <c r="T2864" i="10"/>
  <c r="U2864" i="10" s="1"/>
  <c r="V2864" i="10" s="1"/>
  <c r="W2864" i="10" s="1"/>
  <c r="X2864" i="10" s="1"/>
  <c r="Y2864" i="10" s="1"/>
  <c r="Z2864" i="10" s="1"/>
  <c r="AA2864" i="10" s="1"/>
  <c r="AB2864" i="10" s="1"/>
  <c r="AC2864" i="10" s="1"/>
  <c r="T2865" i="10" l="1"/>
  <c r="U2865" i="10" s="1"/>
  <c r="V2865" i="10" s="1"/>
  <c r="W2865" i="10" s="1"/>
  <c r="X2865" i="10" s="1"/>
  <c r="Y2865" i="10" s="1"/>
  <c r="Z2865" i="10" s="1"/>
  <c r="AA2865" i="10" s="1"/>
  <c r="AB2865" i="10" s="1"/>
  <c r="AC2865" i="10" s="1"/>
  <c r="H2866" i="10"/>
  <c r="S2866" i="10" s="1"/>
  <c r="J2866" i="10"/>
  <c r="P2866" i="10"/>
  <c r="N2866" i="10"/>
  <c r="I2866" i="10"/>
  <c r="Q2866" i="10"/>
  <c r="K2866" i="10"/>
  <c r="R2866" i="10"/>
  <c r="G2866" i="10" s="1"/>
  <c r="L2866" i="10"/>
  <c r="D2867" i="10"/>
  <c r="O2866" i="10"/>
  <c r="M2866" i="10"/>
  <c r="H2867" i="10" l="1"/>
  <c r="S2867" i="10" s="1"/>
  <c r="R2867" i="10"/>
  <c r="G2867" i="10" s="1"/>
  <c r="D2868" i="10"/>
  <c r="Q2867" i="10"/>
  <c r="L2867" i="10"/>
  <c r="P2867" i="10"/>
  <c r="J2867" i="10"/>
  <c r="M2867" i="10"/>
  <c r="I2867" i="10"/>
  <c r="K2867" i="10"/>
  <c r="N2867" i="10"/>
  <c r="O2867" i="10"/>
  <c r="T2866" i="10"/>
  <c r="U2866" i="10" s="1"/>
  <c r="V2866" i="10" s="1"/>
  <c r="W2866" i="10" s="1"/>
  <c r="X2866" i="10" s="1"/>
  <c r="Y2866" i="10" s="1"/>
  <c r="Z2866" i="10" s="1"/>
  <c r="AA2866" i="10" s="1"/>
  <c r="AB2866" i="10" s="1"/>
  <c r="AC2866" i="10" s="1"/>
  <c r="H2868" i="10" l="1"/>
  <c r="S2868" i="10" s="1"/>
  <c r="N2868" i="10"/>
  <c r="I2868" i="10"/>
  <c r="O2868" i="10"/>
  <c r="Q2868" i="10"/>
  <c r="L2868" i="10"/>
  <c r="P2868" i="10"/>
  <c r="R2868" i="10"/>
  <c r="G2868" i="10" s="1"/>
  <c r="K2868" i="10"/>
  <c r="D2869" i="10"/>
  <c r="M2868" i="10"/>
  <c r="J2868" i="10"/>
  <c r="T2867" i="10"/>
  <c r="U2867" i="10" s="1"/>
  <c r="V2867" i="10" s="1"/>
  <c r="W2867" i="10" s="1"/>
  <c r="X2867" i="10" s="1"/>
  <c r="Y2867" i="10" s="1"/>
  <c r="Z2867" i="10" s="1"/>
  <c r="AA2867" i="10" s="1"/>
  <c r="AB2867" i="10" s="1"/>
  <c r="AC2867" i="10" s="1"/>
  <c r="J2869" i="10" l="1"/>
  <c r="I2869" i="10"/>
  <c r="D2870" i="10"/>
  <c r="K2869" i="10"/>
  <c r="H2869" i="10"/>
  <c r="S2869" i="10" s="1"/>
  <c r="N2869" i="10"/>
  <c r="M2869" i="10"/>
  <c r="P2869" i="10"/>
  <c r="R2869" i="10"/>
  <c r="G2869" i="10" s="1"/>
  <c r="O2869" i="10"/>
  <c r="Q2869" i="10"/>
  <c r="L2869" i="10"/>
  <c r="T2868" i="10"/>
  <c r="U2868" i="10" s="1"/>
  <c r="V2868" i="10" s="1"/>
  <c r="W2868" i="10" s="1"/>
  <c r="X2868" i="10" s="1"/>
  <c r="Y2868" i="10" s="1"/>
  <c r="Z2868" i="10" s="1"/>
  <c r="AA2868" i="10" s="1"/>
  <c r="AB2868" i="10" s="1"/>
  <c r="AC2868" i="10" s="1"/>
  <c r="T2869" i="10" l="1"/>
  <c r="U2869" i="10" s="1"/>
  <c r="V2869" i="10" s="1"/>
  <c r="W2869" i="10" s="1"/>
  <c r="X2869" i="10" s="1"/>
  <c r="Y2869" i="10" s="1"/>
  <c r="Z2869" i="10" s="1"/>
  <c r="AA2869" i="10" s="1"/>
  <c r="AB2869" i="10" s="1"/>
  <c r="AC2869" i="10" s="1"/>
  <c r="N2870" i="10"/>
  <c r="R2870" i="10"/>
  <c r="G2870" i="10" s="1"/>
  <c r="D2871" i="10"/>
  <c r="I2870" i="10"/>
  <c r="O2870" i="10"/>
  <c r="H2870" i="10"/>
  <c r="S2870" i="10" s="1"/>
  <c r="P2870" i="10"/>
  <c r="M2870" i="10"/>
  <c r="J2870" i="10"/>
  <c r="L2870" i="10"/>
  <c r="Q2870" i="10"/>
  <c r="K2870" i="10"/>
  <c r="H2871" i="10" l="1"/>
  <c r="S2871" i="10" s="1"/>
  <c r="J2871" i="10"/>
  <c r="Q2871" i="10"/>
  <c r="L2871" i="10"/>
  <c r="O2871" i="10"/>
  <c r="N2871" i="10"/>
  <c r="K2871" i="10"/>
  <c r="D2872" i="10"/>
  <c r="R2871" i="10"/>
  <c r="G2871" i="10" s="1"/>
  <c r="P2871" i="10"/>
  <c r="I2871" i="10"/>
  <c r="M2871" i="10"/>
  <c r="T2870" i="10"/>
  <c r="U2870" i="10" s="1"/>
  <c r="V2870" i="10" s="1"/>
  <c r="W2870" i="10" s="1"/>
  <c r="X2870" i="10" s="1"/>
  <c r="Y2870" i="10" s="1"/>
  <c r="Z2870" i="10" s="1"/>
  <c r="AA2870" i="10" s="1"/>
  <c r="AB2870" i="10" s="1"/>
  <c r="AC2870" i="10" s="1"/>
  <c r="T2871" i="10" l="1"/>
  <c r="U2871" i="10" s="1"/>
  <c r="V2871" i="10" s="1"/>
  <c r="W2871" i="10" s="1"/>
  <c r="X2871" i="10" s="1"/>
  <c r="Y2871" i="10" s="1"/>
  <c r="Z2871" i="10" s="1"/>
  <c r="AA2871" i="10" s="1"/>
  <c r="AB2871" i="10" s="1"/>
  <c r="AC2871" i="10" s="1"/>
  <c r="P2872" i="10"/>
  <c r="D2873" i="10"/>
  <c r="I2872" i="10"/>
  <c r="H2872" i="10"/>
  <c r="S2872" i="10" s="1"/>
  <c r="K2872" i="10"/>
  <c r="Q2872" i="10"/>
  <c r="J2872" i="10"/>
  <c r="L2872" i="10"/>
  <c r="R2872" i="10"/>
  <c r="G2872" i="10" s="1"/>
  <c r="O2872" i="10"/>
  <c r="M2872" i="10"/>
  <c r="N2872" i="10"/>
  <c r="T2872" i="10" l="1"/>
  <c r="U2872" i="10" s="1"/>
  <c r="V2872" i="10" s="1"/>
  <c r="W2872" i="10" s="1"/>
  <c r="X2872" i="10" s="1"/>
  <c r="Y2872" i="10" s="1"/>
  <c r="Z2872" i="10" s="1"/>
  <c r="AA2872" i="10" s="1"/>
  <c r="AB2872" i="10" s="1"/>
  <c r="AC2872" i="10" s="1"/>
  <c r="H2873" i="10"/>
  <c r="S2873" i="10" s="1"/>
  <c r="R2873" i="10"/>
  <c r="G2873" i="10" s="1"/>
  <c r="L2873" i="10"/>
  <c r="O2873" i="10"/>
  <c r="P2873" i="10"/>
  <c r="Q2873" i="10"/>
  <c r="M2873" i="10"/>
  <c r="J2873" i="10"/>
  <c r="D2874" i="10"/>
  <c r="I2873" i="10"/>
  <c r="K2873" i="10"/>
  <c r="N2873" i="10"/>
  <c r="T2873" i="10" l="1"/>
  <c r="U2873" i="10" s="1"/>
  <c r="V2873" i="10" s="1"/>
  <c r="W2873" i="10" s="1"/>
  <c r="X2873" i="10" s="1"/>
  <c r="Y2873" i="10" s="1"/>
  <c r="Z2873" i="10" s="1"/>
  <c r="AA2873" i="10" s="1"/>
  <c r="AB2873" i="10" s="1"/>
  <c r="AC2873" i="10" s="1"/>
  <c r="P2874" i="10"/>
  <c r="D2875" i="10"/>
  <c r="M2874" i="10"/>
  <c r="H2874" i="10"/>
  <c r="S2874" i="10" s="1"/>
  <c r="N2874" i="10"/>
  <c r="K2874" i="10"/>
  <c r="R2874" i="10"/>
  <c r="G2874" i="10" s="1"/>
  <c r="L2874" i="10"/>
  <c r="I2874" i="10"/>
  <c r="Q2874" i="10"/>
  <c r="O2874" i="10"/>
  <c r="J2874" i="10"/>
  <c r="T2874" i="10" l="1"/>
  <c r="U2874" i="10" s="1"/>
  <c r="V2874" i="10" s="1"/>
  <c r="W2874" i="10" s="1"/>
  <c r="X2874" i="10" s="1"/>
  <c r="Y2874" i="10" s="1"/>
  <c r="Z2874" i="10" s="1"/>
  <c r="AA2874" i="10" s="1"/>
  <c r="AB2874" i="10" s="1"/>
  <c r="AC2874" i="10" s="1"/>
  <c r="H2875" i="10"/>
  <c r="S2875" i="10" s="1"/>
  <c r="K2875" i="10"/>
  <c r="N2875" i="10"/>
  <c r="M2875" i="10"/>
  <c r="R2875" i="10"/>
  <c r="G2875" i="10" s="1"/>
  <c r="Q2875" i="10"/>
  <c r="I2875" i="10"/>
  <c r="D2876" i="10"/>
  <c r="L2875" i="10"/>
  <c r="J2875" i="10"/>
  <c r="O2875" i="10"/>
  <c r="P2875" i="10"/>
  <c r="T2875" i="10" l="1"/>
  <c r="U2875" i="10" s="1"/>
  <c r="V2875" i="10" s="1"/>
  <c r="W2875" i="10" s="1"/>
  <c r="X2875" i="10" s="1"/>
  <c r="Y2875" i="10" s="1"/>
  <c r="Z2875" i="10" s="1"/>
  <c r="AA2875" i="10" s="1"/>
  <c r="AB2875" i="10" s="1"/>
  <c r="AC2875" i="10" s="1"/>
  <c r="H2876" i="10"/>
  <c r="S2876" i="10" s="1"/>
  <c r="Q2876" i="10"/>
  <c r="D2877" i="10"/>
  <c r="M2876" i="10"/>
  <c r="K2876" i="10"/>
  <c r="P2876" i="10"/>
  <c r="J2876" i="10"/>
  <c r="N2876" i="10"/>
  <c r="R2876" i="10"/>
  <c r="G2876" i="10" s="1"/>
  <c r="I2876" i="10"/>
  <c r="L2876" i="10"/>
  <c r="O2876" i="10"/>
  <c r="P2877" i="10" l="1"/>
  <c r="J2877" i="10"/>
  <c r="L2877" i="10"/>
  <c r="O2877" i="10"/>
  <c r="R2877" i="10"/>
  <c r="G2877" i="10" s="1"/>
  <c r="M2877" i="10"/>
  <c r="D2878" i="10"/>
  <c r="I2877" i="10"/>
  <c r="H2877" i="10"/>
  <c r="S2877" i="10" s="1"/>
  <c r="K2877" i="10"/>
  <c r="Q2877" i="10"/>
  <c r="N2877" i="10"/>
  <c r="T2876" i="10"/>
  <c r="U2876" i="10" s="1"/>
  <c r="V2876" i="10" s="1"/>
  <c r="W2876" i="10" s="1"/>
  <c r="X2876" i="10" s="1"/>
  <c r="Y2876" i="10" s="1"/>
  <c r="Z2876" i="10" s="1"/>
  <c r="AA2876" i="10" s="1"/>
  <c r="AB2876" i="10" s="1"/>
  <c r="AC2876" i="10" s="1"/>
  <c r="L2878" i="10" l="1"/>
  <c r="D2879" i="10"/>
  <c r="O2878" i="10"/>
  <c r="H2878" i="10"/>
  <c r="S2878" i="10" s="1"/>
  <c r="P2878" i="10"/>
  <c r="Q2878" i="10"/>
  <c r="I2878" i="10"/>
  <c r="M2878" i="10"/>
  <c r="R2878" i="10"/>
  <c r="G2878" i="10" s="1"/>
  <c r="K2878" i="10"/>
  <c r="J2878" i="10"/>
  <c r="N2878" i="10"/>
  <c r="T2877" i="10"/>
  <c r="U2877" i="10" s="1"/>
  <c r="V2877" i="10" s="1"/>
  <c r="W2877" i="10" s="1"/>
  <c r="X2877" i="10" s="1"/>
  <c r="Y2877" i="10" s="1"/>
  <c r="Z2877" i="10" s="1"/>
  <c r="AA2877" i="10" s="1"/>
  <c r="AB2877" i="10" s="1"/>
  <c r="AC2877" i="10" s="1"/>
  <c r="T2878" i="10" l="1"/>
  <c r="U2878" i="10" s="1"/>
  <c r="V2878" i="10" s="1"/>
  <c r="W2878" i="10" s="1"/>
  <c r="X2878" i="10" s="1"/>
  <c r="Y2878" i="10" s="1"/>
  <c r="Z2878" i="10" s="1"/>
  <c r="AA2878" i="10" s="1"/>
  <c r="AB2878" i="10" s="1"/>
  <c r="AC2878" i="10" s="1"/>
  <c r="H2879" i="10"/>
  <c r="S2879" i="10" s="1"/>
  <c r="R2879" i="10"/>
  <c r="G2879" i="10" s="1"/>
  <c r="O2879" i="10"/>
  <c r="I2879" i="10"/>
  <c r="K2879" i="10"/>
  <c r="P2879" i="10"/>
  <c r="N2879" i="10"/>
  <c r="M2879" i="10"/>
  <c r="D2880" i="10"/>
  <c r="J2879" i="10"/>
  <c r="Q2879" i="10"/>
  <c r="L2879" i="10"/>
  <c r="H2880" i="10" l="1"/>
  <c r="S2880" i="10" s="1"/>
  <c r="P2880" i="10"/>
  <c r="D2881" i="10"/>
  <c r="M2880" i="10"/>
  <c r="K2880" i="10"/>
  <c r="N2880" i="10"/>
  <c r="L2880" i="10"/>
  <c r="Q2880" i="10"/>
  <c r="J2880" i="10"/>
  <c r="R2880" i="10"/>
  <c r="G2880" i="10" s="1"/>
  <c r="I2880" i="10"/>
  <c r="O2880" i="10"/>
  <c r="T2879" i="10"/>
  <c r="U2879" i="10" s="1"/>
  <c r="V2879" i="10" s="1"/>
  <c r="W2879" i="10" s="1"/>
  <c r="X2879" i="10" s="1"/>
  <c r="Y2879" i="10" s="1"/>
  <c r="Z2879" i="10" s="1"/>
  <c r="AA2879" i="10" s="1"/>
  <c r="AB2879" i="10" s="1"/>
  <c r="AC2879" i="10" s="1"/>
  <c r="D2882" i="10" l="1"/>
  <c r="R2881" i="10"/>
  <c r="G2881" i="10" s="1"/>
  <c r="K2881" i="10"/>
  <c r="L2881" i="10"/>
  <c r="H2881" i="10"/>
  <c r="S2881" i="10" s="1"/>
  <c r="N2881" i="10"/>
  <c r="M2881" i="10"/>
  <c r="P2881" i="10"/>
  <c r="I2881" i="10"/>
  <c r="Q2881" i="10"/>
  <c r="O2881" i="10"/>
  <c r="J2881" i="10"/>
  <c r="T2880" i="10"/>
  <c r="U2880" i="10" s="1"/>
  <c r="V2880" i="10" s="1"/>
  <c r="W2880" i="10" s="1"/>
  <c r="X2880" i="10" s="1"/>
  <c r="Y2880" i="10" s="1"/>
  <c r="Z2880" i="10" s="1"/>
  <c r="AA2880" i="10" s="1"/>
  <c r="AB2880" i="10" s="1"/>
  <c r="AC2880" i="10" s="1"/>
  <c r="T2881" i="10" l="1"/>
  <c r="U2881" i="10" s="1"/>
  <c r="V2881" i="10" s="1"/>
  <c r="W2881" i="10" s="1"/>
  <c r="X2881" i="10" s="1"/>
  <c r="Y2881" i="10" s="1"/>
  <c r="Z2881" i="10" s="1"/>
  <c r="AA2881" i="10" s="1"/>
  <c r="AB2881" i="10" s="1"/>
  <c r="AC2881" i="10" s="1"/>
  <c r="H2882" i="10"/>
  <c r="S2882" i="10" s="1"/>
  <c r="P2882" i="10"/>
  <c r="Q2882" i="10"/>
  <c r="K2882" i="10"/>
  <c r="N2882" i="10"/>
  <c r="D2883" i="10"/>
  <c r="R2882" i="10"/>
  <c r="G2882" i="10" s="1"/>
  <c r="M2882" i="10"/>
  <c r="O2882" i="10"/>
  <c r="L2882" i="10"/>
  <c r="I2882" i="10"/>
  <c r="J2882" i="10"/>
  <c r="T2882" i="10" l="1"/>
  <c r="U2882" i="10" s="1"/>
  <c r="V2882" i="10" s="1"/>
  <c r="W2882" i="10" s="1"/>
  <c r="X2882" i="10" s="1"/>
  <c r="Y2882" i="10" s="1"/>
  <c r="Z2882" i="10" s="1"/>
  <c r="AA2882" i="10" s="1"/>
  <c r="AB2882" i="10" s="1"/>
  <c r="AC2882" i="10" s="1"/>
  <c r="O2883" i="10"/>
  <c r="P2883" i="10"/>
  <c r="L2883" i="10"/>
  <c r="D2884" i="10"/>
  <c r="N2883" i="10"/>
  <c r="R2883" i="10"/>
  <c r="G2883" i="10" s="1"/>
  <c r="K2883" i="10"/>
  <c r="H2883" i="10"/>
  <c r="S2883" i="10" s="1"/>
  <c r="M2883" i="10"/>
  <c r="Q2883" i="10"/>
  <c r="J2883" i="10"/>
  <c r="I2883" i="10"/>
  <c r="T2883" i="10" l="1"/>
  <c r="U2883" i="10" s="1"/>
  <c r="V2883" i="10" s="1"/>
  <c r="W2883" i="10" s="1"/>
  <c r="X2883" i="10" s="1"/>
  <c r="Y2883" i="10" s="1"/>
  <c r="Z2883" i="10" s="1"/>
  <c r="AA2883" i="10" s="1"/>
  <c r="AB2883" i="10" s="1"/>
  <c r="AC2883" i="10" s="1"/>
  <c r="H2884" i="10"/>
  <c r="S2884" i="10" s="1"/>
  <c r="R2884" i="10"/>
  <c r="G2884" i="10" s="1"/>
  <c r="M2884" i="10"/>
  <c r="J2884" i="10"/>
  <c r="Q2884" i="10"/>
  <c r="L2884" i="10"/>
  <c r="P2884" i="10"/>
  <c r="K2884" i="10"/>
  <c r="N2884" i="10"/>
  <c r="O2884" i="10"/>
  <c r="I2884" i="10"/>
  <c r="D2885" i="10"/>
  <c r="H2885" i="10" l="1"/>
  <c r="S2885" i="10" s="1"/>
  <c r="L2885" i="10"/>
  <c r="N2885" i="10"/>
  <c r="P2885" i="10"/>
  <c r="D2886" i="10"/>
  <c r="R2885" i="10"/>
  <c r="G2885" i="10" s="1"/>
  <c r="M2885" i="10"/>
  <c r="Q2885" i="10"/>
  <c r="J2885" i="10"/>
  <c r="O2885" i="10"/>
  <c r="I2885" i="10"/>
  <c r="K2885" i="10"/>
  <c r="T2884" i="10"/>
  <c r="U2884" i="10" s="1"/>
  <c r="V2884" i="10" s="1"/>
  <c r="W2884" i="10" s="1"/>
  <c r="X2884" i="10" s="1"/>
  <c r="Y2884" i="10" s="1"/>
  <c r="Z2884" i="10" s="1"/>
  <c r="AA2884" i="10" s="1"/>
  <c r="AB2884" i="10" s="1"/>
  <c r="AC2884" i="10" s="1"/>
  <c r="H2886" i="10" l="1"/>
  <c r="S2886" i="10" s="1"/>
  <c r="I2886" i="10"/>
  <c r="O2886" i="10"/>
  <c r="R2886" i="10"/>
  <c r="G2886" i="10" s="1"/>
  <c r="J2886" i="10"/>
  <c r="L2886" i="10"/>
  <c r="P2886" i="10"/>
  <c r="Q2886" i="10"/>
  <c r="M2886" i="10"/>
  <c r="N2886" i="10"/>
  <c r="D2887" i="10"/>
  <c r="K2886" i="10"/>
  <c r="T2885" i="10"/>
  <c r="U2885" i="10" s="1"/>
  <c r="V2885" i="10" s="1"/>
  <c r="W2885" i="10" s="1"/>
  <c r="X2885" i="10" s="1"/>
  <c r="Y2885" i="10" s="1"/>
  <c r="Z2885" i="10" s="1"/>
  <c r="AA2885" i="10" s="1"/>
  <c r="AB2885" i="10" s="1"/>
  <c r="AC2885" i="10" s="1"/>
  <c r="H2887" i="10" l="1"/>
  <c r="S2887" i="10" s="1"/>
  <c r="J2887" i="10"/>
  <c r="I2887" i="10"/>
  <c r="M2887" i="10"/>
  <c r="D2888" i="10"/>
  <c r="R2887" i="10"/>
  <c r="G2887" i="10" s="1"/>
  <c r="O2887" i="10"/>
  <c r="L2887" i="10"/>
  <c r="N2887" i="10"/>
  <c r="P2887" i="10"/>
  <c r="Q2887" i="10"/>
  <c r="K2887" i="10"/>
  <c r="T2886" i="10"/>
  <c r="U2886" i="10" s="1"/>
  <c r="V2886" i="10" s="1"/>
  <c r="W2886" i="10" s="1"/>
  <c r="X2886" i="10" s="1"/>
  <c r="Y2886" i="10" s="1"/>
  <c r="Z2886" i="10" s="1"/>
  <c r="AA2886" i="10" s="1"/>
  <c r="AB2886" i="10" s="1"/>
  <c r="AC2886" i="10" s="1"/>
  <c r="T2887" i="10" l="1"/>
  <c r="U2887" i="10" s="1"/>
  <c r="V2887" i="10" s="1"/>
  <c r="W2887" i="10" s="1"/>
  <c r="X2887" i="10" s="1"/>
  <c r="Y2887" i="10" s="1"/>
  <c r="Z2887" i="10" s="1"/>
  <c r="AA2887" i="10" s="1"/>
  <c r="AB2887" i="10" s="1"/>
  <c r="AC2887" i="10" s="1"/>
  <c r="H2888" i="10"/>
  <c r="S2888" i="10" s="1"/>
  <c r="I2888" i="10"/>
  <c r="N2888" i="10"/>
  <c r="O2888" i="10"/>
  <c r="L2888" i="10"/>
  <c r="Q2888" i="10"/>
  <c r="K2888" i="10"/>
  <c r="R2888" i="10"/>
  <c r="G2888" i="10" s="1"/>
  <c r="M2888" i="10"/>
  <c r="P2888" i="10"/>
  <c r="D2889" i="10"/>
  <c r="J2888" i="10"/>
  <c r="H2889" i="10" l="1"/>
  <c r="S2889" i="10" s="1"/>
  <c r="I2889" i="10"/>
  <c r="R2889" i="10"/>
  <c r="G2889" i="10" s="1"/>
  <c r="L2889" i="10"/>
  <c r="D2890" i="10"/>
  <c r="O2889" i="10"/>
  <c r="K2889" i="10"/>
  <c r="M2889" i="10"/>
  <c r="P2889" i="10"/>
  <c r="J2889" i="10"/>
  <c r="Q2889" i="10"/>
  <c r="N2889" i="10"/>
  <c r="T2888" i="10"/>
  <c r="U2888" i="10" s="1"/>
  <c r="V2888" i="10" s="1"/>
  <c r="W2888" i="10" s="1"/>
  <c r="X2888" i="10" s="1"/>
  <c r="Y2888" i="10" s="1"/>
  <c r="Z2888" i="10" s="1"/>
  <c r="AA2888" i="10" s="1"/>
  <c r="AB2888" i="10" s="1"/>
  <c r="AC2888" i="10" s="1"/>
  <c r="H2890" i="10" l="1"/>
  <c r="S2890" i="10" s="1"/>
  <c r="Q2890" i="10"/>
  <c r="K2890" i="10"/>
  <c r="N2890" i="10"/>
  <c r="P2890" i="10"/>
  <c r="L2890" i="10"/>
  <c r="O2890" i="10"/>
  <c r="J2890" i="10"/>
  <c r="M2890" i="10"/>
  <c r="I2890" i="10"/>
  <c r="D2891" i="10"/>
  <c r="R2890" i="10"/>
  <c r="G2890" i="10" s="1"/>
  <c r="T2889" i="10"/>
  <c r="U2889" i="10" s="1"/>
  <c r="V2889" i="10" s="1"/>
  <c r="W2889" i="10" s="1"/>
  <c r="X2889" i="10" s="1"/>
  <c r="Y2889" i="10" s="1"/>
  <c r="Z2889" i="10" s="1"/>
  <c r="AA2889" i="10" s="1"/>
  <c r="AB2889" i="10" s="1"/>
  <c r="AC2889" i="10" s="1"/>
  <c r="L2891" i="10" l="1"/>
  <c r="P2891" i="10"/>
  <c r="J2891" i="10"/>
  <c r="M2891" i="10"/>
  <c r="D2892" i="10"/>
  <c r="N2891" i="10"/>
  <c r="H2891" i="10"/>
  <c r="S2891" i="10" s="1"/>
  <c r="O2891" i="10"/>
  <c r="K2891" i="10"/>
  <c r="R2891" i="10"/>
  <c r="G2891" i="10" s="1"/>
  <c r="I2891" i="10"/>
  <c r="Q2891" i="10"/>
  <c r="T2890" i="10"/>
  <c r="U2890" i="10" s="1"/>
  <c r="V2890" i="10" s="1"/>
  <c r="W2890" i="10" s="1"/>
  <c r="X2890" i="10" s="1"/>
  <c r="Y2890" i="10" s="1"/>
  <c r="Z2890" i="10" s="1"/>
  <c r="AA2890" i="10" s="1"/>
  <c r="AB2890" i="10" s="1"/>
  <c r="AC2890" i="10" s="1"/>
  <c r="H2892" i="10" l="1"/>
  <c r="S2892" i="10" s="1"/>
  <c r="M2892" i="10"/>
  <c r="N2892" i="10"/>
  <c r="R2892" i="10"/>
  <c r="G2892" i="10" s="1"/>
  <c r="K2892" i="10"/>
  <c r="J2892" i="10"/>
  <c r="L2892" i="10"/>
  <c r="Q2892" i="10"/>
  <c r="I2892" i="10"/>
  <c r="O2892" i="10"/>
  <c r="D2893" i="10"/>
  <c r="P2892" i="10"/>
  <c r="T2891" i="10"/>
  <c r="U2891" i="10" s="1"/>
  <c r="V2891" i="10" s="1"/>
  <c r="W2891" i="10" s="1"/>
  <c r="X2891" i="10" s="1"/>
  <c r="Y2891" i="10" s="1"/>
  <c r="Z2891" i="10" s="1"/>
  <c r="AA2891" i="10" s="1"/>
  <c r="AB2891" i="10" s="1"/>
  <c r="AC2891" i="10" s="1"/>
  <c r="H2893" i="10" l="1"/>
  <c r="S2893" i="10" s="1"/>
  <c r="N2893" i="10"/>
  <c r="L2893" i="10"/>
  <c r="R2893" i="10"/>
  <c r="G2893" i="10" s="1"/>
  <c r="K2893" i="10"/>
  <c r="J2893" i="10"/>
  <c r="P2893" i="10"/>
  <c r="I2893" i="10"/>
  <c r="D2894" i="10"/>
  <c r="M2893" i="10"/>
  <c r="O2893" i="10"/>
  <c r="Q2893" i="10"/>
  <c r="T2892" i="10"/>
  <c r="U2892" i="10" s="1"/>
  <c r="V2892" i="10" s="1"/>
  <c r="W2892" i="10" s="1"/>
  <c r="X2892" i="10" s="1"/>
  <c r="Y2892" i="10" s="1"/>
  <c r="Z2892" i="10" s="1"/>
  <c r="AA2892" i="10" s="1"/>
  <c r="AB2892" i="10" s="1"/>
  <c r="AC2892" i="10" s="1"/>
  <c r="H2894" i="10" l="1"/>
  <c r="S2894" i="10" s="1"/>
  <c r="R2894" i="10"/>
  <c r="G2894" i="10" s="1"/>
  <c r="D2895" i="10"/>
  <c r="M2894" i="10"/>
  <c r="Q2894" i="10"/>
  <c r="P2894" i="10"/>
  <c r="N2894" i="10"/>
  <c r="J2894" i="10"/>
  <c r="L2894" i="10"/>
  <c r="I2894" i="10"/>
  <c r="K2894" i="10"/>
  <c r="O2894" i="10"/>
  <c r="T2893" i="10"/>
  <c r="U2893" i="10" s="1"/>
  <c r="V2893" i="10" s="1"/>
  <c r="W2893" i="10" s="1"/>
  <c r="X2893" i="10" s="1"/>
  <c r="Y2893" i="10" s="1"/>
  <c r="Z2893" i="10" s="1"/>
  <c r="AA2893" i="10" s="1"/>
  <c r="AB2893" i="10" s="1"/>
  <c r="AC2893" i="10" s="1"/>
  <c r="M2895" i="10" l="1"/>
  <c r="Q2895" i="10"/>
  <c r="D2896" i="10"/>
  <c r="N2895" i="10"/>
  <c r="J2895" i="10"/>
  <c r="P2895" i="10"/>
  <c r="H2895" i="10"/>
  <c r="S2895" i="10" s="1"/>
  <c r="L2895" i="10"/>
  <c r="O2895" i="10"/>
  <c r="I2895" i="10"/>
  <c r="R2895" i="10"/>
  <c r="G2895" i="10" s="1"/>
  <c r="K2895" i="10"/>
  <c r="T2894" i="10"/>
  <c r="U2894" i="10" s="1"/>
  <c r="V2894" i="10" s="1"/>
  <c r="W2894" i="10" s="1"/>
  <c r="X2894" i="10" s="1"/>
  <c r="Y2894" i="10" s="1"/>
  <c r="Z2894" i="10" s="1"/>
  <c r="AA2894" i="10" s="1"/>
  <c r="AB2894" i="10" s="1"/>
  <c r="AC2894" i="10" s="1"/>
  <c r="T2895" i="10" l="1"/>
  <c r="U2895" i="10" s="1"/>
  <c r="V2895" i="10" s="1"/>
  <c r="W2895" i="10" s="1"/>
  <c r="X2895" i="10" s="1"/>
  <c r="Y2895" i="10" s="1"/>
  <c r="Z2895" i="10" s="1"/>
  <c r="AA2895" i="10" s="1"/>
  <c r="AB2895" i="10" s="1"/>
  <c r="AC2895" i="10" s="1"/>
  <c r="H2896" i="10"/>
  <c r="S2896" i="10" s="1"/>
  <c r="D2897" i="10"/>
  <c r="K2896" i="10"/>
  <c r="I2896" i="10"/>
  <c r="O2896" i="10"/>
  <c r="R2896" i="10"/>
  <c r="G2896" i="10" s="1"/>
  <c r="P2896" i="10"/>
  <c r="J2896" i="10"/>
  <c r="L2896" i="10"/>
  <c r="N2896" i="10"/>
  <c r="Q2896" i="10"/>
  <c r="M2896" i="10"/>
  <c r="D2898" i="10" l="1"/>
  <c r="L2897" i="10"/>
  <c r="R2897" i="10"/>
  <c r="G2897" i="10" s="1"/>
  <c r="N2897" i="10"/>
  <c r="H2897" i="10"/>
  <c r="S2897" i="10" s="1"/>
  <c r="O2897" i="10"/>
  <c r="I2897" i="10"/>
  <c r="J2897" i="10"/>
  <c r="Q2897" i="10"/>
  <c r="K2897" i="10"/>
  <c r="M2897" i="10"/>
  <c r="P2897" i="10"/>
  <c r="T2896" i="10"/>
  <c r="U2896" i="10" s="1"/>
  <c r="V2896" i="10" s="1"/>
  <c r="W2896" i="10" s="1"/>
  <c r="X2896" i="10" s="1"/>
  <c r="Y2896" i="10" s="1"/>
  <c r="Z2896" i="10" s="1"/>
  <c r="AA2896" i="10" s="1"/>
  <c r="AB2896" i="10" s="1"/>
  <c r="AC2896" i="10" s="1"/>
  <c r="T2897" i="10" l="1"/>
  <c r="U2897" i="10" s="1"/>
  <c r="V2897" i="10" s="1"/>
  <c r="W2897" i="10" s="1"/>
  <c r="X2897" i="10" s="1"/>
  <c r="Y2897" i="10" s="1"/>
  <c r="Z2897" i="10" s="1"/>
  <c r="AA2897" i="10" s="1"/>
  <c r="AB2897" i="10" s="1"/>
  <c r="AC2897" i="10" s="1"/>
  <c r="K2898" i="10"/>
  <c r="D2899" i="10"/>
  <c r="P2898" i="10"/>
  <c r="I2898" i="10"/>
  <c r="J2898" i="10"/>
  <c r="O2898" i="10"/>
  <c r="L2898" i="10"/>
  <c r="M2898" i="10"/>
  <c r="N2898" i="10"/>
  <c r="H2898" i="10"/>
  <c r="S2898" i="10" s="1"/>
  <c r="R2898" i="10"/>
  <c r="G2898" i="10" s="1"/>
  <c r="Q2898" i="10"/>
  <c r="T2898" i="10" l="1"/>
  <c r="U2898" i="10" s="1"/>
  <c r="V2898" i="10" s="1"/>
  <c r="W2898" i="10" s="1"/>
  <c r="X2898" i="10" s="1"/>
  <c r="Y2898" i="10" s="1"/>
  <c r="Z2898" i="10" s="1"/>
  <c r="AA2898" i="10" s="1"/>
  <c r="AB2898" i="10" s="1"/>
  <c r="AC2898" i="10" s="1"/>
  <c r="H2899" i="10"/>
  <c r="S2899" i="10" s="1"/>
  <c r="D2900" i="10"/>
  <c r="M2899" i="10"/>
  <c r="Q2899" i="10"/>
  <c r="L2899" i="10"/>
  <c r="K2899" i="10"/>
  <c r="P2899" i="10"/>
  <c r="I2899" i="10"/>
  <c r="O2899" i="10"/>
  <c r="R2899" i="10"/>
  <c r="G2899" i="10" s="1"/>
  <c r="N2899" i="10"/>
  <c r="J2899" i="10"/>
  <c r="H2900" i="10" l="1"/>
  <c r="S2900" i="10" s="1"/>
  <c r="O2900" i="10"/>
  <c r="D2901" i="10"/>
  <c r="P2900" i="10"/>
  <c r="N2900" i="10"/>
  <c r="J2900" i="10"/>
  <c r="K2900" i="10"/>
  <c r="M2900" i="10"/>
  <c r="Q2900" i="10"/>
  <c r="L2900" i="10"/>
  <c r="I2900" i="10"/>
  <c r="R2900" i="10"/>
  <c r="G2900" i="10" s="1"/>
  <c r="T2899" i="10"/>
  <c r="U2899" i="10" s="1"/>
  <c r="V2899" i="10" s="1"/>
  <c r="W2899" i="10" s="1"/>
  <c r="X2899" i="10" s="1"/>
  <c r="Y2899" i="10" s="1"/>
  <c r="Z2899" i="10" s="1"/>
  <c r="AA2899" i="10" s="1"/>
  <c r="AB2899" i="10" s="1"/>
  <c r="AC2899" i="10" s="1"/>
  <c r="H2901" i="10" l="1"/>
  <c r="S2901" i="10" s="1"/>
  <c r="D2902" i="10"/>
  <c r="M2901" i="10"/>
  <c r="K2901" i="10"/>
  <c r="Q2901" i="10"/>
  <c r="I2901" i="10"/>
  <c r="L2901" i="10"/>
  <c r="R2901" i="10"/>
  <c r="G2901" i="10" s="1"/>
  <c r="P2901" i="10"/>
  <c r="N2901" i="10"/>
  <c r="J2901" i="10"/>
  <c r="O2901" i="10"/>
  <c r="T2900" i="10"/>
  <c r="U2900" i="10" s="1"/>
  <c r="V2900" i="10" s="1"/>
  <c r="W2900" i="10" s="1"/>
  <c r="X2900" i="10" s="1"/>
  <c r="Y2900" i="10" s="1"/>
  <c r="Z2900" i="10" s="1"/>
  <c r="AA2900" i="10" s="1"/>
  <c r="AB2900" i="10" s="1"/>
  <c r="AC2900" i="10" s="1"/>
  <c r="H2902" i="10" l="1"/>
  <c r="S2902" i="10" s="1"/>
  <c r="J2902" i="10"/>
  <c r="D2903" i="10"/>
  <c r="R2902" i="10"/>
  <c r="G2902" i="10" s="1"/>
  <c r="K2902" i="10"/>
  <c r="O2902" i="10"/>
  <c r="Q2902" i="10"/>
  <c r="N2902" i="10"/>
  <c r="P2902" i="10"/>
  <c r="L2902" i="10"/>
  <c r="M2902" i="10"/>
  <c r="I2902" i="10"/>
  <c r="T2901" i="10"/>
  <c r="U2901" i="10" s="1"/>
  <c r="V2901" i="10" s="1"/>
  <c r="W2901" i="10" s="1"/>
  <c r="X2901" i="10" s="1"/>
  <c r="Y2901" i="10" s="1"/>
  <c r="Z2901" i="10" s="1"/>
  <c r="AA2901" i="10" s="1"/>
  <c r="AB2901" i="10" s="1"/>
  <c r="AC2901" i="10" s="1"/>
  <c r="H2903" i="10" l="1"/>
  <c r="S2903" i="10" s="1"/>
  <c r="D2904" i="10"/>
  <c r="P2903" i="10"/>
  <c r="N2903" i="10"/>
  <c r="R2903" i="10"/>
  <c r="G2903" i="10" s="1"/>
  <c r="K2903" i="10"/>
  <c r="M2903" i="10"/>
  <c r="L2903" i="10"/>
  <c r="I2903" i="10"/>
  <c r="Q2903" i="10"/>
  <c r="O2903" i="10"/>
  <c r="J2903" i="10"/>
  <c r="T2902" i="10"/>
  <c r="U2902" i="10" s="1"/>
  <c r="V2902" i="10" s="1"/>
  <c r="W2902" i="10" s="1"/>
  <c r="X2902" i="10" s="1"/>
  <c r="Y2902" i="10" s="1"/>
  <c r="Z2902" i="10" s="1"/>
  <c r="AA2902" i="10" s="1"/>
  <c r="AB2902" i="10" s="1"/>
  <c r="AC2902" i="10" s="1"/>
  <c r="H2904" i="10" l="1"/>
  <c r="S2904" i="10" s="1"/>
  <c r="M2904" i="10"/>
  <c r="D2905" i="10"/>
  <c r="O2904" i="10"/>
  <c r="L2904" i="10"/>
  <c r="P2904" i="10"/>
  <c r="Q2904" i="10"/>
  <c r="I2904" i="10"/>
  <c r="K2904" i="10"/>
  <c r="J2904" i="10"/>
  <c r="N2904" i="10"/>
  <c r="R2904" i="10"/>
  <c r="G2904" i="10" s="1"/>
  <c r="T2903" i="10"/>
  <c r="U2903" i="10" s="1"/>
  <c r="V2903" i="10" s="1"/>
  <c r="W2903" i="10" s="1"/>
  <c r="X2903" i="10" s="1"/>
  <c r="Y2903" i="10" s="1"/>
  <c r="Z2903" i="10" s="1"/>
  <c r="AA2903" i="10" s="1"/>
  <c r="AB2903" i="10" s="1"/>
  <c r="AC2903" i="10" s="1"/>
  <c r="H2905" i="10" l="1"/>
  <c r="S2905" i="10" s="1"/>
  <c r="D2906" i="10"/>
  <c r="P2905" i="10"/>
  <c r="J2905" i="10"/>
  <c r="I2905" i="10"/>
  <c r="L2905" i="10"/>
  <c r="K2905" i="10"/>
  <c r="R2905" i="10"/>
  <c r="G2905" i="10" s="1"/>
  <c r="O2905" i="10"/>
  <c r="Q2905" i="10"/>
  <c r="N2905" i="10"/>
  <c r="M2905" i="10"/>
  <c r="T2904" i="10"/>
  <c r="U2904" i="10" s="1"/>
  <c r="V2904" i="10" s="1"/>
  <c r="W2904" i="10" s="1"/>
  <c r="X2904" i="10" s="1"/>
  <c r="Y2904" i="10" s="1"/>
  <c r="Z2904" i="10" s="1"/>
  <c r="AA2904" i="10" s="1"/>
  <c r="AB2904" i="10" s="1"/>
  <c r="AC2904" i="10" s="1"/>
  <c r="N2906" i="10" l="1"/>
  <c r="D2907" i="10"/>
  <c r="L2906" i="10"/>
  <c r="J2906" i="10"/>
  <c r="H2906" i="10"/>
  <c r="S2906" i="10" s="1"/>
  <c r="R2906" i="10"/>
  <c r="G2906" i="10" s="1"/>
  <c r="Q2906" i="10"/>
  <c r="I2906" i="10"/>
  <c r="P2906" i="10"/>
  <c r="K2906" i="10"/>
  <c r="M2906" i="10"/>
  <c r="O2906" i="10"/>
  <c r="T2905" i="10"/>
  <c r="U2905" i="10" s="1"/>
  <c r="V2905" i="10" s="1"/>
  <c r="W2905" i="10" s="1"/>
  <c r="X2905" i="10" s="1"/>
  <c r="Y2905" i="10" s="1"/>
  <c r="Z2905" i="10" s="1"/>
  <c r="AA2905" i="10" s="1"/>
  <c r="AB2905" i="10" s="1"/>
  <c r="AC2905" i="10" s="1"/>
  <c r="T2906" i="10" l="1"/>
  <c r="U2906" i="10" s="1"/>
  <c r="V2906" i="10" s="1"/>
  <c r="W2906" i="10" s="1"/>
  <c r="X2906" i="10" s="1"/>
  <c r="Y2906" i="10" s="1"/>
  <c r="Z2906" i="10" s="1"/>
  <c r="AA2906" i="10" s="1"/>
  <c r="AB2906" i="10" s="1"/>
  <c r="AC2906" i="10" s="1"/>
  <c r="H2907" i="10"/>
  <c r="S2907" i="10" s="1"/>
  <c r="D2908" i="10"/>
  <c r="K2907" i="10"/>
  <c r="L2907" i="10"/>
  <c r="R2907" i="10"/>
  <c r="G2907" i="10" s="1"/>
  <c r="M2907" i="10"/>
  <c r="I2907" i="10"/>
  <c r="N2907" i="10"/>
  <c r="O2907" i="10"/>
  <c r="P2907" i="10"/>
  <c r="J2907" i="10"/>
  <c r="Q2907" i="10"/>
  <c r="H2908" i="10" l="1"/>
  <c r="S2908" i="10" s="1"/>
  <c r="M2908" i="10"/>
  <c r="D2909" i="10"/>
  <c r="R2908" i="10"/>
  <c r="G2908" i="10" s="1"/>
  <c r="K2908" i="10"/>
  <c r="O2908" i="10"/>
  <c r="P2908" i="10"/>
  <c r="L2908" i="10"/>
  <c r="J2908" i="10"/>
  <c r="I2908" i="10"/>
  <c r="Q2908" i="10"/>
  <c r="N2908" i="10"/>
  <c r="T2907" i="10"/>
  <c r="U2907" i="10" s="1"/>
  <c r="V2907" i="10" s="1"/>
  <c r="W2907" i="10" s="1"/>
  <c r="X2907" i="10" s="1"/>
  <c r="Y2907" i="10" s="1"/>
  <c r="Z2907" i="10" s="1"/>
  <c r="AA2907" i="10" s="1"/>
  <c r="AB2907" i="10" s="1"/>
  <c r="AC2907" i="10" s="1"/>
  <c r="D2910" i="10" l="1"/>
  <c r="L2909" i="10"/>
  <c r="I2909" i="10"/>
  <c r="K2909" i="10"/>
  <c r="P2909" i="10"/>
  <c r="H2909" i="10"/>
  <c r="S2909" i="10" s="1"/>
  <c r="R2909" i="10"/>
  <c r="G2909" i="10" s="1"/>
  <c r="Q2909" i="10"/>
  <c r="M2909" i="10"/>
  <c r="N2909" i="10"/>
  <c r="J2909" i="10"/>
  <c r="O2909" i="10"/>
  <c r="T2908" i="10"/>
  <c r="U2908" i="10" s="1"/>
  <c r="V2908" i="10" s="1"/>
  <c r="W2908" i="10" s="1"/>
  <c r="X2908" i="10" s="1"/>
  <c r="Y2908" i="10" s="1"/>
  <c r="Z2908" i="10" s="1"/>
  <c r="AA2908" i="10" s="1"/>
  <c r="AB2908" i="10" s="1"/>
  <c r="AC2908" i="10" s="1"/>
  <c r="T2909" i="10" l="1"/>
  <c r="U2909" i="10" s="1"/>
  <c r="V2909" i="10" s="1"/>
  <c r="W2909" i="10" s="1"/>
  <c r="X2909" i="10" s="1"/>
  <c r="Y2909" i="10" s="1"/>
  <c r="Z2909" i="10" s="1"/>
  <c r="AA2909" i="10" s="1"/>
  <c r="AB2909" i="10" s="1"/>
  <c r="AC2909" i="10" s="1"/>
  <c r="H2910" i="10"/>
  <c r="S2910" i="10" s="1"/>
  <c r="J2910" i="10"/>
  <c r="D2911" i="10"/>
  <c r="N2910" i="10"/>
  <c r="Q2910" i="10"/>
  <c r="M2910" i="10"/>
  <c r="L2910" i="10"/>
  <c r="K2910" i="10"/>
  <c r="P2910" i="10"/>
  <c r="I2910" i="10"/>
  <c r="O2910" i="10"/>
  <c r="R2910" i="10"/>
  <c r="G2910" i="10" s="1"/>
  <c r="T2910" i="10" l="1"/>
  <c r="U2910" i="10" s="1"/>
  <c r="V2910" i="10" s="1"/>
  <c r="W2910" i="10" s="1"/>
  <c r="X2910" i="10" s="1"/>
  <c r="Y2910" i="10" s="1"/>
  <c r="Z2910" i="10" s="1"/>
  <c r="AA2910" i="10" s="1"/>
  <c r="AB2910" i="10" s="1"/>
  <c r="AC2910" i="10" s="1"/>
  <c r="D2912" i="10"/>
  <c r="J2911" i="10"/>
  <c r="I2911" i="10"/>
  <c r="M2911" i="10"/>
  <c r="L2911" i="10"/>
  <c r="N2911" i="10"/>
  <c r="H2911" i="10"/>
  <c r="S2911" i="10" s="1"/>
  <c r="R2911" i="10"/>
  <c r="G2911" i="10" s="1"/>
  <c r="O2911" i="10"/>
  <c r="P2911" i="10"/>
  <c r="K2911" i="10"/>
  <c r="Q2911" i="10"/>
  <c r="H2912" i="10" l="1"/>
  <c r="S2912" i="10" s="1"/>
  <c r="R2912" i="10"/>
  <c r="G2912" i="10" s="1"/>
  <c r="Q2912" i="10"/>
  <c r="M2912" i="10"/>
  <c r="N2912" i="10"/>
  <c r="P2912" i="10"/>
  <c r="D2913" i="10"/>
  <c r="O2912" i="10"/>
  <c r="L2912" i="10"/>
  <c r="J2912" i="10"/>
  <c r="K2912" i="10"/>
  <c r="I2912" i="10"/>
  <c r="T2911" i="10"/>
  <c r="U2911" i="10" s="1"/>
  <c r="V2911" i="10" s="1"/>
  <c r="W2911" i="10" s="1"/>
  <c r="X2911" i="10" s="1"/>
  <c r="Y2911" i="10" s="1"/>
  <c r="Z2911" i="10" s="1"/>
  <c r="AA2911" i="10" s="1"/>
  <c r="AB2911" i="10" s="1"/>
  <c r="AC2911" i="10" s="1"/>
  <c r="H2913" i="10" l="1"/>
  <c r="S2913" i="10" s="1"/>
  <c r="J2913" i="10"/>
  <c r="O2913" i="10"/>
  <c r="R2913" i="10"/>
  <c r="G2913" i="10" s="1"/>
  <c r="D2914" i="10"/>
  <c r="L2913" i="10"/>
  <c r="K2913" i="10"/>
  <c r="M2913" i="10"/>
  <c r="P2913" i="10"/>
  <c r="I2913" i="10"/>
  <c r="Q2913" i="10"/>
  <c r="N2913" i="10"/>
  <c r="T2912" i="10"/>
  <c r="U2912" i="10" s="1"/>
  <c r="V2912" i="10" s="1"/>
  <c r="W2912" i="10" s="1"/>
  <c r="X2912" i="10" s="1"/>
  <c r="Y2912" i="10" s="1"/>
  <c r="Z2912" i="10" s="1"/>
  <c r="AA2912" i="10" s="1"/>
  <c r="AB2912" i="10" s="1"/>
  <c r="AC2912" i="10" s="1"/>
  <c r="Q2914" i="10" l="1"/>
  <c r="N2914" i="10"/>
  <c r="M2914" i="10"/>
  <c r="P2914" i="10"/>
  <c r="R2914" i="10"/>
  <c r="G2914" i="10" s="1"/>
  <c r="J2914" i="10"/>
  <c r="K2914" i="10"/>
  <c r="L2914" i="10"/>
  <c r="O2914" i="10"/>
  <c r="H2914" i="10"/>
  <c r="S2914" i="10" s="1"/>
  <c r="I2914" i="10"/>
  <c r="D2915" i="10"/>
  <c r="T2913" i="10"/>
  <c r="U2913" i="10" s="1"/>
  <c r="V2913" i="10" s="1"/>
  <c r="W2913" i="10" s="1"/>
  <c r="X2913" i="10" s="1"/>
  <c r="Y2913" i="10" s="1"/>
  <c r="Z2913" i="10" s="1"/>
  <c r="AA2913" i="10" s="1"/>
  <c r="AB2913" i="10" s="1"/>
  <c r="AC2913" i="10" s="1"/>
  <c r="T2914" i="10" l="1"/>
  <c r="U2914" i="10" s="1"/>
  <c r="V2914" i="10" s="1"/>
  <c r="W2914" i="10" s="1"/>
  <c r="X2914" i="10" s="1"/>
  <c r="Y2914" i="10" s="1"/>
  <c r="Z2914" i="10" s="1"/>
  <c r="AA2914" i="10" s="1"/>
  <c r="AB2914" i="10" s="1"/>
  <c r="AC2914" i="10" s="1"/>
  <c r="K2915" i="10"/>
  <c r="N2915" i="10"/>
  <c r="M2915" i="10"/>
  <c r="D2916" i="10"/>
  <c r="I2915" i="10"/>
  <c r="P2915" i="10"/>
  <c r="Q2915" i="10"/>
  <c r="H2915" i="10"/>
  <c r="S2915" i="10" s="1"/>
  <c r="O2915" i="10"/>
  <c r="R2915" i="10"/>
  <c r="G2915" i="10" s="1"/>
  <c r="L2915" i="10"/>
  <c r="J2915" i="10"/>
  <c r="T2915" i="10" l="1"/>
  <c r="U2915" i="10" s="1"/>
  <c r="V2915" i="10" s="1"/>
  <c r="W2915" i="10" s="1"/>
  <c r="X2915" i="10" s="1"/>
  <c r="Y2915" i="10" s="1"/>
  <c r="Z2915" i="10" s="1"/>
  <c r="AA2915" i="10" s="1"/>
  <c r="AB2915" i="10" s="1"/>
  <c r="AC2915" i="10" s="1"/>
  <c r="K2916" i="10"/>
  <c r="M2916" i="10"/>
  <c r="P2916" i="10"/>
  <c r="Q2916" i="10"/>
  <c r="I2916" i="10"/>
  <c r="J2916" i="10"/>
  <c r="L2916" i="10"/>
  <c r="R2916" i="10"/>
  <c r="G2916" i="10" s="1"/>
  <c r="H2916" i="10"/>
  <c r="S2916" i="10" s="1"/>
  <c r="N2916" i="10"/>
  <c r="D2917" i="10"/>
  <c r="O2916" i="10"/>
  <c r="T2916" i="10" l="1"/>
  <c r="U2916" i="10" s="1"/>
  <c r="V2916" i="10" s="1"/>
  <c r="W2916" i="10" s="1"/>
  <c r="X2916" i="10" s="1"/>
  <c r="Y2916" i="10" s="1"/>
  <c r="Z2916" i="10" s="1"/>
  <c r="AA2916" i="10" s="1"/>
  <c r="AB2916" i="10" s="1"/>
  <c r="AC2916" i="10" s="1"/>
  <c r="D2918" i="10"/>
  <c r="O2917" i="10"/>
  <c r="J2917" i="10"/>
  <c r="Q2917" i="10"/>
  <c r="I2917" i="10"/>
  <c r="L2917" i="10"/>
  <c r="M2917" i="10"/>
  <c r="H2917" i="10"/>
  <c r="S2917" i="10" s="1"/>
  <c r="K2917" i="10"/>
  <c r="R2917" i="10"/>
  <c r="G2917" i="10" s="1"/>
  <c r="N2917" i="10"/>
  <c r="P2917" i="10"/>
  <c r="H2918" i="10" l="1"/>
  <c r="S2918" i="10" s="1"/>
  <c r="Q2918" i="10"/>
  <c r="P2918" i="10"/>
  <c r="D2919" i="10"/>
  <c r="M2918" i="10"/>
  <c r="I2918" i="10"/>
  <c r="K2918" i="10"/>
  <c r="O2918" i="10"/>
  <c r="L2918" i="10"/>
  <c r="R2918" i="10"/>
  <c r="G2918" i="10" s="1"/>
  <c r="N2918" i="10"/>
  <c r="J2918" i="10"/>
  <c r="T2917" i="10"/>
  <c r="U2917" i="10" s="1"/>
  <c r="V2917" i="10" s="1"/>
  <c r="W2917" i="10" s="1"/>
  <c r="X2917" i="10" s="1"/>
  <c r="Y2917" i="10" s="1"/>
  <c r="Z2917" i="10" s="1"/>
  <c r="AA2917" i="10" s="1"/>
  <c r="AB2917" i="10" s="1"/>
  <c r="AC2917" i="10" s="1"/>
  <c r="R2919" i="10" l="1"/>
  <c r="G2919" i="10" s="1"/>
  <c r="K2919" i="10"/>
  <c r="L2919" i="10"/>
  <c r="J2919" i="10"/>
  <c r="N2919" i="10"/>
  <c r="O2919" i="10"/>
  <c r="I2919" i="10"/>
  <c r="P2919" i="10"/>
  <c r="H2919" i="10"/>
  <c r="S2919" i="10" s="1"/>
  <c r="M2919" i="10"/>
  <c r="D2920" i="10"/>
  <c r="Q2919" i="10"/>
  <c r="T2918" i="10"/>
  <c r="U2918" i="10" s="1"/>
  <c r="V2918" i="10" s="1"/>
  <c r="W2918" i="10" s="1"/>
  <c r="X2918" i="10" s="1"/>
  <c r="Y2918" i="10" s="1"/>
  <c r="Z2918" i="10" s="1"/>
  <c r="AA2918" i="10" s="1"/>
  <c r="AB2918" i="10" s="1"/>
  <c r="AC2918" i="10" s="1"/>
  <c r="L2920" i="10" l="1"/>
  <c r="I2920" i="10"/>
  <c r="R2920" i="10"/>
  <c r="G2920" i="10" s="1"/>
  <c r="M2920" i="10"/>
  <c r="N2920" i="10"/>
  <c r="Q2920" i="10"/>
  <c r="H2920" i="10"/>
  <c r="S2920" i="10" s="1"/>
  <c r="P2920" i="10"/>
  <c r="D2921" i="10"/>
  <c r="O2920" i="10"/>
  <c r="K2920" i="10"/>
  <c r="J2920" i="10"/>
  <c r="T2919" i="10"/>
  <c r="U2919" i="10" s="1"/>
  <c r="V2919" i="10" s="1"/>
  <c r="W2919" i="10" s="1"/>
  <c r="X2919" i="10" s="1"/>
  <c r="Y2919" i="10" s="1"/>
  <c r="Z2919" i="10" s="1"/>
  <c r="AA2919" i="10" s="1"/>
  <c r="AB2919" i="10" s="1"/>
  <c r="AC2919" i="10" s="1"/>
  <c r="T2920" i="10" l="1"/>
  <c r="U2920" i="10" s="1"/>
  <c r="V2920" i="10" s="1"/>
  <c r="W2920" i="10" s="1"/>
  <c r="X2920" i="10" s="1"/>
  <c r="Y2920" i="10" s="1"/>
  <c r="Z2920" i="10" s="1"/>
  <c r="AA2920" i="10" s="1"/>
  <c r="AB2920" i="10" s="1"/>
  <c r="AC2920" i="10" s="1"/>
  <c r="D2922" i="10"/>
  <c r="L2921" i="10"/>
  <c r="P2921" i="10"/>
  <c r="H2921" i="10"/>
  <c r="S2921" i="10" s="1"/>
  <c r="K2921" i="10"/>
  <c r="N2921" i="10"/>
  <c r="I2921" i="10"/>
  <c r="O2921" i="10"/>
  <c r="M2921" i="10"/>
  <c r="J2921" i="10"/>
  <c r="R2921" i="10"/>
  <c r="G2921" i="10" s="1"/>
  <c r="Q2921" i="10"/>
  <c r="M2922" i="10" l="1"/>
  <c r="D2923" i="10"/>
  <c r="P2922" i="10"/>
  <c r="R2922" i="10"/>
  <c r="G2922" i="10" s="1"/>
  <c r="O2922" i="10"/>
  <c r="N2922" i="10"/>
  <c r="J2922" i="10"/>
  <c r="H2922" i="10"/>
  <c r="S2922" i="10" s="1"/>
  <c r="Q2922" i="10"/>
  <c r="K2922" i="10"/>
  <c r="I2922" i="10"/>
  <c r="L2922" i="10"/>
  <c r="T2921" i="10"/>
  <c r="U2921" i="10" s="1"/>
  <c r="V2921" i="10" s="1"/>
  <c r="W2921" i="10" s="1"/>
  <c r="X2921" i="10" s="1"/>
  <c r="Y2921" i="10" s="1"/>
  <c r="Z2921" i="10" s="1"/>
  <c r="AA2921" i="10" s="1"/>
  <c r="AB2921" i="10" s="1"/>
  <c r="AC2921" i="10" s="1"/>
  <c r="D2924" i="10" l="1"/>
  <c r="Q2923" i="10"/>
  <c r="N2923" i="10"/>
  <c r="M2923" i="10"/>
  <c r="I2923" i="10"/>
  <c r="L2923" i="10"/>
  <c r="J2923" i="10"/>
  <c r="K2923" i="10"/>
  <c r="O2923" i="10"/>
  <c r="H2923" i="10"/>
  <c r="S2923" i="10" s="1"/>
  <c r="R2923" i="10"/>
  <c r="G2923" i="10" s="1"/>
  <c r="P2923" i="10"/>
  <c r="T2922" i="10"/>
  <c r="U2922" i="10" s="1"/>
  <c r="V2922" i="10" s="1"/>
  <c r="W2922" i="10" s="1"/>
  <c r="X2922" i="10" s="1"/>
  <c r="Y2922" i="10" s="1"/>
  <c r="Z2922" i="10" s="1"/>
  <c r="AA2922" i="10" s="1"/>
  <c r="AB2922" i="10" s="1"/>
  <c r="AC2922" i="10" s="1"/>
  <c r="T2923" i="10" l="1"/>
  <c r="U2923" i="10" s="1"/>
  <c r="V2923" i="10" s="1"/>
  <c r="W2923" i="10" s="1"/>
  <c r="X2923" i="10" s="1"/>
  <c r="Y2923" i="10" s="1"/>
  <c r="Z2923" i="10" s="1"/>
  <c r="AA2923" i="10" s="1"/>
  <c r="AB2923" i="10" s="1"/>
  <c r="AC2923" i="10" s="1"/>
  <c r="H2924" i="10"/>
  <c r="S2924" i="10" s="1"/>
  <c r="K2924" i="10"/>
  <c r="J2924" i="10"/>
  <c r="Q2924" i="10"/>
  <c r="R2924" i="10"/>
  <c r="G2924" i="10" s="1"/>
  <c r="M2924" i="10"/>
  <c r="O2924" i="10"/>
  <c r="N2924" i="10"/>
  <c r="D2925" i="10"/>
  <c r="P2924" i="10"/>
  <c r="L2924" i="10"/>
  <c r="I2924" i="10"/>
  <c r="T2924" i="10" l="1"/>
  <c r="U2924" i="10" s="1"/>
  <c r="V2924" i="10" s="1"/>
  <c r="W2924" i="10" s="1"/>
  <c r="X2924" i="10" s="1"/>
  <c r="Y2924" i="10" s="1"/>
  <c r="Z2924" i="10" s="1"/>
  <c r="AA2924" i="10" s="1"/>
  <c r="AB2924" i="10" s="1"/>
  <c r="AC2924" i="10" s="1"/>
  <c r="H2925" i="10"/>
  <c r="S2925" i="10" s="1"/>
  <c r="Q2925" i="10"/>
  <c r="L2925" i="10"/>
  <c r="N2925" i="10"/>
  <c r="J2925" i="10"/>
  <c r="M2925" i="10"/>
  <c r="O2925" i="10"/>
  <c r="K2925" i="10"/>
  <c r="D2926" i="10"/>
  <c r="I2925" i="10"/>
  <c r="R2925" i="10"/>
  <c r="G2925" i="10" s="1"/>
  <c r="P2925" i="10"/>
  <c r="T2925" i="10" l="1"/>
  <c r="U2925" i="10" s="1"/>
  <c r="V2925" i="10" s="1"/>
  <c r="W2925" i="10" s="1"/>
  <c r="X2925" i="10" s="1"/>
  <c r="Y2925" i="10" s="1"/>
  <c r="Z2925" i="10" s="1"/>
  <c r="AA2925" i="10" s="1"/>
  <c r="AB2925" i="10" s="1"/>
  <c r="AC2925" i="10" s="1"/>
  <c r="M2926" i="10"/>
  <c r="H2926" i="10"/>
  <c r="S2926" i="10" s="1"/>
  <c r="P2926" i="10"/>
  <c r="N2926" i="10"/>
  <c r="I2926" i="10"/>
  <c r="J2926" i="10"/>
  <c r="Q2926" i="10"/>
  <c r="K2926" i="10"/>
  <c r="O2926" i="10"/>
  <c r="L2926" i="10"/>
  <c r="D2927" i="10"/>
  <c r="R2926" i="10"/>
  <c r="G2926" i="10" s="1"/>
  <c r="H2927" i="10" l="1"/>
  <c r="S2927" i="10" s="1"/>
  <c r="O2927" i="10"/>
  <c r="K2927" i="10"/>
  <c r="L2927" i="10"/>
  <c r="P2927" i="10"/>
  <c r="I2927" i="10"/>
  <c r="N2927" i="10"/>
  <c r="J2927" i="10"/>
  <c r="M2927" i="10"/>
  <c r="D2928" i="10"/>
  <c r="R2927" i="10"/>
  <c r="G2927" i="10" s="1"/>
  <c r="Q2927" i="10"/>
  <c r="T2926" i="10"/>
  <c r="U2926" i="10" s="1"/>
  <c r="V2926" i="10" s="1"/>
  <c r="W2926" i="10" s="1"/>
  <c r="X2926" i="10" s="1"/>
  <c r="Y2926" i="10" s="1"/>
  <c r="Z2926" i="10" s="1"/>
  <c r="AA2926" i="10" s="1"/>
  <c r="AB2926" i="10" s="1"/>
  <c r="AC2926" i="10" s="1"/>
  <c r="H2928" i="10" l="1"/>
  <c r="S2928" i="10" s="1"/>
  <c r="K2928" i="10"/>
  <c r="M2928" i="10"/>
  <c r="P2928" i="10"/>
  <c r="R2928" i="10"/>
  <c r="G2928" i="10" s="1"/>
  <c r="N2928" i="10"/>
  <c r="Q2928" i="10"/>
  <c r="L2928" i="10"/>
  <c r="D2929" i="10"/>
  <c r="I2928" i="10"/>
  <c r="O2928" i="10"/>
  <c r="J2928" i="10"/>
  <c r="T2927" i="10"/>
  <c r="U2927" i="10" s="1"/>
  <c r="V2927" i="10" s="1"/>
  <c r="W2927" i="10" s="1"/>
  <c r="X2927" i="10" s="1"/>
  <c r="Y2927" i="10" s="1"/>
  <c r="Z2927" i="10" s="1"/>
  <c r="AA2927" i="10" s="1"/>
  <c r="AB2927" i="10" s="1"/>
  <c r="AC2927" i="10" s="1"/>
  <c r="T2928" i="10" l="1"/>
  <c r="U2928" i="10" s="1"/>
  <c r="V2928" i="10" s="1"/>
  <c r="W2928" i="10" s="1"/>
  <c r="X2928" i="10" s="1"/>
  <c r="Y2928" i="10" s="1"/>
  <c r="Z2928" i="10" s="1"/>
  <c r="AA2928" i="10" s="1"/>
  <c r="AB2928" i="10" s="1"/>
  <c r="AC2928" i="10" s="1"/>
  <c r="H2929" i="10"/>
  <c r="S2929" i="10" s="1"/>
  <c r="K2929" i="10"/>
  <c r="L2929" i="10"/>
  <c r="R2929" i="10"/>
  <c r="G2929" i="10" s="1"/>
  <c r="Q2929" i="10"/>
  <c r="J2929" i="10"/>
  <c r="O2929" i="10"/>
  <c r="P2929" i="10"/>
  <c r="M2929" i="10"/>
  <c r="D2930" i="10"/>
  <c r="I2929" i="10"/>
  <c r="N2929" i="10"/>
  <c r="T2929" i="10" l="1"/>
  <c r="U2929" i="10" s="1"/>
  <c r="V2929" i="10" s="1"/>
  <c r="W2929" i="10" s="1"/>
  <c r="X2929" i="10" s="1"/>
  <c r="Y2929" i="10" s="1"/>
  <c r="Z2929" i="10" s="1"/>
  <c r="AA2929" i="10" s="1"/>
  <c r="AB2929" i="10" s="1"/>
  <c r="AC2929" i="10" s="1"/>
  <c r="P2930" i="10"/>
  <c r="O2930" i="10"/>
  <c r="N2930" i="10"/>
  <c r="D2931" i="10"/>
  <c r="I2930" i="10"/>
  <c r="J2930" i="10"/>
  <c r="Q2930" i="10"/>
  <c r="M2930" i="10"/>
  <c r="H2930" i="10"/>
  <c r="S2930" i="10" s="1"/>
  <c r="K2930" i="10"/>
  <c r="R2930" i="10"/>
  <c r="G2930" i="10" s="1"/>
  <c r="L2930" i="10"/>
  <c r="H2931" i="10" l="1"/>
  <c r="S2931" i="10" s="1"/>
  <c r="L2931" i="10"/>
  <c r="I2931" i="10"/>
  <c r="P2931" i="10"/>
  <c r="D2932" i="10"/>
  <c r="O2931" i="10"/>
  <c r="Q2931" i="10"/>
  <c r="N2931" i="10"/>
  <c r="K2931" i="10"/>
  <c r="J2931" i="10"/>
  <c r="M2931" i="10"/>
  <c r="R2931" i="10"/>
  <c r="G2931" i="10" s="1"/>
  <c r="T2930" i="10"/>
  <c r="U2930" i="10" s="1"/>
  <c r="V2930" i="10" s="1"/>
  <c r="W2930" i="10" s="1"/>
  <c r="X2930" i="10" s="1"/>
  <c r="Y2930" i="10" s="1"/>
  <c r="Z2930" i="10" s="1"/>
  <c r="AA2930" i="10" s="1"/>
  <c r="AB2930" i="10" s="1"/>
  <c r="AC2930" i="10" s="1"/>
  <c r="H2932" i="10" l="1"/>
  <c r="S2932" i="10" s="1"/>
  <c r="P2932" i="10"/>
  <c r="K2932" i="10"/>
  <c r="R2932" i="10"/>
  <c r="G2932" i="10" s="1"/>
  <c r="N2932" i="10"/>
  <c r="M2932" i="10"/>
  <c r="O2932" i="10"/>
  <c r="I2932" i="10"/>
  <c r="J2932" i="10"/>
  <c r="L2932" i="10"/>
  <c r="D2933" i="10"/>
  <c r="Q2932" i="10"/>
  <c r="T2931" i="10"/>
  <c r="U2931" i="10" s="1"/>
  <c r="V2931" i="10" s="1"/>
  <c r="W2931" i="10" s="1"/>
  <c r="X2931" i="10" s="1"/>
  <c r="Y2931" i="10" s="1"/>
  <c r="Z2931" i="10" s="1"/>
  <c r="AA2931" i="10" s="1"/>
  <c r="AB2931" i="10" s="1"/>
  <c r="AC2931" i="10" s="1"/>
  <c r="O2933" i="10" l="1"/>
  <c r="R2933" i="10"/>
  <c r="G2933" i="10" s="1"/>
  <c r="P2933" i="10"/>
  <c r="J2933" i="10"/>
  <c r="N2933" i="10"/>
  <c r="M2933" i="10"/>
  <c r="L2933" i="10"/>
  <c r="I2933" i="10"/>
  <c r="D2934" i="10"/>
  <c r="K2933" i="10"/>
  <c r="H2933" i="10"/>
  <c r="S2933" i="10" s="1"/>
  <c r="Q2933" i="10"/>
  <c r="T2932" i="10"/>
  <c r="U2932" i="10" s="1"/>
  <c r="V2932" i="10" s="1"/>
  <c r="W2932" i="10" s="1"/>
  <c r="X2932" i="10" s="1"/>
  <c r="Y2932" i="10" s="1"/>
  <c r="Z2932" i="10" s="1"/>
  <c r="AA2932" i="10" s="1"/>
  <c r="AB2932" i="10" s="1"/>
  <c r="AC2932" i="10" s="1"/>
  <c r="T2933" i="10" l="1"/>
  <c r="U2933" i="10" s="1"/>
  <c r="V2933" i="10" s="1"/>
  <c r="W2933" i="10" s="1"/>
  <c r="X2933" i="10" s="1"/>
  <c r="Y2933" i="10" s="1"/>
  <c r="Z2933" i="10" s="1"/>
  <c r="AA2933" i="10" s="1"/>
  <c r="AB2933" i="10" s="1"/>
  <c r="AC2933" i="10" s="1"/>
  <c r="I2934" i="10"/>
  <c r="M2934" i="10"/>
  <c r="R2934" i="10"/>
  <c r="G2934" i="10" s="1"/>
  <c r="P2934" i="10"/>
  <c r="L2934" i="10"/>
  <c r="H2934" i="10"/>
  <c r="S2934" i="10" s="1"/>
  <c r="Q2934" i="10"/>
  <c r="J2934" i="10"/>
  <c r="N2934" i="10"/>
  <c r="O2934" i="10"/>
  <c r="D2935" i="10"/>
  <c r="K2934" i="10"/>
  <c r="T2934" i="10" l="1"/>
  <c r="U2934" i="10" s="1"/>
  <c r="V2934" i="10" s="1"/>
  <c r="W2934" i="10" s="1"/>
  <c r="X2934" i="10" s="1"/>
  <c r="Y2934" i="10" s="1"/>
  <c r="Z2934" i="10" s="1"/>
  <c r="AA2934" i="10" s="1"/>
  <c r="AB2934" i="10" s="1"/>
  <c r="AC2934" i="10" s="1"/>
  <c r="H2935" i="10"/>
  <c r="S2935" i="10" s="1"/>
  <c r="N2935" i="10"/>
  <c r="I2935" i="10"/>
  <c r="Q2935" i="10"/>
  <c r="K2935" i="10"/>
  <c r="L2935" i="10"/>
  <c r="M2935" i="10"/>
  <c r="R2935" i="10"/>
  <c r="G2935" i="10" s="1"/>
  <c r="P2935" i="10"/>
  <c r="O2935" i="10"/>
  <c r="D2936" i="10"/>
  <c r="J2935" i="10"/>
  <c r="H2936" i="10" l="1"/>
  <c r="S2936" i="10" s="1"/>
  <c r="K2936" i="10"/>
  <c r="I2936" i="10"/>
  <c r="L2936" i="10"/>
  <c r="J2936" i="10"/>
  <c r="M2936" i="10"/>
  <c r="Q2936" i="10"/>
  <c r="R2936" i="10"/>
  <c r="G2936" i="10" s="1"/>
  <c r="D2937" i="10"/>
  <c r="N2936" i="10"/>
  <c r="O2936" i="10"/>
  <c r="P2936" i="10"/>
  <c r="T2935" i="10"/>
  <c r="U2935" i="10" s="1"/>
  <c r="V2935" i="10" s="1"/>
  <c r="W2935" i="10" s="1"/>
  <c r="X2935" i="10" s="1"/>
  <c r="Y2935" i="10" s="1"/>
  <c r="Z2935" i="10" s="1"/>
  <c r="AA2935" i="10" s="1"/>
  <c r="AB2935" i="10" s="1"/>
  <c r="AC2935" i="10" s="1"/>
  <c r="Q2937" i="10" l="1"/>
  <c r="O2937" i="10"/>
  <c r="N2937" i="10"/>
  <c r="K2937" i="10"/>
  <c r="J2937" i="10"/>
  <c r="P2937" i="10"/>
  <c r="H2937" i="10"/>
  <c r="S2937" i="10" s="1"/>
  <c r="D2938" i="10"/>
  <c r="R2937" i="10"/>
  <c r="G2937" i="10" s="1"/>
  <c r="M2937" i="10"/>
  <c r="L2937" i="10"/>
  <c r="I2937" i="10"/>
  <c r="T2936" i="10"/>
  <c r="U2936" i="10" s="1"/>
  <c r="V2936" i="10" s="1"/>
  <c r="W2936" i="10" s="1"/>
  <c r="X2936" i="10" s="1"/>
  <c r="Y2936" i="10" s="1"/>
  <c r="Z2936" i="10" s="1"/>
  <c r="AA2936" i="10" s="1"/>
  <c r="AB2936" i="10" s="1"/>
  <c r="AC2936" i="10" s="1"/>
  <c r="H2938" i="10" l="1"/>
  <c r="S2938" i="10" s="1"/>
  <c r="D2939" i="10"/>
  <c r="I2938" i="10"/>
  <c r="J2938" i="10"/>
  <c r="P2938" i="10"/>
  <c r="M2938" i="10"/>
  <c r="L2938" i="10"/>
  <c r="N2938" i="10"/>
  <c r="K2938" i="10"/>
  <c r="O2938" i="10"/>
  <c r="Q2938" i="10"/>
  <c r="R2938" i="10"/>
  <c r="G2938" i="10" s="1"/>
  <c r="T2937" i="10"/>
  <c r="U2937" i="10" s="1"/>
  <c r="V2937" i="10" s="1"/>
  <c r="W2937" i="10" s="1"/>
  <c r="X2937" i="10" s="1"/>
  <c r="Y2937" i="10" s="1"/>
  <c r="Z2937" i="10" s="1"/>
  <c r="AA2937" i="10" s="1"/>
  <c r="AB2937" i="10" s="1"/>
  <c r="AC2937" i="10" s="1"/>
  <c r="J2939" i="10" l="1"/>
  <c r="D2940" i="10"/>
  <c r="R2939" i="10"/>
  <c r="G2939" i="10" s="1"/>
  <c r="P2939" i="10"/>
  <c r="L2939" i="10"/>
  <c r="O2939" i="10"/>
  <c r="M2939" i="10"/>
  <c r="N2939" i="10"/>
  <c r="I2939" i="10"/>
  <c r="K2939" i="10"/>
  <c r="H2939" i="10"/>
  <c r="S2939" i="10" s="1"/>
  <c r="Q2939" i="10"/>
  <c r="T2938" i="10"/>
  <c r="U2938" i="10" s="1"/>
  <c r="V2938" i="10" s="1"/>
  <c r="W2938" i="10" s="1"/>
  <c r="X2938" i="10" s="1"/>
  <c r="Y2938" i="10" s="1"/>
  <c r="Z2938" i="10" s="1"/>
  <c r="AA2938" i="10" s="1"/>
  <c r="AB2938" i="10" s="1"/>
  <c r="AC2938" i="10" s="1"/>
  <c r="H2940" i="10" l="1"/>
  <c r="S2940" i="10" s="1"/>
  <c r="D2941" i="10"/>
  <c r="K2940" i="10"/>
  <c r="R2940" i="10"/>
  <c r="G2940" i="10" s="1"/>
  <c r="Q2940" i="10"/>
  <c r="I2940" i="10"/>
  <c r="O2940" i="10"/>
  <c r="J2940" i="10"/>
  <c r="M2940" i="10"/>
  <c r="L2940" i="10"/>
  <c r="N2940" i="10"/>
  <c r="P2940" i="10"/>
  <c r="T2939" i="10"/>
  <c r="U2939" i="10" s="1"/>
  <c r="V2939" i="10" s="1"/>
  <c r="W2939" i="10" s="1"/>
  <c r="X2939" i="10" s="1"/>
  <c r="Y2939" i="10" s="1"/>
  <c r="Z2939" i="10" s="1"/>
  <c r="AA2939" i="10" s="1"/>
  <c r="AB2939" i="10" s="1"/>
  <c r="AC2939" i="10" s="1"/>
  <c r="R2941" i="10" l="1"/>
  <c r="G2941" i="10" s="1"/>
  <c r="D2942" i="10"/>
  <c r="M2941" i="10"/>
  <c r="N2941" i="10"/>
  <c r="L2941" i="10"/>
  <c r="H2941" i="10"/>
  <c r="S2941" i="10" s="1"/>
  <c r="Q2941" i="10"/>
  <c r="O2941" i="10"/>
  <c r="I2941" i="10"/>
  <c r="K2941" i="10"/>
  <c r="J2941" i="10"/>
  <c r="P2941" i="10"/>
  <c r="T2940" i="10"/>
  <c r="U2940" i="10" s="1"/>
  <c r="V2940" i="10" s="1"/>
  <c r="W2940" i="10" s="1"/>
  <c r="X2940" i="10" s="1"/>
  <c r="Y2940" i="10" s="1"/>
  <c r="Z2940" i="10" s="1"/>
  <c r="AA2940" i="10" s="1"/>
  <c r="AB2940" i="10" s="1"/>
  <c r="AC2940" i="10" s="1"/>
  <c r="T2941" i="10" l="1"/>
  <c r="U2941" i="10" s="1"/>
  <c r="V2941" i="10" s="1"/>
  <c r="W2941" i="10" s="1"/>
  <c r="X2941" i="10" s="1"/>
  <c r="Y2941" i="10" s="1"/>
  <c r="Z2941" i="10" s="1"/>
  <c r="AA2941" i="10" s="1"/>
  <c r="AB2941" i="10" s="1"/>
  <c r="AC2941" i="10" s="1"/>
  <c r="H2942" i="10"/>
  <c r="S2942" i="10" s="1"/>
  <c r="D2943" i="10"/>
  <c r="O2942" i="10"/>
  <c r="Q2942" i="10"/>
  <c r="N2942" i="10"/>
  <c r="R2942" i="10"/>
  <c r="G2942" i="10" s="1"/>
  <c r="P2942" i="10"/>
  <c r="I2942" i="10"/>
  <c r="K2942" i="10"/>
  <c r="L2942" i="10"/>
  <c r="J2942" i="10"/>
  <c r="M2942" i="10"/>
  <c r="H2943" i="10" l="1"/>
  <c r="S2943" i="10" s="1"/>
  <c r="R2943" i="10"/>
  <c r="G2943" i="10" s="1"/>
  <c r="D2944" i="10"/>
  <c r="J2943" i="10"/>
  <c r="P2943" i="10"/>
  <c r="M2943" i="10"/>
  <c r="O2943" i="10"/>
  <c r="Q2943" i="10"/>
  <c r="L2943" i="10"/>
  <c r="I2943" i="10"/>
  <c r="N2943" i="10"/>
  <c r="K2943" i="10"/>
  <c r="T2942" i="10"/>
  <c r="U2942" i="10" s="1"/>
  <c r="V2942" i="10" s="1"/>
  <c r="W2942" i="10" s="1"/>
  <c r="X2942" i="10" s="1"/>
  <c r="Y2942" i="10" s="1"/>
  <c r="Z2942" i="10" s="1"/>
  <c r="AA2942" i="10" s="1"/>
  <c r="AB2942" i="10" s="1"/>
  <c r="AC2942" i="10" s="1"/>
  <c r="H2944" i="10" l="1"/>
  <c r="S2944" i="10" s="1"/>
  <c r="D2945" i="10"/>
  <c r="J2944" i="10"/>
  <c r="L2944" i="10"/>
  <c r="R2944" i="10"/>
  <c r="G2944" i="10" s="1"/>
  <c r="Q2944" i="10"/>
  <c r="M2944" i="10"/>
  <c r="N2944" i="10"/>
  <c r="O2944" i="10"/>
  <c r="P2944" i="10"/>
  <c r="K2944" i="10"/>
  <c r="I2944" i="10"/>
  <c r="T2943" i="10"/>
  <c r="U2943" i="10" s="1"/>
  <c r="V2943" i="10" s="1"/>
  <c r="W2943" i="10" s="1"/>
  <c r="X2943" i="10" s="1"/>
  <c r="Y2943" i="10" s="1"/>
  <c r="Z2943" i="10" s="1"/>
  <c r="AA2943" i="10" s="1"/>
  <c r="AB2943" i="10" s="1"/>
  <c r="AC2943" i="10" s="1"/>
  <c r="H2945" i="10" l="1"/>
  <c r="S2945" i="10" s="1"/>
  <c r="N2945" i="10"/>
  <c r="D2946" i="10"/>
  <c r="J2945" i="10"/>
  <c r="R2945" i="10"/>
  <c r="G2945" i="10" s="1"/>
  <c r="P2945" i="10"/>
  <c r="O2945" i="10"/>
  <c r="Q2945" i="10"/>
  <c r="I2945" i="10"/>
  <c r="K2945" i="10"/>
  <c r="M2945" i="10"/>
  <c r="L2945" i="10"/>
  <c r="T2944" i="10"/>
  <c r="U2944" i="10" s="1"/>
  <c r="V2944" i="10" s="1"/>
  <c r="W2944" i="10" s="1"/>
  <c r="X2944" i="10" s="1"/>
  <c r="Y2944" i="10" s="1"/>
  <c r="Z2944" i="10" s="1"/>
  <c r="AA2944" i="10" s="1"/>
  <c r="AB2944" i="10" s="1"/>
  <c r="AC2944" i="10" s="1"/>
  <c r="D2947" i="10" l="1"/>
  <c r="J2946" i="10"/>
  <c r="M2946" i="10"/>
  <c r="H2946" i="10"/>
  <c r="S2946" i="10" s="1"/>
  <c r="K2946" i="10"/>
  <c r="Q2946" i="10"/>
  <c r="L2946" i="10"/>
  <c r="P2946" i="10"/>
  <c r="N2946" i="10"/>
  <c r="I2946" i="10"/>
  <c r="R2946" i="10"/>
  <c r="G2946" i="10" s="1"/>
  <c r="O2946" i="10"/>
  <c r="T2945" i="10"/>
  <c r="U2945" i="10" s="1"/>
  <c r="V2945" i="10" s="1"/>
  <c r="W2945" i="10" s="1"/>
  <c r="X2945" i="10" s="1"/>
  <c r="Y2945" i="10" s="1"/>
  <c r="Z2945" i="10" s="1"/>
  <c r="AA2945" i="10" s="1"/>
  <c r="AB2945" i="10" s="1"/>
  <c r="AC2945" i="10" s="1"/>
  <c r="T2946" i="10" l="1"/>
  <c r="U2946" i="10" s="1"/>
  <c r="V2946" i="10" s="1"/>
  <c r="W2946" i="10" s="1"/>
  <c r="X2946" i="10" s="1"/>
  <c r="Y2946" i="10" s="1"/>
  <c r="Z2946" i="10" s="1"/>
  <c r="AA2946" i="10" s="1"/>
  <c r="AB2946" i="10" s="1"/>
  <c r="AC2946" i="10" s="1"/>
  <c r="H2947" i="10"/>
  <c r="S2947" i="10" s="1"/>
  <c r="M2947" i="10"/>
  <c r="D2948" i="10"/>
  <c r="R2947" i="10"/>
  <c r="G2947" i="10" s="1"/>
  <c r="O2947" i="10"/>
  <c r="Q2947" i="10"/>
  <c r="N2947" i="10"/>
  <c r="P2947" i="10"/>
  <c r="I2947" i="10"/>
  <c r="L2947" i="10"/>
  <c r="K2947" i="10"/>
  <c r="J2947" i="10"/>
  <c r="D2949" i="10" l="1"/>
  <c r="P2948" i="10"/>
  <c r="N2948" i="10"/>
  <c r="R2948" i="10"/>
  <c r="G2948" i="10" s="1"/>
  <c r="H2948" i="10"/>
  <c r="S2948" i="10" s="1"/>
  <c r="L2948" i="10"/>
  <c r="O2948" i="10"/>
  <c r="Q2948" i="10"/>
  <c r="K2948" i="10"/>
  <c r="J2948" i="10"/>
  <c r="I2948" i="10"/>
  <c r="M2948" i="10"/>
  <c r="T2947" i="10"/>
  <c r="U2947" i="10" s="1"/>
  <c r="V2947" i="10" s="1"/>
  <c r="W2947" i="10" s="1"/>
  <c r="X2947" i="10" s="1"/>
  <c r="Y2947" i="10" s="1"/>
  <c r="Z2947" i="10" s="1"/>
  <c r="AA2947" i="10" s="1"/>
  <c r="AB2947" i="10" s="1"/>
  <c r="AC2947" i="10" s="1"/>
  <c r="T2948" i="10" l="1"/>
  <c r="U2948" i="10" s="1"/>
  <c r="V2948" i="10" s="1"/>
  <c r="W2948" i="10" s="1"/>
  <c r="X2948" i="10" s="1"/>
  <c r="Y2948" i="10" s="1"/>
  <c r="Z2948" i="10" s="1"/>
  <c r="AA2948" i="10" s="1"/>
  <c r="AB2948" i="10" s="1"/>
  <c r="AC2948" i="10" s="1"/>
  <c r="N2949" i="10"/>
  <c r="L2949" i="10"/>
  <c r="R2949" i="10"/>
  <c r="G2949" i="10" s="1"/>
  <c r="M2949" i="10"/>
  <c r="I2949" i="10"/>
  <c r="P2949" i="10"/>
  <c r="O2949" i="10"/>
  <c r="K2949" i="10"/>
  <c r="D2950" i="10"/>
  <c r="Q2949" i="10"/>
  <c r="H2949" i="10"/>
  <c r="S2949" i="10" s="1"/>
  <c r="J2949" i="10"/>
  <c r="T2949" i="10" l="1"/>
  <c r="U2949" i="10" s="1"/>
  <c r="V2949" i="10" s="1"/>
  <c r="W2949" i="10" s="1"/>
  <c r="X2949" i="10" s="1"/>
  <c r="Y2949" i="10" s="1"/>
  <c r="Z2949" i="10" s="1"/>
  <c r="AA2949" i="10" s="1"/>
  <c r="AB2949" i="10" s="1"/>
  <c r="AC2949" i="10" s="1"/>
  <c r="Q2950" i="10"/>
  <c r="R2950" i="10"/>
  <c r="G2950" i="10" s="1"/>
  <c r="H2950" i="10"/>
  <c r="S2950" i="10" s="1"/>
  <c r="I2950" i="10"/>
  <c r="L2950" i="10"/>
  <c r="J2950" i="10"/>
  <c r="O2950" i="10"/>
  <c r="N2950" i="10"/>
  <c r="D2951" i="10"/>
  <c r="P2950" i="10"/>
  <c r="K2950" i="10"/>
  <c r="M2950" i="10"/>
  <c r="H2951" i="10" l="1"/>
  <c r="S2951" i="10" s="1"/>
  <c r="N2951" i="10"/>
  <c r="Q2951" i="10"/>
  <c r="I2951" i="10"/>
  <c r="J2951" i="10"/>
  <c r="R2951" i="10"/>
  <c r="G2951" i="10" s="1"/>
  <c r="K2951" i="10"/>
  <c r="P2951" i="10"/>
  <c r="L2951" i="10"/>
  <c r="M2951" i="10"/>
  <c r="D2952" i="10"/>
  <c r="O2951" i="10"/>
  <c r="T2950" i="10"/>
  <c r="U2950" i="10" s="1"/>
  <c r="V2950" i="10" s="1"/>
  <c r="W2950" i="10" s="1"/>
  <c r="X2950" i="10" s="1"/>
  <c r="Y2950" i="10" s="1"/>
  <c r="Z2950" i="10" s="1"/>
  <c r="AA2950" i="10" s="1"/>
  <c r="AB2950" i="10" s="1"/>
  <c r="AC2950" i="10" s="1"/>
  <c r="H2952" i="10" l="1"/>
  <c r="S2952" i="10" s="1"/>
  <c r="N2952" i="10"/>
  <c r="O2952" i="10"/>
  <c r="P2952" i="10"/>
  <c r="K2952" i="10"/>
  <c r="Q2952" i="10"/>
  <c r="I2952" i="10"/>
  <c r="J2952" i="10"/>
  <c r="D2953" i="10"/>
  <c r="M2952" i="10"/>
  <c r="R2952" i="10"/>
  <c r="G2952" i="10" s="1"/>
  <c r="L2952" i="10"/>
  <c r="T2951" i="10"/>
  <c r="U2951" i="10" s="1"/>
  <c r="V2951" i="10" s="1"/>
  <c r="W2951" i="10" s="1"/>
  <c r="X2951" i="10" s="1"/>
  <c r="Y2951" i="10" s="1"/>
  <c r="Z2951" i="10" s="1"/>
  <c r="AA2951" i="10" s="1"/>
  <c r="AB2951" i="10" s="1"/>
  <c r="AC2951" i="10" s="1"/>
  <c r="H2953" i="10" l="1"/>
  <c r="S2953" i="10" s="1"/>
  <c r="J2953" i="10"/>
  <c r="M2953" i="10"/>
  <c r="Q2953" i="10"/>
  <c r="K2953" i="10"/>
  <c r="N2953" i="10"/>
  <c r="O2953" i="10"/>
  <c r="D2954" i="10"/>
  <c r="P2953" i="10"/>
  <c r="R2953" i="10"/>
  <c r="G2953" i="10" s="1"/>
  <c r="I2953" i="10"/>
  <c r="L2953" i="10"/>
  <c r="T2952" i="10"/>
  <c r="U2952" i="10" s="1"/>
  <c r="V2952" i="10" s="1"/>
  <c r="W2952" i="10" s="1"/>
  <c r="X2952" i="10" s="1"/>
  <c r="Y2952" i="10" s="1"/>
  <c r="Z2952" i="10" s="1"/>
  <c r="AA2952" i="10" s="1"/>
  <c r="AB2952" i="10" s="1"/>
  <c r="AC2952" i="10" s="1"/>
  <c r="T2953" i="10" l="1"/>
  <c r="U2953" i="10" s="1"/>
  <c r="V2953" i="10" s="1"/>
  <c r="W2953" i="10" s="1"/>
  <c r="X2953" i="10" s="1"/>
  <c r="Y2953" i="10" s="1"/>
  <c r="Z2953" i="10" s="1"/>
  <c r="AA2953" i="10" s="1"/>
  <c r="AB2953" i="10" s="1"/>
  <c r="AC2953" i="10" s="1"/>
  <c r="P2954" i="10"/>
  <c r="R2954" i="10"/>
  <c r="G2954" i="10" s="1"/>
  <c r="N2954" i="10"/>
  <c r="D2955" i="10"/>
  <c r="K2954" i="10"/>
  <c r="H2954" i="10"/>
  <c r="S2954" i="10" s="1"/>
  <c r="I2954" i="10"/>
  <c r="J2954" i="10"/>
  <c r="O2954" i="10"/>
  <c r="Q2954" i="10"/>
  <c r="L2954" i="10"/>
  <c r="M2954" i="10"/>
  <c r="H2955" i="10" l="1"/>
  <c r="S2955" i="10" s="1"/>
  <c r="Q2955" i="10"/>
  <c r="R2955" i="10"/>
  <c r="G2955" i="10" s="1"/>
  <c r="L2955" i="10"/>
  <c r="P2955" i="10"/>
  <c r="K2955" i="10"/>
  <c r="M2955" i="10"/>
  <c r="I2955" i="10"/>
  <c r="N2955" i="10"/>
  <c r="O2955" i="10"/>
  <c r="J2955" i="10"/>
  <c r="D2956" i="10"/>
  <c r="T2954" i="10"/>
  <c r="U2954" i="10" s="1"/>
  <c r="V2954" i="10" s="1"/>
  <c r="W2954" i="10" s="1"/>
  <c r="X2954" i="10" s="1"/>
  <c r="Y2954" i="10" s="1"/>
  <c r="Z2954" i="10" s="1"/>
  <c r="AA2954" i="10" s="1"/>
  <c r="AB2954" i="10" s="1"/>
  <c r="AC2954" i="10" s="1"/>
  <c r="H2956" i="10" l="1"/>
  <c r="S2956" i="10" s="1"/>
  <c r="P2956" i="10"/>
  <c r="R2956" i="10"/>
  <c r="G2956" i="10" s="1"/>
  <c r="I2956" i="10"/>
  <c r="J2956" i="10"/>
  <c r="M2956" i="10"/>
  <c r="N2956" i="10"/>
  <c r="Q2956" i="10"/>
  <c r="O2956" i="10"/>
  <c r="K2956" i="10"/>
  <c r="D2957" i="10"/>
  <c r="L2956" i="10"/>
  <c r="T2955" i="10"/>
  <c r="U2955" i="10" s="1"/>
  <c r="V2955" i="10" s="1"/>
  <c r="W2955" i="10" s="1"/>
  <c r="X2955" i="10" s="1"/>
  <c r="Y2955" i="10" s="1"/>
  <c r="Z2955" i="10" s="1"/>
  <c r="AA2955" i="10" s="1"/>
  <c r="AB2955" i="10" s="1"/>
  <c r="AC2955" i="10" s="1"/>
  <c r="J2957" i="10" l="1"/>
  <c r="L2957" i="10"/>
  <c r="O2957" i="10"/>
  <c r="R2957" i="10"/>
  <c r="G2957" i="10" s="1"/>
  <c r="K2957" i="10"/>
  <c r="N2957" i="10"/>
  <c r="H2957" i="10"/>
  <c r="S2957" i="10" s="1"/>
  <c r="Q2957" i="10"/>
  <c r="D2958" i="10"/>
  <c r="I2957" i="10"/>
  <c r="M2957" i="10"/>
  <c r="P2957" i="10"/>
  <c r="T2956" i="10"/>
  <c r="U2956" i="10" s="1"/>
  <c r="V2956" i="10" s="1"/>
  <c r="W2956" i="10" s="1"/>
  <c r="X2956" i="10" s="1"/>
  <c r="Y2956" i="10" s="1"/>
  <c r="Z2956" i="10" s="1"/>
  <c r="AA2956" i="10" s="1"/>
  <c r="AB2956" i="10" s="1"/>
  <c r="AC2956" i="10" s="1"/>
  <c r="T2957" i="10" l="1"/>
  <c r="U2957" i="10" s="1"/>
  <c r="V2957" i="10" s="1"/>
  <c r="W2957" i="10" s="1"/>
  <c r="X2957" i="10" s="1"/>
  <c r="Y2957" i="10" s="1"/>
  <c r="Z2957" i="10" s="1"/>
  <c r="AA2957" i="10" s="1"/>
  <c r="AB2957" i="10" s="1"/>
  <c r="AC2957" i="10" s="1"/>
  <c r="J2958" i="10"/>
  <c r="D2959" i="10"/>
  <c r="N2958" i="10"/>
  <c r="H2958" i="10"/>
  <c r="S2958" i="10" s="1"/>
  <c r="Q2958" i="10"/>
  <c r="L2958" i="10"/>
  <c r="P2958" i="10"/>
  <c r="K2958" i="10"/>
  <c r="M2958" i="10"/>
  <c r="I2958" i="10"/>
  <c r="O2958" i="10"/>
  <c r="R2958" i="10"/>
  <c r="G2958" i="10" s="1"/>
  <c r="T2958" i="10" l="1"/>
  <c r="U2958" i="10" s="1"/>
  <c r="V2958" i="10" s="1"/>
  <c r="W2958" i="10" s="1"/>
  <c r="X2958" i="10" s="1"/>
  <c r="Y2958" i="10" s="1"/>
  <c r="Z2958" i="10" s="1"/>
  <c r="AA2958" i="10" s="1"/>
  <c r="AB2958" i="10" s="1"/>
  <c r="AC2958" i="10" s="1"/>
  <c r="D2960" i="10"/>
  <c r="J2959" i="10"/>
  <c r="K2959" i="10"/>
  <c r="O2959" i="10"/>
  <c r="Q2959" i="10"/>
  <c r="L2959" i="10"/>
  <c r="N2959" i="10"/>
  <c r="H2959" i="10"/>
  <c r="S2959" i="10" s="1"/>
  <c r="I2959" i="10"/>
  <c r="P2959" i="10"/>
  <c r="M2959" i="10"/>
  <c r="R2959" i="10"/>
  <c r="G2959" i="10" s="1"/>
  <c r="T2959" i="10" l="1"/>
  <c r="U2959" i="10" s="1"/>
  <c r="V2959" i="10" s="1"/>
  <c r="W2959" i="10" s="1"/>
  <c r="X2959" i="10" s="1"/>
  <c r="Y2959" i="10" s="1"/>
  <c r="Z2959" i="10" s="1"/>
  <c r="AA2959" i="10" s="1"/>
  <c r="AB2959" i="10" s="1"/>
  <c r="AC2959" i="10" s="1"/>
  <c r="I2960" i="10"/>
  <c r="H2960" i="10"/>
  <c r="S2960" i="10" s="1"/>
  <c r="N2960" i="10"/>
  <c r="Q2960" i="10"/>
  <c r="D2961" i="10"/>
  <c r="M2960" i="10"/>
  <c r="L2960" i="10"/>
  <c r="K2960" i="10"/>
  <c r="J2960" i="10"/>
  <c r="O2960" i="10"/>
  <c r="P2960" i="10"/>
  <c r="R2960" i="10"/>
  <c r="G2960" i="10" s="1"/>
  <c r="Q2961" i="10" l="1"/>
  <c r="M2961" i="10"/>
  <c r="N2961" i="10"/>
  <c r="D2962" i="10"/>
  <c r="L2961" i="10"/>
  <c r="J2961" i="10"/>
  <c r="P2961" i="10"/>
  <c r="I2961" i="10"/>
  <c r="K2961" i="10"/>
  <c r="R2961" i="10"/>
  <c r="G2961" i="10" s="1"/>
  <c r="H2961" i="10"/>
  <c r="S2961" i="10" s="1"/>
  <c r="O2961" i="10"/>
  <c r="T2960" i="10"/>
  <c r="U2960" i="10" s="1"/>
  <c r="V2960" i="10" s="1"/>
  <c r="W2960" i="10" s="1"/>
  <c r="X2960" i="10" s="1"/>
  <c r="Y2960" i="10" s="1"/>
  <c r="Z2960" i="10" s="1"/>
  <c r="AA2960" i="10" s="1"/>
  <c r="AB2960" i="10" s="1"/>
  <c r="AC2960" i="10" s="1"/>
  <c r="H2962" i="10" l="1"/>
  <c r="S2962" i="10" s="1"/>
  <c r="K2962" i="10"/>
  <c r="N2962" i="10"/>
  <c r="M2962" i="10"/>
  <c r="L2962" i="10"/>
  <c r="I2962" i="10"/>
  <c r="D2963" i="10"/>
  <c r="Q2962" i="10"/>
  <c r="O2962" i="10"/>
  <c r="J2962" i="10"/>
  <c r="P2962" i="10"/>
  <c r="R2962" i="10"/>
  <c r="G2962" i="10" s="1"/>
  <c r="T2961" i="10"/>
  <c r="U2961" i="10" s="1"/>
  <c r="V2961" i="10" s="1"/>
  <c r="W2961" i="10" s="1"/>
  <c r="X2961" i="10" s="1"/>
  <c r="Y2961" i="10" s="1"/>
  <c r="Z2961" i="10" s="1"/>
  <c r="AA2961" i="10" s="1"/>
  <c r="AB2961" i="10" s="1"/>
  <c r="AC2961" i="10" s="1"/>
  <c r="H2963" i="10" l="1"/>
  <c r="S2963" i="10" s="1"/>
  <c r="P2963" i="10"/>
  <c r="K2963" i="10"/>
  <c r="N2963" i="10"/>
  <c r="O2963" i="10"/>
  <c r="D2964" i="10"/>
  <c r="R2963" i="10"/>
  <c r="G2963" i="10" s="1"/>
  <c r="Q2963" i="10"/>
  <c r="L2963" i="10"/>
  <c r="I2963" i="10"/>
  <c r="J2963" i="10"/>
  <c r="M2963" i="10"/>
  <c r="T2962" i="10"/>
  <c r="U2962" i="10" s="1"/>
  <c r="V2962" i="10" s="1"/>
  <c r="W2962" i="10" s="1"/>
  <c r="X2962" i="10" s="1"/>
  <c r="Y2962" i="10" s="1"/>
  <c r="Z2962" i="10" s="1"/>
  <c r="AA2962" i="10" s="1"/>
  <c r="AB2962" i="10" s="1"/>
  <c r="AC2962" i="10" s="1"/>
  <c r="P2964" i="10" l="1"/>
  <c r="I2964" i="10"/>
  <c r="R2964" i="10"/>
  <c r="G2964" i="10" s="1"/>
  <c r="H2964" i="10"/>
  <c r="S2964" i="10" s="1"/>
  <c r="D2965" i="10"/>
  <c r="O2964" i="10"/>
  <c r="Q2964" i="10"/>
  <c r="K2964" i="10"/>
  <c r="L2964" i="10"/>
  <c r="J2964" i="10"/>
  <c r="N2964" i="10"/>
  <c r="M2964" i="10"/>
  <c r="T2963" i="10"/>
  <c r="U2963" i="10" s="1"/>
  <c r="V2963" i="10" s="1"/>
  <c r="W2963" i="10" s="1"/>
  <c r="X2963" i="10" s="1"/>
  <c r="Y2963" i="10" s="1"/>
  <c r="Z2963" i="10" s="1"/>
  <c r="AA2963" i="10" s="1"/>
  <c r="AB2963" i="10" s="1"/>
  <c r="AC2963" i="10" s="1"/>
  <c r="T2964" i="10" l="1"/>
  <c r="U2964" i="10" s="1"/>
  <c r="V2964" i="10" s="1"/>
  <c r="W2964" i="10" s="1"/>
  <c r="X2964" i="10" s="1"/>
  <c r="Y2964" i="10" s="1"/>
  <c r="Z2964" i="10" s="1"/>
  <c r="AA2964" i="10" s="1"/>
  <c r="AB2964" i="10" s="1"/>
  <c r="AC2964" i="10" s="1"/>
  <c r="H2965" i="10"/>
  <c r="S2965" i="10" s="1"/>
  <c r="Q2965" i="10"/>
  <c r="I2965" i="10"/>
  <c r="J2965" i="10"/>
  <c r="O2965" i="10"/>
  <c r="N2965" i="10"/>
  <c r="P2965" i="10"/>
  <c r="D2966" i="10"/>
  <c r="M2965" i="10"/>
  <c r="R2965" i="10"/>
  <c r="G2965" i="10" s="1"/>
  <c r="L2965" i="10"/>
  <c r="K2965" i="10"/>
  <c r="T2965" i="10" l="1"/>
  <c r="U2965" i="10" s="1"/>
  <c r="V2965" i="10" s="1"/>
  <c r="W2965" i="10" s="1"/>
  <c r="X2965" i="10" s="1"/>
  <c r="Y2965" i="10" s="1"/>
  <c r="Z2965" i="10" s="1"/>
  <c r="AA2965" i="10" s="1"/>
  <c r="AB2965" i="10" s="1"/>
  <c r="AC2965" i="10" s="1"/>
  <c r="I2966" i="10"/>
  <c r="P2966" i="10"/>
  <c r="L2966" i="10"/>
  <c r="K2966" i="10"/>
  <c r="H2966" i="10"/>
  <c r="S2966" i="10" s="1"/>
  <c r="Q2966" i="10"/>
  <c r="D2967" i="10"/>
  <c r="M2966" i="10"/>
  <c r="R2966" i="10"/>
  <c r="G2966" i="10" s="1"/>
  <c r="O2966" i="10"/>
  <c r="N2966" i="10"/>
  <c r="J2966" i="10"/>
  <c r="T2966" i="10" l="1"/>
  <c r="U2966" i="10" s="1"/>
  <c r="V2966" i="10" s="1"/>
  <c r="W2966" i="10" s="1"/>
  <c r="X2966" i="10" s="1"/>
  <c r="Y2966" i="10" s="1"/>
  <c r="Z2966" i="10" s="1"/>
  <c r="AA2966" i="10" s="1"/>
  <c r="AB2966" i="10" s="1"/>
  <c r="AC2966" i="10" s="1"/>
  <c r="H2967" i="10"/>
  <c r="S2967" i="10" s="1"/>
  <c r="J2967" i="10"/>
  <c r="M2967" i="10"/>
  <c r="K2967" i="10"/>
  <c r="P2967" i="10"/>
  <c r="R2967" i="10"/>
  <c r="G2967" i="10" s="1"/>
  <c r="N2967" i="10"/>
  <c r="I2967" i="10"/>
  <c r="O2967" i="10"/>
  <c r="D2968" i="10"/>
  <c r="L2967" i="10"/>
  <c r="Q2967" i="10"/>
  <c r="T2967" i="10" l="1"/>
  <c r="U2967" i="10" s="1"/>
  <c r="V2967" i="10" s="1"/>
  <c r="W2967" i="10" s="1"/>
  <c r="X2967" i="10" s="1"/>
  <c r="Y2967" i="10" s="1"/>
  <c r="Z2967" i="10" s="1"/>
  <c r="AA2967" i="10" s="1"/>
  <c r="AB2967" i="10" s="1"/>
  <c r="AC2967" i="10" s="1"/>
  <c r="O2968" i="10"/>
  <c r="J2968" i="10"/>
  <c r="L2968" i="10"/>
  <c r="P2968" i="10"/>
  <c r="R2968" i="10"/>
  <c r="G2968" i="10" s="1"/>
  <c r="M2968" i="10"/>
  <c r="H2968" i="10"/>
  <c r="S2968" i="10" s="1"/>
  <c r="I2968" i="10"/>
  <c r="D2969" i="10"/>
  <c r="N2968" i="10"/>
  <c r="Q2968" i="10"/>
  <c r="K2968" i="10"/>
  <c r="H2969" i="10" l="1"/>
  <c r="S2969" i="10" s="1"/>
  <c r="N2969" i="10"/>
  <c r="I2969" i="10"/>
  <c r="R2969" i="10"/>
  <c r="G2969" i="10" s="1"/>
  <c r="M2969" i="10"/>
  <c r="D2970" i="10"/>
  <c r="K2969" i="10"/>
  <c r="L2969" i="10"/>
  <c r="O2969" i="10"/>
  <c r="P2969" i="10"/>
  <c r="Q2969" i="10"/>
  <c r="J2969" i="10"/>
  <c r="T2968" i="10"/>
  <c r="U2968" i="10" s="1"/>
  <c r="V2968" i="10" s="1"/>
  <c r="W2968" i="10" s="1"/>
  <c r="X2968" i="10" s="1"/>
  <c r="Y2968" i="10" s="1"/>
  <c r="Z2968" i="10" s="1"/>
  <c r="AA2968" i="10" s="1"/>
  <c r="AB2968" i="10" s="1"/>
  <c r="AC2968" i="10" s="1"/>
  <c r="H2970" i="10" l="1"/>
  <c r="S2970" i="10" s="1"/>
  <c r="L2970" i="10"/>
  <c r="M2970" i="10"/>
  <c r="Q2970" i="10"/>
  <c r="P2970" i="10"/>
  <c r="D2971" i="10"/>
  <c r="K2970" i="10"/>
  <c r="I2970" i="10"/>
  <c r="J2970" i="10"/>
  <c r="O2970" i="10"/>
  <c r="R2970" i="10"/>
  <c r="G2970" i="10" s="1"/>
  <c r="N2970" i="10"/>
  <c r="T2969" i="10"/>
  <c r="U2969" i="10" s="1"/>
  <c r="V2969" i="10" s="1"/>
  <c r="W2969" i="10" s="1"/>
  <c r="X2969" i="10" s="1"/>
  <c r="Y2969" i="10" s="1"/>
  <c r="Z2969" i="10" s="1"/>
  <c r="AA2969" i="10" s="1"/>
  <c r="AB2969" i="10" s="1"/>
  <c r="AC2969" i="10" s="1"/>
  <c r="Q2971" i="10" l="1"/>
  <c r="J2971" i="10"/>
  <c r="D2972" i="10"/>
  <c r="L2971" i="10"/>
  <c r="N2971" i="10"/>
  <c r="R2971" i="10"/>
  <c r="G2971" i="10" s="1"/>
  <c r="P2971" i="10"/>
  <c r="K2971" i="10"/>
  <c r="I2971" i="10"/>
  <c r="M2971" i="10"/>
  <c r="H2971" i="10"/>
  <c r="S2971" i="10" s="1"/>
  <c r="O2971" i="10"/>
  <c r="T2970" i="10"/>
  <c r="U2970" i="10" s="1"/>
  <c r="V2970" i="10" s="1"/>
  <c r="W2970" i="10" s="1"/>
  <c r="X2970" i="10" s="1"/>
  <c r="Y2970" i="10" s="1"/>
  <c r="Z2970" i="10" s="1"/>
  <c r="AA2970" i="10" s="1"/>
  <c r="AB2970" i="10" s="1"/>
  <c r="AC2970" i="10" s="1"/>
  <c r="H2972" i="10" l="1"/>
  <c r="S2972" i="10" s="1"/>
  <c r="D2973" i="10"/>
  <c r="P2972" i="10"/>
  <c r="Q2972" i="10"/>
  <c r="O2972" i="10"/>
  <c r="R2972" i="10"/>
  <c r="G2972" i="10" s="1"/>
  <c r="L2972" i="10"/>
  <c r="M2972" i="10"/>
  <c r="N2972" i="10"/>
  <c r="I2972" i="10"/>
  <c r="J2972" i="10"/>
  <c r="K2972" i="10"/>
  <c r="T2971" i="10"/>
  <c r="U2971" i="10" s="1"/>
  <c r="V2971" i="10" s="1"/>
  <c r="W2971" i="10" s="1"/>
  <c r="X2971" i="10" s="1"/>
  <c r="Y2971" i="10" s="1"/>
  <c r="Z2971" i="10" s="1"/>
  <c r="AA2971" i="10" s="1"/>
  <c r="AB2971" i="10" s="1"/>
  <c r="AC2971" i="10" s="1"/>
  <c r="L2973" i="10" l="1"/>
  <c r="D2974" i="10"/>
  <c r="I2973" i="10"/>
  <c r="M2973" i="10"/>
  <c r="Q2973" i="10"/>
  <c r="H2973" i="10"/>
  <c r="S2973" i="10" s="1"/>
  <c r="R2973" i="10"/>
  <c r="G2973" i="10" s="1"/>
  <c r="N2973" i="10"/>
  <c r="P2973" i="10"/>
  <c r="J2973" i="10"/>
  <c r="K2973" i="10"/>
  <c r="O2973" i="10"/>
  <c r="T2972" i="10"/>
  <c r="U2972" i="10" s="1"/>
  <c r="V2972" i="10" s="1"/>
  <c r="W2972" i="10" s="1"/>
  <c r="X2972" i="10" s="1"/>
  <c r="Y2972" i="10" s="1"/>
  <c r="Z2972" i="10" s="1"/>
  <c r="AA2972" i="10" s="1"/>
  <c r="AB2972" i="10" s="1"/>
  <c r="AC2972" i="10" s="1"/>
  <c r="T2973" i="10" l="1"/>
  <c r="U2973" i="10" s="1"/>
  <c r="V2973" i="10" s="1"/>
  <c r="W2973" i="10" s="1"/>
  <c r="X2973" i="10" s="1"/>
  <c r="Y2973" i="10" s="1"/>
  <c r="Z2973" i="10" s="1"/>
  <c r="AA2973" i="10" s="1"/>
  <c r="AB2973" i="10" s="1"/>
  <c r="AC2973" i="10" s="1"/>
  <c r="L2974" i="10"/>
  <c r="O2974" i="10"/>
  <c r="I2974" i="10"/>
  <c r="R2974" i="10"/>
  <c r="G2974" i="10" s="1"/>
  <c r="M2974" i="10"/>
  <c r="Q2974" i="10"/>
  <c r="J2974" i="10"/>
  <c r="P2974" i="10"/>
  <c r="D2975" i="10"/>
  <c r="N2974" i="10"/>
  <c r="H2974" i="10"/>
  <c r="S2974" i="10" s="1"/>
  <c r="K2974" i="10"/>
  <c r="T2974" i="10" l="1"/>
  <c r="U2974" i="10" s="1"/>
  <c r="V2974" i="10" s="1"/>
  <c r="W2974" i="10" s="1"/>
  <c r="X2974" i="10" s="1"/>
  <c r="Y2974" i="10" s="1"/>
  <c r="Z2974" i="10" s="1"/>
  <c r="AA2974" i="10" s="1"/>
  <c r="AB2974" i="10" s="1"/>
  <c r="AC2974" i="10" s="1"/>
  <c r="H2975" i="10"/>
  <c r="S2975" i="10" s="1"/>
  <c r="O2975" i="10"/>
  <c r="Q2975" i="10"/>
  <c r="L2975" i="10"/>
  <c r="R2975" i="10"/>
  <c r="G2975" i="10" s="1"/>
  <c r="J2975" i="10"/>
  <c r="N2975" i="10"/>
  <c r="I2975" i="10"/>
  <c r="P2975" i="10"/>
  <c r="D2976" i="10"/>
  <c r="M2975" i="10"/>
  <c r="K2975" i="10"/>
  <c r="T2975" i="10" l="1"/>
  <c r="U2975" i="10" s="1"/>
  <c r="V2975" i="10" s="1"/>
  <c r="W2975" i="10" s="1"/>
  <c r="X2975" i="10" s="1"/>
  <c r="Y2975" i="10" s="1"/>
  <c r="Z2975" i="10" s="1"/>
  <c r="AA2975" i="10" s="1"/>
  <c r="AB2975" i="10" s="1"/>
  <c r="AC2975" i="10" s="1"/>
  <c r="H2976" i="10"/>
  <c r="S2976" i="10" s="1"/>
  <c r="Q2976" i="10"/>
  <c r="N2976" i="10"/>
  <c r="I2976" i="10"/>
  <c r="D2977" i="10"/>
  <c r="O2976" i="10"/>
  <c r="P2976" i="10"/>
  <c r="K2976" i="10"/>
  <c r="R2976" i="10"/>
  <c r="G2976" i="10" s="1"/>
  <c r="M2976" i="10"/>
  <c r="J2976" i="10"/>
  <c r="L2976" i="10"/>
  <c r="T2976" i="10" l="1"/>
  <c r="U2976" i="10" s="1"/>
  <c r="V2976" i="10" s="1"/>
  <c r="W2976" i="10" s="1"/>
  <c r="X2976" i="10" s="1"/>
  <c r="Y2976" i="10" s="1"/>
  <c r="Z2976" i="10" s="1"/>
  <c r="AA2976" i="10" s="1"/>
  <c r="AB2976" i="10" s="1"/>
  <c r="AC2976" i="10" s="1"/>
  <c r="H2977" i="10"/>
  <c r="S2977" i="10" s="1"/>
  <c r="L2977" i="10"/>
  <c r="I2977" i="10"/>
  <c r="J2977" i="10"/>
  <c r="R2977" i="10"/>
  <c r="G2977" i="10" s="1"/>
  <c r="Q2977" i="10"/>
  <c r="M2977" i="10"/>
  <c r="N2977" i="10"/>
  <c r="P2977" i="10"/>
  <c r="K2977" i="10"/>
  <c r="D2978" i="10"/>
  <c r="O2977" i="10"/>
  <c r="T2977" i="10" l="1"/>
  <c r="U2977" i="10" s="1"/>
  <c r="V2977" i="10" s="1"/>
  <c r="W2977" i="10" s="1"/>
  <c r="X2977" i="10" s="1"/>
  <c r="Y2977" i="10" s="1"/>
  <c r="Z2977" i="10" s="1"/>
  <c r="AA2977" i="10" s="1"/>
  <c r="AB2977" i="10" s="1"/>
  <c r="AC2977" i="10" s="1"/>
  <c r="H2978" i="10"/>
  <c r="S2978" i="10" s="1"/>
  <c r="Q2978" i="10"/>
  <c r="O2978" i="10"/>
  <c r="P2978" i="10"/>
  <c r="I2978" i="10"/>
  <c r="R2978" i="10"/>
  <c r="G2978" i="10" s="1"/>
  <c r="J2978" i="10"/>
  <c r="D2979" i="10"/>
  <c r="N2978" i="10"/>
  <c r="L2978" i="10"/>
  <c r="M2978" i="10"/>
  <c r="K2978" i="10"/>
  <c r="T2978" i="10" l="1"/>
  <c r="U2978" i="10" s="1"/>
  <c r="V2978" i="10" s="1"/>
  <c r="W2978" i="10" s="1"/>
  <c r="X2978" i="10" s="1"/>
  <c r="Y2978" i="10" s="1"/>
  <c r="Z2978" i="10" s="1"/>
  <c r="AA2978" i="10" s="1"/>
  <c r="AB2978" i="10" s="1"/>
  <c r="AC2978" i="10" s="1"/>
  <c r="H2979" i="10"/>
  <c r="S2979" i="10" s="1"/>
  <c r="L2979" i="10"/>
  <c r="Q2979" i="10"/>
  <c r="J2979" i="10"/>
  <c r="M2979" i="10"/>
  <c r="P2979" i="10"/>
  <c r="N2979" i="10"/>
  <c r="D2980" i="10"/>
  <c r="I2979" i="10"/>
  <c r="R2979" i="10"/>
  <c r="G2979" i="10" s="1"/>
  <c r="O2979" i="10"/>
  <c r="K2979" i="10"/>
  <c r="T2979" i="10" l="1"/>
  <c r="U2979" i="10" s="1"/>
  <c r="V2979" i="10" s="1"/>
  <c r="W2979" i="10" s="1"/>
  <c r="X2979" i="10" s="1"/>
  <c r="Y2979" i="10" s="1"/>
  <c r="Z2979" i="10" s="1"/>
  <c r="AA2979" i="10" s="1"/>
  <c r="AB2979" i="10" s="1"/>
  <c r="AC2979" i="10" s="1"/>
  <c r="O2980" i="10"/>
  <c r="I2980" i="10"/>
  <c r="R2980" i="10"/>
  <c r="G2980" i="10" s="1"/>
  <c r="P2980" i="10"/>
  <c r="H2980" i="10"/>
  <c r="S2980" i="10" s="1"/>
  <c r="L2980" i="10"/>
  <c r="D2981" i="10"/>
  <c r="Q2980" i="10"/>
  <c r="J2980" i="10"/>
  <c r="K2980" i="10"/>
  <c r="N2980" i="10"/>
  <c r="M2980" i="10"/>
  <c r="T2980" i="10" l="1"/>
  <c r="U2980" i="10" s="1"/>
  <c r="V2980" i="10" s="1"/>
  <c r="W2980" i="10" s="1"/>
  <c r="X2980" i="10" s="1"/>
  <c r="Y2980" i="10" s="1"/>
  <c r="Z2980" i="10" s="1"/>
  <c r="AA2980" i="10" s="1"/>
  <c r="AB2980" i="10" s="1"/>
  <c r="AC2980" i="10" s="1"/>
  <c r="L2981" i="10"/>
  <c r="I2981" i="10"/>
  <c r="N2981" i="10"/>
  <c r="O2981" i="10"/>
  <c r="Q2981" i="10"/>
  <c r="R2981" i="10"/>
  <c r="G2981" i="10" s="1"/>
  <c r="H2981" i="10"/>
  <c r="S2981" i="10" s="1"/>
  <c r="P2981" i="10"/>
  <c r="D2982" i="10"/>
  <c r="M2981" i="10"/>
  <c r="J2981" i="10"/>
  <c r="K2981" i="10"/>
  <c r="T2981" i="10" l="1"/>
  <c r="U2981" i="10" s="1"/>
  <c r="V2981" i="10" s="1"/>
  <c r="W2981" i="10" s="1"/>
  <c r="X2981" i="10" s="1"/>
  <c r="Y2981" i="10" s="1"/>
  <c r="Z2981" i="10" s="1"/>
  <c r="AA2981" i="10" s="1"/>
  <c r="AB2981" i="10" s="1"/>
  <c r="AC2981" i="10" s="1"/>
  <c r="H2982" i="10"/>
  <c r="S2982" i="10" s="1"/>
  <c r="O2982" i="10"/>
  <c r="K2982" i="10"/>
  <c r="J2982" i="10"/>
  <c r="D2983" i="10"/>
  <c r="R2982" i="10"/>
  <c r="G2982" i="10" s="1"/>
  <c r="Q2982" i="10"/>
  <c r="I2982" i="10"/>
  <c r="N2982" i="10"/>
  <c r="M2982" i="10"/>
  <c r="L2982" i="10"/>
  <c r="P2982" i="10"/>
  <c r="J2983" i="10" l="1"/>
  <c r="L2983" i="10"/>
  <c r="I2983" i="10"/>
  <c r="N2983" i="10"/>
  <c r="O2983" i="10"/>
  <c r="R2983" i="10"/>
  <c r="G2983" i="10" s="1"/>
  <c r="K2983" i="10"/>
  <c r="M2983" i="10"/>
  <c r="H2983" i="10"/>
  <c r="S2983" i="10" s="1"/>
  <c r="Q2983" i="10"/>
  <c r="D2984" i="10"/>
  <c r="P2983" i="10"/>
  <c r="T2982" i="10"/>
  <c r="U2982" i="10" s="1"/>
  <c r="V2982" i="10" s="1"/>
  <c r="W2982" i="10" s="1"/>
  <c r="X2982" i="10" s="1"/>
  <c r="Y2982" i="10" s="1"/>
  <c r="Z2982" i="10" s="1"/>
  <c r="AA2982" i="10" s="1"/>
  <c r="AB2982" i="10" s="1"/>
  <c r="AC2982" i="10" s="1"/>
  <c r="T2983" i="10" l="1"/>
  <c r="U2983" i="10" s="1"/>
  <c r="V2983" i="10" s="1"/>
  <c r="W2983" i="10" s="1"/>
  <c r="X2983" i="10" s="1"/>
  <c r="Y2983" i="10" s="1"/>
  <c r="Z2983" i="10" s="1"/>
  <c r="AA2983" i="10" s="1"/>
  <c r="AB2983" i="10" s="1"/>
  <c r="AC2983" i="10" s="1"/>
  <c r="M2984" i="10"/>
  <c r="Q2984" i="10"/>
  <c r="I2984" i="10"/>
  <c r="N2984" i="10"/>
  <c r="K2984" i="10"/>
  <c r="H2984" i="10"/>
  <c r="S2984" i="10" s="1"/>
  <c r="P2984" i="10"/>
  <c r="J2984" i="10"/>
  <c r="L2984" i="10"/>
  <c r="O2984" i="10"/>
  <c r="D2985" i="10"/>
  <c r="R2984" i="10"/>
  <c r="G2984" i="10" s="1"/>
  <c r="H2985" i="10" l="1"/>
  <c r="S2985" i="10" s="1"/>
  <c r="J2985" i="10"/>
  <c r="L2985" i="10"/>
  <c r="K2985" i="10"/>
  <c r="N2985" i="10"/>
  <c r="Q2985" i="10"/>
  <c r="M2985" i="10"/>
  <c r="I2985" i="10"/>
  <c r="P2985" i="10"/>
  <c r="D2986" i="10"/>
  <c r="O2985" i="10"/>
  <c r="R2985" i="10"/>
  <c r="G2985" i="10" s="1"/>
  <c r="T2984" i="10"/>
  <c r="U2984" i="10" s="1"/>
  <c r="V2984" i="10" s="1"/>
  <c r="W2984" i="10" s="1"/>
  <c r="X2984" i="10" s="1"/>
  <c r="Y2984" i="10" s="1"/>
  <c r="Z2984" i="10" s="1"/>
  <c r="AA2984" i="10" s="1"/>
  <c r="AB2984" i="10" s="1"/>
  <c r="AC2984" i="10" s="1"/>
  <c r="T2985" i="10" l="1"/>
  <c r="U2985" i="10" s="1"/>
  <c r="V2985" i="10" s="1"/>
  <c r="W2985" i="10" s="1"/>
  <c r="X2985" i="10" s="1"/>
  <c r="Y2985" i="10" s="1"/>
  <c r="Z2985" i="10" s="1"/>
  <c r="AA2985" i="10" s="1"/>
  <c r="AB2985" i="10" s="1"/>
  <c r="AC2985" i="10" s="1"/>
  <c r="O2986" i="10"/>
  <c r="I2986" i="10"/>
  <c r="N2986" i="10"/>
  <c r="Q2986" i="10"/>
  <c r="M2986" i="10"/>
  <c r="H2986" i="10"/>
  <c r="S2986" i="10" s="1"/>
  <c r="R2986" i="10"/>
  <c r="G2986" i="10" s="1"/>
  <c r="D2987" i="10"/>
  <c r="K2986" i="10"/>
  <c r="L2986" i="10"/>
  <c r="J2986" i="10"/>
  <c r="P2986" i="10"/>
  <c r="H2987" i="10" l="1"/>
  <c r="S2987" i="10" s="1"/>
  <c r="N2987" i="10"/>
  <c r="M2987" i="10"/>
  <c r="I2987" i="10"/>
  <c r="O2987" i="10"/>
  <c r="D2988" i="10"/>
  <c r="R2987" i="10"/>
  <c r="G2987" i="10" s="1"/>
  <c r="K2987" i="10"/>
  <c r="P2987" i="10"/>
  <c r="Q2987" i="10"/>
  <c r="J2987" i="10"/>
  <c r="L2987" i="10"/>
  <c r="T2986" i="10"/>
  <c r="U2986" i="10" s="1"/>
  <c r="V2986" i="10" s="1"/>
  <c r="W2986" i="10" s="1"/>
  <c r="X2986" i="10" s="1"/>
  <c r="Y2986" i="10" s="1"/>
  <c r="Z2986" i="10" s="1"/>
  <c r="AA2986" i="10" s="1"/>
  <c r="AB2986" i="10" s="1"/>
  <c r="AC2986" i="10" s="1"/>
  <c r="I2988" i="10" l="1"/>
  <c r="K2988" i="10"/>
  <c r="J2988" i="10"/>
  <c r="D2989" i="10"/>
  <c r="P2988" i="10"/>
  <c r="M2988" i="10"/>
  <c r="N2988" i="10"/>
  <c r="Q2988" i="10"/>
  <c r="L2988" i="10"/>
  <c r="O2988" i="10"/>
  <c r="H2988" i="10"/>
  <c r="S2988" i="10" s="1"/>
  <c r="R2988" i="10"/>
  <c r="G2988" i="10" s="1"/>
  <c r="T2987" i="10"/>
  <c r="U2987" i="10" s="1"/>
  <c r="V2987" i="10" s="1"/>
  <c r="W2987" i="10" s="1"/>
  <c r="X2987" i="10" s="1"/>
  <c r="Y2987" i="10" s="1"/>
  <c r="Z2987" i="10" s="1"/>
  <c r="AA2987" i="10" s="1"/>
  <c r="AB2987" i="10" s="1"/>
  <c r="AC2987" i="10" s="1"/>
  <c r="T2988" i="10" l="1"/>
  <c r="U2988" i="10" s="1"/>
  <c r="V2988" i="10" s="1"/>
  <c r="W2988" i="10" s="1"/>
  <c r="X2988" i="10" s="1"/>
  <c r="Y2988" i="10" s="1"/>
  <c r="Z2988" i="10" s="1"/>
  <c r="AA2988" i="10" s="1"/>
  <c r="AB2988" i="10" s="1"/>
  <c r="AC2988" i="10" s="1"/>
  <c r="H2989" i="10"/>
  <c r="S2989" i="10" s="1"/>
  <c r="D2990" i="10"/>
  <c r="O2989" i="10"/>
  <c r="J2989" i="10"/>
  <c r="N2989" i="10"/>
  <c r="I2989" i="10"/>
  <c r="P2989" i="10"/>
  <c r="R2989" i="10"/>
  <c r="G2989" i="10" s="1"/>
  <c r="L2989" i="10"/>
  <c r="Q2989" i="10"/>
  <c r="M2989" i="10"/>
  <c r="K2989" i="10"/>
  <c r="T2989" i="10" l="1"/>
  <c r="U2989" i="10" s="1"/>
  <c r="V2989" i="10" s="1"/>
  <c r="W2989" i="10" s="1"/>
  <c r="X2989" i="10" s="1"/>
  <c r="Y2989" i="10" s="1"/>
  <c r="Z2989" i="10" s="1"/>
  <c r="AA2989" i="10" s="1"/>
  <c r="AB2989" i="10" s="1"/>
  <c r="AC2989" i="10" s="1"/>
  <c r="H2990" i="10"/>
  <c r="S2990" i="10" s="1"/>
  <c r="R2990" i="10"/>
  <c r="G2990" i="10" s="1"/>
  <c r="D2991" i="10"/>
  <c r="I2990" i="10"/>
  <c r="J2990" i="10"/>
  <c r="N2990" i="10"/>
  <c r="K2990" i="10"/>
  <c r="O2990" i="10"/>
  <c r="M2990" i="10"/>
  <c r="Q2990" i="10"/>
  <c r="L2990" i="10"/>
  <c r="P2990" i="10"/>
  <c r="D2992" i="10" l="1"/>
  <c r="R2991" i="10"/>
  <c r="G2991" i="10" s="1"/>
  <c r="K2991" i="10"/>
  <c r="J2991" i="10"/>
  <c r="H2991" i="10"/>
  <c r="S2991" i="10" s="1"/>
  <c r="L2991" i="10"/>
  <c r="Q2991" i="10"/>
  <c r="P2991" i="10"/>
  <c r="I2991" i="10"/>
  <c r="O2991" i="10"/>
  <c r="N2991" i="10"/>
  <c r="M2991" i="10"/>
  <c r="T2990" i="10"/>
  <c r="U2990" i="10" s="1"/>
  <c r="V2990" i="10" s="1"/>
  <c r="W2990" i="10" s="1"/>
  <c r="X2990" i="10" s="1"/>
  <c r="Y2990" i="10" s="1"/>
  <c r="Z2990" i="10" s="1"/>
  <c r="AA2990" i="10" s="1"/>
  <c r="AB2990" i="10" s="1"/>
  <c r="AC2990" i="10" s="1"/>
  <c r="T2991" i="10" l="1"/>
  <c r="U2991" i="10" s="1"/>
  <c r="V2991" i="10" s="1"/>
  <c r="W2991" i="10" s="1"/>
  <c r="X2991" i="10" s="1"/>
  <c r="Y2991" i="10" s="1"/>
  <c r="Z2991" i="10" s="1"/>
  <c r="AA2991" i="10" s="1"/>
  <c r="AB2991" i="10" s="1"/>
  <c r="AC2991" i="10" s="1"/>
  <c r="H2992" i="10"/>
  <c r="S2992" i="10" s="1"/>
  <c r="J2992" i="10"/>
  <c r="D2993" i="10"/>
  <c r="Q2992" i="10"/>
  <c r="R2992" i="10"/>
  <c r="G2992" i="10" s="1"/>
  <c r="K2992" i="10"/>
  <c r="I2992" i="10"/>
  <c r="N2992" i="10"/>
  <c r="P2992" i="10"/>
  <c r="O2992" i="10"/>
  <c r="M2992" i="10"/>
  <c r="L2992" i="10"/>
  <c r="H2993" i="10" l="1"/>
  <c r="S2993" i="10" s="1"/>
  <c r="D2994" i="10"/>
  <c r="N2993" i="10"/>
  <c r="R2993" i="10"/>
  <c r="G2993" i="10" s="1"/>
  <c r="M2993" i="10"/>
  <c r="Q2993" i="10"/>
  <c r="I2993" i="10"/>
  <c r="O2993" i="10"/>
  <c r="K2993" i="10"/>
  <c r="P2993" i="10"/>
  <c r="J2993" i="10"/>
  <c r="L2993" i="10"/>
  <c r="T2992" i="10"/>
  <c r="U2992" i="10" s="1"/>
  <c r="V2992" i="10" s="1"/>
  <c r="W2992" i="10" s="1"/>
  <c r="X2992" i="10" s="1"/>
  <c r="Y2992" i="10" s="1"/>
  <c r="Z2992" i="10" s="1"/>
  <c r="AA2992" i="10" s="1"/>
  <c r="AB2992" i="10" s="1"/>
  <c r="AC2992" i="10" s="1"/>
  <c r="M2994" i="10" l="1"/>
  <c r="R2994" i="10"/>
  <c r="G2994" i="10" s="1"/>
  <c r="N2994" i="10"/>
  <c r="K2994" i="10"/>
  <c r="D2995" i="10"/>
  <c r="J2994" i="10"/>
  <c r="H2994" i="10"/>
  <c r="S2994" i="10" s="1"/>
  <c r="Q2994" i="10"/>
  <c r="P2994" i="10"/>
  <c r="O2994" i="10"/>
  <c r="I2994" i="10"/>
  <c r="L2994" i="10"/>
  <c r="T2993" i="10"/>
  <c r="U2993" i="10" s="1"/>
  <c r="V2993" i="10" s="1"/>
  <c r="W2993" i="10" s="1"/>
  <c r="X2993" i="10" s="1"/>
  <c r="Y2993" i="10" s="1"/>
  <c r="Z2993" i="10" s="1"/>
  <c r="AA2993" i="10" s="1"/>
  <c r="AB2993" i="10" s="1"/>
  <c r="AC2993" i="10" s="1"/>
  <c r="T2994" i="10" l="1"/>
  <c r="U2994" i="10" s="1"/>
  <c r="V2994" i="10" s="1"/>
  <c r="W2994" i="10" s="1"/>
  <c r="X2994" i="10" s="1"/>
  <c r="Y2994" i="10" s="1"/>
  <c r="Z2994" i="10" s="1"/>
  <c r="AA2994" i="10" s="1"/>
  <c r="AB2994" i="10" s="1"/>
  <c r="AC2994" i="10" s="1"/>
  <c r="H2995" i="10"/>
  <c r="S2995" i="10" s="1"/>
  <c r="K2995" i="10"/>
  <c r="R2995" i="10"/>
  <c r="G2995" i="10" s="1"/>
  <c r="O2995" i="10"/>
  <c r="N2995" i="10"/>
  <c r="L2995" i="10"/>
  <c r="D2996" i="10"/>
  <c r="M2995" i="10"/>
  <c r="I2995" i="10"/>
  <c r="P2995" i="10"/>
  <c r="Q2995" i="10"/>
  <c r="J2995" i="10"/>
  <c r="T2995" i="10" l="1"/>
  <c r="U2995" i="10" s="1"/>
  <c r="V2995" i="10" s="1"/>
  <c r="W2995" i="10" s="1"/>
  <c r="X2995" i="10" s="1"/>
  <c r="Y2995" i="10" s="1"/>
  <c r="Z2995" i="10" s="1"/>
  <c r="AA2995" i="10" s="1"/>
  <c r="AB2995" i="10" s="1"/>
  <c r="AC2995" i="10" s="1"/>
  <c r="H2996" i="10"/>
  <c r="S2996" i="10" s="1"/>
  <c r="I2996" i="10"/>
  <c r="N2996" i="10"/>
  <c r="Q2996" i="10"/>
  <c r="M2996" i="10"/>
  <c r="D2997" i="10"/>
  <c r="L2996" i="10"/>
  <c r="R2996" i="10"/>
  <c r="G2996" i="10" s="1"/>
  <c r="K2996" i="10"/>
  <c r="O2996" i="10"/>
  <c r="P2996" i="10"/>
  <c r="J2996" i="10"/>
  <c r="T2996" i="10" l="1"/>
  <c r="U2996" i="10" s="1"/>
  <c r="V2996" i="10" s="1"/>
  <c r="W2996" i="10" s="1"/>
  <c r="X2996" i="10" s="1"/>
  <c r="Y2996" i="10" s="1"/>
  <c r="Z2996" i="10" s="1"/>
  <c r="AA2996" i="10" s="1"/>
  <c r="AB2996" i="10" s="1"/>
  <c r="AC2996" i="10" s="1"/>
  <c r="H2997" i="10"/>
  <c r="S2997" i="10" s="1"/>
  <c r="K2997" i="10"/>
  <c r="N2997" i="10"/>
  <c r="D2998" i="10"/>
  <c r="M2997" i="10"/>
  <c r="L2997" i="10"/>
  <c r="P2997" i="10"/>
  <c r="Q2997" i="10"/>
  <c r="R2997" i="10"/>
  <c r="G2997" i="10" s="1"/>
  <c r="I2997" i="10"/>
  <c r="J2997" i="10"/>
  <c r="O2997" i="10"/>
  <c r="J2998" i="10" l="1"/>
  <c r="Q2998" i="10"/>
  <c r="N2998" i="10"/>
  <c r="H2998" i="10"/>
  <c r="S2998" i="10" s="1"/>
  <c r="K2998" i="10"/>
  <c r="P2998" i="10"/>
  <c r="M2998" i="10"/>
  <c r="R2998" i="10"/>
  <c r="G2998" i="10" s="1"/>
  <c r="L2998" i="10"/>
  <c r="O2998" i="10"/>
  <c r="D2999" i="10"/>
  <c r="I2998" i="10"/>
  <c r="T2997" i="10"/>
  <c r="U2997" i="10" s="1"/>
  <c r="V2997" i="10" s="1"/>
  <c r="W2997" i="10" s="1"/>
  <c r="X2997" i="10" s="1"/>
  <c r="Y2997" i="10" s="1"/>
  <c r="Z2997" i="10" s="1"/>
  <c r="AA2997" i="10" s="1"/>
  <c r="AB2997" i="10" s="1"/>
  <c r="AC2997" i="10" s="1"/>
  <c r="T2998" i="10" l="1"/>
  <c r="U2998" i="10" s="1"/>
  <c r="V2998" i="10" s="1"/>
  <c r="W2998" i="10" s="1"/>
  <c r="X2998" i="10" s="1"/>
  <c r="Y2998" i="10" s="1"/>
  <c r="Z2998" i="10" s="1"/>
  <c r="AA2998" i="10" s="1"/>
  <c r="AB2998" i="10" s="1"/>
  <c r="AC2998" i="10" s="1"/>
  <c r="H2999" i="10"/>
  <c r="S2999" i="10" s="1"/>
  <c r="I2999" i="10"/>
  <c r="N2999" i="10"/>
  <c r="L2999" i="10"/>
  <c r="M2999" i="10"/>
  <c r="R2999" i="10"/>
  <c r="G2999" i="10" s="1"/>
  <c r="Q2999" i="10"/>
  <c r="J2999" i="10"/>
  <c r="O2999" i="10"/>
  <c r="P2999" i="10"/>
  <c r="K2999" i="10"/>
  <c r="D3000" i="10"/>
  <c r="H3000" i="10" l="1"/>
  <c r="S3000" i="10" s="1"/>
  <c r="P3000" i="10"/>
  <c r="K3000" i="10"/>
  <c r="Q3000" i="10"/>
  <c r="I3000" i="10"/>
  <c r="O3000" i="10"/>
  <c r="D3001" i="10"/>
  <c r="N3000" i="10"/>
  <c r="L3000" i="10"/>
  <c r="R3000" i="10"/>
  <c r="G3000" i="10" s="1"/>
  <c r="J3000" i="10"/>
  <c r="M3000" i="10"/>
  <c r="T2999" i="10"/>
  <c r="U2999" i="10" s="1"/>
  <c r="V2999" i="10" s="1"/>
  <c r="W2999" i="10" s="1"/>
  <c r="X2999" i="10" s="1"/>
  <c r="Y2999" i="10" s="1"/>
  <c r="Z2999" i="10" s="1"/>
  <c r="AA2999" i="10" s="1"/>
  <c r="AB2999" i="10" s="1"/>
  <c r="AC2999" i="10" s="1"/>
  <c r="H3001" i="10" l="1"/>
  <c r="S3001" i="10" s="1"/>
  <c r="I3001" i="10"/>
  <c r="N3001" i="10"/>
  <c r="L3001" i="10"/>
  <c r="K3001" i="10"/>
  <c r="M3001" i="10"/>
  <c r="R3001" i="10"/>
  <c r="G3001" i="10" s="1"/>
  <c r="D3002" i="10"/>
  <c r="O3001" i="10"/>
  <c r="P3001" i="10"/>
  <c r="J3001" i="10"/>
  <c r="Q3001" i="10"/>
  <c r="T3000" i="10"/>
  <c r="U3000" i="10" s="1"/>
  <c r="V3000" i="10" s="1"/>
  <c r="W3000" i="10" s="1"/>
  <c r="X3000" i="10" s="1"/>
  <c r="Y3000" i="10" s="1"/>
  <c r="Z3000" i="10" s="1"/>
  <c r="AA3000" i="10" s="1"/>
  <c r="AB3000" i="10" s="1"/>
  <c r="AC3000" i="10" s="1"/>
  <c r="H3002" i="10" l="1"/>
  <c r="S3002" i="10" s="1"/>
  <c r="O3002" i="10"/>
  <c r="N3002" i="10"/>
  <c r="K3002" i="10"/>
  <c r="M3002" i="10"/>
  <c r="L3002" i="10"/>
  <c r="R3002" i="10"/>
  <c r="G3002" i="10" s="1"/>
  <c r="Q3002" i="10"/>
  <c r="D3003" i="10"/>
  <c r="P3002" i="10"/>
  <c r="J3002" i="10"/>
  <c r="I3002" i="10"/>
  <c r="T3001" i="10"/>
  <c r="U3001" i="10" s="1"/>
  <c r="V3001" i="10" s="1"/>
  <c r="W3001" i="10" s="1"/>
  <c r="X3001" i="10" s="1"/>
  <c r="Y3001" i="10" s="1"/>
  <c r="Z3001" i="10" s="1"/>
  <c r="AA3001" i="10" s="1"/>
  <c r="AB3001" i="10" s="1"/>
  <c r="AC3001" i="10" s="1"/>
  <c r="T3002" i="10" l="1"/>
  <c r="U3002" i="10" s="1"/>
  <c r="V3002" i="10" s="1"/>
  <c r="W3002" i="10" s="1"/>
  <c r="X3002" i="10" s="1"/>
  <c r="Y3002" i="10" s="1"/>
  <c r="Z3002" i="10" s="1"/>
  <c r="AA3002" i="10" s="1"/>
  <c r="AB3002" i="10" s="1"/>
  <c r="AC3002" i="10" s="1"/>
  <c r="Q3003" i="10"/>
  <c r="R3003" i="10"/>
  <c r="G3003" i="10" s="1"/>
  <c r="H3003" i="10"/>
  <c r="S3003" i="10" s="1"/>
  <c r="P3003" i="10"/>
  <c r="N3003" i="10"/>
  <c r="O3003" i="10"/>
  <c r="J3003" i="10"/>
  <c r="M3003" i="10"/>
  <c r="K3003" i="10"/>
  <c r="I3003" i="10"/>
  <c r="D3004" i="10"/>
  <c r="L3003" i="10"/>
  <c r="T3003" i="10" l="1"/>
  <c r="U3003" i="10" s="1"/>
  <c r="V3003" i="10" s="1"/>
  <c r="W3003" i="10" s="1"/>
  <c r="X3003" i="10" s="1"/>
  <c r="Y3003" i="10" s="1"/>
  <c r="Z3003" i="10" s="1"/>
  <c r="AA3003" i="10" s="1"/>
  <c r="AB3003" i="10" s="1"/>
  <c r="AC3003" i="10" s="1"/>
  <c r="P3004" i="10"/>
  <c r="H3004" i="10"/>
  <c r="S3004" i="10" s="1"/>
  <c r="N3004" i="10"/>
  <c r="R3004" i="10"/>
  <c r="G3004" i="10" s="1"/>
  <c r="I3004" i="10"/>
  <c r="K3004" i="10"/>
  <c r="J3004" i="10"/>
  <c r="D3005" i="10"/>
  <c r="Q3004" i="10"/>
  <c r="O3004" i="10"/>
  <c r="M3004" i="10"/>
  <c r="L3004" i="10"/>
  <c r="T3004" i="10" l="1"/>
  <c r="U3004" i="10" s="1"/>
  <c r="V3004" i="10" s="1"/>
  <c r="W3004" i="10" s="1"/>
  <c r="X3004" i="10" s="1"/>
  <c r="Y3004" i="10" s="1"/>
  <c r="Z3004" i="10" s="1"/>
  <c r="AA3004" i="10" s="1"/>
  <c r="AB3004" i="10" s="1"/>
  <c r="AC3004" i="10" s="1"/>
  <c r="D3006" i="10"/>
  <c r="Q3005" i="10"/>
  <c r="K3005" i="10"/>
  <c r="L3005" i="10"/>
  <c r="J3005" i="10"/>
  <c r="M3005" i="10"/>
  <c r="H3005" i="10"/>
  <c r="S3005" i="10" s="1"/>
  <c r="O3005" i="10"/>
  <c r="R3005" i="10"/>
  <c r="G3005" i="10" s="1"/>
  <c r="I3005" i="10"/>
  <c r="N3005" i="10"/>
  <c r="P3005" i="10"/>
  <c r="N3006" i="10" l="1"/>
  <c r="D3007" i="10"/>
  <c r="L3006" i="10"/>
  <c r="J3006" i="10"/>
  <c r="I3006" i="10"/>
  <c r="H3006" i="10"/>
  <c r="S3006" i="10" s="1"/>
  <c r="R3006" i="10"/>
  <c r="G3006" i="10" s="1"/>
  <c r="K3006" i="10"/>
  <c r="P3006" i="10"/>
  <c r="Q3006" i="10"/>
  <c r="M3006" i="10"/>
  <c r="O3006" i="10"/>
  <c r="T3005" i="10"/>
  <c r="U3005" i="10" s="1"/>
  <c r="V3005" i="10" s="1"/>
  <c r="W3005" i="10" s="1"/>
  <c r="X3005" i="10" s="1"/>
  <c r="Y3005" i="10" s="1"/>
  <c r="Z3005" i="10" s="1"/>
  <c r="AA3005" i="10" s="1"/>
  <c r="AB3005" i="10" s="1"/>
  <c r="AC3005" i="10" s="1"/>
  <c r="T3006" i="10" l="1"/>
  <c r="U3006" i="10" s="1"/>
  <c r="V3006" i="10" s="1"/>
  <c r="W3006" i="10" s="1"/>
  <c r="X3006" i="10" s="1"/>
  <c r="Y3006" i="10" s="1"/>
  <c r="Z3006" i="10" s="1"/>
  <c r="AA3006" i="10" s="1"/>
  <c r="AB3006" i="10" s="1"/>
  <c r="AC3006" i="10" s="1"/>
  <c r="H3007" i="10"/>
  <c r="S3007" i="10" s="1"/>
  <c r="D3008" i="10"/>
  <c r="J3007" i="10"/>
  <c r="M3007" i="10"/>
  <c r="L3007" i="10"/>
  <c r="O3007" i="10"/>
  <c r="Q3007" i="10"/>
  <c r="R3007" i="10"/>
  <c r="G3007" i="10" s="1"/>
  <c r="I3007" i="10"/>
  <c r="N3007" i="10"/>
  <c r="P3007" i="10"/>
  <c r="K3007" i="10"/>
  <c r="T3007" i="10" l="1"/>
  <c r="U3007" i="10" s="1"/>
  <c r="V3007" i="10" s="1"/>
  <c r="W3007" i="10" s="1"/>
  <c r="X3007" i="10" s="1"/>
  <c r="Y3007" i="10" s="1"/>
  <c r="Z3007" i="10" s="1"/>
  <c r="AA3007" i="10" s="1"/>
  <c r="AB3007" i="10" s="1"/>
  <c r="AC3007" i="10" s="1"/>
  <c r="M3008" i="10"/>
  <c r="O3008" i="10"/>
  <c r="D3009" i="10"/>
  <c r="H3008" i="10"/>
  <c r="S3008" i="10" s="1"/>
  <c r="R3008" i="10"/>
  <c r="G3008" i="10" s="1"/>
  <c r="P3008" i="10"/>
  <c r="L3008" i="10"/>
  <c r="I3008" i="10"/>
  <c r="N3008" i="10"/>
  <c r="K3008" i="10"/>
  <c r="J3008" i="10"/>
  <c r="Q3008" i="10"/>
  <c r="T3008" i="10" l="1"/>
  <c r="U3008" i="10" s="1"/>
  <c r="V3008" i="10" s="1"/>
  <c r="W3008" i="10" s="1"/>
  <c r="X3008" i="10" s="1"/>
  <c r="Y3008" i="10" s="1"/>
  <c r="Z3008" i="10" s="1"/>
  <c r="AA3008" i="10" s="1"/>
  <c r="AB3008" i="10" s="1"/>
  <c r="AC3008" i="10" s="1"/>
  <c r="L3009" i="10"/>
  <c r="J3009" i="10"/>
  <c r="R3009" i="10"/>
  <c r="G3009" i="10" s="1"/>
  <c r="I3009" i="10"/>
  <c r="H3009" i="10"/>
  <c r="S3009" i="10" s="1"/>
  <c r="K3009" i="10"/>
  <c r="N3009" i="10"/>
  <c r="P3009" i="10"/>
  <c r="D3010" i="10"/>
  <c r="M3009" i="10"/>
  <c r="O3009" i="10"/>
  <c r="Q3009" i="10"/>
  <c r="T3009" i="10" l="1"/>
  <c r="U3009" i="10" s="1"/>
  <c r="V3009" i="10" s="1"/>
  <c r="W3009" i="10" s="1"/>
  <c r="X3009" i="10" s="1"/>
  <c r="Y3009" i="10" s="1"/>
  <c r="Z3009" i="10" s="1"/>
  <c r="AA3009" i="10" s="1"/>
  <c r="AB3009" i="10" s="1"/>
  <c r="AC3009" i="10" s="1"/>
  <c r="H3010" i="10"/>
  <c r="S3010" i="10" s="1"/>
  <c r="M3010" i="10"/>
  <c r="I3010" i="10"/>
  <c r="P3010" i="10"/>
  <c r="R3010" i="10"/>
  <c r="G3010" i="10" s="1"/>
  <c r="O3010" i="10"/>
  <c r="L3010" i="10"/>
  <c r="J3010" i="10"/>
  <c r="N3010" i="10"/>
  <c r="D3011" i="10"/>
  <c r="Q3010" i="10"/>
  <c r="K3010" i="10"/>
  <c r="T3010" i="10" l="1"/>
  <c r="U3010" i="10" s="1"/>
  <c r="V3010" i="10" s="1"/>
  <c r="W3010" i="10" s="1"/>
  <c r="X3010" i="10" s="1"/>
  <c r="Y3010" i="10" s="1"/>
  <c r="Z3010" i="10" s="1"/>
  <c r="AA3010" i="10" s="1"/>
  <c r="AB3010" i="10" s="1"/>
  <c r="AC3010" i="10" s="1"/>
  <c r="H3011" i="10"/>
  <c r="S3011" i="10" s="1"/>
  <c r="N3011" i="10"/>
  <c r="R3011" i="10"/>
  <c r="G3011" i="10" s="1"/>
  <c r="I3011" i="10"/>
  <c r="D3012" i="10"/>
  <c r="K3011" i="10"/>
  <c r="P3011" i="10"/>
  <c r="Q3011" i="10"/>
  <c r="J3011" i="10"/>
  <c r="M3011" i="10"/>
  <c r="L3011" i="10"/>
  <c r="O3011" i="10"/>
  <c r="K3012" i="10" l="1"/>
  <c r="O3012" i="10"/>
  <c r="M3012" i="10"/>
  <c r="Q3012" i="10"/>
  <c r="J3012" i="10"/>
  <c r="H3012" i="10"/>
  <c r="S3012" i="10" s="1"/>
  <c r="R3012" i="10"/>
  <c r="G3012" i="10" s="1"/>
  <c r="N3012" i="10"/>
  <c r="I3012" i="10"/>
  <c r="L3012" i="10"/>
  <c r="D3013" i="10"/>
  <c r="P3012" i="10"/>
  <c r="T3011" i="10"/>
  <c r="U3011" i="10" s="1"/>
  <c r="V3011" i="10" s="1"/>
  <c r="W3011" i="10" s="1"/>
  <c r="X3011" i="10" s="1"/>
  <c r="Y3011" i="10" s="1"/>
  <c r="Z3011" i="10" s="1"/>
  <c r="AA3011" i="10" s="1"/>
  <c r="AB3011" i="10" s="1"/>
  <c r="AC3011" i="10" s="1"/>
  <c r="T3012" i="10" l="1"/>
  <c r="U3012" i="10" s="1"/>
  <c r="V3012" i="10" s="1"/>
  <c r="W3012" i="10" s="1"/>
  <c r="X3012" i="10" s="1"/>
  <c r="Y3012" i="10" s="1"/>
  <c r="Z3012" i="10" s="1"/>
  <c r="AA3012" i="10" s="1"/>
  <c r="AB3012" i="10" s="1"/>
  <c r="AC3012" i="10" s="1"/>
  <c r="K3013" i="10"/>
  <c r="Q3013" i="10"/>
  <c r="M3013" i="10"/>
  <c r="L3013" i="10"/>
  <c r="D3014" i="10"/>
  <c r="N3013" i="10"/>
  <c r="H3013" i="10"/>
  <c r="S3013" i="10" s="1"/>
  <c r="O3013" i="10"/>
  <c r="J3013" i="10"/>
  <c r="P3013" i="10"/>
  <c r="I3013" i="10"/>
  <c r="R3013" i="10"/>
  <c r="G3013" i="10" s="1"/>
  <c r="T3013" i="10" l="1"/>
  <c r="U3013" i="10" s="1"/>
  <c r="V3013" i="10" s="1"/>
  <c r="W3013" i="10" s="1"/>
  <c r="X3013" i="10" s="1"/>
  <c r="Y3013" i="10" s="1"/>
  <c r="Z3013" i="10" s="1"/>
  <c r="AA3013" i="10" s="1"/>
  <c r="AB3013" i="10" s="1"/>
  <c r="AC3013" i="10" s="1"/>
  <c r="R3014" i="10"/>
  <c r="G3014" i="10" s="1"/>
  <c r="N3014" i="10"/>
  <c r="L3014" i="10"/>
  <c r="D3015" i="10"/>
  <c r="I3014" i="10"/>
  <c r="P3014" i="10"/>
  <c r="J3014" i="10"/>
  <c r="O3014" i="10"/>
  <c r="Q3014" i="10"/>
  <c r="K3014" i="10"/>
  <c r="M3014" i="10"/>
  <c r="H3014" i="10"/>
  <c r="S3014" i="10" s="1"/>
  <c r="O3015" i="10" l="1"/>
  <c r="R3015" i="10"/>
  <c r="G3015" i="10" s="1"/>
  <c r="J3015" i="10"/>
  <c r="P3015" i="10"/>
  <c r="H3015" i="10"/>
  <c r="S3015" i="10" s="1"/>
  <c r="Q3015" i="10"/>
  <c r="I3015" i="10"/>
  <c r="K3015" i="10"/>
  <c r="N3015" i="10"/>
  <c r="D3016" i="10"/>
  <c r="L3015" i="10"/>
  <c r="M3015" i="10"/>
  <c r="T3014" i="10"/>
  <c r="U3014" i="10" s="1"/>
  <c r="V3014" i="10" s="1"/>
  <c r="W3014" i="10" s="1"/>
  <c r="X3014" i="10" s="1"/>
  <c r="Y3014" i="10" s="1"/>
  <c r="Z3014" i="10" s="1"/>
  <c r="AA3014" i="10" s="1"/>
  <c r="AB3014" i="10" s="1"/>
  <c r="AC3014" i="10" s="1"/>
  <c r="T3015" i="10" l="1"/>
  <c r="U3015" i="10" s="1"/>
  <c r="V3015" i="10" s="1"/>
  <c r="W3015" i="10" s="1"/>
  <c r="X3015" i="10" s="1"/>
  <c r="Y3015" i="10" s="1"/>
  <c r="Z3015" i="10" s="1"/>
  <c r="AA3015" i="10" s="1"/>
  <c r="AB3015" i="10" s="1"/>
  <c r="AC3015" i="10" s="1"/>
  <c r="J3016" i="10"/>
  <c r="K3016" i="10"/>
  <c r="M3016" i="10"/>
  <c r="I3016" i="10"/>
  <c r="O3016" i="10"/>
  <c r="Q3016" i="10"/>
  <c r="D3017" i="10"/>
  <c r="P3016" i="10"/>
  <c r="N3016" i="10"/>
  <c r="L3016" i="10"/>
  <c r="R3016" i="10"/>
  <c r="G3016" i="10" s="1"/>
  <c r="H3016" i="10"/>
  <c r="S3016" i="10" s="1"/>
  <c r="T3016" i="10" l="1"/>
  <c r="U3016" i="10" s="1"/>
  <c r="V3016" i="10" s="1"/>
  <c r="W3016" i="10" s="1"/>
  <c r="X3016" i="10" s="1"/>
  <c r="Y3016" i="10" s="1"/>
  <c r="Z3016" i="10" s="1"/>
  <c r="AA3016" i="10" s="1"/>
  <c r="AB3016" i="10" s="1"/>
  <c r="AC3016" i="10" s="1"/>
  <c r="H3017" i="10"/>
  <c r="S3017" i="10" s="1"/>
  <c r="Q3017" i="10"/>
  <c r="D3018" i="10"/>
  <c r="I3017" i="10"/>
  <c r="J3017" i="10"/>
  <c r="K3017" i="10"/>
  <c r="L3017" i="10"/>
  <c r="O3017" i="10"/>
  <c r="P3017" i="10"/>
  <c r="M3017" i="10"/>
  <c r="R3017" i="10"/>
  <c r="G3017" i="10" s="1"/>
  <c r="N3017" i="10"/>
  <c r="H3018" i="10" l="1"/>
  <c r="S3018" i="10" s="1"/>
  <c r="J3018" i="10"/>
  <c r="R3018" i="10"/>
  <c r="G3018" i="10" s="1"/>
  <c r="L3018" i="10"/>
  <c r="I3018" i="10"/>
  <c r="Q3018" i="10"/>
  <c r="M3018" i="10"/>
  <c r="D3019" i="10"/>
  <c r="O3018" i="10"/>
  <c r="P3018" i="10"/>
  <c r="N3018" i="10"/>
  <c r="K3018" i="10"/>
  <c r="T3017" i="10"/>
  <c r="U3017" i="10" s="1"/>
  <c r="V3017" i="10" s="1"/>
  <c r="W3017" i="10" s="1"/>
  <c r="X3017" i="10" s="1"/>
  <c r="Y3017" i="10" s="1"/>
  <c r="Z3017" i="10" s="1"/>
  <c r="AA3017" i="10" s="1"/>
  <c r="AB3017" i="10" s="1"/>
  <c r="AC3017" i="10" s="1"/>
  <c r="T3018" i="10" l="1"/>
  <c r="U3018" i="10" s="1"/>
  <c r="V3018" i="10" s="1"/>
  <c r="W3018" i="10" s="1"/>
  <c r="X3018" i="10" s="1"/>
  <c r="Y3018" i="10" s="1"/>
  <c r="Z3018" i="10" s="1"/>
  <c r="AA3018" i="10" s="1"/>
  <c r="AB3018" i="10" s="1"/>
  <c r="AC3018" i="10" s="1"/>
  <c r="R3019" i="10"/>
  <c r="G3019" i="10" s="1"/>
  <c r="Q3019" i="10"/>
  <c r="K3019" i="10"/>
  <c r="M3019" i="10"/>
  <c r="N3019" i="10"/>
  <c r="D3020" i="10"/>
  <c r="L3019" i="10"/>
  <c r="I3019" i="10"/>
  <c r="O3019" i="10"/>
  <c r="H3019" i="10"/>
  <c r="S3019" i="10" s="1"/>
  <c r="J3019" i="10"/>
  <c r="P3019" i="10"/>
  <c r="T3019" i="10" l="1"/>
  <c r="U3019" i="10" s="1"/>
  <c r="V3019" i="10" s="1"/>
  <c r="W3019" i="10" s="1"/>
  <c r="X3019" i="10" s="1"/>
  <c r="Y3019" i="10" s="1"/>
  <c r="Z3019" i="10" s="1"/>
  <c r="AA3019" i="10" s="1"/>
  <c r="AB3019" i="10" s="1"/>
  <c r="AC3019" i="10" s="1"/>
  <c r="H3020" i="10"/>
  <c r="S3020" i="10" s="1"/>
  <c r="D3021" i="10"/>
  <c r="P3020" i="10"/>
  <c r="L3020" i="10"/>
  <c r="K3020" i="10"/>
  <c r="Q3020" i="10"/>
  <c r="M3020" i="10"/>
  <c r="J3020" i="10"/>
  <c r="N3020" i="10"/>
  <c r="I3020" i="10"/>
  <c r="R3020" i="10"/>
  <c r="G3020" i="10" s="1"/>
  <c r="O3020" i="10"/>
  <c r="H3021" i="10" l="1"/>
  <c r="S3021" i="10" s="1"/>
  <c r="P3021" i="10"/>
  <c r="L3021" i="10"/>
  <c r="O3021" i="10"/>
  <c r="N3021" i="10"/>
  <c r="M3021" i="10"/>
  <c r="D3022" i="10"/>
  <c r="R3021" i="10"/>
  <c r="G3021" i="10" s="1"/>
  <c r="J3021" i="10"/>
  <c r="K3021" i="10"/>
  <c r="Q3021" i="10"/>
  <c r="I3021" i="10"/>
  <c r="T3020" i="10"/>
  <c r="U3020" i="10" s="1"/>
  <c r="V3020" i="10" s="1"/>
  <c r="W3020" i="10" s="1"/>
  <c r="X3020" i="10" s="1"/>
  <c r="Y3020" i="10" s="1"/>
  <c r="Z3020" i="10" s="1"/>
  <c r="AA3020" i="10" s="1"/>
  <c r="AB3020" i="10" s="1"/>
  <c r="AC3020" i="10" s="1"/>
  <c r="D3023" i="10" l="1"/>
  <c r="O3022" i="10"/>
  <c r="H3022" i="10"/>
  <c r="S3022" i="10" s="1"/>
  <c r="N3022" i="10"/>
  <c r="J3022" i="10"/>
  <c r="K3022" i="10"/>
  <c r="R3022" i="10"/>
  <c r="G3022" i="10" s="1"/>
  <c r="Q3022" i="10"/>
  <c r="P3022" i="10"/>
  <c r="I3022" i="10"/>
  <c r="L3022" i="10"/>
  <c r="M3022" i="10"/>
  <c r="T3021" i="10"/>
  <c r="U3021" i="10" s="1"/>
  <c r="V3021" i="10" s="1"/>
  <c r="W3021" i="10" s="1"/>
  <c r="X3021" i="10" s="1"/>
  <c r="Y3021" i="10" s="1"/>
  <c r="Z3021" i="10" s="1"/>
  <c r="AA3021" i="10" s="1"/>
  <c r="AB3021" i="10" s="1"/>
  <c r="AC3021" i="10" s="1"/>
  <c r="T3022" i="10" l="1"/>
  <c r="U3022" i="10" s="1"/>
  <c r="V3022" i="10" s="1"/>
  <c r="W3022" i="10" s="1"/>
  <c r="X3022" i="10" s="1"/>
  <c r="Y3022" i="10" s="1"/>
  <c r="Z3022" i="10" s="1"/>
  <c r="AA3022" i="10" s="1"/>
  <c r="AB3022" i="10" s="1"/>
  <c r="AC3022" i="10" s="1"/>
  <c r="P3023" i="10"/>
  <c r="N3023" i="10"/>
  <c r="I3023" i="10"/>
  <c r="D3024" i="10"/>
  <c r="K3023" i="10"/>
  <c r="H3023" i="10"/>
  <c r="S3023" i="10" s="1"/>
  <c r="R3023" i="10"/>
  <c r="G3023" i="10" s="1"/>
  <c r="L3023" i="10"/>
  <c r="O3023" i="10"/>
  <c r="M3023" i="10"/>
  <c r="Q3023" i="10"/>
  <c r="J3023" i="10"/>
  <c r="L3024" i="10" l="1"/>
  <c r="D3025" i="10"/>
  <c r="P3024" i="10"/>
  <c r="R3024" i="10"/>
  <c r="G3024" i="10" s="1"/>
  <c r="N3024" i="10"/>
  <c r="H3024" i="10"/>
  <c r="S3024" i="10" s="1"/>
  <c r="I3024" i="10"/>
  <c r="Q3024" i="10"/>
  <c r="J3024" i="10"/>
  <c r="O3024" i="10"/>
  <c r="K3024" i="10"/>
  <c r="M3024" i="10"/>
  <c r="T3023" i="10"/>
  <c r="U3023" i="10" s="1"/>
  <c r="V3023" i="10" s="1"/>
  <c r="W3023" i="10" s="1"/>
  <c r="X3023" i="10" s="1"/>
  <c r="Y3023" i="10" s="1"/>
  <c r="Z3023" i="10" s="1"/>
  <c r="AA3023" i="10" s="1"/>
  <c r="AB3023" i="10" s="1"/>
  <c r="AC3023" i="10" s="1"/>
  <c r="T3024" i="10" l="1"/>
  <c r="U3024" i="10" s="1"/>
  <c r="V3024" i="10" s="1"/>
  <c r="W3024" i="10" s="1"/>
  <c r="X3024" i="10" s="1"/>
  <c r="Y3024" i="10" s="1"/>
  <c r="Z3024" i="10" s="1"/>
  <c r="AA3024" i="10" s="1"/>
  <c r="AB3024" i="10" s="1"/>
  <c r="AC3024" i="10" s="1"/>
  <c r="O3025" i="10"/>
  <c r="K3025" i="10"/>
  <c r="N3025" i="10"/>
  <c r="J3025" i="10"/>
  <c r="P3025" i="10"/>
  <c r="L3025" i="10"/>
  <c r="Q3025" i="10"/>
  <c r="D3026" i="10"/>
  <c r="M3025" i="10"/>
  <c r="H3025" i="10"/>
  <c r="S3025" i="10" s="1"/>
  <c r="I3025" i="10"/>
  <c r="R3025" i="10"/>
  <c r="G3025" i="10" s="1"/>
  <c r="T3025" i="10" l="1"/>
  <c r="U3025" i="10" s="1"/>
  <c r="V3025" i="10" s="1"/>
  <c r="W3025" i="10" s="1"/>
  <c r="X3025" i="10" s="1"/>
  <c r="Y3025" i="10" s="1"/>
  <c r="Z3025" i="10" s="1"/>
  <c r="AA3025" i="10" s="1"/>
  <c r="AB3025" i="10" s="1"/>
  <c r="AC3025" i="10" s="1"/>
  <c r="H3026" i="10"/>
  <c r="S3026" i="10" s="1"/>
  <c r="Q3026" i="10"/>
  <c r="D3027" i="10"/>
  <c r="L3026" i="10"/>
  <c r="J3026" i="10"/>
  <c r="N3026" i="10"/>
  <c r="I3026" i="10"/>
  <c r="M3026" i="10"/>
  <c r="P3026" i="10"/>
  <c r="K3026" i="10"/>
  <c r="R3026" i="10"/>
  <c r="G3026" i="10" s="1"/>
  <c r="O3026" i="10"/>
  <c r="H3027" i="10" l="1"/>
  <c r="S3027" i="10" s="1"/>
  <c r="Q3027" i="10"/>
  <c r="P3027" i="10"/>
  <c r="N3027" i="10"/>
  <c r="L3027" i="10"/>
  <c r="I3027" i="10"/>
  <c r="M3027" i="10"/>
  <c r="K3027" i="10"/>
  <c r="D3028" i="10"/>
  <c r="R3027" i="10"/>
  <c r="G3027" i="10" s="1"/>
  <c r="J3027" i="10"/>
  <c r="O3027" i="10"/>
  <c r="T3026" i="10"/>
  <c r="U3026" i="10" s="1"/>
  <c r="V3026" i="10" s="1"/>
  <c r="W3026" i="10" s="1"/>
  <c r="X3026" i="10" s="1"/>
  <c r="Y3026" i="10" s="1"/>
  <c r="Z3026" i="10" s="1"/>
  <c r="AA3026" i="10" s="1"/>
  <c r="AB3026" i="10" s="1"/>
  <c r="AC3026" i="10" s="1"/>
  <c r="H3028" i="10" l="1"/>
  <c r="S3028" i="10" s="1"/>
  <c r="O3028" i="10"/>
  <c r="D3029" i="10"/>
  <c r="M3028" i="10"/>
  <c r="L3028" i="10"/>
  <c r="P3028" i="10"/>
  <c r="K3028" i="10"/>
  <c r="Q3028" i="10"/>
  <c r="J3028" i="10"/>
  <c r="I3028" i="10"/>
  <c r="N3028" i="10"/>
  <c r="R3028" i="10"/>
  <c r="G3028" i="10" s="1"/>
  <c r="T3027" i="10"/>
  <c r="U3027" i="10" s="1"/>
  <c r="V3027" i="10" s="1"/>
  <c r="W3027" i="10" s="1"/>
  <c r="X3027" i="10" s="1"/>
  <c r="Y3027" i="10" s="1"/>
  <c r="Z3027" i="10" s="1"/>
  <c r="AA3027" i="10" s="1"/>
  <c r="AB3027" i="10" s="1"/>
  <c r="AC3027" i="10" s="1"/>
  <c r="R3029" i="10" l="1"/>
  <c r="G3029" i="10" s="1"/>
  <c r="P3029" i="10"/>
  <c r="M3029" i="10"/>
  <c r="J3029" i="10"/>
  <c r="L3029" i="10"/>
  <c r="I3029" i="10"/>
  <c r="N3029" i="10"/>
  <c r="D3030" i="10"/>
  <c r="Q3029" i="10"/>
  <c r="H3029" i="10"/>
  <c r="S3029" i="10" s="1"/>
  <c r="K3029" i="10"/>
  <c r="O3029" i="10"/>
  <c r="T3028" i="10"/>
  <c r="U3028" i="10" s="1"/>
  <c r="V3028" i="10" s="1"/>
  <c r="W3028" i="10" s="1"/>
  <c r="X3028" i="10" s="1"/>
  <c r="Y3028" i="10" s="1"/>
  <c r="Z3028" i="10" s="1"/>
  <c r="AA3028" i="10" s="1"/>
  <c r="AB3028" i="10" s="1"/>
  <c r="AC3028" i="10" s="1"/>
  <c r="T3029" i="10" l="1"/>
  <c r="U3029" i="10" s="1"/>
  <c r="V3029" i="10" s="1"/>
  <c r="W3029" i="10" s="1"/>
  <c r="X3029" i="10" s="1"/>
  <c r="Y3029" i="10" s="1"/>
  <c r="Z3029" i="10" s="1"/>
  <c r="AA3029" i="10" s="1"/>
  <c r="AB3029" i="10" s="1"/>
  <c r="AC3029" i="10" s="1"/>
  <c r="H3030" i="10"/>
  <c r="S3030" i="10" s="1"/>
  <c r="N3030" i="10"/>
  <c r="M3030" i="10"/>
  <c r="I3030" i="10"/>
  <c r="K3030" i="10"/>
  <c r="Q3030" i="10"/>
  <c r="D3031" i="10"/>
  <c r="P3030" i="10"/>
  <c r="R3030" i="10"/>
  <c r="G3030" i="10" s="1"/>
  <c r="J3030" i="10"/>
  <c r="O3030" i="10"/>
  <c r="L3030" i="10"/>
  <c r="T3030" i="10" l="1"/>
  <c r="U3030" i="10" s="1"/>
  <c r="V3030" i="10" s="1"/>
  <c r="W3030" i="10" s="1"/>
  <c r="X3030" i="10" s="1"/>
  <c r="Y3030" i="10" s="1"/>
  <c r="Z3030" i="10" s="1"/>
  <c r="AA3030" i="10" s="1"/>
  <c r="AB3030" i="10" s="1"/>
  <c r="AC3030" i="10" s="1"/>
  <c r="D3032" i="10"/>
  <c r="N3031" i="10"/>
  <c r="H3031" i="10"/>
  <c r="S3031" i="10" s="1"/>
  <c r="I3031" i="10"/>
  <c r="J3031" i="10"/>
  <c r="O3031" i="10"/>
  <c r="K3031" i="10"/>
  <c r="Q3031" i="10"/>
  <c r="R3031" i="10"/>
  <c r="G3031" i="10" s="1"/>
  <c r="L3031" i="10"/>
  <c r="M3031" i="10"/>
  <c r="P3031" i="10"/>
  <c r="H3032" i="10" l="1"/>
  <c r="S3032" i="10" s="1"/>
  <c r="J3032" i="10"/>
  <c r="O3032" i="10"/>
  <c r="R3032" i="10"/>
  <c r="G3032" i="10" s="1"/>
  <c r="Q3032" i="10"/>
  <c r="M3032" i="10"/>
  <c r="N3032" i="10"/>
  <c r="P3032" i="10"/>
  <c r="L3032" i="10"/>
  <c r="I3032" i="10"/>
  <c r="D3033" i="10"/>
  <c r="K3032" i="10"/>
  <c r="T3031" i="10"/>
  <c r="U3031" i="10" s="1"/>
  <c r="V3031" i="10" s="1"/>
  <c r="W3031" i="10" s="1"/>
  <c r="X3031" i="10" s="1"/>
  <c r="Y3031" i="10" s="1"/>
  <c r="Z3031" i="10" s="1"/>
  <c r="AA3031" i="10" s="1"/>
  <c r="AB3031" i="10" s="1"/>
  <c r="AC3031" i="10" s="1"/>
  <c r="T3032" i="10" l="1"/>
  <c r="U3032" i="10" s="1"/>
  <c r="V3032" i="10" s="1"/>
  <c r="W3032" i="10" s="1"/>
  <c r="X3032" i="10" s="1"/>
  <c r="Y3032" i="10" s="1"/>
  <c r="Z3032" i="10" s="1"/>
  <c r="AA3032" i="10" s="1"/>
  <c r="AB3032" i="10" s="1"/>
  <c r="AC3032" i="10" s="1"/>
  <c r="K3033" i="10"/>
  <c r="O3033" i="10"/>
  <c r="D3034" i="10"/>
  <c r="I3033" i="10"/>
  <c r="R3033" i="10"/>
  <c r="G3033" i="10" s="1"/>
  <c r="H3033" i="10"/>
  <c r="S3033" i="10" s="1"/>
  <c r="Q3033" i="10"/>
  <c r="J3033" i="10"/>
  <c r="M3033" i="10"/>
  <c r="N3033" i="10"/>
  <c r="P3033" i="10"/>
  <c r="L3033" i="10"/>
  <c r="J3034" i="10" l="1"/>
  <c r="R3034" i="10"/>
  <c r="G3034" i="10" s="1"/>
  <c r="H3034" i="10"/>
  <c r="S3034" i="10" s="1"/>
  <c r="N3034" i="10"/>
  <c r="L3034" i="10"/>
  <c r="M3034" i="10"/>
  <c r="K3034" i="10"/>
  <c r="D3035" i="10"/>
  <c r="P3034" i="10"/>
  <c r="O3034" i="10"/>
  <c r="I3034" i="10"/>
  <c r="Q3034" i="10"/>
  <c r="T3033" i="10"/>
  <c r="U3033" i="10" s="1"/>
  <c r="V3033" i="10" s="1"/>
  <c r="W3033" i="10" s="1"/>
  <c r="X3033" i="10" s="1"/>
  <c r="Y3033" i="10" s="1"/>
  <c r="Z3033" i="10" s="1"/>
  <c r="AA3033" i="10" s="1"/>
  <c r="AB3033" i="10" s="1"/>
  <c r="AC3033" i="10" s="1"/>
  <c r="K3035" i="10" l="1"/>
  <c r="D3036" i="10"/>
  <c r="M3035" i="10"/>
  <c r="H3035" i="10"/>
  <c r="S3035" i="10" s="1"/>
  <c r="J3035" i="10"/>
  <c r="P3035" i="10"/>
  <c r="R3035" i="10"/>
  <c r="G3035" i="10" s="1"/>
  <c r="I3035" i="10"/>
  <c r="L3035" i="10"/>
  <c r="N3035" i="10"/>
  <c r="O3035" i="10"/>
  <c r="Q3035" i="10"/>
  <c r="T3034" i="10"/>
  <c r="U3034" i="10" s="1"/>
  <c r="V3034" i="10" s="1"/>
  <c r="W3034" i="10" s="1"/>
  <c r="X3034" i="10" s="1"/>
  <c r="Y3034" i="10" s="1"/>
  <c r="Z3034" i="10" s="1"/>
  <c r="AA3034" i="10" s="1"/>
  <c r="AB3034" i="10" s="1"/>
  <c r="AC3034" i="10" s="1"/>
  <c r="T3035" i="10" l="1"/>
  <c r="U3035" i="10" s="1"/>
  <c r="V3035" i="10" s="1"/>
  <c r="W3035" i="10" s="1"/>
  <c r="X3035" i="10" s="1"/>
  <c r="Y3035" i="10" s="1"/>
  <c r="Z3035" i="10" s="1"/>
  <c r="AA3035" i="10" s="1"/>
  <c r="AB3035" i="10" s="1"/>
  <c r="AC3035" i="10" s="1"/>
  <c r="D3037" i="10"/>
  <c r="J3036" i="10"/>
  <c r="M3036" i="10"/>
  <c r="P3036" i="10"/>
  <c r="H3036" i="10"/>
  <c r="S3036" i="10" s="1"/>
  <c r="K3036" i="10"/>
  <c r="I3036" i="10"/>
  <c r="O3036" i="10"/>
  <c r="N3036" i="10"/>
  <c r="R3036" i="10"/>
  <c r="G3036" i="10" s="1"/>
  <c r="Q3036" i="10"/>
  <c r="L3036" i="10"/>
  <c r="H3037" i="10" l="1"/>
  <c r="S3037" i="10" s="1"/>
  <c r="O3037" i="10"/>
  <c r="P3037" i="10"/>
  <c r="I3037" i="10"/>
  <c r="Q3037" i="10"/>
  <c r="M3037" i="10"/>
  <c r="D3038" i="10"/>
  <c r="K3037" i="10"/>
  <c r="N3037" i="10"/>
  <c r="R3037" i="10"/>
  <c r="G3037" i="10" s="1"/>
  <c r="J3037" i="10"/>
  <c r="L3037" i="10"/>
  <c r="T3036" i="10"/>
  <c r="U3036" i="10" s="1"/>
  <c r="V3036" i="10" s="1"/>
  <c r="W3036" i="10" s="1"/>
  <c r="X3036" i="10" s="1"/>
  <c r="Y3036" i="10" s="1"/>
  <c r="Z3036" i="10" s="1"/>
  <c r="AA3036" i="10" s="1"/>
  <c r="AB3036" i="10" s="1"/>
  <c r="AC3036" i="10" s="1"/>
  <c r="O3038" i="10" l="1"/>
  <c r="N3038" i="10"/>
  <c r="P3038" i="10"/>
  <c r="M3038" i="10"/>
  <c r="D3039" i="10"/>
  <c r="K3038" i="10"/>
  <c r="R3038" i="10"/>
  <c r="G3038" i="10" s="1"/>
  <c r="H3038" i="10"/>
  <c r="S3038" i="10" s="1"/>
  <c r="L3038" i="10"/>
  <c r="I3038" i="10"/>
  <c r="Q3038" i="10"/>
  <c r="J3038" i="10"/>
  <c r="T3037" i="10"/>
  <c r="U3037" i="10" s="1"/>
  <c r="V3037" i="10" s="1"/>
  <c r="W3037" i="10" s="1"/>
  <c r="X3037" i="10" s="1"/>
  <c r="Y3037" i="10" s="1"/>
  <c r="Z3037" i="10" s="1"/>
  <c r="AA3037" i="10" s="1"/>
  <c r="AB3037" i="10" s="1"/>
  <c r="AC3037" i="10" s="1"/>
  <c r="H3039" i="10" l="1"/>
  <c r="S3039" i="10" s="1"/>
  <c r="J3039" i="10"/>
  <c r="Q3039" i="10"/>
  <c r="K3039" i="10"/>
  <c r="M3039" i="10"/>
  <c r="N3039" i="10"/>
  <c r="R3039" i="10"/>
  <c r="G3039" i="10" s="1"/>
  <c r="O3039" i="10"/>
  <c r="P3039" i="10"/>
  <c r="L3039" i="10"/>
  <c r="D3040" i="10"/>
  <c r="I3039" i="10"/>
  <c r="T3038" i="10"/>
  <c r="U3038" i="10" s="1"/>
  <c r="V3038" i="10" s="1"/>
  <c r="W3038" i="10" s="1"/>
  <c r="X3038" i="10" s="1"/>
  <c r="Y3038" i="10" s="1"/>
  <c r="Z3038" i="10" s="1"/>
  <c r="AA3038" i="10" s="1"/>
  <c r="AB3038" i="10" s="1"/>
  <c r="AC3038" i="10" s="1"/>
  <c r="T3039" i="10" l="1"/>
  <c r="U3039" i="10" s="1"/>
  <c r="V3039" i="10" s="1"/>
  <c r="W3039" i="10" s="1"/>
  <c r="X3039" i="10" s="1"/>
  <c r="Y3039" i="10" s="1"/>
  <c r="Z3039" i="10" s="1"/>
  <c r="AA3039" i="10" s="1"/>
  <c r="AB3039" i="10" s="1"/>
  <c r="AC3039" i="10" s="1"/>
  <c r="R3040" i="10"/>
  <c r="G3040" i="10" s="1"/>
  <c r="M3040" i="10"/>
  <c r="K3040" i="10"/>
  <c r="P3040" i="10"/>
  <c r="D3041" i="10"/>
  <c r="N3040" i="10"/>
  <c r="H3040" i="10"/>
  <c r="S3040" i="10" s="1"/>
  <c r="J3040" i="10"/>
  <c r="L3040" i="10"/>
  <c r="O3040" i="10"/>
  <c r="Q3040" i="10"/>
  <c r="I3040" i="10"/>
  <c r="T3040" i="10" l="1"/>
  <c r="U3040" i="10" s="1"/>
  <c r="V3040" i="10" s="1"/>
  <c r="W3040" i="10" s="1"/>
  <c r="X3040" i="10" s="1"/>
  <c r="Y3040" i="10" s="1"/>
  <c r="Z3040" i="10" s="1"/>
  <c r="AA3040" i="10" s="1"/>
  <c r="AB3040" i="10" s="1"/>
  <c r="AC3040" i="10" s="1"/>
  <c r="H3041" i="10"/>
  <c r="S3041" i="10" s="1"/>
  <c r="N3041" i="10"/>
  <c r="O3041" i="10"/>
  <c r="Q3041" i="10"/>
  <c r="P3041" i="10"/>
  <c r="J3041" i="10"/>
  <c r="R3041" i="10"/>
  <c r="G3041" i="10" s="1"/>
  <c r="K3041" i="10"/>
  <c r="L3041" i="10"/>
  <c r="M3041" i="10"/>
  <c r="I3041" i="10"/>
  <c r="D3042" i="10"/>
  <c r="O3042" i="10" l="1"/>
  <c r="Q3042" i="10"/>
  <c r="M3042" i="10"/>
  <c r="N3042" i="10"/>
  <c r="D3043" i="10"/>
  <c r="P3042" i="10"/>
  <c r="H3042" i="10"/>
  <c r="S3042" i="10" s="1"/>
  <c r="L3042" i="10"/>
  <c r="J3042" i="10"/>
  <c r="I3042" i="10"/>
  <c r="K3042" i="10"/>
  <c r="R3042" i="10"/>
  <c r="G3042" i="10" s="1"/>
  <c r="T3041" i="10"/>
  <c r="U3041" i="10" s="1"/>
  <c r="V3041" i="10" s="1"/>
  <c r="W3041" i="10" s="1"/>
  <c r="X3041" i="10" s="1"/>
  <c r="Y3041" i="10" s="1"/>
  <c r="Z3041" i="10" s="1"/>
  <c r="AA3041" i="10" s="1"/>
  <c r="AB3041" i="10" s="1"/>
  <c r="AC3041" i="10" s="1"/>
  <c r="T3042" i="10" l="1"/>
  <c r="U3042" i="10" s="1"/>
  <c r="V3042" i="10" s="1"/>
  <c r="W3042" i="10" s="1"/>
  <c r="X3042" i="10" s="1"/>
  <c r="Y3042" i="10" s="1"/>
  <c r="Z3042" i="10" s="1"/>
  <c r="AA3042" i="10" s="1"/>
  <c r="AB3042" i="10" s="1"/>
  <c r="AC3042" i="10" s="1"/>
  <c r="H3043" i="10"/>
  <c r="S3043" i="10" s="1"/>
  <c r="L3043" i="10"/>
  <c r="R3043" i="10"/>
  <c r="G3043" i="10" s="1"/>
  <c r="I3043" i="10"/>
  <c r="N3043" i="10"/>
  <c r="O3043" i="10"/>
  <c r="K3043" i="10"/>
  <c r="P3043" i="10"/>
  <c r="Q3043" i="10"/>
  <c r="J3043" i="10"/>
  <c r="D3044" i="10"/>
  <c r="M3043" i="10"/>
  <c r="H3044" i="10" l="1"/>
  <c r="S3044" i="10" s="1"/>
  <c r="J3044" i="10"/>
  <c r="Q3044" i="10"/>
  <c r="I3044" i="10"/>
  <c r="L3044" i="10"/>
  <c r="D3045" i="10"/>
  <c r="R3044" i="10"/>
  <c r="G3044" i="10" s="1"/>
  <c r="M3044" i="10"/>
  <c r="K3044" i="10"/>
  <c r="O3044" i="10"/>
  <c r="N3044" i="10"/>
  <c r="P3044" i="10"/>
  <c r="T3043" i="10"/>
  <c r="U3043" i="10" s="1"/>
  <c r="V3043" i="10" s="1"/>
  <c r="W3043" i="10" s="1"/>
  <c r="X3043" i="10" s="1"/>
  <c r="Y3043" i="10" s="1"/>
  <c r="Z3043" i="10" s="1"/>
  <c r="AA3043" i="10" s="1"/>
  <c r="AB3043" i="10" s="1"/>
  <c r="AC3043" i="10" s="1"/>
  <c r="H3045" i="10" l="1"/>
  <c r="S3045" i="10" s="1"/>
  <c r="O3045" i="10"/>
  <c r="M3045" i="10"/>
  <c r="N3045" i="10"/>
  <c r="I3045" i="10"/>
  <c r="Q3045" i="10"/>
  <c r="P3045" i="10"/>
  <c r="L3045" i="10"/>
  <c r="J3045" i="10"/>
  <c r="R3045" i="10"/>
  <c r="G3045" i="10" s="1"/>
  <c r="D3046" i="10"/>
  <c r="K3045" i="10"/>
  <c r="T3044" i="10"/>
  <c r="U3044" i="10" s="1"/>
  <c r="V3044" i="10" s="1"/>
  <c r="W3044" i="10" s="1"/>
  <c r="X3044" i="10" s="1"/>
  <c r="Y3044" i="10" s="1"/>
  <c r="Z3044" i="10" s="1"/>
  <c r="AA3044" i="10" s="1"/>
  <c r="AB3044" i="10" s="1"/>
  <c r="AC3044" i="10" s="1"/>
  <c r="H3046" i="10" l="1"/>
  <c r="S3046" i="10" s="1"/>
  <c r="Q3046" i="10"/>
  <c r="K3046" i="10"/>
  <c r="I3046" i="10"/>
  <c r="M3046" i="10"/>
  <c r="D3047" i="10"/>
  <c r="L3046" i="10"/>
  <c r="O3046" i="10"/>
  <c r="J3046" i="10"/>
  <c r="N3046" i="10"/>
  <c r="P3046" i="10"/>
  <c r="R3046" i="10"/>
  <c r="G3046" i="10" s="1"/>
  <c r="T3045" i="10"/>
  <c r="U3045" i="10" s="1"/>
  <c r="V3045" i="10" s="1"/>
  <c r="W3045" i="10" s="1"/>
  <c r="X3045" i="10" s="1"/>
  <c r="Y3045" i="10" s="1"/>
  <c r="Z3045" i="10" s="1"/>
  <c r="AA3045" i="10" s="1"/>
  <c r="AB3045" i="10" s="1"/>
  <c r="AC3045" i="10" s="1"/>
  <c r="H3047" i="10" l="1"/>
  <c r="S3047" i="10" s="1"/>
  <c r="Q3047" i="10"/>
  <c r="R3047" i="10"/>
  <c r="G3047" i="10" s="1"/>
  <c r="J3047" i="10"/>
  <c r="K3047" i="10"/>
  <c r="L3047" i="10"/>
  <c r="M3047" i="10"/>
  <c r="P3047" i="10"/>
  <c r="O3047" i="10"/>
  <c r="I3047" i="10"/>
  <c r="D3048" i="10"/>
  <c r="N3047" i="10"/>
  <c r="T3046" i="10"/>
  <c r="U3046" i="10" s="1"/>
  <c r="V3046" i="10" s="1"/>
  <c r="W3046" i="10" s="1"/>
  <c r="X3046" i="10" s="1"/>
  <c r="Y3046" i="10" s="1"/>
  <c r="Z3046" i="10" s="1"/>
  <c r="AA3046" i="10" s="1"/>
  <c r="AB3046" i="10" s="1"/>
  <c r="AC3046" i="10" s="1"/>
  <c r="H3048" i="10" l="1"/>
  <c r="S3048" i="10" s="1"/>
  <c r="R3048" i="10"/>
  <c r="G3048" i="10" s="1"/>
  <c r="P3048" i="10"/>
  <c r="N3048" i="10"/>
  <c r="K3048" i="10"/>
  <c r="D3049" i="10"/>
  <c r="J3048" i="10"/>
  <c r="L3048" i="10"/>
  <c r="O3048" i="10"/>
  <c r="I3048" i="10"/>
  <c r="Q3048" i="10"/>
  <c r="M3048" i="10"/>
  <c r="T3047" i="10"/>
  <c r="U3047" i="10" s="1"/>
  <c r="V3047" i="10" s="1"/>
  <c r="W3047" i="10" s="1"/>
  <c r="X3047" i="10" s="1"/>
  <c r="Y3047" i="10" s="1"/>
  <c r="Z3047" i="10" s="1"/>
  <c r="AA3047" i="10" s="1"/>
  <c r="AB3047" i="10" s="1"/>
  <c r="AC3047" i="10" s="1"/>
  <c r="H3049" i="10" l="1"/>
  <c r="S3049" i="10" s="1"/>
  <c r="N3049" i="10"/>
  <c r="P3049" i="10"/>
  <c r="M3049" i="10"/>
  <c r="R3049" i="10"/>
  <c r="G3049" i="10" s="1"/>
  <c r="J3049" i="10"/>
  <c r="Q3049" i="10"/>
  <c r="L3049" i="10"/>
  <c r="O3049" i="10"/>
  <c r="K3049" i="10"/>
  <c r="I3049" i="10"/>
  <c r="D3050" i="10"/>
  <c r="T3048" i="10"/>
  <c r="U3048" i="10" s="1"/>
  <c r="V3048" i="10" s="1"/>
  <c r="W3048" i="10" s="1"/>
  <c r="X3048" i="10" s="1"/>
  <c r="Y3048" i="10" s="1"/>
  <c r="Z3048" i="10" s="1"/>
  <c r="AA3048" i="10" s="1"/>
  <c r="AB3048" i="10" s="1"/>
  <c r="AC3048" i="10" s="1"/>
  <c r="R3050" i="10" l="1"/>
  <c r="G3050" i="10" s="1"/>
  <c r="M3050" i="10"/>
  <c r="I3050" i="10"/>
  <c r="N3050" i="10"/>
  <c r="D3051" i="10"/>
  <c r="Q3050" i="10"/>
  <c r="H3050" i="10"/>
  <c r="S3050" i="10" s="1"/>
  <c r="J3050" i="10"/>
  <c r="P3050" i="10"/>
  <c r="L3050" i="10"/>
  <c r="O3050" i="10"/>
  <c r="K3050" i="10"/>
  <c r="T3049" i="10"/>
  <c r="U3049" i="10" s="1"/>
  <c r="V3049" i="10" s="1"/>
  <c r="W3049" i="10" s="1"/>
  <c r="X3049" i="10" s="1"/>
  <c r="Y3049" i="10" s="1"/>
  <c r="Z3049" i="10" s="1"/>
  <c r="AA3049" i="10" s="1"/>
  <c r="AB3049" i="10" s="1"/>
  <c r="AC3049" i="10" s="1"/>
  <c r="H3051" i="10" l="1"/>
  <c r="S3051" i="10" s="1"/>
  <c r="M3051" i="10"/>
  <c r="R3051" i="10"/>
  <c r="G3051" i="10" s="1"/>
  <c r="I3051" i="10"/>
  <c r="L3051" i="10"/>
  <c r="N3051" i="10"/>
  <c r="J3051" i="10"/>
  <c r="O3051" i="10"/>
  <c r="Q3051" i="10"/>
  <c r="K3051" i="10"/>
  <c r="D3052" i="10"/>
  <c r="P3051" i="10"/>
  <c r="T3050" i="10"/>
  <c r="U3050" i="10" s="1"/>
  <c r="V3050" i="10" s="1"/>
  <c r="W3050" i="10" s="1"/>
  <c r="X3050" i="10" s="1"/>
  <c r="Y3050" i="10" s="1"/>
  <c r="Z3050" i="10" s="1"/>
  <c r="AA3050" i="10" s="1"/>
  <c r="AB3050" i="10" s="1"/>
  <c r="AC3050" i="10" s="1"/>
  <c r="H3052" i="10" l="1"/>
  <c r="S3052" i="10" s="1"/>
  <c r="I3052" i="10"/>
  <c r="M3052" i="10"/>
  <c r="Q3052" i="10"/>
  <c r="K3052" i="10"/>
  <c r="D3053" i="10"/>
  <c r="R3052" i="10"/>
  <c r="G3052" i="10" s="1"/>
  <c r="N3052" i="10"/>
  <c r="P3052" i="10"/>
  <c r="L3052" i="10"/>
  <c r="J3052" i="10"/>
  <c r="O3052" i="10"/>
  <c r="T3051" i="10"/>
  <c r="U3051" i="10" s="1"/>
  <c r="V3051" i="10" s="1"/>
  <c r="W3051" i="10" s="1"/>
  <c r="X3051" i="10" s="1"/>
  <c r="Y3051" i="10" s="1"/>
  <c r="Z3051" i="10" s="1"/>
  <c r="AA3051" i="10" s="1"/>
  <c r="AB3051" i="10" s="1"/>
  <c r="AC3051" i="10" s="1"/>
  <c r="T3052" i="10" l="1"/>
  <c r="U3052" i="10" s="1"/>
  <c r="V3052" i="10" s="1"/>
  <c r="W3052" i="10" s="1"/>
  <c r="X3052" i="10" s="1"/>
  <c r="Y3052" i="10" s="1"/>
  <c r="Z3052" i="10" s="1"/>
  <c r="AA3052" i="10" s="1"/>
  <c r="AB3052" i="10" s="1"/>
  <c r="AC3052" i="10" s="1"/>
  <c r="H3053" i="10"/>
  <c r="S3053" i="10" s="1"/>
  <c r="N3053" i="10"/>
  <c r="I3053" i="10"/>
  <c r="O3053" i="10"/>
  <c r="P3053" i="10"/>
  <c r="K3053" i="10"/>
  <c r="Q3053" i="10"/>
  <c r="M3053" i="10"/>
  <c r="J3053" i="10"/>
  <c r="L3053" i="10"/>
  <c r="D3054" i="10"/>
  <c r="R3053" i="10"/>
  <c r="G3053" i="10" s="1"/>
  <c r="T3053" i="10" l="1"/>
  <c r="U3053" i="10" s="1"/>
  <c r="V3053" i="10" s="1"/>
  <c r="W3053" i="10" s="1"/>
  <c r="X3053" i="10" s="1"/>
  <c r="Y3053" i="10" s="1"/>
  <c r="Z3053" i="10" s="1"/>
  <c r="AA3053" i="10" s="1"/>
  <c r="AB3053" i="10" s="1"/>
  <c r="AC3053" i="10" s="1"/>
  <c r="J3054" i="10"/>
  <c r="P3054" i="10"/>
  <c r="L3054" i="10"/>
  <c r="D3055" i="10"/>
  <c r="R3054" i="10"/>
  <c r="G3054" i="10" s="1"/>
  <c r="H3054" i="10"/>
  <c r="S3054" i="10" s="1"/>
  <c r="M3054" i="10"/>
  <c r="Q3054" i="10"/>
  <c r="N3054" i="10"/>
  <c r="O3054" i="10"/>
  <c r="K3054" i="10"/>
  <c r="I3054" i="10"/>
  <c r="H3055" i="10" l="1"/>
  <c r="S3055" i="10" s="1"/>
  <c r="M3055" i="10"/>
  <c r="N3055" i="10"/>
  <c r="P3055" i="10"/>
  <c r="J3055" i="10"/>
  <c r="K3055" i="10"/>
  <c r="I3055" i="10"/>
  <c r="Q3055" i="10"/>
  <c r="L3055" i="10"/>
  <c r="R3055" i="10"/>
  <c r="G3055" i="10" s="1"/>
  <c r="D3056" i="10"/>
  <c r="O3055" i="10"/>
  <c r="T3054" i="10"/>
  <c r="U3054" i="10" s="1"/>
  <c r="V3054" i="10" s="1"/>
  <c r="W3054" i="10" s="1"/>
  <c r="X3054" i="10" s="1"/>
  <c r="Y3054" i="10" s="1"/>
  <c r="Z3054" i="10" s="1"/>
  <c r="AA3054" i="10" s="1"/>
  <c r="AB3054" i="10" s="1"/>
  <c r="AC3054" i="10" s="1"/>
  <c r="I3056" i="10" l="1"/>
  <c r="Q3056" i="10"/>
  <c r="O3056" i="10"/>
  <c r="P3056" i="10"/>
  <c r="D3057" i="10"/>
  <c r="N3056" i="10"/>
  <c r="H3056" i="10"/>
  <c r="S3056" i="10" s="1"/>
  <c r="M3056" i="10"/>
  <c r="K3056" i="10"/>
  <c r="R3056" i="10"/>
  <c r="G3056" i="10" s="1"/>
  <c r="J3056" i="10"/>
  <c r="L3056" i="10"/>
  <c r="T3055" i="10"/>
  <c r="U3055" i="10" s="1"/>
  <c r="V3055" i="10" s="1"/>
  <c r="W3055" i="10" s="1"/>
  <c r="X3055" i="10" s="1"/>
  <c r="Y3055" i="10" s="1"/>
  <c r="Z3055" i="10" s="1"/>
  <c r="AA3055" i="10" s="1"/>
  <c r="AB3055" i="10" s="1"/>
  <c r="AC3055" i="10" s="1"/>
  <c r="T3056" i="10" l="1"/>
  <c r="U3056" i="10" s="1"/>
  <c r="V3056" i="10" s="1"/>
  <c r="W3056" i="10" s="1"/>
  <c r="X3056" i="10" s="1"/>
  <c r="Y3056" i="10" s="1"/>
  <c r="Z3056" i="10" s="1"/>
  <c r="AA3056" i="10" s="1"/>
  <c r="AB3056" i="10" s="1"/>
  <c r="AC3056" i="10" s="1"/>
  <c r="L3057" i="10"/>
  <c r="O3057" i="10"/>
  <c r="K3057" i="10"/>
  <c r="Q3057" i="10"/>
  <c r="M3057" i="10"/>
  <c r="N3057" i="10"/>
  <c r="H3057" i="10"/>
  <c r="S3057" i="10" s="1"/>
  <c r="J3057" i="10"/>
  <c r="R3057" i="10"/>
  <c r="G3057" i="10" s="1"/>
  <c r="P3057" i="10"/>
  <c r="D3058" i="10"/>
  <c r="I3057" i="10"/>
  <c r="T3057" i="10" l="1"/>
  <c r="U3057" i="10" s="1"/>
  <c r="V3057" i="10" s="1"/>
  <c r="W3057" i="10" s="1"/>
  <c r="X3057" i="10" s="1"/>
  <c r="Y3057" i="10" s="1"/>
  <c r="Z3057" i="10" s="1"/>
  <c r="AA3057" i="10" s="1"/>
  <c r="AB3057" i="10" s="1"/>
  <c r="AC3057" i="10" s="1"/>
  <c r="H3058" i="10"/>
  <c r="S3058" i="10" s="1"/>
  <c r="K3058" i="10"/>
  <c r="Q3058" i="10"/>
  <c r="J3058" i="10"/>
  <c r="P3058" i="10"/>
  <c r="D3059" i="10"/>
  <c r="R3058" i="10"/>
  <c r="G3058" i="10" s="1"/>
  <c r="O3058" i="10"/>
  <c r="L3058" i="10"/>
  <c r="M3058" i="10"/>
  <c r="N3058" i="10"/>
  <c r="I3058" i="10"/>
  <c r="T3058" i="10" l="1"/>
  <c r="U3058" i="10" s="1"/>
  <c r="V3058" i="10" s="1"/>
  <c r="W3058" i="10" s="1"/>
  <c r="X3058" i="10" s="1"/>
  <c r="Y3058" i="10" s="1"/>
  <c r="Z3058" i="10" s="1"/>
  <c r="AA3058" i="10" s="1"/>
  <c r="AB3058" i="10" s="1"/>
  <c r="AC3058" i="10" s="1"/>
  <c r="H3059" i="10"/>
  <c r="S3059" i="10" s="1"/>
  <c r="I3059" i="10"/>
  <c r="Q3059" i="10"/>
  <c r="R3059" i="10"/>
  <c r="G3059" i="10" s="1"/>
  <c r="M3059" i="10"/>
  <c r="O3059" i="10"/>
  <c r="L3059" i="10"/>
  <c r="P3059" i="10"/>
  <c r="J3059" i="10"/>
  <c r="K3059" i="10"/>
  <c r="D3060" i="10"/>
  <c r="N3059" i="10"/>
  <c r="T3059" i="10" l="1"/>
  <c r="U3059" i="10" s="1"/>
  <c r="V3059" i="10" s="1"/>
  <c r="W3059" i="10" s="1"/>
  <c r="X3059" i="10" s="1"/>
  <c r="Y3059" i="10" s="1"/>
  <c r="Z3059" i="10" s="1"/>
  <c r="AA3059" i="10" s="1"/>
  <c r="AB3059" i="10" s="1"/>
  <c r="AC3059" i="10" s="1"/>
  <c r="H3060" i="10"/>
  <c r="S3060" i="10" s="1"/>
  <c r="Q3060" i="10"/>
  <c r="M3060" i="10"/>
  <c r="P3060" i="10"/>
  <c r="O3060" i="10"/>
  <c r="D3061" i="10"/>
  <c r="N3060" i="10"/>
  <c r="K3060" i="10"/>
  <c r="L3060" i="10"/>
  <c r="J3060" i="10"/>
  <c r="R3060" i="10"/>
  <c r="G3060" i="10" s="1"/>
  <c r="I3060" i="10"/>
  <c r="T3060" i="10" l="1"/>
  <c r="U3060" i="10" s="1"/>
  <c r="V3060" i="10" s="1"/>
  <c r="W3060" i="10" s="1"/>
  <c r="X3060" i="10" s="1"/>
  <c r="Y3060" i="10" s="1"/>
  <c r="Z3060" i="10" s="1"/>
  <c r="AA3060" i="10" s="1"/>
  <c r="AB3060" i="10" s="1"/>
  <c r="AC3060" i="10" s="1"/>
  <c r="H3061" i="10"/>
  <c r="S3061" i="10" s="1"/>
  <c r="N3061" i="10"/>
  <c r="M3061" i="10"/>
  <c r="I3061" i="10"/>
  <c r="P3061" i="10"/>
  <c r="R3061" i="10"/>
  <c r="G3061" i="10" s="1"/>
  <c r="J3061" i="10"/>
  <c r="L3061" i="10"/>
  <c r="O3061" i="10"/>
  <c r="K3061" i="10"/>
  <c r="D3062" i="10"/>
  <c r="Q3061" i="10"/>
  <c r="T3061" i="10" l="1"/>
  <c r="U3061" i="10" s="1"/>
  <c r="V3061" i="10" s="1"/>
  <c r="W3061" i="10" s="1"/>
  <c r="X3061" i="10" s="1"/>
  <c r="Y3061" i="10" s="1"/>
  <c r="Z3061" i="10" s="1"/>
  <c r="AA3061" i="10" s="1"/>
  <c r="AB3061" i="10" s="1"/>
  <c r="AC3061" i="10" s="1"/>
  <c r="H3062" i="10"/>
  <c r="S3062" i="10" s="1"/>
  <c r="J3062" i="10"/>
  <c r="Q3062" i="10"/>
  <c r="O3062" i="10"/>
  <c r="K3062" i="10"/>
  <c r="D3063" i="10"/>
  <c r="M3062" i="10"/>
  <c r="I3062" i="10"/>
  <c r="N3062" i="10"/>
  <c r="L3062" i="10"/>
  <c r="R3062" i="10"/>
  <c r="G3062" i="10" s="1"/>
  <c r="P3062" i="10"/>
  <c r="O3063" i="10" l="1"/>
  <c r="J3063" i="10"/>
  <c r="P3063" i="10"/>
  <c r="I3063" i="10"/>
  <c r="Q3063" i="10"/>
  <c r="H3063" i="10"/>
  <c r="S3063" i="10" s="1"/>
  <c r="M3063" i="10"/>
  <c r="R3063" i="10"/>
  <c r="G3063" i="10" s="1"/>
  <c r="L3063" i="10"/>
  <c r="N3063" i="10"/>
  <c r="K3063" i="10"/>
  <c r="D3064" i="10"/>
  <c r="T3062" i="10"/>
  <c r="U3062" i="10" s="1"/>
  <c r="V3062" i="10" s="1"/>
  <c r="W3062" i="10" s="1"/>
  <c r="X3062" i="10" s="1"/>
  <c r="Y3062" i="10" s="1"/>
  <c r="Z3062" i="10" s="1"/>
  <c r="AA3062" i="10" s="1"/>
  <c r="AB3062" i="10" s="1"/>
  <c r="AC3062" i="10" s="1"/>
  <c r="T3063" i="10" l="1"/>
  <c r="U3063" i="10" s="1"/>
  <c r="V3063" i="10" s="1"/>
  <c r="W3063" i="10" s="1"/>
  <c r="X3063" i="10" s="1"/>
  <c r="Y3063" i="10" s="1"/>
  <c r="Z3063" i="10" s="1"/>
  <c r="AA3063" i="10" s="1"/>
  <c r="AB3063" i="10" s="1"/>
  <c r="AC3063" i="10" s="1"/>
  <c r="H3064" i="10"/>
  <c r="S3064" i="10" s="1"/>
  <c r="I3064" i="10"/>
  <c r="R3064" i="10"/>
  <c r="G3064" i="10" s="1"/>
  <c r="O3064" i="10"/>
  <c r="D3065" i="10"/>
  <c r="Q3064" i="10"/>
  <c r="L3064" i="10"/>
  <c r="P3064" i="10"/>
  <c r="N3064" i="10"/>
  <c r="M3064" i="10"/>
  <c r="K3064" i="10"/>
  <c r="J3064" i="10"/>
  <c r="T3064" i="10" l="1"/>
  <c r="U3064" i="10" s="1"/>
  <c r="V3064" i="10" s="1"/>
  <c r="W3064" i="10" s="1"/>
  <c r="X3064" i="10" s="1"/>
  <c r="Y3064" i="10" s="1"/>
  <c r="Z3064" i="10" s="1"/>
  <c r="AA3064" i="10" s="1"/>
  <c r="AB3064" i="10" s="1"/>
  <c r="AC3064" i="10" s="1"/>
  <c r="H3065" i="10"/>
  <c r="S3065" i="10" s="1"/>
  <c r="Q3065" i="10"/>
  <c r="N3065" i="10"/>
  <c r="I3065" i="10"/>
  <c r="J3065" i="10"/>
  <c r="K3065" i="10"/>
  <c r="M3065" i="10"/>
  <c r="O3065" i="10"/>
  <c r="P3065" i="10"/>
  <c r="L3065" i="10"/>
  <c r="D3066" i="10"/>
  <c r="R3065" i="10"/>
  <c r="G3065" i="10" s="1"/>
  <c r="H3066" i="10" l="1"/>
  <c r="S3066" i="10" s="1"/>
  <c r="P3066" i="10"/>
  <c r="L3066" i="10"/>
  <c r="I3066" i="10"/>
  <c r="O3066" i="10"/>
  <c r="D3067" i="10"/>
  <c r="K3066" i="10"/>
  <c r="N3066" i="10"/>
  <c r="Q3066" i="10"/>
  <c r="R3066" i="10"/>
  <c r="G3066" i="10" s="1"/>
  <c r="J3066" i="10"/>
  <c r="M3066" i="10"/>
  <c r="T3065" i="10"/>
  <c r="U3065" i="10" s="1"/>
  <c r="V3065" i="10" s="1"/>
  <c r="W3065" i="10" s="1"/>
  <c r="X3065" i="10" s="1"/>
  <c r="Y3065" i="10" s="1"/>
  <c r="Z3065" i="10" s="1"/>
  <c r="AA3065" i="10" s="1"/>
  <c r="AB3065" i="10" s="1"/>
  <c r="AC3065" i="10" s="1"/>
  <c r="H3067" i="10" l="1"/>
  <c r="S3067" i="10" s="1"/>
  <c r="P3067" i="10"/>
  <c r="I3067" i="10"/>
  <c r="R3067" i="10"/>
  <c r="G3067" i="10" s="1"/>
  <c r="O3067" i="10"/>
  <c r="M3067" i="10"/>
  <c r="K3067" i="10"/>
  <c r="L3067" i="10"/>
  <c r="J3067" i="10"/>
  <c r="Q3067" i="10"/>
  <c r="D3068" i="10"/>
  <c r="N3067" i="10"/>
  <c r="T3066" i="10"/>
  <c r="U3066" i="10" s="1"/>
  <c r="V3066" i="10" s="1"/>
  <c r="W3066" i="10" s="1"/>
  <c r="X3066" i="10" s="1"/>
  <c r="Y3066" i="10" s="1"/>
  <c r="Z3066" i="10" s="1"/>
  <c r="AA3066" i="10" s="1"/>
  <c r="AB3066" i="10" s="1"/>
  <c r="AC3066" i="10" s="1"/>
  <c r="T3067" i="10" l="1"/>
  <c r="U3067" i="10" s="1"/>
  <c r="V3067" i="10" s="1"/>
  <c r="W3067" i="10" s="1"/>
  <c r="X3067" i="10" s="1"/>
  <c r="Y3067" i="10" s="1"/>
  <c r="Z3067" i="10" s="1"/>
  <c r="AA3067" i="10" s="1"/>
  <c r="AB3067" i="10" s="1"/>
  <c r="AC3067" i="10" s="1"/>
  <c r="J3068" i="10"/>
  <c r="R3068" i="10"/>
  <c r="G3068" i="10" s="1"/>
  <c r="M3068" i="10"/>
  <c r="D3069" i="10"/>
  <c r="P3068" i="10"/>
  <c r="H3068" i="10"/>
  <c r="S3068" i="10" s="1"/>
  <c r="L3068" i="10"/>
  <c r="O3068" i="10"/>
  <c r="K3068" i="10"/>
  <c r="N3068" i="10"/>
  <c r="I3068" i="10"/>
  <c r="Q3068" i="10"/>
  <c r="H3069" i="10" l="1"/>
  <c r="S3069" i="10" s="1"/>
  <c r="M3069" i="10"/>
  <c r="I3069" i="10"/>
  <c r="N3069" i="10"/>
  <c r="D3070" i="10"/>
  <c r="J3069" i="10"/>
  <c r="L3069" i="10"/>
  <c r="P3069" i="10"/>
  <c r="O3069" i="10"/>
  <c r="K3069" i="10"/>
  <c r="Q3069" i="10"/>
  <c r="R3069" i="10"/>
  <c r="G3069" i="10" s="1"/>
  <c r="T3068" i="10"/>
  <c r="U3068" i="10" s="1"/>
  <c r="V3068" i="10" s="1"/>
  <c r="W3068" i="10" s="1"/>
  <c r="X3068" i="10" s="1"/>
  <c r="Y3068" i="10" s="1"/>
  <c r="Z3068" i="10" s="1"/>
  <c r="AA3068" i="10" s="1"/>
  <c r="AB3068" i="10" s="1"/>
  <c r="AC3068" i="10" s="1"/>
  <c r="I3070" i="10" l="1"/>
  <c r="P3070" i="10"/>
  <c r="O3070" i="10"/>
  <c r="N3070" i="10"/>
  <c r="J3070" i="10"/>
  <c r="K3070" i="10"/>
  <c r="M3070" i="10"/>
  <c r="L3070" i="10"/>
  <c r="D3071" i="10"/>
  <c r="R3070" i="10"/>
  <c r="G3070" i="10" s="1"/>
  <c r="Q3070" i="10"/>
  <c r="H3070" i="10"/>
  <c r="S3070" i="10" s="1"/>
  <c r="T3069" i="10"/>
  <c r="U3069" i="10" s="1"/>
  <c r="V3069" i="10" s="1"/>
  <c r="W3069" i="10" s="1"/>
  <c r="X3069" i="10" s="1"/>
  <c r="Y3069" i="10" s="1"/>
  <c r="Z3069" i="10" s="1"/>
  <c r="AA3069" i="10" s="1"/>
  <c r="AB3069" i="10" s="1"/>
  <c r="AC3069" i="10" s="1"/>
  <c r="T3070" i="10" l="1"/>
  <c r="U3070" i="10" s="1"/>
  <c r="V3070" i="10" s="1"/>
  <c r="W3070" i="10" s="1"/>
  <c r="X3070" i="10" s="1"/>
  <c r="Y3070" i="10" s="1"/>
  <c r="Z3070" i="10" s="1"/>
  <c r="AA3070" i="10" s="1"/>
  <c r="AB3070" i="10" s="1"/>
  <c r="AC3070" i="10" s="1"/>
  <c r="H3071" i="10"/>
  <c r="S3071" i="10" s="1"/>
  <c r="N3071" i="10"/>
  <c r="I3071" i="10"/>
  <c r="D3072" i="10"/>
  <c r="Q3071" i="10"/>
  <c r="P3071" i="10"/>
  <c r="R3071" i="10"/>
  <c r="G3071" i="10" s="1"/>
  <c r="M3071" i="10"/>
  <c r="J3071" i="10"/>
  <c r="L3071" i="10"/>
  <c r="O3071" i="10"/>
  <c r="K3071" i="10"/>
  <c r="T3071" i="10" l="1"/>
  <c r="U3071" i="10" s="1"/>
  <c r="V3071" i="10" s="1"/>
  <c r="W3071" i="10" s="1"/>
  <c r="X3071" i="10" s="1"/>
  <c r="Y3071" i="10" s="1"/>
  <c r="Z3071" i="10" s="1"/>
  <c r="AA3071" i="10" s="1"/>
  <c r="AB3071" i="10" s="1"/>
  <c r="AC3071" i="10" s="1"/>
  <c r="N3072" i="10"/>
  <c r="R3072" i="10"/>
  <c r="G3072" i="10" s="1"/>
  <c r="Q3072" i="10"/>
  <c r="K3072" i="10"/>
  <c r="P3072" i="10"/>
  <c r="M3072" i="10"/>
  <c r="J3072" i="10"/>
  <c r="I3072" i="10"/>
  <c r="D3073" i="10"/>
  <c r="O3072" i="10"/>
  <c r="H3072" i="10"/>
  <c r="S3072" i="10" s="1"/>
  <c r="L3072" i="10"/>
  <c r="T3072" i="10" l="1"/>
  <c r="U3072" i="10" s="1"/>
  <c r="V3072" i="10" s="1"/>
  <c r="W3072" i="10" s="1"/>
  <c r="X3072" i="10" s="1"/>
  <c r="Y3072" i="10" s="1"/>
  <c r="Z3072" i="10" s="1"/>
  <c r="AA3072" i="10" s="1"/>
  <c r="AB3072" i="10" s="1"/>
  <c r="AC3072" i="10" s="1"/>
  <c r="Q3073" i="10"/>
  <c r="D3074" i="10"/>
  <c r="R3073" i="10"/>
  <c r="G3073" i="10" s="1"/>
  <c r="H3073" i="10"/>
  <c r="S3073" i="10" s="1"/>
  <c r="J3073" i="10"/>
  <c r="N3073" i="10"/>
  <c r="M3073" i="10"/>
  <c r="L3073" i="10"/>
  <c r="P3073" i="10"/>
  <c r="K3073" i="10"/>
  <c r="O3073" i="10"/>
  <c r="I3073" i="10"/>
  <c r="H3074" i="10" l="1"/>
  <c r="S3074" i="10" s="1"/>
  <c r="N3074" i="10"/>
  <c r="D3075" i="10"/>
  <c r="R3074" i="10"/>
  <c r="G3074" i="10" s="1"/>
  <c r="K3074" i="10"/>
  <c r="Q3074" i="10"/>
  <c r="L3074" i="10"/>
  <c r="I3074" i="10"/>
  <c r="M3074" i="10"/>
  <c r="J3074" i="10"/>
  <c r="O3074" i="10"/>
  <c r="P3074" i="10"/>
  <c r="T3073" i="10"/>
  <c r="U3073" i="10" s="1"/>
  <c r="V3073" i="10" s="1"/>
  <c r="W3073" i="10" s="1"/>
  <c r="X3073" i="10" s="1"/>
  <c r="Y3073" i="10" s="1"/>
  <c r="Z3073" i="10" s="1"/>
  <c r="AA3073" i="10" s="1"/>
  <c r="AB3073" i="10" s="1"/>
  <c r="AC3073" i="10" s="1"/>
  <c r="H3075" i="10" l="1"/>
  <c r="S3075" i="10" s="1"/>
  <c r="O3075" i="10"/>
  <c r="R3075" i="10"/>
  <c r="G3075" i="10" s="1"/>
  <c r="J3075" i="10"/>
  <c r="N3075" i="10"/>
  <c r="P3075" i="10"/>
  <c r="Q3075" i="10"/>
  <c r="L3075" i="10"/>
  <c r="D3076" i="10"/>
  <c r="I3075" i="10"/>
  <c r="K3075" i="10"/>
  <c r="M3075" i="10"/>
  <c r="T3074" i="10"/>
  <c r="U3074" i="10" s="1"/>
  <c r="V3074" i="10" s="1"/>
  <c r="W3074" i="10" s="1"/>
  <c r="X3074" i="10" s="1"/>
  <c r="Y3074" i="10" s="1"/>
  <c r="Z3074" i="10" s="1"/>
  <c r="AA3074" i="10" s="1"/>
  <c r="AB3074" i="10" s="1"/>
  <c r="AC3074" i="10" s="1"/>
  <c r="K3076" i="10" l="1"/>
  <c r="D3077" i="10"/>
  <c r="R3076" i="10"/>
  <c r="G3076" i="10" s="1"/>
  <c r="L3076" i="10"/>
  <c r="M3076" i="10"/>
  <c r="Q3076" i="10"/>
  <c r="N3076" i="10"/>
  <c r="O3076" i="10"/>
  <c r="H3076" i="10"/>
  <c r="S3076" i="10" s="1"/>
  <c r="I3076" i="10"/>
  <c r="P3076" i="10"/>
  <c r="J3076" i="10"/>
  <c r="T3075" i="10"/>
  <c r="U3075" i="10" s="1"/>
  <c r="V3075" i="10" s="1"/>
  <c r="W3075" i="10" s="1"/>
  <c r="X3075" i="10" s="1"/>
  <c r="Y3075" i="10" s="1"/>
  <c r="Z3075" i="10" s="1"/>
  <c r="AA3075" i="10" s="1"/>
  <c r="AB3075" i="10" s="1"/>
  <c r="AC3075" i="10" s="1"/>
  <c r="H3077" i="10" l="1"/>
  <c r="S3077" i="10" s="1"/>
  <c r="I3077" i="10"/>
  <c r="N3077" i="10"/>
  <c r="M3077" i="10"/>
  <c r="O3077" i="10"/>
  <c r="R3077" i="10"/>
  <c r="G3077" i="10" s="1"/>
  <c r="L3077" i="10"/>
  <c r="D3078" i="10"/>
  <c r="K3077" i="10"/>
  <c r="P3077" i="10"/>
  <c r="Q3077" i="10"/>
  <c r="J3077" i="10"/>
  <c r="T3076" i="10"/>
  <c r="U3076" i="10" s="1"/>
  <c r="V3076" i="10" s="1"/>
  <c r="W3076" i="10" s="1"/>
  <c r="X3076" i="10" s="1"/>
  <c r="Y3076" i="10" s="1"/>
  <c r="Z3076" i="10" s="1"/>
  <c r="AA3076" i="10" s="1"/>
  <c r="AB3076" i="10" s="1"/>
  <c r="AC3076" i="10" s="1"/>
  <c r="T3077" i="10" l="1"/>
  <c r="U3077" i="10" s="1"/>
  <c r="V3077" i="10" s="1"/>
  <c r="W3077" i="10" s="1"/>
  <c r="X3077" i="10" s="1"/>
  <c r="Y3077" i="10" s="1"/>
  <c r="Z3077" i="10" s="1"/>
  <c r="AA3077" i="10" s="1"/>
  <c r="AB3077" i="10" s="1"/>
  <c r="AC3077" i="10" s="1"/>
  <c r="H3078" i="10"/>
  <c r="S3078" i="10" s="1"/>
  <c r="J3078" i="10"/>
  <c r="D3079" i="10"/>
  <c r="R3078" i="10"/>
  <c r="G3078" i="10" s="1"/>
  <c r="Q3078" i="10"/>
  <c r="I3078" i="10"/>
  <c r="O3078" i="10"/>
  <c r="M3078" i="10"/>
  <c r="L3078" i="10"/>
  <c r="K3078" i="10"/>
  <c r="N3078" i="10"/>
  <c r="P3078" i="10"/>
  <c r="Q3079" i="10" l="1"/>
  <c r="O3079" i="10"/>
  <c r="L3079" i="10"/>
  <c r="H3079" i="10"/>
  <c r="S3079" i="10" s="1"/>
  <c r="N3079" i="10"/>
  <c r="P3079" i="10"/>
  <c r="R3079" i="10"/>
  <c r="G3079" i="10" s="1"/>
  <c r="D3080" i="10"/>
  <c r="M3079" i="10"/>
  <c r="I3079" i="10"/>
  <c r="K3079" i="10"/>
  <c r="J3079" i="10"/>
  <c r="T3078" i="10"/>
  <c r="U3078" i="10" s="1"/>
  <c r="V3078" i="10" s="1"/>
  <c r="W3078" i="10" s="1"/>
  <c r="X3078" i="10" s="1"/>
  <c r="Y3078" i="10" s="1"/>
  <c r="Z3078" i="10" s="1"/>
  <c r="AA3078" i="10" s="1"/>
  <c r="AB3078" i="10" s="1"/>
  <c r="AC3078" i="10" s="1"/>
  <c r="T3079" i="10" l="1"/>
  <c r="U3079" i="10" s="1"/>
  <c r="V3079" i="10" s="1"/>
  <c r="W3079" i="10" s="1"/>
  <c r="X3079" i="10" s="1"/>
  <c r="Y3079" i="10" s="1"/>
  <c r="Z3079" i="10" s="1"/>
  <c r="AA3079" i="10" s="1"/>
  <c r="AB3079" i="10" s="1"/>
  <c r="AC3079" i="10" s="1"/>
  <c r="H3080" i="10"/>
  <c r="S3080" i="10" s="1"/>
  <c r="M3080" i="10"/>
  <c r="D3081" i="10"/>
  <c r="J3080" i="10"/>
  <c r="K3080" i="10"/>
  <c r="P3080" i="10"/>
  <c r="R3080" i="10"/>
  <c r="G3080" i="10" s="1"/>
  <c r="I3080" i="10"/>
  <c r="O3080" i="10"/>
  <c r="N3080" i="10"/>
  <c r="Q3080" i="10"/>
  <c r="L3080" i="10"/>
  <c r="H3081" i="10" l="1"/>
  <c r="S3081" i="10" s="1"/>
  <c r="O3081" i="10"/>
  <c r="N3081" i="10"/>
  <c r="L3081" i="10"/>
  <c r="I3081" i="10"/>
  <c r="K3081" i="10"/>
  <c r="J3081" i="10"/>
  <c r="Q3081" i="10"/>
  <c r="D3082" i="10"/>
  <c r="P3081" i="10"/>
  <c r="M3081" i="10"/>
  <c r="R3081" i="10"/>
  <c r="G3081" i="10" s="1"/>
  <c r="T3080" i="10"/>
  <c r="U3080" i="10" s="1"/>
  <c r="V3080" i="10" s="1"/>
  <c r="W3080" i="10" s="1"/>
  <c r="X3080" i="10" s="1"/>
  <c r="Y3080" i="10" s="1"/>
  <c r="Z3080" i="10" s="1"/>
  <c r="AA3080" i="10" s="1"/>
  <c r="AB3080" i="10" s="1"/>
  <c r="AC3080" i="10" s="1"/>
  <c r="H3082" i="10" l="1"/>
  <c r="S3082" i="10" s="1"/>
  <c r="R3082" i="10"/>
  <c r="G3082" i="10" s="1"/>
  <c r="D3083" i="10"/>
  <c r="J3082" i="10"/>
  <c r="P3082" i="10"/>
  <c r="N3082" i="10"/>
  <c r="Q3082" i="10"/>
  <c r="K3082" i="10"/>
  <c r="M3082" i="10"/>
  <c r="O3082" i="10"/>
  <c r="L3082" i="10"/>
  <c r="I3082" i="10"/>
  <c r="T3081" i="10"/>
  <c r="U3081" i="10" s="1"/>
  <c r="V3081" i="10" s="1"/>
  <c r="W3081" i="10" s="1"/>
  <c r="X3081" i="10" s="1"/>
  <c r="Y3081" i="10" s="1"/>
  <c r="Z3081" i="10" s="1"/>
  <c r="AA3081" i="10" s="1"/>
  <c r="AB3081" i="10" s="1"/>
  <c r="AC3081" i="10" s="1"/>
  <c r="H3083" i="10" l="1"/>
  <c r="S3083" i="10" s="1"/>
  <c r="K3083" i="10"/>
  <c r="M3083" i="10"/>
  <c r="L3083" i="10"/>
  <c r="P3083" i="10"/>
  <c r="R3083" i="10"/>
  <c r="G3083" i="10" s="1"/>
  <c r="J3083" i="10"/>
  <c r="D3084" i="10"/>
  <c r="O3083" i="10"/>
  <c r="Q3083" i="10"/>
  <c r="N3083" i="10"/>
  <c r="I3083" i="10"/>
  <c r="T3082" i="10"/>
  <c r="U3082" i="10" s="1"/>
  <c r="V3082" i="10" s="1"/>
  <c r="W3082" i="10" s="1"/>
  <c r="X3082" i="10" s="1"/>
  <c r="Y3082" i="10" s="1"/>
  <c r="Z3082" i="10" s="1"/>
  <c r="AA3082" i="10" s="1"/>
  <c r="AB3082" i="10" s="1"/>
  <c r="AC3082" i="10" s="1"/>
  <c r="T3083" i="10" l="1"/>
  <c r="U3083" i="10" s="1"/>
  <c r="V3083" i="10" s="1"/>
  <c r="W3083" i="10" s="1"/>
  <c r="X3083" i="10" s="1"/>
  <c r="Y3083" i="10" s="1"/>
  <c r="Z3083" i="10" s="1"/>
  <c r="AA3083" i="10" s="1"/>
  <c r="AB3083" i="10" s="1"/>
  <c r="AC3083" i="10" s="1"/>
  <c r="I3084" i="10"/>
  <c r="H3084" i="10"/>
  <c r="S3084" i="10" s="1"/>
  <c r="R3084" i="10"/>
  <c r="G3084" i="10" s="1"/>
  <c r="K3084" i="10"/>
  <c r="N3084" i="10"/>
  <c r="D3085" i="10"/>
  <c r="L3084" i="10"/>
  <c r="J3084" i="10"/>
  <c r="P3084" i="10"/>
  <c r="M3084" i="10"/>
  <c r="Q3084" i="10"/>
  <c r="O3084" i="10"/>
  <c r="T3084" i="10" l="1"/>
  <c r="U3084" i="10" s="1"/>
  <c r="V3084" i="10" s="1"/>
  <c r="W3084" i="10" s="1"/>
  <c r="X3084" i="10" s="1"/>
  <c r="Y3084" i="10" s="1"/>
  <c r="Z3084" i="10" s="1"/>
  <c r="AA3084" i="10" s="1"/>
  <c r="AB3084" i="10" s="1"/>
  <c r="AC3084" i="10" s="1"/>
  <c r="K3085" i="10"/>
  <c r="R3085" i="10"/>
  <c r="G3085" i="10" s="1"/>
  <c r="L3085" i="10"/>
  <c r="D3086" i="10"/>
  <c r="N3085" i="10"/>
  <c r="M3085" i="10"/>
  <c r="Q3085" i="10"/>
  <c r="O3085" i="10"/>
  <c r="P3085" i="10"/>
  <c r="J3085" i="10"/>
  <c r="H3085" i="10"/>
  <c r="S3085" i="10" s="1"/>
  <c r="I3085" i="10"/>
  <c r="T3085" i="10" l="1"/>
  <c r="U3085" i="10" s="1"/>
  <c r="V3085" i="10" s="1"/>
  <c r="W3085" i="10" s="1"/>
  <c r="X3085" i="10" s="1"/>
  <c r="Y3085" i="10" s="1"/>
  <c r="Z3085" i="10" s="1"/>
  <c r="AA3085" i="10" s="1"/>
  <c r="AB3085" i="10" s="1"/>
  <c r="AC3085" i="10" s="1"/>
  <c r="J3086" i="10"/>
  <c r="N3086" i="10"/>
  <c r="R3086" i="10"/>
  <c r="G3086" i="10" s="1"/>
  <c r="H3086" i="10"/>
  <c r="S3086" i="10" s="1"/>
  <c r="O3086" i="10"/>
  <c r="L3086" i="10"/>
  <c r="K3086" i="10"/>
  <c r="P3086" i="10"/>
  <c r="I3086" i="10"/>
  <c r="M3086" i="10"/>
  <c r="Q3086" i="10"/>
  <c r="D3087" i="10"/>
  <c r="H3087" i="10" l="1"/>
  <c r="S3087" i="10" s="1"/>
  <c r="R3087" i="10"/>
  <c r="G3087" i="10" s="1"/>
  <c r="J3087" i="10"/>
  <c r="I3087" i="10"/>
  <c r="K3087" i="10"/>
  <c r="N3087" i="10"/>
  <c r="L3087" i="10"/>
  <c r="M3087" i="10"/>
  <c r="P3087" i="10"/>
  <c r="D3088" i="10"/>
  <c r="O3087" i="10"/>
  <c r="Q3087" i="10"/>
  <c r="T3086" i="10"/>
  <c r="U3086" i="10" s="1"/>
  <c r="V3086" i="10" s="1"/>
  <c r="W3086" i="10" s="1"/>
  <c r="X3086" i="10" s="1"/>
  <c r="Y3086" i="10" s="1"/>
  <c r="Z3086" i="10" s="1"/>
  <c r="AA3086" i="10" s="1"/>
  <c r="AB3086" i="10" s="1"/>
  <c r="AC3086" i="10" s="1"/>
  <c r="H3088" i="10" l="1"/>
  <c r="S3088" i="10" s="1"/>
  <c r="R3088" i="10"/>
  <c r="G3088" i="10" s="1"/>
  <c r="M3088" i="10"/>
  <c r="D3089" i="10"/>
  <c r="J3088" i="10"/>
  <c r="O3088" i="10"/>
  <c r="I3088" i="10"/>
  <c r="Q3088" i="10"/>
  <c r="P3088" i="10"/>
  <c r="K3088" i="10"/>
  <c r="L3088" i="10"/>
  <c r="N3088" i="10"/>
  <c r="T3087" i="10"/>
  <c r="U3087" i="10" s="1"/>
  <c r="V3087" i="10" s="1"/>
  <c r="W3087" i="10" s="1"/>
  <c r="X3087" i="10" s="1"/>
  <c r="Y3087" i="10" s="1"/>
  <c r="Z3087" i="10" s="1"/>
  <c r="AA3087" i="10" s="1"/>
  <c r="AB3087" i="10" s="1"/>
  <c r="AC3087" i="10" s="1"/>
  <c r="H3089" i="10" l="1"/>
  <c r="S3089" i="10" s="1"/>
  <c r="Q3089" i="10"/>
  <c r="L3089" i="10"/>
  <c r="D3090" i="10"/>
  <c r="N3089" i="10"/>
  <c r="K3089" i="10"/>
  <c r="M3089" i="10"/>
  <c r="O3089" i="10"/>
  <c r="J3089" i="10"/>
  <c r="P3089" i="10"/>
  <c r="I3089" i="10"/>
  <c r="R3089" i="10"/>
  <c r="G3089" i="10" s="1"/>
  <c r="T3088" i="10"/>
  <c r="U3088" i="10" s="1"/>
  <c r="V3088" i="10" s="1"/>
  <c r="W3088" i="10" s="1"/>
  <c r="X3088" i="10" s="1"/>
  <c r="Y3088" i="10" s="1"/>
  <c r="Z3088" i="10" s="1"/>
  <c r="AA3088" i="10" s="1"/>
  <c r="AB3088" i="10" s="1"/>
  <c r="AC3088" i="10" s="1"/>
  <c r="H3090" i="10" l="1"/>
  <c r="S3090" i="10" s="1"/>
  <c r="I3090" i="10"/>
  <c r="M3090" i="10"/>
  <c r="Q3090" i="10"/>
  <c r="J3090" i="10"/>
  <c r="N3090" i="10"/>
  <c r="K3090" i="10"/>
  <c r="P3090" i="10"/>
  <c r="D3091" i="10"/>
  <c r="O3090" i="10"/>
  <c r="L3090" i="10"/>
  <c r="R3090" i="10"/>
  <c r="G3090" i="10" s="1"/>
  <c r="T3089" i="10"/>
  <c r="U3089" i="10" s="1"/>
  <c r="V3089" i="10" s="1"/>
  <c r="W3089" i="10" s="1"/>
  <c r="X3089" i="10" s="1"/>
  <c r="Y3089" i="10" s="1"/>
  <c r="Z3089" i="10" s="1"/>
  <c r="AA3089" i="10" s="1"/>
  <c r="AB3089" i="10" s="1"/>
  <c r="AC3089" i="10" s="1"/>
  <c r="H3091" i="10" l="1"/>
  <c r="S3091" i="10" s="1"/>
  <c r="I3091" i="10"/>
  <c r="Q3091" i="10"/>
  <c r="R3091" i="10"/>
  <c r="G3091" i="10" s="1"/>
  <c r="M3091" i="10"/>
  <c r="D3092" i="10"/>
  <c r="L3091" i="10"/>
  <c r="K3091" i="10"/>
  <c r="J3091" i="10"/>
  <c r="P3091" i="10"/>
  <c r="O3091" i="10"/>
  <c r="N3091" i="10"/>
  <c r="T3090" i="10"/>
  <c r="U3090" i="10" s="1"/>
  <c r="V3090" i="10" s="1"/>
  <c r="W3090" i="10" s="1"/>
  <c r="X3090" i="10" s="1"/>
  <c r="Y3090" i="10" s="1"/>
  <c r="Z3090" i="10" s="1"/>
  <c r="AA3090" i="10" s="1"/>
  <c r="AB3090" i="10" s="1"/>
  <c r="AC3090" i="10" s="1"/>
  <c r="H3092" i="10" l="1"/>
  <c r="S3092" i="10" s="1"/>
  <c r="M3092" i="10"/>
  <c r="K3092" i="10"/>
  <c r="I3092" i="10"/>
  <c r="Q3092" i="10"/>
  <c r="D3093" i="10"/>
  <c r="P3092" i="10"/>
  <c r="N3092" i="10"/>
  <c r="R3092" i="10"/>
  <c r="G3092" i="10" s="1"/>
  <c r="O3092" i="10"/>
  <c r="J3092" i="10"/>
  <c r="L3092" i="10"/>
  <c r="T3091" i="10"/>
  <c r="U3091" i="10" s="1"/>
  <c r="V3091" i="10" s="1"/>
  <c r="W3091" i="10" s="1"/>
  <c r="X3091" i="10" s="1"/>
  <c r="Y3091" i="10" s="1"/>
  <c r="Z3091" i="10" s="1"/>
  <c r="AA3091" i="10" s="1"/>
  <c r="AB3091" i="10" s="1"/>
  <c r="AC3091" i="10" s="1"/>
  <c r="H3093" i="10" l="1"/>
  <c r="S3093" i="10" s="1"/>
  <c r="N3093" i="10"/>
  <c r="Q3093" i="10"/>
  <c r="M3093" i="10"/>
  <c r="O3093" i="10"/>
  <c r="D3094" i="10"/>
  <c r="K3093" i="10"/>
  <c r="P3093" i="10"/>
  <c r="L3093" i="10"/>
  <c r="R3093" i="10"/>
  <c r="G3093" i="10" s="1"/>
  <c r="I3093" i="10"/>
  <c r="J3093" i="10"/>
  <c r="T3092" i="10"/>
  <c r="U3092" i="10" s="1"/>
  <c r="V3092" i="10" s="1"/>
  <c r="W3092" i="10" s="1"/>
  <c r="X3092" i="10" s="1"/>
  <c r="Y3092" i="10" s="1"/>
  <c r="Z3092" i="10" s="1"/>
  <c r="AA3092" i="10" s="1"/>
  <c r="AB3092" i="10" s="1"/>
  <c r="AC3092" i="10" s="1"/>
  <c r="R3094" i="10" l="1"/>
  <c r="G3094" i="10" s="1"/>
  <c r="M3094" i="10"/>
  <c r="K3094" i="10"/>
  <c r="D3095" i="10"/>
  <c r="N3094" i="10"/>
  <c r="L3094" i="10"/>
  <c r="P3094" i="10"/>
  <c r="J3094" i="10"/>
  <c r="I3094" i="10"/>
  <c r="Q3094" i="10"/>
  <c r="H3094" i="10"/>
  <c r="S3094" i="10" s="1"/>
  <c r="O3094" i="10"/>
  <c r="T3093" i="10"/>
  <c r="U3093" i="10" s="1"/>
  <c r="V3093" i="10" s="1"/>
  <c r="W3093" i="10" s="1"/>
  <c r="X3093" i="10" s="1"/>
  <c r="Y3093" i="10" s="1"/>
  <c r="Z3093" i="10" s="1"/>
  <c r="AA3093" i="10" s="1"/>
  <c r="AB3093" i="10" s="1"/>
  <c r="AC3093" i="10" s="1"/>
  <c r="T3094" i="10" l="1"/>
  <c r="U3094" i="10" s="1"/>
  <c r="V3094" i="10" s="1"/>
  <c r="W3094" i="10" s="1"/>
  <c r="X3094" i="10" s="1"/>
  <c r="Y3094" i="10" s="1"/>
  <c r="Z3094" i="10" s="1"/>
  <c r="AA3094" i="10" s="1"/>
  <c r="AB3094" i="10" s="1"/>
  <c r="AC3094" i="10" s="1"/>
  <c r="L3095" i="10"/>
  <c r="Q3095" i="10"/>
  <c r="R3095" i="10"/>
  <c r="G3095" i="10" s="1"/>
  <c r="N3095" i="10"/>
  <c r="M3095" i="10"/>
  <c r="H3095" i="10"/>
  <c r="S3095" i="10" s="1"/>
  <c r="K3095" i="10"/>
  <c r="D3096" i="10"/>
  <c r="P3095" i="10"/>
  <c r="I3095" i="10"/>
  <c r="J3095" i="10"/>
  <c r="O3095" i="10"/>
  <c r="H3096" i="10" l="1"/>
  <c r="S3096" i="10" s="1"/>
  <c r="R3096" i="10"/>
  <c r="G3096" i="10" s="1"/>
  <c r="O3096" i="10"/>
  <c r="K3096" i="10"/>
  <c r="I3096" i="10"/>
  <c r="J3096" i="10"/>
  <c r="M3096" i="10"/>
  <c r="N3096" i="10"/>
  <c r="P3096" i="10"/>
  <c r="Q3096" i="10"/>
  <c r="D3097" i="10"/>
  <c r="L3096" i="10"/>
  <c r="T3095" i="10"/>
  <c r="U3095" i="10" s="1"/>
  <c r="V3095" i="10" s="1"/>
  <c r="W3095" i="10" s="1"/>
  <c r="X3095" i="10" s="1"/>
  <c r="Y3095" i="10" s="1"/>
  <c r="Z3095" i="10" s="1"/>
  <c r="AA3095" i="10" s="1"/>
  <c r="AB3095" i="10" s="1"/>
  <c r="AC3095" i="10" s="1"/>
  <c r="H3097" i="10" l="1"/>
  <c r="S3097" i="10" s="1"/>
  <c r="P3097" i="10"/>
  <c r="R3097" i="10"/>
  <c r="G3097" i="10" s="1"/>
  <c r="Q3097" i="10"/>
  <c r="K3097" i="10"/>
  <c r="M3097" i="10"/>
  <c r="N3097" i="10"/>
  <c r="L3097" i="10"/>
  <c r="I3097" i="10"/>
  <c r="D3098" i="10"/>
  <c r="O3097" i="10"/>
  <c r="J3097" i="10"/>
  <c r="T3096" i="10"/>
  <c r="U3096" i="10" s="1"/>
  <c r="V3096" i="10" s="1"/>
  <c r="W3096" i="10" s="1"/>
  <c r="X3096" i="10" s="1"/>
  <c r="Y3096" i="10" s="1"/>
  <c r="Z3096" i="10" s="1"/>
  <c r="AA3096" i="10" s="1"/>
  <c r="AB3096" i="10" s="1"/>
  <c r="AC3096" i="10" s="1"/>
  <c r="T3097" i="10" l="1"/>
  <c r="U3097" i="10" s="1"/>
  <c r="V3097" i="10" s="1"/>
  <c r="W3097" i="10" s="1"/>
  <c r="X3097" i="10" s="1"/>
  <c r="Y3097" i="10" s="1"/>
  <c r="Z3097" i="10" s="1"/>
  <c r="AA3097" i="10" s="1"/>
  <c r="AB3097" i="10" s="1"/>
  <c r="AC3097" i="10" s="1"/>
  <c r="M3098" i="10"/>
  <c r="J3098" i="10"/>
  <c r="Q3098" i="10"/>
  <c r="L3098" i="10"/>
  <c r="R3098" i="10"/>
  <c r="G3098" i="10" s="1"/>
  <c r="H3098" i="10"/>
  <c r="S3098" i="10" s="1"/>
  <c r="P3098" i="10"/>
  <c r="D3099" i="10"/>
  <c r="K3098" i="10"/>
  <c r="O3098" i="10"/>
  <c r="I3098" i="10"/>
  <c r="N3098" i="10"/>
  <c r="H3099" i="10" l="1"/>
  <c r="S3099" i="10" s="1"/>
  <c r="D3100" i="10"/>
  <c r="J3099" i="10"/>
  <c r="P3099" i="10"/>
  <c r="Q3099" i="10"/>
  <c r="R3099" i="10"/>
  <c r="G3099" i="10" s="1"/>
  <c r="N3099" i="10"/>
  <c r="K3099" i="10"/>
  <c r="O3099" i="10"/>
  <c r="I3099" i="10"/>
  <c r="L3099" i="10"/>
  <c r="M3099" i="10"/>
  <c r="T3098" i="10"/>
  <c r="U3098" i="10" s="1"/>
  <c r="V3098" i="10" s="1"/>
  <c r="W3098" i="10" s="1"/>
  <c r="X3098" i="10" s="1"/>
  <c r="Y3098" i="10" s="1"/>
  <c r="Z3098" i="10" s="1"/>
  <c r="AA3098" i="10" s="1"/>
  <c r="AB3098" i="10" s="1"/>
  <c r="AC3098" i="10" s="1"/>
  <c r="M3100" i="10" l="1"/>
  <c r="D3101" i="10"/>
  <c r="Q3100" i="10"/>
  <c r="J3100" i="10"/>
  <c r="N3100" i="10"/>
  <c r="R3100" i="10"/>
  <c r="G3100" i="10" s="1"/>
  <c r="P3100" i="10"/>
  <c r="O3100" i="10"/>
  <c r="L3100" i="10"/>
  <c r="K3100" i="10"/>
  <c r="H3100" i="10"/>
  <c r="S3100" i="10" s="1"/>
  <c r="I3100" i="10"/>
  <c r="T3099" i="10"/>
  <c r="U3099" i="10" s="1"/>
  <c r="V3099" i="10" s="1"/>
  <c r="W3099" i="10" s="1"/>
  <c r="X3099" i="10" s="1"/>
  <c r="Y3099" i="10" s="1"/>
  <c r="Z3099" i="10" s="1"/>
  <c r="AA3099" i="10" s="1"/>
  <c r="AB3099" i="10" s="1"/>
  <c r="AC3099" i="10" s="1"/>
  <c r="T3100" i="10" l="1"/>
  <c r="U3100" i="10" s="1"/>
  <c r="V3100" i="10" s="1"/>
  <c r="W3100" i="10" s="1"/>
  <c r="X3100" i="10" s="1"/>
  <c r="Y3100" i="10" s="1"/>
  <c r="Z3100" i="10" s="1"/>
  <c r="AA3100" i="10" s="1"/>
  <c r="AB3100" i="10" s="1"/>
  <c r="AC3100" i="10" s="1"/>
  <c r="M3101" i="10"/>
  <c r="H3101" i="10"/>
  <c r="S3101" i="10" s="1"/>
  <c r="Q3101" i="10"/>
  <c r="N3101" i="10"/>
  <c r="K3101" i="10"/>
  <c r="I3101" i="10"/>
  <c r="O3101" i="10"/>
  <c r="J3101" i="10"/>
  <c r="P3101" i="10"/>
  <c r="L3101" i="10"/>
  <c r="D3102" i="10"/>
  <c r="R3101" i="10"/>
  <c r="G3101" i="10" s="1"/>
  <c r="H3102" i="10" l="1"/>
  <c r="S3102" i="10" s="1"/>
  <c r="O3102" i="10"/>
  <c r="M3102" i="10"/>
  <c r="Q3102" i="10"/>
  <c r="J3102" i="10"/>
  <c r="D3103" i="10"/>
  <c r="P3102" i="10"/>
  <c r="I3102" i="10"/>
  <c r="K3102" i="10"/>
  <c r="R3102" i="10"/>
  <c r="G3102" i="10" s="1"/>
  <c r="L3102" i="10"/>
  <c r="N3102" i="10"/>
  <c r="T3101" i="10"/>
  <c r="U3101" i="10" s="1"/>
  <c r="V3101" i="10" s="1"/>
  <c r="W3101" i="10" s="1"/>
  <c r="X3101" i="10" s="1"/>
  <c r="Y3101" i="10" s="1"/>
  <c r="Z3101" i="10" s="1"/>
  <c r="AA3101" i="10" s="1"/>
  <c r="AB3101" i="10" s="1"/>
  <c r="AC3101" i="10" s="1"/>
  <c r="O3103" i="10" l="1"/>
  <c r="N3103" i="10"/>
  <c r="H3103" i="10"/>
  <c r="S3103" i="10" s="1"/>
  <c r="J3103" i="10"/>
  <c r="D3104" i="10"/>
  <c r="M3103" i="10"/>
  <c r="I3103" i="10"/>
  <c r="Q3103" i="10"/>
  <c r="L3103" i="10"/>
  <c r="K3103" i="10"/>
  <c r="R3103" i="10"/>
  <c r="G3103" i="10" s="1"/>
  <c r="P3103" i="10"/>
  <c r="T3102" i="10"/>
  <c r="U3102" i="10" s="1"/>
  <c r="V3102" i="10" s="1"/>
  <c r="W3102" i="10" s="1"/>
  <c r="X3102" i="10" s="1"/>
  <c r="Y3102" i="10" s="1"/>
  <c r="Z3102" i="10" s="1"/>
  <c r="AA3102" i="10" s="1"/>
  <c r="AB3102" i="10" s="1"/>
  <c r="AC3102" i="10" s="1"/>
  <c r="H3104" i="10" l="1"/>
  <c r="S3104" i="10" s="1"/>
  <c r="L3104" i="10"/>
  <c r="M3104" i="10"/>
  <c r="R3104" i="10"/>
  <c r="G3104" i="10" s="1"/>
  <c r="Q3104" i="10"/>
  <c r="N3104" i="10"/>
  <c r="O3104" i="10"/>
  <c r="D3105" i="10"/>
  <c r="K3104" i="10"/>
  <c r="I3104" i="10"/>
  <c r="P3104" i="10"/>
  <c r="J3104" i="10"/>
  <c r="T3103" i="10"/>
  <c r="U3103" i="10" s="1"/>
  <c r="V3103" i="10" s="1"/>
  <c r="W3103" i="10" s="1"/>
  <c r="X3103" i="10" s="1"/>
  <c r="Y3103" i="10" s="1"/>
  <c r="Z3103" i="10" s="1"/>
  <c r="AA3103" i="10" s="1"/>
  <c r="AB3103" i="10" s="1"/>
  <c r="AC3103" i="10" s="1"/>
  <c r="H3105" i="10" l="1"/>
  <c r="S3105" i="10" s="1"/>
  <c r="N3105" i="10"/>
  <c r="Q3105" i="10"/>
  <c r="O3105" i="10"/>
  <c r="K3105" i="10"/>
  <c r="J3105" i="10"/>
  <c r="P3105" i="10"/>
  <c r="M3105" i="10"/>
  <c r="R3105" i="10"/>
  <c r="G3105" i="10" s="1"/>
  <c r="D3106" i="10"/>
  <c r="I3105" i="10"/>
  <c r="L3105" i="10"/>
  <c r="T3104" i="10"/>
  <c r="U3104" i="10" s="1"/>
  <c r="V3104" i="10" s="1"/>
  <c r="W3104" i="10" s="1"/>
  <c r="X3104" i="10" s="1"/>
  <c r="Y3104" i="10" s="1"/>
  <c r="Z3104" i="10" s="1"/>
  <c r="AA3104" i="10" s="1"/>
  <c r="AB3104" i="10" s="1"/>
  <c r="AC3104" i="10" s="1"/>
  <c r="H3106" i="10" l="1"/>
  <c r="S3106" i="10" s="1"/>
  <c r="I3106" i="10"/>
  <c r="R3106" i="10"/>
  <c r="G3106" i="10" s="1"/>
  <c r="N3106" i="10"/>
  <c r="L3106" i="10"/>
  <c r="M3106" i="10"/>
  <c r="O3106" i="10"/>
  <c r="J3106" i="10"/>
  <c r="D3107" i="10"/>
  <c r="K3106" i="10"/>
  <c r="P3106" i="10"/>
  <c r="Q3106" i="10"/>
  <c r="T3105" i="10"/>
  <c r="U3105" i="10" s="1"/>
  <c r="V3105" i="10" s="1"/>
  <c r="W3105" i="10" s="1"/>
  <c r="X3105" i="10" s="1"/>
  <c r="Y3105" i="10" s="1"/>
  <c r="Z3105" i="10" s="1"/>
  <c r="AA3105" i="10" s="1"/>
  <c r="AB3105" i="10" s="1"/>
  <c r="AC3105" i="10" s="1"/>
  <c r="Q3107" i="10" l="1"/>
  <c r="K3107" i="10"/>
  <c r="H3107" i="10"/>
  <c r="S3107" i="10" s="1"/>
  <c r="O3107" i="10"/>
  <c r="D3108" i="10"/>
  <c r="J3107" i="10"/>
  <c r="L3107" i="10"/>
  <c r="M3107" i="10"/>
  <c r="P3107" i="10"/>
  <c r="N3107" i="10"/>
  <c r="I3107" i="10"/>
  <c r="R3107" i="10"/>
  <c r="G3107" i="10" s="1"/>
  <c r="T3106" i="10"/>
  <c r="U3106" i="10" s="1"/>
  <c r="V3106" i="10" s="1"/>
  <c r="W3106" i="10" s="1"/>
  <c r="X3106" i="10" s="1"/>
  <c r="Y3106" i="10" s="1"/>
  <c r="Z3106" i="10" s="1"/>
  <c r="AA3106" i="10" s="1"/>
  <c r="AB3106" i="10" s="1"/>
  <c r="AC3106" i="10" s="1"/>
  <c r="T3107" i="10" l="1"/>
  <c r="U3107" i="10" s="1"/>
  <c r="V3107" i="10" s="1"/>
  <c r="W3107" i="10" s="1"/>
  <c r="X3107" i="10" s="1"/>
  <c r="Y3107" i="10" s="1"/>
  <c r="Z3107" i="10" s="1"/>
  <c r="AA3107" i="10" s="1"/>
  <c r="AB3107" i="10" s="1"/>
  <c r="AC3107" i="10" s="1"/>
  <c r="H3108" i="10"/>
  <c r="S3108" i="10" s="1"/>
  <c r="O3108" i="10"/>
  <c r="I3108" i="10"/>
  <c r="P3108" i="10"/>
  <c r="Q3108" i="10"/>
  <c r="L3108" i="10"/>
  <c r="D3109" i="10"/>
  <c r="R3108" i="10"/>
  <c r="G3108" i="10" s="1"/>
  <c r="K3108" i="10"/>
  <c r="M3108" i="10"/>
  <c r="J3108" i="10"/>
  <c r="N3108" i="10"/>
  <c r="T3108" i="10" l="1"/>
  <c r="U3108" i="10" s="1"/>
  <c r="V3108" i="10" s="1"/>
  <c r="W3108" i="10" s="1"/>
  <c r="X3108" i="10" s="1"/>
  <c r="Y3108" i="10" s="1"/>
  <c r="Z3108" i="10" s="1"/>
  <c r="AA3108" i="10" s="1"/>
  <c r="AB3108" i="10" s="1"/>
  <c r="AC3108" i="10" s="1"/>
  <c r="O3109" i="10"/>
  <c r="R3109" i="10"/>
  <c r="G3109" i="10" s="1"/>
  <c r="H3109" i="10"/>
  <c r="S3109" i="10" s="1"/>
  <c r="Q3109" i="10"/>
  <c r="N3109" i="10"/>
  <c r="I3109" i="10"/>
  <c r="D3110" i="10"/>
  <c r="P3109" i="10"/>
  <c r="K3109" i="10"/>
  <c r="M3109" i="10"/>
  <c r="L3109" i="10"/>
  <c r="J3109" i="10"/>
  <c r="T3109" i="10" l="1"/>
  <c r="U3109" i="10" s="1"/>
  <c r="V3109" i="10" s="1"/>
  <c r="W3109" i="10" s="1"/>
  <c r="X3109" i="10" s="1"/>
  <c r="Y3109" i="10" s="1"/>
  <c r="Z3109" i="10" s="1"/>
  <c r="AA3109" i="10" s="1"/>
  <c r="AB3109" i="10" s="1"/>
  <c r="AC3109" i="10" s="1"/>
  <c r="H3110" i="10"/>
  <c r="S3110" i="10" s="1"/>
  <c r="K3110" i="10"/>
  <c r="J3110" i="10"/>
  <c r="Q3110" i="10"/>
  <c r="O3110" i="10"/>
  <c r="N3110" i="10"/>
  <c r="M3110" i="10"/>
  <c r="L3110" i="10"/>
  <c r="P3110" i="10"/>
  <c r="D3111" i="10"/>
  <c r="I3110" i="10"/>
  <c r="R3110" i="10"/>
  <c r="G3110" i="10" s="1"/>
  <c r="T3110" i="10" l="1"/>
  <c r="U3110" i="10" s="1"/>
  <c r="V3110" i="10" s="1"/>
  <c r="W3110" i="10" s="1"/>
  <c r="X3110" i="10" s="1"/>
  <c r="Y3110" i="10" s="1"/>
  <c r="Z3110" i="10" s="1"/>
  <c r="AA3110" i="10" s="1"/>
  <c r="AB3110" i="10" s="1"/>
  <c r="AC3110" i="10" s="1"/>
  <c r="K3111" i="10"/>
  <c r="J3111" i="10"/>
  <c r="H3111" i="10"/>
  <c r="S3111" i="10" s="1"/>
  <c r="M3111" i="10"/>
  <c r="N3111" i="10"/>
  <c r="P3111" i="10"/>
  <c r="R3111" i="10"/>
  <c r="G3111" i="10" s="1"/>
  <c r="D3112" i="10"/>
  <c r="Q3111" i="10"/>
  <c r="I3111" i="10"/>
  <c r="L3111" i="10"/>
  <c r="O3111" i="10"/>
  <c r="T3111" i="10" l="1"/>
  <c r="U3111" i="10" s="1"/>
  <c r="V3111" i="10" s="1"/>
  <c r="W3111" i="10" s="1"/>
  <c r="X3111" i="10" s="1"/>
  <c r="Y3111" i="10" s="1"/>
  <c r="Z3111" i="10" s="1"/>
  <c r="AA3111" i="10" s="1"/>
  <c r="AB3111" i="10" s="1"/>
  <c r="AC3111" i="10" s="1"/>
  <c r="Q3112" i="10"/>
  <c r="L3112" i="10"/>
  <c r="O3112" i="10"/>
  <c r="H3112" i="10"/>
  <c r="S3112" i="10" s="1"/>
  <c r="P3112" i="10"/>
  <c r="D3113" i="10"/>
  <c r="M3112" i="10"/>
  <c r="R3112" i="10"/>
  <c r="G3112" i="10" s="1"/>
  <c r="I3112" i="10"/>
  <c r="K3112" i="10"/>
  <c r="J3112" i="10"/>
  <c r="N3112" i="10"/>
  <c r="H3113" i="10" l="1"/>
  <c r="S3113" i="10" s="1"/>
  <c r="N3113" i="10"/>
  <c r="J3113" i="10"/>
  <c r="I3113" i="10"/>
  <c r="P3113" i="10"/>
  <c r="R3113" i="10"/>
  <c r="G3113" i="10" s="1"/>
  <c r="K3113" i="10"/>
  <c r="D3114" i="10"/>
  <c r="Q3113" i="10"/>
  <c r="L3113" i="10"/>
  <c r="M3113" i="10"/>
  <c r="O3113" i="10"/>
  <c r="T3112" i="10"/>
  <c r="U3112" i="10" s="1"/>
  <c r="V3112" i="10" s="1"/>
  <c r="W3112" i="10" s="1"/>
  <c r="X3112" i="10" s="1"/>
  <c r="Y3112" i="10" s="1"/>
  <c r="Z3112" i="10" s="1"/>
  <c r="AA3112" i="10" s="1"/>
  <c r="AB3112" i="10" s="1"/>
  <c r="AC3112" i="10" s="1"/>
  <c r="H3114" i="10" l="1"/>
  <c r="S3114" i="10" s="1"/>
  <c r="R3114" i="10"/>
  <c r="G3114" i="10" s="1"/>
  <c r="L3114" i="10"/>
  <c r="K3114" i="10"/>
  <c r="Q3114" i="10"/>
  <c r="N3114" i="10"/>
  <c r="O3114" i="10"/>
  <c r="D3115" i="10"/>
  <c r="P3114" i="10"/>
  <c r="M3114" i="10"/>
  <c r="J3114" i="10"/>
  <c r="I3114" i="10"/>
  <c r="T3113" i="10"/>
  <c r="U3113" i="10" s="1"/>
  <c r="V3113" i="10" s="1"/>
  <c r="W3113" i="10" s="1"/>
  <c r="X3113" i="10" s="1"/>
  <c r="Y3113" i="10" s="1"/>
  <c r="Z3113" i="10" s="1"/>
  <c r="AA3113" i="10" s="1"/>
  <c r="AB3113" i="10" s="1"/>
  <c r="AC3113" i="10" s="1"/>
  <c r="H3115" i="10" l="1"/>
  <c r="S3115" i="10" s="1"/>
  <c r="L3115" i="10"/>
  <c r="M3115" i="10"/>
  <c r="N3115" i="10"/>
  <c r="Q3115" i="10"/>
  <c r="D3116" i="10"/>
  <c r="O3115" i="10"/>
  <c r="R3115" i="10"/>
  <c r="G3115" i="10" s="1"/>
  <c r="J3115" i="10"/>
  <c r="K3115" i="10"/>
  <c r="P3115" i="10"/>
  <c r="I3115" i="10"/>
  <c r="T3114" i="10"/>
  <c r="U3114" i="10" s="1"/>
  <c r="V3114" i="10" s="1"/>
  <c r="W3114" i="10" s="1"/>
  <c r="X3114" i="10" s="1"/>
  <c r="Y3114" i="10" s="1"/>
  <c r="Z3114" i="10" s="1"/>
  <c r="AA3114" i="10" s="1"/>
  <c r="AB3114" i="10" s="1"/>
  <c r="AC3114" i="10" s="1"/>
  <c r="L3116" i="10" l="1"/>
  <c r="N3116" i="10"/>
  <c r="O3116" i="10"/>
  <c r="K3116" i="10"/>
  <c r="H3116" i="10"/>
  <c r="S3116" i="10" s="1"/>
  <c r="Q3116" i="10"/>
  <c r="R3116" i="10"/>
  <c r="G3116" i="10" s="1"/>
  <c r="I3116" i="10"/>
  <c r="J3116" i="10"/>
  <c r="P3116" i="10"/>
  <c r="D3117" i="10"/>
  <c r="M3116" i="10"/>
  <c r="T3115" i="10"/>
  <c r="U3115" i="10" s="1"/>
  <c r="V3115" i="10" s="1"/>
  <c r="W3115" i="10" s="1"/>
  <c r="X3115" i="10" s="1"/>
  <c r="Y3115" i="10" s="1"/>
  <c r="Z3115" i="10" s="1"/>
  <c r="AA3115" i="10" s="1"/>
  <c r="AB3115" i="10" s="1"/>
  <c r="AC3115" i="10" s="1"/>
  <c r="T3116" i="10" l="1"/>
  <c r="U3116" i="10" s="1"/>
  <c r="V3116" i="10" s="1"/>
  <c r="W3116" i="10" s="1"/>
  <c r="X3116" i="10" s="1"/>
  <c r="Y3116" i="10" s="1"/>
  <c r="Z3116" i="10" s="1"/>
  <c r="AA3116" i="10" s="1"/>
  <c r="AB3116" i="10" s="1"/>
  <c r="AC3116" i="10" s="1"/>
  <c r="I3117" i="10"/>
  <c r="R3117" i="10"/>
  <c r="G3117" i="10" s="1"/>
  <c r="O3117" i="10"/>
  <c r="M3117" i="10"/>
  <c r="P3117" i="10"/>
  <c r="L3117" i="10"/>
  <c r="J3117" i="10"/>
  <c r="Q3117" i="10"/>
  <c r="H3117" i="10"/>
  <c r="S3117" i="10" s="1"/>
  <c r="N3117" i="10"/>
  <c r="D3118" i="10"/>
  <c r="K3117" i="10"/>
  <c r="H3118" i="10" l="1"/>
  <c r="S3118" i="10" s="1"/>
  <c r="M3118" i="10"/>
  <c r="L3118" i="10"/>
  <c r="I3118" i="10"/>
  <c r="Q3118" i="10"/>
  <c r="D3119" i="10"/>
  <c r="P3118" i="10"/>
  <c r="J3118" i="10"/>
  <c r="O3118" i="10"/>
  <c r="R3118" i="10"/>
  <c r="G3118" i="10" s="1"/>
  <c r="N3118" i="10"/>
  <c r="K3118" i="10"/>
  <c r="T3117" i="10"/>
  <c r="U3117" i="10" s="1"/>
  <c r="V3117" i="10" s="1"/>
  <c r="W3117" i="10" s="1"/>
  <c r="X3117" i="10" s="1"/>
  <c r="Y3117" i="10" s="1"/>
  <c r="Z3117" i="10" s="1"/>
  <c r="AA3117" i="10" s="1"/>
  <c r="AB3117" i="10" s="1"/>
  <c r="AC3117" i="10" s="1"/>
  <c r="T3118" i="10" l="1"/>
  <c r="U3118" i="10" s="1"/>
  <c r="V3118" i="10" s="1"/>
  <c r="W3118" i="10" s="1"/>
  <c r="X3118" i="10" s="1"/>
  <c r="Y3118" i="10" s="1"/>
  <c r="Z3118" i="10" s="1"/>
  <c r="AA3118" i="10" s="1"/>
  <c r="AB3118" i="10" s="1"/>
  <c r="AC3118" i="10" s="1"/>
  <c r="H3119" i="10"/>
  <c r="S3119" i="10" s="1"/>
  <c r="K3119" i="10"/>
  <c r="N3119" i="10"/>
  <c r="Q3119" i="10"/>
  <c r="D3120" i="10"/>
  <c r="O3119" i="10"/>
  <c r="M3119" i="10"/>
  <c r="L3119" i="10"/>
  <c r="R3119" i="10"/>
  <c r="G3119" i="10" s="1"/>
  <c r="P3119" i="10"/>
  <c r="J3119" i="10"/>
  <c r="I3119" i="10"/>
  <c r="T3119" i="10" l="1"/>
  <c r="U3119" i="10" s="1"/>
  <c r="V3119" i="10" s="1"/>
  <c r="W3119" i="10" s="1"/>
  <c r="X3119" i="10" s="1"/>
  <c r="Y3119" i="10" s="1"/>
  <c r="Z3119" i="10" s="1"/>
  <c r="AA3119" i="10" s="1"/>
  <c r="AB3119" i="10" s="1"/>
  <c r="AC3119" i="10" s="1"/>
  <c r="H3120" i="10"/>
  <c r="S3120" i="10" s="1"/>
  <c r="R3120" i="10"/>
  <c r="G3120" i="10" s="1"/>
  <c r="I3120" i="10"/>
  <c r="M3120" i="10"/>
  <c r="J3120" i="10"/>
  <c r="K3120" i="10"/>
  <c r="Q3120" i="10"/>
  <c r="N3120" i="10"/>
  <c r="O3120" i="10"/>
  <c r="P3120" i="10"/>
  <c r="D3121" i="10"/>
  <c r="L3120" i="10"/>
  <c r="P3121" i="10" l="1"/>
  <c r="J3121" i="10"/>
  <c r="N3121" i="10"/>
  <c r="L3121" i="10"/>
  <c r="R3121" i="10"/>
  <c r="G3121" i="10" s="1"/>
  <c r="M3121" i="10"/>
  <c r="O3121" i="10"/>
  <c r="K3121" i="10"/>
  <c r="H3121" i="10"/>
  <c r="S3121" i="10" s="1"/>
  <c r="I3121" i="10"/>
  <c r="D3122" i="10"/>
  <c r="Q3121" i="10"/>
  <c r="T3120" i="10"/>
  <c r="U3120" i="10" s="1"/>
  <c r="V3120" i="10" s="1"/>
  <c r="W3120" i="10" s="1"/>
  <c r="X3120" i="10" s="1"/>
  <c r="Y3120" i="10" s="1"/>
  <c r="Z3120" i="10" s="1"/>
  <c r="AA3120" i="10" s="1"/>
  <c r="AB3120" i="10" s="1"/>
  <c r="AC3120" i="10" s="1"/>
  <c r="H3122" i="10" l="1"/>
  <c r="S3122" i="10" s="1"/>
  <c r="L3122" i="10"/>
  <c r="R3122" i="10"/>
  <c r="G3122" i="10" s="1"/>
  <c r="M3122" i="10"/>
  <c r="I3122" i="10"/>
  <c r="D3123" i="10"/>
  <c r="J3122" i="10"/>
  <c r="Q3122" i="10"/>
  <c r="K3122" i="10"/>
  <c r="P3122" i="10"/>
  <c r="O3122" i="10"/>
  <c r="N3122" i="10"/>
  <c r="T3121" i="10"/>
  <c r="U3121" i="10" s="1"/>
  <c r="V3121" i="10" s="1"/>
  <c r="W3121" i="10" s="1"/>
  <c r="X3121" i="10" s="1"/>
  <c r="Y3121" i="10" s="1"/>
  <c r="Z3121" i="10" s="1"/>
  <c r="AA3121" i="10" s="1"/>
  <c r="AB3121" i="10" s="1"/>
  <c r="AC3121" i="10" s="1"/>
  <c r="T3122" i="10" l="1"/>
  <c r="U3122" i="10" s="1"/>
  <c r="V3122" i="10" s="1"/>
  <c r="W3122" i="10" s="1"/>
  <c r="X3122" i="10" s="1"/>
  <c r="Y3122" i="10" s="1"/>
  <c r="Z3122" i="10" s="1"/>
  <c r="AA3122" i="10" s="1"/>
  <c r="AB3122" i="10" s="1"/>
  <c r="AC3122" i="10" s="1"/>
  <c r="P3123" i="10"/>
  <c r="D3124" i="10"/>
  <c r="J3123" i="10"/>
  <c r="L3123" i="10"/>
  <c r="H3123" i="10"/>
  <c r="S3123" i="10" s="1"/>
  <c r="K3123" i="10"/>
  <c r="O3123" i="10"/>
  <c r="N3123" i="10"/>
  <c r="I3123" i="10"/>
  <c r="R3123" i="10"/>
  <c r="G3123" i="10" s="1"/>
  <c r="Q3123" i="10"/>
  <c r="M3123" i="10"/>
  <c r="T3123" i="10" l="1"/>
  <c r="U3123" i="10" s="1"/>
  <c r="V3123" i="10" s="1"/>
  <c r="W3123" i="10" s="1"/>
  <c r="X3123" i="10" s="1"/>
  <c r="Y3123" i="10" s="1"/>
  <c r="Z3123" i="10" s="1"/>
  <c r="AA3123" i="10" s="1"/>
  <c r="AB3123" i="10" s="1"/>
  <c r="AC3123" i="10" s="1"/>
  <c r="D3125" i="10"/>
  <c r="K3124" i="10"/>
  <c r="P3124" i="10"/>
  <c r="M3124" i="10"/>
  <c r="O3124" i="10"/>
  <c r="Q3124" i="10"/>
  <c r="N3124" i="10"/>
  <c r="H3124" i="10"/>
  <c r="S3124" i="10" s="1"/>
  <c r="L3124" i="10"/>
  <c r="I3124" i="10"/>
  <c r="J3124" i="10"/>
  <c r="R3124" i="10"/>
  <c r="G3124" i="10" s="1"/>
  <c r="J3125" i="10" l="1"/>
  <c r="D3126" i="10"/>
  <c r="R3125" i="10"/>
  <c r="G3125" i="10" s="1"/>
  <c r="O3125" i="10"/>
  <c r="P3125" i="10"/>
  <c r="Q3125" i="10"/>
  <c r="M3125" i="10"/>
  <c r="K3125" i="10"/>
  <c r="I3125" i="10"/>
  <c r="L3125" i="10"/>
  <c r="H3125" i="10"/>
  <c r="S3125" i="10" s="1"/>
  <c r="N3125" i="10"/>
  <c r="T3124" i="10"/>
  <c r="U3124" i="10" s="1"/>
  <c r="V3124" i="10" s="1"/>
  <c r="W3124" i="10" s="1"/>
  <c r="X3124" i="10" s="1"/>
  <c r="Y3124" i="10" s="1"/>
  <c r="Z3124" i="10" s="1"/>
  <c r="AA3124" i="10" s="1"/>
  <c r="AB3124" i="10" s="1"/>
  <c r="AC3124" i="10" s="1"/>
  <c r="T3125" i="10" l="1"/>
  <c r="U3125" i="10" s="1"/>
  <c r="V3125" i="10" s="1"/>
  <c r="W3125" i="10" s="1"/>
  <c r="X3125" i="10" s="1"/>
  <c r="Y3125" i="10" s="1"/>
  <c r="Z3125" i="10" s="1"/>
  <c r="AA3125" i="10" s="1"/>
  <c r="AB3125" i="10" s="1"/>
  <c r="AC3125" i="10" s="1"/>
  <c r="D3127" i="10"/>
  <c r="K3126" i="10"/>
  <c r="N3126" i="10"/>
  <c r="M3126" i="10"/>
  <c r="Q3126" i="10"/>
  <c r="R3126" i="10"/>
  <c r="G3126" i="10" s="1"/>
  <c r="H3126" i="10"/>
  <c r="S3126" i="10" s="1"/>
  <c r="J3126" i="10"/>
  <c r="P3126" i="10"/>
  <c r="L3126" i="10"/>
  <c r="I3126" i="10"/>
  <c r="O3126" i="10"/>
  <c r="H3127" i="10" l="1"/>
  <c r="S3127" i="10" s="1"/>
  <c r="N3127" i="10"/>
  <c r="D3128" i="10"/>
  <c r="R3127" i="10"/>
  <c r="G3127" i="10" s="1"/>
  <c r="J3127" i="10"/>
  <c r="Q3127" i="10"/>
  <c r="P3127" i="10"/>
  <c r="M3127" i="10"/>
  <c r="O3127" i="10"/>
  <c r="L3127" i="10"/>
  <c r="I3127" i="10"/>
  <c r="K3127" i="10"/>
  <c r="T3126" i="10"/>
  <c r="U3126" i="10" s="1"/>
  <c r="V3126" i="10" s="1"/>
  <c r="W3126" i="10" s="1"/>
  <c r="X3126" i="10" s="1"/>
  <c r="Y3126" i="10" s="1"/>
  <c r="Z3126" i="10" s="1"/>
  <c r="AA3126" i="10" s="1"/>
  <c r="AB3126" i="10" s="1"/>
  <c r="AC3126" i="10" s="1"/>
  <c r="H3128" i="10" l="1"/>
  <c r="S3128" i="10" s="1"/>
  <c r="D3129" i="10"/>
  <c r="O3128" i="10"/>
  <c r="I3128" i="10"/>
  <c r="J3128" i="10"/>
  <c r="P3128" i="10"/>
  <c r="R3128" i="10"/>
  <c r="G3128" i="10" s="1"/>
  <c r="M3128" i="10"/>
  <c r="L3128" i="10"/>
  <c r="N3128" i="10"/>
  <c r="K3128" i="10"/>
  <c r="Q3128" i="10"/>
  <c r="T3127" i="10"/>
  <c r="U3127" i="10" s="1"/>
  <c r="V3127" i="10" s="1"/>
  <c r="W3127" i="10" s="1"/>
  <c r="X3127" i="10" s="1"/>
  <c r="Y3127" i="10" s="1"/>
  <c r="Z3127" i="10" s="1"/>
  <c r="AA3127" i="10" s="1"/>
  <c r="AB3127" i="10" s="1"/>
  <c r="AC3127" i="10" s="1"/>
  <c r="J3129" i="10" l="1"/>
  <c r="D3130" i="10"/>
  <c r="Q3129" i="10"/>
  <c r="L3129" i="10"/>
  <c r="P3129" i="10"/>
  <c r="M3129" i="10"/>
  <c r="H3129" i="10"/>
  <c r="S3129" i="10" s="1"/>
  <c r="O3129" i="10"/>
  <c r="N3129" i="10"/>
  <c r="I3129" i="10"/>
  <c r="R3129" i="10"/>
  <c r="G3129" i="10" s="1"/>
  <c r="K3129" i="10"/>
  <c r="T3128" i="10"/>
  <c r="U3128" i="10" s="1"/>
  <c r="V3128" i="10" s="1"/>
  <c r="W3128" i="10" s="1"/>
  <c r="X3128" i="10" s="1"/>
  <c r="Y3128" i="10" s="1"/>
  <c r="Z3128" i="10" s="1"/>
  <c r="AA3128" i="10" s="1"/>
  <c r="AB3128" i="10" s="1"/>
  <c r="AC3128" i="10" s="1"/>
  <c r="T3129" i="10" l="1"/>
  <c r="U3129" i="10" s="1"/>
  <c r="V3129" i="10" s="1"/>
  <c r="W3129" i="10" s="1"/>
  <c r="X3129" i="10" s="1"/>
  <c r="Y3129" i="10" s="1"/>
  <c r="Z3129" i="10" s="1"/>
  <c r="AA3129" i="10" s="1"/>
  <c r="AB3129" i="10" s="1"/>
  <c r="AC3129" i="10" s="1"/>
  <c r="H3130" i="10"/>
  <c r="S3130" i="10" s="1"/>
  <c r="D3131" i="10"/>
  <c r="J3130" i="10"/>
  <c r="N3130" i="10"/>
  <c r="O3130" i="10"/>
  <c r="M3130" i="10"/>
  <c r="R3130" i="10"/>
  <c r="G3130" i="10" s="1"/>
  <c r="K3130" i="10"/>
  <c r="Q3130" i="10"/>
  <c r="P3130" i="10"/>
  <c r="L3130" i="10"/>
  <c r="I3130" i="10"/>
  <c r="T3130" i="10" l="1"/>
  <c r="U3130" i="10" s="1"/>
  <c r="V3130" i="10" s="1"/>
  <c r="W3130" i="10" s="1"/>
  <c r="X3130" i="10" s="1"/>
  <c r="Y3130" i="10" s="1"/>
  <c r="Z3130" i="10" s="1"/>
  <c r="AA3130" i="10" s="1"/>
  <c r="AB3130" i="10" s="1"/>
  <c r="AC3130" i="10" s="1"/>
  <c r="M3131" i="10"/>
  <c r="D3132" i="10"/>
  <c r="P3131" i="10"/>
  <c r="L3131" i="10"/>
  <c r="Q3131" i="10"/>
  <c r="N3131" i="10"/>
  <c r="K3131" i="10"/>
  <c r="I3131" i="10"/>
  <c r="H3131" i="10"/>
  <c r="S3131" i="10" s="1"/>
  <c r="R3131" i="10"/>
  <c r="G3131" i="10" s="1"/>
  <c r="J3131" i="10"/>
  <c r="O3131" i="10"/>
  <c r="N3132" i="10" l="1"/>
  <c r="D3133" i="10"/>
  <c r="O3132" i="10"/>
  <c r="H3132" i="10"/>
  <c r="S3132" i="10" s="1"/>
  <c r="R3132" i="10"/>
  <c r="G3132" i="10" s="1"/>
  <c r="I3132" i="10"/>
  <c r="J3132" i="10"/>
  <c r="K3132" i="10"/>
  <c r="M3132" i="10"/>
  <c r="P3132" i="10"/>
  <c r="L3132" i="10"/>
  <c r="Q3132" i="10"/>
  <c r="T3131" i="10"/>
  <c r="U3131" i="10" s="1"/>
  <c r="V3131" i="10" s="1"/>
  <c r="W3131" i="10" s="1"/>
  <c r="X3131" i="10" s="1"/>
  <c r="Y3131" i="10" s="1"/>
  <c r="Z3131" i="10" s="1"/>
  <c r="AA3131" i="10" s="1"/>
  <c r="AB3131" i="10" s="1"/>
  <c r="AC3131" i="10" s="1"/>
  <c r="T3132" i="10" l="1"/>
  <c r="U3132" i="10" s="1"/>
  <c r="V3132" i="10" s="1"/>
  <c r="W3132" i="10" s="1"/>
  <c r="X3132" i="10" s="1"/>
  <c r="Y3132" i="10" s="1"/>
  <c r="Z3132" i="10" s="1"/>
  <c r="AA3132" i="10" s="1"/>
  <c r="AB3132" i="10" s="1"/>
  <c r="AC3132" i="10" s="1"/>
  <c r="H3133" i="10"/>
  <c r="S3133" i="10" s="1"/>
  <c r="O3133" i="10"/>
  <c r="Q3133" i="10"/>
  <c r="R3133" i="10"/>
  <c r="G3133" i="10" s="1"/>
  <c r="P3133" i="10"/>
  <c r="J3133" i="10"/>
  <c r="K3133" i="10"/>
  <c r="M3133" i="10"/>
  <c r="L3133" i="10"/>
  <c r="I3133" i="10"/>
  <c r="N3133" i="10"/>
  <c r="D3134" i="10"/>
  <c r="T3133" i="10" l="1"/>
  <c r="U3133" i="10" s="1"/>
  <c r="V3133" i="10" s="1"/>
  <c r="W3133" i="10" s="1"/>
  <c r="X3133" i="10" s="1"/>
  <c r="Y3133" i="10" s="1"/>
  <c r="Z3133" i="10" s="1"/>
  <c r="AA3133" i="10" s="1"/>
  <c r="AB3133" i="10" s="1"/>
  <c r="AC3133" i="10" s="1"/>
  <c r="H3134" i="10"/>
  <c r="S3134" i="10" s="1"/>
  <c r="I3134" i="10"/>
  <c r="K3134" i="10"/>
  <c r="Q3134" i="10"/>
  <c r="R3134" i="10"/>
  <c r="G3134" i="10" s="1"/>
  <c r="O3134" i="10"/>
  <c r="D3135" i="10"/>
  <c r="L3134" i="10"/>
  <c r="P3134" i="10"/>
  <c r="J3134" i="10"/>
  <c r="N3134" i="10"/>
  <c r="M3134" i="10"/>
  <c r="T3134" i="10" l="1"/>
  <c r="U3134" i="10" s="1"/>
  <c r="V3134" i="10" s="1"/>
  <c r="W3134" i="10" s="1"/>
  <c r="X3134" i="10" s="1"/>
  <c r="Y3134" i="10" s="1"/>
  <c r="Z3134" i="10" s="1"/>
  <c r="AA3134" i="10" s="1"/>
  <c r="AB3134" i="10" s="1"/>
  <c r="AC3134" i="10" s="1"/>
  <c r="H3135" i="10"/>
  <c r="S3135" i="10" s="1"/>
  <c r="Q3135" i="10"/>
  <c r="J3135" i="10"/>
  <c r="M3135" i="10"/>
  <c r="D3136" i="10"/>
  <c r="L3135" i="10"/>
  <c r="K3135" i="10"/>
  <c r="N3135" i="10"/>
  <c r="I3135" i="10"/>
  <c r="R3135" i="10"/>
  <c r="G3135" i="10" s="1"/>
  <c r="P3135" i="10"/>
  <c r="O3135" i="10"/>
  <c r="T3135" i="10" l="1"/>
  <c r="U3135" i="10" s="1"/>
  <c r="V3135" i="10" s="1"/>
  <c r="W3135" i="10" s="1"/>
  <c r="X3135" i="10" s="1"/>
  <c r="Y3135" i="10" s="1"/>
  <c r="Z3135" i="10" s="1"/>
  <c r="AA3135" i="10" s="1"/>
  <c r="AB3135" i="10" s="1"/>
  <c r="AC3135" i="10" s="1"/>
  <c r="H3136" i="10"/>
  <c r="S3136" i="10" s="1"/>
  <c r="L3136" i="10"/>
  <c r="I3136" i="10"/>
  <c r="J3136" i="10"/>
  <c r="Q3136" i="10"/>
  <c r="M3136" i="10"/>
  <c r="O3136" i="10"/>
  <c r="D3137" i="10"/>
  <c r="R3136" i="10"/>
  <c r="G3136" i="10" s="1"/>
  <c r="N3136" i="10"/>
  <c r="K3136" i="10"/>
  <c r="P3136" i="10"/>
  <c r="T3136" i="10" l="1"/>
  <c r="U3136" i="10" s="1"/>
  <c r="V3136" i="10" s="1"/>
  <c r="W3136" i="10" s="1"/>
  <c r="X3136" i="10" s="1"/>
  <c r="Y3136" i="10" s="1"/>
  <c r="Z3136" i="10" s="1"/>
  <c r="AA3136" i="10" s="1"/>
  <c r="AB3136" i="10" s="1"/>
  <c r="AC3136" i="10" s="1"/>
  <c r="H3137" i="10"/>
  <c r="S3137" i="10" s="1"/>
  <c r="O3137" i="10"/>
  <c r="M3137" i="10"/>
  <c r="P3137" i="10"/>
  <c r="L3137" i="10"/>
  <c r="Q3137" i="10"/>
  <c r="D3138" i="10"/>
  <c r="I3137" i="10"/>
  <c r="K3137" i="10"/>
  <c r="N3137" i="10"/>
  <c r="J3137" i="10"/>
  <c r="R3137" i="10"/>
  <c r="G3137" i="10" s="1"/>
  <c r="T3137" i="10" l="1"/>
  <c r="U3137" i="10" s="1"/>
  <c r="V3137" i="10" s="1"/>
  <c r="W3137" i="10" s="1"/>
  <c r="X3137" i="10" s="1"/>
  <c r="Y3137" i="10" s="1"/>
  <c r="Z3137" i="10" s="1"/>
  <c r="AA3137" i="10" s="1"/>
  <c r="AB3137" i="10" s="1"/>
  <c r="AC3137" i="10" s="1"/>
  <c r="H3138" i="10"/>
  <c r="S3138" i="10" s="1"/>
  <c r="K3138" i="10"/>
  <c r="O3138" i="10"/>
  <c r="L3138" i="10"/>
  <c r="Q3138" i="10"/>
  <c r="N3138" i="10"/>
  <c r="D3139" i="10"/>
  <c r="M3138" i="10"/>
  <c r="J3138" i="10"/>
  <c r="P3138" i="10"/>
  <c r="I3138" i="10"/>
  <c r="R3138" i="10"/>
  <c r="G3138" i="10" s="1"/>
  <c r="T3138" i="10" l="1"/>
  <c r="U3138" i="10" s="1"/>
  <c r="V3138" i="10" s="1"/>
  <c r="W3138" i="10" s="1"/>
  <c r="X3138" i="10" s="1"/>
  <c r="Y3138" i="10" s="1"/>
  <c r="Z3138" i="10" s="1"/>
  <c r="AA3138" i="10" s="1"/>
  <c r="AB3138" i="10" s="1"/>
  <c r="AC3138" i="10" s="1"/>
  <c r="H3139" i="10"/>
  <c r="S3139" i="10" s="1"/>
  <c r="K3139" i="10"/>
  <c r="N3139" i="10"/>
  <c r="O3139" i="10"/>
  <c r="I3139" i="10"/>
  <c r="D3140" i="10"/>
  <c r="Q3139" i="10"/>
  <c r="R3139" i="10"/>
  <c r="G3139" i="10" s="1"/>
  <c r="M3139" i="10"/>
  <c r="L3139" i="10"/>
  <c r="J3139" i="10"/>
  <c r="P3139" i="10"/>
  <c r="T3139" i="10" l="1"/>
  <c r="U3139" i="10" s="1"/>
  <c r="V3139" i="10" s="1"/>
  <c r="W3139" i="10" s="1"/>
  <c r="X3139" i="10" s="1"/>
  <c r="Y3139" i="10" s="1"/>
  <c r="Z3139" i="10" s="1"/>
  <c r="AA3139" i="10" s="1"/>
  <c r="AB3139" i="10" s="1"/>
  <c r="AC3139" i="10" s="1"/>
  <c r="J3140" i="10"/>
  <c r="L3140" i="10"/>
  <c r="K3140" i="10"/>
  <c r="R3140" i="10"/>
  <c r="G3140" i="10" s="1"/>
  <c r="M3140" i="10"/>
  <c r="D3141" i="10"/>
  <c r="I3140" i="10"/>
  <c r="O3140" i="10"/>
  <c r="P3140" i="10"/>
  <c r="Q3140" i="10"/>
  <c r="H3140" i="10"/>
  <c r="S3140" i="10" s="1"/>
  <c r="N3140" i="10"/>
  <c r="T3140" i="10" l="1"/>
  <c r="U3140" i="10" s="1"/>
  <c r="V3140" i="10" s="1"/>
  <c r="W3140" i="10" s="1"/>
  <c r="X3140" i="10" s="1"/>
  <c r="Y3140" i="10" s="1"/>
  <c r="Z3140" i="10" s="1"/>
  <c r="AA3140" i="10" s="1"/>
  <c r="AB3140" i="10" s="1"/>
  <c r="AC3140" i="10" s="1"/>
  <c r="Q3141" i="10"/>
  <c r="P3141" i="10"/>
  <c r="M3141" i="10"/>
  <c r="H3141" i="10"/>
  <c r="S3141" i="10" s="1"/>
  <c r="R3141" i="10"/>
  <c r="G3141" i="10" s="1"/>
  <c r="J3141" i="10"/>
  <c r="N3141" i="10"/>
  <c r="K3141" i="10"/>
  <c r="D3142" i="10"/>
  <c r="I3141" i="10"/>
  <c r="O3141" i="10"/>
  <c r="L3141" i="10"/>
  <c r="T3141" i="10" l="1"/>
  <c r="U3141" i="10" s="1"/>
  <c r="V3141" i="10" s="1"/>
  <c r="W3141" i="10" s="1"/>
  <c r="X3141" i="10" s="1"/>
  <c r="Y3141" i="10" s="1"/>
  <c r="Z3141" i="10" s="1"/>
  <c r="AA3141" i="10" s="1"/>
  <c r="AB3141" i="10" s="1"/>
  <c r="AC3141" i="10" s="1"/>
  <c r="H3142" i="10"/>
  <c r="S3142" i="10" s="1"/>
  <c r="M3142" i="10"/>
  <c r="K3142" i="10"/>
  <c r="R3142" i="10"/>
  <c r="G3142" i="10" s="1"/>
  <c r="L3142" i="10"/>
  <c r="Q3142" i="10"/>
  <c r="N3142" i="10"/>
  <c r="D3143" i="10"/>
  <c r="J3142" i="10"/>
  <c r="O3142" i="10"/>
  <c r="P3142" i="10"/>
  <c r="I3142" i="10"/>
  <c r="T3142" i="10" l="1"/>
  <c r="U3142" i="10" s="1"/>
  <c r="V3142" i="10" s="1"/>
  <c r="W3142" i="10" s="1"/>
  <c r="X3142" i="10" s="1"/>
  <c r="Y3142" i="10" s="1"/>
  <c r="Z3142" i="10" s="1"/>
  <c r="AA3142" i="10" s="1"/>
  <c r="AB3142" i="10" s="1"/>
  <c r="AC3142" i="10" s="1"/>
  <c r="M3143" i="10"/>
  <c r="Q3143" i="10"/>
  <c r="R3143" i="10"/>
  <c r="G3143" i="10" s="1"/>
  <c r="D3144" i="10"/>
  <c r="I3143" i="10"/>
  <c r="P3143" i="10"/>
  <c r="H3143" i="10"/>
  <c r="S3143" i="10" s="1"/>
  <c r="J3143" i="10"/>
  <c r="O3143" i="10"/>
  <c r="K3143" i="10"/>
  <c r="L3143" i="10"/>
  <c r="N3143" i="10"/>
  <c r="I3144" i="10" l="1"/>
  <c r="D3145" i="10"/>
  <c r="P3144" i="10"/>
  <c r="R3144" i="10"/>
  <c r="G3144" i="10" s="1"/>
  <c r="H3144" i="10"/>
  <c r="S3144" i="10" s="1"/>
  <c r="J3144" i="10"/>
  <c r="Q3144" i="10"/>
  <c r="O3144" i="10"/>
  <c r="K3144" i="10"/>
  <c r="L3144" i="10"/>
  <c r="M3144" i="10"/>
  <c r="N3144" i="10"/>
  <c r="T3143" i="10"/>
  <c r="U3143" i="10" s="1"/>
  <c r="V3143" i="10" s="1"/>
  <c r="W3143" i="10" s="1"/>
  <c r="X3143" i="10" s="1"/>
  <c r="Y3143" i="10" s="1"/>
  <c r="Z3143" i="10" s="1"/>
  <c r="AA3143" i="10" s="1"/>
  <c r="AB3143" i="10" s="1"/>
  <c r="AC3143" i="10" s="1"/>
  <c r="T3144" i="10" l="1"/>
  <c r="U3144" i="10" s="1"/>
  <c r="V3144" i="10" s="1"/>
  <c r="W3144" i="10" s="1"/>
  <c r="X3144" i="10" s="1"/>
  <c r="Y3144" i="10" s="1"/>
  <c r="Z3144" i="10" s="1"/>
  <c r="AA3144" i="10" s="1"/>
  <c r="AB3144" i="10" s="1"/>
  <c r="AC3144" i="10" s="1"/>
  <c r="H3145" i="10"/>
  <c r="S3145" i="10" s="1"/>
  <c r="D3146" i="10"/>
  <c r="J3145" i="10"/>
  <c r="R3145" i="10"/>
  <c r="G3145" i="10" s="1"/>
  <c r="Q3145" i="10"/>
  <c r="O3145" i="10"/>
  <c r="L3145" i="10"/>
  <c r="K3145" i="10"/>
  <c r="N3145" i="10"/>
  <c r="I3145" i="10"/>
  <c r="P3145" i="10"/>
  <c r="M3145" i="10"/>
  <c r="T3145" i="10" l="1"/>
  <c r="U3145" i="10" s="1"/>
  <c r="V3145" i="10" s="1"/>
  <c r="W3145" i="10" s="1"/>
  <c r="X3145" i="10" s="1"/>
  <c r="Y3145" i="10" s="1"/>
  <c r="Z3145" i="10" s="1"/>
  <c r="AA3145" i="10" s="1"/>
  <c r="AB3145" i="10" s="1"/>
  <c r="AC3145" i="10" s="1"/>
  <c r="M3146" i="10"/>
  <c r="J3146" i="10"/>
  <c r="O3146" i="10"/>
  <c r="H3146" i="10"/>
  <c r="S3146" i="10" s="1"/>
  <c r="Q3146" i="10"/>
  <c r="P3146" i="10"/>
  <c r="N3146" i="10"/>
  <c r="K3146" i="10"/>
  <c r="D3147" i="10"/>
  <c r="I3146" i="10"/>
  <c r="R3146" i="10"/>
  <c r="G3146" i="10" s="1"/>
  <c r="L3146" i="10"/>
  <c r="T3146" i="10" l="1"/>
  <c r="U3146" i="10" s="1"/>
  <c r="V3146" i="10" s="1"/>
  <c r="W3146" i="10" s="1"/>
  <c r="X3146" i="10" s="1"/>
  <c r="Y3146" i="10" s="1"/>
  <c r="Z3146" i="10" s="1"/>
  <c r="AA3146" i="10" s="1"/>
  <c r="AB3146" i="10" s="1"/>
  <c r="AC3146" i="10" s="1"/>
  <c r="M3147" i="10"/>
  <c r="K3147" i="10"/>
  <c r="L3147" i="10"/>
  <c r="H3147" i="10"/>
  <c r="S3147" i="10" s="1"/>
  <c r="J3147" i="10"/>
  <c r="Q3147" i="10"/>
  <c r="P3147" i="10"/>
  <c r="N3147" i="10"/>
  <c r="D3148" i="10"/>
  <c r="I3147" i="10"/>
  <c r="O3147" i="10"/>
  <c r="R3147" i="10"/>
  <c r="G3147" i="10" s="1"/>
  <c r="T3147" i="10" l="1"/>
  <c r="U3147" i="10" s="1"/>
  <c r="V3147" i="10" s="1"/>
  <c r="W3147" i="10" s="1"/>
  <c r="X3147" i="10" s="1"/>
  <c r="Y3147" i="10" s="1"/>
  <c r="Z3147" i="10" s="1"/>
  <c r="AA3147" i="10" s="1"/>
  <c r="AB3147" i="10" s="1"/>
  <c r="AC3147" i="10" s="1"/>
  <c r="H3148" i="10"/>
  <c r="S3148" i="10" s="1"/>
  <c r="P3148" i="10"/>
  <c r="M3148" i="10"/>
  <c r="O3148" i="10"/>
  <c r="R3148" i="10"/>
  <c r="G3148" i="10" s="1"/>
  <c r="L3148" i="10"/>
  <c r="J3148" i="10"/>
  <c r="I3148" i="10"/>
  <c r="D3149" i="10"/>
  <c r="N3148" i="10"/>
  <c r="Q3148" i="10"/>
  <c r="K3148" i="10"/>
  <c r="I3149" i="10" l="1"/>
  <c r="H3149" i="10"/>
  <c r="S3149" i="10" s="1"/>
  <c r="D3150" i="10"/>
  <c r="Q3149" i="10"/>
  <c r="R3149" i="10"/>
  <c r="G3149" i="10" s="1"/>
  <c r="P3149" i="10"/>
  <c r="J3149" i="10"/>
  <c r="M3149" i="10"/>
  <c r="N3149" i="10"/>
  <c r="L3149" i="10"/>
  <c r="O3149" i="10"/>
  <c r="K3149" i="10"/>
  <c r="T3148" i="10"/>
  <c r="U3148" i="10" s="1"/>
  <c r="V3148" i="10" s="1"/>
  <c r="W3148" i="10" s="1"/>
  <c r="X3148" i="10" s="1"/>
  <c r="Y3148" i="10" s="1"/>
  <c r="Z3148" i="10" s="1"/>
  <c r="AA3148" i="10" s="1"/>
  <c r="AB3148" i="10" s="1"/>
  <c r="AC3148" i="10" s="1"/>
  <c r="T3149" i="10" l="1"/>
  <c r="U3149" i="10" s="1"/>
  <c r="V3149" i="10" s="1"/>
  <c r="W3149" i="10" s="1"/>
  <c r="X3149" i="10" s="1"/>
  <c r="Y3149" i="10" s="1"/>
  <c r="Z3149" i="10" s="1"/>
  <c r="AA3149" i="10" s="1"/>
  <c r="AB3149" i="10" s="1"/>
  <c r="AC3149" i="10" s="1"/>
  <c r="H3150" i="10"/>
  <c r="S3150" i="10" s="1"/>
  <c r="D3151" i="10"/>
  <c r="J3150" i="10"/>
  <c r="M3150" i="10"/>
  <c r="Q3150" i="10"/>
  <c r="L3150" i="10"/>
  <c r="I3150" i="10"/>
  <c r="P3150" i="10"/>
  <c r="N3150" i="10"/>
  <c r="R3150" i="10"/>
  <c r="G3150" i="10" s="1"/>
  <c r="K3150" i="10"/>
  <c r="O3150" i="10"/>
  <c r="T3150" i="10" l="1"/>
  <c r="U3150" i="10" s="1"/>
  <c r="V3150" i="10" s="1"/>
  <c r="W3150" i="10" s="1"/>
  <c r="X3150" i="10" s="1"/>
  <c r="Y3150" i="10" s="1"/>
  <c r="Z3150" i="10" s="1"/>
  <c r="AA3150" i="10" s="1"/>
  <c r="AB3150" i="10" s="1"/>
  <c r="AC3150" i="10" s="1"/>
  <c r="M3151" i="10"/>
  <c r="L3151" i="10"/>
  <c r="D3152" i="10"/>
  <c r="O3151" i="10"/>
  <c r="R3151" i="10"/>
  <c r="G3151" i="10" s="1"/>
  <c r="N3151" i="10"/>
  <c r="I3151" i="10"/>
  <c r="H3151" i="10"/>
  <c r="S3151" i="10" s="1"/>
  <c r="K3151" i="10"/>
  <c r="Q3151" i="10"/>
  <c r="P3151" i="10"/>
  <c r="J3151" i="10"/>
  <c r="H3152" i="10" l="1"/>
  <c r="S3152" i="10" s="1"/>
  <c r="R3152" i="10"/>
  <c r="G3152" i="10" s="1"/>
  <c r="D3153" i="10"/>
  <c r="P3152" i="10"/>
  <c r="N3152" i="10"/>
  <c r="O3152" i="10"/>
  <c r="J3152" i="10"/>
  <c r="Q3152" i="10"/>
  <c r="I3152" i="10"/>
  <c r="M3152" i="10"/>
  <c r="L3152" i="10"/>
  <c r="K3152" i="10"/>
  <c r="T3151" i="10"/>
  <c r="U3151" i="10" s="1"/>
  <c r="V3151" i="10" s="1"/>
  <c r="W3151" i="10" s="1"/>
  <c r="X3151" i="10" s="1"/>
  <c r="Y3151" i="10" s="1"/>
  <c r="Z3151" i="10" s="1"/>
  <c r="AA3151" i="10" s="1"/>
  <c r="AB3151" i="10" s="1"/>
  <c r="AC3151" i="10" s="1"/>
  <c r="T3152" i="10" l="1"/>
  <c r="U3152" i="10" s="1"/>
  <c r="V3152" i="10" s="1"/>
  <c r="W3152" i="10" s="1"/>
  <c r="X3152" i="10" s="1"/>
  <c r="Y3152" i="10" s="1"/>
  <c r="Z3152" i="10" s="1"/>
  <c r="AA3152" i="10" s="1"/>
  <c r="AB3152" i="10" s="1"/>
  <c r="AC3152" i="10" s="1"/>
  <c r="J3153" i="10"/>
  <c r="I3153" i="10"/>
  <c r="R3153" i="10"/>
  <c r="G3153" i="10" s="1"/>
  <c r="O3153" i="10"/>
  <c r="K3153" i="10"/>
  <c r="N3153" i="10"/>
  <c r="H3153" i="10"/>
  <c r="S3153" i="10" s="1"/>
  <c r="D3154" i="10"/>
  <c r="L3153" i="10"/>
  <c r="M3153" i="10"/>
  <c r="P3153" i="10"/>
  <c r="Q3153" i="10"/>
  <c r="T3153" i="10" l="1"/>
  <c r="U3153" i="10" s="1"/>
  <c r="V3153" i="10" s="1"/>
  <c r="W3153" i="10" s="1"/>
  <c r="X3153" i="10" s="1"/>
  <c r="Y3153" i="10" s="1"/>
  <c r="Z3153" i="10" s="1"/>
  <c r="AA3153" i="10" s="1"/>
  <c r="AB3153" i="10" s="1"/>
  <c r="AC3153" i="10" s="1"/>
  <c r="O3154" i="10"/>
  <c r="I3154" i="10"/>
  <c r="J3154" i="10"/>
  <c r="N3154" i="10"/>
  <c r="H3154" i="10"/>
  <c r="S3154" i="10" s="1"/>
  <c r="R3154" i="10"/>
  <c r="G3154" i="10" s="1"/>
  <c r="Q3154" i="10"/>
  <c r="D3155" i="10"/>
  <c r="M3154" i="10"/>
  <c r="L3154" i="10"/>
  <c r="K3154" i="10"/>
  <c r="P3154" i="10"/>
  <c r="T3154" i="10" l="1"/>
  <c r="U3154" i="10" s="1"/>
  <c r="V3154" i="10" s="1"/>
  <c r="W3154" i="10" s="1"/>
  <c r="X3154" i="10" s="1"/>
  <c r="Y3154" i="10" s="1"/>
  <c r="Z3154" i="10" s="1"/>
  <c r="AA3154" i="10" s="1"/>
  <c r="AB3154" i="10" s="1"/>
  <c r="AC3154" i="10" s="1"/>
  <c r="H3155" i="10"/>
  <c r="S3155" i="10" s="1"/>
  <c r="M3155" i="10"/>
  <c r="I3155" i="10"/>
  <c r="Q3155" i="10"/>
  <c r="D3156" i="10"/>
  <c r="K3155" i="10"/>
  <c r="L3155" i="10"/>
  <c r="O3155" i="10"/>
  <c r="P3155" i="10"/>
  <c r="J3155" i="10"/>
  <c r="N3155" i="10"/>
  <c r="R3155" i="10"/>
  <c r="G3155" i="10" s="1"/>
  <c r="N3156" i="10" l="1"/>
  <c r="D3157" i="10"/>
  <c r="I3156" i="10"/>
  <c r="R3156" i="10"/>
  <c r="G3156" i="10" s="1"/>
  <c r="M3156" i="10"/>
  <c r="J3156" i="10"/>
  <c r="Q3156" i="10"/>
  <c r="O3156" i="10"/>
  <c r="H3156" i="10"/>
  <c r="S3156" i="10" s="1"/>
  <c r="K3156" i="10"/>
  <c r="L3156" i="10"/>
  <c r="P3156" i="10"/>
  <c r="T3155" i="10"/>
  <c r="U3155" i="10" s="1"/>
  <c r="V3155" i="10" s="1"/>
  <c r="W3155" i="10" s="1"/>
  <c r="X3155" i="10" s="1"/>
  <c r="Y3155" i="10" s="1"/>
  <c r="Z3155" i="10" s="1"/>
  <c r="AA3155" i="10" s="1"/>
  <c r="AB3155" i="10" s="1"/>
  <c r="AC3155" i="10" s="1"/>
  <c r="J3157" i="10" l="1"/>
  <c r="R3157" i="10"/>
  <c r="G3157" i="10" s="1"/>
  <c r="D3158" i="10"/>
  <c r="N3157" i="10"/>
  <c r="Q3157" i="10"/>
  <c r="I3157" i="10"/>
  <c r="O3157" i="10"/>
  <c r="P3157" i="10"/>
  <c r="K3157" i="10"/>
  <c r="H3157" i="10"/>
  <c r="S3157" i="10" s="1"/>
  <c r="L3157" i="10"/>
  <c r="M3157" i="10"/>
  <c r="T3156" i="10"/>
  <c r="U3156" i="10" s="1"/>
  <c r="V3156" i="10" s="1"/>
  <c r="W3156" i="10" s="1"/>
  <c r="X3156" i="10" s="1"/>
  <c r="Y3156" i="10" s="1"/>
  <c r="Z3156" i="10" s="1"/>
  <c r="AA3156" i="10" s="1"/>
  <c r="AB3156" i="10" s="1"/>
  <c r="AC3156" i="10" s="1"/>
  <c r="M3158" i="10" l="1"/>
  <c r="K3158" i="10"/>
  <c r="J3158" i="10"/>
  <c r="I3158" i="10"/>
  <c r="Q3158" i="10"/>
  <c r="N3158" i="10"/>
  <c r="O3158" i="10"/>
  <c r="D3159" i="10"/>
  <c r="P3158" i="10"/>
  <c r="H3158" i="10"/>
  <c r="S3158" i="10" s="1"/>
  <c r="L3158" i="10"/>
  <c r="R3158" i="10"/>
  <c r="G3158" i="10" s="1"/>
  <c r="T3157" i="10"/>
  <c r="U3157" i="10" s="1"/>
  <c r="V3157" i="10" s="1"/>
  <c r="W3157" i="10" s="1"/>
  <c r="X3157" i="10" s="1"/>
  <c r="Y3157" i="10" s="1"/>
  <c r="Z3157" i="10" s="1"/>
  <c r="AA3157" i="10" s="1"/>
  <c r="AB3157" i="10" s="1"/>
  <c r="AC3157" i="10" s="1"/>
  <c r="T3158" i="10" l="1"/>
  <c r="U3158" i="10" s="1"/>
  <c r="V3158" i="10" s="1"/>
  <c r="W3158" i="10" s="1"/>
  <c r="X3158" i="10" s="1"/>
  <c r="Y3158" i="10" s="1"/>
  <c r="Z3158" i="10" s="1"/>
  <c r="AA3158" i="10" s="1"/>
  <c r="AB3158" i="10" s="1"/>
  <c r="AC3158" i="10" s="1"/>
  <c r="I3159" i="10"/>
  <c r="D3160" i="10"/>
  <c r="J3159" i="10"/>
  <c r="H3159" i="10"/>
  <c r="S3159" i="10" s="1"/>
  <c r="P3159" i="10"/>
  <c r="N3159" i="10"/>
  <c r="O3159" i="10"/>
  <c r="M3159" i="10"/>
  <c r="K3159" i="10"/>
  <c r="R3159" i="10"/>
  <c r="G3159" i="10" s="1"/>
  <c r="Q3159" i="10"/>
  <c r="L3159" i="10"/>
  <c r="T3159" i="10" l="1"/>
  <c r="U3159" i="10" s="1"/>
  <c r="V3159" i="10" s="1"/>
  <c r="W3159" i="10" s="1"/>
  <c r="X3159" i="10" s="1"/>
  <c r="Y3159" i="10" s="1"/>
  <c r="Z3159" i="10" s="1"/>
  <c r="AA3159" i="10" s="1"/>
  <c r="AB3159" i="10" s="1"/>
  <c r="AC3159" i="10" s="1"/>
  <c r="L3160" i="10"/>
  <c r="R3160" i="10"/>
  <c r="G3160" i="10" s="1"/>
  <c r="H3160" i="10"/>
  <c r="S3160" i="10" s="1"/>
  <c r="J3160" i="10"/>
  <c r="P3160" i="10"/>
  <c r="N3160" i="10"/>
  <c r="I3160" i="10"/>
  <c r="D3161" i="10"/>
  <c r="Q3160" i="10"/>
  <c r="O3160" i="10"/>
  <c r="M3160" i="10"/>
  <c r="K3160" i="10"/>
  <c r="T3160" i="10" l="1"/>
  <c r="U3160" i="10" s="1"/>
  <c r="V3160" i="10" s="1"/>
  <c r="W3160" i="10" s="1"/>
  <c r="X3160" i="10" s="1"/>
  <c r="Y3160" i="10" s="1"/>
  <c r="Z3160" i="10" s="1"/>
  <c r="AA3160" i="10" s="1"/>
  <c r="AB3160" i="10" s="1"/>
  <c r="AC3160" i="10" s="1"/>
  <c r="Q3161" i="10"/>
  <c r="D3162" i="10"/>
  <c r="L3161" i="10"/>
  <c r="H3161" i="10"/>
  <c r="S3161" i="10" s="1"/>
  <c r="J3161" i="10"/>
  <c r="K3161" i="10"/>
  <c r="R3161" i="10"/>
  <c r="G3161" i="10" s="1"/>
  <c r="N3161" i="10"/>
  <c r="P3161" i="10"/>
  <c r="O3161" i="10"/>
  <c r="M3161" i="10"/>
  <c r="I3161" i="10"/>
  <c r="M3162" i="10" l="1"/>
  <c r="R3162" i="10"/>
  <c r="G3162" i="10" s="1"/>
  <c r="K3162" i="10"/>
  <c r="J3162" i="10"/>
  <c r="L3162" i="10"/>
  <c r="Q3162" i="10"/>
  <c r="P3162" i="10"/>
  <c r="D3163" i="10"/>
  <c r="O3162" i="10"/>
  <c r="H3162" i="10"/>
  <c r="S3162" i="10" s="1"/>
  <c r="I3162" i="10"/>
  <c r="N3162" i="10"/>
  <c r="T3161" i="10"/>
  <c r="U3161" i="10" s="1"/>
  <c r="V3161" i="10" s="1"/>
  <c r="W3161" i="10" s="1"/>
  <c r="X3161" i="10" s="1"/>
  <c r="Y3161" i="10" s="1"/>
  <c r="Z3161" i="10" s="1"/>
  <c r="AA3161" i="10" s="1"/>
  <c r="AB3161" i="10" s="1"/>
  <c r="AC3161" i="10" s="1"/>
  <c r="K3163" i="10" l="1"/>
  <c r="D3164" i="10"/>
  <c r="M3163" i="10"/>
  <c r="H3163" i="10"/>
  <c r="S3163" i="10" s="1"/>
  <c r="N3163" i="10"/>
  <c r="J3163" i="10"/>
  <c r="L3163" i="10"/>
  <c r="R3163" i="10"/>
  <c r="G3163" i="10" s="1"/>
  <c r="P3163" i="10"/>
  <c r="Q3163" i="10"/>
  <c r="O3163" i="10"/>
  <c r="I3163" i="10"/>
  <c r="T3162" i="10"/>
  <c r="U3162" i="10" s="1"/>
  <c r="V3162" i="10" s="1"/>
  <c r="W3162" i="10" s="1"/>
  <c r="X3162" i="10" s="1"/>
  <c r="Y3162" i="10" s="1"/>
  <c r="Z3162" i="10" s="1"/>
  <c r="AA3162" i="10" s="1"/>
  <c r="AB3162" i="10" s="1"/>
  <c r="AC3162" i="10" s="1"/>
  <c r="T3163" i="10" l="1"/>
  <c r="U3163" i="10" s="1"/>
  <c r="V3163" i="10" s="1"/>
  <c r="W3163" i="10" s="1"/>
  <c r="X3163" i="10" s="1"/>
  <c r="Y3163" i="10" s="1"/>
  <c r="Z3163" i="10" s="1"/>
  <c r="AA3163" i="10" s="1"/>
  <c r="AB3163" i="10" s="1"/>
  <c r="AC3163" i="10" s="1"/>
  <c r="J3164" i="10"/>
  <c r="R3164" i="10"/>
  <c r="G3164" i="10" s="1"/>
  <c r="I3164" i="10"/>
  <c r="O3164" i="10"/>
  <c r="Q3164" i="10"/>
  <c r="K3164" i="10"/>
  <c r="D3165" i="10"/>
  <c r="M3164" i="10"/>
  <c r="H3164" i="10"/>
  <c r="S3164" i="10" s="1"/>
  <c r="P3164" i="10"/>
  <c r="N3164" i="10"/>
  <c r="L3164" i="10"/>
  <c r="T3164" i="10" l="1"/>
  <c r="U3164" i="10" s="1"/>
  <c r="V3164" i="10" s="1"/>
  <c r="W3164" i="10" s="1"/>
  <c r="X3164" i="10" s="1"/>
  <c r="Y3164" i="10" s="1"/>
  <c r="Z3164" i="10" s="1"/>
  <c r="AA3164" i="10" s="1"/>
  <c r="AB3164" i="10" s="1"/>
  <c r="AC3164" i="10" s="1"/>
  <c r="D3166" i="10"/>
  <c r="R3165" i="10"/>
  <c r="G3165" i="10" s="1"/>
  <c r="H3165" i="10"/>
  <c r="S3165" i="10" s="1"/>
  <c r="I3165" i="10"/>
  <c r="O3165" i="10"/>
  <c r="M3165" i="10"/>
  <c r="L3165" i="10"/>
  <c r="J3165" i="10"/>
  <c r="Q3165" i="10"/>
  <c r="P3165" i="10"/>
  <c r="N3165" i="10"/>
  <c r="K3165" i="10"/>
  <c r="T3165" i="10" l="1"/>
  <c r="U3165" i="10" s="1"/>
  <c r="V3165" i="10" s="1"/>
  <c r="W3165" i="10" s="1"/>
  <c r="X3165" i="10" s="1"/>
  <c r="Y3165" i="10" s="1"/>
  <c r="Z3165" i="10" s="1"/>
  <c r="AA3165" i="10" s="1"/>
  <c r="AB3165" i="10" s="1"/>
  <c r="AC3165" i="10" s="1"/>
  <c r="H3166" i="10"/>
  <c r="S3166" i="10" s="1"/>
  <c r="R3166" i="10"/>
  <c r="G3166" i="10" s="1"/>
  <c r="M3166" i="10"/>
  <c r="I3166" i="10"/>
  <c r="J3166" i="10"/>
  <c r="L3166" i="10"/>
  <c r="P3166" i="10"/>
  <c r="O3166" i="10"/>
  <c r="K3166" i="10"/>
  <c r="Q3166" i="10"/>
  <c r="D3167" i="10"/>
  <c r="N3166" i="10"/>
  <c r="I3167" i="10" l="1"/>
  <c r="R3167" i="10"/>
  <c r="G3167" i="10" s="1"/>
  <c r="K3167" i="10"/>
  <c r="Q3167" i="10"/>
  <c r="L3167" i="10"/>
  <c r="D3168" i="10"/>
  <c r="P3167" i="10"/>
  <c r="J3167" i="10"/>
  <c r="O3167" i="10"/>
  <c r="H3167" i="10"/>
  <c r="S3167" i="10" s="1"/>
  <c r="M3167" i="10"/>
  <c r="N3167" i="10"/>
  <c r="T3166" i="10"/>
  <c r="U3166" i="10" s="1"/>
  <c r="V3166" i="10" s="1"/>
  <c r="W3166" i="10" s="1"/>
  <c r="X3166" i="10" s="1"/>
  <c r="Y3166" i="10" s="1"/>
  <c r="Z3166" i="10" s="1"/>
  <c r="AA3166" i="10" s="1"/>
  <c r="AB3166" i="10" s="1"/>
  <c r="AC3166" i="10" s="1"/>
  <c r="O3168" i="10" l="1"/>
  <c r="Q3168" i="10"/>
  <c r="J3168" i="10"/>
  <c r="N3168" i="10"/>
  <c r="H3168" i="10"/>
  <c r="S3168" i="10" s="1"/>
  <c r="K3168" i="10"/>
  <c r="D3169" i="10"/>
  <c r="M3168" i="10"/>
  <c r="R3168" i="10"/>
  <c r="G3168" i="10" s="1"/>
  <c r="P3168" i="10"/>
  <c r="L3168" i="10"/>
  <c r="I3168" i="10"/>
  <c r="T3167" i="10"/>
  <c r="U3167" i="10" s="1"/>
  <c r="V3167" i="10" s="1"/>
  <c r="W3167" i="10" s="1"/>
  <c r="X3167" i="10" s="1"/>
  <c r="Y3167" i="10" s="1"/>
  <c r="Z3167" i="10" s="1"/>
  <c r="AA3167" i="10" s="1"/>
  <c r="AB3167" i="10" s="1"/>
  <c r="AC3167" i="10" s="1"/>
  <c r="T3168" i="10" l="1"/>
  <c r="U3168" i="10" s="1"/>
  <c r="V3168" i="10" s="1"/>
  <c r="W3168" i="10" s="1"/>
  <c r="X3168" i="10" s="1"/>
  <c r="Y3168" i="10" s="1"/>
  <c r="Z3168" i="10" s="1"/>
  <c r="AA3168" i="10" s="1"/>
  <c r="AB3168" i="10" s="1"/>
  <c r="AC3168" i="10" s="1"/>
  <c r="J3169" i="10"/>
  <c r="H3169" i="10"/>
  <c r="S3169" i="10" s="1"/>
  <c r="Q3169" i="10"/>
  <c r="P3169" i="10"/>
  <c r="L3169" i="10"/>
  <c r="N3169" i="10"/>
  <c r="I3169" i="10"/>
  <c r="D3170" i="10"/>
  <c r="R3169" i="10"/>
  <c r="G3169" i="10" s="1"/>
  <c r="M3169" i="10"/>
  <c r="O3169" i="10"/>
  <c r="K3169" i="10"/>
  <c r="T3169" i="10" l="1"/>
  <c r="U3169" i="10" s="1"/>
  <c r="V3169" i="10" s="1"/>
  <c r="W3169" i="10" s="1"/>
  <c r="X3169" i="10" s="1"/>
  <c r="Y3169" i="10" s="1"/>
  <c r="Z3169" i="10" s="1"/>
  <c r="AA3169" i="10" s="1"/>
  <c r="AB3169" i="10" s="1"/>
  <c r="AC3169" i="10" s="1"/>
  <c r="J3170" i="10"/>
  <c r="Q3170" i="10"/>
  <c r="H3170" i="10"/>
  <c r="S3170" i="10" s="1"/>
  <c r="P3170" i="10"/>
  <c r="L3170" i="10"/>
  <c r="N3170" i="10"/>
  <c r="R3170" i="10"/>
  <c r="G3170" i="10" s="1"/>
  <c r="D3171" i="10"/>
  <c r="O3170" i="10"/>
  <c r="K3170" i="10"/>
  <c r="I3170" i="10"/>
  <c r="M3170" i="10"/>
  <c r="T3170" i="10" l="1"/>
  <c r="U3170" i="10" s="1"/>
  <c r="V3170" i="10" s="1"/>
  <c r="W3170" i="10" s="1"/>
  <c r="X3170" i="10" s="1"/>
  <c r="Y3170" i="10" s="1"/>
  <c r="Z3170" i="10" s="1"/>
  <c r="AA3170" i="10" s="1"/>
  <c r="AB3170" i="10" s="1"/>
  <c r="AC3170" i="10" s="1"/>
  <c r="N3171" i="10"/>
  <c r="K3171" i="10"/>
  <c r="H3171" i="10"/>
  <c r="S3171" i="10" s="1"/>
  <c r="L3171" i="10"/>
  <c r="Q3171" i="10"/>
  <c r="D3172" i="10"/>
  <c r="P3171" i="10"/>
  <c r="I3171" i="10"/>
  <c r="R3171" i="10"/>
  <c r="G3171" i="10" s="1"/>
  <c r="M3171" i="10"/>
  <c r="O3171" i="10"/>
  <c r="J3171" i="10"/>
  <c r="T3171" i="10" l="1"/>
  <c r="U3171" i="10" s="1"/>
  <c r="V3171" i="10" s="1"/>
  <c r="W3171" i="10" s="1"/>
  <c r="X3171" i="10" s="1"/>
  <c r="Y3171" i="10" s="1"/>
  <c r="Z3171" i="10" s="1"/>
  <c r="AA3171" i="10" s="1"/>
  <c r="AB3171" i="10" s="1"/>
  <c r="AC3171" i="10" s="1"/>
  <c r="P3172" i="10"/>
  <c r="R3172" i="10"/>
  <c r="G3172" i="10" s="1"/>
  <c r="H3172" i="10"/>
  <c r="S3172" i="10" s="1"/>
  <c r="L3172" i="10"/>
  <c r="I3172" i="10"/>
  <c r="D3173" i="10"/>
  <c r="O3172" i="10"/>
  <c r="Q3172" i="10"/>
  <c r="K3172" i="10"/>
  <c r="M3172" i="10"/>
  <c r="J3172" i="10"/>
  <c r="N3172" i="10"/>
  <c r="Q3173" i="10" l="1"/>
  <c r="H3173" i="10"/>
  <c r="S3173" i="10" s="1"/>
  <c r="D3174" i="10"/>
  <c r="N3173" i="10"/>
  <c r="P3173" i="10"/>
  <c r="I3173" i="10"/>
  <c r="K3173" i="10"/>
  <c r="J3173" i="10"/>
  <c r="L3173" i="10"/>
  <c r="O3173" i="10"/>
  <c r="M3173" i="10"/>
  <c r="R3173" i="10"/>
  <c r="G3173" i="10" s="1"/>
  <c r="T3172" i="10"/>
  <c r="U3172" i="10" s="1"/>
  <c r="V3172" i="10" s="1"/>
  <c r="W3172" i="10" s="1"/>
  <c r="X3172" i="10" s="1"/>
  <c r="Y3172" i="10" s="1"/>
  <c r="Z3172" i="10" s="1"/>
  <c r="AA3172" i="10" s="1"/>
  <c r="AB3172" i="10" s="1"/>
  <c r="AC3172" i="10" s="1"/>
  <c r="N3174" i="10" l="1"/>
  <c r="P3174" i="10"/>
  <c r="I3174" i="10"/>
  <c r="Q3174" i="10"/>
  <c r="K3174" i="10"/>
  <c r="H3174" i="10"/>
  <c r="S3174" i="10" s="1"/>
  <c r="O3174" i="10"/>
  <c r="D3175" i="10"/>
  <c r="M3174" i="10"/>
  <c r="R3174" i="10"/>
  <c r="G3174" i="10" s="1"/>
  <c r="L3174" i="10"/>
  <c r="J3174" i="10"/>
  <c r="T3173" i="10"/>
  <c r="U3173" i="10" s="1"/>
  <c r="V3173" i="10" s="1"/>
  <c r="W3173" i="10" s="1"/>
  <c r="X3173" i="10" s="1"/>
  <c r="Y3173" i="10" s="1"/>
  <c r="Z3173" i="10" s="1"/>
  <c r="AA3173" i="10" s="1"/>
  <c r="AB3173" i="10" s="1"/>
  <c r="AC3173" i="10" s="1"/>
  <c r="T3174" i="10" l="1"/>
  <c r="U3174" i="10" s="1"/>
  <c r="V3174" i="10" s="1"/>
  <c r="W3174" i="10" s="1"/>
  <c r="X3174" i="10" s="1"/>
  <c r="Y3174" i="10" s="1"/>
  <c r="Z3174" i="10" s="1"/>
  <c r="AA3174" i="10" s="1"/>
  <c r="AB3174" i="10" s="1"/>
  <c r="AC3174" i="10" s="1"/>
  <c r="L3175" i="10"/>
  <c r="H3175" i="10"/>
  <c r="S3175" i="10" s="1"/>
  <c r="O3175" i="10"/>
  <c r="P3175" i="10"/>
  <c r="K3175" i="10"/>
  <c r="Q3175" i="10"/>
  <c r="J3175" i="10"/>
  <c r="R3175" i="10"/>
  <c r="G3175" i="10" s="1"/>
  <c r="N3175" i="10"/>
  <c r="D3176" i="10"/>
  <c r="M3175" i="10"/>
  <c r="I3175" i="10"/>
  <c r="Q3176" i="10" l="1"/>
  <c r="K3176" i="10"/>
  <c r="J3176" i="10"/>
  <c r="H3176" i="10"/>
  <c r="S3176" i="10" s="1"/>
  <c r="N3176" i="10"/>
  <c r="D3177" i="10"/>
  <c r="P3176" i="10"/>
  <c r="O3176" i="10"/>
  <c r="M3176" i="10"/>
  <c r="I3176" i="10"/>
  <c r="L3176" i="10"/>
  <c r="R3176" i="10"/>
  <c r="G3176" i="10" s="1"/>
  <c r="T3175" i="10"/>
  <c r="U3175" i="10" s="1"/>
  <c r="V3175" i="10" s="1"/>
  <c r="W3175" i="10" s="1"/>
  <c r="X3175" i="10" s="1"/>
  <c r="Y3175" i="10" s="1"/>
  <c r="Z3175" i="10" s="1"/>
  <c r="AA3175" i="10" s="1"/>
  <c r="AB3175" i="10" s="1"/>
  <c r="AC3175" i="10" s="1"/>
  <c r="M3177" i="10" l="1"/>
  <c r="H3177" i="10"/>
  <c r="S3177" i="10" s="1"/>
  <c r="R3177" i="10"/>
  <c r="G3177" i="10" s="1"/>
  <c r="I3177" i="10"/>
  <c r="N3177" i="10"/>
  <c r="P3177" i="10"/>
  <c r="O3177" i="10"/>
  <c r="K3177" i="10"/>
  <c r="D3178" i="10"/>
  <c r="Q3177" i="10"/>
  <c r="J3177" i="10"/>
  <c r="L3177" i="10"/>
  <c r="T3176" i="10"/>
  <c r="U3176" i="10" s="1"/>
  <c r="V3176" i="10" s="1"/>
  <c r="W3176" i="10" s="1"/>
  <c r="X3176" i="10" s="1"/>
  <c r="Y3176" i="10" s="1"/>
  <c r="Z3176" i="10" s="1"/>
  <c r="AA3176" i="10" s="1"/>
  <c r="AB3176" i="10" s="1"/>
  <c r="AC3176" i="10" s="1"/>
  <c r="I3178" i="10" l="1"/>
  <c r="O3178" i="10"/>
  <c r="H3178" i="10"/>
  <c r="S3178" i="10" s="1"/>
  <c r="R3178" i="10"/>
  <c r="G3178" i="10" s="1"/>
  <c r="P3178" i="10"/>
  <c r="Q3178" i="10"/>
  <c r="L3178" i="10"/>
  <c r="M3178" i="10"/>
  <c r="D3179" i="10"/>
  <c r="N3178" i="10"/>
  <c r="J3178" i="10"/>
  <c r="K3178" i="10"/>
  <c r="T3177" i="10"/>
  <c r="U3177" i="10" s="1"/>
  <c r="V3177" i="10" s="1"/>
  <c r="W3177" i="10" s="1"/>
  <c r="X3177" i="10" s="1"/>
  <c r="Y3177" i="10" s="1"/>
  <c r="Z3177" i="10" s="1"/>
  <c r="AA3177" i="10" s="1"/>
  <c r="AB3177" i="10" s="1"/>
  <c r="AC3177" i="10" s="1"/>
  <c r="T3178" i="10" l="1"/>
  <c r="U3178" i="10" s="1"/>
  <c r="V3178" i="10" s="1"/>
  <c r="W3178" i="10" s="1"/>
  <c r="X3178" i="10" s="1"/>
  <c r="Y3178" i="10" s="1"/>
  <c r="Z3178" i="10" s="1"/>
  <c r="AA3178" i="10" s="1"/>
  <c r="AB3178" i="10" s="1"/>
  <c r="AC3178" i="10" s="1"/>
  <c r="N3179" i="10"/>
  <c r="K3179" i="10"/>
  <c r="M3179" i="10"/>
  <c r="P3179" i="10"/>
  <c r="H3179" i="10"/>
  <c r="S3179" i="10" s="1"/>
  <c r="O3179" i="10"/>
  <c r="J3179" i="10"/>
  <c r="L3179" i="10"/>
  <c r="R3179" i="10"/>
  <c r="G3179" i="10" s="1"/>
  <c r="D3180" i="10"/>
  <c r="Q3179" i="10"/>
  <c r="I3179" i="10"/>
  <c r="T3179" i="10" l="1"/>
  <c r="U3179" i="10" s="1"/>
  <c r="V3179" i="10" s="1"/>
  <c r="W3179" i="10" s="1"/>
  <c r="X3179" i="10" s="1"/>
  <c r="Y3179" i="10" s="1"/>
  <c r="Z3179" i="10" s="1"/>
  <c r="AA3179" i="10" s="1"/>
  <c r="AB3179" i="10" s="1"/>
  <c r="AC3179" i="10" s="1"/>
  <c r="I3180" i="10"/>
  <c r="Q3180" i="10"/>
  <c r="O3180" i="10"/>
  <c r="K3180" i="10"/>
  <c r="R3180" i="10"/>
  <c r="G3180" i="10" s="1"/>
  <c r="D3181" i="10"/>
  <c r="L3180" i="10"/>
  <c r="N3180" i="10"/>
  <c r="H3180" i="10"/>
  <c r="S3180" i="10" s="1"/>
  <c r="M3180" i="10"/>
  <c r="P3180" i="10"/>
  <c r="J3180" i="10"/>
  <c r="T3180" i="10" l="1"/>
  <c r="U3180" i="10" s="1"/>
  <c r="V3180" i="10" s="1"/>
  <c r="W3180" i="10" s="1"/>
  <c r="X3180" i="10" s="1"/>
  <c r="Y3180" i="10" s="1"/>
  <c r="Z3180" i="10" s="1"/>
  <c r="AA3180" i="10" s="1"/>
  <c r="AB3180" i="10" s="1"/>
  <c r="AC3180" i="10" s="1"/>
  <c r="P3181" i="10"/>
  <c r="H3181" i="10"/>
  <c r="S3181" i="10" s="1"/>
  <c r="M3181" i="10"/>
  <c r="D3182" i="10"/>
  <c r="J3181" i="10"/>
  <c r="L3181" i="10"/>
  <c r="K3181" i="10"/>
  <c r="O3181" i="10"/>
  <c r="Q3181" i="10"/>
  <c r="I3181" i="10"/>
  <c r="R3181" i="10"/>
  <c r="G3181" i="10" s="1"/>
  <c r="N3181" i="10"/>
  <c r="T3181" i="10" l="1"/>
  <c r="U3181" i="10" s="1"/>
  <c r="V3181" i="10" s="1"/>
  <c r="W3181" i="10" s="1"/>
  <c r="X3181" i="10" s="1"/>
  <c r="Y3181" i="10" s="1"/>
  <c r="Z3181" i="10" s="1"/>
  <c r="AA3181" i="10" s="1"/>
  <c r="AB3181" i="10" s="1"/>
  <c r="AC3181" i="10" s="1"/>
  <c r="N3182" i="10"/>
  <c r="I3182" i="10"/>
  <c r="R3182" i="10"/>
  <c r="G3182" i="10" s="1"/>
  <c r="O3182" i="10"/>
  <c r="L3182" i="10"/>
  <c r="K3182" i="10"/>
  <c r="P3182" i="10"/>
  <c r="D3183" i="10"/>
  <c r="Q3182" i="10"/>
  <c r="J3182" i="10"/>
  <c r="H3182" i="10"/>
  <c r="S3182" i="10" s="1"/>
  <c r="M3182" i="10"/>
  <c r="T3182" i="10" l="1"/>
  <c r="U3182" i="10" s="1"/>
  <c r="V3182" i="10" s="1"/>
  <c r="W3182" i="10" s="1"/>
  <c r="X3182" i="10" s="1"/>
  <c r="Y3182" i="10" s="1"/>
  <c r="Z3182" i="10" s="1"/>
  <c r="AA3182" i="10" s="1"/>
  <c r="AB3182" i="10" s="1"/>
  <c r="AC3182" i="10" s="1"/>
  <c r="R3183" i="10"/>
  <c r="G3183" i="10" s="1"/>
  <c r="J3183" i="10"/>
  <c r="L3183" i="10"/>
  <c r="O3183" i="10"/>
  <c r="M3183" i="10"/>
  <c r="N3183" i="10"/>
  <c r="D3184" i="10"/>
  <c r="K3183" i="10"/>
  <c r="Q3183" i="10"/>
  <c r="I3183" i="10"/>
  <c r="H3183" i="10"/>
  <c r="S3183" i="10" s="1"/>
  <c r="P3183" i="10"/>
  <c r="R3184" i="10" l="1"/>
  <c r="G3184" i="10" s="1"/>
  <c r="J3184" i="10"/>
  <c r="P3184" i="10"/>
  <c r="L3184" i="10"/>
  <c r="I3184" i="10"/>
  <c r="Q3184" i="10"/>
  <c r="M3184" i="10"/>
  <c r="D3185" i="10"/>
  <c r="H3184" i="10"/>
  <c r="S3184" i="10" s="1"/>
  <c r="O3184" i="10"/>
  <c r="K3184" i="10"/>
  <c r="N3184" i="10"/>
  <c r="T3183" i="10"/>
  <c r="U3183" i="10" s="1"/>
  <c r="V3183" i="10" s="1"/>
  <c r="W3183" i="10" s="1"/>
  <c r="X3183" i="10" s="1"/>
  <c r="Y3183" i="10" s="1"/>
  <c r="Z3183" i="10" s="1"/>
  <c r="AA3183" i="10" s="1"/>
  <c r="AB3183" i="10" s="1"/>
  <c r="AC3183" i="10" s="1"/>
  <c r="T3184" i="10" l="1"/>
  <c r="U3184" i="10" s="1"/>
  <c r="V3184" i="10" s="1"/>
  <c r="W3184" i="10" s="1"/>
  <c r="X3184" i="10" s="1"/>
  <c r="Y3184" i="10" s="1"/>
  <c r="Z3184" i="10" s="1"/>
  <c r="AA3184" i="10" s="1"/>
  <c r="AB3184" i="10" s="1"/>
  <c r="AC3184" i="10" s="1"/>
  <c r="K3185" i="10"/>
  <c r="N3185" i="10"/>
  <c r="H3185" i="10"/>
  <c r="S3185" i="10" s="1"/>
  <c r="L3185" i="10"/>
  <c r="I3185" i="10"/>
  <c r="D3186" i="10"/>
  <c r="O3185" i="10"/>
  <c r="P3185" i="10"/>
  <c r="J3185" i="10"/>
  <c r="Q3185" i="10"/>
  <c r="M3185" i="10"/>
  <c r="R3185" i="10"/>
  <c r="G3185" i="10" s="1"/>
  <c r="T3185" i="10" l="1"/>
  <c r="U3185" i="10" s="1"/>
  <c r="V3185" i="10" s="1"/>
  <c r="W3185" i="10" s="1"/>
  <c r="X3185" i="10" s="1"/>
  <c r="Y3185" i="10" s="1"/>
  <c r="Z3185" i="10" s="1"/>
  <c r="AA3185" i="10" s="1"/>
  <c r="AB3185" i="10" s="1"/>
  <c r="AC3185" i="10" s="1"/>
  <c r="N3186" i="10"/>
  <c r="O3186" i="10"/>
  <c r="M3186" i="10"/>
  <c r="H3186" i="10"/>
  <c r="S3186" i="10" s="1"/>
  <c r="R3186" i="10"/>
  <c r="G3186" i="10" s="1"/>
  <c r="I3186" i="10"/>
  <c r="L3186" i="10"/>
  <c r="P3186" i="10"/>
  <c r="D3187" i="10"/>
  <c r="Q3186" i="10"/>
  <c r="K3186" i="10"/>
  <c r="J3186" i="10"/>
  <c r="I3187" i="10" l="1"/>
  <c r="P3187" i="10"/>
  <c r="L3187" i="10"/>
  <c r="N3187" i="10"/>
  <c r="R3187" i="10"/>
  <c r="G3187" i="10" s="1"/>
  <c r="M3187" i="10"/>
  <c r="O3187" i="10"/>
  <c r="H3187" i="10"/>
  <c r="S3187" i="10" s="1"/>
  <c r="K3187" i="10"/>
  <c r="J3187" i="10"/>
  <c r="Q3187" i="10"/>
  <c r="D3188" i="10"/>
  <c r="T3186" i="10"/>
  <c r="U3186" i="10" s="1"/>
  <c r="V3186" i="10" s="1"/>
  <c r="W3186" i="10" s="1"/>
  <c r="X3186" i="10" s="1"/>
  <c r="Y3186" i="10" s="1"/>
  <c r="Z3186" i="10" s="1"/>
  <c r="AA3186" i="10" s="1"/>
  <c r="AB3186" i="10" s="1"/>
  <c r="AC3186" i="10" s="1"/>
  <c r="T3187" i="10" l="1"/>
  <c r="U3187" i="10" s="1"/>
  <c r="V3187" i="10" s="1"/>
  <c r="W3187" i="10" s="1"/>
  <c r="X3187" i="10" s="1"/>
  <c r="Y3187" i="10" s="1"/>
  <c r="Z3187" i="10" s="1"/>
  <c r="AA3187" i="10" s="1"/>
  <c r="AB3187" i="10" s="1"/>
  <c r="AC3187" i="10" s="1"/>
  <c r="N3188" i="10"/>
  <c r="K3188" i="10"/>
  <c r="Q3188" i="10"/>
  <c r="L3188" i="10"/>
  <c r="I3188" i="10"/>
  <c r="O3188" i="10"/>
  <c r="D3189" i="10"/>
  <c r="M3188" i="10"/>
  <c r="R3188" i="10"/>
  <c r="G3188" i="10" s="1"/>
  <c r="P3188" i="10"/>
  <c r="H3188" i="10"/>
  <c r="S3188" i="10" s="1"/>
  <c r="J3188" i="10"/>
  <c r="T3188" i="10" l="1"/>
  <c r="U3188" i="10" s="1"/>
  <c r="V3188" i="10" s="1"/>
  <c r="W3188" i="10" s="1"/>
  <c r="X3188" i="10" s="1"/>
  <c r="Y3188" i="10" s="1"/>
  <c r="Z3188" i="10" s="1"/>
  <c r="AA3188" i="10" s="1"/>
  <c r="AB3188" i="10" s="1"/>
  <c r="AC3188" i="10" s="1"/>
  <c r="P3189" i="10"/>
  <c r="Q3189" i="10"/>
  <c r="R3189" i="10"/>
  <c r="G3189" i="10" s="1"/>
  <c r="H3189" i="10"/>
  <c r="S3189" i="10" s="1"/>
  <c r="I3189" i="10"/>
  <c r="J3189" i="10"/>
  <c r="K3189" i="10"/>
  <c r="D3190" i="10"/>
  <c r="N3189" i="10"/>
  <c r="M3189" i="10"/>
  <c r="O3189" i="10"/>
  <c r="L3189" i="10"/>
  <c r="N3190" i="10" l="1"/>
  <c r="P3190" i="10"/>
  <c r="R3190" i="10"/>
  <c r="G3190" i="10" s="1"/>
  <c r="I3190" i="10"/>
  <c r="Q3190" i="10"/>
  <c r="O3190" i="10"/>
  <c r="M3190" i="10"/>
  <c r="J3190" i="10"/>
  <c r="L3190" i="10"/>
  <c r="H3190" i="10"/>
  <c r="S3190" i="10" s="1"/>
  <c r="D3191" i="10"/>
  <c r="K3190" i="10"/>
  <c r="T3189" i="10"/>
  <c r="U3189" i="10" s="1"/>
  <c r="V3189" i="10" s="1"/>
  <c r="W3189" i="10" s="1"/>
  <c r="X3189" i="10" s="1"/>
  <c r="Y3189" i="10" s="1"/>
  <c r="Z3189" i="10" s="1"/>
  <c r="AA3189" i="10" s="1"/>
  <c r="AB3189" i="10" s="1"/>
  <c r="AC3189" i="10" s="1"/>
  <c r="O3191" i="10" l="1"/>
  <c r="R3191" i="10"/>
  <c r="G3191" i="10" s="1"/>
  <c r="L3191" i="10"/>
  <c r="P3191" i="10"/>
  <c r="H3191" i="10"/>
  <c r="S3191" i="10" s="1"/>
  <c r="K3191" i="10"/>
  <c r="D3192" i="10"/>
  <c r="M3191" i="10"/>
  <c r="Q3191" i="10"/>
  <c r="J3191" i="10"/>
  <c r="N3191" i="10"/>
  <c r="I3191" i="10"/>
  <c r="T3190" i="10"/>
  <c r="U3190" i="10" s="1"/>
  <c r="V3190" i="10" s="1"/>
  <c r="W3190" i="10" s="1"/>
  <c r="X3190" i="10" s="1"/>
  <c r="Y3190" i="10" s="1"/>
  <c r="Z3190" i="10" s="1"/>
  <c r="AA3190" i="10" s="1"/>
  <c r="AB3190" i="10" s="1"/>
  <c r="AC3190" i="10" s="1"/>
  <c r="T3191" i="10" l="1"/>
  <c r="U3191" i="10" s="1"/>
  <c r="V3191" i="10" s="1"/>
  <c r="W3191" i="10" s="1"/>
  <c r="X3191" i="10" s="1"/>
  <c r="Y3191" i="10" s="1"/>
  <c r="Z3191" i="10" s="1"/>
  <c r="AA3191" i="10" s="1"/>
  <c r="AB3191" i="10" s="1"/>
  <c r="AC3191" i="10" s="1"/>
  <c r="K3192" i="10"/>
  <c r="D3193" i="10"/>
  <c r="N3192" i="10"/>
  <c r="I3192" i="10"/>
  <c r="J3192" i="10"/>
  <c r="L3192" i="10"/>
  <c r="O3192" i="10"/>
  <c r="P3192" i="10"/>
  <c r="H3192" i="10"/>
  <c r="S3192" i="10" s="1"/>
  <c r="Q3192" i="10"/>
  <c r="R3192" i="10"/>
  <c r="G3192" i="10" s="1"/>
  <c r="M3192" i="10"/>
  <c r="T3192" i="10" l="1"/>
  <c r="U3192" i="10" s="1"/>
  <c r="V3192" i="10" s="1"/>
  <c r="W3192" i="10" s="1"/>
  <c r="X3192" i="10" s="1"/>
  <c r="Y3192" i="10" s="1"/>
  <c r="Z3192" i="10" s="1"/>
  <c r="AA3192" i="10" s="1"/>
  <c r="AB3192" i="10" s="1"/>
  <c r="AC3192" i="10" s="1"/>
  <c r="N3193" i="10"/>
  <c r="Q3193" i="10"/>
  <c r="P3193" i="10"/>
  <c r="M3193" i="10"/>
  <c r="O3193" i="10"/>
  <c r="D3194" i="10"/>
  <c r="I3193" i="10"/>
  <c r="H3193" i="10"/>
  <c r="S3193" i="10" s="1"/>
  <c r="J3193" i="10"/>
  <c r="L3193" i="10"/>
  <c r="R3193" i="10"/>
  <c r="G3193" i="10" s="1"/>
  <c r="K3193" i="10"/>
  <c r="T3193" i="10" l="1"/>
  <c r="U3193" i="10" s="1"/>
  <c r="V3193" i="10" s="1"/>
  <c r="W3193" i="10" s="1"/>
  <c r="X3193" i="10" s="1"/>
  <c r="Y3193" i="10" s="1"/>
  <c r="Z3193" i="10" s="1"/>
  <c r="AA3193" i="10" s="1"/>
  <c r="AB3193" i="10" s="1"/>
  <c r="AC3193" i="10" s="1"/>
  <c r="M3194" i="10"/>
  <c r="D3195" i="10"/>
  <c r="J3194" i="10"/>
  <c r="H3194" i="10"/>
  <c r="S3194" i="10" s="1"/>
  <c r="P3194" i="10"/>
  <c r="O3194" i="10"/>
  <c r="L3194" i="10"/>
  <c r="N3194" i="10"/>
  <c r="I3194" i="10"/>
  <c r="K3194" i="10"/>
  <c r="R3194" i="10"/>
  <c r="G3194" i="10" s="1"/>
  <c r="Q3194" i="10"/>
  <c r="T3194" i="10" l="1"/>
  <c r="U3194" i="10" s="1"/>
  <c r="V3194" i="10" s="1"/>
  <c r="W3194" i="10" s="1"/>
  <c r="X3194" i="10" s="1"/>
  <c r="Y3194" i="10" s="1"/>
  <c r="Z3194" i="10" s="1"/>
  <c r="AA3194" i="10" s="1"/>
  <c r="AB3194" i="10" s="1"/>
  <c r="AC3194" i="10" s="1"/>
  <c r="R3195" i="10"/>
  <c r="G3195" i="10" s="1"/>
  <c r="Q3195" i="10"/>
  <c r="K3195" i="10"/>
  <c r="I3195" i="10"/>
  <c r="J3195" i="10"/>
  <c r="H3195" i="10"/>
  <c r="S3195" i="10" s="1"/>
  <c r="P3195" i="10"/>
  <c r="L3195" i="10"/>
  <c r="O3195" i="10"/>
  <c r="N3195" i="10"/>
  <c r="M3195" i="10"/>
  <c r="D3196" i="10"/>
  <c r="J3196" i="10" l="1"/>
  <c r="I3196" i="10"/>
  <c r="M3196" i="10"/>
  <c r="N3196" i="10"/>
  <c r="H3196" i="10"/>
  <c r="S3196" i="10" s="1"/>
  <c r="O3196" i="10"/>
  <c r="Q3196" i="10"/>
  <c r="K3196" i="10"/>
  <c r="P3196" i="10"/>
  <c r="D3197" i="10"/>
  <c r="L3196" i="10"/>
  <c r="R3196" i="10"/>
  <c r="G3196" i="10" s="1"/>
  <c r="T3195" i="10"/>
  <c r="U3195" i="10" s="1"/>
  <c r="V3195" i="10" s="1"/>
  <c r="W3195" i="10" s="1"/>
  <c r="X3195" i="10" s="1"/>
  <c r="Y3195" i="10" s="1"/>
  <c r="Z3195" i="10" s="1"/>
  <c r="AA3195" i="10" s="1"/>
  <c r="AB3195" i="10" s="1"/>
  <c r="AC3195" i="10" s="1"/>
  <c r="T3196" i="10" l="1"/>
  <c r="U3196" i="10" s="1"/>
  <c r="V3196" i="10" s="1"/>
  <c r="W3196" i="10" s="1"/>
  <c r="X3196" i="10" s="1"/>
  <c r="Y3196" i="10" s="1"/>
  <c r="Z3196" i="10" s="1"/>
  <c r="AA3196" i="10" s="1"/>
  <c r="AB3196" i="10" s="1"/>
  <c r="AC3196" i="10" s="1"/>
  <c r="M3197" i="10"/>
  <c r="Q3197" i="10"/>
  <c r="L3197" i="10"/>
  <c r="H3197" i="10"/>
  <c r="S3197" i="10" s="1"/>
  <c r="P3197" i="10"/>
  <c r="O3197" i="10"/>
  <c r="K3197" i="10"/>
  <c r="N3197" i="10"/>
  <c r="D3198" i="10"/>
  <c r="J3197" i="10"/>
  <c r="R3197" i="10"/>
  <c r="G3197" i="10" s="1"/>
  <c r="I3197" i="10"/>
  <c r="T3197" i="10" l="1"/>
  <c r="U3197" i="10" s="1"/>
  <c r="V3197" i="10" s="1"/>
  <c r="W3197" i="10" s="1"/>
  <c r="X3197" i="10" s="1"/>
  <c r="Y3197" i="10" s="1"/>
  <c r="Z3197" i="10" s="1"/>
  <c r="AA3197" i="10" s="1"/>
  <c r="AB3197" i="10" s="1"/>
  <c r="AC3197" i="10" s="1"/>
  <c r="L3198" i="10"/>
  <c r="D3199" i="10"/>
  <c r="R3198" i="10"/>
  <c r="G3198" i="10" s="1"/>
  <c r="O3198" i="10"/>
  <c r="J3198" i="10"/>
  <c r="Q3198" i="10"/>
  <c r="H3198" i="10"/>
  <c r="S3198" i="10" s="1"/>
  <c r="P3198" i="10"/>
  <c r="I3198" i="10"/>
  <c r="K3198" i="10"/>
  <c r="N3198" i="10"/>
  <c r="M3198" i="10"/>
  <c r="J3199" i="10" l="1"/>
  <c r="R3199" i="10"/>
  <c r="G3199" i="10" s="1"/>
  <c r="O3199" i="10"/>
  <c r="D3200" i="10"/>
  <c r="P3199" i="10"/>
  <c r="K3199" i="10"/>
  <c r="H3199" i="10"/>
  <c r="S3199" i="10" s="1"/>
  <c r="N3199" i="10"/>
  <c r="M3199" i="10"/>
  <c r="L3199" i="10"/>
  <c r="Q3199" i="10"/>
  <c r="I3199" i="10"/>
  <c r="T3198" i="10"/>
  <c r="U3198" i="10" s="1"/>
  <c r="V3198" i="10" s="1"/>
  <c r="W3198" i="10" s="1"/>
  <c r="X3198" i="10" s="1"/>
  <c r="Y3198" i="10" s="1"/>
  <c r="Z3198" i="10" s="1"/>
  <c r="AA3198" i="10" s="1"/>
  <c r="AB3198" i="10" s="1"/>
  <c r="AC3198" i="10" s="1"/>
  <c r="T3199" i="10" l="1"/>
  <c r="U3199" i="10" s="1"/>
  <c r="V3199" i="10" s="1"/>
  <c r="W3199" i="10" s="1"/>
  <c r="X3199" i="10" s="1"/>
  <c r="Y3199" i="10" s="1"/>
  <c r="Z3199" i="10" s="1"/>
  <c r="AA3199" i="10" s="1"/>
  <c r="AB3199" i="10" s="1"/>
  <c r="AC3199" i="10" s="1"/>
  <c r="H3200" i="10"/>
  <c r="S3200" i="10" s="1"/>
  <c r="O3200" i="10"/>
  <c r="K3200" i="10"/>
  <c r="P3200" i="10"/>
  <c r="Q3200" i="10"/>
  <c r="L3200" i="10"/>
  <c r="R3200" i="10"/>
  <c r="G3200" i="10" s="1"/>
  <c r="N3200" i="10"/>
  <c r="I3200" i="10"/>
  <c r="M3200" i="10"/>
  <c r="D3201" i="10"/>
  <c r="J3200" i="10"/>
  <c r="T3200" i="10" l="1"/>
  <c r="U3200" i="10" s="1"/>
  <c r="V3200" i="10" s="1"/>
  <c r="W3200" i="10" s="1"/>
  <c r="X3200" i="10" s="1"/>
  <c r="Y3200" i="10" s="1"/>
  <c r="Z3200" i="10" s="1"/>
  <c r="AA3200" i="10" s="1"/>
  <c r="AB3200" i="10" s="1"/>
  <c r="AC3200" i="10" s="1"/>
  <c r="P3201" i="10"/>
  <c r="N3201" i="10"/>
  <c r="Q3201" i="10"/>
  <c r="R3201" i="10"/>
  <c r="G3201" i="10" s="1"/>
  <c r="K3201" i="10"/>
  <c r="D3202" i="10"/>
  <c r="J3201" i="10"/>
  <c r="L3201" i="10"/>
  <c r="M3201" i="10"/>
  <c r="O3201" i="10"/>
  <c r="H3201" i="10"/>
  <c r="S3201" i="10" s="1"/>
  <c r="I3201" i="10"/>
  <c r="L3202" i="10" l="1"/>
  <c r="O3202" i="10"/>
  <c r="H3202" i="10"/>
  <c r="S3202" i="10" s="1"/>
  <c r="Q3202" i="10"/>
  <c r="D3203" i="10"/>
  <c r="P3202" i="10"/>
  <c r="K3202" i="10"/>
  <c r="R3202" i="10"/>
  <c r="G3202" i="10" s="1"/>
  <c r="N3202" i="10"/>
  <c r="J3202" i="10"/>
  <c r="M3202" i="10"/>
  <c r="I3202" i="10"/>
  <c r="T3201" i="10"/>
  <c r="U3201" i="10" s="1"/>
  <c r="V3201" i="10" s="1"/>
  <c r="W3201" i="10" s="1"/>
  <c r="X3201" i="10" s="1"/>
  <c r="Y3201" i="10" s="1"/>
  <c r="Z3201" i="10" s="1"/>
  <c r="AA3201" i="10" s="1"/>
  <c r="AB3201" i="10" s="1"/>
  <c r="AC3201" i="10" s="1"/>
  <c r="R3203" i="10" l="1"/>
  <c r="G3203" i="10" s="1"/>
  <c r="M3203" i="10"/>
  <c r="J3203" i="10"/>
  <c r="N3203" i="10"/>
  <c r="L3203" i="10"/>
  <c r="H3203" i="10"/>
  <c r="S3203" i="10" s="1"/>
  <c r="Q3203" i="10"/>
  <c r="D3204" i="10"/>
  <c r="P3203" i="10"/>
  <c r="K3203" i="10"/>
  <c r="O3203" i="10"/>
  <c r="I3203" i="10"/>
  <c r="T3202" i="10"/>
  <c r="U3202" i="10" s="1"/>
  <c r="V3202" i="10" s="1"/>
  <c r="W3202" i="10" s="1"/>
  <c r="X3202" i="10" s="1"/>
  <c r="Y3202" i="10" s="1"/>
  <c r="Z3202" i="10" s="1"/>
  <c r="AA3202" i="10" s="1"/>
  <c r="AB3202" i="10" s="1"/>
  <c r="AC3202" i="10" s="1"/>
  <c r="T3203" i="10" l="1"/>
  <c r="U3203" i="10" s="1"/>
  <c r="V3203" i="10" s="1"/>
  <c r="W3203" i="10" s="1"/>
  <c r="X3203" i="10" s="1"/>
  <c r="Y3203" i="10" s="1"/>
  <c r="Z3203" i="10" s="1"/>
  <c r="AA3203" i="10" s="1"/>
  <c r="AB3203" i="10" s="1"/>
  <c r="AC3203" i="10" s="1"/>
  <c r="O3204" i="10"/>
  <c r="P3204" i="10"/>
  <c r="I3204" i="10"/>
  <c r="Q3204" i="10"/>
  <c r="M3204" i="10"/>
  <c r="J3204" i="10"/>
  <c r="D3205" i="10"/>
  <c r="L3204" i="10"/>
  <c r="K3204" i="10"/>
  <c r="N3204" i="10"/>
  <c r="H3204" i="10"/>
  <c r="S3204" i="10" s="1"/>
  <c r="R3204" i="10"/>
  <c r="G3204" i="10" s="1"/>
  <c r="T3204" i="10" l="1"/>
  <c r="U3204" i="10" s="1"/>
  <c r="V3204" i="10" s="1"/>
  <c r="W3204" i="10" s="1"/>
  <c r="X3204" i="10" s="1"/>
  <c r="Y3204" i="10" s="1"/>
  <c r="Z3204" i="10" s="1"/>
  <c r="AA3204" i="10" s="1"/>
  <c r="AB3204" i="10" s="1"/>
  <c r="AC3204" i="10" s="1"/>
  <c r="R3205" i="10"/>
  <c r="G3205" i="10" s="1"/>
  <c r="I3205" i="10"/>
  <c r="N3205" i="10"/>
  <c r="K3205" i="10"/>
  <c r="J3205" i="10"/>
  <c r="H3205" i="10"/>
  <c r="S3205" i="10" s="1"/>
  <c r="M3205" i="10"/>
  <c r="Q3205" i="10"/>
  <c r="L3205" i="10"/>
  <c r="D3206" i="10"/>
  <c r="O3205" i="10"/>
  <c r="P3205" i="10"/>
  <c r="M3206" i="10" l="1"/>
  <c r="P3206" i="10"/>
  <c r="J3206" i="10"/>
  <c r="N3206" i="10"/>
  <c r="R3206" i="10"/>
  <c r="G3206" i="10" s="1"/>
  <c r="K3206" i="10"/>
  <c r="H3206" i="10"/>
  <c r="S3206" i="10" s="1"/>
  <c r="L3206" i="10"/>
  <c r="D3207" i="10"/>
  <c r="O3206" i="10"/>
  <c r="I3206" i="10"/>
  <c r="Q3206" i="10"/>
  <c r="T3205" i="10"/>
  <c r="U3205" i="10" s="1"/>
  <c r="V3205" i="10" s="1"/>
  <c r="W3205" i="10" s="1"/>
  <c r="X3205" i="10" s="1"/>
  <c r="Y3205" i="10" s="1"/>
  <c r="Z3205" i="10" s="1"/>
  <c r="AA3205" i="10" s="1"/>
  <c r="AB3205" i="10" s="1"/>
  <c r="AC3205" i="10" s="1"/>
  <c r="T3206" i="10" l="1"/>
  <c r="U3206" i="10" s="1"/>
  <c r="V3206" i="10" s="1"/>
  <c r="W3206" i="10" s="1"/>
  <c r="X3206" i="10" s="1"/>
  <c r="Y3206" i="10" s="1"/>
  <c r="Z3206" i="10" s="1"/>
  <c r="AA3206" i="10" s="1"/>
  <c r="AB3206" i="10" s="1"/>
  <c r="AC3206" i="10" s="1"/>
  <c r="O3207" i="10"/>
  <c r="M3207" i="10"/>
  <c r="H3207" i="10"/>
  <c r="S3207" i="10" s="1"/>
  <c r="P3207" i="10"/>
  <c r="R3207" i="10"/>
  <c r="G3207" i="10" s="1"/>
  <c r="I3207" i="10"/>
  <c r="L3207" i="10"/>
  <c r="K3207" i="10"/>
  <c r="D3208" i="10"/>
  <c r="Q3207" i="10"/>
  <c r="N3207" i="10"/>
  <c r="J3207" i="10"/>
  <c r="T3207" i="10" l="1"/>
  <c r="U3207" i="10" s="1"/>
  <c r="V3207" i="10" s="1"/>
  <c r="W3207" i="10" s="1"/>
  <c r="X3207" i="10" s="1"/>
  <c r="Y3207" i="10" s="1"/>
  <c r="Z3207" i="10" s="1"/>
  <c r="AA3207" i="10" s="1"/>
  <c r="AB3207" i="10" s="1"/>
  <c r="AC3207" i="10" s="1"/>
  <c r="P3208" i="10"/>
  <c r="I3208" i="10"/>
  <c r="K3208" i="10"/>
  <c r="R3208" i="10"/>
  <c r="G3208" i="10" s="1"/>
  <c r="O3208" i="10"/>
  <c r="H3208" i="10"/>
  <c r="S3208" i="10" s="1"/>
  <c r="J3208" i="10"/>
  <c r="Q3208" i="10"/>
  <c r="N3208" i="10"/>
  <c r="L3208" i="10"/>
  <c r="D3209" i="10"/>
  <c r="M3208" i="10"/>
  <c r="T3208" i="10" l="1"/>
  <c r="U3208" i="10" s="1"/>
  <c r="V3208" i="10" s="1"/>
  <c r="W3208" i="10" s="1"/>
  <c r="X3208" i="10" s="1"/>
  <c r="Y3208" i="10" s="1"/>
  <c r="Z3208" i="10" s="1"/>
  <c r="AA3208" i="10" s="1"/>
  <c r="AB3208" i="10" s="1"/>
  <c r="AC3208" i="10" s="1"/>
  <c r="R3209" i="10"/>
  <c r="G3209" i="10" s="1"/>
  <c r="J3209" i="10"/>
  <c r="N3209" i="10"/>
  <c r="I3209" i="10"/>
  <c r="O3209" i="10"/>
  <c r="M3209" i="10"/>
  <c r="L3209" i="10"/>
  <c r="K3209" i="10"/>
  <c r="H3209" i="10"/>
  <c r="S3209" i="10" s="1"/>
  <c r="Q3209" i="10"/>
  <c r="D3210" i="10"/>
  <c r="P3209" i="10"/>
  <c r="R3210" i="10" l="1"/>
  <c r="G3210" i="10" s="1"/>
  <c r="N3210" i="10"/>
  <c r="I3210" i="10"/>
  <c r="L3210" i="10"/>
  <c r="H3210" i="10"/>
  <c r="S3210" i="10" s="1"/>
  <c r="J3210" i="10"/>
  <c r="P3210" i="10"/>
  <c r="Q3210" i="10"/>
  <c r="D3211" i="10"/>
  <c r="M3210" i="10"/>
  <c r="K3210" i="10"/>
  <c r="O3210" i="10"/>
  <c r="T3209" i="10"/>
  <c r="U3209" i="10" s="1"/>
  <c r="V3209" i="10" s="1"/>
  <c r="W3209" i="10" s="1"/>
  <c r="X3209" i="10" s="1"/>
  <c r="Y3209" i="10" s="1"/>
  <c r="Z3209" i="10" s="1"/>
  <c r="AA3209" i="10" s="1"/>
  <c r="AB3209" i="10" s="1"/>
  <c r="AC3209" i="10" s="1"/>
  <c r="T3210" i="10" l="1"/>
  <c r="U3210" i="10" s="1"/>
  <c r="V3210" i="10" s="1"/>
  <c r="W3210" i="10" s="1"/>
  <c r="X3210" i="10" s="1"/>
  <c r="Y3210" i="10" s="1"/>
  <c r="Z3210" i="10" s="1"/>
  <c r="AA3210" i="10" s="1"/>
  <c r="AB3210" i="10" s="1"/>
  <c r="AC3210" i="10" s="1"/>
  <c r="Q3211" i="10"/>
  <c r="P3211" i="10"/>
  <c r="N3211" i="10"/>
  <c r="D3212" i="10"/>
  <c r="M3211" i="10"/>
  <c r="K3211" i="10"/>
  <c r="I3211" i="10"/>
  <c r="H3211" i="10"/>
  <c r="S3211" i="10" s="1"/>
  <c r="R3211" i="10"/>
  <c r="G3211" i="10" s="1"/>
  <c r="J3211" i="10"/>
  <c r="O3211" i="10"/>
  <c r="L3211" i="10"/>
  <c r="R3212" i="10" l="1"/>
  <c r="G3212" i="10" s="1"/>
  <c r="M3212" i="10"/>
  <c r="Q3212" i="10"/>
  <c r="P3212" i="10"/>
  <c r="H3212" i="10"/>
  <c r="S3212" i="10" s="1"/>
  <c r="D3213" i="10"/>
  <c r="K3212" i="10"/>
  <c r="J3212" i="10"/>
  <c r="I3212" i="10"/>
  <c r="N3212" i="10"/>
  <c r="O3212" i="10"/>
  <c r="L3212" i="10"/>
  <c r="T3211" i="10"/>
  <c r="U3211" i="10" s="1"/>
  <c r="V3211" i="10" s="1"/>
  <c r="W3211" i="10" s="1"/>
  <c r="X3211" i="10" s="1"/>
  <c r="Y3211" i="10" s="1"/>
  <c r="Z3211" i="10" s="1"/>
  <c r="AA3211" i="10" s="1"/>
  <c r="AB3211" i="10" s="1"/>
  <c r="AC3211" i="10" s="1"/>
  <c r="Q3213" i="10" l="1"/>
  <c r="O3213" i="10"/>
  <c r="K3213" i="10"/>
  <c r="I3213" i="10"/>
  <c r="P3213" i="10"/>
  <c r="N3213" i="10"/>
  <c r="D3214" i="10"/>
  <c r="J3213" i="10"/>
  <c r="M3213" i="10"/>
  <c r="H3213" i="10"/>
  <c r="S3213" i="10" s="1"/>
  <c r="R3213" i="10"/>
  <c r="G3213" i="10" s="1"/>
  <c r="L3213" i="10"/>
  <c r="T3212" i="10"/>
  <c r="U3212" i="10" s="1"/>
  <c r="V3212" i="10" s="1"/>
  <c r="W3212" i="10" s="1"/>
  <c r="X3212" i="10" s="1"/>
  <c r="Y3212" i="10" s="1"/>
  <c r="Z3212" i="10" s="1"/>
  <c r="AA3212" i="10" s="1"/>
  <c r="AB3212" i="10" s="1"/>
  <c r="AC3212" i="10" s="1"/>
  <c r="H3214" i="10" l="1"/>
  <c r="S3214" i="10" s="1"/>
  <c r="J3214" i="10"/>
  <c r="I3214" i="10"/>
  <c r="M3214" i="10"/>
  <c r="P3214" i="10"/>
  <c r="O3214" i="10"/>
  <c r="K3214" i="10"/>
  <c r="R3214" i="10"/>
  <c r="G3214" i="10" s="1"/>
  <c r="L3214" i="10"/>
  <c r="Q3214" i="10"/>
  <c r="D3215" i="10"/>
  <c r="N3214" i="10"/>
  <c r="T3213" i="10"/>
  <c r="U3213" i="10" s="1"/>
  <c r="V3213" i="10" s="1"/>
  <c r="W3213" i="10" s="1"/>
  <c r="X3213" i="10" s="1"/>
  <c r="Y3213" i="10" s="1"/>
  <c r="Z3213" i="10" s="1"/>
  <c r="AA3213" i="10" s="1"/>
  <c r="AB3213" i="10" s="1"/>
  <c r="AC3213" i="10" s="1"/>
  <c r="K3215" i="10" l="1"/>
  <c r="O3215" i="10"/>
  <c r="R3215" i="10"/>
  <c r="G3215" i="10" s="1"/>
  <c r="P3215" i="10"/>
  <c r="H3215" i="10"/>
  <c r="S3215" i="10" s="1"/>
  <c r="Q3215" i="10"/>
  <c r="D3216" i="10"/>
  <c r="M3215" i="10"/>
  <c r="L3215" i="10"/>
  <c r="N3215" i="10"/>
  <c r="I3215" i="10"/>
  <c r="J3215" i="10"/>
  <c r="T3214" i="10"/>
  <c r="U3214" i="10" s="1"/>
  <c r="V3214" i="10" s="1"/>
  <c r="W3214" i="10" s="1"/>
  <c r="X3214" i="10" s="1"/>
  <c r="Y3214" i="10" s="1"/>
  <c r="Z3214" i="10" s="1"/>
  <c r="AA3214" i="10" s="1"/>
  <c r="AB3214" i="10" s="1"/>
  <c r="AC3214" i="10" s="1"/>
  <c r="P3216" i="10" l="1"/>
  <c r="R3216" i="10"/>
  <c r="G3216" i="10" s="1"/>
  <c r="O3216" i="10"/>
  <c r="H3216" i="10"/>
  <c r="S3216" i="10" s="1"/>
  <c r="L3216" i="10"/>
  <c r="M3216" i="10"/>
  <c r="J3216" i="10"/>
  <c r="N3216" i="10"/>
  <c r="D3217" i="10"/>
  <c r="Q3216" i="10"/>
  <c r="K3216" i="10"/>
  <c r="I3216" i="10"/>
  <c r="T3215" i="10"/>
  <c r="U3215" i="10" s="1"/>
  <c r="V3215" i="10" s="1"/>
  <c r="W3215" i="10" s="1"/>
  <c r="X3215" i="10" s="1"/>
  <c r="Y3215" i="10" s="1"/>
  <c r="Z3215" i="10" s="1"/>
  <c r="AA3215" i="10" s="1"/>
  <c r="AB3215" i="10" s="1"/>
  <c r="AC3215" i="10" s="1"/>
  <c r="T3216" i="10" l="1"/>
  <c r="U3216" i="10" s="1"/>
  <c r="V3216" i="10" s="1"/>
  <c r="W3216" i="10" s="1"/>
  <c r="X3216" i="10" s="1"/>
  <c r="Y3216" i="10" s="1"/>
  <c r="Z3216" i="10" s="1"/>
  <c r="AA3216" i="10" s="1"/>
  <c r="AB3216" i="10" s="1"/>
  <c r="AC3216" i="10" s="1"/>
  <c r="H3217" i="10"/>
  <c r="S3217" i="10" s="1"/>
  <c r="N3217" i="10"/>
  <c r="M3217" i="10"/>
  <c r="I3217" i="10"/>
  <c r="K3217" i="10"/>
  <c r="Q3217" i="10"/>
  <c r="L3217" i="10"/>
  <c r="O3217" i="10"/>
  <c r="J3217" i="10"/>
  <c r="D3218" i="10"/>
  <c r="R3217" i="10"/>
  <c r="G3217" i="10" s="1"/>
  <c r="P3217" i="10"/>
  <c r="H3218" i="10" l="1"/>
  <c r="S3218" i="10" s="1"/>
  <c r="P3218" i="10"/>
  <c r="L3218" i="10"/>
  <c r="K3218" i="10"/>
  <c r="M3218" i="10"/>
  <c r="I3218" i="10"/>
  <c r="Q3218" i="10"/>
  <c r="R3218" i="10"/>
  <c r="G3218" i="10" s="1"/>
  <c r="N3218" i="10"/>
  <c r="D3219" i="10"/>
  <c r="J3218" i="10"/>
  <c r="O3218" i="10"/>
  <c r="T3217" i="10"/>
  <c r="U3217" i="10" s="1"/>
  <c r="V3217" i="10" s="1"/>
  <c r="W3217" i="10" s="1"/>
  <c r="X3217" i="10" s="1"/>
  <c r="Y3217" i="10" s="1"/>
  <c r="Z3217" i="10" s="1"/>
  <c r="AA3217" i="10" s="1"/>
  <c r="AB3217" i="10" s="1"/>
  <c r="AC3217" i="10" s="1"/>
  <c r="H3219" i="10" l="1"/>
  <c r="S3219" i="10" s="1"/>
  <c r="N3219" i="10"/>
  <c r="J3219" i="10"/>
  <c r="O3219" i="10"/>
  <c r="I3219" i="10"/>
  <c r="L3219" i="10"/>
  <c r="M3219" i="10"/>
  <c r="P3219" i="10"/>
  <c r="K3219" i="10"/>
  <c r="D3220" i="10"/>
  <c r="R3219" i="10"/>
  <c r="G3219" i="10" s="1"/>
  <c r="Q3219" i="10"/>
  <c r="T3218" i="10"/>
  <c r="U3218" i="10" s="1"/>
  <c r="V3218" i="10" s="1"/>
  <c r="W3218" i="10" s="1"/>
  <c r="X3218" i="10" s="1"/>
  <c r="Y3218" i="10" s="1"/>
  <c r="Z3218" i="10" s="1"/>
  <c r="AA3218" i="10" s="1"/>
  <c r="AB3218" i="10" s="1"/>
  <c r="AC3218" i="10" s="1"/>
  <c r="M3220" i="10" l="1"/>
  <c r="K3220" i="10"/>
  <c r="L3220" i="10"/>
  <c r="N3220" i="10"/>
  <c r="H3220" i="10"/>
  <c r="S3220" i="10" s="1"/>
  <c r="O3220" i="10"/>
  <c r="J3220" i="10"/>
  <c r="Q3220" i="10"/>
  <c r="P3220" i="10"/>
  <c r="D3221" i="10"/>
  <c r="I3220" i="10"/>
  <c r="R3220" i="10"/>
  <c r="G3220" i="10" s="1"/>
  <c r="T3219" i="10"/>
  <c r="U3219" i="10" s="1"/>
  <c r="V3219" i="10" s="1"/>
  <c r="W3219" i="10" s="1"/>
  <c r="X3219" i="10" s="1"/>
  <c r="Y3219" i="10" s="1"/>
  <c r="Z3219" i="10" s="1"/>
  <c r="AA3219" i="10" s="1"/>
  <c r="AB3219" i="10" s="1"/>
  <c r="AC3219" i="10" s="1"/>
  <c r="T3220" i="10" l="1"/>
  <c r="U3220" i="10" s="1"/>
  <c r="V3220" i="10" s="1"/>
  <c r="W3220" i="10" s="1"/>
  <c r="X3220" i="10" s="1"/>
  <c r="Y3220" i="10" s="1"/>
  <c r="Z3220" i="10" s="1"/>
  <c r="AA3220" i="10" s="1"/>
  <c r="AB3220" i="10" s="1"/>
  <c r="AC3220" i="10" s="1"/>
  <c r="H3221" i="10"/>
  <c r="S3221" i="10" s="1"/>
  <c r="N3221" i="10"/>
  <c r="O3221" i="10"/>
  <c r="L3221" i="10"/>
  <c r="J3221" i="10"/>
  <c r="Q3221" i="10"/>
  <c r="R3221" i="10"/>
  <c r="G3221" i="10" s="1"/>
  <c r="M3221" i="10"/>
  <c r="P3221" i="10"/>
  <c r="K3221" i="10"/>
  <c r="I3221" i="10"/>
  <c r="D3222" i="10"/>
  <c r="T3221" i="10" l="1"/>
  <c r="U3221" i="10" s="1"/>
  <c r="V3221" i="10" s="1"/>
  <c r="W3221" i="10" s="1"/>
  <c r="X3221" i="10" s="1"/>
  <c r="Y3221" i="10" s="1"/>
  <c r="Z3221" i="10" s="1"/>
  <c r="AA3221" i="10" s="1"/>
  <c r="AB3221" i="10" s="1"/>
  <c r="AC3221" i="10" s="1"/>
  <c r="P3222" i="10"/>
  <c r="L3222" i="10"/>
  <c r="N3222" i="10"/>
  <c r="H3222" i="10"/>
  <c r="S3222" i="10" s="1"/>
  <c r="I3222" i="10"/>
  <c r="M3222" i="10"/>
  <c r="J3222" i="10"/>
  <c r="Q3222" i="10"/>
  <c r="K3222" i="10"/>
  <c r="O3222" i="10"/>
  <c r="R3222" i="10"/>
  <c r="G3222" i="10" s="1"/>
  <c r="D3223" i="10"/>
  <c r="O3223" i="10" l="1"/>
  <c r="R3223" i="10"/>
  <c r="G3223" i="10" s="1"/>
  <c r="J3223" i="10"/>
  <c r="N3223" i="10"/>
  <c r="H3223" i="10"/>
  <c r="S3223" i="10" s="1"/>
  <c r="Q3223" i="10"/>
  <c r="M3223" i="10"/>
  <c r="P3223" i="10"/>
  <c r="I3223" i="10"/>
  <c r="K3223" i="10"/>
  <c r="L3223" i="10"/>
  <c r="D3224" i="10"/>
  <c r="T3222" i="10"/>
  <c r="U3222" i="10" s="1"/>
  <c r="V3222" i="10" s="1"/>
  <c r="W3222" i="10" s="1"/>
  <c r="X3222" i="10" s="1"/>
  <c r="Y3222" i="10" s="1"/>
  <c r="Z3222" i="10" s="1"/>
  <c r="AA3222" i="10" s="1"/>
  <c r="AB3222" i="10" s="1"/>
  <c r="AC3222" i="10" s="1"/>
  <c r="T3223" i="10" l="1"/>
  <c r="U3223" i="10" s="1"/>
  <c r="V3223" i="10" s="1"/>
  <c r="W3223" i="10" s="1"/>
  <c r="X3223" i="10" s="1"/>
  <c r="Y3223" i="10" s="1"/>
  <c r="Z3223" i="10" s="1"/>
  <c r="AA3223" i="10" s="1"/>
  <c r="AB3223" i="10" s="1"/>
  <c r="AC3223" i="10" s="1"/>
  <c r="H3224" i="10"/>
  <c r="S3224" i="10" s="1"/>
  <c r="P3224" i="10"/>
  <c r="I3224" i="10"/>
  <c r="M3224" i="10"/>
  <c r="O3224" i="10"/>
  <c r="D3225" i="10"/>
  <c r="J3224" i="10"/>
  <c r="N3224" i="10"/>
  <c r="R3224" i="10"/>
  <c r="G3224" i="10" s="1"/>
  <c r="Q3224" i="10"/>
  <c r="L3224" i="10"/>
  <c r="K3224" i="10"/>
  <c r="T3224" i="10" l="1"/>
  <c r="U3224" i="10" s="1"/>
  <c r="V3224" i="10" s="1"/>
  <c r="W3224" i="10" s="1"/>
  <c r="X3224" i="10" s="1"/>
  <c r="Y3224" i="10" s="1"/>
  <c r="Z3224" i="10" s="1"/>
  <c r="AA3224" i="10" s="1"/>
  <c r="AB3224" i="10" s="1"/>
  <c r="AC3224" i="10" s="1"/>
  <c r="H3225" i="10"/>
  <c r="S3225" i="10" s="1"/>
  <c r="O3225" i="10"/>
  <c r="K3225" i="10"/>
  <c r="I3225" i="10"/>
  <c r="P3225" i="10"/>
  <c r="L3225" i="10"/>
  <c r="R3225" i="10"/>
  <c r="G3225" i="10" s="1"/>
  <c r="Q3225" i="10"/>
  <c r="J3225" i="10"/>
  <c r="M3225" i="10"/>
  <c r="D3226" i="10"/>
  <c r="N3225" i="10"/>
  <c r="K3226" i="10" l="1"/>
  <c r="R3226" i="10"/>
  <c r="G3226" i="10" s="1"/>
  <c r="N3226" i="10"/>
  <c r="J3226" i="10"/>
  <c r="D3227" i="10"/>
  <c r="Q3226" i="10"/>
  <c r="H3226" i="10"/>
  <c r="S3226" i="10" s="1"/>
  <c r="I3226" i="10"/>
  <c r="L3226" i="10"/>
  <c r="P3226" i="10"/>
  <c r="M3226" i="10"/>
  <c r="O3226" i="10"/>
  <c r="T3225" i="10"/>
  <c r="U3225" i="10" s="1"/>
  <c r="V3225" i="10" s="1"/>
  <c r="W3225" i="10" s="1"/>
  <c r="X3225" i="10" s="1"/>
  <c r="Y3225" i="10" s="1"/>
  <c r="Z3225" i="10" s="1"/>
  <c r="AA3225" i="10" s="1"/>
  <c r="AB3225" i="10" s="1"/>
  <c r="AC3225" i="10" s="1"/>
  <c r="H3227" i="10" l="1"/>
  <c r="S3227" i="10" s="1"/>
  <c r="P3227" i="10"/>
  <c r="I3227" i="10"/>
  <c r="Q3227" i="10"/>
  <c r="M3227" i="10"/>
  <c r="K3227" i="10"/>
  <c r="N3227" i="10"/>
  <c r="O3227" i="10"/>
  <c r="L3227" i="10"/>
  <c r="J3227" i="10"/>
  <c r="D3228" i="10"/>
  <c r="R3227" i="10"/>
  <c r="G3227" i="10" s="1"/>
  <c r="T3226" i="10"/>
  <c r="U3226" i="10" s="1"/>
  <c r="V3226" i="10" s="1"/>
  <c r="W3226" i="10" s="1"/>
  <c r="X3226" i="10" s="1"/>
  <c r="Y3226" i="10" s="1"/>
  <c r="Z3226" i="10" s="1"/>
  <c r="AA3226" i="10" s="1"/>
  <c r="AB3226" i="10" s="1"/>
  <c r="AC3226" i="10" s="1"/>
  <c r="O3228" i="10" l="1"/>
  <c r="M3228" i="10"/>
  <c r="P3228" i="10"/>
  <c r="K3228" i="10"/>
  <c r="D3229" i="10"/>
  <c r="I3228" i="10"/>
  <c r="H3228" i="10"/>
  <c r="S3228" i="10" s="1"/>
  <c r="Q3228" i="10"/>
  <c r="R3228" i="10"/>
  <c r="G3228" i="10" s="1"/>
  <c r="N3228" i="10"/>
  <c r="L3228" i="10"/>
  <c r="J3228" i="10"/>
  <c r="T3227" i="10"/>
  <c r="U3227" i="10" s="1"/>
  <c r="V3227" i="10" s="1"/>
  <c r="W3227" i="10" s="1"/>
  <c r="X3227" i="10" s="1"/>
  <c r="Y3227" i="10" s="1"/>
  <c r="Z3227" i="10" s="1"/>
  <c r="AA3227" i="10" s="1"/>
  <c r="AB3227" i="10" s="1"/>
  <c r="AC3227" i="10" s="1"/>
  <c r="T3228" i="10" l="1"/>
  <c r="U3228" i="10" s="1"/>
  <c r="V3228" i="10" s="1"/>
  <c r="W3228" i="10" s="1"/>
  <c r="X3228" i="10" s="1"/>
  <c r="Y3228" i="10" s="1"/>
  <c r="Z3228" i="10" s="1"/>
  <c r="AA3228" i="10" s="1"/>
  <c r="AB3228" i="10" s="1"/>
  <c r="AC3228" i="10" s="1"/>
  <c r="H3229" i="10"/>
  <c r="S3229" i="10" s="1"/>
  <c r="J3229" i="10"/>
  <c r="R3229" i="10"/>
  <c r="G3229" i="10" s="1"/>
  <c r="I3229" i="10"/>
  <c r="Q3229" i="10"/>
  <c r="O3229" i="10"/>
  <c r="P3229" i="10"/>
  <c r="N3229" i="10"/>
  <c r="M3229" i="10"/>
  <c r="L3229" i="10"/>
  <c r="D3230" i="10"/>
  <c r="K3229" i="10"/>
  <c r="I3230" i="10" l="1"/>
  <c r="J3230" i="10"/>
  <c r="P3230" i="10"/>
  <c r="O3230" i="10"/>
  <c r="D3231" i="10"/>
  <c r="L3230" i="10"/>
  <c r="N3230" i="10"/>
  <c r="Q3230" i="10"/>
  <c r="H3230" i="10"/>
  <c r="S3230" i="10" s="1"/>
  <c r="R3230" i="10"/>
  <c r="G3230" i="10" s="1"/>
  <c r="K3230" i="10"/>
  <c r="M3230" i="10"/>
  <c r="T3229" i="10"/>
  <c r="U3229" i="10" s="1"/>
  <c r="V3229" i="10" s="1"/>
  <c r="W3229" i="10" s="1"/>
  <c r="X3229" i="10" s="1"/>
  <c r="Y3229" i="10" s="1"/>
  <c r="Z3229" i="10" s="1"/>
  <c r="AA3229" i="10" s="1"/>
  <c r="AB3229" i="10" s="1"/>
  <c r="AC3229" i="10" s="1"/>
  <c r="D3232" i="10" l="1"/>
  <c r="H3231" i="10"/>
  <c r="S3231" i="10" s="1"/>
  <c r="Q3231" i="10"/>
  <c r="N3231" i="10"/>
  <c r="K3231" i="10"/>
  <c r="M3231" i="10"/>
  <c r="I3231" i="10"/>
  <c r="O3231" i="10"/>
  <c r="L3231" i="10"/>
  <c r="R3231" i="10"/>
  <c r="G3231" i="10" s="1"/>
  <c r="J3231" i="10"/>
  <c r="P3231" i="10"/>
  <c r="T3230" i="10"/>
  <c r="U3230" i="10" s="1"/>
  <c r="V3230" i="10" s="1"/>
  <c r="W3230" i="10" s="1"/>
  <c r="X3230" i="10" s="1"/>
  <c r="Y3230" i="10" s="1"/>
  <c r="Z3230" i="10" s="1"/>
  <c r="AA3230" i="10" s="1"/>
  <c r="AB3230" i="10" s="1"/>
  <c r="AC3230" i="10" s="1"/>
  <c r="T3231" i="10" l="1"/>
  <c r="U3231" i="10" s="1"/>
  <c r="V3231" i="10" s="1"/>
  <c r="W3231" i="10" s="1"/>
  <c r="X3231" i="10" s="1"/>
  <c r="Y3231" i="10" s="1"/>
  <c r="Z3231" i="10" s="1"/>
  <c r="AA3231" i="10" s="1"/>
  <c r="AB3231" i="10" s="1"/>
  <c r="AC3231" i="10" s="1"/>
  <c r="N3232" i="10"/>
  <c r="P3232" i="10"/>
  <c r="D3233" i="10"/>
  <c r="R3232" i="10"/>
  <c r="G3232" i="10" s="1"/>
  <c r="M3232" i="10"/>
  <c r="K3232" i="10"/>
  <c r="I3232" i="10"/>
  <c r="J3232" i="10"/>
  <c r="H3232" i="10"/>
  <c r="S3232" i="10" s="1"/>
  <c r="L3232" i="10"/>
  <c r="O3232" i="10"/>
  <c r="Q3232" i="10"/>
  <c r="T3232" i="10" l="1"/>
  <c r="U3232" i="10" s="1"/>
  <c r="V3232" i="10" s="1"/>
  <c r="W3232" i="10" s="1"/>
  <c r="X3232" i="10" s="1"/>
  <c r="Y3232" i="10" s="1"/>
  <c r="Z3232" i="10" s="1"/>
  <c r="AA3232" i="10" s="1"/>
  <c r="AB3232" i="10" s="1"/>
  <c r="AC3232" i="10" s="1"/>
  <c r="D3234" i="10"/>
  <c r="R3233" i="10"/>
  <c r="G3233" i="10" s="1"/>
  <c r="K3233" i="10"/>
  <c r="Q3233" i="10"/>
  <c r="L3233" i="10"/>
  <c r="M3233" i="10"/>
  <c r="N3233" i="10"/>
  <c r="I3233" i="10"/>
  <c r="O3233" i="10"/>
  <c r="P3233" i="10"/>
  <c r="J3233" i="10"/>
  <c r="H3233" i="10"/>
  <c r="S3233" i="10" s="1"/>
  <c r="T3233" i="10" l="1"/>
  <c r="U3233" i="10" s="1"/>
  <c r="V3233" i="10" s="1"/>
  <c r="W3233" i="10" s="1"/>
  <c r="X3233" i="10" s="1"/>
  <c r="Y3233" i="10" s="1"/>
  <c r="Z3233" i="10" s="1"/>
  <c r="AA3233" i="10" s="1"/>
  <c r="AB3233" i="10" s="1"/>
  <c r="AC3233" i="10" s="1"/>
  <c r="O3234" i="10"/>
  <c r="D3235" i="10"/>
  <c r="R3234" i="10"/>
  <c r="G3234" i="10" s="1"/>
  <c r="N3234" i="10"/>
  <c r="Q3234" i="10"/>
  <c r="K3234" i="10"/>
  <c r="I3234" i="10"/>
  <c r="M3234" i="10"/>
  <c r="H3234" i="10"/>
  <c r="S3234" i="10" s="1"/>
  <c r="L3234" i="10"/>
  <c r="P3234" i="10"/>
  <c r="J3234" i="10"/>
  <c r="D3236" i="10" l="1"/>
  <c r="Q3235" i="10"/>
  <c r="P3235" i="10"/>
  <c r="K3235" i="10"/>
  <c r="L3235" i="10"/>
  <c r="R3235" i="10"/>
  <c r="G3235" i="10" s="1"/>
  <c r="I3235" i="10"/>
  <c r="J3235" i="10"/>
  <c r="H3235" i="10"/>
  <c r="S3235" i="10" s="1"/>
  <c r="O3235" i="10"/>
  <c r="M3235" i="10"/>
  <c r="N3235" i="10"/>
  <c r="T3234" i="10"/>
  <c r="U3234" i="10" s="1"/>
  <c r="V3234" i="10" s="1"/>
  <c r="W3234" i="10" s="1"/>
  <c r="X3234" i="10" s="1"/>
  <c r="Y3234" i="10" s="1"/>
  <c r="Z3234" i="10" s="1"/>
  <c r="AA3234" i="10" s="1"/>
  <c r="AB3234" i="10" s="1"/>
  <c r="AC3234" i="10" s="1"/>
  <c r="I3236" i="10" l="1"/>
  <c r="D3237" i="10"/>
  <c r="M3236" i="10"/>
  <c r="N3236" i="10"/>
  <c r="P3236" i="10"/>
  <c r="R3236" i="10"/>
  <c r="G3236" i="10" s="1"/>
  <c r="K3236" i="10"/>
  <c r="O3236" i="10"/>
  <c r="H3236" i="10"/>
  <c r="S3236" i="10" s="1"/>
  <c r="Q3236" i="10"/>
  <c r="L3236" i="10"/>
  <c r="J3236" i="10"/>
  <c r="T3235" i="10"/>
  <c r="U3235" i="10" s="1"/>
  <c r="V3235" i="10" s="1"/>
  <c r="W3235" i="10" s="1"/>
  <c r="X3235" i="10" s="1"/>
  <c r="Y3235" i="10" s="1"/>
  <c r="Z3235" i="10" s="1"/>
  <c r="AA3235" i="10" s="1"/>
  <c r="AB3235" i="10" s="1"/>
  <c r="AC3235" i="10" s="1"/>
  <c r="D3238" i="10" l="1"/>
  <c r="P3237" i="10"/>
  <c r="L3237" i="10"/>
  <c r="M3237" i="10"/>
  <c r="R3237" i="10"/>
  <c r="G3237" i="10" s="1"/>
  <c r="H3237" i="10"/>
  <c r="S3237" i="10" s="1"/>
  <c r="K3237" i="10"/>
  <c r="O3237" i="10"/>
  <c r="Q3237" i="10"/>
  <c r="I3237" i="10"/>
  <c r="N3237" i="10"/>
  <c r="J3237" i="10"/>
  <c r="T3236" i="10"/>
  <c r="U3236" i="10" s="1"/>
  <c r="V3236" i="10" s="1"/>
  <c r="W3236" i="10" s="1"/>
  <c r="X3236" i="10" s="1"/>
  <c r="Y3236" i="10" s="1"/>
  <c r="Z3236" i="10" s="1"/>
  <c r="AA3236" i="10" s="1"/>
  <c r="AB3236" i="10" s="1"/>
  <c r="AC3236" i="10" s="1"/>
  <c r="Q3238" i="10" l="1"/>
  <c r="D3239" i="10"/>
  <c r="N3238" i="10"/>
  <c r="K3238" i="10"/>
  <c r="H3238" i="10"/>
  <c r="S3238" i="10" s="1"/>
  <c r="R3238" i="10"/>
  <c r="G3238" i="10" s="1"/>
  <c r="O3238" i="10"/>
  <c r="P3238" i="10"/>
  <c r="M3238" i="10"/>
  <c r="J3238" i="10"/>
  <c r="L3238" i="10"/>
  <c r="I3238" i="10"/>
  <c r="T3237" i="10"/>
  <c r="U3237" i="10" s="1"/>
  <c r="V3237" i="10" s="1"/>
  <c r="W3237" i="10" s="1"/>
  <c r="X3237" i="10" s="1"/>
  <c r="Y3237" i="10" s="1"/>
  <c r="Z3237" i="10" s="1"/>
  <c r="AA3237" i="10" s="1"/>
  <c r="AB3237" i="10" s="1"/>
  <c r="AC3237" i="10" s="1"/>
  <c r="T3238" i="10" l="1"/>
  <c r="U3238" i="10" s="1"/>
  <c r="V3238" i="10" s="1"/>
  <c r="W3238" i="10" s="1"/>
  <c r="X3238" i="10" s="1"/>
  <c r="Y3238" i="10" s="1"/>
  <c r="Z3238" i="10" s="1"/>
  <c r="AA3238" i="10" s="1"/>
  <c r="AB3238" i="10" s="1"/>
  <c r="AC3238" i="10" s="1"/>
  <c r="D3240" i="10"/>
  <c r="N3239" i="10"/>
  <c r="J3239" i="10"/>
  <c r="H3239" i="10"/>
  <c r="S3239" i="10" s="1"/>
  <c r="M3239" i="10"/>
  <c r="P3239" i="10"/>
  <c r="R3239" i="10"/>
  <c r="G3239" i="10" s="1"/>
  <c r="L3239" i="10"/>
  <c r="O3239" i="10"/>
  <c r="I3239" i="10"/>
  <c r="Q3239" i="10"/>
  <c r="K3239" i="10"/>
  <c r="T3239" i="10" l="1"/>
  <c r="U3239" i="10" s="1"/>
  <c r="V3239" i="10" s="1"/>
  <c r="W3239" i="10" s="1"/>
  <c r="X3239" i="10" s="1"/>
  <c r="Y3239" i="10" s="1"/>
  <c r="Z3239" i="10" s="1"/>
  <c r="AA3239" i="10" s="1"/>
  <c r="AB3239" i="10" s="1"/>
  <c r="AC3239" i="10" s="1"/>
  <c r="J3240" i="10"/>
  <c r="Q3240" i="10"/>
  <c r="L3240" i="10"/>
  <c r="D3241" i="10"/>
  <c r="M3240" i="10"/>
  <c r="K3240" i="10"/>
  <c r="P3240" i="10"/>
  <c r="R3240" i="10"/>
  <c r="G3240" i="10" s="1"/>
  <c r="I3240" i="10"/>
  <c r="N3240" i="10"/>
  <c r="H3240" i="10"/>
  <c r="S3240" i="10" s="1"/>
  <c r="O3240" i="10"/>
  <c r="P3241" i="10" l="1"/>
  <c r="D3242" i="10"/>
  <c r="Q3241" i="10"/>
  <c r="L3241" i="10"/>
  <c r="R3241" i="10"/>
  <c r="G3241" i="10" s="1"/>
  <c r="K3241" i="10"/>
  <c r="O3241" i="10"/>
  <c r="J3241" i="10"/>
  <c r="M3241" i="10"/>
  <c r="H3241" i="10"/>
  <c r="S3241" i="10" s="1"/>
  <c r="I3241" i="10"/>
  <c r="N3241" i="10"/>
  <c r="T3240" i="10"/>
  <c r="U3240" i="10" s="1"/>
  <c r="V3240" i="10" s="1"/>
  <c r="W3240" i="10" s="1"/>
  <c r="X3240" i="10" s="1"/>
  <c r="Y3240" i="10" s="1"/>
  <c r="Z3240" i="10" s="1"/>
  <c r="AA3240" i="10" s="1"/>
  <c r="AB3240" i="10" s="1"/>
  <c r="AC3240" i="10" s="1"/>
  <c r="T3241" i="10" l="1"/>
  <c r="U3241" i="10" s="1"/>
  <c r="V3241" i="10" s="1"/>
  <c r="W3241" i="10" s="1"/>
  <c r="X3241" i="10" s="1"/>
  <c r="Y3241" i="10" s="1"/>
  <c r="Z3241" i="10" s="1"/>
  <c r="AA3241" i="10" s="1"/>
  <c r="AB3241" i="10" s="1"/>
  <c r="AC3241" i="10" s="1"/>
  <c r="Q3242" i="10"/>
  <c r="I3242" i="10"/>
  <c r="N3242" i="10"/>
  <c r="D3243" i="10"/>
  <c r="M3242" i="10"/>
  <c r="O3242" i="10"/>
  <c r="L3242" i="10"/>
  <c r="K3242" i="10"/>
  <c r="H3242" i="10"/>
  <c r="S3242" i="10" s="1"/>
  <c r="P3242" i="10"/>
  <c r="R3242" i="10"/>
  <c r="G3242" i="10" s="1"/>
  <c r="J3242" i="10"/>
  <c r="H3243" i="10" l="1"/>
  <c r="S3243" i="10" s="1"/>
  <c r="D3244" i="10"/>
  <c r="R3243" i="10"/>
  <c r="G3243" i="10" s="1"/>
  <c r="M3243" i="10"/>
  <c r="L3243" i="10"/>
  <c r="J3243" i="10"/>
  <c r="P3243" i="10"/>
  <c r="Q3243" i="10"/>
  <c r="N3243" i="10"/>
  <c r="I3243" i="10"/>
  <c r="O3243" i="10"/>
  <c r="K3243" i="10"/>
  <c r="T3242" i="10"/>
  <c r="U3242" i="10" s="1"/>
  <c r="V3242" i="10" s="1"/>
  <c r="W3242" i="10" s="1"/>
  <c r="X3242" i="10" s="1"/>
  <c r="Y3242" i="10" s="1"/>
  <c r="Z3242" i="10" s="1"/>
  <c r="AA3242" i="10" s="1"/>
  <c r="AB3242" i="10" s="1"/>
  <c r="AC3242" i="10" s="1"/>
  <c r="H3244" i="10" l="1"/>
  <c r="S3244" i="10" s="1"/>
  <c r="K3244" i="10"/>
  <c r="J3244" i="10"/>
  <c r="M3244" i="10"/>
  <c r="D3245" i="10"/>
  <c r="P3244" i="10"/>
  <c r="R3244" i="10"/>
  <c r="G3244" i="10" s="1"/>
  <c r="L3244" i="10"/>
  <c r="O3244" i="10"/>
  <c r="N3244" i="10"/>
  <c r="I3244" i="10"/>
  <c r="Q3244" i="10"/>
  <c r="T3243" i="10"/>
  <c r="U3243" i="10" s="1"/>
  <c r="V3243" i="10" s="1"/>
  <c r="W3243" i="10" s="1"/>
  <c r="X3243" i="10" s="1"/>
  <c r="Y3243" i="10" s="1"/>
  <c r="Z3243" i="10" s="1"/>
  <c r="AA3243" i="10" s="1"/>
  <c r="AB3243" i="10" s="1"/>
  <c r="AC3243" i="10" s="1"/>
  <c r="H3245" i="10" l="1"/>
  <c r="S3245" i="10" s="1"/>
  <c r="Q3245" i="10"/>
  <c r="L3245" i="10"/>
  <c r="K3245" i="10"/>
  <c r="N3245" i="10"/>
  <c r="D3246" i="10"/>
  <c r="M3245" i="10"/>
  <c r="R3245" i="10"/>
  <c r="G3245" i="10" s="1"/>
  <c r="I3245" i="10"/>
  <c r="J3245" i="10"/>
  <c r="O3245" i="10"/>
  <c r="P3245" i="10"/>
  <c r="T3244" i="10"/>
  <c r="U3244" i="10" s="1"/>
  <c r="V3244" i="10" s="1"/>
  <c r="W3244" i="10" s="1"/>
  <c r="X3244" i="10" s="1"/>
  <c r="Y3244" i="10" s="1"/>
  <c r="Z3244" i="10" s="1"/>
  <c r="AA3244" i="10" s="1"/>
  <c r="AB3244" i="10" s="1"/>
  <c r="AC3244" i="10" s="1"/>
  <c r="I3246" i="10" l="1"/>
  <c r="O3246" i="10"/>
  <c r="M3246" i="10"/>
  <c r="J3246" i="10"/>
  <c r="K3246" i="10"/>
  <c r="D3247" i="10"/>
  <c r="N3246" i="10"/>
  <c r="Q3246" i="10"/>
  <c r="H3246" i="10"/>
  <c r="S3246" i="10" s="1"/>
  <c r="P3246" i="10"/>
  <c r="R3246" i="10"/>
  <c r="G3246" i="10" s="1"/>
  <c r="L3246" i="10"/>
  <c r="T3245" i="10"/>
  <c r="U3245" i="10" s="1"/>
  <c r="V3245" i="10" s="1"/>
  <c r="W3245" i="10" s="1"/>
  <c r="X3245" i="10" s="1"/>
  <c r="Y3245" i="10" s="1"/>
  <c r="Z3245" i="10" s="1"/>
  <c r="AA3245" i="10" s="1"/>
  <c r="AB3245" i="10" s="1"/>
  <c r="AC3245" i="10" s="1"/>
  <c r="H3247" i="10" l="1"/>
  <c r="S3247" i="10" s="1"/>
  <c r="P3247" i="10"/>
  <c r="L3247" i="10"/>
  <c r="J3247" i="10"/>
  <c r="O3247" i="10"/>
  <c r="D3248" i="10"/>
  <c r="Q3247" i="10"/>
  <c r="K3247" i="10"/>
  <c r="M3247" i="10"/>
  <c r="I3247" i="10"/>
  <c r="R3247" i="10"/>
  <c r="G3247" i="10" s="1"/>
  <c r="N3247" i="10"/>
  <c r="T3246" i="10"/>
  <c r="U3246" i="10" s="1"/>
  <c r="V3246" i="10" s="1"/>
  <c r="W3246" i="10" s="1"/>
  <c r="X3246" i="10" s="1"/>
  <c r="Y3246" i="10" s="1"/>
  <c r="Z3246" i="10" s="1"/>
  <c r="AA3246" i="10" s="1"/>
  <c r="AB3246" i="10" s="1"/>
  <c r="AC3246" i="10" s="1"/>
  <c r="H3248" i="10" l="1"/>
  <c r="S3248" i="10" s="1"/>
  <c r="O3248" i="10"/>
  <c r="N3248" i="10"/>
  <c r="P3248" i="10"/>
  <c r="Q3248" i="10"/>
  <c r="L3248" i="10"/>
  <c r="I3248" i="10"/>
  <c r="D3249" i="10"/>
  <c r="K3248" i="10"/>
  <c r="R3248" i="10"/>
  <c r="G3248" i="10" s="1"/>
  <c r="J3248" i="10"/>
  <c r="M3248" i="10"/>
  <c r="T3247" i="10"/>
  <c r="U3247" i="10" s="1"/>
  <c r="V3247" i="10" s="1"/>
  <c r="W3247" i="10" s="1"/>
  <c r="X3247" i="10" s="1"/>
  <c r="Y3247" i="10" s="1"/>
  <c r="Z3247" i="10" s="1"/>
  <c r="AA3247" i="10" s="1"/>
  <c r="AB3247" i="10" s="1"/>
  <c r="AC3247" i="10" s="1"/>
  <c r="T3248" i="10" l="1"/>
  <c r="U3248" i="10" s="1"/>
  <c r="V3248" i="10" s="1"/>
  <c r="W3248" i="10" s="1"/>
  <c r="X3248" i="10" s="1"/>
  <c r="Y3248" i="10" s="1"/>
  <c r="Z3248" i="10" s="1"/>
  <c r="AA3248" i="10" s="1"/>
  <c r="AB3248" i="10" s="1"/>
  <c r="AC3248" i="10" s="1"/>
  <c r="I3249" i="10"/>
  <c r="P3249" i="10"/>
  <c r="Q3249" i="10"/>
  <c r="K3249" i="10"/>
  <c r="D3250" i="10"/>
  <c r="N3249" i="10"/>
  <c r="L3249" i="10"/>
  <c r="M3249" i="10"/>
  <c r="H3249" i="10"/>
  <c r="S3249" i="10" s="1"/>
  <c r="R3249" i="10"/>
  <c r="G3249" i="10" s="1"/>
  <c r="O3249" i="10"/>
  <c r="J3249" i="10"/>
  <c r="T3249" i="10" l="1"/>
  <c r="U3249" i="10" s="1"/>
  <c r="V3249" i="10" s="1"/>
  <c r="W3249" i="10" s="1"/>
  <c r="X3249" i="10" s="1"/>
  <c r="Y3249" i="10" s="1"/>
  <c r="Z3249" i="10" s="1"/>
  <c r="AA3249" i="10" s="1"/>
  <c r="AB3249" i="10" s="1"/>
  <c r="AC3249" i="10" s="1"/>
  <c r="H3250" i="10"/>
  <c r="S3250" i="10" s="1"/>
  <c r="O3250" i="10"/>
  <c r="Q3250" i="10"/>
  <c r="R3250" i="10"/>
  <c r="G3250" i="10" s="1"/>
  <c r="N3250" i="10"/>
  <c r="I3250" i="10"/>
  <c r="J3250" i="10"/>
  <c r="D3251" i="10"/>
  <c r="L3250" i="10"/>
  <c r="P3250" i="10"/>
  <c r="K3250" i="10"/>
  <c r="M3250" i="10"/>
  <c r="T3250" i="10" l="1"/>
  <c r="U3250" i="10" s="1"/>
  <c r="V3250" i="10" s="1"/>
  <c r="W3250" i="10" s="1"/>
  <c r="X3250" i="10" s="1"/>
  <c r="Y3250" i="10" s="1"/>
  <c r="Z3250" i="10" s="1"/>
  <c r="AA3250" i="10" s="1"/>
  <c r="AB3250" i="10" s="1"/>
  <c r="AC3250" i="10" s="1"/>
  <c r="R3251" i="10"/>
  <c r="G3251" i="10" s="1"/>
  <c r="O3251" i="10"/>
  <c r="P3251" i="10"/>
  <c r="H3251" i="10"/>
  <c r="S3251" i="10" s="1"/>
  <c r="M3251" i="10"/>
  <c r="I3251" i="10"/>
  <c r="J3251" i="10"/>
  <c r="N3251" i="10"/>
  <c r="L3251" i="10"/>
  <c r="D3252" i="10"/>
  <c r="K3251" i="10"/>
  <c r="Q3251" i="10"/>
  <c r="T3251" i="10" l="1"/>
  <c r="U3251" i="10" s="1"/>
  <c r="V3251" i="10" s="1"/>
  <c r="W3251" i="10" s="1"/>
  <c r="X3251" i="10" s="1"/>
  <c r="Y3251" i="10" s="1"/>
  <c r="Z3251" i="10" s="1"/>
  <c r="AA3251" i="10" s="1"/>
  <c r="AB3251" i="10" s="1"/>
  <c r="AC3251" i="10" s="1"/>
  <c r="M3252" i="10"/>
  <c r="K3252" i="10"/>
  <c r="N3252" i="10"/>
  <c r="D3253" i="10"/>
  <c r="R3252" i="10"/>
  <c r="G3252" i="10" s="1"/>
  <c r="I3252" i="10"/>
  <c r="L3252" i="10"/>
  <c r="H3252" i="10"/>
  <c r="S3252" i="10" s="1"/>
  <c r="P3252" i="10"/>
  <c r="O3252" i="10"/>
  <c r="J3252" i="10"/>
  <c r="Q3252" i="10"/>
  <c r="K3253" i="10" l="1"/>
  <c r="I3253" i="10"/>
  <c r="J3253" i="10"/>
  <c r="R3253" i="10"/>
  <c r="G3253" i="10" s="1"/>
  <c r="D3254" i="10"/>
  <c r="O3253" i="10"/>
  <c r="L3253" i="10"/>
  <c r="P3253" i="10"/>
  <c r="Q3253" i="10"/>
  <c r="H3253" i="10"/>
  <c r="S3253" i="10" s="1"/>
  <c r="M3253" i="10"/>
  <c r="N3253" i="10"/>
  <c r="T3252" i="10"/>
  <c r="U3252" i="10" s="1"/>
  <c r="V3252" i="10" s="1"/>
  <c r="W3252" i="10" s="1"/>
  <c r="X3252" i="10" s="1"/>
  <c r="Y3252" i="10" s="1"/>
  <c r="Z3252" i="10" s="1"/>
  <c r="AA3252" i="10" s="1"/>
  <c r="AB3252" i="10" s="1"/>
  <c r="AC3252" i="10" s="1"/>
  <c r="T3253" i="10" l="1"/>
  <c r="U3253" i="10" s="1"/>
  <c r="V3253" i="10" s="1"/>
  <c r="W3253" i="10" s="1"/>
  <c r="X3253" i="10" s="1"/>
  <c r="Y3253" i="10" s="1"/>
  <c r="Z3253" i="10" s="1"/>
  <c r="AA3253" i="10" s="1"/>
  <c r="AB3253" i="10" s="1"/>
  <c r="AC3253" i="10" s="1"/>
  <c r="R3254" i="10"/>
  <c r="G3254" i="10" s="1"/>
  <c r="P3254" i="10"/>
  <c r="I3254" i="10"/>
  <c r="D3255" i="10"/>
  <c r="J3254" i="10"/>
  <c r="O3254" i="10"/>
  <c r="L3254" i="10"/>
  <c r="K3254" i="10"/>
  <c r="M3254" i="10"/>
  <c r="H3254" i="10"/>
  <c r="S3254" i="10" s="1"/>
  <c r="N3254" i="10"/>
  <c r="Q3254" i="10"/>
  <c r="K3255" i="10" l="1"/>
  <c r="L3255" i="10"/>
  <c r="O3255" i="10"/>
  <c r="D3256" i="10"/>
  <c r="R3255" i="10"/>
  <c r="G3255" i="10" s="1"/>
  <c r="Q3255" i="10"/>
  <c r="M3255" i="10"/>
  <c r="P3255" i="10"/>
  <c r="I3255" i="10"/>
  <c r="H3255" i="10"/>
  <c r="S3255" i="10" s="1"/>
  <c r="J3255" i="10"/>
  <c r="N3255" i="10"/>
  <c r="T3254" i="10"/>
  <c r="U3254" i="10" s="1"/>
  <c r="V3254" i="10" s="1"/>
  <c r="W3254" i="10" s="1"/>
  <c r="X3254" i="10" s="1"/>
  <c r="Y3254" i="10" s="1"/>
  <c r="Z3254" i="10" s="1"/>
  <c r="AA3254" i="10" s="1"/>
  <c r="AB3254" i="10" s="1"/>
  <c r="AC3254" i="10" s="1"/>
  <c r="T3255" i="10" l="1"/>
  <c r="U3255" i="10" s="1"/>
  <c r="V3255" i="10" s="1"/>
  <c r="W3255" i="10" s="1"/>
  <c r="X3255" i="10" s="1"/>
  <c r="Y3255" i="10" s="1"/>
  <c r="Z3255" i="10" s="1"/>
  <c r="AA3255" i="10" s="1"/>
  <c r="AB3255" i="10" s="1"/>
  <c r="AC3255" i="10" s="1"/>
  <c r="N3256" i="10"/>
  <c r="D3257" i="10"/>
  <c r="Q3256" i="10"/>
  <c r="R3256" i="10"/>
  <c r="G3256" i="10" s="1"/>
  <c r="M3256" i="10"/>
  <c r="O3256" i="10"/>
  <c r="I3256" i="10"/>
  <c r="K3256" i="10"/>
  <c r="H3256" i="10"/>
  <c r="S3256" i="10" s="1"/>
  <c r="P3256" i="10"/>
  <c r="L3256" i="10"/>
  <c r="J3256" i="10"/>
  <c r="T3256" i="10" l="1"/>
  <c r="U3256" i="10" s="1"/>
  <c r="V3256" i="10" s="1"/>
  <c r="W3256" i="10" s="1"/>
  <c r="X3256" i="10" s="1"/>
  <c r="Y3256" i="10" s="1"/>
  <c r="Z3256" i="10" s="1"/>
  <c r="AA3256" i="10" s="1"/>
  <c r="AB3256" i="10" s="1"/>
  <c r="AC3256" i="10" s="1"/>
  <c r="L3257" i="10"/>
  <c r="Q3257" i="10"/>
  <c r="K3257" i="10"/>
  <c r="N3257" i="10"/>
  <c r="I3257" i="10"/>
  <c r="P3257" i="10"/>
  <c r="D3258" i="10"/>
  <c r="R3257" i="10"/>
  <c r="G3257" i="10" s="1"/>
  <c r="O3257" i="10"/>
  <c r="M3257" i="10"/>
  <c r="H3257" i="10"/>
  <c r="S3257" i="10" s="1"/>
  <c r="J3257" i="10"/>
  <c r="T3257" i="10" l="1"/>
  <c r="U3257" i="10" s="1"/>
  <c r="V3257" i="10" s="1"/>
  <c r="W3257" i="10" s="1"/>
  <c r="X3257" i="10" s="1"/>
  <c r="Y3257" i="10" s="1"/>
  <c r="Z3257" i="10" s="1"/>
  <c r="AA3257" i="10" s="1"/>
  <c r="AB3257" i="10" s="1"/>
  <c r="AC3257" i="10" s="1"/>
  <c r="I3258" i="10"/>
  <c r="J3258" i="10"/>
  <c r="D3259" i="10"/>
  <c r="L3258" i="10"/>
  <c r="N3258" i="10"/>
  <c r="K3258" i="10"/>
  <c r="P3258" i="10"/>
  <c r="M3258" i="10"/>
  <c r="O3258" i="10"/>
  <c r="R3258" i="10"/>
  <c r="G3258" i="10" s="1"/>
  <c r="H3258" i="10"/>
  <c r="S3258" i="10" s="1"/>
  <c r="Q3258" i="10"/>
  <c r="T3258" i="10" l="1"/>
  <c r="U3258" i="10" s="1"/>
  <c r="V3258" i="10" s="1"/>
  <c r="W3258" i="10" s="1"/>
  <c r="X3258" i="10" s="1"/>
  <c r="Y3258" i="10" s="1"/>
  <c r="Z3258" i="10" s="1"/>
  <c r="AA3258" i="10" s="1"/>
  <c r="AB3258" i="10" s="1"/>
  <c r="AC3258" i="10" s="1"/>
  <c r="J3259" i="10"/>
  <c r="I3259" i="10"/>
  <c r="K3259" i="10"/>
  <c r="O3259" i="10"/>
  <c r="D3260" i="10"/>
  <c r="N3259" i="10"/>
  <c r="Q3259" i="10"/>
  <c r="P3259" i="10"/>
  <c r="L3259" i="10"/>
  <c r="H3259" i="10"/>
  <c r="S3259" i="10" s="1"/>
  <c r="R3259" i="10"/>
  <c r="G3259" i="10" s="1"/>
  <c r="M3259" i="10"/>
  <c r="O3260" i="10" l="1"/>
  <c r="Q3260" i="10"/>
  <c r="K3260" i="10"/>
  <c r="P3260" i="10"/>
  <c r="N3260" i="10"/>
  <c r="M3260" i="10"/>
  <c r="I3260" i="10"/>
  <c r="J3260" i="10"/>
  <c r="H3260" i="10"/>
  <c r="S3260" i="10" s="1"/>
  <c r="L3260" i="10"/>
  <c r="D3261" i="10"/>
  <c r="R3260" i="10"/>
  <c r="G3260" i="10" s="1"/>
  <c r="T3259" i="10"/>
  <c r="U3259" i="10" s="1"/>
  <c r="V3259" i="10" s="1"/>
  <c r="W3259" i="10" s="1"/>
  <c r="X3259" i="10" s="1"/>
  <c r="Y3259" i="10" s="1"/>
  <c r="Z3259" i="10" s="1"/>
  <c r="AA3259" i="10" s="1"/>
  <c r="AB3259" i="10" s="1"/>
  <c r="AC3259" i="10" s="1"/>
  <c r="D3262" i="10" l="1"/>
  <c r="K3261" i="10"/>
  <c r="R3261" i="10"/>
  <c r="G3261" i="10" s="1"/>
  <c r="J3261" i="10"/>
  <c r="M3261" i="10"/>
  <c r="H3261" i="10"/>
  <c r="S3261" i="10" s="1"/>
  <c r="I3261" i="10"/>
  <c r="Q3261" i="10"/>
  <c r="P3261" i="10"/>
  <c r="O3261" i="10"/>
  <c r="L3261" i="10"/>
  <c r="N3261" i="10"/>
  <c r="T3260" i="10"/>
  <c r="U3260" i="10" s="1"/>
  <c r="V3260" i="10" s="1"/>
  <c r="W3260" i="10" s="1"/>
  <c r="X3260" i="10" s="1"/>
  <c r="Y3260" i="10" s="1"/>
  <c r="Z3260" i="10" s="1"/>
  <c r="AA3260" i="10" s="1"/>
  <c r="AB3260" i="10" s="1"/>
  <c r="AC3260" i="10" s="1"/>
  <c r="T3261" i="10" l="1"/>
  <c r="U3261" i="10" s="1"/>
  <c r="V3261" i="10" s="1"/>
  <c r="W3261" i="10" s="1"/>
  <c r="X3261" i="10" s="1"/>
  <c r="Y3261" i="10" s="1"/>
  <c r="Z3261" i="10" s="1"/>
  <c r="AA3261" i="10" s="1"/>
  <c r="AB3261" i="10" s="1"/>
  <c r="AC3261" i="10" s="1"/>
  <c r="P3262" i="10"/>
  <c r="Q3262" i="10"/>
  <c r="D3263" i="10"/>
  <c r="I3262" i="10"/>
  <c r="M3262" i="10"/>
  <c r="O3262" i="10"/>
  <c r="N3262" i="10"/>
  <c r="H3262" i="10"/>
  <c r="S3262" i="10" s="1"/>
  <c r="R3262" i="10"/>
  <c r="G3262" i="10" s="1"/>
  <c r="L3262" i="10"/>
  <c r="K3262" i="10"/>
  <c r="J3262" i="10"/>
  <c r="D3264" i="10" l="1"/>
  <c r="K3263" i="10"/>
  <c r="M3263" i="10"/>
  <c r="O3263" i="10"/>
  <c r="L3263" i="10"/>
  <c r="R3263" i="10"/>
  <c r="G3263" i="10" s="1"/>
  <c r="N3263" i="10"/>
  <c r="P3263" i="10"/>
  <c r="J3263" i="10"/>
  <c r="Q3263" i="10"/>
  <c r="H3263" i="10"/>
  <c r="S3263" i="10" s="1"/>
  <c r="I3263" i="10"/>
  <c r="T3262" i="10"/>
  <c r="U3262" i="10" s="1"/>
  <c r="V3262" i="10" s="1"/>
  <c r="W3262" i="10" s="1"/>
  <c r="X3262" i="10" s="1"/>
  <c r="Y3262" i="10" s="1"/>
  <c r="Z3262" i="10" s="1"/>
  <c r="AA3262" i="10" s="1"/>
  <c r="AB3262" i="10" s="1"/>
  <c r="AC3262" i="10" s="1"/>
  <c r="T3263" i="10" l="1"/>
  <c r="U3263" i="10" s="1"/>
  <c r="V3263" i="10" s="1"/>
  <c r="W3263" i="10" s="1"/>
  <c r="X3263" i="10" s="1"/>
  <c r="Y3263" i="10" s="1"/>
  <c r="Z3263" i="10" s="1"/>
  <c r="AA3263" i="10" s="1"/>
  <c r="AB3263" i="10" s="1"/>
  <c r="AC3263" i="10" s="1"/>
  <c r="N3264" i="10"/>
  <c r="O3264" i="10"/>
  <c r="J3264" i="10"/>
  <c r="I3264" i="10"/>
  <c r="K3264" i="10"/>
  <c r="H3264" i="10"/>
  <c r="S3264" i="10" s="1"/>
  <c r="M3264" i="10"/>
  <c r="R3264" i="10"/>
  <c r="G3264" i="10" s="1"/>
  <c r="Q3264" i="10"/>
  <c r="D3265" i="10"/>
  <c r="P3264" i="10"/>
  <c r="L3264" i="10"/>
  <c r="D3266" i="10" l="1"/>
  <c r="L3265" i="10"/>
  <c r="O3265" i="10"/>
  <c r="M3265" i="10"/>
  <c r="Q3265" i="10"/>
  <c r="R3265" i="10"/>
  <c r="G3265" i="10" s="1"/>
  <c r="I3265" i="10"/>
  <c r="N3265" i="10"/>
  <c r="H3265" i="10"/>
  <c r="S3265" i="10" s="1"/>
  <c r="K3265" i="10"/>
  <c r="J3265" i="10"/>
  <c r="P3265" i="10"/>
  <c r="T3264" i="10"/>
  <c r="U3264" i="10" s="1"/>
  <c r="V3264" i="10" s="1"/>
  <c r="W3264" i="10" s="1"/>
  <c r="X3264" i="10" s="1"/>
  <c r="Y3264" i="10" s="1"/>
  <c r="Z3264" i="10" s="1"/>
  <c r="AA3264" i="10" s="1"/>
  <c r="AB3264" i="10" s="1"/>
  <c r="AC3264" i="10" s="1"/>
  <c r="T3265" i="10" l="1"/>
  <c r="U3265" i="10" s="1"/>
  <c r="V3265" i="10" s="1"/>
  <c r="W3265" i="10" s="1"/>
  <c r="X3265" i="10" s="1"/>
  <c r="Y3265" i="10" s="1"/>
  <c r="Z3265" i="10" s="1"/>
  <c r="AA3265" i="10" s="1"/>
  <c r="AB3265" i="10" s="1"/>
  <c r="AC3265" i="10" s="1"/>
  <c r="N3266" i="10"/>
  <c r="R3266" i="10"/>
  <c r="G3266" i="10" s="1"/>
  <c r="H3266" i="10"/>
  <c r="S3266" i="10" s="1"/>
  <c r="Q3266" i="10"/>
  <c r="I3266" i="10"/>
  <c r="P3266" i="10"/>
  <c r="J3266" i="10"/>
  <c r="M3266" i="10"/>
  <c r="D3267" i="10"/>
  <c r="O3266" i="10"/>
  <c r="L3266" i="10"/>
  <c r="K3266" i="10"/>
  <c r="D3268" i="10" l="1"/>
  <c r="P3267" i="10"/>
  <c r="K3267" i="10"/>
  <c r="N3267" i="10"/>
  <c r="O3267" i="10"/>
  <c r="H3267" i="10"/>
  <c r="S3267" i="10" s="1"/>
  <c r="M3267" i="10"/>
  <c r="R3267" i="10"/>
  <c r="G3267" i="10" s="1"/>
  <c r="I3267" i="10"/>
  <c r="Q3267" i="10"/>
  <c r="L3267" i="10"/>
  <c r="J3267" i="10"/>
  <c r="T3266" i="10"/>
  <c r="U3266" i="10" s="1"/>
  <c r="V3266" i="10" s="1"/>
  <c r="W3266" i="10" s="1"/>
  <c r="X3266" i="10" s="1"/>
  <c r="Y3266" i="10" s="1"/>
  <c r="Z3266" i="10" s="1"/>
  <c r="AA3266" i="10" s="1"/>
  <c r="AB3266" i="10" s="1"/>
  <c r="AC3266" i="10" s="1"/>
  <c r="T3267" i="10" l="1"/>
  <c r="U3267" i="10" s="1"/>
  <c r="V3267" i="10" s="1"/>
  <c r="W3267" i="10" s="1"/>
  <c r="X3267" i="10" s="1"/>
  <c r="Y3267" i="10" s="1"/>
  <c r="Z3267" i="10" s="1"/>
  <c r="AA3267" i="10" s="1"/>
  <c r="AB3267" i="10" s="1"/>
  <c r="AC3267" i="10" s="1"/>
  <c r="Q3268" i="10"/>
  <c r="J3268" i="10"/>
  <c r="I3268" i="10"/>
  <c r="K3268" i="10"/>
  <c r="M3268" i="10"/>
  <c r="P3268" i="10"/>
  <c r="R3268" i="10"/>
  <c r="G3268" i="10" s="1"/>
  <c r="H3268" i="10"/>
  <c r="S3268" i="10" s="1"/>
  <c r="N3268" i="10"/>
  <c r="D3269" i="10"/>
  <c r="L3268" i="10"/>
  <c r="O3268" i="10"/>
  <c r="D3270" i="10" l="1"/>
  <c r="L3269" i="10"/>
  <c r="P3269" i="10"/>
  <c r="N3269" i="10"/>
  <c r="H3269" i="10"/>
  <c r="S3269" i="10" s="1"/>
  <c r="R3269" i="10"/>
  <c r="G3269" i="10" s="1"/>
  <c r="K3269" i="10"/>
  <c r="O3269" i="10"/>
  <c r="Q3269" i="10"/>
  <c r="M3269" i="10"/>
  <c r="J3269" i="10"/>
  <c r="I3269" i="10"/>
  <c r="T3268" i="10"/>
  <c r="U3268" i="10" s="1"/>
  <c r="V3268" i="10" s="1"/>
  <c r="W3268" i="10" s="1"/>
  <c r="X3268" i="10" s="1"/>
  <c r="Y3268" i="10" s="1"/>
  <c r="Z3268" i="10" s="1"/>
  <c r="AA3268" i="10" s="1"/>
  <c r="AB3268" i="10" s="1"/>
  <c r="AC3268" i="10" s="1"/>
  <c r="T3269" i="10" l="1"/>
  <c r="U3269" i="10" s="1"/>
  <c r="V3269" i="10" s="1"/>
  <c r="W3269" i="10" s="1"/>
  <c r="X3269" i="10" s="1"/>
  <c r="Y3269" i="10" s="1"/>
  <c r="Z3269" i="10" s="1"/>
  <c r="AA3269" i="10" s="1"/>
  <c r="AB3269" i="10" s="1"/>
  <c r="AC3269" i="10" s="1"/>
  <c r="P3270" i="10"/>
  <c r="M3270" i="10"/>
  <c r="J3270" i="10"/>
  <c r="O3270" i="10"/>
  <c r="N3270" i="10"/>
  <c r="K3270" i="10"/>
  <c r="I3270" i="10"/>
  <c r="Q3270" i="10"/>
  <c r="D3271" i="10"/>
  <c r="R3270" i="10"/>
  <c r="G3270" i="10" s="1"/>
  <c r="H3270" i="10"/>
  <c r="S3270" i="10" s="1"/>
  <c r="L3270" i="10"/>
  <c r="T3270" i="10" l="1"/>
  <c r="U3270" i="10" s="1"/>
  <c r="V3270" i="10" s="1"/>
  <c r="W3270" i="10" s="1"/>
  <c r="X3270" i="10" s="1"/>
  <c r="Y3270" i="10" s="1"/>
  <c r="Z3270" i="10" s="1"/>
  <c r="AA3270" i="10" s="1"/>
  <c r="AB3270" i="10" s="1"/>
  <c r="AC3270" i="10" s="1"/>
  <c r="J3271" i="10"/>
  <c r="D3272" i="10"/>
  <c r="N3271" i="10"/>
  <c r="K3271" i="10"/>
  <c r="P3271" i="10"/>
  <c r="O3271" i="10"/>
  <c r="R3271" i="10"/>
  <c r="G3271" i="10" s="1"/>
  <c r="I3271" i="10"/>
  <c r="Q3271" i="10"/>
  <c r="H3271" i="10"/>
  <c r="S3271" i="10" s="1"/>
  <c r="L3271" i="10"/>
  <c r="M3271" i="10"/>
  <c r="T3271" i="10" l="1"/>
  <c r="U3271" i="10" s="1"/>
  <c r="V3271" i="10" s="1"/>
  <c r="W3271" i="10" s="1"/>
  <c r="X3271" i="10" s="1"/>
  <c r="Y3271" i="10" s="1"/>
  <c r="Z3271" i="10" s="1"/>
  <c r="AA3271" i="10" s="1"/>
  <c r="AB3271" i="10" s="1"/>
  <c r="AC3271" i="10" s="1"/>
  <c r="I3272" i="10"/>
  <c r="R3272" i="10"/>
  <c r="G3272" i="10" s="1"/>
  <c r="N3272" i="10"/>
  <c r="L3272" i="10"/>
  <c r="P3272" i="10"/>
  <c r="M3272" i="10"/>
  <c r="D3273" i="10"/>
  <c r="K3272" i="10"/>
  <c r="H3272" i="10"/>
  <c r="S3272" i="10" s="1"/>
  <c r="J3272" i="10"/>
  <c r="Q3272" i="10"/>
  <c r="O3272" i="10"/>
  <c r="T3272" i="10" l="1"/>
  <c r="U3272" i="10" s="1"/>
  <c r="V3272" i="10" s="1"/>
  <c r="W3272" i="10" s="1"/>
  <c r="X3272" i="10" s="1"/>
  <c r="Y3272" i="10" s="1"/>
  <c r="Z3272" i="10" s="1"/>
  <c r="AA3272" i="10" s="1"/>
  <c r="AB3272" i="10" s="1"/>
  <c r="AC3272" i="10" s="1"/>
  <c r="R3273" i="10"/>
  <c r="G3273" i="10" s="1"/>
  <c r="D3274" i="10"/>
  <c r="P3273" i="10"/>
  <c r="J3273" i="10"/>
  <c r="K3273" i="10"/>
  <c r="M3273" i="10"/>
  <c r="L3273" i="10"/>
  <c r="H3273" i="10"/>
  <c r="S3273" i="10" s="1"/>
  <c r="N3273" i="10"/>
  <c r="O3273" i="10"/>
  <c r="I3273" i="10"/>
  <c r="Q3273" i="10"/>
  <c r="M3274" i="10" l="1"/>
  <c r="R3274" i="10"/>
  <c r="G3274" i="10" s="1"/>
  <c r="Q3274" i="10"/>
  <c r="H3274" i="10"/>
  <c r="S3274" i="10" s="1"/>
  <c r="K3274" i="10"/>
  <c r="I3274" i="10"/>
  <c r="O3274" i="10"/>
  <c r="L3274" i="10"/>
  <c r="D3275" i="10"/>
  <c r="J3274" i="10"/>
  <c r="N3274" i="10"/>
  <c r="P3274" i="10"/>
  <c r="T3273" i="10"/>
  <c r="U3273" i="10" s="1"/>
  <c r="V3273" i="10" s="1"/>
  <c r="W3273" i="10" s="1"/>
  <c r="X3273" i="10" s="1"/>
  <c r="Y3273" i="10" s="1"/>
  <c r="Z3273" i="10" s="1"/>
  <c r="AA3273" i="10" s="1"/>
  <c r="AB3273" i="10" s="1"/>
  <c r="AC3273" i="10" s="1"/>
  <c r="T3274" i="10" l="1"/>
  <c r="U3274" i="10" s="1"/>
  <c r="V3274" i="10" s="1"/>
  <c r="W3274" i="10" s="1"/>
  <c r="X3274" i="10" s="1"/>
  <c r="Y3274" i="10" s="1"/>
  <c r="Z3274" i="10" s="1"/>
  <c r="AA3274" i="10" s="1"/>
  <c r="AB3274" i="10" s="1"/>
  <c r="AC3274" i="10" s="1"/>
  <c r="I3275" i="10"/>
  <c r="D3276" i="10"/>
  <c r="P3275" i="10"/>
  <c r="H3275" i="10"/>
  <c r="S3275" i="10" s="1"/>
  <c r="K3275" i="10"/>
  <c r="N3275" i="10"/>
  <c r="J3275" i="10"/>
  <c r="O3275" i="10"/>
  <c r="R3275" i="10"/>
  <c r="G3275" i="10" s="1"/>
  <c r="L3275" i="10"/>
  <c r="M3275" i="10"/>
  <c r="Q3275" i="10"/>
  <c r="T3275" i="10" l="1"/>
  <c r="U3275" i="10" s="1"/>
  <c r="V3275" i="10" s="1"/>
  <c r="W3275" i="10" s="1"/>
  <c r="X3275" i="10" s="1"/>
  <c r="Y3275" i="10" s="1"/>
  <c r="Z3275" i="10" s="1"/>
  <c r="AA3275" i="10" s="1"/>
  <c r="AB3275" i="10" s="1"/>
  <c r="AC3275" i="10" s="1"/>
  <c r="P3276" i="10"/>
  <c r="I3276" i="10"/>
  <c r="K3276" i="10"/>
  <c r="H3276" i="10"/>
  <c r="S3276" i="10" s="1"/>
  <c r="Q3276" i="10"/>
  <c r="L3276" i="10"/>
  <c r="N3276" i="10"/>
  <c r="O3276" i="10"/>
  <c r="D3277" i="10"/>
  <c r="R3276" i="10"/>
  <c r="G3276" i="10" s="1"/>
  <c r="M3276" i="10"/>
  <c r="J3276" i="10"/>
  <c r="T3276" i="10" l="1"/>
  <c r="U3276" i="10" s="1"/>
  <c r="V3276" i="10" s="1"/>
  <c r="W3276" i="10" s="1"/>
  <c r="X3276" i="10" s="1"/>
  <c r="Y3276" i="10" s="1"/>
  <c r="Z3276" i="10" s="1"/>
  <c r="AA3276" i="10" s="1"/>
  <c r="AB3276" i="10" s="1"/>
  <c r="AC3276" i="10" s="1"/>
  <c r="K3277" i="10"/>
  <c r="O3277" i="10"/>
  <c r="J3277" i="10"/>
  <c r="H3277" i="10"/>
  <c r="S3277" i="10" s="1"/>
  <c r="R3277" i="10"/>
  <c r="G3277" i="10" s="1"/>
  <c r="L3277" i="10"/>
  <c r="I3277" i="10"/>
  <c r="Q3277" i="10"/>
  <c r="M3277" i="10"/>
  <c r="P3277" i="10"/>
  <c r="N3277" i="10"/>
  <c r="D3278" i="10"/>
  <c r="R3278" i="10" l="1"/>
  <c r="G3278" i="10" s="1"/>
  <c r="N3278" i="10"/>
  <c r="K3278" i="10"/>
  <c r="I3278" i="10"/>
  <c r="P3278" i="10"/>
  <c r="J3278" i="10"/>
  <c r="Q3278" i="10"/>
  <c r="L3278" i="10"/>
  <c r="H3278" i="10"/>
  <c r="S3278" i="10" s="1"/>
  <c r="M3278" i="10"/>
  <c r="D3279" i="10"/>
  <c r="O3278" i="10"/>
  <c r="T3277" i="10"/>
  <c r="U3277" i="10" s="1"/>
  <c r="V3277" i="10" s="1"/>
  <c r="W3277" i="10" s="1"/>
  <c r="X3277" i="10" s="1"/>
  <c r="Y3277" i="10" s="1"/>
  <c r="Z3277" i="10" s="1"/>
  <c r="AA3277" i="10" s="1"/>
  <c r="AB3277" i="10" s="1"/>
  <c r="AC3277" i="10" s="1"/>
  <c r="R3279" i="10" l="1"/>
  <c r="G3279" i="10" s="1"/>
  <c r="K3279" i="10"/>
  <c r="L3279" i="10"/>
  <c r="H3279" i="10"/>
  <c r="S3279" i="10" s="1"/>
  <c r="N3279" i="10"/>
  <c r="M3279" i="10"/>
  <c r="Q3279" i="10"/>
  <c r="D3280" i="10"/>
  <c r="O3279" i="10"/>
  <c r="P3279" i="10"/>
  <c r="I3279" i="10"/>
  <c r="J3279" i="10"/>
  <c r="T3278" i="10"/>
  <c r="U3278" i="10" s="1"/>
  <c r="V3278" i="10" s="1"/>
  <c r="W3278" i="10" s="1"/>
  <c r="X3278" i="10" s="1"/>
  <c r="Y3278" i="10" s="1"/>
  <c r="Z3278" i="10" s="1"/>
  <c r="AA3278" i="10" s="1"/>
  <c r="AB3278" i="10" s="1"/>
  <c r="AC3278" i="10" s="1"/>
  <c r="T3279" i="10" l="1"/>
  <c r="U3279" i="10" s="1"/>
  <c r="V3279" i="10" s="1"/>
  <c r="W3279" i="10" s="1"/>
  <c r="X3279" i="10" s="1"/>
  <c r="Y3279" i="10" s="1"/>
  <c r="Z3279" i="10" s="1"/>
  <c r="AA3279" i="10" s="1"/>
  <c r="AB3279" i="10" s="1"/>
  <c r="AC3279" i="10" s="1"/>
  <c r="O3280" i="10"/>
  <c r="M3280" i="10"/>
  <c r="P3280" i="10"/>
  <c r="I3280" i="10"/>
  <c r="R3280" i="10"/>
  <c r="G3280" i="10" s="1"/>
  <c r="L3280" i="10"/>
  <c r="H3280" i="10"/>
  <c r="S3280" i="10" s="1"/>
  <c r="J3280" i="10"/>
  <c r="D3281" i="10"/>
  <c r="K3280" i="10"/>
  <c r="N3280" i="10"/>
  <c r="Q3280" i="10"/>
  <c r="R3281" i="10" l="1"/>
  <c r="G3281" i="10" s="1"/>
  <c r="P3281" i="10"/>
  <c r="L3281" i="10"/>
  <c r="I3281" i="10"/>
  <c r="D3282" i="10"/>
  <c r="M3281" i="10"/>
  <c r="N3281" i="10"/>
  <c r="J3281" i="10"/>
  <c r="O3281" i="10"/>
  <c r="K3281" i="10"/>
  <c r="Q3281" i="10"/>
  <c r="H3281" i="10"/>
  <c r="S3281" i="10" s="1"/>
  <c r="T3280" i="10"/>
  <c r="U3280" i="10" s="1"/>
  <c r="V3280" i="10" s="1"/>
  <c r="W3280" i="10" s="1"/>
  <c r="X3280" i="10" s="1"/>
  <c r="Y3280" i="10" s="1"/>
  <c r="Z3280" i="10" s="1"/>
  <c r="AA3280" i="10" s="1"/>
  <c r="AB3280" i="10" s="1"/>
  <c r="AC3280" i="10" s="1"/>
  <c r="T3281" i="10" l="1"/>
  <c r="U3281" i="10" s="1"/>
  <c r="V3281" i="10" s="1"/>
  <c r="W3281" i="10" s="1"/>
  <c r="X3281" i="10" s="1"/>
  <c r="Y3281" i="10" s="1"/>
  <c r="Z3281" i="10" s="1"/>
  <c r="AA3281" i="10" s="1"/>
  <c r="AB3281" i="10" s="1"/>
  <c r="AC3281" i="10" s="1"/>
  <c r="K3282" i="10"/>
  <c r="R3282" i="10"/>
  <c r="G3282" i="10" s="1"/>
  <c r="H3282" i="10"/>
  <c r="S3282" i="10" s="1"/>
  <c r="P3282" i="10"/>
  <c r="M3282" i="10"/>
  <c r="I3282" i="10"/>
  <c r="L3282" i="10"/>
  <c r="Q3282" i="10"/>
  <c r="O3282" i="10"/>
  <c r="D3283" i="10"/>
  <c r="J3282" i="10"/>
  <c r="N3282" i="10"/>
  <c r="T3282" i="10" l="1"/>
  <c r="U3282" i="10" s="1"/>
  <c r="V3282" i="10" s="1"/>
  <c r="W3282" i="10" s="1"/>
  <c r="X3282" i="10" s="1"/>
  <c r="Y3282" i="10" s="1"/>
  <c r="Z3282" i="10" s="1"/>
  <c r="AA3282" i="10" s="1"/>
  <c r="AB3282" i="10" s="1"/>
  <c r="AC3282" i="10" s="1"/>
  <c r="I3283" i="10"/>
  <c r="N3283" i="10"/>
  <c r="J3283" i="10"/>
  <c r="D3284" i="10"/>
  <c r="L3283" i="10"/>
  <c r="P3283" i="10"/>
  <c r="Q3283" i="10"/>
  <c r="K3283" i="10"/>
  <c r="H3283" i="10"/>
  <c r="S3283" i="10" s="1"/>
  <c r="O3283" i="10"/>
  <c r="M3283" i="10"/>
  <c r="R3283" i="10"/>
  <c r="G3283" i="10" s="1"/>
  <c r="K3284" i="10" l="1"/>
  <c r="O3284" i="10"/>
  <c r="H3284" i="10"/>
  <c r="S3284" i="10" s="1"/>
  <c r="N3284" i="10"/>
  <c r="P3284" i="10"/>
  <c r="Q3284" i="10"/>
  <c r="L3284" i="10"/>
  <c r="M3284" i="10"/>
  <c r="D3285" i="10"/>
  <c r="J3284" i="10"/>
  <c r="R3284" i="10"/>
  <c r="G3284" i="10" s="1"/>
  <c r="I3284" i="10"/>
  <c r="T3283" i="10"/>
  <c r="U3283" i="10" s="1"/>
  <c r="V3283" i="10" s="1"/>
  <c r="W3283" i="10" s="1"/>
  <c r="X3283" i="10" s="1"/>
  <c r="Y3283" i="10" s="1"/>
  <c r="Z3283" i="10" s="1"/>
  <c r="AA3283" i="10" s="1"/>
  <c r="AB3283" i="10" s="1"/>
  <c r="AC3283" i="10" s="1"/>
  <c r="T3284" i="10" l="1"/>
  <c r="U3284" i="10" s="1"/>
  <c r="V3284" i="10" s="1"/>
  <c r="W3284" i="10" s="1"/>
  <c r="X3284" i="10" s="1"/>
  <c r="Y3284" i="10" s="1"/>
  <c r="Z3284" i="10" s="1"/>
  <c r="AA3284" i="10" s="1"/>
  <c r="AB3284" i="10" s="1"/>
  <c r="AC3284" i="10" s="1"/>
  <c r="O3285" i="10"/>
  <c r="R3285" i="10"/>
  <c r="G3285" i="10" s="1"/>
  <c r="J3285" i="10"/>
  <c r="M3285" i="10"/>
  <c r="H3285" i="10"/>
  <c r="S3285" i="10" s="1"/>
  <c r="Q3285" i="10"/>
  <c r="P3285" i="10"/>
  <c r="I3285" i="10"/>
  <c r="N3285" i="10"/>
  <c r="K3285" i="10"/>
  <c r="D3286" i="10"/>
  <c r="L3285" i="10"/>
  <c r="I3286" i="10" l="1"/>
  <c r="M3286" i="10"/>
  <c r="P3286" i="10"/>
  <c r="K3286" i="10"/>
  <c r="L3286" i="10"/>
  <c r="Q3286" i="10"/>
  <c r="J3286" i="10"/>
  <c r="O3286" i="10"/>
  <c r="H3286" i="10"/>
  <c r="S3286" i="10" s="1"/>
  <c r="R3286" i="10"/>
  <c r="G3286" i="10" s="1"/>
  <c r="D3287" i="10"/>
  <c r="N3286" i="10"/>
  <c r="T3285" i="10"/>
  <c r="U3285" i="10" s="1"/>
  <c r="V3285" i="10" s="1"/>
  <c r="W3285" i="10" s="1"/>
  <c r="X3285" i="10" s="1"/>
  <c r="Y3285" i="10" s="1"/>
  <c r="Z3285" i="10" s="1"/>
  <c r="AA3285" i="10" s="1"/>
  <c r="AB3285" i="10" s="1"/>
  <c r="AC3285" i="10" s="1"/>
  <c r="K3287" i="10" l="1"/>
  <c r="H3287" i="10"/>
  <c r="S3287" i="10" s="1"/>
  <c r="Q3287" i="10"/>
  <c r="N3287" i="10"/>
  <c r="D3288" i="10"/>
  <c r="R3287" i="10"/>
  <c r="G3287" i="10" s="1"/>
  <c r="I3287" i="10"/>
  <c r="J3287" i="10"/>
  <c r="M3287" i="10"/>
  <c r="P3287" i="10"/>
  <c r="O3287" i="10"/>
  <c r="L3287" i="10"/>
  <c r="T3286" i="10"/>
  <c r="U3286" i="10" s="1"/>
  <c r="V3286" i="10" s="1"/>
  <c r="W3286" i="10" s="1"/>
  <c r="X3286" i="10" s="1"/>
  <c r="Y3286" i="10" s="1"/>
  <c r="Z3286" i="10" s="1"/>
  <c r="AA3286" i="10" s="1"/>
  <c r="AB3286" i="10" s="1"/>
  <c r="AC3286" i="10" s="1"/>
  <c r="N3288" i="10" l="1"/>
  <c r="Q3288" i="10"/>
  <c r="K3288" i="10"/>
  <c r="L3288" i="10"/>
  <c r="P3288" i="10"/>
  <c r="O3288" i="10"/>
  <c r="H3288" i="10"/>
  <c r="S3288" i="10" s="1"/>
  <c r="J3288" i="10"/>
  <c r="D3289" i="10"/>
  <c r="I3288" i="10"/>
  <c r="R3288" i="10"/>
  <c r="G3288" i="10" s="1"/>
  <c r="M3288" i="10"/>
  <c r="T3287" i="10"/>
  <c r="U3287" i="10" s="1"/>
  <c r="V3287" i="10" s="1"/>
  <c r="W3287" i="10" s="1"/>
  <c r="X3287" i="10" s="1"/>
  <c r="Y3287" i="10" s="1"/>
  <c r="Z3287" i="10" s="1"/>
  <c r="AA3287" i="10" s="1"/>
  <c r="AB3287" i="10" s="1"/>
  <c r="AC3287" i="10" s="1"/>
  <c r="T3288" i="10" l="1"/>
  <c r="U3288" i="10" s="1"/>
  <c r="V3288" i="10" s="1"/>
  <c r="W3288" i="10" s="1"/>
  <c r="X3288" i="10" s="1"/>
  <c r="Y3288" i="10" s="1"/>
  <c r="Z3288" i="10" s="1"/>
  <c r="AA3288" i="10" s="1"/>
  <c r="AB3288" i="10" s="1"/>
  <c r="AC3288" i="10" s="1"/>
  <c r="R3289" i="10"/>
  <c r="G3289" i="10" s="1"/>
  <c r="Q3289" i="10"/>
  <c r="L3289" i="10"/>
  <c r="M3289" i="10"/>
  <c r="D3290" i="10"/>
  <c r="J3289" i="10"/>
  <c r="K3289" i="10"/>
  <c r="I3289" i="10"/>
  <c r="O3289" i="10"/>
  <c r="H3289" i="10"/>
  <c r="S3289" i="10" s="1"/>
  <c r="N3289" i="10"/>
  <c r="P3289" i="10"/>
  <c r="T3289" i="10" l="1"/>
  <c r="U3289" i="10" s="1"/>
  <c r="V3289" i="10" s="1"/>
  <c r="W3289" i="10" s="1"/>
  <c r="X3289" i="10" s="1"/>
  <c r="Y3289" i="10" s="1"/>
  <c r="Z3289" i="10" s="1"/>
  <c r="AA3289" i="10" s="1"/>
  <c r="AB3289" i="10" s="1"/>
  <c r="AC3289" i="10" s="1"/>
  <c r="R3290" i="10"/>
  <c r="G3290" i="10" s="1"/>
  <c r="O3290" i="10"/>
  <c r="M3290" i="10"/>
  <c r="Q3290" i="10"/>
  <c r="N3290" i="10"/>
  <c r="H3290" i="10"/>
  <c r="S3290" i="10" s="1"/>
  <c r="I3290" i="10"/>
  <c r="D3291" i="10"/>
  <c r="P3290" i="10"/>
  <c r="L3290" i="10"/>
  <c r="K3290" i="10"/>
  <c r="J3290" i="10"/>
  <c r="R3291" i="10" l="1"/>
  <c r="G3291" i="10" s="1"/>
  <c r="H3291" i="10"/>
  <c r="S3291" i="10" s="1"/>
  <c r="N3291" i="10"/>
  <c r="J3291" i="10"/>
  <c r="Q3291" i="10"/>
  <c r="O3291" i="10"/>
  <c r="I3291" i="10"/>
  <c r="M3291" i="10"/>
  <c r="P3291" i="10"/>
  <c r="D3292" i="10"/>
  <c r="L3291" i="10"/>
  <c r="K3291" i="10"/>
  <c r="T3290" i="10"/>
  <c r="U3290" i="10" s="1"/>
  <c r="V3290" i="10" s="1"/>
  <c r="W3290" i="10" s="1"/>
  <c r="X3290" i="10" s="1"/>
  <c r="Y3290" i="10" s="1"/>
  <c r="Z3290" i="10" s="1"/>
  <c r="AA3290" i="10" s="1"/>
  <c r="AB3290" i="10" s="1"/>
  <c r="AC3290" i="10" s="1"/>
  <c r="I3292" i="10" l="1"/>
  <c r="L3292" i="10"/>
  <c r="R3292" i="10"/>
  <c r="G3292" i="10" s="1"/>
  <c r="J3292" i="10"/>
  <c r="D3293" i="10"/>
  <c r="Q3292" i="10"/>
  <c r="M3292" i="10"/>
  <c r="N3292" i="10"/>
  <c r="K3292" i="10"/>
  <c r="O3292" i="10"/>
  <c r="P3292" i="10"/>
  <c r="H3292" i="10"/>
  <c r="S3292" i="10" s="1"/>
  <c r="T3291" i="10"/>
  <c r="U3291" i="10" s="1"/>
  <c r="V3291" i="10" s="1"/>
  <c r="W3291" i="10" s="1"/>
  <c r="X3291" i="10" s="1"/>
  <c r="Y3291" i="10" s="1"/>
  <c r="Z3291" i="10" s="1"/>
  <c r="AA3291" i="10" s="1"/>
  <c r="AB3291" i="10" s="1"/>
  <c r="AC3291" i="10" s="1"/>
  <c r="T3292" i="10" l="1"/>
  <c r="U3292" i="10" s="1"/>
  <c r="V3292" i="10" s="1"/>
  <c r="W3292" i="10" s="1"/>
  <c r="X3292" i="10" s="1"/>
  <c r="Y3292" i="10" s="1"/>
  <c r="Z3292" i="10" s="1"/>
  <c r="AA3292" i="10" s="1"/>
  <c r="AB3292" i="10" s="1"/>
  <c r="AC3292" i="10" s="1"/>
  <c r="I3293" i="10"/>
  <c r="O3293" i="10"/>
  <c r="N3293" i="10"/>
  <c r="L3293" i="10"/>
  <c r="M3293" i="10"/>
  <c r="K3293" i="10"/>
  <c r="H3293" i="10"/>
  <c r="S3293" i="10" s="1"/>
  <c r="P3293" i="10"/>
  <c r="J3293" i="10"/>
  <c r="Q3293" i="10"/>
  <c r="R3293" i="10"/>
  <c r="G3293" i="10" s="1"/>
  <c r="D3294" i="10"/>
  <c r="M3294" i="10" l="1"/>
  <c r="N3294" i="10"/>
  <c r="H3294" i="10"/>
  <c r="S3294" i="10" s="1"/>
  <c r="Q3294" i="10"/>
  <c r="K3294" i="10"/>
  <c r="P3294" i="10"/>
  <c r="O3294" i="10"/>
  <c r="D3295" i="10"/>
  <c r="L3294" i="10"/>
  <c r="I3294" i="10"/>
  <c r="R3294" i="10"/>
  <c r="G3294" i="10" s="1"/>
  <c r="J3294" i="10"/>
  <c r="T3293" i="10"/>
  <c r="U3293" i="10" s="1"/>
  <c r="V3293" i="10" s="1"/>
  <c r="W3293" i="10" s="1"/>
  <c r="X3293" i="10" s="1"/>
  <c r="Y3293" i="10" s="1"/>
  <c r="Z3293" i="10" s="1"/>
  <c r="AA3293" i="10" s="1"/>
  <c r="AB3293" i="10" s="1"/>
  <c r="AC3293" i="10" s="1"/>
  <c r="T3294" i="10" l="1"/>
  <c r="U3294" i="10" s="1"/>
  <c r="V3294" i="10" s="1"/>
  <c r="W3294" i="10" s="1"/>
  <c r="X3294" i="10" s="1"/>
  <c r="Y3294" i="10" s="1"/>
  <c r="Z3294" i="10" s="1"/>
  <c r="AA3294" i="10" s="1"/>
  <c r="AB3294" i="10" s="1"/>
  <c r="AC3294" i="10" s="1"/>
  <c r="H3295" i="10"/>
  <c r="S3295" i="10" s="1"/>
  <c r="O3295" i="10"/>
  <c r="P3295" i="10"/>
  <c r="D3296" i="10"/>
  <c r="M3295" i="10"/>
  <c r="J3295" i="10"/>
  <c r="K3295" i="10"/>
  <c r="L3295" i="10"/>
  <c r="N3295" i="10"/>
  <c r="Q3295" i="10"/>
  <c r="I3295" i="10"/>
  <c r="R3295" i="10"/>
  <c r="G3295" i="10" s="1"/>
  <c r="L3296" i="10" l="1"/>
  <c r="J3296" i="10"/>
  <c r="R3296" i="10"/>
  <c r="G3296" i="10" s="1"/>
  <c r="M3296" i="10"/>
  <c r="O3296" i="10"/>
  <c r="H3296" i="10"/>
  <c r="S3296" i="10" s="1"/>
  <c r="P3296" i="10"/>
  <c r="I3296" i="10"/>
  <c r="N3296" i="10"/>
  <c r="Q3296" i="10"/>
  <c r="K3296" i="10"/>
  <c r="D3297" i="10"/>
  <c r="T3295" i="10"/>
  <c r="U3295" i="10" s="1"/>
  <c r="V3295" i="10" s="1"/>
  <c r="W3295" i="10" s="1"/>
  <c r="X3295" i="10" s="1"/>
  <c r="Y3295" i="10" s="1"/>
  <c r="Z3295" i="10" s="1"/>
  <c r="AA3295" i="10" s="1"/>
  <c r="AB3295" i="10" s="1"/>
  <c r="AC3295" i="10" s="1"/>
  <c r="T3296" i="10" l="1"/>
  <c r="U3296" i="10" s="1"/>
  <c r="V3296" i="10" s="1"/>
  <c r="W3296" i="10" s="1"/>
  <c r="X3296" i="10" s="1"/>
  <c r="Y3296" i="10" s="1"/>
  <c r="Z3296" i="10" s="1"/>
  <c r="AA3296" i="10" s="1"/>
  <c r="AB3296" i="10" s="1"/>
  <c r="AC3296" i="10" s="1"/>
  <c r="K3297" i="10"/>
  <c r="M3297" i="10"/>
  <c r="P3297" i="10"/>
  <c r="Q3297" i="10"/>
  <c r="O3297" i="10"/>
  <c r="L3297" i="10"/>
  <c r="N3297" i="10"/>
  <c r="J3297" i="10"/>
  <c r="D3298" i="10"/>
  <c r="I3297" i="10"/>
  <c r="R3297" i="10"/>
  <c r="G3297" i="10" s="1"/>
  <c r="H3297" i="10"/>
  <c r="S3297" i="10" s="1"/>
  <c r="T3297" i="10" l="1"/>
  <c r="U3297" i="10" s="1"/>
  <c r="V3297" i="10" s="1"/>
  <c r="W3297" i="10" s="1"/>
  <c r="X3297" i="10" s="1"/>
  <c r="Y3297" i="10" s="1"/>
  <c r="Z3297" i="10" s="1"/>
  <c r="AA3297" i="10" s="1"/>
  <c r="AB3297" i="10" s="1"/>
  <c r="AC3297" i="10" s="1"/>
  <c r="P3298" i="10"/>
  <c r="K3298" i="10"/>
  <c r="J3298" i="10"/>
  <c r="Q3298" i="10"/>
  <c r="H3298" i="10"/>
  <c r="S3298" i="10" s="1"/>
  <c r="R3298" i="10"/>
  <c r="G3298" i="10" s="1"/>
  <c r="M3298" i="10"/>
  <c r="N3298" i="10"/>
  <c r="D3299" i="10"/>
  <c r="L3298" i="10"/>
  <c r="I3298" i="10"/>
  <c r="O3298" i="10"/>
  <c r="T3298" i="10" l="1"/>
  <c r="U3298" i="10" s="1"/>
  <c r="V3298" i="10" s="1"/>
  <c r="W3298" i="10" s="1"/>
  <c r="X3298" i="10" s="1"/>
  <c r="Y3298" i="10" s="1"/>
  <c r="Z3298" i="10" s="1"/>
  <c r="AA3298" i="10" s="1"/>
  <c r="AB3298" i="10" s="1"/>
  <c r="AC3298" i="10" s="1"/>
  <c r="R3299" i="10"/>
  <c r="G3299" i="10" s="1"/>
  <c r="D3300" i="10"/>
  <c r="I3299" i="10"/>
  <c r="O3299" i="10"/>
  <c r="M3299" i="10"/>
  <c r="N3299" i="10"/>
  <c r="J3299" i="10"/>
  <c r="L3299" i="10"/>
  <c r="P3299" i="10"/>
  <c r="K3299" i="10"/>
  <c r="H3299" i="10"/>
  <c r="S3299" i="10" s="1"/>
  <c r="Q3299" i="10"/>
  <c r="P3300" i="10" l="1"/>
  <c r="N3300" i="10"/>
  <c r="H3300" i="10"/>
  <c r="S3300" i="10" s="1"/>
  <c r="L3300" i="10"/>
  <c r="I3300" i="10"/>
  <c r="M3300" i="10"/>
  <c r="O3300" i="10"/>
  <c r="Q3300" i="10"/>
  <c r="K3300" i="10"/>
  <c r="R3300" i="10"/>
  <c r="G3300" i="10" s="1"/>
  <c r="J3300" i="10"/>
  <c r="D3301" i="10"/>
  <c r="T3299" i="10"/>
  <c r="U3299" i="10" s="1"/>
  <c r="V3299" i="10" s="1"/>
  <c r="W3299" i="10" s="1"/>
  <c r="X3299" i="10" s="1"/>
  <c r="Y3299" i="10" s="1"/>
  <c r="Z3299" i="10" s="1"/>
  <c r="AA3299" i="10" s="1"/>
  <c r="AB3299" i="10" s="1"/>
  <c r="AC3299" i="10" s="1"/>
  <c r="T3300" i="10" l="1"/>
  <c r="U3300" i="10" s="1"/>
  <c r="V3300" i="10" s="1"/>
  <c r="W3300" i="10" s="1"/>
  <c r="X3300" i="10" s="1"/>
  <c r="Y3300" i="10" s="1"/>
  <c r="Z3300" i="10" s="1"/>
  <c r="AA3300" i="10" s="1"/>
  <c r="AB3300" i="10" s="1"/>
  <c r="AC3300" i="10" s="1"/>
  <c r="M3301" i="10"/>
  <c r="O3301" i="10"/>
  <c r="K3301" i="10"/>
  <c r="H3301" i="10"/>
  <c r="S3301" i="10" s="1"/>
  <c r="J3301" i="10"/>
  <c r="P3301" i="10"/>
  <c r="I3301" i="10"/>
  <c r="Q3301" i="10"/>
  <c r="N3301" i="10"/>
  <c r="L3301" i="10"/>
  <c r="D3302" i="10"/>
  <c r="R3301" i="10"/>
  <c r="G3301" i="10" s="1"/>
  <c r="P3302" i="10" l="1"/>
  <c r="M3302" i="10"/>
  <c r="N3302" i="10"/>
  <c r="H3302" i="10"/>
  <c r="S3302" i="10" s="1"/>
  <c r="Q3302" i="10"/>
  <c r="I3302" i="10"/>
  <c r="J3302" i="10"/>
  <c r="L3302" i="10"/>
  <c r="R3302" i="10"/>
  <c r="G3302" i="10" s="1"/>
  <c r="K3302" i="10"/>
  <c r="O3302" i="10"/>
  <c r="D3303" i="10"/>
  <c r="T3301" i="10"/>
  <c r="U3301" i="10" s="1"/>
  <c r="V3301" i="10" s="1"/>
  <c r="W3301" i="10" s="1"/>
  <c r="X3301" i="10" s="1"/>
  <c r="Y3301" i="10" s="1"/>
  <c r="Z3301" i="10" s="1"/>
  <c r="AA3301" i="10" s="1"/>
  <c r="AB3301" i="10" s="1"/>
  <c r="AC3301" i="10" s="1"/>
  <c r="T3302" i="10" l="1"/>
  <c r="U3302" i="10" s="1"/>
  <c r="V3302" i="10" s="1"/>
  <c r="W3302" i="10" s="1"/>
  <c r="X3302" i="10" s="1"/>
  <c r="Y3302" i="10" s="1"/>
  <c r="Z3302" i="10" s="1"/>
  <c r="AA3302" i="10" s="1"/>
  <c r="AB3302" i="10" s="1"/>
  <c r="AC3302" i="10" s="1"/>
  <c r="I3303" i="10"/>
  <c r="R3303" i="10"/>
  <c r="G3303" i="10" s="1"/>
  <c r="L3303" i="10"/>
  <c r="D3304" i="10"/>
  <c r="M3303" i="10"/>
  <c r="N3303" i="10"/>
  <c r="O3303" i="10"/>
  <c r="P3303" i="10"/>
  <c r="H3303" i="10"/>
  <c r="S3303" i="10" s="1"/>
  <c r="J3303" i="10"/>
  <c r="Q3303" i="10"/>
  <c r="K3303" i="10"/>
  <c r="P3304" i="10" l="1"/>
  <c r="J3304" i="10"/>
  <c r="L3304" i="10"/>
  <c r="N3304" i="10"/>
  <c r="D3305" i="10"/>
  <c r="M3304" i="10"/>
  <c r="I3304" i="10"/>
  <c r="R3304" i="10"/>
  <c r="G3304" i="10" s="1"/>
  <c r="K3304" i="10"/>
  <c r="H3304" i="10"/>
  <c r="S3304" i="10" s="1"/>
  <c r="Q3304" i="10"/>
  <c r="O3304" i="10"/>
  <c r="T3303" i="10"/>
  <c r="U3303" i="10" s="1"/>
  <c r="V3303" i="10" s="1"/>
  <c r="W3303" i="10" s="1"/>
  <c r="X3303" i="10" s="1"/>
  <c r="Y3303" i="10" s="1"/>
  <c r="Z3303" i="10" s="1"/>
  <c r="AA3303" i="10" s="1"/>
  <c r="AB3303" i="10" s="1"/>
  <c r="AC3303" i="10" s="1"/>
  <c r="I3305" i="10" l="1"/>
  <c r="O3305" i="10"/>
  <c r="H3305" i="10"/>
  <c r="S3305" i="10" s="1"/>
  <c r="J3305" i="10"/>
  <c r="N3305" i="10"/>
  <c r="M3305" i="10"/>
  <c r="K3305" i="10"/>
  <c r="D3306" i="10"/>
  <c r="L3305" i="10"/>
  <c r="R3305" i="10"/>
  <c r="G3305" i="10" s="1"/>
  <c r="Q3305" i="10"/>
  <c r="P3305" i="10"/>
  <c r="T3304" i="10"/>
  <c r="U3304" i="10" s="1"/>
  <c r="V3304" i="10" s="1"/>
  <c r="W3304" i="10" s="1"/>
  <c r="X3304" i="10" s="1"/>
  <c r="Y3304" i="10" s="1"/>
  <c r="Z3304" i="10" s="1"/>
  <c r="AA3304" i="10" s="1"/>
  <c r="AB3304" i="10" s="1"/>
  <c r="AC3304" i="10" s="1"/>
  <c r="J3306" i="10" l="1"/>
  <c r="H3306" i="10"/>
  <c r="S3306" i="10" s="1"/>
  <c r="P3306" i="10"/>
  <c r="L3306" i="10"/>
  <c r="N3306" i="10"/>
  <c r="Q3306" i="10"/>
  <c r="D3307" i="10"/>
  <c r="R3306" i="10"/>
  <c r="G3306" i="10" s="1"/>
  <c r="O3306" i="10"/>
  <c r="K3306" i="10"/>
  <c r="I3306" i="10"/>
  <c r="M3306" i="10"/>
  <c r="T3305" i="10"/>
  <c r="U3305" i="10" s="1"/>
  <c r="V3305" i="10" s="1"/>
  <c r="W3305" i="10" s="1"/>
  <c r="X3305" i="10" s="1"/>
  <c r="Y3305" i="10" s="1"/>
  <c r="Z3305" i="10" s="1"/>
  <c r="AA3305" i="10" s="1"/>
  <c r="AB3305" i="10" s="1"/>
  <c r="AC3305" i="10" s="1"/>
  <c r="R3307" i="10" l="1"/>
  <c r="G3307" i="10" s="1"/>
  <c r="J3307" i="10"/>
  <c r="D3308" i="10"/>
  <c r="Q3307" i="10"/>
  <c r="O3307" i="10"/>
  <c r="I3307" i="10"/>
  <c r="N3307" i="10"/>
  <c r="P3307" i="10"/>
  <c r="H3307" i="10"/>
  <c r="S3307" i="10" s="1"/>
  <c r="M3307" i="10"/>
  <c r="L3307" i="10"/>
  <c r="K3307" i="10"/>
  <c r="T3306" i="10"/>
  <c r="U3306" i="10" s="1"/>
  <c r="V3306" i="10" s="1"/>
  <c r="W3306" i="10" s="1"/>
  <c r="X3306" i="10" s="1"/>
  <c r="Y3306" i="10" s="1"/>
  <c r="Z3306" i="10" s="1"/>
  <c r="AA3306" i="10" s="1"/>
  <c r="AB3306" i="10" s="1"/>
  <c r="AC3306" i="10" s="1"/>
  <c r="J3308" i="10" l="1"/>
  <c r="P3308" i="10"/>
  <c r="N3308" i="10"/>
  <c r="R3308" i="10"/>
  <c r="G3308" i="10" s="1"/>
  <c r="M3308" i="10"/>
  <c r="D3309" i="10"/>
  <c r="L3308" i="10"/>
  <c r="Q3308" i="10"/>
  <c r="K3308" i="10"/>
  <c r="O3308" i="10"/>
  <c r="H3308" i="10"/>
  <c r="S3308" i="10" s="1"/>
  <c r="I3308" i="10"/>
  <c r="T3307" i="10"/>
  <c r="U3307" i="10" s="1"/>
  <c r="V3307" i="10" s="1"/>
  <c r="W3307" i="10" s="1"/>
  <c r="X3307" i="10" s="1"/>
  <c r="Y3307" i="10" s="1"/>
  <c r="Z3307" i="10" s="1"/>
  <c r="AA3307" i="10" s="1"/>
  <c r="AB3307" i="10" s="1"/>
  <c r="AC3307" i="10" s="1"/>
  <c r="N3309" i="10" l="1"/>
  <c r="Q3309" i="10"/>
  <c r="O3309" i="10"/>
  <c r="D3310" i="10"/>
  <c r="L3309" i="10"/>
  <c r="M3309" i="10"/>
  <c r="R3309" i="10"/>
  <c r="G3309" i="10" s="1"/>
  <c r="P3309" i="10"/>
  <c r="K3309" i="10"/>
  <c r="I3309" i="10"/>
  <c r="H3309" i="10"/>
  <c r="S3309" i="10" s="1"/>
  <c r="J3309" i="10"/>
  <c r="T3308" i="10"/>
  <c r="U3308" i="10" s="1"/>
  <c r="V3308" i="10" s="1"/>
  <c r="W3308" i="10" s="1"/>
  <c r="X3308" i="10" s="1"/>
  <c r="Y3308" i="10" s="1"/>
  <c r="Z3308" i="10" s="1"/>
  <c r="AA3308" i="10" s="1"/>
  <c r="AB3308" i="10" s="1"/>
  <c r="AC3308" i="10" s="1"/>
  <c r="M3310" i="10" l="1"/>
  <c r="J3310" i="10"/>
  <c r="Q3310" i="10"/>
  <c r="P3310" i="10"/>
  <c r="D3311" i="10"/>
  <c r="L3310" i="10"/>
  <c r="I3310" i="10"/>
  <c r="O3310" i="10"/>
  <c r="R3310" i="10"/>
  <c r="G3310" i="10" s="1"/>
  <c r="H3310" i="10"/>
  <c r="S3310" i="10" s="1"/>
  <c r="K3310" i="10"/>
  <c r="N3310" i="10"/>
  <c r="T3309" i="10"/>
  <c r="U3309" i="10" s="1"/>
  <c r="V3309" i="10" s="1"/>
  <c r="W3309" i="10" s="1"/>
  <c r="X3309" i="10" s="1"/>
  <c r="Y3309" i="10" s="1"/>
  <c r="Z3309" i="10" s="1"/>
  <c r="AA3309" i="10" s="1"/>
  <c r="AB3309" i="10" s="1"/>
  <c r="AC3309" i="10" s="1"/>
  <c r="P3311" i="10" l="1"/>
  <c r="D3312" i="10"/>
  <c r="R3311" i="10"/>
  <c r="G3311" i="10" s="1"/>
  <c r="L3311" i="10"/>
  <c r="I3311" i="10"/>
  <c r="N3311" i="10"/>
  <c r="Q3311" i="10"/>
  <c r="O3311" i="10"/>
  <c r="J3311" i="10"/>
  <c r="K3311" i="10"/>
  <c r="H3311" i="10"/>
  <c r="S3311" i="10" s="1"/>
  <c r="M3311" i="10"/>
  <c r="T3310" i="10"/>
  <c r="U3310" i="10" s="1"/>
  <c r="V3310" i="10" s="1"/>
  <c r="W3310" i="10" s="1"/>
  <c r="X3310" i="10" s="1"/>
  <c r="Y3310" i="10" s="1"/>
  <c r="Z3310" i="10" s="1"/>
  <c r="AA3310" i="10" s="1"/>
  <c r="AB3310" i="10" s="1"/>
  <c r="AC3310" i="10" s="1"/>
  <c r="T3311" i="10" l="1"/>
  <c r="U3311" i="10" s="1"/>
  <c r="V3311" i="10" s="1"/>
  <c r="W3311" i="10" s="1"/>
  <c r="X3311" i="10" s="1"/>
  <c r="Y3311" i="10" s="1"/>
  <c r="Z3311" i="10" s="1"/>
  <c r="AA3311" i="10" s="1"/>
  <c r="AB3311" i="10" s="1"/>
  <c r="AC3311" i="10" s="1"/>
  <c r="I3312" i="10"/>
  <c r="M3312" i="10"/>
  <c r="R3312" i="10"/>
  <c r="G3312" i="10" s="1"/>
  <c r="H3312" i="10"/>
  <c r="S3312" i="10" s="1"/>
  <c r="P3312" i="10"/>
  <c r="O3312" i="10"/>
  <c r="K3312" i="10"/>
  <c r="J3312" i="10"/>
  <c r="D3313" i="10"/>
  <c r="L3312" i="10"/>
  <c r="N3312" i="10"/>
  <c r="Q3312" i="10"/>
  <c r="T3312" i="10" l="1"/>
  <c r="U3312" i="10" s="1"/>
  <c r="V3312" i="10" s="1"/>
  <c r="W3312" i="10" s="1"/>
  <c r="X3312" i="10" s="1"/>
  <c r="Y3312" i="10" s="1"/>
  <c r="Z3312" i="10" s="1"/>
  <c r="AA3312" i="10" s="1"/>
  <c r="AB3312" i="10" s="1"/>
  <c r="AC3312" i="10" s="1"/>
  <c r="I3313" i="10"/>
  <c r="D3314" i="10"/>
  <c r="J3313" i="10"/>
  <c r="K3313" i="10"/>
  <c r="O3313" i="10"/>
  <c r="L3313" i="10"/>
  <c r="N3313" i="10"/>
  <c r="H3313" i="10"/>
  <c r="S3313" i="10" s="1"/>
  <c r="Q3313" i="10"/>
  <c r="M3313" i="10"/>
  <c r="P3313" i="10"/>
  <c r="R3313" i="10"/>
  <c r="G3313" i="10" s="1"/>
  <c r="J3314" i="10" l="1"/>
  <c r="K3314" i="10"/>
  <c r="I3314" i="10"/>
  <c r="R3314" i="10"/>
  <c r="G3314" i="10" s="1"/>
  <c r="O3314" i="10"/>
  <c r="L3314" i="10"/>
  <c r="D3315" i="10"/>
  <c r="P3314" i="10"/>
  <c r="N3314" i="10"/>
  <c r="M3314" i="10"/>
  <c r="H3314" i="10"/>
  <c r="S3314" i="10" s="1"/>
  <c r="Q3314" i="10"/>
  <c r="T3313" i="10"/>
  <c r="U3313" i="10" s="1"/>
  <c r="V3313" i="10" s="1"/>
  <c r="W3313" i="10" s="1"/>
  <c r="X3313" i="10" s="1"/>
  <c r="Y3313" i="10" s="1"/>
  <c r="Z3313" i="10" s="1"/>
  <c r="AA3313" i="10" s="1"/>
  <c r="AB3313" i="10" s="1"/>
  <c r="AC3313" i="10" s="1"/>
  <c r="P3315" i="10" l="1"/>
  <c r="D3316" i="10"/>
  <c r="M3315" i="10"/>
  <c r="J3315" i="10"/>
  <c r="H3315" i="10"/>
  <c r="S3315" i="10" s="1"/>
  <c r="R3315" i="10"/>
  <c r="G3315" i="10" s="1"/>
  <c r="Q3315" i="10"/>
  <c r="K3315" i="10"/>
  <c r="O3315" i="10"/>
  <c r="I3315" i="10"/>
  <c r="N3315" i="10"/>
  <c r="L3315" i="10"/>
  <c r="T3314" i="10"/>
  <c r="U3314" i="10" s="1"/>
  <c r="V3314" i="10" s="1"/>
  <c r="W3314" i="10" s="1"/>
  <c r="X3314" i="10" s="1"/>
  <c r="Y3314" i="10" s="1"/>
  <c r="Z3314" i="10" s="1"/>
  <c r="AA3314" i="10" s="1"/>
  <c r="AB3314" i="10" s="1"/>
  <c r="AC3314" i="10" s="1"/>
  <c r="T3315" i="10" l="1"/>
  <c r="U3315" i="10" s="1"/>
  <c r="V3315" i="10" s="1"/>
  <c r="W3315" i="10" s="1"/>
  <c r="X3315" i="10" s="1"/>
  <c r="Y3315" i="10" s="1"/>
  <c r="Z3315" i="10" s="1"/>
  <c r="AA3315" i="10" s="1"/>
  <c r="AB3315" i="10" s="1"/>
  <c r="AC3315" i="10" s="1"/>
  <c r="P3316" i="10"/>
  <c r="Q3316" i="10"/>
  <c r="I3316" i="10"/>
  <c r="J3316" i="10"/>
  <c r="D3317" i="10"/>
  <c r="M3316" i="10"/>
  <c r="O3316" i="10"/>
  <c r="H3316" i="10"/>
  <c r="S3316" i="10" s="1"/>
  <c r="R3316" i="10"/>
  <c r="G3316" i="10" s="1"/>
  <c r="L3316" i="10"/>
  <c r="N3316" i="10"/>
  <c r="K3316" i="10"/>
  <c r="T3316" i="10" l="1"/>
  <c r="U3316" i="10" s="1"/>
  <c r="V3316" i="10" s="1"/>
  <c r="W3316" i="10" s="1"/>
  <c r="X3316" i="10" s="1"/>
  <c r="Y3316" i="10" s="1"/>
  <c r="Z3316" i="10" s="1"/>
  <c r="AA3316" i="10" s="1"/>
  <c r="AB3316" i="10" s="1"/>
  <c r="AC3316" i="10" s="1"/>
  <c r="I3317" i="10"/>
  <c r="D3318" i="10"/>
  <c r="M3317" i="10"/>
  <c r="K3317" i="10"/>
  <c r="O3317" i="10"/>
  <c r="N3317" i="10"/>
  <c r="R3317" i="10"/>
  <c r="G3317" i="10" s="1"/>
  <c r="L3317" i="10"/>
  <c r="Q3317" i="10"/>
  <c r="P3317" i="10"/>
  <c r="H3317" i="10"/>
  <c r="S3317" i="10" s="1"/>
  <c r="J3317" i="10"/>
  <c r="T3317" i="10" l="1"/>
  <c r="U3317" i="10" s="1"/>
  <c r="V3317" i="10" s="1"/>
  <c r="W3317" i="10" s="1"/>
  <c r="X3317" i="10" s="1"/>
  <c r="Y3317" i="10" s="1"/>
  <c r="Z3317" i="10" s="1"/>
  <c r="AA3317" i="10" s="1"/>
  <c r="AB3317" i="10" s="1"/>
  <c r="AC3317" i="10" s="1"/>
  <c r="I3318" i="10"/>
  <c r="N3318" i="10"/>
  <c r="P3318" i="10"/>
  <c r="J3318" i="10"/>
  <c r="M3318" i="10"/>
  <c r="K3318" i="10"/>
  <c r="Q3318" i="10"/>
  <c r="R3318" i="10"/>
  <c r="G3318" i="10" s="1"/>
  <c r="D3319" i="10"/>
  <c r="O3318" i="10"/>
  <c r="H3318" i="10"/>
  <c r="S3318" i="10" s="1"/>
  <c r="L3318" i="10"/>
  <c r="T3318" i="10" l="1"/>
  <c r="U3318" i="10" s="1"/>
  <c r="V3318" i="10" s="1"/>
  <c r="W3318" i="10" s="1"/>
  <c r="X3318" i="10" s="1"/>
  <c r="Y3318" i="10" s="1"/>
  <c r="Z3318" i="10" s="1"/>
  <c r="AA3318" i="10" s="1"/>
  <c r="AB3318" i="10" s="1"/>
  <c r="AC3318" i="10" s="1"/>
  <c r="I3319" i="10"/>
  <c r="L3319" i="10"/>
  <c r="K3319" i="10"/>
  <c r="P3319" i="10"/>
  <c r="D3320" i="10"/>
  <c r="O3319" i="10"/>
  <c r="J3319" i="10"/>
  <c r="R3319" i="10"/>
  <c r="G3319" i="10" s="1"/>
  <c r="H3319" i="10"/>
  <c r="S3319" i="10" s="1"/>
  <c r="Q3319" i="10"/>
  <c r="N3319" i="10"/>
  <c r="M3319" i="10"/>
  <c r="H3320" i="10" l="1"/>
  <c r="S3320" i="10" s="1"/>
  <c r="P3320" i="10"/>
  <c r="J3320" i="10"/>
  <c r="O3320" i="10"/>
  <c r="Q3320" i="10"/>
  <c r="L3320" i="10"/>
  <c r="M3320" i="10"/>
  <c r="K3320" i="10"/>
  <c r="R3320" i="10"/>
  <c r="G3320" i="10" s="1"/>
  <c r="N3320" i="10"/>
  <c r="I3320" i="10"/>
  <c r="D3321" i="10"/>
  <c r="T3319" i="10"/>
  <c r="U3319" i="10" s="1"/>
  <c r="V3319" i="10" s="1"/>
  <c r="W3319" i="10" s="1"/>
  <c r="X3319" i="10" s="1"/>
  <c r="Y3319" i="10" s="1"/>
  <c r="Z3319" i="10" s="1"/>
  <c r="AA3319" i="10" s="1"/>
  <c r="AB3319" i="10" s="1"/>
  <c r="AC3319" i="10" s="1"/>
  <c r="K3321" i="10" l="1"/>
  <c r="I3321" i="10"/>
  <c r="J3321" i="10"/>
  <c r="L3321" i="10"/>
  <c r="D3322" i="10"/>
  <c r="P3321" i="10"/>
  <c r="O3321" i="10"/>
  <c r="H3321" i="10"/>
  <c r="S3321" i="10" s="1"/>
  <c r="N3321" i="10"/>
  <c r="Q3321" i="10"/>
  <c r="M3321" i="10"/>
  <c r="R3321" i="10"/>
  <c r="G3321" i="10" s="1"/>
  <c r="T3320" i="10"/>
  <c r="U3320" i="10" s="1"/>
  <c r="V3320" i="10" s="1"/>
  <c r="W3320" i="10" s="1"/>
  <c r="X3320" i="10" s="1"/>
  <c r="Y3320" i="10" s="1"/>
  <c r="Z3320" i="10" s="1"/>
  <c r="AA3320" i="10" s="1"/>
  <c r="AB3320" i="10" s="1"/>
  <c r="AC3320" i="10" s="1"/>
  <c r="T3321" i="10" l="1"/>
  <c r="U3321" i="10" s="1"/>
  <c r="V3321" i="10" s="1"/>
  <c r="W3321" i="10" s="1"/>
  <c r="X3321" i="10" s="1"/>
  <c r="Y3321" i="10" s="1"/>
  <c r="Z3321" i="10" s="1"/>
  <c r="AA3321" i="10" s="1"/>
  <c r="AB3321" i="10" s="1"/>
  <c r="AC3321" i="10" s="1"/>
  <c r="H3322" i="10"/>
  <c r="S3322" i="10" s="1"/>
  <c r="Q3322" i="10"/>
  <c r="J3322" i="10"/>
  <c r="N3322" i="10"/>
  <c r="M3322" i="10"/>
  <c r="O3322" i="10"/>
  <c r="I3322" i="10"/>
  <c r="L3322" i="10"/>
  <c r="P3322" i="10"/>
  <c r="D3323" i="10"/>
  <c r="R3322" i="10"/>
  <c r="G3322" i="10" s="1"/>
  <c r="K3322" i="10"/>
  <c r="T3322" i="10" l="1"/>
  <c r="U3322" i="10" s="1"/>
  <c r="V3322" i="10" s="1"/>
  <c r="W3322" i="10" s="1"/>
  <c r="X3322" i="10" s="1"/>
  <c r="Y3322" i="10" s="1"/>
  <c r="Z3322" i="10" s="1"/>
  <c r="AA3322" i="10" s="1"/>
  <c r="AB3322" i="10" s="1"/>
  <c r="AC3322" i="10" s="1"/>
  <c r="K3323" i="10"/>
  <c r="R3323" i="10"/>
  <c r="G3323" i="10" s="1"/>
  <c r="N3323" i="10"/>
  <c r="D3324" i="10"/>
  <c r="I3323" i="10"/>
  <c r="H3323" i="10"/>
  <c r="S3323" i="10" s="1"/>
  <c r="L3323" i="10"/>
  <c r="M3323" i="10"/>
  <c r="P3323" i="10"/>
  <c r="J3323" i="10"/>
  <c r="Q3323" i="10"/>
  <c r="O3323" i="10"/>
  <c r="O3324" i="10" l="1"/>
  <c r="K3324" i="10"/>
  <c r="D3325" i="10"/>
  <c r="I3324" i="10"/>
  <c r="R3324" i="10"/>
  <c r="G3324" i="10" s="1"/>
  <c r="M3324" i="10"/>
  <c r="P3324" i="10"/>
  <c r="Q3324" i="10"/>
  <c r="L3324" i="10"/>
  <c r="H3324" i="10"/>
  <c r="S3324" i="10" s="1"/>
  <c r="N3324" i="10"/>
  <c r="J3324" i="10"/>
  <c r="T3323" i="10"/>
  <c r="U3323" i="10" s="1"/>
  <c r="V3323" i="10" s="1"/>
  <c r="W3323" i="10" s="1"/>
  <c r="X3323" i="10" s="1"/>
  <c r="Y3323" i="10" s="1"/>
  <c r="Z3323" i="10" s="1"/>
  <c r="AA3323" i="10" s="1"/>
  <c r="AB3323" i="10" s="1"/>
  <c r="AC3323" i="10" s="1"/>
  <c r="I3325" i="10" l="1"/>
  <c r="D3326" i="10"/>
  <c r="N3325" i="10"/>
  <c r="R3325" i="10"/>
  <c r="G3325" i="10" s="1"/>
  <c r="L3325" i="10"/>
  <c r="Q3325" i="10"/>
  <c r="K3325" i="10"/>
  <c r="P3325" i="10"/>
  <c r="M3325" i="10"/>
  <c r="O3325" i="10"/>
  <c r="J3325" i="10"/>
  <c r="H3325" i="10"/>
  <c r="S3325" i="10" s="1"/>
  <c r="T3324" i="10"/>
  <c r="U3324" i="10" s="1"/>
  <c r="V3324" i="10" s="1"/>
  <c r="W3324" i="10" s="1"/>
  <c r="X3324" i="10" s="1"/>
  <c r="Y3324" i="10" s="1"/>
  <c r="Z3324" i="10" s="1"/>
  <c r="AA3324" i="10" s="1"/>
  <c r="AB3324" i="10" s="1"/>
  <c r="AC3324" i="10" s="1"/>
  <c r="T3325" i="10" l="1"/>
  <c r="U3325" i="10" s="1"/>
  <c r="V3325" i="10" s="1"/>
  <c r="W3325" i="10" s="1"/>
  <c r="X3325" i="10" s="1"/>
  <c r="Y3325" i="10" s="1"/>
  <c r="Z3325" i="10" s="1"/>
  <c r="AA3325" i="10" s="1"/>
  <c r="AB3325" i="10" s="1"/>
  <c r="AC3325" i="10" s="1"/>
  <c r="K3326" i="10"/>
  <c r="P3326" i="10"/>
  <c r="L3326" i="10"/>
  <c r="M3326" i="10"/>
  <c r="O3326" i="10"/>
  <c r="H3326" i="10"/>
  <c r="S3326" i="10" s="1"/>
  <c r="Q3326" i="10"/>
  <c r="N3326" i="10"/>
  <c r="I3326" i="10"/>
  <c r="J3326" i="10"/>
  <c r="R3326" i="10"/>
  <c r="G3326" i="10" s="1"/>
  <c r="D3327" i="10"/>
  <c r="K3327" i="10" l="1"/>
  <c r="M3327" i="10"/>
  <c r="L3327" i="10"/>
  <c r="R3327" i="10"/>
  <c r="G3327" i="10" s="1"/>
  <c r="D3328" i="10"/>
  <c r="O3327" i="10"/>
  <c r="J3327" i="10"/>
  <c r="N3327" i="10"/>
  <c r="H3327" i="10"/>
  <c r="S3327" i="10" s="1"/>
  <c r="Q3327" i="10"/>
  <c r="I3327" i="10"/>
  <c r="P3327" i="10"/>
  <c r="T3326" i="10"/>
  <c r="U3326" i="10" s="1"/>
  <c r="V3326" i="10" s="1"/>
  <c r="W3326" i="10" s="1"/>
  <c r="X3326" i="10" s="1"/>
  <c r="Y3326" i="10" s="1"/>
  <c r="Z3326" i="10" s="1"/>
  <c r="AA3326" i="10" s="1"/>
  <c r="AB3326" i="10" s="1"/>
  <c r="AC3326" i="10" s="1"/>
  <c r="N3328" i="10" l="1"/>
  <c r="D3329" i="10"/>
  <c r="P3328" i="10"/>
  <c r="R3328" i="10"/>
  <c r="G3328" i="10" s="1"/>
  <c r="J3328" i="10"/>
  <c r="L3328" i="10"/>
  <c r="I3328" i="10"/>
  <c r="M3328" i="10"/>
  <c r="H3328" i="10"/>
  <c r="S3328" i="10" s="1"/>
  <c r="K3328" i="10"/>
  <c r="Q3328" i="10"/>
  <c r="O3328" i="10"/>
  <c r="T3327" i="10"/>
  <c r="U3327" i="10" s="1"/>
  <c r="V3327" i="10" s="1"/>
  <c r="W3327" i="10" s="1"/>
  <c r="X3327" i="10" s="1"/>
  <c r="Y3327" i="10" s="1"/>
  <c r="Z3327" i="10" s="1"/>
  <c r="AA3327" i="10" s="1"/>
  <c r="AB3327" i="10" s="1"/>
  <c r="AC3327" i="10" s="1"/>
  <c r="N3329" i="10" l="1"/>
  <c r="Q3329" i="10"/>
  <c r="D3330" i="10"/>
  <c r="R3329" i="10"/>
  <c r="G3329" i="10" s="1"/>
  <c r="L3329" i="10"/>
  <c r="K3329" i="10"/>
  <c r="I3329" i="10"/>
  <c r="H3329" i="10"/>
  <c r="S3329" i="10" s="1"/>
  <c r="M3329" i="10"/>
  <c r="P3329" i="10"/>
  <c r="J3329" i="10"/>
  <c r="O3329" i="10"/>
  <c r="T3328" i="10"/>
  <c r="U3328" i="10" s="1"/>
  <c r="V3328" i="10" s="1"/>
  <c r="W3328" i="10" s="1"/>
  <c r="X3328" i="10" s="1"/>
  <c r="Y3328" i="10" s="1"/>
  <c r="Z3328" i="10" s="1"/>
  <c r="AA3328" i="10" s="1"/>
  <c r="AB3328" i="10" s="1"/>
  <c r="AC3328" i="10" s="1"/>
  <c r="I3330" i="10" l="1"/>
  <c r="M3330" i="10"/>
  <c r="O3330" i="10"/>
  <c r="N3330" i="10"/>
  <c r="L3330" i="10"/>
  <c r="Q3330" i="10"/>
  <c r="H3330" i="10"/>
  <c r="S3330" i="10" s="1"/>
  <c r="J3330" i="10"/>
  <c r="P3330" i="10"/>
  <c r="D3331" i="10"/>
  <c r="K3330" i="10"/>
  <c r="R3330" i="10"/>
  <c r="G3330" i="10" s="1"/>
  <c r="T3329" i="10"/>
  <c r="U3329" i="10" s="1"/>
  <c r="V3329" i="10" s="1"/>
  <c r="W3329" i="10" s="1"/>
  <c r="X3329" i="10" s="1"/>
  <c r="Y3329" i="10" s="1"/>
  <c r="Z3329" i="10" s="1"/>
  <c r="AA3329" i="10" s="1"/>
  <c r="AB3329" i="10" s="1"/>
  <c r="AC3329" i="10" s="1"/>
  <c r="N3331" i="10" l="1"/>
  <c r="J3331" i="10"/>
  <c r="M3331" i="10"/>
  <c r="P3331" i="10"/>
  <c r="Q3331" i="10"/>
  <c r="K3331" i="10"/>
  <c r="I3331" i="10"/>
  <c r="O3331" i="10"/>
  <c r="L3331" i="10"/>
  <c r="H3331" i="10"/>
  <c r="S3331" i="10" s="1"/>
  <c r="R3331" i="10"/>
  <c r="G3331" i="10" s="1"/>
  <c r="D3332" i="10"/>
  <c r="T3330" i="10"/>
  <c r="U3330" i="10" s="1"/>
  <c r="V3330" i="10" s="1"/>
  <c r="W3330" i="10" s="1"/>
  <c r="X3330" i="10" s="1"/>
  <c r="Y3330" i="10" s="1"/>
  <c r="Z3330" i="10" s="1"/>
  <c r="AA3330" i="10" s="1"/>
  <c r="AB3330" i="10" s="1"/>
  <c r="AC3330" i="10" s="1"/>
  <c r="R3332" i="10" l="1"/>
  <c r="G3332" i="10" s="1"/>
  <c r="H3332" i="10"/>
  <c r="S3332" i="10" s="1"/>
  <c r="L3332" i="10"/>
  <c r="P3332" i="10"/>
  <c r="K3332" i="10"/>
  <c r="I3332" i="10"/>
  <c r="D3333" i="10"/>
  <c r="J3332" i="10"/>
  <c r="Q3332" i="10"/>
  <c r="O3332" i="10"/>
  <c r="M3332" i="10"/>
  <c r="N3332" i="10"/>
  <c r="T3331" i="10"/>
  <c r="U3331" i="10" s="1"/>
  <c r="V3331" i="10" s="1"/>
  <c r="W3331" i="10" s="1"/>
  <c r="X3331" i="10" s="1"/>
  <c r="Y3331" i="10" s="1"/>
  <c r="Z3331" i="10" s="1"/>
  <c r="AA3331" i="10" s="1"/>
  <c r="AB3331" i="10" s="1"/>
  <c r="AC3331" i="10" s="1"/>
  <c r="Q3333" i="10" l="1"/>
  <c r="J3333" i="10"/>
  <c r="N3333" i="10"/>
  <c r="H3333" i="10"/>
  <c r="S3333" i="10" s="1"/>
  <c r="L3333" i="10"/>
  <c r="M3333" i="10"/>
  <c r="R3333" i="10"/>
  <c r="G3333" i="10" s="1"/>
  <c r="I3333" i="10"/>
  <c r="P3333" i="10"/>
  <c r="D3334" i="10"/>
  <c r="O3333" i="10"/>
  <c r="K3333" i="10"/>
  <c r="T3332" i="10"/>
  <c r="U3332" i="10" s="1"/>
  <c r="V3332" i="10" s="1"/>
  <c r="W3332" i="10" s="1"/>
  <c r="X3332" i="10" s="1"/>
  <c r="Y3332" i="10" s="1"/>
  <c r="Z3332" i="10" s="1"/>
  <c r="AA3332" i="10" s="1"/>
  <c r="AB3332" i="10" s="1"/>
  <c r="AC3332" i="10" s="1"/>
  <c r="T3333" i="10" l="1"/>
  <c r="U3333" i="10" s="1"/>
  <c r="V3333" i="10" s="1"/>
  <c r="W3333" i="10" s="1"/>
  <c r="X3333" i="10" s="1"/>
  <c r="Y3333" i="10" s="1"/>
  <c r="Z3333" i="10" s="1"/>
  <c r="AA3333" i="10" s="1"/>
  <c r="AB3333" i="10" s="1"/>
  <c r="AC3333" i="10" s="1"/>
  <c r="R3334" i="10"/>
  <c r="G3334" i="10" s="1"/>
  <c r="I3334" i="10"/>
  <c r="K3334" i="10"/>
  <c r="D3335" i="10"/>
  <c r="O3334" i="10"/>
  <c r="L3334" i="10"/>
  <c r="P3334" i="10"/>
  <c r="J3334" i="10"/>
  <c r="M3334" i="10"/>
  <c r="N3334" i="10"/>
  <c r="Q3334" i="10"/>
  <c r="H3334" i="10"/>
  <c r="S3334" i="10" s="1"/>
  <c r="T3334" i="10" l="1"/>
  <c r="U3334" i="10" s="1"/>
  <c r="V3334" i="10" s="1"/>
  <c r="W3334" i="10" s="1"/>
  <c r="X3334" i="10" s="1"/>
  <c r="Y3334" i="10" s="1"/>
  <c r="Z3334" i="10" s="1"/>
  <c r="AA3334" i="10" s="1"/>
  <c r="AB3334" i="10" s="1"/>
  <c r="AC3334" i="10" s="1"/>
  <c r="O3335" i="10"/>
  <c r="K3335" i="10"/>
  <c r="M3335" i="10"/>
  <c r="L3335" i="10"/>
  <c r="Q3335" i="10"/>
  <c r="D3336" i="10"/>
  <c r="J3335" i="10"/>
  <c r="P3335" i="10"/>
  <c r="I3335" i="10"/>
  <c r="R3335" i="10"/>
  <c r="G3335" i="10" s="1"/>
  <c r="N3335" i="10"/>
  <c r="H3335" i="10"/>
  <c r="S3335" i="10" s="1"/>
  <c r="T3335" i="10" l="1"/>
  <c r="U3335" i="10" s="1"/>
  <c r="V3335" i="10" s="1"/>
  <c r="W3335" i="10" s="1"/>
  <c r="X3335" i="10" s="1"/>
  <c r="Y3335" i="10" s="1"/>
  <c r="Z3335" i="10" s="1"/>
  <c r="AA3335" i="10" s="1"/>
  <c r="AB3335" i="10" s="1"/>
  <c r="AC3335" i="10" s="1"/>
  <c r="J3336" i="10"/>
  <c r="I3336" i="10"/>
  <c r="Q3336" i="10"/>
  <c r="D3337" i="10"/>
  <c r="O3336" i="10"/>
  <c r="M3336" i="10"/>
  <c r="L3336" i="10"/>
  <c r="R3336" i="10"/>
  <c r="G3336" i="10" s="1"/>
  <c r="P3336" i="10"/>
  <c r="H3336" i="10"/>
  <c r="S3336" i="10" s="1"/>
  <c r="K3336" i="10"/>
  <c r="N3336" i="10"/>
  <c r="H3337" i="10" l="1"/>
  <c r="S3337" i="10" s="1"/>
  <c r="J3337" i="10"/>
  <c r="Q3337" i="10"/>
  <c r="K3337" i="10"/>
  <c r="I3337" i="10"/>
  <c r="D3338" i="10"/>
  <c r="M3337" i="10"/>
  <c r="O3337" i="10"/>
  <c r="R3337" i="10"/>
  <c r="G3337" i="10" s="1"/>
  <c r="L3337" i="10"/>
  <c r="P3337" i="10"/>
  <c r="N3337" i="10"/>
  <c r="T3336" i="10"/>
  <c r="U3336" i="10" s="1"/>
  <c r="V3336" i="10" s="1"/>
  <c r="W3336" i="10" s="1"/>
  <c r="X3336" i="10" s="1"/>
  <c r="Y3336" i="10" s="1"/>
  <c r="Z3336" i="10" s="1"/>
  <c r="AA3336" i="10" s="1"/>
  <c r="AB3336" i="10" s="1"/>
  <c r="AC3336" i="10" s="1"/>
  <c r="K3338" i="10" l="1"/>
  <c r="P3338" i="10"/>
  <c r="R3338" i="10"/>
  <c r="G3338" i="10" s="1"/>
  <c r="N3338" i="10"/>
  <c r="O3338" i="10"/>
  <c r="H3338" i="10"/>
  <c r="S3338" i="10" s="1"/>
  <c r="Q3338" i="10"/>
  <c r="L3338" i="10"/>
  <c r="D3339" i="10"/>
  <c r="M3338" i="10"/>
  <c r="I3338" i="10"/>
  <c r="J3338" i="10"/>
  <c r="T3337" i="10"/>
  <c r="U3337" i="10" s="1"/>
  <c r="V3337" i="10" s="1"/>
  <c r="W3337" i="10" s="1"/>
  <c r="X3337" i="10" s="1"/>
  <c r="Y3337" i="10" s="1"/>
  <c r="Z3337" i="10" s="1"/>
  <c r="AA3337" i="10" s="1"/>
  <c r="AB3337" i="10" s="1"/>
  <c r="AC3337" i="10" s="1"/>
  <c r="T3338" i="10" l="1"/>
  <c r="U3338" i="10" s="1"/>
  <c r="V3338" i="10" s="1"/>
  <c r="W3338" i="10" s="1"/>
  <c r="X3338" i="10" s="1"/>
  <c r="Y3338" i="10" s="1"/>
  <c r="Z3338" i="10" s="1"/>
  <c r="AA3338" i="10" s="1"/>
  <c r="AB3338" i="10" s="1"/>
  <c r="AC3338" i="10" s="1"/>
  <c r="J3339" i="10"/>
  <c r="L3339" i="10"/>
  <c r="D3340" i="10"/>
  <c r="Q3339" i="10"/>
  <c r="M3339" i="10"/>
  <c r="I3339" i="10"/>
  <c r="N3339" i="10"/>
  <c r="K3339" i="10"/>
  <c r="O3339" i="10"/>
  <c r="P3339" i="10"/>
  <c r="H3339" i="10"/>
  <c r="S3339" i="10" s="1"/>
  <c r="R3339" i="10"/>
  <c r="G3339" i="10" s="1"/>
  <c r="R3340" i="10" l="1"/>
  <c r="G3340" i="10" s="1"/>
  <c r="H3340" i="10"/>
  <c r="S3340" i="10" s="1"/>
  <c r="I3340" i="10"/>
  <c r="Q3340" i="10"/>
  <c r="P3340" i="10"/>
  <c r="O3340" i="10"/>
  <c r="D3341" i="10"/>
  <c r="N3340" i="10"/>
  <c r="M3340" i="10"/>
  <c r="K3340" i="10"/>
  <c r="L3340" i="10"/>
  <c r="J3340" i="10"/>
  <c r="T3339" i="10"/>
  <c r="U3339" i="10" s="1"/>
  <c r="V3339" i="10" s="1"/>
  <c r="W3339" i="10" s="1"/>
  <c r="X3339" i="10" s="1"/>
  <c r="Y3339" i="10" s="1"/>
  <c r="Z3339" i="10" s="1"/>
  <c r="AA3339" i="10" s="1"/>
  <c r="AB3339" i="10" s="1"/>
  <c r="AC3339" i="10" s="1"/>
  <c r="H3341" i="10" l="1"/>
  <c r="S3341" i="10" s="1"/>
  <c r="K3341" i="10"/>
  <c r="Q3341" i="10"/>
  <c r="P3341" i="10"/>
  <c r="J3341" i="10"/>
  <c r="O3341" i="10"/>
  <c r="D3342" i="10"/>
  <c r="N3341" i="10"/>
  <c r="R3341" i="10"/>
  <c r="G3341" i="10" s="1"/>
  <c r="I3341" i="10"/>
  <c r="L3341" i="10"/>
  <c r="M3341" i="10"/>
  <c r="T3340" i="10"/>
  <c r="U3340" i="10" s="1"/>
  <c r="V3340" i="10" s="1"/>
  <c r="W3340" i="10" s="1"/>
  <c r="X3340" i="10" s="1"/>
  <c r="Y3340" i="10" s="1"/>
  <c r="Z3340" i="10" s="1"/>
  <c r="AA3340" i="10" s="1"/>
  <c r="AB3340" i="10" s="1"/>
  <c r="AC3340" i="10" s="1"/>
  <c r="K3342" i="10" l="1"/>
  <c r="O3342" i="10"/>
  <c r="H3342" i="10"/>
  <c r="S3342" i="10" s="1"/>
  <c r="R3342" i="10"/>
  <c r="G3342" i="10" s="1"/>
  <c r="J3342" i="10"/>
  <c r="D3343" i="10"/>
  <c r="M3342" i="10"/>
  <c r="I3342" i="10"/>
  <c r="L3342" i="10"/>
  <c r="N3342" i="10"/>
  <c r="Q3342" i="10"/>
  <c r="P3342" i="10"/>
  <c r="T3341" i="10"/>
  <c r="U3341" i="10" s="1"/>
  <c r="V3341" i="10" s="1"/>
  <c r="W3341" i="10" s="1"/>
  <c r="X3341" i="10" s="1"/>
  <c r="Y3341" i="10" s="1"/>
  <c r="Z3341" i="10" s="1"/>
  <c r="AA3341" i="10" s="1"/>
  <c r="AB3341" i="10" s="1"/>
  <c r="AC3341" i="10" s="1"/>
  <c r="H3343" i="10" l="1"/>
  <c r="S3343" i="10" s="1"/>
  <c r="Q3343" i="10"/>
  <c r="I3343" i="10"/>
  <c r="R3343" i="10"/>
  <c r="G3343" i="10" s="1"/>
  <c r="P3343" i="10"/>
  <c r="L3343" i="10"/>
  <c r="O3343" i="10"/>
  <c r="D3344" i="10"/>
  <c r="J3343" i="10"/>
  <c r="K3343" i="10"/>
  <c r="M3343" i="10"/>
  <c r="N3343" i="10"/>
  <c r="T3342" i="10"/>
  <c r="U3342" i="10" s="1"/>
  <c r="V3342" i="10" s="1"/>
  <c r="W3342" i="10" s="1"/>
  <c r="X3342" i="10" s="1"/>
  <c r="Y3342" i="10" s="1"/>
  <c r="Z3342" i="10" s="1"/>
  <c r="AA3342" i="10" s="1"/>
  <c r="AB3342" i="10" s="1"/>
  <c r="AC3342" i="10" s="1"/>
  <c r="T3343" i="10" l="1"/>
  <c r="U3343" i="10" s="1"/>
  <c r="V3343" i="10" s="1"/>
  <c r="W3343" i="10" s="1"/>
  <c r="X3343" i="10" s="1"/>
  <c r="Y3343" i="10" s="1"/>
  <c r="Z3343" i="10" s="1"/>
  <c r="AA3343" i="10" s="1"/>
  <c r="AB3343" i="10" s="1"/>
  <c r="AC3343" i="10" s="1"/>
  <c r="Q3344" i="10"/>
  <c r="R3344" i="10"/>
  <c r="G3344" i="10" s="1"/>
  <c r="N3344" i="10"/>
  <c r="H3344" i="10"/>
  <c r="S3344" i="10" s="1"/>
  <c r="M3344" i="10"/>
  <c r="O3344" i="10"/>
  <c r="J3344" i="10"/>
  <c r="D3345" i="10"/>
  <c r="K3344" i="10"/>
  <c r="I3344" i="10"/>
  <c r="P3344" i="10"/>
  <c r="L3344" i="10"/>
  <c r="T3344" i="10" l="1"/>
  <c r="U3344" i="10" s="1"/>
  <c r="V3344" i="10" s="1"/>
  <c r="W3344" i="10" s="1"/>
  <c r="X3344" i="10" s="1"/>
  <c r="Y3344" i="10" s="1"/>
  <c r="Z3344" i="10" s="1"/>
  <c r="AA3344" i="10" s="1"/>
  <c r="AB3344" i="10" s="1"/>
  <c r="AC3344" i="10" s="1"/>
  <c r="I3345" i="10"/>
  <c r="Q3345" i="10"/>
  <c r="R3345" i="10"/>
  <c r="G3345" i="10" s="1"/>
  <c r="N3345" i="10"/>
  <c r="H3345" i="10"/>
  <c r="S3345" i="10" s="1"/>
  <c r="K3345" i="10"/>
  <c r="M3345" i="10"/>
  <c r="D3346" i="10"/>
  <c r="P3345" i="10"/>
  <c r="J3345" i="10"/>
  <c r="O3345" i="10"/>
  <c r="L3345" i="10"/>
  <c r="O3346" i="10" l="1"/>
  <c r="R3346" i="10"/>
  <c r="G3346" i="10" s="1"/>
  <c r="P3346" i="10"/>
  <c r="D3347" i="10"/>
  <c r="M3346" i="10"/>
  <c r="H3346" i="10"/>
  <c r="S3346" i="10" s="1"/>
  <c r="Q3346" i="10"/>
  <c r="L3346" i="10"/>
  <c r="I3346" i="10"/>
  <c r="J3346" i="10"/>
  <c r="K3346" i="10"/>
  <c r="N3346" i="10"/>
  <c r="T3345" i="10"/>
  <c r="U3345" i="10" s="1"/>
  <c r="V3345" i="10" s="1"/>
  <c r="W3345" i="10" s="1"/>
  <c r="X3345" i="10" s="1"/>
  <c r="Y3345" i="10" s="1"/>
  <c r="Z3345" i="10" s="1"/>
  <c r="AA3345" i="10" s="1"/>
  <c r="AB3345" i="10" s="1"/>
  <c r="AC3345" i="10" s="1"/>
  <c r="T3346" i="10" l="1"/>
  <c r="U3346" i="10" s="1"/>
  <c r="V3346" i="10" s="1"/>
  <c r="W3346" i="10" s="1"/>
  <c r="X3346" i="10" s="1"/>
  <c r="Y3346" i="10" s="1"/>
  <c r="Z3346" i="10" s="1"/>
  <c r="AA3346" i="10" s="1"/>
  <c r="AB3346" i="10" s="1"/>
  <c r="AC3346" i="10" s="1"/>
  <c r="I3347" i="10"/>
  <c r="R3347" i="10"/>
  <c r="G3347" i="10" s="1"/>
  <c r="J3347" i="10"/>
  <c r="O3347" i="10"/>
  <c r="Q3347" i="10"/>
  <c r="K3347" i="10"/>
  <c r="M3347" i="10"/>
  <c r="P3347" i="10"/>
  <c r="D3348" i="10"/>
  <c r="N3347" i="10"/>
  <c r="H3347" i="10"/>
  <c r="S3347" i="10" s="1"/>
  <c r="L3347" i="10"/>
  <c r="O3348" i="10" l="1"/>
  <c r="K3348" i="10"/>
  <c r="Q3348" i="10"/>
  <c r="P3348" i="10"/>
  <c r="H3348" i="10"/>
  <c r="S3348" i="10" s="1"/>
  <c r="J3348" i="10"/>
  <c r="R3348" i="10"/>
  <c r="G3348" i="10" s="1"/>
  <c r="D3349" i="10"/>
  <c r="M3348" i="10"/>
  <c r="N3348" i="10"/>
  <c r="I3348" i="10"/>
  <c r="L3348" i="10"/>
  <c r="T3347" i="10"/>
  <c r="U3347" i="10" s="1"/>
  <c r="V3347" i="10" s="1"/>
  <c r="W3347" i="10" s="1"/>
  <c r="X3347" i="10" s="1"/>
  <c r="Y3347" i="10" s="1"/>
  <c r="Z3347" i="10" s="1"/>
  <c r="AA3347" i="10" s="1"/>
  <c r="AB3347" i="10" s="1"/>
  <c r="AC3347" i="10" s="1"/>
  <c r="T3348" i="10" l="1"/>
  <c r="U3348" i="10" s="1"/>
  <c r="V3348" i="10" s="1"/>
  <c r="W3348" i="10" s="1"/>
  <c r="X3348" i="10" s="1"/>
  <c r="Y3348" i="10" s="1"/>
  <c r="Z3348" i="10" s="1"/>
  <c r="AA3348" i="10" s="1"/>
  <c r="AB3348" i="10" s="1"/>
  <c r="AC3348" i="10" s="1"/>
  <c r="O3349" i="10"/>
  <c r="K3349" i="10"/>
  <c r="L3349" i="10"/>
  <c r="H3349" i="10"/>
  <c r="S3349" i="10" s="1"/>
  <c r="P3349" i="10"/>
  <c r="R3349" i="10"/>
  <c r="G3349" i="10" s="1"/>
  <c r="D3350" i="10"/>
  <c r="N3349" i="10"/>
  <c r="Q3349" i="10"/>
  <c r="M3349" i="10"/>
  <c r="J3349" i="10"/>
  <c r="I3349" i="10"/>
  <c r="D3351" i="10" l="1"/>
  <c r="O3350" i="10"/>
  <c r="L3350" i="10"/>
  <c r="R3350" i="10"/>
  <c r="G3350" i="10" s="1"/>
  <c r="I3350" i="10"/>
  <c r="J3350" i="10"/>
  <c r="M3350" i="10"/>
  <c r="Q3350" i="10"/>
  <c r="K3350" i="10"/>
  <c r="P3350" i="10"/>
  <c r="H3350" i="10"/>
  <c r="S3350" i="10" s="1"/>
  <c r="N3350" i="10"/>
  <c r="T3349" i="10"/>
  <c r="U3349" i="10" s="1"/>
  <c r="V3349" i="10" s="1"/>
  <c r="W3349" i="10" s="1"/>
  <c r="X3349" i="10" s="1"/>
  <c r="Y3349" i="10" s="1"/>
  <c r="Z3349" i="10" s="1"/>
  <c r="AA3349" i="10" s="1"/>
  <c r="AB3349" i="10" s="1"/>
  <c r="AC3349" i="10" s="1"/>
  <c r="T3350" i="10" l="1"/>
  <c r="U3350" i="10" s="1"/>
  <c r="V3350" i="10" s="1"/>
  <c r="W3350" i="10" s="1"/>
  <c r="X3350" i="10" s="1"/>
  <c r="Y3350" i="10" s="1"/>
  <c r="Z3350" i="10" s="1"/>
  <c r="AA3350" i="10" s="1"/>
  <c r="AB3350" i="10" s="1"/>
  <c r="AC3350" i="10" s="1"/>
  <c r="N3351" i="10"/>
  <c r="D3352" i="10"/>
  <c r="P3351" i="10"/>
  <c r="K3351" i="10"/>
  <c r="O3351" i="10"/>
  <c r="Q3351" i="10"/>
  <c r="J3351" i="10"/>
  <c r="L3351" i="10"/>
  <c r="R3351" i="10"/>
  <c r="G3351" i="10" s="1"/>
  <c r="H3351" i="10"/>
  <c r="S3351" i="10" s="1"/>
  <c r="I3351" i="10"/>
  <c r="M3351" i="10"/>
  <c r="T3351" i="10" l="1"/>
  <c r="U3351" i="10" s="1"/>
  <c r="V3351" i="10" s="1"/>
  <c r="W3351" i="10" s="1"/>
  <c r="X3351" i="10" s="1"/>
  <c r="Y3351" i="10" s="1"/>
  <c r="Z3351" i="10" s="1"/>
  <c r="AA3351" i="10" s="1"/>
  <c r="AB3351" i="10" s="1"/>
  <c r="AC3351" i="10" s="1"/>
  <c r="D3353" i="10"/>
  <c r="I3352" i="10"/>
  <c r="K3352" i="10"/>
  <c r="O3352" i="10"/>
  <c r="J3352" i="10"/>
  <c r="M3352" i="10"/>
  <c r="H3352" i="10"/>
  <c r="S3352" i="10" s="1"/>
  <c r="Q3352" i="10"/>
  <c r="L3352" i="10"/>
  <c r="N3352" i="10"/>
  <c r="R3352" i="10"/>
  <c r="G3352" i="10" s="1"/>
  <c r="P3352" i="10"/>
  <c r="N3353" i="10" l="1"/>
  <c r="O3353" i="10"/>
  <c r="K3353" i="10"/>
  <c r="I3353" i="10"/>
  <c r="D3354" i="10"/>
  <c r="J3353" i="10"/>
  <c r="L3353" i="10"/>
  <c r="M3353" i="10"/>
  <c r="Q3353" i="10"/>
  <c r="H3353" i="10"/>
  <c r="S3353" i="10" s="1"/>
  <c r="R3353" i="10"/>
  <c r="G3353" i="10" s="1"/>
  <c r="P3353" i="10"/>
  <c r="T3352" i="10"/>
  <c r="U3352" i="10" s="1"/>
  <c r="V3352" i="10" s="1"/>
  <c r="W3352" i="10" s="1"/>
  <c r="X3352" i="10" s="1"/>
  <c r="Y3352" i="10" s="1"/>
  <c r="Z3352" i="10" s="1"/>
  <c r="AA3352" i="10" s="1"/>
  <c r="AB3352" i="10" s="1"/>
  <c r="AC3352" i="10" s="1"/>
  <c r="D3355" i="10" l="1"/>
  <c r="M3354" i="10"/>
  <c r="K3354" i="10"/>
  <c r="I3354" i="10"/>
  <c r="N3354" i="10"/>
  <c r="H3354" i="10"/>
  <c r="S3354" i="10" s="1"/>
  <c r="P3354" i="10"/>
  <c r="J3354" i="10"/>
  <c r="L3354" i="10"/>
  <c r="Q3354" i="10"/>
  <c r="R3354" i="10"/>
  <c r="G3354" i="10" s="1"/>
  <c r="O3354" i="10"/>
  <c r="T3353" i="10"/>
  <c r="U3353" i="10" s="1"/>
  <c r="V3353" i="10" s="1"/>
  <c r="W3353" i="10" s="1"/>
  <c r="X3353" i="10" s="1"/>
  <c r="Y3353" i="10" s="1"/>
  <c r="Z3353" i="10" s="1"/>
  <c r="AA3353" i="10" s="1"/>
  <c r="AB3353" i="10" s="1"/>
  <c r="AC3353" i="10" s="1"/>
  <c r="T3354" i="10" l="1"/>
  <c r="U3354" i="10" s="1"/>
  <c r="V3354" i="10" s="1"/>
  <c r="W3354" i="10" s="1"/>
  <c r="X3354" i="10" s="1"/>
  <c r="Y3354" i="10" s="1"/>
  <c r="Z3354" i="10" s="1"/>
  <c r="AA3354" i="10" s="1"/>
  <c r="AB3354" i="10" s="1"/>
  <c r="AC3354" i="10" s="1"/>
  <c r="L3355" i="10"/>
  <c r="D3356" i="10"/>
  <c r="K3355" i="10"/>
  <c r="J3355" i="10"/>
  <c r="R3355" i="10"/>
  <c r="G3355" i="10" s="1"/>
  <c r="M3355" i="10"/>
  <c r="H3355" i="10"/>
  <c r="S3355" i="10" s="1"/>
  <c r="O3355" i="10"/>
  <c r="I3355" i="10"/>
  <c r="N3355" i="10"/>
  <c r="Q3355" i="10"/>
  <c r="P3355" i="10"/>
  <c r="D3357" i="10" l="1"/>
  <c r="N3356" i="10"/>
  <c r="Q3356" i="10"/>
  <c r="O3356" i="10"/>
  <c r="L3356" i="10"/>
  <c r="J3356" i="10"/>
  <c r="P3356" i="10"/>
  <c r="M3356" i="10"/>
  <c r="H3356" i="10"/>
  <c r="S3356" i="10" s="1"/>
  <c r="I3356" i="10"/>
  <c r="K3356" i="10"/>
  <c r="R3356" i="10"/>
  <c r="G3356" i="10" s="1"/>
  <c r="T3355" i="10"/>
  <c r="U3355" i="10" s="1"/>
  <c r="V3355" i="10" s="1"/>
  <c r="W3355" i="10" s="1"/>
  <c r="X3355" i="10" s="1"/>
  <c r="Y3355" i="10" s="1"/>
  <c r="Z3355" i="10" s="1"/>
  <c r="AA3355" i="10" s="1"/>
  <c r="AB3355" i="10" s="1"/>
  <c r="AC3355" i="10" s="1"/>
  <c r="T3356" i="10" l="1"/>
  <c r="U3356" i="10" s="1"/>
  <c r="V3356" i="10" s="1"/>
  <c r="W3356" i="10" s="1"/>
  <c r="X3356" i="10" s="1"/>
  <c r="Y3356" i="10" s="1"/>
  <c r="Z3356" i="10" s="1"/>
  <c r="AA3356" i="10" s="1"/>
  <c r="AB3356" i="10" s="1"/>
  <c r="AC3356" i="10" s="1"/>
  <c r="P3357" i="10"/>
  <c r="O3357" i="10"/>
  <c r="K3357" i="10"/>
  <c r="L3357" i="10"/>
  <c r="H3357" i="10"/>
  <c r="S3357" i="10" s="1"/>
  <c r="I3357" i="10"/>
  <c r="D3358" i="10"/>
  <c r="R3357" i="10"/>
  <c r="G3357" i="10" s="1"/>
  <c r="M3357" i="10"/>
  <c r="Q3357" i="10"/>
  <c r="J3357" i="10"/>
  <c r="N3357" i="10"/>
  <c r="D3359" i="10" l="1"/>
  <c r="J3358" i="10"/>
  <c r="M3358" i="10"/>
  <c r="L3358" i="10"/>
  <c r="Q3358" i="10"/>
  <c r="N3358" i="10"/>
  <c r="O3358" i="10"/>
  <c r="K3358" i="10"/>
  <c r="I3358" i="10"/>
  <c r="R3358" i="10"/>
  <c r="G3358" i="10" s="1"/>
  <c r="H3358" i="10"/>
  <c r="S3358" i="10" s="1"/>
  <c r="P3358" i="10"/>
  <c r="T3357" i="10"/>
  <c r="U3357" i="10" s="1"/>
  <c r="V3357" i="10" s="1"/>
  <c r="W3357" i="10" s="1"/>
  <c r="X3357" i="10" s="1"/>
  <c r="Y3357" i="10" s="1"/>
  <c r="Z3357" i="10" s="1"/>
  <c r="AA3357" i="10" s="1"/>
  <c r="AB3357" i="10" s="1"/>
  <c r="AC3357" i="10" s="1"/>
  <c r="H3359" i="10" l="1"/>
  <c r="S3359" i="10" s="1"/>
  <c r="R3359" i="10"/>
  <c r="G3359" i="10" s="1"/>
  <c r="L3359" i="10"/>
  <c r="Q3359" i="10"/>
  <c r="K3359" i="10"/>
  <c r="J3359" i="10"/>
  <c r="N3359" i="10"/>
  <c r="D3360" i="10"/>
  <c r="M3359" i="10"/>
  <c r="I3359" i="10"/>
  <c r="O3359" i="10"/>
  <c r="P3359" i="10"/>
  <c r="T3358" i="10"/>
  <c r="U3358" i="10" s="1"/>
  <c r="V3358" i="10" s="1"/>
  <c r="W3358" i="10" s="1"/>
  <c r="X3358" i="10" s="1"/>
  <c r="Y3358" i="10" s="1"/>
  <c r="Z3358" i="10" s="1"/>
  <c r="AA3358" i="10" s="1"/>
  <c r="AB3358" i="10" s="1"/>
  <c r="AC3358" i="10" s="1"/>
  <c r="T3359" i="10" l="1"/>
  <c r="U3359" i="10" s="1"/>
  <c r="V3359" i="10" s="1"/>
  <c r="W3359" i="10" s="1"/>
  <c r="X3359" i="10" s="1"/>
  <c r="Y3359" i="10" s="1"/>
  <c r="Z3359" i="10" s="1"/>
  <c r="AA3359" i="10" s="1"/>
  <c r="AB3359" i="10" s="1"/>
  <c r="AC3359" i="10" s="1"/>
  <c r="I3360" i="10"/>
  <c r="Q3360" i="10"/>
  <c r="J3360" i="10"/>
  <c r="K3360" i="10"/>
  <c r="H3360" i="10"/>
  <c r="S3360" i="10" s="1"/>
  <c r="L3360" i="10"/>
  <c r="R3360" i="10"/>
  <c r="G3360" i="10" s="1"/>
  <c r="N3360" i="10"/>
  <c r="O3360" i="10"/>
  <c r="P3360" i="10"/>
  <c r="D3361" i="10"/>
  <c r="M3360" i="10"/>
  <c r="H3361" i="10" l="1"/>
  <c r="S3361" i="10" s="1"/>
  <c r="N3361" i="10"/>
  <c r="Q3361" i="10"/>
  <c r="P3361" i="10"/>
  <c r="R3361" i="10"/>
  <c r="G3361" i="10" s="1"/>
  <c r="L3361" i="10"/>
  <c r="O3361" i="10"/>
  <c r="K3361" i="10"/>
  <c r="I3361" i="10"/>
  <c r="M3361" i="10"/>
  <c r="D3362" i="10"/>
  <c r="J3361" i="10"/>
  <c r="T3360" i="10"/>
  <c r="U3360" i="10" s="1"/>
  <c r="V3360" i="10" s="1"/>
  <c r="W3360" i="10" s="1"/>
  <c r="X3360" i="10" s="1"/>
  <c r="Y3360" i="10" s="1"/>
  <c r="Z3360" i="10" s="1"/>
  <c r="AA3360" i="10" s="1"/>
  <c r="AB3360" i="10" s="1"/>
  <c r="AC3360" i="10" s="1"/>
  <c r="H3362" i="10" l="1"/>
  <c r="S3362" i="10" s="1"/>
  <c r="J3362" i="10"/>
  <c r="M3362" i="10"/>
  <c r="I3362" i="10"/>
  <c r="R3362" i="10"/>
  <c r="G3362" i="10" s="1"/>
  <c r="O3362" i="10"/>
  <c r="Q3362" i="10"/>
  <c r="N3362" i="10"/>
  <c r="P3362" i="10"/>
  <c r="D3363" i="10"/>
  <c r="L3362" i="10"/>
  <c r="K3362" i="10"/>
  <c r="T3361" i="10"/>
  <c r="U3361" i="10" s="1"/>
  <c r="V3361" i="10" s="1"/>
  <c r="W3361" i="10" s="1"/>
  <c r="X3361" i="10" s="1"/>
  <c r="Y3361" i="10" s="1"/>
  <c r="Z3361" i="10" s="1"/>
  <c r="AA3361" i="10" s="1"/>
  <c r="AB3361" i="10" s="1"/>
  <c r="AC3361" i="10" s="1"/>
  <c r="N3363" i="10" l="1"/>
  <c r="Q3363" i="10"/>
  <c r="D3364" i="10"/>
  <c r="J3363" i="10"/>
  <c r="I3363" i="10"/>
  <c r="H3363" i="10"/>
  <c r="S3363" i="10" s="1"/>
  <c r="O3363" i="10"/>
  <c r="M3363" i="10"/>
  <c r="P3363" i="10"/>
  <c r="R3363" i="10"/>
  <c r="G3363" i="10" s="1"/>
  <c r="L3363" i="10"/>
  <c r="K3363" i="10"/>
  <c r="T3362" i="10"/>
  <c r="U3362" i="10" s="1"/>
  <c r="V3362" i="10" s="1"/>
  <c r="W3362" i="10" s="1"/>
  <c r="X3362" i="10" s="1"/>
  <c r="Y3362" i="10" s="1"/>
  <c r="Z3362" i="10" s="1"/>
  <c r="AA3362" i="10" s="1"/>
  <c r="AB3362" i="10" s="1"/>
  <c r="AC3362" i="10" s="1"/>
  <c r="T3363" i="10" l="1"/>
  <c r="U3363" i="10" s="1"/>
  <c r="V3363" i="10" s="1"/>
  <c r="W3363" i="10" s="1"/>
  <c r="X3363" i="10" s="1"/>
  <c r="Y3363" i="10" s="1"/>
  <c r="Z3363" i="10" s="1"/>
  <c r="AA3363" i="10" s="1"/>
  <c r="AB3363" i="10" s="1"/>
  <c r="AC3363" i="10" s="1"/>
  <c r="H3364" i="10"/>
  <c r="S3364" i="10" s="1"/>
  <c r="P3364" i="10"/>
  <c r="I3364" i="10"/>
  <c r="K3364" i="10"/>
  <c r="N3364" i="10"/>
  <c r="J3364" i="10"/>
  <c r="D3365" i="10"/>
  <c r="Q3364" i="10"/>
  <c r="L3364" i="10"/>
  <c r="M3364" i="10"/>
  <c r="O3364" i="10"/>
  <c r="R3364" i="10"/>
  <c r="G3364" i="10" s="1"/>
  <c r="H3365" i="10" l="1"/>
  <c r="S3365" i="10" s="1"/>
  <c r="K3365" i="10"/>
  <c r="P3365" i="10"/>
  <c r="J3365" i="10"/>
  <c r="O3365" i="10"/>
  <c r="D3366" i="10"/>
  <c r="M3365" i="10"/>
  <c r="I3365" i="10"/>
  <c r="L3365" i="10"/>
  <c r="N3365" i="10"/>
  <c r="Q3365" i="10"/>
  <c r="R3365" i="10"/>
  <c r="G3365" i="10" s="1"/>
  <c r="T3364" i="10"/>
  <c r="U3364" i="10" s="1"/>
  <c r="V3364" i="10" s="1"/>
  <c r="W3364" i="10" s="1"/>
  <c r="X3364" i="10" s="1"/>
  <c r="Y3364" i="10" s="1"/>
  <c r="Z3364" i="10" s="1"/>
  <c r="AA3364" i="10" s="1"/>
  <c r="AB3364" i="10" s="1"/>
  <c r="AC3364" i="10" s="1"/>
  <c r="T3365" i="10" l="1"/>
  <c r="U3365" i="10" s="1"/>
  <c r="V3365" i="10" s="1"/>
  <c r="W3365" i="10" s="1"/>
  <c r="X3365" i="10" s="1"/>
  <c r="Y3365" i="10" s="1"/>
  <c r="Z3365" i="10" s="1"/>
  <c r="AA3365" i="10" s="1"/>
  <c r="AB3365" i="10" s="1"/>
  <c r="AC3365" i="10" s="1"/>
  <c r="J3366" i="10"/>
  <c r="P3366" i="10"/>
  <c r="I3366" i="10"/>
  <c r="L3366" i="10"/>
  <c r="R3366" i="10"/>
  <c r="G3366" i="10" s="1"/>
  <c r="O3366" i="10"/>
  <c r="Q3366" i="10"/>
  <c r="H3366" i="10"/>
  <c r="S3366" i="10" s="1"/>
  <c r="N3366" i="10"/>
  <c r="M3366" i="10"/>
  <c r="D3367" i="10"/>
  <c r="K3366" i="10"/>
  <c r="H3367" i="10" l="1"/>
  <c r="S3367" i="10" s="1"/>
  <c r="O3367" i="10"/>
  <c r="K3367" i="10"/>
  <c r="D3368" i="10"/>
  <c r="Q3367" i="10"/>
  <c r="L3367" i="10"/>
  <c r="P3367" i="10"/>
  <c r="M3367" i="10"/>
  <c r="J3367" i="10"/>
  <c r="I3367" i="10"/>
  <c r="N3367" i="10"/>
  <c r="R3367" i="10"/>
  <c r="G3367" i="10" s="1"/>
  <c r="T3366" i="10"/>
  <c r="U3366" i="10" s="1"/>
  <c r="V3366" i="10" s="1"/>
  <c r="W3366" i="10" s="1"/>
  <c r="X3366" i="10" s="1"/>
  <c r="Y3366" i="10" s="1"/>
  <c r="Z3366" i="10" s="1"/>
  <c r="AA3366" i="10" s="1"/>
  <c r="AB3366" i="10" s="1"/>
  <c r="AC3366" i="10" s="1"/>
  <c r="H3368" i="10" l="1"/>
  <c r="S3368" i="10" s="1"/>
  <c r="Q3368" i="10"/>
  <c r="R3368" i="10"/>
  <c r="G3368" i="10" s="1"/>
  <c r="I3368" i="10"/>
  <c r="K3368" i="10"/>
  <c r="D3369" i="10"/>
  <c r="P3368" i="10"/>
  <c r="N3368" i="10"/>
  <c r="M3368" i="10"/>
  <c r="O3368" i="10"/>
  <c r="L3368" i="10"/>
  <c r="J3368" i="10"/>
  <c r="T3367" i="10"/>
  <c r="U3367" i="10" s="1"/>
  <c r="V3367" i="10" s="1"/>
  <c r="W3367" i="10" s="1"/>
  <c r="X3367" i="10" s="1"/>
  <c r="Y3367" i="10" s="1"/>
  <c r="Z3367" i="10" s="1"/>
  <c r="AA3367" i="10" s="1"/>
  <c r="AB3367" i="10" s="1"/>
  <c r="AC3367" i="10" s="1"/>
  <c r="M3369" i="10" l="1"/>
  <c r="P3369" i="10"/>
  <c r="N3369" i="10"/>
  <c r="I3369" i="10"/>
  <c r="L3369" i="10"/>
  <c r="D3370" i="10"/>
  <c r="R3369" i="10"/>
  <c r="G3369" i="10" s="1"/>
  <c r="K3369" i="10"/>
  <c r="Q3369" i="10"/>
  <c r="J3369" i="10"/>
  <c r="O3369" i="10"/>
  <c r="H3369" i="10"/>
  <c r="S3369" i="10" s="1"/>
  <c r="T3368" i="10"/>
  <c r="U3368" i="10" s="1"/>
  <c r="V3368" i="10" s="1"/>
  <c r="W3368" i="10" s="1"/>
  <c r="X3368" i="10" s="1"/>
  <c r="Y3368" i="10" s="1"/>
  <c r="Z3368" i="10" s="1"/>
  <c r="AA3368" i="10" s="1"/>
  <c r="AB3368" i="10" s="1"/>
  <c r="AC3368" i="10" s="1"/>
  <c r="H3370" i="10" l="1"/>
  <c r="S3370" i="10" s="1"/>
  <c r="O3370" i="10"/>
  <c r="M3370" i="10"/>
  <c r="L3370" i="10"/>
  <c r="I3370" i="10"/>
  <c r="K3370" i="10"/>
  <c r="R3370" i="10"/>
  <c r="G3370" i="10" s="1"/>
  <c r="J3370" i="10"/>
  <c r="Q3370" i="10"/>
  <c r="P3370" i="10"/>
  <c r="D3371" i="10"/>
  <c r="N3370" i="10"/>
  <c r="T3369" i="10"/>
  <c r="U3369" i="10" s="1"/>
  <c r="V3369" i="10" s="1"/>
  <c r="W3369" i="10" s="1"/>
  <c r="X3369" i="10" s="1"/>
  <c r="Y3369" i="10" s="1"/>
  <c r="Z3369" i="10" s="1"/>
  <c r="AA3369" i="10" s="1"/>
  <c r="AB3369" i="10" s="1"/>
  <c r="AC3369" i="10" s="1"/>
  <c r="N3371" i="10" l="1"/>
  <c r="L3371" i="10"/>
  <c r="Q3371" i="10"/>
  <c r="I3371" i="10"/>
  <c r="M3371" i="10"/>
  <c r="D3372" i="10"/>
  <c r="R3371" i="10"/>
  <c r="G3371" i="10" s="1"/>
  <c r="P3371" i="10"/>
  <c r="J3371" i="10"/>
  <c r="K3371" i="10"/>
  <c r="O3371" i="10"/>
  <c r="H3371" i="10"/>
  <c r="S3371" i="10" s="1"/>
  <c r="T3370" i="10"/>
  <c r="U3370" i="10" s="1"/>
  <c r="V3370" i="10" s="1"/>
  <c r="W3370" i="10" s="1"/>
  <c r="X3370" i="10" s="1"/>
  <c r="Y3370" i="10" s="1"/>
  <c r="Z3370" i="10" s="1"/>
  <c r="AA3370" i="10" s="1"/>
  <c r="AB3370" i="10" s="1"/>
  <c r="AC3370" i="10" s="1"/>
  <c r="H3372" i="10" l="1"/>
  <c r="S3372" i="10" s="1"/>
  <c r="P3372" i="10"/>
  <c r="Q3372" i="10"/>
  <c r="I3372" i="10"/>
  <c r="K3372" i="10"/>
  <c r="M3372" i="10"/>
  <c r="N3372" i="10"/>
  <c r="O3372" i="10"/>
  <c r="R3372" i="10"/>
  <c r="G3372" i="10" s="1"/>
  <c r="D3373" i="10"/>
  <c r="J3372" i="10"/>
  <c r="L3372" i="10"/>
  <c r="T3371" i="10"/>
  <c r="U3371" i="10" s="1"/>
  <c r="V3371" i="10" s="1"/>
  <c r="W3371" i="10" s="1"/>
  <c r="X3371" i="10" s="1"/>
  <c r="Y3371" i="10" s="1"/>
  <c r="Z3371" i="10" s="1"/>
  <c r="AA3371" i="10" s="1"/>
  <c r="AB3371" i="10" s="1"/>
  <c r="AC3371" i="10" s="1"/>
  <c r="D3374" i="10" l="1"/>
  <c r="K3373" i="10"/>
  <c r="H3373" i="10"/>
  <c r="S3373" i="10" s="1"/>
  <c r="L3373" i="10"/>
  <c r="N3373" i="10"/>
  <c r="O3373" i="10"/>
  <c r="M3373" i="10"/>
  <c r="R3373" i="10"/>
  <c r="G3373" i="10" s="1"/>
  <c r="Q3373" i="10"/>
  <c r="I3373" i="10"/>
  <c r="J3373" i="10"/>
  <c r="P3373" i="10"/>
  <c r="T3372" i="10"/>
  <c r="U3372" i="10" s="1"/>
  <c r="V3372" i="10" s="1"/>
  <c r="W3372" i="10" s="1"/>
  <c r="X3372" i="10" s="1"/>
  <c r="Y3372" i="10" s="1"/>
  <c r="Z3372" i="10" s="1"/>
  <c r="AA3372" i="10" s="1"/>
  <c r="AB3372" i="10" s="1"/>
  <c r="AC3372" i="10" s="1"/>
  <c r="T3373" i="10" l="1"/>
  <c r="U3373" i="10" s="1"/>
  <c r="V3373" i="10" s="1"/>
  <c r="W3373" i="10" s="1"/>
  <c r="X3373" i="10" s="1"/>
  <c r="Y3373" i="10" s="1"/>
  <c r="Z3373" i="10" s="1"/>
  <c r="AA3373" i="10" s="1"/>
  <c r="AB3373" i="10" s="1"/>
  <c r="AC3373" i="10" s="1"/>
  <c r="K3374" i="10"/>
  <c r="P3374" i="10"/>
  <c r="M3374" i="10"/>
  <c r="N3374" i="10"/>
  <c r="L3374" i="10"/>
  <c r="R3374" i="10"/>
  <c r="G3374" i="10" s="1"/>
  <c r="D3375" i="10"/>
  <c r="J3374" i="10"/>
  <c r="Q3374" i="10"/>
  <c r="O3374" i="10"/>
  <c r="H3374" i="10"/>
  <c r="S3374" i="10" s="1"/>
  <c r="I3374" i="10"/>
  <c r="T3374" i="10" l="1"/>
  <c r="U3374" i="10" s="1"/>
  <c r="V3374" i="10" s="1"/>
  <c r="W3374" i="10" s="1"/>
  <c r="X3374" i="10" s="1"/>
  <c r="Y3374" i="10" s="1"/>
  <c r="Z3374" i="10" s="1"/>
  <c r="AA3374" i="10" s="1"/>
  <c r="AB3374" i="10" s="1"/>
  <c r="AC3374" i="10" s="1"/>
  <c r="D3376" i="10"/>
  <c r="K3375" i="10"/>
  <c r="I3375" i="10"/>
  <c r="P3375" i="10"/>
  <c r="N3375" i="10"/>
  <c r="L3375" i="10"/>
  <c r="Q3375" i="10"/>
  <c r="O3375" i="10"/>
  <c r="J3375" i="10"/>
  <c r="R3375" i="10"/>
  <c r="G3375" i="10" s="1"/>
  <c r="M3375" i="10"/>
  <c r="H3375" i="10"/>
  <c r="S3375" i="10" s="1"/>
  <c r="N3376" i="10" l="1"/>
  <c r="H3376" i="10"/>
  <c r="S3376" i="10" s="1"/>
  <c r="O3376" i="10"/>
  <c r="Q3376" i="10"/>
  <c r="K3376" i="10"/>
  <c r="D3377" i="10"/>
  <c r="R3376" i="10"/>
  <c r="G3376" i="10" s="1"/>
  <c r="M3376" i="10"/>
  <c r="P3376" i="10"/>
  <c r="J3376" i="10"/>
  <c r="L3376" i="10"/>
  <c r="I3376" i="10"/>
  <c r="T3375" i="10"/>
  <c r="U3375" i="10" s="1"/>
  <c r="V3375" i="10" s="1"/>
  <c r="W3375" i="10" s="1"/>
  <c r="X3375" i="10" s="1"/>
  <c r="Y3375" i="10" s="1"/>
  <c r="Z3375" i="10" s="1"/>
  <c r="AA3375" i="10" s="1"/>
  <c r="AB3375" i="10" s="1"/>
  <c r="AC3375" i="10" s="1"/>
  <c r="D3378" i="10" l="1"/>
  <c r="P3377" i="10"/>
  <c r="J3377" i="10"/>
  <c r="L3377" i="10"/>
  <c r="M3377" i="10"/>
  <c r="O3377" i="10"/>
  <c r="K3377" i="10"/>
  <c r="Q3377" i="10"/>
  <c r="N3377" i="10"/>
  <c r="I3377" i="10"/>
  <c r="R3377" i="10"/>
  <c r="G3377" i="10" s="1"/>
  <c r="H3377" i="10"/>
  <c r="S3377" i="10" s="1"/>
  <c r="T3376" i="10"/>
  <c r="U3376" i="10" s="1"/>
  <c r="V3376" i="10" s="1"/>
  <c r="W3376" i="10" s="1"/>
  <c r="X3376" i="10" s="1"/>
  <c r="Y3376" i="10" s="1"/>
  <c r="Z3376" i="10" s="1"/>
  <c r="AA3376" i="10" s="1"/>
  <c r="AB3376" i="10" s="1"/>
  <c r="AC3376" i="10" s="1"/>
  <c r="T3377" i="10" l="1"/>
  <c r="U3377" i="10" s="1"/>
  <c r="V3377" i="10" s="1"/>
  <c r="W3377" i="10" s="1"/>
  <c r="X3377" i="10" s="1"/>
  <c r="Y3377" i="10" s="1"/>
  <c r="Z3377" i="10" s="1"/>
  <c r="AA3377" i="10" s="1"/>
  <c r="AB3377" i="10" s="1"/>
  <c r="AC3377" i="10" s="1"/>
  <c r="R3378" i="10"/>
  <c r="G3378" i="10" s="1"/>
  <c r="O3378" i="10"/>
  <c r="N3378" i="10"/>
  <c r="K3378" i="10"/>
  <c r="L3378" i="10"/>
  <c r="D3379" i="10"/>
  <c r="M3378" i="10"/>
  <c r="I3378" i="10"/>
  <c r="J3378" i="10"/>
  <c r="H3378" i="10"/>
  <c r="S3378" i="10" s="1"/>
  <c r="Q3378" i="10"/>
  <c r="P3378" i="10"/>
  <c r="T3378" i="10" l="1"/>
  <c r="U3378" i="10" s="1"/>
  <c r="V3378" i="10" s="1"/>
  <c r="W3378" i="10" s="1"/>
  <c r="X3378" i="10" s="1"/>
  <c r="Y3378" i="10" s="1"/>
  <c r="Z3378" i="10" s="1"/>
  <c r="AA3378" i="10" s="1"/>
  <c r="AB3378" i="10" s="1"/>
  <c r="AC3378" i="10" s="1"/>
  <c r="D3380" i="10"/>
  <c r="L3379" i="10"/>
  <c r="J3379" i="10"/>
  <c r="P3379" i="10"/>
  <c r="N3379" i="10"/>
  <c r="O3379" i="10"/>
  <c r="I3379" i="10"/>
  <c r="M3379" i="10"/>
  <c r="R3379" i="10"/>
  <c r="G3379" i="10" s="1"/>
  <c r="Q3379" i="10"/>
  <c r="K3379" i="10"/>
  <c r="H3379" i="10"/>
  <c r="S3379" i="10" s="1"/>
  <c r="T3379" i="10" l="1"/>
  <c r="U3379" i="10" s="1"/>
  <c r="V3379" i="10" s="1"/>
  <c r="W3379" i="10" s="1"/>
  <c r="X3379" i="10" s="1"/>
  <c r="Y3379" i="10" s="1"/>
  <c r="Z3379" i="10" s="1"/>
  <c r="AA3379" i="10" s="1"/>
  <c r="AB3379" i="10" s="1"/>
  <c r="AC3379" i="10" s="1"/>
  <c r="R3380" i="10"/>
  <c r="G3380" i="10" s="1"/>
  <c r="H3380" i="10"/>
  <c r="S3380" i="10" s="1"/>
  <c r="N3380" i="10"/>
  <c r="L3380" i="10"/>
  <c r="P3380" i="10"/>
  <c r="I3380" i="10"/>
  <c r="D3381" i="10"/>
  <c r="Q3380" i="10"/>
  <c r="M3380" i="10"/>
  <c r="O3380" i="10"/>
  <c r="J3380" i="10"/>
  <c r="K3380" i="10"/>
  <c r="T3380" i="10" l="1"/>
  <c r="U3380" i="10" s="1"/>
  <c r="V3380" i="10" s="1"/>
  <c r="W3380" i="10" s="1"/>
  <c r="X3380" i="10" s="1"/>
  <c r="Y3380" i="10" s="1"/>
  <c r="Z3380" i="10" s="1"/>
  <c r="AA3380" i="10" s="1"/>
  <c r="AB3380" i="10" s="1"/>
  <c r="AC3380" i="10" s="1"/>
  <c r="D3382" i="10"/>
  <c r="Q3381" i="10"/>
  <c r="J3381" i="10"/>
  <c r="R3381" i="10"/>
  <c r="G3381" i="10" s="1"/>
  <c r="I3381" i="10"/>
  <c r="N3381" i="10"/>
  <c r="O3381" i="10"/>
  <c r="P3381" i="10"/>
  <c r="H3381" i="10"/>
  <c r="S3381" i="10" s="1"/>
  <c r="M3381" i="10"/>
  <c r="K3381" i="10"/>
  <c r="L3381" i="10"/>
  <c r="T3381" i="10" l="1"/>
  <c r="U3381" i="10" s="1"/>
  <c r="V3381" i="10" s="1"/>
  <c r="W3381" i="10" s="1"/>
  <c r="X3381" i="10" s="1"/>
  <c r="Y3381" i="10" s="1"/>
  <c r="Z3381" i="10" s="1"/>
  <c r="AA3381" i="10" s="1"/>
  <c r="AB3381" i="10" s="1"/>
  <c r="AC3381" i="10" s="1"/>
  <c r="K3382" i="10"/>
  <c r="H3382" i="10"/>
  <c r="S3382" i="10" s="1"/>
  <c r="Q3382" i="10"/>
  <c r="M3382" i="10"/>
  <c r="I3382" i="10"/>
  <c r="P3382" i="10"/>
  <c r="O3382" i="10"/>
  <c r="L3382" i="10"/>
  <c r="J3382" i="10"/>
  <c r="N3382" i="10"/>
  <c r="R3382" i="10"/>
  <c r="G3382" i="10" s="1"/>
  <c r="T3382" i="10" l="1"/>
  <c r="U3382" i="10" s="1"/>
  <c r="V3382" i="10" s="1"/>
  <c r="W3382" i="10" s="1"/>
  <c r="X3382" i="10" s="1"/>
  <c r="Y3382" i="10" s="1"/>
  <c r="Z3382" i="10" s="1"/>
  <c r="AA3382" i="10" s="1"/>
  <c r="AB3382" i="10" s="1"/>
  <c r="AC3382" i="10" s="1"/>
  <c r="AL111" i="20"/>
  <c r="AW111" i="20" l="1"/>
  <c r="AL70" i="20"/>
  <c r="AL143" i="20"/>
  <c r="AL210" i="20"/>
  <c r="AL195" i="20"/>
  <c r="AL182" i="20"/>
  <c r="AL135" i="20"/>
  <c r="AL66" i="20"/>
  <c r="AL124" i="20"/>
  <c r="AL181" i="20"/>
  <c r="AL211" i="20"/>
  <c r="AL132" i="20"/>
  <c r="AL81" i="20"/>
  <c r="AL144" i="20"/>
  <c r="AL191" i="20"/>
  <c r="AL38" i="20"/>
  <c r="AL125" i="20"/>
  <c r="AL122" i="20"/>
  <c r="AL17" i="20"/>
  <c r="AL44" i="20"/>
  <c r="AL11" i="20"/>
  <c r="AL196" i="20"/>
  <c r="AL193" i="20"/>
  <c r="AL129" i="20"/>
  <c r="AL166" i="20"/>
  <c r="AL87" i="20"/>
  <c r="AL167" i="20"/>
  <c r="AL183" i="20"/>
  <c r="AL114" i="20"/>
  <c r="AL30" i="20"/>
  <c r="AL142" i="20"/>
  <c r="AL15" i="20"/>
  <c r="AL237" i="20"/>
  <c r="AL79" i="20"/>
  <c r="AL19" i="20"/>
  <c r="AL224" i="20"/>
  <c r="AL209" i="20"/>
  <c r="AL107" i="20"/>
  <c r="AL177" i="20"/>
  <c r="AL153" i="20"/>
  <c r="AL198" i="20"/>
  <c r="AL225" i="20"/>
  <c r="AL242" i="20"/>
  <c r="AL218" i="20"/>
  <c r="AL245" i="20"/>
  <c r="AL170" i="20"/>
  <c r="AL99" i="20"/>
  <c r="AL186" i="20"/>
  <c r="AL217" i="20"/>
  <c r="AL74" i="20"/>
  <c r="AL205" i="20"/>
  <c r="AL61" i="20"/>
  <c r="AL120" i="20"/>
  <c r="AL164" i="20"/>
  <c r="AL141" i="20"/>
  <c r="AL69" i="20"/>
  <c r="AL238" i="20"/>
  <c r="AL21" i="20"/>
  <c r="AL119" i="20"/>
  <c r="AL137" i="20"/>
  <c r="AL88" i="20"/>
  <c r="AL104" i="20"/>
  <c r="AL226" i="20"/>
  <c r="AL165" i="20"/>
  <c r="AL40" i="20"/>
  <c r="AL200" i="20"/>
  <c r="AL84" i="20"/>
  <c r="AL110" i="20"/>
  <c r="AL64" i="20"/>
  <c r="AL176" i="20"/>
  <c r="AL208" i="20"/>
  <c r="AL78" i="20"/>
  <c r="AL100" i="20"/>
  <c r="AL243" i="20"/>
  <c r="AL178" i="20"/>
  <c r="AL82" i="20"/>
  <c r="AL68" i="20"/>
  <c r="AL112" i="20"/>
  <c r="AL76" i="20"/>
  <c r="AL229" i="20"/>
  <c r="AL54" i="20"/>
  <c r="AL174" i="20"/>
  <c r="AL53" i="20"/>
  <c r="AL58" i="20"/>
  <c r="AL187" i="20"/>
  <c r="AL42" i="20"/>
  <c r="AL34" i="20"/>
  <c r="AL109" i="20"/>
  <c r="AL202" i="20"/>
  <c r="AL247" i="20"/>
  <c r="AL60" i="20"/>
  <c r="AL72" i="20"/>
  <c r="AL55" i="20"/>
  <c r="AL219" i="20"/>
  <c r="AL251" i="20"/>
  <c r="AL89" i="20"/>
  <c r="AL90" i="20"/>
  <c r="AL180" i="20"/>
  <c r="AL103" i="20"/>
  <c r="AL93" i="20"/>
  <c r="AL115" i="20"/>
  <c r="AL173" i="20"/>
  <c r="AL233" i="20"/>
  <c r="AL63" i="20"/>
  <c r="AL246" i="20"/>
  <c r="AL206" i="20"/>
  <c r="AL232" i="20"/>
  <c r="AL145" i="20"/>
  <c r="AL222" i="20"/>
  <c r="AL26" i="20"/>
  <c r="AL121" i="20"/>
  <c r="AL28" i="20"/>
  <c r="AL150" i="20"/>
  <c r="AL185" i="20"/>
  <c r="AL163" i="20"/>
  <c r="AL62" i="20"/>
  <c r="AL46" i="20"/>
  <c r="AL203" i="20"/>
  <c r="AL118" i="20"/>
  <c r="AL105" i="20"/>
  <c r="AL134" i="20"/>
  <c r="AL168" i="20"/>
  <c r="AL236" i="20"/>
  <c r="AL139" i="20"/>
  <c r="AL216" i="20"/>
  <c r="AL35" i="20"/>
  <c r="AL51" i="20"/>
  <c r="AL213" i="20"/>
  <c r="AL156" i="20"/>
  <c r="AL29" i="20"/>
  <c r="AL220" i="20"/>
  <c r="AL73" i="20"/>
  <c r="AL18" i="20"/>
  <c r="AL102" i="20"/>
  <c r="AL154" i="20"/>
  <c r="AL43" i="20"/>
  <c r="AL169" i="20"/>
  <c r="AL172" i="20"/>
  <c r="AL37" i="20"/>
  <c r="AL161" i="20"/>
  <c r="AL133" i="20"/>
  <c r="AL123" i="20"/>
  <c r="AL83" i="20"/>
  <c r="AL235" i="20"/>
  <c r="AL12" i="20"/>
  <c r="AL128" i="20"/>
  <c r="AL92" i="20"/>
  <c r="AL192" i="20"/>
  <c r="AL33" i="20"/>
  <c r="AL75" i="20"/>
  <c r="AL94" i="20"/>
  <c r="AL14" i="20"/>
  <c r="AL239" i="20"/>
  <c r="AL106" i="20"/>
  <c r="AL212" i="20"/>
  <c r="AL190" i="20"/>
  <c r="AL27" i="20"/>
  <c r="AL56" i="20"/>
  <c r="AL171" i="20"/>
  <c r="AL52" i="20"/>
  <c r="AL47" i="20"/>
  <c r="AL162" i="20"/>
  <c r="AL36" i="20"/>
  <c r="AL57" i="20"/>
  <c r="AL50" i="20"/>
  <c r="AL227" i="20"/>
  <c r="AL241" i="20"/>
  <c r="AL234" i="20"/>
  <c r="AL160" i="20"/>
  <c r="AL22" i="20"/>
  <c r="AL71" i="20"/>
  <c r="AL188" i="20"/>
  <c r="AL49" i="20"/>
  <c r="AL249" i="20"/>
  <c r="AL214" i="20"/>
  <c r="AL151" i="20"/>
  <c r="AL159" i="20"/>
  <c r="AL23" i="20"/>
  <c r="AL117" i="20"/>
  <c r="AL240" i="20"/>
  <c r="AL244" i="20"/>
  <c r="AL108" i="20"/>
  <c r="AL175" i="20"/>
  <c r="AL147" i="20"/>
  <c r="AL91" i="20"/>
  <c r="AL67" i="20"/>
  <c r="AL16" i="20"/>
  <c r="AL152" i="20"/>
  <c r="AL221" i="20"/>
  <c r="AL95" i="20"/>
  <c r="AL39" i="20"/>
  <c r="AL231" i="20"/>
  <c r="AL127" i="20"/>
  <c r="AL20" i="20"/>
  <c r="AL130" i="20"/>
  <c r="AL65" i="20"/>
  <c r="AL228" i="20"/>
  <c r="AL138" i="20"/>
  <c r="AL131" i="20"/>
  <c r="AL148" i="20"/>
  <c r="AL215" i="20"/>
  <c r="AL86" i="20"/>
  <c r="AL85" i="20"/>
  <c r="AL207" i="20"/>
  <c r="AL149" i="20"/>
  <c r="AL140" i="20"/>
  <c r="AL157" i="20"/>
  <c r="AL126" i="20"/>
  <c r="AL24" i="20"/>
  <c r="AL189" i="20"/>
  <c r="AL32" i="20"/>
  <c r="AL201" i="20"/>
  <c r="AL230" i="20"/>
  <c r="AL146" i="20"/>
  <c r="AL179" i="20"/>
  <c r="AL248" i="20"/>
  <c r="AL96" i="20"/>
  <c r="AL199" i="20"/>
  <c r="AL197" i="20"/>
  <c r="AL184" i="20"/>
  <c r="AL136" i="20"/>
  <c r="AL155" i="20"/>
  <c r="AL204" i="20"/>
  <c r="AL194" i="20"/>
  <c r="AL116" i="20"/>
  <c r="AL13" i="20"/>
  <c r="AL158" i="20"/>
  <c r="AL97" i="20"/>
  <c r="AL41" i="20"/>
  <c r="AL113" i="20"/>
  <c r="AL25" i="20"/>
  <c r="AL45" i="20"/>
  <c r="AL48" i="20"/>
  <c r="AL59" i="20"/>
  <c r="AL77" i="20"/>
  <c r="AL98" i="20"/>
  <c r="AL223" i="20"/>
  <c r="AL250" i="20"/>
  <c r="AL31" i="20"/>
  <c r="AL101" i="20"/>
  <c r="AL80" i="20"/>
  <c r="AW80" i="20" l="1"/>
  <c r="AW96" i="20"/>
  <c r="AW31" i="20"/>
  <c r="AW204" i="20"/>
  <c r="AW179" i="20"/>
  <c r="AW126" i="20"/>
  <c r="AW148" i="20"/>
  <c r="AW231" i="20"/>
  <c r="AW147" i="20"/>
  <c r="AW151" i="20"/>
  <c r="AW234" i="20"/>
  <c r="AW52" i="20"/>
  <c r="AW14" i="20"/>
  <c r="AW12" i="20"/>
  <c r="AW169" i="20"/>
  <c r="AW156" i="20"/>
  <c r="AW134" i="20"/>
  <c r="AW185" i="20"/>
  <c r="AW206" i="20"/>
  <c r="AW187" i="20"/>
  <c r="AW68" i="20"/>
  <c r="AW64" i="20"/>
  <c r="AW88" i="20"/>
  <c r="AW120" i="20"/>
  <c r="AW245" i="20"/>
  <c r="AW209" i="20"/>
  <c r="AW114" i="20"/>
  <c r="AW11" i="20"/>
  <c r="AW81" i="20"/>
  <c r="AW195" i="20"/>
  <c r="AW48" i="20"/>
  <c r="AW189" i="20"/>
  <c r="AW25" i="20"/>
  <c r="AW250" i="20"/>
  <c r="AW113" i="20"/>
  <c r="AW155" i="20"/>
  <c r="AW146" i="20"/>
  <c r="AW157" i="20"/>
  <c r="AW131" i="20"/>
  <c r="AW39" i="20"/>
  <c r="AW175" i="20"/>
  <c r="AW214" i="20"/>
  <c r="AW241" i="20"/>
  <c r="AW171" i="20"/>
  <c r="AW94" i="20"/>
  <c r="AW235" i="20"/>
  <c r="AW43" i="20"/>
  <c r="AW213" i="20"/>
  <c r="AW105" i="20"/>
  <c r="AW150" i="20"/>
  <c r="AW246" i="20"/>
  <c r="AW180" i="20"/>
  <c r="AW72" i="20"/>
  <c r="AW58" i="20"/>
  <c r="AW82" i="20"/>
  <c r="AW110" i="20"/>
  <c r="AW137" i="20"/>
  <c r="AW61" i="20"/>
  <c r="AW218" i="20"/>
  <c r="AW224" i="20"/>
  <c r="AW183" i="20"/>
  <c r="AW44" i="20"/>
  <c r="AW132" i="20"/>
  <c r="AW210" i="20"/>
  <c r="AW138" i="20"/>
  <c r="AW108" i="20"/>
  <c r="AW227" i="20"/>
  <c r="AW56" i="20"/>
  <c r="AW83" i="20"/>
  <c r="AW154" i="20"/>
  <c r="AW51" i="20"/>
  <c r="AW28" i="20"/>
  <c r="AW63" i="20"/>
  <c r="AW90" i="20"/>
  <c r="AW60" i="20"/>
  <c r="AW53" i="20"/>
  <c r="AW178" i="20"/>
  <c r="AW84" i="20"/>
  <c r="AW119" i="20"/>
  <c r="AW205" i="20"/>
  <c r="AW242" i="20"/>
  <c r="AW19" i="20"/>
  <c r="AW167" i="20"/>
  <c r="AW17" i="20"/>
  <c r="AW211" i="20"/>
  <c r="AW143" i="20"/>
  <c r="AW67" i="20"/>
  <c r="AW41" i="20"/>
  <c r="AW140" i="20"/>
  <c r="AW95" i="20"/>
  <c r="AW249" i="20"/>
  <c r="AW98" i="20"/>
  <c r="AW97" i="20"/>
  <c r="AW184" i="20"/>
  <c r="AW201" i="20"/>
  <c r="AW149" i="20"/>
  <c r="AW228" i="20"/>
  <c r="AW221" i="20"/>
  <c r="AW244" i="20"/>
  <c r="AW49" i="20"/>
  <c r="AW50" i="20"/>
  <c r="AW27" i="20"/>
  <c r="AW75" i="20"/>
  <c r="AW123" i="20"/>
  <c r="AW102" i="20"/>
  <c r="AW35" i="20"/>
  <c r="AW118" i="20"/>
  <c r="AW121" i="20"/>
  <c r="AW233" i="20"/>
  <c r="AW89" i="20"/>
  <c r="AW247" i="20"/>
  <c r="AW174" i="20"/>
  <c r="AW243" i="20"/>
  <c r="AW200" i="20"/>
  <c r="AW21" i="20"/>
  <c r="AW74" i="20"/>
  <c r="AW225" i="20"/>
  <c r="AW79" i="20"/>
  <c r="AW87" i="20"/>
  <c r="AW122" i="20"/>
  <c r="AW181" i="20"/>
  <c r="AW86" i="20"/>
  <c r="AW223" i="20"/>
  <c r="AW230" i="20"/>
  <c r="AW77" i="20"/>
  <c r="AW158" i="20"/>
  <c r="AW197" i="20"/>
  <c r="AW207" i="20"/>
  <c r="AW65" i="20"/>
  <c r="AW152" i="20"/>
  <c r="AW240" i="20"/>
  <c r="AW188" i="20"/>
  <c r="AW57" i="20"/>
  <c r="AW190" i="20"/>
  <c r="AW33" i="20"/>
  <c r="AW133" i="20"/>
  <c r="AW18" i="20"/>
  <c r="AW216" i="20"/>
  <c r="AW203" i="20"/>
  <c r="AW26" i="20"/>
  <c r="AW173" i="20"/>
  <c r="AW251" i="20"/>
  <c r="AW202" i="20"/>
  <c r="AW54" i="20"/>
  <c r="AW100" i="20"/>
  <c r="AW40" i="20"/>
  <c r="AW238" i="20"/>
  <c r="AW217" i="20"/>
  <c r="AW198" i="20"/>
  <c r="AW237" i="20"/>
  <c r="AW166" i="20"/>
  <c r="AW125" i="20"/>
  <c r="AW124" i="20"/>
  <c r="AW70" i="20"/>
  <c r="AW23" i="20"/>
  <c r="AW136" i="20"/>
  <c r="AW59" i="20"/>
  <c r="AW13" i="20"/>
  <c r="AW199" i="20"/>
  <c r="AW32" i="20"/>
  <c r="AW85" i="20"/>
  <c r="AW130" i="20"/>
  <c r="AW16" i="20"/>
  <c r="AW117" i="20"/>
  <c r="AW71" i="20"/>
  <c r="AW36" i="20"/>
  <c r="AW212" i="20"/>
  <c r="AW192" i="20"/>
  <c r="AW161" i="20"/>
  <c r="AW73" i="20"/>
  <c r="AW139" i="20"/>
  <c r="AW46" i="20"/>
  <c r="AW222" i="20"/>
  <c r="AW115" i="20"/>
  <c r="AW219" i="20"/>
  <c r="AW109" i="20"/>
  <c r="AW229" i="20"/>
  <c r="AW78" i="20"/>
  <c r="AW165" i="20"/>
  <c r="AW69" i="20"/>
  <c r="AW186" i="20"/>
  <c r="AW153" i="20"/>
  <c r="AW15" i="20"/>
  <c r="AW129" i="20"/>
  <c r="AW38" i="20"/>
  <c r="AW66" i="20"/>
  <c r="AW106" i="20"/>
  <c r="AW34" i="20"/>
  <c r="AW76" i="20"/>
  <c r="AW226" i="20"/>
  <c r="AW141" i="20"/>
  <c r="AW99" i="20"/>
  <c r="AW177" i="20"/>
  <c r="AW142" i="20"/>
  <c r="AW193" i="20"/>
  <c r="AW191" i="20"/>
  <c r="AW135" i="20"/>
  <c r="AW116" i="20"/>
  <c r="AW20" i="20"/>
  <c r="AW22" i="20"/>
  <c r="AW162" i="20"/>
  <c r="AW92" i="20"/>
  <c r="AW37" i="20"/>
  <c r="AW220" i="20"/>
  <c r="AW236" i="20"/>
  <c r="AW62" i="20"/>
  <c r="AW145" i="20"/>
  <c r="AW93" i="20"/>
  <c r="AW208" i="20"/>
  <c r="AW101" i="20"/>
  <c r="AW45" i="20"/>
  <c r="AW194" i="20"/>
  <c r="AW248" i="20"/>
  <c r="AW24" i="20"/>
  <c r="AW215" i="20"/>
  <c r="AW127" i="20"/>
  <c r="AW91" i="20"/>
  <c r="AW159" i="20"/>
  <c r="AW160" i="20"/>
  <c r="AW47" i="20"/>
  <c r="AW239" i="20"/>
  <c r="AW128" i="20"/>
  <c r="AW172" i="20"/>
  <c r="AW29" i="20"/>
  <c r="AW168" i="20"/>
  <c r="AW163" i="20"/>
  <c r="AW232" i="20"/>
  <c r="AW103" i="20"/>
  <c r="AW55" i="20"/>
  <c r="AW42" i="20"/>
  <c r="AW112" i="20"/>
  <c r="AW176" i="20"/>
  <c r="AW104" i="20"/>
  <c r="AW164" i="20"/>
  <c r="AW170" i="20"/>
  <c r="AW107" i="20"/>
  <c r="AW30" i="20"/>
  <c r="AW196" i="20"/>
  <c r="AW144" i="20"/>
  <c r="AW182" i="20"/>
  <c r="P26" i="4" l="1"/>
  <c r="P27" i="4" l="1"/>
  <c r="P10" i="8"/>
  <c r="P16" i="8" l="1"/>
  <c r="P15" i="8"/>
  <c r="P20" i="8" l="1"/>
  <c r="P25" i="8" s="1"/>
  <c r="P23" i="8" l="1"/>
  <c r="P26" i="8"/>
  <c r="P29" i="8" l="1"/>
  <c r="P31" i="8" s="1"/>
  <c r="S42" i="8"/>
  <c r="J12" i="10"/>
  <c r="P33" i="8" l="1"/>
  <c r="P38" i="8"/>
  <c r="P12" i="10"/>
  <c r="K12" i="10"/>
  <c r="H12" i="10"/>
  <c r="S12" i="10" s="1"/>
  <c r="Q12" i="10"/>
  <c r="I12" i="10"/>
  <c r="I14" i="9"/>
  <c r="R12" i="10"/>
  <c r="G12" i="10" s="1"/>
  <c r="O12" i="10"/>
  <c r="L12" i="10"/>
  <c r="I12" i="9"/>
  <c r="M12" i="10"/>
  <c r="G17" i="6"/>
  <c r="N12" i="10"/>
  <c r="P39" i="8" l="1"/>
  <c r="P46" i="18" s="1"/>
  <c r="P83" i="15"/>
  <c r="P40" i="8"/>
  <c r="T12" i="10"/>
  <c r="U12" i="10" s="1"/>
  <c r="V12" i="10" s="1"/>
  <c r="W12" i="10" s="1"/>
  <c r="X12" i="10" s="1"/>
  <c r="Y12" i="10" s="1"/>
  <c r="Z12" i="10" s="1"/>
  <c r="AA12" i="10" s="1"/>
  <c r="AB12" i="10" s="1"/>
  <c r="AC12" i="10" s="1"/>
  <c r="I15" i="9"/>
  <c r="I11" i="9"/>
  <c r="U42" i="8"/>
  <c r="H17" i="6"/>
  <c r="I17" i="6" l="1"/>
  <c r="V42" i="8"/>
  <c r="I10" i="9"/>
  <c r="I16" i="9"/>
  <c r="I17" i="9" l="1"/>
  <c r="I9" i="9"/>
  <c r="W42" i="8"/>
  <c r="J17" i="6"/>
  <c r="K17" i="6" l="1"/>
  <c r="X42" i="8"/>
  <c r="L17" i="6" l="1"/>
  <c r="Y42" i="8"/>
  <c r="Z42" i="8" l="1"/>
  <c r="M17" i="6"/>
  <c r="N17" i="6" l="1"/>
  <c r="AA42" i="8"/>
  <c r="AB42" i="8" l="1"/>
  <c r="O17" i="6"/>
  <c r="P17" i="6" l="1"/>
  <c r="AD42" i="8" s="1"/>
  <c r="AC42" i="8"/>
  <c r="P25" i="4" l="1"/>
  <c r="P34" i="4"/>
  <c r="P34" i="18" s="1"/>
  <c r="P56" i="8" l="1"/>
  <c r="P43" i="4"/>
  <c r="P37" i="4"/>
  <c r="P41" i="4"/>
  <c r="P39" i="4"/>
  <c r="P19" i="4"/>
  <c r="P35" i="4"/>
  <c r="P28" i="4"/>
  <c r="Q35" i="4"/>
  <c r="R39" i="4" l="1"/>
  <c r="R41" i="4"/>
  <c r="R37" i="4"/>
  <c r="R36" i="4" s="1"/>
  <c r="R73" i="4" s="1"/>
  <c r="P93" i="4"/>
  <c r="P18" i="4"/>
  <c r="P32" i="18" s="1"/>
  <c r="R43" i="4"/>
  <c r="P57" i="8"/>
  <c r="P65" i="8"/>
  <c r="P44" i="4"/>
  <c r="T73" i="4" l="1"/>
  <c r="S73" i="4"/>
  <c r="P31" i="18"/>
  <c r="P22" i="18"/>
  <c r="P66" i="4"/>
  <c r="P63" i="4"/>
  <c r="P47" i="4"/>
  <c r="P57" i="4"/>
  <c r="P51" i="4"/>
  <c r="P65" i="4"/>
  <c r="P61" i="4"/>
  <c r="P53" i="4"/>
  <c r="P59" i="4"/>
  <c r="P55" i="4"/>
  <c r="P49" i="4"/>
  <c r="T57" i="8"/>
  <c r="DB48" i="20" s="1"/>
  <c r="R40" i="4"/>
  <c r="R75" i="4" s="1"/>
  <c r="S75" i="4" s="1"/>
  <c r="S41" i="4"/>
  <c r="Q71" i="4"/>
  <c r="S37" i="4"/>
  <c r="S36" i="4" s="1"/>
  <c r="S43" i="4"/>
  <c r="R42" i="4"/>
  <c r="R76" i="4" s="1"/>
  <c r="S76" i="4" s="1"/>
  <c r="S39" i="4"/>
  <c r="R38" i="4"/>
  <c r="R74" i="4" s="1"/>
  <c r="S74" i="4" s="1"/>
  <c r="P45" i="4"/>
  <c r="P77" i="4"/>
  <c r="P20" i="4" s="1"/>
  <c r="S94" i="4" l="1"/>
  <c r="P16" i="4"/>
  <c r="P33" i="18"/>
  <c r="T74" i="4"/>
  <c r="T76" i="4"/>
  <c r="CO111" i="20"/>
  <c r="CO204" i="20"/>
  <c r="CO11" i="20"/>
  <c r="CO189" i="20"/>
  <c r="CO155" i="20"/>
  <c r="CO39" i="20"/>
  <c r="CO28" i="20"/>
  <c r="CO53" i="20"/>
  <c r="CO41" i="20"/>
  <c r="CO98" i="20"/>
  <c r="CO123" i="20"/>
  <c r="CO74" i="20"/>
  <c r="CO197" i="20"/>
  <c r="CO240" i="20"/>
  <c r="CO203" i="20"/>
  <c r="CO238" i="20"/>
  <c r="CO23" i="20"/>
  <c r="CO16" i="20"/>
  <c r="CO212" i="20"/>
  <c r="CO139" i="20"/>
  <c r="CO165" i="20"/>
  <c r="CO15" i="20"/>
  <c r="CO106" i="20"/>
  <c r="CO193" i="20"/>
  <c r="CO37" i="20"/>
  <c r="CO145" i="20"/>
  <c r="CO112" i="20"/>
  <c r="CO170" i="20"/>
  <c r="CO144" i="20"/>
  <c r="CO102" i="20"/>
  <c r="CO225" i="20"/>
  <c r="CO230" i="20"/>
  <c r="CO188" i="20"/>
  <c r="CO117" i="20"/>
  <c r="CO34" i="20"/>
  <c r="CO127" i="20"/>
  <c r="CO80" i="20"/>
  <c r="CO179" i="20"/>
  <c r="CO14" i="20"/>
  <c r="CO187" i="20"/>
  <c r="CO120" i="20"/>
  <c r="CO171" i="20"/>
  <c r="CO213" i="20"/>
  <c r="CO180" i="20"/>
  <c r="CO110" i="20"/>
  <c r="CO224" i="20"/>
  <c r="CO210" i="20"/>
  <c r="CO56" i="20"/>
  <c r="CO205" i="20"/>
  <c r="CO17" i="20"/>
  <c r="CO149" i="20"/>
  <c r="CO49" i="20"/>
  <c r="CO121" i="20"/>
  <c r="CO174" i="20"/>
  <c r="CO122" i="20"/>
  <c r="CO207" i="20"/>
  <c r="CO26" i="20"/>
  <c r="CO217" i="20"/>
  <c r="CO109" i="20"/>
  <c r="CO129" i="20"/>
  <c r="CO191" i="20"/>
  <c r="CO22" i="20"/>
  <c r="CO220" i="20"/>
  <c r="CO93" i="20"/>
  <c r="CO194" i="20"/>
  <c r="CO47" i="20"/>
  <c r="CO29" i="20"/>
  <c r="CO103" i="20"/>
  <c r="CO182" i="20"/>
  <c r="CO239" i="20"/>
  <c r="CO104" i="20"/>
  <c r="CO147" i="20"/>
  <c r="CO134" i="20"/>
  <c r="CO68" i="20"/>
  <c r="CO81" i="20"/>
  <c r="CO211" i="20"/>
  <c r="CO140" i="20"/>
  <c r="CO97" i="20"/>
  <c r="CO245" i="20"/>
  <c r="CO25" i="20"/>
  <c r="CO146" i="20"/>
  <c r="CO175" i="20"/>
  <c r="CO94" i="20"/>
  <c r="CO105" i="20"/>
  <c r="CO72" i="20"/>
  <c r="CO137" i="20"/>
  <c r="CO183" i="20"/>
  <c r="CO138" i="20"/>
  <c r="CO83" i="20"/>
  <c r="CO63" i="20"/>
  <c r="CO178" i="20"/>
  <c r="CO242" i="20"/>
  <c r="CO228" i="20"/>
  <c r="CO50" i="20"/>
  <c r="CO233" i="20"/>
  <c r="CO243" i="20"/>
  <c r="CO65" i="20"/>
  <c r="CO57" i="20"/>
  <c r="CO124" i="20"/>
  <c r="CO59" i="20"/>
  <c r="CO161" i="20"/>
  <c r="CO222" i="20"/>
  <c r="CO38" i="20"/>
  <c r="CO177" i="20"/>
  <c r="CO236" i="20"/>
  <c r="CO248" i="20"/>
  <c r="CO91" i="20"/>
  <c r="CO168" i="20"/>
  <c r="CO30" i="20"/>
  <c r="CO173" i="20"/>
  <c r="CO71" i="20"/>
  <c r="CO186" i="20"/>
  <c r="CO76" i="20"/>
  <c r="CO135" i="20"/>
  <c r="CO96" i="20"/>
  <c r="CO126" i="20"/>
  <c r="CO151" i="20"/>
  <c r="CO12" i="20"/>
  <c r="CO209" i="20"/>
  <c r="CO250" i="20"/>
  <c r="CO61" i="20"/>
  <c r="CO90" i="20"/>
  <c r="CO84" i="20"/>
  <c r="CO19" i="20"/>
  <c r="CO143" i="20"/>
  <c r="CO35" i="20"/>
  <c r="CO200" i="20"/>
  <c r="CO79" i="20"/>
  <c r="CO77" i="20"/>
  <c r="CO18" i="20"/>
  <c r="CO100" i="20"/>
  <c r="CO198" i="20"/>
  <c r="CO85" i="20"/>
  <c r="CO229" i="20"/>
  <c r="CO162" i="20"/>
  <c r="CO208" i="20"/>
  <c r="CO31" i="20"/>
  <c r="CO185" i="20"/>
  <c r="CO64" i="20"/>
  <c r="CO195" i="20"/>
  <c r="CO157" i="20"/>
  <c r="CO214" i="20"/>
  <c r="CO235" i="20"/>
  <c r="CO150" i="20"/>
  <c r="CO58" i="20"/>
  <c r="CO44" i="20"/>
  <c r="CO108" i="20"/>
  <c r="CO154" i="20"/>
  <c r="CO95" i="20"/>
  <c r="CO184" i="20"/>
  <c r="CO221" i="20"/>
  <c r="CO27" i="20"/>
  <c r="CO89" i="20"/>
  <c r="CO216" i="20"/>
  <c r="CO251" i="20"/>
  <c r="CO70" i="20"/>
  <c r="CO13" i="20"/>
  <c r="CO130" i="20"/>
  <c r="CO36" i="20"/>
  <c r="CO73" i="20"/>
  <c r="CO115" i="20"/>
  <c r="CO78" i="20"/>
  <c r="CO153" i="20"/>
  <c r="CO66" i="20"/>
  <c r="CO142" i="20"/>
  <c r="CO116" i="20"/>
  <c r="CO101" i="20"/>
  <c r="CO159" i="20"/>
  <c r="CO196" i="20"/>
  <c r="CO226" i="20"/>
  <c r="CO62" i="20"/>
  <c r="CO163" i="20"/>
  <c r="CO164" i="20"/>
  <c r="CO181" i="20"/>
  <c r="CO136" i="20"/>
  <c r="CO192" i="20"/>
  <c r="CO69" i="20"/>
  <c r="CO99" i="20"/>
  <c r="CO107" i="20"/>
  <c r="CO148" i="20"/>
  <c r="CO234" i="20"/>
  <c r="CO169" i="20"/>
  <c r="CO206" i="20"/>
  <c r="CO88" i="20"/>
  <c r="CO114" i="20"/>
  <c r="CO113" i="20"/>
  <c r="CO131" i="20"/>
  <c r="CO218" i="20"/>
  <c r="CO132" i="20"/>
  <c r="CO51" i="20"/>
  <c r="CO167" i="20"/>
  <c r="CO67" i="20"/>
  <c r="CO201" i="20"/>
  <c r="CO87" i="20"/>
  <c r="CO86" i="20"/>
  <c r="CO158" i="20"/>
  <c r="CO152" i="20"/>
  <c r="CO190" i="20"/>
  <c r="CO40" i="20"/>
  <c r="CO237" i="20"/>
  <c r="CO92" i="20"/>
  <c r="CO24" i="20"/>
  <c r="CO128" i="20"/>
  <c r="CO42" i="20"/>
  <c r="CO231" i="20"/>
  <c r="CO52" i="20"/>
  <c r="CO156" i="20"/>
  <c r="CO48" i="20"/>
  <c r="CO241" i="20"/>
  <c r="CO43" i="20"/>
  <c r="CO246" i="20"/>
  <c r="CO82" i="20"/>
  <c r="CO227" i="20"/>
  <c r="CO60" i="20"/>
  <c r="CO119" i="20"/>
  <c r="CO249" i="20"/>
  <c r="CO244" i="20"/>
  <c r="CO75" i="20"/>
  <c r="CO118" i="20"/>
  <c r="CO247" i="20"/>
  <c r="CO21" i="20"/>
  <c r="CO223" i="20"/>
  <c r="CO33" i="20"/>
  <c r="CO202" i="20"/>
  <c r="CO166" i="20"/>
  <c r="CO199" i="20"/>
  <c r="CO219" i="20"/>
  <c r="CO141" i="20"/>
  <c r="CO20" i="20"/>
  <c r="CO45" i="20"/>
  <c r="CO215" i="20"/>
  <c r="CO160" i="20"/>
  <c r="CO172" i="20"/>
  <c r="CO232" i="20"/>
  <c r="CO133" i="20"/>
  <c r="CO54" i="20"/>
  <c r="CO125" i="20"/>
  <c r="CO32" i="20"/>
  <c r="CO46" i="20"/>
  <c r="CO176" i="20"/>
  <c r="CO55" i="20"/>
  <c r="T64" i="8"/>
  <c r="T61" i="8"/>
  <c r="T55" i="8"/>
  <c r="T75" i="4"/>
  <c r="Q18" i="4"/>
  <c r="Q32" i="18" s="1"/>
  <c r="Q19" i="4"/>
  <c r="Q93" i="4"/>
  <c r="T43" i="4"/>
  <c r="S42" i="4"/>
  <c r="S97" i="4" s="1"/>
  <c r="R71" i="4"/>
  <c r="R18" i="4" s="1"/>
  <c r="S38" i="4"/>
  <c r="S95" i="4" s="1"/>
  <c r="T39" i="4"/>
  <c r="T37" i="4"/>
  <c r="T36" i="4" s="1"/>
  <c r="T41" i="4"/>
  <c r="S40" i="4"/>
  <c r="S96" i="4" s="1"/>
  <c r="P98" i="4"/>
  <c r="P21" i="4"/>
  <c r="P23" i="4"/>
  <c r="P17" i="4"/>
  <c r="S71" i="4" l="1"/>
  <c r="DA11" i="20"/>
  <c r="U39" i="4"/>
  <c r="T38" i="4"/>
  <c r="R19" i="4"/>
  <c r="R93" i="4"/>
  <c r="S18" i="4"/>
  <c r="DA13" i="20"/>
  <c r="U43" i="4"/>
  <c r="T42" i="4"/>
  <c r="T97" i="4" s="1"/>
  <c r="DA31" i="20" s="1"/>
  <c r="DA12" i="20"/>
  <c r="U41" i="4"/>
  <c r="T40" i="4"/>
  <c r="T96" i="4" s="1"/>
  <c r="DA30" i="20" s="1"/>
  <c r="T71" i="4"/>
  <c r="T18" i="4" s="1"/>
  <c r="T94" i="4"/>
  <c r="DA28" i="20" s="1"/>
  <c r="DA10" i="20"/>
  <c r="U37" i="4"/>
  <c r="T25" i="4" l="1"/>
  <c r="U25" i="4" s="1"/>
  <c r="V25" i="4" s="1"/>
  <c r="W25" i="4" s="1"/>
  <c r="X25" i="4" s="1"/>
  <c r="Y25" i="4" s="1"/>
  <c r="Z25" i="4" s="1"/>
  <c r="AA25" i="4" s="1"/>
  <c r="AB25" i="4" s="1"/>
  <c r="AC25" i="4" s="1"/>
  <c r="T95" i="4"/>
  <c r="DA29" i="20" s="1"/>
  <c r="DB12" i="20"/>
  <c r="V41" i="4"/>
  <c r="DB11" i="20"/>
  <c r="V39" i="4"/>
  <c r="DB10" i="20"/>
  <c r="V37" i="4"/>
  <c r="DB13" i="20"/>
  <c r="V43" i="4"/>
  <c r="S93" i="4"/>
  <c r="S19" i="4"/>
  <c r="T19" i="4"/>
  <c r="T72" i="4"/>
  <c r="T93" i="4"/>
  <c r="DC12" i="20" l="1"/>
  <c r="W41" i="4"/>
  <c r="DC10" i="20"/>
  <c r="W37" i="4"/>
  <c r="DC13" i="20"/>
  <c r="W43" i="4"/>
  <c r="DC11" i="20"/>
  <c r="W39" i="4"/>
  <c r="DD13" i="20" l="1"/>
  <c r="X43" i="4"/>
  <c r="DD10" i="20"/>
  <c r="X37" i="4"/>
  <c r="DD12" i="20"/>
  <c r="X41" i="4"/>
  <c r="DD11" i="20"/>
  <c r="X39" i="4"/>
  <c r="S25" i="4"/>
  <c r="R25" i="4"/>
  <c r="Q25" i="4"/>
  <c r="DE11" i="20" l="1"/>
  <c r="Y39" i="4"/>
  <c r="DE13" i="20"/>
  <c r="Y43" i="4"/>
  <c r="DE10" i="20"/>
  <c r="Y37" i="4"/>
  <c r="DE12" i="20"/>
  <c r="Y41" i="4"/>
  <c r="DF13" i="20" l="1"/>
  <c r="Z43" i="4"/>
  <c r="DF12" i="20"/>
  <c r="Z41" i="4"/>
  <c r="DF11" i="20"/>
  <c r="Z39" i="4"/>
  <c r="DF10" i="20"/>
  <c r="Z37" i="4"/>
  <c r="DG12" i="20" l="1"/>
  <c r="AA41" i="4"/>
  <c r="DG11" i="20"/>
  <c r="AA39" i="4"/>
  <c r="DG10" i="20"/>
  <c r="AA37" i="4"/>
  <c r="DG13" i="20"/>
  <c r="AA43" i="4"/>
  <c r="DH10" i="20" l="1"/>
  <c r="AB37" i="4"/>
  <c r="DH11" i="20"/>
  <c r="AB39" i="4"/>
  <c r="DH12" i="20"/>
  <c r="AB41" i="4"/>
  <c r="DH13" i="20"/>
  <c r="AB43" i="4"/>
  <c r="DI10" i="20" l="1"/>
  <c r="AC37" i="4"/>
  <c r="DI13" i="20"/>
  <c r="AC43" i="4"/>
  <c r="DI12" i="20"/>
  <c r="AC41" i="4"/>
  <c r="DI11" i="20"/>
  <c r="AC39" i="4"/>
  <c r="DJ12" i="20" l="1"/>
  <c r="AD41" i="4"/>
  <c r="DK12" i="20" s="1"/>
  <c r="DJ10" i="20"/>
  <c r="AD37" i="4"/>
  <c r="DK10" i="20" s="1"/>
  <c r="DJ11" i="20"/>
  <c r="AD39" i="4"/>
  <c r="DK11" i="20" s="1"/>
  <c r="DJ13" i="20"/>
  <c r="AD43" i="4"/>
  <c r="DK13" i="20" s="1"/>
  <c r="DE46" i="20" l="1"/>
  <c r="DH46" i="20" l="1"/>
  <c r="DJ46" i="20" l="1"/>
  <c r="DI46" i="20"/>
  <c r="DG46" i="20" l="1"/>
  <c r="DF46" i="20"/>
  <c r="Q44" i="4"/>
  <c r="R45" i="4" l="1"/>
  <c r="Q31" i="18"/>
  <c r="Q65" i="4"/>
  <c r="R65" i="4" s="1"/>
  <c r="Q49" i="4"/>
  <c r="R49" i="4" s="1"/>
  <c r="Q63" i="4"/>
  <c r="R63" i="4" s="1"/>
  <c r="Q47" i="4"/>
  <c r="R47" i="4" s="1"/>
  <c r="Q61" i="4"/>
  <c r="R61" i="4" s="1"/>
  <c r="Q59" i="4"/>
  <c r="R59" i="4" s="1"/>
  <c r="Q57" i="4"/>
  <c r="R57" i="4" s="1"/>
  <c r="Q55" i="4"/>
  <c r="R55" i="4" s="1"/>
  <c r="Q53" i="4"/>
  <c r="R53" i="4" s="1"/>
  <c r="Q66" i="4"/>
  <c r="Q51" i="4"/>
  <c r="R51" i="4" s="1"/>
  <c r="Q22" i="18"/>
  <c r="Q45" i="4"/>
  <c r="Q77" i="4"/>
  <c r="S61" i="4" l="1"/>
  <c r="R60" i="4"/>
  <c r="R86" i="4" s="1"/>
  <c r="S47" i="4"/>
  <c r="R46" i="4"/>
  <c r="R79" i="4" s="1"/>
  <c r="S63" i="4"/>
  <c r="R62" i="4"/>
  <c r="R87" i="4" s="1"/>
  <c r="S51" i="4"/>
  <c r="R50" i="4"/>
  <c r="R81" i="4" s="1"/>
  <c r="S49" i="4"/>
  <c r="R48" i="4"/>
  <c r="R80" i="4" s="1"/>
  <c r="R52" i="4"/>
  <c r="R82" i="4" s="1"/>
  <c r="S53" i="4"/>
  <c r="S65" i="4"/>
  <c r="R64" i="4"/>
  <c r="R88" i="4" s="1"/>
  <c r="S55" i="4"/>
  <c r="R54" i="4"/>
  <c r="R83" i="4" s="1"/>
  <c r="R58" i="4"/>
  <c r="R85" i="4" s="1"/>
  <c r="S59" i="4"/>
  <c r="R56" i="4"/>
  <c r="R84" i="4" s="1"/>
  <c r="S57" i="4"/>
  <c r="Q20" i="4"/>
  <c r="Q21" i="4"/>
  <c r="Q98" i="4"/>
  <c r="S81" i="4" l="1"/>
  <c r="T81" i="4"/>
  <c r="T55" i="4"/>
  <c r="S54" i="4"/>
  <c r="S50" i="4"/>
  <c r="T51" i="4"/>
  <c r="T63" i="4"/>
  <c r="S62" i="4"/>
  <c r="S56" i="4"/>
  <c r="T57" i="4"/>
  <c r="S79" i="4"/>
  <c r="T79" i="4"/>
  <c r="R77" i="4"/>
  <c r="S83" i="4"/>
  <c r="S103" i="4" s="1"/>
  <c r="T83" i="4"/>
  <c r="S87" i="4"/>
  <c r="S107" i="4" s="1"/>
  <c r="T87" i="4"/>
  <c r="T65" i="4"/>
  <c r="S64" i="4"/>
  <c r="T53" i="4"/>
  <c r="S52" i="4"/>
  <c r="S84" i="4"/>
  <c r="S104" i="4" s="1"/>
  <c r="T84" i="4"/>
  <c r="S82" i="4"/>
  <c r="S102" i="4" s="1"/>
  <c r="T82" i="4"/>
  <c r="S46" i="4"/>
  <c r="T47" i="4"/>
  <c r="S88" i="4"/>
  <c r="S108" i="4" s="1"/>
  <c r="T88" i="4"/>
  <c r="T59" i="4"/>
  <c r="S58" i="4"/>
  <c r="S80" i="4"/>
  <c r="S100" i="4" s="1"/>
  <c r="T80" i="4"/>
  <c r="S86" i="4"/>
  <c r="T86" i="4"/>
  <c r="Q16" i="4"/>
  <c r="Q17" i="4" s="1"/>
  <c r="Q33" i="18"/>
  <c r="S85" i="4"/>
  <c r="T85" i="4"/>
  <c r="T49" i="4"/>
  <c r="S48" i="4"/>
  <c r="T61" i="4"/>
  <c r="S60" i="4"/>
  <c r="DA22" i="20" l="1"/>
  <c r="U63" i="4"/>
  <c r="T62" i="4"/>
  <c r="DA15" i="20"/>
  <c r="U49" i="4"/>
  <c r="T48" i="4"/>
  <c r="U51" i="4"/>
  <c r="DA16" i="20"/>
  <c r="T50" i="4"/>
  <c r="R21" i="4"/>
  <c r="R98" i="4"/>
  <c r="R20" i="4"/>
  <c r="T58" i="4"/>
  <c r="DA20" i="20"/>
  <c r="U59" i="4"/>
  <c r="U53" i="4"/>
  <c r="DA17" i="20"/>
  <c r="T52" i="4"/>
  <c r="T77" i="4"/>
  <c r="T106" i="4"/>
  <c r="DA39" i="20" s="1"/>
  <c r="U47" i="4"/>
  <c r="T46" i="4"/>
  <c r="T99" i="4" s="1"/>
  <c r="DA32" i="20" s="1"/>
  <c r="DA14" i="20"/>
  <c r="S99" i="4"/>
  <c r="S77" i="4"/>
  <c r="DA18" i="20"/>
  <c r="T54" i="4"/>
  <c r="T103" i="4" s="1"/>
  <c r="DA36" i="20" s="1"/>
  <c r="U55" i="4"/>
  <c r="T105" i="4"/>
  <c r="DA38" i="20" s="1"/>
  <c r="S105" i="4"/>
  <c r="T60" i="4"/>
  <c r="U61" i="4"/>
  <c r="DA21" i="20"/>
  <c r="S106" i="4"/>
  <c r="U65" i="4"/>
  <c r="DA23" i="20"/>
  <c r="T64" i="4"/>
  <c r="T108" i="4" s="1"/>
  <c r="DA41" i="20" s="1"/>
  <c r="U57" i="4"/>
  <c r="DA19" i="20"/>
  <c r="T56" i="4"/>
  <c r="T104" i="4" s="1"/>
  <c r="DA37" i="20" s="1"/>
  <c r="T101" i="4"/>
  <c r="DA34" i="20" s="1"/>
  <c r="T100" i="4"/>
  <c r="DA33" i="20" s="1"/>
  <c r="T102" i="4"/>
  <c r="DA35" i="20" s="1"/>
  <c r="T107" i="4"/>
  <c r="DA40" i="20" s="1"/>
  <c r="S101" i="4"/>
  <c r="Q28" i="4"/>
  <c r="DB23" i="20" l="1"/>
  <c r="V65" i="4"/>
  <c r="DB15" i="20"/>
  <c r="V49" i="4"/>
  <c r="T21" i="4"/>
  <c r="T78" i="4"/>
  <c r="T98" i="4"/>
  <c r="T20" i="4"/>
  <c r="T16" i="4" s="1"/>
  <c r="T17" i="4" s="1"/>
  <c r="R16" i="4"/>
  <c r="S20" i="4"/>
  <c r="V47" i="4"/>
  <c r="DB14" i="20"/>
  <c r="S98" i="4"/>
  <c r="S21" i="4"/>
  <c r="DB21" i="20"/>
  <c r="V61" i="4"/>
  <c r="V63" i="4"/>
  <c r="DB22" i="20"/>
  <c r="DB18" i="20"/>
  <c r="V55" i="4"/>
  <c r="DB17" i="20"/>
  <c r="V53" i="4"/>
  <c r="DB16" i="20"/>
  <c r="V51" i="4"/>
  <c r="DB19" i="20"/>
  <c r="V57" i="4"/>
  <c r="DB20" i="20"/>
  <c r="V59" i="4"/>
  <c r="Q27" i="4"/>
  <c r="Q10" i="8"/>
  <c r="DC17" i="20" l="1"/>
  <c r="W53" i="4"/>
  <c r="W51" i="4"/>
  <c r="DC16" i="20"/>
  <c r="W59" i="4"/>
  <c r="DC20" i="20"/>
  <c r="DC18" i="20"/>
  <c r="W55" i="4"/>
  <c r="BH96" i="20"/>
  <c r="BH14" i="20"/>
  <c r="BH41" i="20"/>
  <c r="BH31" i="20"/>
  <c r="BH167" i="20"/>
  <c r="BH235" i="20"/>
  <c r="BH85" i="20"/>
  <c r="BH39" i="20"/>
  <c r="BH105" i="20"/>
  <c r="BH201" i="20"/>
  <c r="BH157" i="20"/>
  <c r="BH111" i="20"/>
  <c r="BH98" i="20"/>
  <c r="BH132" i="20"/>
  <c r="BH54" i="20"/>
  <c r="BH227" i="20"/>
  <c r="BH195" i="20"/>
  <c r="BH38" i="20"/>
  <c r="BH217" i="20"/>
  <c r="BH74" i="20"/>
  <c r="BH238" i="20"/>
  <c r="BH187" i="20"/>
  <c r="BH57" i="20"/>
  <c r="BH191" i="20"/>
  <c r="BH178" i="20"/>
  <c r="BH240" i="20"/>
  <c r="BH212" i="20"/>
  <c r="BH11" i="20"/>
  <c r="BH232" i="20"/>
  <c r="BH83" i="20"/>
  <c r="BH19" i="20"/>
  <c r="BH71" i="20"/>
  <c r="BH80" i="20"/>
  <c r="BH208" i="20"/>
  <c r="BH207" i="20"/>
  <c r="BH166" i="20"/>
  <c r="BH36" i="20"/>
  <c r="BH70" i="20"/>
  <c r="BH55" i="20"/>
  <c r="BH84" i="20"/>
  <c r="BH215" i="20"/>
  <c r="BH13" i="20"/>
  <c r="BH126" i="20"/>
  <c r="BH127" i="20"/>
  <c r="BH203" i="20"/>
  <c r="BH34" i="20"/>
  <c r="BH21" i="20"/>
  <c r="BH209" i="20"/>
  <c r="BH61" i="20"/>
  <c r="BH181" i="20"/>
  <c r="BH91" i="20"/>
  <c r="BH42" i="20"/>
  <c r="BH175" i="20"/>
  <c r="BH113" i="20"/>
  <c r="BH29" i="20"/>
  <c r="BH158" i="20"/>
  <c r="BH141" i="20"/>
  <c r="BH245" i="20"/>
  <c r="BH162" i="20"/>
  <c r="BH104" i="20"/>
  <c r="BH79" i="20"/>
  <c r="BH16" i="20"/>
  <c r="BH122" i="20"/>
  <c r="BH43" i="20"/>
  <c r="BH156" i="20"/>
  <c r="BH118" i="20"/>
  <c r="BH60" i="20"/>
  <c r="BH53" i="20"/>
  <c r="BH112" i="20"/>
  <c r="BH23" i="20"/>
  <c r="BH221" i="20"/>
  <c r="BH65" i="20"/>
  <c r="BH188" i="20"/>
  <c r="BH242" i="20"/>
  <c r="BH224" i="20"/>
  <c r="BH95" i="20"/>
  <c r="BH115" i="20"/>
  <c r="BH48" i="20"/>
  <c r="BH86" i="20"/>
  <c r="BH124" i="20"/>
  <c r="BH58" i="20"/>
  <c r="BH216" i="20"/>
  <c r="BH63" i="20"/>
  <c r="BH87" i="20"/>
  <c r="BH117" i="20"/>
  <c r="BH193" i="20"/>
  <c r="BH56" i="20"/>
  <c r="BH169" i="20"/>
  <c r="BH82" i="20"/>
  <c r="BH211" i="20"/>
  <c r="BH15" i="20"/>
  <c r="BH110" i="20"/>
  <c r="BH123" i="20"/>
  <c r="BH137" i="20"/>
  <c r="BH68" i="20"/>
  <c r="BH190" i="20"/>
  <c r="BH28" i="20"/>
  <c r="BH222" i="20"/>
  <c r="BH78" i="20"/>
  <c r="BH174" i="20"/>
  <c r="BH93" i="20"/>
  <c r="BH152" i="20"/>
  <c r="BH136" i="20"/>
  <c r="BH142" i="20"/>
  <c r="BH44" i="20"/>
  <c r="BH202" i="20"/>
  <c r="BH106" i="20"/>
  <c r="BH109" i="20"/>
  <c r="BH89" i="20"/>
  <c r="BH114" i="20"/>
  <c r="BH81" i="20"/>
  <c r="BH139" i="20"/>
  <c r="BH50" i="20"/>
  <c r="BH129" i="20"/>
  <c r="BH223" i="20"/>
  <c r="BH35" i="20"/>
  <c r="BH171" i="20"/>
  <c r="BH24" i="20"/>
  <c r="BH69" i="20"/>
  <c r="BH183" i="20"/>
  <c r="BH236" i="20"/>
  <c r="BH200" i="20"/>
  <c r="BH92" i="20"/>
  <c r="BH145" i="20"/>
  <c r="BH205" i="20"/>
  <c r="BH75" i="20"/>
  <c r="BH20" i="20"/>
  <c r="BH97" i="20"/>
  <c r="BH102" i="20"/>
  <c r="BH125" i="20"/>
  <c r="BH119" i="20"/>
  <c r="BH149" i="20"/>
  <c r="BH168" i="20"/>
  <c r="BH192" i="20"/>
  <c r="BH59" i="20"/>
  <c r="BH153" i="20"/>
  <c r="BH250" i="20"/>
  <c r="BH140" i="20"/>
  <c r="BH133" i="20"/>
  <c r="BH161" i="20"/>
  <c r="BH88" i="20"/>
  <c r="BH66" i="20"/>
  <c r="BH62" i="20"/>
  <c r="BH116" i="20"/>
  <c r="BH179" i="20"/>
  <c r="BH199" i="20"/>
  <c r="BH45" i="20"/>
  <c r="BH237" i="20"/>
  <c r="BH17" i="20"/>
  <c r="BH196" i="20"/>
  <c r="BH229" i="20"/>
  <c r="BH151" i="20"/>
  <c r="BH247" i="20"/>
  <c r="BH173" i="20"/>
  <c r="BH228" i="20"/>
  <c r="BH121" i="20"/>
  <c r="BH32" i="20"/>
  <c r="BH239" i="20"/>
  <c r="BH77" i="20"/>
  <c r="BH163" i="20"/>
  <c r="BH25" i="20"/>
  <c r="BH214" i="20"/>
  <c r="BH52" i="20"/>
  <c r="BH172" i="20"/>
  <c r="BH204" i="20"/>
  <c r="BH165" i="20"/>
  <c r="BH64" i="20"/>
  <c r="BH243" i="20"/>
  <c r="BH244" i="20"/>
  <c r="BH147" i="20"/>
  <c r="BH234" i="20"/>
  <c r="BH138" i="20"/>
  <c r="BH160" i="20"/>
  <c r="BH233" i="20"/>
  <c r="BH146" i="20"/>
  <c r="BH148" i="20"/>
  <c r="BH231" i="20"/>
  <c r="BH18" i="20"/>
  <c r="BH170" i="20"/>
  <c r="BH213" i="20"/>
  <c r="BH246" i="20"/>
  <c r="BH154" i="20"/>
  <c r="BH225" i="20"/>
  <c r="BH73" i="20"/>
  <c r="BH135" i="20"/>
  <c r="BH180" i="20"/>
  <c r="BH219" i="20"/>
  <c r="BH150" i="20"/>
  <c r="BH249" i="20"/>
  <c r="BH101" i="20"/>
  <c r="BH30" i="20"/>
  <c r="BH33" i="20"/>
  <c r="BH130" i="20"/>
  <c r="BH22" i="20"/>
  <c r="BH198" i="20"/>
  <c r="BH185" i="20"/>
  <c r="BH99" i="20"/>
  <c r="BH251" i="20"/>
  <c r="BH37" i="20"/>
  <c r="BH248" i="20"/>
  <c r="BH182" i="20"/>
  <c r="BH46" i="20"/>
  <c r="BH76" i="20"/>
  <c r="BH120" i="20"/>
  <c r="BH134" i="20"/>
  <c r="BH220" i="20"/>
  <c r="BH100" i="20"/>
  <c r="BH67" i="20"/>
  <c r="BH144" i="20"/>
  <c r="BH159" i="20"/>
  <c r="BH131" i="20"/>
  <c r="BH72" i="20"/>
  <c r="BH155" i="20"/>
  <c r="BH103" i="20"/>
  <c r="BH164" i="20"/>
  <c r="BH206" i="20"/>
  <c r="BH177" i="20"/>
  <c r="BH230" i="20"/>
  <c r="BH107" i="20"/>
  <c r="BH27" i="20"/>
  <c r="BH197" i="20"/>
  <c r="BH241" i="20"/>
  <c r="BH49" i="20"/>
  <c r="BH176" i="20"/>
  <c r="BH143" i="20"/>
  <c r="BH186" i="20"/>
  <c r="BH194" i="20"/>
  <c r="BH12" i="20"/>
  <c r="BH184" i="20"/>
  <c r="BH26" i="20"/>
  <c r="BH189" i="20"/>
  <c r="BH51" i="20"/>
  <c r="BH210" i="20"/>
  <c r="BH108" i="20"/>
  <c r="BH128" i="20"/>
  <c r="BH94" i="20"/>
  <c r="BH218" i="20"/>
  <c r="BH40" i="20"/>
  <c r="BH226" i="20"/>
  <c r="BH47" i="20"/>
  <c r="BH90" i="20"/>
  <c r="DC15" i="20"/>
  <c r="W49" i="4"/>
  <c r="DC14" i="20"/>
  <c r="W47" i="4"/>
  <c r="W61" i="4"/>
  <c r="DC21" i="20"/>
  <c r="DC19" i="20"/>
  <c r="W57" i="4"/>
  <c r="DC23" i="20"/>
  <c r="W65" i="4"/>
  <c r="DC22" i="20"/>
  <c r="W63" i="4"/>
  <c r="S16" i="4"/>
  <c r="S17" i="4" s="1"/>
  <c r="R17" i="4"/>
  <c r="R22" i="4"/>
  <c r="Q15" i="8"/>
  <c r="Q16" i="8"/>
  <c r="DD19" i="20" l="1"/>
  <c r="X57" i="4"/>
  <c r="S22" i="4"/>
  <c r="T22" i="4"/>
  <c r="R28" i="4"/>
  <c r="R26" i="4"/>
  <c r="DD18" i="20"/>
  <c r="X55" i="4"/>
  <c r="X65" i="4"/>
  <c r="DD23" i="20"/>
  <c r="X49" i="4"/>
  <c r="DD15" i="20"/>
  <c r="DD20" i="20"/>
  <c r="X59" i="4"/>
  <c r="DD21" i="20"/>
  <c r="X61" i="4"/>
  <c r="DD22" i="20"/>
  <c r="X63" i="4"/>
  <c r="DD14" i="20"/>
  <c r="X47" i="4"/>
  <c r="X51" i="4"/>
  <c r="DD16" i="20"/>
  <c r="DD17" i="20"/>
  <c r="X53" i="4"/>
  <c r="Q20" i="8"/>
  <c r="Q25" i="8" s="1"/>
  <c r="R25" i="8" s="1"/>
  <c r="DE20" i="20" l="1"/>
  <c r="Y59" i="4"/>
  <c r="R10" i="8"/>
  <c r="R27" i="4"/>
  <c r="Y61" i="4"/>
  <c r="DE21" i="20"/>
  <c r="T26" i="4"/>
  <c r="T28" i="4"/>
  <c r="T23" i="4"/>
  <c r="DE15" i="20"/>
  <c r="Y49" i="4"/>
  <c r="S23" i="4"/>
  <c r="S26" i="4"/>
  <c r="S28" i="4"/>
  <c r="DE18" i="20"/>
  <c r="Y55" i="4"/>
  <c r="DE14" i="20"/>
  <c r="Y47" i="4"/>
  <c r="DE22" i="20"/>
  <c r="Y63" i="4"/>
  <c r="Y57" i="4"/>
  <c r="DE19" i="20"/>
  <c r="DE17" i="20"/>
  <c r="Y53" i="4"/>
  <c r="DE16" i="20"/>
  <c r="Y51" i="4"/>
  <c r="DE23" i="20"/>
  <c r="Y65" i="4"/>
  <c r="Q23" i="8"/>
  <c r="S10" i="8" l="1"/>
  <c r="S27" i="4"/>
  <c r="DF23" i="20"/>
  <c r="Z65" i="4"/>
  <c r="Z61" i="4"/>
  <c r="DF21" i="20"/>
  <c r="T10" i="8"/>
  <c r="T27" i="4"/>
  <c r="DF19" i="20"/>
  <c r="Z57" i="4"/>
  <c r="DF22" i="20"/>
  <c r="Z63" i="4"/>
  <c r="DF15" i="20"/>
  <c r="Z49" i="4"/>
  <c r="Z51" i="4"/>
  <c r="DF16" i="20"/>
  <c r="Z47" i="4"/>
  <c r="DF14" i="20"/>
  <c r="R16" i="8"/>
  <c r="R15" i="8"/>
  <c r="DF20" i="20"/>
  <c r="Z59" i="4"/>
  <c r="DF17" i="20"/>
  <c r="Z53" i="4"/>
  <c r="DF18" i="20"/>
  <c r="Z55" i="4"/>
  <c r="BG125" i="20"/>
  <c r="BG207" i="20"/>
  <c r="BG145" i="20"/>
  <c r="BG114" i="20"/>
  <c r="BG78" i="20"/>
  <c r="BG97" i="20"/>
  <c r="BG123" i="20"/>
  <c r="BG50" i="20"/>
  <c r="BG220" i="20"/>
  <c r="BG107" i="20"/>
  <c r="BG38" i="20"/>
  <c r="BG155" i="20"/>
  <c r="BG127" i="20"/>
  <c r="BG29" i="20"/>
  <c r="BG162" i="20"/>
  <c r="BG88" i="20"/>
  <c r="BG74" i="20"/>
  <c r="BG113" i="20"/>
  <c r="BG67" i="20"/>
  <c r="BG32" i="20"/>
  <c r="BG48" i="20"/>
  <c r="BG209" i="20"/>
  <c r="BG136" i="20"/>
  <c r="BG197" i="20"/>
  <c r="BG92" i="20"/>
  <c r="BG54" i="20"/>
  <c r="BG58" i="20"/>
  <c r="BG236" i="20"/>
  <c r="BG181" i="20"/>
  <c r="BG18" i="20"/>
  <c r="BG33" i="20"/>
  <c r="BG243" i="20"/>
  <c r="BG12" i="20"/>
  <c r="BG212" i="20"/>
  <c r="BG247" i="20"/>
  <c r="BG232" i="20"/>
  <c r="BG133" i="20"/>
  <c r="BG199" i="20"/>
  <c r="BG86" i="20"/>
  <c r="BG142" i="20"/>
  <c r="BG111" i="20"/>
  <c r="BG105" i="20"/>
  <c r="BG238" i="20"/>
  <c r="BG56" i="20"/>
  <c r="BG94" i="20"/>
  <c r="BG98" i="20"/>
  <c r="BG35" i="20"/>
  <c r="BG68" i="20"/>
  <c r="BG20" i="20"/>
  <c r="BG51" i="20"/>
  <c r="BG170" i="20"/>
  <c r="BG179" i="20"/>
  <c r="BG130" i="20"/>
  <c r="BG61" i="20"/>
  <c r="BG169" i="20"/>
  <c r="BG241" i="20"/>
  <c r="BG244" i="20"/>
  <c r="BG101" i="20"/>
  <c r="BG128" i="20"/>
  <c r="BG215" i="20"/>
  <c r="BG143" i="20"/>
  <c r="BG63" i="20"/>
  <c r="BG73" i="20"/>
  <c r="BG226" i="20"/>
  <c r="BG218" i="20"/>
  <c r="BG245" i="20"/>
  <c r="BG28" i="20"/>
  <c r="BG248" i="20"/>
  <c r="BG57" i="20"/>
  <c r="BG131" i="20"/>
  <c r="BG91" i="20"/>
  <c r="BG69" i="20"/>
  <c r="BG46" i="20"/>
  <c r="BG52" i="20"/>
  <c r="BG40" i="20"/>
  <c r="BG45" i="20"/>
  <c r="BG115" i="20"/>
  <c r="BG43" i="20"/>
  <c r="BG83" i="20"/>
  <c r="BG163" i="20"/>
  <c r="BG191" i="20"/>
  <c r="BG230" i="20"/>
  <c r="BG158" i="20"/>
  <c r="BG62" i="20"/>
  <c r="BG201" i="20"/>
  <c r="BG17" i="20"/>
  <c r="BG150" i="20"/>
  <c r="BG249" i="20"/>
  <c r="BG225" i="20"/>
  <c r="BG60" i="20"/>
  <c r="BG177" i="20"/>
  <c r="BG21" i="20"/>
  <c r="BG172" i="20"/>
  <c r="BG168" i="20"/>
  <c r="BG154" i="20"/>
  <c r="BG64" i="20"/>
  <c r="BG36" i="20"/>
  <c r="BG202" i="20"/>
  <c r="BG214" i="20"/>
  <c r="BG117" i="20"/>
  <c r="BG11" i="20"/>
  <c r="BG137" i="20"/>
  <c r="BG19" i="20"/>
  <c r="BG70" i="20"/>
  <c r="BG206" i="20"/>
  <c r="BG227" i="20"/>
  <c r="BG221" i="20"/>
  <c r="BG204" i="20"/>
  <c r="BG14" i="20"/>
  <c r="BG116" i="20"/>
  <c r="BG242" i="20"/>
  <c r="BG200" i="20"/>
  <c r="BG81" i="20"/>
  <c r="BG138" i="20"/>
  <c r="BG118" i="20"/>
  <c r="BG240" i="20"/>
  <c r="BG66" i="20"/>
  <c r="BG235" i="20"/>
  <c r="BG187" i="20"/>
  <c r="BG186" i="20"/>
  <c r="BG229" i="20"/>
  <c r="BG153" i="20"/>
  <c r="BG190" i="20"/>
  <c r="BG140" i="20"/>
  <c r="BG228" i="20"/>
  <c r="BG139" i="20"/>
  <c r="BG223" i="20"/>
  <c r="BG251" i="20"/>
  <c r="BG85" i="20"/>
  <c r="BG157" i="20"/>
  <c r="BG24" i="20"/>
  <c r="BG89" i="20"/>
  <c r="BG144" i="20"/>
  <c r="BG31" i="20"/>
  <c r="BG148" i="20"/>
  <c r="BG159" i="20"/>
  <c r="BG13" i="20"/>
  <c r="BG237" i="20"/>
  <c r="BG122" i="20"/>
  <c r="BG120" i="20"/>
  <c r="BG119" i="20"/>
  <c r="BG141" i="20"/>
  <c r="BG102" i="20"/>
  <c r="BG203" i="20"/>
  <c r="BG39" i="20"/>
  <c r="BG183" i="20"/>
  <c r="BG195" i="20"/>
  <c r="BG239" i="20"/>
  <c r="BG25" i="20"/>
  <c r="BG90" i="20"/>
  <c r="BG15" i="20"/>
  <c r="BG126" i="20"/>
  <c r="BG42" i="20"/>
  <c r="BG37" i="20"/>
  <c r="BG164" i="20"/>
  <c r="BG71" i="20"/>
  <c r="BG167" i="20"/>
  <c r="BG30" i="20"/>
  <c r="BG250" i="20"/>
  <c r="BG211" i="20"/>
  <c r="BG156" i="20"/>
  <c r="BG194" i="20"/>
  <c r="BG147" i="20"/>
  <c r="BG216" i="20"/>
  <c r="BG234" i="20"/>
  <c r="BG75" i="20"/>
  <c r="BG44" i="20"/>
  <c r="BG16" i="20"/>
  <c r="BG161" i="20"/>
  <c r="BG171" i="20"/>
  <c r="BG233" i="20"/>
  <c r="BG208" i="20"/>
  <c r="BG217" i="20"/>
  <c r="BG34" i="20"/>
  <c r="BG110" i="20"/>
  <c r="BG175" i="20"/>
  <c r="BG121" i="20"/>
  <c r="BG135" i="20"/>
  <c r="BG165" i="20"/>
  <c r="BG76" i="20"/>
  <c r="BG132" i="20"/>
  <c r="BG47" i="20"/>
  <c r="BG112" i="20"/>
  <c r="BG109" i="20"/>
  <c r="BG224" i="20"/>
  <c r="BG210" i="20"/>
  <c r="BG106" i="20"/>
  <c r="BG108" i="20"/>
  <c r="BG166" i="20"/>
  <c r="BG80" i="20"/>
  <c r="BG205" i="20"/>
  <c r="BG59" i="20"/>
  <c r="BG82" i="20"/>
  <c r="BG55" i="20"/>
  <c r="BG53" i="20"/>
  <c r="BG49" i="20"/>
  <c r="BG103" i="20"/>
  <c r="BG96" i="20"/>
  <c r="BG129" i="20"/>
  <c r="BG246" i="20"/>
  <c r="BG149" i="20"/>
  <c r="BG27" i="20"/>
  <c r="BG184" i="20"/>
  <c r="BG79" i="20"/>
  <c r="BG160" i="20"/>
  <c r="BG100" i="20"/>
  <c r="BG124" i="20"/>
  <c r="BG151" i="20"/>
  <c r="BG65" i="20"/>
  <c r="BG174" i="20"/>
  <c r="BG192" i="20"/>
  <c r="BG84" i="20"/>
  <c r="BG231" i="20"/>
  <c r="BG146" i="20"/>
  <c r="BG95" i="20"/>
  <c r="BG87" i="20"/>
  <c r="BG26" i="20"/>
  <c r="BG219" i="20"/>
  <c r="BG222" i="20"/>
  <c r="BG173" i="20"/>
  <c r="BG188" i="20"/>
  <c r="BG198" i="20"/>
  <c r="BG185" i="20"/>
  <c r="BG180" i="20"/>
  <c r="BG41" i="20"/>
  <c r="BG93" i="20"/>
  <c r="BG77" i="20"/>
  <c r="BG196" i="20"/>
  <c r="BG134" i="20"/>
  <c r="BG23" i="20"/>
  <c r="BG182" i="20"/>
  <c r="BG189" i="20"/>
  <c r="BG193" i="20"/>
  <c r="BG104" i="20"/>
  <c r="BG178" i="20"/>
  <c r="BG72" i="20"/>
  <c r="BG22" i="20"/>
  <c r="BG99" i="20"/>
  <c r="BG176" i="20"/>
  <c r="BG152" i="20"/>
  <c r="BG213" i="20"/>
  <c r="Q26" i="8"/>
  <c r="DG16" i="20" l="1"/>
  <c r="AA51" i="4"/>
  <c r="T15" i="8"/>
  <c r="T11" i="8"/>
  <c r="DG20" i="20"/>
  <c r="AA59" i="4"/>
  <c r="AA49" i="4"/>
  <c r="DG15" i="20"/>
  <c r="DG17" i="20"/>
  <c r="AA53" i="4"/>
  <c r="DG21" i="20"/>
  <c r="AA61" i="4"/>
  <c r="DG22" i="20"/>
  <c r="AA63" i="4"/>
  <c r="AA65" i="4"/>
  <c r="DG23" i="20"/>
  <c r="R20" i="8"/>
  <c r="T16" i="8"/>
  <c r="AA55" i="4"/>
  <c r="DG18" i="20"/>
  <c r="DG19" i="20"/>
  <c r="AA57" i="4"/>
  <c r="AA47" i="4"/>
  <c r="DG14" i="20"/>
  <c r="S15" i="8"/>
  <c r="S16" i="8"/>
  <c r="S20" i="8" s="1"/>
  <c r="S23" i="8" s="1"/>
  <c r="Q29" i="8"/>
  <c r="DH15" i="20" l="1"/>
  <c r="AB49" i="4"/>
  <c r="AB57" i="4"/>
  <c r="DH19" i="20"/>
  <c r="DH20" i="20"/>
  <c r="AB59" i="4"/>
  <c r="DH21" i="20"/>
  <c r="AB61" i="4"/>
  <c r="DH23" i="20"/>
  <c r="AB65" i="4"/>
  <c r="DH22" i="20"/>
  <c r="AB63" i="4"/>
  <c r="T20" i="8"/>
  <c r="T17" i="8"/>
  <c r="AB53" i="4"/>
  <c r="DH17" i="20"/>
  <c r="AB51" i="4"/>
  <c r="DH16" i="20"/>
  <c r="DH14" i="20"/>
  <c r="AB47" i="4"/>
  <c r="DH18" i="20"/>
  <c r="AB55" i="4"/>
  <c r="R23" i="8"/>
  <c r="R24" i="8"/>
  <c r="Q33" i="8"/>
  <c r="R33" i="8" s="1"/>
  <c r="Q31" i="8"/>
  <c r="Q38" i="8" s="1"/>
  <c r="DI17" i="20" l="1"/>
  <c r="AC53" i="4"/>
  <c r="DI18" i="20"/>
  <c r="AC55" i="4"/>
  <c r="DI20" i="20"/>
  <c r="AC59" i="4"/>
  <c r="T24" i="8"/>
  <c r="T25" i="8" s="1"/>
  <c r="U25" i="8" s="1"/>
  <c r="V25" i="8" s="1"/>
  <c r="W25" i="8" s="1"/>
  <c r="S24" i="8"/>
  <c r="S25" i="8" s="1"/>
  <c r="T21" i="8"/>
  <c r="T23" i="8"/>
  <c r="DI21" i="20"/>
  <c r="AC61" i="4"/>
  <c r="AC63" i="4"/>
  <c r="DI22" i="20"/>
  <c r="AC57" i="4"/>
  <c r="DI19" i="20"/>
  <c r="DI23" i="20"/>
  <c r="AC65" i="4"/>
  <c r="AC49" i="4"/>
  <c r="DI15" i="20"/>
  <c r="DI14" i="20"/>
  <c r="AC47" i="4"/>
  <c r="R26" i="8"/>
  <c r="AC51" i="4"/>
  <c r="DI16" i="20"/>
  <c r="Q39" i="8"/>
  <c r="Q46" i="18" s="1"/>
  <c r="AD47" i="4" l="1"/>
  <c r="DK14" i="20" s="1"/>
  <c r="DJ14" i="20"/>
  <c r="DJ19" i="20"/>
  <c r="AD57" i="4"/>
  <c r="DK19" i="20" s="1"/>
  <c r="AD59" i="4"/>
  <c r="DK20" i="20" s="1"/>
  <c r="DJ20" i="20"/>
  <c r="DJ22" i="20"/>
  <c r="AD63" i="4"/>
  <c r="DK22" i="20" s="1"/>
  <c r="DJ15" i="20"/>
  <c r="AD49" i="4"/>
  <c r="DK15" i="20" s="1"/>
  <c r="DJ21" i="20"/>
  <c r="AD61" i="4"/>
  <c r="DK21" i="20" s="1"/>
  <c r="DJ18" i="20"/>
  <c r="AD55" i="4"/>
  <c r="DK18" i="20" s="1"/>
  <c r="AD65" i="4"/>
  <c r="DK23" i="20" s="1"/>
  <c r="DJ23" i="20"/>
  <c r="DJ17" i="20"/>
  <c r="AD53" i="4"/>
  <c r="DK17" i="20" s="1"/>
  <c r="S26" i="8"/>
  <c r="T26" i="8"/>
  <c r="DJ16" i="20"/>
  <c r="AD51" i="4"/>
  <c r="DK16" i="20" s="1"/>
  <c r="R31" i="8"/>
  <c r="Q83" i="15"/>
  <c r="R39" i="8"/>
  <c r="R40" i="8" s="1"/>
  <c r="Q40" i="8"/>
  <c r="X25" i="8"/>
  <c r="R38" i="8" l="1"/>
  <c r="T31" i="8"/>
  <c r="T32" i="8" s="1"/>
  <c r="S31" i="8"/>
  <c r="R29" i="8"/>
  <c r="Y25" i="8"/>
  <c r="S29" i="8" l="1"/>
  <c r="S33" i="8" s="1"/>
  <c r="T29" i="8"/>
  <c r="T33" i="8" s="1"/>
  <c r="T38" i="8"/>
  <c r="R41" i="8"/>
  <c r="S38" i="8"/>
  <c r="Z25" i="8"/>
  <c r="T41" i="8" l="1"/>
  <c r="T39" i="8" s="1"/>
  <c r="S41" i="8"/>
  <c r="BR33" i="20"/>
  <c r="BR88" i="20"/>
  <c r="BR203" i="20"/>
  <c r="BR222" i="20"/>
  <c r="BR210" i="20"/>
  <c r="BR125" i="20"/>
  <c r="BR106" i="20"/>
  <c r="BR93" i="20"/>
  <c r="BR84" i="20"/>
  <c r="BR187" i="20"/>
  <c r="BR78" i="20"/>
  <c r="BR45" i="20"/>
  <c r="BR64" i="20"/>
  <c r="BR86" i="20"/>
  <c r="BR133" i="20"/>
  <c r="BR127" i="20"/>
  <c r="BR162" i="20"/>
  <c r="BR211" i="20"/>
  <c r="BR151" i="20"/>
  <c r="BR137" i="20"/>
  <c r="BR61" i="20"/>
  <c r="BR138" i="20"/>
  <c r="BR48" i="20"/>
  <c r="BR25" i="20"/>
  <c r="BR208" i="20"/>
  <c r="BR154" i="20"/>
  <c r="BR171" i="20"/>
  <c r="BR66" i="20"/>
  <c r="BR243" i="20"/>
  <c r="BR75" i="20"/>
  <c r="BR46" i="20"/>
  <c r="BR195" i="20"/>
  <c r="BR118" i="20"/>
  <c r="BR180" i="20"/>
  <c r="BR185" i="20"/>
  <c r="BR94" i="20"/>
  <c r="BR124" i="20"/>
  <c r="BR164" i="20"/>
  <c r="BR76" i="20"/>
  <c r="BR20" i="20"/>
  <c r="BR131" i="20"/>
  <c r="BR16" i="20"/>
  <c r="BR77" i="20"/>
  <c r="BR26" i="20"/>
  <c r="BR109" i="20"/>
  <c r="BR85" i="20"/>
  <c r="BR159" i="20"/>
  <c r="BR134" i="20"/>
  <c r="BR123" i="20"/>
  <c r="BR143" i="20"/>
  <c r="BR155" i="20"/>
  <c r="BR21" i="20"/>
  <c r="BR202" i="20"/>
  <c r="BR144" i="20"/>
  <c r="BR63" i="20"/>
  <c r="BR71" i="20"/>
  <c r="BR41" i="20"/>
  <c r="BR156" i="20"/>
  <c r="BR148" i="20"/>
  <c r="BR126" i="20"/>
  <c r="BR101" i="20"/>
  <c r="BR24" i="20"/>
  <c r="BR90" i="20"/>
  <c r="BR70" i="20"/>
  <c r="BR108" i="20"/>
  <c r="BR247" i="20"/>
  <c r="BR74" i="20"/>
  <c r="BR160" i="20"/>
  <c r="BR234" i="20"/>
  <c r="BR11" i="20"/>
  <c r="BR87" i="20"/>
  <c r="BR92" i="20"/>
  <c r="BR28" i="20"/>
  <c r="BR170" i="20"/>
  <c r="BR17" i="20"/>
  <c r="BR79" i="20"/>
  <c r="BR223" i="20"/>
  <c r="BR51" i="20"/>
  <c r="BR91" i="20"/>
  <c r="BR98" i="20"/>
  <c r="BR50" i="20"/>
  <c r="BR146" i="20"/>
  <c r="BR95" i="20"/>
  <c r="BR207" i="20"/>
  <c r="BR221" i="20"/>
  <c r="BR13" i="20"/>
  <c r="BR204" i="20"/>
  <c r="BR244" i="20"/>
  <c r="BR56" i="20"/>
  <c r="BR49" i="20"/>
  <c r="BR235" i="20"/>
  <c r="BR129" i="20"/>
  <c r="BR174" i="20"/>
  <c r="BR83" i="20"/>
  <c r="BR240" i="20"/>
  <c r="BR186" i="20"/>
  <c r="BR230" i="20"/>
  <c r="BR69" i="20"/>
  <c r="BR231" i="20"/>
  <c r="BR226" i="20"/>
  <c r="BR251" i="20"/>
  <c r="BR73" i="20"/>
  <c r="BR165" i="20"/>
  <c r="BR34" i="20"/>
  <c r="BR39" i="20"/>
  <c r="BR18" i="20"/>
  <c r="BR53" i="20"/>
  <c r="BR149" i="20"/>
  <c r="BR224" i="20"/>
  <c r="BR99" i="20"/>
  <c r="BR67" i="20"/>
  <c r="BR142" i="20"/>
  <c r="BR190" i="20"/>
  <c r="BR128" i="20"/>
  <c r="BR104" i="20"/>
  <c r="BR23" i="20"/>
  <c r="BR47" i="20"/>
  <c r="BR241" i="20"/>
  <c r="BR52" i="20"/>
  <c r="BR14" i="20"/>
  <c r="BR152" i="20"/>
  <c r="BR59" i="20"/>
  <c r="BR239" i="20"/>
  <c r="BR27" i="20"/>
  <c r="BR35" i="20"/>
  <c r="BR68" i="20"/>
  <c r="BR245" i="20"/>
  <c r="BR218" i="20"/>
  <c r="BR246" i="20"/>
  <c r="BR196" i="20"/>
  <c r="BR107" i="20"/>
  <c r="BR198" i="20"/>
  <c r="BR145" i="20"/>
  <c r="BR31" i="20"/>
  <c r="BR169" i="20"/>
  <c r="BR29" i="20"/>
  <c r="BR117" i="20"/>
  <c r="BR114" i="20"/>
  <c r="BR184" i="20"/>
  <c r="BR54" i="20"/>
  <c r="BR229" i="20"/>
  <c r="BR122" i="20"/>
  <c r="BR62" i="20"/>
  <c r="BR119" i="20"/>
  <c r="BR173" i="20"/>
  <c r="BR96" i="20"/>
  <c r="BR194" i="20"/>
  <c r="BR82" i="20"/>
  <c r="BR130" i="20"/>
  <c r="BR36" i="20"/>
  <c r="BR163" i="20"/>
  <c r="BR147" i="20"/>
  <c r="BR110" i="20"/>
  <c r="BR65" i="20"/>
  <c r="BR157" i="20"/>
  <c r="BR172" i="20"/>
  <c r="BR183" i="20"/>
  <c r="BR112" i="20"/>
  <c r="BR242" i="20"/>
  <c r="BR102" i="20"/>
  <c r="BR199" i="20"/>
  <c r="BR81" i="20"/>
  <c r="BR214" i="20"/>
  <c r="BR215" i="20"/>
  <c r="BR103" i="20"/>
  <c r="BR237" i="20"/>
  <c r="BR206" i="20"/>
  <c r="BR121" i="20"/>
  <c r="BR250" i="20"/>
  <c r="BR225" i="20"/>
  <c r="BR116" i="20"/>
  <c r="BR44" i="20"/>
  <c r="BR193" i="20"/>
  <c r="BR120" i="20"/>
  <c r="BR100" i="20"/>
  <c r="BR105" i="20"/>
  <c r="BR97" i="20"/>
  <c r="BR228" i="20"/>
  <c r="BR40" i="20"/>
  <c r="BR55" i="20"/>
  <c r="BR38" i="20"/>
  <c r="BR200" i="20"/>
  <c r="BR58" i="20"/>
  <c r="BR182" i="20"/>
  <c r="BR135" i="20"/>
  <c r="BR153" i="20"/>
  <c r="BR115" i="20"/>
  <c r="BR248" i="20"/>
  <c r="BR176" i="20"/>
  <c r="BR213" i="20"/>
  <c r="BR111" i="20"/>
  <c r="BR30" i="20"/>
  <c r="BR158" i="20"/>
  <c r="BR197" i="20"/>
  <c r="BR32" i="20"/>
  <c r="BR201" i="20"/>
  <c r="BR19" i="20"/>
  <c r="BR177" i="20"/>
  <c r="BR219" i="20"/>
  <c r="BR233" i="20"/>
  <c r="BR72" i="20"/>
  <c r="BR216" i="20"/>
  <c r="BR227" i="20"/>
  <c r="BR132" i="20"/>
  <c r="BR238" i="20"/>
  <c r="BR178" i="20"/>
  <c r="BR212" i="20"/>
  <c r="BR12" i="20"/>
  <c r="BR236" i="20"/>
  <c r="BR161" i="20"/>
  <c r="BR249" i="20"/>
  <c r="BR220" i="20"/>
  <c r="BR43" i="20"/>
  <c r="BR15" i="20"/>
  <c r="BR42" i="20"/>
  <c r="BR188" i="20"/>
  <c r="BR60" i="20"/>
  <c r="BR209" i="20"/>
  <c r="BR139" i="20"/>
  <c r="BR140" i="20"/>
  <c r="BR166" i="20"/>
  <c r="BR167" i="20"/>
  <c r="BR57" i="20"/>
  <c r="BR181" i="20"/>
  <c r="BR191" i="20"/>
  <c r="BR37" i="20"/>
  <c r="BR217" i="20"/>
  <c r="BR113" i="20"/>
  <c r="BR89" i="20"/>
  <c r="BR232" i="20"/>
  <c r="BR192" i="20"/>
  <c r="BR175" i="20"/>
  <c r="BR205" i="20"/>
  <c r="BR80" i="20"/>
  <c r="BR136" i="20"/>
  <c r="BR189" i="20"/>
  <c r="BR179" i="20"/>
  <c r="BR150" i="20"/>
  <c r="BR22" i="20"/>
  <c r="U33" i="8"/>
  <c r="BR168" i="20"/>
  <c r="BR141" i="20"/>
  <c r="AA25" i="8"/>
  <c r="CC166" i="20" l="1"/>
  <c r="Z166" i="20" s="1"/>
  <c r="D166" i="20" s="1"/>
  <c r="CC183" i="20"/>
  <c r="Z183" i="20" s="1"/>
  <c r="D183" i="20" s="1"/>
  <c r="CC174" i="20"/>
  <c r="Z174" i="20" s="1"/>
  <c r="D174" i="20" s="1"/>
  <c r="CC243" i="20"/>
  <c r="Z243" i="20" s="1"/>
  <c r="D243" i="20" s="1"/>
  <c r="CC113" i="20"/>
  <c r="Z113" i="20" s="1"/>
  <c r="D113" i="20" s="1"/>
  <c r="CC215" i="20"/>
  <c r="Z215" i="20" s="1"/>
  <c r="D215" i="20" s="1"/>
  <c r="CC226" i="20"/>
  <c r="Z226" i="20" s="1"/>
  <c r="D226" i="20" s="1"/>
  <c r="CC94" i="20"/>
  <c r="Z94" i="20" s="1"/>
  <c r="D94" i="20" s="1"/>
  <c r="CC85" i="20"/>
  <c r="Z85" i="20" s="1"/>
  <c r="D85" i="20" s="1"/>
  <c r="CC115" i="20"/>
  <c r="Z115" i="20" s="1"/>
  <c r="D115" i="20" s="1"/>
  <c r="CC239" i="20"/>
  <c r="Z239" i="20" s="1"/>
  <c r="D239" i="20" s="1"/>
  <c r="CC148" i="20"/>
  <c r="Z148" i="20" s="1"/>
  <c r="D148" i="20" s="1"/>
  <c r="CC150" i="20"/>
  <c r="Z150" i="20" s="1"/>
  <c r="D150" i="20" s="1"/>
  <c r="CC209" i="20"/>
  <c r="Z209" i="20" s="1"/>
  <c r="D209" i="20" s="1"/>
  <c r="CC65" i="20"/>
  <c r="Z65" i="20" s="1"/>
  <c r="D65" i="20" s="1"/>
  <c r="CC49" i="20"/>
  <c r="Z49" i="20" s="1"/>
  <c r="D49" i="20" s="1"/>
  <c r="CC154" i="20"/>
  <c r="Z154" i="20" s="1"/>
  <c r="D154" i="20" s="1"/>
  <c r="CC144" i="20"/>
  <c r="Z144" i="20" s="1"/>
  <c r="D144" i="20" s="1"/>
  <c r="CC97" i="20"/>
  <c r="Z97" i="20" s="1"/>
  <c r="D97" i="20" s="1"/>
  <c r="CC190" i="20"/>
  <c r="Z190" i="20" s="1"/>
  <c r="D190" i="20" s="1"/>
  <c r="CC123" i="20"/>
  <c r="Z123" i="20" s="1"/>
  <c r="D123" i="20" s="1"/>
  <c r="CC31" i="20"/>
  <c r="Z31" i="20" s="1"/>
  <c r="D31" i="20" s="1"/>
  <c r="BS137" i="20"/>
  <c r="BS172" i="20"/>
  <c r="BS135" i="20"/>
  <c r="BS72" i="20"/>
  <c r="BS148" i="20"/>
  <c r="BS155" i="20"/>
  <c r="BS80" i="20"/>
  <c r="BS188" i="20"/>
  <c r="BS192" i="20"/>
  <c r="BS162" i="20"/>
  <c r="BS196" i="20"/>
  <c r="BS37" i="20"/>
  <c r="BS150" i="20"/>
  <c r="BS185" i="20"/>
  <c r="BS141" i="20"/>
  <c r="BS158" i="20"/>
  <c r="BS66" i="20"/>
  <c r="BS44" i="20"/>
  <c r="BS61" i="20"/>
  <c r="BS202" i="20"/>
  <c r="BS191" i="20"/>
  <c r="BS221" i="20"/>
  <c r="BS146" i="20"/>
  <c r="V33" i="8"/>
  <c r="W33" i="8" s="1"/>
  <c r="X33" i="8" s="1"/>
  <c r="BS55" i="20"/>
  <c r="BS107" i="20"/>
  <c r="BS167" i="20"/>
  <c r="BS25" i="20"/>
  <c r="BS121" i="20"/>
  <c r="BS46" i="20"/>
  <c r="BS169" i="20"/>
  <c r="BS87" i="20"/>
  <c r="BS88" i="20"/>
  <c r="BS18" i="20"/>
  <c r="BS211" i="20"/>
  <c r="BS34" i="20"/>
  <c r="BS89" i="20"/>
  <c r="BS251" i="20"/>
  <c r="BS95" i="20"/>
  <c r="BS182" i="20"/>
  <c r="BS215" i="20"/>
  <c r="BS62" i="20"/>
  <c r="BS52" i="20"/>
  <c r="BS165" i="20"/>
  <c r="BS159" i="20"/>
  <c r="BS51" i="20"/>
  <c r="BS163" i="20"/>
  <c r="BS12" i="20"/>
  <c r="BS197" i="20"/>
  <c r="BS14" i="20"/>
  <c r="BS45" i="20"/>
  <c r="BS36" i="20"/>
  <c r="BS108" i="20"/>
  <c r="BS243" i="20"/>
  <c r="BS102" i="20"/>
  <c r="BS110" i="20"/>
  <c r="BS54" i="20"/>
  <c r="BS23" i="20"/>
  <c r="BS143" i="20"/>
  <c r="BS220" i="20"/>
  <c r="BS212" i="20"/>
  <c r="BS180" i="20"/>
  <c r="BS199" i="20"/>
  <c r="BS42" i="20"/>
  <c r="BS65" i="20"/>
  <c r="BS214" i="20"/>
  <c r="BS85" i="20"/>
  <c r="BS33" i="20"/>
  <c r="BS187" i="20"/>
  <c r="BS127" i="20"/>
  <c r="BS216" i="20"/>
  <c r="BS161" i="20"/>
  <c r="BS186" i="20"/>
  <c r="BS206" i="20"/>
  <c r="BS149" i="20"/>
  <c r="BS171" i="20"/>
  <c r="BS22" i="20"/>
  <c r="BS90" i="20"/>
  <c r="BS233" i="20"/>
  <c r="BS231" i="20"/>
  <c r="BS174" i="20"/>
  <c r="BS57" i="20"/>
  <c r="BS111" i="20"/>
  <c r="BS29" i="20"/>
  <c r="BS109" i="20"/>
  <c r="BS84" i="20"/>
  <c r="BS173" i="20"/>
  <c r="BS222" i="20"/>
  <c r="BS100" i="20"/>
  <c r="BS142" i="20"/>
  <c r="BS116" i="20"/>
  <c r="BS145" i="20"/>
  <c r="BS179" i="20"/>
  <c r="BS205" i="20"/>
  <c r="BS125" i="20"/>
  <c r="BS31" i="20"/>
  <c r="BS53" i="20"/>
  <c r="BS237" i="20"/>
  <c r="BS151" i="20"/>
  <c r="BS27" i="20"/>
  <c r="BS240" i="20"/>
  <c r="BS189" i="20"/>
  <c r="BS147" i="20"/>
  <c r="BS244" i="20"/>
  <c r="BS193" i="20"/>
  <c r="BS194" i="20"/>
  <c r="BS129" i="20"/>
  <c r="BS224" i="20"/>
  <c r="BS47" i="20"/>
  <c r="BS207" i="20"/>
  <c r="BS223" i="20"/>
  <c r="BS115" i="20"/>
  <c r="BS227" i="20"/>
  <c r="BS123" i="20"/>
  <c r="BS230" i="20"/>
  <c r="BS83" i="20"/>
  <c r="BS132" i="20"/>
  <c r="BS28" i="20"/>
  <c r="BS126" i="20"/>
  <c r="BS99" i="20"/>
  <c r="BS113" i="20"/>
  <c r="BS134" i="20"/>
  <c r="BS133" i="20"/>
  <c r="BS144" i="20"/>
  <c r="BS105" i="20"/>
  <c r="BS131" i="20"/>
  <c r="BS176" i="20"/>
  <c r="BS15" i="20"/>
  <c r="BS106" i="20"/>
  <c r="BS219" i="20"/>
  <c r="BS81" i="20"/>
  <c r="BS43" i="20"/>
  <c r="BS104" i="20"/>
  <c r="BS200" i="20"/>
  <c r="BS30" i="20"/>
  <c r="BS183" i="20"/>
  <c r="BS117" i="20"/>
  <c r="BS74" i="20"/>
  <c r="BS225" i="20"/>
  <c r="BS181" i="20"/>
  <c r="BS39" i="20"/>
  <c r="BS250" i="20"/>
  <c r="BS67" i="20"/>
  <c r="BS41" i="20"/>
  <c r="BS136" i="20"/>
  <c r="BS94" i="20"/>
  <c r="BS247" i="20"/>
  <c r="BS226" i="20"/>
  <c r="BS68" i="20"/>
  <c r="BS16" i="20"/>
  <c r="BS59" i="20"/>
  <c r="BS58" i="20"/>
  <c r="BS35" i="20"/>
  <c r="BS98" i="20"/>
  <c r="BS138" i="20"/>
  <c r="BS178" i="20"/>
  <c r="BS242" i="20"/>
  <c r="BS124" i="20"/>
  <c r="BS32" i="20"/>
  <c r="BS13" i="20"/>
  <c r="BS238" i="20"/>
  <c r="BS20" i="20"/>
  <c r="BS130" i="20"/>
  <c r="BS228" i="20"/>
  <c r="BS177" i="20"/>
  <c r="BS198" i="20"/>
  <c r="BS122" i="20"/>
  <c r="BS218" i="20"/>
  <c r="BS209" i="20"/>
  <c r="BS190" i="20"/>
  <c r="BS210" i="20"/>
  <c r="BS236" i="20"/>
  <c r="BS248" i="20"/>
  <c r="BS203" i="20"/>
  <c r="BS249" i="20"/>
  <c r="BS119" i="20"/>
  <c r="BS49" i="20"/>
  <c r="BS239" i="20"/>
  <c r="BS160" i="20"/>
  <c r="BS154" i="20"/>
  <c r="BS71" i="20"/>
  <c r="BS48" i="20"/>
  <c r="BS24" i="20"/>
  <c r="BS79" i="20"/>
  <c r="BS50" i="20"/>
  <c r="BS156" i="20"/>
  <c r="BS245" i="20"/>
  <c r="BS96" i="20"/>
  <c r="BS70" i="20"/>
  <c r="BS234" i="20"/>
  <c r="BS195" i="20"/>
  <c r="BS76" i="20"/>
  <c r="BS208" i="20"/>
  <c r="BS152" i="20"/>
  <c r="BS92" i="20"/>
  <c r="BS19" i="20"/>
  <c r="BS175" i="20"/>
  <c r="BS213" i="20"/>
  <c r="BS82" i="20"/>
  <c r="BS184" i="20"/>
  <c r="BS241" i="20"/>
  <c r="BS78" i="20"/>
  <c r="BS21" i="20"/>
  <c r="BS112" i="20"/>
  <c r="BS128" i="20"/>
  <c r="BS64" i="20"/>
  <c r="BS69" i="20"/>
  <c r="BS114" i="20"/>
  <c r="BS86" i="20"/>
  <c r="BS201" i="20"/>
  <c r="BS56" i="20"/>
  <c r="BS60" i="20"/>
  <c r="BS232" i="20"/>
  <c r="BS97" i="20"/>
  <c r="BS140" i="20"/>
  <c r="BS170" i="20"/>
  <c r="BS17" i="20"/>
  <c r="BS164" i="20"/>
  <c r="BS77" i="20"/>
  <c r="BS91" i="20"/>
  <c r="BS11" i="20"/>
  <c r="BS103" i="20"/>
  <c r="BS157" i="20"/>
  <c r="BS75" i="20"/>
  <c r="BS93" i="20"/>
  <c r="BS73" i="20"/>
  <c r="BS63" i="20"/>
  <c r="BS168" i="20"/>
  <c r="BS204" i="20"/>
  <c r="BS26" i="20"/>
  <c r="BS101" i="20"/>
  <c r="BS217" i="20"/>
  <c r="BS229" i="20"/>
  <c r="BS118" i="20"/>
  <c r="BS139" i="20"/>
  <c r="BS38" i="20"/>
  <c r="BS166" i="20"/>
  <c r="BS235" i="20"/>
  <c r="BS246" i="20"/>
  <c r="BS40" i="20"/>
  <c r="BS120" i="20"/>
  <c r="BS153" i="20"/>
  <c r="CC12" i="20"/>
  <c r="Z12" i="20" s="1"/>
  <c r="D12" i="20" s="1"/>
  <c r="CC119" i="20"/>
  <c r="Z119" i="20" s="1"/>
  <c r="D119" i="20" s="1"/>
  <c r="CC98" i="20"/>
  <c r="Z98" i="20" s="1"/>
  <c r="D98" i="20" s="1"/>
  <c r="CC127" i="20"/>
  <c r="Z127" i="20" s="1"/>
  <c r="D127" i="20" s="1"/>
  <c r="S39" i="8"/>
  <c r="S40" i="8" s="1"/>
  <c r="S51" i="8" s="1"/>
  <c r="S43" i="8"/>
  <c r="CC22" i="20"/>
  <c r="Z22" i="20" s="1"/>
  <c r="D22" i="20" s="1"/>
  <c r="CC100" i="20"/>
  <c r="Z100" i="20" s="1"/>
  <c r="D100" i="20" s="1"/>
  <c r="CC67" i="20"/>
  <c r="Z67" i="20" s="1"/>
  <c r="D67" i="20" s="1"/>
  <c r="CC159" i="20"/>
  <c r="Z159" i="20" s="1"/>
  <c r="D159" i="20" s="1"/>
  <c r="CC46" i="20"/>
  <c r="Z46" i="20" s="1"/>
  <c r="D46" i="20" s="1"/>
  <c r="T40" i="8"/>
  <c r="DA47" i="20"/>
  <c r="CC167" i="20" s="1"/>
  <c r="Z167" i="20" s="1"/>
  <c r="D167" i="20" s="1"/>
  <c r="AB25" i="8"/>
  <c r="Y33" i="8"/>
  <c r="CC63" i="20" l="1"/>
  <c r="Z63" i="20" s="1"/>
  <c r="D63" i="20" s="1"/>
  <c r="CC52" i="20"/>
  <c r="Z52" i="20" s="1"/>
  <c r="D52" i="20" s="1"/>
  <c r="CC58" i="20"/>
  <c r="Z58" i="20" s="1"/>
  <c r="D58" i="20" s="1"/>
  <c r="CC75" i="20"/>
  <c r="Z75" i="20" s="1"/>
  <c r="D75" i="20" s="1"/>
  <c r="CC25" i="20"/>
  <c r="Z25" i="20" s="1"/>
  <c r="D25" i="20" s="1"/>
  <c r="CC244" i="20"/>
  <c r="Z244" i="20" s="1"/>
  <c r="D244" i="20" s="1"/>
  <c r="CC147" i="20"/>
  <c r="Z147" i="20" s="1"/>
  <c r="D147" i="20" s="1"/>
  <c r="CC188" i="20"/>
  <c r="Z188" i="20" s="1"/>
  <c r="D188" i="20" s="1"/>
  <c r="CC213" i="20"/>
  <c r="Z213" i="20" s="1"/>
  <c r="D213" i="20" s="1"/>
  <c r="CC41" i="20"/>
  <c r="Z41" i="20" s="1"/>
  <c r="D41" i="20" s="1"/>
  <c r="CC152" i="20"/>
  <c r="Z152" i="20" s="1"/>
  <c r="D152" i="20" s="1"/>
  <c r="CC135" i="20"/>
  <c r="Z135" i="20" s="1"/>
  <c r="D135" i="20" s="1"/>
  <c r="CC11" i="20"/>
  <c r="Z11" i="20" s="1"/>
  <c r="D11" i="20" s="1"/>
  <c r="CC180" i="20"/>
  <c r="Z180" i="20" s="1"/>
  <c r="D180" i="20" s="1"/>
  <c r="CC69" i="20"/>
  <c r="Z69" i="20" s="1"/>
  <c r="D69" i="20" s="1"/>
  <c r="CC81" i="20"/>
  <c r="Z81" i="20" s="1"/>
  <c r="D81" i="20" s="1"/>
  <c r="CC37" i="20"/>
  <c r="Z37" i="20" s="1"/>
  <c r="D37" i="20" s="1"/>
  <c r="CC203" i="20"/>
  <c r="Z203" i="20" s="1"/>
  <c r="D203" i="20" s="1"/>
  <c r="CC74" i="20"/>
  <c r="Z74" i="20" s="1"/>
  <c r="D74" i="20" s="1"/>
  <c r="CC107" i="20"/>
  <c r="Z107" i="20" s="1"/>
  <c r="D107" i="20" s="1"/>
  <c r="CC32" i="20"/>
  <c r="Z32" i="20" s="1"/>
  <c r="D32" i="20" s="1"/>
  <c r="CC83" i="20"/>
  <c r="Z83" i="20" s="1"/>
  <c r="D83" i="20" s="1"/>
  <c r="CC26" i="20"/>
  <c r="Z26" i="20" s="1"/>
  <c r="D26" i="20" s="1"/>
  <c r="CC149" i="20"/>
  <c r="Z149" i="20" s="1"/>
  <c r="D149" i="20" s="1"/>
  <c r="CC44" i="20"/>
  <c r="Z44" i="20" s="1"/>
  <c r="D44" i="20" s="1"/>
  <c r="CC189" i="20"/>
  <c r="Z189" i="20" s="1"/>
  <c r="D189" i="20" s="1"/>
  <c r="CC124" i="20"/>
  <c r="Z124" i="20" s="1"/>
  <c r="D124" i="20" s="1"/>
  <c r="CC251" i="20"/>
  <c r="Z251" i="20" s="1"/>
  <c r="D251" i="20" s="1"/>
  <c r="CC103" i="20"/>
  <c r="Z103" i="20" s="1"/>
  <c r="D103" i="20" s="1"/>
  <c r="CC89" i="20"/>
  <c r="Z89" i="20" s="1"/>
  <c r="D89" i="20" s="1"/>
  <c r="CC90" i="20"/>
  <c r="Z90" i="20" s="1"/>
  <c r="D90" i="20" s="1"/>
  <c r="CC245" i="20"/>
  <c r="Z245" i="20" s="1"/>
  <c r="D245" i="20" s="1"/>
  <c r="CC111" i="20"/>
  <c r="Z111" i="20" s="1"/>
  <c r="D111" i="20" s="1"/>
  <c r="CC73" i="20"/>
  <c r="Z73" i="20" s="1"/>
  <c r="D73" i="20" s="1"/>
  <c r="CC195" i="20"/>
  <c r="Z195" i="20" s="1"/>
  <c r="D195" i="20" s="1"/>
  <c r="CC186" i="20"/>
  <c r="Z186" i="20" s="1"/>
  <c r="D186" i="20" s="1"/>
  <c r="CC102" i="20"/>
  <c r="Z102" i="20" s="1"/>
  <c r="D102" i="20" s="1"/>
  <c r="CC181" i="20"/>
  <c r="Z181" i="20" s="1"/>
  <c r="D181" i="20" s="1"/>
  <c r="CC33" i="20"/>
  <c r="Z33" i="20" s="1"/>
  <c r="D33" i="20" s="1"/>
  <c r="CC108" i="20"/>
  <c r="Z108" i="20" s="1"/>
  <c r="D108" i="20" s="1"/>
  <c r="CC246" i="20"/>
  <c r="Z246" i="20" s="1"/>
  <c r="D246" i="20" s="1"/>
  <c r="CC158" i="20"/>
  <c r="Z158" i="20" s="1"/>
  <c r="D158" i="20" s="1"/>
  <c r="CC99" i="20"/>
  <c r="Z99" i="20" s="1"/>
  <c r="D99" i="20" s="1"/>
  <c r="CC16" i="20"/>
  <c r="Z16" i="20" s="1"/>
  <c r="D16" i="20" s="1"/>
  <c r="CC18" i="20"/>
  <c r="Z18" i="20" s="1"/>
  <c r="D18" i="20" s="1"/>
  <c r="CC225" i="20"/>
  <c r="Z225" i="20" s="1"/>
  <c r="D225" i="20" s="1"/>
  <c r="CC80" i="20"/>
  <c r="Z80" i="20" s="1"/>
  <c r="D80" i="20" s="1"/>
  <c r="CC78" i="20"/>
  <c r="Z78" i="20" s="1"/>
  <c r="D78" i="20" s="1"/>
  <c r="CC17" i="20"/>
  <c r="Z17" i="20" s="1"/>
  <c r="D17" i="20" s="1"/>
  <c r="CC184" i="20"/>
  <c r="Z184" i="20" s="1"/>
  <c r="D184" i="20" s="1"/>
  <c r="CC227" i="20"/>
  <c r="Z227" i="20" s="1"/>
  <c r="D227" i="20" s="1"/>
  <c r="CC36" i="20"/>
  <c r="Z36" i="20" s="1"/>
  <c r="D36" i="20" s="1"/>
  <c r="CC21" i="20"/>
  <c r="Z21" i="20" s="1"/>
  <c r="D21" i="20" s="1"/>
  <c r="CC23" i="20"/>
  <c r="Z23" i="20" s="1"/>
  <c r="D23" i="20" s="1"/>
  <c r="CC55" i="20"/>
  <c r="Z55" i="20" s="1"/>
  <c r="D55" i="20" s="1"/>
  <c r="CC125" i="20"/>
  <c r="Z125" i="20" s="1"/>
  <c r="D125" i="20" s="1"/>
  <c r="CC109" i="20"/>
  <c r="Z109" i="20" s="1"/>
  <c r="D109" i="20" s="1"/>
  <c r="CC224" i="20"/>
  <c r="Z224" i="20" s="1"/>
  <c r="D224" i="20" s="1"/>
  <c r="CC193" i="20"/>
  <c r="Z193" i="20" s="1"/>
  <c r="D193" i="20" s="1"/>
  <c r="CC164" i="20"/>
  <c r="Z164" i="20" s="1"/>
  <c r="D164" i="20" s="1"/>
  <c r="CC106" i="20"/>
  <c r="Z106" i="20" s="1"/>
  <c r="D106" i="20" s="1"/>
  <c r="CC87" i="20"/>
  <c r="Z87" i="20" s="1"/>
  <c r="D87" i="20" s="1"/>
  <c r="CC169" i="20"/>
  <c r="Z169" i="20" s="1"/>
  <c r="D169" i="20" s="1"/>
  <c r="CC219" i="20"/>
  <c r="Z219" i="20" s="1"/>
  <c r="D219" i="20" s="1"/>
  <c r="CC120" i="20"/>
  <c r="Z120" i="20" s="1"/>
  <c r="D120" i="20" s="1"/>
  <c r="CC20" i="20"/>
  <c r="Z20" i="20" s="1"/>
  <c r="D20" i="20" s="1"/>
  <c r="CC34" i="20"/>
  <c r="Z34" i="20" s="1"/>
  <c r="D34" i="20" s="1"/>
  <c r="CC121" i="20"/>
  <c r="Z121" i="20" s="1"/>
  <c r="D121" i="20" s="1"/>
  <c r="CC175" i="20"/>
  <c r="Z175" i="20" s="1"/>
  <c r="D175" i="20" s="1"/>
  <c r="CC84" i="20"/>
  <c r="Z84" i="20" s="1"/>
  <c r="D84" i="20" s="1"/>
  <c r="CC28" i="20"/>
  <c r="Z28" i="20" s="1"/>
  <c r="D28" i="20" s="1"/>
  <c r="CC117" i="20"/>
  <c r="Z117" i="20" s="1"/>
  <c r="D117" i="20" s="1"/>
  <c r="CC72" i="20"/>
  <c r="Z72" i="20" s="1"/>
  <c r="D72" i="20" s="1"/>
  <c r="CC112" i="20"/>
  <c r="Z112" i="20" s="1"/>
  <c r="D112" i="20" s="1"/>
  <c r="CC143" i="20"/>
  <c r="Z143" i="20" s="1"/>
  <c r="D143" i="20" s="1"/>
  <c r="CC128" i="20"/>
  <c r="Z128" i="20" s="1"/>
  <c r="D128" i="20" s="1"/>
  <c r="CC228" i="20"/>
  <c r="Z228" i="20" s="1"/>
  <c r="D228" i="20" s="1"/>
  <c r="CC141" i="20"/>
  <c r="Z141" i="20" s="1"/>
  <c r="D141" i="20" s="1"/>
  <c r="CC151" i="20"/>
  <c r="Z151" i="20" s="1"/>
  <c r="D151" i="20" s="1"/>
  <c r="CC95" i="20"/>
  <c r="Z95" i="20" s="1"/>
  <c r="D95" i="20" s="1"/>
  <c r="CC194" i="20"/>
  <c r="Z194" i="20" s="1"/>
  <c r="D194" i="20" s="1"/>
  <c r="CC249" i="20"/>
  <c r="Z249" i="20" s="1"/>
  <c r="D249" i="20" s="1"/>
  <c r="CC178" i="20"/>
  <c r="Z178" i="20" s="1"/>
  <c r="D178" i="20" s="1"/>
  <c r="CC126" i="20"/>
  <c r="Z126" i="20" s="1"/>
  <c r="D126" i="20" s="1"/>
  <c r="CC27" i="20"/>
  <c r="Z27" i="20" s="1"/>
  <c r="D27" i="20" s="1"/>
  <c r="CC248" i="20"/>
  <c r="Z248" i="20" s="1"/>
  <c r="D248" i="20" s="1"/>
  <c r="CC122" i="20"/>
  <c r="Z122" i="20" s="1"/>
  <c r="D122" i="20" s="1"/>
  <c r="CC202" i="20"/>
  <c r="Z202" i="20" s="1"/>
  <c r="D202" i="20" s="1"/>
  <c r="CC47" i="20"/>
  <c r="Z47" i="20" s="1"/>
  <c r="D47" i="20" s="1"/>
  <c r="CC38" i="20"/>
  <c r="Z38" i="20" s="1"/>
  <c r="D38" i="20" s="1"/>
  <c r="CC24" i="20"/>
  <c r="Z24" i="20" s="1"/>
  <c r="D24" i="20" s="1"/>
  <c r="CC133" i="20"/>
  <c r="Z133" i="20" s="1"/>
  <c r="D133" i="20" s="1"/>
  <c r="CC91" i="20"/>
  <c r="Z91" i="20" s="1"/>
  <c r="D91" i="20" s="1"/>
  <c r="CC62" i="20"/>
  <c r="Z62" i="20" s="1"/>
  <c r="D62" i="20" s="1"/>
  <c r="CC212" i="20"/>
  <c r="Z212" i="20" s="1"/>
  <c r="D212" i="20" s="1"/>
  <c r="CC232" i="20"/>
  <c r="Z232" i="20" s="1"/>
  <c r="D232" i="20" s="1"/>
  <c r="CC134" i="20"/>
  <c r="Z134" i="20" s="1"/>
  <c r="D134" i="20" s="1"/>
  <c r="CC142" i="20"/>
  <c r="Z142" i="20" s="1"/>
  <c r="D142" i="20" s="1"/>
  <c r="CC105" i="20"/>
  <c r="Z105" i="20" s="1"/>
  <c r="D105" i="20" s="1"/>
  <c r="CC162" i="20"/>
  <c r="Z162" i="20" s="1"/>
  <c r="D162" i="20" s="1"/>
  <c r="CC50" i="20"/>
  <c r="Z50" i="20" s="1"/>
  <c r="D50" i="20" s="1"/>
  <c r="CC173" i="20"/>
  <c r="Z173" i="20" s="1"/>
  <c r="D173" i="20" s="1"/>
  <c r="CC236" i="20"/>
  <c r="Z236" i="20" s="1"/>
  <c r="D236" i="20" s="1"/>
  <c r="CC15" i="20"/>
  <c r="Z15" i="20" s="1"/>
  <c r="D15" i="20" s="1"/>
  <c r="CC156" i="20"/>
  <c r="Z156" i="20" s="1"/>
  <c r="D156" i="20" s="1"/>
  <c r="CC59" i="20"/>
  <c r="Z59" i="20" s="1"/>
  <c r="D59" i="20" s="1"/>
  <c r="CC153" i="20"/>
  <c r="Z153" i="20" s="1"/>
  <c r="D153" i="20" s="1"/>
  <c r="CC86" i="20"/>
  <c r="Z86" i="20" s="1"/>
  <c r="D86" i="20" s="1"/>
  <c r="CC171" i="20"/>
  <c r="Z171" i="20" s="1"/>
  <c r="D171" i="20" s="1"/>
  <c r="CC235" i="20"/>
  <c r="Z235" i="20" s="1"/>
  <c r="D235" i="20" s="1"/>
  <c r="CC157" i="20"/>
  <c r="Z157" i="20" s="1"/>
  <c r="D157" i="20" s="1"/>
  <c r="CC139" i="20"/>
  <c r="Z139" i="20" s="1"/>
  <c r="D139" i="20" s="1"/>
  <c r="CC222" i="20"/>
  <c r="Z222" i="20" s="1"/>
  <c r="D222" i="20" s="1"/>
  <c r="CC160" i="20"/>
  <c r="Z160" i="20" s="1"/>
  <c r="D160" i="20" s="1"/>
  <c r="CC198" i="20"/>
  <c r="Z198" i="20" s="1"/>
  <c r="D198" i="20" s="1"/>
  <c r="CC201" i="20"/>
  <c r="Z201" i="20" s="1"/>
  <c r="D201" i="20" s="1"/>
  <c r="CC177" i="20"/>
  <c r="Z177" i="20" s="1"/>
  <c r="D177" i="20" s="1"/>
  <c r="CC101" i="20"/>
  <c r="Z101" i="20" s="1"/>
  <c r="D101" i="20" s="1"/>
  <c r="CC35" i="20"/>
  <c r="Z35" i="20" s="1"/>
  <c r="D35" i="20" s="1"/>
  <c r="CC176" i="20"/>
  <c r="Z176" i="20" s="1"/>
  <c r="D176" i="20" s="1"/>
  <c r="CC51" i="20"/>
  <c r="Z51" i="20" s="1"/>
  <c r="D51" i="20" s="1"/>
  <c r="CC48" i="20"/>
  <c r="Z48" i="20" s="1"/>
  <c r="D48" i="20" s="1"/>
  <c r="CC204" i="20"/>
  <c r="Z204" i="20" s="1"/>
  <c r="D204" i="20" s="1"/>
  <c r="CC163" i="20"/>
  <c r="Z163" i="20" s="1"/>
  <c r="D163" i="20" s="1"/>
  <c r="CC42" i="20"/>
  <c r="Z42" i="20" s="1"/>
  <c r="D42" i="20" s="1"/>
  <c r="CC71" i="20"/>
  <c r="Z71" i="20" s="1"/>
  <c r="D71" i="20" s="1"/>
  <c r="CC14" i="20"/>
  <c r="Z14" i="20" s="1"/>
  <c r="D14" i="20" s="1"/>
  <c r="CC182" i="20"/>
  <c r="Z182" i="20" s="1"/>
  <c r="D182" i="20" s="1"/>
  <c r="CC208" i="20"/>
  <c r="Z208" i="20" s="1"/>
  <c r="D208" i="20" s="1"/>
  <c r="CC56" i="20"/>
  <c r="Z56" i="20" s="1"/>
  <c r="D56" i="20" s="1"/>
  <c r="CC110" i="20"/>
  <c r="Z110" i="20" s="1"/>
  <c r="D110" i="20" s="1"/>
  <c r="CC60" i="20"/>
  <c r="Z60" i="20" s="1"/>
  <c r="D60" i="20" s="1"/>
  <c r="CC88" i="20"/>
  <c r="Z88" i="20" s="1"/>
  <c r="D88" i="20" s="1"/>
  <c r="CC247" i="20"/>
  <c r="Z247" i="20" s="1"/>
  <c r="D247" i="20" s="1"/>
  <c r="CC196" i="20"/>
  <c r="Z196" i="20" s="1"/>
  <c r="D196" i="20" s="1"/>
  <c r="CC197" i="20"/>
  <c r="Z197" i="20" s="1"/>
  <c r="D197" i="20" s="1"/>
  <c r="CC13" i="20"/>
  <c r="Z13" i="20" s="1"/>
  <c r="D13" i="20" s="1"/>
  <c r="CC185" i="20"/>
  <c r="Z185" i="20" s="1"/>
  <c r="D185" i="20" s="1"/>
  <c r="CC231" i="20"/>
  <c r="Z231" i="20" s="1"/>
  <c r="D231" i="20" s="1"/>
  <c r="CC214" i="20"/>
  <c r="Z214" i="20" s="1"/>
  <c r="D214" i="20" s="1"/>
  <c r="CC217" i="20"/>
  <c r="Z217" i="20" s="1"/>
  <c r="D217" i="20" s="1"/>
  <c r="CC45" i="20"/>
  <c r="Z45" i="20" s="1"/>
  <c r="D45" i="20" s="1"/>
  <c r="CC79" i="20"/>
  <c r="Z79" i="20" s="1"/>
  <c r="D79" i="20" s="1"/>
  <c r="CC54" i="20"/>
  <c r="Z54" i="20" s="1"/>
  <c r="D54" i="20" s="1"/>
  <c r="CC132" i="20"/>
  <c r="Z132" i="20" s="1"/>
  <c r="D132" i="20" s="1"/>
  <c r="CC210" i="20"/>
  <c r="Z210" i="20" s="1"/>
  <c r="D210" i="20" s="1"/>
  <c r="CC234" i="20"/>
  <c r="Z234" i="20" s="1"/>
  <c r="D234" i="20" s="1"/>
  <c r="CC145" i="20"/>
  <c r="Z145" i="20" s="1"/>
  <c r="D145" i="20" s="1"/>
  <c r="CC19" i="20"/>
  <c r="Z19" i="20" s="1"/>
  <c r="D19" i="20" s="1"/>
  <c r="CC241" i="20"/>
  <c r="Z241" i="20" s="1"/>
  <c r="D241" i="20" s="1"/>
  <c r="CC240" i="20"/>
  <c r="Z240" i="20" s="1"/>
  <c r="D240" i="20" s="1"/>
  <c r="CC242" i="20"/>
  <c r="Z242" i="20" s="1"/>
  <c r="D242" i="20" s="1"/>
  <c r="CC57" i="20"/>
  <c r="Z57" i="20" s="1"/>
  <c r="D57" i="20" s="1"/>
  <c r="S52" i="8"/>
  <c r="S50" i="8"/>
  <c r="S53" i="8"/>
  <c r="T51" i="8"/>
  <c r="CC70" i="20"/>
  <c r="Z70" i="20" s="1"/>
  <c r="D70" i="20" s="1"/>
  <c r="CC218" i="20"/>
  <c r="Z218" i="20" s="1"/>
  <c r="D218" i="20" s="1"/>
  <c r="CC30" i="20"/>
  <c r="Z30" i="20" s="1"/>
  <c r="D30" i="20" s="1"/>
  <c r="CC168" i="20"/>
  <c r="Z168" i="20" s="1"/>
  <c r="D168" i="20" s="1"/>
  <c r="CC118" i="20"/>
  <c r="Z118" i="20" s="1"/>
  <c r="D118" i="20" s="1"/>
  <c r="CC230" i="20"/>
  <c r="Z230" i="20" s="1"/>
  <c r="D230" i="20" s="1"/>
  <c r="CC199" i="20"/>
  <c r="Z199" i="20" s="1"/>
  <c r="D199" i="20" s="1"/>
  <c r="CC191" i="20"/>
  <c r="Z191" i="20" s="1"/>
  <c r="D191" i="20" s="1"/>
  <c r="CC187" i="20"/>
  <c r="Z187" i="20" s="1"/>
  <c r="D187" i="20" s="1"/>
  <c r="CC170" i="20"/>
  <c r="Z170" i="20" s="1"/>
  <c r="D170" i="20" s="1"/>
  <c r="CC114" i="20"/>
  <c r="Z114" i="20" s="1"/>
  <c r="D114" i="20" s="1"/>
  <c r="CC216" i="20"/>
  <c r="Z216" i="20" s="1"/>
  <c r="D216" i="20" s="1"/>
  <c r="CC68" i="20"/>
  <c r="Z68" i="20" s="1"/>
  <c r="D68" i="20" s="1"/>
  <c r="CC77" i="20"/>
  <c r="Z77" i="20" s="1"/>
  <c r="D77" i="20" s="1"/>
  <c r="CC53" i="20"/>
  <c r="Z53" i="20" s="1"/>
  <c r="D53" i="20" s="1"/>
  <c r="CC116" i="20"/>
  <c r="Z116" i="20" s="1"/>
  <c r="D116" i="20" s="1"/>
  <c r="CC136" i="20"/>
  <c r="Z136" i="20" s="1"/>
  <c r="D136" i="20" s="1"/>
  <c r="CC137" i="20"/>
  <c r="Z137" i="20" s="1"/>
  <c r="D137" i="20" s="1"/>
  <c r="CC207" i="20"/>
  <c r="Z207" i="20" s="1"/>
  <c r="D207" i="20" s="1"/>
  <c r="CC82" i="20"/>
  <c r="Z82" i="20" s="1"/>
  <c r="D82" i="20" s="1"/>
  <c r="CC220" i="20"/>
  <c r="Z220" i="20" s="1"/>
  <c r="D220" i="20" s="1"/>
  <c r="CC64" i="20"/>
  <c r="Z64" i="20" s="1"/>
  <c r="D64" i="20" s="1"/>
  <c r="CC223" i="20"/>
  <c r="Z223" i="20" s="1"/>
  <c r="D223" i="20" s="1"/>
  <c r="CC229" i="20"/>
  <c r="Z229" i="20" s="1"/>
  <c r="D229" i="20" s="1"/>
  <c r="CC238" i="20"/>
  <c r="Z238" i="20" s="1"/>
  <c r="D238" i="20" s="1"/>
  <c r="CC237" i="20"/>
  <c r="Z237" i="20" s="1"/>
  <c r="D237" i="20" s="1"/>
  <c r="CC76" i="20"/>
  <c r="Z76" i="20" s="1"/>
  <c r="D76" i="20" s="1"/>
  <c r="CC165" i="20"/>
  <c r="Z165" i="20" s="1"/>
  <c r="D165" i="20" s="1"/>
  <c r="CC206" i="20"/>
  <c r="Z206" i="20" s="1"/>
  <c r="D206" i="20" s="1"/>
  <c r="CC192" i="20"/>
  <c r="Z192" i="20" s="1"/>
  <c r="D192" i="20" s="1"/>
  <c r="CC93" i="20"/>
  <c r="Z93" i="20" s="1"/>
  <c r="D93" i="20" s="1"/>
  <c r="CC92" i="20"/>
  <c r="Z92" i="20" s="1"/>
  <c r="D92" i="20" s="1"/>
  <c r="CC29" i="20"/>
  <c r="Z29" i="20" s="1"/>
  <c r="D29" i="20" s="1"/>
  <c r="CC233" i="20"/>
  <c r="Z233" i="20" s="1"/>
  <c r="D233" i="20" s="1"/>
  <c r="CC138" i="20"/>
  <c r="Z138" i="20" s="1"/>
  <c r="D138" i="20" s="1"/>
  <c r="CC131" i="20"/>
  <c r="Z131" i="20" s="1"/>
  <c r="D131" i="20" s="1"/>
  <c r="CC39" i="20"/>
  <c r="Z39" i="20" s="1"/>
  <c r="D39" i="20" s="1"/>
  <c r="CC250" i="20"/>
  <c r="Z250" i="20" s="1"/>
  <c r="D250" i="20" s="1"/>
  <c r="CC205" i="20"/>
  <c r="Z205" i="20" s="1"/>
  <c r="D205" i="20" s="1"/>
  <c r="CC211" i="20"/>
  <c r="Z211" i="20" s="1"/>
  <c r="D211" i="20" s="1"/>
  <c r="CC146" i="20"/>
  <c r="Z146" i="20" s="1"/>
  <c r="D146" i="20" s="1"/>
  <c r="CC96" i="20"/>
  <c r="Z96" i="20" s="1"/>
  <c r="D96" i="20" s="1"/>
  <c r="CC161" i="20"/>
  <c r="Z161" i="20" s="1"/>
  <c r="D161" i="20" s="1"/>
  <c r="CC200" i="20"/>
  <c r="Z200" i="20" s="1"/>
  <c r="D200" i="20" s="1"/>
  <c r="CC155" i="20"/>
  <c r="Z155" i="20" s="1"/>
  <c r="D155" i="20" s="1"/>
  <c r="CC104" i="20"/>
  <c r="Z104" i="20" s="1"/>
  <c r="D104" i="20" s="1"/>
  <c r="CC40" i="20"/>
  <c r="Z40" i="20" s="1"/>
  <c r="D40" i="20" s="1"/>
  <c r="CC179" i="20"/>
  <c r="Z179" i="20" s="1"/>
  <c r="D179" i="20" s="1"/>
  <c r="CC66" i="20"/>
  <c r="Z66" i="20" s="1"/>
  <c r="D66" i="20" s="1"/>
  <c r="CC129" i="20"/>
  <c r="Z129" i="20" s="1"/>
  <c r="D129" i="20" s="1"/>
  <c r="CC172" i="20"/>
  <c r="Z172" i="20" s="1"/>
  <c r="D172" i="20" s="1"/>
  <c r="CC140" i="20"/>
  <c r="Z140" i="20" s="1"/>
  <c r="D140" i="20" s="1"/>
  <c r="CC61" i="20"/>
  <c r="Z61" i="20" s="1"/>
  <c r="D61" i="20" s="1"/>
  <c r="CC221" i="20"/>
  <c r="Z221" i="20" s="1"/>
  <c r="D221" i="20" s="1"/>
  <c r="CC130" i="20"/>
  <c r="Z130" i="20" s="1"/>
  <c r="D130" i="20" s="1"/>
  <c r="CC43" i="20"/>
  <c r="Z43" i="20" s="1"/>
  <c r="D43" i="20" s="1"/>
  <c r="Z33" i="8"/>
  <c r="AC25" i="8"/>
  <c r="S58" i="8" l="1"/>
  <c r="T53" i="8"/>
  <c r="S54" i="8"/>
  <c r="T50" i="8"/>
  <c r="S65" i="8"/>
  <c r="T65" i="8" s="1"/>
  <c r="S44" i="8"/>
  <c r="S62" i="8"/>
  <c r="T62" i="8" s="1"/>
  <c r="T52" i="8"/>
  <c r="AA33" i="8"/>
  <c r="T54" i="8" l="1"/>
  <c r="T44" i="8"/>
  <c r="T58" i="8"/>
  <c r="CD83" i="20"/>
  <c r="AA83" i="20" s="1"/>
  <c r="E83" i="20" s="1"/>
  <c r="CD156" i="20"/>
  <c r="AA156" i="20" s="1"/>
  <c r="E156" i="20" s="1"/>
  <c r="CD67" i="20"/>
  <c r="AA67" i="20" s="1"/>
  <c r="E67" i="20" s="1"/>
  <c r="CD206" i="20"/>
  <c r="AA206" i="20" s="1"/>
  <c r="E206" i="20" s="1"/>
  <c r="CD121" i="20"/>
  <c r="AA121" i="20" s="1"/>
  <c r="E121" i="20" s="1"/>
  <c r="CD42" i="20"/>
  <c r="AA42" i="20" s="1"/>
  <c r="E42" i="20" s="1"/>
  <c r="CD41" i="20"/>
  <c r="AA41" i="20" s="1"/>
  <c r="E41" i="20" s="1"/>
  <c r="CD70" i="20"/>
  <c r="AA70" i="20" s="1"/>
  <c r="E70" i="20" s="1"/>
  <c r="CD168" i="20"/>
  <c r="AA168" i="20" s="1"/>
  <c r="E168" i="20" s="1"/>
  <c r="CD171" i="20"/>
  <c r="AA171" i="20" s="1"/>
  <c r="E171" i="20" s="1"/>
  <c r="CD93" i="20"/>
  <c r="AA93" i="20" s="1"/>
  <c r="E93" i="20" s="1"/>
  <c r="CD218" i="20"/>
  <c r="AA218" i="20" s="1"/>
  <c r="E218" i="20" s="1"/>
  <c r="CD30" i="20"/>
  <c r="AA30" i="20" s="1"/>
  <c r="E30" i="20" s="1"/>
  <c r="CD238" i="20"/>
  <c r="AA238" i="20" s="1"/>
  <c r="E238" i="20" s="1"/>
  <c r="CD20" i="20"/>
  <c r="AA20" i="20" s="1"/>
  <c r="E20" i="20" s="1"/>
  <c r="CD57" i="20"/>
  <c r="AA57" i="20" s="1"/>
  <c r="E57" i="20" s="1"/>
  <c r="CD123" i="20"/>
  <c r="AA123" i="20" s="1"/>
  <c r="E123" i="20" s="1"/>
  <c r="CD101" i="20"/>
  <c r="AA101" i="20" s="1"/>
  <c r="E101" i="20" s="1"/>
  <c r="CD239" i="20"/>
  <c r="AA239" i="20" s="1"/>
  <c r="E239" i="20" s="1"/>
  <c r="CD167" i="20"/>
  <c r="AA167" i="20" s="1"/>
  <c r="E167" i="20" s="1"/>
  <c r="CD111" i="20"/>
  <c r="AA111" i="20" s="1"/>
  <c r="E111" i="20" s="1"/>
  <c r="CD99" i="20"/>
  <c r="AA99" i="20" s="1"/>
  <c r="E99" i="20" s="1"/>
  <c r="CD183" i="20"/>
  <c r="AA183" i="20" s="1"/>
  <c r="E183" i="20" s="1"/>
  <c r="CD54" i="20"/>
  <c r="AA54" i="20" s="1"/>
  <c r="E54" i="20" s="1"/>
  <c r="CD132" i="20"/>
  <c r="AA132" i="20" s="1"/>
  <c r="E132" i="20" s="1"/>
  <c r="CD177" i="20"/>
  <c r="AA177" i="20" s="1"/>
  <c r="E177" i="20" s="1"/>
  <c r="CD170" i="20"/>
  <c r="AA170" i="20" s="1"/>
  <c r="E170" i="20" s="1"/>
  <c r="CD154" i="20"/>
  <c r="AA154" i="20" s="1"/>
  <c r="E154" i="20" s="1"/>
  <c r="CD68" i="20"/>
  <c r="AA68" i="20" s="1"/>
  <c r="E68" i="20" s="1"/>
  <c r="CD128" i="20"/>
  <c r="AA128" i="20" s="1"/>
  <c r="E128" i="20" s="1"/>
  <c r="CD204" i="20"/>
  <c r="AA204" i="20" s="1"/>
  <c r="E204" i="20" s="1"/>
  <c r="CD158" i="20"/>
  <c r="AA158" i="20" s="1"/>
  <c r="E158" i="20" s="1"/>
  <c r="CD73" i="20"/>
  <c r="AA73" i="20" s="1"/>
  <c r="E73" i="20" s="1"/>
  <c r="CD176" i="20"/>
  <c r="AA176" i="20" s="1"/>
  <c r="E176" i="20" s="1"/>
  <c r="CD190" i="20"/>
  <c r="AA190" i="20" s="1"/>
  <c r="E190" i="20" s="1"/>
  <c r="CD24" i="20"/>
  <c r="AA24" i="20" s="1"/>
  <c r="E24" i="20" s="1"/>
  <c r="CD228" i="20"/>
  <c r="AA228" i="20" s="1"/>
  <c r="E228" i="20" s="1"/>
  <c r="CD226" i="20"/>
  <c r="AA226" i="20" s="1"/>
  <c r="E226" i="20" s="1"/>
  <c r="CD172" i="20"/>
  <c r="AA172" i="20" s="1"/>
  <c r="E172" i="20" s="1"/>
  <c r="CD29" i="20"/>
  <c r="AA29" i="20" s="1"/>
  <c r="E29" i="20" s="1"/>
  <c r="CD52" i="20"/>
  <c r="AA52" i="20" s="1"/>
  <c r="E52" i="20" s="1"/>
  <c r="CD188" i="20"/>
  <c r="AA188" i="20" s="1"/>
  <c r="E188" i="20" s="1"/>
  <c r="CD210" i="20"/>
  <c r="AA210" i="20" s="1"/>
  <c r="E210" i="20" s="1"/>
  <c r="CD225" i="20"/>
  <c r="AA225" i="20" s="1"/>
  <c r="E225" i="20" s="1"/>
  <c r="CD22" i="20"/>
  <c r="AA22" i="20" s="1"/>
  <c r="E22" i="20" s="1"/>
  <c r="CD102" i="20"/>
  <c r="AA102" i="20" s="1"/>
  <c r="E102" i="20" s="1"/>
  <c r="CD21" i="20"/>
  <c r="AA21" i="20" s="1"/>
  <c r="E21" i="20" s="1"/>
  <c r="CD217" i="20"/>
  <c r="AA217" i="20" s="1"/>
  <c r="E217" i="20" s="1"/>
  <c r="CD113" i="20"/>
  <c r="AA113" i="20" s="1"/>
  <c r="E113" i="20" s="1"/>
  <c r="CD107" i="20"/>
  <c r="AA107" i="20" s="1"/>
  <c r="E107" i="20" s="1"/>
  <c r="CD162" i="20"/>
  <c r="AA162" i="20" s="1"/>
  <c r="E162" i="20" s="1"/>
  <c r="CD199" i="20"/>
  <c r="AA199" i="20" s="1"/>
  <c r="E199" i="20" s="1"/>
  <c r="CD75" i="20"/>
  <c r="AA75" i="20" s="1"/>
  <c r="E75" i="20" s="1"/>
  <c r="CD13" i="20"/>
  <c r="AA13" i="20" s="1"/>
  <c r="E13" i="20" s="1"/>
  <c r="CD74" i="20"/>
  <c r="AA74" i="20" s="1"/>
  <c r="E74" i="20" s="1"/>
  <c r="CD127" i="20"/>
  <c r="AA127" i="20" s="1"/>
  <c r="E127" i="20" s="1"/>
  <c r="CD246" i="20"/>
  <c r="AA246" i="20" s="1"/>
  <c r="E246" i="20" s="1"/>
  <c r="CD104" i="20"/>
  <c r="AA104" i="20" s="1"/>
  <c r="E104" i="20" s="1"/>
  <c r="CD94" i="20"/>
  <c r="AA94" i="20" s="1"/>
  <c r="E94" i="20" s="1"/>
  <c r="CD100" i="20"/>
  <c r="AA100" i="20" s="1"/>
  <c r="E100" i="20" s="1"/>
  <c r="CD142" i="20"/>
  <c r="AA142" i="20" s="1"/>
  <c r="E142" i="20" s="1"/>
  <c r="CD19" i="20"/>
  <c r="AA19" i="20" s="1"/>
  <c r="E19" i="20" s="1"/>
  <c r="CD149" i="20"/>
  <c r="AA149" i="20" s="1"/>
  <c r="E149" i="20" s="1"/>
  <c r="CD244" i="20"/>
  <c r="AA244" i="20" s="1"/>
  <c r="E244" i="20" s="1"/>
  <c r="CD72" i="20"/>
  <c r="AA72" i="20" s="1"/>
  <c r="E72" i="20" s="1"/>
  <c r="CD230" i="20"/>
  <c r="AA230" i="20" s="1"/>
  <c r="E230" i="20" s="1"/>
  <c r="CD247" i="20"/>
  <c r="AA247" i="20" s="1"/>
  <c r="E247" i="20" s="1"/>
  <c r="CD233" i="20"/>
  <c r="AA233" i="20" s="1"/>
  <c r="E233" i="20" s="1"/>
  <c r="CD12" i="20"/>
  <c r="AA12" i="20" s="1"/>
  <c r="E12" i="20" s="1"/>
  <c r="CD33" i="20"/>
  <c r="AA33" i="20" s="1"/>
  <c r="E33" i="20" s="1"/>
  <c r="CD161" i="20"/>
  <c r="AA161" i="20" s="1"/>
  <c r="E161" i="20" s="1"/>
  <c r="CD192" i="20"/>
  <c r="AA192" i="20" s="1"/>
  <c r="E192" i="20" s="1"/>
  <c r="CD15" i="20"/>
  <c r="AA15" i="20" s="1"/>
  <c r="E15" i="20" s="1"/>
  <c r="CD110" i="20"/>
  <c r="AA110" i="20" s="1"/>
  <c r="E110" i="20" s="1"/>
  <c r="CD153" i="20"/>
  <c r="AA153" i="20" s="1"/>
  <c r="E153" i="20" s="1"/>
  <c r="CD130" i="20"/>
  <c r="AA130" i="20" s="1"/>
  <c r="E130" i="20" s="1"/>
  <c r="CD45" i="20"/>
  <c r="AA45" i="20" s="1"/>
  <c r="E45" i="20" s="1"/>
  <c r="CD173" i="20"/>
  <c r="AA173" i="20" s="1"/>
  <c r="E173" i="20" s="1"/>
  <c r="CD229" i="20"/>
  <c r="AA229" i="20" s="1"/>
  <c r="E229" i="20" s="1"/>
  <c r="CD160" i="20"/>
  <c r="AA160" i="20" s="1"/>
  <c r="E160" i="20" s="1"/>
  <c r="CD150" i="20"/>
  <c r="AA150" i="20" s="1"/>
  <c r="E150" i="20" s="1"/>
  <c r="CD109" i="20"/>
  <c r="AA109" i="20" s="1"/>
  <c r="E109" i="20" s="1"/>
  <c r="CD134" i="20"/>
  <c r="AA134" i="20" s="1"/>
  <c r="E134" i="20" s="1"/>
  <c r="CD139" i="20"/>
  <c r="AA139" i="20" s="1"/>
  <c r="E139" i="20" s="1"/>
  <c r="CD155" i="20"/>
  <c r="AA155" i="20" s="1"/>
  <c r="E155" i="20" s="1"/>
  <c r="CD63" i="20"/>
  <c r="AA63" i="20" s="1"/>
  <c r="E63" i="20" s="1"/>
  <c r="CD240" i="20"/>
  <c r="AA240" i="20" s="1"/>
  <c r="E240" i="20" s="1"/>
  <c r="CD90" i="20"/>
  <c r="AA90" i="20" s="1"/>
  <c r="E90" i="20" s="1"/>
  <c r="CD241" i="20"/>
  <c r="AA241" i="20" s="1"/>
  <c r="E241" i="20" s="1"/>
  <c r="CD37" i="20"/>
  <c r="AA37" i="20" s="1"/>
  <c r="E37" i="20" s="1"/>
  <c r="CD126" i="20"/>
  <c r="AA126" i="20" s="1"/>
  <c r="E126" i="20" s="1"/>
  <c r="CD232" i="20"/>
  <c r="AA232" i="20" s="1"/>
  <c r="E232" i="20" s="1"/>
  <c r="CD23" i="20"/>
  <c r="AA23" i="20" s="1"/>
  <c r="E23" i="20" s="1"/>
  <c r="CD116" i="20"/>
  <c r="AA116" i="20" s="1"/>
  <c r="E116" i="20" s="1"/>
  <c r="CD159" i="20"/>
  <c r="AA159" i="20" s="1"/>
  <c r="E159" i="20" s="1"/>
  <c r="CD115" i="20"/>
  <c r="AA115" i="20" s="1"/>
  <c r="E115" i="20" s="1"/>
  <c r="CD91" i="20"/>
  <c r="AA91" i="20" s="1"/>
  <c r="E91" i="20" s="1"/>
  <c r="CD18" i="20"/>
  <c r="AA18" i="20" s="1"/>
  <c r="E18" i="20" s="1"/>
  <c r="CD77" i="20"/>
  <c r="AA77" i="20" s="1"/>
  <c r="E77" i="20" s="1"/>
  <c r="CD49" i="20"/>
  <c r="AA49" i="20" s="1"/>
  <c r="E49" i="20" s="1"/>
  <c r="CD187" i="20"/>
  <c r="AA187" i="20" s="1"/>
  <c r="E187" i="20" s="1"/>
  <c r="CD165" i="20"/>
  <c r="AA165" i="20" s="1"/>
  <c r="E165" i="20" s="1"/>
  <c r="CD224" i="20"/>
  <c r="AA224" i="20" s="1"/>
  <c r="E224" i="20" s="1"/>
  <c r="CD106" i="20"/>
  <c r="AA106" i="20" s="1"/>
  <c r="E106" i="20" s="1"/>
  <c r="CD215" i="20"/>
  <c r="AA215" i="20" s="1"/>
  <c r="E215" i="20" s="1"/>
  <c r="CD147" i="20"/>
  <c r="AA147" i="20" s="1"/>
  <c r="E147" i="20" s="1"/>
  <c r="CD43" i="20"/>
  <c r="AA43" i="20" s="1"/>
  <c r="E43" i="20" s="1"/>
  <c r="CD214" i="20"/>
  <c r="AA214" i="20" s="1"/>
  <c r="E214" i="20" s="1"/>
  <c r="CD36" i="20"/>
  <c r="AA36" i="20" s="1"/>
  <c r="E36" i="20" s="1"/>
  <c r="CD222" i="20"/>
  <c r="AA222" i="20" s="1"/>
  <c r="E222" i="20" s="1"/>
  <c r="CD118" i="20"/>
  <c r="AA118" i="20" s="1"/>
  <c r="E118" i="20" s="1"/>
  <c r="CD129" i="20"/>
  <c r="AA129" i="20" s="1"/>
  <c r="E129" i="20" s="1"/>
  <c r="CD231" i="20"/>
  <c r="AA231" i="20" s="1"/>
  <c r="E231" i="20" s="1"/>
  <c r="CD38" i="20"/>
  <c r="AA38" i="20" s="1"/>
  <c r="E38" i="20" s="1"/>
  <c r="CD56" i="20"/>
  <c r="AA56" i="20" s="1"/>
  <c r="E56" i="20" s="1"/>
  <c r="CD96" i="20"/>
  <c r="AA96" i="20" s="1"/>
  <c r="E96" i="20" s="1"/>
  <c r="CD248" i="20"/>
  <c r="AA248" i="20" s="1"/>
  <c r="E248" i="20" s="1"/>
  <c r="CD175" i="20"/>
  <c r="AA175" i="20" s="1"/>
  <c r="E175" i="20" s="1"/>
  <c r="CD114" i="20"/>
  <c r="AA114" i="20" s="1"/>
  <c r="E114" i="20" s="1"/>
  <c r="CD148" i="20"/>
  <c r="AA148" i="20" s="1"/>
  <c r="E148" i="20" s="1"/>
  <c r="CD227" i="20"/>
  <c r="AA227" i="20" s="1"/>
  <c r="E227" i="20" s="1"/>
  <c r="CD59" i="20"/>
  <c r="AA59" i="20" s="1"/>
  <c r="E59" i="20" s="1"/>
  <c r="CD195" i="20"/>
  <c r="AA195" i="20" s="1"/>
  <c r="E195" i="20" s="1"/>
  <c r="CD143" i="20"/>
  <c r="AA143" i="20" s="1"/>
  <c r="E143" i="20" s="1"/>
  <c r="CD145" i="20"/>
  <c r="AA145" i="20" s="1"/>
  <c r="E145" i="20" s="1"/>
  <c r="CD236" i="20"/>
  <c r="AA236" i="20" s="1"/>
  <c r="E236" i="20" s="1"/>
  <c r="CD197" i="20"/>
  <c r="AA197" i="20" s="1"/>
  <c r="E197" i="20" s="1"/>
  <c r="CD141" i="20"/>
  <c r="AA141" i="20" s="1"/>
  <c r="E141" i="20" s="1"/>
  <c r="CD87" i="20"/>
  <c r="AA87" i="20" s="1"/>
  <c r="E87" i="20" s="1"/>
  <c r="CD209" i="20"/>
  <c r="AA209" i="20" s="1"/>
  <c r="E209" i="20" s="1"/>
  <c r="CD27" i="20"/>
  <c r="AA27" i="20" s="1"/>
  <c r="E27" i="20" s="1"/>
  <c r="CD125" i="20"/>
  <c r="AA125" i="20" s="1"/>
  <c r="E125" i="20" s="1"/>
  <c r="CD152" i="20"/>
  <c r="AA152" i="20" s="1"/>
  <c r="E152" i="20" s="1"/>
  <c r="CD219" i="20"/>
  <c r="AA219" i="20" s="1"/>
  <c r="E219" i="20" s="1"/>
  <c r="CD14" i="20"/>
  <c r="AA14" i="20" s="1"/>
  <c r="E14" i="20" s="1"/>
  <c r="CD95" i="20"/>
  <c r="AA95" i="20" s="1"/>
  <c r="E95" i="20" s="1"/>
  <c r="CD66" i="20"/>
  <c r="AA66" i="20" s="1"/>
  <c r="E66" i="20" s="1"/>
  <c r="CD211" i="20"/>
  <c r="AA211" i="20" s="1"/>
  <c r="E211" i="20" s="1"/>
  <c r="CD108" i="20"/>
  <c r="AA108" i="20" s="1"/>
  <c r="E108" i="20" s="1"/>
  <c r="CD201" i="20"/>
  <c r="AA201" i="20" s="1"/>
  <c r="E201" i="20" s="1"/>
  <c r="CD17" i="20"/>
  <c r="AA17" i="20" s="1"/>
  <c r="E17" i="20" s="1"/>
  <c r="CD98" i="20"/>
  <c r="AA98" i="20" s="1"/>
  <c r="E98" i="20" s="1"/>
  <c r="CD39" i="20"/>
  <c r="AA39" i="20" s="1"/>
  <c r="E39" i="20" s="1"/>
  <c r="CD163" i="20"/>
  <c r="AA163" i="20" s="1"/>
  <c r="E163" i="20" s="1"/>
  <c r="CD223" i="20"/>
  <c r="AA223" i="20" s="1"/>
  <c r="E223" i="20" s="1"/>
  <c r="CD166" i="20"/>
  <c r="AA166" i="20" s="1"/>
  <c r="E166" i="20" s="1"/>
  <c r="CD186" i="20"/>
  <c r="AA186" i="20" s="1"/>
  <c r="E186" i="20" s="1"/>
  <c r="CD140" i="20"/>
  <c r="AA140" i="20" s="1"/>
  <c r="E140" i="20" s="1"/>
  <c r="CD202" i="20"/>
  <c r="AA202" i="20" s="1"/>
  <c r="E202" i="20" s="1"/>
  <c r="CD44" i="20"/>
  <c r="AA44" i="20" s="1"/>
  <c r="E44" i="20" s="1"/>
  <c r="CD120" i="20"/>
  <c r="AA120" i="20" s="1"/>
  <c r="E120" i="20" s="1"/>
  <c r="CD119" i="20"/>
  <c r="AA119" i="20" s="1"/>
  <c r="E119" i="20" s="1"/>
  <c r="CD138" i="20"/>
  <c r="AA138" i="20" s="1"/>
  <c r="E138" i="20" s="1"/>
  <c r="CD136" i="20"/>
  <c r="AA136" i="20" s="1"/>
  <c r="E136" i="20" s="1"/>
  <c r="CD182" i="20"/>
  <c r="AA182" i="20" s="1"/>
  <c r="E182" i="20" s="1"/>
  <c r="CD32" i="20"/>
  <c r="AA32" i="20" s="1"/>
  <c r="E32" i="20" s="1"/>
  <c r="CD216" i="20"/>
  <c r="AA216" i="20" s="1"/>
  <c r="E216" i="20" s="1"/>
  <c r="CD80" i="20"/>
  <c r="AA80" i="20" s="1"/>
  <c r="E80" i="20" s="1"/>
  <c r="CD169" i="20"/>
  <c r="AA169" i="20" s="1"/>
  <c r="E169" i="20" s="1"/>
  <c r="CD178" i="20"/>
  <c r="AA178" i="20" s="1"/>
  <c r="E178" i="20" s="1"/>
  <c r="CD69" i="20"/>
  <c r="AA69" i="20" s="1"/>
  <c r="E69" i="20" s="1"/>
  <c r="CD117" i="20"/>
  <c r="AA117" i="20" s="1"/>
  <c r="E117" i="20" s="1"/>
  <c r="CD164" i="20"/>
  <c r="AA164" i="20" s="1"/>
  <c r="E164" i="20" s="1"/>
  <c r="CD88" i="20"/>
  <c r="AA88" i="20" s="1"/>
  <c r="E88" i="20" s="1"/>
  <c r="CD58" i="20"/>
  <c r="AA58" i="20" s="1"/>
  <c r="E58" i="20" s="1"/>
  <c r="CD76" i="20"/>
  <c r="AA76" i="20" s="1"/>
  <c r="E76" i="20" s="1"/>
  <c r="CD220" i="20"/>
  <c r="AA220" i="20" s="1"/>
  <c r="E220" i="20" s="1"/>
  <c r="CD179" i="20"/>
  <c r="AA179" i="20" s="1"/>
  <c r="E179" i="20" s="1"/>
  <c r="CD86" i="20"/>
  <c r="AA86" i="20" s="1"/>
  <c r="E86" i="20" s="1"/>
  <c r="CD112" i="20"/>
  <c r="AA112" i="20" s="1"/>
  <c r="E112" i="20" s="1"/>
  <c r="CD194" i="20"/>
  <c r="AA194" i="20" s="1"/>
  <c r="E194" i="20" s="1"/>
  <c r="CD133" i="20"/>
  <c r="AA133" i="20" s="1"/>
  <c r="E133" i="20" s="1"/>
  <c r="CD40" i="20"/>
  <c r="AA40" i="20" s="1"/>
  <c r="E40" i="20" s="1"/>
  <c r="CD242" i="20"/>
  <c r="AA242" i="20" s="1"/>
  <c r="E242" i="20" s="1"/>
  <c r="CD31" i="20"/>
  <c r="AA31" i="20" s="1"/>
  <c r="E31" i="20" s="1"/>
  <c r="CD237" i="20"/>
  <c r="AA237" i="20" s="1"/>
  <c r="E237" i="20" s="1"/>
  <c r="CD137" i="20"/>
  <c r="AA137" i="20" s="1"/>
  <c r="E137" i="20" s="1"/>
  <c r="CD193" i="20"/>
  <c r="AA193" i="20" s="1"/>
  <c r="E193" i="20" s="1"/>
  <c r="CD82" i="20"/>
  <c r="AA82" i="20" s="1"/>
  <c r="E82" i="20" s="1"/>
  <c r="CD196" i="20"/>
  <c r="AA196" i="20" s="1"/>
  <c r="E196" i="20" s="1"/>
  <c r="CD146" i="20"/>
  <c r="AA146" i="20" s="1"/>
  <c r="E146" i="20" s="1"/>
  <c r="CD34" i="20"/>
  <c r="AA34" i="20" s="1"/>
  <c r="E34" i="20" s="1"/>
  <c r="CD50" i="20"/>
  <c r="AA50" i="20" s="1"/>
  <c r="E50" i="20" s="1"/>
  <c r="CD184" i="20"/>
  <c r="AA184" i="20" s="1"/>
  <c r="E184" i="20" s="1"/>
  <c r="CD62" i="20"/>
  <c r="AA62" i="20" s="1"/>
  <c r="E62" i="20" s="1"/>
  <c r="CD85" i="20"/>
  <c r="AA85" i="20" s="1"/>
  <c r="E85" i="20" s="1"/>
  <c r="CD151" i="20"/>
  <c r="AA151" i="20" s="1"/>
  <c r="E151" i="20" s="1"/>
  <c r="CD105" i="20"/>
  <c r="AA105" i="20" s="1"/>
  <c r="E105" i="20" s="1"/>
  <c r="CD181" i="20"/>
  <c r="AA181" i="20" s="1"/>
  <c r="E181" i="20" s="1"/>
  <c r="CD55" i="20"/>
  <c r="AA55" i="20" s="1"/>
  <c r="E55" i="20" s="1"/>
  <c r="CD53" i="20"/>
  <c r="AA53" i="20" s="1"/>
  <c r="E53" i="20" s="1"/>
  <c r="CD249" i="20"/>
  <c r="AA249" i="20" s="1"/>
  <c r="E249" i="20" s="1"/>
  <c r="CD35" i="20"/>
  <c r="AA35" i="20" s="1"/>
  <c r="E35" i="20" s="1"/>
  <c r="CD208" i="20"/>
  <c r="AA208" i="20" s="1"/>
  <c r="E208" i="20" s="1"/>
  <c r="CD212" i="20"/>
  <c r="AA212" i="20" s="1"/>
  <c r="E212" i="20" s="1"/>
  <c r="CD65" i="20"/>
  <c r="AA65" i="20" s="1"/>
  <c r="E65" i="20" s="1"/>
  <c r="CD245" i="20"/>
  <c r="AA245" i="20" s="1"/>
  <c r="E245" i="20" s="1"/>
  <c r="CD11" i="20"/>
  <c r="AA11" i="20" s="1"/>
  <c r="E11" i="20" s="1"/>
  <c r="CD81" i="20"/>
  <c r="AA81" i="20" s="1"/>
  <c r="E81" i="20" s="1"/>
  <c r="CD157" i="20"/>
  <c r="AA157" i="20" s="1"/>
  <c r="E157" i="20" s="1"/>
  <c r="CD47" i="20"/>
  <c r="AA47" i="20" s="1"/>
  <c r="E47" i="20" s="1"/>
  <c r="CD144" i="20"/>
  <c r="AA144" i="20" s="1"/>
  <c r="E144" i="20" s="1"/>
  <c r="CD78" i="20"/>
  <c r="AA78" i="20" s="1"/>
  <c r="E78" i="20" s="1"/>
  <c r="CD89" i="20"/>
  <c r="AA89" i="20" s="1"/>
  <c r="E89" i="20" s="1"/>
  <c r="CD174" i="20"/>
  <c r="AA174" i="20" s="1"/>
  <c r="E174" i="20" s="1"/>
  <c r="CD92" i="20"/>
  <c r="AA92" i="20" s="1"/>
  <c r="E92" i="20" s="1"/>
  <c r="CD61" i="20"/>
  <c r="AA61" i="20" s="1"/>
  <c r="E61" i="20" s="1"/>
  <c r="CD60" i="20"/>
  <c r="AA60" i="20" s="1"/>
  <c r="E60" i="20" s="1"/>
  <c r="CD135" i="20"/>
  <c r="AA135" i="20" s="1"/>
  <c r="E135" i="20" s="1"/>
  <c r="CD25" i="20"/>
  <c r="AA25" i="20" s="1"/>
  <c r="E25" i="20" s="1"/>
  <c r="CD122" i="20"/>
  <c r="AA122" i="20" s="1"/>
  <c r="E122" i="20" s="1"/>
  <c r="CD191" i="20"/>
  <c r="AA191" i="20" s="1"/>
  <c r="E191" i="20" s="1"/>
  <c r="CD79" i="20"/>
  <c r="AA79" i="20" s="1"/>
  <c r="E79" i="20" s="1"/>
  <c r="CD71" i="20"/>
  <c r="AA71" i="20" s="1"/>
  <c r="E71" i="20" s="1"/>
  <c r="CD103" i="20"/>
  <c r="AA103" i="20" s="1"/>
  <c r="E103" i="20" s="1"/>
  <c r="CD185" i="20"/>
  <c r="AA185" i="20" s="1"/>
  <c r="E185" i="20" s="1"/>
  <c r="CD203" i="20"/>
  <c r="AA203" i="20" s="1"/>
  <c r="E203" i="20" s="1"/>
  <c r="CD200" i="20"/>
  <c r="AA200" i="20" s="1"/>
  <c r="E200" i="20" s="1"/>
  <c r="CD48" i="20"/>
  <c r="AA48" i="20" s="1"/>
  <c r="E48" i="20" s="1"/>
  <c r="CD235" i="20"/>
  <c r="AA235" i="20" s="1"/>
  <c r="E235" i="20" s="1"/>
  <c r="CD16" i="20"/>
  <c r="AA16" i="20" s="1"/>
  <c r="E16" i="20" s="1"/>
  <c r="CD205" i="20"/>
  <c r="AA205" i="20" s="1"/>
  <c r="E205" i="20" s="1"/>
  <c r="CD250" i="20"/>
  <c r="AA250" i="20" s="1"/>
  <c r="E250" i="20" s="1"/>
  <c r="CD213" i="20"/>
  <c r="AA213" i="20" s="1"/>
  <c r="E213" i="20" s="1"/>
  <c r="CD131" i="20"/>
  <c r="AA131" i="20" s="1"/>
  <c r="E131" i="20" s="1"/>
  <c r="CD46" i="20"/>
  <c r="AA46" i="20" s="1"/>
  <c r="E46" i="20" s="1"/>
  <c r="CD207" i="20"/>
  <c r="AA207" i="20" s="1"/>
  <c r="E207" i="20" s="1"/>
  <c r="CD198" i="20"/>
  <c r="AA198" i="20" s="1"/>
  <c r="E198" i="20" s="1"/>
  <c r="CD189" i="20"/>
  <c r="AA189" i="20" s="1"/>
  <c r="E189" i="20" s="1"/>
  <c r="CD84" i="20"/>
  <c r="AA84" i="20" s="1"/>
  <c r="E84" i="20" s="1"/>
  <c r="CD28" i="20"/>
  <c r="AA28" i="20" s="1"/>
  <c r="E28" i="20" s="1"/>
  <c r="CD251" i="20"/>
  <c r="AA251" i="20" s="1"/>
  <c r="E251" i="20" s="1"/>
  <c r="CD64" i="20"/>
  <c r="AA64" i="20" s="1"/>
  <c r="E64" i="20" s="1"/>
  <c r="CD180" i="20"/>
  <c r="AA180" i="20" s="1"/>
  <c r="E180" i="20" s="1"/>
  <c r="CD243" i="20"/>
  <c r="AA243" i="20" s="1"/>
  <c r="E243" i="20" s="1"/>
  <c r="CD97" i="20"/>
  <c r="AA97" i="20" s="1"/>
  <c r="E97" i="20" s="1"/>
  <c r="CD221" i="20"/>
  <c r="AA221" i="20" s="1"/>
  <c r="E221" i="20" s="1"/>
  <c r="CD51" i="20"/>
  <c r="AA51" i="20" s="1"/>
  <c r="E51" i="20" s="1"/>
  <c r="CD26" i="20"/>
  <c r="AA26" i="20" s="1"/>
  <c r="E26" i="20" s="1"/>
  <c r="CD234" i="20"/>
  <c r="AA234" i="20" s="1"/>
  <c r="E234" i="20" s="1"/>
  <c r="CD124" i="20"/>
  <c r="AA124" i="20" s="1"/>
  <c r="E124" i="20" s="1"/>
  <c r="AB33" i="8"/>
  <c r="U35" i="4" l="1"/>
  <c r="U34" i="4" s="1"/>
  <c r="AC33" i="8"/>
  <c r="AM70" i="20" l="1"/>
  <c r="AM250" i="20"/>
  <c r="AM95" i="20"/>
  <c r="AM118" i="20"/>
  <c r="AM218" i="20"/>
  <c r="AM223" i="20"/>
  <c r="AM72" i="20"/>
  <c r="AM42" i="20"/>
  <c r="AM58" i="20"/>
  <c r="AM48" i="20"/>
  <c r="AM171" i="20"/>
  <c r="AM234" i="20"/>
  <c r="AM93" i="20"/>
  <c r="AM213" i="20"/>
  <c r="AM14" i="20"/>
  <c r="AM112" i="20"/>
  <c r="AM125" i="20"/>
  <c r="AM15" i="20"/>
  <c r="AM248" i="20"/>
  <c r="AM251" i="20"/>
  <c r="AM29" i="20"/>
  <c r="AM198" i="20"/>
  <c r="AM249" i="20"/>
  <c r="AM174" i="20"/>
  <c r="AM145" i="20"/>
  <c r="AM107" i="20"/>
  <c r="AM190" i="20"/>
  <c r="AM100" i="20"/>
  <c r="AM152" i="20"/>
  <c r="AM12" i="20"/>
  <c r="AM228" i="20"/>
  <c r="AM22" i="20"/>
  <c r="AM192" i="20"/>
  <c r="AM205" i="20"/>
  <c r="AM246" i="20"/>
  <c r="U56" i="8"/>
  <c r="U55" i="8" s="1"/>
  <c r="AM122" i="20"/>
  <c r="AM109" i="20"/>
  <c r="AM126" i="20"/>
  <c r="AM49" i="20"/>
  <c r="AM169" i="20"/>
  <c r="AM87" i="20"/>
  <c r="AM139" i="20"/>
  <c r="AM155" i="20"/>
  <c r="AM184" i="20"/>
  <c r="AM176" i="20"/>
  <c r="AM225" i="20"/>
  <c r="AM219" i="20"/>
  <c r="U44" i="4"/>
  <c r="AM182" i="20"/>
  <c r="AM46" i="20"/>
  <c r="AM236" i="20"/>
  <c r="AM135" i="20"/>
  <c r="AM13" i="20"/>
  <c r="AM160" i="20"/>
  <c r="AM30" i="20"/>
  <c r="AM230" i="20"/>
  <c r="AM247" i="20"/>
  <c r="AM200" i="20"/>
  <c r="AM144" i="20"/>
  <c r="AM195" i="20"/>
  <c r="AM120" i="20"/>
  <c r="AM212" i="20"/>
  <c r="AM244" i="20"/>
  <c r="AM81" i="20"/>
  <c r="AM167" i="20"/>
  <c r="AM43" i="20"/>
  <c r="AM129" i="20"/>
  <c r="AM80" i="20"/>
  <c r="AM64" i="20"/>
  <c r="AM60" i="20"/>
  <c r="AM23" i="20"/>
  <c r="AM183" i="20"/>
  <c r="AM76" i="20"/>
  <c r="AM243" i="20"/>
  <c r="AM241" i="20"/>
  <c r="AM24" i="20"/>
  <c r="AM91" i="20"/>
  <c r="AM220" i="20"/>
  <c r="AM193" i="20"/>
  <c r="AM53" i="20"/>
  <c r="AM47" i="20"/>
  <c r="AM67" i="20"/>
  <c r="AM173" i="20"/>
  <c r="AM31" i="20"/>
  <c r="AM158" i="20"/>
  <c r="AM41" i="20"/>
  <c r="AM21" i="20"/>
  <c r="AM96" i="20"/>
  <c r="AM75" i="20"/>
  <c r="AM123" i="20"/>
  <c r="AM242" i="20"/>
  <c r="AM127" i="20"/>
  <c r="AM231" i="20"/>
  <c r="AM233" i="20"/>
  <c r="AM59" i="20"/>
  <c r="U40" i="4"/>
  <c r="U75" i="4" s="1"/>
  <c r="AM189" i="20"/>
  <c r="AM161" i="20"/>
  <c r="AM206" i="20"/>
  <c r="AM235" i="20"/>
  <c r="AM203" i="20"/>
  <c r="AM237" i="20"/>
  <c r="AM65" i="20"/>
  <c r="AM153" i="20"/>
  <c r="AM79" i="20"/>
  <c r="AM245" i="20"/>
  <c r="U42" i="4"/>
  <c r="U76" i="4" s="1"/>
  <c r="AM151" i="20"/>
  <c r="AM215" i="20"/>
  <c r="AM191" i="20"/>
  <c r="AM77" i="20"/>
  <c r="AM224" i="20"/>
  <c r="U38" i="4"/>
  <c r="AM140" i="20"/>
  <c r="AM28" i="20"/>
  <c r="AM90" i="20"/>
  <c r="AM63" i="20"/>
  <c r="AM17" i="20"/>
  <c r="AM117" i="20"/>
  <c r="AM55" i="20"/>
  <c r="AM226" i="20"/>
  <c r="AM56" i="20"/>
  <c r="AM186" i="20"/>
  <c r="AM38" i="20"/>
  <c r="AM45" i="20"/>
  <c r="AM66" i="20"/>
  <c r="AM85" i="20"/>
  <c r="AM114" i="20"/>
  <c r="AM227" i="20"/>
  <c r="AM111" i="20"/>
  <c r="AM102" i="20"/>
  <c r="AM132" i="20"/>
  <c r="AM136" i="20"/>
  <c r="AM217" i="20"/>
  <c r="AM148" i="20"/>
  <c r="AM86" i="20"/>
  <c r="AM34" i="20"/>
  <c r="AM150" i="20"/>
  <c r="AM88" i="20"/>
  <c r="AM165" i="20"/>
  <c r="AM172" i="20"/>
  <c r="AM113" i="20"/>
  <c r="AM216" i="20"/>
  <c r="AM121" i="20"/>
  <c r="AM166" i="20"/>
  <c r="AM94" i="20"/>
  <c r="AM221" i="20"/>
  <c r="AM157" i="20"/>
  <c r="AM141" i="20"/>
  <c r="AM26" i="20"/>
  <c r="AM133" i="20"/>
  <c r="AM178" i="20"/>
  <c r="AM82" i="20"/>
  <c r="AM18" i="20"/>
  <c r="AM39" i="20"/>
  <c r="AM131" i="20"/>
  <c r="AM146" i="20"/>
  <c r="AM105" i="20"/>
  <c r="AM211" i="20"/>
  <c r="AM119" i="20"/>
  <c r="AM27" i="20"/>
  <c r="AM62" i="20"/>
  <c r="AM101" i="20"/>
  <c r="AM69" i="20"/>
  <c r="AM138" i="20"/>
  <c r="AM33" i="20"/>
  <c r="AM181" i="20"/>
  <c r="AM130" i="20"/>
  <c r="AM147" i="20"/>
  <c r="AM168" i="20"/>
  <c r="AM73" i="20"/>
  <c r="AM83" i="20"/>
  <c r="AM210" i="20"/>
  <c r="AM187" i="20"/>
  <c r="AM116" i="20"/>
  <c r="AM68" i="20"/>
  <c r="AM71" i="20"/>
  <c r="AM44" i="20"/>
  <c r="AM240" i="20"/>
  <c r="AM177" i="20"/>
  <c r="AM35" i="20"/>
  <c r="AM238" i="20"/>
  <c r="AM32" i="20"/>
  <c r="AM197" i="20"/>
  <c r="AM128" i="20"/>
  <c r="AM202" i="20"/>
  <c r="AM208" i="20"/>
  <c r="AM98" i="20"/>
  <c r="AM162" i="20"/>
  <c r="AM99" i="20"/>
  <c r="AM115" i="20"/>
  <c r="AM142" i="20"/>
  <c r="AM16" i="20"/>
  <c r="AM19" i="20"/>
  <c r="AM170" i="20"/>
  <c r="AM74" i="20"/>
  <c r="AM159" i="20"/>
  <c r="AM61" i="20"/>
  <c r="AM40" i="20"/>
  <c r="AM97" i="20"/>
  <c r="AM188" i="20"/>
  <c r="AM20" i="20"/>
  <c r="AM54" i="20"/>
  <c r="AM137" i="20"/>
  <c r="AM37" i="20"/>
  <c r="AM84" i="20"/>
  <c r="AM201" i="20"/>
  <c r="AM180" i="20"/>
  <c r="AM232" i="20"/>
  <c r="AM179" i="20"/>
  <c r="AM52" i="20"/>
  <c r="AM143" i="20"/>
  <c r="AM175" i="20"/>
  <c r="AM134" i="20"/>
  <c r="AM108" i="20"/>
  <c r="AM185" i="20"/>
  <c r="AM207" i="20"/>
  <c r="AM149" i="20"/>
  <c r="AM163" i="20"/>
  <c r="AM92" i="20"/>
  <c r="AM36" i="20"/>
  <c r="AM164" i="20"/>
  <c r="AM229" i="20"/>
  <c r="AM25" i="20"/>
  <c r="AM194" i="20"/>
  <c r="AM124" i="20"/>
  <c r="AM154" i="20"/>
  <c r="AM209" i="20"/>
  <c r="AM106" i="20"/>
  <c r="AM199" i="20"/>
  <c r="AM78" i="20"/>
  <c r="AM104" i="20"/>
  <c r="AM222" i="20"/>
  <c r="AM51" i="20"/>
  <c r="AM214" i="20"/>
  <c r="U36" i="4"/>
  <c r="U73" i="4" s="1"/>
  <c r="AM204" i="20"/>
  <c r="AM196" i="20"/>
  <c r="AM57" i="20"/>
  <c r="AM103" i="20"/>
  <c r="AM239" i="20"/>
  <c r="AM11" i="20"/>
  <c r="AM50" i="20"/>
  <c r="AM110" i="20"/>
  <c r="AM89" i="20"/>
  <c r="AM156" i="20"/>
  <c r="AD33" i="8"/>
  <c r="CP78" i="20" l="1"/>
  <c r="AX78" i="20"/>
  <c r="BI78" i="20" s="1"/>
  <c r="BT78" i="20" s="1"/>
  <c r="AX116" i="20"/>
  <c r="BI116" i="20" s="1"/>
  <c r="BT116" i="20" s="1"/>
  <c r="CP116" i="20"/>
  <c r="CP133" i="20"/>
  <c r="AX133" i="20"/>
  <c r="BI133" i="20" s="1"/>
  <c r="BT133" i="20" s="1"/>
  <c r="CP85" i="20"/>
  <c r="AX85" i="20"/>
  <c r="BI85" i="20" s="1"/>
  <c r="BT85" i="20" s="1"/>
  <c r="CP117" i="20"/>
  <c r="AX117" i="20"/>
  <c r="BI117" i="20" s="1"/>
  <c r="BT117" i="20" s="1"/>
  <c r="CP77" i="20"/>
  <c r="AX77" i="20"/>
  <c r="BI77" i="20" s="1"/>
  <c r="BT77" i="20" s="1"/>
  <c r="CP65" i="20"/>
  <c r="AX65" i="20"/>
  <c r="BI65" i="20" s="1"/>
  <c r="BT65" i="20" s="1"/>
  <c r="CP59" i="20"/>
  <c r="AX59" i="20"/>
  <c r="BI59" i="20" s="1"/>
  <c r="BT59" i="20" s="1"/>
  <c r="AX21" i="20"/>
  <c r="BI21" i="20" s="1"/>
  <c r="BT21" i="20" s="1"/>
  <c r="CP21" i="20"/>
  <c r="CP193" i="20"/>
  <c r="AX193" i="20"/>
  <c r="BI193" i="20" s="1"/>
  <c r="BT193" i="20" s="1"/>
  <c r="AX23" i="20"/>
  <c r="BI23" i="20" s="1"/>
  <c r="BT23" i="20" s="1"/>
  <c r="CP23" i="20"/>
  <c r="AX244" i="20"/>
  <c r="BI244" i="20" s="1"/>
  <c r="BT244" i="20" s="1"/>
  <c r="CP244" i="20"/>
  <c r="CP30" i="20"/>
  <c r="AX30" i="20"/>
  <c r="BI30" i="20" s="1"/>
  <c r="BT30" i="20" s="1"/>
  <c r="AX219" i="20"/>
  <c r="BI219" i="20" s="1"/>
  <c r="BT219" i="20" s="1"/>
  <c r="CP219" i="20"/>
  <c r="AX49" i="20"/>
  <c r="BI49" i="20" s="1"/>
  <c r="BT49" i="20" s="1"/>
  <c r="CP49" i="20"/>
  <c r="AX22" i="20"/>
  <c r="BI22" i="20" s="1"/>
  <c r="BT22" i="20" s="1"/>
  <c r="CP22" i="20"/>
  <c r="CP174" i="20"/>
  <c r="AX174" i="20"/>
  <c r="BI174" i="20" s="1"/>
  <c r="BT174" i="20" s="1"/>
  <c r="AX112" i="20"/>
  <c r="BI112" i="20" s="1"/>
  <c r="BT112" i="20" s="1"/>
  <c r="CP112" i="20"/>
  <c r="CP42" i="20"/>
  <c r="AX42" i="20"/>
  <c r="BI42" i="20" s="1"/>
  <c r="BT42" i="20" s="1"/>
  <c r="CP156" i="20"/>
  <c r="AX156" i="20"/>
  <c r="BI156" i="20" s="1"/>
  <c r="BT156" i="20" s="1"/>
  <c r="AX196" i="20"/>
  <c r="BI196" i="20" s="1"/>
  <c r="BT196" i="20" s="1"/>
  <c r="CP196" i="20"/>
  <c r="AX199" i="20"/>
  <c r="BI199" i="20" s="1"/>
  <c r="BT199" i="20" s="1"/>
  <c r="CP199" i="20"/>
  <c r="CP164" i="20"/>
  <c r="AX164" i="20"/>
  <c r="BI164" i="20" s="1"/>
  <c r="BT164" i="20" s="1"/>
  <c r="CP134" i="20"/>
  <c r="AX134" i="20"/>
  <c r="BI134" i="20" s="1"/>
  <c r="BT134" i="20" s="1"/>
  <c r="AX84" i="20"/>
  <c r="BI84" i="20" s="1"/>
  <c r="BT84" i="20" s="1"/>
  <c r="CP84" i="20"/>
  <c r="AX61" i="20"/>
  <c r="BI61" i="20" s="1"/>
  <c r="BT61" i="20" s="1"/>
  <c r="CP61" i="20"/>
  <c r="AX99" i="20"/>
  <c r="BI99" i="20" s="1"/>
  <c r="BT99" i="20" s="1"/>
  <c r="CP99" i="20"/>
  <c r="CP238" i="20"/>
  <c r="AX238" i="20"/>
  <c r="BI238" i="20" s="1"/>
  <c r="BT238" i="20" s="1"/>
  <c r="AX187" i="20"/>
  <c r="BI187" i="20" s="1"/>
  <c r="BT187" i="20" s="1"/>
  <c r="CP187" i="20"/>
  <c r="AX33" i="20"/>
  <c r="BI33" i="20" s="1"/>
  <c r="BT33" i="20" s="1"/>
  <c r="CP33" i="20"/>
  <c r="CP105" i="20"/>
  <c r="AX105" i="20"/>
  <c r="BI105" i="20" s="1"/>
  <c r="BT105" i="20" s="1"/>
  <c r="CP26" i="20"/>
  <c r="AX26" i="20"/>
  <c r="BI26" i="20" s="1"/>
  <c r="BT26" i="20" s="1"/>
  <c r="AX113" i="20"/>
  <c r="BI113" i="20" s="1"/>
  <c r="BT113" i="20" s="1"/>
  <c r="CP113" i="20"/>
  <c r="CP217" i="20"/>
  <c r="AX217" i="20"/>
  <c r="BI217" i="20" s="1"/>
  <c r="BT217" i="20" s="1"/>
  <c r="AX66" i="20"/>
  <c r="BI66" i="20" s="1"/>
  <c r="BT66" i="20" s="1"/>
  <c r="CP66" i="20"/>
  <c r="CP17" i="20"/>
  <c r="AX17" i="20"/>
  <c r="BI17" i="20" s="1"/>
  <c r="BT17" i="20" s="1"/>
  <c r="CP191" i="20"/>
  <c r="AX191" i="20"/>
  <c r="BI191" i="20" s="1"/>
  <c r="BT191" i="20" s="1"/>
  <c r="AX237" i="20"/>
  <c r="BI237" i="20" s="1"/>
  <c r="BT237" i="20" s="1"/>
  <c r="CP237" i="20"/>
  <c r="AX233" i="20"/>
  <c r="BI233" i="20" s="1"/>
  <c r="BT233" i="20" s="1"/>
  <c r="CP233" i="20"/>
  <c r="CP41" i="20"/>
  <c r="AX41" i="20"/>
  <c r="BI41" i="20" s="1"/>
  <c r="BT41" i="20" s="1"/>
  <c r="AX220" i="20"/>
  <c r="BI220" i="20" s="1"/>
  <c r="BT220" i="20" s="1"/>
  <c r="CP220" i="20"/>
  <c r="CP60" i="20"/>
  <c r="AX60" i="20"/>
  <c r="BI60" i="20" s="1"/>
  <c r="BT60" i="20" s="1"/>
  <c r="AX212" i="20"/>
  <c r="BI212" i="20" s="1"/>
  <c r="BT212" i="20" s="1"/>
  <c r="CP212" i="20"/>
  <c r="AX160" i="20"/>
  <c r="BI160" i="20" s="1"/>
  <c r="BT160" i="20" s="1"/>
  <c r="CP160" i="20"/>
  <c r="AX225" i="20"/>
  <c r="BI225" i="20" s="1"/>
  <c r="BT225" i="20" s="1"/>
  <c r="CP225" i="20"/>
  <c r="CP126" i="20"/>
  <c r="AX126" i="20"/>
  <c r="BI126" i="20" s="1"/>
  <c r="BT126" i="20" s="1"/>
  <c r="CP228" i="20"/>
  <c r="AX228" i="20"/>
  <c r="BI228" i="20" s="1"/>
  <c r="BT228" i="20" s="1"/>
  <c r="CP249" i="20"/>
  <c r="AX249" i="20"/>
  <c r="BI249" i="20" s="1"/>
  <c r="BT249" i="20" s="1"/>
  <c r="CP14" i="20"/>
  <c r="AX14" i="20"/>
  <c r="BI14" i="20" s="1"/>
  <c r="BT14" i="20" s="1"/>
  <c r="CP72" i="20"/>
  <c r="AX72" i="20"/>
  <c r="BI72" i="20" s="1"/>
  <c r="BT72" i="20" s="1"/>
  <c r="AX108" i="20"/>
  <c r="BI108" i="20" s="1"/>
  <c r="BT108" i="20" s="1"/>
  <c r="CP108" i="20"/>
  <c r="AX32" i="20"/>
  <c r="BI32" i="20" s="1"/>
  <c r="BT32" i="20" s="1"/>
  <c r="CP32" i="20"/>
  <c r="AX216" i="20"/>
  <c r="BI216" i="20" s="1"/>
  <c r="BT216" i="20" s="1"/>
  <c r="CP216" i="20"/>
  <c r="CP36" i="20"/>
  <c r="AX36" i="20"/>
  <c r="BI36" i="20" s="1"/>
  <c r="BT36" i="20" s="1"/>
  <c r="CP162" i="20"/>
  <c r="AX162" i="20"/>
  <c r="BI162" i="20" s="1"/>
  <c r="BT162" i="20" s="1"/>
  <c r="AX141" i="20"/>
  <c r="BI141" i="20" s="1"/>
  <c r="BT141" i="20" s="1"/>
  <c r="CP141" i="20"/>
  <c r="AX203" i="20"/>
  <c r="BI203" i="20" s="1"/>
  <c r="BT203" i="20" s="1"/>
  <c r="CP203" i="20"/>
  <c r="AX64" i="20"/>
  <c r="BI64" i="20" s="1"/>
  <c r="BT64" i="20" s="1"/>
  <c r="CP64" i="20"/>
  <c r="AX213" i="20"/>
  <c r="BI213" i="20" s="1"/>
  <c r="BT213" i="20" s="1"/>
  <c r="CP213" i="20"/>
  <c r="AX110" i="20"/>
  <c r="BI110" i="20" s="1"/>
  <c r="BT110" i="20" s="1"/>
  <c r="CP110" i="20"/>
  <c r="CP209" i="20"/>
  <c r="AX209" i="20"/>
  <c r="BI209" i="20" s="1"/>
  <c r="BT209" i="20" s="1"/>
  <c r="CP92" i="20"/>
  <c r="AX92" i="20"/>
  <c r="BI92" i="20" s="1"/>
  <c r="BT92" i="20" s="1"/>
  <c r="CP143" i="20"/>
  <c r="AX143" i="20"/>
  <c r="BI143" i="20" s="1"/>
  <c r="BT143" i="20" s="1"/>
  <c r="CP137" i="20"/>
  <c r="AX137" i="20"/>
  <c r="BI137" i="20" s="1"/>
  <c r="BT137" i="20" s="1"/>
  <c r="CP74" i="20"/>
  <c r="AX74" i="20"/>
  <c r="BI74" i="20" s="1"/>
  <c r="BT74" i="20" s="1"/>
  <c r="AX98" i="20"/>
  <c r="BI98" i="20" s="1"/>
  <c r="BT98" i="20" s="1"/>
  <c r="CP98" i="20"/>
  <c r="AX177" i="20"/>
  <c r="BI177" i="20" s="1"/>
  <c r="BT177" i="20" s="1"/>
  <c r="CP177" i="20"/>
  <c r="CP83" i="20"/>
  <c r="AX83" i="20"/>
  <c r="BI83" i="20" s="1"/>
  <c r="BT83" i="20" s="1"/>
  <c r="CP69" i="20"/>
  <c r="AX69" i="20"/>
  <c r="BI69" i="20" s="1"/>
  <c r="BT69" i="20" s="1"/>
  <c r="CP131" i="20"/>
  <c r="AX131" i="20"/>
  <c r="BI131" i="20" s="1"/>
  <c r="BT131" i="20" s="1"/>
  <c r="AX157" i="20"/>
  <c r="BI157" i="20" s="1"/>
  <c r="BT157" i="20" s="1"/>
  <c r="CP157" i="20"/>
  <c r="AX165" i="20"/>
  <c r="BI165" i="20" s="1"/>
  <c r="BT165" i="20" s="1"/>
  <c r="CP165" i="20"/>
  <c r="AX132" i="20"/>
  <c r="BI132" i="20" s="1"/>
  <c r="BT132" i="20" s="1"/>
  <c r="CP132" i="20"/>
  <c r="AX38" i="20"/>
  <c r="BI38" i="20" s="1"/>
  <c r="BT38" i="20" s="1"/>
  <c r="CP38" i="20"/>
  <c r="CP90" i="20"/>
  <c r="AX90" i="20"/>
  <c r="BI90" i="20" s="1"/>
  <c r="BT90" i="20" s="1"/>
  <c r="CP151" i="20"/>
  <c r="AX151" i="20"/>
  <c r="BI151" i="20" s="1"/>
  <c r="BT151" i="20" s="1"/>
  <c r="CP235" i="20"/>
  <c r="AX235" i="20"/>
  <c r="BI235" i="20" s="1"/>
  <c r="BT235" i="20" s="1"/>
  <c r="CP127" i="20"/>
  <c r="AX127" i="20"/>
  <c r="BI127" i="20" s="1"/>
  <c r="BT127" i="20" s="1"/>
  <c r="AX31" i="20"/>
  <c r="BI31" i="20" s="1"/>
  <c r="BT31" i="20" s="1"/>
  <c r="CP31" i="20"/>
  <c r="AX24" i="20"/>
  <c r="BI24" i="20" s="1"/>
  <c r="BT24" i="20" s="1"/>
  <c r="CP24" i="20"/>
  <c r="CP80" i="20"/>
  <c r="AX80" i="20"/>
  <c r="BI80" i="20" s="1"/>
  <c r="BT80" i="20" s="1"/>
  <c r="AX195" i="20"/>
  <c r="BI195" i="20" s="1"/>
  <c r="BT195" i="20" s="1"/>
  <c r="CP195" i="20"/>
  <c r="CP135" i="20"/>
  <c r="AX135" i="20"/>
  <c r="BI135" i="20" s="1"/>
  <c r="BT135" i="20" s="1"/>
  <c r="AX184" i="20"/>
  <c r="BI184" i="20" s="1"/>
  <c r="BT184" i="20" s="1"/>
  <c r="CP184" i="20"/>
  <c r="CP122" i="20"/>
  <c r="AX122" i="20"/>
  <c r="BI122" i="20" s="1"/>
  <c r="BT122" i="20" s="1"/>
  <c r="AX152" i="20"/>
  <c r="BI152" i="20" s="1"/>
  <c r="BT152" i="20" s="1"/>
  <c r="CP152" i="20"/>
  <c r="AX29" i="20"/>
  <c r="BI29" i="20" s="1"/>
  <c r="BT29" i="20" s="1"/>
  <c r="CP29" i="20"/>
  <c r="CP93" i="20"/>
  <c r="AX93" i="20"/>
  <c r="BI93" i="20" s="1"/>
  <c r="BT93" i="20" s="1"/>
  <c r="CP218" i="20"/>
  <c r="AX218" i="20"/>
  <c r="BI218" i="20" s="1"/>
  <c r="BT218" i="20" s="1"/>
  <c r="CP204" i="20"/>
  <c r="AX204" i="20"/>
  <c r="BI204" i="20" s="1"/>
  <c r="BT204" i="20" s="1"/>
  <c r="AX159" i="20"/>
  <c r="BI159" i="20" s="1"/>
  <c r="BT159" i="20" s="1"/>
  <c r="CP159" i="20"/>
  <c r="AX138" i="20"/>
  <c r="BI138" i="20" s="1"/>
  <c r="BT138" i="20" s="1"/>
  <c r="CP138" i="20"/>
  <c r="AX172" i="20"/>
  <c r="BI172" i="20" s="1"/>
  <c r="BT172" i="20" s="1"/>
  <c r="CP172" i="20"/>
  <c r="AX63" i="20"/>
  <c r="BI63" i="20" s="1"/>
  <c r="BT63" i="20" s="1"/>
  <c r="CP63" i="20"/>
  <c r="AX158" i="20"/>
  <c r="BI158" i="20" s="1"/>
  <c r="BT158" i="20" s="1"/>
  <c r="CP158" i="20"/>
  <c r="AX13" i="20"/>
  <c r="BI13" i="20" s="1"/>
  <c r="BT13" i="20" s="1"/>
  <c r="CP13" i="20"/>
  <c r="AX12" i="20"/>
  <c r="BI12" i="20" s="1"/>
  <c r="BT12" i="20" s="1"/>
  <c r="CP12" i="20"/>
  <c r="CP154" i="20"/>
  <c r="AX154" i="20"/>
  <c r="BI154" i="20" s="1"/>
  <c r="BT154" i="20" s="1"/>
  <c r="AX54" i="20"/>
  <c r="BI54" i="20" s="1"/>
  <c r="BT54" i="20" s="1"/>
  <c r="CP54" i="20"/>
  <c r="CP240" i="20"/>
  <c r="AX240" i="20"/>
  <c r="BI240" i="20" s="1"/>
  <c r="BT240" i="20" s="1"/>
  <c r="AX101" i="20"/>
  <c r="BI101" i="20" s="1"/>
  <c r="BT101" i="20" s="1"/>
  <c r="CP101" i="20"/>
  <c r="AX221" i="20"/>
  <c r="BI221" i="20" s="1"/>
  <c r="BT221" i="20" s="1"/>
  <c r="CP221" i="20"/>
  <c r="CP102" i="20"/>
  <c r="AX102" i="20"/>
  <c r="BI102" i="20" s="1"/>
  <c r="BT102" i="20" s="1"/>
  <c r="AX186" i="20"/>
  <c r="BI186" i="20" s="1"/>
  <c r="BT186" i="20" s="1"/>
  <c r="CP186" i="20"/>
  <c r="AX206" i="20"/>
  <c r="BI206" i="20" s="1"/>
  <c r="BT206" i="20" s="1"/>
  <c r="CP206" i="20"/>
  <c r="CP242" i="20"/>
  <c r="AX242" i="20"/>
  <c r="BI242" i="20" s="1"/>
  <c r="BT242" i="20" s="1"/>
  <c r="CP173" i="20"/>
  <c r="AX173" i="20"/>
  <c r="BI173" i="20" s="1"/>
  <c r="BT173" i="20" s="1"/>
  <c r="CP241" i="20"/>
  <c r="AX241" i="20"/>
  <c r="BI241" i="20" s="1"/>
  <c r="BT241" i="20" s="1"/>
  <c r="AX129" i="20"/>
  <c r="BI129" i="20" s="1"/>
  <c r="BT129" i="20" s="1"/>
  <c r="CP129" i="20"/>
  <c r="CP144" i="20"/>
  <c r="AX144" i="20"/>
  <c r="BI144" i="20" s="1"/>
  <c r="BT144" i="20" s="1"/>
  <c r="AX236" i="20"/>
  <c r="BI236" i="20" s="1"/>
  <c r="BT236" i="20" s="1"/>
  <c r="CP236" i="20"/>
  <c r="CP155" i="20"/>
  <c r="AX155" i="20"/>
  <c r="BI155" i="20" s="1"/>
  <c r="BT155" i="20" s="1"/>
  <c r="U64" i="8"/>
  <c r="U61" i="8"/>
  <c r="CP100" i="20"/>
  <c r="AX100" i="20"/>
  <c r="BI100" i="20" s="1"/>
  <c r="BT100" i="20" s="1"/>
  <c r="CP251" i="20"/>
  <c r="AX251" i="20"/>
  <c r="BI251" i="20" s="1"/>
  <c r="BT251" i="20" s="1"/>
  <c r="AX234" i="20"/>
  <c r="BI234" i="20" s="1"/>
  <c r="BT234" i="20" s="1"/>
  <c r="CP234" i="20"/>
  <c r="CP118" i="20"/>
  <c r="AX118" i="20"/>
  <c r="BI118" i="20" s="1"/>
  <c r="BT118" i="20" s="1"/>
  <c r="CP57" i="20"/>
  <c r="AX57" i="20"/>
  <c r="BI57" i="20" s="1"/>
  <c r="BT57" i="20" s="1"/>
  <c r="CP201" i="20"/>
  <c r="AX201" i="20"/>
  <c r="BI201" i="20" s="1"/>
  <c r="BT201" i="20" s="1"/>
  <c r="AX181" i="20"/>
  <c r="BI181" i="20" s="1"/>
  <c r="BT181" i="20" s="1"/>
  <c r="CP181" i="20"/>
  <c r="CP89" i="20"/>
  <c r="AX89" i="20"/>
  <c r="BI89" i="20" s="1"/>
  <c r="BT89" i="20" s="1"/>
  <c r="AX37" i="20"/>
  <c r="BI37" i="20" s="1"/>
  <c r="BT37" i="20" s="1"/>
  <c r="CP37" i="20"/>
  <c r="CP210" i="20"/>
  <c r="AX210" i="20"/>
  <c r="BI210" i="20" s="1"/>
  <c r="BT210" i="20" s="1"/>
  <c r="CP45" i="20"/>
  <c r="AX45" i="20"/>
  <c r="BI45" i="20" s="1"/>
  <c r="BT45" i="20" s="1"/>
  <c r="AX215" i="20"/>
  <c r="BI215" i="20" s="1"/>
  <c r="BT215" i="20" s="1"/>
  <c r="CP215" i="20"/>
  <c r="AX91" i="20"/>
  <c r="BI91" i="20" s="1"/>
  <c r="BT91" i="20" s="1"/>
  <c r="CP91" i="20"/>
  <c r="CP176" i="20"/>
  <c r="AX176" i="20"/>
  <c r="BI176" i="20" s="1"/>
  <c r="BT176" i="20" s="1"/>
  <c r="CP109" i="20"/>
  <c r="AX109" i="20"/>
  <c r="BI109" i="20" s="1"/>
  <c r="BT109" i="20" s="1"/>
  <c r="AX223" i="20"/>
  <c r="BI223" i="20" s="1"/>
  <c r="BT223" i="20" s="1"/>
  <c r="CP223" i="20"/>
  <c r="CP214" i="20"/>
  <c r="AX214" i="20"/>
  <c r="BI214" i="20" s="1"/>
  <c r="BT214" i="20" s="1"/>
  <c r="AX163" i="20"/>
  <c r="BI163" i="20" s="1"/>
  <c r="BT163" i="20" s="1"/>
  <c r="CP163" i="20"/>
  <c r="CP52" i="20"/>
  <c r="AX52" i="20"/>
  <c r="BI52" i="20" s="1"/>
  <c r="BT52" i="20" s="1"/>
  <c r="AX170" i="20"/>
  <c r="BI170" i="20" s="1"/>
  <c r="BT170" i="20" s="1"/>
  <c r="CP170" i="20"/>
  <c r="CP208" i="20"/>
  <c r="AX208" i="20"/>
  <c r="BI208" i="20" s="1"/>
  <c r="BT208" i="20" s="1"/>
  <c r="AX73" i="20"/>
  <c r="BI73" i="20" s="1"/>
  <c r="BT73" i="20" s="1"/>
  <c r="CP73" i="20"/>
  <c r="CP39" i="20"/>
  <c r="AX39" i="20"/>
  <c r="BI39" i="20" s="1"/>
  <c r="BT39" i="20" s="1"/>
  <c r="CP88" i="20"/>
  <c r="AX88" i="20"/>
  <c r="BI88" i="20" s="1"/>
  <c r="BT88" i="20" s="1"/>
  <c r="AX28" i="20"/>
  <c r="BI28" i="20" s="1"/>
  <c r="BT28" i="20" s="1"/>
  <c r="CP28" i="20"/>
  <c r="AX11" i="20"/>
  <c r="BI11" i="20" s="1"/>
  <c r="BT11" i="20" s="1"/>
  <c r="CP11" i="20"/>
  <c r="AX51" i="20"/>
  <c r="BI51" i="20" s="1"/>
  <c r="BT51" i="20" s="1"/>
  <c r="CP51" i="20"/>
  <c r="AX124" i="20"/>
  <c r="BI124" i="20" s="1"/>
  <c r="BT124" i="20" s="1"/>
  <c r="CP124" i="20"/>
  <c r="CP149" i="20"/>
  <c r="AX149" i="20"/>
  <c r="BI149" i="20" s="1"/>
  <c r="BT149" i="20" s="1"/>
  <c r="AX179" i="20"/>
  <c r="BI179" i="20" s="1"/>
  <c r="BT179" i="20" s="1"/>
  <c r="CP179" i="20"/>
  <c r="AX20" i="20"/>
  <c r="BI20" i="20" s="1"/>
  <c r="BT20" i="20" s="1"/>
  <c r="CP20" i="20"/>
  <c r="AX19" i="20"/>
  <c r="BI19" i="20" s="1"/>
  <c r="BT19" i="20" s="1"/>
  <c r="CP19" i="20"/>
  <c r="AX202" i="20"/>
  <c r="BI202" i="20" s="1"/>
  <c r="BT202" i="20" s="1"/>
  <c r="CP202" i="20"/>
  <c r="AX44" i="20"/>
  <c r="BI44" i="20" s="1"/>
  <c r="BT44" i="20" s="1"/>
  <c r="CP44" i="20"/>
  <c r="AX168" i="20"/>
  <c r="BI168" i="20" s="1"/>
  <c r="BT168" i="20" s="1"/>
  <c r="CP168" i="20"/>
  <c r="CP62" i="20"/>
  <c r="AX62" i="20"/>
  <c r="BI62" i="20" s="1"/>
  <c r="BT62" i="20" s="1"/>
  <c r="CP18" i="20"/>
  <c r="AX18" i="20"/>
  <c r="BI18" i="20" s="1"/>
  <c r="BT18" i="20" s="1"/>
  <c r="AX94" i="20"/>
  <c r="BI94" i="20" s="1"/>
  <c r="BT94" i="20" s="1"/>
  <c r="CP94" i="20"/>
  <c r="CP150" i="20"/>
  <c r="AX150" i="20"/>
  <c r="BI150" i="20" s="1"/>
  <c r="BT150" i="20" s="1"/>
  <c r="CP111" i="20"/>
  <c r="AX111" i="20"/>
  <c r="BI111" i="20" s="1"/>
  <c r="BT111" i="20" s="1"/>
  <c r="CP56" i="20"/>
  <c r="AX56" i="20"/>
  <c r="BI56" i="20" s="1"/>
  <c r="BT56" i="20" s="1"/>
  <c r="AX140" i="20"/>
  <c r="BI140" i="20" s="1"/>
  <c r="BT140" i="20" s="1"/>
  <c r="CP140" i="20"/>
  <c r="AX245" i="20"/>
  <c r="BI245" i="20" s="1"/>
  <c r="BT245" i="20" s="1"/>
  <c r="CP245" i="20"/>
  <c r="CP161" i="20"/>
  <c r="AX161" i="20"/>
  <c r="BI161" i="20" s="1"/>
  <c r="BT161" i="20" s="1"/>
  <c r="CP123" i="20"/>
  <c r="AX123" i="20"/>
  <c r="BI123" i="20" s="1"/>
  <c r="BT123" i="20" s="1"/>
  <c r="AX67" i="20"/>
  <c r="BI67" i="20" s="1"/>
  <c r="BT67" i="20" s="1"/>
  <c r="CP67" i="20"/>
  <c r="AX243" i="20"/>
  <c r="BI243" i="20" s="1"/>
  <c r="BT243" i="20" s="1"/>
  <c r="CP243" i="20"/>
  <c r="AX43" i="20"/>
  <c r="BI43" i="20" s="1"/>
  <c r="BT43" i="20" s="1"/>
  <c r="CP43" i="20"/>
  <c r="AX200" i="20"/>
  <c r="BI200" i="20" s="1"/>
  <c r="BT200" i="20" s="1"/>
  <c r="CP200" i="20"/>
  <c r="CP46" i="20"/>
  <c r="AX46" i="20"/>
  <c r="BI46" i="20" s="1"/>
  <c r="BT46" i="20" s="1"/>
  <c r="CP139" i="20"/>
  <c r="AX139" i="20"/>
  <c r="BI139" i="20" s="1"/>
  <c r="BT139" i="20" s="1"/>
  <c r="CP246" i="20"/>
  <c r="AX246" i="20"/>
  <c r="BI246" i="20" s="1"/>
  <c r="BT246" i="20" s="1"/>
  <c r="CP190" i="20"/>
  <c r="AX190" i="20"/>
  <c r="BI190" i="20" s="1"/>
  <c r="BT190" i="20" s="1"/>
  <c r="CP248" i="20"/>
  <c r="AX248" i="20"/>
  <c r="BI248" i="20" s="1"/>
  <c r="BT248" i="20" s="1"/>
  <c r="CP171" i="20"/>
  <c r="AX171" i="20"/>
  <c r="BI171" i="20" s="1"/>
  <c r="BT171" i="20" s="1"/>
  <c r="AX95" i="20"/>
  <c r="BI95" i="20" s="1"/>
  <c r="BT95" i="20" s="1"/>
  <c r="CP95" i="20"/>
  <c r="AX229" i="20"/>
  <c r="BI229" i="20" s="1"/>
  <c r="BT229" i="20" s="1"/>
  <c r="CP229" i="20"/>
  <c r="AX115" i="20"/>
  <c r="BI115" i="20" s="1"/>
  <c r="BT115" i="20" s="1"/>
  <c r="CP115" i="20"/>
  <c r="AX148" i="20"/>
  <c r="BI148" i="20" s="1"/>
  <c r="BT148" i="20" s="1"/>
  <c r="CP148" i="20"/>
  <c r="CP175" i="20"/>
  <c r="AX175" i="20"/>
  <c r="BI175" i="20" s="1"/>
  <c r="BT175" i="20" s="1"/>
  <c r="CP35" i="20"/>
  <c r="AX35" i="20"/>
  <c r="BI35" i="20" s="1"/>
  <c r="BT35" i="20" s="1"/>
  <c r="AX136" i="20"/>
  <c r="BI136" i="20" s="1"/>
  <c r="BT136" i="20" s="1"/>
  <c r="CP136" i="20"/>
  <c r="AX231" i="20"/>
  <c r="BI231" i="20" s="1"/>
  <c r="BT231" i="20" s="1"/>
  <c r="CP231" i="20"/>
  <c r="AX120" i="20"/>
  <c r="BI120" i="20" s="1"/>
  <c r="BT120" i="20" s="1"/>
  <c r="CP120" i="20"/>
  <c r="AX198" i="20"/>
  <c r="BI198" i="20" s="1"/>
  <c r="BT198" i="20" s="1"/>
  <c r="CP198" i="20"/>
  <c r="CP50" i="20"/>
  <c r="AX50" i="20"/>
  <c r="BI50" i="20" s="1"/>
  <c r="BT50" i="20" s="1"/>
  <c r="AX239" i="20"/>
  <c r="BI239" i="20" s="1"/>
  <c r="BT239" i="20" s="1"/>
  <c r="CP239" i="20"/>
  <c r="AX222" i="20"/>
  <c r="BI222" i="20" s="1"/>
  <c r="BT222" i="20" s="1"/>
  <c r="CP222" i="20"/>
  <c r="AX194" i="20"/>
  <c r="BI194" i="20" s="1"/>
  <c r="BT194" i="20" s="1"/>
  <c r="CP194" i="20"/>
  <c r="AX207" i="20"/>
  <c r="BI207" i="20" s="1"/>
  <c r="BT207" i="20" s="1"/>
  <c r="CP207" i="20"/>
  <c r="CP232" i="20"/>
  <c r="AX232" i="20"/>
  <c r="BI232" i="20" s="1"/>
  <c r="BT232" i="20" s="1"/>
  <c r="CP188" i="20"/>
  <c r="AX188" i="20"/>
  <c r="BI188" i="20" s="1"/>
  <c r="BT188" i="20" s="1"/>
  <c r="CP16" i="20"/>
  <c r="AX16" i="20"/>
  <c r="BI16" i="20" s="1"/>
  <c r="BT16" i="20" s="1"/>
  <c r="CP128" i="20"/>
  <c r="AX128" i="20"/>
  <c r="BI128" i="20" s="1"/>
  <c r="BT128" i="20" s="1"/>
  <c r="AX71" i="20"/>
  <c r="BI71" i="20" s="1"/>
  <c r="BT71" i="20" s="1"/>
  <c r="CP71" i="20"/>
  <c r="CP147" i="20"/>
  <c r="AX147" i="20"/>
  <c r="BI147" i="20" s="1"/>
  <c r="BT147" i="20" s="1"/>
  <c r="AX27" i="20"/>
  <c r="BI27" i="20" s="1"/>
  <c r="BT27" i="20" s="1"/>
  <c r="CP27" i="20"/>
  <c r="AX82" i="20"/>
  <c r="BI82" i="20" s="1"/>
  <c r="BT82" i="20" s="1"/>
  <c r="CP82" i="20"/>
  <c r="CP166" i="20"/>
  <c r="AX166" i="20"/>
  <c r="BI166" i="20" s="1"/>
  <c r="BT166" i="20" s="1"/>
  <c r="AX34" i="20"/>
  <c r="BI34" i="20" s="1"/>
  <c r="BT34" i="20" s="1"/>
  <c r="CP34" i="20"/>
  <c r="AX227" i="20"/>
  <c r="BI227" i="20" s="1"/>
  <c r="BT227" i="20" s="1"/>
  <c r="CP227" i="20"/>
  <c r="CP226" i="20"/>
  <c r="AX226" i="20"/>
  <c r="BI226" i="20" s="1"/>
  <c r="BT226" i="20" s="1"/>
  <c r="U74" i="4"/>
  <c r="U71" i="4" s="1"/>
  <c r="U24" i="4"/>
  <c r="AX79" i="20"/>
  <c r="BI79" i="20" s="1"/>
  <c r="BT79" i="20" s="1"/>
  <c r="CP79" i="20"/>
  <c r="CP189" i="20"/>
  <c r="AX189" i="20"/>
  <c r="BI189" i="20" s="1"/>
  <c r="BT189" i="20" s="1"/>
  <c r="CP75" i="20"/>
  <c r="AX75" i="20"/>
  <c r="BI75" i="20" s="1"/>
  <c r="BT75" i="20" s="1"/>
  <c r="AX47" i="20"/>
  <c r="BI47" i="20" s="1"/>
  <c r="BT47" i="20" s="1"/>
  <c r="CP47" i="20"/>
  <c r="CP76" i="20"/>
  <c r="AX76" i="20"/>
  <c r="BI76" i="20" s="1"/>
  <c r="BT76" i="20" s="1"/>
  <c r="AX167" i="20"/>
  <c r="BI167" i="20" s="1"/>
  <c r="BT167" i="20" s="1"/>
  <c r="CP167" i="20"/>
  <c r="CP247" i="20"/>
  <c r="AX247" i="20"/>
  <c r="BI247" i="20" s="1"/>
  <c r="BT247" i="20" s="1"/>
  <c r="CP182" i="20"/>
  <c r="AX182" i="20"/>
  <c r="BI182" i="20" s="1"/>
  <c r="BT182" i="20" s="1"/>
  <c r="CP87" i="20"/>
  <c r="AX87" i="20"/>
  <c r="BI87" i="20" s="1"/>
  <c r="BT87" i="20" s="1"/>
  <c r="CP205" i="20"/>
  <c r="AX205" i="20"/>
  <c r="BI205" i="20" s="1"/>
  <c r="BT205" i="20" s="1"/>
  <c r="CP107" i="20"/>
  <c r="AX107" i="20"/>
  <c r="BI107" i="20" s="1"/>
  <c r="BT107" i="20" s="1"/>
  <c r="AX15" i="20"/>
  <c r="BI15" i="20" s="1"/>
  <c r="BT15" i="20" s="1"/>
  <c r="CP15" i="20"/>
  <c r="AX48" i="20"/>
  <c r="BI48" i="20" s="1"/>
  <c r="BT48" i="20" s="1"/>
  <c r="CP48" i="20"/>
  <c r="AX250" i="20"/>
  <c r="BI250" i="20" s="1"/>
  <c r="BT250" i="20" s="1"/>
  <c r="CP250" i="20"/>
  <c r="CP40" i="20"/>
  <c r="AX40" i="20"/>
  <c r="BI40" i="20" s="1"/>
  <c r="BT40" i="20" s="1"/>
  <c r="AX211" i="20"/>
  <c r="BI211" i="20" s="1"/>
  <c r="BT211" i="20" s="1"/>
  <c r="CP211" i="20"/>
  <c r="CP106" i="20"/>
  <c r="AX106" i="20"/>
  <c r="BI106" i="20" s="1"/>
  <c r="BT106" i="20" s="1"/>
  <c r="CP146" i="20"/>
  <c r="AX146" i="20"/>
  <c r="BI146" i="20" s="1"/>
  <c r="BT146" i="20" s="1"/>
  <c r="AX103" i="20"/>
  <c r="BI103" i="20" s="1"/>
  <c r="BT103" i="20" s="1"/>
  <c r="CP103" i="20"/>
  <c r="CP104" i="20"/>
  <c r="AX104" i="20"/>
  <c r="BI104" i="20" s="1"/>
  <c r="BT104" i="20" s="1"/>
  <c r="AX25" i="20"/>
  <c r="BI25" i="20" s="1"/>
  <c r="BT25" i="20" s="1"/>
  <c r="CP25" i="20"/>
  <c r="AX185" i="20"/>
  <c r="BI185" i="20" s="1"/>
  <c r="BT185" i="20" s="1"/>
  <c r="CP185" i="20"/>
  <c r="CP180" i="20"/>
  <c r="AX180" i="20"/>
  <c r="BI180" i="20" s="1"/>
  <c r="BT180" i="20" s="1"/>
  <c r="AX97" i="20"/>
  <c r="BI97" i="20" s="1"/>
  <c r="BT97" i="20" s="1"/>
  <c r="CP97" i="20"/>
  <c r="CP142" i="20"/>
  <c r="AX142" i="20"/>
  <c r="BI142" i="20" s="1"/>
  <c r="BT142" i="20" s="1"/>
  <c r="AX197" i="20"/>
  <c r="BI197" i="20" s="1"/>
  <c r="BT197" i="20" s="1"/>
  <c r="CP197" i="20"/>
  <c r="CP68" i="20"/>
  <c r="AX68" i="20"/>
  <c r="BI68" i="20" s="1"/>
  <c r="BT68" i="20" s="1"/>
  <c r="CP130" i="20"/>
  <c r="AX130" i="20"/>
  <c r="BI130" i="20" s="1"/>
  <c r="BT130" i="20" s="1"/>
  <c r="AX119" i="20"/>
  <c r="BI119" i="20" s="1"/>
  <c r="BT119" i="20" s="1"/>
  <c r="CP119" i="20"/>
  <c r="CP178" i="20"/>
  <c r="AX178" i="20"/>
  <c r="BI178" i="20" s="1"/>
  <c r="BT178" i="20" s="1"/>
  <c r="AX121" i="20"/>
  <c r="BI121" i="20" s="1"/>
  <c r="BT121" i="20" s="1"/>
  <c r="CP121" i="20"/>
  <c r="AX86" i="20"/>
  <c r="BI86" i="20" s="1"/>
  <c r="BT86" i="20" s="1"/>
  <c r="CP86" i="20"/>
  <c r="AX114" i="20"/>
  <c r="BI114" i="20" s="1"/>
  <c r="BT114" i="20" s="1"/>
  <c r="CP114" i="20"/>
  <c r="AX55" i="20"/>
  <c r="BI55" i="20" s="1"/>
  <c r="BT55" i="20" s="1"/>
  <c r="CP55" i="20"/>
  <c r="AX224" i="20"/>
  <c r="BI224" i="20" s="1"/>
  <c r="BT224" i="20" s="1"/>
  <c r="CP224" i="20"/>
  <c r="AX153" i="20"/>
  <c r="BI153" i="20" s="1"/>
  <c r="BT153" i="20" s="1"/>
  <c r="CP153" i="20"/>
  <c r="CP96" i="20"/>
  <c r="AX96" i="20"/>
  <c r="BI96" i="20" s="1"/>
  <c r="BT96" i="20" s="1"/>
  <c r="CP53" i="20"/>
  <c r="AX53" i="20"/>
  <c r="BI53" i="20" s="1"/>
  <c r="BT53" i="20" s="1"/>
  <c r="CP183" i="20"/>
  <c r="AX183" i="20"/>
  <c r="BI183" i="20" s="1"/>
  <c r="BT183" i="20" s="1"/>
  <c r="CP81" i="20"/>
  <c r="AX81" i="20"/>
  <c r="BI81" i="20" s="1"/>
  <c r="BT81" i="20" s="1"/>
  <c r="AX230" i="20"/>
  <c r="BI230" i="20" s="1"/>
  <c r="BT230" i="20" s="1"/>
  <c r="CP230" i="20"/>
  <c r="U52" i="4"/>
  <c r="U82" i="4" s="1"/>
  <c r="U50" i="4"/>
  <c r="U81" i="4" s="1"/>
  <c r="U46" i="4"/>
  <c r="U79" i="4" s="1"/>
  <c r="U58" i="4"/>
  <c r="U85" i="4" s="1"/>
  <c r="U48" i="4"/>
  <c r="U80" i="4" s="1"/>
  <c r="U45" i="4"/>
  <c r="U60" i="4"/>
  <c r="U86" i="4" s="1"/>
  <c r="U64" i="4"/>
  <c r="U88" i="4" s="1"/>
  <c r="U56" i="4"/>
  <c r="U84" i="4" s="1"/>
  <c r="U62" i="4"/>
  <c r="U87" i="4" s="1"/>
  <c r="U54" i="4"/>
  <c r="U83" i="4" s="1"/>
  <c r="CP169" i="20"/>
  <c r="AX169" i="20"/>
  <c r="BI169" i="20" s="1"/>
  <c r="BT169" i="20" s="1"/>
  <c r="CP192" i="20"/>
  <c r="AX192" i="20"/>
  <c r="BI192" i="20" s="1"/>
  <c r="BT192" i="20" s="1"/>
  <c r="AX145" i="20"/>
  <c r="BI145" i="20" s="1"/>
  <c r="BT145" i="20" s="1"/>
  <c r="CP145" i="20"/>
  <c r="CP125" i="20"/>
  <c r="AX125" i="20"/>
  <c r="BI125" i="20" s="1"/>
  <c r="BT125" i="20" s="1"/>
  <c r="AX58" i="20"/>
  <c r="BI58" i="20" s="1"/>
  <c r="BT58" i="20" s="1"/>
  <c r="CP58" i="20"/>
  <c r="AX70" i="20"/>
  <c r="BI70" i="20" s="1"/>
  <c r="BT70" i="20" s="1"/>
  <c r="CP70" i="20"/>
  <c r="U72" i="4" l="1"/>
  <c r="U19" i="4"/>
  <c r="U93" i="4"/>
  <c r="U18" i="4"/>
  <c r="U77" i="4"/>
  <c r="U78" i="4" l="1"/>
  <c r="U21" i="4"/>
  <c r="U98" i="4"/>
  <c r="U20" i="4"/>
  <c r="U16" i="4" s="1"/>
  <c r="U17" i="4" l="1"/>
  <c r="U22" i="4"/>
  <c r="U28" i="4" l="1"/>
  <c r="U26" i="4"/>
  <c r="U27" i="4" l="1"/>
  <c r="U10" i="8"/>
  <c r="U11" i="8" l="1"/>
  <c r="U14" i="8"/>
  <c r="U16" i="8" s="1"/>
  <c r="U20" i="8" l="1"/>
  <c r="U17" i="8"/>
  <c r="U21" i="8" l="1"/>
  <c r="U24" i="8"/>
  <c r="U26" i="8" s="1"/>
  <c r="U29" i="8" s="1"/>
  <c r="U31" i="8" s="1"/>
  <c r="U23" i="8"/>
  <c r="U51" i="8" l="1"/>
  <c r="U32" i="8"/>
  <c r="U38" i="8"/>
  <c r="U41" i="8" s="1"/>
  <c r="U43" i="8" s="1"/>
  <c r="U52" i="8" l="1"/>
  <c r="U62" i="8" s="1"/>
  <c r="U53" i="8"/>
  <c r="U50" i="8"/>
  <c r="U65" i="8" l="1"/>
  <c r="U54" i="8"/>
  <c r="U44" i="8"/>
  <c r="CE14" i="20"/>
  <c r="AB14" i="20" s="1"/>
  <c r="F14" i="20" s="1"/>
  <c r="CE71" i="20"/>
  <c r="AB71" i="20" s="1"/>
  <c r="F71" i="20" s="1"/>
  <c r="CE108" i="20"/>
  <c r="AB108" i="20" s="1"/>
  <c r="F108" i="20" s="1"/>
  <c r="CE168" i="20"/>
  <c r="AB168" i="20" s="1"/>
  <c r="F168" i="20" s="1"/>
  <c r="CE111" i="20"/>
  <c r="AB111" i="20" s="1"/>
  <c r="F111" i="20" s="1"/>
  <c r="CE87" i="20"/>
  <c r="AB87" i="20" s="1"/>
  <c r="F87" i="20" s="1"/>
  <c r="CE146" i="20"/>
  <c r="AB146" i="20" s="1"/>
  <c r="F146" i="20" s="1"/>
  <c r="CE164" i="20"/>
  <c r="AB164" i="20" s="1"/>
  <c r="F164" i="20" s="1"/>
  <c r="CE135" i="20"/>
  <c r="AB135" i="20" s="1"/>
  <c r="F135" i="20" s="1"/>
  <c r="CE32" i="20"/>
  <c r="AB32" i="20" s="1"/>
  <c r="F32" i="20" s="1"/>
  <c r="CE154" i="20"/>
  <c r="AB154" i="20" s="1"/>
  <c r="F154" i="20" s="1"/>
  <c r="CE153" i="20"/>
  <c r="AB153" i="20" s="1"/>
  <c r="F153" i="20" s="1"/>
  <c r="CE31" i="20"/>
  <c r="AB31" i="20" s="1"/>
  <c r="F31" i="20" s="1"/>
  <c r="CE149" i="20"/>
  <c r="AB149" i="20" s="1"/>
  <c r="F149" i="20" s="1"/>
  <c r="CE159" i="20"/>
  <c r="AB159" i="20" s="1"/>
  <c r="F159" i="20" s="1"/>
  <c r="CE96" i="20"/>
  <c r="AB96" i="20" s="1"/>
  <c r="F96" i="20" s="1"/>
  <c r="CE39" i="20"/>
  <c r="AB39" i="20" s="1"/>
  <c r="F39" i="20" s="1"/>
  <c r="CE145" i="20"/>
  <c r="AB145" i="20" s="1"/>
  <c r="F145" i="20" s="1"/>
  <c r="CE225" i="20"/>
  <c r="AB225" i="20" s="1"/>
  <c r="F225" i="20" s="1"/>
  <c r="CE195" i="20"/>
  <c r="AB195" i="20" s="1"/>
  <c r="F195" i="20" s="1"/>
  <c r="CE85" i="20"/>
  <c r="AB85" i="20" s="1"/>
  <c r="F85" i="20" s="1"/>
  <c r="CE81" i="20"/>
  <c r="AB81" i="20" s="1"/>
  <c r="F81" i="20" s="1"/>
  <c r="CE158" i="20"/>
  <c r="AB158" i="20" s="1"/>
  <c r="F158" i="20" s="1"/>
  <c r="CE142" i="20"/>
  <c r="AB142" i="20" s="1"/>
  <c r="F142" i="20" s="1"/>
  <c r="CE69" i="20"/>
  <c r="AB69" i="20" s="1"/>
  <c r="F69" i="20" s="1"/>
  <c r="CE99" i="20"/>
  <c r="AB99" i="20" s="1"/>
  <c r="F99" i="20" s="1"/>
  <c r="CE223" i="20"/>
  <c r="AB223" i="20" s="1"/>
  <c r="F223" i="20" s="1"/>
  <c r="CE132" i="20"/>
  <c r="AB132" i="20" s="1"/>
  <c r="F132" i="20" s="1"/>
  <c r="CE83" i="20"/>
  <c r="AB83" i="20" s="1"/>
  <c r="F83" i="20" s="1"/>
  <c r="CE24" i="20"/>
  <c r="AB24" i="20" s="1"/>
  <c r="F24" i="20" s="1"/>
  <c r="CE213" i="20"/>
  <c r="AB213" i="20" s="1"/>
  <c r="F213" i="20" s="1"/>
  <c r="CE54" i="20"/>
  <c r="AB54" i="20" s="1"/>
  <c r="F54" i="20" s="1"/>
  <c r="CE155" i="20"/>
  <c r="AB155" i="20" s="1"/>
  <c r="F155" i="20" s="1"/>
  <c r="CE134" i="20"/>
  <c r="AB134" i="20" s="1"/>
  <c r="F134" i="20" s="1"/>
  <c r="CE94" i="20"/>
  <c r="AB94" i="20" s="1"/>
  <c r="F94" i="20" s="1"/>
  <c r="CE101" i="20"/>
  <c r="AB101" i="20" s="1"/>
  <c r="F101" i="20" s="1"/>
  <c r="CE152" i="20"/>
  <c r="AB152" i="20" s="1"/>
  <c r="F152" i="20" s="1"/>
  <c r="CE219" i="20"/>
  <c r="AB219" i="20" s="1"/>
  <c r="F219" i="20" s="1"/>
  <c r="CE188" i="20"/>
  <c r="AB188" i="20" s="1"/>
  <c r="F188" i="20" s="1"/>
  <c r="CE247" i="20"/>
  <c r="AB247" i="20" s="1"/>
  <c r="F247" i="20" s="1"/>
  <c r="CE138" i="20"/>
  <c r="AB138" i="20" s="1"/>
  <c r="F138" i="20" s="1"/>
  <c r="CE53" i="20"/>
  <c r="AB53" i="20" s="1"/>
  <c r="F53" i="20" s="1"/>
  <c r="CE97" i="20"/>
  <c r="AB97" i="20" s="1"/>
  <c r="F97" i="20" s="1"/>
  <c r="CE79" i="20"/>
  <c r="AB79" i="20" s="1"/>
  <c r="F79" i="20" s="1"/>
  <c r="CE233" i="20"/>
  <c r="AB233" i="20" s="1"/>
  <c r="F233" i="20" s="1"/>
  <c r="CE212" i="20"/>
  <c r="AB212" i="20" s="1"/>
  <c r="F212" i="20" s="1"/>
  <c r="CE166" i="20"/>
  <c r="AB166" i="20" s="1"/>
  <c r="F166" i="20" s="1"/>
  <c r="CE139" i="20"/>
  <c r="AB139" i="20" s="1"/>
  <c r="F139" i="20" s="1"/>
  <c r="CE29" i="20"/>
  <c r="AB29" i="20" s="1"/>
  <c r="F29" i="20" s="1"/>
  <c r="CE41" i="20"/>
  <c r="AB41" i="20" s="1"/>
  <c r="F41" i="20" s="1"/>
  <c r="CE163" i="20"/>
  <c r="AB163" i="20" s="1"/>
  <c r="F163" i="20" s="1"/>
  <c r="CE124" i="20"/>
  <c r="AB124" i="20" s="1"/>
  <c r="F124" i="20" s="1"/>
  <c r="CE112" i="20"/>
  <c r="AB112" i="20" s="1"/>
  <c r="F112" i="20" s="1"/>
  <c r="CE201" i="20"/>
  <c r="AB201" i="20" s="1"/>
  <c r="F201" i="20" s="1"/>
  <c r="CE126" i="20"/>
  <c r="AB126" i="20" s="1"/>
  <c r="F126" i="20" s="1"/>
  <c r="CE194" i="20"/>
  <c r="AB194" i="20" s="1"/>
  <c r="F194" i="20" s="1"/>
  <c r="CE178" i="20"/>
  <c r="AB178" i="20" s="1"/>
  <c r="F178" i="20" s="1"/>
  <c r="CE123" i="20"/>
  <c r="AB123" i="20" s="1"/>
  <c r="F123" i="20" s="1"/>
  <c r="CE28" i="20"/>
  <c r="AB28" i="20" s="1"/>
  <c r="F28" i="20" s="1"/>
  <c r="CE176" i="20"/>
  <c r="AB176" i="20" s="1"/>
  <c r="F176" i="20" s="1"/>
  <c r="CE90" i="20"/>
  <c r="AB90" i="20" s="1"/>
  <c r="F90" i="20" s="1"/>
  <c r="CE141" i="20"/>
  <c r="AB141" i="20" s="1"/>
  <c r="F141" i="20" s="1"/>
  <c r="CE12" i="20"/>
  <c r="AB12" i="20" s="1"/>
  <c r="F12" i="20" s="1"/>
  <c r="CE114" i="20"/>
  <c r="AB114" i="20" s="1"/>
  <c r="F114" i="20" s="1"/>
  <c r="CE150" i="20"/>
  <c r="AB150" i="20" s="1"/>
  <c r="F150" i="20" s="1"/>
  <c r="CE64" i="20"/>
  <c r="AB64" i="20" s="1"/>
  <c r="F64" i="20" s="1"/>
  <c r="CE107" i="20"/>
  <c r="AB107" i="20" s="1"/>
  <c r="F107" i="20" s="1"/>
  <c r="CE74" i="20"/>
  <c r="AB74" i="20" s="1"/>
  <c r="F74" i="20" s="1"/>
  <c r="CE242" i="20"/>
  <c r="AB242" i="20" s="1"/>
  <c r="F242" i="20" s="1"/>
  <c r="CE128" i="20"/>
  <c r="AB128" i="20" s="1"/>
  <c r="F128" i="20" s="1"/>
  <c r="CE246" i="20"/>
  <c r="AB246" i="20" s="1"/>
  <c r="F246" i="20" s="1"/>
  <c r="CE120" i="20"/>
  <c r="AB120" i="20" s="1"/>
  <c r="F120" i="20" s="1"/>
  <c r="CE206" i="20"/>
  <c r="AB206" i="20" s="1"/>
  <c r="F206" i="20" s="1"/>
  <c r="CE86" i="20"/>
  <c r="AB86" i="20" s="1"/>
  <c r="F86" i="20" s="1"/>
  <c r="CE227" i="20"/>
  <c r="AB227" i="20" s="1"/>
  <c r="F227" i="20" s="1"/>
  <c r="CE100" i="20"/>
  <c r="AB100" i="20" s="1"/>
  <c r="F100" i="20" s="1"/>
  <c r="CE76" i="20"/>
  <c r="AB76" i="20" s="1"/>
  <c r="F76" i="20" s="1"/>
  <c r="CE174" i="20"/>
  <c r="AB174" i="20" s="1"/>
  <c r="F174" i="20" s="1"/>
  <c r="CE129" i="20"/>
  <c r="AB129" i="20" s="1"/>
  <c r="F129" i="20" s="1"/>
  <c r="CE185" i="20"/>
  <c r="AB185" i="20" s="1"/>
  <c r="F185" i="20" s="1"/>
  <c r="CE23" i="20"/>
  <c r="AB23" i="20" s="1"/>
  <c r="F23" i="20" s="1"/>
  <c r="CE197" i="20"/>
  <c r="AB197" i="20" s="1"/>
  <c r="F197" i="20" s="1"/>
  <c r="CE42" i="20"/>
  <c r="AB42" i="20" s="1"/>
  <c r="F42" i="20" s="1"/>
  <c r="CE198" i="20"/>
  <c r="AB198" i="20" s="1"/>
  <c r="F198" i="20" s="1"/>
  <c r="CE37" i="20"/>
  <c r="AB37" i="20" s="1"/>
  <c r="F37" i="20" s="1"/>
  <c r="CE38" i="20"/>
  <c r="AB38" i="20" s="1"/>
  <c r="F38" i="20" s="1"/>
  <c r="CE65" i="20"/>
  <c r="AB65" i="20" s="1"/>
  <c r="F65" i="20" s="1"/>
  <c r="CE169" i="20"/>
  <c r="AB169" i="20" s="1"/>
  <c r="F169" i="20" s="1"/>
  <c r="CE46" i="20"/>
  <c r="AB46" i="20" s="1"/>
  <c r="F46" i="20" s="1"/>
  <c r="CE102" i="20"/>
  <c r="AB102" i="20" s="1"/>
  <c r="F102" i="20" s="1"/>
  <c r="CE156" i="20"/>
  <c r="AB156" i="20" s="1"/>
  <c r="F156" i="20" s="1"/>
  <c r="CE122" i="20"/>
  <c r="AB122" i="20" s="1"/>
  <c r="F122" i="20" s="1"/>
  <c r="U58" i="8"/>
  <c r="CE237" i="20"/>
  <c r="AB237" i="20" s="1"/>
  <c r="F237" i="20" s="1"/>
  <c r="CE147" i="20"/>
  <c r="AB147" i="20" s="1"/>
  <c r="F147" i="20" s="1"/>
  <c r="CE15" i="20"/>
  <c r="AB15" i="20" s="1"/>
  <c r="F15" i="20" s="1"/>
  <c r="CE144" i="20"/>
  <c r="AB144" i="20" s="1"/>
  <c r="F144" i="20" s="1"/>
  <c r="CE121" i="20"/>
  <c r="AB121" i="20" s="1"/>
  <c r="F121" i="20" s="1"/>
  <c r="CE239" i="20"/>
  <c r="AB239" i="20" s="1"/>
  <c r="F239" i="20" s="1"/>
  <c r="CE20" i="20"/>
  <c r="AB20" i="20" s="1"/>
  <c r="F20" i="20" s="1"/>
  <c r="CE75" i="20"/>
  <c r="AB75" i="20" s="1"/>
  <c r="F75" i="20" s="1"/>
  <c r="CE55" i="20"/>
  <c r="AB55" i="20" s="1"/>
  <c r="F55" i="20" s="1"/>
  <c r="CE222" i="20"/>
  <c r="AB222" i="20" s="1"/>
  <c r="F222" i="20" s="1"/>
  <c r="CE60" i="20"/>
  <c r="AB60" i="20" s="1"/>
  <c r="F60" i="20" s="1"/>
  <c r="CE50" i="20"/>
  <c r="AB50" i="20" s="1"/>
  <c r="F50" i="20" s="1"/>
  <c r="CE207" i="20"/>
  <c r="AB207" i="20" s="1"/>
  <c r="F207" i="20" s="1"/>
  <c r="CE84" i="20"/>
  <c r="AB84" i="20" s="1"/>
  <c r="F84" i="20" s="1"/>
  <c r="CE217" i="20"/>
  <c r="AB217" i="20" s="1"/>
  <c r="F217" i="20" s="1"/>
  <c r="CE205" i="20"/>
  <c r="AB205" i="20" s="1"/>
  <c r="F205" i="20" s="1"/>
  <c r="CE160" i="20"/>
  <c r="AB160" i="20" s="1"/>
  <c r="F160" i="20" s="1"/>
  <c r="CE92" i="20"/>
  <c r="AB92" i="20" s="1"/>
  <c r="F92" i="20" s="1"/>
  <c r="CE98" i="20"/>
  <c r="AB98" i="20" s="1"/>
  <c r="F98" i="20" s="1"/>
  <c r="CE148" i="20"/>
  <c r="AB148" i="20" s="1"/>
  <c r="F148" i="20" s="1"/>
  <c r="CE204" i="20"/>
  <c r="AB204" i="20" s="1"/>
  <c r="F204" i="20" s="1"/>
  <c r="CE130" i="20"/>
  <c r="AB130" i="20" s="1"/>
  <c r="F130" i="20" s="1"/>
  <c r="CE80" i="20"/>
  <c r="AB80" i="20" s="1"/>
  <c r="F80" i="20" s="1"/>
  <c r="CE200" i="20"/>
  <c r="AB200" i="20" s="1"/>
  <c r="F200" i="20" s="1"/>
  <c r="CE105" i="20"/>
  <c r="AB105" i="20" s="1"/>
  <c r="F105" i="20" s="1"/>
  <c r="CE63" i="20"/>
  <c r="AB63" i="20" s="1"/>
  <c r="F63" i="20" s="1"/>
  <c r="CE13" i="20"/>
  <c r="AB13" i="20" s="1"/>
  <c r="F13" i="20" s="1"/>
  <c r="CE116" i="20"/>
  <c r="AB116" i="20" s="1"/>
  <c r="F116" i="20" s="1"/>
  <c r="CE16" i="20"/>
  <c r="AB16" i="20" s="1"/>
  <c r="F16" i="20" s="1"/>
  <c r="CE234" i="20"/>
  <c r="AB234" i="20" s="1"/>
  <c r="F234" i="20" s="1"/>
  <c r="CE58" i="20"/>
  <c r="AB58" i="20" s="1"/>
  <c r="F58" i="20" s="1"/>
  <c r="CE22" i="20"/>
  <c r="AB22" i="20" s="1"/>
  <c r="F22" i="20" s="1"/>
  <c r="CE21" i="20"/>
  <c r="AB21" i="20" s="1"/>
  <c r="F21" i="20" s="1"/>
  <c r="CE118" i="20"/>
  <c r="AB118" i="20" s="1"/>
  <c r="F118" i="20" s="1"/>
  <c r="CE56" i="20"/>
  <c r="AB56" i="20" s="1"/>
  <c r="F56" i="20" s="1"/>
  <c r="CE173" i="20"/>
  <c r="AB173" i="20" s="1"/>
  <c r="F173" i="20" s="1"/>
  <c r="CE167" i="20"/>
  <c r="AB167" i="20" s="1"/>
  <c r="F167" i="20" s="1"/>
  <c r="CE251" i="20"/>
  <c r="AB251" i="20" s="1"/>
  <c r="F251" i="20" s="1"/>
  <c r="CE224" i="20"/>
  <c r="AB224" i="20" s="1"/>
  <c r="F224" i="20" s="1"/>
  <c r="CE140" i="20"/>
  <c r="AB140" i="20" s="1"/>
  <c r="F140" i="20" s="1"/>
  <c r="CE18" i="20"/>
  <c r="AB18" i="20" s="1"/>
  <c r="F18" i="20" s="1"/>
  <c r="CE89" i="20"/>
  <c r="AB89" i="20" s="1"/>
  <c r="F89" i="20" s="1"/>
  <c r="CE218" i="20"/>
  <c r="AB218" i="20" s="1"/>
  <c r="F218" i="20" s="1"/>
  <c r="CE161" i="20"/>
  <c r="AB161" i="20" s="1"/>
  <c r="F161" i="20" s="1"/>
  <c r="CE48" i="20"/>
  <c r="AB48" i="20" s="1"/>
  <c r="F48" i="20" s="1"/>
  <c r="CE136" i="20"/>
  <c r="AB136" i="20" s="1"/>
  <c r="F136" i="20" s="1"/>
  <c r="CE88" i="20"/>
  <c r="AB88" i="20" s="1"/>
  <c r="F88" i="20" s="1"/>
  <c r="CE110" i="20"/>
  <c r="AB110" i="20" s="1"/>
  <c r="F110" i="20" s="1"/>
  <c r="CE133" i="20"/>
  <c r="AB133" i="20" s="1"/>
  <c r="F133" i="20" s="1"/>
  <c r="CE235" i="20"/>
  <c r="AB235" i="20" s="1"/>
  <c r="F235" i="20" s="1"/>
  <c r="CE143" i="20"/>
  <c r="AB143" i="20" s="1"/>
  <c r="F143" i="20" s="1"/>
  <c r="CE51" i="20"/>
  <c r="AB51" i="20" s="1"/>
  <c r="F51" i="20" s="1"/>
  <c r="CE210" i="20"/>
  <c r="AB210" i="20" s="1"/>
  <c r="F210" i="20" s="1"/>
  <c r="CE35" i="20"/>
  <c r="AB35" i="20" s="1"/>
  <c r="F35" i="20" s="1"/>
  <c r="CE93" i="20"/>
  <c r="AB93" i="20" s="1"/>
  <c r="F93" i="20" s="1"/>
  <c r="CE250" i="20"/>
  <c r="AB250" i="20" s="1"/>
  <c r="F250" i="20" s="1"/>
  <c r="CE44" i="20"/>
  <c r="AB44" i="20" s="1"/>
  <c r="F44" i="20" s="1"/>
  <c r="CE157" i="20"/>
  <c r="AB157" i="20" s="1"/>
  <c r="F157" i="20" s="1"/>
  <c r="CE183" i="20"/>
  <c r="AB183" i="20" s="1"/>
  <c r="F183" i="20" s="1"/>
  <c r="CE170" i="20"/>
  <c r="AB170" i="20" s="1"/>
  <c r="F170" i="20" s="1"/>
  <c r="CE228" i="20"/>
  <c r="AB228" i="20" s="1"/>
  <c r="F228" i="20" s="1"/>
  <c r="CE49" i="20"/>
  <c r="AB49" i="20" s="1"/>
  <c r="F49" i="20" s="1"/>
  <c r="CE19" i="20"/>
  <c r="AB19" i="20" s="1"/>
  <c r="F19" i="20" s="1"/>
  <c r="CE68" i="20"/>
  <c r="AB68" i="20" s="1"/>
  <c r="F68" i="20" s="1"/>
  <c r="CE62" i="20"/>
  <c r="AB62" i="20" s="1"/>
  <c r="F62" i="20" s="1"/>
  <c r="CE229" i="20"/>
  <c r="AB229" i="20" s="1"/>
  <c r="F229" i="20" s="1"/>
  <c r="CE240" i="20"/>
  <c r="AB240" i="20" s="1"/>
  <c r="F240" i="20" s="1"/>
  <c r="CE40" i="20"/>
  <c r="AB40" i="20" s="1"/>
  <c r="F40" i="20" s="1"/>
  <c r="CE70" i="20"/>
  <c r="AB70" i="20" s="1"/>
  <c r="F70" i="20" s="1"/>
  <c r="CE73" i="20"/>
  <c r="AB73" i="20" s="1"/>
  <c r="F73" i="20" s="1"/>
  <c r="CE220" i="20"/>
  <c r="AB220" i="20" s="1"/>
  <c r="F220" i="20" s="1"/>
  <c r="CE77" i="20"/>
  <c r="AB77" i="20" s="1"/>
  <c r="F77" i="20" s="1"/>
  <c r="CE66" i="20"/>
  <c r="AB66" i="20" s="1"/>
  <c r="F66" i="20" s="1"/>
  <c r="CE162" i="20"/>
  <c r="AB162" i="20" s="1"/>
  <c r="F162" i="20" s="1"/>
  <c r="CE209" i="20"/>
  <c r="AB209" i="20" s="1"/>
  <c r="F209" i="20" s="1"/>
  <c r="CE125" i="20"/>
  <c r="AB125" i="20" s="1"/>
  <c r="F125" i="20" s="1"/>
  <c r="CE193" i="20"/>
  <c r="AB193" i="20" s="1"/>
  <c r="F193" i="20" s="1"/>
  <c r="CE231" i="20"/>
  <c r="AB231" i="20" s="1"/>
  <c r="F231" i="20" s="1"/>
  <c r="CE82" i="20"/>
  <c r="AB82" i="20" s="1"/>
  <c r="F82" i="20" s="1"/>
  <c r="CE243" i="20"/>
  <c r="AB243" i="20" s="1"/>
  <c r="F243" i="20" s="1"/>
  <c r="CE186" i="20"/>
  <c r="AB186" i="20" s="1"/>
  <c r="F186" i="20" s="1"/>
  <c r="CE182" i="20"/>
  <c r="AB182" i="20" s="1"/>
  <c r="F182" i="20" s="1"/>
  <c r="CE67" i="20"/>
  <c r="AB67" i="20" s="1"/>
  <c r="F67" i="20" s="1"/>
  <c r="CE34" i="20"/>
  <c r="AB34" i="20" s="1"/>
  <c r="F34" i="20" s="1"/>
  <c r="CE106" i="20"/>
  <c r="AB106" i="20" s="1"/>
  <c r="F106" i="20" s="1"/>
  <c r="CE137" i="20"/>
  <c r="AB137" i="20" s="1"/>
  <c r="F137" i="20" s="1"/>
  <c r="CE36" i="20"/>
  <c r="AB36" i="20" s="1"/>
  <c r="F36" i="20" s="1"/>
  <c r="CE165" i="20"/>
  <c r="AB165" i="20" s="1"/>
  <c r="F165" i="20" s="1"/>
  <c r="CE215" i="20"/>
  <c r="AB215" i="20" s="1"/>
  <c r="F215" i="20" s="1"/>
  <c r="CE171" i="20"/>
  <c r="AB171" i="20" s="1"/>
  <c r="F171" i="20" s="1"/>
  <c r="CE214" i="20"/>
  <c r="AB214" i="20" s="1"/>
  <c r="F214" i="20" s="1"/>
  <c r="CE78" i="20"/>
  <c r="AB78" i="20" s="1"/>
  <c r="F78" i="20" s="1"/>
  <c r="CE191" i="20"/>
  <c r="AB191" i="20" s="1"/>
  <c r="F191" i="20" s="1"/>
  <c r="CE221" i="20"/>
  <c r="AB221" i="20" s="1"/>
  <c r="F221" i="20" s="1"/>
  <c r="CE179" i="20"/>
  <c r="AB179" i="20" s="1"/>
  <c r="F179" i="20" s="1"/>
  <c r="CE175" i="20"/>
  <c r="AB175" i="20" s="1"/>
  <c r="F175" i="20" s="1"/>
  <c r="CE26" i="20"/>
  <c r="AB26" i="20" s="1"/>
  <c r="F26" i="20" s="1"/>
  <c r="CE115" i="20"/>
  <c r="AB115" i="20" s="1"/>
  <c r="F115" i="20" s="1"/>
  <c r="CE59" i="20"/>
  <c r="AB59" i="20" s="1"/>
  <c r="F59" i="20" s="1"/>
  <c r="CE241" i="20"/>
  <c r="AB241" i="20" s="1"/>
  <c r="F241" i="20" s="1"/>
  <c r="CE52" i="20"/>
  <c r="AB52" i="20" s="1"/>
  <c r="F52" i="20" s="1"/>
  <c r="CE232" i="20"/>
  <c r="AB232" i="20" s="1"/>
  <c r="F232" i="20" s="1"/>
  <c r="CE244" i="20"/>
  <c r="AB244" i="20" s="1"/>
  <c r="F244" i="20" s="1"/>
  <c r="CE61" i="20"/>
  <c r="AB61" i="20" s="1"/>
  <c r="F61" i="20" s="1"/>
  <c r="CE187" i="20"/>
  <c r="AB187" i="20" s="1"/>
  <c r="F187" i="20" s="1"/>
  <c r="CE208" i="20"/>
  <c r="AB208" i="20" s="1"/>
  <c r="F208" i="20" s="1"/>
  <c r="CE33" i="20"/>
  <c r="AB33" i="20" s="1"/>
  <c r="F33" i="20" s="1"/>
  <c r="CE91" i="20"/>
  <c r="AB91" i="20" s="1"/>
  <c r="F91" i="20" s="1"/>
  <c r="CE184" i="20"/>
  <c r="AB184" i="20" s="1"/>
  <c r="F184" i="20" s="1"/>
  <c r="CE192" i="20"/>
  <c r="AB192" i="20" s="1"/>
  <c r="F192" i="20" s="1"/>
  <c r="CE190" i="20"/>
  <c r="AB190" i="20" s="1"/>
  <c r="F190" i="20" s="1"/>
  <c r="CE119" i="20"/>
  <c r="AB119" i="20" s="1"/>
  <c r="F119" i="20" s="1"/>
  <c r="CE189" i="20"/>
  <c r="AB189" i="20" s="1"/>
  <c r="F189" i="20" s="1"/>
  <c r="CE151" i="20"/>
  <c r="AB151" i="20" s="1"/>
  <c r="F151" i="20" s="1"/>
  <c r="CE25" i="20"/>
  <c r="AB25" i="20" s="1"/>
  <c r="F25" i="20" s="1"/>
  <c r="CE30" i="20"/>
  <c r="AB30" i="20" s="1"/>
  <c r="F30" i="20" s="1"/>
  <c r="CE216" i="20"/>
  <c r="AB216" i="20" s="1"/>
  <c r="F216" i="20" s="1"/>
  <c r="CE11" i="20"/>
  <c r="AB11" i="20" s="1"/>
  <c r="F11" i="20" s="1"/>
  <c r="CE43" i="20"/>
  <c r="AB43" i="20" s="1"/>
  <c r="F43" i="20" s="1"/>
  <c r="CE226" i="20"/>
  <c r="AB226" i="20" s="1"/>
  <c r="F226" i="20" s="1"/>
  <c r="CE72" i="20"/>
  <c r="AB72" i="20" s="1"/>
  <c r="F72" i="20" s="1"/>
  <c r="CE203" i="20"/>
  <c r="AB203" i="20" s="1"/>
  <c r="F203" i="20" s="1"/>
  <c r="CE177" i="20"/>
  <c r="AB177" i="20" s="1"/>
  <c r="F177" i="20" s="1"/>
  <c r="CE248" i="20"/>
  <c r="AB248" i="20" s="1"/>
  <c r="F248" i="20" s="1"/>
  <c r="CE199" i="20"/>
  <c r="AB199" i="20" s="1"/>
  <c r="F199" i="20" s="1"/>
  <c r="CE47" i="20"/>
  <c r="AB47" i="20" s="1"/>
  <c r="F47" i="20" s="1"/>
  <c r="CE211" i="20"/>
  <c r="AB211" i="20" s="1"/>
  <c r="F211" i="20" s="1"/>
  <c r="CE57" i="20"/>
  <c r="AB57" i="20" s="1"/>
  <c r="F57" i="20" s="1"/>
  <c r="CE109" i="20"/>
  <c r="AB109" i="20" s="1"/>
  <c r="F109" i="20" s="1"/>
  <c r="CE103" i="20"/>
  <c r="AB103" i="20" s="1"/>
  <c r="F103" i="20" s="1"/>
  <c r="CE196" i="20"/>
  <c r="AB196" i="20" s="1"/>
  <c r="F196" i="20" s="1"/>
  <c r="CE17" i="20"/>
  <c r="AB17" i="20" s="1"/>
  <c r="F17" i="20" s="1"/>
  <c r="CE238" i="20"/>
  <c r="AB238" i="20" s="1"/>
  <c r="F238" i="20" s="1"/>
  <c r="CE230" i="20"/>
  <c r="AB230" i="20" s="1"/>
  <c r="F230" i="20" s="1"/>
  <c r="CE45" i="20"/>
  <c r="AB45" i="20" s="1"/>
  <c r="F45" i="20" s="1"/>
  <c r="CE113" i="20"/>
  <c r="AB113" i="20" s="1"/>
  <c r="F113" i="20" s="1"/>
  <c r="CE27" i="20"/>
  <c r="AB27" i="20" s="1"/>
  <c r="F27" i="20" s="1"/>
  <c r="CE117" i="20"/>
  <c r="AB117" i="20" s="1"/>
  <c r="F117" i="20" s="1"/>
  <c r="CE172" i="20"/>
  <c r="AB172" i="20" s="1"/>
  <c r="F172" i="20" s="1"/>
  <c r="CE249" i="20"/>
  <c r="AB249" i="20" s="1"/>
  <c r="F249" i="20" s="1"/>
  <c r="CE181" i="20"/>
  <c r="AB181" i="20" s="1"/>
  <c r="F181" i="20" s="1"/>
  <c r="CE180" i="20"/>
  <c r="AB180" i="20" s="1"/>
  <c r="F180" i="20" s="1"/>
  <c r="CE236" i="20"/>
  <c r="AB236" i="20" s="1"/>
  <c r="F236" i="20" s="1"/>
  <c r="CE245" i="20"/>
  <c r="AB245" i="20" s="1"/>
  <c r="F245" i="20" s="1"/>
  <c r="CE127" i="20"/>
  <c r="AB127" i="20" s="1"/>
  <c r="F127" i="20" s="1"/>
  <c r="CE104" i="20"/>
  <c r="AB104" i="20" s="1"/>
  <c r="F104" i="20" s="1"/>
  <c r="CE131" i="20"/>
  <c r="AB131" i="20" s="1"/>
  <c r="F131" i="20" s="1"/>
  <c r="CE95" i="20"/>
  <c r="AB95" i="20" s="1"/>
  <c r="F95" i="20" s="1"/>
  <c r="CE202" i="20"/>
  <c r="AB202" i="20" s="1"/>
  <c r="F202" i="20" s="1"/>
  <c r="V35" i="4" l="1"/>
  <c r="V34" i="4" s="1"/>
  <c r="V56" i="8" l="1"/>
  <c r="V55" i="8" s="1"/>
  <c r="AN83" i="20"/>
  <c r="AN95" i="20"/>
  <c r="AN103" i="20"/>
  <c r="AN86" i="20"/>
  <c r="AN46" i="20"/>
  <c r="AN219" i="20"/>
  <c r="AN141" i="20"/>
  <c r="AN77" i="20"/>
  <c r="AN56" i="20"/>
  <c r="AN216" i="20"/>
  <c r="AN151" i="20"/>
  <c r="AN32" i="20"/>
  <c r="AN59" i="20"/>
  <c r="AN205" i="20"/>
  <c r="AN235" i="20"/>
  <c r="AN179" i="20"/>
  <c r="AN206" i="20"/>
  <c r="AN19" i="20"/>
  <c r="AN212" i="20"/>
  <c r="AN162" i="20"/>
  <c r="AN196" i="20"/>
  <c r="AN128" i="20"/>
  <c r="AN248" i="20"/>
  <c r="AN160" i="20"/>
  <c r="AN105" i="20"/>
  <c r="AN124" i="20"/>
  <c r="AN247" i="20"/>
  <c r="AN13" i="20"/>
  <c r="AN190" i="20"/>
  <c r="AN110" i="20"/>
  <c r="AN242" i="20"/>
  <c r="AN195" i="20"/>
  <c r="AN102" i="20"/>
  <c r="AN18" i="20"/>
  <c r="AN245" i="20"/>
  <c r="AN225" i="20"/>
  <c r="AN187" i="20"/>
  <c r="AN121" i="20"/>
  <c r="AN246" i="20"/>
  <c r="AN186" i="20"/>
  <c r="AN158" i="20"/>
  <c r="AN129" i="20"/>
  <c r="AN26" i="20"/>
  <c r="AN243" i="20"/>
  <c r="AN201" i="20"/>
  <c r="AN199" i="20"/>
  <c r="AN92" i="20"/>
  <c r="AN215" i="20"/>
  <c r="AN55" i="20"/>
  <c r="AN54" i="20"/>
  <c r="AN185" i="20"/>
  <c r="AN233" i="20"/>
  <c r="AN107" i="20"/>
  <c r="AN145" i="20"/>
  <c r="AN241" i="20"/>
  <c r="AN149" i="20"/>
  <c r="AN161" i="20"/>
  <c r="AN137" i="20"/>
  <c r="AN192" i="20"/>
  <c r="AN23" i="20"/>
  <c r="AN50" i="20"/>
  <c r="AN208" i="20"/>
  <c r="AN207" i="20"/>
  <c r="AN146" i="20"/>
  <c r="AN123" i="20"/>
  <c r="AN153" i="20"/>
  <c r="AN122" i="20"/>
  <c r="AN109" i="20"/>
  <c r="V42" i="4"/>
  <c r="V76" i="4" s="1"/>
  <c r="AN150" i="20"/>
  <c r="AN58" i="20"/>
  <c r="AN240" i="20"/>
  <c r="AN173" i="20"/>
  <c r="AN108" i="20"/>
  <c r="AN218" i="20"/>
  <c r="AN159" i="20"/>
  <c r="AN224" i="20"/>
  <c r="V36" i="4"/>
  <c r="V73" i="4" s="1"/>
  <c r="AN163" i="20"/>
  <c r="AN183" i="20"/>
  <c r="AN80" i="20"/>
  <c r="AN82" i="20"/>
  <c r="AN135" i="20"/>
  <c r="AN191" i="20"/>
  <c r="AN223" i="20"/>
  <c r="AN184" i="20"/>
  <c r="AN220" i="20"/>
  <c r="AN45" i="20"/>
  <c r="AN81" i="20"/>
  <c r="AN69" i="20"/>
  <c r="AN91" i="20"/>
  <c r="AN200" i="20"/>
  <c r="AN203" i="20"/>
  <c r="AN181" i="20"/>
  <c r="AN17" i="20"/>
  <c r="AN142" i="20"/>
  <c r="AN96" i="20"/>
  <c r="AN211" i="20"/>
  <c r="AN66" i="20"/>
  <c r="AN237" i="20"/>
  <c r="AN11" i="20"/>
  <c r="AN112" i="20"/>
  <c r="AN229" i="20"/>
  <c r="AN36" i="20"/>
  <c r="AN97" i="20"/>
  <c r="AN238" i="20"/>
  <c r="AN144" i="20"/>
  <c r="AN70" i="20"/>
  <c r="AN72" i="20"/>
  <c r="AN239" i="20"/>
  <c r="AN143" i="20"/>
  <c r="AN120" i="20"/>
  <c r="AN197" i="20"/>
  <c r="AN138" i="20"/>
  <c r="AN78" i="20"/>
  <c r="AN172" i="20"/>
  <c r="AN100" i="20"/>
  <c r="AN176" i="20"/>
  <c r="AN52" i="20"/>
  <c r="AN168" i="20"/>
  <c r="AN49" i="20"/>
  <c r="AN147" i="20"/>
  <c r="AN189" i="20"/>
  <c r="AN106" i="20"/>
  <c r="AN130" i="20"/>
  <c r="AN14" i="20"/>
  <c r="AN251" i="20"/>
  <c r="AN104" i="20"/>
  <c r="AN101" i="20"/>
  <c r="AN167" i="20"/>
  <c r="AN117" i="20"/>
  <c r="AN12" i="20"/>
  <c r="AN210" i="20"/>
  <c r="AN180" i="20"/>
  <c r="AN136" i="20"/>
  <c r="AN156" i="20"/>
  <c r="AN29" i="20"/>
  <c r="AN177" i="20"/>
  <c r="AN209" i="20"/>
  <c r="AN234" i="20"/>
  <c r="AN47" i="20"/>
  <c r="AN60" i="20"/>
  <c r="AN228" i="20"/>
  <c r="AN250" i="20"/>
  <c r="AN61" i="20"/>
  <c r="AN53" i="20"/>
  <c r="AN140" i="20"/>
  <c r="AN51" i="20"/>
  <c r="AN43" i="20"/>
  <c r="AN48" i="20"/>
  <c r="AN166" i="20"/>
  <c r="AN22" i="20"/>
  <c r="AN30" i="20"/>
  <c r="AN74" i="20"/>
  <c r="AN94" i="20"/>
  <c r="AN114" i="20"/>
  <c r="AN15" i="20"/>
  <c r="AN62" i="20"/>
  <c r="AN76" i="20"/>
  <c r="AN193" i="20"/>
  <c r="AN198" i="20"/>
  <c r="AN232" i="20"/>
  <c r="AN164" i="20"/>
  <c r="AN39" i="20"/>
  <c r="AN132" i="20"/>
  <c r="AN131" i="20"/>
  <c r="V44" i="4"/>
  <c r="AN65" i="20"/>
  <c r="AN68" i="20"/>
  <c r="AN202" i="20"/>
  <c r="AN67" i="20"/>
  <c r="AN227" i="20"/>
  <c r="AN155" i="20"/>
  <c r="AN182" i="20"/>
  <c r="AN188" i="20"/>
  <c r="AN174" i="20"/>
  <c r="AN213" i="20"/>
  <c r="AN125" i="20"/>
  <c r="AN249" i="20"/>
  <c r="AN139" i="20"/>
  <c r="AN20" i="20"/>
  <c r="AN113" i="20"/>
  <c r="AN171" i="20"/>
  <c r="AN115" i="20"/>
  <c r="AN118" i="20"/>
  <c r="AN154" i="20"/>
  <c r="AN134" i="20"/>
  <c r="AN214" i="20"/>
  <c r="AN40" i="20"/>
  <c r="AN64" i="20"/>
  <c r="AN194" i="20"/>
  <c r="AN57" i="20"/>
  <c r="AN226" i="20"/>
  <c r="AN230" i="20"/>
  <c r="V40" i="4"/>
  <c r="V75" i="4" s="1"/>
  <c r="AN42" i="20"/>
  <c r="AN231" i="20"/>
  <c r="AN16" i="20"/>
  <c r="AN44" i="20"/>
  <c r="AN127" i="20"/>
  <c r="AN204" i="20"/>
  <c r="AN90" i="20"/>
  <c r="AN73" i="20"/>
  <c r="AN116" i="20"/>
  <c r="AN25" i="20"/>
  <c r="AN148" i="20"/>
  <c r="AN84" i="20"/>
  <c r="AN119" i="20"/>
  <c r="AN89" i="20"/>
  <c r="AN24" i="20"/>
  <c r="AN99" i="20"/>
  <c r="AN170" i="20"/>
  <c r="AN37" i="20"/>
  <c r="AN169" i="20"/>
  <c r="AN222" i="20"/>
  <c r="AN244" i="20"/>
  <c r="AN33" i="20"/>
  <c r="AN34" i="20"/>
  <c r="AN85" i="20"/>
  <c r="AN157" i="20"/>
  <c r="AN111" i="20"/>
  <c r="AN71" i="20"/>
  <c r="AN165" i="20"/>
  <c r="AN98" i="20"/>
  <c r="AN133" i="20"/>
  <c r="AN87" i="20"/>
  <c r="AN41" i="20"/>
  <c r="AN221" i="20"/>
  <c r="AN28" i="20"/>
  <c r="AN35" i="20"/>
  <c r="AN236" i="20"/>
  <c r="AN79" i="20"/>
  <c r="AN175" i="20"/>
  <c r="AN21" i="20"/>
  <c r="AN93" i="20"/>
  <c r="AN88" i="20"/>
  <c r="AN75" i="20"/>
  <c r="AN31" i="20"/>
  <c r="AN152" i="20"/>
  <c r="AN38" i="20"/>
  <c r="AN63" i="20"/>
  <c r="AN126" i="20"/>
  <c r="AN27" i="20"/>
  <c r="V38" i="4"/>
  <c r="AN217" i="20"/>
  <c r="AN178" i="20"/>
  <c r="CQ236" i="20" l="1"/>
  <c r="AY236" i="20"/>
  <c r="BJ236" i="20" s="1"/>
  <c r="BU236" i="20" s="1"/>
  <c r="V58" i="4"/>
  <c r="V85" i="4" s="1"/>
  <c r="V60" i="4"/>
  <c r="V86" i="4" s="1"/>
  <c r="V48" i="4"/>
  <c r="V80" i="4" s="1"/>
  <c r="V64" i="4"/>
  <c r="V88" i="4" s="1"/>
  <c r="V50" i="4"/>
  <c r="V81" i="4" s="1"/>
  <c r="V54" i="4"/>
  <c r="V83" i="4" s="1"/>
  <c r="V46" i="4"/>
  <c r="V79" i="4" s="1"/>
  <c r="V62" i="4"/>
  <c r="V87" i="4" s="1"/>
  <c r="V52" i="4"/>
  <c r="V82" i="4" s="1"/>
  <c r="V45" i="4"/>
  <c r="V56" i="4"/>
  <c r="V84" i="4" s="1"/>
  <c r="AY52" i="20"/>
  <c r="BJ52" i="20" s="1"/>
  <c r="BU52" i="20" s="1"/>
  <c r="CQ52" i="20"/>
  <c r="AY241" i="20"/>
  <c r="BJ241" i="20" s="1"/>
  <c r="BU241" i="20" s="1"/>
  <c r="CQ241" i="20"/>
  <c r="AY178" i="20"/>
  <c r="BJ178" i="20" s="1"/>
  <c r="BU178" i="20" s="1"/>
  <c r="CQ178" i="20"/>
  <c r="AY71" i="20"/>
  <c r="BJ71" i="20" s="1"/>
  <c r="BU71" i="20" s="1"/>
  <c r="CQ71" i="20"/>
  <c r="CQ169" i="20"/>
  <c r="AY169" i="20"/>
  <c r="BJ169" i="20" s="1"/>
  <c r="BU169" i="20" s="1"/>
  <c r="AY148" i="20"/>
  <c r="BJ148" i="20" s="1"/>
  <c r="BU148" i="20" s="1"/>
  <c r="CQ148" i="20"/>
  <c r="CQ16" i="20"/>
  <c r="AY16" i="20"/>
  <c r="BJ16" i="20" s="1"/>
  <c r="BU16" i="20" s="1"/>
  <c r="AY64" i="20"/>
  <c r="BJ64" i="20" s="1"/>
  <c r="BU64" i="20" s="1"/>
  <c r="CQ64" i="20"/>
  <c r="AY113" i="20"/>
  <c r="BJ113" i="20" s="1"/>
  <c r="BU113" i="20" s="1"/>
  <c r="CQ113" i="20"/>
  <c r="AY182" i="20"/>
  <c r="BJ182" i="20" s="1"/>
  <c r="BU182" i="20" s="1"/>
  <c r="CQ182" i="20"/>
  <c r="AY131" i="20"/>
  <c r="BJ131" i="20" s="1"/>
  <c r="BU131" i="20" s="1"/>
  <c r="CQ131" i="20"/>
  <c r="CQ62" i="20"/>
  <c r="AY62" i="20"/>
  <c r="BJ62" i="20" s="1"/>
  <c r="BU62" i="20" s="1"/>
  <c r="AY48" i="20"/>
  <c r="BJ48" i="20" s="1"/>
  <c r="BU48" i="20" s="1"/>
  <c r="CQ48" i="20"/>
  <c r="AY60" i="20"/>
  <c r="BJ60" i="20" s="1"/>
  <c r="BU60" i="20" s="1"/>
  <c r="CQ60" i="20"/>
  <c r="AY180" i="20"/>
  <c r="BJ180" i="20" s="1"/>
  <c r="BU180" i="20" s="1"/>
  <c r="CQ180" i="20"/>
  <c r="CQ14" i="20"/>
  <c r="AY14" i="20"/>
  <c r="BJ14" i="20" s="1"/>
  <c r="BU14" i="20" s="1"/>
  <c r="CQ176" i="20"/>
  <c r="AY176" i="20"/>
  <c r="BJ176" i="20" s="1"/>
  <c r="BU176" i="20" s="1"/>
  <c r="CQ239" i="20"/>
  <c r="AY239" i="20"/>
  <c r="BJ239" i="20" s="1"/>
  <c r="BU239" i="20" s="1"/>
  <c r="AY112" i="20"/>
  <c r="BJ112" i="20" s="1"/>
  <c r="BU112" i="20" s="1"/>
  <c r="CQ112" i="20"/>
  <c r="CQ181" i="20"/>
  <c r="AY181" i="20"/>
  <c r="BJ181" i="20" s="1"/>
  <c r="BU181" i="20" s="1"/>
  <c r="AY184" i="20"/>
  <c r="BJ184" i="20" s="1"/>
  <c r="BU184" i="20" s="1"/>
  <c r="CQ184" i="20"/>
  <c r="AY150" i="20"/>
  <c r="BJ150" i="20" s="1"/>
  <c r="BU150" i="20" s="1"/>
  <c r="CQ150" i="20"/>
  <c r="CQ208" i="20"/>
  <c r="AY208" i="20"/>
  <c r="BJ208" i="20" s="1"/>
  <c r="BU208" i="20" s="1"/>
  <c r="AY145" i="20"/>
  <c r="BJ145" i="20" s="1"/>
  <c r="BU145" i="20" s="1"/>
  <c r="CQ145" i="20"/>
  <c r="AY199" i="20"/>
  <c r="BJ199" i="20" s="1"/>
  <c r="BU199" i="20" s="1"/>
  <c r="CQ199" i="20"/>
  <c r="CQ121" i="20"/>
  <c r="AY121" i="20"/>
  <c r="BJ121" i="20" s="1"/>
  <c r="BU121" i="20" s="1"/>
  <c r="AY110" i="20"/>
  <c r="BJ110" i="20" s="1"/>
  <c r="BU110" i="20" s="1"/>
  <c r="CQ110" i="20"/>
  <c r="CQ128" i="20"/>
  <c r="AY128" i="20"/>
  <c r="BJ128" i="20" s="1"/>
  <c r="BU128" i="20" s="1"/>
  <c r="AY205" i="20"/>
  <c r="BJ205" i="20" s="1"/>
  <c r="BU205" i="20" s="1"/>
  <c r="CQ205" i="20"/>
  <c r="AY219" i="20"/>
  <c r="BJ219" i="20" s="1"/>
  <c r="BU219" i="20" s="1"/>
  <c r="CQ219" i="20"/>
  <c r="CQ194" i="20"/>
  <c r="AY194" i="20"/>
  <c r="BJ194" i="20" s="1"/>
  <c r="BU194" i="20" s="1"/>
  <c r="AY136" i="20"/>
  <c r="BJ136" i="20" s="1"/>
  <c r="BU136" i="20" s="1"/>
  <c r="CQ136" i="20"/>
  <c r="AY229" i="20"/>
  <c r="BJ229" i="20" s="1"/>
  <c r="BU229" i="20" s="1"/>
  <c r="CQ229" i="20"/>
  <c r="AY220" i="20"/>
  <c r="BJ220" i="20" s="1"/>
  <c r="BU220" i="20" s="1"/>
  <c r="CQ220" i="20"/>
  <c r="AY58" i="20"/>
  <c r="BJ58" i="20" s="1"/>
  <c r="BU58" i="20" s="1"/>
  <c r="CQ58" i="20"/>
  <c r="CQ235" i="20"/>
  <c r="AY235" i="20"/>
  <c r="BJ235" i="20" s="1"/>
  <c r="BU235" i="20" s="1"/>
  <c r="CQ37" i="20"/>
  <c r="AY37" i="20"/>
  <c r="BJ37" i="20" s="1"/>
  <c r="BU37" i="20" s="1"/>
  <c r="CQ25" i="20"/>
  <c r="AY25" i="20"/>
  <c r="BJ25" i="20" s="1"/>
  <c r="BU25" i="20" s="1"/>
  <c r="CQ231" i="20"/>
  <c r="AY231" i="20"/>
  <c r="BJ231" i="20" s="1"/>
  <c r="BU231" i="20" s="1"/>
  <c r="AY40" i="20"/>
  <c r="BJ40" i="20" s="1"/>
  <c r="BU40" i="20" s="1"/>
  <c r="CQ40" i="20"/>
  <c r="AY20" i="20"/>
  <c r="BJ20" i="20" s="1"/>
  <c r="BU20" i="20" s="1"/>
  <c r="CQ20" i="20"/>
  <c r="AY155" i="20"/>
  <c r="BJ155" i="20" s="1"/>
  <c r="BU155" i="20" s="1"/>
  <c r="CQ155" i="20"/>
  <c r="AY132" i="20"/>
  <c r="BJ132" i="20" s="1"/>
  <c r="BU132" i="20" s="1"/>
  <c r="CQ132" i="20"/>
  <c r="AY15" i="20"/>
  <c r="BJ15" i="20" s="1"/>
  <c r="BU15" i="20" s="1"/>
  <c r="CQ15" i="20"/>
  <c r="CQ43" i="20"/>
  <c r="AY43" i="20"/>
  <c r="BJ43" i="20" s="1"/>
  <c r="BU43" i="20" s="1"/>
  <c r="CQ47" i="20"/>
  <c r="AY47" i="20"/>
  <c r="BJ47" i="20" s="1"/>
  <c r="BU47" i="20" s="1"/>
  <c r="CQ210" i="20"/>
  <c r="AY210" i="20"/>
  <c r="BJ210" i="20" s="1"/>
  <c r="BU210" i="20" s="1"/>
  <c r="AY130" i="20"/>
  <c r="BJ130" i="20" s="1"/>
  <c r="BU130" i="20" s="1"/>
  <c r="CQ130" i="20"/>
  <c r="AY100" i="20"/>
  <c r="BJ100" i="20" s="1"/>
  <c r="BU100" i="20" s="1"/>
  <c r="CQ100" i="20"/>
  <c r="AY72" i="20"/>
  <c r="BJ72" i="20" s="1"/>
  <c r="BU72" i="20" s="1"/>
  <c r="CQ72" i="20"/>
  <c r="AY11" i="20"/>
  <c r="BJ11" i="20" s="1"/>
  <c r="BU11" i="20" s="1"/>
  <c r="CQ11" i="20"/>
  <c r="CQ203" i="20"/>
  <c r="AY203" i="20"/>
  <c r="BJ203" i="20" s="1"/>
  <c r="BU203" i="20" s="1"/>
  <c r="AY223" i="20"/>
  <c r="BJ223" i="20" s="1"/>
  <c r="BU223" i="20" s="1"/>
  <c r="CQ223" i="20"/>
  <c r="CQ224" i="20"/>
  <c r="AY224" i="20"/>
  <c r="BJ224" i="20" s="1"/>
  <c r="BU224" i="20" s="1"/>
  <c r="CQ50" i="20"/>
  <c r="AY50" i="20"/>
  <c r="BJ50" i="20" s="1"/>
  <c r="BU50" i="20" s="1"/>
  <c r="CQ107" i="20"/>
  <c r="AY107" i="20"/>
  <c r="BJ107" i="20" s="1"/>
  <c r="BU107" i="20" s="1"/>
  <c r="CQ201" i="20"/>
  <c r="AY201" i="20"/>
  <c r="BJ201" i="20" s="1"/>
  <c r="BU201" i="20" s="1"/>
  <c r="AY187" i="20"/>
  <c r="BJ187" i="20" s="1"/>
  <c r="BU187" i="20" s="1"/>
  <c r="CQ187" i="20"/>
  <c r="CQ190" i="20"/>
  <c r="AY190" i="20"/>
  <c r="BJ190" i="20" s="1"/>
  <c r="BU190" i="20" s="1"/>
  <c r="AY196" i="20"/>
  <c r="BJ196" i="20" s="1"/>
  <c r="BU196" i="20" s="1"/>
  <c r="CQ196" i="20"/>
  <c r="CQ59" i="20"/>
  <c r="AY59" i="20"/>
  <c r="BJ59" i="20" s="1"/>
  <c r="BU59" i="20" s="1"/>
  <c r="CQ46" i="20"/>
  <c r="AY46" i="20"/>
  <c r="BJ46" i="20" s="1"/>
  <c r="BU46" i="20" s="1"/>
  <c r="AY165" i="20"/>
  <c r="BJ165" i="20" s="1"/>
  <c r="BU165" i="20" s="1"/>
  <c r="CQ165" i="20"/>
  <c r="AY171" i="20"/>
  <c r="BJ171" i="20" s="1"/>
  <c r="BU171" i="20" s="1"/>
  <c r="CQ171" i="20"/>
  <c r="AY251" i="20"/>
  <c r="BJ251" i="20" s="1"/>
  <c r="BU251" i="20" s="1"/>
  <c r="CQ251" i="20"/>
  <c r="CQ143" i="20"/>
  <c r="AY143" i="20"/>
  <c r="BJ143" i="20" s="1"/>
  <c r="BU143" i="20" s="1"/>
  <c r="AY163" i="20"/>
  <c r="BJ163" i="20" s="1"/>
  <c r="BU163" i="20" s="1"/>
  <c r="CQ163" i="20"/>
  <c r="AY207" i="20"/>
  <c r="BJ207" i="20" s="1"/>
  <c r="BU207" i="20" s="1"/>
  <c r="CQ207" i="20"/>
  <c r="AY248" i="20"/>
  <c r="BJ248" i="20" s="1"/>
  <c r="BU248" i="20" s="1"/>
  <c r="CQ248" i="20"/>
  <c r="AY217" i="20"/>
  <c r="BJ217" i="20" s="1"/>
  <c r="BU217" i="20" s="1"/>
  <c r="CQ217" i="20"/>
  <c r="CQ221" i="20"/>
  <c r="AY221" i="20"/>
  <c r="BJ221" i="20" s="1"/>
  <c r="BU221" i="20" s="1"/>
  <c r="CQ170" i="20"/>
  <c r="AY170" i="20"/>
  <c r="BJ170" i="20" s="1"/>
  <c r="BU170" i="20" s="1"/>
  <c r="CQ116" i="20"/>
  <c r="AY116" i="20"/>
  <c r="BJ116" i="20" s="1"/>
  <c r="BU116" i="20" s="1"/>
  <c r="CQ42" i="20"/>
  <c r="AY42" i="20"/>
  <c r="BJ42" i="20" s="1"/>
  <c r="BU42" i="20" s="1"/>
  <c r="CQ214" i="20"/>
  <c r="AY214" i="20"/>
  <c r="BJ214" i="20" s="1"/>
  <c r="BU214" i="20" s="1"/>
  <c r="CQ139" i="20"/>
  <c r="AY139" i="20"/>
  <c r="BJ139" i="20" s="1"/>
  <c r="BU139" i="20" s="1"/>
  <c r="CQ227" i="20"/>
  <c r="AY227" i="20"/>
  <c r="BJ227" i="20" s="1"/>
  <c r="BU227" i="20" s="1"/>
  <c r="AY39" i="20"/>
  <c r="BJ39" i="20" s="1"/>
  <c r="BU39" i="20" s="1"/>
  <c r="CQ39" i="20"/>
  <c r="AY114" i="20"/>
  <c r="BJ114" i="20" s="1"/>
  <c r="BU114" i="20" s="1"/>
  <c r="CQ114" i="20"/>
  <c r="AY51" i="20"/>
  <c r="BJ51" i="20" s="1"/>
  <c r="BU51" i="20" s="1"/>
  <c r="CQ51" i="20"/>
  <c r="AY234" i="20"/>
  <c r="BJ234" i="20" s="1"/>
  <c r="BU234" i="20" s="1"/>
  <c r="CQ234" i="20"/>
  <c r="CQ12" i="20"/>
  <c r="AY12" i="20"/>
  <c r="BJ12" i="20" s="1"/>
  <c r="BU12" i="20" s="1"/>
  <c r="AY106" i="20"/>
  <c r="BJ106" i="20" s="1"/>
  <c r="BU106" i="20" s="1"/>
  <c r="CQ106" i="20"/>
  <c r="AY172" i="20"/>
  <c r="BJ172" i="20" s="1"/>
  <c r="BU172" i="20" s="1"/>
  <c r="CQ172" i="20"/>
  <c r="AY70" i="20"/>
  <c r="BJ70" i="20" s="1"/>
  <c r="BU70" i="20" s="1"/>
  <c r="CQ70" i="20"/>
  <c r="CQ237" i="20"/>
  <c r="AY237" i="20"/>
  <c r="BJ237" i="20" s="1"/>
  <c r="BU237" i="20" s="1"/>
  <c r="CQ200" i="20"/>
  <c r="AY200" i="20"/>
  <c r="BJ200" i="20" s="1"/>
  <c r="BU200" i="20" s="1"/>
  <c r="AY191" i="20"/>
  <c r="BJ191" i="20" s="1"/>
  <c r="BU191" i="20" s="1"/>
  <c r="CQ191" i="20"/>
  <c r="CQ159" i="20"/>
  <c r="AY159" i="20"/>
  <c r="BJ159" i="20" s="1"/>
  <c r="BU159" i="20" s="1"/>
  <c r="AY109" i="20"/>
  <c r="BJ109" i="20" s="1"/>
  <c r="BU109" i="20" s="1"/>
  <c r="CQ109" i="20"/>
  <c r="AY23" i="20"/>
  <c r="BJ23" i="20" s="1"/>
  <c r="BU23" i="20" s="1"/>
  <c r="CQ23" i="20"/>
  <c r="AY233" i="20"/>
  <c r="BJ233" i="20" s="1"/>
  <c r="BU233" i="20" s="1"/>
  <c r="CQ233" i="20"/>
  <c r="CQ243" i="20"/>
  <c r="AY243" i="20"/>
  <c r="BJ243" i="20" s="1"/>
  <c r="BU243" i="20" s="1"/>
  <c r="CQ225" i="20"/>
  <c r="AY225" i="20"/>
  <c r="BJ225" i="20" s="1"/>
  <c r="BU225" i="20" s="1"/>
  <c r="CQ13" i="20"/>
  <c r="AY13" i="20"/>
  <c r="BJ13" i="20" s="1"/>
  <c r="BU13" i="20" s="1"/>
  <c r="CQ162" i="20"/>
  <c r="AY162" i="20"/>
  <c r="BJ162" i="20" s="1"/>
  <c r="BU162" i="20" s="1"/>
  <c r="AY32" i="20"/>
  <c r="BJ32" i="20" s="1"/>
  <c r="BU32" i="20" s="1"/>
  <c r="CQ32" i="20"/>
  <c r="AY86" i="20"/>
  <c r="BJ86" i="20" s="1"/>
  <c r="BU86" i="20" s="1"/>
  <c r="CQ86" i="20"/>
  <c r="AY84" i="20"/>
  <c r="BJ84" i="20" s="1"/>
  <c r="BU84" i="20" s="1"/>
  <c r="CQ84" i="20"/>
  <c r="CQ166" i="20"/>
  <c r="AY166" i="20"/>
  <c r="BJ166" i="20" s="1"/>
  <c r="BU166" i="20" s="1"/>
  <c r="AY246" i="20"/>
  <c r="BJ246" i="20" s="1"/>
  <c r="BU246" i="20" s="1"/>
  <c r="CQ246" i="20"/>
  <c r="AY35" i="20"/>
  <c r="BJ35" i="20" s="1"/>
  <c r="BU35" i="20" s="1"/>
  <c r="CQ35" i="20"/>
  <c r="CQ28" i="20"/>
  <c r="AY28" i="20"/>
  <c r="BJ28" i="20" s="1"/>
  <c r="BU28" i="20" s="1"/>
  <c r="AY27" i="20"/>
  <c r="BJ27" i="20" s="1"/>
  <c r="BU27" i="20" s="1"/>
  <c r="CQ27" i="20"/>
  <c r="AY41" i="20"/>
  <c r="BJ41" i="20" s="1"/>
  <c r="BU41" i="20" s="1"/>
  <c r="CQ41" i="20"/>
  <c r="AY85" i="20"/>
  <c r="BJ85" i="20" s="1"/>
  <c r="BU85" i="20" s="1"/>
  <c r="CQ85" i="20"/>
  <c r="AY99" i="20"/>
  <c r="BJ99" i="20" s="1"/>
  <c r="BU99" i="20" s="1"/>
  <c r="CQ99" i="20"/>
  <c r="AY73" i="20"/>
  <c r="BJ73" i="20" s="1"/>
  <c r="BU73" i="20" s="1"/>
  <c r="CQ73" i="20"/>
  <c r="CQ134" i="20"/>
  <c r="AY134" i="20"/>
  <c r="BJ134" i="20" s="1"/>
  <c r="BU134" i="20" s="1"/>
  <c r="AY249" i="20"/>
  <c r="BJ249" i="20" s="1"/>
  <c r="BU249" i="20" s="1"/>
  <c r="CQ249" i="20"/>
  <c r="CQ67" i="20"/>
  <c r="AY67" i="20"/>
  <c r="BJ67" i="20" s="1"/>
  <c r="BU67" i="20" s="1"/>
  <c r="AY164" i="20"/>
  <c r="BJ164" i="20" s="1"/>
  <c r="BU164" i="20" s="1"/>
  <c r="CQ164" i="20"/>
  <c r="CQ94" i="20"/>
  <c r="AY94" i="20"/>
  <c r="BJ94" i="20" s="1"/>
  <c r="BU94" i="20" s="1"/>
  <c r="CQ140" i="20"/>
  <c r="AY140" i="20"/>
  <c r="BJ140" i="20" s="1"/>
  <c r="BU140" i="20" s="1"/>
  <c r="CQ209" i="20"/>
  <c r="AY209" i="20"/>
  <c r="BJ209" i="20" s="1"/>
  <c r="BU209" i="20" s="1"/>
  <c r="CQ117" i="20"/>
  <c r="AY117" i="20"/>
  <c r="BJ117" i="20" s="1"/>
  <c r="BU117" i="20" s="1"/>
  <c r="AY189" i="20"/>
  <c r="BJ189" i="20" s="1"/>
  <c r="BU189" i="20" s="1"/>
  <c r="CQ189" i="20"/>
  <c r="CQ78" i="20"/>
  <c r="AY78" i="20"/>
  <c r="BJ78" i="20" s="1"/>
  <c r="BU78" i="20" s="1"/>
  <c r="AY144" i="20"/>
  <c r="BJ144" i="20" s="1"/>
  <c r="BU144" i="20" s="1"/>
  <c r="CQ144" i="20"/>
  <c r="CQ66" i="20"/>
  <c r="AY66" i="20"/>
  <c r="BJ66" i="20" s="1"/>
  <c r="BU66" i="20" s="1"/>
  <c r="CQ91" i="20"/>
  <c r="AY91" i="20"/>
  <c r="BJ91" i="20" s="1"/>
  <c r="BU91" i="20" s="1"/>
  <c r="CQ135" i="20"/>
  <c r="AY135" i="20"/>
  <c r="BJ135" i="20" s="1"/>
  <c r="BU135" i="20" s="1"/>
  <c r="AY218" i="20"/>
  <c r="BJ218" i="20" s="1"/>
  <c r="BU218" i="20" s="1"/>
  <c r="CQ218" i="20"/>
  <c r="CQ122" i="20"/>
  <c r="AY122" i="20"/>
  <c r="BJ122" i="20" s="1"/>
  <c r="BU122" i="20" s="1"/>
  <c r="AY192" i="20"/>
  <c r="BJ192" i="20" s="1"/>
  <c r="BU192" i="20" s="1"/>
  <c r="CQ192" i="20"/>
  <c r="AY185" i="20"/>
  <c r="BJ185" i="20" s="1"/>
  <c r="BU185" i="20" s="1"/>
  <c r="CQ185" i="20"/>
  <c r="CQ26" i="20"/>
  <c r="AY26" i="20"/>
  <c r="BJ26" i="20" s="1"/>
  <c r="BU26" i="20" s="1"/>
  <c r="CQ245" i="20"/>
  <c r="AY245" i="20"/>
  <c r="BJ245" i="20" s="1"/>
  <c r="BU245" i="20" s="1"/>
  <c r="CQ247" i="20"/>
  <c r="AY247" i="20"/>
  <c r="BJ247" i="20" s="1"/>
  <c r="BU247" i="20" s="1"/>
  <c r="AY212" i="20"/>
  <c r="BJ212" i="20" s="1"/>
  <c r="BU212" i="20" s="1"/>
  <c r="CQ212" i="20"/>
  <c r="CQ151" i="20"/>
  <c r="AY151" i="20"/>
  <c r="BJ151" i="20" s="1"/>
  <c r="BU151" i="20" s="1"/>
  <c r="CQ103" i="20"/>
  <c r="AY103" i="20"/>
  <c r="BJ103" i="20" s="1"/>
  <c r="BU103" i="20" s="1"/>
  <c r="AY222" i="20"/>
  <c r="BJ222" i="20" s="1"/>
  <c r="BU222" i="20" s="1"/>
  <c r="CQ222" i="20"/>
  <c r="CQ76" i="20"/>
  <c r="AY76" i="20"/>
  <c r="BJ76" i="20" s="1"/>
  <c r="BU76" i="20" s="1"/>
  <c r="CQ242" i="20"/>
  <c r="AY242" i="20"/>
  <c r="BJ242" i="20" s="1"/>
  <c r="BU242" i="20" s="1"/>
  <c r="CQ31" i="20"/>
  <c r="AY31" i="20"/>
  <c r="BJ31" i="20" s="1"/>
  <c r="BU31" i="20" s="1"/>
  <c r="CQ111" i="20"/>
  <c r="AY111" i="20"/>
  <c r="BJ111" i="20" s="1"/>
  <c r="BU111" i="20" s="1"/>
  <c r="AY88" i="20"/>
  <c r="BJ88" i="20" s="1"/>
  <c r="BU88" i="20" s="1"/>
  <c r="CQ88" i="20"/>
  <c r="CQ93" i="20"/>
  <c r="AY93" i="20"/>
  <c r="BJ93" i="20" s="1"/>
  <c r="BU93" i="20" s="1"/>
  <c r="AY126" i="20"/>
  <c r="BJ126" i="20" s="1"/>
  <c r="BU126" i="20" s="1"/>
  <c r="CQ126" i="20"/>
  <c r="CQ87" i="20"/>
  <c r="AY87" i="20"/>
  <c r="BJ87" i="20" s="1"/>
  <c r="BU87" i="20" s="1"/>
  <c r="CQ34" i="20"/>
  <c r="AY34" i="20"/>
  <c r="BJ34" i="20" s="1"/>
  <c r="BU34" i="20" s="1"/>
  <c r="AY24" i="20"/>
  <c r="BJ24" i="20" s="1"/>
  <c r="BU24" i="20" s="1"/>
  <c r="CQ24" i="20"/>
  <c r="CQ90" i="20"/>
  <c r="AY90" i="20"/>
  <c r="BJ90" i="20" s="1"/>
  <c r="BU90" i="20" s="1"/>
  <c r="CQ230" i="20"/>
  <c r="AY230" i="20"/>
  <c r="BJ230" i="20" s="1"/>
  <c r="BU230" i="20" s="1"/>
  <c r="AY154" i="20"/>
  <c r="BJ154" i="20" s="1"/>
  <c r="BU154" i="20" s="1"/>
  <c r="CQ154" i="20"/>
  <c r="AY125" i="20"/>
  <c r="BJ125" i="20" s="1"/>
  <c r="BU125" i="20" s="1"/>
  <c r="CQ125" i="20"/>
  <c r="AY202" i="20"/>
  <c r="BJ202" i="20" s="1"/>
  <c r="BU202" i="20" s="1"/>
  <c r="CQ202" i="20"/>
  <c r="CQ232" i="20"/>
  <c r="AY232" i="20"/>
  <c r="BJ232" i="20" s="1"/>
  <c r="BU232" i="20" s="1"/>
  <c r="CQ74" i="20"/>
  <c r="AY74" i="20"/>
  <c r="BJ74" i="20" s="1"/>
  <c r="BU74" i="20" s="1"/>
  <c r="CQ53" i="20"/>
  <c r="AY53" i="20"/>
  <c r="BJ53" i="20" s="1"/>
  <c r="BU53" i="20" s="1"/>
  <c r="AY177" i="20"/>
  <c r="BJ177" i="20" s="1"/>
  <c r="BU177" i="20" s="1"/>
  <c r="CQ177" i="20"/>
  <c r="CQ167" i="20"/>
  <c r="AY167" i="20"/>
  <c r="BJ167" i="20" s="1"/>
  <c r="BU167" i="20" s="1"/>
  <c r="CQ147" i="20"/>
  <c r="AY147" i="20"/>
  <c r="BJ147" i="20" s="1"/>
  <c r="BU147" i="20" s="1"/>
  <c r="CQ138" i="20"/>
  <c r="AY138" i="20"/>
  <c r="BJ138" i="20" s="1"/>
  <c r="BU138" i="20" s="1"/>
  <c r="AY238" i="20"/>
  <c r="BJ238" i="20" s="1"/>
  <c r="BU238" i="20" s="1"/>
  <c r="CQ238" i="20"/>
  <c r="AY211" i="20"/>
  <c r="BJ211" i="20" s="1"/>
  <c r="BU211" i="20" s="1"/>
  <c r="CQ211" i="20"/>
  <c r="CQ69" i="20"/>
  <c r="AY69" i="20"/>
  <c r="BJ69" i="20" s="1"/>
  <c r="BU69" i="20" s="1"/>
  <c r="AY82" i="20"/>
  <c r="BJ82" i="20" s="1"/>
  <c r="BU82" i="20" s="1"/>
  <c r="CQ82" i="20"/>
  <c r="CQ108" i="20"/>
  <c r="AY108" i="20"/>
  <c r="BJ108" i="20" s="1"/>
  <c r="BU108" i="20" s="1"/>
  <c r="CQ153" i="20"/>
  <c r="AY153" i="20"/>
  <c r="BJ153" i="20" s="1"/>
  <c r="BU153" i="20" s="1"/>
  <c r="AY137" i="20"/>
  <c r="BJ137" i="20" s="1"/>
  <c r="BU137" i="20" s="1"/>
  <c r="CQ137" i="20"/>
  <c r="AY54" i="20"/>
  <c r="BJ54" i="20" s="1"/>
  <c r="BU54" i="20" s="1"/>
  <c r="CQ54" i="20"/>
  <c r="CQ129" i="20"/>
  <c r="AY129" i="20"/>
  <c r="BJ129" i="20" s="1"/>
  <c r="BU129" i="20" s="1"/>
  <c r="AY18" i="20"/>
  <c r="BJ18" i="20" s="1"/>
  <c r="BU18" i="20" s="1"/>
  <c r="CQ18" i="20"/>
  <c r="AY124" i="20"/>
  <c r="BJ124" i="20" s="1"/>
  <c r="BU124" i="20" s="1"/>
  <c r="CQ124" i="20"/>
  <c r="CQ19" i="20"/>
  <c r="AY19" i="20"/>
  <c r="BJ19" i="20" s="1"/>
  <c r="BU19" i="20" s="1"/>
  <c r="AY216" i="20"/>
  <c r="BJ216" i="20" s="1"/>
  <c r="BU216" i="20" s="1"/>
  <c r="CQ216" i="20"/>
  <c r="AY95" i="20"/>
  <c r="BJ95" i="20" s="1"/>
  <c r="BU95" i="20" s="1"/>
  <c r="CQ95" i="20"/>
  <c r="AY152" i="20"/>
  <c r="BJ152" i="20" s="1"/>
  <c r="BU152" i="20" s="1"/>
  <c r="CQ152" i="20"/>
  <c r="CQ188" i="20"/>
  <c r="AY188" i="20"/>
  <c r="BJ188" i="20" s="1"/>
  <c r="BU188" i="20" s="1"/>
  <c r="CQ141" i="20"/>
  <c r="AY141" i="20"/>
  <c r="BJ141" i="20" s="1"/>
  <c r="BU141" i="20" s="1"/>
  <c r="V74" i="4"/>
  <c r="V71" i="4" s="1"/>
  <c r="V24" i="4"/>
  <c r="CQ157" i="20"/>
  <c r="AY157" i="20"/>
  <c r="BJ157" i="20" s="1"/>
  <c r="BU157" i="20" s="1"/>
  <c r="AY21" i="20"/>
  <c r="BJ21" i="20" s="1"/>
  <c r="BU21" i="20" s="1"/>
  <c r="CQ21" i="20"/>
  <c r="AY63" i="20"/>
  <c r="BJ63" i="20" s="1"/>
  <c r="BU63" i="20" s="1"/>
  <c r="CQ63" i="20"/>
  <c r="CQ175" i="20"/>
  <c r="AY175" i="20"/>
  <c r="BJ175" i="20" s="1"/>
  <c r="BU175" i="20" s="1"/>
  <c r="CQ133" i="20"/>
  <c r="AY133" i="20"/>
  <c r="BJ133" i="20" s="1"/>
  <c r="BU133" i="20" s="1"/>
  <c r="AY33" i="20"/>
  <c r="BJ33" i="20" s="1"/>
  <c r="BU33" i="20" s="1"/>
  <c r="CQ33" i="20"/>
  <c r="AY89" i="20"/>
  <c r="BJ89" i="20" s="1"/>
  <c r="BU89" i="20" s="1"/>
  <c r="CQ89" i="20"/>
  <c r="CQ204" i="20"/>
  <c r="AY204" i="20"/>
  <c r="BJ204" i="20" s="1"/>
  <c r="BU204" i="20" s="1"/>
  <c r="AY226" i="20"/>
  <c r="BJ226" i="20" s="1"/>
  <c r="BU226" i="20" s="1"/>
  <c r="CQ226" i="20"/>
  <c r="CQ118" i="20"/>
  <c r="AY118" i="20"/>
  <c r="BJ118" i="20" s="1"/>
  <c r="BU118" i="20" s="1"/>
  <c r="AY213" i="20"/>
  <c r="BJ213" i="20" s="1"/>
  <c r="BU213" i="20" s="1"/>
  <c r="CQ213" i="20"/>
  <c r="AY68" i="20"/>
  <c r="BJ68" i="20" s="1"/>
  <c r="BU68" i="20" s="1"/>
  <c r="CQ68" i="20"/>
  <c r="CQ198" i="20"/>
  <c r="AY198" i="20"/>
  <c r="BJ198" i="20" s="1"/>
  <c r="BU198" i="20" s="1"/>
  <c r="CQ30" i="20"/>
  <c r="AY30" i="20"/>
  <c r="BJ30" i="20" s="1"/>
  <c r="BU30" i="20" s="1"/>
  <c r="CQ61" i="20"/>
  <c r="AY61" i="20"/>
  <c r="BJ61" i="20" s="1"/>
  <c r="BU61" i="20" s="1"/>
  <c r="AY29" i="20"/>
  <c r="BJ29" i="20" s="1"/>
  <c r="BU29" i="20" s="1"/>
  <c r="CQ29" i="20"/>
  <c r="AY101" i="20"/>
  <c r="BJ101" i="20" s="1"/>
  <c r="BU101" i="20" s="1"/>
  <c r="CQ101" i="20"/>
  <c r="CQ49" i="20"/>
  <c r="AY49" i="20"/>
  <c r="BJ49" i="20" s="1"/>
  <c r="BU49" i="20" s="1"/>
  <c r="CQ197" i="20"/>
  <c r="AY197" i="20"/>
  <c r="BJ197" i="20" s="1"/>
  <c r="BU197" i="20" s="1"/>
  <c r="CQ97" i="20"/>
  <c r="AY97" i="20"/>
  <c r="BJ97" i="20" s="1"/>
  <c r="BU97" i="20" s="1"/>
  <c r="AY96" i="20"/>
  <c r="BJ96" i="20" s="1"/>
  <c r="BU96" i="20" s="1"/>
  <c r="CQ96" i="20"/>
  <c r="AY81" i="20"/>
  <c r="BJ81" i="20" s="1"/>
  <c r="BU81" i="20" s="1"/>
  <c r="CQ81" i="20"/>
  <c r="AY80" i="20"/>
  <c r="BJ80" i="20" s="1"/>
  <c r="BU80" i="20" s="1"/>
  <c r="CQ80" i="20"/>
  <c r="AY173" i="20"/>
  <c r="BJ173" i="20" s="1"/>
  <c r="BU173" i="20" s="1"/>
  <c r="CQ173" i="20"/>
  <c r="CQ123" i="20"/>
  <c r="AY123" i="20"/>
  <c r="BJ123" i="20" s="1"/>
  <c r="BU123" i="20" s="1"/>
  <c r="CQ161" i="20"/>
  <c r="AY161" i="20"/>
  <c r="BJ161" i="20" s="1"/>
  <c r="BU161" i="20" s="1"/>
  <c r="AY55" i="20"/>
  <c r="BJ55" i="20" s="1"/>
  <c r="BU55" i="20" s="1"/>
  <c r="CQ55" i="20"/>
  <c r="AY158" i="20"/>
  <c r="BJ158" i="20" s="1"/>
  <c r="BU158" i="20" s="1"/>
  <c r="CQ158" i="20"/>
  <c r="AY102" i="20"/>
  <c r="BJ102" i="20" s="1"/>
  <c r="BU102" i="20" s="1"/>
  <c r="CQ102" i="20"/>
  <c r="AY105" i="20"/>
  <c r="BJ105" i="20" s="1"/>
  <c r="BU105" i="20" s="1"/>
  <c r="CQ105" i="20"/>
  <c r="CQ206" i="20"/>
  <c r="AY206" i="20"/>
  <c r="BJ206" i="20" s="1"/>
  <c r="BU206" i="20" s="1"/>
  <c r="AY56" i="20"/>
  <c r="BJ56" i="20" s="1"/>
  <c r="BU56" i="20" s="1"/>
  <c r="CQ56" i="20"/>
  <c r="CQ83" i="20"/>
  <c r="AY83" i="20"/>
  <c r="BJ83" i="20" s="1"/>
  <c r="BU83" i="20" s="1"/>
  <c r="CQ44" i="20"/>
  <c r="AY44" i="20"/>
  <c r="BJ44" i="20" s="1"/>
  <c r="BU44" i="20" s="1"/>
  <c r="CQ228" i="20"/>
  <c r="AY228" i="20"/>
  <c r="BJ228" i="20" s="1"/>
  <c r="BU228" i="20" s="1"/>
  <c r="CQ17" i="20"/>
  <c r="AY17" i="20"/>
  <c r="BJ17" i="20" s="1"/>
  <c r="BU17" i="20" s="1"/>
  <c r="CQ92" i="20"/>
  <c r="AY92" i="20"/>
  <c r="BJ92" i="20" s="1"/>
  <c r="BU92" i="20" s="1"/>
  <c r="AY75" i="20"/>
  <c r="BJ75" i="20" s="1"/>
  <c r="BU75" i="20" s="1"/>
  <c r="CQ75" i="20"/>
  <c r="AY38" i="20"/>
  <c r="BJ38" i="20" s="1"/>
  <c r="BU38" i="20" s="1"/>
  <c r="CQ38" i="20"/>
  <c r="CQ79" i="20"/>
  <c r="AY79" i="20"/>
  <c r="BJ79" i="20" s="1"/>
  <c r="BU79" i="20" s="1"/>
  <c r="CQ98" i="20"/>
  <c r="AY98" i="20"/>
  <c r="BJ98" i="20" s="1"/>
  <c r="BU98" i="20" s="1"/>
  <c r="CQ244" i="20"/>
  <c r="AY244" i="20"/>
  <c r="BJ244" i="20" s="1"/>
  <c r="BU244" i="20" s="1"/>
  <c r="AY119" i="20"/>
  <c r="BJ119" i="20" s="1"/>
  <c r="BU119" i="20" s="1"/>
  <c r="CQ119" i="20"/>
  <c r="CQ127" i="20"/>
  <c r="AY127" i="20"/>
  <c r="BJ127" i="20" s="1"/>
  <c r="BU127" i="20" s="1"/>
  <c r="AY57" i="20"/>
  <c r="BJ57" i="20" s="1"/>
  <c r="BU57" i="20" s="1"/>
  <c r="CQ57" i="20"/>
  <c r="CQ115" i="20"/>
  <c r="AY115" i="20"/>
  <c r="BJ115" i="20" s="1"/>
  <c r="BU115" i="20" s="1"/>
  <c r="CQ174" i="20"/>
  <c r="AY174" i="20"/>
  <c r="BJ174" i="20" s="1"/>
  <c r="BU174" i="20" s="1"/>
  <c r="AY65" i="20"/>
  <c r="BJ65" i="20" s="1"/>
  <c r="BU65" i="20" s="1"/>
  <c r="CQ65" i="20"/>
  <c r="AY193" i="20"/>
  <c r="BJ193" i="20" s="1"/>
  <c r="BU193" i="20" s="1"/>
  <c r="CQ193" i="20"/>
  <c r="CQ22" i="20"/>
  <c r="AY22" i="20"/>
  <c r="BJ22" i="20" s="1"/>
  <c r="BU22" i="20" s="1"/>
  <c r="CQ250" i="20"/>
  <c r="AY250" i="20"/>
  <c r="BJ250" i="20" s="1"/>
  <c r="BU250" i="20" s="1"/>
  <c r="CQ156" i="20"/>
  <c r="AY156" i="20"/>
  <c r="BJ156" i="20" s="1"/>
  <c r="BU156" i="20" s="1"/>
  <c r="AY104" i="20"/>
  <c r="BJ104" i="20" s="1"/>
  <c r="BU104" i="20" s="1"/>
  <c r="CQ104" i="20"/>
  <c r="CQ168" i="20"/>
  <c r="AY168" i="20"/>
  <c r="BJ168" i="20" s="1"/>
  <c r="BU168" i="20" s="1"/>
  <c r="AY120" i="20"/>
  <c r="BJ120" i="20" s="1"/>
  <c r="BU120" i="20" s="1"/>
  <c r="CQ120" i="20"/>
  <c r="AY36" i="20"/>
  <c r="BJ36" i="20" s="1"/>
  <c r="BU36" i="20" s="1"/>
  <c r="CQ36" i="20"/>
  <c r="AY142" i="20"/>
  <c r="BJ142" i="20" s="1"/>
  <c r="BU142" i="20" s="1"/>
  <c r="CQ142" i="20"/>
  <c r="AY45" i="20"/>
  <c r="BJ45" i="20" s="1"/>
  <c r="BU45" i="20" s="1"/>
  <c r="CQ45" i="20"/>
  <c r="CQ183" i="20"/>
  <c r="AY183" i="20"/>
  <c r="BJ183" i="20" s="1"/>
  <c r="BU183" i="20" s="1"/>
  <c r="CQ240" i="20"/>
  <c r="AY240" i="20"/>
  <c r="BJ240" i="20" s="1"/>
  <c r="BU240" i="20" s="1"/>
  <c r="CQ146" i="20"/>
  <c r="AY146" i="20"/>
  <c r="BJ146" i="20" s="1"/>
  <c r="BU146" i="20" s="1"/>
  <c r="CQ149" i="20"/>
  <c r="AY149" i="20"/>
  <c r="BJ149" i="20" s="1"/>
  <c r="BU149" i="20" s="1"/>
  <c r="AY215" i="20"/>
  <c r="BJ215" i="20" s="1"/>
  <c r="BU215" i="20" s="1"/>
  <c r="CQ215" i="20"/>
  <c r="AY186" i="20"/>
  <c r="BJ186" i="20" s="1"/>
  <c r="BU186" i="20" s="1"/>
  <c r="CQ186" i="20"/>
  <c r="AY195" i="20"/>
  <c r="BJ195" i="20" s="1"/>
  <c r="BU195" i="20" s="1"/>
  <c r="CQ195" i="20"/>
  <c r="CQ160" i="20"/>
  <c r="AY160" i="20"/>
  <c r="BJ160" i="20" s="1"/>
  <c r="BU160" i="20" s="1"/>
  <c r="AY179" i="20"/>
  <c r="BJ179" i="20" s="1"/>
  <c r="BU179" i="20" s="1"/>
  <c r="CQ179" i="20"/>
  <c r="AY77" i="20"/>
  <c r="BJ77" i="20" s="1"/>
  <c r="BU77" i="20" s="1"/>
  <c r="CQ77" i="20"/>
  <c r="V61" i="8"/>
  <c r="V64" i="8"/>
  <c r="V72" i="4" l="1"/>
  <c r="V93" i="4"/>
  <c r="V18" i="4"/>
  <c r="V19" i="4"/>
  <c r="V77" i="4"/>
  <c r="V20" i="4" l="1"/>
  <c r="V16" i="4" s="1"/>
  <c r="V98" i="4"/>
  <c r="V78" i="4"/>
  <c r="V21" i="4"/>
  <c r="V22" i="4" l="1"/>
  <c r="V17" i="4"/>
  <c r="V28" i="4" l="1"/>
  <c r="V26" i="4"/>
  <c r="V27" i="4" l="1"/>
  <c r="V10" i="8"/>
  <c r="V11" i="8" l="1"/>
  <c r="V14" i="8"/>
  <c r="V16" i="8" s="1"/>
  <c r="V20" i="8" l="1"/>
  <c r="V17" i="8"/>
  <c r="V23" i="8" l="1"/>
  <c r="V24" i="8"/>
  <c r="V26" i="8" s="1"/>
  <c r="V29" i="8" s="1"/>
  <c r="V31" i="8" s="1"/>
  <c r="V21" i="8"/>
  <c r="V38" i="8" l="1"/>
  <c r="V41" i="8" s="1"/>
  <c r="V43" i="8" s="1"/>
  <c r="V51" i="8"/>
  <c r="V32" i="8"/>
  <c r="V50" i="8" l="1"/>
  <c r="V53" i="8"/>
  <c r="V52" i="8"/>
  <c r="V62" i="8" s="1"/>
  <c r="CF166" i="20" l="1"/>
  <c r="AC166" i="20" s="1"/>
  <c r="G166" i="20" s="1"/>
  <c r="CF119" i="20"/>
  <c r="AC119" i="20" s="1"/>
  <c r="G119" i="20" s="1"/>
  <c r="CF33" i="20"/>
  <c r="AC33" i="20" s="1"/>
  <c r="G33" i="20" s="1"/>
  <c r="CF14" i="20"/>
  <c r="AC14" i="20" s="1"/>
  <c r="G14" i="20" s="1"/>
  <c r="CF134" i="20"/>
  <c r="AC134" i="20" s="1"/>
  <c r="G134" i="20" s="1"/>
  <c r="CF184" i="20"/>
  <c r="AC184" i="20" s="1"/>
  <c r="G184" i="20" s="1"/>
  <c r="CF221" i="20"/>
  <c r="AC221" i="20" s="1"/>
  <c r="G221" i="20" s="1"/>
  <c r="CF62" i="20"/>
  <c r="AC62" i="20" s="1"/>
  <c r="G62" i="20" s="1"/>
  <c r="CF220" i="20"/>
  <c r="AC220" i="20" s="1"/>
  <c r="G220" i="20" s="1"/>
  <c r="CF161" i="20"/>
  <c r="AC161" i="20" s="1"/>
  <c r="G161" i="20" s="1"/>
  <c r="CF154" i="20"/>
  <c r="AC154" i="20" s="1"/>
  <c r="G154" i="20" s="1"/>
  <c r="CF104" i="20"/>
  <c r="AC104" i="20" s="1"/>
  <c r="G104" i="20" s="1"/>
  <c r="CF141" i="20"/>
  <c r="AC141" i="20" s="1"/>
  <c r="G141" i="20" s="1"/>
  <c r="CF23" i="20"/>
  <c r="AC23" i="20" s="1"/>
  <c r="G23" i="20" s="1"/>
  <c r="CF193" i="20"/>
  <c r="AC193" i="20" s="1"/>
  <c r="G193" i="20" s="1"/>
  <c r="CF143" i="20"/>
  <c r="AC143" i="20" s="1"/>
  <c r="G143" i="20" s="1"/>
  <c r="CF39" i="20"/>
  <c r="AC39" i="20" s="1"/>
  <c r="G39" i="20" s="1"/>
  <c r="CF150" i="20"/>
  <c r="AC150" i="20" s="1"/>
  <c r="G150" i="20" s="1"/>
  <c r="CF167" i="20"/>
  <c r="AC167" i="20" s="1"/>
  <c r="G167" i="20" s="1"/>
  <c r="CF118" i="20"/>
  <c r="AC118" i="20" s="1"/>
  <c r="G118" i="20" s="1"/>
  <c r="CF80" i="20"/>
  <c r="AC80" i="20" s="1"/>
  <c r="G80" i="20" s="1"/>
  <c r="CF225" i="20"/>
  <c r="AC225" i="20" s="1"/>
  <c r="G225" i="20" s="1"/>
  <c r="CF48" i="20"/>
  <c r="AC48" i="20" s="1"/>
  <c r="G48" i="20" s="1"/>
  <c r="CF59" i="20"/>
  <c r="AC59" i="20" s="1"/>
  <c r="G59" i="20" s="1"/>
  <c r="CF224" i="20"/>
  <c r="AC224" i="20" s="1"/>
  <c r="G224" i="20" s="1"/>
  <c r="CF189" i="20"/>
  <c r="AC189" i="20" s="1"/>
  <c r="G189" i="20" s="1"/>
  <c r="CF74" i="20"/>
  <c r="AC74" i="20" s="1"/>
  <c r="G74" i="20" s="1"/>
  <c r="CF248" i="20"/>
  <c r="AC248" i="20" s="1"/>
  <c r="G248" i="20" s="1"/>
  <c r="CF78" i="20"/>
  <c r="AC78" i="20" s="1"/>
  <c r="G78" i="20" s="1"/>
  <c r="CF101" i="20"/>
  <c r="AC101" i="20" s="1"/>
  <c r="G101" i="20" s="1"/>
  <c r="CF170" i="20"/>
  <c r="AC170" i="20" s="1"/>
  <c r="G170" i="20" s="1"/>
  <c r="CF71" i="20"/>
  <c r="AC71" i="20" s="1"/>
  <c r="G71" i="20" s="1"/>
  <c r="CF226" i="20"/>
  <c r="AC226" i="20" s="1"/>
  <c r="G226" i="20" s="1"/>
  <c r="CF197" i="20"/>
  <c r="AC197" i="20" s="1"/>
  <c r="G197" i="20" s="1"/>
  <c r="CF76" i="20"/>
  <c r="AC76" i="20" s="1"/>
  <c r="G76" i="20" s="1"/>
  <c r="CF42" i="20"/>
  <c r="AC42" i="20" s="1"/>
  <c r="G42" i="20" s="1"/>
  <c r="CF81" i="20"/>
  <c r="AC81" i="20" s="1"/>
  <c r="G81" i="20" s="1"/>
  <c r="CF32" i="20"/>
  <c r="AC32" i="20" s="1"/>
  <c r="G32" i="20" s="1"/>
  <c r="CF191" i="20"/>
  <c r="AC191" i="20" s="1"/>
  <c r="G191" i="20" s="1"/>
  <c r="CF232" i="20"/>
  <c r="AC232" i="20" s="1"/>
  <c r="G232" i="20" s="1"/>
  <c r="CF50" i="20"/>
  <c r="AC50" i="20" s="1"/>
  <c r="G50" i="20" s="1"/>
  <c r="CF163" i="20"/>
  <c r="AC163" i="20" s="1"/>
  <c r="G163" i="20" s="1"/>
  <c r="CF103" i="20"/>
  <c r="AC103" i="20" s="1"/>
  <c r="G103" i="20" s="1"/>
  <c r="CF12" i="20"/>
  <c r="AC12" i="20" s="1"/>
  <c r="G12" i="20" s="1"/>
  <c r="CF171" i="20"/>
  <c r="AC171" i="20" s="1"/>
  <c r="G171" i="20" s="1"/>
  <c r="CF176" i="20"/>
  <c r="AC176" i="20" s="1"/>
  <c r="G176" i="20" s="1"/>
  <c r="CF151" i="20"/>
  <c r="AC151" i="20" s="1"/>
  <c r="G151" i="20" s="1"/>
  <c r="CF196" i="20"/>
  <c r="AC196" i="20" s="1"/>
  <c r="G196" i="20" s="1"/>
  <c r="CF138" i="20"/>
  <c r="AC138" i="20" s="1"/>
  <c r="G138" i="20" s="1"/>
  <c r="CF68" i="20"/>
  <c r="AC68" i="20" s="1"/>
  <c r="G68" i="20" s="1"/>
  <c r="CF152" i="20"/>
  <c r="AC152" i="20" s="1"/>
  <c r="G152" i="20" s="1"/>
  <c r="CF93" i="20"/>
  <c r="AC93" i="20" s="1"/>
  <c r="G93" i="20" s="1"/>
  <c r="CF36" i="20"/>
  <c r="AC36" i="20" s="1"/>
  <c r="G36" i="20" s="1"/>
  <c r="CF243" i="20"/>
  <c r="AC243" i="20" s="1"/>
  <c r="G243" i="20" s="1"/>
  <c r="CF205" i="20"/>
  <c r="AC205" i="20" s="1"/>
  <c r="G205" i="20" s="1"/>
  <c r="CF116" i="20"/>
  <c r="AC116" i="20" s="1"/>
  <c r="G116" i="20" s="1"/>
  <c r="CF242" i="20"/>
  <c r="AC242" i="20" s="1"/>
  <c r="G242" i="20" s="1"/>
  <c r="CF202" i="20"/>
  <c r="AC202" i="20" s="1"/>
  <c r="G202" i="20" s="1"/>
  <c r="CF115" i="20"/>
  <c r="AC115" i="20" s="1"/>
  <c r="G115" i="20" s="1"/>
  <c r="CF91" i="20"/>
  <c r="AC91" i="20" s="1"/>
  <c r="G91" i="20" s="1"/>
  <c r="CF142" i="20"/>
  <c r="AC142" i="20" s="1"/>
  <c r="G142" i="20" s="1"/>
  <c r="CF35" i="20"/>
  <c r="AC35" i="20" s="1"/>
  <c r="G35" i="20" s="1"/>
  <c r="CF52" i="20"/>
  <c r="AC52" i="20" s="1"/>
  <c r="G52" i="20" s="1"/>
  <c r="CF216" i="20"/>
  <c r="AC216" i="20" s="1"/>
  <c r="G216" i="20" s="1"/>
  <c r="CF198" i="20"/>
  <c r="AC198" i="20" s="1"/>
  <c r="G198" i="20" s="1"/>
  <c r="CF211" i="20"/>
  <c r="AC211" i="20" s="1"/>
  <c r="G211" i="20" s="1"/>
  <c r="CF228" i="20"/>
  <c r="AC228" i="20" s="1"/>
  <c r="G228" i="20" s="1"/>
  <c r="CF24" i="20"/>
  <c r="AC24" i="20" s="1"/>
  <c r="G24" i="20" s="1"/>
  <c r="CF126" i="20"/>
  <c r="AC126" i="20" s="1"/>
  <c r="G126" i="20" s="1"/>
  <c r="CF183" i="20"/>
  <c r="AC183" i="20" s="1"/>
  <c r="G183" i="20" s="1"/>
  <c r="CF139" i="20"/>
  <c r="AC139" i="20" s="1"/>
  <c r="G139" i="20" s="1"/>
  <c r="CF83" i="20"/>
  <c r="AC83" i="20" s="1"/>
  <c r="G83" i="20" s="1"/>
  <c r="CF165" i="20"/>
  <c r="AC165" i="20" s="1"/>
  <c r="G165" i="20" s="1"/>
  <c r="CF41" i="20"/>
  <c r="AC41" i="20" s="1"/>
  <c r="G41" i="20" s="1"/>
  <c r="CF177" i="20"/>
  <c r="AC177" i="20" s="1"/>
  <c r="G177" i="20" s="1"/>
  <c r="CF188" i="20"/>
  <c r="AC188" i="20" s="1"/>
  <c r="G188" i="20" s="1"/>
  <c r="CF117" i="20"/>
  <c r="AC117" i="20" s="1"/>
  <c r="G117" i="20" s="1"/>
  <c r="CF19" i="20"/>
  <c r="AC19" i="20" s="1"/>
  <c r="G19" i="20" s="1"/>
  <c r="CF73" i="20"/>
  <c r="AC73" i="20" s="1"/>
  <c r="G73" i="20" s="1"/>
  <c r="CF89" i="20"/>
  <c r="AC89" i="20" s="1"/>
  <c r="G89" i="20" s="1"/>
  <c r="CF67" i="20"/>
  <c r="AC67" i="20" s="1"/>
  <c r="G67" i="20" s="1"/>
  <c r="CF129" i="20"/>
  <c r="AC129" i="20" s="1"/>
  <c r="G129" i="20" s="1"/>
  <c r="CF61" i="20"/>
  <c r="AC61" i="20" s="1"/>
  <c r="G61" i="20" s="1"/>
  <c r="CF38" i="20"/>
  <c r="AC38" i="20" s="1"/>
  <c r="G38" i="20" s="1"/>
  <c r="CF233" i="20"/>
  <c r="AC233" i="20" s="1"/>
  <c r="G233" i="20" s="1"/>
  <c r="CF133" i="20"/>
  <c r="AC133" i="20" s="1"/>
  <c r="G133" i="20" s="1"/>
  <c r="CF251" i="20"/>
  <c r="AC251" i="20" s="1"/>
  <c r="G251" i="20" s="1"/>
  <c r="CF201" i="20"/>
  <c r="AC201" i="20" s="1"/>
  <c r="G201" i="20" s="1"/>
  <c r="CF185" i="20"/>
  <c r="AC185" i="20" s="1"/>
  <c r="G185" i="20" s="1"/>
  <c r="CF84" i="20"/>
  <c r="AC84" i="20" s="1"/>
  <c r="G84" i="20" s="1"/>
  <c r="CF222" i="20"/>
  <c r="AC222" i="20" s="1"/>
  <c r="G222" i="20" s="1"/>
  <c r="CF247" i="20"/>
  <c r="AC247" i="20" s="1"/>
  <c r="G247" i="20" s="1"/>
  <c r="CF43" i="20"/>
  <c r="AC43" i="20" s="1"/>
  <c r="G43" i="20" s="1"/>
  <c r="CF57" i="20"/>
  <c r="AC57" i="20" s="1"/>
  <c r="G57" i="20" s="1"/>
  <c r="CF100" i="20"/>
  <c r="AC100" i="20" s="1"/>
  <c r="G100" i="20" s="1"/>
  <c r="CF140" i="20"/>
  <c r="AC140" i="20" s="1"/>
  <c r="G140" i="20" s="1"/>
  <c r="CF16" i="20"/>
  <c r="AC16" i="20" s="1"/>
  <c r="G16" i="20" s="1"/>
  <c r="CF158" i="20"/>
  <c r="AC158" i="20" s="1"/>
  <c r="G158" i="20" s="1"/>
  <c r="CF107" i="20"/>
  <c r="AC107" i="20" s="1"/>
  <c r="G107" i="20" s="1"/>
  <c r="CF206" i="20"/>
  <c r="AC206" i="20" s="1"/>
  <c r="G206" i="20" s="1"/>
  <c r="CF239" i="20"/>
  <c r="AC239" i="20" s="1"/>
  <c r="G239" i="20" s="1"/>
  <c r="CF34" i="20"/>
  <c r="AC34" i="20" s="1"/>
  <c r="G34" i="20" s="1"/>
  <c r="CF174" i="20"/>
  <c r="AC174" i="20" s="1"/>
  <c r="G174" i="20" s="1"/>
  <c r="CF235" i="20"/>
  <c r="AC235" i="20" s="1"/>
  <c r="G235" i="20" s="1"/>
  <c r="CF125" i="20"/>
  <c r="AC125" i="20" s="1"/>
  <c r="G125" i="20" s="1"/>
  <c r="CF194" i="20"/>
  <c r="AC194" i="20" s="1"/>
  <c r="G194" i="20" s="1"/>
  <c r="CF40" i="20"/>
  <c r="AC40" i="20" s="1"/>
  <c r="G40" i="20" s="1"/>
  <c r="CF178" i="20"/>
  <c r="AC178" i="20" s="1"/>
  <c r="G178" i="20" s="1"/>
  <c r="CF25" i="20"/>
  <c r="AC25" i="20" s="1"/>
  <c r="G25" i="20" s="1"/>
  <c r="CF137" i="20"/>
  <c r="AC137" i="20" s="1"/>
  <c r="G137" i="20" s="1"/>
  <c r="CF227" i="20"/>
  <c r="AC227" i="20" s="1"/>
  <c r="G227" i="20" s="1"/>
  <c r="V58" i="8"/>
  <c r="CF212" i="20"/>
  <c r="AC212" i="20" s="1"/>
  <c r="G212" i="20" s="1"/>
  <c r="CF113" i="20"/>
  <c r="AC113" i="20" s="1"/>
  <c r="G113" i="20" s="1"/>
  <c r="CF17" i="20"/>
  <c r="AC17" i="20" s="1"/>
  <c r="G17" i="20" s="1"/>
  <c r="CF130" i="20"/>
  <c r="AC130" i="20" s="1"/>
  <c r="G130" i="20" s="1"/>
  <c r="CF108" i="20"/>
  <c r="AC108" i="20" s="1"/>
  <c r="G108" i="20" s="1"/>
  <c r="CF26" i="20"/>
  <c r="AC26" i="20" s="1"/>
  <c r="G26" i="20" s="1"/>
  <c r="CF192" i="20"/>
  <c r="AC192" i="20" s="1"/>
  <c r="G192" i="20" s="1"/>
  <c r="CF147" i="20"/>
  <c r="AC147" i="20" s="1"/>
  <c r="G147" i="20" s="1"/>
  <c r="CF244" i="20"/>
  <c r="AC244" i="20" s="1"/>
  <c r="G244" i="20" s="1"/>
  <c r="CF203" i="20"/>
  <c r="AC203" i="20" s="1"/>
  <c r="G203" i="20" s="1"/>
  <c r="CF144" i="20"/>
  <c r="AC144" i="20" s="1"/>
  <c r="G144" i="20" s="1"/>
  <c r="CF37" i="20"/>
  <c r="AC37" i="20" s="1"/>
  <c r="G37" i="20" s="1"/>
  <c r="CF123" i="20"/>
  <c r="AC123" i="20" s="1"/>
  <c r="G123" i="20" s="1"/>
  <c r="CF204" i="20"/>
  <c r="AC204" i="20" s="1"/>
  <c r="G204" i="20" s="1"/>
  <c r="CF240" i="20"/>
  <c r="AC240" i="20" s="1"/>
  <c r="G240" i="20" s="1"/>
  <c r="CF179" i="20"/>
  <c r="AC179" i="20" s="1"/>
  <c r="G179" i="20" s="1"/>
  <c r="CF60" i="20"/>
  <c r="AC60" i="20" s="1"/>
  <c r="G60" i="20" s="1"/>
  <c r="CF44" i="20"/>
  <c r="AC44" i="20" s="1"/>
  <c r="G44" i="20" s="1"/>
  <c r="CF210" i="20"/>
  <c r="AC210" i="20" s="1"/>
  <c r="G210" i="20" s="1"/>
  <c r="CF30" i="20"/>
  <c r="AC30" i="20" s="1"/>
  <c r="G30" i="20" s="1"/>
  <c r="CF200" i="20"/>
  <c r="AC200" i="20" s="1"/>
  <c r="G200" i="20" s="1"/>
  <c r="CF238" i="20"/>
  <c r="AC238" i="20" s="1"/>
  <c r="G238" i="20" s="1"/>
  <c r="CF111" i="20"/>
  <c r="AC111" i="20" s="1"/>
  <c r="G111" i="20" s="1"/>
  <c r="CF173" i="20"/>
  <c r="AC173" i="20" s="1"/>
  <c r="G173" i="20" s="1"/>
  <c r="CF237" i="20"/>
  <c r="AC237" i="20" s="1"/>
  <c r="G237" i="20" s="1"/>
  <c r="CF250" i="20"/>
  <c r="AC250" i="20" s="1"/>
  <c r="G250" i="20" s="1"/>
  <c r="CF229" i="20"/>
  <c r="AC229" i="20" s="1"/>
  <c r="G229" i="20" s="1"/>
  <c r="CF20" i="20"/>
  <c r="AC20" i="20" s="1"/>
  <c r="G20" i="20" s="1"/>
  <c r="CF70" i="20"/>
  <c r="AC70" i="20" s="1"/>
  <c r="G70" i="20" s="1"/>
  <c r="CF190" i="20"/>
  <c r="AC190" i="20" s="1"/>
  <c r="G190" i="20" s="1"/>
  <c r="CF218" i="20"/>
  <c r="AC218" i="20" s="1"/>
  <c r="G218" i="20" s="1"/>
  <c r="CF77" i="20"/>
  <c r="AC77" i="20" s="1"/>
  <c r="G77" i="20" s="1"/>
  <c r="CF46" i="20"/>
  <c r="AC46" i="20" s="1"/>
  <c r="G46" i="20" s="1"/>
  <c r="CF54" i="20"/>
  <c r="AC54" i="20" s="1"/>
  <c r="G54" i="20" s="1"/>
  <c r="CF215" i="20"/>
  <c r="AC215" i="20" s="1"/>
  <c r="G215" i="20" s="1"/>
  <c r="CF182" i="20"/>
  <c r="AC182" i="20" s="1"/>
  <c r="G182" i="20" s="1"/>
  <c r="CF27" i="20"/>
  <c r="AC27" i="20" s="1"/>
  <c r="G27" i="20" s="1"/>
  <c r="CF90" i="20"/>
  <c r="AC90" i="20" s="1"/>
  <c r="G90" i="20" s="1"/>
  <c r="CF11" i="20"/>
  <c r="AC11" i="20" s="1"/>
  <c r="G11" i="20" s="1"/>
  <c r="CF128" i="20"/>
  <c r="AC128" i="20" s="1"/>
  <c r="G128" i="20" s="1"/>
  <c r="CF241" i="20"/>
  <c r="AC241" i="20" s="1"/>
  <c r="G241" i="20" s="1"/>
  <c r="CF159" i="20"/>
  <c r="AC159" i="20" s="1"/>
  <c r="G159" i="20" s="1"/>
  <c r="CF207" i="20"/>
  <c r="AC207" i="20" s="1"/>
  <c r="G207" i="20" s="1"/>
  <c r="CF98" i="20"/>
  <c r="AC98" i="20" s="1"/>
  <c r="G98" i="20" s="1"/>
  <c r="CF86" i="20"/>
  <c r="AC86" i="20" s="1"/>
  <c r="G86" i="20" s="1"/>
  <c r="CF230" i="20"/>
  <c r="AC230" i="20" s="1"/>
  <c r="G230" i="20" s="1"/>
  <c r="CF195" i="20"/>
  <c r="AC195" i="20" s="1"/>
  <c r="G195" i="20" s="1"/>
  <c r="CF164" i="20"/>
  <c r="AC164" i="20" s="1"/>
  <c r="G164" i="20" s="1"/>
  <c r="CF96" i="20"/>
  <c r="AC96" i="20" s="1"/>
  <c r="G96" i="20" s="1"/>
  <c r="CF31" i="20"/>
  <c r="AC31" i="20" s="1"/>
  <c r="G31" i="20" s="1"/>
  <c r="CF186" i="20"/>
  <c r="AC186" i="20" s="1"/>
  <c r="G186" i="20" s="1"/>
  <c r="CF110" i="20"/>
  <c r="AC110" i="20" s="1"/>
  <c r="G110" i="20" s="1"/>
  <c r="CF22" i="20"/>
  <c r="AC22" i="20" s="1"/>
  <c r="G22" i="20" s="1"/>
  <c r="CF153" i="20"/>
  <c r="AC153" i="20" s="1"/>
  <c r="G153" i="20" s="1"/>
  <c r="CF85" i="20"/>
  <c r="AC85" i="20" s="1"/>
  <c r="G85" i="20" s="1"/>
  <c r="CF102" i="20"/>
  <c r="AC102" i="20" s="1"/>
  <c r="G102" i="20" s="1"/>
  <c r="CF135" i="20"/>
  <c r="AC135" i="20" s="1"/>
  <c r="G135" i="20" s="1"/>
  <c r="CF175" i="20"/>
  <c r="AC175" i="20" s="1"/>
  <c r="G175" i="20" s="1"/>
  <c r="CF65" i="20"/>
  <c r="AC65" i="20" s="1"/>
  <c r="G65" i="20" s="1"/>
  <c r="CF148" i="20"/>
  <c r="AC148" i="20" s="1"/>
  <c r="G148" i="20" s="1"/>
  <c r="CF245" i="20"/>
  <c r="AC245" i="20" s="1"/>
  <c r="G245" i="20" s="1"/>
  <c r="CF18" i="20"/>
  <c r="AC18" i="20" s="1"/>
  <c r="G18" i="20" s="1"/>
  <c r="CF15" i="20"/>
  <c r="AC15" i="20" s="1"/>
  <c r="G15" i="20" s="1"/>
  <c r="CF199" i="20"/>
  <c r="AC199" i="20" s="1"/>
  <c r="G199" i="20" s="1"/>
  <c r="CF121" i="20"/>
  <c r="AC121" i="20" s="1"/>
  <c r="G121" i="20" s="1"/>
  <c r="CF55" i="20"/>
  <c r="AC55" i="20" s="1"/>
  <c r="G55" i="20" s="1"/>
  <c r="CF132" i="20"/>
  <c r="AC132" i="20" s="1"/>
  <c r="G132" i="20" s="1"/>
  <c r="CF21" i="20"/>
  <c r="AC21" i="20" s="1"/>
  <c r="G21" i="20" s="1"/>
  <c r="CF180" i="20"/>
  <c r="AC180" i="20" s="1"/>
  <c r="G180" i="20" s="1"/>
  <c r="CF69" i="20"/>
  <c r="AC69" i="20" s="1"/>
  <c r="G69" i="20" s="1"/>
  <c r="CF249" i="20"/>
  <c r="AC249" i="20" s="1"/>
  <c r="G249" i="20" s="1"/>
  <c r="CF82" i="20"/>
  <c r="AC82" i="20" s="1"/>
  <c r="G82" i="20" s="1"/>
  <c r="CF28" i="20"/>
  <c r="AC28" i="20" s="1"/>
  <c r="G28" i="20" s="1"/>
  <c r="CF131" i="20"/>
  <c r="AC131" i="20" s="1"/>
  <c r="G131" i="20" s="1"/>
  <c r="CF105" i="20"/>
  <c r="AC105" i="20" s="1"/>
  <c r="G105" i="20" s="1"/>
  <c r="CF149" i="20"/>
  <c r="AC149" i="20" s="1"/>
  <c r="G149" i="20" s="1"/>
  <c r="CF63" i="20"/>
  <c r="AC63" i="20" s="1"/>
  <c r="G63" i="20" s="1"/>
  <c r="CF112" i="20"/>
  <c r="AC112" i="20" s="1"/>
  <c r="G112" i="20" s="1"/>
  <c r="CF124" i="20"/>
  <c r="AC124" i="20" s="1"/>
  <c r="G124" i="20" s="1"/>
  <c r="CF213" i="20"/>
  <c r="AC213" i="20" s="1"/>
  <c r="G213" i="20" s="1"/>
  <c r="CF169" i="20"/>
  <c r="AC169" i="20" s="1"/>
  <c r="G169" i="20" s="1"/>
  <c r="CF127" i="20"/>
  <c r="AC127" i="20" s="1"/>
  <c r="G127" i="20" s="1"/>
  <c r="CF136" i="20"/>
  <c r="AC136" i="20" s="1"/>
  <c r="G136" i="20" s="1"/>
  <c r="CF236" i="20"/>
  <c r="AC236" i="20" s="1"/>
  <c r="G236" i="20" s="1"/>
  <c r="CF53" i="20"/>
  <c r="AC53" i="20" s="1"/>
  <c r="G53" i="20" s="1"/>
  <c r="CF208" i="20"/>
  <c r="AC208" i="20" s="1"/>
  <c r="G208" i="20" s="1"/>
  <c r="CF160" i="20"/>
  <c r="AC160" i="20" s="1"/>
  <c r="G160" i="20" s="1"/>
  <c r="CF58" i="20"/>
  <c r="AC58" i="20" s="1"/>
  <c r="G58" i="20" s="1"/>
  <c r="CF66" i="20"/>
  <c r="AC66" i="20" s="1"/>
  <c r="G66" i="20" s="1"/>
  <c r="CF187" i="20"/>
  <c r="AC187" i="20" s="1"/>
  <c r="G187" i="20" s="1"/>
  <c r="CF49" i="20"/>
  <c r="AC49" i="20" s="1"/>
  <c r="G49" i="20" s="1"/>
  <c r="CF145" i="20"/>
  <c r="AC145" i="20" s="1"/>
  <c r="G145" i="20" s="1"/>
  <c r="CF157" i="20"/>
  <c r="AC157" i="20" s="1"/>
  <c r="G157" i="20" s="1"/>
  <c r="CF219" i="20"/>
  <c r="AC219" i="20" s="1"/>
  <c r="G219" i="20" s="1"/>
  <c r="CF234" i="20"/>
  <c r="AC234" i="20" s="1"/>
  <c r="G234" i="20" s="1"/>
  <c r="CF109" i="20"/>
  <c r="AC109" i="20" s="1"/>
  <c r="G109" i="20" s="1"/>
  <c r="CF146" i="20"/>
  <c r="AC146" i="20" s="1"/>
  <c r="G146" i="20" s="1"/>
  <c r="CF45" i="20"/>
  <c r="AC45" i="20" s="1"/>
  <c r="G45" i="20" s="1"/>
  <c r="CF172" i="20"/>
  <c r="AC172" i="20" s="1"/>
  <c r="G172" i="20" s="1"/>
  <c r="CF120" i="20"/>
  <c r="AC120" i="20" s="1"/>
  <c r="G120" i="20" s="1"/>
  <c r="CF13" i="20"/>
  <c r="AC13" i="20" s="1"/>
  <c r="G13" i="20" s="1"/>
  <c r="CF214" i="20"/>
  <c r="AC214" i="20" s="1"/>
  <c r="G214" i="20" s="1"/>
  <c r="CF88" i="20"/>
  <c r="AC88" i="20" s="1"/>
  <c r="G88" i="20" s="1"/>
  <c r="CF87" i="20"/>
  <c r="AC87" i="20" s="1"/>
  <c r="G87" i="20" s="1"/>
  <c r="CF75" i="20"/>
  <c r="AC75" i="20" s="1"/>
  <c r="G75" i="20" s="1"/>
  <c r="CF94" i="20"/>
  <c r="AC94" i="20" s="1"/>
  <c r="G94" i="20" s="1"/>
  <c r="CF114" i="20"/>
  <c r="AC114" i="20" s="1"/>
  <c r="G114" i="20" s="1"/>
  <c r="CF155" i="20"/>
  <c r="AC155" i="20" s="1"/>
  <c r="G155" i="20" s="1"/>
  <c r="CF29" i="20"/>
  <c r="AC29" i="20" s="1"/>
  <c r="G29" i="20" s="1"/>
  <c r="CF106" i="20"/>
  <c r="AC106" i="20" s="1"/>
  <c r="G106" i="20" s="1"/>
  <c r="CF56" i="20"/>
  <c r="AC56" i="20" s="1"/>
  <c r="G56" i="20" s="1"/>
  <c r="CF64" i="20"/>
  <c r="AC64" i="20" s="1"/>
  <c r="G64" i="20" s="1"/>
  <c r="CF97" i="20"/>
  <c r="AC97" i="20" s="1"/>
  <c r="G97" i="20" s="1"/>
  <c r="CF162" i="20"/>
  <c r="AC162" i="20" s="1"/>
  <c r="G162" i="20" s="1"/>
  <c r="CF246" i="20"/>
  <c r="AC246" i="20" s="1"/>
  <c r="G246" i="20" s="1"/>
  <c r="CF99" i="20"/>
  <c r="AC99" i="20" s="1"/>
  <c r="G99" i="20" s="1"/>
  <c r="CF95" i="20"/>
  <c r="AC95" i="20" s="1"/>
  <c r="G95" i="20" s="1"/>
  <c r="CF72" i="20"/>
  <c r="AC72" i="20" s="1"/>
  <c r="G72" i="20" s="1"/>
  <c r="CF181" i="20"/>
  <c r="AC181" i="20" s="1"/>
  <c r="G181" i="20" s="1"/>
  <c r="CF92" i="20"/>
  <c r="AC92" i="20" s="1"/>
  <c r="G92" i="20" s="1"/>
  <c r="CF209" i="20"/>
  <c r="AC209" i="20" s="1"/>
  <c r="G209" i="20" s="1"/>
  <c r="CF51" i="20"/>
  <c r="AC51" i="20" s="1"/>
  <c r="G51" i="20" s="1"/>
  <c r="CF79" i="20"/>
  <c r="AC79" i="20" s="1"/>
  <c r="G79" i="20" s="1"/>
  <c r="CF168" i="20"/>
  <c r="AC168" i="20" s="1"/>
  <c r="G168" i="20" s="1"/>
  <c r="CF223" i="20"/>
  <c r="AC223" i="20" s="1"/>
  <c r="G223" i="20" s="1"/>
  <c r="CF217" i="20"/>
  <c r="AC217" i="20" s="1"/>
  <c r="G217" i="20" s="1"/>
  <c r="CF156" i="20"/>
  <c r="AC156" i="20" s="1"/>
  <c r="G156" i="20" s="1"/>
  <c r="CF47" i="20"/>
  <c r="AC47" i="20" s="1"/>
  <c r="G47" i="20" s="1"/>
  <c r="CF122" i="20"/>
  <c r="AC122" i="20" s="1"/>
  <c r="G122" i="20" s="1"/>
  <c r="CF231" i="20"/>
  <c r="AC231" i="20" s="1"/>
  <c r="G231" i="20" s="1"/>
  <c r="V54" i="8"/>
  <c r="V65" i="8"/>
  <c r="V44" i="8"/>
  <c r="W35" i="4" l="1"/>
  <c r="W34" i="4" s="1"/>
  <c r="W56" i="8" l="1"/>
  <c r="W55" i="8" s="1"/>
  <c r="AO146" i="20"/>
  <c r="AO79" i="20"/>
  <c r="AO177" i="20"/>
  <c r="AO241" i="20"/>
  <c r="AO173" i="20"/>
  <c r="AO192" i="20"/>
  <c r="AO163" i="20"/>
  <c r="AO65" i="20"/>
  <c r="AO96" i="20"/>
  <c r="W44" i="4"/>
  <c r="AO43" i="20"/>
  <c r="AO99" i="20"/>
  <c r="AO191" i="20"/>
  <c r="AO162" i="20"/>
  <c r="AO110" i="20"/>
  <c r="AO62" i="20"/>
  <c r="AO171" i="20"/>
  <c r="AO27" i="20"/>
  <c r="AO97" i="20"/>
  <c r="AO82" i="20"/>
  <c r="AO124" i="20"/>
  <c r="AO240" i="20"/>
  <c r="AO88" i="20"/>
  <c r="AO218" i="20"/>
  <c r="AO167" i="20"/>
  <c r="AO242" i="20"/>
  <c r="AO74" i="20"/>
  <c r="AO155" i="20"/>
  <c r="AO92" i="20"/>
  <c r="AO195" i="20"/>
  <c r="AO208" i="20"/>
  <c r="AO103" i="20"/>
  <c r="AO49" i="20"/>
  <c r="AO16" i="20"/>
  <c r="AO13" i="20"/>
  <c r="AO80" i="20"/>
  <c r="AO215" i="20"/>
  <c r="AO108" i="20"/>
  <c r="AO83" i="20"/>
  <c r="AO107" i="20"/>
  <c r="AO12" i="20"/>
  <c r="AO224" i="20"/>
  <c r="AO144" i="20"/>
  <c r="AO189" i="20"/>
  <c r="AO160" i="20"/>
  <c r="W38" i="4"/>
  <c r="AO142" i="20"/>
  <c r="AO56" i="20"/>
  <c r="AO35" i="20"/>
  <c r="AO38" i="20"/>
  <c r="AO73" i="20"/>
  <c r="AO239" i="20"/>
  <c r="AO143" i="20"/>
  <c r="AO87" i="20"/>
  <c r="AO132" i="20"/>
  <c r="AO140" i="20"/>
  <c r="AO51" i="20"/>
  <c r="AO69" i="20"/>
  <c r="AO217" i="20"/>
  <c r="AO186" i="20"/>
  <c r="AO229" i="20"/>
  <c r="AO145" i="20"/>
  <c r="AO37" i="20"/>
  <c r="AO60" i="20"/>
  <c r="AO225" i="20"/>
  <c r="AO45" i="20"/>
  <c r="AO175" i="20"/>
  <c r="AO161" i="20"/>
  <c r="AO243" i="20"/>
  <c r="AO21" i="20"/>
  <c r="AO34" i="20"/>
  <c r="AO209" i="20"/>
  <c r="AO127" i="20"/>
  <c r="AO25" i="20"/>
  <c r="AO234" i="20"/>
  <c r="W42" i="4"/>
  <c r="W76" i="4" s="1"/>
  <c r="AO197" i="20"/>
  <c r="AO54" i="20"/>
  <c r="AO170" i="20"/>
  <c r="AO102" i="20"/>
  <c r="AO188" i="20"/>
  <c r="AO136" i="20"/>
  <c r="AO150" i="20"/>
  <c r="AO135" i="20"/>
  <c r="AO131" i="20"/>
  <c r="AO32" i="20"/>
  <c r="AO138" i="20"/>
  <c r="AO246" i="20"/>
  <c r="AO33" i="20"/>
  <c r="AO226" i="20"/>
  <c r="AO200" i="20"/>
  <c r="AO85" i="20"/>
  <c r="AO237" i="20"/>
  <c r="AO109" i="20"/>
  <c r="AO199" i="20"/>
  <c r="AO66" i="20"/>
  <c r="AO41" i="20"/>
  <c r="AO116" i="20"/>
  <c r="AO118" i="20"/>
  <c r="AO232" i="20"/>
  <c r="AO63" i="20"/>
  <c r="AO158" i="20"/>
  <c r="AO206" i="20"/>
  <c r="AO213" i="20"/>
  <c r="AO57" i="20"/>
  <c r="AO104" i="20"/>
  <c r="AO39" i="20"/>
  <c r="AO98" i="20"/>
  <c r="AO154" i="20"/>
  <c r="AO40" i="20"/>
  <c r="AO95" i="20"/>
  <c r="AO249" i="20"/>
  <c r="AO81" i="20"/>
  <c r="AO210" i="20"/>
  <c r="AO68" i="20"/>
  <c r="AO59" i="20"/>
  <c r="AO222" i="20"/>
  <c r="AO212" i="20"/>
  <c r="AO228" i="20"/>
  <c r="AO71" i="20"/>
  <c r="AO227" i="20"/>
  <c r="AO236" i="20"/>
  <c r="AO125" i="20"/>
  <c r="AO157" i="20"/>
  <c r="AO156" i="20"/>
  <c r="AO134" i="20"/>
  <c r="AO126" i="20"/>
  <c r="AO120" i="20"/>
  <c r="AO64" i="20"/>
  <c r="AO183" i="20"/>
  <c r="AO166" i="20"/>
  <c r="AO181" i="20"/>
  <c r="AO36" i="20"/>
  <c r="AO211" i="20"/>
  <c r="AO244" i="20"/>
  <c r="AO94" i="20"/>
  <c r="AO84" i="20"/>
  <c r="AO119" i="20"/>
  <c r="AO201" i="20"/>
  <c r="AO223" i="20"/>
  <c r="AO46" i="20"/>
  <c r="AO233" i="20"/>
  <c r="AO235" i="20"/>
  <c r="AO42" i="20"/>
  <c r="AO67" i="20"/>
  <c r="AO113" i="20"/>
  <c r="AO20" i="20"/>
  <c r="AO159" i="20"/>
  <c r="AO24" i="20"/>
  <c r="AO165" i="20"/>
  <c r="AO180" i="20"/>
  <c r="AO179" i="20"/>
  <c r="AO121" i="20"/>
  <c r="AO251" i="20"/>
  <c r="AO11" i="20"/>
  <c r="AO114" i="20"/>
  <c r="AO100" i="20"/>
  <c r="AO230" i="20"/>
  <c r="AO238" i="20"/>
  <c r="AO178" i="20"/>
  <c r="AO89" i="20"/>
  <c r="AO193" i="20"/>
  <c r="AO105" i="20"/>
  <c r="AO147" i="20"/>
  <c r="AO184" i="20"/>
  <c r="AO48" i="20"/>
  <c r="AO137" i="20"/>
  <c r="AO153" i="20"/>
  <c r="AO55" i="20"/>
  <c r="AO198" i="20"/>
  <c r="AO128" i="20"/>
  <c r="AO52" i="20"/>
  <c r="AO22" i="20"/>
  <c r="AO168" i="20"/>
  <c r="AO214" i="20"/>
  <c r="AO221" i="20"/>
  <c r="AO28" i="20"/>
  <c r="AO61" i="20"/>
  <c r="AO70" i="20"/>
  <c r="AO219" i="20"/>
  <c r="AO47" i="20"/>
  <c r="AO115" i="20"/>
  <c r="AO133" i="20"/>
  <c r="AO247" i="20"/>
  <c r="W36" i="4"/>
  <c r="W73" i="4" s="1"/>
  <c r="AO112" i="20"/>
  <c r="AO202" i="20"/>
  <c r="AO148" i="20"/>
  <c r="AO151" i="20"/>
  <c r="AO44" i="20"/>
  <c r="AO93" i="20"/>
  <c r="AO23" i="20"/>
  <c r="AO90" i="20"/>
  <c r="AO91" i="20"/>
  <c r="AO164" i="20"/>
  <c r="AO53" i="20"/>
  <c r="AO86" i="20"/>
  <c r="AO185" i="20"/>
  <c r="AO50" i="20"/>
  <c r="AO117" i="20"/>
  <c r="AO77" i="20"/>
  <c r="AO30" i="20"/>
  <c r="AO248" i="20"/>
  <c r="AO17" i="20"/>
  <c r="AO190" i="20"/>
  <c r="AO141" i="20"/>
  <c r="AO101" i="20"/>
  <c r="AO130" i="20"/>
  <c r="AO194" i="20"/>
  <c r="AO250" i="20"/>
  <c r="AO152" i="20"/>
  <c r="AO204" i="20"/>
  <c r="W40" i="4"/>
  <c r="W75" i="4" s="1"/>
  <c r="AO29" i="20"/>
  <c r="AO245" i="20"/>
  <c r="AO231" i="20"/>
  <c r="AO172" i="20"/>
  <c r="AO216" i="20"/>
  <c r="AO203" i="20"/>
  <c r="AO220" i="20"/>
  <c r="AO76" i="20"/>
  <c r="AO176" i="20"/>
  <c r="AO75" i="20"/>
  <c r="AO174" i="20"/>
  <c r="AO106" i="20"/>
  <c r="AO187" i="20"/>
  <c r="AO182" i="20"/>
  <c r="AO72" i="20"/>
  <c r="AO207" i="20"/>
  <c r="AO19" i="20"/>
  <c r="AO205" i="20"/>
  <c r="AO31" i="20"/>
  <c r="AO18" i="20"/>
  <c r="AO123" i="20"/>
  <c r="AO26" i="20"/>
  <c r="AO196" i="20"/>
  <c r="AO14" i="20"/>
  <c r="AO15" i="20"/>
  <c r="AO58" i="20"/>
  <c r="AO122" i="20"/>
  <c r="AO169" i="20"/>
  <c r="AO149" i="20"/>
  <c r="AO129" i="20"/>
  <c r="AO139" i="20"/>
  <c r="AO78" i="20"/>
  <c r="AO111" i="20"/>
  <c r="AZ75" i="20" l="1"/>
  <c r="BK75" i="20" s="1"/>
  <c r="BV75" i="20" s="1"/>
  <c r="CR75" i="20"/>
  <c r="CR137" i="20"/>
  <c r="AZ137" i="20"/>
  <c r="BK137" i="20" s="1"/>
  <c r="BV137" i="20" s="1"/>
  <c r="AZ95" i="20"/>
  <c r="BK95" i="20" s="1"/>
  <c r="BV95" i="20" s="1"/>
  <c r="CR95" i="20"/>
  <c r="AZ165" i="20"/>
  <c r="BK165" i="20" s="1"/>
  <c r="BV165" i="20" s="1"/>
  <c r="CR165" i="20"/>
  <c r="CR158" i="20"/>
  <c r="AZ158" i="20"/>
  <c r="BK158" i="20" s="1"/>
  <c r="BV158" i="20" s="1"/>
  <c r="AZ145" i="20"/>
  <c r="BK145" i="20" s="1"/>
  <c r="BV145" i="20" s="1"/>
  <c r="CR145" i="20"/>
  <c r="W74" i="4"/>
  <c r="W71" i="4" s="1"/>
  <c r="W24" i="4"/>
  <c r="CR108" i="20"/>
  <c r="AZ108" i="20"/>
  <c r="BK108" i="20" s="1"/>
  <c r="BV108" i="20" s="1"/>
  <c r="CR195" i="20"/>
  <c r="AZ195" i="20"/>
  <c r="BK195" i="20" s="1"/>
  <c r="BV195" i="20" s="1"/>
  <c r="AZ240" i="20"/>
  <c r="BK240" i="20" s="1"/>
  <c r="BV240" i="20" s="1"/>
  <c r="CR240" i="20"/>
  <c r="AZ162" i="20"/>
  <c r="BK162" i="20" s="1"/>
  <c r="BV162" i="20" s="1"/>
  <c r="CR162" i="20"/>
  <c r="AZ192" i="20"/>
  <c r="BK192" i="20" s="1"/>
  <c r="BV192" i="20" s="1"/>
  <c r="CR192" i="20"/>
  <c r="CR50" i="20"/>
  <c r="AZ50" i="20"/>
  <c r="BK50" i="20" s="1"/>
  <c r="BV50" i="20" s="1"/>
  <c r="CR126" i="20"/>
  <c r="AZ126" i="20"/>
  <c r="BK126" i="20" s="1"/>
  <c r="BV126" i="20" s="1"/>
  <c r="CR34" i="20"/>
  <c r="AZ34" i="20"/>
  <c r="BK34" i="20" s="1"/>
  <c r="BV34" i="20" s="1"/>
  <c r="CR208" i="20"/>
  <c r="AZ208" i="20"/>
  <c r="BK208" i="20" s="1"/>
  <c r="BV208" i="20" s="1"/>
  <c r="CR15" i="20"/>
  <c r="AZ15" i="20"/>
  <c r="BK15" i="20" s="1"/>
  <c r="BV15" i="20" s="1"/>
  <c r="CR185" i="20"/>
  <c r="AZ185" i="20"/>
  <c r="BK185" i="20" s="1"/>
  <c r="BV185" i="20" s="1"/>
  <c r="AZ230" i="20"/>
  <c r="BK230" i="20" s="1"/>
  <c r="BV230" i="20" s="1"/>
  <c r="CR230" i="20"/>
  <c r="AZ212" i="20"/>
  <c r="BK212" i="20" s="1"/>
  <c r="BV212" i="20" s="1"/>
  <c r="CR212" i="20"/>
  <c r="CR109" i="20"/>
  <c r="AZ109" i="20"/>
  <c r="BK109" i="20" s="1"/>
  <c r="BV109" i="20" s="1"/>
  <c r="CR190" i="20"/>
  <c r="AZ190" i="20"/>
  <c r="BK190" i="20" s="1"/>
  <c r="BV190" i="20" s="1"/>
  <c r="CR86" i="20"/>
  <c r="AZ86" i="20"/>
  <c r="BK86" i="20" s="1"/>
  <c r="BV86" i="20" s="1"/>
  <c r="CR151" i="20"/>
  <c r="AZ151" i="20"/>
  <c r="BK151" i="20" s="1"/>
  <c r="BV151" i="20" s="1"/>
  <c r="CR47" i="20"/>
  <c r="AZ47" i="20"/>
  <c r="BK47" i="20" s="1"/>
  <c r="BV47" i="20" s="1"/>
  <c r="AZ22" i="20"/>
  <c r="BK22" i="20" s="1"/>
  <c r="BV22" i="20" s="1"/>
  <c r="CR22" i="20"/>
  <c r="CR184" i="20"/>
  <c r="AZ184" i="20"/>
  <c r="BK184" i="20" s="1"/>
  <c r="BV184" i="20" s="1"/>
  <c r="CR100" i="20"/>
  <c r="AZ100" i="20"/>
  <c r="BK100" i="20" s="1"/>
  <c r="BV100" i="20" s="1"/>
  <c r="AZ24" i="20"/>
  <c r="BK24" i="20" s="1"/>
  <c r="BV24" i="20" s="1"/>
  <c r="CR24" i="20"/>
  <c r="CR46" i="20"/>
  <c r="AZ46" i="20"/>
  <c r="BK46" i="20" s="1"/>
  <c r="BV46" i="20" s="1"/>
  <c r="CR36" i="20"/>
  <c r="AZ36" i="20"/>
  <c r="BK36" i="20" s="1"/>
  <c r="BV36" i="20" s="1"/>
  <c r="CR156" i="20"/>
  <c r="AZ156" i="20"/>
  <c r="BK156" i="20" s="1"/>
  <c r="BV156" i="20" s="1"/>
  <c r="AZ222" i="20"/>
  <c r="BK222" i="20" s="1"/>
  <c r="BV222" i="20" s="1"/>
  <c r="CR222" i="20"/>
  <c r="CR154" i="20"/>
  <c r="AZ154" i="20"/>
  <c r="BK154" i="20" s="1"/>
  <c r="BV154" i="20" s="1"/>
  <c r="AZ63" i="20"/>
  <c r="BK63" i="20" s="1"/>
  <c r="BV63" i="20" s="1"/>
  <c r="CR63" i="20"/>
  <c r="CR237" i="20"/>
  <c r="AZ237" i="20"/>
  <c r="BK237" i="20" s="1"/>
  <c r="BV237" i="20" s="1"/>
  <c r="CR131" i="20"/>
  <c r="AZ131" i="20"/>
  <c r="BK131" i="20" s="1"/>
  <c r="BV131" i="20" s="1"/>
  <c r="AZ197" i="20"/>
  <c r="BK197" i="20" s="1"/>
  <c r="BV197" i="20" s="1"/>
  <c r="CR197" i="20"/>
  <c r="AZ243" i="20"/>
  <c r="BK243" i="20" s="1"/>
  <c r="BV243" i="20" s="1"/>
  <c r="CR243" i="20"/>
  <c r="AZ229" i="20"/>
  <c r="BK229" i="20" s="1"/>
  <c r="BV229" i="20" s="1"/>
  <c r="CR229" i="20"/>
  <c r="AZ143" i="20"/>
  <c r="BK143" i="20" s="1"/>
  <c r="BV143" i="20" s="1"/>
  <c r="CR143" i="20"/>
  <c r="CR160" i="20"/>
  <c r="AZ160" i="20"/>
  <c r="BK160" i="20" s="1"/>
  <c r="BV160" i="20" s="1"/>
  <c r="AZ215" i="20"/>
  <c r="BK215" i="20" s="1"/>
  <c r="BV215" i="20" s="1"/>
  <c r="CR215" i="20"/>
  <c r="CR92" i="20"/>
  <c r="AZ92" i="20"/>
  <c r="BK92" i="20" s="1"/>
  <c r="BV92" i="20" s="1"/>
  <c r="AZ124" i="20"/>
  <c r="BK124" i="20" s="1"/>
  <c r="BV124" i="20" s="1"/>
  <c r="CR124" i="20"/>
  <c r="AZ191" i="20"/>
  <c r="BK191" i="20" s="1"/>
  <c r="BV191" i="20" s="1"/>
  <c r="CR191" i="20"/>
  <c r="CR173" i="20"/>
  <c r="AZ173" i="20"/>
  <c r="BK173" i="20" s="1"/>
  <c r="BV173" i="20" s="1"/>
  <c r="CR245" i="20"/>
  <c r="AZ245" i="20"/>
  <c r="BK245" i="20" s="1"/>
  <c r="BV245" i="20" s="1"/>
  <c r="AZ238" i="20"/>
  <c r="BK238" i="20" s="1"/>
  <c r="BV238" i="20" s="1"/>
  <c r="CR238" i="20"/>
  <c r="CR206" i="20"/>
  <c r="AZ206" i="20"/>
  <c r="BK206" i="20" s="1"/>
  <c r="BV206" i="20" s="1"/>
  <c r="AZ110" i="20"/>
  <c r="BK110" i="20" s="1"/>
  <c r="BV110" i="20" s="1"/>
  <c r="CR110" i="20"/>
  <c r="CR29" i="20"/>
  <c r="AZ29" i="20"/>
  <c r="BK29" i="20" s="1"/>
  <c r="BV29" i="20" s="1"/>
  <c r="AZ48" i="20"/>
  <c r="BK48" i="20" s="1"/>
  <c r="BV48" i="20" s="1"/>
  <c r="CR48" i="20"/>
  <c r="AZ134" i="20"/>
  <c r="BK134" i="20" s="1"/>
  <c r="BV134" i="20" s="1"/>
  <c r="CR134" i="20"/>
  <c r="CR40" i="20"/>
  <c r="AZ40" i="20"/>
  <c r="BK40" i="20" s="1"/>
  <c r="BV40" i="20" s="1"/>
  <c r="CR54" i="20"/>
  <c r="AZ54" i="20"/>
  <c r="BK54" i="20" s="1"/>
  <c r="BV54" i="20" s="1"/>
  <c r="AZ72" i="20"/>
  <c r="BK72" i="20" s="1"/>
  <c r="BV72" i="20" s="1"/>
  <c r="CR72" i="20"/>
  <c r="AZ204" i="20"/>
  <c r="BK204" i="20" s="1"/>
  <c r="BV204" i="20" s="1"/>
  <c r="CR204" i="20"/>
  <c r="CR17" i="20"/>
  <c r="AZ17" i="20"/>
  <c r="BK17" i="20" s="1"/>
  <c r="BV17" i="20" s="1"/>
  <c r="AZ53" i="20"/>
  <c r="BK53" i="20" s="1"/>
  <c r="BV53" i="20" s="1"/>
  <c r="CR53" i="20"/>
  <c r="CR148" i="20"/>
  <c r="AZ148" i="20"/>
  <c r="BK148" i="20" s="1"/>
  <c r="BV148" i="20" s="1"/>
  <c r="CR219" i="20"/>
  <c r="AZ219" i="20"/>
  <c r="BK219" i="20" s="1"/>
  <c r="BV219" i="20" s="1"/>
  <c r="CR52" i="20"/>
  <c r="AZ52" i="20"/>
  <c r="BK52" i="20" s="1"/>
  <c r="BV52" i="20" s="1"/>
  <c r="CR147" i="20"/>
  <c r="AZ147" i="20"/>
  <c r="BK147" i="20" s="1"/>
  <c r="BV147" i="20" s="1"/>
  <c r="AZ114" i="20"/>
  <c r="BK114" i="20" s="1"/>
  <c r="BV114" i="20" s="1"/>
  <c r="CR114" i="20"/>
  <c r="CR159" i="20"/>
  <c r="AZ159" i="20"/>
  <c r="BK159" i="20" s="1"/>
  <c r="BV159" i="20" s="1"/>
  <c r="CR223" i="20"/>
  <c r="AZ223" i="20"/>
  <c r="BK223" i="20" s="1"/>
  <c r="BV223" i="20" s="1"/>
  <c r="AZ181" i="20"/>
  <c r="BK181" i="20" s="1"/>
  <c r="BV181" i="20" s="1"/>
  <c r="CR181" i="20"/>
  <c r="CR157" i="20"/>
  <c r="AZ157" i="20"/>
  <c r="BK157" i="20" s="1"/>
  <c r="BV157" i="20" s="1"/>
  <c r="CR59" i="20"/>
  <c r="AZ59" i="20"/>
  <c r="BK59" i="20" s="1"/>
  <c r="BV59" i="20" s="1"/>
  <c r="AZ98" i="20"/>
  <c r="BK98" i="20" s="1"/>
  <c r="BV98" i="20" s="1"/>
  <c r="CR98" i="20"/>
  <c r="AZ232" i="20"/>
  <c r="BK232" i="20" s="1"/>
  <c r="BV232" i="20" s="1"/>
  <c r="CR232" i="20"/>
  <c r="AZ85" i="20"/>
  <c r="BK85" i="20" s="1"/>
  <c r="BV85" i="20" s="1"/>
  <c r="CR85" i="20"/>
  <c r="CR135" i="20"/>
  <c r="AZ135" i="20"/>
  <c r="BK135" i="20" s="1"/>
  <c r="BV135" i="20" s="1"/>
  <c r="AZ161" i="20"/>
  <c r="BK161" i="20" s="1"/>
  <c r="BV161" i="20" s="1"/>
  <c r="CR161" i="20"/>
  <c r="AZ186" i="20"/>
  <c r="BK186" i="20" s="1"/>
  <c r="BV186" i="20" s="1"/>
  <c r="CR186" i="20"/>
  <c r="AZ239" i="20"/>
  <c r="BK239" i="20" s="1"/>
  <c r="BV239" i="20" s="1"/>
  <c r="CR239" i="20"/>
  <c r="AZ189" i="20"/>
  <c r="BK189" i="20" s="1"/>
  <c r="BV189" i="20" s="1"/>
  <c r="CR189" i="20"/>
  <c r="CR80" i="20"/>
  <c r="AZ80" i="20"/>
  <c r="BK80" i="20" s="1"/>
  <c r="BV80" i="20" s="1"/>
  <c r="CR155" i="20"/>
  <c r="AZ155" i="20"/>
  <c r="BK155" i="20" s="1"/>
  <c r="BV155" i="20" s="1"/>
  <c r="AZ82" i="20"/>
  <c r="BK82" i="20" s="1"/>
  <c r="BV82" i="20" s="1"/>
  <c r="CR82" i="20"/>
  <c r="AZ99" i="20"/>
  <c r="BK99" i="20" s="1"/>
  <c r="BV99" i="20" s="1"/>
  <c r="CR99" i="20"/>
  <c r="CR241" i="20"/>
  <c r="AZ241" i="20"/>
  <c r="BK241" i="20" s="1"/>
  <c r="BV241" i="20" s="1"/>
  <c r="AZ101" i="20"/>
  <c r="BK101" i="20" s="1"/>
  <c r="BV101" i="20" s="1"/>
  <c r="CR101" i="20"/>
  <c r="CR180" i="20"/>
  <c r="AZ180" i="20"/>
  <c r="BK180" i="20" s="1"/>
  <c r="BV180" i="20" s="1"/>
  <c r="CR170" i="20"/>
  <c r="AZ170" i="20"/>
  <c r="BK170" i="20" s="1"/>
  <c r="BV170" i="20" s="1"/>
  <c r="AZ163" i="20"/>
  <c r="BK163" i="20" s="1"/>
  <c r="BV163" i="20" s="1"/>
  <c r="CR163" i="20"/>
  <c r="AZ176" i="20"/>
  <c r="BK176" i="20" s="1"/>
  <c r="BV176" i="20" s="1"/>
  <c r="CR176" i="20"/>
  <c r="AZ44" i="20"/>
  <c r="BK44" i="20" s="1"/>
  <c r="BV44" i="20" s="1"/>
  <c r="CR44" i="20"/>
  <c r="CR211" i="20"/>
  <c r="AZ211" i="20"/>
  <c r="BK211" i="20" s="1"/>
  <c r="BV211" i="20" s="1"/>
  <c r="AZ87" i="20"/>
  <c r="BK87" i="20" s="1"/>
  <c r="BV87" i="20" s="1"/>
  <c r="CR87" i="20"/>
  <c r="CR14" i="20"/>
  <c r="AZ14" i="20"/>
  <c r="BK14" i="20" s="1"/>
  <c r="BV14" i="20" s="1"/>
  <c r="CR139" i="20"/>
  <c r="AZ139" i="20"/>
  <c r="BK139" i="20" s="1"/>
  <c r="BV139" i="20" s="1"/>
  <c r="CR220" i="20"/>
  <c r="AZ220" i="20"/>
  <c r="BK220" i="20" s="1"/>
  <c r="BV220" i="20" s="1"/>
  <c r="AZ182" i="20"/>
  <c r="BK182" i="20" s="1"/>
  <c r="BV182" i="20" s="1"/>
  <c r="CR182" i="20"/>
  <c r="AZ203" i="20"/>
  <c r="BK203" i="20" s="1"/>
  <c r="BV203" i="20" s="1"/>
  <c r="CR203" i="20"/>
  <c r="AZ152" i="20"/>
  <c r="BK152" i="20" s="1"/>
  <c r="BV152" i="20" s="1"/>
  <c r="CR152" i="20"/>
  <c r="AZ248" i="20"/>
  <c r="BK248" i="20" s="1"/>
  <c r="BV248" i="20" s="1"/>
  <c r="CR248" i="20"/>
  <c r="CR164" i="20"/>
  <c r="AZ164" i="20"/>
  <c r="BK164" i="20" s="1"/>
  <c r="BV164" i="20" s="1"/>
  <c r="CR202" i="20"/>
  <c r="AZ202" i="20"/>
  <c r="BK202" i="20" s="1"/>
  <c r="BV202" i="20" s="1"/>
  <c r="CR70" i="20"/>
  <c r="AZ70" i="20"/>
  <c r="BK70" i="20" s="1"/>
  <c r="BV70" i="20" s="1"/>
  <c r="CR128" i="20"/>
  <c r="AZ128" i="20"/>
  <c r="BK128" i="20" s="1"/>
  <c r="BV128" i="20" s="1"/>
  <c r="CR105" i="20"/>
  <c r="AZ105" i="20"/>
  <c r="BK105" i="20" s="1"/>
  <c r="BV105" i="20" s="1"/>
  <c r="CR11" i="20"/>
  <c r="AZ11" i="20"/>
  <c r="BK11" i="20" s="1"/>
  <c r="BV11" i="20" s="1"/>
  <c r="CR20" i="20"/>
  <c r="AZ20" i="20"/>
  <c r="BK20" i="20" s="1"/>
  <c r="BV20" i="20" s="1"/>
  <c r="AZ201" i="20"/>
  <c r="BK201" i="20" s="1"/>
  <c r="BV201" i="20" s="1"/>
  <c r="CR201" i="20"/>
  <c r="CR166" i="20"/>
  <c r="AZ166" i="20"/>
  <c r="BK166" i="20" s="1"/>
  <c r="BV166" i="20" s="1"/>
  <c r="CR125" i="20"/>
  <c r="AZ125" i="20"/>
  <c r="BK125" i="20" s="1"/>
  <c r="BV125" i="20" s="1"/>
  <c r="CR68" i="20"/>
  <c r="AZ68" i="20"/>
  <c r="BK68" i="20" s="1"/>
  <c r="BV68" i="20" s="1"/>
  <c r="CR39" i="20"/>
  <c r="AZ39" i="20"/>
  <c r="BK39" i="20" s="1"/>
  <c r="BV39" i="20" s="1"/>
  <c r="AZ118" i="20"/>
  <c r="BK118" i="20" s="1"/>
  <c r="BV118" i="20" s="1"/>
  <c r="CR118" i="20"/>
  <c r="CR200" i="20"/>
  <c r="AZ200" i="20"/>
  <c r="BK200" i="20" s="1"/>
  <c r="BV200" i="20" s="1"/>
  <c r="AZ150" i="20"/>
  <c r="BK150" i="20" s="1"/>
  <c r="BV150" i="20" s="1"/>
  <c r="CR150" i="20"/>
  <c r="AZ234" i="20"/>
  <c r="BK234" i="20" s="1"/>
  <c r="BV234" i="20" s="1"/>
  <c r="CR234" i="20"/>
  <c r="AZ175" i="20"/>
  <c r="BK175" i="20" s="1"/>
  <c r="BV175" i="20" s="1"/>
  <c r="CR175" i="20"/>
  <c r="CR217" i="20"/>
  <c r="AZ217" i="20"/>
  <c r="BK217" i="20" s="1"/>
  <c r="BV217" i="20" s="1"/>
  <c r="AZ73" i="20"/>
  <c r="BK73" i="20" s="1"/>
  <c r="BV73" i="20" s="1"/>
  <c r="CR73" i="20"/>
  <c r="AZ144" i="20"/>
  <c r="BK144" i="20" s="1"/>
  <c r="BV144" i="20" s="1"/>
  <c r="CR144" i="20"/>
  <c r="CR13" i="20"/>
  <c r="AZ13" i="20"/>
  <c r="BK13" i="20" s="1"/>
  <c r="BV13" i="20" s="1"/>
  <c r="CR74" i="20"/>
  <c r="AZ74" i="20"/>
  <c r="BK74" i="20" s="1"/>
  <c r="BV74" i="20" s="1"/>
  <c r="CR97" i="20"/>
  <c r="AZ97" i="20"/>
  <c r="BK97" i="20" s="1"/>
  <c r="BV97" i="20" s="1"/>
  <c r="AZ43" i="20"/>
  <c r="BK43" i="20" s="1"/>
  <c r="BV43" i="20" s="1"/>
  <c r="CR43" i="20"/>
  <c r="CR177" i="20"/>
  <c r="AZ177" i="20"/>
  <c r="BK177" i="20" s="1"/>
  <c r="BV177" i="20" s="1"/>
  <c r="CR58" i="20"/>
  <c r="AZ58" i="20"/>
  <c r="BK58" i="20" s="1"/>
  <c r="BV58" i="20" s="1"/>
  <c r="AZ214" i="20"/>
  <c r="BK214" i="20" s="1"/>
  <c r="BV214" i="20" s="1"/>
  <c r="CR214" i="20"/>
  <c r="AZ228" i="20"/>
  <c r="BK228" i="20" s="1"/>
  <c r="BV228" i="20" s="1"/>
  <c r="CR228" i="20"/>
  <c r="AZ37" i="20"/>
  <c r="BK37" i="20" s="1"/>
  <c r="BV37" i="20" s="1"/>
  <c r="CR37" i="20"/>
  <c r="CR83" i="20"/>
  <c r="AZ83" i="20"/>
  <c r="BK83" i="20" s="1"/>
  <c r="BV83" i="20" s="1"/>
  <c r="CR111" i="20"/>
  <c r="AZ111" i="20"/>
  <c r="BK111" i="20" s="1"/>
  <c r="BV111" i="20" s="1"/>
  <c r="AZ168" i="20"/>
  <c r="BK168" i="20" s="1"/>
  <c r="BV168" i="20" s="1"/>
  <c r="CR168" i="20"/>
  <c r="AZ123" i="20"/>
  <c r="BK123" i="20" s="1"/>
  <c r="BV123" i="20" s="1"/>
  <c r="CR123" i="20"/>
  <c r="AZ250" i="20"/>
  <c r="BK250" i="20" s="1"/>
  <c r="BV250" i="20" s="1"/>
  <c r="CR250" i="20"/>
  <c r="CR30" i="20"/>
  <c r="AZ30" i="20"/>
  <c r="BK30" i="20" s="1"/>
  <c r="BV30" i="20" s="1"/>
  <c r="CR91" i="20"/>
  <c r="AZ91" i="20"/>
  <c r="BK91" i="20" s="1"/>
  <c r="BV91" i="20" s="1"/>
  <c r="CR112" i="20"/>
  <c r="AZ112" i="20"/>
  <c r="BK112" i="20" s="1"/>
  <c r="BV112" i="20" s="1"/>
  <c r="CR61" i="20"/>
  <c r="AZ61" i="20"/>
  <c r="BK61" i="20" s="1"/>
  <c r="BV61" i="20" s="1"/>
  <c r="CR198" i="20"/>
  <c r="AZ198" i="20"/>
  <c r="BK198" i="20" s="1"/>
  <c r="BV198" i="20" s="1"/>
  <c r="AZ193" i="20"/>
  <c r="BK193" i="20" s="1"/>
  <c r="BV193" i="20" s="1"/>
  <c r="CR193" i="20"/>
  <c r="CR251" i="20"/>
  <c r="AZ251" i="20"/>
  <c r="BK251" i="20" s="1"/>
  <c r="BV251" i="20" s="1"/>
  <c r="CR113" i="20"/>
  <c r="AZ113" i="20"/>
  <c r="BK113" i="20" s="1"/>
  <c r="BV113" i="20" s="1"/>
  <c r="CR119" i="20"/>
  <c r="AZ119" i="20"/>
  <c r="BK119" i="20" s="1"/>
  <c r="BV119" i="20" s="1"/>
  <c r="CR183" i="20"/>
  <c r="AZ183" i="20"/>
  <c r="BK183" i="20" s="1"/>
  <c r="BV183" i="20" s="1"/>
  <c r="AZ236" i="20"/>
  <c r="BK236" i="20" s="1"/>
  <c r="BV236" i="20" s="1"/>
  <c r="CR236" i="20"/>
  <c r="AZ210" i="20"/>
  <c r="BK210" i="20" s="1"/>
  <c r="BV210" i="20" s="1"/>
  <c r="CR210" i="20"/>
  <c r="CR104" i="20"/>
  <c r="AZ104" i="20"/>
  <c r="BK104" i="20" s="1"/>
  <c r="BV104" i="20" s="1"/>
  <c r="CR116" i="20"/>
  <c r="AZ116" i="20"/>
  <c r="BK116" i="20" s="1"/>
  <c r="BV116" i="20" s="1"/>
  <c r="CR226" i="20"/>
  <c r="AZ226" i="20"/>
  <c r="BK226" i="20" s="1"/>
  <c r="BV226" i="20" s="1"/>
  <c r="AZ136" i="20"/>
  <c r="BK136" i="20" s="1"/>
  <c r="BV136" i="20" s="1"/>
  <c r="CR136" i="20"/>
  <c r="CR25" i="20"/>
  <c r="AZ25" i="20"/>
  <c r="BK25" i="20" s="1"/>
  <c r="BV25" i="20" s="1"/>
  <c r="CR45" i="20"/>
  <c r="AZ45" i="20"/>
  <c r="BK45" i="20" s="1"/>
  <c r="BV45" i="20" s="1"/>
  <c r="CR69" i="20"/>
  <c r="AZ69" i="20"/>
  <c r="BK69" i="20" s="1"/>
  <c r="BV69" i="20" s="1"/>
  <c r="CR38" i="20"/>
  <c r="AZ38" i="20"/>
  <c r="BK38" i="20" s="1"/>
  <c r="BV38" i="20" s="1"/>
  <c r="AZ224" i="20"/>
  <c r="BK224" i="20" s="1"/>
  <c r="BV224" i="20" s="1"/>
  <c r="CR224" i="20"/>
  <c r="CR16" i="20"/>
  <c r="AZ16" i="20"/>
  <c r="BK16" i="20" s="1"/>
  <c r="BV16" i="20" s="1"/>
  <c r="AZ242" i="20"/>
  <c r="BK242" i="20" s="1"/>
  <c r="BV242" i="20" s="1"/>
  <c r="CR242" i="20"/>
  <c r="AZ27" i="20"/>
  <c r="BK27" i="20" s="1"/>
  <c r="BV27" i="20" s="1"/>
  <c r="CR27" i="20"/>
  <c r="W62" i="4"/>
  <c r="W87" i="4" s="1"/>
  <c r="W50" i="4"/>
  <c r="W81" i="4" s="1"/>
  <c r="W56" i="4"/>
  <c r="W84" i="4" s="1"/>
  <c r="W64" i="4"/>
  <c r="W88" i="4" s="1"/>
  <c r="W58" i="4"/>
  <c r="W85" i="4" s="1"/>
  <c r="W46" i="4"/>
  <c r="W79" i="4" s="1"/>
  <c r="W45" i="4"/>
  <c r="W48" i="4"/>
  <c r="W80" i="4" s="1"/>
  <c r="W52" i="4"/>
  <c r="W82" i="4" s="1"/>
  <c r="W54" i="4"/>
  <c r="W83" i="4" s="1"/>
  <c r="W60" i="4"/>
  <c r="W86" i="4" s="1"/>
  <c r="CR79" i="20"/>
  <c r="AZ79" i="20"/>
  <c r="BK79" i="20" s="1"/>
  <c r="BV79" i="20" s="1"/>
  <c r="CR205" i="20"/>
  <c r="AZ205" i="20"/>
  <c r="BK205" i="20" s="1"/>
  <c r="BV205" i="20" s="1"/>
  <c r="AZ133" i="20"/>
  <c r="BK133" i="20" s="1"/>
  <c r="BV133" i="20" s="1"/>
  <c r="CR133" i="20"/>
  <c r="CR235" i="20"/>
  <c r="AZ235" i="20"/>
  <c r="BK235" i="20" s="1"/>
  <c r="BV235" i="20" s="1"/>
  <c r="CR138" i="20"/>
  <c r="AZ138" i="20"/>
  <c r="BK138" i="20" s="1"/>
  <c r="BV138" i="20" s="1"/>
  <c r="CR88" i="20"/>
  <c r="AZ88" i="20"/>
  <c r="BK88" i="20" s="1"/>
  <c r="BV88" i="20" s="1"/>
  <c r="AZ141" i="20"/>
  <c r="BK141" i="20" s="1"/>
  <c r="BV141" i="20" s="1"/>
  <c r="CR141" i="20"/>
  <c r="CR233" i="20"/>
  <c r="AZ233" i="20"/>
  <c r="BK233" i="20" s="1"/>
  <c r="BV233" i="20" s="1"/>
  <c r="CR32" i="20"/>
  <c r="AZ32" i="20"/>
  <c r="BK32" i="20" s="1"/>
  <c r="BV32" i="20" s="1"/>
  <c r="CR78" i="20"/>
  <c r="AZ78" i="20"/>
  <c r="BK78" i="20" s="1"/>
  <c r="BV78" i="20" s="1"/>
  <c r="CR76" i="20"/>
  <c r="AZ76" i="20"/>
  <c r="BK76" i="20" s="1"/>
  <c r="BV76" i="20" s="1"/>
  <c r="CR216" i="20"/>
  <c r="AZ216" i="20"/>
  <c r="BK216" i="20" s="1"/>
  <c r="BV216" i="20" s="1"/>
  <c r="CR169" i="20"/>
  <c r="AZ169" i="20"/>
  <c r="BK169" i="20" s="1"/>
  <c r="BV169" i="20" s="1"/>
  <c r="CR18" i="20"/>
  <c r="AZ18" i="20"/>
  <c r="BK18" i="20" s="1"/>
  <c r="BV18" i="20" s="1"/>
  <c r="CR106" i="20"/>
  <c r="AZ106" i="20"/>
  <c r="BK106" i="20" s="1"/>
  <c r="BV106" i="20" s="1"/>
  <c r="CR172" i="20"/>
  <c r="AZ172" i="20"/>
  <c r="BK172" i="20" s="1"/>
  <c r="BV172" i="20" s="1"/>
  <c r="AZ194" i="20"/>
  <c r="BK194" i="20" s="1"/>
  <c r="BV194" i="20" s="1"/>
  <c r="CR194" i="20"/>
  <c r="CR77" i="20"/>
  <c r="AZ77" i="20"/>
  <c r="BK77" i="20" s="1"/>
  <c r="BV77" i="20" s="1"/>
  <c r="CR90" i="20"/>
  <c r="AZ90" i="20"/>
  <c r="BK90" i="20" s="1"/>
  <c r="BV90" i="20" s="1"/>
  <c r="AZ28" i="20"/>
  <c r="BK28" i="20" s="1"/>
  <c r="BV28" i="20" s="1"/>
  <c r="CR28" i="20"/>
  <c r="AZ55" i="20"/>
  <c r="BK55" i="20" s="1"/>
  <c r="BV55" i="20" s="1"/>
  <c r="CR55" i="20"/>
  <c r="CR89" i="20"/>
  <c r="AZ89" i="20"/>
  <c r="BK89" i="20" s="1"/>
  <c r="BV89" i="20" s="1"/>
  <c r="AZ121" i="20"/>
  <c r="BK121" i="20" s="1"/>
  <c r="BV121" i="20" s="1"/>
  <c r="CR121" i="20"/>
  <c r="AZ67" i="20"/>
  <c r="BK67" i="20" s="1"/>
  <c r="BV67" i="20" s="1"/>
  <c r="CR67" i="20"/>
  <c r="AZ84" i="20"/>
  <c r="BK84" i="20" s="1"/>
  <c r="BV84" i="20" s="1"/>
  <c r="CR84" i="20"/>
  <c r="CR64" i="20"/>
  <c r="AZ64" i="20"/>
  <c r="BK64" i="20" s="1"/>
  <c r="BV64" i="20" s="1"/>
  <c r="CR227" i="20"/>
  <c r="AZ227" i="20"/>
  <c r="BK227" i="20" s="1"/>
  <c r="BV227" i="20" s="1"/>
  <c r="CR81" i="20"/>
  <c r="AZ81" i="20"/>
  <c r="BK81" i="20" s="1"/>
  <c r="BV81" i="20" s="1"/>
  <c r="AZ57" i="20"/>
  <c r="BK57" i="20" s="1"/>
  <c r="BV57" i="20" s="1"/>
  <c r="CR57" i="20"/>
  <c r="CR41" i="20"/>
  <c r="AZ41" i="20"/>
  <c r="BK41" i="20" s="1"/>
  <c r="BV41" i="20" s="1"/>
  <c r="AZ33" i="20"/>
  <c r="BK33" i="20" s="1"/>
  <c r="BV33" i="20" s="1"/>
  <c r="CR33" i="20"/>
  <c r="AZ188" i="20"/>
  <c r="BK188" i="20" s="1"/>
  <c r="BV188" i="20" s="1"/>
  <c r="CR188" i="20"/>
  <c r="CR127" i="20"/>
  <c r="AZ127" i="20"/>
  <c r="BK127" i="20" s="1"/>
  <c r="BV127" i="20" s="1"/>
  <c r="CR225" i="20"/>
  <c r="AZ225" i="20"/>
  <c r="BK225" i="20" s="1"/>
  <c r="BV225" i="20" s="1"/>
  <c r="CR51" i="20"/>
  <c r="AZ51" i="20"/>
  <c r="BK51" i="20" s="1"/>
  <c r="BV51" i="20" s="1"/>
  <c r="AZ35" i="20"/>
  <c r="BK35" i="20" s="1"/>
  <c r="BV35" i="20" s="1"/>
  <c r="CR35" i="20"/>
  <c r="CR12" i="20"/>
  <c r="AZ12" i="20"/>
  <c r="BK12" i="20" s="1"/>
  <c r="BV12" i="20" s="1"/>
  <c r="AZ49" i="20"/>
  <c r="BK49" i="20" s="1"/>
  <c r="BV49" i="20" s="1"/>
  <c r="CR49" i="20"/>
  <c r="CR167" i="20"/>
  <c r="AZ167" i="20"/>
  <c r="BK167" i="20" s="1"/>
  <c r="BV167" i="20" s="1"/>
  <c r="AZ171" i="20"/>
  <c r="BK171" i="20" s="1"/>
  <c r="BV171" i="20" s="1"/>
  <c r="CR171" i="20"/>
  <c r="AZ96" i="20"/>
  <c r="BK96" i="20" s="1"/>
  <c r="BV96" i="20" s="1"/>
  <c r="CR96" i="20"/>
  <c r="AZ146" i="20"/>
  <c r="BK146" i="20" s="1"/>
  <c r="BV146" i="20" s="1"/>
  <c r="CR146" i="20"/>
  <c r="CR93" i="20"/>
  <c r="AZ93" i="20"/>
  <c r="BK93" i="20" s="1"/>
  <c r="BV93" i="20" s="1"/>
  <c r="CR244" i="20"/>
  <c r="AZ244" i="20"/>
  <c r="BK244" i="20" s="1"/>
  <c r="BV244" i="20" s="1"/>
  <c r="AZ199" i="20"/>
  <c r="BK199" i="20" s="1"/>
  <c r="BV199" i="20" s="1"/>
  <c r="CR199" i="20"/>
  <c r="AZ132" i="20"/>
  <c r="BK132" i="20" s="1"/>
  <c r="BV132" i="20" s="1"/>
  <c r="CR132" i="20"/>
  <c r="AZ142" i="20"/>
  <c r="BK142" i="20" s="1"/>
  <c r="BV142" i="20" s="1"/>
  <c r="CR142" i="20"/>
  <c r="CR19" i="20"/>
  <c r="AZ19" i="20"/>
  <c r="BK19" i="20" s="1"/>
  <c r="BV19" i="20" s="1"/>
  <c r="CR115" i="20"/>
  <c r="AZ115" i="20"/>
  <c r="BK115" i="20" s="1"/>
  <c r="BV115" i="20" s="1"/>
  <c r="CR21" i="20"/>
  <c r="AZ21" i="20"/>
  <c r="BK21" i="20" s="1"/>
  <c r="BV21" i="20" s="1"/>
  <c r="CR207" i="20"/>
  <c r="AZ207" i="20"/>
  <c r="BK207" i="20" s="1"/>
  <c r="BV207" i="20" s="1"/>
  <c r="CR196" i="20"/>
  <c r="AZ196" i="20"/>
  <c r="BK196" i="20" s="1"/>
  <c r="BV196" i="20" s="1"/>
  <c r="AZ129" i="20"/>
  <c r="BK129" i="20" s="1"/>
  <c r="BV129" i="20" s="1"/>
  <c r="CR129" i="20"/>
  <c r="AZ26" i="20"/>
  <c r="BK26" i="20" s="1"/>
  <c r="BV26" i="20" s="1"/>
  <c r="CR26" i="20"/>
  <c r="CR149" i="20"/>
  <c r="AZ149" i="20"/>
  <c r="BK149" i="20" s="1"/>
  <c r="BV149" i="20" s="1"/>
  <c r="AZ187" i="20"/>
  <c r="BK187" i="20" s="1"/>
  <c r="BV187" i="20" s="1"/>
  <c r="CR187" i="20"/>
  <c r="CR122" i="20"/>
  <c r="AZ122" i="20"/>
  <c r="BK122" i="20" s="1"/>
  <c r="BV122" i="20" s="1"/>
  <c r="AZ31" i="20"/>
  <c r="BK31" i="20" s="1"/>
  <c r="BV31" i="20" s="1"/>
  <c r="CR31" i="20"/>
  <c r="CR174" i="20"/>
  <c r="AZ174" i="20"/>
  <c r="BK174" i="20" s="1"/>
  <c r="BV174" i="20" s="1"/>
  <c r="CR231" i="20"/>
  <c r="AZ231" i="20"/>
  <c r="BK231" i="20" s="1"/>
  <c r="BV231" i="20" s="1"/>
  <c r="AZ130" i="20"/>
  <c r="BK130" i="20" s="1"/>
  <c r="BV130" i="20" s="1"/>
  <c r="CR130" i="20"/>
  <c r="AZ117" i="20"/>
  <c r="BK117" i="20" s="1"/>
  <c r="BV117" i="20" s="1"/>
  <c r="CR117" i="20"/>
  <c r="CR23" i="20"/>
  <c r="AZ23" i="20"/>
  <c r="BK23" i="20" s="1"/>
  <c r="BV23" i="20" s="1"/>
  <c r="CR247" i="20"/>
  <c r="AZ247" i="20"/>
  <c r="BK247" i="20" s="1"/>
  <c r="BV247" i="20" s="1"/>
  <c r="CR221" i="20"/>
  <c r="AZ221" i="20"/>
  <c r="BK221" i="20" s="1"/>
  <c r="BV221" i="20" s="1"/>
  <c r="AZ153" i="20"/>
  <c r="BK153" i="20" s="1"/>
  <c r="BV153" i="20" s="1"/>
  <c r="CR153" i="20"/>
  <c r="AZ178" i="20"/>
  <c r="BK178" i="20" s="1"/>
  <c r="BV178" i="20" s="1"/>
  <c r="CR178" i="20"/>
  <c r="CR179" i="20"/>
  <c r="AZ179" i="20"/>
  <c r="BK179" i="20" s="1"/>
  <c r="BV179" i="20" s="1"/>
  <c r="AZ42" i="20"/>
  <c r="BK42" i="20" s="1"/>
  <c r="BV42" i="20" s="1"/>
  <c r="CR42" i="20"/>
  <c r="AZ94" i="20"/>
  <c r="BK94" i="20" s="1"/>
  <c r="BV94" i="20" s="1"/>
  <c r="CR94" i="20"/>
  <c r="CR120" i="20"/>
  <c r="AZ120" i="20"/>
  <c r="BK120" i="20" s="1"/>
  <c r="BV120" i="20" s="1"/>
  <c r="AZ71" i="20"/>
  <c r="BK71" i="20" s="1"/>
  <c r="BV71" i="20" s="1"/>
  <c r="CR71" i="20"/>
  <c r="CR249" i="20"/>
  <c r="AZ249" i="20"/>
  <c r="BK249" i="20" s="1"/>
  <c r="BV249" i="20" s="1"/>
  <c r="AZ213" i="20"/>
  <c r="BK213" i="20" s="1"/>
  <c r="BV213" i="20" s="1"/>
  <c r="CR213" i="20"/>
  <c r="AZ66" i="20"/>
  <c r="BK66" i="20" s="1"/>
  <c r="BV66" i="20" s="1"/>
  <c r="CR66" i="20"/>
  <c r="CR246" i="20"/>
  <c r="AZ246" i="20"/>
  <c r="BK246" i="20" s="1"/>
  <c r="BV246" i="20" s="1"/>
  <c r="AZ102" i="20"/>
  <c r="BK102" i="20" s="1"/>
  <c r="BV102" i="20" s="1"/>
  <c r="CR102" i="20"/>
  <c r="CR209" i="20"/>
  <c r="AZ209" i="20"/>
  <c r="BK209" i="20" s="1"/>
  <c r="BV209" i="20" s="1"/>
  <c r="AZ60" i="20"/>
  <c r="BK60" i="20" s="1"/>
  <c r="BV60" i="20" s="1"/>
  <c r="CR60" i="20"/>
  <c r="AZ140" i="20"/>
  <c r="BK140" i="20" s="1"/>
  <c r="BV140" i="20" s="1"/>
  <c r="CR140" i="20"/>
  <c r="AZ56" i="20"/>
  <c r="BK56" i="20" s="1"/>
  <c r="BV56" i="20" s="1"/>
  <c r="CR56" i="20"/>
  <c r="AZ107" i="20"/>
  <c r="BK107" i="20" s="1"/>
  <c r="BV107" i="20" s="1"/>
  <c r="CR107" i="20"/>
  <c r="CR103" i="20"/>
  <c r="AZ103" i="20"/>
  <c r="BK103" i="20" s="1"/>
  <c r="BV103" i="20" s="1"/>
  <c r="AZ218" i="20"/>
  <c r="BK218" i="20" s="1"/>
  <c r="BV218" i="20" s="1"/>
  <c r="CR218" i="20"/>
  <c r="AZ62" i="20"/>
  <c r="BK62" i="20" s="1"/>
  <c r="BV62" i="20" s="1"/>
  <c r="CR62" i="20"/>
  <c r="AZ65" i="20"/>
  <c r="BK65" i="20" s="1"/>
  <c r="BV65" i="20" s="1"/>
  <c r="CR65" i="20"/>
  <c r="W61" i="8"/>
  <c r="W64" i="8"/>
  <c r="W77" i="4" l="1"/>
  <c r="W72" i="4"/>
  <c r="W93" i="4"/>
  <c r="W19" i="4"/>
  <c r="W18" i="4"/>
  <c r="W98" i="4" l="1"/>
  <c r="W21" i="4"/>
  <c r="W20" i="4"/>
  <c r="W16" i="4" s="1"/>
  <c r="W78" i="4"/>
  <c r="W22" i="4" l="1"/>
  <c r="W17" i="4"/>
  <c r="W28" i="4" l="1"/>
  <c r="W26" i="4"/>
  <c r="W27" i="4" l="1"/>
  <c r="W10" i="8"/>
  <c r="W14" i="8" l="1"/>
  <c r="W16" i="8" s="1"/>
  <c r="W11" i="8"/>
  <c r="W17" i="8" l="1"/>
  <c r="W20" i="8"/>
  <c r="W21" i="8" l="1"/>
  <c r="W24" i="8"/>
  <c r="W26" i="8" s="1"/>
  <c r="W29" i="8" s="1"/>
  <c r="W31" i="8" s="1"/>
  <c r="W23" i="8"/>
  <c r="W32" i="8" l="1"/>
  <c r="W51" i="8"/>
  <c r="W38" i="8"/>
  <c r="W41" i="8" s="1"/>
  <c r="W43" i="8" s="1"/>
  <c r="W50" i="8" l="1"/>
  <c r="W53" i="8"/>
  <c r="W52" i="8"/>
  <c r="W62" i="8" s="1"/>
  <c r="CG251" i="20" l="1"/>
  <c r="AD251" i="20" s="1"/>
  <c r="H251" i="20" s="1"/>
  <c r="CG241" i="20"/>
  <c r="AD241" i="20" s="1"/>
  <c r="H241" i="20" s="1"/>
  <c r="CG22" i="20"/>
  <c r="AD22" i="20" s="1"/>
  <c r="H22" i="20" s="1"/>
  <c r="CG200" i="20"/>
  <c r="AD200" i="20" s="1"/>
  <c r="H200" i="20" s="1"/>
  <c r="CG234" i="20"/>
  <c r="AD234" i="20" s="1"/>
  <c r="H234" i="20" s="1"/>
  <c r="CG210" i="20"/>
  <c r="AD210" i="20" s="1"/>
  <c r="H210" i="20" s="1"/>
  <c r="CG128" i="20"/>
  <c r="AD128" i="20" s="1"/>
  <c r="H128" i="20" s="1"/>
  <c r="CG247" i="20"/>
  <c r="AD247" i="20" s="1"/>
  <c r="H247" i="20" s="1"/>
  <c r="CG54" i="20"/>
  <c r="AD54" i="20" s="1"/>
  <c r="H54" i="20" s="1"/>
  <c r="CG120" i="20"/>
  <c r="AD120" i="20" s="1"/>
  <c r="H120" i="20" s="1"/>
  <c r="CG116" i="20"/>
  <c r="AD116" i="20" s="1"/>
  <c r="H116" i="20" s="1"/>
  <c r="CG246" i="20"/>
  <c r="AD246" i="20" s="1"/>
  <c r="H246" i="20" s="1"/>
  <c r="CG27" i="20"/>
  <c r="AD27" i="20" s="1"/>
  <c r="H27" i="20" s="1"/>
  <c r="CG178" i="20"/>
  <c r="AD178" i="20" s="1"/>
  <c r="H178" i="20" s="1"/>
  <c r="CG124" i="20"/>
  <c r="AD124" i="20" s="1"/>
  <c r="H124" i="20" s="1"/>
  <c r="CG231" i="20"/>
  <c r="AD231" i="20" s="1"/>
  <c r="H231" i="20" s="1"/>
  <c r="CG20" i="20"/>
  <c r="AD20" i="20" s="1"/>
  <c r="H20" i="20" s="1"/>
  <c r="CG113" i="20"/>
  <c r="AD113" i="20" s="1"/>
  <c r="H113" i="20" s="1"/>
  <c r="CG248" i="20"/>
  <c r="AD248" i="20" s="1"/>
  <c r="H248" i="20" s="1"/>
  <c r="CG136" i="20"/>
  <c r="AD136" i="20" s="1"/>
  <c r="H136" i="20" s="1"/>
  <c r="CG141" i="20"/>
  <c r="AD141" i="20" s="1"/>
  <c r="H141" i="20" s="1"/>
  <c r="CG191" i="20"/>
  <c r="AD191" i="20" s="1"/>
  <c r="H191" i="20" s="1"/>
  <c r="CG226" i="20"/>
  <c r="AD226" i="20" s="1"/>
  <c r="H226" i="20" s="1"/>
  <c r="CG161" i="20"/>
  <c r="AD161" i="20" s="1"/>
  <c r="H161" i="20" s="1"/>
  <c r="CG153" i="20"/>
  <c r="AD153" i="20" s="1"/>
  <c r="H153" i="20" s="1"/>
  <c r="CG123" i="20"/>
  <c r="AD123" i="20" s="1"/>
  <c r="H123" i="20" s="1"/>
  <c r="CG122" i="20"/>
  <c r="AD122" i="20" s="1"/>
  <c r="H122" i="20" s="1"/>
  <c r="CG105" i="20"/>
  <c r="AD105" i="20" s="1"/>
  <c r="H105" i="20" s="1"/>
  <c r="CG139" i="20"/>
  <c r="AD139" i="20" s="1"/>
  <c r="H139" i="20" s="1"/>
  <c r="CG69" i="20"/>
  <c r="AD69" i="20" s="1"/>
  <c r="H69" i="20" s="1"/>
  <c r="CG126" i="20"/>
  <c r="AD126" i="20" s="1"/>
  <c r="H126" i="20" s="1"/>
  <c r="CG245" i="20"/>
  <c r="AD245" i="20" s="1"/>
  <c r="H245" i="20" s="1"/>
  <c r="CG212" i="20"/>
  <c r="AD212" i="20" s="1"/>
  <c r="H212" i="20" s="1"/>
  <c r="CG215" i="20"/>
  <c r="AD215" i="20" s="1"/>
  <c r="H215" i="20" s="1"/>
  <c r="CG152" i="20"/>
  <c r="AD152" i="20" s="1"/>
  <c r="H152" i="20" s="1"/>
  <c r="CG31" i="20"/>
  <c r="AD31" i="20" s="1"/>
  <c r="H31" i="20" s="1"/>
  <c r="CG99" i="20"/>
  <c r="AD99" i="20" s="1"/>
  <c r="H99" i="20" s="1"/>
  <c r="CG11" i="20"/>
  <c r="AD11" i="20" s="1"/>
  <c r="H11" i="20" s="1"/>
  <c r="CG114" i="20"/>
  <c r="AD114" i="20" s="1"/>
  <c r="H114" i="20" s="1"/>
  <c r="CG53" i="20"/>
  <c r="AD53" i="20" s="1"/>
  <c r="H53" i="20" s="1"/>
  <c r="CG150" i="20"/>
  <c r="AD150" i="20" s="1"/>
  <c r="H150" i="20" s="1"/>
  <c r="CG73" i="20"/>
  <c r="AD73" i="20" s="1"/>
  <c r="H73" i="20" s="1"/>
  <c r="CG96" i="20"/>
  <c r="AD96" i="20" s="1"/>
  <c r="H96" i="20" s="1"/>
  <c r="CG127" i="20"/>
  <c r="AD127" i="20" s="1"/>
  <c r="H127" i="20" s="1"/>
  <c r="CG70" i="20"/>
  <c r="AD70" i="20" s="1"/>
  <c r="H70" i="20" s="1"/>
  <c r="CG16" i="20"/>
  <c r="AD16" i="20" s="1"/>
  <c r="H16" i="20" s="1"/>
  <c r="CG68" i="20"/>
  <c r="AD68" i="20" s="1"/>
  <c r="H68" i="20" s="1"/>
  <c r="CG32" i="20"/>
  <c r="AD32" i="20" s="1"/>
  <c r="H32" i="20" s="1"/>
  <c r="CG48" i="20"/>
  <c r="AD48" i="20" s="1"/>
  <c r="H48" i="20" s="1"/>
  <c r="CG117" i="20"/>
  <c r="AD117" i="20" s="1"/>
  <c r="H117" i="20" s="1"/>
  <c r="CG184" i="20"/>
  <c r="AD184" i="20" s="1"/>
  <c r="H184" i="20" s="1"/>
  <c r="CG214" i="20"/>
  <c r="AD214" i="20" s="1"/>
  <c r="H214" i="20" s="1"/>
  <c r="CG43" i="20"/>
  <c r="AD43" i="20" s="1"/>
  <c r="H43" i="20" s="1"/>
  <c r="CG137" i="20"/>
  <c r="AD137" i="20" s="1"/>
  <c r="H137" i="20" s="1"/>
  <c r="CG237" i="20"/>
  <c r="AD237" i="20" s="1"/>
  <c r="H237" i="20" s="1"/>
  <c r="CG42" i="20"/>
  <c r="AD42" i="20" s="1"/>
  <c r="H42" i="20" s="1"/>
  <c r="CG167" i="20"/>
  <c r="AD167" i="20" s="1"/>
  <c r="H167" i="20" s="1"/>
  <c r="CG173" i="20"/>
  <c r="AD173" i="20" s="1"/>
  <c r="H173" i="20" s="1"/>
  <c r="CG34" i="20"/>
  <c r="AD34" i="20" s="1"/>
  <c r="H34" i="20" s="1"/>
  <c r="CG130" i="20"/>
  <c r="AD130" i="20" s="1"/>
  <c r="H130" i="20" s="1"/>
  <c r="CG41" i="20"/>
  <c r="AD41" i="20" s="1"/>
  <c r="H41" i="20" s="1"/>
  <c r="CG91" i="20"/>
  <c r="AD91" i="20" s="1"/>
  <c r="H91" i="20" s="1"/>
  <c r="CG46" i="20"/>
  <c r="AD46" i="20" s="1"/>
  <c r="H46" i="20" s="1"/>
  <c r="CG89" i="20"/>
  <c r="AD89" i="20" s="1"/>
  <c r="H89" i="20" s="1"/>
  <c r="CG244" i="20"/>
  <c r="AD244" i="20" s="1"/>
  <c r="H244" i="20" s="1"/>
  <c r="CG164" i="20"/>
  <c r="AD164" i="20" s="1"/>
  <c r="H164" i="20" s="1"/>
  <c r="CG202" i="20"/>
  <c r="AD202" i="20" s="1"/>
  <c r="H202" i="20" s="1"/>
  <c r="CG158" i="20"/>
  <c r="AD158" i="20" s="1"/>
  <c r="H158" i="20" s="1"/>
  <c r="CG224" i="20"/>
  <c r="AD224" i="20" s="1"/>
  <c r="H224" i="20" s="1"/>
  <c r="CG23" i="20"/>
  <c r="AD23" i="20" s="1"/>
  <c r="H23" i="20" s="1"/>
  <c r="CG240" i="20"/>
  <c r="AD240" i="20" s="1"/>
  <c r="H240" i="20" s="1"/>
  <c r="CG162" i="20"/>
  <c r="AD162" i="20" s="1"/>
  <c r="H162" i="20" s="1"/>
  <c r="CG198" i="20"/>
  <c r="AD198" i="20" s="1"/>
  <c r="H198" i="20" s="1"/>
  <c r="CG171" i="20"/>
  <c r="AD171" i="20" s="1"/>
  <c r="H171" i="20" s="1"/>
  <c r="CG186" i="20"/>
  <c r="AD186" i="20" s="1"/>
  <c r="H186" i="20" s="1"/>
  <c r="CG55" i="20"/>
  <c r="AD55" i="20" s="1"/>
  <c r="H55" i="20" s="1"/>
  <c r="CG49" i="20"/>
  <c r="AD49" i="20" s="1"/>
  <c r="H49" i="20" s="1"/>
  <c r="CG165" i="20"/>
  <c r="AD165" i="20" s="1"/>
  <c r="H165" i="20" s="1"/>
  <c r="CG199" i="20"/>
  <c r="AD199" i="20" s="1"/>
  <c r="H199" i="20" s="1"/>
  <c r="CG229" i="20"/>
  <c r="AD229" i="20" s="1"/>
  <c r="H229" i="20" s="1"/>
  <c r="CG103" i="20"/>
  <c r="AD103" i="20" s="1"/>
  <c r="H103" i="20" s="1"/>
  <c r="CG194" i="20"/>
  <c r="AD194" i="20" s="1"/>
  <c r="H194" i="20" s="1"/>
  <c r="CG221" i="20"/>
  <c r="AD221" i="20" s="1"/>
  <c r="H221" i="20" s="1"/>
  <c r="CG65" i="20"/>
  <c r="AD65" i="20" s="1"/>
  <c r="H65" i="20" s="1"/>
  <c r="CG155" i="20"/>
  <c r="AD155" i="20" s="1"/>
  <c r="H155" i="20" s="1"/>
  <c r="CG78" i="20"/>
  <c r="AD78" i="20" s="1"/>
  <c r="H78" i="20" s="1"/>
  <c r="CG17" i="20"/>
  <c r="AD17" i="20" s="1"/>
  <c r="H17" i="20" s="1"/>
  <c r="CG111" i="20"/>
  <c r="AD111" i="20" s="1"/>
  <c r="H111" i="20" s="1"/>
  <c r="CG132" i="20"/>
  <c r="AD132" i="20" s="1"/>
  <c r="H132" i="20" s="1"/>
  <c r="CG15" i="20"/>
  <c r="AD15" i="20" s="1"/>
  <c r="H15" i="20" s="1"/>
  <c r="CG250" i="20"/>
  <c r="AD250" i="20" s="1"/>
  <c r="H250" i="20" s="1"/>
  <c r="CG148" i="20"/>
  <c r="AD148" i="20" s="1"/>
  <c r="H148" i="20" s="1"/>
  <c r="CG220" i="20"/>
  <c r="AD220" i="20" s="1"/>
  <c r="H220" i="20" s="1"/>
  <c r="CG209" i="20"/>
  <c r="AD209" i="20" s="1"/>
  <c r="H209" i="20" s="1"/>
  <c r="CG90" i="20"/>
  <c r="AD90" i="20" s="1"/>
  <c r="H90" i="20" s="1"/>
  <c r="CG179" i="20"/>
  <c r="AD179" i="20" s="1"/>
  <c r="H179" i="20" s="1"/>
  <c r="CG236" i="20"/>
  <c r="AD236" i="20" s="1"/>
  <c r="H236" i="20" s="1"/>
  <c r="CG149" i="20"/>
  <c r="AD149" i="20" s="1"/>
  <c r="H149" i="20" s="1"/>
  <c r="CG59" i="20"/>
  <c r="AD59" i="20" s="1"/>
  <c r="H59" i="20" s="1"/>
  <c r="CG37" i="20"/>
  <c r="AD37" i="20" s="1"/>
  <c r="H37" i="20" s="1"/>
  <c r="CG131" i="20"/>
  <c r="AD131" i="20" s="1"/>
  <c r="H131" i="20" s="1"/>
  <c r="CG85" i="20"/>
  <c r="AD85" i="20" s="1"/>
  <c r="H85" i="20" s="1"/>
  <c r="CG187" i="20"/>
  <c r="AD187" i="20" s="1"/>
  <c r="H187" i="20" s="1"/>
  <c r="CG249" i="20"/>
  <c r="AD249" i="20" s="1"/>
  <c r="H249" i="20" s="1"/>
  <c r="CG169" i="20"/>
  <c r="AD169" i="20" s="1"/>
  <c r="H169" i="20" s="1"/>
  <c r="CG205" i="20"/>
  <c r="AD205" i="20" s="1"/>
  <c r="H205" i="20" s="1"/>
  <c r="CG104" i="20"/>
  <c r="AD104" i="20" s="1"/>
  <c r="H104" i="20" s="1"/>
  <c r="CG26" i="20"/>
  <c r="AD26" i="20" s="1"/>
  <c r="H26" i="20" s="1"/>
  <c r="CG52" i="20"/>
  <c r="AD52" i="20" s="1"/>
  <c r="H52" i="20" s="1"/>
  <c r="CG230" i="20"/>
  <c r="AD230" i="20" s="1"/>
  <c r="H230" i="20" s="1"/>
  <c r="CG243" i="20"/>
  <c r="AD243" i="20" s="1"/>
  <c r="H243" i="20" s="1"/>
  <c r="CG222" i="20"/>
  <c r="AD222" i="20" s="1"/>
  <c r="H222" i="20" s="1"/>
  <c r="CG197" i="20"/>
  <c r="AD197" i="20" s="1"/>
  <c r="H197" i="20" s="1"/>
  <c r="CG147" i="20"/>
  <c r="AD147" i="20" s="1"/>
  <c r="H147" i="20" s="1"/>
  <c r="CG143" i="20"/>
  <c r="AD143" i="20" s="1"/>
  <c r="H143" i="20" s="1"/>
  <c r="CG134" i="20"/>
  <c r="AD134" i="20" s="1"/>
  <c r="H134" i="20" s="1"/>
  <c r="CG39" i="20"/>
  <c r="AD39" i="20" s="1"/>
  <c r="H39" i="20" s="1"/>
  <c r="CG107" i="20"/>
  <c r="AD107" i="20" s="1"/>
  <c r="H107" i="20" s="1"/>
  <c r="CG232" i="20"/>
  <c r="AD232" i="20" s="1"/>
  <c r="H232" i="20" s="1"/>
  <c r="CG76" i="20"/>
  <c r="AD76" i="20" s="1"/>
  <c r="H76" i="20" s="1"/>
  <c r="CG151" i="20"/>
  <c r="AD151" i="20" s="1"/>
  <c r="H151" i="20" s="1"/>
  <c r="CG154" i="20"/>
  <c r="AD154" i="20" s="1"/>
  <c r="H154" i="20" s="1"/>
  <c r="CG57" i="20"/>
  <c r="AD57" i="20" s="1"/>
  <c r="H57" i="20" s="1"/>
  <c r="CG181" i="20"/>
  <c r="AD181" i="20" s="1"/>
  <c r="H181" i="20" s="1"/>
  <c r="CG112" i="20"/>
  <c r="AD112" i="20" s="1"/>
  <c r="H112" i="20" s="1"/>
  <c r="CG47" i="20"/>
  <c r="AD47" i="20" s="1"/>
  <c r="H47" i="20" s="1"/>
  <c r="CG102" i="20"/>
  <c r="AD102" i="20" s="1"/>
  <c r="H102" i="20" s="1"/>
  <c r="CG201" i="20"/>
  <c r="AD201" i="20" s="1"/>
  <c r="H201" i="20" s="1"/>
  <c r="CG71" i="20"/>
  <c r="AD71" i="20" s="1"/>
  <c r="H71" i="20" s="1"/>
  <c r="CG204" i="20"/>
  <c r="AD204" i="20" s="1"/>
  <c r="H204" i="20" s="1"/>
  <c r="CG64" i="20"/>
  <c r="AD64" i="20" s="1"/>
  <c r="H64" i="20" s="1"/>
  <c r="CG24" i="20"/>
  <c r="AD24" i="20" s="1"/>
  <c r="H24" i="20" s="1"/>
  <c r="CG125" i="20"/>
  <c r="AD125" i="20" s="1"/>
  <c r="H125" i="20" s="1"/>
  <c r="CG207" i="20"/>
  <c r="AD207" i="20" s="1"/>
  <c r="H207" i="20" s="1"/>
  <c r="CG118" i="20"/>
  <c r="AD118" i="20" s="1"/>
  <c r="H118" i="20" s="1"/>
  <c r="CG185" i="20"/>
  <c r="AD185" i="20" s="1"/>
  <c r="H185" i="20" s="1"/>
  <c r="CG33" i="20"/>
  <c r="AD33" i="20" s="1"/>
  <c r="H33" i="20" s="1"/>
  <c r="CG62" i="20"/>
  <c r="AD62" i="20" s="1"/>
  <c r="H62" i="20" s="1"/>
  <c r="CG203" i="20"/>
  <c r="AD203" i="20" s="1"/>
  <c r="H203" i="20" s="1"/>
  <c r="CG110" i="20"/>
  <c r="AD110" i="20" s="1"/>
  <c r="H110" i="20" s="1"/>
  <c r="CG182" i="20"/>
  <c r="AD182" i="20" s="1"/>
  <c r="H182" i="20" s="1"/>
  <c r="CG189" i="20"/>
  <c r="AD189" i="20" s="1"/>
  <c r="H189" i="20" s="1"/>
  <c r="CG38" i="20"/>
  <c r="AD38" i="20" s="1"/>
  <c r="H38" i="20" s="1"/>
  <c r="CG177" i="20"/>
  <c r="AD177" i="20" s="1"/>
  <c r="H177" i="20" s="1"/>
  <c r="CG86" i="20"/>
  <c r="AD86" i="20" s="1"/>
  <c r="H86" i="20" s="1"/>
  <c r="CG100" i="20"/>
  <c r="AD100" i="20" s="1"/>
  <c r="H100" i="20" s="1"/>
  <c r="CG238" i="20"/>
  <c r="AD238" i="20" s="1"/>
  <c r="H238" i="20" s="1"/>
  <c r="CG81" i="20"/>
  <c r="AD81" i="20" s="1"/>
  <c r="H81" i="20" s="1"/>
  <c r="CG19" i="20"/>
  <c r="AD19" i="20" s="1"/>
  <c r="H19" i="20" s="1"/>
  <c r="CG28" i="20"/>
  <c r="AD28" i="20" s="1"/>
  <c r="H28" i="20" s="1"/>
  <c r="CG88" i="20"/>
  <c r="AD88" i="20" s="1"/>
  <c r="H88" i="20" s="1"/>
  <c r="CG51" i="20"/>
  <c r="AD51" i="20" s="1"/>
  <c r="H51" i="20" s="1"/>
  <c r="CG121" i="20"/>
  <c r="AD121" i="20" s="1"/>
  <c r="H121" i="20" s="1"/>
  <c r="CG135" i="20"/>
  <c r="AD135" i="20" s="1"/>
  <c r="H135" i="20" s="1"/>
  <c r="CG176" i="20"/>
  <c r="AD176" i="20" s="1"/>
  <c r="H176" i="20" s="1"/>
  <c r="CG192" i="20"/>
  <c r="AD192" i="20" s="1"/>
  <c r="H192" i="20" s="1"/>
  <c r="CG45" i="20"/>
  <c r="AD45" i="20" s="1"/>
  <c r="H45" i="20" s="1"/>
  <c r="CG208" i="20"/>
  <c r="AD208" i="20" s="1"/>
  <c r="H208" i="20" s="1"/>
  <c r="CG235" i="20"/>
  <c r="AD235" i="20" s="1"/>
  <c r="H235" i="20" s="1"/>
  <c r="CG225" i="20"/>
  <c r="AD225" i="20" s="1"/>
  <c r="H225" i="20" s="1"/>
  <c r="CG239" i="20"/>
  <c r="AD239" i="20" s="1"/>
  <c r="H239" i="20" s="1"/>
  <c r="CG18" i="20"/>
  <c r="AD18" i="20" s="1"/>
  <c r="H18" i="20" s="1"/>
  <c r="CG56" i="20"/>
  <c r="AD56" i="20" s="1"/>
  <c r="H56" i="20" s="1"/>
  <c r="CG160" i="20"/>
  <c r="AD160" i="20" s="1"/>
  <c r="H160" i="20" s="1"/>
  <c r="CG218" i="20"/>
  <c r="AD218" i="20" s="1"/>
  <c r="H218" i="20" s="1"/>
  <c r="CG213" i="20"/>
  <c r="AD213" i="20" s="1"/>
  <c r="H213" i="20" s="1"/>
  <c r="CG95" i="20"/>
  <c r="AD95" i="20" s="1"/>
  <c r="H95" i="20" s="1"/>
  <c r="CG36" i="20"/>
  <c r="AD36" i="20" s="1"/>
  <c r="H36" i="20" s="1"/>
  <c r="CG109" i="20"/>
  <c r="AD109" i="20" s="1"/>
  <c r="H109" i="20" s="1"/>
  <c r="CG106" i="20"/>
  <c r="AD106" i="20" s="1"/>
  <c r="H106" i="20" s="1"/>
  <c r="CG97" i="20"/>
  <c r="AD97" i="20" s="1"/>
  <c r="H97" i="20" s="1"/>
  <c r="CG92" i="20"/>
  <c r="AD92" i="20" s="1"/>
  <c r="H92" i="20" s="1"/>
  <c r="CG183" i="20"/>
  <c r="AD183" i="20" s="1"/>
  <c r="H183" i="20" s="1"/>
  <c r="CG233" i="20"/>
  <c r="AD233" i="20" s="1"/>
  <c r="H233" i="20" s="1"/>
  <c r="CG142" i="20"/>
  <c r="AD142" i="20" s="1"/>
  <c r="H142" i="20" s="1"/>
  <c r="CG63" i="20"/>
  <c r="AD63" i="20" s="1"/>
  <c r="H63" i="20" s="1"/>
  <c r="CG219" i="20"/>
  <c r="AD219" i="20" s="1"/>
  <c r="H219" i="20" s="1"/>
  <c r="CG13" i="20"/>
  <c r="AD13" i="20" s="1"/>
  <c r="H13" i="20" s="1"/>
  <c r="CG228" i="20"/>
  <c r="AD228" i="20" s="1"/>
  <c r="H228" i="20" s="1"/>
  <c r="CG156" i="20"/>
  <c r="AD156" i="20" s="1"/>
  <c r="H156" i="20" s="1"/>
  <c r="CG67" i="20"/>
  <c r="AD67" i="20" s="1"/>
  <c r="H67" i="20" s="1"/>
  <c r="CG193" i="20"/>
  <c r="AD193" i="20" s="1"/>
  <c r="H193" i="20" s="1"/>
  <c r="CG83" i="20"/>
  <c r="AD83" i="20" s="1"/>
  <c r="H83" i="20" s="1"/>
  <c r="CG80" i="20"/>
  <c r="AD80" i="20" s="1"/>
  <c r="H80" i="20" s="1"/>
  <c r="CG119" i="20"/>
  <c r="AD119" i="20" s="1"/>
  <c r="H119" i="20" s="1"/>
  <c r="CG166" i="20"/>
  <c r="AD166" i="20" s="1"/>
  <c r="H166" i="20" s="1"/>
  <c r="W58" i="8"/>
  <c r="CG74" i="20"/>
  <c r="AD74" i="20" s="1"/>
  <c r="H74" i="20" s="1"/>
  <c r="CG44" i="20"/>
  <c r="AD44" i="20" s="1"/>
  <c r="H44" i="20" s="1"/>
  <c r="CG174" i="20"/>
  <c r="AD174" i="20" s="1"/>
  <c r="H174" i="20" s="1"/>
  <c r="CG138" i="20"/>
  <c r="AD138" i="20" s="1"/>
  <c r="H138" i="20" s="1"/>
  <c r="CG196" i="20"/>
  <c r="AD196" i="20" s="1"/>
  <c r="H196" i="20" s="1"/>
  <c r="CG115" i="20"/>
  <c r="AD115" i="20" s="1"/>
  <c r="H115" i="20" s="1"/>
  <c r="CG217" i="20"/>
  <c r="AD217" i="20" s="1"/>
  <c r="H217" i="20" s="1"/>
  <c r="CG40" i="20"/>
  <c r="AD40" i="20" s="1"/>
  <c r="H40" i="20" s="1"/>
  <c r="CG159" i="20"/>
  <c r="AD159" i="20" s="1"/>
  <c r="H159" i="20" s="1"/>
  <c r="CG94" i="20"/>
  <c r="AD94" i="20" s="1"/>
  <c r="H94" i="20" s="1"/>
  <c r="CG84" i="20"/>
  <c r="AD84" i="20" s="1"/>
  <c r="H84" i="20" s="1"/>
  <c r="CG12" i="20"/>
  <c r="AD12" i="20" s="1"/>
  <c r="H12" i="20" s="1"/>
  <c r="CG60" i="20"/>
  <c r="AD60" i="20" s="1"/>
  <c r="H60" i="20" s="1"/>
  <c r="CG129" i="20"/>
  <c r="AD129" i="20" s="1"/>
  <c r="H129" i="20" s="1"/>
  <c r="CG30" i="20"/>
  <c r="AD30" i="20" s="1"/>
  <c r="H30" i="20" s="1"/>
  <c r="CG101" i="20"/>
  <c r="AD101" i="20" s="1"/>
  <c r="H101" i="20" s="1"/>
  <c r="CG157" i="20"/>
  <c r="AD157" i="20" s="1"/>
  <c r="H157" i="20" s="1"/>
  <c r="CG21" i="20"/>
  <c r="AD21" i="20" s="1"/>
  <c r="H21" i="20" s="1"/>
  <c r="CG25" i="20"/>
  <c r="AD25" i="20" s="1"/>
  <c r="H25" i="20" s="1"/>
  <c r="CG211" i="20"/>
  <c r="AD211" i="20" s="1"/>
  <c r="H211" i="20" s="1"/>
  <c r="CG66" i="20"/>
  <c r="AD66" i="20" s="1"/>
  <c r="H66" i="20" s="1"/>
  <c r="CG163" i="20"/>
  <c r="AD163" i="20" s="1"/>
  <c r="H163" i="20" s="1"/>
  <c r="CG180" i="20"/>
  <c r="AD180" i="20" s="1"/>
  <c r="H180" i="20" s="1"/>
  <c r="CG170" i="20"/>
  <c r="AD170" i="20" s="1"/>
  <c r="H170" i="20" s="1"/>
  <c r="CG82" i="20"/>
  <c r="AD82" i="20" s="1"/>
  <c r="H82" i="20" s="1"/>
  <c r="CG14" i="20"/>
  <c r="AD14" i="20" s="1"/>
  <c r="H14" i="20" s="1"/>
  <c r="CG72" i="20"/>
  <c r="AD72" i="20" s="1"/>
  <c r="H72" i="20" s="1"/>
  <c r="CG188" i="20"/>
  <c r="AD188" i="20" s="1"/>
  <c r="H188" i="20" s="1"/>
  <c r="CG50" i="20"/>
  <c r="AD50" i="20" s="1"/>
  <c r="H50" i="20" s="1"/>
  <c r="CG87" i="20"/>
  <c r="AD87" i="20" s="1"/>
  <c r="H87" i="20" s="1"/>
  <c r="CG29" i="20"/>
  <c r="AD29" i="20" s="1"/>
  <c r="H29" i="20" s="1"/>
  <c r="CG93" i="20"/>
  <c r="AD93" i="20" s="1"/>
  <c r="H93" i="20" s="1"/>
  <c r="CG35" i="20"/>
  <c r="AD35" i="20" s="1"/>
  <c r="H35" i="20" s="1"/>
  <c r="CG175" i="20"/>
  <c r="AD175" i="20" s="1"/>
  <c r="H175" i="20" s="1"/>
  <c r="CG58" i="20"/>
  <c r="AD58" i="20" s="1"/>
  <c r="H58" i="20" s="1"/>
  <c r="CG140" i="20"/>
  <c r="AD140" i="20" s="1"/>
  <c r="H140" i="20" s="1"/>
  <c r="CG61" i="20"/>
  <c r="AD61" i="20" s="1"/>
  <c r="H61" i="20" s="1"/>
  <c r="CG190" i="20"/>
  <c r="AD190" i="20" s="1"/>
  <c r="H190" i="20" s="1"/>
  <c r="CG75" i="20"/>
  <c r="AD75" i="20" s="1"/>
  <c r="H75" i="20" s="1"/>
  <c r="CG168" i="20"/>
  <c r="AD168" i="20" s="1"/>
  <c r="H168" i="20" s="1"/>
  <c r="CG216" i="20"/>
  <c r="AD216" i="20" s="1"/>
  <c r="H216" i="20" s="1"/>
  <c r="CG144" i="20"/>
  <c r="AD144" i="20" s="1"/>
  <c r="H144" i="20" s="1"/>
  <c r="CG145" i="20"/>
  <c r="AD145" i="20" s="1"/>
  <c r="H145" i="20" s="1"/>
  <c r="CG133" i="20"/>
  <c r="AD133" i="20" s="1"/>
  <c r="H133" i="20" s="1"/>
  <c r="CG79" i="20"/>
  <c r="AD79" i="20" s="1"/>
  <c r="H79" i="20" s="1"/>
  <c r="CG108" i="20"/>
  <c r="AD108" i="20" s="1"/>
  <c r="H108" i="20" s="1"/>
  <c r="CG223" i="20"/>
  <c r="AD223" i="20" s="1"/>
  <c r="H223" i="20" s="1"/>
  <c r="CG146" i="20"/>
  <c r="AD146" i="20" s="1"/>
  <c r="H146" i="20" s="1"/>
  <c r="CG206" i="20"/>
  <c r="AD206" i="20" s="1"/>
  <c r="H206" i="20" s="1"/>
  <c r="CG195" i="20"/>
  <c r="AD195" i="20" s="1"/>
  <c r="H195" i="20" s="1"/>
  <c r="CG77" i="20"/>
  <c r="AD77" i="20" s="1"/>
  <c r="H77" i="20" s="1"/>
  <c r="CG227" i="20"/>
  <c r="AD227" i="20" s="1"/>
  <c r="H227" i="20" s="1"/>
  <c r="CG242" i="20"/>
  <c r="AD242" i="20" s="1"/>
  <c r="H242" i="20" s="1"/>
  <c r="CG98" i="20"/>
  <c r="AD98" i="20" s="1"/>
  <c r="H98" i="20" s="1"/>
  <c r="CG172" i="20"/>
  <c r="AD172" i="20" s="1"/>
  <c r="H172" i="20" s="1"/>
  <c r="W44" i="8"/>
  <c r="W65" i="8"/>
  <c r="W54" i="8"/>
  <c r="X35" i="4" l="1"/>
  <c r="X34" i="4" s="1"/>
  <c r="AP143" i="20" l="1"/>
  <c r="AP67" i="20"/>
  <c r="AP11" i="20"/>
  <c r="AP105" i="20"/>
  <c r="X40" i="4"/>
  <c r="X75" i="4" s="1"/>
  <c r="AP189" i="20"/>
  <c r="AP222" i="20"/>
  <c r="AP31" i="20"/>
  <c r="AP126" i="20"/>
  <c r="AP14" i="20"/>
  <c r="AP75" i="20"/>
  <c r="AP131" i="20"/>
  <c r="AP20" i="20"/>
  <c r="AP95" i="20"/>
  <c r="AP144" i="20"/>
  <c r="AP132" i="20"/>
  <c r="AP180" i="20"/>
  <c r="AP43" i="20"/>
  <c r="AP54" i="20"/>
  <c r="AP107" i="20"/>
  <c r="AP158" i="20"/>
  <c r="AP177" i="20"/>
  <c r="AP154" i="20"/>
  <c r="AP181" i="20"/>
  <c r="AP195" i="20"/>
  <c r="AP204" i="20"/>
  <c r="AP182" i="20"/>
  <c r="AP213" i="20"/>
  <c r="AP47" i="20"/>
  <c r="AP97" i="20"/>
  <c r="AP27" i="20"/>
  <c r="AP193" i="20"/>
  <c r="AP250" i="20"/>
  <c r="AP173" i="20"/>
  <c r="AP57" i="20"/>
  <c r="AP17" i="20"/>
  <c r="AP19" i="20"/>
  <c r="AP15" i="20"/>
  <c r="AP46" i="20"/>
  <c r="AP223" i="20"/>
  <c r="AP86" i="20"/>
  <c r="AP217" i="20"/>
  <c r="AP40" i="20"/>
  <c r="AP72" i="20"/>
  <c r="AP24" i="20"/>
  <c r="AP240" i="20"/>
  <c r="AP123" i="20"/>
  <c r="AP227" i="20"/>
  <c r="AP139" i="20"/>
  <c r="AP225" i="20"/>
  <c r="AP65" i="20"/>
  <c r="AP80" i="20"/>
  <c r="AP163" i="20"/>
  <c r="AP219" i="20"/>
  <c r="AP145" i="20"/>
  <c r="AP157" i="20"/>
  <c r="AP33" i="20"/>
  <c r="AP83" i="20"/>
  <c r="AP103" i="20"/>
  <c r="AP138" i="20"/>
  <c r="AP186" i="20"/>
  <c r="AP66" i="20"/>
  <c r="AP63" i="20"/>
  <c r="AP205" i="20"/>
  <c r="AP34" i="20"/>
  <c r="AP203" i="20"/>
  <c r="AP149" i="20"/>
  <c r="AP36" i="20"/>
  <c r="AP21" i="20"/>
  <c r="AP112" i="20"/>
  <c r="AP37" i="20"/>
  <c r="AP243" i="20"/>
  <c r="AP242" i="20"/>
  <c r="AP76" i="20"/>
  <c r="AP137" i="20"/>
  <c r="AP216" i="20"/>
  <c r="AP104" i="20"/>
  <c r="AP226" i="20"/>
  <c r="AP25" i="20"/>
  <c r="AP62" i="20"/>
  <c r="AP165" i="20"/>
  <c r="X38" i="4"/>
  <c r="AP102" i="20"/>
  <c r="AP119" i="20"/>
  <c r="AP164" i="20"/>
  <c r="AP38" i="20"/>
  <c r="AP248" i="20"/>
  <c r="AP249" i="20"/>
  <c r="AP161" i="20"/>
  <c r="AP51" i="20"/>
  <c r="AP247" i="20"/>
  <c r="AP129" i="20"/>
  <c r="AP237" i="20"/>
  <c r="AP117" i="20"/>
  <c r="AP184" i="20"/>
  <c r="AP29" i="20"/>
  <c r="AP99" i="20"/>
  <c r="AP245" i="20"/>
  <c r="AP12" i="20"/>
  <c r="AP196" i="20"/>
  <c r="AP156" i="20"/>
  <c r="AP22" i="20"/>
  <c r="AP13" i="20"/>
  <c r="AP56" i="20"/>
  <c r="AP49" i="20"/>
  <c r="AP28" i="20"/>
  <c r="AP109" i="20"/>
  <c r="AP201" i="20"/>
  <c r="AP200" i="20"/>
  <c r="AP32" i="20"/>
  <c r="AP160" i="20"/>
  <c r="AP208" i="20"/>
  <c r="AP202" i="20"/>
  <c r="AP211" i="20"/>
  <c r="AP78" i="20"/>
  <c r="AP188" i="20"/>
  <c r="AP166" i="20"/>
  <c r="AP135" i="20"/>
  <c r="AP246" i="20"/>
  <c r="AP60" i="20"/>
  <c r="AP159" i="20"/>
  <c r="AP94" i="20"/>
  <c r="AP108" i="20"/>
  <c r="AP162" i="20"/>
  <c r="AP170" i="20"/>
  <c r="AP59" i="20"/>
  <c r="AP209" i="20"/>
  <c r="AP142" i="20"/>
  <c r="AP115" i="20"/>
  <c r="AP44" i="20"/>
  <c r="AP82" i="20"/>
  <c r="AP206" i="20"/>
  <c r="AP229" i="20"/>
  <c r="AP151" i="20"/>
  <c r="AP61" i="20"/>
  <c r="AP244" i="20"/>
  <c r="AP52" i="20"/>
  <c r="AP178" i="20"/>
  <c r="AP169" i="20"/>
  <c r="AP214" i="20"/>
  <c r="AP58" i="20"/>
  <c r="AP231" i="20"/>
  <c r="AP130" i="20"/>
  <c r="AP153" i="20"/>
  <c r="AP128" i="20"/>
  <c r="AP215" i="20"/>
  <c r="AP120" i="20"/>
  <c r="AP101" i="20"/>
  <c r="AP85" i="20"/>
  <c r="AP79" i="20"/>
  <c r="AP71" i="20"/>
  <c r="AP236" i="20"/>
  <c r="AP235" i="20"/>
  <c r="AP194" i="20"/>
  <c r="AP167" i="20"/>
  <c r="AP221" i="20"/>
  <c r="AP179" i="20"/>
  <c r="AP187" i="20"/>
  <c r="AP238" i="20"/>
  <c r="AP88" i="20"/>
  <c r="X56" i="8"/>
  <c r="X55" i="8" s="1"/>
  <c r="AP241" i="20"/>
  <c r="AP122" i="20"/>
  <c r="AP110" i="20"/>
  <c r="AP53" i="20"/>
  <c r="AP98" i="20"/>
  <c r="AP55" i="20"/>
  <c r="AP168" i="20"/>
  <c r="AP148" i="20"/>
  <c r="AP118" i="20"/>
  <c r="AP234" i="20"/>
  <c r="AP89" i="20"/>
  <c r="AP150" i="20"/>
  <c r="AP124" i="20"/>
  <c r="AP192" i="20"/>
  <c r="AP69" i="20"/>
  <c r="AP220" i="20"/>
  <c r="AP146" i="20"/>
  <c r="AP174" i="20"/>
  <c r="AP23" i="20"/>
  <c r="AP134" i="20"/>
  <c r="AP191" i="20"/>
  <c r="X42" i="4"/>
  <c r="X76" i="4" s="1"/>
  <c r="AP64" i="20"/>
  <c r="AP232" i="20"/>
  <c r="AP183" i="20"/>
  <c r="AP190" i="20"/>
  <c r="AP113" i="20"/>
  <c r="AP175" i="20"/>
  <c r="AP185" i="20"/>
  <c r="AP116" i="20"/>
  <c r="AP68" i="20"/>
  <c r="AP172" i="20"/>
  <c r="AP224" i="20"/>
  <c r="AP39" i="20"/>
  <c r="AP212" i="20"/>
  <c r="AP210" i="20"/>
  <c r="AP26" i="20"/>
  <c r="AP87" i="20"/>
  <c r="AP136" i="20"/>
  <c r="AP48" i="20"/>
  <c r="AP92" i="20"/>
  <c r="AP18" i="20"/>
  <c r="AP30" i="20"/>
  <c r="AP74" i="20"/>
  <c r="AP42" i="20"/>
  <c r="AP198" i="20"/>
  <c r="AP230" i="20"/>
  <c r="AP81" i="20"/>
  <c r="AP70" i="20"/>
  <c r="AP127" i="20"/>
  <c r="X44" i="4"/>
  <c r="AP16" i="20"/>
  <c r="AP140" i="20"/>
  <c r="AP197" i="20"/>
  <c r="AP77" i="20"/>
  <c r="AP111" i="20"/>
  <c r="AP35" i="20"/>
  <c r="AP90" i="20"/>
  <c r="AP91" i="20"/>
  <c r="AP176" i="20"/>
  <c r="AP114" i="20"/>
  <c r="AP218" i="20"/>
  <c r="AP147" i="20"/>
  <c r="AP141" i="20"/>
  <c r="AP121" i="20"/>
  <c r="AP106" i="20"/>
  <c r="AP45" i="20"/>
  <c r="AP100" i="20"/>
  <c r="AP84" i="20"/>
  <c r="AP96" i="20"/>
  <c r="AP199" i="20"/>
  <c r="AP171" i="20"/>
  <c r="AP50" i="20"/>
  <c r="AP155" i="20"/>
  <c r="AP73" i="20"/>
  <c r="AP233" i="20"/>
  <c r="AP228" i="20"/>
  <c r="AP125" i="20"/>
  <c r="AP93" i="20"/>
  <c r="AP239" i="20"/>
  <c r="AP251" i="20"/>
  <c r="AP207" i="20"/>
  <c r="AP41" i="20"/>
  <c r="X36" i="4"/>
  <c r="X73" i="4" s="1"/>
  <c r="AP152" i="20"/>
  <c r="AP133" i="20"/>
  <c r="CS136" i="20" l="1"/>
  <c r="BA136" i="20"/>
  <c r="BL136" i="20" s="1"/>
  <c r="BW136" i="20" s="1"/>
  <c r="CS153" i="20"/>
  <c r="BA153" i="20"/>
  <c r="BL153" i="20" s="1"/>
  <c r="BW153" i="20" s="1"/>
  <c r="CS29" i="20"/>
  <c r="BA29" i="20"/>
  <c r="BL29" i="20" s="1"/>
  <c r="BW29" i="20" s="1"/>
  <c r="BA62" i="20"/>
  <c r="BL62" i="20" s="1"/>
  <c r="BW62" i="20" s="1"/>
  <c r="CS62" i="20"/>
  <c r="BA193" i="20"/>
  <c r="BL193" i="20" s="1"/>
  <c r="BW193" i="20" s="1"/>
  <c r="CS193" i="20"/>
  <c r="CS181" i="20"/>
  <c r="BA181" i="20"/>
  <c r="BL181" i="20" s="1"/>
  <c r="BW181" i="20" s="1"/>
  <c r="BA132" i="20"/>
  <c r="BL132" i="20" s="1"/>
  <c r="BW132" i="20" s="1"/>
  <c r="CS132" i="20"/>
  <c r="BA31" i="20"/>
  <c r="BL31" i="20" s="1"/>
  <c r="BW31" i="20" s="1"/>
  <c r="CS31" i="20"/>
  <c r="CS133" i="20"/>
  <c r="BA133" i="20"/>
  <c r="BL133" i="20" s="1"/>
  <c r="BW133" i="20" s="1"/>
  <c r="BA125" i="20"/>
  <c r="BL125" i="20" s="1"/>
  <c r="BW125" i="20" s="1"/>
  <c r="CS125" i="20"/>
  <c r="BA96" i="20"/>
  <c r="BL96" i="20" s="1"/>
  <c r="BW96" i="20" s="1"/>
  <c r="CS96" i="20"/>
  <c r="CS218" i="20"/>
  <c r="BA218" i="20"/>
  <c r="BL218" i="20" s="1"/>
  <c r="BW218" i="20" s="1"/>
  <c r="BA197" i="20"/>
  <c r="BL197" i="20" s="1"/>
  <c r="BW197" i="20" s="1"/>
  <c r="CS197" i="20"/>
  <c r="BA198" i="20"/>
  <c r="BL198" i="20" s="1"/>
  <c r="BW198" i="20" s="1"/>
  <c r="CS198" i="20"/>
  <c r="CS87" i="20"/>
  <c r="BA87" i="20"/>
  <c r="BL87" i="20" s="1"/>
  <c r="BW87" i="20" s="1"/>
  <c r="BA116" i="20"/>
  <c r="BL116" i="20" s="1"/>
  <c r="BW116" i="20" s="1"/>
  <c r="CS116" i="20"/>
  <c r="CS192" i="20"/>
  <c r="BA192" i="20"/>
  <c r="BL192" i="20" s="1"/>
  <c r="BW192" i="20" s="1"/>
  <c r="CS55" i="20"/>
  <c r="BA55" i="20"/>
  <c r="BL55" i="20" s="1"/>
  <c r="BW55" i="20" s="1"/>
  <c r="BA238" i="20"/>
  <c r="BL238" i="20" s="1"/>
  <c r="BW238" i="20" s="1"/>
  <c r="CS238" i="20"/>
  <c r="CS71" i="20"/>
  <c r="BA71" i="20"/>
  <c r="BL71" i="20" s="1"/>
  <c r="BW71" i="20" s="1"/>
  <c r="CS130" i="20"/>
  <c r="BA130" i="20"/>
  <c r="BL130" i="20" s="1"/>
  <c r="BW130" i="20" s="1"/>
  <c r="CS61" i="20"/>
  <c r="BA61" i="20"/>
  <c r="BL61" i="20" s="1"/>
  <c r="BW61" i="20" s="1"/>
  <c r="BA209" i="20"/>
  <c r="BL209" i="20" s="1"/>
  <c r="BW209" i="20" s="1"/>
  <c r="CS209" i="20"/>
  <c r="BA246" i="20"/>
  <c r="BL246" i="20" s="1"/>
  <c r="BW246" i="20" s="1"/>
  <c r="CS246" i="20"/>
  <c r="BA160" i="20"/>
  <c r="BL160" i="20" s="1"/>
  <c r="BW160" i="20" s="1"/>
  <c r="CS160" i="20"/>
  <c r="BA13" i="20"/>
  <c r="BL13" i="20" s="1"/>
  <c r="BW13" i="20" s="1"/>
  <c r="CS13" i="20"/>
  <c r="BA184" i="20"/>
  <c r="BL184" i="20" s="1"/>
  <c r="BW184" i="20" s="1"/>
  <c r="CS184" i="20"/>
  <c r="BA248" i="20"/>
  <c r="BL248" i="20" s="1"/>
  <c r="BW248" i="20" s="1"/>
  <c r="CS248" i="20"/>
  <c r="BA25" i="20"/>
  <c r="BL25" i="20" s="1"/>
  <c r="BW25" i="20" s="1"/>
  <c r="CS25" i="20"/>
  <c r="CS37" i="20"/>
  <c r="BA37" i="20"/>
  <c r="BL37" i="20" s="1"/>
  <c r="BW37" i="20" s="1"/>
  <c r="BA63" i="20"/>
  <c r="BL63" i="20" s="1"/>
  <c r="BW63" i="20" s="1"/>
  <c r="CS63" i="20"/>
  <c r="BA145" i="20"/>
  <c r="BL145" i="20" s="1"/>
  <c r="BW145" i="20" s="1"/>
  <c r="CS145" i="20"/>
  <c r="BA123" i="20"/>
  <c r="BL123" i="20" s="1"/>
  <c r="BW123" i="20" s="1"/>
  <c r="CS123" i="20"/>
  <c r="CS46" i="20"/>
  <c r="BA46" i="20"/>
  <c r="BL46" i="20" s="1"/>
  <c r="BW46" i="20" s="1"/>
  <c r="BA27" i="20"/>
  <c r="BL27" i="20" s="1"/>
  <c r="BW27" i="20" s="1"/>
  <c r="CS27" i="20"/>
  <c r="CS154" i="20"/>
  <c r="BA154" i="20"/>
  <c r="BL154" i="20" s="1"/>
  <c r="BW154" i="20" s="1"/>
  <c r="CS144" i="20"/>
  <c r="BA144" i="20"/>
  <c r="BL144" i="20" s="1"/>
  <c r="BW144" i="20" s="1"/>
  <c r="CS222" i="20"/>
  <c r="BA222" i="20"/>
  <c r="BL222" i="20" s="1"/>
  <c r="BW222" i="20" s="1"/>
  <c r="CS199" i="20"/>
  <c r="BA199" i="20"/>
  <c r="BL199" i="20" s="1"/>
  <c r="BW199" i="20" s="1"/>
  <c r="CS69" i="20"/>
  <c r="BA69" i="20"/>
  <c r="BL69" i="20" s="1"/>
  <c r="BW69" i="20" s="1"/>
  <c r="CS60" i="20"/>
  <c r="BA60" i="20"/>
  <c r="BL60" i="20" s="1"/>
  <c r="BW60" i="20" s="1"/>
  <c r="CS205" i="20"/>
  <c r="BA205" i="20"/>
  <c r="BL205" i="20" s="1"/>
  <c r="BW205" i="20" s="1"/>
  <c r="BA26" i="20"/>
  <c r="BL26" i="20" s="1"/>
  <c r="BW26" i="20" s="1"/>
  <c r="CS26" i="20"/>
  <c r="BA79" i="20"/>
  <c r="BL79" i="20" s="1"/>
  <c r="BW79" i="20" s="1"/>
  <c r="CS79" i="20"/>
  <c r="BA32" i="20"/>
  <c r="BL32" i="20" s="1"/>
  <c r="BW32" i="20" s="1"/>
  <c r="CS32" i="20"/>
  <c r="CS226" i="20"/>
  <c r="BA226" i="20"/>
  <c r="BL226" i="20" s="1"/>
  <c r="BW226" i="20" s="1"/>
  <c r="BA66" i="20"/>
  <c r="BL66" i="20" s="1"/>
  <c r="BW66" i="20" s="1"/>
  <c r="CS66" i="20"/>
  <c r="BA240" i="20"/>
  <c r="BL240" i="20" s="1"/>
  <c r="BW240" i="20" s="1"/>
  <c r="CS240" i="20"/>
  <c r="CS189" i="20"/>
  <c r="BA189" i="20"/>
  <c r="BL189" i="20" s="1"/>
  <c r="BW189" i="20" s="1"/>
  <c r="BA64" i="20"/>
  <c r="BL64" i="20" s="1"/>
  <c r="BW64" i="20" s="1"/>
  <c r="CS64" i="20"/>
  <c r="CS208" i="20"/>
  <c r="BA208" i="20"/>
  <c r="BL208" i="20" s="1"/>
  <c r="BW208" i="20" s="1"/>
  <c r="BA243" i="20"/>
  <c r="BL243" i="20" s="1"/>
  <c r="BW243" i="20" s="1"/>
  <c r="CS243" i="20"/>
  <c r="CS152" i="20"/>
  <c r="BA152" i="20"/>
  <c r="BL152" i="20" s="1"/>
  <c r="BW152" i="20" s="1"/>
  <c r="BA140" i="20"/>
  <c r="BL140" i="20" s="1"/>
  <c r="BW140" i="20" s="1"/>
  <c r="CS140" i="20"/>
  <c r="CS98" i="20"/>
  <c r="BA98" i="20"/>
  <c r="BL98" i="20" s="1"/>
  <c r="BW98" i="20" s="1"/>
  <c r="BA135" i="20"/>
  <c r="BL135" i="20" s="1"/>
  <c r="BW135" i="20" s="1"/>
  <c r="CS135" i="20"/>
  <c r="CS38" i="20"/>
  <c r="BA38" i="20"/>
  <c r="BL38" i="20" s="1"/>
  <c r="BW38" i="20" s="1"/>
  <c r="CS112" i="20"/>
  <c r="BA112" i="20"/>
  <c r="BL112" i="20" s="1"/>
  <c r="BW112" i="20" s="1"/>
  <c r="BA95" i="20"/>
  <c r="BL95" i="20" s="1"/>
  <c r="BW95" i="20" s="1"/>
  <c r="CS95" i="20"/>
  <c r="BA233" i="20"/>
  <c r="BL233" i="20" s="1"/>
  <c r="BW233" i="20" s="1"/>
  <c r="CS233" i="20"/>
  <c r="CS100" i="20"/>
  <c r="BA100" i="20"/>
  <c r="BL100" i="20" s="1"/>
  <c r="BW100" i="20" s="1"/>
  <c r="BA176" i="20"/>
  <c r="BL176" i="20" s="1"/>
  <c r="BW176" i="20" s="1"/>
  <c r="CS176" i="20"/>
  <c r="BA16" i="20"/>
  <c r="BL16" i="20" s="1"/>
  <c r="BW16" i="20" s="1"/>
  <c r="CS16" i="20"/>
  <c r="CS74" i="20"/>
  <c r="BA74" i="20"/>
  <c r="BL74" i="20" s="1"/>
  <c r="BW74" i="20" s="1"/>
  <c r="CS210" i="20"/>
  <c r="BA210" i="20"/>
  <c r="BL210" i="20" s="1"/>
  <c r="BW210" i="20" s="1"/>
  <c r="CS175" i="20"/>
  <c r="BA175" i="20"/>
  <c r="BL175" i="20" s="1"/>
  <c r="BW175" i="20" s="1"/>
  <c r="CS134" i="20"/>
  <c r="BA134" i="20"/>
  <c r="BL134" i="20" s="1"/>
  <c r="BW134" i="20" s="1"/>
  <c r="BA150" i="20"/>
  <c r="BL150" i="20" s="1"/>
  <c r="BW150" i="20" s="1"/>
  <c r="CS150" i="20"/>
  <c r="CS53" i="20"/>
  <c r="BA53" i="20"/>
  <c r="BL53" i="20" s="1"/>
  <c r="BW53" i="20" s="1"/>
  <c r="CS179" i="20"/>
  <c r="BA179" i="20"/>
  <c r="BL179" i="20" s="1"/>
  <c r="BW179" i="20" s="1"/>
  <c r="CS85" i="20"/>
  <c r="BA85" i="20"/>
  <c r="BL85" i="20" s="1"/>
  <c r="BW85" i="20" s="1"/>
  <c r="CS58" i="20"/>
  <c r="BA58" i="20"/>
  <c r="BL58" i="20" s="1"/>
  <c r="BW58" i="20" s="1"/>
  <c r="BA229" i="20"/>
  <c r="BL229" i="20" s="1"/>
  <c r="BW229" i="20" s="1"/>
  <c r="CS229" i="20"/>
  <c r="BA170" i="20"/>
  <c r="BL170" i="20" s="1"/>
  <c r="BW170" i="20" s="1"/>
  <c r="CS170" i="20"/>
  <c r="BA166" i="20"/>
  <c r="BL166" i="20" s="1"/>
  <c r="BW166" i="20" s="1"/>
  <c r="CS166" i="20"/>
  <c r="CS200" i="20"/>
  <c r="BA200" i="20"/>
  <c r="BL200" i="20" s="1"/>
  <c r="BW200" i="20" s="1"/>
  <c r="CS156" i="20"/>
  <c r="BA156" i="20"/>
  <c r="BL156" i="20" s="1"/>
  <c r="BW156" i="20" s="1"/>
  <c r="CS237" i="20"/>
  <c r="BA237" i="20"/>
  <c r="BL237" i="20" s="1"/>
  <c r="BW237" i="20" s="1"/>
  <c r="BA164" i="20"/>
  <c r="BL164" i="20" s="1"/>
  <c r="BW164" i="20" s="1"/>
  <c r="CS164" i="20"/>
  <c r="CS104" i="20"/>
  <c r="BA104" i="20"/>
  <c r="BL104" i="20" s="1"/>
  <c r="BW104" i="20" s="1"/>
  <c r="BA21" i="20"/>
  <c r="BL21" i="20" s="1"/>
  <c r="BW21" i="20" s="1"/>
  <c r="CS21" i="20"/>
  <c r="BA186" i="20"/>
  <c r="BL186" i="20" s="1"/>
  <c r="BW186" i="20" s="1"/>
  <c r="CS186" i="20"/>
  <c r="BA163" i="20"/>
  <c r="BL163" i="20" s="1"/>
  <c r="BW163" i="20" s="1"/>
  <c r="CS163" i="20"/>
  <c r="BA24" i="20"/>
  <c r="BL24" i="20" s="1"/>
  <c r="BW24" i="20" s="1"/>
  <c r="CS24" i="20"/>
  <c r="BA19" i="20"/>
  <c r="BL19" i="20" s="1"/>
  <c r="BW19" i="20" s="1"/>
  <c r="CS19" i="20"/>
  <c r="CS47" i="20"/>
  <c r="BA47" i="20"/>
  <c r="BL47" i="20" s="1"/>
  <c r="BW47" i="20" s="1"/>
  <c r="CS158" i="20"/>
  <c r="BA158" i="20"/>
  <c r="BL158" i="20" s="1"/>
  <c r="BW158" i="20" s="1"/>
  <c r="CS20" i="20"/>
  <c r="BA20" i="20"/>
  <c r="BL20" i="20" s="1"/>
  <c r="BW20" i="20" s="1"/>
  <c r="CS77" i="20"/>
  <c r="BA77" i="20"/>
  <c r="BL77" i="20" s="1"/>
  <c r="BW77" i="20" s="1"/>
  <c r="BA168" i="20"/>
  <c r="BL168" i="20" s="1"/>
  <c r="BW168" i="20" s="1"/>
  <c r="CS168" i="20"/>
  <c r="CS244" i="20"/>
  <c r="BA244" i="20"/>
  <c r="BL244" i="20" s="1"/>
  <c r="BW244" i="20" s="1"/>
  <c r="CS249" i="20"/>
  <c r="BA249" i="20"/>
  <c r="BL249" i="20" s="1"/>
  <c r="BW249" i="20" s="1"/>
  <c r="BA228" i="20"/>
  <c r="BL228" i="20" s="1"/>
  <c r="BW228" i="20" s="1"/>
  <c r="CS228" i="20"/>
  <c r="CS185" i="20"/>
  <c r="BA185" i="20"/>
  <c r="BL185" i="20" s="1"/>
  <c r="BW185" i="20" s="1"/>
  <c r="CS187" i="20"/>
  <c r="BA187" i="20"/>
  <c r="BL187" i="20" s="1"/>
  <c r="BW187" i="20" s="1"/>
  <c r="BA22" i="20"/>
  <c r="BL22" i="20" s="1"/>
  <c r="BW22" i="20" s="1"/>
  <c r="CS22" i="20"/>
  <c r="BA177" i="20"/>
  <c r="BL177" i="20" s="1"/>
  <c r="BW177" i="20" s="1"/>
  <c r="CS177" i="20"/>
  <c r="BA73" i="20"/>
  <c r="BL73" i="20" s="1"/>
  <c r="BW73" i="20" s="1"/>
  <c r="CS73" i="20"/>
  <c r="CS45" i="20"/>
  <c r="BA45" i="20"/>
  <c r="BL45" i="20" s="1"/>
  <c r="BW45" i="20" s="1"/>
  <c r="CS91" i="20"/>
  <c r="BA91" i="20"/>
  <c r="BL91" i="20" s="1"/>
  <c r="BW91" i="20" s="1"/>
  <c r="X58" i="4"/>
  <c r="X85" i="4" s="1"/>
  <c r="X50" i="4"/>
  <c r="X81" i="4" s="1"/>
  <c r="X56" i="4"/>
  <c r="X84" i="4" s="1"/>
  <c r="X46" i="4"/>
  <c r="X79" i="4" s="1"/>
  <c r="X60" i="4"/>
  <c r="X86" i="4" s="1"/>
  <c r="X62" i="4"/>
  <c r="X87" i="4" s="1"/>
  <c r="X64" i="4"/>
  <c r="X88" i="4" s="1"/>
  <c r="X52" i="4"/>
  <c r="X82" i="4" s="1"/>
  <c r="X54" i="4"/>
  <c r="X83" i="4" s="1"/>
  <c r="X45" i="4"/>
  <c r="X48" i="4"/>
  <c r="X80" i="4" s="1"/>
  <c r="CS30" i="20"/>
  <c r="BA30" i="20"/>
  <c r="BL30" i="20" s="1"/>
  <c r="BW30" i="20" s="1"/>
  <c r="BA212" i="20"/>
  <c r="BL212" i="20" s="1"/>
  <c r="BW212" i="20" s="1"/>
  <c r="CS212" i="20"/>
  <c r="CS113" i="20"/>
  <c r="BA113" i="20"/>
  <c r="BL113" i="20" s="1"/>
  <c r="BW113" i="20" s="1"/>
  <c r="CS23" i="20"/>
  <c r="BA23" i="20"/>
  <c r="BL23" i="20" s="1"/>
  <c r="BW23" i="20" s="1"/>
  <c r="CS89" i="20"/>
  <c r="BA89" i="20"/>
  <c r="BL89" i="20" s="1"/>
  <c r="BW89" i="20" s="1"/>
  <c r="CS110" i="20"/>
  <c r="BA110" i="20"/>
  <c r="BL110" i="20" s="1"/>
  <c r="BW110" i="20" s="1"/>
  <c r="BA221" i="20"/>
  <c r="BL221" i="20" s="1"/>
  <c r="BW221" i="20" s="1"/>
  <c r="CS221" i="20"/>
  <c r="BA101" i="20"/>
  <c r="BL101" i="20" s="1"/>
  <c r="BW101" i="20" s="1"/>
  <c r="CS101" i="20"/>
  <c r="CS214" i="20"/>
  <c r="BA214" i="20"/>
  <c r="BL214" i="20" s="1"/>
  <c r="BW214" i="20" s="1"/>
  <c r="CS206" i="20"/>
  <c r="BA206" i="20"/>
  <c r="BL206" i="20" s="1"/>
  <c r="BW206" i="20" s="1"/>
  <c r="BA162" i="20"/>
  <c r="BL162" i="20" s="1"/>
  <c r="BW162" i="20" s="1"/>
  <c r="CS162" i="20"/>
  <c r="BA188" i="20"/>
  <c r="BL188" i="20" s="1"/>
  <c r="BW188" i="20" s="1"/>
  <c r="CS188" i="20"/>
  <c r="CS201" i="20"/>
  <c r="BA201" i="20"/>
  <c r="BL201" i="20" s="1"/>
  <c r="BW201" i="20" s="1"/>
  <c r="BA196" i="20"/>
  <c r="BL196" i="20" s="1"/>
  <c r="BW196" i="20" s="1"/>
  <c r="CS196" i="20"/>
  <c r="BA129" i="20"/>
  <c r="BL129" i="20" s="1"/>
  <c r="BW129" i="20" s="1"/>
  <c r="CS129" i="20"/>
  <c r="CS119" i="20"/>
  <c r="BA119" i="20"/>
  <c r="BL119" i="20" s="1"/>
  <c r="BW119" i="20" s="1"/>
  <c r="BA216" i="20"/>
  <c r="BL216" i="20" s="1"/>
  <c r="BW216" i="20" s="1"/>
  <c r="CS216" i="20"/>
  <c r="CS36" i="20"/>
  <c r="BA36" i="20"/>
  <c r="BL36" i="20" s="1"/>
  <c r="BW36" i="20" s="1"/>
  <c r="BA138" i="20"/>
  <c r="BL138" i="20" s="1"/>
  <c r="BW138" i="20" s="1"/>
  <c r="CS138" i="20"/>
  <c r="BA80" i="20"/>
  <c r="BL80" i="20" s="1"/>
  <c r="BW80" i="20" s="1"/>
  <c r="CS80" i="20"/>
  <c r="BA72" i="20"/>
  <c r="BL72" i="20" s="1"/>
  <c r="BW72" i="20" s="1"/>
  <c r="CS72" i="20"/>
  <c r="CS17" i="20"/>
  <c r="BA17" i="20"/>
  <c r="BL17" i="20" s="1"/>
  <c r="BW17" i="20" s="1"/>
  <c r="CS213" i="20"/>
  <c r="BA213" i="20"/>
  <c r="BL213" i="20" s="1"/>
  <c r="BW213" i="20" s="1"/>
  <c r="BA107" i="20"/>
  <c r="BL107" i="20" s="1"/>
  <c r="BW107" i="20" s="1"/>
  <c r="CS107" i="20"/>
  <c r="BA131" i="20"/>
  <c r="BL131" i="20" s="1"/>
  <c r="BW131" i="20" s="1"/>
  <c r="CS131" i="20"/>
  <c r="BA105" i="20"/>
  <c r="BL105" i="20" s="1"/>
  <c r="BW105" i="20" s="1"/>
  <c r="CS105" i="20"/>
  <c r="BA230" i="20"/>
  <c r="BL230" i="20" s="1"/>
  <c r="BW230" i="20" s="1"/>
  <c r="CS230" i="20"/>
  <c r="CS88" i="20"/>
  <c r="BA88" i="20"/>
  <c r="BL88" i="20" s="1"/>
  <c r="BW88" i="20" s="1"/>
  <c r="CS56" i="20"/>
  <c r="BA56" i="20"/>
  <c r="BL56" i="20" s="1"/>
  <c r="BW56" i="20" s="1"/>
  <c r="BA157" i="20"/>
  <c r="BL157" i="20" s="1"/>
  <c r="BW157" i="20" s="1"/>
  <c r="CS157" i="20"/>
  <c r="CS114" i="20"/>
  <c r="BA114" i="20"/>
  <c r="BL114" i="20" s="1"/>
  <c r="BW114" i="20" s="1"/>
  <c r="BA124" i="20"/>
  <c r="BL124" i="20" s="1"/>
  <c r="BW124" i="20" s="1"/>
  <c r="CS124" i="20"/>
  <c r="BA59" i="20"/>
  <c r="BL59" i="20" s="1"/>
  <c r="BW59" i="20" s="1"/>
  <c r="CS59" i="20"/>
  <c r="BA15" i="20"/>
  <c r="BL15" i="20" s="1"/>
  <c r="BW15" i="20" s="1"/>
  <c r="CS15" i="20"/>
  <c r="CS207" i="20"/>
  <c r="BA207" i="20"/>
  <c r="BL207" i="20" s="1"/>
  <c r="BW207" i="20" s="1"/>
  <c r="CS155" i="20"/>
  <c r="BA155" i="20"/>
  <c r="BL155" i="20" s="1"/>
  <c r="BW155" i="20" s="1"/>
  <c r="BA106" i="20"/>
  <c r="BL106" i="20" s="1"/>
  <c r="BW106" i="20" s="1"/>
  <c r="CS106" i="20"/>
  <c r="CS90" i="20"/>
  <c r="BA90" i="20"/>
  <c r="BL90" i="20" s="1"/>
  <c r="BW90" i="20" s="1"/>
  <c r="CS127" i="20"/>
  <c r="BA127" i="20"/>
  <c r="BL127" i="20" s="1"/>
  <c r="BW127" i="20" s="1"/>
  <c r="CS18" i="20"/>
  <c r="BA18" i="20"/>
  <c r="BL18" i="20" s="1"/>
  <c r="BW18" i="20" s="1"/>
  <c r="CS39" i="20"/>
  <c r="BA39" i="20"/>
  <c r="BL39" i="20" s="1"/>
  <c r="BW39" i="20" s="1"/>
  <c r="BA190" i="20"/>
  <c r="BL190" i="20" s="1"/>
  <c r="BW190" i="20" s="1"/>
  <c r="CS190" i="20"/>
  <c r="BA174" i="20"/>
  <c r="BL174" i="20" s="1"/>
  <c r="BW174" i="20" s="1"/>
  <c r="CS174" i="20"/>
  <c r="CS234" i="20"/>
  <c r="BA234" i="20"/>
  <c r="BL234" i="20" s="1"/>
  <c r="BW234" i="20" s="1"/>
  <c r="BA122" i="20"/>
  <c r="BL122" i="20" s="1"/>
  <c r="BW122" i="20" s="1"/>
  <c r="CS122" i="20"/>
  <c r="BA167" i="20"/>
  <c r="BL167" i="20" s="1"/>
  <c r="BW167" i="20" s="1"/>
  <c r="CS167" i="20"/>
  <c r="BA120" i="20"/>
  <c r="BL120" i="20" s="1"/>
  <c r="BW120" i="20" s="1"/>
  <c r="CS120" i="20"/>
  <c r="BA169" i="20"/>
  <c r="BL169" i="20" s="1"/>
  <c r="BW169" i="20" s="1"/>
  <c r="CS169" i="20"/>
  <c r="BA82" i="20"/>
  <c r="BL82" i="20" s="1"/>
  <c r="BW82" i="20" s="1"/>
  <c r="CS82" i="20"/>
  <c r="BA108" i="20"/>
  <c r="BL108" i="20" s="1"/>
  <c r="BW108" i="20" s="1"/>
  <c r="CS108" i="20"/>
  <c r="BA78" i="20"/>
  <c r="BL78" i="20" s="1"/>
  <c r="BW78" i="20" s="1"/>
  <c r="CS78" i="20"/>
  <c r="BA109" i="20"/>
  <c r="BL109" i="20" s="1"/>
  <c r="BW109" i="20" s="1"/>
  <c r="CS109" i="20"/>
  <c r="CS12" i="20"/>
  <c r="BA12" i="20"/>
  <c r="BL12" i="20" s="1"/>
  <c r="BW12" i="20" s="1"/>
  <c r="BA247" i="20"/>
  <c r="BL247" i="20" s="1"/>
  <c r="BW247" i="20" s="1"/>
  <c r="CS247" i="20"/>
  <c r="CS102" i="20"/>
  <c r="BA102" i="20"/>
  <c r="BL102" i="20" s="1"/>
  <c r="BW102" i="20" s="1"/>
  <c r="CS137" i="20"/>
  <c r="BA137" i="20"/>
  <c r="BL137" i="20" s="1"/>
  <c r="BW137" i="20" s="1"/>
  <c r="BA149" i="20"/>
  <c r="BL149" i="20" s="1"/>
  <c r="BW149" i="20" s="1"/>
  <c r="CS149" i="20"/>
  <c r="CS103" i="20"/>
  <c r="BA103" i="20"/>
  <c r="BL103" i="20" s="1"/>
  <c r="BW103" i="20" s="1"/>
  <c r="CS65" i="20"/>
  <c r="BA65" i="20"/>
  <c r="BL65" i="20" s="1"/>
  <c r="BW65" i="20" s="1"/>
  <c r="CS40" i="20"/>
  <c r="BA40" i="20"/>
  <c r="BL40" i="20" s="1"/>
  <c r="BW40" i="20" s="1"/>
  <c r="CS57" i="20"/>
  <c r="BA57" i="20"/>
  <c r="BL57" i="20" s="1"/>
  <c r="BW57" i="20" s="1"/>
  <c r="CS182" i="20"/>
  <c r="BA182" i="20"/>
  <c r="BL182" i="20" s="1"/>
  <c r="BW182" i="20" s="1"/>
  <c r="CS54" i="20"/>
  <c r="BA54" i="20"/>
  <c r="BL54" i="20" s="1"/>
  <c r="BW54" i="20" s="1"/>
  <c r="BA75" i="20"/>
  <c r="BL75" i="20" s="1"/>
  <c r="BW75" i="20" s="1"/>
  <c r="CS75" i="20"/>
  <c r="BA11" i="20"/>
  <c r="BL11" i="20" s="1"/>
  <c r="BW11" i="20" s="1"/>
  <c r="CS11" i="20"/>
  <c r="CS147" i="20"/>
  <c r="BA147" i="20"/>
  <c r="BL147" i="20" s="1"/>
  <c r="BW147" i="20" s="1"/>
  <c r="CS236" i="20"/>
  <c r="BA236" i="20"/>
  <c r="BL236" i="20" s="1"/>
  <c r="BW236" i="20" s="1"/>
  <c r="BA223" i="20"/>
  <c r="BL223" i="20" s="1"/>
  <c r="BW223" i="20" s="1"/>
  <c r="CS223" i="20"/>
  <c r="BA84" i="20"/>
  <c r="BL84" i="20" s="1"/>
  <c r="BW84" i="20" s="1"/>
  <c r="CS84" i="20"/>
  <c r="BA191" i="20"/>
  <c r="BL191" i="20" s="1"/>
  <c r="BW191" i="20" s="1"/>
  <c r="CS191" i="20"/>
  <c r="CS151" i="20"/>
  <c r="BA151" i="20"/>
  <c r="BL151" i="20" s="1"/>
  <c r="BW151" i="20" s="1"/>
  <c r="CS117" i="20"/>
  <c r="BA117" i="20"/>
  <c r="BL117" i="20" s="1"/>
  <c r="BW117" i="20" s="1"/>
  <c r="BA219" i="20"/>
  <c r="BL219" i="20" s="1"/>
  <c r="BW219" i="20" s="1"/>
  <c r="CS219" i="20"/>
  <c r="CS50" i="20"/>
  <c r="BA50" i="20"/>
  <c r="BL50" i="20" s="1"/>
  <c r="BW50" i="20" s="1"/>
  <c r="BA35" i="20"/>
  <c r="BL35" i="20" s="1"/>
  <c r="BW35" i="20" s="1"/>
  <c r="CS35" i="20"/>
  <c r="CS92" i="20"/>
  <c r="BA92" i="20"/>
  <c r="BL92" i="20" s="1"/>
  <c r="BW92" i="20" s="1"/>
  <c r="CS183" i="20"/>
  <c r="BA183" i="20"/>
  <c r="BL183" i="20" s="1"/>
  <c r="BW183" i="20" s="1"/>
  <c r="CS146" i="20"/>
  <c r="BA146" i="20"/>
  <c r="BL146" i="20" s="1"/>
  <c r="BW146" i="20" s="1"/>
  <c r="CS118" i="20"/>
  <c r="BA118" i="20"/>
  <c r="BL118" i="20" s="1"/>
  <c r="BW118" i="20" s="1"/>
  <c r="CS241" i="20"/>
  <c r="BA241" i="20"/>
  <c r="BL241" i="20" s="1"/>
  <c r="BW241" i="20" s="1"/>
  <c r="CS194" i="20"/>
  <c r="BA194" i="20"/>
  <c r="BL194" i="20" s="1"/>
  <c r="BW194" i="20" s="1"/>
  <c r="CS215" i="20"/>
  <c r="BA215" i="20"/>
  <c r="BL215" i="20" s="1"/>
  <c r="BW215" i="20" s="1"/>
  <c r="BA178" i="20"/>
  <c r="BL178" i="20" s="1"/>
  <c r="BW178" i="20" s="1"/>
  <c r="CS178" i="20"/>
  <c r="CS44" i="20"/>
  <c r="BA44" i="20"/>
  <c r="BL44" i="20" s="1"/>
  <c r="BW44" i="20" s="1"/>
  <c r="BA94" i="20"/>
  <c r="BL94" i="20" s="1"/>
  <c r="BW94" i="20" s="1"/>
  <c r="CS94" i="20"/>
  <c r="CS211" i="20"/>
  <c r="BA211" i="20"/>
  <c r="BL211" i="20" s="1"/>
  <c r="BW211" i="20" s="1"/>
  <c r="BA28" i="20"/>
  <c r="BL28" i="20" s="1"/>
  <c r="BW28" i="20" s="1"/>
  <c r="CS28" i="20"/>
  <c r="CS245" i="20"/>
  <c r="BA245" i="20"/>
  <c r="BL245" i="20" s="1"/>
  <c r="BW245" i="20" s="1"/>
  <c r="CS51" i="20"/>
  <c r="BA51" i="20"/>
  <c r="BL51" i="20" s="1"/>
  <c r="BW51" i="20" s="1"/>
  <c r="X74" i="4"/>
  <c r="X71" i="4" s="1"/>
  <c r="X24" i="4"/>
  <c r="CS76" i="20"/>
  <c r="BA76" i="20"/>
  <c r="BL76" i="20" s="1"/>
  <c r="BW76" i="20" s="1"/>
  <c r="BA203" i="20"/>
  <c r="BL203" i="20" s="1"/>
  <c r="BW203" i="20" s="1"/>
  <c r="CS203" i="20"/>
  <c r="CS83" i="20"/>
  <c r="BA83" i="20"/>
  <c r="BL83" i="20" s="1"/>
  <c r="BW83" i="20" s="1"/>
  <c r="CS225" i="20"/>
  <c r="BA225" i="20"/>
  <c r="BL225" i="20" s="1"/>
  <c r="BW225" i="20" s="1"/>
  <c r="BA217" i="20"/>
  <c r="BL217" i="20" s="1"/>
  <c r="BW217" i="20" s="1"/>
  <c r="CS217" i="20"/>
  <c r="CS173" i="20"/>
  <c r="BA173" i="20"/>
  <c r="BL173" i="20" s="1"/>
  <c r="BW173" i="20" s="1"/>
  <c r="BA204" i="20"/>
  <c r="BL204" i="20" s="1"/>
  <c r="BW204" i="20" s="1"/>
  <c r="CS204" i="20"/>
  <c r="BA43" i="20"/>
  <c r="BL43" i="20" s="1"/>
  <c r="BW43" i="20" s="1"/>
  <c r="CS43" i="20"/>
  <c r="CS14" i="20"/>
  <c r="BA14" i="20"/>
  <c r="BL14" i="20" s="1"/>
  <c r="BW14" i="20" s="1"/>
  <c r="BA67" i="20"/>
  <c r="BL67" i="20" s="1"/>
  <c r="BW67" i="20" s="1"/>
  <c r="CS67" i="20"/>
  <c r="CS93" i="20"/>
  <c r="BA93" i="20"/>
  <c r="BL93" i="20" s="1"/>
  <c r="BW93" i="20" s="1"/>
  <c r="BA68" i="20"/>
  <c r="BL68" i="20" s="1"/>
  <c r="BW68" i="20" s="1"/>
  <c r="CS68" i="20"/>
  <c r="CS142" i="20"/>
  <c r="BA142" i="20"/>
  <c r="BL142" i="20" s="1"/>
  <c r="BW142" i="20" s="1"/>
  <c r="CS227" i="20"/>
  <c r="BA227" i="20"/>
  <c r="BL227" i="20" s="1"/>
  <c r="BW227" i="20" s="1"/>
  <c r="BA42" i="20"/>
  <c r="BL42" i="20" s="1"/>
  <c r="BW42" i="20" s="1"/>
  <c r="CS42" i="20"/>
  <c r="CS231" i="20"/>
  <c r="BA231" i="20"/>
  <c r="BL231" i="20" s="1"/>
  <c r="BW231" i="20" s="1"/>
  <c r="CS97" i="20"/>
  <c r="BA97" i="20"/>
  <c r="BL97" i="20" s="1"/>
  <c r="BW97" i="20" s="1"/>
  <c r="CS41" i="20"/>
  <c r="BA41" i="20"/>
  <c r="BL41" i="20" s="1"/>
  <c r="BW41" i="20" s="1"/>
  <c r="CS251" i="20"/>
  <c r="BA251" i="20"/>
  <c r="BL251" i="20" s="1"/>
  <c r="BW251" i="20" s="1"/>
  <c r="BA121" i="20"/>
  <c r="BL121" i="20" s="1"/>
  <c r="BW121" i="20" s="1"/>
  <c r="CS121" i="20"/>
  <c r="CS70" i="20"/>
  <c r="BA70" i="20"/>
  <c r="BL70" i="20" s="1"/>
  <c r="BW70" i="20" s="1"/>
  <c r="BA224" i="20"/>
  <c r="BL224" i="20" s="1"/>
  <c r="BW224" i="20" s="1"/>
  <c r="CS224" i="20"/>
  <c r="CS239" i="20"/>
  <c r="BA239" i="20"/>
  <c r="BL239" i="20" s="1"/>
  <c r="BW239" i="20" s="1"/>
  <c r="BA171" i="20"/>
  <c r="BL171" i="20" s="1"/>
  <c r="BW171" i="20" s="1"/>
  <c r="CS171" i="20"/>
  <c r="CS141" i="20"/>
  <c r="BA141" i="20"/>
  <c r="BL141" i="20" s="1"/>
  <c r="BW141" i="20" s="1"/>
  <c r="CS111" i="20"/>
  <c r="BA111" i="20"/>
  <c r="BL111" i="20" s="1"/>
  <c r="BW111" i="20" s="1"/>
  <c r="BA81" i="20"/>
  <c r="BL81" i="20" s="1"/>
  <c r="BW81" i="20" s="1"/>
  <c r="CS81" i="20"/>
  <c r="CS48" i="20"/>
  <c r="BA48" i="20"/>
  <c r="BL48" i="20" s="1"/>
  <c r="BW48" i="20" s="1"/>
  <c r="BA172" i="20"/>
  <c r="BL172" i="20" s="1"/>
  <c r="BW172" i="20" s="1"/>
  <c r="CS172" i="20"/>
  <c r="BA232" i="20"/>
  <c r="BL232" i="20" s="1"/>
  <c r="BW232" i="20" s="1"/>
  <c r="CS232" i="20"/>
  <c r="BA220" i="20"/>
  <c r="BL220" i="20" s="1"/>
  <c r="BW220" i="20" s="1"/>
  <c r="CS220" i="20"/>
  <c r="BA148" i="20"/>
  <c r="BL148" i="20" s="1"/>
  <c r="BW148" i="20" s="1"/>
  <c r="CS148" i="20"/>
  <c r="X61" i="8"/>
  <c r="X64" i="8"/>
  <c r="BA235" i="20"/>
  <c r="BL235" i="20" s="1"/>
  <c r="BW235" i="20" s="1"/>
  <c r="CS235" i="20"/>
  <c r="BA128" i="20"/>
  <c r="BL128" i="20" s="1"/>
  <c r="BW128" i="20" s="1"/>
  <c r="CS128" i="20"/>
  <c r="CS52" i="20"/>
  <c r="BA52" i="20"/>
  <c r="BL52" i="20" s="1"/>
  <c r="BW52" i="20" s="1"/>
  <c r="CS115" i="20"/>
  <c r="BA115" i="20"/>
  <c r="BL115" i="20" s="1"/>
  <c r="BW115" i="20" s="1"/>
  <c r="CS159" i="20"/>
  <c r="BA159" i="20"/>
  <c r="BL159" i="20" s="1"/>
  <c r="BW159" i="20" s="1"/>
  <c r="BA202" i="20"/>
  <c r="BL202" i="20" s="1"/>
  <c r="BW202" i="20" s="1"/>
  <c r="CS202" i="20"/>
  <c r="BA49" i="20"/>
  <c r="BL49" i="20" s="1"/>
  <c r="BW49" i="20" s="1"/>
  <c r="CS49" i="20"/>
  <c r="BA99" i="20"/>
  <c r="BL99" i="20" s="1"/>
  <c r="BW99" i="20" s="1"/>
  <c r="CS99" i="20"/>
  <c r="CS161" i="20"/>
  <c r="BA161" i="20"/>
  <c r="BL161" i="20" s="1"/>
  <c r="BW161" i="20" s="1"/>
  <c r="CS165" i="20"/>
  <c r="BA165" i="20"/>
  <c r="BL165" i="20" s="1"/>
  <c r="BW165" i="20" s="1"/>
  <c r="CS242" i="20"/>
  <c r="BA242" i="20"/>
  <c r="BL242" i="20" s="1"/>
  <c r="BW242" i="20" s="1"/>
  <c r="BA34" i="20"/>
  <c r="BL34" i="20" s="1"/>
  <c r="BW34" i="20" s="1"/>
  <c r="CS34" i="20"/>
  <c r="BA33" i="20"/>
  <c r="BL33" i="20" s="1"/>
  <c r="BW33" i="20" s="1"/>
  <c r="CS33" i="20"/>
  <c r="BA139" i="20"/>
  <c r="BL139" i="20" s="1"/>
  <c r="BW139" i="20" s="1"/>
  <c r="CS139" i="20"/>
  <c r="BA86" i="20"/>
  <c r="BL86" i="20" s="1"/>
  <c r="BW86" i="20" s="1"/>
  <c r="CS86" i="20"/>
  <c r="BA250" i="20"/>
  <c r="BL250" i="20" s="1"/>
  <c r="BW250" i="20" s="1"/>
  <c r="CS250" i="20"/>
  <c r="CS195" i="20"/>
  <c r="BA195" i="20"/>
  <c r="BL195" i="20" s="1"/>
  <c r="BW195" i="20" s="1"/>
  <c r="BA180" i="20"/>
  <c r="BL180" i="20" s="1"/>
  <c r="BW180" i="20" s="1"/>
  <c r="CS180" i="20"/>
  <c r="BA126" i="20"/>
  <c r="BL126" i="20" s="1"/>
  <c r="BW126" i="20" s="1"/>
  <c r="CS126" i="20"/>
  <c r="CS143" i="20"/>
  <c r="BA143" i="20"/>
  <c r="BL143" i="20" s="1"/>
  <c r="BW143" i="20" s="1"/>
  <c r="X93" i="4" l="1"/>
  <c r="X72" i="4"/>
  <c r="X18" i="4"/>
  <c r="X19" i="4"/>
  <c r="X77" i="4"/>
  <c r="X20" i="4" l="1"/>
  <c r="X98" i="4"/>
  <c r="X78" i="4"/>
  <c r="X21" i="4"/>
  <c r="X16" i="4"/>
  <c r="X17" i="4" l="1"/>
  <c r="X22" i="4"/>
  <c r="X26" i="4" l="1"/>
  <c r="X28" i="4"/>
  <c r="X27" i="4" l="1"/>
  <c r="X10" i="8"/>
  <c r="X11" i="8" l="1"/>
  <c r="X14" i="8"/>
  <c r="X16" i="8" s="1"/>
  <c r="X20" i="8" l="1"/>
  <c r="X17" i="8"/>
  <c r="X24" i="8" l="1"/>
  <c r="X26" i="8" s="1"/>
  <c r="X29" i="8" s="1"/>
  <c r="X31" i="8" s="1"/>
  <c r="X23" i="8"/>
  <c r="X21" i="8"/>
  <c r="X38" i="8" l="1"/>
  <c r="X41" i="8" s="1"/>
  <c r="X43" i="8" s="1"/>
  <c r="X32" i="8"/>
  <c r="X51" i="8"/>
  <c r="X52" i="8" l="1"/>
  <c r="X62" i="8" s="1"/>
  <c r="X53" i="8"/>
  <c r="X50" i="8"/>
  <c r="X54" i="8" l="1"/>
  <c r="X65" i="8"/>
  <c r="X44" i="8"/>
  <c r="CH26" i="20"/>
  <c r="AE26" i="20" s="1"/>
  <c r="I26" i="20" s="1"/>
  <c r="CH101" i="20"/>
  <c r="AE101" i="20" s="1"/>
  <c r="I101" i="20" s="1"/>
  <c r="CH248" i="20"/>
  <c r="AE248" i="20" s="1"/>
  <c r="I248" i="20" s="1"/>
  <c r="CH88" i="20"/>
  <c r="AE88" i="20" s="1"/>
  <c r="I88" i="20" s="1"/>
  <c r="CH71" i="20"/>
  <c r="AE71" i="20" s="1"/>
  <c r="I71" i="20" s="1"/>
  <c r="CH192" i="20"/>
  <c r="AE192" i="20" s="1"/>
  <c r="I192" i="20" s="1"/>
  <c r="CH235" i="20"/>
  <c r="AE235" i="20" s="1"/>
  <c r="I235" i="20" s="1"/>
  <c r="CH125" i="20"/>
  <c r="AE125" i="20" s="1"/>
  <c r="I125" i="20" s="1"/>
  <c r="CH232" i="20"/>
  <c r="AE232" i="20" s="1"/>
  <c r="I232" i="20" s="1"/>
  <c r="CH84" i="20"/>
  <c r="AE84" i="20" s="1"/>
  <c r="I84" i="20" s="1"/>
  <c r="CH175" i="20"/>
  <c r="AE175" i="20" s="1"/>
  <c r="I175" i="20" s="1"/>
  <c r="CH14" i="20"/>
  <c r="AE14" i="20" s="1"/>
  <c r="I14" i="20" s="1"/>
  <c r="CH36" i="20"/>
  <c r="AE36" i="20" s="1"/>
  <c r="I36" i="20" s="1"/>
  <c r="CH54" i="20"/>
  <c r="AE54" i="20" s="1"/>
  <c r="I54" i="20" s="1"/>
  <c r="CH176" i="20"/>
  <c r="AE176" i="20" s="1"/>
  <c r="I176" i="20" s="1"/>
  <c r="CH74" i="20"/>
  <c r="AE74" i="20" s="1"/>
  <c r="I74" i="20" s="1"/>
  <c r="CH111" i="20"/>
  <c r="AE111" i="20" s="1"/>
  <c r="I111" i="20" s="1"/>
  <c r="CH189" i="20"/>
  <c r="AE189" i="20" s="1"/>
  <c r="I189" i="20" s="1"/>
  <c r="CH201" i="20"/>
  <c r="AE201" i="20" s="1"/>
  <c r="I201" i="20" s="1"/>
  <c r="CH142" i="20"/>
  <c r="AE142" i="20" s="1"/>
  <c r="I142" i="20" s="1"/>
  <c r="CH86" i="20"/>
  <c r="AE86" i="20" s="1"/>
  <c r="I86" i="20" s="1"/>
  <c r="CH11" i="20"/>
  <c r="AE11" i="20" s="1"/>
  <c r="I11" i="20" s="1"/>
  <c r="CH178" i="20"/>
  <c r="AE178" i="20" s="1"/>
  <c r="I178" i="20" s="1"/>
  <c r="CH196" i="20"/>
  <c r="AE196" i="20" s="1"/>
  <c r="I196" i="20" s="1"/>
  <c r="CH12" i="20"/>
  <c r="AE12" i="20" s="1"/>
  <c r="I12" i="20" s="1"/>
  <c r="CH19" i="20"/>
  <c r="AE19" i="20" s="1"/>
  <c r="I19" i="20" s="1"/>
  <c r="CH16" i="20"/>
  <c r="AE16" i="20" s="1"/>
  <c r="I16" i="20" s="1"/>
  <c r="CH219" i="20"/>
  <c r="AE219" i="20" s="1"/>
  <c r="I219" i="20" s="1"/>
  <c r="CH108" i="20"/>
  <c r="AE108" i="20" s="1"/>
  <c r="I108" i="20" s="1"/>
  <c r="CH33" i="20"/>
  <c r="AE33" i="20" s="1"/>
  <c r="I33" i="20" s="1"/>
  <c r="CH56" i="20"/>
  <c r="AE56" i="20" s="1"/>
  <c r="I56" i="20" s="1"/>
  <c r="CH191" i="20"/>
  <c r="AE191" i="20" s="1"/>
  <c r="I191" i="20" s="1"/>
  <c r="CH226" i="20"/>
  <c r="AE226" i="20" s="1"/>
  <c r="I226" i="20" s="1"/>
  <c r="CH23" i="20"/>
  <c r="AE23" i="20" s="1"/>
  <c r="I23" i="20" s="1"/>
  <c r="CH244" i="20"/>
  <c r="AE244" i="20" s="1"/>
  <c r="I244" i="20" s="1"/>
  <c r="CH223" i="20"/>
  <c r="AE223" i="20" s="1"/>
  <c r="I223" i="20" s="1"/>
  <c r="CH75" i="20"/>
  <c r="AE75" i="20" s="1"/>
  <c r="I75" i="20" s="1"/>
  <c r="CH103" i="20"/>
  <c r="AE103" i="20" s="1"/>
  <c r="I103" i="20" s="1"/>
  <c r="CH193" i="20"/>
  <c r="AE193" i="20" s="1"/>
  <c r="I193" i="20" s="1"/>
  <c r="CH148" i="20"/>
  <c r="AE148" i="20" s="1"/>
  <c r="I148" i="20" s="1"/>
  <c r="CH182" i="20"/>
  <c r="AE182" i="20" s="1"/>
  <c r="I182" i="20" s="1"/>
  <c r="CH145" i="20"/>
  <c r="AE145" i="20" s="1"/>
  <c r="I145" i="20" s="1"/>
  <c r="CH197" i="20"/>
  <c r="AE197" i="20" s="1"/>
  <c r="I197" i="20" s="1"/>
  <c r="CH190" i="20"/>
  <c r="AE190" i="20" s="1"/>
  <c r="I190" i="20" s="1"/>
  <c r="CH99" i="20"/>
  <c r="AE99" i="20" s="1"/>
  <c r="I99" i="20" s="1"/>
  <c r="CH70" i="20"/>
  <c r="AE70" i="20" s="1"/>
  <c r="I70" i="20" s="1"/>
  <c r="CH134" i="20"/>
  <c r="AE134" i="20" s="1"/>
  <c r="I134" i="20" s="1"/>
  <c r="CH239" i="20"/>
  <c r="AE239" i="20" s="1"/>
  <c r="I239" i="20" s="1"/>
  <c r="CH120" i="20"/>
  <c r="AE120" i="20" s="1"/>
  <c r="I120" i="20" s="1"/>
  <c r="CH138" i="20"/>
  <c r="AE138" i="20" s="1"/>
  <c r="I138" i="20" s="1"/>
  <c r="CH90" i="20"/>
  <c r="AE90" i="20" s="1"/>
  <c r="I90" i="20" s="1"/>
  <c r="CH25" i="20"/>
  <c r="AE25" i="20" s="1"/>
  <c r="I25" i="20" s="1"/>
  <c r="CH124" i="20"/>
  <c r="AE124" i="20" s="1"/>
  <c r="I124" i="20" s="1"/>
  <c r="CH30" i="20"/>
  <c r="AE30" i="20" s="1"/>
  <c r="I30" i="20" s="1"/>
  <c r="CH40" i="20"/>
  <c r="AE40" i="20" s="1"/>
  <c r="I40" i="20" s="1"/>
  <c r="CH38" i="20"/>
  <c r="AE38" i="20" s="1"/>
  <c r="I38" i="20" s="1"/>
  <c r="CH136" i="20"/>
  <c r="AE136" i="20" s="1"/>
  <c r="I136" i="20" s="1"/>
  <c r="CH113" i="20"/>
  <c r="AE113" i="20" s="1"/>
  <c r="I113" i="20" s="1"/>
  <c r="CH69" i="20"/>
  <c r="AE69" i="20" s="1"/>
  <c r="I69" i="20" s="1"/>
  <c r="CH246" i="20"/>
  <c r="AE246" i="20" s="1"/>
  <c r="I246" i="20" s="1"/>
  <c r="CH57" i="20"/>
  <c r="AE57" i="20" s="1"/>
  <c r="I57" i="20" s="1"/>
  <c r="CH37" i="20"/>
  <c r="AE37" i="20" s="1"/>
  <c r="I37" i="20" s="1"/>
  <c r="CH231" i="20"/>
  <c r="AE231" i="20" s="1"/>
  <c r="I231" i="20" s="1"/>
  <c r="CH160" i="20"/>
  <c r="AE160" i="20" s="1"/>
  <c r="I160" i="20" s="1"/>
  <c r="CH179" i="20"/>
  <c r="AE179" i="20" s="1"/>
  <c r="I179" i="20" s="1"/>
  <c r="CH210" i="20"/>
  <c r="AE210" i="20" s="1"/>
  <c r="I210" i="20" s="1"/>
  <c r="CH194" i="20"/>
  <c r="AE194" i="20" s="1"/>
  <c r="I194" i="20" s="1"/>
  <c r="CH218" i="20"/>
  <c r="AE218" i="20" s="1"/>
  <c r="I218" i="20" s="1"/>
  <c r="CH67" i="20"/>
  <c r="AE67" i="20" s="1"/>
  <c r="I67" i="20" s="1"/>
  <c r="CH22" i="20"/>
  <c r="AE22" i="20" s="1"/>
  <c r="I22" i="20" s="1"/>
  <c r="CH43" i="20"/>
  <c r="AE43" i="20" s="1"/>
  <c r="I43" i="20" s="1"/>
  <c r="CH220" i="20"/>
  <c r="AE220" i="20" s="1"/>
  <c r="I220" i="20" s="1"/>
  <c r="CH151" i="20"/>
  <c r="AE151" i="20" s="1"/>
  <c r="I151" i="20" s="1"/>
  <c r="CH83" i="20"/>
  <c r="AE83" i="20" s="1"/>
  <c r="I83" i="20" s="1"/>
  <c r="CH166" i="20"/>
  <c r="AE166" i="20" s="1"/>
  <c r="I166" i="20" s="1"/>
  <c r="CH204" i="20"/>
  <c r="AE204" i="20" s="1"/>
  <c r="I204" i="20" s="1"/>
  <c r="CH41" i="20"/>
  <c r="AE41" i="20" s="1"/>
  <c r="I41" i="20" s="1"/>
  <c r="CH207" i="20"/>
  <c r="AE207" i="20" s="1"/>
  <c r="I207" i="20" s="1"/>
  <c r="CH81" i="20"/>
  <c r="AE81" i="20" s="1"/>
  <c r="I81" i="20" s="1"/>
  <c r="CH214" i="20"/>
  <c r="AE214" i="20" s="1"/>
  <c r="I214" i="20" s="1"/>
  <c r="CH73" i="20"/>
  <c r="AE73" i="20" s="1"/>
  <c r="I73" i="20" s="1"/>
  <c r="CH58" i="20"/>
  <c r="AE58" i="20" s="1"/>
  <c r="I58" i="20" s="1"/>
  <c r="CH127" i="20"/>
  <c r="AE127" i="20" s="1"/>
  <c r="I127" i="20" s="1"/>
  <c r="CH129" i="20"/>
  <c r="AE129" i="20" s="1"/>
  <c r="I129" i="20" s="1"/>
  <c r="CH243" i="20"/>
  <c r="AE243" i="20" s="1"/>
  <c r="I243" i="20" s="1"/>
  <c r="CH97" i="20"/>
  <c r="AE97" i="20" s="1"/>
  <c r="I97" i="20" s="1"/>
  <c r="CH49" i="20"/>
  <c r="AE49" i="20" s="1"/>
  <c r="I49" i="20" s="1"/>
  <c r="CH154" i="20"/>
  <c r="AE154" i="20" s="1"/>
  <c r="I154" i="20" s="1"/>
  <c r="CH247" i="20"/>
  <c r="AE247" i="20" s="1"/>
  <c r="I247" i="20" s="1"/>
  <c r="CH250" i="20"/>
  <c r="AE250" i="20" s="1"/>
  <c r="I250" i="20" s="1"/>
  <c r="CH13" i="20"/>
  <c r="AE13" i="20" s="1"/>
  <c r="I13" i="20" s="1"/>
  <c r="CH53" i="20"/>
  <c r="AE53" i="20" s="1"/>
  <c r="I53" i="20" s="1"/>
  <c r="CH150" i="20"/>
  <c r="AE150" i="20" s="1"/>
  <c r="I150" i="20" s="1"/>
  <c r="CH153" i="20"/>
  <c r="AE153" i="20" s="1"/>
  <c r="I153" i="20" s="1"/>
  <c r="CH202" i="20"/>
  <c r="AE202" i="20" s="1"/>
  <c r="I202" i="20" s="1"/>
  <c r="CH116" i="20"/>
  <c r="AE116" i="20" s="1"/>
  <c r="I116" i="20" s="1"/>
  <c r="CH216" i="20"/>
  <c r="AE216" i="20" s="1"/>
  <c r="I216" i="20" s="1"/>
  <c r="CH174" i="20"/>
  <c r="AE174" i="20" s="1"/>
  <c r="I174" i="20" s="1"/>
  <c r="CH18" i="20"/>
  <c r="AE18" i="20" s="1"/>
  <c r="I18" i="20" s="1"/>
  <c r="CH66" i="20"/>
  <c r="AE66" i="20" s="1"/>
  <c r="I66" i="20" s="1"/>
  <c r="CH65" i="20"/>
  <c r="AE65" i="20" s="1"/>
  <c r="I65" i="20" s="1"/>
  <c r="CH169" i="20"/>
  <c r="AE169" i="20" s="1"/>
  <c r="I169" i="20" s="1"/>
  <c r="CH147" i="20"/>
  <c r="AE147" i="20" s="1"/>
  <c r="I147" i="20" s="1"/>
  <c r="CH155" i="20"/>
  <c r="AE155" i="20" s="1"/>
  <c r="I155" i="20" s="1"/>
  <c r="CH91" i="20"/>
  <c r="AE91" i="20" s="1"/>
  <c r="I91" i="20" s="1"/>
  <c r="CH225" i="20"/>
  <c r="AE225" i="20" s="1"/>
  <c r="I225" i="20" s="1"/>
  <c r="CH95" i="20"/>
  <c r="AE95" i="20" s="1"/>
  <c r="I95" i="20" s="1"/>
  <c r="CH228" i="20"/>
  <c r="AE228" i="20" s="1"/>
  <c r="I228" i="20" s="1"/>
  <c r="CH224" i="20"/>
  <c r="AE224" i="20" s="1"/>
  <c r="I224" i="20" s="1"/>
  <c r="CH200" i="20"/>
  <c r="AE200" i="20" s="1"/>
  <c r="I200" i="20" s="1"/>
  <c r="CH59" i="20"/>
  <c r="AE59" i="20" s="1"/>
  <c r="I59" i="20" s="1"/>
  <c r="CH77" i="20"/>
  <c r="AE77" i="20" s="1"/>
  <c r="I77" i="20" s="1"/>
  <c r="CH123" i="20"/>
  <c r="AE123" i="20" s="1"/>
  <c r="I123" i="20" s="1"/>
  <c r="CH80" i="20"/>
  <c r="AE80" i="20" s="1"/>
  <c r="I80" i="20" s="1"/>
  <c r="CH132" i="20"/>
  <c r="AE132" i="20" s="1"/>
  <c r="I132" i="20" s="1"/>
  <c r="CH198" i="20"/>
  <c r="AE198" i="20" s="1"/>
  <c r="I198" i="20" s="1"/>
  <c r="X58" i="8"/>
  <c r="CH212" i="20"/>
  <c r="AE212" i="20" s="1"/>
  <c r="I212" i="20" s="1"/>
  <c r="CH15" i="20"/>
  <c r="AE15" i="20" s="1"/>
  <c r="I15" i="20" s="1"/>
  <c r="CH104" i="20"/>
  <c r="AE104" i="20" s="1"/>
  <c r="I104" i="20" s="1"/>
  <c r="CH181" i="20"/>
  <c r="AE181" i="20" s="1"/>
  <c r="I181" i="20" s="1"/>
  <c r="CH183" i="20"/>
  <c r="AE183" i="20" s="1"/>
  <c r="I183" i="20" s="1"/>
  <c r="CH140" i="20"/>
  <c r="AE140" i="20" s="1"/>
  <c r="I140" i="20" s="1"/>
  <c r="CH199" i="20"/>
  <c r="AE199" i="20" s="1"/>
  <c r="I199" i="20" s="1"/>
  <c r="CH156" i="20"/>
  <c r="AE156" i="20" s="1"/>
  <c r="I156" i="20" s="1"/>
  <c r="CH238" i="20"/>
  <c r="AE238" i="20" s="1"/>
  <c r="I238" i="20" s="1"/>
  <c r="CH217" i="20"/>
  <c r="AE217" i="20" s="1"/>
  <c r="I217" i="20" s="1"/>
  <c r="CH93" i="20"/>
  <c r="AE93" i="20" s="1"/>
  <c r="I93" i="20" s="1"/>
  <c r="CH29" i="20"/>
  <c r="AE29" i="20" s="1"/>
  <c r="I29" i="20" s="1"/>
  <c r="CH171" i="20"/>
  <c r="AE171" i="20" s="1"/>
  <c r="I171" i="20" s="1"/>
  <c r="CH240" i="20"/>
  <c r="AE240" i="20" s="1"/>
  <c r="I240" i="20" s="1"/>
  <c r="CH114" i="20"/>
  <c r="AE114" i="20" s="1"/>
  <c r="I114" i="20" s="1"/>
  <c r="CH109" i="20"/>
  <c r="AE109" i="20" s="1"/>
  <c r="I109" i="20" s="1"/>
  <c r="CH96" i="20"/>
  <c r="AE96" i="20" s="1"/>
  <c r="I96" i="20" s="1"/>
  <c r="CH172" i="20"/>
  <c r="AE172" i="20" s="1"/>
  <c r="I172" i="20" s="1"/>
  <c r="CH78" i="20"/>
  <c r="AE78" i="20" s="1"/>
  <c r="I78" i="20" s="1"/>
  <c r="CH35" i="20"/>
  <c r="AE35" i="20" s="1"/>
  <c r="I35" i="20" s="1"/>
  <c r="CH234" i="20"/>
  <c r="AE234" i="20" s="1"/>
  <c r="I234" i="20" s="1"/>
  <c r="CH85" i="20"/>
  <c r="AE85" i="20" s="1"/>
  <c r="I85" i="20" s="1"/>
  <c r="CH242" i="20"/>
  <c r="AE242" i="20" s="1"/>
  <c r="I242" i="20" s="1"/>
  <c r="CH27" i="20"/>
  <c r="AE27" i="20" s="1"/>
  <c r="I27" i="20" s="1"/>
  <c r="CH195" i="20"/>
  <c r="AE195" i="20" s="1"/>
  <c r="I195" i="20" s="1"/>
  <c r="CH206" i="20"/>
  <c r="AE206" i="20" s="1"/>
  <c r="I206" i="20" s="1"/>
  <c r="CH159" i="20"/>
  <c r="AE159" i="20" s="1"/>
  <c r="I159" i="20" s="1"/>
  <c r="CH141" i="20"/>
  <c r="AE141" i="20" s="1"/>
  <c r="I141" i="20" s="1"/>
  <c r="CH20" i="20"/>
  <c r="AE20" i="20" s="1"/>
  <c r="I20" i="20" s="1"/>
  <c r="CH146" i="20"/>
  <c r="AE146" i="20" s="1"/>
  <c r="I146" i="20" s="1"/>
  <c r="CH126" i="20"/>
  <c r="AE126" i="20" s="1"/>
  <c r="I126" i="20" s="1"/>
  <c r="CH208" i="20"/>
  <c r="AE208" i="20" s="1"/>
  <c r="I208" i="20" s="1"/>
  <c r="CH72" i="20"/>
  <c r="AE72" i="20" s="1"/>
  <c r="I72" i="20" s="1"/>
  <c r="CH230" i="20"/>
  <c r="AE230" i="20" s="1"/>
  <c r="I230" i="20" s="1"/>
  <c r="CH21" i="20"/>
  <c r="AE21" i="20" s="1"/>
  <c r="I21" i="20" s="1"/>
  <c r="CH165" i="20"/>
  <c r="AE165" i="20" s="1"/>
  <c r="I165" i="20" s="1"/>
  <c r="CH211" i="20"/>
  <c r="AE211" i="20" s="1"/>
  <c r="I211" i="20" s="1"/>
  <c r="CH79" i="20"/>
  <c r="AE79" i="20" s="1"/>
  <c r="I79" i="20" s="1"/>
  <c r="CH44" i="20"/>
  <c r="AE44" i="20" s="1"/>
  <c r="I44" i="20" s="1"/>
  <c r="CH64" i="20"/>
  <c r="AE64" i="20" s="1"/>
  <c r="I64" i="20" s="1"/>
  <c r="CH237" i="20"/>
  <c r="AE237" i="20" s="1"/>
  <c r="I237" i="20" s="1"/>
  <c r="CH119" i="20"/>
  <c r="AE119" i="20" s="1"/>
  <c r="I119" i="20" s="1"/>
  <c r="CH137" i="20"/>
  <c r="AE137" i="20" s="1"/>
  <c r="I137" i="20" s="1"/>
  <c r="CH87" i="20"/>
  <c r="AE87" i="20" s="1"/>
  <c r="I87" i="20" s="1"/>
  <c r="CH163" i="20"/>
  <c r="AE163" i="20" s="1"/>
  <c r="I163" i="20" s="1"/>
  <c r="CH45" i="20"/>
  <c r="AE45" i="20" s="1"/>
  <c r="I45" i="20" s="1"/>
  <c r="CH152" i="20"/>
  <c r="AE152" i="20" s="1"/>
  <c r="I152" i="20" s="1"/>
  <c r="CH94" i="20"/>
  <c r="AE94" i="20" s="1"/>
  <c r="I94" i="20" s="1"/>
  <c r="CH34" i="20"/>
  <c r="AE34" i="20" s="1"/>
  <c r="I34" i="20" s="1"/>
  <c r="CH144" i="20"/>
  <c r="AE144" i="20" s="1"/>
  <c r="I144" i="20" s="1"/>
  <c r="CH62" i="20"/>
  <c r="AE62" i="20" s="1"/>
  <c r="I62" i="20" s="1"/>
  <c r="CH149" i="20"/>
  <c r="AE149" i="20" s="1"/>
  <c r="I149" i="20" s="1"/>
  <c r="CH17" i="20"/>
  <c r="AE17" i="20" s="1"/>
  <c r="I17" i="20" s="1"/>
  <c r="CH236" i="20"/>
  <c r="AE236" i="20" s="1"/>
  <c r="I236" i="20" s="1"/>
  <c r="CH107" i="20"/>
  <c r="AE107" i="20" s="1"/>
  <c r="I107" i="20" s="1"/>
  <c r="CH131" i="20"/>
  <c r="AE131" i="20" s="1"/>
  <c r="I131" i="20" s="1"/>
  <c r="CH46" i="20"/>
  <c r="AE46" i="20" s="1"/>
  <c r="I46" i="20" s="1"/>
  <c r="CH117" i="20"/>
  <c r="AE117" i="20" s="1"/>
  <c r="I117" i="20" s="1"/>
  <c r="CH52" i="20"/>
  <c r="AE52" i="20" s="1"/>
  <c r="I52" i="20" s="1"/>
  <c r="CH92" i="20"/>
  <c r="AE92" i="20" s="1"/>
  <c r="I92" i="20" s="1"/>
  <c r="CH203" i="20"/>
  <c r="AE203" i="20" s="1"/>
  <c r="I203" i="20" s="1"/>
  <c r="CH170" i="20"/>
  <c r="AE170" i="20" s="1"/>
  <c r="I170" i="20" s="1"/>
  <c r="CH68" i="20"/>
  <c r="AE68" i="20" s="1"/>
  <c r="I68" i="20" s="1"/>
  <c r="CH128" i="20"/>
  <c r="AE128" i="20" s="1"/>
  <c r="I128" i="20" s="1"/>
  <c r="CH227" i="20"/>
  <c r="AE227" i="20" s="1"/>
  <c r="I227" i="20" s="1"/>
  <c r="CH139" i="20"/>
  <c r="AE139" i="20" s="1"/>
  <c r="I139" i="20" s="1"/>
  <c r="CH162" i="20"/>
  <c r="AE162" i="20" s="1"/>
  <c r="I162" i="20" s="1"/>
  <c r="CH164" i="20"/>
  <c r="AE164" i="20" s="1"/>
  <c r="I164" i="20" s="1"/>
  <c r="CH205" i="20"/>
  <c r="AE205" i="20" s="1"/>
  <c r="I205" i="20" s="1"/>
  <c r="CH50" i="20"/>
  <c r="AE50" i="20" s="1"/>
  <c r="I50" i="20" s="1"/>
  <c r="CH213" i="20"/>
  <c r="AE213" i="20" s="1"/>
  <c r="I213" i="20" s="1"/>
  <c r="CH112" i="20"/>
  <c r="AE112" i="20" s="1"/>
  <c r="I112" i="20" s="1"/>
  <c r="CH229" i="20"/>
  <c r="AE229" i="20" s="1"/>
  <c r="I229" i="20" s="1"/>
  <c r="CH209" i="20"/>
  <c r="AE209" i="20" s="1"/>
  <c r="I209" i="20" s="1"/>
  <c r="CH47" i="20"/>
  <c r="AE47" i="20" s="1"/>
  <c r="I47" i="20" s="1"/>
  <c r="CH130" i="20"/>
  <c r="AE130" i="20" s="1"/>
  <c r="I130" i="20" s="1"/>
  <c r="CH249" i="20"/>
  <c r="AE249" i="20" s="1"/>
  <c r="I249" i="20" s="1"/>
  <c r="CH55" i="20"/>
  <c r="AE55" i="20" s="1"/>
  <c r="I55" i="20" s="1"/>
  <c r="CH110" i="20"/>
  <c r="AE110" i="20" s="1"/>
  <c r="I110" i="20" s="1"/>
  <c r="CH51" i="20"/>
  <c r="AE51" i="20" s="1"/>
  <c r="I51" i="20" s="1"/>
  <c r="CH102" i="20"/>
  <c r="AE102" i="20" s="1"/>
  <c r="I102" i="20" s="1"/>
  <c r="CH187" i="20"/>
  <c r="AE187" i="20" s="1"/>
  <c r="I187" i="20" s="1"/>
  <c r="CH177" i="20"/>
  <c r="AE177" i="20" s="1"/>
  <c r="I177" i="20" s="1"/>
  <c r="CH63" i="20"/>
  <c r="AE63" i="20" s="1"/>
  <c r="I63" i="20" s="1"/>
  <c r="CH135" i="20"/>
  <c r="AE135" i="20" s="1"/>
  <c r="I135" i="20" s="1"/>
  <c r="CH143" i="20"/>
  <c r="AE143" i="20" s="1"/>
  <c r="I143" i="20" s="1"/>
  <c r="CH60" i="20"/>
  <c r="AE60" i="20" s="1"/>
  <c r="I60" i="20" s="1"/>
  <c r="CH161" i="20"/>
  <c r="AE161" i="20" s="1"/>
  <c r="I161" i="20" s="1"/>
  <c r="CH76" i="20"/>
  <c r="AE76" i="20" s="1"/>
  <c r="I76" i="20" s="1"/>
  <c r="CH105" i="20"/>
  <c r="AE105" i="20" s="1"/>
  <c r="I105" i="20" s="1"/>
  <c r="CH157" i="20"/>
  <c r="AE157" i="20" s="1"/>
  <c r="I157" i="20" s="1"/>
  <c r="CH61" i="20"/>
  <c r="AE61" i="20" s="1"/>
  <c r="I61" i="20" s="1"/>
  <c r="CH188" i="20"/>
  <c r="AE188" i="20" s="1"/>
  <c r="I188" i="20" s="1"/>
  <c r="CH180" i="20"/>
  <c r="AE180" i="20" s="1"/>
  <c r="I180" i="20" s="1"/>
  <c r="CH168" i="20"/>
  <c r="AE168" i="20" s="1"/>
  <c r="I168" i="20" s="1"/>
  <c r="CH24" i="20"/>
  <c r="AE24" i="20" s="1"/>
  <c r="I24" i="20" s="1"/>
  <c r="CH28" i="20"/>
  <c r="AE28" i="20" s="1"/>
  <c r="I28" i="20" s="1"/>
  <c r="CH167" i="20"/>
  <c r="AE167" i="20" s="1"/>
  <c r="I167" i="20" s="1"/>
  <c r="CH89" i="20"/>
  <c r="AE89" i="20" s="1"/>
  <c r="I89" i="20" s="1"/>
  <c r="CH115" i="20"/>
  <c r="AE115" i="20" s="1"/>
  <c r="I115" i="20" s="1"/>
  <c r="CH186" i="20"/>
  <c r="AE186" i="20" s="1"/>
  <c r="I186" i="20" s="1"/>
  <c r="CH32" i="20"/>
  <c r="AE32" i="20" s="1"/>
  <c r="I32" i="20" s="1"/>
  <c r="CH100" i="20"/>
  <c r="AE100" i="20" s="1"/>
  <c r="I100" i="20" s="1"/>
  <c r="CH222" i="20"/>
  <c r="AE222" i="20" s="1"/>
  <c r="I222" i="20" s="1"/>
  <c r="CH221" i="20"/>
  <c r="AE221" i="20" s="1"/>
  <c r="I221" i="20" s="1"/>
  <c r="CH173" i="20"/>
  <c r="AE173" i="20" s="1"/>
  <c r="I173" i="20" s="1"/>
  <c r="CH233" i="20"/>
  <c r="AE233" i="20" s="1"/>
  <c r="I233" i="20" s="1"/>
  <c r="CH245" i="20"/>
  <c r="AE245" i="20" s="1"/>
  <c r="I245" i="20" s="1"/>
  <c r="CH118" i="20"/>
  <c r="AE118" i="20" s="1"/>
  <c r="I118" i="20" s="1"/>
  <c r="CH82" i="20"/>
  <c r="AE82" i="20" s="1"/>
  <c r="I82" i="20" s="1"/>
  <c r="CH98" i="20"/>
  <c r="AE98" i="20" s="1"/>
  <c r="I98" i="20" s="1"/>
  <c r="CH106" i="20"/>
  <c r="AE106" i="20" s="1"/>
  <c r="I106" i="20" s="1"/>
  <c r="CH185" i="20"/>
  <c r="AE185" i="20" s="1"/>
  <c r="I185" i="20" s="1"/>
  <c r="CH241" i="20"/>
  <c r="AE241" i="20" s="1"/>
  <c r="I241" i="20" s="1"/>
  <c r="CH184" i="20"/>
  <c r="AE184" i="20" s="1"/>
  <c r="I184" i="20" s="1"/>
  <c r="CH251" i="20"/>
  <c r="AE251" i="20" s="1"/>
  <c r="I251" i="20" s="1"/>
  <c r="CH158" i="20"/>
  <c r="AE158" i="20" s="1"/>
  <c r="I158" i="20" s="1"/>
  <c r="CH48" i="20"/>
  <c r="AE48" i="20" s="1"/>
  <c r="I48" i="20" s="1"/>
  <c r="CH215" i="20"/>
  <c r="AE215" i="20" s="1"/>
  <c r="I215" i="20" s="1"/>
  <c r="CH42" i="20"/>
  <c r="AE42" i="20" s="1"/>
  <c r="I42" i="20" s="1"/>
  <c r="CH122" i="20"/>
  <c r="AE122" i="20" s="1"/>
  <c r="I122" i="20" s="1"/>
  <c r="CH31" i="20"/>
  <c r="AE31" i="20" s="1"/>
  <c r="I31" i="20" s="1"/>
  <c r="CH39" i="20"/>
  <c r="AE39" i="20" s="1"/>
  <c r="I39" i="20" s="1"/>
  <c r="CH121" i="20"/>
  <c r="AE121" i="20" s="1"/>
  <c r="I121" i="20" s="1"/>
  <c r="CH133" i="20"/>
  <c r="AE133" i="20" s="1"/>
  <c r="I133" i="20" s="1"/>
  <c r="Y35" i="4" l="1"/>
  <c r="Y34" i="4" s="1"/>
  <c r="AQ184" i="20" l="1"/>
  <c r="AQ103" i="20"/>
  <c r="AQ172" i="20"/>
  <c r="AQ213" i="20"/>
  <c r="AQ177" i="20"/>
  <c r="AQ205" i="20"/>
  <c r="AQ127" i="20"/>
  <c r="AQ58" i="20"/>
  <c r="AQ231" i="20"/>
  <c r="AQ110" i="20"/>
  <c r="AQ201" i="20"/>
  <c r="AQ187" i="20"/>
  <c r="AQ30" i="20"/>
  <c r="AQ77" i="20"/>
  <c r="AQ173" i="20"/>
  <c r="AQ181" i="20"/>
  <c r="AQ197" i="20"/>
  <c r="AQ106" i="20"/>
  <c r="AQ100" i="20"/>
  <c r="AQ38" i="20"/>
  <c r="AQ14" i="20"/>
  <c r="AQ16" i="20"/>
  <c r="AQ25" i="20"/>
  <c r="AQ165" i="20"/>
  <c r="AQ47" i="20"/>
  <c r="AQ42" i="20"/>
  <c r="Y36" i="4"/>
  <c r="Y73" i="4" s="1"/>
  <c r="AQ28" i="20"/>
  <c r="AQ248" i="20"/>
  <c r="AQ194" i="20"/>
  <c r="AQ19" i="20"/>
  <c r="AQ11" i="20"/>
  <c r="AQ235" i="20"/>
  <c r="AQ224" i="20"/>
  <c r="AQ32" i="20"/>
  <c r="AQ211" i="20"/>
  <c r="AQ64" i="20"/>
  <c r="AQ180" i="20"/>
  <c r="AQ209" i="20"/>
  <c r="AQ182" i="20"/>
  <c r="AQ66" i="20"/>
  <c r="AQ69" i="20"/>
  <c r="AQ18" i="20"/>
  <c r="AQ203" i="20"/>
  <c r="AQ221" i="20"/>
  <c r="AQ212" i="20"/>
  <c r="AQ144" i="20"/>
  <c r="AQ85" i="20"/>
  <c r="AQ134" i="20"/>
  <c r="AQ246" i="20"/>
  <c r="AQ152" i="20"/>
  <c r="AQ27" i="20"/>
  <c r="AQ92" i="20"/>
  <c r="AQ189" i="20"/>
  <c r="AQ241" i="20"/>
  <c r="AQ73" i="20"/>
  <c r="AQ13" i="20"/>
  <c r="AQ62" i="20"/>
  <c r="AQ245" i="20"/>
  <c r="AQ223" i="20"/>
  <c r="AQ46" i="20"/>
  <c r="AQ162" i="20"/>
  <c r="AQ243" i="20"/>
  <c r="AQ216" i="20"/>
  <c r="AQ244" i="20"/>
  <c r="AQ198" i="20"/>
  <c r="AQ50" i="20"/>
  <c r="AQ140" i="20"/>
  <c r="AQ156" i="20"/>
  <c r="AQ131" i="20"/>
  <c r="AQ251" i="20"/>
  <c r="AQ67" i="20"/>
  <c r="AQ178" i="20"/>
  <c r="AQ215" i="20"/>
  <c r="AQ218" i="20"/>
  <c r="AQ175" i="20"/>
  <c r="AQ41" i="20"/>
  <c r="AQ210" i="20"/>
  <c r="AQ22" i="20"/>
  <c r="AQ20" i="20"/>
  <c r="AQ229" i="20"/>
  <c r="AQ247" i="20"/>
  <c r="AQ169" i="20"/>
  <c r="AQ95" i="20"/>
  <c r="AQ98" i="20"/>
  <c r="AQ143" i="20"/>
  <c r="AQ40" i="20"/>
  <c r="AQ155" i="20"/>
  <c r="AQ120" i="20"/>
  <c r="AQ96" i="20"/>
  <c r="AQ17" i="20"/>
  <c r="AQ130" i="20"/>
  <c r="AQ192" i="20"/>
  <c r="AQ117" i="20"/>
  <c r="AQ122" i="20"/>
  <c r="AQ146" i="20"/>
  <c r="AQ71" i="20"/>
  <c r="AQ228" i="20"/>
  <c r="AQ105" i="20"/>
  <c r="AQ51" i="20"/>
  <c r="AQ29" i="20"/>
  <c r="Y44" i="4"/>
  <c r="AQ170" i="20"/>
  <c r="Y38" i="4"/>
  <c r="AQ168" i="20"/>
  <c r="AQ125" i="20"/>
  <c r="AQ33" i="20"/>
  <c r="AQ214" i="20"/>
  <c r="AQ132" i="20"/>
  <c r="AQ236" i="20"/>
  <c r="AQ232" i="20"/>
  <c r="AQ70" i="20"/>
  <c r="AQ119" i="20"/>
  <c r="AQ72" i="20"/>
  <c r="AQ111" i="20"/>
  <c r="AQ74" i="20"/>
  <c r="AQ65" i="20"/>
  <c r="AQ59" i="20"/>
  <c r="AQ227" i="20"/>
  <c r="AQ102" i="20"/>
  <c r="AQ53" i="20"/>
  <c r="AQ75" i="20"/>
  <c r="AQ60" i="20"/>
  <c r="AQ52" i="20"/>
  <c r="AQ55" i="20"/>
  <c r="AQ129" i="20"/>
  <c r="AQ113" i="20"/>
  <c r="AQ91" i="20"/>
  <c r="AQ145" i="20"/>
  <c r="AQ249" i="20"/>
  <c r="AQ43" i="20"/>
  <c r="AQ185" i="20"/>
  <c r="AQ207" i="20"/>
  <c r="AQ61" i="20"/>
  <c r="AQ149" i="20"/>
  <c r="AQ161" i="20"/>
  <c r="AQ202" i="20"/>
  <c r="AQ37" i="20"/>
  <c r="AQ68" i="20"/>
  <c r="AQ116" i="20"/>
  <c r="AQ159" i="20"/>
  <c r="AQ176" i="20"/>
  <c r="AQ31" i="20"/>
  <c r="AQ21" i="20"/>
  <c r="AQ136" i="20"/>
  <c r="AQ36" i="20"/>
  <c r="AQ230" i="20"/>
  <c r="AQ24" i="20"/>
  <c r="AQ191" i="20"/>
  <c r="AQ88" i="20"/>
  <c r="AQ237" i="20"/>
  <c r="AQ157" i="20"/>
  <c r="AQ35" i="20"/>
  <c r="AQ133" i="20"/>
  <c r="AQ200" i="20"/>
  <c r="AQ93" i="20"/>
  <c r="AQ167" i="20"/>
  <c r="AQ164" i="20"/>
  <c r="AQ250" i="20"/>
  <c r="AQ81" i="20"/>
  <c r="AQ112" i="20"/>
  <c r="AQ240" i="20"/>
  <c r="AQ115" i="20"/>
  <c r="AQ226" i="20"/>
  <c r="AQ49" i="20"/>
  <c r="AQ83" i="20"/>
  <c r="AQ90" i="20"/>
  <c r="AQ139" i="20"/>
  <c r="AQ199" i="20"/>
  <c r="AQ171" i="20"/>
  <c r="AQ82" i="20"/>
  <c r="AQ108" i="20"/>
  <c r="AQ126" i="20"/>
  <c r="Y56" i="8"/>
  <c r="Y55" i="8" s="1"/>
  <c r="Y40" i="4"/>
  <c r="Y75" i="4" s="1"/>
  <c r="AQ118" i="20"/>
  <c r="AQ186" i="20"/>
  <c r="AQ101" i="20"/>
  <c r="AQ153" i="20"/>
  <c r="AQ138" i="20"/>
  <c r="AQ174" i="20"/>
  <c r="AQ234" i="20"/>
  <c r="AQ80" i="20"/>
  <c r="AQ158" i="20"/>
  <c r="AQ204" i="20"/>
  <c r="AQ135" i="20"/>
  <c r="AQ128" i="20"/>
  <c r="AQ142" i="20"/>
  <c r="AQ44" i="20"/>
  <c r="AQ12" i="20"/>
  <c r="AQ179" i="20"/>
  <c r="AQ220" i="20"/>
  <c r="AQ193" i="20"/>
  <c r="AQ48" i="20"/>
  <c r="AQ166" i="20"/>
  <c r="AQ107" i="20"/>
  <c r="Y42" i="4"/>
  <c r="Y76" i="4" s="1"/>
  <c r="AQ123" i="20"/>
  <c r="AQ94" i="20"/>
  <c r="AQ45" i="20"/>
  <c r="AQ195" i="20"/>
  <c r="AQ183" i="20"/>
  <c r="AQ78" i="20"/>
  <c r="AQ154" i="20"/>
  <c r="AQ79" i="20"/>
  <c r="AQ84" i="20"/>
  <c r="AQ15" i="20"/>
  <c r="AQ109" i="20"/>
  <c r="AQ86" i="20"/>
  <c r="AQ141" i="20"/>
  <c r="AQ151" i="20"/>
  <c r="AQ99" i="20"/>
  <c r="AQ56" i="20"/>
  <c r="AQ104" i="20"/>
  <c r="AQ225" i="20"/>
  <c r="AQ238" i="20"/>
  <c r="AQ148" i="20"/>
  <c r="AQ34" i="20"/>
  <c r="AQ219" i="20"/>
  <c r="AQ23" i="20"/>
  <c r="AQ97" i="20"/>
  <c r="AQ208" i="20"/>
  <c r="AQ196" i="20"/>
  <c r="AQ233" i="20"/>
  <c r="AQ87" i="20"/>
  <c r="AQ163" i="20"/>
  <c r="AQ124" i="20"/>
  <c r="AQ239" i="20"/>
  <c r="AQ160" i="20"/>
  <c r="AQ206" i="20"/>
  <c r="AQ54" i="20"/>
  <c r="AQ63" i="20"/>
  <c r="AQ147" i="20"/>
  <c r="AQ217" i="20"/>
  <c r="AQ137" i="20"/>
  <c r="AQ76" i="20"/>
  <c r="AQ89" i="20"/>
  <c r="AQ57" i="20"/>
  <c r="AQ114" i="20"/>
  <c r="AQ222" i="20"/>
  <c r="AQ150" i="20"/>
  <c r="AQ39" i="20"/>
  <c r="AQ188" i="20"/>
  <c r="AQ26" i="20"/>
  <c r="AQ121" i="20"/>
  <c r="AQ242" i="20"/>
  <c r="AQ190" i="20"/>
  <c r="CT109" i="20" l="1"/>
  <c r="BB109" i="20"/>
  <c r="BM109" i="20" s="1"/>
  <c r="BX109" i="20" s="1"/>
  <c r="BB158" i="20"/>
  <c r="BM158" i="20" s="1"/>
  <c r="BX158" i="20" s="1"/>
  <c r="CT158" i="20"/>
  <c r="BB161" i="20"/>
  <c r="BM161" i="20" s="1"/>
  <c r="BX161" i="20" s="1"/>
  <c r="CT161" i="20"/>
  <c r="BB85" i="20"/>
  <c r="BM85" i="20" s="1"/>
  <c r="BX85" i="20" s="1"/>
  <c r="CT85" i="20"/>
  <c r="CT225" i="20"/>
  <c r="BB225" i="20"/>
  <c r="BM225" i="20" s="1"/>
  <c r="BX225" i="20" s="1"/>
  <c r="BB179" i="20"/>
  <c r="BM179" i="20" s="1"/>
  <c r="BX179" i="20" s="1"/>
  <c r="CT179" i="20"/>
  <c r="BB80" i="20"/>
  <c r="BM80" i="20" s="1"/>
  <c r="BX80" i="20" s="1"/>
  <c r="CT80" i="20"/>
  <c r="CT90" i="20"/>
  <c r="BB90" i="20"/>
  <c r="BM90" i="20" s="1"/>
  <c r="BX90" i="20" s="1"/>
  <c r="BB250" i="20"/>
  <c r="BM250" i="20" s="1"/>
  <c r="BX250" i="20" s="1"/>
  <c r="CT250" i="20"/>
  <c r="BB237" i="20"/>
  <c r="BM237" i="20" s="1"/>
  <c r="BX237" i="20" s="1"/>
  <c r="CT237" i="20"/>
  <c r="BB31" i="20"/>
  <c r="BM31" i="20" s="1"/>
  <c r="BX31" i="20" s="1"/>
  <c r="CT31" i="20"/>
  <c r="CT149" i="20"/>
  <c r="BB149" i="20"/>
  <c r="BM149" i="20" s="1"/>
  <c r="BX149" i="20" s="1"/>
  <c r="BB113" i="20"/>
  <c r="BM113" i="20" s="1"/>
  <c r="BX113" i="20" s="1"/>
  <c r="CT113" i="20"/>
  <c r="BB227" i="20"/>
  <c r="BM227" i="20" s="1"/>
  <c r="BX227" i="20" s="1"/>
  <c r="CT227" i="20"/>
  <c r="BB232" i="20"/>
  <c r="BM232" i="20" s="1"/>
  <c r="BX232" i="20" s="1"/>
  <c r="CT232" i="20"/>
  <c r="BB170" i="20"/>
  <c r="BM170" i="20" s="1"/>
  <c r="BX170" i="20" s="1"/>
  <c r="CT170" i="20"/>
  <c r="BB122" i="20"/>
  <c r="BM122" i="20" s="1"/>
  <c r="BX122" i="20" s="1"/>
  <c r="CT122" i="20"/>
  <c r="BB40" i="20"/>
  <c r="BM40" i="20" s="1"/>
  <c r="BX40" i="20" s="1"/>
  <c r="CT40" i="20"/>
  <c r="CT22" i="20"/>
  <c r="BB22" i="20"/>
  <c r="BM22" i="20" s="1"/>
  <c r="BX22" i="20" s="1"/>
  <c r="BB251" i="20"/>
  <c r="BM251" i="20" s="1"/>
  <c r="BX251" i="20" s="1"/>
  <c r="CT251" i="20"/>
  <c r="BB243" i="20"/>
  <c r="BM243" i="20" s="1"/>
  <c r="BX243" i="20" s="1"/>
  <c r="CT243" i="20"/>
  <c r="BB241" i="20"/>
  <c r="BM241" i="20" s="1"/>
  <c r="BX241" i="20" s="1"/>
  <c r="CT241" i="20"/>
  <c r="CT144" i="20"/>
  <c r="BB144" i="20"/>
  <c r="BM144" i="20" s="1"/>
  <c r="BX144" i="20" s="1"/>
  <c r="BB209" i="20"/>
  <c r="BM209" i="20" s="1"/>
  <c r="BX209" i="20" s="1"/>
  <c r="CT209" i="20"/>
  <c r="CT19" i="20"/>
  <c r="BB19" i="20"/>
  <c r="BM19" i="20" s="1"/>
  <c r="BX19" i="20" s="1"/>
  <c r="CT25" i="20"/>
  <c r="BB25" i="20"/>
  <c r="BM25" i="20" s="1"/>
  <c r="BX25" i="20" s="1"/>
  <c r="BB173" i="20"/>
  <c r="BM173" i="20" s="1"/>
  <c r="BX173" i="20" s="1"/>
  <c r="CT173" i="20"/>
  <c r="CT127" i="20"/>
  <c r="BB127" i="20"/>
  <c r="BM127" i="20" s="1"/>
  <c r="BX127" i="20" s="1"/>
  <c r="BB238" i="20"/>
  <c r="BM238" i="20" s="1"/>
  <c r="BX238" i="20" s="1"/>
  <c r="CT238" i="20"/>
  <c r="CT81" i="20"/>
  <c r="BB81" i="20"/>
  <c r="BM81" i="20" s="1"/>
  <c r="BX81" i="20" s="1"/>
  <c r="Y24" i="4"/>
  <c r="Y74" i="4"/>
  <c r="Y71" i="4" s="1"/>
  <c r="BB216" i="20"/>
  <c r="BM216" i="20" s="1"/>
  <c r="BX216" i="20" s="1"/>
  <c r="CT216" i="20"/>
  <c r="CT11" i="20"/>
  <c r="BB11" i="20"/>
  <c r="BM11" i="20" s="1"/>
  <c r="BX11" i="20" s="1"/>
  <c r="BB114" i="20"/>
  <c r="BM114" i="20" s="1"/>
  <c r="BX114" i="20" s="1"/>
  <c r="CT114" i="20"/>
  <c r="BB94" i="20"/>
  <c r="BM94" i="20" s="1"/>
  <c r="BX94" i="20" s="1"/>
  <c r="CT94" i="20"/>
  <c r="CT208" i="20"/>
  <c r="BB208" i="20"/>
  <c r="BM208" i="20" s="1"/>
  <c r="BX208" i="20" s="1"/>
  <c r="BB234" i="20"/>
  <c r="BM234" i="20" s="1"/>
  <c r="BX234" i="20" s="1"/>
  <c r="CT234" i="20"/>
  <c r="CT88" i="20"/>
  <c r="BB88" i="20"/>
  <c r="BM88" i="20" s="1"/>
  <c r="BX88" i="20" s="1"/>
  <c r="BB236" i="20"/>
  <c r="BM236" i="20" s="1"/>
  <c r="BX236" i="20" s="1"/>
  <c r="CT236" i="20"/>
  <c r="BB16" i="20"/>
  <c r="BM16" i="20" s="1"/>
  <c r="BX16" i="20" s="1"/>
  <c r="CT16" i="20"/>
  <c r="BB89" i="20"/>
  <c r="BM89" i="20" s="1"/>
  <c r="BX89" i="20" s="1"/>
  <c r="CT89" i="20"/>
  <c r="BB160" i="20"/>
  <c r="BM160" i="20" s="1"/>
  <c r="BX160" i="20" s="1"/>
  <c r="CT160" i="20"/>
  <c r="CT97" i="20"/>
  <c r="BB97" i="20"/>
  <c r="BM97" i="20" s="1"/>
  <c r="BX97" i="20" s="1"/>
  <c r="CT56" i="20"/>
  <c r="BB56" i="20"/>
  <c r="BM56" i="20" s="1"/>
  <c r="BX56" i="20" s="1"/>
  <c r="CT79" i="20"/>
  <c r="BB79" i="20"/>
  <c r="BM79" i="20" s="1"/>
  <c r="BX79" i="20" s="1"/>
  <c r="BB44" i="20"/>
  <c r="BM44" i="20" s="1"/>
  <c r="BX44" i="20" s="1"/>
  <c r="CT44" i="20"/>
  <c r="CT174" i="20"/>
  <c r="BB174" i="20"/>
  <c r="BM174" i="20" s="1"/>
  <c r="BX174" i="20" s="1"/>
  <c r="CT126" i="20"/>
  <c r="BB126" i="20"/>
  <c r="BM126" i="20" s="1"/>
  <c r="BX126" i="20" s="1"/>
  <c r="CT49" i="20"/>
  <c r="BB49" i="20"/>
  <c r="BM49" i="20" s="1"/>
  <c r="BX49" i="20" s="1"/>
  <c r="CT167" i="20"/>
  <c r="BB167" i="20"/>
  <c r="BM167" i="20" s="1"/>
  <c r="BX167" i="20" s="1"/>
  <c r="BB191" i="20"/>
  <c r="BM191" i="20" s="1"/>
  <c r="BX191" i="20" s="1"/>
  <c r="CT191" i="20"/>
  <c r="CT159" i="20"/>
  <c r="BB159" i="20"/>
  <c r="BM159" i="20" s="1"/>
  <c r="BX159" i="20" s="1"/>
  <c r="CT207" i="20"/>
  <c r="BB207" i="20"/>
  <c r="BM207" i="20" s="1"/>
  <c r="BX207" i="20" s="1"/>
  <c r="CT55" i="20"/>
  <c r="BB55" i="20"/>
  <c r="BM55" i="20" s="1"/>
  <c r="BX55" i="20" s="1"/>
  <c r="CT65" i="20"/>
  <c r="BB65" i="20"/>
  <c r="BM65" i="20" s="1"/>
  <c r="BX65" i="20" s="1"/>
  <c r="BB132" i="20"/>
  <c r="BM132" i="20" s="1"/>
  <c r="BX132" i="20" s="1"/>
  <c r="CT132" i="20"/>
  <c r="BB29" i="20"/>
  <c r="BM29" i="20" s="1"/>
  <c r="BX29" i="20" s="1"/>
  <c r="CT29" i="20"/>
  <c r="BB192" i="20"/>
  <c r="BM192" i="20" s="1"/>
  <c r="BX192" i="20" s="1"/>
  <c r="CT192" i="20"/>
  <c r="BB98" i="20"/>
  <c r="BM98" i="20" s="1"/>
  <c r="BX98" i="20" s="1"/>
  <c r="CT98" i="20"/>
  <c r="CT41" i="20"/>
  <c r="BB41" i="20"/>
  <c r="BM41" i="20" s="1"/>
  <c r="BX41" i="20" s="1"/>
  <c r="CT156" i="20"/>
  <c r="BB156" i="20"/>
  <c r="BM156" i="20" s="1"/>
  <c r="BX156" i="20" s="1"/>
  <c r="BB46" i="20"/>
  <c r="BM46" i="20" s="1"/>
  <c r="BX46" i="20" s="1"/>
  <c r="CT46" i="20"/>
  <c r="BB92" i="20"/>
  <c r="BM92" i="20" s="1"/>
  <c r="BX92" i="20" s="1"/>
  <c r="CT92" i="20"/>
  <c r="CT221" i="20"/>
  <c r="BB221" i="20"/>
  <c r="BM221" i="20" s="1"/>
  <c r="BX221" i="20" s="1"/>
  <c r="CT64" i="20"/>
  <c r="BB64" i="20"/>
  <c r="BM64" i="20" s="1"/>
  <c r="BX64" i="20" s="1"/>
  <c r="BB248" i="20"/>
  <c r="BM248" i="20" s="1"/>
  <c r="BX248" i="20" s="1"/>
  <c r="CT248" i="20"/>
  <c r="CT14" i="20"/>
  <c r="BB14" i="20"/>
  <c r="BM14" i="20" s="1"/>
  <c r="BX14" i="20" s="1"/>
  <c r="CT30" i="20"/>
  <c r="BB30" i="20"/>
  <c r="BM30" i="20" s="1"/>
  <c r="BX30" i="20" s="1"/>
  <c r="BB177" i="20"/>
  <c r="BM177" i="20" s="1"/>
  <c r="BX177" i="20" s="1"/>
  <c r="CT177" i="20"/>
  <c r="BB222" i="20"/>
  <c r="BM222" i="20" s="1"/>
  <c r="BX222" i="20" s="1"/>
  <c r="CT222" i="20"/>
  <c r="BB45" i="20"/>
  <c r="BM45" i="20" s="1"/>
  <c r="BX45" i="20" s="1"/>
  <c r="CT45" i="20"/>
  <c r="CT139" i="20"/>
  <c r="BB139" i="20"/>
  <c r="BM139" i="20" s="1"/>
  <c r="BX139" i="20" s="1"/>
  <c r="BB91" i="20"/>
  <c r="BM91" i="20" s="1"/>
  <c r="BX91" i="20" s="1"/>
  <c r="CT91" i="20"/>
  <c r="CT155" i="20"/>
  <c r="BB155" i="20"/>
  <c r="BM155" i="20" s="1"/>
  <c r="BX155" i="20" s="1"/>
  <c r="BB165" i="20"/>
  <c r="BM165" i="20" s="1"/>
  <c r="BX165" i="20" s="1"/>
  <c r="CT165" i="20"/>
  <c r="CT54" i="20"/>
  <c r="BB54" i="20"/>
  <c r="BM54" i="20" s="1"/>
  <c r="BX54" i="20" s="1"/>
  <c r="BB242" i="20"/>
  <c r="BM242" i="20" s="1"/>
  <c r="BX242" i="20" s="1"/>
  <c r="CT242" i="20"/>
  <c r="BB104" i="20"/>
  <c r="BM104" i="20" s="1"/>
  <c r="BX104" i="20" s="1"/>
  <c r="CT104" i="20"/>
  <c r="CT164" i="20"/>
  <c r="BB164" i="20"/>
  <c r="BM164" i="20" s="1"/>
  <c r="BX164" i="20" s="1"/>
  <c r="Y56" i="4"/>
  <c r="Y84" i="4" s="1"/>
  <c r="Y60" i="4"/>
  <c r="Y86" i="4" s="1"/>
  <c r="Y46" i="4"/>
  <c r="Y79" i="4" s="1"/>
  <c r="Y54" i="4"/>
  <c r="Y83" i="4" s="1"/>
  <c r="Y48" i="4"/>
  <c r="Y80" i="4" s="1"/>
  <c r="Y62" i="4"/>
  <c r="Y87" i="4" s="1"/>
  <c r="Y64" i="4"/>
  <c r="Y88" i="4" s="1"/>
  <c r="Y45" i="4"/>
  <c r="Y52" i="4"/>
  <c r="Y82" i="4" s="1"/>
  <c r="Y50" i="4"/>
  <c r="Y81" i="4" s="1"/>
  <c r="Y58" i="4"/>
  <c r="Y85" i="4" s="1"/>
  <c r="BB210" i="20"/>
  <c r="BM210" i="20" s="1"/>
  <c r="BX210" i="20" s="1"/>
  <c r="CT210" i="20"/>
  <c r="BB162" i="20"/>
  <c r="BM162" i="20" s="1"/>
  <c r="BX162" i="20" s="1"/>
  <c r="CT162" i="20"/>
  <c r="BB212" i="20"/>
  <c r="BM212" i="20" s="1"/>
  <c r="BX212" i="20" s="1"/>
  <c r="CT212" i="20"/>
  <c r="BB194" i="20"/>
  <c r="BM194" i="20" s="1"/>
  <c r="BX194" i="20" s="1"/>
  <c r="CT194" i="20"/>
  <c r="BB76" i="20"/>
  <c r="BM76" i="20" s="1"/>
  <c r="BX76" i="20" s="1"/>
  <c r="CT76" i="20"/>
  <c r="BB107" i="20"/>
  <c r="BM107" i="20" s="1"/>
  <c r="BX107" i="20" s="1"/>
  <c r="CT107" i="20"/>
  <c r="BB142" i="20"/>
  <c r="BM142" i="20" s="1"/>
  <c r="BX142" i="20" s="1"/>
  <c r="CT142" i="20"/>
  <c r="BB138" i="20"/>
  <c r="BM138" i="20" s="1"/>
  <c r="BX138" i="20" s="1"/>
  <c r="CT138" i="20"/>
  <c r="BB108" i="20"/>
  <c r="BM108" i="20" s="1"/>
  <c r="BX108" i="20" s="1"/>
  <c r="CT108" i="20"/>
  <c r="CT226" i="20"/>
  <c r="BB226" i="20"/>
  <c r="BM226" i="20" s="1"/>
  <c r="BX226" i="20" s="1"/>
  <c r="CT93" i="20"/>
  <c r="BB93" i="20"/>
  <c r="BM93" i="20" s="1"/>
  <c r="BX93" i="20" s="1"/>
  <c r="CT24" i="20"/>
  <c r="BB24" i="20"/>
  <c r="BM24" i="20" s="1"/>
  <c r="BX24" i="20" s="1"/>
  <c r="CT116" i="20"/>
  <c r="BB116" i="20"/>
  <c r="BM116" i="20" s="1"/>
  <c r="BX116" i="20" s="1"/>
  <c r="BB185" i="20"/>
  <c r="BM185" i="20" s="1"/>
  <c r="BX185" i="20" s="1"/>
  <c r="CT185" i="20"/>
  <c r="BB52" i="20"/>
  <c r="BM52" i="20" s="1"/>
  <c r="BX52" i="20" s="1"/>
  <c r="CT52" i="20"/>
  <c r="BB74" i="20"/>
  <c r="BM74" i="20" s="1"/>
  <c r="BX74" i="20" s="1"/>
  <c r="CT74" i="20"/>
  <c r="BB214" i="20"/>
  <c r="BM214" i="20" s="1"/>
  <c r="BX214" i="20" s="1"/>
  <c r="CT214" i="20"/>
  <c r="BB51" i="20"/>
  <c r="BM51" i="20" s="1"/>
  <c r="BX51" i="20" s="1"/>
  <c r="CT51" i="20"/>
  <c r="CT130" i="20"/>
  <c r="BB130" i="20"/>
  <c r="BM130" i="20" s="1"/>
  <c r="BX130" i="20" s="1"/>
  <c r="CT95" i="20"/>
  <c r="BB95" i="20"/>
  <c r="BM95" i="20" s="1"/>
  <c r="BX95" i="20" s="1"/>
  <c r="BB175" i="20"/>
  <c r="BM175" i="20" s="1"/>
  <c r="BX175" i="20" s="1"/>
  <c r="CT175" i="20"/>
  <c r="BB140" i="20"/>
  <c r="BM140" i="20" s="1"/>
  <c r="BX140" i="20" s="1"/>
  <c r="CT140" i="20"/>
  <c r="BB223" i="20"/>
  <c r="BM223" i="20" s="1"/>
  <c r="BX223" i="20" s="1"/>
  <c r="CT223" i="20"/>
  <c r="CT27" i="20"/>
  <c r="BB27" i="20"/>
  <c r="BM27" i="20" s="1"/>
  <c r="BX27" i="20" s="1"/>
  <c r="CT203" i="20"/>
  <c r="BB203" i="20"/>
  <c r="BM203" i="20" s="1"/>
  <c r="BX203" i="20" s="1"/>
  <c r="BB211" i="20"/>
  <c r="BM211" i="20" s="1"/>
  <c r="BX211" i="20" s="1"/>
  <c r="CT211" i="20"/>
  <c r="CT28" i="20"/>
  <c r="BB28" i="20"/>
  <c r="BM28" i="20" s="1"/>
  <c r="BX28" i="20" s="1"/>
  <c r="BB38" i="20"/>
  <c r="BM38" i="20" s="1"/>
  <c r="BX38" i="20" s="1"/>
  <c r="CT38" i="20"/>
  <c r="CT187" i="20"/>
  <c r="BB187" i="20"/>
  <c r="BM187" i="20" s="1"/>
  <c r="BX187" i="20" s="1"/>
  <c r="CT213" i="20"/>
  <c r="BB213" i="20"/>
  <c r="BM213" i="20" s="1"/>
  <c r="BX213" i="20" s="1"/>
  <c r="CT233" i="20"/>
  <c r="BB233" i="20"/>
  <c r="BM233" i="20" s="1"/>
  <c r="BX233" i="20" s="1"/>
  <c r="BB118" i="20"/>
  <c r="BM118" i="20" s="1"/>
  <c r="BX118" i="20" s="1"/>
  <c r="CT118" i="20"/>
  <c r="CT21" i="20"/>
  <c r="BB21" i="20"/>
  <c r="BM21" i="20" s="1"/>
  <c r="BX21" i="20" s="1"/>
  <c r="BB70" i="20"/>
  <c r="BM70" i="20" s="1"/>
  <c r="BX70" i="20" s="1"/>
  <c r="CT70" i="20"/>
  <c r="BB20" i="20"/>
  <c r="BM20" i="20" s="1"/>
  <c r="BX20" i="20" s="1"/>
  <c r="CT20" i="20"/>
  <c r="CT182" i="20"/>
  <c r="BB182" i="20"/>
  <c r="BM182" i="20" s="1"/>
  <c r="BX182" i="20" s="1"/>
  <c r="CT190" i="20"/>
  <c r="BB190" i="20"/>
  <c r="BM190" i="20" s="1"/>
  <c r="BX190" i="20" s="1"/>
  <c r="Y61" i="8"/>
  <c r="Y64" i="8"/>
  <c r="CT176" i="20"/>
  <c r="BB176" i="20"/>
  <c r="BM176" i="20" s="1"/>
  <c r="BX176" i="20" s="1"/>
  <c r="CT59" i="20"/>
  <c r="BB59" i="20"/>
  <c r="BM59" i="20" s="1"/>
  <c r="BX59" i="20" s="1"/>
  <c r="BB117" i="20"/>
  <c r="BM117" i="20" s="1"/>
  <c r="BX117" i="20" s="1"/>
  <c r="CT117" i="20"/>
  <c r="CT131" i="20"/>
  <c r="BB131" i="20"/>
  <c r="BM131" i="20" s="1"/>
  <c r="BX131" i="20" s="1"/>
  <c r="BB189" i="20"/>
  <c r="BM189" i="20" s="1"/>
  <c r="BX189" i="20" s="1"/>
  <c r="CT189" i="20"/>
  <c r="CT205" i="20"/>
  <c r="BB205" i="20"/>
  <c r="BM205" i="20" s="1"/>
  <c r="BX205" i="20" s="1"/>
  <c r="BB23" i="20"/>
  <c r="BM23" i="20" s="1"/>
  <c r="BX23" i="20" s="1"/>
  <c r="CT23" i="20"/>
  <c r="BB124" i="20"/>
  <c r="BM124" i="20" s="1"/>
  <c r="BX124" i="20" s="1"/>
  <c r="CT124" i="20"/>
  <c r="BB151" i="20"/>
  <c r="BM151" i="20" s="1"/>
  <c r="BX151" i="20" s="1"/>
  <c r="CT151" i="20"/>
  <c r="BB78" i="20"/>
  <c r="BM78" i="20" s="1"/>
  <c r="BX78" i="20" s="1"/>
  <c r="CT78" i="20"/>
  <c r="CT166" i="20"/>
  <c r="BB166" i="20"/>
  <c r="BM166" i="20" s="1"/>
  <c r="BX166" i="20" s="1"/>
  <c r="BB128" i="20"/>
  <c r="BM128" i="20" s="1"/>
  <c r="BX128" i="20" s="1"/>
  <c r="CT128" i="20"/>
  <c r="BB153" i="20"/>
  <c r="BM153" i="20" s="1"/>
  <c r="BX153" i="20" s="1"/>
  <c r="CT153" i="20"/>
  <c r="CT82" i="20"/>
  <c r="BB82" i="20"/>
  <c r="BM82" i="20" s="1"/>
  <c r="BX82" i="20" s="1"/>
  <c r="BB115" i="20"/>
  <c r="BM115" i="20" s="1"/>
  <c r="BX115" i="20" s="1"/>
  <c r="CT115" i="20"/>
  <c r="CT200" i="20"/>
  <c r="BB200" i="20"/>
  <c r="BM200" i="20" s="1"/>
  <c r="BX200" i="20" s="1"/>
  <c r="BB230" i="20"/>
  <c r="BM230" i="20" s="1"/>
  <c r="BX230" i="20" s="1"/>
  <c r="CT230" i="20"/>
  <c r="BB68" i="20"/>
  <c r="BM68" i="20" s="1"/>
  <c r="BX68" i="20" s="1"/>
  <c r="CT68" i="20"/>
  <c r="BB43" i="20"/>
  <c r="BM43" i="20" s="1"/>
  <c r="BX43" i="20" s="1"/>
  <c r="CT43" i="20"/>
  <c r="BB60" i="20"/>
  <c r="BM60" i="20" s="1"/>
  <c r="BX60" i="20" s="1"/>
  <c r="CT60" i="20"/>
  <c r="BB111" i="20"/>
  <c r="BM111" i="20" s="1"/>
  <c r="BX111" i="20" s="1"/>
  <c r="CT111" i="20"/>
  <c r="CT33" i="20"/>
  <c r="BB33" i="20"/>
  <c r="BM33" i="20" s="1"/>
  <c r="BX33" i="20" s="1"/>
  <c r="CT105" i="20"/>
  <c r="BB105" i="20"/>
  <c r="BM105" i="20" s="1"/>
  <c r="BX105" i="20" s="1"/>
  <c r="BB17" i="20"/>
  <c r="BM17" i="20" s="1"/>
  <c r="BX17" i="20" s="1"/>
  <c r="CT17" i="20"/>
  <c r="CT169" i="20"/>
  <c r="BB169" i="20"/>
  <c r="BM169" i="20" s="1"/>
  <c r="BX169" i="20" s="1"/>
  <c r="CT218" i="20"/>
  <c r="BB218" i="20"/>
  <c r="BM218" i="20" s="1"/>
  <c r="BX218" i="20" s="1"/>
  <c r="BB50" i="20"/>
  <c r="BM50" i="20" s="1"/>
  <c r="BX50" i="20" s="1"/>
  <c r="CT50" i="20"/>
  <c r="CT245" i="20"/>
  <c r="BB245" i="20"/>
  <c r="BM245" i="20" s="1"/>
  <c r="BX245" i="20" s="1"/>
  <c r="CT152" i="20"/>
  <c r="BB152" i="20"/>
  <c r="BM152" i="20" s="1"/>
  <c r="BX152" i="20" s="1"/>
  <c r="CT18" i="20"/>
  <c r="BB18" i="20"/>
  <c r="BM18" i="20" s="1"/>
  <c r="BX18" i="20" s="1"/>
  <c r="CT32" i="20"/>
  <c r="BB32" i="20"/>
  <c r="BM32" i="20" s="1"/>
  <c r="BX32" i="20" s="1"/>
  <c r="CT100" i="20"/>
  <c r="BB100" i="20"/>
  <c r="BM100" i="20" s="1"/>
  <c r="BX100" i="20" s="1"/>
  <c r="CT201" i="20"/>
  <c r="BB201" i="20"/>
  <c r="BM201" i="20" s="1"/>
  <c r="BX201" i="20" s="1"/>
  <c r="CT172" i="20"/>
  <c r="BB172" i="20"/>
  <c r="BM172" i="20" s="1"/>
  <c r="BX172" i="20" s="1"/>
  <c r="CT63" i="20"/>
  <c r="BB63" i="20"/>
  <c r="BM63" i="20" s="1"/>
  <c r="BX63" i="20" s="1"/>
  <c r="CT220" i="20"/>
  <c r="BB220" i="20"/>
  <c r="BM220" i="20" s="1"/>
  <c r="BX220" i="20" s="1"/>
  <c r="CT157" i="20"/>
  <c r="BB157" i="20"/>
  <c r="BM157" i="20" s="1"/>
  <c r="BX157" i="20" s="1"/>
  <c r="BB102" i="20"/>
  <c r="BM102" i="20" s="1"/>
  <c r="BX102" i="20" s="1"/>
  <c r="CT102" i="20"/>
  <c r="CT146" i="20"/>
  <c r="BB146" i="20"/>
  <c r="BM146" i="20" s="1"/>
  <c r="BX146" i="20" s="1"/>
  <c r="BB73" i="20"/>
  <c r="BM73" i="20" s="1"/>
  <c r="BX73" i="20" s="1"/>
  <c r="CT73" i="20"/>
  <c r="BB58" i="20"/>
  <c r="BM58" i="20" s="1"/>
  <c r="BX58" i="20" s="1"/>
  <c r="CT58" i="20"/>
  <c r="BB196" i="20"/>
  <c r="BM196" i="20" s="1"/>
  <c r="BX196" i="20" s="1"/>
  <c r="CT196" i="20"/>
  <c r="CT57" i="20"/>
  <c r="BB57" i="20"/>
  <c r="BM57" i="20" s="1"/>
  <c r="BX57" i="20" s="1"/>
  <c r="BB84" i="20"/>
  <c r="BM84" i="20" s="1"/>
  <c r="BX84" i="20" s="1"/>
  <c r="CT84" i="20"/>
  <c r="CT12" i="20"/>
  <c r="BB12" i="20"/>
  <c r="BM12" i="20" s="1"/>
  <c r="BX12" i="20" s="1"/>
  <c r="CT83" i="20"/>
  <c r="BB83" i="20"/>
  <c r="BM83" i="20" s="1"/>
  <c r="BX83" i="20" s="1"/>
  <c r="CT129" i="20"/>
  <c r="BB129" i="20"/>
  <c r="BM129" i="20" s="1"/>
  <c r="BX129" i="20" s="1"/>
  <c r="CT143" i="20"/>
  <c r="BB143" i="20"/>
  <c r="BM143" i="20" s="1"/>
  <c r="BX143" i="20" s="1"/>
  <c r="CT180" i="20"/>
  <c r="BB180" i="20"/>
  <c r="BM180" i="20" s="1"/>
  <c r="BX180" i="20" s="1"/>
  <c r="CT121" i="20"/>
  <c r="BB121" i="20"/>
  <c r="BM121" i="20" s="1"/>
  <c r="BX121" i="20" s="1"/>
  <c r="BB239" i="20"/>
  <c r="BM239" i="20" s="1"/>
  <c r="BX239" i="20" s="1"/>
  <c r="CT239" i="20"/>
  <c r="CT154" i="20"/>
  <c r="BB154" i="20"/>
  <c r="BM154" i="20" s="1"/>
  <c r="BX154" i="20" s="1"/>
  <c r="BB137" i="20"/>
  <c r="BM137" i="20" s="1"/>
  <c r="BX137" i="20" s="1"/>
  <c r="CT137" i="20"/>
  <c r="BB217" i="20"/>
  <c r="BM217" i="20" s="1"/>
  <c r="BX217" i="20" s="1"/>
  <c r="CT217" i="20"/>
  <c r="CT163" i="20"/>
  <c r="BB163" i="20"/>
  <c r="BM163" i="20" s="1"/>
  <c r="BX163" i="20" s="1"/>
  <c r="BB141" i="20"/>
  <c r="BM141" i="20" s="1"/>
  <c r="BX141" i="20" s="1"/>
  <c r="CT141" i="20"/>
  <c r="CT183" i="20"/>
  <c r="BB183" i="20"/>
  <c r="BM183" i="20" s="1"/>
  <c r="BX183" i="20" s="1"/>
  <c r="BB48" i="20"/>
  <c r="BM48" i="20" s="1"/>
  <c r="BX48" i="20" s="1"/>
  <c r="CT48" i="20"/>
  <c r="CT135" i="20"/>
  <c r="BB135" i="20"/>
  <c r="BM135" i="20" s="1"/>
  <c r="BX135" i="20" s="1"/>
  <c r="BB101" i="20"/>
  <c r="BM101" i="20" s="1"/>
  <c r="BX101" i="20" s="1"/>
  <c r="CT101" i="20"/>
  <c r="CT171" i="20"/>
  <c r="BB171" i="20"/>
  <c r="BM171" i="20" s="1"/>
  <c r="BX171" i="20" s="1"/>
  <c r="CT240" i="20"/>
  <c r="BB240" i="20"/>
  <c r="BM240" i="20" s="1"/>
  <c r="BX240" i="20" s="1"/>
  <c r="CT133" i="20"/>
  <c r="BB133" i="20"/>
  <c r="BM133" i="20" s="1"/>
  <c r="BX133" i="20" s="1"/>
  <c r="BB36" i="20"/>
  <c r="BM36" i="20" s="1"/>
  <c r="BX36" i="20" s="1"/>
  <c r="CT36" i="20"/>
  <c r="BB37" i="20"/>
  <c r="BM37" i="20" s="1"/>
  <c r="BX37" i="20" s="1"/>
  <c r="CT37" i="20"/>
  <c r="BB249" i="20"/>
  <c r="BM249" i="20" s="1"/>
  <c r="BX249" i="20" s="1"/>
  <c r="CT249" i="20"/>
  <c r="CT75" i="20"/>
  <c r="BB75" i="20"/>
  <c r="BM75" i="20" s="1"/>
  <c r="BX75" i="20" s="1"/>
  <c r="CT72" i="20"/>
  <c r="BB72" i="20"/>
  <c r="BM72" i="20" s="1"/>
  <c r="BX72" i="20" s="1"/>
  <c r="BB125" i="20"/>
  <c r="BM125" i="20" s="1"/>
  <c r="BX125" i="20" s="1"/>
  <c r="CT125" i="20"/>
  <c r="BB228" i="20"/>
  <c r="BM228" i="20" s="1"/>
  <c r="BX228" i="20" s="1"/>
  <c r="CT228" i="20"/>
  <c r="BB96" i="20"/>
  <c r="BM96" i="20" s="1"/>
  <c r="BX96" i="20" s="1"/>
  <c r="CT96" i="20"/>
  <c r="CT247" i="20"/>
  <c r="BB247" i="20"/>
  <c r="BM247" i="20" s="1"/>
  <c r="BX247" i="20" s="1"/>
  <c r="CT215" i="20"/>
  <c r="BB215" i="20"/>
  <c r="BM215" i="20" s="1"/>
  <c r="BX215" i="20" s="1"/>
  <c r="CT198" i="20"/>
  <c r="BB198" i="20"/>
  <c r="BM198" i="20" s="1"/>
  <c r="BX198" i="20" s="1"/>
  <c r="CT62" i="20"/>
  <c r="BB62" i="20"/>
  <c r="BM62" i="20" s="1"/>
  <c r="BX62" i="20" s="1"/>
  <c r="CT246" i="20"/>
  <c r="BB246" i="20"/>
  <c r="BM246" i="20" s="1"/>
  <c r="BX246" i="20" s="1"/>
  <c r="BB69" i="20"/>
  <c r="BM69" i="20" s="1"/>
  <c r="BX69" i="20" s="1"/>
  <c r="CT69" i="20"/>
  <c r="BB224" i="20"/>
  <c r="BM224" i="20" s="1"/>
  <c r="BX224" i="20" s="1"/>
  <c r="CT224" i="20"/>
  <c r="CT42" i="20"/>
  <c r="BB42" i="20"/>
  <c r="BM42" i="20" s="1"/>
  <c r="BX42" i="20" s="1"/>
  <c r="BB106" i="20"/>
  <c r="BM106" i="20" s="1"/>
  <c r="BX106" i="20" s="1"/>
  <c r="CT106" i="20"/>
  <c r="BB110" i="20"/>
  <c r="BM110" i="20" s="1"/>
  <c r="BX110" i="20" s="1"/>
  <c r="CT110" i="20"/>
  <c r="CT103" i="20"/>
  <c r="BB103" i="20"/>
  <c r="BM103" i="20" s="1"/>
  <c r="BX103" i="20" s="1"/>
  <c r="BB67" i="20"/>
  <c r="BM67" i="20" s="1"/>
  <c r="BX67" i="20" s="1"/>
  <c r="CT67" i="20"/>
  <c r="CT181" i="20"/>
  <c r="BB181" i="20"/>
  <c r="BM181" i="20" s="1"/>
  <c r="BX181" i="20" s="1"/>
  <c r="BB15" i="20"/>
  <c r="BM15" i="20" s="1"/>
  <c r="BX15" i="20" s="1"/>
  <c r="CT15" i="20"/>
  <c r="BB206" i="20"/>
  <c r="BM206" i="20" s="1"/>
  <c r="BX206" i="20" s="1"/>
  <c r="CT206" i="20"/>
  <c r="CT123" i="20"/>
  <c r="BB123" i="20"/>
  <c r="BM123" i="20" s="1"/>
  <c r="BX123" i="20" s="1"/>
  <c r="BB61" i="20"/>
  <c r="BM61" i="20" s="1"/>
  <c r="BX61" i="20" s="1"/>
  <c r="CT61" i="20"/>
  <c r="BB77" i="20"/>
  <c r="BM77" i="20" s="1"/>
  <c r="BX77" i="20" s="1"/>
  <c r="CT77" i="20"/>
  <c r="CT26" i="20"/>
  <c r="BB26" i="20"/>
  <c r="BM26" i="20" s="1"/>
  <c r="BX26" i="20" s="1"/>
  <c r="CT99" i="20"/>
  <c r="BB99" i="20"/>
  <c r="BM99" i="20" s="1"/>
  <c r="BX99" i="20" s="1"/>
  <c r="BB188" i="20"/>
  <c r="BM188" i="20" s="1"/>
  <c r="BX188" i="20" s="1"/>
  <c r="CT188" i="20"/>
  <c r="BB219" i="20"/>
  <c r="BM219" i="20" s="1"/>
  <c r="BX219" i="20" s="1"/>
  <c r="CT219" i="20"/>
  <c r="CT39" i="20"/>
  <c r="BB39" i="20"/>
  <c r="BM39" i="20" s="1"/>
  <c r="BX39" i="20" s="1"/>
  <c r="CT34" i="20"/>
  <c r="BB34" i="20"/>
  <c r="BM34" i="20" s="1"/>
  <c r="BX34" i="20" s="1"/>
  <c r="BB150" i="20"/>
  <c r="BM150" i="20" s="1"/>
  <c r="BX150" i="20" s="1"/>
  <c r="CT150" i="20"/>
  <c r="BB147" i="20"/>
  <c r="BM147" i="20" s="1"/>
  <c r="BX147" i="20" s="1"/>
  <c r="CT147" i="20"/>
  <c r="CT87" i="20"/>
  <c r="BB87" i="20"/>
  <c r="BM87" i="20" s="1"/>
  <c r="BX87" i="20" s="1"/>
  <c r="BB148" i="20"/>
  <c r="BM148" i="20" s="1"/>
  <c r="BX148" i="20" s="1"/>
  <c r="CT148" i="20"/>
  <c r="BB86" i="20"/>
  <c r="BM86" i="20" s="1"/>
  <c r="BX86" i="20" s="1"/>
  <c r="CT86" i="20"/>
  <c r="CT195" i="20"/>
  <c r="BB195" i="20"/>
  <c r="BM195" i="20" s="1"/>
  <c r="BX195" i="20" s="1"/>
  <c r="BB193" i="20"/>
  <c r="BM193" i="20" s="1"/>
  <c r="BX193" i="20" s="1"/>
  <c r="CT193" i="20"/>
  <c r="BB204" i="20"/>
  <c r="BM204" i="20" s="1"/>
  <c r="BX204" i="20" s="1"/>
  <c r="CT204" i="20"/>
  <c r="CT186" i="20"/>
  <c r="BB186" i="20"/>
  <c r="BM186" i="20" s="1"/>
  <c r="BX186" i="20" s="1"/>
  <c r="CT199" i="20"/>
  <c r="BB199" i="20"/>
  <c r="BM199" i="20" s="1"/>
  <c r="BX199" i="20" s="1"/>
  <c r="BB112" i="20"/>
  <c r="BM112" i="20" s="1"/>
  <c r="BX112" i="20" s="1"/>
  <c r="CT112" i="20"/>
  <c r="BB35" i="20"/>
  <c r="BM35" i="20" s="1"/>
  <c r="BX35" i="20" s="1"/>
  <c r="CT35" i="20"/>
  <c r="BB136" i="20"/>
  <c r="BM136" i="20" s="1"/>
  <c r="BX136" i="20" s="1"/>
  <c r="CT136" i="20"/>
  <c r="CT202" i="20"/>
  <c r="BB202" i="20"/>
  <c r="BM202" i="20" s="1"/>
  <c r="BX202" i="20" s="1"/>
  <c r="BB145" i="20"/>
  <c r="BM145" i="20" s="1"/>
  <c r="BX145" i="20" s="1"/>
  <c r="CT145" i="20"/>
  <c r="BB53" i="20"/>
  <c r="BM53" i="20" s="1"/>
  <c r="BX53" i="20" s="1"/>
  <c r="CT53" i="20"/>
  <c r="CT119" i="20"/>
  <c r="BB119" i="20"/>
  <c r="BM119" i="20" s="1"/>
  <c r="BX119" i="20" s="1"/>
  <c r="CT168" i="20"/>
  <c r="BB168" i="20"/>
  <c r="BM168" i="20" s="1"/>
  <c r="BX168" i="20" s="1"/>
  <c r="BB71" i="20"/>
  <c r="BM71" i="20" s="1"/>
  <c r="BX71" i="20" s="1"/>
  <c r="CT71" i="20"/>
  <c r="BB120" i="20"/>
  <c r="BM120" i="20" s="1"/>
  <c r="BX120" i="20" s="1"/>
  <c r="CT120" i="20"/>
  <c r="CT229" i="20"/>
  <c r="BB229" i="20"/>
  <c r="BM229" i="20" s="1"/>
  <c r="BX229" i="20" s="1"/>
  <c r="CT178" i="20"/>
  <c r="BB178" i="20"/>
  <c r="BM178" i="20" s="1"/>
  <c r="BX178" i="20" s="1"/>
  <c r="CT244" i="20"/>
  <c r="BB244" i="20"/>
  <c r="BM244" i="20" s="1"/>
  <c r="BX244" i="20" s="1"/>
  <c r="BB13" i="20"/>
  <c r="BM13" i="20" s="1"/>
  <c r="BX13" i="20" s="1"/>
  <c r="CT13" i="20"/>
  <c r="BB134" i="20"/>
  <c r="BM134" i="20" s="1"/>
  <c r="BX134" i="20" s="1"/>
  <c r="CT134" i="20"/>
  <c r="CT66" i="20"/>
  <c r="BB66" i="20"/>
  <c r="BM66" i="20" s="1"/>
  <c r="BX66" i="20" s="1"/>
  <c r="CT235" i="20"/>
  <c r="BB235" i="20"/>
  <c r="BM235" i="20" s="1"/>
  <c r="BX235" i="20" s="1"/>
  <c r="BB47" i="20"/>
  <c r="BM47" i="20" s="1"/>
  <c r="BX47" i="20" s="1"/>
  <c r="CT47" i="20"/>
  <c r="BB197" i="20"/>
  <c r="BM197" i="20" s="1"/>
  <c r="BX197" i="20" s="1"/>
  <c r="CT197" i="20"/>
  <c r="CT231" i="20"/>
  <c r="BB231" i="20"/>
  <c r="BM231" i="20" s="1"/>
  <c r="BX231" i="20" s="1"/>
  <c r="BB184" i="20"/>
  <c r="BM184" i="20" s="1"/>
  <c r="BX184" i="20" s="1"/>
  <c r="CT184" i="20"/>
  <c r="Y18" i="4" l="1"/>
  <c r="Y19" i="4"/>
  <c r="Y93" i="4"/>
  <c r="Y72" i="4"/>
  <c r="Y77" i="4"/>
  <c r="Y21" i="4" l="1"/>
  <c r="Y78" i="4"/>
  <c r="Y98" i="4"/>
  <c r="Y20" i="4"/>
  <c r="Y16" i="4" s="1"/>
  <c r="Y22" i="4" l="1"/>
  <c r="Y17" i="4"/>
  <c r="Y28" i="4" l="1"/>
  <c r="Y26" i="4"/>
  <c r="Y27" i="4" l="1"/>
  <c r="Y10" i="8"/>
  <c r="Y14" i="8" l="1"/>
  <c r="Y16" i="8" s="1"/>
  <c r="Y11" i="8"/>
  <c r="Y17" i="8" l="1"/>
  <c r="Y20" i="8"/>
  <c r="Y23" i="8" l="1"/>
  <c r="Y21" i="8"/>
  <c r="Y24" i="8"/>
  <c r="Y26" i="8" s="1"/>
  <c r="Y29" i="8" s="1"/>
  <c r="Y31" i="8" s="1"/>
  <c r="Y38" i="8" l="1"/>
  <c r="Y41" i="8" s="1"/>
  <c r="Y43" i="8" s="1"/>
  <c r="Y51" i="8"/>
  <c r="Y32" i="8"/>
  <c r="Y53" i="8" l="1"/>
  <c r="Y52" i="8"/>
  <c r="Y62" i="8" s="1"/>
  <c r="Y50" i="8"/>
  <c r="Y65" i="8" l="1"/>
  <c r="Y54" i="8"/>
  <c r="Y44" i="8"/>
  <c r="CI135" i="20"/>
  <c r="AF135" i="20" s="1"/>
  <c r="J135" i="20" s="1"/>
  <c r="CI102" i="20"/>
  <c r="AF102" i="20" s="1"/>
  <c r="J102" i="20" s="1"/>
  <c r="CI126" i="20"/>
  <c r="AF126" i="20" s="1"/>
  <c r="J126" i="20" s="1"/>
  <c r="CI242" i="20"/>
  <c r="AF242" i="20" s="1"/>
  <c r="J242" i="20" s="1"/>
  <c r="CI138" i="20"/>
  <c r="AF138" i="20" s="1"/>
  <c r="J138" i="20" s="1"/>
  <c r="CI63" i="20"/>
  <c r="AF63" i="20" s="1"/>
  <c r="J63" i="20" s="1"/>
  <c r="CI161" i="20"/>
  <c r="AF161" i="20" s="1"/>
  <c r="J161" i="20" s="1"/>
  <c r="CI165" i="20"/>
  <c r="AF165" i="20" s="1"/>
  <c r="J165" i="20" s="1"/>
  <c r="CI202" i="20"/>
  <c r="AF202" i="20" s="1"/>
  <c r="J202" i="20" s="1"/>
  <c r="CI172" i="20"/>
  <c r="AF172" i="20" s="1"/>
  <c r="J172" i="20" s="1"/>
  <c r="CI39" i="20"/>
  <c r="AF39" i="20" s="1"/>
  <c r="J39" i="20" s="1"/>
  <c r="CI218" i="20"/>
  <c r="AF218" i="20" s="1"/>
  <c r="J218" i="20" s="1"/>
  <c r="CI129" i="20"/>
  <c r="AF129" i="20" s="1"/>
  <c r="J129" i="20" s="1"/>
  <c r="CI116" i="20"/>
  <c r="AF116" i="20" s="1"/>
  <c r="J116" i="20" s="1"/>
  <c r="CI232" i="20"/>
  <c r="AF232" i="20" s="1"/>
  <c r="J232" i="20" s="1"/>
  <c r="CI19" i="20"/>
  <c r="AF19" i="20" s="1"/>
  <c r="J19" i="20" s="1"/>
  <c r="CI117" i="20"/>
  <c r="AF117" i="20" s="1"/>
  <c r="J117" i="20" s="1"/>
  <c r="CI160" i="20"/>
  <c r="AF160" i="20" s="1"/>
  <c r="J160" i="20" s="1"/>
  <c r="CI54" i="20"/>
  <c r="AF54" i="20" s="1"/>
  <c r="J54" i="20" s="1"/>
  <c r="CI76" i="20"/>
  <c r="AF76" i="20" s="1"/>
  <c r="J76" i="20" s="1"/>
  <c r="CI211" i="20"/>
  <c r="AF211" i="20" s="1"/>
  <c r="J211" i="20" s="1"/>
  <c r="CI11" i="20"/>
  <c r="AF11" i="20" s="1"/>
  <c r="J11" i="20" s="1"/>
  <c r="CI134" i="20"/>
  <c r="AF134" i="20" s="1"/>
  <c r="J134" i="20" s="1"/>
  <c r="CI88" i="20"/>
  <c r="AF88" i="20" s="1"/>
  <c r="J88" i="20" s="1"/>
  <c r="CI166" i="20"/>
  <c r="AF166" i="20" s="1"/>
  <c r="J166" i="20" s="1"/>
  <c r="CI25" i="20"/>
  <c r="AF25" i="20" s="1"/>
  <c r="J25" i="20" s="1"/>
  <c r="CI181" i="20"/>
  <c r="AF181" i="20" s="1"/>
  <c r="J181" i="20" s="1"/>
  <c r="CI64" i="20"/>
  <c r="AF64" i="20" s="1"/>
  <c r="J64" i="20" s="1"/>
  <c r="CI136" i="20"/>
  <c r="AF136" i="20" s="1"/>
  <c r="J136" i="20" s="1"/>
  <c r="CI69" i="20"/>
  <c r="AF69" i="20" s="1"/>
  <c r="J69" i="20" s="1"/>
  <c r="CI123" i="20"/>
  <c r="AF123" i="20" s="1"/>
  <c r="J123" i="20" s="1"/>
  <c r="CI125" i="20"/>
  <c r="AF125" i="20" s="1"/>
  <c r="J125" i="20" s="1"/>
  <c r="CI145" i="20"/>
  <c r="AF145" i="20" s="1"/>
  <c r="J145" i="20" s="1"/>
  <c r="CI59" i="20"/>
  <c r="AF59" i="20" s="1"/>
  <c r="J59" i="20" s="1"/>
  <c r="CI73" i="20"/>
  <c r="AF73" i="20" s="1"/>
  <c r="J73" i="20" s="1"/>
  <c r="CI128" i="20"/>
  <c r="AF128" i="20" s="1"/>
  <c r="J128" i="20" s="1"/>
  <c r="CI66" i="20"/>
  <c r="AF66" i="20" s="1"/>
  <c r="J66" i="20" s="1"/>
  <c r="CI121" i="20"/>
  <c r="AF121" i="20" s="1"/>
  <c r="J121" i="20" s="1"/>
  <c r="CI185" i="20"/>
  <c r="AF185" i="20" s="1"/>
  <c r="J185" i="20" s="1"/>
  <c r="CI209" i="20"/>
  <c r="AF209" i="20" s="1"/>
  <c r="J209" i="20" s="1"/>
  <c r="CI48" i="20"/>
  <c r="AF48" i="20" s="1"/>
  <c r="J48" i="20" s="1"/>
  <c r="CI157" i="20"/>
  <c r="AF157" i="20" s="1"/>
  <c r="J157" i="20" s="1"/>
  <c r="CI237" i="20"/>
  <c r="AF237" i="20" s="1"/>
  <c r="J237" i="20" s="1"/>
  <c r="CI223" i="20"/>
  <c r="AF223" i="20" s="1"/>
  <c r="J223" i="20" s="1"/>
  <c r="CI239" i="20"/>
  <c r="AF239" i="20" s="1"/>
  <c r="J239" i="20" s="1"/>
  <c r="CI133" i="20"/>
  <c r="AF133" i="20" s="1"/>
  <c r="J133" i="20" s="1"/>
  <c r="CI90" i="20"/>
  <c r="AF90" i="20" s="1"/>
  <c r="J90" i="20" s="1"/>
  <c r="Y58" i="8"/>
  <c r="CI199" i="20"/>
  <c r="AF199" i="20" s="1"/>
  <c r="J199" i="20" s="1"/>
  <c r="CI215" i="20"/>
  <c r="AF215" i="20" s="1"/>
  <c r="J215" i="20" s="1"/>
  <c r="CI15" i="20"/>
  <c r="AF15" i="20" s="1"/>
  <c r="J15" i="20" s="1"/>
  <c r="CI212" i="20"/>
  <c r="AF212" i="20" s="1"/>
  <c r="J212" i="20" s="1"/>
  <c r="CI148" i="20"/>
  <c r="AF148" i="20" s="1"/>
  <c r="J148" i="20" s="1"/>
  <c r="CI58" i="20"/>
  <c r="AF58" i="20" s="1"/>
  <c r="J58" i="20" s="1"/>
  <c r="CI192" i="20"/>
  <c r="AF192" i="20" s="1"/>
  <c r="J192" i="20" s="1"/>
  <c r="CI207" i="20"/>
  <c r="AF207" i="20" s="1"/>
  <c r="J207" i="20" s="1"/>
  <c r="CI16" i="20"/>
  <c r="AF16" i="20" s="1"/>
  <c r="J16" i="20" s="1"/>
  <c r="CI153" i="20"/>
  <c r="AF153" i="20" s="1"/>
  <c r="J153" i="20" s="1"/>
  <c r="CI243" i="20"/>
  <c r="AF243" i="20" s="1"/>
  <c r="J243" i="20" s="1"/>
  <c r="CI217" i="20"/>
  <c r="AF217" i="20" s="1"/>
  <c r="J217" i="20" s="1"/>
  <c r="CI222" i="20"/>
  <c r="AF222" i="20" s="1"/>
  <c r="J222" i="20" s="1"/>
  <c r="CI229" i="20"/>
  <c r="AF229" i="20" s="1"/>
  <c r="J229" i="20" s="1"/>
  <c r="CI96" i="20"/>
  <c r="AF96" i="20" s="1"/>
  <c r="J96" i="20" s="1"/>
  <c r="CI95" i="20"/>
  <c r="AF95" i="20" s="1"/>
  <c r="J95" i="20" s="1"/>
  <c r="CI248" i="20"/>
  <c r="AF248" i="20" s="1"/>
  <c r="J248" i="20" s="1"/>
  <c r="CI85" i="20"/>
  <c r="AF85" i="20" s="1"/>
  <c r="J85" i="20" s="1"/>
  <c r="CI167" i="20"/>
  <c r="AF167" i="20" s="1"/>
  <c r="J167" i="20" s="1"/>
  <c r="CI99" i="20"/>
  <c r="AF99" i="20" s="1"/>
  <c r="J99" i="20" s="1"/>
  <c r="CI210" i="20"/>
  <c r="AF210" i="20" s="1"/>
  <c r="J210" i="20" s="1"/>
  <c r="CI86" i="20"/>
  <c r="AF86" i="20" s="1"/>
  <c r="J86" i="20" s="1"/>
  <c r="CI27" i="20"/>
  <c r="AF27" i="20" s="1"/>
  <c r="J27" i="20" s="1"/>
  <c r="CI155" i="20"/>
  <c r="AF155" i="20" s="1"/>
  <c r="J155" i="20" s="1"/>
  <c r="CI151" i="20"/>
  <c r="AF151" i="20" s="1"/>
  <c r="J151" i="20" s="1"/>
  <c r="CI26" i="20"/>
  <c r="AF26" i="20" s="1"/>
  <c r="J26" i="20" s="1"/>
  <c r="CI195" i="20"/>
  <c r="AF195" i="20" s="1"/>
  <c r="J195" i="20" s="1"/>
  <c r="CI230" i="20"/>
  <c r="AF230" i="20" s="1"/>
  <c r="J230" i="20" s="1"/>
  <c r="CI175" i="20"/>
  <c r="AF175" i="20" s="1"/>
  <c r="J175" i="20" s="1"/>
  <c r="CI89" i="20"/>
  <c r="AF89" i="20" s="1"/>
  <c r="J89" i="20" s="1"/>
  <c r="CI72" i="20"/>
  <c r="AF72" i="20" s="1"/>
  <c r="J72" i="20" s="1"/>
  <c r="CI67" i="20"/>
  <c r="AF67" i="20" s="1"/>
  <c r="J67" i="20" s="1"/>
  <c r="CI36" i="20"/>
  <c r="AF36" i="20" s="1"/>
  <c r="J36" i="20" s="1"/>
  <c r="CI104" i="20"/>
  <c r="AF104" i="20" s="1"/>
  <c r="J104" i="20" s="1"/>
  <c r="CI37" i="20"/>
  <c r="AF37" i="20" s="1"/>
  <c r="J37" i="20" s="1"/>
  <c r="CI173" i="20"/>
  <c r="AF173" i="20" s="1"/>
  <c r="J173" i="20" s="1"/>
  <c r="CI74" i="20"/>
  <c r="AF74" i="20" s="1"/>
  <c r="J74" i="20" s="1"/>
  <c r="CI34" i="20"/>
  <c r="AF34" i="20" s="1"/>
  <c r="J34" i="20" s="1"/>
  <c r="CI231" i="20"/>
  <c r="AF231" i="20" s="1"/>
  <c r="J231" i="20" s="1"/>
  <c r="CI227" i="20"/>
  <c r="AF227" i="20" s="1"/>
  <c r="J227" i="20" s="1"/>
  <c r="CI42" i="20"/>
  <c r="AF42" i="20" s="1"/>
  <c r="J42" i="20" s="1"/>
  <c r="CI33" i="20"/>
  <c r="AF33" i="20" s="1"/>
  <c r="J33" i="20" s="1"/>
  <c r="CI250" i="20"/>
  <c r="AF250" i="20" s="1"/>
  <c r="J250" i="20" s="1"/>
  <c r="CI65" i="20"/>
  <c r="AF65" i="20" s="1"/>
  <c r="J65" i="20" s="1"/>
  <c r="CI56" i="20"/>
  <c r="AF56" i="20" s="1"/>
  <c r="J56" i="20" s="1"/>
  <c r="CI101" i="20"/>
  <c r="AF101" i="20" s="1"/>
  <c r="J101" i="20" s="1"/>
  <c r="CI169" i="20"/>
  <c r="AF169" i="20" s="1"/>
  <c r="J169" i="20" s="1"/>
  <c r="CI51" i="20"/>
  <c r="AF51" i="20" s="1"/>
  <c r="J51" i="20" s="1"/>
  <c r="CI77" i="20"/>
  <c r="AF77" i="20" s="1"/>
  <c r="J77" i="20" s="1"/>
  <c r="CI23" i="20"/>
  <c r="AF23" i="20" s="1"/>
  <c r="J23" i="20" s="1"/>
  <c r="CI177" i="20"/>
  <c r="AF177" i="20" s="1"/>
  <c r="J177" i="20" s="1"/>
  <c r="CI144" i="20"/>
  <c r="AF144" i="20" s="1"/>
  <c r="J144" i="20" s="1"/>
  <c r="CI91" i="20"/>
  <c r="AF91" i="20" s="1"/>
  <c r="J91" i="20" s="1"/>
  <c r="CI244" i="20"/>
  <c r="AF244" i="20" s="1"/>
  <c r="J244" i="20" s="1"/>
  <c r="CI201" i="20"/>
  <c r="AF201" i="20" s="1"/>
  <c r="J201" i="20" s="1"/>
  <c r="CI154" i="20"/>
  <c r="AF154" i="20" s="1"/>
  <c r="J154" i="20" s="1"/>
  <c r="CI47" i="20"/>
  <c r="AF47" i="20" s="1"/>
  <c r="J47" i="20" s="1"/>
  <c r="CI107" i="20"/>
  <c r="AF107" i="20" s="1"/>
  <c r="J107" i="20" s="1"/>
  <c r="CI111" i="20"/>
  <c r="AF111" i="20" s="1"/>
  <c r="J111" i="20" s="1"/>
  <c r="CI17" i="20"/>
  <c r="AF17" i="20" s="1"/>
  <c r="J17" i="20" s="1"/>
  <c r="CI234" i="20"/>
  <c r="AF234" i="20" s="1"/>
  <c r="J234" i="20" s="1"/>
  <c r="CI150" i="20"/>
  <c r="AF150" i="20" s="1"/>
  <c r="J150" i="20" s="1"/>
  <c r="CI60" i="20"/>
  <c r="AF60" i="20" s="1"/>
  <c r="J60" i="20" s="1"/>
  <c r="CI118" i="20"/>
  <c r="AF118" i="20" s="1"/>
  <c r="J118" i="20" s="1"/>
  <c r="CI247" i="20"/>
  <c r="AF247" i="20" s="1"/>
  <c r="J247" i="20" s="1"/>
  <c r="CI115" i="20"/>
  <c r="AF115" i="20" s="1"/>
  <c r="J115" i="20" s="1"/>
  <c r="CI225" i="20"/>
  <c r="AF225" i="20" s="1"/>
  <c r="J225" i="20" s="1"/>
  <c r="CI147" i="20"/>
  <c r="AF147" i="20" s="1"/>
  <c r="J147" i="20" s="1"/>
  <c r="CI57" i="20"/>
  <c r="AF57" i="20" s="1"/>
  <c r="J57" i="20" s="1"/>
  <c r="CI12" i="20"/>
  <c r="AF12" i="20" s="1"/>
  <c r="J12" i="20" s="1"/>
  <c r="CI164" i="20"/>
  <c r="AF164" i="20" s="1"/>
  <c r="J164" i="20" s="1"/>
  <c r="CI183" i="20"/>
  <c r="AF183" i="20" s="1"/>
  <c r="J183" i="20" s="1"/>
  <c r="CI113" i="20"/>
  <c r="AF113" i="20" s="1"/>
  <c r="J113" i="20" s="1"/>
  <c r="CI105" i="20"/>
  <c r="AF105" i="20" s="1"/>
  <c r="J105" i="20" s="1"/>
  <c r="CI221" i="20"/>
  <c r="AF221" i="20" s="1"/>
  <c r="J221" i="20" s="1"/>
  <c r="CI100" i="20"/>
  <c r="AF100" i="20" s="1"/>
  <c r="J100" i="20" s="1"/>
  <c r="CI14" i="20"/>
  <c r="AF14" i="20" s="1"/>
  <c r="J14" i="20" s="1"/>
  <c r="CI122" i="20"/>
  <c r="AF122" i="20" s="1"/>
  <c r="J122" i="20" s="1"/>
  <c r="CI205" i="20"/>
  <c r="AF205" i="20" s="1"/>
  <c r="J205" i="20" s="1"/>
  <c r="CI108" i="20"/>
  <c r="AF108" i="20" s="1"/>
  <c r="J108" i="20" s="1"/>
  <c r="CI190" i="20"/>
  <c r="AF190" i="20" s="1"/>
  <c r="J190" i="20" s="1"/>
  <c r="CI186" i="20"/>
  <c r="AF186" i="20" s="1"/>
  <c r="J186" i="20" s="1"/>
  <c r="CI71" i="20"/>
  <c r="AF71" i="20" s="1"/>
  <c r="J71" i="20" s="1"/>
  <c r="CI176" i="20"/>
  <c r="AF176" i="20" s="1"/>
  <c r="J176" i="20" s="1"/>
  <c r="CI224" i="20"/>
  <c r="AF224" i="20" s="1"/>
  <c r="J224" i="20" s="1"/>
  <c r="CI103" i="20"/>
  <c r="AF103" i="20" s="1"/>
  <c r="J103" i="20" s="1"/>
  <c r="CI21" i="20"/>
  <c r="AF21" i="20" s="1"/>
  <c r="J21" i="20" s="1"/>
  <c r="CI45" i="20"/>
  <c r="AF45" i="20" s="1"/>
  <c r="J45" i="20" s="1"/>
  <c r="CI93" i="20"/>
  <c r="AF93" i="20" s="1"/>
  <c r="J93" i="20" s="1"/>
  <c r="CI143" i="20"/>
  <c r="AF143" i="20" s="1"/>
  <c r="J143" i="20" s="1"/>
  <c r="CI110" i="20"/>
  <c r="AF110" i="20" s="1"/>
  <c r="J110" i="20" s="1"/>
  <c r="CI140" i="20"/>
  <c r="AF140" i="20" s="1"/>
  <c r="J140" i="20" s="1"/>
  <c r="CI163" i="20"/>
  <c r="AF163" i="20" s="1"/>
  <c r="J163" i="20" s="1"/>
  <c r="CI112" i="20"/>
  <c r="AF112" i="20" s="1"/>
  <c r="J112" i="20" s="1"/>
  <c r="CI46" i="20"/>
  <c r="AF46" i="20" s="1"/>
  <c r="J46" i="20" s="1"/>
  <c r="CI194" i="20"/>
  <c r="AF194" i="20" s="1"/>
  <c r="J194" i="20" s="1"/>
  <c r="CI235" i="20"/>
  <c r="AF235" i="20" s="1"/>
  <c r="J235" i="20" s="1"/>
  <c r="CI191" i="20"/>
  <c r="AF191" i="20" s="1"/>
  <c r="J191" i="20" s="1"/>
  <c r="CI18" i="20"/>
  <c r="AF18" i="20" s="1"/>
  <c r="J18" i="20" s="1"/>
  <c r="CI40" i="20"/>
  <c r="AF40" i="20" s="1"/>
  <c r="J40" i="20" s="1"/>
  <c r="CI156" i="20"/>
  <c r="AF156" i="20" s="1"/>
  <c r="J156" i="20" s="1"/>
  <c r="CI137" i="20"/>
  <c r="AF137" i="20" s="1"/>
  <c r="J137" i="20" s="1"/>
  <c r="CI162" i="20"/>
  <c r="AF162" i="20" s="1"/>
  <c r="J162" i="20" s="1"/>
  <c r="CI187" i="20"/>
  <c r="AF187" i="20" s="1"/>
  <c r="J187" i="20" s="1"/>
  <c r="CI246" i="20"/>
  <c r="AF246" i="20" s="1"/>
  <c r="J246" i="20" s="1"/>
  <c r="CI213" i="20"/>
  <c r="AF213" i="20" s="1"/>
  <c r="J213" i="20" s="1"/>
  <c r="CI97" i="20"/>
  <c r="AF97" i="20" s="1"/>
  <c r="J97" i="20" s="1"/>
  <c r="CI180" i="20"/>
  <c r="AF180" i="20" s="1"/>
  <c r="J180" i="20" s="1"/>
  <c r="CI233" i="20"/>
  <c r="AF233" i="20" s="1"/>
  <c r="J233" i="20" s="1"/>
  <c r="CI152" i="20"/>
  <c r="AF152" i="20" s="1"/>
  <c r="J152" i="20" s="1"/>
  <c r="CI81" i="20"/>
  <c r="AF81" i="20" s="1"/>
  <c r="J81" i="20" s="1"/>
  <c r="CI20" i="20"/>
  <c r="AF20" i="20" s="1"/>
  <c r="J20" i="20" s="1"/>
  <c r="CI159" i="20"/>
  <c r="AF159" i="20" s="1"/>
  <c r="J159" i="20" s="1"/>
  <c r="CI79" i="20"/>
  <c r="AF79" i="20" s="1"/>
  <c r="J79" i="20" s="1"/>
  <c r="CI228" i="20"/>
  <c r="AF228" i="20" s="1"/>
  <c r="J228" i="20" s="1"/>
  <c r="CI220" i="20"/>
  <c r="AF220" i="20" s="1"/>
  <c r="J220" i="20" s="1"/>
  <c r="CI193" i="20"/>
  <c r="AF193" i="20" s="1"/>
  <c r="J193" i="20" s="1"/>
  <c r="CI206" i="20"/>
  <c r="AF206" i="20" s="1"/>
  <c r="J206" i="20" s="1"/>
  <c r="CI61" i="20"/>
  <c r="AF61" i="20" s="1"/>
  <c r="J61" i="20" s="1"/>
  <c r="CI170" i="20"/>
  <c r="AF170" i="20" s="1"/>
  <c r="J170" i="20" s="1"/>
  <c r="CI249" i="20"/>
  <c r="AF249" i="20" s="1"/>
  <c r="J249" i="20" s="1"/>
  <c r="CI182" i="20"/>
  <c r="AF182" i="20" s="1"/>
  <c r="J182" i="20" s="1"/>
  <c r="CI174" i="20"/>
  <c r="AF174" i="20" s="1"/>
  <c r="J174" i="20" s="1"/>
  <c r="CI168" i="20"/>
  <c r="AF168" i="20" s="1"/>
  <c r="J168" i="20" s="1"/>
  <c r="CI200" i="20"/>
  <c r="AF200" i="20" s="1"/>
  <c r="J200" i="20" s="1"/>
  <c r="CI94" i="20"/>
  <c r="AF94" i="20" s="1"/>
  <c r="J94" i="20" s="1"/>
  <c r="CI68" i="20"/>
  <c r="AF68" i="20" s="1"/>
  <c r="J68" i="20" s="1"/>
  <c r="CI131" i="20"/>
  <c r="AF131" i="20" s="1"/>
  <c r="J131" i="20" s="1"/>
  <c r="CI208" i="20"/>
  <c r="AF208" i="20" s="1"/>
  <c r="J208" i="20" s="1"/>
  <c r="CI245" i="20"/>
  <c r="AF245" i="20" s="1"/>
  <c r="J245" i="20" s="1"/>
  <c r="CI184" i="20"/>
  <c r="AF184" i="20" s="1"/>
  <c r="J184" i="20" s="1"/>
  <c r="CI41" i="20"/>
  <c r="AF41" i="20" s="1"/>
  <c r="J41" i="20" s="1"/>
  <c r="CI49" i="20"/>
  <c r="AF49" i="20" s="1"/>
  <c r="J49" i="20" s="1"/>
  <c r="CI22" i="20"/>
  <c r="AF22" i="20" s="1"/>
  <c r="J22" i="20" s="1"/>
  <c r="CI75" i="20"/>
  <c r="AF75" i="20" s="1"/>
  <c r="J75" i="20" s="1"/>
  <c r="CI83" i="20"/>
  <c r="AF83" i="20" s="1"/>
  <c r="J83" i="20" s="1"/>
  <c r="CI158" i="20"/>
  <c r="AF158" i="20" s="1"/>
  <c r="J158" i="20" s="1"/>
  <c r="CI238" i="20"/>
  <c r="AF238" i="20" s="1"/>
  <c r="J238" i="20" s="1"/>
  <c r="CI114" i="20"/>
  <c r="AF114" i="20" s="1"/>
  <c r="J114" i="20" s="1"/>
  <c r="CI141" i="20"/>
  <c r="AF141" i="20" s="1"/>
  <c r="J141" i="20" s="1"/>
  <c r="CI50" i="20"/>
  <c r="AF50" i="20" s="1"/>
  <c r="J50" i="20" s="1"/>
  <c r="CI29" i="20"/>
  <c r="AF29" i="20" s="1"/>
  <c r="J29" i="20" s="1"/>
  <c r="CI119" i="20"/>
  <c r="AF119" i="20" s="1"/>
  <c r="J119" i="20" s="1"/>
  <c r="CI171" i="20"/>
  <c r="AF171" i="20" s="1"/>
  <c r="J171" i="20" s="1"/>
  <c r="CI92" i="20"/>
  <c r="AF92" i="20" s="1"/>
  <c r="J92" i="20" s="1"/>
  <c r="CI179" i="20"/>
  <c r="AF179" i="20" s="1"/>
  <c r="J179" i="20" s="1"/>
  <c r="CI178" i="20"/>
  <c r="AF178" i="20" s="1"/>
  <c r="J178" i="20" s="1"/>
  <c r="CI149" i="20"/>
  <c r="AF149" i="20" s="1"/>
  <c r="J149" i="20" s="1"/>
  <c r="CI70" i="20"/>
  <c r="AF70" i="20" s="1"/>
  <c r="J70" i="20" s="1"/>
  <c r="CI139" i="20"/>
  <c r="AF139" i="20" s="1"/>
  <c r="J139" i="20" s="1"/>
  <c r="CI80" i="20"/>
  <c r="AF80" i="20" s="1"/>
  <c r="J80" i="20" s="1"/>
  <c r="CI240" i="20"/>
  <c r="AF240" i="20" s="1"/>
  <c r="J240" i="20" s="1"/>
  <c r="CI28" i="20"/>
  <c r="AF28" i="20" s="1"/>
  <c r="J28" i="20" s="1"/>
  <c r="CI32" i="20"/>
  <c r="AF32" i="20" s="1"/>
  <c r="J32" i="20" s="1"/>
  <c r="CI203" i="20"/>
  <c r="AF203" i="20" s="1"/>
  <c r="J203" i="20" s="1"/>
  <c r="CI38" i="20"/>
  <c r="AF38" i="20" s="1"/>
  <c r="J38" i="20" s="1"/>
  <c r="CI226" i="20"/>
  <c r="AF226" i="20" s="1"/>
  <c r="J226" i="20" s="1"/>
  <c r="CI189" i="20"/>
  <c r="AF189" i="20" s="1"/>
  <c r="J189" i="20" s="1"/>
  <c r="CI31" i="20"/>
  <c r="AF31" i="20" s="1"/>
  <c r="J31" i="20" s="1"/>
  <c r="CI44" i="20"/>
  <c r="AF44" i="20" s="1"/>
  <c r="J44" i="20" s="1"/>
  <c r="CI204" i="20"/>
  <c r="AF204" i="20" s="1"/>
  <c r="J204" i="20" s="1"/>
  <c r="CI35" i="20"/>
  <c r="AF35" i="20" s="1"/>
  <c r="J35" i="20" s="1"/>
  <c r="CI214" i="20"/>
  <c r="AF214" i="20" s="1"/>
  <c r="J214" i="20" s="1"/>
  <c r="CI62" i="20"/>
  <c r="AF62" i="20" s="1"/>
  <c r="J62" i="20" s="1"/>
  <c r="CI216" i="20"/>
  <c r="AF216" i="20" s="1"/>
  <c r="J216" i="20" s="1"/>
  <c r="CI53" i="20"/>
  <c r="AF53" i="20" s="1"/>
  <c r="J53" i="20" s="1"/>
  <c r="CI109" i="20"/>
  <c r="AF109" i="20" s="1"/>
  <c r="J109" i="20" s="1"/>
  <c r="CI236" i="20"/>
  <c r="AF236" i="20" s="1"/>
  <c r="J236" i="20" s="1"/>
  <c r="CI87" i="20"/>
  <c r="AF87" i="20" s="1"/>
  <c r="J87" i="20" s="1"/>
  <c r="CI30" i="20"/>
  <c r="AF30" i="20" s="1"/>
  <c r="J30" i="20" s="1"/>
  <c r="CI120" i="20"/>
  <c r="AF120" i="20" s="1"/>
  <c r="J120" i="20" s="1"/>
  <c r="CI197" i="20"/>
  <c r="AF197" i="20" s="1"/>
  <c r="J197" i="20" s="1"/>
  <c r="CI124" i="20"/>
  <c r="AF124" i="20" s="1"/>
  <c r="J124" i="20" s="1"/>
  <c r="CI84" i="20"/>
  <c r="AF84" i="20" s="1"/>
  <c r="J84" i="20" s="1"/>
  <c r="CI98" i="20"/>
  <c r="AF98" i="20" s="1"/>
  <c r="J98" i="20" s="1"/>
  <c r="CI43" i="20"/>
  <c r="AF43" i="20" s="1"/>
  <c r="J43" i="20" s="1"/>
  <c r="CI106" i="20"/>
  <c r="AF106" i="20" s="1"/>
  <c r="J106" i="20" s="1"/>
  <c r="CI132" i="20"/>
  <c r="AF132" i="20" s="1"/>
  <c r="J132" i="20" s="1"/>
  <c r="CI78" i="20"/>
  <c r="AF78" i="20" s="1"/>
  <c r="J78" i="20" s="1"/>
  <c r="CI52" i="20"/>
  <c r="AF52" i="20" s="1"/>
  <c r="J52" i="20" s="1"/>
  <c r="CI196" i="20"/>
  <c r="AF196" i="20" s="1"/>
  <c r="J196" i="20" s="1"/>
  <c r="CI251" i="20"/>
  <c r="AF251" i="20" s="1"/>
  <c r="J251" i="20" s="1"/>
  <c r="CI24" i="20"/>
  <c r="AF24" i="20" s="1"/>
  <c r="J24" i="20" s="1"/>
  <c r="CI241" i="20"/>
  <c r="AF241" i="20" s="1"/>
  <c r="J241" i="20" s="1"/>
  <c r="CI198" i="20"/>
  <c r="AF198" i="20" s="1"/>
  <c r="J198" i="20" s="1"/>
  <c r="CI130" i="20"/>
  <c r="AF130" i="20" s="1"/>
  <c r="J130" i="20" s="1"/>
  <c r="CI188" i="20"/>
  <c r="AF188" i="20" s="1"/>
  <c r="J188" i="20" s="1"/>
  <c r="CI13" i="20"/>
  <c r="AF13" i="20" s="1"/>
  <c r="J13" i="20" s="1"/>
  <c r="CI146" i="20"/>
  <c r="AF146" i="20" s="1"/>
  <c r="J146" i="20" s="1"/>
  <c r="CI55" i="20"/>
  <c r="AF55" i="20" s="1"/>
  <c r="J55" i="20" s="1"/>
  <c r="CI82" i="20"/>
  <c r="AF82" i="20" s="1"/>
  <c r="J82" i="20" s="1"/>
  <c r="CI142" i="20"/>
  <c r="AF142" i="20" s="1"/>
  <c r="J142" i="20" s="1"/>
  <c r="CI127" i="20"/>
  <c r="AF127" i="20" s="1"/>
  <c r="J127" i="20" s="1"/>
  <c r="CI219" i="20"/>
  <c r="AF219" i="20" s="1"/>
  <c r="J219" i="20" s="1"/>
  <c r="Z35" i="4" l="1"/>
  <c r="Z34" i="4" s="1"/>
  <c r="AR30" i="20" l="1"/>
  <c r="AR237" i="20"/>
  <c r="AR108" i="20"/>
  <c r="AR202" i="20"/>
  <c r="AR127" i="20"/>
  <c r="AR21" i="20"/>
  <c r="AR163" i="20"/>
  <c r="AR49" i="20"/>
  <c r="AR246" i="20"/>
  <c r="AR213" i="20"/>
  <c r="AR14" i="20"/>
  <c r="AR66" i="20"/>
  <c r="AR161" i="20"/>
  <c r="AR91" i="20"/>
  <c r="AR214" i="20"/>
  <c r="AR193" i="20"/>
  <c r="AR223" i="20"/>
  <c r="AR31" i="20"/>
  <c r="AR171" i="20"/>
  <c r="AR183" i="20"/>
  <c r="AR48" i="20"/>
  <c r="AR230" i="20"/>
  <c r="AR83" i="20"/>
  <c r="AR217" i="20"/>
  <c r="AR23" i="20"/>
  <c r="Z40" i="4"/>
  <c r="Z75" i="4" s="1"/>
  <c r="AR228" i="20"/>
  <c r="AR36" i="20"/>
  <c r="AR38" i="20"/>
  <c r="AR196" i="20"/>
  <c r="AR216" i="20"/>
  <c r="AR144" i="20"/>
  <c r="AR46" i="20"/>
  <c r="AR238" i="20"/>
  <c r="AR204" i="20"/>
  <c r="AR243" i="20"/>
  <c r="AR95" i="20"/>
  <c r="AR51" i="20"/>
  <c r="AR226" i="20"/>
  <c r="AR251" i="20"/>
  <c r="AR16" i="20"/>
  <c r="AR160" i="20"/>
  <c r="AR208" i="20"/>
  <c r="AR123" i="20"/>
  <c r="AR210" i="20"/>
  <c r="AR201" i="20"/>
  <c r="AR136" i="20"/>
  <c r="AR111" i="20"/>
  <c r="AR198" i="20"/>
  <c r="AR120" i="20"/>
  <c r="AR185" i="20"/>
  <c r="AR68" i="20"/>
  <c r="AR122" i="20"/>
  <c r="AR80" i="20"/>
  <c r="AR169" i="20"/>
  <c r="AR55" i="20"/>
  <c r="AR147" i="20"/>
  <c r="AR131" i="20"/>
  <c r="AR157" i="20"/>
  <c r="AR11" i="20"/>
  <c r="AR142" i="20"/>
  <c r="AR12" i="20"/>
  <c r="AR215" i="20"/>
  <c r="AR225" i="20"/>
  <c r="AR82" i="20"/>
  <c r="AR174" i="20"/>
  <c r="AR143" i="20"/>
  <c r="AR176" i="20"/>
  <c r="AR137" i="20"/>
  <c r="AR107" i="20"/>
  <c r="AR149" i="20"/>
  <c r="AR172" i="20"/>
  <c r="AR25" i="20"/>
  <c r="AR191" i="20"/>
  <c r="AR44" i="20"/>
  <c r="Z36" i="4"/>
  <c r="Z73" i="4" s="1"/>
  <c r="AR187" i="20"/>
  <c r="AR78" i="20"/>
  <c r="AR26" i="20"/>
  <c r="AR110" i="20"/>
  <c r="AR69" i="20"/>
  <c r="AR56" i="20"/>
  <c r="AR77" i="20"/>
  <c r="AR134" i="20"/>
  <c r="AR70" i="20"/>
  <c r="AR64" i="20"/>
  <c r="AR220" i="20"/>
  <c r="AR67" i="20"/>
  <c r="AR224" i="20"/>
  <c r="AR219" i="20"/>
  <c r="AR61" i="20"/>
  <c r="AR115" i="20"/>
  <c r="AR126" i="20"/>
  <c r="AR85" i="20"/>
  <c r="AR81" i="20"/>
  <c r="AR92" i="20"/>
  <c r="AR162" i="20"/>
  <c r="AR124" i="20"/>
  <c r="AR189" i="20"/>
  <c r="AR71" i="20"/>
  <c r="AR74" i="20"/>
  <c r="AR155" i="20"/>
  <c r="AR54" i="20"/>
  <c r="AR118" i="20"/>
  <c r="AR194" i="20"/>
  <c r="AR164" i="20"/>
  <c r="AR241" i="20"/>
  <c r="AR239" i="20"/>
  <c r="AR117" i="20"/>
  <c r="AR106" i="20"/>
  <c r="AR15" i="20"/>
  <c r="AR20" i="20"/>
  <c r="AR88" i="20"/>
  <c r="AR158" i="20"/>
  <c r="AR248" i="20"/>
  <c r="AR159" i="20"/>
  <c r="AR190" i="20"/>
  <c r="Z56" i="8"/>
  <c r="Z55" i="8" s="1"/>
  <c r="AR89" i="20"/>
  <c r="AR175" i="20"/>
  <c r="AR151" i="20"/>
  <c r="AR47" i="20"/>
  <c r="AR166" i="20"/>
  <c r="AR75" i="20"/>
  <c r="AR37" i="20"/>
  <c r="AR242" i="20"/>
  <c r="AR52" i="20"/>
  <c r="AR58" i="20"/>
  <c r="AR150" i="20"/>
  <c r="AR129" i="20"/>
  <c r="AR63" i="20"/>
  <c r="AR62" i="20"/>
  <c r="AR113" i="20"/>
  <c r="AR73" i="20"/>
  <c r="AR57" i="20"/>
  <c r="AR138" i="20"/>
  <c r="AR39" i="20"/>
  <c r="AR114" i="20"/>
  <c r="AR245" i="20"/>
  <c r="AR128" i="20"/>
  <c r="AR28" i="20"/>
  <c r="AR99" i="20"/>
  <c r="AR234" i="20"/>
  <c r="AR76" i="20"/>
  <c r="AR152" i="20"/>
  <c r="AR231" i="20"/>
  <c r="AR203" i="20"/>
  <c r="AR41" i="20"/>
  <c r="AR40" i="20"/>
  <c r="AR206" i="20"/>
  <c r="AR250" i="20"/>
  <c r="AR139" i="20"/>
  <c r="AR182" i="20"/>
  <c r="AR65" i="20"/>
  <c r="AR79" i="20"/>
  <c r="AR90" i="20"/>
  <c r="AR211" i="20"/>
  <c r="AR140" i="20"/>
  <c r="AR195" i="20"/>
  <c r="AR178" i="20"/>
  <c r="AR156" i="20"/>
  <c r="AR87" i="20"/>
  <c r="AR249" i="20"/>
  <c r="AR96" i="20"/>
  <c r="AR109" i="20"/>
  <c r="AR133" i="20"/>
  <c r="AR153" i="20"/>
  <c r="AR125" i="20"/>
  <c r="AR97" i="20"/>
  <c r="AR233" i="20"/>
  <c r="AR84" i="20"/>
  <c r="AR222" i="20"/>
  <c r="AR94" i="20"/>
  <c r="AR244" i="20"/>
  <c r="AR181" i="20"/>
  <c r="AR53" i="20"/>
  <c r="AR148" i="20"/>
  <c r="AR179" i="20"/>
  <c r="AR121" i="20"/>
  <c r="AR197" i="20"/>
  <c r="AR24" i="20"/>
  <c r="AR173" i="20"/>
  <c r="AR199" i="20"/>
  <c r="AR218" i="20"/>
  <c r="AR170" i="20"/>
  <c r="AR135" i="20"/>
  <c r="AR240" i="20"/>
  <c r="AR101" i="20"/>
  <c r="AR209" i="20"/>
  <c r="AR177" i="20"/>
  <c r="AR221" i="20"/>
  <c r="AR22" i="20"/>
  <c r="AR86" i="20"/>
  <c r="AR154" i="20"/>
  <c r="AR167" i="20"/>
  <c r="AR186" i="20"/>
  <c r="AR45" i="20"/>
  <c r="AR168" i="20"/>
  <c r="AR132" i="20"/>
  <c r="AR227" i="20"/>
  <c r="AR19" i="20"/>
  <c r="AR13" i="20"/>
  <c r="AR17" i="20"/>
  <c r="AR43" i="20"/>
  <c r="AR188" i="20"/>
  <c r="AR59" i="20"/>
  <c r="AR105" i="20"/>
  <c r="AR145" i="20"/>
  <c r="AR232" i="20"/>
  <c r="AR104" i="20"/>
  <c r="AR18" i="20"/>
  <c r="AR229" i="20"/>
  <c r="Z42" i="4"/>
  <c r="Z76" i="4" s="1"/>
  <c r="AR60" i="20"/>
  <c r="AR102" i="20"/>
  <c r="AR146" i="20"/>
  <c r="AR112" i="20"/>
  <c r="Z44" i="4"/>
  <c r="AR207" i="20"/>
  <c r="AR103" i="20"/>
  <c r="AR192" i="20"/>
  <c r="AR200" i="20"/>
  <c r="AR184" i="20"/>
  <c r="AR42" i="20"/>
  <c r="AR100" i="20"/>
  <c r="AR50" i="20"/>
  <c r="AR72" i="20"/>
  <c r="AR141" i="20"/>
  <c r="AR34" i="20"/>
  <c r="AR98" i="20"/>
  <c r="AR165" i="20"/>
  <c r="AR27" i="20"/>
  <c r="AR93" i="20"/>
  <c r="AR180" i="20"/>
  <c r="AR35" i="20"/>
  <c r="AR29" i="20"/>
  <c r="AR32" i="20"/>
  <c r="AR116" i="20"/>
  <c r="AR205" i="20"/>
  <c r="AR33" i="20"/>
  <c r="AR130" i="20"/>
  <c r="AR235" i="20"/>
  <c r="Z38" i="4"/>
  <c r="AR247" i="20"/>
  <c r="AR119" i="20"/>
  <c r="AR236" i="20"/>
  <c r="AR212" i="20"/>
  <c r="BC42" i="20" l="1"/>
  <c r="BN42" i="20" s="1"/>
  <c r="BY42" i="20" s="1"/>
  <c r="CU42" i="20"/>
  <c r="BC138" i="20"/>
  <c r="BN138" i="20" s="1"/>
  <c r="BY138" i="20" s="1"/>
  <c r="CU138" i="20"/>
  <c r="BC49" i="20"/>
  <c r="BN49" i="20" s="1"/>
  <c r="BY49" i="20" s="1"/>
  <c r="CU49" i="20"/>
  <c r="CU212" i="20"/>
  <c r="BC212" i="20"/>
  <c r="BN212" i="20" s="1"/>
  <c r="BY212" i="20" s="1"/>
  <c r="BC205" i="20"/>
  <c r="BN205" i="20" s="1"/>
  <c r="BY205" i="20" s="1"/>
  <c r="CU205" i="20"/>
  <c r="BC165" i="20"/>
  <c r="BN165" i="20" s="1"/>
  <c r="BY165" i="20" s="1"/>
  <c r="CU165" i="20"/>
  <c r="BC184" i="20"/>
  <c r="BN184" i="20" s="1"/>
  <c r="BY184" i="20" s="1"/>
  <c r="CU184" i="20"/>
  <c r="CU102" i="20"/>
  <c r="BC102" i="20"/>
  <c r="BN102" i="20" s="1"/>
  <c r="BY102" i="20" s="1"/>
  <c r="BC105" i="20"/>
  <c r="BN105" i="20" s="1"/>
  <c r="BY105" i="20" s="1"/>
  <c r="CU105" i="20"/>
  <c r="BC132" i="20"/>
  <c r="BN132" i="20" s="1"/>
  <c r="BY132" i="20" s="1"/>
  <c r="CU132" i="20"/>
  <c r="CU221" i="20"/>
  <c r="BC221" i="20"/>
  <c r="BN221" i="20" s="1"/>
  <c r="BY221" i="20" s="1"/>
  <c r="BC199" i="20"/>
  <c r="BN199" i="20" s="1"/>
  <c r="BY199" i="20" s="1"/>
  <c r="CU199" i="20"/>
  <c r="BC181" i="20"/>
  <c r="BN181" i="20" s="1"/>
  <c r="BY181" i="20" s="1"/>
  <c r="CU181" i="20"/>
  <c r="CU153" i="20"/>
  <c r="BC153" i="20"/>
  <c r="BN153" i="20" s="1"/>
  <c r="BY153" i="20" s="1"/>
  <c r="CU195" i="20"/>
  <c r="BC195" i="20"/>
  <c r="BN195" i="20" s="1"/>
  <c r="BY195" i="20" s="1"/>
  <c r="CU250" i="20"/>
  <c r="BC250" i="20"/>
  <c r="BN250" i="20" s="1"/>
  <c r="BY250" i="20" s="1"/>
  <c r="CU234" i="20"/>
  <c r="BC234" i="20"/>
  <c r="BN234" i="20" s="1"/>
  <c r="BY234" i="20" s="1"/>
  <c r="BC57" i="20"/>
  <c r="BN57" i="20" s="1"/>
  <c r="BY57" i="20" s="1"/>
  <c r="CU57" i="20"/>
  <c r="CU52" i="20"/>
  <c r="BC52" i="20"/>
  <c r="BN52" i="20" s="1"/>
  <c r="BY52" i="20" s="1"/>
  <c r="CU89" i="20"/>
  <c r="BC89" i="20"/>
  <c r="BN89" i="20" s="1"/>
  <c r="BY89" i="20" s="1"/>
  <c r="CU15" i="20"/>
  <c r="BC15" i="20"/>
  <c r="BN15" i="20" s="1"/>
  <c r="BY15" i="20" s="1"/>
  <c r="CU54" i="20"/>
  <c r="BC54" i="20"/>
  <c r="BN54" i="20" s="1"/>
  <c r="BY54" i="20" s="1"/>
  <c r="CU81" i="20"/>
  <c r="BC81" i="20"/>
  <c r="BN81" i="20" s="1"/>
  <c r="BY81" i="20" s="1"/>
  <c r="BC220" i="20"/>
  <c r="BN220" i="20" s="1"/>
  <c r="BY220" i="20" s="1"/>
  <c r="CU220" i="20"/>
  <c r="BC26" i="20"/>
  <c r="BN26" i="20" s="1"/>
  <c r="BY26" i="20" s="1"/>
  <c r="CU26" i="20"/>
  <c r="CU149" i="20"/>
  <c r="BC149" i="20"/>
  <c r="BN149" i="20" s="1"/>
  <c r="BY149" i="20" s="1"/>
  <c r="BC215" i="20"/>
  <c r="BN215" i="20" s="1"/>
  <c r="BY215" i="20" s="1"/>
  <c r="CU215" i="20"/>
  <c r="CU169" i="20"/>
  <c r="BC169" i="20"/>
  <c r="BN169" i="20" s="1"/>
  <c r="BY169" i="20" s="1"/>
  <c r="CU136" i="20"/>
  <c r="BC136" i="20"/>
  <c r="BN136" i="20" s="1"/>
  <c r="BY136" i="20" s="1"/>
  <c r="BC226" i="20"/>
  <c r="BN226" i="20" s="1"/>
  <c r="BY226" i="20" s="1"/>
  <c r="CU226" i="20"/>
  <c r="CU216" i="20"/>
  <c r="BC216" i="20"/>
  <c r="BN216" i="20" s="1"/>
  <c r="BY216" i="20" s="1"/>
  <c r="BC83" i="20"/>
  <c r="BN83" i="20" s="1"/>
  <c r="BY83" i="20" s="1"/>
  <c r="CU83" i="20"/>
  <c r="CU214" i="20"/>
  <c r="BC214" i="20"/>
  <c r="BN214" i="20" s="1"/>
  <c r="BY214" i="20" s="1"/>
  <c r="BC163" i="20"/>
  <c r="BN163" i="20" s="1"/>
  <c r="BY163" i="20" s="1"/>
  <c r="CU163" i="20"/>
  <c r="BC145" i="20"/>
  <c r="BN145" i="20" s="1"/>
  <c r="BY145" i="20" s="1"/>
  <c r="CU145" i="20"/>
  <c r="CU178" i="20"/>
  <c r="BC178" i="20"/>
  <c r="BN178" i="20" s="1"/>
  <c r="BY178" i="20" s="1"/>
  <c r="BC118" i="20"/>
  <c r="BN118" i="20" s="1"/>
  <c r="BY118" i="20" s="1"/>
  <c r="CU118" i="20"/>
  <c r="CU110" i="20"/>
  <c r="BC110" i="20"/>
  <c r="BN110" i="20" s="1"/>
  <c r="BY110" i="20" s="1"/>
  <c r="BC111" i="20"/>
  <c r="BN111" i="20" s="1"/>
  <c r="BY111" i="20" s="1"/>
  <c r="CU111" i="20"/>
  <c r="BC60" i="20"/>
  <c r="BN60" i="20" s="1"/>
  <c r="BY60" i="20" s="1"/>
  <c r="CU60" i="20"/>
  <c r="CU59" i="20"/>
  <c r="BC59" i="20"/>
  <c r="BN59" i="20" s="1"/>
  <c r="BY59" i="20" s="1"/>
  <c r="CU168" i="20"/>
  <c r="BC168" i="20"/>
  <c r="BN168" i="20" s="1"/>
  <c r="BY168" i="20" s="1"/>
  <c r="BC177" i="20"/>
  <c r="BN177" i="20" s="1"/>
  <c r="BY177" i="20" s="1"/>
  <c r="CU177" i="20"/>
  <c r="CU173" i="20"/>
  <c r="BC173" i="20"/>
  <c r="BN173" i="20" s="1"/>
  <c r="BY173" i="20" s="1"/>
  <c r="CU244" i="20"/>
  <c r="BC244" i="20"/>
  <c r="BN244" i="20" s="1"/>
  <c r="BY244" i="20" s="1"/>
  <c r="CU133" i="20"/>
  <c r="BC133" i="20"/>
  <c r="BN133" i="20" s="1"/>
  <c r="BY133" i="20" s="1"/>
  <c r="CU140" i="20"/>
  <c r="BC140" i="20"/>
  <c r="BN140" i="20" s="1"/>
  <c r="BY140" i="20" s="1"/>
  <c r="CU206" i="20"/>
  <c r="BC206" i="20"/>
  <c r="BN206" i="20" s="1"/>
  <c r="BY206" i="20" s="1"/>
  <c r="CU99" i="20"/>
  <c r="BC99" i="20"/>
  <c r="BN99" i="20" s="1"/>
  <c r="BY99" i="20" s="1"/>
  <c r="BC73" i="20"/>
  <c r="BN73" i="20" s="1"/>
  <c r="BY73" i="20" s="1"/>
  <c r="CU73" i="20"/>
  <c r="BC242" i="20"/>
  <c r="BN242" i="20" s="1"/>
  <c r="BY242" i="20" s="1"/>
  <c r="CU242" i="20"/>
  <c r="Z61" i="8"/>
  <c r="Z64" i="8"/>
  <c r="CU106" i="20"/>
  <c r="BC106" i="20"/>
  <c r="BN106" i="20" s="1"/>
  <c r="BY106" i="20" s="1"/>
  <c r="BC155" i="20"/>
  <c r="BN155" i="20" s="1"/>
  <c r="BY155" i="20" s="1"/>
  <c r="CU155" i="20"/>
  <c r="BC85" i="20"/>
  <c r="BN85" i="20" s="1"/>
  <c r="BY85" i="20" s="1"/>
  <c r="CU85" i="20"/>
  <c r="CU64" i="20"/>
  <c r="BC64" i="20"/>
  <c r="BN64" i="20" s="1"/>
  <c r="BY64" i="20" s="1"/>
  <c r="CU78" i="20"/>
  <c r="BC78" i="20"/>
  <c r="BN78" i="20" s="1"/>
  <c r="BY78" i="20" s="1"/>
  <c r="BC107" i="20"/>
  <c r="BN107" i="20" s="1"/>
  <c r="BY107" i="20" s="1"/>
  <c r="CU107" i="20"/>
  <c r="CU12" i="20"/>
  <c r="BC12" i="20"/>
  <c r="BN12" i="20" s="1"/>
  <c r="BY12" i="20" s="1"/>
  <c r="BC80" i="20"/>
  <c r="BN80" i="20" s="1"/>
  <c r="BY80" i="20" s="1"/>
  <c r="CU80" i="20"/>
  <c r="CU201" i="20"/>
  <c r="BC201" i="20"/>
  <c r="BN201" i="20" s="1"/>
  <c r="BY201" i="20" s="1"/>
  <c r="BC51" i="20"/>
  <c r="BN51" i="20" s="1"/>
  <c r="BY51" i="20" s="1"/>
  <c r="CU51" i="20"/>
  <c r="BC196" i="20"/>
  <c r="BN196" i="20" s="1"/>
  <c r="BY196" i="20" s="1"/>
  <c r="CU196" i="20"/>
  <c r="CU230" i="20"/>
  <c r="BC230" i="20"/>
  <c r="BN230" i="20" s="1"/>
  <c r="BY230" i="20" s="1"/>
  <c r="BC91" i="20"/>
  <c r="BN91" i="20" s="1"/>
  <c r="BY91" i="20" s="1"/>
  <c r="CU91" i="20"/>
  <c r="BC21" i="20"/>
  <c r="BN21" i="20" s="1"/>
  <c r="BY21" i="20" s="1"/>
  <c r="CU21" i="20"/>
  <c r="CU146" i="20"/>
  <c r="BC146" i="20"/>
  <c r="BN146" i="20" s="1"/>
  <c r="BY146" i="20" s="1"/>
  <c r="CU125" i="20"/>
  <c r="BC125" i="20"/>
  <c r="BN125" i="20" s="1"/>
  <c r="BY125" i="20" s="1"/>
  <c r="CU20" i="20"/>
  <c r="BC20" i="20"/>
  <c r="BN20" i="20" s="1"/>
  <c r="BY20" i="20" s="1"/>
  <c r="BC172" i="20"/>
  <c r="BN172" i="20" s="1"/>
  <c r="BY172" i="20" s="1"/>
  <c r="CU172" i="20"/>
  <c r="BC55" i="20"/>
  <c r="BN55" i="20" s="1"/>
  <c r="BY55" i="20" s="1"/>
  <c r="CU55" i="20"/>
  <c r="CU119" i="20"/>
  <c r="BC119" i="20"/>
  <c r="BN119" i="20" s="1"/>
  <c r="BY119" i="20" s="1"/>
  <c r="BC192" i="20"/>
  <c r="BN192" i="20" s="1"/>
  <c r="BY192" i="20" s="1"/>
  <c r="CU192" i="20"/>
  <c r="CU188" i="20"/>
  <c r="BC188" i="20"/>
  <c r="BN188" i="20" s="1"/>
  <c r="BY188" i="20" s="1"/>
  <c r="BC45" i="20"/>
  <c r="BN45" i="20" s="1"/>
  <c r="BY45" i="20" s="1"/>
  <c r="CU45" i="20"/>
  <c r="BC209" i="20"/>
  <c r="BN209" i="20" s="1"/>
  <c r="BY209" i="20" s="1"/>
  <c r="CU209" i="20"/>
  <c r="CU24" i="20"/>
  <c r="BC24" i="20"/>
  <c r="BN24" i="20" s="1"/>
  <c r="BY24" i="20" s="1"/>
  <c r="CU94" i="20"/>
  <c r="BC94" i="20"/>
  <c r="BN94" i="20" s="1"/>
  <c r="BY94" i="20" s="1"/>
  <c r="BC109" i="20"/>
  <c r="BN109" i="20" s="1"/>
  <c r="BY109" i="20" s="1"/>
  <c r="CU109" i="20"/>
  <c r="BC211" i="20"/>
  <c r="BN211" i="20" s="1"/>
  <c r="BY211" i="20" s="1"/>
  <c r="CU211" i="20"/>
  <c r="BC40" i="20"/>
  <c r="BN40" i="20" s="1"/>
  <c r="BY40" i="20" s="1"/>
  <c r="CU40" i="20"/>
  <c r="CU28" i="20"/>
  <c r="BC28" i="20"/>
  <c r="BN28" i="20" s="1"/>
  <c r="BY28" i="20" s="1"/>
  <c r="BC113" i="20"/>
  <c r="BN113" i="20" s="1"/>
  <c r="BY113" i="20" s="1"/>
  <c r="CU113" i="20"/>
  <c r="BC37" i="20"/>
  <c r="BN37" i="20" s="1"/>
  <c r="BY37" i="20" s="1"/>
  <c r="CU37" i="20"/>
  <c r="BC190" i="20"/>
  <c r="BN190" i="20" s="1"/>
  <c r="BY190" i="20" s="1"/>
  <c r="CU190" i="20"/>
  <c r="BC117" i="20"/>
  <c r="BN117" i="20" s="1"/>
  <c r="BY117" i="20" s="1"/>
  <c r="CU117" i="20"/>
  <c r="CU74" i="20"/>
  <c r="BC74" i="20"/>
  <c r="BN74" i="20" s="1"/>
  <c r="BY74" i="20" s="1"/>
  <c r="CU126" i="20"/>
  <c r="BC126" i="20"/>
  <c r="BN126" i="20" s="1"/>
  <c r="BY126" i="20" s="1"/>
  <c r="CU70" i="20"/>
  <c r="BC70" i="20"/>
  <c r="BN70" i="20" s="1"/>
  <c r="BY70" i="20" s="1"/>
  <c r="CU187" i="20"/>
  <c r="BC187" i="20"/>
  <c r="BN187" i="20" s="1"/>
  <c r="BY187" i="20" s="1"/>
  <c r="BC137" i="20"/>
  <c r="BN137" i="20" s="1"/>
  <c r="BY137" i="20" s="1"/>
  <c r="CU137" i="20"/>
  <c r="BC142" i="20"/>
  <c r="BN142" i="20" s="1"/>
  <c r="BY142" i="20" s="1"/>
  <c r="CU142" i="20"/>
  <c r="BC122" i="20"/>
  <c r="BN122" i="20" s="1"/>
  <c r="BY122" i="20" s="1"/>
  <c r="CU122" i="20"/>
  <c r="CU210" i="20"/>
  <c r="BC210" i="20"/>
  <c r="BN210" i="20" s="1"/>
  <c r="BY210" i="20" s="1"/>
  <c r="CU95" i="20"/>
  <c r="BC95" i="20"/>
  <c r="BN95" i="20" s="1"/>
  <c r="BY95" i="20" s="1"/>
  <c r="BC38" i="20"/>
  <c r="BN38" i="20" s="1"/>
  <c r="BY38" i="20" s="1"/>
  <c r="CU38" i="20"/>
  <c r="CU48" i="20"/>
  <c r="BC48" i="20"/>
  <c r="BN48" i="20" s="1"/>
  <c r="BY48" i="20" s="1"/>
  <c r="BC161" i="20"/>
  <c r="BN161" i="20" s="1"/>
  <c r="BY161" i="20" s="1"/>
  <c r="CU161" i="20"/>
  <c r="BC127" i="20"/>
  <c r="BN127" i="20" s="1"/>
  <c r="BY127" i="20" s="1"/>
  <c r="CU127" i="20"/>
  <c r="BC227" i="20"/>
  <c r="BN227" i="20" s="1"/>
  <c r="BY227" i="20" s="1"/>
  <c r="CU227" i="20"/>
  <c r="CU139" i="20"/>
  <c r="BC139" i="20"/>
  <c r="BN139" i="20" s="1"/>
  <c r="BY139" i="20" s="1"/>
  <c r="BC92" i="20"/>
  <c r="BN92" i="20" s="1"/>
  <c r="BY92" i="20" s="1"/>
  <c r="CU92" i="20"/>
  <c r="CU225" i="20"/>
  <c r="BC225" i="20"/>
  <c r="BN225" i="20" s="1"/>
  <c r="BY225" i="20" s="1"/>
  <c r="BC251" i="20"/>
  <c r="BN251" i="20" s="1"/>
  <c r="BY251" i="20" s="1"/>
  <c r="CU251" i="20"/>
  <c r="BC236" i="20"/>
  <c r="BN236" i="20" s="1"/>
  <c r="BY236" i="20" s="1"/>
  <c r="CU236" i="20"/>
  <c r="CU200" i="20"/>
  <c r="BC200" i="20"/>
  <c r="BN200" i="20" s="1"/>
  <c r="BY200" i="20" s="1"/>
  <c r="CU141" i="20"/>
  <c r="BC141" i="20"/>
  <c r="BN141" i="20" s="1"/>
  <c r="BY141" i="20" s="1"/>
  <c r="CU186" i="20"/>
  <c r="BC186" i="20"/>
  <c r="BN186" i="20" s="1"/>
  <c r="BY186" i="20" s="1"/>
  <c r="CU101" i="20"/>
  <c r="BC101" i="20"/>
  <c r="BN101" i="20" s="1"/>
  <c r="BY101" i="20" s="1"/>
  <c r="BC197" i="20"/>
  <c r="BN197" i="20" s="1"/>
  <c r="BY197" i="20" s="1"/>
  <c r="CU197" i="20"/>
  <c r="BC222" i="20"/>
  <c r="BN222" i="20" s="1"/>
  <c r="BY222" i="20" s="1"/>
  <c r="CU222" i="20"/>
  <c r="CU96" i="20"/>
  <c r="BC96" i="20"/>
  <c r="BN96" i="20" s="1"/>
  <c r="BY96" i="20" s="1"/>
  <c r="CU90" i="20"/>
  <c r="BC90" i="20"/>
  <c r="BN90" i="20" s="1"/>
  <c r="BY90" i="20" s="1"/>
  <c r="BC41" i="20"/>
  <c r="BN41" i="20" s="1"/>
  <c r="BY41" i="20" s="1"/>
  <c r="CU41" i="20"/>
  <c r="CU128" i="20"/>
  <c r="BC128" i="20"/>
  <c r="BN128" i="20" s="1"/>
  <c r="BY128" i="20" s="1"/>
  <c r="BC62" i="20"/>
  <c r="BN62" i="20" s="1"/>
  <c r="BY62" i="20" s="1"/>
  <c r="CU62" i="20"/>
  <c r="CU75" i="20"/>
  <c r="BC75" i="20"/>
  <c r="BN75" i="20" s="1"/>
  <c r="BY75" i="20" s="1"/>
  <c r="CU159" i="20"/>
  <c r="BC159" i="20"/>
  <c r="BN159" i="20" s="1"/>
  <c r="BY159" i="20" s="1"/>
  <c r="CU239" i="20"/>
  <c r="BC239" i="20"/>
  <c r="BN239" i="20" s="1"/>
  <c r="BY239" i="20" s="1"/>
  <c r="CU71" i="20"/>
  <c r="BC71" i="20"/>
  <c r="BN71" i="20" s="1"/>
  <c r="BY71" i="20" s="1"/>
  <c r="BC115" i="20"/>
  <c r="BN115" i="20" s="1"/>
  <c r="BY115" i="20" s="1"/>
  <c r="CU115" i="20"/>
  <c r="CU134" i="20"/>
  <c r="BC134" i="20"/>
  <c r="BN134" i="20" s="1"/>
  <c r="BY134" i="20" s="1"/>
  <c r="BC176" i="20"/>
  <c r="BN176" i="20" s="1"/>
  <c r="BY176" i="20" s="1"/>
  <c r="CU176" i="20"/>
  <c r="CU11" i="20"/>
  <c r="BC11" i="20"/>
  <c r="BN11" i="20" s="1"/>
  <c r="BY11" i="20" s="1"/>
  <c r="BC68" i="20"/>
  <c r="BN68" i="20" s="1"/>
  <c r="BY68" i="20" s="1"/>
  <c r="CU68" i="20"/>
  <c r="BC123" i="20"/>
  <c r="BN123" i="20" s="1"/>
  <c r="BY123" i="20" s="1"/>
  <c r="CU123" i="20"/>
  <c r="CU243" i="20"/>
  <c r="BC243" i="20"/>
  <c r="BN243" i="20" s="1"/>
  <c r="BY243" i="20" s="1"/>
  <c r="CU36" i="20"/>
  <c r="BC36" i="20"/>
  <c r="BN36" i="20" s="1"/>
  <c r="BY36" i="20" s="1"/>
  <c r="CU183" i="20"/>
  <c r="BC183" i="20"/>
  <c r="BN183" i="20" s="1"/>
  <c r="BY183" i="20" s="1"/>
  <c r="BC66" i="20"/>
  <c r="BN66" i="20" s="1"/>
  <c r="BY66" i="20" s="1"/>
  <c r="CU66" i="20"/>
  <c r="CU202" i="20"/>
  <c r="BC202" i="20"/>
  <c r="BN202" i="20" s="1"/>
  <c r="BY202" i="20" s="1"/>
  <c r="CU27" i="20"/>
  <c r="BC27" i="20"/>
  <c r="BN27" i="20" s="1"/>
  <c r="BY27" i="20" s="1"/>
  <c r="CU22" i="20"/>
  <c r="BC22" i="20"/>
  <c r="BN22" i="20" s="1"/>
  <c r="BY22" i="20" s="1"/>
  <c r="BC76" i="20"/>
  <c r="BN76" i="20" s="1"/>
  <c r="BY76" i="20" s="1"/>
  <c r="CU76" i="20"/>
  <c r="BC67" i="20"/>
  <c r="BN67" i="20" s="1"/>
  <c r="BY67" i="20" s="1"/>
  <c r="CU67" i="20"/>
  <c r="BC217" i="20"/>
  <c r="BN217" i="20" s="1"/>
  <c r="BY217" i="20" s="1"/>
  <c r="CU217" i="20"/>
  <c r="CU98" i="20"/>
  <c r="BC98" i="20"/>
  <c r="BN98" i="20" s="1"/>
  <c r="BY98" i="20" s="1"/>
  <c r="BC247" i="20"/>
  <c r="BN247" i="20" s="1"/>
  <c r="BY247" i="20" s="1"/>
  <c r="CU247" i="20"/>
  <c r="BC103" i="20"/>
  <c r="BN103" i="20" s="1"/>
  <c r="BY103" i="20" s="1"/>
  <c r="CU103" i="20"/>
  <c r="BC72" i="20"/>
  <c r="BN72" i="20" s="1"/>
  <c r="BY72" i="20" s="1"/>
  <c r="CU72" i="20"/>
  <c r="CU207" i="20"/>
  <c r="BC207" i="20"/>
  <c r="BN207" i="20" s="1"/>
  <c r="BY207" i="20" s="1"/>
  <c r="CU18" i="20"/>
  <c r="BC18" i="20"/>
  <c r="BN18" i="20" s="1"/>
  <c r="BY18" i="20" s="1"/>
  <c r="BC17" i="20"/>
  <c r="BN17" i="20" s="1"/>
  <c r="BY17" i="20" s="1"/>
  <c r="CU17" i="20"/>
  <c r="CU167" i="20"/>
  <c r="BC167" i="20"/>
  <c r="BN167" i="20" s="1"/>
  <c r="BY167" i="20" s="1"/>
  <c r="CU240" i="20"/>
  <c r="BC240" i="20"/>
  <c r="BN240" i="20" s="1"/>
  <c r="BY240" i="20" s="1"/>
  <c r="CU121" i="20"/>
  <c r="BC121" i="20"/>
  <c r="BN121" i="20" s="1"/>
  <c r="BY121" i="20" s="1"/>
  <c r="CU84" i="20"/>
  <c r="BC84" i="20"/>
  <c r="BN84" i="20" s="1"/>
  <c r="BY84" i="20" s="1"/>
  <c r="BC249" i="20"/>
  <c r="BN249" i="20" s="1"/>
  <c r="BY249" i="20" s="1"/>
  <c r="CU249" i="20"/>
  <c r="CU79" i="20"/>
  <c r="BC79" i="20"/>
  <c r="BN79" i="20" s="1"/>
  <c r="BY79" i="20" s="1"/>
  <c r="CU203" i="20"/>
  <c r="BC203" i="20"/>
  <c r="BN203" i="20" s="1"/>
  <c r="BY203" i="20" s="1"/>
  <c r="CU245" i="20"/>
  <c r="BC245" i="20"/>
  <c r="BN245" i="20" s="1"/>
  <c r="BY245" i="20" s="1"/>
  <c r="CU63" i="20"/>
  <c r="BC63" i="20"/>
  <c r="BN63" i="20" s="1"/>
  <c r="BY63" i="20" s="1"/>
  <c r="BC166" i="20"/>
  <c r="BN166" i="20" s="1"/>
  <c r="BY166" i="20" s="1"/>
  <c r="CU166" i="20"/>
  <c r="BC248" i="20"/>
  <c r="BN248" i="20" s="1"/>
  <c r="BY248" i="20" s="1"/>
  <c r="CU248" i="20"/>
  <c r="CU241" i="20"/>
  <c r="BC241" i="20"/>
  <c r="BN241" i="20" s="1"/>
  <c r="BY241" i="20" s="1"/>
  <c r="CU189" i="20"/>
  <c r="BC189" i="20"/>
  <c r="BN189" i="20" s="1"/>
  <c r="BY189" i="20" s="1"/>
  <c r="BC61" i="20"/>
  <c r="BN61" i="20" s="1"/>
  <c r="BY61" i="20" s="1"/>
  <c r="CU61" i="20"/>
  <c r="BC77" i="20"/>
  <c r="BN77" i="20" s="1"/>
  <c r="BY77" i="20" s="1"/>
  <c r="CU77" i="20"/>
  <c r="BC44" i="20"/>
  <c r="BN44" i="20" s="1"/>
  <c r="BY44" i="20" s="1"/>
  <c r="CU44" i="20"/>
  <c r="CU143" i="20"/>
  <c r="BC143" i="20"/>
  <c r="BN143" i="20" s="1"/>
  <c r="BY143" i="20" s="1"/>
  <c r="CU157" i="20"/>
  <c r="BC157" i="20"/>
  <c r="BN157" i="20" s="1"/>
  <c r="BY157" i="20" s="1"/>
  <c r="CU185" i="20"/>
  <c r="BC185" i="20"/>
  <c r="BN185" i="20" s="1"/>
  <c r="BY185" i="20" s="1"/>
  <c r="CU208" i="20"/>
  <c r="BC208" i="20"/>
  <c r="BN208" i="20" s="1"/>
  <c r="BY208" i="20" s="1"/>
  <c r="CU204" i="20"/>
  <c r="BC204" i="20"/>
  <c r="BN204" i="20" s="1"/>
  <c r="BY204" i="20" s="1"/>
  <c r="BC228" i="20"/>
  <c r="BN228" i="20" s="1"/>
  <c r="BY228" i="20" s="1"/>
  <c r="CU228" i="20"/>
  <c r="BC171" i="20"/>
  <c r="BN171" i="20" s="1"/>
  <c r="BY171" i="20" s="1"/>
  <c r="CU171" i="20"/>
  <c r="CU14" i="20"/>
  <c r="BC14" i="20"/>
  <c r="BN14" i="20" s="1"/>
  <c r="BY14" i="20" s="1"/>
  <c r="CU108" i="20"/>
  <c r="BC108" i="20"/>
  <c r="BN108" i="20" s="1"/>
  <c r="BY108" i="20" s="1"/>
  <c r="CU33" i="20"/>
  <c r="BC33" i="20"/>
  <c r="BN33" i="20" s="1"/>
  <c r="BY33" i="20" s="1"/>
  <c r="CU53" i="20"/>
  <c r="BC53" i="20"/>
  <c r="BN53" i="20" s="1"/>
  <c r="BY53" i="20" s="1"/>
  <c r="CU175" i="20"/>
  <c r="BC175" i="20"/>
  <c r="BN175" i="20" s="1"/>
  <c r="BY175" i="20" s="1"/>
  <c r="BC193" i="20"/>
  <c r="BN193" i="20" s="1"/>
  <c r="BY193" i="20" s="1"/>
  <c r="CU193" i="20"/>
  <c r="CU32" i="20"/>
  <c r="BC32" i="20"/>
  <c r="BN32" i="20" s="1"/>
  <c r="BY32" i="20" s="1"/>
  <c r="BC29" i="20"/>
  <c r="BN29" i="20" s="1"/>
  <c r="BY29" i="20" s="1"/>
  <c r="CU29" i="20"/>
  <c r="BC43" i="20"/>
  <c r="BN43" i="20" s="1"/>
  <c r="BY43" i="20" s="1"/>
  <c r="CU43" i="20"/>
  <c r="CU35" i="20"/>
  <c r="BC35" i="20"/>
  <c r="BN35" i="20" s="1"/>
  <c r="BY35" i="20" s="1"/>
  <c r="BC235" i="20"/>
  <c r="BN235" i="20" s="1"/>
  <c r="BY235" i="20" s="1"/>
  <c r="CU235" i="20"/>
  <c r="BC180" i="20"/>
  <c r="BN180" i="20" s="1"/>
  <c r="BY180" i="20" s="1"/>
  <c r="CU180" i="20"/>
  <c r="BC50" i="20"/>
  <c r="BN50" i="20" s="1"/>
  <c r="BY50" i="20" s="1"/>
  <c r="CU50" i="20"/>
  <c r="Z54" i="4"/>
  <c r="Z83" i="4" s="1"/>
  <c r="Z56" i="4"/>
  <c r="Z84" i="4" s="1"/>
  <c r="Z52" i="4"/>
  <c r="Z82" i="4" s="1"/>
  <c r="Z45" i="4"/>
  <c r="Z60" i="4"/>
  <c r="Z86" i="4" s="1"/>
  <c r="Z58" i="4"/>
  <c r="Z85" i="4" s="1"/>
  <c r="Z50" i="4"/>
  <c r="Z81" i="4" s="1"/>
  <c r="Z62" i="4"/>
  <c r="Z87" i="4" s="1"/>
  <c r="Z64" i="4"/>
  <c r="Z88" i="4" s="1"/>
  <c r="Z46" i="4"/>
  <c r="Z79" i="4" s="1"/>
  <c r="Z77" i="4" s="1"/>
  <c r="Z48" i="4"/>
  <c r="Z80" i="4" s="1"/>
  <c r="CU104" i="20"/>
  <c r="BC104" i="20"/>
  <c r="BN104" i="20" s="1"/>
  <c r="BY104" i="20" s="1"/>
  <c r="BC13" i="20"/>
  <c r="BN13" i="20" s="1"/>
  <c r="BY13" i="20" s="1"/>
  <c r="CU13" i="20"/>
  <c r="CU154" i="20"/>
  <c r="BC154" i="20"/>
  <c r="BN154" i="20" s="1"/>
  <c r="BY154" i="20" s="1"/>
  <c r="CU135" i="20"/>
  <c r="BC135" i="20"/>
  <c r="BN135" i="20" s="1"/>
  <c r="BY135" i="20" s="1"/>
  <c r="BC179" i="20"/>
  <c r="BN179" i="20" s="1"/>
  <c r="BY179" i="20" s="1"/>
  <c r="CU179" i="20"/>
  <c r="CU233" i="20"/>
  <c r="BC233" i="20"/>
  <c r="BN233" i="20" s="1"/>
  <c r="BY233" i="20" s="1"/>
  <c r="CU87" i="20"/>
  <c r="BC87" i="20"/>
  <c r="BN87" i="20" s="1"/>
  <c r="BY87" i="20" s="1"/>
  <c r="CU65" i="20"/>
  <c r="BC65" i="20"/>
  <c r="BN65" i="20" s="1"/>
  <c r="BY65" i="20" s="1"/>
  <c r="CU231" i="20"/>
  <c r="BC231" i="20"/>
  <c r="BN231" i="20" s="1"/>
  <c r="BY231" i="20" s="1"/>
  <c r="BC114" i="20"/>
  <c r="BN114" i="20" s="1"/>
  <c r="BY114" i="20" s="1"/>
  <c r="CU114" i="20"/>
  <c r="BC129" i="20"/>
  <c r="BN129" i="20" s="1"/>
  <c r="BY129" i="20" s="1"/>
  <c r="CU129" i="20"/>
  <c r="BC47" i="20"/>
  <c r="BN47" i="20" s="1"/>
  <c r="BY47" i="20" s="1"/>
  <c r="CU47" i="20"/>
  <c r="BC158" i="20"/>
  <c r="BN158" i="20" s="1"/>
  <c r="BY158" i="20" s="1"/>
  <c r="CU158" i="20"/>
  <c r="BC164" i="20"/>
  <c r="BN164" i="20" s="1"/>
  <c r="BY164" i="20" s="1"/>
  <c r="CU164" i="20"/>
  <c r="BC124" i="20"/>
  <c r="BN124" i="20" s="1"/>
  <c r="BY124" i="20" s="1"/>
  <c r="CU124" i="20"/>
  <c r="CU219" i="20"/>
  <c r="BC219" i="20"/>
  <c r="BN219" i="20" s="1"/>
  <c r="BY219" i="20" s="1"/>
  <c r="CU56" i="20"/>
  <c r="BC56" i="20"/>
  <c r="BN56" i="20" s="1"/>
  <c r="BY56" i="20" s="1"/>
  <c r="CU191" i="20"/>
  <c r="BC191" i="20"/>
  <c r="BN191" i="20" s="1"/>
  <c r="BY191" i="20" s="1"/>
  <c r="BC174" i="20"/>
  <c r="BN174" i="20" s="1"/>
  <c r="BY174" i="20" s="1"/>
  <c r="CU174" i="20"/>
  <c r="BC131" i="20"/>
  <c r="BN131" i="20" s="1"/>
  <c r="BY131" i="20" s="1"/>
  <c r="CU131" i="20"/>
  <c r="CU120" i="20"/>
  <c r="BC120" i="20"/>
  <c r="BN120" i="20" s="1"/>
  <c r="BY120" i="20" s="1"/>
  <c r="CU160" i="20"/>
  <c r="BC160" i="20"/>
  <c r="BN160" i="20" s="1"/>
  <c r="BY160" i="20" s="1"/>
  <c r="CU238" i="20"/>
  <c r="BC238" i="20"/>
  <c r="BN238" i="20" s="1"/>
  <c r="BY238" i="20" s="1"/>
  <c r="BC31" i="20"/>
  <c r="BN31" i="20" s="1"/>
  <c r="BY31" i="20" s="1"/>
  <c r="CU31" i="20"/>
  <c r="CU213" i="20"/>
  <c r="BC213" i="20"/>
  <c r="BN213" i="20" s="1"/>
  <c r="BY213" i="20" s="1"/>
  <c r="BC237" i="20"/>
  <c r="BN237" i="20" s="1"/>
  <c r="BY237" i="20" s="1"/>
  <c r="CU237" i="20"/>
  <c r="CU218" i="20"/>
  <c r="BC218" i="20"/>
  <c r="BN218" i="20" s="1"/>
  <c r="BY218" i="20" s="1"/>
  <c r="BC58" i="20"/>
  <c r="BN58" i="20" s="1"/>
  <c r="BY58" i="20" s="1"/>
  <c r="CU58" i="20"/>
  <c r="BC144" i="20"/>
  <c r="BN144" i="20" s="1"/>
  <c r="BY144" i="20" s="1"/>
  <c r="CU144" i="20"/>
  <c r="CU116" i="20"/>
  <c r="BC116" i="20"/>
  <c r="BN116" i="20" s="1"/>
  <c r="BY116" i="20" s="1"/>
  <c r="CU34" i="20"/>
  <c r="BC34" i="20"/>
  <c r="BN34" i="20" s="1"/>
  <c r="BY34" i="20" s="1"/>
  <c r="CU229" i="20"/>
  <c r="BC229" i="20"/>
  <c r="BN229" i="20" s="1"/>
  <c r="BY229" i="20" s="1"/>
  <c r="Z24" i="4"/>
  <c r="Z74" i="4"/>
  <c r="Z71" i="4" s="1"/>
  <c r="BC130" i="20"/>
  <c r="BN130" i="20" s="1"/>
  <c r="BY130" i="20" s="1"/>
  <c r="CU130" i="20"/>
  <c r="CU93" i="20"/>
  <c r="BC93" i="20"/>
  <c r="BN93" i="20" s="1"/>
  <c r="BY93" i="20" s="1"/>
  <c r="BC100" i="20"/>
  <c r="BN100" i="20" s="1"/>
  <c r="BY100" i="20" s="1"/>
  <c r="CU100" i="20"/>
  <c r="BC112" i="20"/>
  <c r="BN112" i="20" s="1"/>
  <c r="BY112" i="20" s="1"/>
  <c r="CU112" i="20"/>
  <c r="CU232" i="20"/>
  <c r="BC232" i="20"/>
  <c r="BN232" i="20" s="1"/>
  <c r="BY232" i="20" s="1"/>
  <c r="BC19" i="20"/>
  <c r="BN19" i="20" s="1"/>
  <c r="BY19" i="20" s="1"/>
  <c r="CU19" i="20"/>
  <c r="CU86" i="20"/>
  <c r="BC86" i="20"/>
  <c r="BN86" i="20" s="1"/>
  <c r="BY86" i="20" s="1"/>
  <c r="BC170" i="20"/>
  <c r="BN170" i="20" s="1"/>
  <c r="BY170" i="20" s="1"/>
  <c r="CU170" i="20"/>
  <c r="CU148" i="20"/>
  <c r="BC148" i="20"/>
  <c r="BN148" i="20" s="1"/>
  <c r="BY148" i="20" s="1"/>
  <c r="BC97" i="20"/>
  <c r="BN97" i="20" s="1"/>
  <c r="BY97" i="20" s="1"/>
  <c r="CU97" i="20"/>
  <c r="BC156" i="20"/>
  <c r="BN156" i="20" s="1"/>
  <c r="BY156" i="20" s="1"/>
  <c r="CU156" i="20"/>
  <c r="CU182" i="20"/>
  <c r="BC182" i="20"/>
  <c r="BN182" i="20" s="1"/>
  <c r="BY182" i="20" s="1"/>
  <c r="CU152" i="20"/>
  <c r="BC152" i="20"/>
  <c r="BN152" i="20" s="1"/>
  <c r="BY152" i="20" s="1"/>
  <c r="CU39" i="20"/>
  <c r="BC39" i="20"/>
  <c r="BN39" i="20" s="1"/>
  <c r="BY39" i="20" s="1"/>
  <c r="CU150" i="20"/>
  <c r="BC150" i="20"/>
  <c r="BN150" i="20" s="1"/>
  <c r="BY150" i="20" s="1"/>
  <c r="CU151" i="20"/>
  <c r="BC151" i="20"/>
  <c r="BN151" i="20" s="1"/>
  <c r="BY151" i="20" s="1"/>
  <c r="CU88" i="20"/>
  <c r="BC88" i="20"/>
  <c r="BN88" i="20" s="1"/>
  <c r="BY88" i="20" s="1"/>
  <c r="BC194" i="20"/>
  <c r="BN194" i="20" s="1"/>
  <c r="BY194" i="20" s="1"/>
  <c r="CU194" i="20"/>
  <c r="CU162" i="20"/>
  <c r="BC162" i="20"/>
  <c r="BN162" i="20" s="1"/>
  <c r="BY162" i="20" s="1"/>
  <c r="CU224" i="20"/>
  <c r="BC224" i="20"/>
  <c r="BN224" i="20" s="1"/>
  <c r="BY224" i="20" s="1"/>
  <c r="BC69" i="20"/>
  <c r="BN69" i="20" s="1"/>
  <c r="BY69" i="20" s="1"/>
  <c r="CU69" i="20"/>
  <c r="BC25" i="20"/>
  <c r="BN25" i="20" s="1"/>
  <c r="BY25" i="20" s="1"/>
  <c r="CU25" i="20"/>
  <c r="BC82" i="20"/>
  <c r="BN82" i="20" s="1"/>
  <c r="BY82" i="20" s="1"/>
  <c r="CU82" i="20"/>
  <c r="CU147" i="20"/>
  <c r="BC147" i="20"/>
  <c r="BN147" i="20" s="1"/>
  <c r="BY147" i="20" s="1"/>
  <c r="CU198" i="20"/>
  <c r="BC198" i="20"/>
  <c r="BN198" i="20" s="1"/>
  <c r="BY198" i="20" s="1"/>
  <c r="BC16" i="20"/>
  <c r="BN16" i="20" s="1"/>
  <c r="BY16" i="20" s="1"/>
  <c r="CU16" i="20"/>
  <c r="CU46" i="20"/>
  <c r="BC46" i="20"/>
  <c r="BN46" i="20" s="1"/>
  <c r="BY46" i="20" s="1"/>
  <c r="BC23" i="20"/>
  <c r="BN23" i="20" s="1"/>
  <c r="BY23" i="20" s="1"/>
  <c r="CU23" i="20"/>
  <c r="CU223" i="20"/>
  <c r="BC223" i="20"/>
  <c r="BN223" i="20" s="1"/>
  <c r="BY223" i="20" s="1"/>
  <c r="CU246" i="20"/>
  <c r="BC246" i="20"/>
  <c r="BN246" i="20" s="1"/>
  <c r="BY246" i="20" s="1"/>
  <c r="CU30" i="20"/>
  <c r="BC30" i="20"/>
  <c r="BN30" i="20" s="1"/>
  <c r="BY30" i="20" s="1"/>
  <c r="Z18" i="4" l="1"/>
  <c r="Z19" i="4"/>
  <c r="Z93" i="4"/>
  <c r="Z72" i="4"/>
  <c r="Z21" i="4"/>
  <c r="Z78" i="4"/>
  <c r="Z98" i="4"/>
  <c r="Z20" i="4"/>
  <c r="Z16" i="4" s="1"/>
  <c r="Z22" i="4" l="1"/>
  <c r="Z17" i="4"/>
  <c r="Z26" i="4" l="1"/>
  <c r="Z28" i="4"/>
  <c r="Z27" i="4" l="1"/>
  <c r="Z10" i="8"/>
  <c r="Z11" i="8" l="1"/>
  <c r="Z14" i="8"/>
  <c r="Z16" i="8" s="1"/>
  <c r="Z17" i="8" l="1"/>
  <c r="Z20" i="8"/>
  <c r="Z23" i="8" l="1"/>
  <c r="Z21" i="8"/>
  <c r="Z24" i="8"/>
  <c r="Z26" i="8" s="1"/>
  <c r="Z29" i="8" s="1"/>
  <c r="Z31" i="8" s="1"/>
  <c r="Z51" i="8" l="1"/>
  <c r="Z32" i="8"/>
  <c r="Z38" i="8"/>
  <c r="Z41" i="8" s="1"/>
  <c r="Z43" i="8" s="1"/>
  <c r="Z52" i="8" l="1"/>
  <c r="Z62" i="8" s="1"/>
  <c r="Z50" i="8"/>
  <c r="Z53" i="8"/>
  <c r="CJ200" i="20" l="1"/>
  <c r="AG200" i="20" s="1"/>
  <c r="K200" i="20" s="1"/>
  <c r="CJ176" i="20"/>
  <c r="AG176" i="20" s="1"/>
  <c r="K176" i="20" s="1"/>
  <c r="CJ195" i="20"/>
  <c r="AG195" i="20" s="1"/>
  <c r="K195" i="20" s="1"/>
  <c r="CJ250" i="20"/>
  <c r="AG250" i="20" s="1"/>
  <c r="K250" i="20" s="1"/>
  <c r="CJ83" i="20"/>
  <c r="AG83" i="20" s="1"/>
  <c r="K83" i="20" s="1"/>
  <c r="CJ25" i="20"/>
  <c r="AG25" i="20" s="1"/>
  <c r="K25" i="20" s="1"/>
  <c r="CJ47" i="20"/>
  <c r="AG47" i="20" s="1"/>
  <c r="K47" i="20" s="1"/>
  <c r="CJ210" i="20"/>
  <c r="AG210" i="20" s="1"/>
  <c r="K210" i="20" s="1"/>
  <c r="CJ225" i="20"/>
  <c r="AG225" i="20" s="1"/>
  <c r="K225" i="20" s="1"/>
  <c r="CJ113" i="20"/>
  <c r="AG113" i="20" s="1"/>
  <c r="K113" i="20" s="1"/>
  <c r="CJ147" i="20"/>
  <c r="AG147" i="20" s="1"/>
  <c r="K147" i="20" s="1"/>
  <c r="CJ124" i="20"/>
  <c r="AG124" i="20" s="1"/>
  <c r="K124" i="20" s="1"/>
  <c r="CJ219" i="20"/>
  <c r="AG219" i="20" s="1"/>
  <c r="K219" i="20" s="1"/>
  <c r="CJ192" i="20"/>
  <c r="AG192" i="20" s="1"/>
  <c r="K192" i="20" s="1"/>
  <c r="CJ107" i="20"/>
  <c r="AG107" i="20" s="1"/>
  <c r="K107" i="20" s="1"/>
  <c r="CJ144" i="20"/>
  <c r="AG144" i="20" s="1"/>
  <c r="K144" i="20" s="1"/>
  <c r="CJ221" i="20"/>
  <c r="AG221" i="20" s="1"/>
  <c r="K221" i="20" s="1"/>
  <c r="CJ237" i="20"/>
  <c r="AG237" i="20" s="1"/>
  <c r="K237" i="20" s="1"/>
  <c r="CJ145" i="20"/>
  <c r="AG145" i="20" s="1"/>
  <c r="K145" i="20" s="1"/>
  <c r="CJ229" i="20"/>
  <c r="AG229" i="20" s="1"/>
  <c r="K229" i="20" s="1"/>
  <c r="CJ162" i="20"/>
  <c r="AG162" i="20" s="1"/>
  <c r="K162" i="20" s="1"/>
  <c r="CJ24" i="20"/>
  <c r="AG24" i="20" s="1"/>
  <c r="K24" i="20" s="1"/>
  <c r="CJ138" i="20"/>
  <c r="AG138" i="20" s="1"/>
  <c r="K138" i="20" s="1"/>
  <c r="CJ129" i="20"/>
  <c r="AG129" i="20" s="1"/>
  <c r="K129" i="20" s="1"/>
  <c r="CJ41" i="20"/>
  <c r="AG41" i="20" s="1"/>
  <c r="K41" i="20" s="1"/>
  <c r="CJ48" i="20"/>
  <c r="AG48" i="20" s="1"/>
  <c r="K48" i="20" s="1"/>
  <c r="CJ103" i="20"/>
  <c r="AG103" i="20" s="1"/>
  <c r="K103" i="20" s="1"/>
  <c r="CJ157" i="20"/>
  <c r="AG157" i="20" s="1"/>
  <c r="K157" i="20" s="1"/>
  <c r="CJ161" i="20"/>
  <c r="AG161" i="20" s="1"/>
  <c r="K161" i="20" s="1"/>
  <c r="CJ150" i="20"/>
  <c r="AG150" i="20" s="1"/>
  <c r="K150" i="20" s="1"/>
  <c r="CJ175" i="20"/>
  <c r="AG175" i="20" s="1"/>
  <c r="K175" i="20" s="1"/>
  <c r="CJ87" i="20"/>
  <c r="AG87" i="20" s="1"/>
  <c r="K87" i="20" s="1"/>
  <c r="CJ228" i="20"/>
  <c r="AG228" i="20" s="1"/>
  <c r="K228" i="20" s="1"/>
  <c r="CJ135" i="20"/>
  <c r="AG135" i="20" s="1"/>
  <c r="K135" i="20" s="1"/>
  <c r="CJ241" i="20"/>
  <c r="AG241" i="20" s="1"/>
  <c r="K241" i="20" s="1"/>
  <c r="CJ16" i="20"/>
  <c r="AG16" i="20" s="1"/>
  <c r="K16" i="20" s="1"/>
  <c r="CJ91" i="20"/>
  <c r="AG91" i="20" s="1"/>
  <c r="K91" i="20" s="1"/>
  <c r="CJ50" i="20"/>
  <c r="AG50" i="20" s="1"/>
  <c r="K50" i="20" s="1"/>
  <c r="CJ171" i="20"/>
  <c r="AG171" i="20" s="1"/>
  <c r="K171" i="20" s="1"/>
  <c r="CJ84" i="20"/>
  <c r="AG84" i="20" s="1"/>
  <c r="K84" i="20" s="1"/>
  <c r="CJ20" i="20"/>
  <c r="AG20" i="20" s="1"/>
  <c r="K20" i="20" s="1"/>
  <c r="CJ68" i="20"/>
  <c r="AG68" i="20" s="1"/>
  <c r="K68" i="20" s="1"/>
  <c r="CJ30" i="20"/>
  <c r="AG30" i="20" s="1"/>
  <c r="K30" i="20" s="1"/>
  <c r="CJ111" i="20"/>
  <c r="AG111" i="20" s="1"/>
  <c r="K111" i="20" s="1"/>
  <c r="CJ159" i="20"/>
  <c r="AG159" i="20" s="1"/>
  <c r="K159" i="20" s="1"/>
  <c r="CJ243" i="20"/>
  <c r="AG243" i="20" s="1"/>
  <c r="K243" i="20" s="1"/>
  <c r="CJ46" i="20"/>
  <c r="AG46" i="20" s="1"/>
  <c r="K46" i="20" s="1"/>
  <c r="CJ222" i="20"/>
  <c r="AG222" i="20" s="1"/>
  <c r="K222" i="20" s="1"/>
  <c r="CJ65" i="20"/>
  <c r="AG65" i="20" s="1"/>
  <c r="K65" i="20" s="1"/>
  <c r="CJ15" i="20"/>
  <c r="AG15" i="20" s="1"/>
  <c r="K15" i="20" s="1"/>
  <c r="CJ81" i="20"/>
  <c r="AG81" i="20" s="1"/>
  <c r="K81" i="20" s="1"/>
  <c r="CJ188" i="20"/>
  <c r="AG188" i="20" s="1"/>
  <c r="K188" i="20" s="1"/>
  <c r="CJ115" i="20"/>
  <c r="AG115" i="20" s="1"/>
  <c r="K115" i="20" s="1"/>
  <c r="CJ172" i="20"/>
  <c r="AG172" i="20" s="1"/>
  <c r="K172" i="20" s="1"/>
  <c r="CJ120" i="20"/>
  <c r="AG120" i="20" s="1"/>
  <c r="K120" i="20" s="1"/>
  <c r="CJ234" i="20"/>
  <c r="AG234" i="20" s="1"/>
  <c r="K234" i="20" s="1"/>
  <c r="CJ165" i="20"/>
  <c r="AG165" i="20" s="1"/>
  <c r="K165" i="20" s="1"/>
  <c r="CJ142" i="20"/>
  <c r="AG142" i="20" s="1"/>
  <c r="K142" i="20" s="1"/>
  <c r="CJ123" i="20"/>
  <c r="AG123" i="20" s="1"/>
  <c r="K123" i="20" s="1"/>
  <c r="CJ248" i="20"/>
  <c r="AG248" i="20" s="1"/>
  <c r="K248" i="20" s="1"/>
  <c r="CJ139" i="20"/>
  <c r="AG139" i="20" s="1"/>
  <c r="K139" i="20" s="1"/>
  <c r="CJ97" i="20"/>
  <c r="AG97" i="20" s="1"/>
  <c r="K97" i="20" s="1"/>
  <c r="CJ194" i="20"/>
  <c r="AG194" i="20" s="1"/>
  <c r="K194" i="20" s="1"/>
  <c r="CJ55" i="20"/>
  <c r="AG55" i="20" s="1"/>
  <c r="K55" i="20" s="1"/>
  <c r="CJ33" i="20"/>
  <c r="AG33" i="20" s="1"/>
  <c r="K33" i="20" s="1"/>
  <c r="CJ191" i="20"/>
  <c r="AG191" i="20" s="1"/>
  <c r="K191" i="20" s="1"/>
  <c r="CJ74" i="20"/>
  <c r="AG74" i="20" s="1"/>
  <c r="K74" i="20" s="1"/>
  <c r="CJ189" i="20"/>
  <c r="AG189" i="20" s="1"/>
  <c r="K189" i="20" s="1"/>
  <c r="CJ168" i="20"/>
  <c r="AG168" i="20" s="1"/>
  <c r="K168" i="20" s="1"/>
  <c r="CJ181" i="20"/>
  <c r="AG181" i="20" s="1"/>
  <c r="K181" i="20" s="1"/>
  <c r="CJ37" i="20"/>
  <c r="AG37" i="20" s="1"/>
  <c r="K37" i="20" s="1"/>
  <c r="CJ186" i="20"/>
  <c r="AG186" i="20" s="1"/>
  <c r="K186" i="20" s="1"/>
  <c r="CJ98" i="20"/>
  <c r="AG98" i="20" s="1"/>
  <c r="K98" i="20" s="1"/>
  <c r="CJ66" i="20"/>
  <c r="AG66" i="20" s="1"/>
  <c r="K66" i="20" s="1"/>
  <c r="CJ205" i="20"/>
  <c r="AG205" i="20" s="1"/>
  <c r="K205" i="20" s="1"/>
  <c r="CJ53" i="20"/>
  <c r="AG53" i="20" s="1"/>
  <c r="K53" i="20" s="1"/>
  <c r="CJ213" i="20"/>
  <c r="AG213" i="20" s="1"/>
  <c r="K213" i="20" s="1"/>
  <c r="CJ245" i="20"/>
  <c r="AG245" i="20" s="1"/>
  <c r="K245" i="20" s="1"/>
  <c r="CJ12" i="20"/>
  <c r="AG12" i="20" s="1"/>
  <c r="K12" i="20" s="1"/>
  <c r="CJ35" i="20"/>
  <c r="AG35" i="20" s="1"/>
  <c r="K35" i="20" s="1"/>
  <c r="CJ207" i="20"/>
  <c r="AG207" i="20" s="1"/>
  <c r="K207" i="20" s="1"/>
  <c r="CJ95" i="20"/>
  <c r="AG95" i="20" s="1"/>
  <c r="K95" i="20" s="1"/>
  <c r="CJ86" i="20"/>
  <c r="AG86" i="20" s="1"/>
  <c r="K86" i="20" s="1"/>
  <c r="CJ173" i="20"/>
  <c r="AG173" i="20" s="1"/>
  <c r="K173" i="20" s="1"/>
  <c r="CJ204" i="20"/>
  <c r="AG204" i="20" s="1"/>
  <c r="K204" i="20" s="1"/>
  <c r="CJ167" i="20"/>
  <c r="AG167" i="20" s="1"/>
  <c r="K167" i="20" s="1"/>
  <c r="CJ31" i="20"/>
  <c r="AG31" i="20" s="1"/>
  <c r="K31" i="20" s="1"/>
  <c r="CJ76" i="20"/>
  <c r="AG76" i="20" s="1"/>
  <c r="K76" i="20" s="1"/>
  <c r="CJ179" i="20"/>
  <c r="AG179" i="20" s="1"/>
  <c r="K179" i="20" s="1"/>
  <c r="CJ28" i="20"/>
  <c r="AG28" i="20" s="1"/>
  <c r="K28" i="20" s="1"/>
  <c r="CJ32" i="20"/>
  <c r="AG32" i="20" s="1"/>
  <c r="K32" i="20" s="1"/>
  <c r="CJ134" i="20"/>
  <c r="AG134" i="20" s="1"/>
  <c r="K134" i="20" s="1"/>
  <c r="CJ29" i="20"/>
  <c r="AG29" i="20" s="1"/>
  <c r="K29" i="20" s="1"/>
  <c r="CJ220" i="20"/>
  <c r="AG220" i="20" s="1"/>
  <c r="K220" i="20" s="1"/>
  <c r="CJ182" i="20"/>
  <c r="AG182" i="20" s="1"/>
  <c r="K182" i="20" s="1"/>
  <c r="CJ233" i="20"/>
  <c r="AG233" i="20" s="1"/>
  <c r="K233" i="20" s="1"/>
  <c r="CJ77" i="20"/>
  <c r="AG77" i="20" s="1"/>
  <c r="K77" i="20" s="1"/>
  <c r="CJ93" i="20"/>
  <c r="AG93" i="20" s="1"/>
  <c r="K93" i="20" s="1"/>
  <c r="CJ63" i="20"/>
  <c r="AG63" i="20" s="1"/>
  <c r="K63" i="20" s="1"/>
  <c r="CJ209" i="20"/>
  <c r="AG209" i="20" s="1"/>
  <c r="K209" i="20" s="1"/>
  <c r="CJ218" i="20"/>
  <c r="AG218" i="20" s="1"/>
  <c r="K218" i="20" s="1"/>
  <c r="CJ251" i="20"/>
  <c r="AG251" i="20" s="1"/>
  <c r="K251" i="20" s="1"/>
  <c r="CJ153" i="20"/>
  <c r="AG153" i="20" s="1"/>
  <c r="K153" i="20" s="1"/>
  <c r="CJ212" i="20"/>
  <c r="AG212" i="20" s="1"/>
  <c r="K212" i="20" s="1"/>
  <c r="CJ104" i="20"/>
  <c r="AG104" i="20" s="1"/>
  <c r="K104" i="20" s="1"/>
  <c r="CJ126" i="20"/>
  <c r="AG126" i="20" s="1"/>
  <c r="K126" i="20" s="1"/>
  <c r="CJ14" i="20"/>
  <c r="AG14" i="20" s="1"/>
  <c r="K14" i="20" s="1"/>
  <c r="Z58" i="8"/>
  <c r="CJ141" i="20"/>
  <c r="AG141" i="20" s="1"/>
  <c r="K141" i="20" s="1"/>
  <c r="CJ72" i="20"/>
  <c r="AG72" i="20" s="1"/>
  <c r="K72" i="20" s="1"/>
  <c r="CJ22" i="20"/>
  <c r="AG22" i="20" s="1"/>
  <c r="K22" i="20" s="1"/>
  <c r="CJ232" i="20"/>
  <c r="AG232" i="20" s="1"/>
  <c r="K232" i="20" s="1"/>
  <c r="CJ149" i="20"/>
  <c r="AG149" i="20" s="1"/>
  <c r="K149" i="20" s="1"/>
  <c r="CJ198" i="20"/>
  <c r="AG198" i="20" s="1"/>
  <c r="K198" i="20" s="1"/>
  <c r="CJ78" i="20"/>
  <c r="AG78" i="20" s="1"/>
  <c r="K78" i="20" s="1"/>
  <c r="CJ116" i="20"/>
  <c r="AG116" i="20" s="1"/>
  <c r="K116" i="20" s="1"/>
  <c r="CJ59" i="20"/>
  <c r="AG59" i="20" s="1"/>
  <c r="K59" i="20" s="1"/>
  <c r="CJ106" i="20"/>
  <c r="AG106" i="20" s="1"/>
  <c r="K106" i="20" s="1"/>
  <c r="CJ89" i="20"/>
  <c r="AG89" i="20" s="1"/>
  <c r="K89" i="20" s="1"/>
  <c r="CJ90" i="20"/>
  <c r="AG90" i="20" s="1"/>
  <c r="K90" i="20" s="1"/>
  <c r="CJ58" i="20"/>
  <c r="AG58" i="20" s="1"/>
  <c r="K58" i="20" s="1"/>
  <c r="CJ224" i="20"/>
  <c r="AG224" i="20" s="1"/>
  <c r="K224" i="20" s="1"/>
  <c r="CJ206" i="20"/>
  <c r="AG206" i="20" s="1"/>
  <c r="K206" i="20" s="1"/>
  <c r="CJ244" i="20"/>
  <c r="AG244" i="20" s="1"/>
  <c r="K244" i="20" s="1"/>
  <c r="CJ82" i="20"/>
  <c r="AG82" i="20" s="1"/>
  <c r="K82" i="20" s="1"/>
  <c r="CJ180" i="20"/>
  <c r="AG180" i="20" s="1"/>
  <c r="K180" i="20" s="1"/>
  <c r="CJ177" i="20"/>
  <c r="AG177" i="20" s="1"/>
  <c r="K177" i="20" s="1"/>
  <c r="CJ18" i="20"/>
  <c r="AG18" i="20" s="1"/>
  <c r="K18" i="20" s="1"/>
  <c r="CJ137" i="20"/>
  <c r="AG137" i="20" s="1"/>
  <c r="K137" i="20" s="1"/>
  <c r="CJ169" i="20"/>
  <c r="AG169" i="20" s="1"/>
  <c r="K169" i="20" s="1"/>
  <c r="CJ140" i="20"/>
  <c r="AG140" i="20" s="1"/>
  <c r="K140" i="20" s="1"/>
  <c r="CJ88" i="20"/>
  <c r="AG88" i="20" s="1"/>
  <c r="K88" i="20" s="1"/>
  <c r="CJ26" i="20"/>
  <c r="AG26" i="20" s="1"/>
  <c r="K26" i="20" s="1"/>
  <c r="CJ122" i="20"/>
  <c r="AG122" i="20" s="1"/>
  <c r="K122" i="20" s="1"/>
  <c r="CJ226" i="20"/>
  <c r="AG226" i="20" s="1"/>
  <c r="K226" i="20" s="1"/>
  <c r="CJ170" i="20"/>
  <c r="AG170" i="20" s="1"/>
  <c r="K170" i="20" s="1"/>
  <c r="CJ101" i="20"/>
  <c r="AG101" i="20" s="1"/>
  <c r="K101" i="20" s="1"/>
  <c r="CJ156" i="20"/>
  <c r="AG156" i="20" s="1"/>
  <c r="K156" i="20" s="1"/>
  <c r="CJ19" i="20"/>
  <c r="AG19" i="20" s="1"/>
  <c r="K19" i="20" s="1"/>
  <c r="CJ69" i="20"/>
  <c r="AG69" i="20" s="1"/>
  <c r="K69" i="20" s="1"/>
  <c r="CJ109" i="20"/>
  <c r="AG109" i="20" s="1"/>
  <c r="K109" i="20" s="1"/>
  <c r="CJ183" i="20"/>
  <c r="AG183" i="20" s="1"/>
  <c r="K183" i="20" s="1"/>
  <c r="CJ160" i="20"/>
  <c r="AG160" i="20" s="1"/>
  <c r="K160" i="20" s="1"/>
  <c r="CJ17" i="20"/>
  <c r="AG17" i="20" s="1"/>
  <c r="K17" i="20" s="1"/>
  <c r="CJ214" i="20"/>
  <c r="AG214" i="20" s="1"/>
  <c r="K214" i="20" s="1"/>
  <c r="CJ60" i="20"/>
  <c r="AG60" i="20" s="1"/>
  <c r="K60" i="20" s="1"/>
  <c r="CJ99" i="20"/>
  <c r="AG99" i="20" s="1"/>
  <c r="K99" i="20" s="1"/>
  <c r="CJ230" i="20"/>
  <c r="AG230" i="20" s="1"/>
  <c r="K230" i="20" s="1"/>
  <c r="CJ27" i="20"/>
  <c r="AG27" i="20" s="1"/>
  <c r="K27" i="20" s="1"/>
  <c r="CJ187" i="20"/>
  <c r="AG187" i="20" s="1"/>
  <c r="K187" i="20" s="1"/>
  <c r="CJ118" i="20"/>
  <c r="AG118" i="20" s="1"/>
  <c r="K118" i="20" s="1"/>
  <c r="CJ51" i="20"/>
  <c r="AG51" i="20" s="1"/>
  <c r="K51" i="20" s="1"/>
  <c r="CJ119" i="20"/>
  <c r="AG119" i="20" s="1"/>
  <c r="K119" i="20" s="1"/>
  <c r="CJ39" i="20"/>
  <c r="AG39" i="20" s="1"/>
  <c r="K39" i="20" s="1"/>
  <c r="CJ152" i="20"/>
  <c r="AG152" i="20" s="1"/>
  <c r="K152" i="20" s="1"/>
  <c r="CJ42" i="20"/>
  <c r="AG42" i="20" s="1"/>
  <c r="K42" i="20" s="1"/>
  <c r="CJ11" i="20"/>
  <c r="AG11" i="20" s="1"/>
  <c r="K11" i="20" s="1"/>
  <c r="CJ190" i="20"/>
  <c r="AG190" i="20" s="1"/>
  <c r="K190" i="20" s="1"/>
  <c r="CJ143" i="20"/>
  <c r="AG143" i="20" s="1"/>
  <c r="K143" i="20" s="1"/>
  <c r="CJ80" i="20"/>
  <c r="AG80" i="20" s="1"/>
  <c r="K80" i="20" s="1"/>
  <c r="CJ96" i="20"/>
  <c r="AG96" i="20" s="1"/>
  <c r="K96" i="20" s="1"/>
  <c r="CJ238" i="20"/>
  <c r="AG238" i="20" s="1"/>
  <c r="K238" i="20" s="1"/>
  <c r="CJ146" i="20"/>
  <c r="AG146" i="20" s="1"/>
  <c r="K146" i="20" s="1"/>
  <c r="CJ127" i="20"/>
  <c r="AG127" i="20" s="1"/>
  <c r="K127" i="20" s="1"/>
  <c r="CJ45" i="20"/>
  <c r="AG45" i="20" s="1"/>
  <c r="K45" i="20" s="1"/>
  <c r="CJ231" i="20"/>
  <c r="AG231" i="20" s="1"/>
  <c r="K231" i="20" s="1"/>
  <c r="CJ227" i="20"/>
  <c r="AG227" i="20" s="1"/>
  <c r="K227" i="20" s="1"/>
  <c r="CJ247" i="20"/>
  <c r="AG247" i="20" s="1"/>
  <c r="K247" i="20" s="1"/>
  <c r="CJ136" i="20"/>
  <c r="AG136" i="20" s="1"/>
  <c r="K136" i="20" s="1"/>
  <c r="CJ203" i="20"/>
  <c r="AG203" i="20" s="1"/>
  <c r="K203" i="20" s="1"/>
  <c r="CJ240" i="20"/>
  <c r="AG240" i="20" s="1"/>
  <c r="K240" i="20" s="1"/>
  <c r="CJ34" i="20"/>
  <c r="AG34" i="20" s="1"/>
  <c r="K34" i="20" s="1"/>
  <c r="CJ130" i="20"/>
  <c r="AG130" i="20" s="1"/>
  <c r="K130" i="20" s="1"/>
  <c r="CJ61" i="20"/>
  <c r="AG61" i="20" s="1"/>
  <c r="K61" i="20" s="1"/>
  <c r="CJ151" i="20"/>
  <c r="AG151" i="20" s="1"/>
  <c r="K151" i="20" s="1"/>
  <c r="CJ108" i="20"/>
  <c r="AG108" i="20" s="1"/>
  <c r="K108" i="20" s="1"/>
  <c r="CJ193" i="20"/>
  <c r="AG193" i="20" s="1"/>
  <c r="K193" i="20" s="1"/>
  <c r="CJ62" i="20"/>
  <c r="AG62" i="20" s="1"/>
  <c r="K62" i="20" s="1"/>
  <c r="CJ40" i="20"/>
  <c r="AG40" i="20" s="1"/>
  <c r="K40" i="20" s="1"/>
  <c r="CJ13" i="20"/>
  <c r="AG13" i="20" s="1"/>
  <c r="K13" i="20" s="1"/>
  <c r="CJ215" i="20"/>
  <c r="AG215" i="20" s="1"/>
  <c r="K215" i="20" s="1"/>
  <c r="CJ100" i="20"/>
  <c r="AG100" i="20" s="1"/>
  <c r="K100" i="20" s="1"/>
  <c r="CJ132" i="20"/>
  <c r="AG132" i="20" s="1"/>
  <c r="K132" i="20" s="1"/>
  <c r="CJ71" i="20"/>
  <c r="AG71" i="20" s="1"/>
  <c r="K71" i="20" s="1"/>
  <c r="CJ154" i="20"/>
  <c r="AG154" i="20" s="1"/>
  <c r="K154" i="20" s="1"/>
  <c r="CJ73" i="20"/>
  <c r="AG73" i="20" s="1"/>
  <c r="K73" i="20" s="1"/>
  <c r="CJ21" i="20"/>
  <c r="AG21" i="20" s="1"/>
  <c r="K21" i="20" s="1"/>
  <c r="CJ223" i="20"/>
  <c r="AG223" i="20" s="1"/>
  <c r="K223" i="20" s="1"/>
  <c r="CJ158" i="20"/>
  <c r="AG158" i="20" s="1"/>
  <c r="K158" i="20" s="1"/>
  <c r="CJ197" i="20"/>
  <c r="AG197" i="20" s="1"/>
  <c r="K197" i="20" s="1"/>
  <c r="CJ164" i="20"/>
  <c r="AG164" i="20" s="1"/>
  <c r="K164" i="20" s="1"/>
  <c r="CJ184" i="20"/>
  <c r="AG184" i="20" s="1"/>
  <c r="K184" i="20" s="1"/>
  <c r="CJ131" i="20"/>
  <c r="AG131" i="20" s="1"/>
  <c r="K131" i="20" s="1"/>
  <c r="CJ201" i="20"/>
  <c r="AG201" i="20" s="1"/>
  <c r="K201" i="20" s="1"/>
  <c r="CJ239" i="20"/>
  <c r="AG239" i="20" s="1"/>
  <c r="K239" i="20" s="1"/>
  <c r="CJ128" i="20"/>
  <c r="AG128" i="20" s="1"/>
  <c r="K128" i="20" s="1"/>
  <c r="CJ38" i="20"/>
  <c r="AG38" i="20" s="1"/>
  <c r="K38" i="20" s="1"/>
  <c r="CJ92" i="20"/>
  <c r="AG92" i="20" s="1"/>
  <c r="K92" i="20" s="1"/>
  <c r="CJ114" i="20"/>
  <c r="AG114" i="20" s="1"/>
  <c r="K114" i="20" s="1"/>
  <c r="CJ110" i="20"/>
  <c r="AG110" i="20" s="1"/>
  <c r="K110" i="20" s="1"/>
  <c r="CJ235" i="20"/>
  <c r="AG235" i="20" s="1"/>
  <c r="K235" i="20" s="1"/>
  <c r="CJ36" i="20"/>
  <c r="AG36" i="20" s="1"/>
  <c r="K36" i="20" s="1"/>
  <c r="CJ185" i="20"/>
  <c r="AG185" i="20" s="1"/>
  <c r="K185" i="20" s="1"/>
  <c r="CJ102" i="20"/>
  <c r="AG102" i="20" s="1"/>
  <c r="K102" i="20" s="1"/>
  <c r="CJ236" i="20"/>
  <c r="AG236" i="20" s="1"/>
  <c r="K236" i="20" s="1"/>
  <c r="CJ246" i="20"/>
  <c r="AG246" i="20" s="1"/>
  <c r="K246" i="20" s="1"/>
  <c r="CJ112" i="20"/>
  <c r="AG112" i="20" s="1"/>
  <c r="K112" i="20" s="1"/>
  <c r="CJ148" i="20"/>
  <c r="AG148" i="20" s="1"/>
  <c r="K148" i="20" s="1"/>
  <c r="CJ163" i="20"/>
  <c r="AG163" i="20" s="1"/>
  <c r="K163" i="20" s="1"/>
  <c r="CJ49" i="20"/>
  <c r="AG49" i="20" s="1"/>
  <c r="K49" i="20" s="1"/>
  <c r="CJ249" i="20"/>
  <c r="AG249" i="20" s="1"/>
  <c r="K249" i="20" s="1"/>
  <c r="CJ155" i="20"/>
  <c r="AG155" i="20" s="1"/>
  <c r="K155" i="20" s="1"/>
  <c r="CJ216" i="20"/>
  <c r="AG216" i="20" s="1"/>
  <c r="K216" i="20" s="1"/>
  <c r="CJ105" i="20"/>
  <c r="AG105" i="20" s="1"/>
  <c r="K105" i="20" s="1"/>
  <c r="CJ67" i="20"/>
  <c r="AG67" i="20" s="1"/>
  <c r="K67" i="20" s="1"/>
  <c r="CJ57" i="20"/>
  <c r="AG57" i="20" s="1"/>
  <c r="K57" i="20" s="1"/>
  <c r="CJ196" i="20"/>
  <c r="AG196" i="20" s="1"/>
  <c r="K196" i="20" s="1"/>
  <c r="CJ117" i="20"/>
  <c r="AG117" i="20" s="1"/>
  <c r="K117" i="20" s="1"/>
  <c r="CJ178" i="20"/>
  <c r="AG178" i="20" s="1"/>
  <c r="K178" i="20" s="1"/>
  <c r="CJ125" i="20"/>
  <c r="AG125" i="20" s="1"/>
  <c r="K125" i="20" s="1"/>
  <c r="CJ70" i="20"/>
  <c r="AG70" i="20" s="1"/>
  <c r="K70" i="20" s="1"/>
  <c r="CJ174" i="20"/>
  <c r="AG174" i="20" s="1"/>
  <c r="K174" i="20" s="1"/>
  <c r="CJ56" i="20"/>
  <c r="AG56" i="20" s="1"/>
  <c r="K56" i="20" s="1"/>
  <c r="CJ44" i="20"/>
  <c r="AG44" i="20" s="1"/>
  <c r="K44" i="20" s="1"/>
  <c r="CJ79" i="20"/>
  <c r="AG79" i="20" s="1"/>
  <c r="K79" i="20" s="1"/>
  <c r="CJ43" i="20"/>
  <c r="AG43" i="20" s="1"/>
  <c r="K43" i="20" s="1"/>
  <c r="CJ85" i="20"/>
  <c r="AG85" i="20" s="1"/>
  <c r="K85" i="20" s="1"/>
  <c r="CJ52" i="20"/>
  <c r="AG52" i="20" s="1"/>
  <c r="K52" i="20" s="1"/>
  <c r="CJ121" i="20"/>
  <c r="AG121" i="20" s="1"/>
  <c r="K121" i="20" s="1"/>
  <c r="CJ202" i="20"/>
  <c r="AG202" i="20" s="1"/>
  <c r="K202" i="20" s="1"/>
  <c r="CJ94" i="20"/>
  <c r="AG94" i="20" s="1"/>
  <c r="K94" i="20" s="1"/>
  <c r="CJ217" i="20"/>
  <c r="AG217" i="20" s="1"/>
  <c r="K217" i="20" s="1"/>
  <c r="CJ75" i="20"/>
  <c r="AG75" i="20" s="1"/>
  <c r="K75" i="20" s="1"/>
  <c r="CJ54" i="20"/>
  <c r="AG54" i="20" s="1"/>
  <c r="K54" i="20" s="1"/>
  <c r="CJ64" i="20"/>
  <c r="AG64" i="20" s="1"/>
  <c r="K64" i="20" s="1"/>
  <c r="CJ166" i="20"/>
  <c r="AG166" i="20" s="1"/>
  <c r="K166" i="20" s="1"/>
  <c r="CJ211" i="20"/>
  <c r="AG211" i="20" s="1"/>
  <c r="K211" i="20" s="1"/>
  <c r="CJ199" i="20"/>
  <c r="AG199" i="20" s="1"/>
  <c r="K199" i="20" s="1"/>
  <c r="CJ23" i="20"/>
  <c r="AG23" i="20" s="1"/>
  <c r="K23" i="20" s="1"/>
  <c r="CJ242" i="20"/>
  <c r="AG242" i="20" s="1"/>
  <c r="K242" i="20" s="1"/>
  <c r="CJ208" i="20"/>
  <c r="AG208" i="20" s="1"/>
  <c r="K208" i="20" s="1"/>
  <c r="CJ133" i="20"/>
  <c r="AG133" i="20" s="1"/>
  <c r="K133" i="20" s="1"/>
  <c r="Z65" i="8"/>
  <c r="Z54" i="8"/>
  <c r="Z44" i="8"/>
  <c r="AA35" i="4" l="1"/>
  <c r="AA34" i="4" s="1"/>
  <c r="AS175" i="20" l="1"/>
  <c r="AS200" i="20"/>
  <c r="AS229" i="20"/>
  <c r="AS177" i="20"/>
  <c r="AS172" i="20"/>
  <c r="AS72" i="20"/>
  <c r="AS207" i="20"/>
  <c r="AS220" i="20"/>
  <c r="AS194" i="20"/>
  <c r="AS69" i="20"/>
  <c r="AS35" i="20"/>
  <c r="AS100" i="20"/>
  <c r="AS173" i="20"/>
  <c r="AS250" i="20"/>
  <c r="AS182" i="20"/>
  <c r="AS52" i="20"/>
  <c r="AA42" i="4"/>
  <c r="AA76" i="4" s="1"/>
  <c r="AS121" i="20"/>
  <c r="AS152" i="20"/>
  <c r="AS133" i="20"/>
  <c r="AS107" i="20"/>
  <c r="AS83" i="20"/>
  <c r="AS168" i="20"/>
  <c r="AS80" i="20"/>
  <c r="AS77" i="20"/>
  <c r="AS16" i="20"/>
  <c r="AS204" i="20"/>
  <c r="AS157" i="20"/>
  <c r="AS115" i="20"/>
  <c r="AS249" i="20"/>
  <c r="AS154" i="20"/>
  <c r="AS226" i="20"/>
  <c r="AS102" i="20"/>
  <c r="AS82" i="20"/>
  <c r="AS81" i="20"/>
  <c r="AS17" i="20"/>
  <c r="AS199" i="20"/>
  <c r="AS139" i="20"/>
  <c r="AS47" i="20"/>
  <c r="AS192" i="20"/>
  <c r="AS119" i="20"/>
  <c r="AS236" i="20"/>
  <c r="AS62" i="20"/>
  <c r="AS74" i="20"/>
  <c r="AS87" i="20"/>
  <c r="AS240" i="20"/>
  <c r="AS246" i="20"/>
  <c r="AS225" i="20"/>
  <c r="AA40" i="4"/>
  <c r="AA75" i="4" s="1"/>
  <c r="AS18" i="20"/>
  <c r="AS213" i="20"/>
  <c r="AS37" i="20"/>
  <c r="AS222" i="20"/>
  <c r="AS198" i="20"/>
  <c r="AS122" i="20"/>
  <c r="AS58" i="20"/>
  <c r="AS163" i="20"/>
  <c r="AS110" i="20"/>
  <c r="AS223" i="20"/>
  <c r="AS155" i="20"/>
  <c r="AS68" i="20"/>
  <c r="AS144" i="20"/>
  <c r="AS188" i="20"/>
  <c r="AS65" i="20"/>
  <c r="AS126" i="20"/>
  <c r="AS28" i="20"/>
  <c r="AS44" i="20"/>
  <c r="AS217" i="20"/>
  <c r="AS184" i="20"/>
  <c r="AS165" i="20"/>
  <c r="AS238" i="20"/>
  <c r="AS242" i="20"/>
  <c r="AS233" i="20"/>
  <c r="AS89" i="20"/>
  <c r="AS88" i="20"/>
  <c r="AS174" i="20"/>
  <c r="AS160" i="20"/>
  <c r="AS76" i="20"/>
  <c r="AS99" i="20"/>
  <c r="AS170" i="20"/>
  <c r="AS196" i="20"/>
  <c r="AS50" i="20"/>
  <c r="AS161" i="20"/>
  <c r="AS103" i="20"/>
  <c r="AS67" i="20"/>
  <c r="AS23" i="20"/>
  <c r="AS117" i="20"/>
  <c r="AS145" i="20"/>
  <c r="AS224" i="20"/>
  <c r="AS19" i="20"/>
  <c r="AS33" i="20"/>
  <c r="AS231" i="20"/>
  <c r="AS201" i="20"/>
  <c r="AS26" i="20"/>
  <c r="AS96" i="20"/>
  <c r="AS167" i="20"/>
  <c r="AS48" i="20"/>
  <c r="AS94" i="20"/>
  <c r="AS132" i="20"/>
  <c r="AS40" i="20"/>
  <c r="AS49" i="20"/>
  <c r="AS53" i="20"/>
  <c r="AS123" i="20"/>
  <c r="AS66" i="20"/>
  <c r="AS135" i="20"/>
  <c r="AS208" i="20"/>
  <c r="AS205" i="20"/>
  <c r="AS113" i="20"/>
  <c r="AS21" i="20"/>
  <c r="AS203" i="20"/>
  <c r="AS148" i="20"/>
  <c r="AS38" i="20"/>
  <c r="AS30" i="20"/>
  <c r="AA36" i="4"/>
  <c r="AA73" i="4" s="1"/>
  <c r="AS75" i="20"/>
  <c r="AS13" i="20"/>
  <c r="AS128" i="20"/>
  <c r="AS124" i="20"/>
  <c r="AS95" i="20"/>
  <c r="AS153" i="20"/>
  <c r="AS206" i="20"/>
  <c r="AS70" i="20"/>
  <c r="AS29" i="20"/>
  <c r="AS71" i="20"/>
  <c r="AS228" i="20"/>
  <c r="AS51" i="20"/>
  <c r="AS90" i="20"/>
  <c r="AS142" i="20"/>
  <c r="AS150" i="20"/>
  <c r="AS180" i="20"/>
  <c r="AS187" i="20"/>
  <c r="AS54" i="20"/>
  <c r="AS22" i="20"/>
  <c r="AS214" i="20"/>
  <c r="AS171" i="20"/>
  <c r="AS91" i="20"/>
  <c r="AS85" i="20"/>
  <c r="AS158" i="20"/>
  <c r="AS211" i="20"/>
  <c r="AS79" i="20"/>
  <c r="AS41" i="20"/>
  <c r="AS109" i="20"/>
  <c r="AS106" i="20"/>
  <c r="AS243" i="20"/>
  <c r="AS20" i="20"/>
  <c r="AS130" i="20"/>
  <c r="AS56" i="20"/>
  <c r="AS183" i="20"/>
  <c r="AS57" i="20"/>
  <c r="AS120" i="20"/>
  <c r="AS60" i="20"/>
  <c r="AS32" i="20"/>
  <c r="AS247" i="20"/>
  <c r="AS127" i="20"/>
  <c r="AS64" i="20"/>
  <c r="AS251" i="20"/>
  <c r="AS241" i="20"/>
  <c r="AS202" i="20"/>
  <c r="AA44" i="4"/>
  <c r="AS98" i="20"/>
  <c r="AS169" i="20"/>
  <c r="AS105" i="20"/>
  <c r="AS34" i="20"/>
  <c r="AS210" i="20"/>
  <c r="AS27" i="20"/>
  <c r="AS232" i="20"/>
  <c r="AS73" i="20"/>
  <c r="AS59" i="20"/>
  <c r="AS176" i="20"/>
  <c r="AS31" i="20"/>
  <c r="AS216" i="20"/>
  <c r="AS197" i="20"/>
  <c r="AS166" i="20"/>
  <c r="AS78" i="20"/>
  <c r="AS129" i="20"/>
  <c r="AS244" i="20"/>
  <c r="AS15" i="20"/>
  <c r="AS186" i="20"/>
  <c r="AS215" i="20"/>
  <c r="AS164" i="20"/>
  <c r="AS137" i="20"/>
  <c r="AS25" i="20"/>
  <c r="AS97" i="20"/>
  <c r="AS221" i="20"/>
  <c r="AS11" i="20"/>
  <c r="AS143" i="20"/>
  <c r="AS185" i="20"/>
  <c r="AS14" i="20"/>
  <c r="AS116" i="20"/>
  <c r="AS178" i="20"/>
  <c r="AS46" i="20"/>
  <c r="AS12" i="20"/>
  <c r="AS147" i="20"/>
  <c r="AS136" i="20"/>
  <c r="AS43" i="20"/>
  <c r="AS112" i="20"/>
  <c r="AS195" i="20"/>
  <c r="AS42" i="20"/>
  <c r="AS219" i="20"/>
  <c r="AS193" i="20"/>
  <c r="AS108" i="20"/>
  <c r="AS45" i="20"/>
  <c r="AS151" i="20"/>
  <c r="AS84" i="20"/>
  <c r="AS101" i="20"/>
  <c r="AS245" i="20"/>
  <c r="AS227" i="20"/>
  <c r="AS189" i="20"/>
  <c r="AS36" i="20"/>
  <c r="AS235" i="20"/>
  <c r="AS156" i="20"/>
  <c r="AS92" i="20"/>
  <c r="AS179" i="20"/>
  <c r="AS118" i="20"/>
  <c r="AS162" i="20"/>
  <c r="AA56" i="8"/>
  <c r="AA55" i="8" s="1"/>
  <c r="AS218" i="20"/>
  <c r="AS181" i="20"/>
  <c r="AS191" i="20"/>
  <c r="AS61" i="20"/>
  <c r="AS86" i="20"/>
  <c r="AS93" i="20"/>
  <c r="AS104" i="20"/>
  <c r="AS125" i="20"/>
  <c r="AS131" i="20"/>
  <c r="AS114" i="20"/>
  <c r="AS134" i="20"/>
  <c r="AS237" i="20"/>
  <c r="AS239" i="20"/>
  <c r="AS149" i="20"/>
  <c r="AS209" i="20"/>
  <c r="AS146" i="20"/>
  <c r="AS24" i="20"/>
  <c r="AS140" i="20"/>
  <c r="AS141" i="20"/>
  <c r="AA38" i="4"/>
  <c r="AS111" i="20"/>
  <c r="AS190" i="20"/>
  <c r="AS248" i="20"/>
  <c r="AS234" i="20"/>
  <c r="AS159" i="20"/>
  <c r="AS230" i="20"/>
  <c r="AS212" i="20"/>
  <c r="AS63" i="20"/>
  <c r="AS39" i="20"/>
  <c r="AS55" i="20"/>
  <c r="AS138" i="20"/>
  <c r="BD131" i="20" l="1"/>
  <c r="BO131" i="20" s="1"/>
  <c r="BZ131" i="20" s="1"/>
  <c r="CV131" i="20"/>
  <c r="CV234" i="20"/>
  <c r="BD234" i="20"/>
  <c r="BO234" i="20" s="1"/>
  <c r="BZ234" i="20" s="1"/>
  <c r="CV146" i="20"/>
  <c r="BD146" i="20"/>
  <c r="BO146" i="20" s="1"/>
  <c r="BZ146" i="20" s="1"/>
  <c r="BD125" i="20"/>
  <c r="BO125" i="20" s="1"/>
  <c r="BZ125" i="20" s="1"/>
  <c r="CV125" i="20"/>
  <c r="AA61" i="8"/>
  <c r="AA64" i="8"/>
  <c r="CV189" i="20"/>
  <c r="BD189" i="20"/>
  <c r="BO189" i="20" s="1"/>
  <c r="BZ189" i="20" s="1"/>
  <c r="CV193" i="20"/>
  <c r="BD193" i="20"/>
  <c r="BO193" i="20" s="1"/>
  <c r="BZ193" i="20" s="1"/>
  <c r="BD12" i="20"/>
  <c r="BO12" i="20" s="1"/>
  <c r="BZ12" i="20" s="1"/>
  <c r="CV12" i="20"/>
  <c r="CV221" i="20"/>
  <c r="BD221" i="20"/>
  <c r="BO221" i="20" s="1"/>
  <c r="BZ221" i="20" s="1"/>
  <c r="BD244" i="20"/>
  <c r="BO244" i="20" s="1"/>
  <c r="BZ244" i="20" s="1"/>
  <c r="CV244" i="20"/>
  <c r="BD59" i="20"/>
  <c r="BO59" i="20" s="1"/>
  <c r="BZ59" i="20" s="1"/>
  <c r="CV59" i="20"/>
  <c r="CV98" i="20"/>
  <c r="BD98" i="20"/>
  <c r="BO98" i="20" s="1"/>
  <c r="BZ98" i="20" s="1"/>
  <c r="CV32" i="20"/>
  <c r="BD32" i="20"/>
  <c r="BO32" i="20" s="1"/>
  <c r="BZ32" i="20" s="1"/>
  <c r="BD243" i="20"/>
  <c r="BO243" i="20" s="1"/>
  <c r="BZ243" i="20" s="1"/>
  <c r="CV243" i="20"/>
  <c r="BD91" i="20"/>
  <c r="BO91" i="20" s="1"/>
  <c r="BZ91" i="20" s="1"/>
  <c r="CV91" i="20"/>
  <c r="CV142" i="20"/>
  <c r="BD142" i="20"/>
  <c r="BO142" i="20" s="1"/>
  <c r="BZ142" i="20" s="1"/>
  <c r="BD153" i="20"/>
  <c r="BO153" i="20" s="1"/>
  <c r="BZ153" i="20" s="1"/>
  <c r="CV153" i="20"/>
  <c r="CV38" i="20"/>
  <c r="BD38" i="20"/>
  <c r="BO38" i="20" s="1"/>
  <c r="BZ38" i="20" s="1"/>
  <c r="BD66" i="20"/>
  <c r="BO66" i="20" s="1"/>
  <c r="BZ66" i="20" s="1"/>
  <c r="CV66" i="20"/>
  <c r="BD167" i="20"/>
  <c r="BO167" i="20" s="1"/>
  <c r="BZ167" i="20" s="1"/>
  <c r="CV167" i="20"/>
  <c r="BD145" i="20"/>
  <c r="BO145" i="20" s="1"/>
  <c r="BZ145" i="20" s="1"/>
  <c r="CV145" i="20"/>
  <c r="BD170" i="20"/>
  <c r="BO170" i="20" s="1"/>
  <c r="BZ170" i="20" s="1"/>
  <c r="CV170" i="20"/>
  <c r="CV242" i="20"/>
  <c r="BD242" i="20"/>
  <c r="BO242" i="20" s="1"/>
  <c r="BZ242" i="20" s="1"/>
  <c r="CV65" i="20"/>
  <c r="BD65" i="20"/>
  <c r="BO65" i="20" s="1"/>
  <c r="BZ65" i="20" s="1"/>
  <c r="CV58" i="20"/>
  <c r="BD58" i="20"/>
  <c r="BO58" i="20" s="1"/>
  <c r="BZ58" i="20" s="1"/>
  <c r="BD225" i="20"/>
  <c r="BO225" i="20" s="1"/>
  <c r="BZ225" i="20" s="1"/>
  <c r="CV225" i="20"/>
  <c r="BD192" i="20"/>
  <c r="BO192" i="20" s="1"/>
  <c r="BZ192" i="20" s="1"/>
  <c r="CV192" i="20"/>
  <c r="BD226" i="20"/>
  <c r="BO226" i="20" s="1"/>
  <c r="BZ226" i="20" s="1"/>
  <c r="CV226" i="20"/>
  <c r="BD80" i="20"/>
  <c r="BO80" i="20" s="1"/>
  <c r="BZ80" i="20" s="1"/>
  <c r="CV80" i="20"/>
  <c r="CV52" i="20"/>
  <c r="BD52" i="20"/>
  <c r="BO52" i="20" s="1"/>
  <c r="BZ52" i="20" s="1"/>
  <c r="CV220" i="20"/>
  <c r="BD220" i="20"/>
  <c r="BO220" i="20" s="1"/>
  <c r="BZ220" i="20" s="1"/>
  <c r="CV159" i="20"/>
  <c r="BD159" i="20"/>
  <c r="BO159" i="20" s="1"/>
  <c r="BZ159" i="20" s="1"/>
  <c r="CV218" i="20"/>
  <c r="BD218" i="20"/>
  <c r="BO218" i="20" s="1"/>
  <c r="BZ218" i="20" s="1"/>
  <c r="BD138" i="20"/>
  <c r="BO138" i="20" s="1"/>
  <c r="BZ138" i="20" s="1"/>
  <c r="CV138" i="20"/>
  <c r="BD248" i="20"/>
  <c r="BO248" i="20" s="1"/>
  <c r="BZ248" i="20" s="1"/>
  <c r="CV248" i="20"/>
  <c r="BD209" i="20"/>
  <c r="BO209" i="20" s="1"/>
  <c r="BZ209" i="20" s="1"/>
  <c r="CV209" i="20"/>
  <c r="CV104" i="20"/>
  <c r="BD104" i="20"/>
  <c r="BO104" i="20" s="1"/>
  <c r="BZ104" i="20" s="1"/>
  <c r="CV162" i="20"/>
  <c r="BD162" i="20"/>
  <c r="BO162" i="20" s="1"/>
  <c r="BZ162" i="20" s="1"/>
  <c r="CV227" i="20"/>
  <c r="BD227" i="20"/>
  <c r="BO227" i="20" s="1"/>
  <c r="BZ227" i="20" s="1"/>
  <c r="BD219" i="20"/>
  <c r="BO219" i="20" s="1"/>
  <c r="BZ219" i="20" s="1"/>
  <c r="CV219" i="20"/>
  <c r="CV46" i="20"/>
  <c r="BD46" i="20"/>
  <c r="BO46" i="20" s="1"/>
  <c r="BZ46" i="20" s="1"/>
  <c r="BD97" i="20"/>
  <c r="BO97" i="20" s="1"/>
  <c r="BZ97" i="20" s="1"/>
  <c r="CV97" i="20"/>
  <c r="CV129" i="20"/>
  <c r="BD129" i="20"/>
  <c r="BO129" i="20" s="1"/>
  <c r="BZ129" i="20" s="1"/>
  <c r="CV73" i="20"/>
  <c r="BD73" i="20"/>
  <c r="BO73" i="20" s="1"/>
  <c r="BZ73" i="20" s="1"/>
  <c r="AA60" i="4"/>
  <c r="AA86" i="4" s="1"/>
  <c r="AA64" i="4"/>
  <c r="AA88" i="4" s="1"/>
  <c r="AA56" i="4"/>
  <c r="AA84" i="4" s="1"/>
  <c r="AA52" i="4"/>
  <c r="AA82" i="4" s="1"/>
  <c r="AA62" i="4"/>
  <c r="AA87" i="4" s="1"/>
  <c r="AA50" i="4"/>
  <c r="AA81" i="4" s="1"/>
  <c r="AA58" i="4"/>
  <c r="AA85" i="4" s="1"/>
  <c r="AA48" i="4"/>
  <c r="AA80" i="4" s="1"/>
  <c r="AA45" i="4"/>
  <c r="AA46" i="4"/>
  <c r="AA79" i="4" s="1"/>
  <c r="AA54" i="4"/>
  <c r="AA83" i="4" s="1"/>
  <c r="BD60" i="20"/>
  <c r="BO60" i="20" s="1"/>
  <c r="BZ60" i="20" s="1"/>
  <c r="CV60" i="20"/>
  <c r="CV106" i="20"/>
  <c r="BD106" i="20"/>
  <c r="BO106" i="20" s="1"/>
  <c r="BZ106" i="20" s="1"/>
  <c r="BD171" i="20"/>
  <c r="BO171" i="20" s="1"/>
  <c r="BZ171" i="20" s="1"/>
  <c r="CV171" i="20"/>
  <c r="CV90" i="20"/>
  <c r="BD90" i="20"/>
  <c r="BO90" i="20" s="1"/>
  <c r="BZ90" i="20" s="1"/>
  <c r="CV95" i="20"/>
  <c r="BD95" i="20"/>
  <c r="BO95" i="20" s="1"/>
  <c r="BZ95" i="20" s="1"/>
  <c r="CV148" i="20"/>
  <c r="BD148" i="20"/>
  <c r="BO148" i="20" s="1"/>
  <c r="BZ148" i="20" s="1"/>
  <c r="CV123" i="20"/>
  <c r="BD123" i="20"/>
  <c r="BO123" i="20" s="1"/>
  <c r="BZ123" i="20" s="1"/>
  <c r="BD96" i="20"/>
  <c r="BO96" i="20" s="1"/>
  <c r="BZ96" i="20" s="1"/>
  <c r="CV96" i="20"/>
  <c r="BD117" i="20"/>
  <c r="BO117" i="20" s="1"/>
  <c r="BZ117" i="20" s="1"/>
  <c r="CV117" i="20"/>
  <c r="CV99" i="20"/>
  <c r="BD99" i="20"/>
  <c r="BO99" i="20" s="1"/>
  <c r="BZ99" i="20" s="1"/>
  <c r="BD238" i="20"/>
  <c r="BO238" i="20" s="1"/>
  <c r="BZ238" i="20" s="1"/>
  <c r="CV238" i="20"/>
  <c r="BD188" i="20"/>
  <c r="BO188" i="20" s="1"/>
  <c r="BZ188" i="20" s="1"/>
  <c r="CV188" i="20"/>
  <c r="BD122" i="20"/>
  <c r="BO122" i="20" s="1"/>
  <c r="BZ122" i="20" s="1"/>
  <c r="CV122" i="20"/>
  <c r="BD246" i="20"/>
  <c r="BO246" i="20" s="1"/>
  <c r="BZ246" i="20" s="1"/>
  <c r="CV246" i="20"/>
  <c r="BD47" i="20"/>
  <c r="BO47" i="20" s="1"/>
  <c r="BZ47" i="20" s="1"/>
  <c r="CV47" i="20"/>
  <c r="BD154" i="20"/>
  <c r="BO154" i="20" s="1"/>
  <c r="BZ154" i="20" s="1"/>
  <c r="CV154" i="20"/>
  <c r="BD168" i="20"/>
  <c r="BO168" i="20" s="1"/>
  <c r="BZ168" i="20" s="1"/>
  <c r="CV168" i="20"/>
  <c r="CV182" i="20"/>
  <c r="BD182" i="20"/>
  <c r="BO182" i="20" s="1"/>
  <c r="BZ182" i="20" s="1"/>
  <c r="CV207" i="20"/>
  <c r="BD207" i="20"/>
  <c r="BO207" i="20" s="1"/>
  <c r="BZ207" i="20" s="1"/>
  <c r="BD36" i="20"/>
  <c r="BO36" i="20" s="1"/>
  <c r="BZ36" i="20" s="1"/>
  <c r="CV36" i="20"/>
  <c r="CV190" i="20"/>
  <c r="BD190" i="20"/>
  <c r="BO190" i="20" s="1"/>
  <c r="BZ190" i="20" s="1"/>
  <c r="CV118" i="20"/>
  <c r="BD118" i="20"/>
  <c r="BO118" i="20" s="1"/>
  <c r="BZ118" i="20" s="1"/>
  <c r="BD245" i="20"/>
  <c r="BO245" i="20" s="1"/>
  <c r="BZ245" i="20" s="1"/>
  <c r="CV245" i="20"/>
  <c r="BD42" i="20"/>
  <c r="BO42" i="20" s="1"/>
  <c r="BZ42" i="20" s="1"/>
  <c r="CV42" i="20"/>
  <c r="CV178" i="20"/>
  <c r="BD178" i="20"/>
  <c r="BO178" i="20" s="1"/>
  <c r="BZ178" i="20" s="1"/>
  <c r="CV25" i="20"/>
  <c r="BD25" i="20"/>
  <c r="BO25" i="20" s="1"/>
  <c r="BZ25" i="20" s="1"/>
  <c r="BD78" i="20"/>
  <c r="BO78" i="20" s="1"/>
  <c r="BZ78" i="20" s="1"/>
  <c r="CV78" i="20"/>
  <c r="CV232" i="20"/>
  <c r="BD232" i="20"/>
  <c r="BO232" i="20" s="1"/>
  <c r="BZ232" i="20" s="1"/>
  <c r="BD202" i="20"/>
  <c r="BO202" i="20" s="1"/>
  <c r="BZ202" i="20" s="1"/>
  <c r="CV202" i="20"/>
  <c r="BD120" i="20"/>
  <c r="BO120" i="20" s="1"/>
  <c r="BZ120" i="20" s="1"/>
  <c r="CV120" i="20"/>
  <c r="BD109" i="20"/>
  <c r="BO109" i="20" s="1"/>
  <c r="BZ109" i="20" s="1"/>
  <c r="CV109" i="20"/>
  <c r="CV214" i="20"/>
  <c r="BD214" i="20"/>
  <c r="BO214" i="20" s="1"/>
  <c r="BZ214" i="20" s="1"/>
  <c r="CV51" i="20"/>
  <c r="BD51" i="20"/>
  <c r="BO51" i="20" s="1"/>
  <c r="BZ51" i="20" s="1"/>
  <c r="CV124" i="20"/>
  <c r="BD124" i="20"/>
  <c r="BO124" i="20" s="1"/>
  <c r="BZ124" i="20" s="1"/>
  <c r="CV203" i="20"/>
  <c r="BD203" i="20"/>
  <c r="BO203" i="20" s="1"/>
  <c r="BZ203" i="20" s="1"/>
  <c r="BD53" i="20"/>
  <c r="BO53" i="20" s="1"/>
  <c r="BZ53" i="20" s="1"/>
  <c r="CV53" i="20"/>
  <c r="CV26" i="20"/>
  <c r="BD26" i="20"/>
  <c r="BO26" i="20" s="1"/>
  <c r="BZ26" i="20" s="1"/>
  <c r="CV23" i="20"/>
  <c r="BD23" i="20"/>
  <c r="BO23" i="20" s="1"/>
  <c r="BZ23" i="20" s="1"/>
  <c r="CV76" i="20"/>
  <c r="BD76" i="20"/>
  <c r="BO76" i="20" s="1"/>
  <c r="BZ76" i="20" s="1"/>
  <c r="CV165" i="20"/>
  <c r="BD165" i="20"/>
  <c r="BO165" i="20" s="1"/>
  <c r="BZ165" i="20" s="1"/>
  <c r="CV144" i="20"/>
  <c r="BD144" i="20"/>
  <c r="BO144" i="20" s="1"/>
  <c r="BZ144" i="20" s="1"/>
  <c r="CV198" i="20"/>
  <c r="BD198" i="20"/>
  <c r="BO198" i="20" s="1"/>
  <c r="BZ198" i="20" s="1"/>
  <c r="CV240" i="20"/>
  <c r="BD240" i="20"/>
  <c r="BO240" i="20" s="1"/>
  <c r="BZ240" i="20" s="1"/>
  <c r="CV139" i="20"/>
  <c r="BD139" i="20"/>
  <c r="BO139" i="20" s="1"/>
  <c r="BZ139" i="20" s="1"/>
  <c r="BD249" i="20"/>
  <c r="BO249" i="20" s="1"/>
  <c r="BZ249" i="20" s="1"/>
  <c r="CV249" i="20"/>
  <c r="CV83" i="20"/>
  <c r="BD83" i="20"/>
  <c r="BO83" i="20" s="1"/>
  <c r="BZ83" i="20" s="1"/>
  <c r="BD250" i="20"/>
  <c r="BO250" i="20" s="1"/>
  <c r="BZ250" i="20" s="1"/>
  <c r="CV250" i="20"/>
  <c r="CV72" i="20"/>
  <c r="BD72" i="20"/>
  <c r="BO72" i="20" s="1"/>
  <c r="BZ72" i="20" s="1"/>
  <c r="BD24" i="20"/>
  <c r="BO24" i="20" s="1"/>
  <c r="BZ24" i="20" s="1"/>
  <c r="CV24" i="20"/>
  <c r="BD11" i="20"/>
  <c r="BO11" i="20" s="1"/>
  <c r="BZ11" i="20" s="1"/>
  <c r="CV11" i="20"/>
  <c r="CV111" i="20"/>
  <c r="BD111" i="20"/>
  <c r="BO111" i="20" s="1"/>
  <c r="BZ111" i="20" s="1"/>
  <c r="BD101" i="20"/>
  <c r="BO101" i="20" s="1"/>
  <c r="BZ101" i="20" s="1"/>
  <c r="CV101" i="20"/>
  <c r="CV195" i="20"/>
  <c r="BD195" i="20"/>
  <c r="BO195" i="20" s="1"/>
  <c r="BZ195" i="20" s="1"/>
  <c r="CV116" i="20"/>
  <c r="BD116" i="20"/>
  <c r="BO116" i="20" s="1"/>
  <c r="BZ116" i="20" s="1"/>
  <c r="BD137" i="20"/>
  <c r="BO137" i="20" s="1"/>
  <c r="BZ137" i="20" s="1"/>
  <c r="CV137" i="20"/>
  <c r="CV166" i="20"/>
  <c r="BD166" i="20"/>
  <c r="BO166" i="20" s="1"/>
  <c r="BZ166" i="20" s="1"/>
  <c r="CV27" i="20"/>
  <c r="BD27" i="20"/>
  <c r="BO27" i="20" s="1"/>
  <c r="BZ27" i="20" s="1"/>
  <c r="CV241" i="20"/>
  <c r="BD241" i="20"/>
  <c r="BO241" i="20" s="1"/>
  <c r="BZ241" i="20" s="1"/>
  <c r="CV57" i="20"/>
  <c r="BD57" i="20"/>
  <c r="BO57" i="20" s="1"/>
  <c r="BZ57" i="20" s="1"/>
  <c r="BD41" i="20"/>
  <c r="BO41" i="20" s="1"/>
  <c r="BZ41" i="20" s="1"/>
  <c r="CV41" i="20"/>
  <c r="CV22" i="20"/>
  <c r="BD22" i="20"/>
  <c r="BO22" i="20" s="1"/>
  <c r="BZ22" i="20" s="1"/>
  <c r="CV228" i="20"/>
  <c r="BD228" i="20"/>
  <c r="BO228" i="20" s="1"/>
  <c r="BZ228" i="20" s="1"/>
  <c r="CV128" i="20"/>
  <c r="BD128" i="20"/>
  <c r="BO128" i="20" s="1"/>
  <c r="BZ128" i="20" s="1"/>
  <c r="BD21" i="20"/>
  <c r="BO21" i="20" s="1"/>
  <c r="BZ21" i="20" s="1"/>
  <c r="CV21" i="20"/>
  <c r="CV49" i="20"/>
  <c r="BD49" i="20"/>
  <c r="BO49" i="20" s="1"/>
  <c r="BZ49" i="20" s="1"/>
  <c r="CV201" i="20"/>
  <c r="BD201" i="20"/>
  <c r="BO201" i="20" s="1"/>
  <c r="BZ201" i="20" s="1"/>
  <c r="CV67" i="20"/>
  <c r="BD67" i="20"/>
  <c r="BO67" i="20" s="1"/>
  <c r="BZ67" i="20" s="1"/>
  <c r="BD160" i="20"/>
  <c r="BO160" i="20" s="1"/>
  <c r="BZ160" i="20" s="1"/>
  <c r="CV160" i="20"/>
  <c r="BD184" i="20"/>
  <c r="BO184" i="20" s="1"/>
  <c r="BZ184" i="20" s="1"/>
  <c r="CV184" i="20"/>
  <c r="BD68" i="20"/>
  <c r="BO68" i="20" s="1"/>
  <c r="BZ68" i="20" s="1"/>
  <c r="CV68" i="20"/>
  <c r="CV222" i="20"/>
  <c r="BD222" i="20"/>
  <c r="BO222" i="20" s="1"/>
  <c r="BZ222" i="20" s="1"/>
  <c r="BD87" i="20"/>
  <c r="BO87" i="20" s="1"/>
  <c r="BZ87" i="20" s="1"/>
  <c r="CV87" i="20"/>
  <c r="CV199" i="20"/>
  <c r="BD199" i="20"/>
  <c r="BO199" i="20" s="1"/>
  <c r="BZ199" i="20" s="1"/>
  <c r="CV115" i="20"/>
  <c r="BD115" i="20"/>
  <c r="BO115" i="20" s="1"/>
  <c r="BZ115" i="20" s="1"/>
  <c r="BD107" i="20"/>
  <c r="BO107" i="20" s="1"/>
  <c r="BZ107" i="20" s="1"/>
  <c r="CV107" i="20"/>
  <c r="CV173" i="20"/>
  <c r="BD173" i="20"/>
  <c r="BO173" i="20" s="1"/>
  <c r="BZ173" i="20" s="1"/>
  <c r="BD172" i="20"/>
  <c r="BO172" i="20" s="1"/>
  <c r="BZ172" i="20" s="1"/>
  <c r="CV172" i="20"/>
  <c r="CV39" i="20"/>
  <c r="BD39" i="20"/>
  <c r="BO39" i="20" s="1"/>
  <c r="BZ39" i="20" s="1"/>
  <c r="AA74" i="4"/>
  <c r="AA71" i="4" s="1"/>
  <c r="AA24" i="4"/>
  <c r="BD92" i="20"/>
  <c r="BO92" i="20" s="1"/>
  <c r="BZ92" i="20" s="1"/>
  <c r="CV92" i="20"/>
  <c r="BD112" i="20"/>
  <c r="BO112" i="20" s="1"/>
  <c r="BZ112" i="20" s="1"/>
  <c r="CV112" i="20"/>
  <c r="CV14" i="20"/>
  <c r="BD14" i="20"/>
  <c r="BO14" i="20" s="1"/>
  <c r="BZ14" i="20" s="1"/>
  <c r="CV197" i="20"/>
  <c r="BD197" i="20"/>
  <c r="BO197" i="20" s="1"/>
  <c r="BZ197" i="20" s="1"/>
  <c r="CV210" i="20"/>
  <c r="BD210" i="20"/>
  <c r="BO210" i="20" s="1"/>
  <c r="BZ210" i="20" s="1"/>
  <c r="BD251" i="20"/>
  <c r="BO251" i="20" s="1"/>
  <c r="BZ251" i="20" s="1"/>
  <c r="CV251" i="20"/>
  <c r="CV183" i="20"/>
  <c r="BD183" i="20"/>
  <c r="BO183" i="20" s="1"/>
  <c r="BZ183" i="20" s="1"/>
  <c r="BD79" i="20"/>
  <c r="BO79" i="20" s="1"/>
  <c r="BZ79" i="20" s="1"/>
  <c r="CV79" i="20"/>
  <c r="BD54" i="20"/>
  <c r="BO54" i="20" s="1"/>
  <c r="BZ54" i="20" s="1"/>
  <c r="CV54" i="20"/>
  <c r="BD71" i="20"/>
  <c r="BO71" i="20" s="1"/>
  <c r="BZ71" i="20" s="1"/>
  <c r="CV71" i="20"/>
  <c r="BD13" i="20"/>
  <c r="BO13" i="20" s="1"/>
  <c r="BZ13" i="20" s="1"/>
  <c r="CV13" i="20"/>
  <c r="CV113" i="20"/>
  <c r="BD113" i="20"/>
  <c r="BO113" i="20" s="1"/>
  <c r="BZ113" i="20" s="1"/>
  <c r="CV40" i="20"/>
  <c r="BD40" i="20"/>
  <c r="BO40" i="20" s="1"/>
  <c r="BZ40" i="20" s="1"/>
  <c r="CV231" i="20"/>
  <c r="BD231" i="20"/>
  <c r="BO231" i="20" s="1"/>
  <c r="BZ231" i="20" s="1"/>
  <c r="BD103" i="20"/>
  <c r="BO103" i="20" s="1"/>
  <c r="BZ103" i="20" s="1"/>
  <c r="CV103" i="20"/>
  <c r="CV174" i="20"/>
  <c r="BD174" i="20"/>
  <c r="BO174" i="20" s="1"/>
  <c r="BZ174" i="20" s="1"/>
  <c r="CV217" i="20"/>
  <c r="BD217" i="20"/>
  <c r="BO217" i="20" s="1"/>
  <c r="BZ217" i="20" s="1"/>
  <c r="BD155" i="20"/>
  <c r="BO155" i="20" s="1"/>
  <c r="BZ155" i="20" s="1"/>
  <c r="CV155" i="20"/>
  <c r="CV37" i="20"/>
  <c r="BD37" i="20"/>
  <c r="BO37" i="20" s="1"/>
  <c r="BZ37" i="20" s="1"/>
  <c r="BD74" i="20"/>
  <c r="BO74" i="20" s="1"/>
  <c r="BZ74" i="20" s="1"/>
  <c r="CV74" i="20"/>
  <c r="BD17" i="20"/>
  <c r="BO17" i="20" s="1"/>
  <c r="BZ17" i="20" s="1"/>
  <c r="CV17" i="20"/>
  <c r="BD157" i="20"/>
  <c r="BO157" i="20" s="1"/>
  <c r="BZ157" i="20" s="1"/>
  <c r="CV157" i="20"/>
  <c r="CV133" i="20"/>
  <c r="BD133" i="20"/>
  <c r="BO133" i="20" s="1"/>
  <c r="BZ133" i="20" s="1"/>
  <c r="CV100" i="20"/>
  <c r="BD100" i="20"/>
  <c r="BO100" i="20" s="1"/>
  <c r="BZ100" i="20" s="1"/>
  <c r="CV177" i="20"/>
  <c r="BD177" i="20"/>
  <c r="BO177" i="20" s="1"/>
  <c r="BZ177" i="20" s="1"/>
  <c r="BD147" i="20"/>
  <c r="BO147" i="20" s="1"/>
  <c r="BZ147" i="20" s="1"/>
  <c r="CV147" i="20"/>
  <c r="CV149" i="20"/>
  <c r="BD149" i="20"/>
  <c r="BO149" i="20" s="1"/>
  <c r="BZ149" i="20" s="1"/>
  <c r="BD93" i="20"/>
  <c r="BO93" i="20" s="1"/>
  <c r="BZ93" i="20" s="1"/>
  <c r="CV93" i="20"/>
  <c r="CV239" i="20"/>
  <c r="BD239" i="20"/>
  <c r="BO239" i="20" s="1"/>
  <c r="BZ239" i="20" s="1"/>
  <c r="BD179" i="20"/>
  <c r="BO179" i="20" s="1"/>
  <c r="BZ179" i="20" s="1"/>
  <c r="CV179" i="20"/>
  <c r="CV63" i="20"/>
  <c r="BD63" i="20"/>
  <c r="BO63" i="20" s="1"/>
  <c r="BZ63" i="20" s="1"/>
  <c r="CV237" i="20"/>
  <c r="BD237" i="20"/>
  <c r="BO237" i="20" s="1"/>
  <c r="BZ237" i="20" s="1"/>
  <c r="CV61" i="20"/>
  <c r="BD61" i="20"/>
  <c r="BO61" i="20" s="1"/>
  <c r="BZ61" i="20" s="1"/>
  <c r="CV84" i="20"/>
  <c r="BD84" i="20"/>
  <c r="BO84" i="20" s="1"/>
  <c r="BZ84" i="20" s="1"/>
  <c r="CV164" i="20"/>
  <c r="BD164" i="20"/>
  <c r="BO164" i="20" s="1"/>
  <c r="BZ164" i="20" s="1"/>
  <c r="CV212" i="20"/>
  <c r="BD212" i="20"/>
  <c r="BO212" i="20" s="1"/>
  <c r="BZ212" i="20" s="1"/>
  <c r="CV141" i="20"/>
  <c r="BD141" i="20"/>
  <c r="BO141" i="20" s="1"/>
  <c r="BZ141" i="20" s="1"/>
  <c r="CV134" i="20"/>
  <c r="BD134" i="20"/>
  <c r="BO134" i="20" s="1"/>
  <c r="BZ134" i="20" s="1"/>
  <c r="BD191" i="20"/>
  <c r="BO191" i="20" s="1"/>
  <c r="BZ191" i="20" s="1"/>
  <c r="CV191" i="20"/>
  <c r="CV156" i="20"/>
  <c r="BD156" i="20"/>
  <c r="BO156" i="20" s="1"/>
  <c r="BZ156" i="20" s="1"/>
  <c r="CV151" i="20"/>
  <c r="BD151" i="20"/>
  <c r="BO151" i="20" s="1"/>
  <c r="BZ151" i="20" s="1"/>
  <c r="CV43" i="20"/>
  <c r="BD43" i="20"/>
  <c r="BO43" i="20" s="1"/>
  <c r="BZ43" i="20" s="1"/>
  <c r="CV185" i="20"/>
  <c r="BD185" i="20"/>
  <c r="BO185" i="20" s="1"/>
  <c r="BZ185" i="20" s="1"/>
  <c r="CV215" i="20"/>
  <c r="BD215" i="20"/>
  <c r="BO215" i="20" s="1"/>
  <c r="BZ215" i="20" s="1"/>
  <c r="CV216" i="20"/>
  <c r="BD216" i="20"/>
  <c r="BO216" i="20" s="1"/>
  <c r="BZ216" i="20" s="1"/>
  <c r="CV34" i="20"/>
  <c r="BD34" i="20"/>
  <c r="BO34" i="20" s="1"/>
  <c r="BZ34" i="20" s="1"/>
  <c r="CV64" i="20"/>
  <c r="BD64" i="20"/>
  <c r="BO64" i="20" s="1"/>
  <c r="BZ64" i="20" s="1"/>
  <c r="BD56" i="20"/>
  <c r="BO56" i="20" s="1"/>
  <c r="BZ56" i="20" s="1"/>
  <c r="CV56" i="20"/>
  <c r="CV211" i="20"/>
  <c r="BD211" i="20"/>
  <c r="BO211" i="20" s="1"/>
  <c r="BZ211" i="20" s="1"/>
  <c r="BD187" i="20"/>
  <c r="BO187" i="20" s="1"/>
  <c r="BZ187" i="20" s="1"/>
  <c r="CV187" i="20"/>
  <c r="CV29" i="20"/>
  <c r="BD29" i="20"/>
  <c r="BO29" i="20" s="1"/>
  <c r="BZ29" i="20" s="1"/>
  <c r="BD75" i="20"/>
  <c r="BO75" i="20" s="1"/>
  <c r="BZ75" i="20" s="1"/>
  <c r="CV75" i="20"/>
  <c r="CV205" i="20"/>
  <c r="BD205" i="20"/>
  <c r="BO205" i="20" s="1"/>
  <c r="BZ205" i="20" s="1"/>
  <c r="BD132" i="20"/>
  <c r="BO132" i="20" s="1"/>
  <c r="BZ132" i="20" s="1"/>
  <c r="CV132" i="20"/>
  <c r="BD33" i="20"/>
  <c r="BO33" i="20" s="1"/>
  <c r="BZ33" i="20" s="1"/>
  <c r="CV33" i="20"/>
  <c r="CV161" i="20"/>
  <c r="BD161" i="20"/>
  <c r="BO161" i="20" s="1"/>
  <c r="BZ161" i="20" s="1"/>
  <c r="BD88" i="20"/>
  <c r="BO88" i="20" s="1"/>
  <c r="BZ88" i="20" s="1"/>
  <c r="CV88" i="20"/>
  <c r="CV44" i="20"/>
  <c r="BD44" i="20"/>
  <c r="BO44" i="20" s="1"/>
  <c r="BZ44" i="20" s="1"/>
  <c r="BD223" i="20"/>
  <c r="BO223" i="20" s="1"/>
  <c r="BZ223" i="20" s="1"/>
  <c r="CV223" i="20"/>
  <c r="CV213" i="20"/>
  <c r="BD213" i="20"/>
  <c r="BO213" i="20" s="1"/>
  <c r="BZ213" i="20" s="1"/>
  <c r="CV62" i="20"/>
  <c r="BD62" i="20"/>
  <c r="BO62" i="20" s="1"/>
  <c r="BZ62" i="20" s="1"/>
  <c r="CV81" i="20"/>
  <c r="BD81" i="20"/>
  <c r="BO81" i="20" s="1"/>
  <c r="BZ81" i="20" s="1"/>
  <c r="BD204" i="20"/>
  <c r="BO204" i="20" s="1"/>
  <c r="BZ204" i="20" s="1"/>
  <c r="CV204" i="20"/>
  <c r="BD152" i="20"/>
  <c r="BO152" i="20" s="1"/>
  <c r="BZ152" i="20" s="1"/>
  <c r="CV152" i="20"/>
  <c r="BD35" i="20"/>
  <c r="BO35" i="20" s="1"/>
  <c r="BZ35" i="20" s="1"/>
  <c r="CV35" i="20"/>
  <c r="BD229" i="20"/>
  <c r="BO229" i="20" s="1"/>
  <c r="BZ229" i="20" s="1"/>
  <c r="CV229" i="20"/>
  <c r="BD15" i="20"/>
  <c r="BO15" i="20" s="1"/>
  <c r="BZ15" i="20" s="1"/>
  <c r="CV15" i="20"/>
  <c r="BD55" i="20"/>
  <c r="BO55" i="20" s="1"/>
  <c r="BZ55" i="20" s="1"/>
  <c r="CV55" i="20"/>
  <c r="BD86" i="20"/>
  <c r="BO86" i="20" s="1"/>
  <c r="BZ86" i="20" s="1"/>
  <c r="CV86" i="20"/>
  <c r="BD230" i="20"/>
  <c r="BO230" i="20" s="1"/>
  <c r="BZ230" i="20" s="1"/>
  <c r="CV230" i="20"/>
  <c r="BD140" i="20"/>
  <c r="BO140" i="20" s="1"/>
  <c r="BZ140" i="20" s="1"/>
  <c r="CV140" i="20"/>
  <c r="BD114" i="20"/>
  <c r="BO114" i="20" s="1"/>
  <c r="BZ114" i="20" s="1"/>
  <c r="CV114" i="20"/>
  <c r="BD181" i="20"/>
  <c r="BO181" i="20" s="1"/>
  <c r="BZ181" i="20" s="1"/>
  <c r="CV181" i="20"/>
  <c r="CV235" i="20"/>
  <c r="BD235" i="20"/>
  <c r="BO235" i="20" s="1"/>
  <c r="BZ235" i="20" s="1"/>
  <c r="CV45" i="20"/>
  <c r="BD45" i="20"/>
  <c r="BO45" i="20" s="1"/>
  <c r="BZ45" i="20" s="1"/>
  <c r="CV136" i="20"/>
  <c r="BD136" i="20"/>
  <c r="BO136" i="20" s="1"/>
  <c r="BZ136" i="20" s="1"/>
  <c r="BD143" i="20"/>
  <c r="BO143" i="20" s="1"/>
  <c r="BZ143" i="20" s="1"/>
  <c r="CV143" i="20"/>
  <c r="CV186" i="20"/>
  <c r="BD186" i="20"/>
  <c r="BO186" i="20" s="1"/>
  <c r="BZ186" i="20" s="1"/>
  <c r="CV31" i="20"/>
  <c r="BD31" i="20"/>
  <c r="BO31" i="20" s="1"/>
  <c r="BZ31" i="20" s="1"/>
  <c r="CV105" i="20"/>
  <c r="BD105" i="20"/>
  <c r="BO105" i="20" s="1"/>
  <c r="BZ105" i="20" s="1"/>
  <c r="CV127" i="20"/>
  <c r="BD127" i="20"/>
  <c r="BO127" i="20" s="1"/>
  <c r="BZ127" i="20" s="1"/>
  <c r="CV130" i="20"/>
  <c r="BD130" i="20"/>
  <c r="BO130" i="20" s="1"/>
  <c r="BZ130" i="20" s="1"/>
  <c r="BD158" i="20"/>
  <c r="BO158" i="20" s="1"/>
  <c r="BZ158" i="20" s="1"/>
  <c r="CV158" i="20"/>
  <c r="CV180" i="20"/>
  <c r="BD180" i="20"/>
  <c r="BO180" i="20" s="1"/>
  <c r="BZ180" i="20" s="1"/>
  <c r="CV70" i="20"/>
  <c r="BD70" i="20"/>
  <c r="BO70" i="20" s="1"/>
  <c r="BZ70" i="20" s="1"/>
  <c r="CV208" i="20"/>
  <c r="BD208" i="20"/>
  <c r="BO208" i="20" s="1"/>
  <c r="BZ208" i="20" s="1"/>
  <c r="BD94" i="20"/>
  <c r="BO94" i="20" s="1"/>
  <c r="BZ94" i="20" s="1"/>
  <c r="CV94" i="20"/>
  <c r="BD19" i="20"/>
  <c r="BO19" i="20" s="1"/>
  <c r="BZ19" i="20" s="1"/>
  <c r="CV19" i="20"/>
  <c r="BD50" i="20"/>
  <c r="BO50" i="20" s="1"/>
  <c r="BZ50" i="20" s="1"/>
  <c r="CV50" i="20"/>
  <c r="CV89" i="20"/>
  <c r="BD89" i="20"/>
  <c r="BO89" i="20" s="1"/>
  <c r="BZ89" i="20" s="1"/>
  <c r="BD28" i="20"/>
  <c r="BO28" i="20" s="1"/>
  <c r="BZ28" i="20" s="1"/>
  <c r="CV28" i="20"/>
  <c r="BD110" i="20"/>
  <c r="BO110" i="20" s="1"/>
  <c r="BZ110" i="20" s="1"/>
  <c r="CV110" i="20"/>
  <c r="CV18" i="20"/>
  <c r="BD18" i="20"/>
  <c r="BO18" i="20" s="1"/>
  <c r="BZ18" i="20" s="1"/>
  <c r="CV236" i="20"/>
  <c r="BD236" i="20"/>
  <c r="BO236" i="20" s="1"/>
  <c r="BZ236" i="20" s="1"/>
  <c r="BD82" i="20"/>
  <c r="BO82" i="20" s="1"/>
  <c r="BZ82" i="20" s="1"/>
  <c r="CV82" i="20"/>
  <c r="BD16" i="20"/>
  <c r="BO16" i="20" s="1"/>
  <c r="BZ16" i="20" s="1"/>
  <c r="CV16" i="20"/>
  <c r="BD121" i="20"/>
  <c r="BO121" i="20" s="1"/>
  <c r="BZ121" i="20" s="1"/>
  <c r="CV121" i="20"/>
  <c r="CV69" i="20"/>
  <c r="BD69" i="20"/>
  <c r="BO69" i="20" s="1"/>
  <c r="BZ69" i="20" s="1"/>
  <c r="BD200" i="20"/>
  <c r="BO200" i="20" s="1"/>
  <c r="BZ200" i="20" s="1"/>
  <c r="CV200" i="20"/>
  <c r="CV108" i="20"/>
  <c r="BD108" i="20"/>
  <c r="BO108" i="20" s="1"/>
  <c r="BZ108" i="20" s="1"/>
  <c r="CV176" i="20"/>
  <c r="BD176" i="20"/>
  <c r="BO176" i="20" s="1"/>
  <c r="BZ176" i="20" s="1"/>
  <c r="CV169" i="20"/>
  <c r="BD169" i="20"/>
  <c r="BO169" i="20" s="1"/>
  <c r="BZ169" i="20" s="1"/>
  <c r="BD247" i="20"/>
  <c r="BO247" i="20" s="1"/>
  <c r="BZ247" i="20" s="1"/>
  <c r="CV247" i="20"/>
  <c r="CV20" i="20"/>
  <c r="BD20" i="20"/>
  <c r="BO20" i="20" s="1"/>
  <c r="BZ20" i="20" s="1"/>
  <c r="CV85" i="20"/>
  <c r="BD85" i="20"/>
  <c r="BO85" i="20" s="1"/>
  <c r="BZ85" i="20" s="1"/>
  <c r="CV150" i="20"/>
  <c r="BD150" i="20"/>
  <c r="BO150" i="20" s="1"/>
  <c r="BZ150" i="20" s="1"/>
  <c r="BD206" i="20"/>
  <c r="BO206" i="20" s="1"/>
  <c r="BZ206" i="20" s="1"/>
  <c r="CV206" i="20"/>
  <c r="BD30" i="20"/>
  <c r="BO30" i="20" s="1"/>
  <c r="BZ30" i="20" s="1"/>
  <c r="CV30" i="20"/>
  <c r="CV135" i="20"/>
  <c r="BD135" i="20"/>
  <c r="BO135" i="20" s="1"/>
  <c r="BZ135" i="20" s="1"/>
  <c r="CV48" i="20"/>
  <c r="BD48" i="20"/>
  <c r="BO48" i="20" s="1"/>
  <c r="BZ48" i="20" s="1"/>
  <c r="CV224" i="20"/>
  <c r="BD224" i="20"/>
  <c r="BO224" i="20" s="1"/>
  <c r="BZ224" i="20" s="1"/>
  <c r="CV196" i="20"/>
  <c r="BD196" i="20"/>
  <c r="BO196" i="20" s="1"/>
  <c r="BZ196" i="20" s="1"/>
  <c r="BD233" i="20"/>
  <c r="BO233" i="20" s="1"/>
  <c r="BZ233" i="20" s="1"/>
  <c r="CV233" i="20"/>
  <c r="BD126" i="20"/>
  <c r="BO126" i="20" s="1"/>
  <c r="BZ126" i="20" s="1"/>
  <c r="CV126" i="20"/>
  <c r="CV163" i="20"/>
  <c r="BD163" i="20"/>
  <c r="BO163" i="20" s="1"/>
  <c r="BZ163" i="20" s="1"/>
  <c r="BD119" i="20"/>
  <c r="BO119" i="20" s="1"/>
  <c r="BZ119" i="20" s="1"/>
  <c r="CV119" i="20"/>
  <c r="CV102" i="20"/>
  <c r="BD102" i="20"/>
  <c r="BO102" i="20" s="1"/>
  <c r="BZ102" i="20" s="1"/>
  <c r="CV77" i="20"/>
  <c r="BD77" i="20"/>
  <c r="BO77" i="20" s="1"/>
  <c r="BZ77" i="20" s="1"/>
  <c r="BD194" i="20"/>
  <c r="BO194" i="20" s="1"/>
  <c r="BZ194" i="20" s="1"/>
  <c r="CV194" i="20"/>
  <c r="BD175" i="20"/>
  <c r="BO175" i="20" s="1"/>
  <c r="BZ175" i="20" s="1"/>
  <c r="CV175" i="20"/>
  <c r="AA93" i="4" l="1"/>
  <c r="AA19" i="4"/>
  <c r="AA72" i="4"/>
  <c r="AA18" i="4"/>
  <c r="AA77" i="4"/>
  <c r="AA98" i="4" l="1"/>
  <c r="AA21" i="4"/>
  <c r="AA20" i="4"/>
  <c r="AA16" i="4" s="1"/>
  <c r="AA78" i="4"/>
  <c r="AA17" i="4" l="1"/>
  <c r="AA22" i="4"/>
  <c r="AA26" i="4" l="1"/>
  <c r="AA28" i="4"/>
  <c r="AA27" i="4" l="1"/>
  <c r="AA10" i="8"/>
  <c r="AA14" i="8" l="1"/>
  <c r="AA16" i="8" s="1"/>
  <c r="AA11" i="8"/>
  <c r="AA20" i="8" l="1"/>
  <c r="AA17" i="8"/>
  <c r="AA23" i="8" l="1"/>
  <c r="AA21" i="8"/>
  <c r="AA24" i="8"/>
  <c r="AA26" i="8" s="1"/>
  <c r="AA29" i="8" s="1"/>
  <c r="AA31" i="8" s="1"/>
  <c r="AA51" i="8" l="1"/>
  <c r="AA32" i="8"/>
  <c r="AA38" i="8"/>
  <c r="AA41" i="8" s="1"/>
  <c r="AA43" i="8" s="1"/>
  <c r="AA53" i="8" l="1"/>
  <c r="AA52" i="8"/>
  <c r="AA62" i="8" s="1"/>
  <c r="AA50" i="8"/>
  <c r="AA65" i="8" l="1"/>
  <c r="AA44" i="8"/>
  <c r="AA54" i="8"/>
  <c r="CK112" i="20"/>
  <c r="AH112" i="20" s="1"/>
  <c r="L112" i="20" s="1"/>
  <c r="CK82" i="20"/>
  <c r="AH82" i="20" s="1"/>
  <c r="L82" i="20" s="1"/>
  <c r="CK15" i="20"/>
  <c r="AH15" i="20" s="1"/>
  <c r="L15" i="20" s="1"/>
  <c r="CK86" i="20"/>
  <c r="AH86" i="20" s="1"/>
  <c r="L86" i="20" s="1"/>
  <c r="CK217" i="20"/>
  <c r="AH217" i="20" s="1"/>
  <c r="L217" i="20" s="1"/>
  <c r="CK19" i="20"/>
  <c r="AH19" i="20" s="1"/>
  <c r="L19" i="20" s="1"/>
  <c r="CK225" i="20"/>
  <c r="AH225" i="20" s="1"/>
  <c r="L225" i="20" s="1"/>
  <c r="CK198" i="20"/>
  <c r="AH198" i="20" s="1"/>
  <c r="L198" i="20" s="1"/>
  <c r="CK16" i="20"/>
  <c r="AH16" i="20" s="1"/>
  <c r="L16" i="20" s="1"/>
  <c r="CK237" i="20"/>
  <c r="AH237" i="20" s="1"/>
  <c r="L237" i="20" s="1"/>
  <c r="CK166" i="20"/>
  <c r="AH166" i="20" s="1"/>
  <c r="L166" i="20" s="1"/>
  <c r="CK221" i="20"/>
  <c r="AH221" i="20" s="1"/>
  <c r="L221" i="20" s="1"/>
  <c r="CK102" i="20"/>
  <c r="AH102" i="20" s="1"/>
  <c r="L102" i="20" s="1"/>
  <c r="CK238" i="20"/>
  <c r="AH238" i="20" s="1"/>
  <c r="L238" i="20" s="1"/>
  <c r="CK177" i="20"/>
  <c r="AH177" i="20" s="1"/>
  <c r="L177" i="20" s="1"/>
  <c r="CK88" i="20"/>
  <c r="AH88" i="20" s="1"/>
  <c r="L88" i="20" s="1"/>
  <c r="CK159" i="20"/>
  <c r="AH159" i="20" s="1"/>
  <c r="L159" i="20" s="1"/>
  <c r="CK172" i="20"/>
  <c r="AH172" i="20" s="1"/>
  <c r="L172" i="20" s="1"/>
  <c r="CK134" i="20"/>
  <c r="AH134" i="20" s="1"/>
  <c r="L134" i="20" s="1"/>
  <c r="CK71" i="20"/>
  <c r="AH71" i="20" s="1"/>
  <c r="L71" i="20" s="1"/>
  <c r="CK167" i="20"/>
  <c r="AH167" i="20" s="1"/>
  <c r="L167" i="20" s="1"/>
  <c r="CK97" i="20"/>
  <c r="AH97" i="20" s="1"/>
  <c r="L97" i="20" s="1"/>
  <c r="CK161" i="20"/>
  <c r="AH161" i="20" s="1"/>
  <c r="L161" i="20" s="1"/>
  <c r="CK91" i="20"/>
  <c r="AH91" i="20" s="1"/>
  <c r="L91" i="20" s="1"/>
  <c r="CK53" i="20"/>
  <c r="AH53" i="20" s="1"/>
  <c r="L53" i="20" s="1"/>
  <c r="CK114" i="20"/>
  <c r="AH114" i="20" s="1"/>
  <c r="L114" i="20" s="1"/>
  <c r="CK101" i="20"/>
  <c r="AH101" i="20" s="1"/>
  <c r="L101" i="20" s="1"/>
  <c r="CK234" i="20"/>
  <c r="AH234" i="20" s="1"/>
  <c r="L234" i="20" s="1"/>
  <c r="CK34" i="20"/>
  <c r="AH34" i="20" s="1"/>
  <c r="L34" i="20" s="1"/>
  <c r="CK233" i="20"/>
  <c r="AH233" i="20" s="1"/>
  <c r="L233" i="20" s="1"/>
  <c r="CK40" i="20"/>
  <c r="AH40" i="20" s="1"/>
  <c r="L40" i="20" s="1"/>
  <c r="CK51" i="20"/>
  <c r="AH51" i="20" s="1"/>
  <c r="L51" i="20" s="1"/>
  <c r="CK47" i="20"/>
  <c r="AH47" i="20" s="1"/>
  <c r="L47" i="20" s="1"/>
  <c r="CK128" i="20"/>
  <c r="AH128" i="20" s="1"/>
  <c r="L128" i="20" s="1"/>
  <c r="CK122" i="20"/>
  <c r="AH122" i="20" s="1"/>
  <c r="L122" i="20" s="1"/>
  <c r="CK154" i="20"/>
  <c r="AH154" i="20" s="1"/>
  <c r="L154" i="20" s="1"/>
  <c r="CK28" i="20"/>
  <c r="AH28" i="20" s="1"/>
  <c r="L28" i="20" s="1"/>
  <c r="CK150" i="20"/>
  <c r="AH150" i="20" s="1"/>
  <c r="L150" i="20" s="1"/>
  <c r="CK68" i="20"/>
  <c r="AH68" i="20" s="1"/>
  <c r="L68" i="20" s="1"/>
  <c r="CK67" i="20"/>
  <c r="AH67" i="20" s="1"/>
  <c r="L67" i="20" s="1"/>
  <c r="CK156" i="20"/>
  <c r="AH156" i="20" s="1"/>
  <c r="L156" i="20" s="1"/>
  <c r="CK41" i="20"/>
  <c r="AH41" i="20" s="1"/>
  <c r="L41" i="20" s="1"/>
  <c r="CK66" i="20"/>
  <c r="AH66" i="20" s="1"/>
  <c r="L66" i="20" s="1"/>
  <c r="CK18" i="20"/>
  <c r="AH18" i="20" s="1"/>
  <c r="L18" i="20" s="1"/>
  <c r="CK175" i="20"/>
  <c r="AH175" i="20" s="1"/>
  <c r="L175" i="20" s="1"/>
  <c r="CK219" i="20"/>
  <c r="AH219" i="20" s="1"/>
  <c r="L219" i="20" s="1"/>
  <c r="CK56" i="20"/>
  <c r="AH56" i="20" s="1"/>
  <c r="L56" i="20" s="1"/>
  <c r="CK186" i="20"/>
  <c r="AH186" i="20" s="1"/>
  <c r="L186" i="20" s="1"/>
  <c r="CK247" i="20"/>
  <c r="AH247" i="20" s="1"/>
  <c r="L247" i="20" s="1"/>
  <c r="CK170" i="20"/>
  <c r="AH170" i="20" s="1"/>
  <c r="L170" i="20" s="1"/>
  <c r="CK81" i="20"/>
  <c r="AH81" i="20" s="1"/>
  <c r="L81" i="20" s="1"/>
  <c r="CK73" i="20"/>
  <c r="AH73" i="20" s="1"/>
  <c r="L73" i="20" s="1"/>
  <c r="CK190" i="20"/>
  <c r="AH190" i="20" s="1"/>
  <c r="L190" i="20" s="1"/>
  <c r="CK23" i="20"/>
  <c r="AH23" i="20" s="1"/>
  <c r="L23" i="20" s="1"/>
  <c r="CK180" i="20"/>
  <c r="AH180" i="20" s="1"/>
  <c r="L180" i="20" s="1"/>
  <c r="CK95" i="20"/>
  <c r="AH95" i="20" s="1"/>
  <c r="L95" i="20" s="1"/>
  <c r="CK85" i="20"/>
  <c r="AH85" i="20" s="1"/>
  <c r="L85" i="20" s="1"/>
  <c r="CK223" i="20"/>
  <c r="AH223" i="20" s="1"/>
  <c r="L223" i="20" s="1"/>
  <c r="CK202" i="20"/>
  <c r="AH202" i="20" s="1"/>
  <c r="L202" i="20" s="1"/>
  <c r="CK115" i="20"/>
  <c r="AH115" i="20" s="1"/>
  <c r="L115" i="20" s="1"/>
  <c r="CK206" i="20"/>
  <c r="AH206" i="20" s="1"/>
  <c r="L206" i="20" s="1"/>
  <c r="CK136" i="20"/>
  <c r="AH136" i="20" s="1"/>
  <c r="L136" i="20" s="1"/>
  <c r="CK239" i="20"/>
  <c r="AH239" i="20" s="1"/>
  <c r="L239" i="20" s="1"/>
  <c r="CK111" i="20"/>
  <c r="AH111" i="20" s="1"/>
  <c r="L111" i="20" s="1"/>
  <c r="CK104" i="20"/>
  <c r="AH104" i="20" s="1"/>
  <c r="L104" i="20" s="1"/>
  <c r="CK124" i="20"/>
  <c r="AH124" i="20" s="1"/>
  <c r="L124" i="20" s="1"/>
  <c r="CK194" i="20"/>
  <c r="AH194" i="20" s="1"/>
  <c r="L194" i="20" s="1"/>
  <c r="CK184" i="20"/>
  <c r="AH184" i="20" s="1"/>
  <c r="L184" i="20" s="1"/>
  <c r="CK185" i="20"/>
  <c r="AH185" i="20" s="1"/>
  <c r="L185" i="20" s="1"/>
  <c r="CK52" i="20"/>
  <c r="AH52" i="20" s="1"/>
  <c r="L52" i="20" s="1"/>
  <c r="CK165" i="20"/>
  <c r="AH165" i="20" s="1"/>
  <c r="L165" i="20" s="1"/>
  <c r="CK39" i="20"/>
  <c r="AH39" i="20" s="1"/>
  <c r="L39" i="20" s="1"/>
  <c r="CK149" i="20"/>
  <c r="AH149" i="20" s="1"/>
  <c r="L149" i="20" s="1"/>
  <c r="CK33" i="20"/>
  <c r="AH33" i="20" s="1"/>
  <c r="L33" i="20" s="1"/>
  <c r="CK29" i="20"/>
  <c r="AH29" i="20" s="1"/>
  <c r="L29" i="20" s="1"/>
  <c r="CK129" i="20"/>
  <c r="AH129" i="20" s="1"/>
  <c r="L129" i="20" s="1"/>
  <c r="CK162" i="20"/>
  <c r="AH162" i="20" s="1"/>
  <c r="L162" i="20" s="1"/>
  <c r="CK141" i="20"/>
  <c r="AH141" i="20" s="1"/>
  <c r="L141" i="20" s="1"/>
  <c r="CK65" i="20"/>
  <c r="AH65" i="20" s="1"/>
  <c r="L65" i="20" s="1"/>
  <c r="CK96" i="20"/>
  <c r="AH96" i="20" s="1"/>
  <c r="L96" i="20" s="1"/>
  <c r="CK13" i="20"/>
  <c r="AH13" i="20" s="1"/>
  <c r="L13" i="20" s="1"/>
  <c r="CK163" i="20"/>
  <c r="AH163" i="20" s="1"/>
  <c r="L163" i="20" s="1"/>
  <c r="CK160" i="20"/>
  <c r="AH160" i="20" s="1"/>
  <c r="L160" i="20" s="1"/>
  <c r="CK74" i="20"/>
  <c r="AH74" i="20" s="1"/>
  <c r="L74" i="20" s="1"/>
  <c r="CK130" i="20"/>
  <c r="AH130" i="20" s="1"/>
  <c r="L130" i="20" s="1"/>
  <c r="CK109" i="20"/>
  <c r="AH109" i="20" s="1"/>
  <c r="L109" i="20" s="1"/>
  <c r="CK30" i="20"/>
  <c r="AH30" i="20" s="1"/>
  <c r="L30" i="20" s="1"/>
  <c r="CK116" i="20"/>
  <c r="AH116" i="20" s="1"/>
  <c r="L116" i="20" s="1"/>
  <c r="CK36" i="20"/>
  <c r="AH36" i="20" s="1"/>
  <c r="L36" i="20" s="1"/>
  <c r="CK79" i="20"/>
  <c r="AH79" i="20" s="1"/>
  <c r="L79" i="20" s="1"/>
  <c r="CK246" i="20"/>
  <c r="AH246" i="20" s="1"/>
  <c r="L246" i="20" s="1"/>
  <c r="CK203" i="20"/>
  <c r="AH203" i="20" s="1"/>
  <c r="L203" i="20" s="1"/>
  <c r="CK251" i="20"/>
  <c r="AH251" i="20" s="1"/>
  <c r="L251" i="20" s="1"/>
  <c r="CK26" i="20"/>
  <c r="AH26" i="20" s="1"/>
  <c r="L26" i="20" s="1"/>
  <c r="CK22" i="20"/>
  <c r="AH22" i="20" s="1"/>
  <c r="L22" i="20" s="1"/>
  <c r="CK59" i="20"/>
  <c r="AH59" i="20" s="1"/>
  <c r="L59" i="20" s="1"/>
  <c r="CK216" i="20"/>
  <c r="AH216" i="20" s="1"/>
  <c r="L216" i="20" s="1"/>
  <c r="CK83" i="20"/>
  <c r="AH83" i="20" s="1"/>
  <c r="L83" i="20" s="1"/>
  <c r="CK37" i="20"/>
  <c r="AH37" i="20" s="1"/>
  <c r="L37" i="20" s="1"/>
  <c r="CK14" i="20"/>
  <c r="AH14" i="20" s="1"/>
  <c r="L14" i="20" s="1"/>
  <c r="CK105" i="20"/>
  <c r="AH105" i="20" s="1"/>
  <c r="L105" i="20" s="1"/>
  <c r="CK182" i="20"/>
  <c r="AH182" i="20" s="1"/>
  <c r="L182" i="20" s="1"/>
  <c r="CK121" i="20"/>
  <c r="AH121" i="20" s="1"/>
  <c r="L121" i="20" s="1"/>
  <c r="CK240" i="20"/>
  <c r="AH240" i="20" s="1"/>
  <c r="L240" i="20" s="1"/>
  <c r="CK213" i="20"/>
  <c r="AH213" i="20" s="1"/>
  <c r="L213" i="20" s="1"/>
  <c r="CK153" i="20"/>
  <c r="AH153" i="20" s="1"/>
  <c r="L153" i="20" s="1"/>
  <c r="CK199" i="20"/>
  <c r="AH199" i="20" s="1"/>
  <c r="L199" i="20" s="1"/>
  <c r="CK54" i="20"/>
  <c r="AH54" i="20" s="1"/>
  <c r="L54" i="20" s="1"/>
  <c r="CK50" i="20"/>
  <c r="AH50" i="20" s="1"/>
  <c r="L50" i="20" s="1"/>
  <c r="CK171" i="20"/>
  <c r="AH171" i="20" s="1"/>
  <c r="L171" i="20" s="1"/>
  <c r="CK183" i="20"/>
  <c r="AH183" i="20" s="1"/>
  <c r="L183" i="20" s="1"/>
  <c r="CK152" i="20"/>
  <c r="AH152" i="20" s="1"/>
  <c r="L152" i="20" s="1"/>
  <c r="CK125" i="20"/>
  <c r="AH125" i="20" s="1"/>
  <c r="L125" i="20" s="1"/>
  <c r="CK48" i="20"/>
  <c r="AH48" i="20" s="1"/>
  <c r="L48" i="20" s="1"/>
  <c r="CK209" i="20"/>
  <c r="AH209" i="20" s="1"/>
  <c r="L209" i="20" s="1"/>
  <c r="CK181" i="20"/>
  <c r="AH181" i="20" s="1"/>
  <c r="L181" i="20" s="1"/>
  <c r="CK211" i="20"/>
  <c r="AH211" i="20" s="1"/>
  <c r="L211" i="20" s="1"/>
  <c r="CK187" i="20"/>
  <c r="AH187" i="20" s="1"/>
  <c r="L187" i="20" s="1"/>
  <c r="CK119" i="20"/>
  <c r="AH119" i="20" s="1"/>
  <c r="L119" i="20" s="1"/>
  <c r="CK72" i="20"/>
  <c r="AH72" i="20" s="1"/>
  <c r="L72" i="20" s="1"/>
  <c r="CK208" i="20"/>
  <c r="AH208" i="20" s="1"/>
  <c r="L208" i="20" s="1"/>
  <c r="CK205" i="20"/>
  <c r="AH205" i="20" s="1"/>
  <c r="L205" i="20" s="1"/>
  <c r="CK173" i="20"/>
  <c r="AH173" i="20" s="1"/>
  <c r="L173" i="20" s="1"/>
  <c r="CK46" i="20"/>
  <c r="AH46" i="20" s="1"/>
  <c r="L46" i="20" s="1"/>
  <c r="CK84" i="20"/>
  <c r="AH84" i="20" s="1"/>
  <c r="L84" i="20" s="1"/>
  <c r="AA58" i="8"/>
  <c r="CK250" i="20"/>
  <c r="AH250" i="20" s="1"/>
  <c r="L250" i="20" s="1"/>
  <c r="CK98" i="20"/>
  <c r="AH98" i="20" s="1"/>
  <c r="L98" i="20" s="1"/>
  <c r="CK227" i="20"/>
  <c r="AH227" i="20" s="1"/>
  <c r="L227" i="20" s="1"/>
  <c r="CK236" i="20"/>
  <c r="AH236" i="20" s="1"/>
  <c r="L236" i="20" s="1"/>
  <c r="CK164" i="20"/>
  <c r="AH164" i="20" s="1"/>
  <c r="L164" i="20" s="1"/>
  <c r="CK212" i="20"/>
  <c r="AH212" i="20" s="1"/>
  <c r="L212" i="20" s="1"/>
  <c r="CK94" i="20"/>
  <c r="AH94" i="20" s="1"/>
  <c r="L94" i="20" s="1"/>
  <c r="CK123" i="20"/>
  <c r="AH123" i="20" s="1"/>
  <c r="L123" i="20" s="1"/>
  <c r="CK108" i="20"/>
  <c r="AH108" i="20" s="1"/>
  <c r="L108" i="20" s="1"/>
  <c r="CK215" i="20"/>
  <c r="AH215" i="20" s="1"/>
  <c r="L215" i="20" s="1"/>
  <c r="CK110" i="20"/>
  <c r="AH110" i="20" s="1"/>
  <c r="L110" i="20" s="1"/>
  <c r="CK244" i="20"/>
  <c r="AH244" i="20" s="1"/>
  <c r="L244" i="20" s="1"/>
  <c r="CK137" i="20"/>
  <c r="AH137" i="20" s="1"/>
  <c r="L137" i="20" s="1"/>
  <c r="CK61" i="20"/>
  <c r="AH61" i="20" s="1"/>
  <c r="L61" i="20" s="1"/>
  <c r="CK24" i="20"/>
  <c r="AH24" i="20" s="1"/>
  <c r="L24" i="20" s="1"/>
  <c r="CK218" i="20"/>
  <c r="AH218" i="20" s="1"/>
  <c r="L218" i="20" s="1"/>
  <c r="CK179" i="20"/>
  <c r="AH179" i="20" s="1"/>
  <c r="L179" i="20" s="1"/>
  <c r="CK235" i="20"/>
  <c r="AH235" i="20" s="1"/>
  <c r="L235" i="20" s="1"/>
  <c r="CK193" i="20"/>
  <c r="AH193" i="20" s="1"/>
  <c r="L193" i="20" s="1"/>
  <c r="CK222" i="20"/>
  <c r="AH222" i="20" s="1"/>
  <c r="L222" i="20" s="1"/>
  <c r="CK117" i="20"/>
  <c r="AH117" i="20" s="1"/>
  <c r="L117" i="20" s="1"/>
  <c r="CK90" i="20"/>
  <c r="AH90" i="20" s="1"/>
  <c r="L90" i="20" s="1"/>
  <c r="CK55" i="20"/>
  <c r="AH55" i="20" s="1"/>
  <c r="L55" i="20" s="1"/>
  <c r="CK226" i="20"/>
  <c r="AH226" i="20" s="1"/>
  <c r="L226" i="20" s="1"/>
  <c r="CK242" i="20"/>
  <c r="AH242" i="20" s="1"/>
  <c r="L242" i="20" s="1"/>
  <c r="CK243" i="20"/>
  <c r="AH243" i="20" s="1"/>
  <c r="L243" i="20" s="1"/>
  <c r="CK45" i="20"/>
  <c r="AH45" i="20" s="1"/>
  <c r="L45" i="20" s="1"/>
  <c r="CK151" i="20"/>
  <c r="AH151" i="20" s="1"/>
  <c r="L151" i="20" s="1"/>
  <c r="CK17" i="20"/>
  <c r="AH17" i="20" s="1"/>
  <c r="L17" i="20" s="1"/>
  <c r="CK241" i="20"/>
  <c r="AH241" i="20" s="1"/>
  <c r="L241" i="20" s="1"/>
  <c r="CK60" i="20"/>
  <c r="AH60" i="20" s="1"/>
  <c r="L60" i="20" s="1"/>
  <c r="CK76" i="20"/>
  <c r="AH76" i="20" s="1"/>
  <c r="L76" i="20" s="1"/>
  <c r="CK245" i="20"/>
  <c r="AH245" i="20" s="1"/>
  <c r="L245" i="20" s="1"/>
  <c r="CK144" i="20"/>
  <c r="AH144" i="20" s="1"/>
  <c r="L144" i="20" s="1"/>
  <c r="CK21" i="20"/>
  <c r="AH21" i="20" s="1"/>
  <c r="L21" i="20" s="1"/>
  <c r="CK80" i="20"/>
  <c r="AH80" i="20" s="1"/>
  <c r="L80" i="20" s="1"/>
  <c r="CK87" i="20"/>
  <c r="AH87" i="20" s="1"/>
  <c r="L87" i="20" s="1"/>
  <c r="CK20" i="20"/>
  <c r="AH20" i="20" s="1"/>
  <c r="L20" i="20" s="1"/>
  <c r="CK229" i="20"/>
  <c r="AH229" i="20" s="1"/>
  <c r="L229" i="20" s="1"/>
  <c r="CK192" i="20"/>
  <c r="AH192" i="20" s="1"/>
  <c r="L192" i="20" s="1"/>
  <c r="CK138" i="20"/>
  <c r="AH138" i="20" s="1"/>
  <c r="L138" i="20" s="1"/>
  <c r="CK189" i="20"/>
  <c r="AH189" i="20" s="1"/>
  <c r="L189" i="20" s="1"/>
  <c r="CK118" i="20"/>
  <c r="AH118" i="20" s="1"/>
  <c r="L118" i="20" s="1"/>
  <c r="CK89" i="20"/>
  <c r="AH89" i="20" s="1"/>
  <c r="L89" i="20" s="1"/>
  <c r="CK70" i="20"/>
  <c r="AH70" i="20" s="1"/>
  <c r="L70" i="20" s="1"/>
  <c r="CK148" i="20"/>
  <c r="AH148" i="20" s="1"/>
  <c r="L148" i="20" s="1"/>
  <c r="CK224" i="20"/>
  <c r="AH224" i="20" s="1"/>
  <c r="L224" i="20" s="1"/>
  <c r="CK78" i="20"/>
  <c r="AH78" i="20" s="1"/>
  <c r="L78" i="20" s="1"/>
  <c r="CK35" i="20"/>
  <c r="AH35" i="20" s="1"/>
  <c r="L35" i="20" s="1"/>
  <c r="CK210" i="20"/>
  <c r="AH210" i="20" s="1"/>
  <c r="L210" i="20" s="1"/>
  <c r="CK176" i="20"/>
  <c r="AH176" i="20" s="1"/>
  <c r="L176" i="20" s="1"/>
  <c r="CK178" i="20"/>
  <c r="AH178" i="20" s="1"/>
  <c r="L178" i="20" s="1"/>
  <c r="CK43" i="20"/>
  <c r="AH43" i="20" s="1"/>
  <c r="L43" i="20" s="1"/>
  <c r="CK188" i="20"/>
  <c r="AH188" i="20" s="1"/>
  <c r="L188" i="20" s="1"/>
  <c r="CK113" i="20"/>
  <c r="AH113" i="20" s="1"/>
  <c r="L113" i="20" s="1"/>
  <c r="CK25" i="20"/>
  <c r="AH25" i="20" s="1"/>
  <c r="L25" i="20" s="1"/>
  <c r="CK204" i="20"/>
  <c r="AH204" i="20" s="1"/>
  <c r="L204" i="20" s="1"/>
  <c r="CK63" i="20"/>
  <c r="AH63" i="20" s="1"/>
  <c r="L63" i="20" s="1"/>
  <c r="CK49" i="20"/>
  <c r="AH49" i="20" s="1"/>
  <c r="L49" i="20" s="1"/>
  <c r="CK57" i="20"/>
  <c r="AH57" i="20" s="1"/>
  <c r="L57" i="20" s="1"/>
  <c r="CK38" i="20"/>
  <c r="AH38" i="20" s="1"/>
  <c r="L38" i="20" s="1"/>
  <c r="CK93" i="20"/>
  <c r="AH93" i="20" s="1"/>
  <c r="L93" i="20" s="1"/>
  <c r="CK147" i="20"/>
  <c r="AH147" i="20" s="1"/>
  <c r="L147" i="20" s="1"/>
  <c r="CK146" i="20"/>
  <c r="AH146" i="20" s="1"/>
  <c r="L146" i="20" s="1"/>
  <c r="CK168" i="20"/>
  <c r="AH168" i="20" s="1"/>
  <c r="L168" i="20" s="1"/>
  <c r="CK64" i="20"/>
  <c r="AH64" i="20" s="1"/>
  <c r="L64" i="20" s="1"/>
  <c r="CK197" i="20"/>
  <c r="AH197" i="20" s="1"/>
  <c r="L197" i="20" s="1"/>
  <c r="CK207" i="20"/>
  <c r="AH207" i="20" s="1"/>
  <c r="L207" i="20" s="1"/>
  <c r="CK142" i="20"/>
  <c r="AH142" i="20" s="1"/>
  <c r="L142" i="20" s="1"/>
  <c r="CK77" i="20"/>
  <c r="AH77" i="20" s="1"/>
  <c r="L77" i="20" s="1"/>
  <c r="CK62" i="20"/>
  <c r="AH62" i="20" s="1"/>
  <c r="L62" i="20" s="1"/>
  <c r="CK220" i="20"/>
  <c r="AH220" i="20" s="1"/>
  <c r="L220" i="20" s="1"/>
  <c r="CK103" i="20"/>
  <c r="AH103" i="20" s="1"/>
  <c r="L103" i="20" s="1"/>
  <c r="CK196" i="20"/>
  <c r="AH196" i="20" s="1"/>
  <c r="L196" i="20" s="1"/>
  <c r="CK232" i="20"/>
  <c r="AH232" i="20" s="1"/>
  <c r="L232" i="20" s="1"/>
  <c r="CK127" i="20"/>
  <c r="AH127" i="20" s="1"/>
  <c r="L127" i="20" s="1"/>
  <c r="CK174" i="20"/>
  <c r="AH174" i="20" s="1"/>
  <c r="L174" i="20" s="1"/>
  <c r="CK248" i="20"/>
  <c r="AH248" i="20" s="1"/>
  <c r="L248" i="20" s="1"/>
  <c r="CK169" i="20"/>
  <c r="AH169" i="20" s="1"/>
  <c r="L169" i="20" s="1"/>
  <c r="CK135" i="20"/>
  <c r="AH135" i="20" s="1"/>
  <c r="L135" i="20" s="1"/>
  <c r="CK132" i="20"/>
  <c r="AH132" i="20" s="1"/>
  <c r="L132" i="20" s="1"/>
  <c r="CK58" i="20"/>
  <c r="AH58" i="20" s="1"/>
  <c r="L58" i="20" s="1"/>
  <c r="CK228" i="20"/>
  <c r="AH228" i="20" s="1"/>
  <c r="L228" i="20" s="1"/>
  <c r="CK32" i="20"/>
  <c r="AH32" i="20" s="1"/>
  <c r="L32" i="20" s="1"/>
  <c r="CK27" i="20"/>
  <c r="AH27" i="20" s="1"/>
  <c r="L27" i="20" s="1"/>
  <c r="CK230" i="20"/>
  <c r="AH230" i="20" s="1"/>
  <c r="L230" i="20" s="1"/>
  <c r="CK157" i="20"/>
  <c r="AH157" i="20" s="1"/>
  <c r="L157" i="20" s="1"/>
  <c r="CK191" i="20"/>
  <c r="AH191" i="20" s="1"/>
  <c r="L191" i="20" s="1"/>
  <c r="CK107" i="20"/>
  <c r="AH107" i="20" s="1"/>
  <c r="L107" i="20" s="1"/>
  <c r="CK131" i="20"/>
  <c r="AH131" i="20" s="1"/>
  <c r="L131" i="20" s="1"/>
  <c r="CK214" i="20"/>
  <c r="AH214" i="20" s="1"/>
  <c r="L214" i="20" s="1"/>
  <c r="CK120" i="20"/>
  <c r="AH120" i="20" s="1"/>
  <c r="L120" i="20" s="1"/>
  <c r="CK106" i="20"/>
  <c r="AH106" i="20" s="1"/>
  <c r="L106" i="20" s="1"/>
  <c r="CK195" i="20"/>
  <c r="AH195" i="20" s="1"/>
  <c r="L195" i="20" s="1"/>
  <c r="CK92" i="20"/>
  <c r="AH92" i="20" s="1"/>
  <c r="L92" i="20" s="1"/>
  <c r="CK139" i="20"/>
  <c r="AH139" i="20" s="1"/>
  <c r="L139" i="20" s="1"/>
  <c r="CK126" i="20"/>
  <c r="AH126" i="20" s="1"/>
  <c r="L126" i="20" s="1"/>
  <c r="CK42" i="20"/>
  <c r="AH42" i="20" s="1"/>
  <c r="L42" i="20" s="1"/>
  <c r="CK44" i="20"/>
  <c r="AH44" i="20" s="1"/>
  <c r="L44" i="20" s="1"/>
  <c r="CK11" i="20"/>
  <c r="AH11" i="20" s="1"/>
  <c r="L11" i="20" s="1"/>
  <c r="CK155" i="20"/>
  <c r="AH155" i="20" s="1"/>
  <c r="L155" i="20" s="1"/>
  <c r="CK158" i="20"/>
  <c r="AH158" i="20" s="1"/>
  <c r="L158" i="20" s="1"/>
  <c r="CK99" i="20"/>
  <c r="AH99" i="20" s="1"/>
  <c r="L99" i="20" s="1"/>
  <c r="CK145" i="20"/>
  <c r="AH145" i="20" s="1"/>
  <c r="L145" i="20" s="1"/>
  <c r="CK140" i="20"/>
  <c r="AH140" i="20" s="1"/>
  <c r="L140" i="20" s="1"/>
  <c r="CK12" i="20"/>
  <c r="AH12" i="20" s="1"/>
  <c r="L12" i="20" s="1"/>
  <c r="CK100" i="20"/>
  <c r="AH100" i="20" s="1"/>
  <c r="L100" i="20" s="1"/>
  <c r="CK133" i="20"/>
  <c r="AH133" i="20" s="1"/>
  <c r="L133" i="20" s="1"/>
  <c r="CK143" i="20"/>
  <c r="AH143" i="20" s="1"/>
  <c r="L143" i="20" s="1"/>
  <c r="CK249" i="20"/>
  <c r="AH249" i="20" s="1"/>
  <c r="L249" i="20" s="1"/>
  <c r="CK69" i="20"/>
  <c r="AH69" i="20" s="1"/>
  <c r="L69" i="20" s="1"/>
  <c r="CK201" i="20"/>
  <c r="AH201" i="20" s="1"/>
  <c r="L201" i="20" s="1"/>
  <c r="CK75" i="20"/>
  <c r="AH75" i="20" s="1"/>
  <c r="L75" i="20" s="1"/>
  <c r="CK200" i="20"/>
  <c r="AH200" i="20" s="1"/>
  <c r="L200" i="20" s="1"/>
  <c r="CK31" i="20"/>
  <c r="AH31" i="20" s="1"/>
  <c r="L31" i="20" s="1"/>
  <c r="CK231" i="20"/>
  <c r="AH231" i="20" s="1"/>
  <c r="L231" i="20" s="1"/>
  <c r="AB35" i="4" l="1"/>
  <c r="AB34" i="4" s="1"/>
  <c r="AT190" i="20" l="1"/>
  <c r="AT84" i="20"/>
  <c r="AT192" i="20"/>
  <c r="AT20" i="20"/>
  <c r="AT23" i="20"/>
  <c r="AT21" i="20"/>
  <c r="AT151" i="20"/>
  <c r="AT13" i="20"/>
  <c r="AT189" i="20"/>
  <c r="AT128" i="20"/>
  <c r="AT71" i="20"/>
  <c r="AT187" i="20"/>
  <c r="AT111" i="20"/>
  <c r="AT47" i="20"/>
  <c r="AT233" i="20"/>
  <c r="AT236" i="20"/>
  <c r="AT148" i="20"/>
  <c r="AT234" i="20"/>
  <c r="AT211" i="20"/>
  <c r="AT197" i="20"/>
  <c r="AT73" i="20"/>
  <c r="AT227" i="20"/>
  <c r="AT35" i="20"/>
  <c r="AT222" i="20"/>
  <c r="AT124" i="20"/>
  <c r="AT33" i="20"/>
  <c r="AT116" i="20"/>
  <c r="AT100" i="20"/>
  <c r="AT206" i="20"/>
  <c r="AT157" i="20"/>
  <c r="AT24" i="20"/>
  <c r="AT223" i="20"/>
  <c r="AT199" i="20"/>
  <c r="AT50" i="20"/>
  <c r="AB56" i="8"/>
  <c r="AB55" i="8" s="1"/>
  <c r="AT143" i="20"/>
  <c r="AT215" i="20"/>
  <c r="AT150" i="20"/>
  <c r="AT85" i="20"/>
  <c r="AT81" i="20"/>
  <c r="AT49" i="20"/>
  <c r="AT89" i="20"/>
  <c r="AT163" i="20"/>
  <c r="AT142" i="20"/>
  <c r="AB36" i="4"/>
  <c r="AB73" i="4" s="1"/>
  <c r="AT97" i="20"/>
  <c r="AT237" i="20"/>
  <c r="AT241" i="20"/>
  <c r="AT219" i="20"/>
  <c r="AT240" i="20"/>
  <c r="AT37" i="20"/>
  <c r="AT65" i="20"/>
  <c r="AT27" i="20"/>
  <c r="AT164" i="20"/>
  <c r="AT141" i="20"/>
  <c r="AT153" i="20"/>
  <c r="AT225" i="20"/>
  <c r="AT181" i="20"/>
  <c r="AT127" i="20"/>
  <c r="AT91" i="20"/>
  <c r="AT134" i="20"/>
  <c r="AT55" i="20"/>
  <c r="AT154" i="20"/>
  <c r="AB40" i="4"/>
  <c r="AB75" i="4" s="1"/>
  <c r="AT238" i="20"/>
  <c r="AT139" i="20"/>
  <c r="AT113" i="20"/>
  <c r="AT38" i="20"/>
  <c r="AT70" i="20"/>
  <c r="AT75" i="20"/>
  <c r="AT207" i="20"/>
  <c r="AT160" i="20"/>
  <c r="AT226" i="20"/>
  <c r="AT167" i="20"/>
  <c r="AT126" i="20"/>
  <c r="AT228" i="20"/>
  <c r="AT144" i="20"/>
  <c r="AT121" i="20"/>
  <c r="AT56" i="20"/>
  <c r="AT36" i="20"/>
  <c r="AB44" i="4"/>
  <c r="AT86" i="20"/>
  <c r="AT220" i="20"/>
  <c r="AT194" i="20"/>
  <c r="AT103" i="20"/>
  <c r="AT248" i="20"/>
  <c r="AT90" i="20"/>
  <c r="AT191" i="20"/>
  <c r="AT15" i="20"/>
  <c r="AT138" i="20"/>
  <c r="AT110" i="20"/>
  <c r="AT83" i="20"/>
  <c r="AT94" i="20"/>
  <c r="AT92" i="20"/>
  <c r="AT170" i="20"/>
  <c r="AT218" i="20"/>
  <c r="AT51" i="20"/>
  <c r="AT99" i="20"/>
  <c r="AT54" i="20"/>
  <c r="AT45" i="20"/>
  <c r="AT140" i="20"/>
  <c r="AT67" i="20"/>
  <c r="AT130" i="20"/>
  <c r="AT204" i="20"/>
  <c r="AT213" i="20"/>
  <c r="AT109" i="20"/>
  <c r="AT108" i="20"/>
  <c r="AT203" i="20"/>
  <c r="AT245" i="20"/>
  <c r="AT78" i="20"/>
  <c r="AT117" i="20"/>
  <c r="AT249" i="20"/>
  <c r="AT87" i="20"/>
  <c r="AT115" i="20"/>
  <c r="AT30" i="20"/>
  <c r="AT105" i="20"/>
  <c r="AT182" i="20"/>
  <c r="AT74" i="20"/>
  <c r="AT208" i="20"/>
  <c r="AT125" i="20"/>
  <c r="AT198" i="20"/>
  <c r="AT133" i="20"/>
  <c r="AT123" i="20"/>
  <c r="AT200" i="20"/>
  <c r="AT25" i="20"/>
  <c r="AT61" i="20"/>
  <c r="AT34" i="20"/>
  <c r="AT118" i="20"/>
  <c r="AT28" i="20"/>
  <c r="AT180" i="20"/>
  <c r="AT210" i="20"/>
  <c r="AT196" i="20"/>
  <c r="AT232" i="20"/>
  <c r="AT216" i="20"/>
  <c r="AT41" i="20"/>
  <c r="AT39" i="20"/>
  <c r="AT155" i="20"/>
  <c r="AT209" i="20"/>
  <c r="AT136" i="20"/>
  <c r="AT31" i="20"/>
  <c r="AT80" i="20"/>
  <c r="AT212" i="20"/>
  <c r="AT229" i="20"/>
  <c r="AT161" i="20"/>
  <c r="AT221" i="20"/>
  <c r="AT185" i="20"/>
  <c r="AT16" i="20"/>
  <c r="AT247" i="20"/>
  <c r="AT11" i="20"/>
  <c r="AT107" i="20"/>
  <c r="AT76" i="20"/>
  <c r="AB38" i="4"/>
  <c r="AT162" i="20"/>
  <c r="AT26" i="20"/>
  <c r="AT57" i="20"/>
  <c r="AT178" i="20"/>
  <c r="AT172" i="20"/>
  <c r="AT183" i="20"/>
  <c r="AT69" i="20"/>
  <c r="AT32" i="20"/>
  <c r="AT29" i="20"/>
  <c r="AT48" i="20"/>
  <c r="AT120" i="20"/>
  <c r="AT246" i="20"/>
  <c r="AT235" i="20"/>
  <c r="AT175" i="20"/>
  <c r="AT230" i="20"/>
  <c r="AT165" i="20"/>
  <c r="AT188" i="20"/>
  <c r="AT205" i="20"/>
  <c r="AT224" i="20"/>
  <c r="AT195" i="20"/>
  <c r="AT166" i="20"/>
  <c r="AT244" i="20"/>
  <c r="AT242" i="20"/>
  <c r="AT104" i="20"/>
  <c r="AT58" i="20"/>
  <c r="AT179" i="20"/>
  <c r="AT137" i="20"/>
  <c r="AT52" i="20"/>
  <c r="AT251" i="20"/>
  <c r="AT177" i="20"/>
  <c r="AT239" i="20"/>
  <c r="AT18" i="20"/>
  <c r="AB42" i="4"/>
  <c r="AB76" i="4" s="1"/>
  <c r="AT135" i="20"/>
  <c r="AT132" i="20"/>
  <c r="AT145" i="20"/>
  <c r="AT168" i="20"/>
  <c r="AT186" i="20"/>
  <c r="AT243" i="20"/>
  <c r="AT169" i="20"/>
  <c r="AT46" i="20"/>
  <c r="AT193" i="20"/>
  <c r="AT22" i="20"/>
  <c r="AT12" i="20"/>
  <c r="AT112" i="20"/>
  <c r="AT171" i="20"/>
  <c r="AT202" i="20"/>
  <c r="AT88" i="20"/>
  <c r="AT119" i="20"/>
  <c r="AT176" i="20"/>
  <c r="AT106" i="20"/>
  <c r="AT158" i="20"/>
  <c r="AT79" i="20"/>
  <c r="AT40" i="20"/>
  <c r="AT60" i="20"/>
  <c r="AT19" i="20"/>
  <c r="AT14" i="20"/>
  <c r="AT53" i="20"/>
  <c r="AT93" i="20"/>
  <c r="AT184" i="20"/>
  <c r="AT98" i="20"/>
  <c r="AT77" i="20"/>
  <c r="AT174" i="20"/>
  <c r="AT217" i="20"/>
  <c r="AT72" i="20"/>
  <c r="AT101" i="20"/>
  <c r="AT149" i="20"/>
  <c r="AT42" i="20"/>
  <c r="AT17" i="20"/>
  <c r="AT152" i="20"/>
  <c r="AT64" i="20"/>
  <c r="AT147" i="20"/>
  <c r="AT214" i="20"/>
  <c r="AT82" i="20"/>
  <c r="AT59" i="20"/>
  <c r="AT173" i="20"/>
  <c r="AT96" i="20"/>
  <c r="AT201" i="20"/>
  <c r="AT250" i="20"/>
  <c r="AT62" i="20"/>
  <c r="AT102" i="20"/>
  <c r="AT44" i="20"/>
  <c r="AT131" i="20"/>
  <c r="AT129" i="20"/>
  <c r="AT66" i="20"/>
  <c r="AT63" i="20"/>
  <c r="AT114" i="20"/>
  <c r="AT146" i="20"/>
  <c r="AT231" i="20"/>
  <c r="AT43" i="20"/>
  <c r="AT95" i="20"/>
  <c r="AT156" i="20"/>
  <c r="AT68" i="20"/>
  <c r="AT122" i="20"/>
  <c r="AT159" i="20"/>
  <c r="CW82" i="20" l="1"/>
  <c r="BE82" i="20"/>
  <c r="BP82" i="20" s="1"/>
  <c r="CA82" i="20" s="1"/>
  <c r="BE53" i="20"/>
  <c r="BP53" i="20" s="1"/>
  <c r="CA53" i="20" s="1"/>
  <c r="CW53" i="20"/>
  <c r="CW193" i="20"/>
  <c r="BE193" i="20"/>
  <c r="BP193" i="20" s="1"/>
  <c r="CA193" i="20" s="1"/>
  <c r="CW179" i="20"/>
  <c r="BE179" i="20"/>
  <c r="BP179" i="20" s="1"/>
  <c r="CA179" i="20" s="1"/>
  <c r="BE48" i="20"/>
  <c r="BP48" i="20" s="1"/>
  <c r="CA48" i="20" s="1"/>
  <c r="CW48" i="20"/>
  <c r="BE185" i="20"/>
  <c r="BP185" i="20" s="1"/>
  <c r="CA185" i="20" s="1"/>
  <c r="CW185" i="20"/>
  <c r="CW133" i="20"/>
  <c r="BE133" i="20"/>
  <c r="BP133" i="20" s="1"/>
  <c r="CA133" i="20" s="1"/>
  <c r="BE99" i="20"/>
  <c r="BP99" i="20" s="1"/>
  <c r="CA99" i="20" s="1"/>
  <c r="CW99" i="20"/>
  <c r="BE139" i="20"/>
  <c r="BP139" i="20" s="1"/>
  <c r="CA139" i="20" s="1"/>
  <c r="CW139" i="20"/>
  <c r="BE89" i="20"/>
  <c r="BP89" i="20" s="1"/>
  <c r="CA89" i="20" s="1"/>
  <c r="CW89" i="20"/>
  <c r="BE33" i="20"/>
  <c r="BP33" i="20" s="1"/>
  <c r="CA33" i="20" s="1"/>
  <c r="CW33" i="20"/>
  <c r="BE128" i="20"/>
  <c r="BP128" i="20" s="1"/>
  <c r="CA128" i="20" s="1"/>
  <c r="CW128" i="20"/>
  <c r="BE146" i="20"/>
  <c r="BP146" i="20" s="1"/>
  <c r="CA146" i="20" s="1"/>
  <c r="CW146" i="20"/>
  <c r="CW147" i="20"/>
  <c r="BE147" i="20"/>
  <c r="BP147" i="20" s="1"/>
  <c r="CA147" i="20" s="1"/>
  <c r="BE19" i="20"/>
  <c r="BP19" i="20" s="1"/>
  <c r="CA19" i="20" s="1"/>
  <c r="CW19" i="20"/>
  <c r="CW88" i="20"/>
  <c r="BE88" i="20"/>
  <c r="BP88" i="20" s="1"/>
  <c r="CA88" i="20" s="1"/>
  <c r="BE169" i="20"/>
  <c r="BP169" i="20" s="1"/>
  <c r="CA169" i="20" s="1"/>
  <c r="CW169" i="20"/>
  <c r="CW18" i="20"/>
  <c r="BE18" i="20"/>
  <c r="BP18" i="20" s="1"/>
  <c r="CA18" i="20" s="1"/>
  <c r="BE104" i="20"/>
  <c r="BP104" i="20" s="1"/>
  <c r="CA104" i="20" s="1"/>
  <c r="CW104" i="20"/>
  <c r="CW165" i="20"/>
  <c r="BE165" i="20"/>
  <c r="BP165" i="20" s="1"/>
  <c r="CA165" i="20" s="1"/>
  <c r="CW32" i="20"/>
  <c r="BE32" i="20"/>
  <c r="BP32" i="20" s="1"/>
  <c r="CA32" i="20" s="1"/>
  <c r="AB74" i="4"/>
  <c r="AB71" i="4" s="1"/>
  <c r="AB24" i="4"/>
  <c r="BE161" i="20"/>
  <c r="BP161" i="20" s="1"/>
  <c r="CA161" i="20" s="1"/>
  <c r="CW161" i="20"/>
  <c r="BE39" i="20"/>
  <c r="BP39" i="20" s="1"/>
  <c r="CA39" i="20" s="1"/>
  <c r="CW39" i="20"/>
  <c r="BE118" i="20"/>
  <c r="BP118" i="20" s="1"/>
  <c r="CA118" i="20" s="1"/>
  <c r="CW118" i="20"/>
  <c r="BE125" i="20"/>
  <c r="BP125" i="20" s="1"/>
  <c r="CA125" i="20" s="1"/>
  <c r="CW125" i="20"/>
  <c r="BE249" i="20"/>
  <c r="BP249" i="20" s="1"/>
  <c r="CA249" i="20" s="1"/>
  <c r="CW249" i="20"/>
  <c r="CW204" i="20"/>
  <c r="BE204" i="20"/>
  <c r="BP204" i="20" s="1"/>
  <c r="CA204" i="20" s="1"/>
  <c r="BE218" i="20"/>
  <c r="BP218" i="20" s="1"/>
  <c r="CA218" i="20" s="1"/>
  <c r="CW218" i="20"/>
  <c r="CW191" i="20"/>
  <c r="BE191" i="20"/>
  <c r="BP191" i="20" s="1"/>
  <c r="CA191" i="20" s="1"/>
  <c r="BE36" i="20"/>
  <c r="BP36" i="20" s="1"/>
  <c r="CA36" i="20" s="1"/>
  <c r="CW36" i="20"/>
  <c r="BE160" i="20"/>
  <c r="BP160" i="20" s="1"/>
  <c r="CA160" i="20" s="1"/>
  <c r="CW160" i="20"/>
  <c r="CW153" i="20"/>
  <c r="BE153" i="20"/>
  <c r="BP153" i="20" s="1"/>
  <c r="CA153" i="20" s="1"/>
  <c r="CW241" i="20"/>
  <c r="BE241" i="20"/>
  <c r="BP241" i="20" s="1"/>
  <c r="CA241" i="20" s="1"/>
  <c r="BE81" i="20"/>
  <c r="BP81" i="20" s="1"/>
  <c r="CA81" i="20" s="1"/>
  <c r="CW81" i="20"/>
  <c r="BE223" i="20"/>
  <c r="BP223" i="20" s="1"/>
  <c r="CA223" i="20" s="1"/>
  <c r="CW223" i="20"/>
  <c r="BE222" i="20"/>
  <c r="BP222" i="20" s="1"/>
  <c r="CA222" i="20" s="1"/>
  <c r="CW222" i="20"/>
  <c r="CW236" i="20"/>
  <c r="BE236" i="20"/>
  <c r="BP236" i="20" s="1"/>
  <c r="CA236" i="20" s="1"/>
  <c r="BE13" i="20"/>
  <c r="BP13" i="20" s="1"/>
  <c r="CA13" i="20" s="1"/>
  <c r="CW13" i="20"/>
  <c r="CW63" i="20"/>
  <c r="BE63" i="20"/>
  <c r="BP63" i="20" s="1"/>
  <c r="CA63" i="20" s="1"/>
  <c r="BE40" i="20"/>
  <c r="BP40" i="20" s="1"/>
  <c r="CA40" i="20" s="1"/>
  <c r="CW40" i="20"/>
  <c r="BE186" i="20"/>
  <c r="BP186" i="20" s="1"/>
  <c r="CA186" i="20" s="1"/>
  <c r="CW186" i="20"/>
  <c r="BE183" i="20"/>
  <c r="BP183" i="20" s="1"/>
  <c r="CA183" i="20" s="1"/>
  <c r="CW183" i="20"/>
  <c r="BE212" i="20"/>
  <c r="BP212" i="20" s="1"/>
  <c r="CA212" i="20" s="1"/>
  <c r="CW212" i="20"/>
  <c r="CW74" i="20"/>
  <c r="BE74" i="20"/>
  <c r="BP74" i="20" s="1"/>
  <c r="CA74" i="20" s="1"/>
  <c r="CW92" i="20"/>
  <c r="BE92" i="20"/>
  <c r="BP92" i="20" s="1"/>
  <c r="CA92" i="20" s="1"/>
  <c r="CW248" i="20"/>
  <c r="BE248" i="20"/>
  <c r="BP248" i="20" s="1"/>
  <c r="CA248" i="20" s="1"/>
  <c r="BE55" i="20"/>
  <c r="BP55" i="20" s="1"/>
  <c r="CA55" i="20" s="1"/>
  <c r="CW55" i="20"/>
  <c r="CW227" i="20"/>
  <c r="BE227" i="20"/>
  <c r="BP227" i="20" s="1"/>
  <c r="CA227" i="20" s="1"/>
  <c r="BE43" i="20"/>
  <c r="BP43" i="20" s="1"/>
  <c r="CA43" i="20" s="1"/>
  <c r="CW43" i="20"/>
  <c r="CW44" i="20"/>
  <c r="BE44" i="20"/>
  <c r="BP44" i="20" s="1"/>
  <c r="CA44" i="20" s="1"/>
  <c r="BE101" i="20"/>
  <c r="BP101" i="20" s="1"/>
  <c r="CA101" i="20" s="1"/>
  <c r="CW101" i="20"/>
  <c r="CW176" i="20"/>
  <c r="BE176" i="20"/>
  <c r="BP176" i="20" s="1"/>
  <c r="CA176" i="20" s="1"/>
  <c r="BE135" i="20"/>
  <c r="BP135" i="20" s="1"/>
  <c r="CA135" i="20" s="1"/>
  <c r="CW135" i="20"/>
  <c r="BE205" i="20"/>
  <c r="BP205" i="20" s="1"/>
  <c r="CA205" i="20" s="1"/>
  <c r="CW205" i="20"/>
  <c r="BE26" i="20"/>
  <c r="BP26" i="20" s="1"/>
  <c r="CA26" i="20" s="1"/>
  <c r="CW26" i="20"/>
  <c r="CW180" i="20"/>
  <c r="BE180" i="20"/>
  <c r="BP180" i="20" s="1"/>
  <c r="CA180" i="20" s="1"/>
  <c r="CW109" i="20"/>
  <c r="BE109" i="20"/>
  <c r="BP109" i="20" s="1"/>
  <c r="CA109" i="20" s="1"/>
  <c r="BE167" i="20"/>
  <c r="BP167" i="20" s="1"/>
  <c r="CA167" i="20" s="1"/>
  <c r="CW167" i="20"/>
  <c r="CW240" i="20"/>
  <c r="BE240" i="20"/>
  <c r="BP240" i="20" s="1"/>
  <c r="CA240" i="20" s="1"/>
  <c r="BE50" i="20"/>
  <c r="BP50" i="20" s="1"/>
  <c r="CA50" i="20" s="1"/>
  <c r="CW50" i="20"/>
  <c r="BE234" i="20"/>
  <c r="BP234" i="20" s="1"/>
  <c r="CA234" i="20" s="1"/>
  <c r="CW234" i="20"/>
  <c r="CW62" i="20"/>
  <c r="BE62" i="20"/>
  <c r="BP62" i="20" s="1"/>
  <c r="CA62" i="20" s="1"/>
  <c r="BE217" i="20"/>
  <c r="BP217" i="20" s="1"/>
  <c r="CA217" i="20" s="1"/>
  <c r="CW217" i="20"/>
  <c r="BE159" i="20"/>
  <c r="BP159" i="20" s="1"/>
  <c r="CA159" i="20" s="1"/>
  <c r="CW159" i="20"/>
  <c r="BE114" i="20"/>
  <c r="BP114" i="20" s="1"/>
  <c r="CA114" i="20" s="1"/>
  <c r="CW114" i="20"/>
  <c r="CW250" i="20"/>
  <c r="BE250" i="20"/>
  <c r="BP250" i="20" s="1"/>
  <c r="CA250" i="20" s="1"/>
  <c r="CW64" i="20"/>
  <c r="BE64" i="20"/>
  <c r="BP64" i="20" s="1"/>
  <c r="CA64" i="20" s="1"/>
  <c r="CW174" i="20"/>
  <c r="BE174" i="20"/>
  <c r="BP174" i="20" s="1"/>
  <c r="CA174" i="20" s="1"/>
  <c r="CW60" i="20"/>
  <c r="BE60" i="20"/>
  <c r="BP60" i="20" s="1"/>
  <c r="CA60" i="20" s="1"/>
  <c r="BE202" i="20"/>
  <c r="BP202" i="20" s="1"/>
  <c r="CA202" i="20" s="1"/>
  <c r="CW202" i="20"/>
  <c r="CW243" i="20"/>
  <c r="BE243" i="20"/>
  <c r="BP243" i="20" s="1"/>
  <c r="CA243" i="20" s="1"/>
  <c r="CW239" i="20"/>
  <c r="BE239" i="20"/>
  <c r="BP239" i="20" s="1"/>
  <c r="CA239" i="20" s="1"/>
  <c r="BE242" i="20"/>
  <c r="BP242" i="20" s="1"/>
  <c r="CA242" i="20" s="1"/>
  <c r="CW242" i="20"/>
  <c r="BE230" i="20"/>
  <c r="BP230" i="20" s="1"/>
  <c r="CA230" i="20" s="1"/>
  <c r="CW230" i="20"/>
  <c r="BE69" i="20"/>
  <c r="BP69" i="20" s="1"/>
  <c r="CA69" i="20" s="1"/>
  <c r="CW69" i="20"/>
  <c r="CW76" i="20"/>
  <c r="BE76" i="20"/>
  <c r="BP76" i="20" s="1"/>
  <c r="CA76" i="20" s="1"/>
  <c r="CW229" i="20"/>
  <c r="BE229" i="20"/>
  <c r="BP229" i="20" s="1"/>
  <c r="CA229" i="20" s="1"/>
  <c r="CW41" i="20"/>
  <c r="BE41" i="20"/>
  <c r="BP41" i="20" s="1"/>
  <c r="CA41" i="20" s="1"/>
  <c r="CW34" i="20"/>
  <c r="BE34" i="20"/>
  <c r="BP34" i="20" s="1"/>
  <c r="CA34" i="20" s="1"/>
  <c r="CW208" i="20"/>
  <c r="BE208" i="20"/>
  <c r="BP208" i="20" s="1"/>
  <c r="CA208" i="20" s="1"/>
  <c r="BE117" i="20"/>
  <c r="BP117" i="20" s="1"/>
  <c r="CA117" i="20" s="1"/>
  <c r="CW117" i="20"/>
  <c r="CW130" i="20"/>
  <c r="BE130" i="20"/>
  <c r="BP130" i="20" s="1"/>
  <c r="CA130" i="20" s="1"/>
  <c r="CW170" i="20"/>
  <c r="BE170" i="20"/>
  <c r="BP170" i="20" s="1"/>
  <c r="CA170" i="20" s="1"/>
  <c r="BE90" i="20"/>
  <c r="BP90" i="20" s="1"/>
  <c r="CA90" i="20" s="1"/>
  <c r="CW90" i="20"/>
  <c r="CW56" i="20"/>
  <c r="BE56" i="20"/>
  <c r="BP56" i="20" s="1"/>
  <c r="CA56" i="20" s="1"/>
  <c r="BE207" i="20"/>
  <c r="BP207" i="20" s="1"/>
  <c r="CA207" i="20" s="1"/>
  <c r="CW207" i="20"/>
  <c r="CW154" i="20"/>
  <c r="BE154" i="20"/>
  <c r="BP154" i="20" s="1"/>
  <c r="CA154" i="20" s="1"/>
  <c r="CW141" i="20"/>
  <c r="BE141" i="20"/>
  <c r="BP141" i="20" s="1"/>
  <c r="CA141" i="20" s="1"/>
  <c r="BE237" i="20"/>
  <c r="BP237" i="20" s="1"/>
  <c r="CA237" i="20" s="1"/>
  <c r="CW237" i="20"/>
  <c r="BE85" i="20"/>
  <c r="BP85" i="20" s="1"/>
  <c r="CA85" i="20" s="1"/>
  <c r="CW85" i="20"/>
  <c r="BE24" i="20"/>
  <c r="BP24" i="20" s="1"/>
  <c r="CA24" i="20" s="1"/>
  <c r="CW24" i="20"/>
  <c r="BE35" i="20"/>
  <c r="BP35" i="20" s="1"/>
  <c r="CA35" i="20" s="1"/>
  <c r="CW35" i="20"/>
  <c r="CW233" i="20"/>
  <c r="BE233" i="20"/>
  <c r="BP233" i="20" s="1"/>
  <c r="CA233" i="20" s="1"/>
  <c r="CW151" i="20"/>
  <c r="BE151" i="20"/>
  <c r="BP151" i="20" s="1"/>
  <c r="CA151" i="20" s="1"/>
  <c r="CW201" i="20"/>
  <c r="BE201" i="20"/>
  <c r="BP201" i="20" s="1"/>
  <c r="CA201" i="20" s="1"/>
  <c r="CW171" i="20"/>
  <c r="BE171" i="20"/>
  <c r="BP171" i="20" s="1"/>
  <c r="CA171" i="20" s="1"/>
  <c r="BE175" i="20"/>
  <c r="BP175" i="20" s="1"/>
  <c r="CA175" i="20" s="1"/>
  <c r="CW175" i="20"/>
  <c r="BE216" i="20"/>
  <c r="BP216" i="20" s="1"/>
  <c r="CA216" i="20" s="1"/>
  <c r="CW216" i="20"/>
  <c r="CW78" i="20"/>
  <c r="BE78" i="20"/>
  <c r="BP78" i="20" s="1"/>
  <c r="CA78" i="20" s="1"/>
  <c r="BE121" i="20"/>
  <c r="BP121" i="20" s="1"/>
  <c r="CA121" i="20" s="1"/>
  <c r="CW121" i="20"/>
  <c r="BE164" i="20"/>
  <c r="BP164" i="20" s="1"/>
  <c r="CA164" i="20" s="1"/>
  <c r="CW164" i="20"/>
  <c r="CW150" i="20"/>
  <c r="BE150" i="20"/>
  <c r="BP150" i="20" s="1"/>
  <c r="CA150" i="20" s="1"/>
  <c r="BE21" i="20"/>
  <c r="BP21" i="20" s="1"/>
  <c r="CA21" i="20" s="1"/>
  <c r="CW21" i="20"/>
  <c r="BE66" i="20"/>
  <c r="BP66" i="20" s="1"/>
  <c r="CA66" i="20" s="1"/>
  <c r="CW66" i="20"/>
  <c r="BE17" i="20"/>
  <c r="BP17" i="20" s="1"/>
  <c r="CA17" i="20" s="1"/>
  <c r="CW17" i="20"/>
  <c r="BE79" i="20"/>
  <c r="BP79" i="20" s="1"/>
  <c r="CA79" i="20" s="1"/>
  <c r="CW79" i="20"/>
  <c r="CW168" i="20"/>
  <c r="BE168" i="20"/>
  <c r="BP168" i="20" s="1"/>
  <c r="CA168" i="20" s="1"/>
  <c r="CW166" i="20"/>
  <c r="BE166" i="20"/>
  <c r="BP166" i="20" s="1"/>
  <c r="CA166" i="20" s="1"/>
  <c r="CW172" i="20"/>
  <c r="BE172" i="20"/>
  <c r="BP172" i="20" s="1"/>
  <c r="CA172" i="20" s="1"/>
  <c r="BE80" i="20"/>
  <c r="BP80" i="20" s="1"/>
  <c r="CA80" i="20" s="1"/>
  <c r="CW80" i="20"/>
  <c r="BE25" i="20"/>
  <c r="BP25" i="20" s="1"/>
  <c r="CA25" i="20" s="1"/>
  <c r="CW25" i="20"/>
  <c r="CW245" i="20"/>
  <c r="BE245" i="20"/>
  <c r="BP245" i="20" s="1"/>
  <c r="CA245" i="20" s="1"/>
  <c r="CW94" i="20"/>
  <c r="BE94" i="20"/>
  <c r="BP94" i="20" s="1"/>
  <c r="CA94" i="20" s="1"/>
  <c r="BE144" i="20"/>
  <c r="BP144" i="20" s="1"/>
  <c r="CA144" i="20" s="1"/>
  <c r="CW144" i="20"/>
  <c r="BE70" i="20"/>
  <c r="BP70" i="20" s="1"/>
  <c r="CA70" i="20" s="1"/>
  <c r="CW70" i="20"/>
  <c r="CW27" i="20"/>
  <c r="BE27" i="20"/>
  <c r="BP27" i="20" s="1"/>
  <c r="CA27" i="20" s="1"/>
  <c r="CW215" i="20"/>
  <c r="BE215" i="20"/>
  <c r="BP215" i="20" s="1"/>
  <c r="CA215" i="20" s="1"/>
  <c r="CW206" i="20"/>
  <c r="BE206" i="20"/>
  <c r="BP206" i="20" s="1"/>
  <c r="CA206" i="20" s="1"/>
  <c r="BE73" i="20"/>
  <c r="BP73" i="20" s="1"/>
  <c r="CA73" i="20" s="1"/>
  <c r="CW73" i="20"/>
  <c r="CW111" i="20"/>
  <c r="BE111" i="20"/>
  <c r="BP111" i="20" s="1"/>
  <c r="CA111" i="20" s="1"/>
  <c r="CW23" i="20"/>
  <c r="BE23" i="20"/>
  <c r="BP23" i="20" s="1"/>
  <c r="CA23" i="20" s="1"/>
  <c r="CW156" i="20"/>
  <c r="BE156" i="20"/>
  <c r="BP156" i="20" s="1"/>
  <c r="CA156" i="20" s="1"/>
  <c r="CW129" i="20"/>
  <c r="BE129" i="20"/>
  <c r="BP129" i="20" s="1"/>
  <c r="CA129" i="20" s="1"/>
  <c r="CW173" i="20"/>
  <c r="BE173" i="20"/>
  <c r="BP173" i="20" s="1"/>
  <c r="CA173" i="20" s="1"/>
  <c r="CW42" i="20"/>
  <c r="BE42" i="20"/>
  <c r="BP42" i="20" s="1"/>
  <c r="CA42" i="20" s="1"/>
  <c r="BE184" i="20"/>
  <c r="BP184" i="20" s="1"/>
  <c r="CA184" i="20" s="1"/>
  <c r="CW184" i="20"/>
  <c r="BE158" i="20"/>
  <c r="BP158" i="20" s="1"/>
  <c r="CA158" i="20" s="1"/>
  <c r="CW158" i="20"/>
  <c r="BE12" i="20"/>
  <c r="BP12" i="20" s="1"/>
  <c r="CA12" i="20" s="1"/>
  <c r="CW12" i="20"/>
  <c r="BE145" i="20"/>
  <c r="BP145" i="20" s="1"/>
  <c r="CA145" i="20" s="1"/>
  <c r="CW145" i="20"/>
  <c r="BE52" i="20"/>
  <c r="BP52" i="20" s="1"/>
  <c r="CA52" i="20" s="1"/>
  <c r="CW52" i="20"/>
  <c r="BE195" i="20"/>
  <c r="BP195" i="20" s="1"/>
  <c r="CA195" i="20" s="1"/>
  <c r="CW195" i="20"/>
  <c r="CW246" i="20"/>
  <c r="BE246" i="20"/>
  <c r="BP246" i="20" s="1"/>
  <c r="CA246" i="20" s="1"/>
  <c r="BE178" i="20"/>
  <c r="BP178" i="20" s="1"/>
  <c r="CA178" i="20" s="1"/>
  <c r="CW178" i="20"/>
  <c r="CW247" i="20"/>
  <c r="BE247" i="20"/>
  <c r="BP247" i="20" s="1"/>
  <c r="CA247" i="20" s="1"/>
  <c r="CW31" i="20"/>
  <c r="BE31" i="20"/>
  <c r="BP31" i="20" s="1"/>
  <c r="CA31" i="20" s="1"/>
  <c r="BE196" i="20"/>
  <c r="BP196" i="20" s="1"/>
  <c r="CA196" i="20" s="1"/>
  <c r="CW196" i="20"/>
  <c r="BE200" i="20"/>
  <c r="BP200" i="20" s="1"/>
  <c r="CA200" i="20" s="1"/>
  <c r="CW200" i="20"/>
  <c r="CW105" i="20"/>
  <c r="BE105" i="20"/>
  <c r="BP105" i="20" s="1"/>
  <c r="CA105" i="20" s="1"/>
  <c r="BE203" i="20"/>
  <c r="BP203" i="20" s="1"/>
  <c r="CA203" i="20" s="1"/>
  <c r="CW203" i="20"/>
  <c r="BE45" i="20"/>
  <c r="BP45" i="20" s="1"/>
  <c r="CA45" i="20" s="1"/>
  <c r="CW45" i="20"/>
  <c r="BE83" i="20"/>
  <c r="BP83" i="20" s="1"/>
  <c r="CA83" i="20" s="1"/>
  <c r="CW83" i="20"/>
  <c r="BE194" i="20"/>
  <c r="BP194" i="20" s="1"/>
  <c r="CA194" i="20" s="1"/>
  <c r="CW194" i="20"/>
  <c r="CW228" i="20"/>
  <c r="BE228" i="20"/>
  <c r="BP228" i="20" s="1"/>
  <c r="CA228" i="20" s="1"/>
  <c r="BE38" i="20"/>
  <c r="BP38" i="20" s="1"/>
  <c r="CA38" i="20" s="1"/>
  <c r="CW38" i="20"/>
  <c r="BE91" i="20"/>
  <c r="BP91" i="20" s="1"/>
  <c r="CA91" i="20" s="1"/>
  <c r="CW91" i="20"/>
  <c r="CW65" i="20"/>
  <c r="BE65" i="20"/>
  <c r="BP65" i="20" s="1"/>
  <c r="CA65" i="20" s="1"/>
  <c r="CW142" i="20"/>
  <c r="BE142" i="20"/>
  <c r="BP142" i="20" s="1"/>
  <c r="CA142" i="20" s="1"/>
  <c r="BE143" i="20"/>
  <c r="BP143" i="20" s="1"/>
  <c r="CA143" i="20" s="1"/>
  <c r="CW143" i="20"/>
  <c r="BE100" i="20"/>
  <c r="BP100" i="20" s="1"/>
  <c r="CA100" i="20" s="1"/>
  <c r="CW100" i="20"/>
  <c r="CW197" i="20"/>
  <c r="BE197" i="20"/>
  <c r="BP197" i="20" s="1"/>
  <c r="CA197" i="20" s="1"/>
  <c r="BE187" i="20"/>
  <c r="BP187" i="20" s="1"/>
  <c r="CA187" i="20" s="1"/>
  <c r="CW187" i="20"/>
  <c r="CW20" i="20"/>
  <c r="BE20" i="20"/>
  <c r="BP20" i="20" s="1"/>
  <c r="CA20" i="20" s="1"/>
  <c r="CW152" i="20"/>
  <c r="BE152" i="20"/>
  <c r="BP152" i="20" s="1"/>
  <c r="CA152" i="20" s="1"/>
  <c r="CW177" i="20"/>
  <c r="BE177" i="20"/>
  <c r="BP177" i="20" s="1"/>
  <c r="CA177" i="20" s="1"/>
  <c r="BE107" i="20"/>
  <c r="BP107" i="20" s="1"/>
  <c r="CA107" i="20" s="1"/>
  <c r="CW107" i="20"/>
  <c r="CW61" i="20"/>
  <c r="BE61" i="20"/>
  <c r="BP61" i="20" s="1"/>
  <c r="CA61" i="20" s="1"/>
  <c r="BE67" i="20"/>
  <c r="BP67" i="20" s="1"/>
  <c r="CA67" i="20" s="1"/>
  <c r="CW67" i="20"/>
  <c r="BE75" i="20"/>
  <c r="BP75" i="20" s="1"/>
  <c r="CA75" i="20" s="1"/>
  <c r="CW75" i="20"/>
  <c r="CW97" i="20"/>
  <c r="BE97" i="20"/>
  <c r="BP97" i="20" s="1"/>
  <c r="CA97" i="20" s="1"/>
  <c r="CW157" i="20"/>
  <c r="BE157" i="20"/>
  <c r="BP157" i="20" s="1"/>
  <c r="CA157" i="20" s="1"/>
  <c r="CW47" i="20"/>
  <c r="BE47" i="20"/>
  <c r="BP47" i="20" s="1"/>
  <c r="CA47" i="20" s="1"/>
  <c r="BE68" i="20"/>
  <c r="BP68" i="20" s="1"/>
  <c r="CA68" i="20" s="1"/>
  <c r="CW68" i="20"/>
  <c r="BE96" i="20"/>
  <c r="BP96" i="20" s="1"/>
  <c r="CA96" i="20" s="1"/>
  <c r="CW96" i="20"/>
  <c r="BE98" i="20"/>
  <c r="BP98" i="20" s="1"/>
  <c r="CA98" i="20" s="1"/>
  <c r="CW98" i="20"/>
  <c r="CW112" i="20"/>
  <c r="BE112" i="20"/>
  <c r="BP112" i="20" s="1"/>
  <c r="CA112" i="20" s="1"/>
  <c r="CW251" i="20"/>
  <c r="BE251" i="20"/>
  <c r="BP251" i="20" s="1"/>
  <c r="CA251" i="20" s="1"/>
  <c r="CW235" i="20"/>
  <c r="BE235" i="20"/>
  <c r="BP235" i="20" s="1"/>
  <c r="CA235" i="20" s="1"/>
  <c r="BE11" i="20"/>
  <c r="BP11" i="20" s="1"/>
  <c r="CA11" i="20" s="1"/>
  <c r="CW11" i="20"/>
  <c r="CW232" i="20"/>
  <c r="BE232" i="20"/>
  <c r="BP232" i="20" s="1"/>
  <c r="CA232" i="20" s="1"/>
  <c r="CW182" i="20"/>
  <c r="BE182" i="20"/>
  <c r="BP182" i="20" s="1"/>
  <c r="CA182" i="20" s="1"/>
  <c r="BE140" i="20"/>
  <c r="BP140" i="20" s="1"/>
  <c r="CA140" i="20" s="1"/>
  <c r="CW140" i="20"/>
  <c r="BE103" i="20"/>
  <c r="BP103" i="20" s="1"/>
  <c r="CA103" i="20" s="1"/>
  <c r="CW103" i="20"/>
  <c r="CW134" i="20"/>
  <c r="BE134" i="20"/>
  <c r="BP134" i="20" s="1"/>
  <c r="CA134" i="20" s="1"/>
  <c r="CW95" i="20"/>
  <c r="BE95" i="20"/>
  <c r="BP95" i="20" s="1"/>
  <c r="CA95" i="20" s="1"/>
  <c r="CW131" i="20"/>
  <c r="BE131" i="20"/>
  <c r="BP131" i="20" s="1"/>
  <c r="CA131" i="20" s="1"/>
  <c r="CW59" i="20"/>
  <c r="BE59" i="20"/>
  <c r="BP59" i="20" s="1"/>
  <c r="CA59" i="20" s="1"/>
  <c r="CW149" i="20"/>
  <c r="BE149" i="20"/>
  <c r="BP149" i="20" s="1"/>
  <c r="CA149" i="20" s="1"/>
  <c r="BE93" i="20"/>
  <c r="BP93" i="20" s="1"/>
  <c r="CA93" i="20" s="1"/>
  <c r="CW93" i="20"/>
  <c r="CW106" i="20"/>
  <c r="BE106" i="20"/>
  <c r="BP106" i="20" s="1"/>
  <c r="CA106" i="20" s="1"/>
  <c r="CW22" i="20"/>
  <c r="BE22" i="20"/>
  <c r="BP22" i="20" s="1"/>
  <c r="CA22" i="20" s="1"/>
  <c r="BE132" i="20"/>
  <c r="BP132" i="20" s="1"/>
  <c r="CA132" i="20" s="1"/>
  <c r="CW132" i="20"/>
  <c r="CW137" i="20"/>
  <c r="BE137" i="20"/>
  <c r="BP137" i="20" s="1"/>
  <c r="CA137" i="20" s="1"/>
  <c r="CW224" i="20"/>
  <c r="BE224" i="20"/>
  <c r="BP224" i="20" s="1"/>
  <c r="CA224" i="20" s="1"/>
  <c r="CW120" i="20"/>
  <c r="BE120" i="20"/>
  <c r="BP120" i="20" s="1"/>
  <c r="CA120" i="20" s="1"/>
  <c r="CW57" i="20"/>
  <c r="BE57" i="20"/>
  <c r="BP57" i="20" s="1"/>
  <c r="CA57" i="20" s="1"/>
  <c r="BE16" i="20"/>
  <c r="BP16" i="20" s="1"/>
  <c r="CA16" i="20" s="1"/>
  <c r="CW16" i="20"/>
  <c r="BE136" i="20"/>
  <c r="BP136" i="20" s="1"/>
  <c r="CA136" i="20" s="1"/>
  <c r="CW136" i="20"/>
  <c r="CW210" i="20"/>
  <c r="BE210" i="20"/>
  <c r="BP210" i="20" s="1"/>
  <c r="CA210" i="20" s="1"/>
  <c r="CW123" i="20"/>
  <c r="BE123" i="20"/>
  <c r="BP123" i="20" s="1"/>
  <c r="CA123" i="20" s="1"/>
  <c r="CW30" i="20"/>
  <c r="BE30" i="20"/>
  <c r="BP30" i="20" s="1"/>
  <c r="CA30" i="20" s="1"/>
  <c r="CW108" i="20"/>
  <c r="BE108" i="20"/>
  <c r="BP108" i="20" s="1"/>
  <c r="CA108" i="20" s="1"/>
  <c r="CW54" i="20"/>
  <c r="BE54" i="20"/>
  <c r="BP54" i="20" s="1"/>
  <c r="CA54" i="20" s="1"/>
  <c r="BE110" i="20"/>
  <c r="BP110" i="20" s="1"/>
  <c r="CA110" i="20" s="1"/>
  <c r="CW110" i="20"/>
  <c r="BE220" i="20"/>
  <c r="BP220" i="20" s="1"/>
  <c r="CA220" i="20" s="1"/>
  <c r="CW220" i="20"/>
  <c r="BE126" i="20"/>
  <c r="BP126" i="20" s="1"/>
  <c r="CA126" i="20" s="1"/>
  <c r="CW126" i="20"/>
  <c r="CW113" i="20"/>
  <c r="BE113" i="20"/>
  <c r="BP113" i="20" s="1"/>
  <c r="CA113" i="20" s="1"/>
  <c r="CW127" i="20"/>
  <c r="BE127" i="20"/>
  <c r="BP127" i="20" s="1"/>
  <c r="CA127" i="20" s="1"/>
  <c r="CW37" i="20"/>
  <c r="BE37" i="20"/>
  <c r="BP37" i="20" s="1"/>
  <c r="CA37" i="20" s="1"/>
  <c r="BE163" i="20"/>
  <c r="BP163" i="20" s="1"/>
  <c r="CA163" i="20" s="1"/>
  <c r="CW163" i="20"/>
  <c r="AB61" i="8"/>
  <c r="AB64" i="8"/>
  <c r="BE116" i="20"/>
  <c r="BP116" i="20" s="1"/>
  <c r="CA116" i="20" s="1"/>
  <c r="CW116" i="20"/>
  <c r="CW211" i="20"/>
  <c r="BE211" i="20"/>
  <c r="BP211" i="20" s="1"/>
  <c r="CA211" i="20" s="1"/>
  <c r="BE71" i="20"/>
  <c r="BP71" i="20" s="1"/>
  <c r="CA71" i="20" s="1"/>
  <c r="CW71" i="20"/>
  <c r="BE192" i="20"/>
  <c r="BP192" i="20" s="1"/>
  <c r="CA192" i="20" s="1"/>
  <c r="CW192" i="20"/>
  <c r="CW122" i="20"/>
  <c r="BE122" i="20"/>
  <c r="BP122" i="20" s="1"/>
  <c r="CA122" i="20" s="1"/>
  <c r="CW77" i="20"/>
  <c r="BE77" i="20"/>
  <c r="BP77" i="20" s="1"/>
  <c r="CA77" i="20" s="1"/>
  <c r="BE244" i="20"/>
  <c r="BP244" i="20" s="1"/>
  <c r="CA244" i="20" s="1"/>
  <c r="CW244" i="20"/>
  <c r="CW138" i="20"/>
  <c r="BE138" i="20"/>
  <c r="BP138" i="20" s="1"/>
  <c r="CA138" i="20" s="1"/>
  <c r="CW209" i="20"/>
  <c r="BE209" i="20"/>
  <c r="BP209" i="20" s="1"/>
  <c r="CA209" i="20" s="1"/>
  <c r="BE115" i="20"/>
  <c r="BP115" i="20" s="1"/>
  <c r="CA115" i="20" s="1"/>
  <c r="CW115" i="20"/>
  <c r="BE86" i="20"/>
  <c r="BP86" i="20" s="1"/>
  <c r="CA86" i="20" s="1"/>
  <c r="CW86" i="20"/>
  <c r="CW181" i="20"/>
  <c r="BE181" i="20"/>
  <c r="BP181" i="20" s="1"/>
  <c r="CA181" i="20" s="1"/>
  <c r="BE84" i="20"/>
  <c r="BP84" i="20" s="1"/>
  <c r="CA84" i="20" s="1"/>
  <c r="CW84" i="20"/>
  <c r="CW231" i="20"/>
  <c r="BE231" i="20"/>
  <c r="BP231" i="20" s="1"/>
  <c r="CA231" i="20" s="1"/>
  <c r="CW102" i="20"/>
  <c r="BE102" i="20"/>
  <c r="BP102" i="20" s="1"/>
  <c r="CA102" i="20" s="1"/>
  <c r="CW214" i="20"/>
  <c r="BE214" i="20"/>
  <c r="BP214" i="20" s="1"/>
  <c r="CA214" i="20" s="1"/>
  <c r="BE72" i="20"/>
  <c r="BP72" i="20" s="1"/>
  <c r="CA72" i="20" s="1"/>
  <c r="CW72" i="20"/>
  <c r="CW14" i="20"/>
  <c r="BE14" i="20"/>
  <c r="BP14" i="20" s="1"/>
  <c r="CA14" i="20" s="1"/>
  <c r="CW119" i="20"/>
  <c r="BE119" i="20"/>
  <c r="BP119" i="20" s="1"/>
  <c r="CA119" i="20" s="1"/>
  <c r="BE46" i="20"/>
  <c r="BP46" i="20" s="1"/>
  <c r="CA46" i="20" s="1"/>
  <c r="CW46" i="20"/>
  <c r="CW58" i="20"/>
  <c r="BE58" i="20"/>
  <c r="BP58" i="20" s="1"/>
  <c r="CA58" i="20" s="1"/>
  <c r="BE188" i="20"/>
  <c r="BP188" i="20" s="1"/>
  <c r="CA188" i="20" s="1"/>
  <c r="CW188" i="20"/>
  <c r="CW29" i="20"/>
  <c r="BE29" i="20"/>
  <c r="BP29" i="20" s="1"/>
  <c r="CA29" i="20" s="1"/>
  <c r="CW162" i="20"/>
  <c r="BE162" i="20"/>
  <c r="BP162" i="20" s="1"/>
  <c r="CA162" i="20" s="1"/>
  <c r="CW221" i="20"/>
  <c r="BE221" i="20"/>
  <c r="BP221" i="20" s="1"/>
  <c r="CA221" i="20" s="1"/>
  <c r="BE155" i="20"/>
  <c r="BP155" i="20" s="1"/>
  <c r="CA155" i="20" s="1"/>
  <c r="CW155" i="20"/>
  <c r="BE28" i="20"/>
  <c r="BP28" i="20" s="1"/>
  <c r="CA28" i="20" s="1"/>
  <c r="CW28" i="20"/>
  <c r="CW198" i="20"/>
  <c r="BE198" i="20"/>
  <c r="BP198" i="20" s="1"/>
  <c r="CA198" i="20" s="1"/>
  <c r="CW87" i="20"/>
  <c r="BE87" i="20"/>
  <c r="BP87" i="20" s="1"/>
  <c r="CA87" i="20" s="1"/>
  <c r="BE213" i="20"/>
  <c r="BP213" i="20" s="1"/>
  <c r="CA213" i="20" s="1"/>
  <c r="CW213" i="20"/>
  <c r="BE51" i="20"/>
  <c r="BP51" i="20" s="1"/>
  <c r="CA51" i="20" s="1"/>
  <c r="CW51" i="20"/>
  <c r="BE15" i="20"/>
  <c r="BP15" i="20" s="1"/>
  <c r="CA15" i="20" s="1"/>
  <c r="CW15" i="20"/>
  <c r="AB56" i="4"/>
  <c r="AB84" i="4" s="1"/>
  <c r="AB48" i="4"/>
  <c r="AB80" i="4" s="1"/>
  <c r="AB46" i="4"/>
  <c r="AB79" i="4" s="1"/>
  <c r="AB58" i="4"/>
  <c r="AB85" i="4" s="1"/>
  <c r="AB54" i="4"/>
  <c r="AB83" i="4" s="1"/>
  <c r="AB62" i="4"/>
  <c r="AB87" i="4" s="1"/>
  <c r="AB60" i="4"/>
  <c r="AB86" i="4" s="1"/>
  <c r="AB50" i="4"/>
  <c r="AB81" i="4" s="1"/>
  <c r="AB64" i="4"/>
  <c r="AB88" i="4" s="1"/>
  <c r="AB52" i="4"/>
  <c r="AB82" i="4" s="1"/>
  <c r="AB45" i="4"/>
  <c r="BE226" i="20"/>
  <c r="BP226" i="20" s="1"/>
  <c r="CA226" i="20" s="1"/>
  <c r="CW226" i="20"/>
  <c r="CW238" i="20"/>
  <c r="BE238" i="20"/>
  <c r="BP238" i="20" s="1"/>
  <c r="CA238" i="20" s="1"/>
  <c r="BE225" i="20"/>
  <c r="BP225" i="20" s="1"/>
  <c r="CA225" i="20" s="1"/>
  <c r="CW225" i="20"/>
  <c r="CW219" i="20"/>
  <c r="BE219" i="20"/>
  <c r="BP219" i="20" s="1"/>
  <c r="CA219" i="20" s="1"/>
  <c r="BE49" i="20"/>
  <c r="BP49" i="20" s="1"/>
  <c r="CA49" i="20" s="1"/>
  <c r="CW49" i="20"/>
  <c r="BE199" i="20"/>
  <c r="BP199" i="20" s="1"/>
  <c r="CA199" i="20" s="1"/>
  <c r="CW199" i="20"/>
  <c r="CW124" i="20"/>
  <c r="BE124" i="20"/>
  <c r="BP124" i="20" s="1"/>
  <c r="CA124" i="20" s="1"/>
  <c r="CW148" i="20"/>
  <c r="BE148" i="20"/>
  <c r="BP148" i="20" s="1"/>
  <c r="CA148" i="20" s="1"/>
  <c r="CW189" i="20"/>
  <c r="BE189" i="20"/>
  <c r="BP189" i="20" s="1"/>
  <c r="CA189" i="20" s="1"/>
  <c r="CW190" i="20"/>
  <c r="BE190" i="20"/>
  <c r="BP190" i="20" s="1"/>
  <c r="CA190" i="20" s="1"/>
  <c r="AB77" i="4" l="1"/>
  <c r="AB93" i="4"/>
  <c r="AB72" i="4"/>
  <c r="AB19" i="4"/>
  <c r="AB18" i="4"/>
  <c r="AB98" i="4" l="1"/>
  <c r="AB78" i="4"/>
  <c r="AB21" i="4"/>
  <c r="AB20" i="4"/>
  <c r="AB16" i="4" s="1"/>
  <c r="AB22" i="4" l="1"/>
  <c r="AB17" i="4"/>
  <c r="AB28" i="4" l="1"/>
  <c r="AB26" i="4"/>
  <c r="AB27" i="4" l="1"/>
  <c r="AB10" i="8"/>
  <c r="AB11" i="8" l="1"/>
  <c r="AB14" i="8"/>
  <c r="AB16" i="8" s="1"/>
  <c r="AB20" i="8" l="1"/>
  <c r="AB17" i="8"/>
  <c r="AB23" i="8" l="1"/>
  <c r="AB21" i="8"/>
  <c r="AB24" i="8"/>
  <c r="AB26" i="8" s="1"/>
  <c r="AB29" i="8" s="1"/>
  <c r="AB31" i="8" s="1"/>
  <c r="AB51" i="8" l="1"/>
  <c r="AB32" i="8"/>
  <c r="AB38" i="8"/>
  <c r="AB41" i="8" s="1"/>
  <c r="AB43" i="8" s="1"/>
  <c r="AB52" i="8" l="1"/>
  <c r="AB62" i="8" s="1"/>
  <c r="AB50" i="8"/>
  <c r="AB53" i="8"/>
  <c r="CL207" i="20" l="1"/>
  <c r="AI207" i="20" s="1"/>
  <c r="M207" i="20" s="1"/>
  <c r="CL103" i="20"/>
  <c r="AI103" i="20" s="1"/>
  <c r="M103" i="20" s="1"/>
  <c r="CL219" i="20"/>
  <c r="AI219" i="20" s="1"/>
  <c r="M219" i="20" s="1"/>
  <c r="CL22" i="20"/>
  <c r="AI22" i="20" s="1"/>
  <c r="M22" i="20" s="1"/>
  <c r="CL80" i="20"/>
  <c r="AI80" i="20" s="1"/>
  <c r="M80" i="20" s="1"/>
  <c r="CL139" i="20"/>
  <c r="AI139" i="20" s="1"/>
  <c r="M139" i="20" s="1"/>
  <c r="CL151" i="20"/>
  <c r="AI151" i="20" s="1"/>
  <c r="M151" i="20" s="1"/>
  <c r="CL233" i="20"/>
  <c r="AI233" i="20" s="1"/>
  <c r="M233" i="20" s="1"/>
  <c r="CL58" i="20"/>
  <c r="AI58" i="20" s="1"/>
  <c r="M58" i="20" s="1"/>
  <c r="CL246" i="20"/>
  <c r="AI246" i="20" s="1"/>
  <c r="M246" i="20" s="1"/>
  <c r="CL178" i="20"/>
  <c r="AI178" i="20" s="1"/>
  <c r="M178" i="20" s="1"/>
  <c r="CL124" i="20"/>
  <c r="AI124" i="20" s="1"/>
  <c r="M124" i="20" s="1"/>
  <c r="CL191" i="20"/>
  <c r="AI191" i="20" s="1"/>
  <c r="M191" i="20" s="1"/>
  <c r="CL49" i="20"/>
  <c r="AI49" i="20" s="1"/>
  <c r="M49" i="20" s="1"/>
  <c r="CL99" i="20"/>
  <c r="AI99" i="20" s="1"/>
  <c r="M99" i="20" s="1"/>
  <c r="CL48" i="20"/>
  <c r="AI48" i="20" s="1"/>
  <c r="M48" i="20" s="1"/>
  <c r="CL212" i="20"/>
  <c r="AI212" i="20" s="1"/>
  <c r="M212" i="20" s="1"/>
  <c r="CL165" i="20"/>
  <c r="AI165" i="20" s="1"/>
  <c r="M165" i="20" s="1"/>
  <c r="CL167" i="20"/>
  <c r="AI167" i="20" s="1"/>
  <c r="M167" i="20" s="1"/>
  <c r="CL185" i="20"/>
  <c r="AI185" i="20" s="1"/>
  <c r="M185" i="20" s="1"/>
  <c r="CL92" i="20"/>
  <c r="AI92" i="20" s="1"/>
  <c r="M92" i="20" s="1"/>
  <c r="CL57" i="20"/>
  <c r="AI57" i="20" s="1"/>
  <c r="M57" i="20" s="1"/>
  <c r="CL218" i="20"/>
  <c r="AI218" i="20" s="1"/>
  <c r="M218" i="20" s="1"/>
  <c r="CL142" i="20"/>
  <c r="AI142" i="20" s="1"/>
  <c r="M142" i="20" s="1"/>
  <c r="CL145" i="20"/>
  <c r="AI145" i="20" s="1"/>
  <c r="M145" i="20" s="1"/>
  <c r="CL11" i="20"/>
  <c r="AI11" i="20" s="1"/>
  <c r="M11" i="20" s="1"/>
  <c r="CL28" i="20"/>
  <c r="AI28" i="20" s="1"/>
  <c r="M28" i="20" s="1"/>
  <c r="CL141" i="20"/>
  <c r="AI141" i="20" s="1"/>
  <c r="M141" i="20" s="1"/>
  <c r="CL60" i="20"/>
  <c r="AI60" i="20" s="1"/>
  <c r="M60" i="20" s="1"/>
  <c r="CL25" i="20"/>
  <c r="AI25" i="20" s="1"/>
  <c r="M25" i="20" s="1"/>
  <c r="CL118" i="20"/>
  <c r="AI118" i="20" s="1"/>
  <c r="M118" i="20" s="1"/>
  <c r="CL87" i="20"/>
  <c r="AI87" i="20" s="1"/>
  <c r="M87" i="20" s="1"/>
  <c r="CL231" i="20"/>
  <c r="AI231" i="20" s="1"/>
  <c r="M231" i="20" s="1"/>
  <c r="CL251" i="20"/>
  <c r="AI251" i="20" s="1"/>
  <c r="M251" i="20" s="1"/>
  <c r="CL182" i="20"/>
  <c r="AI182" i="20" s="1"/>
  <c r="M182" i="20" s="1"/>
  <c r="CL100" i="20"/>
  <c r="AI100" i="20" s="1"/>
  <c r="M100" i="20" s="1"/>
  <c r="CL86" i="20"/>
  <c r="AI86" i="20" s="1"/>
  <c r="M86" i="20" s="1"/>
  <c r="CL102" i="20"/>
  <c r="AI102" i="20" s="1"/>
  <c r="M102" i="20" s="1"/>
  <c r="CL69" i="20"/>
  <c r="AI69" i="20" s="1"/>
  <c r="M69" i="20" s="1"/>
  <c r="CL133" i="20"/>
  <c r="AI133" i="20" s="1"/>
  <c r="M133" i="20" s="1"/>
  <c r="CL129" i="20"/>
  <c r="AI129" i="20" s="1"/>
  <c r="M129" i="20" s="1"/>
  <c r="CL194" i="20"/>
  <c r="AI194" i="20" s="1"/>
  <c r="M194" i="20" s="1"/>
  <c r="CL228" i="20"/>
  <c r="AI228" i="20" s="1"/>
  <c r="M228" i="20" s="1"/>
  <c r="CL210" i="20"/>
  <c r="AI210" i="20" s="1"/>
  <c r="M210" i="20" s="1"/>
  <c r="CL199" i="20"/>
  <c r="AI199" i="20" s="1"/>
  <c r="M199" i="20" s="1"/>
  <c r="CL26" i="20"/>
  <c r="AI26" i="20" s="1"/>
  <c r="M26" i="20" s="1"/>
  <c r="CL186" i="20"/>
  <c r="AI186" i="20" s="1"/>
  <c r="M186" i="20" s="1"/>
  <c r="CL121" i="20"/>
  <c r="AI121" i="20" s="1"/>
  <c r="M121" i="20" s="1"/>
  <c r="CL115" i="20"/>
  <c r="AI115" i="20" s="1"/>
  <c r="M115" i="20" s="1"/>
  <c r="CL31" i="20"/>
  <c r="AI31" i="20" s="1"/>
  <c r="M31" i="20" s="1"/>
  <c r="CL195" i="20"/>
  <c r="AI195" i="20" s="1"/>
  <c r="M195" i="20" s="1"/>
  <c r="CL119" i="20"/>
  <c r="AI119" i="20" s="1"/>
  <c r="M119" i="20" s="1"/>
  <c r="CL152" i="20"/>
  <c r="AI152" i="20" s="1"/>
  <c r="M152" i="20" s="1"/>
  <c r="CL203" i="20"/>
  <c r="AI203" i="20" s="1"/>
  <c r="M203" i="20" s="1"/>
  <c r="CL109" i="20"/>
  <c r="AI109" i="20" s="1"/>
  <c r="M109" i="20" s="1"/>
  <c r="CL116" i="20"/>
  <c r="AI116" i="20" s="1"/>
  <c r="M116" i="20" s="1"/>
  <c r="CL175" i="20"/>
  <c r="AI175" i="20" s="1"/>
  <c r="M175" i="20" s="1"/>
  <c r="CL215" i="20"/>
  <c r="AI215" i="20" s="1"/>
  <c r="M215" i="20" s="1"/>
  <c r="CL169" i="20"/>
  <c r="AI169" i="20" s="1"/>
  <c r="M169" i="20" s="1"/>
  <c r="CL190" i="20"/>
  <c r="AI190" i="20" s="1"/>
  <c r="M190" i="20" s="1"/>
  <c r="CL208" i="20"/>
  <c r="AI208" i="20" s="1"/>
  <c r="M208" i="20" s="1"/>
  <c r="CL29" i="20"/>
  <c r="AI29" i="20" s="1"/>
  <c r="M29" i="20" s="1"/>
  <c r="CL205" i="20"/>
  <c r="AI205" i="20" s="1"/>
  <c r="M205" i="20" s="1"/>
  <c r="CL123" i="20"/>
  <c r="AI123" i="20" s="1"/>
  <c r="M123" i="20" s="1"/>
  <c r="CL90" i="20"/>
  <c r="AI90" i="20" s="1"/>
  <c r="M90" i="20" s="1"/>
  <c r="CL117" i="20"/>
  <c r="AI117" i="20" s="1"/>
  <c r="M117" i="20" s="1"/>
  <c r="CL122" i="20"/>
  <c r="AI122" i="20" s="1"/>
  <c r="M122" i="20" s="1"/>
  <c r="CL128" i="20"/>
  <c r="AI128" i="20" s="1"/>
  <c r="M128" i="20" s="1"/>
  <c r="CL34" i="20"/>
  <c r="AI34" i="20" s="1"/>
  <c r="M34" i="20" s="1"/>
  <c r="CL61" i="20"/>
  <c r="AI61" i="20" s="1"/>
  <c r="M61" i="20" s="1"/>
  <c r="CL132" i="20"/>
  <c r="AI132" i="20" s="1"/>
  <c r="M132" i="20" s="1"/>
  <c r="CL225" i="20"/>
  <c r="AI225" i="20" s="1"/>
  <c r="M225" i="20" s="1"/>
  <c r="CL96" i="20"/>
  <c r="AI96" i="20" s="1"/>
  <c r="M96" i="20" s="1"/>
  <c r="CL176" i="20"/>
  <c r="AI176" i="20" s="1"/>
  <c r="M176" i="20" s="1"/>
  <c r="CL104" i="20"/>
  <c r="AI104" i="20" s="1"/>
  <c r="M104" i="20" s="1"/>
  <c r="CL229" i="20"/>
  <c r="AI229" i="20" s="1"/>
  <c r="M229" i="20" s="1"/>
  <c r="CL188" i="20"/>
  <c r="AI188" i="20" s="1"/>
  <c r="M188" i="20" s="1"/>
  <c r="CL236" i="20"/>
  <c r="AI236" i="20" s="1"/>
  <c r="M236" i="20" s="1"/>
  <c r="CL81" i="20"/>
  <c r="AI81" i="20" s="1"/>
  <c r="M81" i="20" s="1"/>
  <c r="AB58" i="8"/>
  <c r="CL42" i="20"/>
  <c r="AI42" i="20" s="1"/>
  <c r="M42" i="20" s="1"/>
  <c r="CL160" i="20"/>
  <c r="AI160" i="20" s="1"/>
  <c r="M160" i="20" s="1"/>
  <c r="CL136" i="20"/>
  <c r="AI136" i="20" s="1"/>
  <c r="M136" i="20" s="1"/>
  <c r="CL222" i="20"/>
  <c r="AI222" i="20" s="1"/>
  <c r="M222" i="20" s="1"/>
  <c r="CL217" i="20"/>
  <c r="AI217" i="20" s="1"/>
  <c r="M217" i="20" s="1"/>
  <c r="CL79" i="20"/>
  <c r="AI79" i="20" s="1"/>
  <c r="M79" i="20" s="1"/>
  <c r="CL235" i="20"/>
  <c r="AI235" i="20" s="1"/>
  <c r="M235" i="20" s="1"/>
  <c r="CL166" i="20"/>
  <c r="AI166" i="20" s="1"/>
  <c r="M166" i="20" s="1"/>
  <c r="CL40" i="20"/>
  <c r="AI40" i="20" s="1"/>
  <c r="M40" i="20" s="1"/>
  <c r="CL101" i="20"/>
  <c r="AI101" i="20" s="1"/>
  <c r="M101" i="20" s="1"/>
  <c r="CL159" i="20"/>
  <c r="AI159" i="20" s="1"/>
  <c r="M159" i="20" s="1"/>
  <c r="CL216" i="20"/>
  <c r="AI216" i="20" s="1"/>
  <c r="M216" i="20" s="1"/>
  <c r="CL201" i="20"/>
  <c r="AI201" i="20" s="1"/>
  <c r="M201" i="20" s="1"/>
  <c r="CL35" i="20"/>
  <c r="AI35" i="20" s="1"/>
  <c r="M35" i="20" s="1"/>
  <c r="CL164" i="20"/>
  <c r="AI164" i="20" s="1"/>
  <c r="M164" i="20" s="1"/>
  <c r="CL46" i="20"/>
  <c r="AI46" i="20" s="1"/>
  <c r="M46" i="20" s="1"/>
  <c r="CL76" i="20"/>
  <c r="AI76" i="20" s="1"/>
  <c r="M76" i="20" s="1"/>
  <c r="CL200" i="20"/>
  <c r="AI200" i="20" s="1"/>
  <c r="M200" i="20" s="1"/>
  <c r="CL163" i="20"/>
  <c r="AI163" i="20" s="1"/>
  <c r="M163" i="20" s="1"/>
  <c r="CL98" i="20"/>
  <c r="AI98" i="20" s="1"/>
  <c r="M98" i="20" s="1"/>
  <c r="CL52" i="20"/>
  <c r="AI52" i="20" s="1"/>
  <c r="M52" i="20" s="1"/>
  <c r="CL238" i="20"/>
  <c r="AI238" i="20" s="1"/>
  <c r="M238" i="20" s="1"/>
  <c r="CL202" i="20"/>
  <c r="AI202" i="20" s="1"/>
  <c r="M202" i="20" s="1"/>
  <c r="CL162" i="20"/>
  <c r="AI162" i="20" s="1"/>
  <c r="M162" i="20" s="1"/>
  <c r="CL237" i="20"/>
  <c r="AI237" i="20" s="1"/>
  <c r="M237" i="20" s="1"/>
  <c r="CL150" i="20"/>
  <c r="AI150" i="20" s="1"/>
  <c r="M150" i="20" s="1"/>
  <c r="CL244" i="20"/>
  <c r="AI244" i="20" s="1"/>
  <c r="M244" i="20" s="1"/>
  <c r="CL106" i="20"/>
  <c r="AI106" i="20" s="1"/>
  <c r="M106" i="20" s="1"/>
  <c r="CL144" i="20"/>
  <c r="AI144" i="20" s="1"/>
  <c r="M144" i="20" s="1"/>
  <c r="CL214" i="20"/>
  <c r="AI214" i="20" s="1"/>
  <c r="M214" i="20" s="1"/>
  <c r="CL110" i="20"/>
  <c r="AI110" i="20" s="1"/>
  <c r="M110" i="20" s="1"/>
  <c r="CL33" i="20"/>
  <c r="AI33" i="20" s="1"/>
  <c r="M33" i="20" s="1"/>
  <c r="CL105" i="20"/>
  <c r="AI105" i="20" s="1"/>
  <c r="M105" i="20" s="1"/>
  <c r="CL38" i="20"/>
  <c r="AI38" i="20" s="1"/>
  <c r="M38" i="20" s="1"/>
  <c r="CL59" i="20"/>
  <c r="AI59" i="20" s="1"/>
  <c r="M59" i="20" s="1"/>
  <c r="CL72" i="20"/>
  <c r="AI72" i="20" s="1"/>
  <c r="M72" i="20" s="1"/>
  <c r="CL43" i="20"/>
  <c r="AI43" i="20" s="1"/>
  <c r="M43" i="20" s="1"/>
  <c r="CL147" i="20"/>
  <c r="AI147" i="20" s="1"/>
  <c r="M147" i="20" s="1"/>
  <c r="CL97" i="20"/>
  <c r="AI97" i="20" s="1"/>
  <c r="M97" i="20" s="1"/>
  <c r="CL126" i="20"/>
  <c r="AI126" i="20" s="1"/>
  <c r="M126" i="20" s="1"/>
  <c r="CL245" i="20"/>
  <c r="AI245" i="20" s="1"/>
  <c r="M245" i="20" s="1"/>
  <c r="CL39" i="20"/>
  <c r="AI39" i="20" s="1"/>
  <c r="M39" i="20" s="1"/>
  <c r="CL224" i="20"/>
  <c r="AI224" i="20" s="1"/>
  <c r="M224" i="20" s="1"/>
  <c r="CL36" i="20"/>
  <c r="AI36" i="20" s="1"/>
  <c r="M36" i="20" s="1"/>
  <c r="CL161" i="20"/>
  <c r="AI161" i="20" s="1"/>
  <c r="M161" i="20" s="1"/>
  <c r="CL148" i="20"/>
  <c r="AI148" i="20" s="1"/>
  <c r="M148" i="20" s="1"/>
  <c r="CL227" i="20"/>
  <c r="AI227" i="20" s="1"/>
  <c r="M227" i="20" s="1"/>
  <c r="CL82" i="20"/>
  <c r="AI82" i="20" s="1"/>
  <c r="M82" i="20" s="1"/>
  <c r="CL140" i="20"/>
  <c r="AI140" i="20" s="1"/>
  <c r="M140" i="20" s="1"/>
  <c r="CL53" i="20"/>
  <c r="AI53" i="20" s="1"/>
  <c r="M53" i="20" s="1"/>
  <c r="CL24" i="20"/>
  <c r="AI24" i="20" s="1"/>
  <c r="M24" i="20" s="1"/>
  <c r="CL75" i="20"/>
  <c r="AI75" i="20" s="1"/>
  <c r="M75" i="20" s="1"/>
  <c r="CL243" i="20"/>
  <c r="AI243" i="20" s="1"/>
  <c r="M243" i="20" s="1"/>
  <c r="CL65" i="20"/>
  <c r="AI65" i="20" s="1"/>
  <c r="M65" i="20" s="1"/>
  <c r="CL13" i="20"/>
  <c r="AI13" i="20" s="1"/>
  <c r="M13" i="20" s="1"/>
  <c r="CL172" i="20"/>
  <c r="AI172" i="20" s="1"/>
  <c r="M172" i="20" s="1"/>
  <c r="CL209" i="20"/>
  <c r="AI209" i="20" s="1"/>
  <c r="M209" i="20" s="1"/>
  <c r="CL108" i="20"/>
  <c r="AI108" i="20" s="1"/>
  <c r="M108" i="20" s="1"/>
  <c r="CL45" i="20"/>
  <c r="AI45" i="20" s="1"/>
  <c r="M45" i="20" s="1"/>
  <c r="CL63" i="20"/>
  <c r="AI63" i="20" s="1"/>
  <c r="M63" i="20" s="1"/>
  <c r="CL170" i="20"/>
  <c r="AI170" i="20" s="1"/>
  <c r="M170" i="20" s="1"/>
  <c r="CL113" i="20"/>
  <c r="AI113" i="20" s="1"/>
  <c r="M113" i="20" s="1"/>
  <c r="CL107" i="20"/>
  <c r="AI107" i="20" s="1"/>
  <c r="M107" i="20" s="1"/>
  <c r="CL248" i="20"/>
  <c r="AI248" i="20" s="1"/>
  <c r="M248" i="20" s="1"/>
  <c r="CL232" i="20"/>
  <c r="AI232" i="20" s="1"/>
  <c r="M232" i="20" s="1"/>
  <c r="CL230" i="20"/>
  <c r="AI230" i="20" s="1"/>
  <c r="M230" i="20" s="1"/>
  <c r="CL143" i="20"/>
  <c r="AI143" i="20" s="1"/>
  <c r="M143" i="20" s="1"/>
  <c r="CL70" i="20"/>
  <c r="AI70" i="20" s="1"/>
  <c r="M70" i="20" s="1"/>
  <c r="CL21" i="20"/>
  <c r="AI21" i="20" s="1"/>
  <c r="M21" i="20" s="1"/>
  <c r="CL77" i="20"/>
  <c r="AI77" i="20" s="1"/>
  <c r="M77" i="20" s="1"/>
  <c r="CL138" i="20"/>
  <c r="AI138" i="20" s="1"/>
  <c r="M138" i="20" s="1"/>
  <c r="CL177" i="20"/>
  <c r="AI177" i="20" s="1"/>
  <c r="M177" i="20" s="1"/>
  <c r="CL91" i="20"/>
  <c r="AI91" i="20" s="1"/>
  <c r="M91" i="20" s="1"/>
  <c r="CL241" i="20"/>
  <c r="AI241" i="20" s="1"/>
  <c r="M241" i="20" s="1"/>
  <c r="CL173" i="20"/>
  <c r="AI173" i="20" s="1"/>
  <c r="M173" i="20" s="1"/>
  <c r="CL62" i="20"/>
  <c r="AI62" i="20" s="1"/>
  <c r="M62" i="20" s="1"/>
  <c r="CL134" i="20"/>
  <c r="AI134" i="20" s="1"/>
  <c r="M134" i="20" s="1"/>
  <c r="CL239" i="20"/>
  <c r="AI239" i="20" s="1"/>
  <c r="M239" i="20" s="1"/>
  <c r="CL158" i="20"/>
  <c r="AI158" i="20" s="1"/>
  <c r="M158" i="20" s="1"/>
  <c r="CL226" i="20"/>
  <c r="AI226" i="20" s="1"/>
  <c r="M226" i="20" s="1"/>
  <c r="CL149" i="20"/>
  <c r="AI149" i="20" s="1"/>
  <c r="M149" i="20" s="1"/>
  <c r="CL37" i="20"/>
  <c r="AI37" i="20" s="1"/>
  <c r="M37" i="20" s="1"/>
  <c r="CL213" i="20"/>
  <c r="AI213" i="20" s="1"/>
  <c r="M213" i="20" s="1"/>
  <c r="CL154" i="20"/>
  <c r="AI154" i="20" s="1"/>
  <c r="M154" i="20" s="1"/>
  <c r="CL157" i="20"/>
  <c r="AI157" i="20" s="1"/>
  <c r="M157" i="20" s="1"/>
  <c r="CL54" i="20"/>
  <c r="AI54" i="20" s="1"/>
  <c r="M54" i="20" s="1"/>
  <c r="CL249" i="20"/>
  <c r="AI249" i="20" s="1"/>
  <c r="M249" i="20" s="1"/>
  <c r="CL196" i="20"/>
  <c r="AI196" i="20" s="1"/>
  <c r="M196" i="20" s="1"/>
  <c r="CL27" i="20"/>
  <c r="AI27" i="20" s="1"/>
  <c r="M27" i="20" s="1"/>
  <c r="CL55" i="20"/>
  <c r="AI55" i="20" s="1"/>
  <c r="M55" i="20" s="1"/>
  <c r="CL168" i="20"/>
  <c r="AI168" i="20" s="1"/>
  <c r="M168" i="20" s="1"/>
  <c r="CL135" i="20"/>
  <c r="AI135" i="20" s="1"/>
  <c r="M135" i="20" s="1"/>
  <c r="CL204" i="20"/>
  <c r="AI204" i="20" s="1"/>
  <c r="M204" i="20" s="1"/>
  <c r="CL51" i="20"/>
  <c r="AI51" i="20" s="1"/>
  <c r="M51" i="20" s="1"/>
  <c r="CL137" i="20"/>
  <c r="AI137" i="20" s="1"/>
  <c r="M137" i="20" s="1"/>
  <c r="CL17" i="20"/>
  <c r="AI17" i="20" s="1"/>
  <c r="M17" i="20" s="1"/>
  <c r="CL83" i="20"/>
  <c r="AI83" i="20" s="1"/>
  <c r="M83" i="20" s="1"/>
  <c r="CL64" i="20"/>
  <c r="AI64" i="20" s="1"/>
  <c r="M64" i="20" s="1"/>
  <c r="CL68" i="20"/>
  <c r="AI68" i="20" s="1"/>
  <c r="M68" i="20" s="1"/>
  <c r="CL44" i="20"/>
  <c r="AI44" i="20" s="1"/>
  <c r="M44" i="20" s="1"/>
  <c r="CL156" i="20"/>
  <c r="AI156" i="20" s="1"/>
  <c r="M156" i="20" s="1"/>
  <c r="CL198" i="20"/>
  <c r="AI198" i="20" s="1"/>
  <c r="M198" i="20" s="1"/>
  <c r="CL193" i="20"/>
  <c r="AI193" i="20" s="1"/>
  <c r="M193" i="20" s="1"/>
  <c r="CL95" i="20"/>
  <c r="AI95" i="20" s="1"/>
  <c r="M95" i="20" s="1"/>
  <c r="CL32" i="20"/>
  <c r="AI32" i="20" s="1"/>
  <c r="M32" i="20" s="1"/>
  <c r="CL240" i="20"/>
  <c r="AI240" i="20" s="1"/>
  <c r="M240" i="20" s="1"/>
  <c r="CL88" i="20"/>
  <c r="AI88" i="20" s="1"/>
  <c r="M88" i="20" s="1"/>
  <c r="CL20" i="20"/>
  <c r="AI20" i="20" s="1"/>
  <c r="M20" i="20" s="1"/>
  <c r="CL155" i="20"/>
  <c r="AI155" i="20" s="1"/>
  <c r="M155" i="20" s="1"/>
  <c r="CL112" i="20"/>
  <c r="AI112" i="20" s="1"/>
  <c r="M112" i="20" s="1"/>
  <c r="CL174" i="20"/>
  <c r="AI174" i="20" s="1"/>
  <c r="M174" i="20" s="1"/>
  <c r="CL127" i="20"/>
  <c r="AI127" i="20" s="1"/>
  <c r="M127" i="20" s="1"/>
  <c r="CL125" i="20"/>
  <c r="AI125" i="20" s="1"/>
  <c r="M125" i="20" s="1"/>
  <c r="CL180" i="20"/>
  <c r="AI180" i="20" s="1"/>
  <c r="M180" i="20" s="1"/>
  <c r="CL153" i="20"/>
  <c r="AI153" i="20" s="1"/>
  <c r="M153" i="20" s="1"/>
  <c r="CL250" i="20"/>
  <c r="AI250" i="20" s="1"/>
  <c r="M250" i="20" s="1"/>
  <c r="CL56" i="20"/>
  <c r="AI56" i="20" s="1"/>
  <c r="M56" i="20" s="1"/>
  <c r="CL223" i="20"/>
  <c r="AI223" i="20" s="1"/>
  <c r="M223" i="20" s="1"/>
  <c r="CL146" i="20"/>
  <c r="AI146" i="20" s="1"/>
  <c r="M146" i="20" s="1"/>
  <c r="CL66" i="20"/>
  <c r="AI66" i="20" s="1"/>
  <c r="M66" i="20" s="1"/>
  <c r="CL71" i="20"/>
  <c r="AI71" i="20" s="1"/>
  <c r="M71" i="20" s="1"/>
  <c r="CL94" i="20"/>
  <c r="AI94" i="20" s="1"/>
  <c r="M94" i="20" s="1"/>
  <c r="CL187" i="20"/>
  <c r="AI187" i="20" s="1"/>
  <c r="M187" i="20" s="1"/>
  <c r="CL184" i="20"/>
  <c r="AI184" i="20" s="1"/>
  <c r="M184" i="20" s="1"/>
  <c r="CL18" i="20"/>
  <c r="AI18" i="20" s="1"/>
  <c r="M18" i="20" s="1"/>
  <c r="CL78" i="20"/>
  <c r="AI78" i="20" s="1"/>
  <c r="M78" i="20" s="1"/>
  <c r="CL73" i="20"/>
  <c r="AI73" i="20" s="1"/>
  <c r="M73" i="20" s="1"/>
  <c r="CL50" i="20"/>
  <c r="AI50" i="20" s="1"/>
  <c r="M50" i="20" s="1"/>
  <c r="CL16" i="20"/>
  <c r="AI16" i="20" s="1"/>
  <c r="M16" i="20" s="1"/>
  <c r="CL30" i="20"/>
  <c r="AI30" i="20" s="1"/>
  <c r="M30" i="20" s="1"/>
  <c r="CL12" i="20"/>
  <c r="AI12" i="20" s="1"/>
  <c r="M12" i="20" s="1"/>
  <c r="CL189" i="20"/>
  <c r="AI189" i="20" s="1"/>
  <c r="M189" i="20" s="1"/>
  <c r="CL93" i="20"/>
  <c r="AI93" i="20" s="1"/>
  <c r="M93" i="20" s="1"/>
  <c r="CL74" i="20"/>
  <c r="AI74" i="20" s="1"/>
  <c r="M74" i="20" s="1"/>
  <c r="CL41" i="20"/>
  <c r="AI41" i="20" s="1"/>
  <c r="M41" i="20" s="1"/>
  <c r="CL211" i="20"/>
  <c r="AI211" i="20" s="1"/>
  <c r="M211" i="20" s="1"/>
  <c r="CL47" i="20"/>
  <c r="AI47" i="20" s="1"/>
  <c r="M47" i="20" s="1"/>
  <c r="CL85" i="20"/>
  <c r="AI85" i="20" s="1"/>
  <c r="M85" i="20" s="1"/>
  <c r="CL206" i="20"/>
  <c r="AI206" i="20" s="1"/>
  <c r="M206" i="20" s="1"/>
  <c r="CL19" i="20"/>
  <c r="AI19" i="20" s="1"/>
  <c r="M19" i="20" s="1"/>
  <c r="CL15" i="20"/>
  <c r="AI15" i="20" s="1"/>
  <c r="M15" i="20" s="1"/>
  <c r="CL181" i="20"/>
  <c r="AI181" i="20" s="1"/>
  <c r="M181" i="20" s="1"/>
  <c r="CL220" i="20"/>
  <c r="AI220" i="20" s="1"/>
  <c r="M220" i="20" s="1"/>
  <c r="CL192" i="20"/>
  <c r="AI192" i="20" s="1"/>
  <c r="M192" i="20" s="1"/>
  <c r="CL171" i="20"/>
  <c r="AI171" i="20" s="1"/>
  <c r="M171" i="20" s="1"/>
  <c r="CL179" i="20"/>
  <c r="AI179" i="20" s="1"/>
  <c r="M179" i="20" s="1"/>
  <c r="CL89" i="20"/>
  <c r="AI89" i="20" s="1"/>
  <c r="M89" i="20" s="1"/>
  <c r="CL183" i="20"/>
  <c r="AI183" i="20" s="1"/>
  <c r="M183" i="20" s="1"/>
  <c r="CL131" i="20"/>
  <c r="AI131" i="20" s="1"/>
  <c r="M131" i="20" s="1"/>
  <c r="CL23" i="20"/>
  <c r="AI23" i="20" s="1"/>
  <c r="M23" i="20" s="1"/>
  <c r="CL84" i="20"/>
  <c r="AI84" i="20" s="1"/>
  <c r="M84" i="20" s="1"/>
  <c r="CL221" i="20"/>
  <c r="AI221" i="20" s="1"/>
  <c r="M221" i="20" s="1"/>
  <c r="CL130" i="20"/>
  <c r="AI130" i="20" s="1"/>
  <c r="M130" i="20" s="1"/>
  <c r="CL111" i="20"/>
  <c r="AI111" i="20" s="1"/>
  <c r="M111" i="20" s="1"/>
  <c r="CL234" i="20"/>
  <c r="AI234" i="20" s="1"/>
  <c r="M234" i="20" s="1"/>
  <c r="CL197" i="20"/>
  <c r="AI197" i="20" s="1"/>
  <c r="M197" i="20" s="1"/>
  <c r="CL247" i="20"/>
  <c r="AI247" i="20" s="1"/>
  <c r="M247" i="20" s="1"/>
  <c r="CL242" i="20"/>
  <c r="AI242" i="20" s="1"/>
  <c r="M242" i="20" s="1"/>
  <c r="CL114" i="20"/>
  <c r="AI114" i="20" s="1"/>
  <c r="M114" i="20" s="1"/>
  <c r="CL14" i="20"/>
  <c r="AI14" i="20" s="1"/>
  <c r="M14" i="20" s="1"/>
  <c r="CL120" i="20"/>
  <c r="AI120" i="20" s="1"/>
  <c r="M120" i="20" s="1"/>
  <c r="CL67" i="20"/>
  <c r="AI67" i="20" s="1"/>
  <c r="M67" i="20" s="1"/>
  <c r="AB54" i="8"/>
  <c r="AB65" i="8"/>
  <c r="AB44" i="8"/>
  <c r="AC35" i="4" l="1"/>
  <c r="AC34" i="4" s="1"/>
  <c r="AU86" i="20" l="1"/>
  <c r="AU75" i="20"/>
  <c r="AU56" i="20"/>
  <c r="AU157" i="20"/>
  <c r="AU143" i="20"/>
  <c r="AU239" i="20"/>
  <c r="AU145" i="20"/>
  <c r="AC36" i="4"/>
  <c r="AC73" i="4" s="1"/>
  <c r="AU240" i="20"/>
  <c r="AU210" i="20"/>
  <c r="AU59" i="20"/>
  <c r="AU22" i="20"/>
  <c r="AU180" i="20"/>
  <c r="AU224" i="20"/>
  <c r="AU49" i="20"/>
  <c r="AU131" i="20"/>
  <c r="AU197" i="20"/>
  <c r="AU174" i="20"/>
  <c r="AU20" i="20"/>
  <c r="AU88" i="20"/>
  <c r="AU124" i="20"/>
  <c r="AU214" i="20"/>
  <c r="AU115" i="20"/>
  <c r="AU217" i="20"/>
  <c r="AU71" i="20"/>
  <c r="AU125" i="20"/>
  <c r="AU155" i="20"/>
  <c r="AC38" i="4"/>
  <c r="AU144" i="20"/>
  <c r="AU215" i="20"/>
  <c r="AU187" i="20"/>
  <c r="AU47" i="20"/>
  <c r="AU16" i="20"/>
  <c r="AU37" i="20"/>
  <c r="AU21" i="20"/>
  <c r="AU25" i="20"/>
  <c r="AU142" i="20"/>
  <c r="AU205" i="20"/>
  <c r="AU129" i="20"/>
  <c r="AU117" i="20"/>
  <c r="AU14" i="20"/>
  <c r="AU31" i="20"/>
  <c r="AU62" i="20"/>
  <c r="AU32" i="20"/>
  <c r="AU186" i="20"/>
  <c r="AU79" i="20"/>
  <c r="AU236" i="20"/>
  <c r="AU202" i="20"/>
  <c r="AU189" i="20"/>
  <c r="AU196" i="20"/>
  <c r="AU225" i="20"/>
  <c r="AU148" i="20"/>
  <c r="AU136" i="20"/>
  <c r="AU123" i="20"/>
  <c r="AU232" i="20"/>
  <c r="AU52" i="20"/>
  <c r="AU141" i="20"/>
  <c r="AU200" i="20"/>
  <c r="AU85" i="20"/>
  <c r="AU203" i="20"/>
  <c r="AU207" i="20"/>
  <c r="AU36" i="20"/>
  <c r="AC44" i="4"/>
  <c r="AU250" i="20"/>
  <c r="AU94" i="20"/>
  <c r="AU184" i="20"/>
  <c r="AU100" i="20"/>
  <c r="AU167" i="20"/>
  <c r="AU65" i="20"/>
  <c r="AU45" i="20"/>
  <c r="AU15" i="20"/>
  <c r="AU218" i="20"/>
  <c r="AU162" i="20"/>
  <c r="AU173" i="20"/>
  <c r="AU66" i="20"/>
  <c r="AU149" i="20"/>
  <c r="AU40" i="20"/>
  <c r="AU194" i="20"/>
  <c r="AU30" i="20"/>
  <c r="AU61" i="20"/>
  <c r="AU89" i="20"/>
  <c r="AU154" i="20"/>
  <c r="AU98" i="20"/>
  <c r="AU228" i="20"/>
  <c r="AU111" i="20"/>
  <c r="AU242" i="20"/>
  <c r="AU11" i="20"/>
  <c r="AU178" i="20"/>
  <c r="AU234" i="20"/>
  <c r="AU126" i="20"/>
  <c r="AU221" i="20"/>
  <c r="AU177" i="20"/>
  <c r="AU42" i="20"/>
  <c r="AU188" i="20"/>
  <c r="AU53" i="20"/>
  <c r="AU249" i="20"/>
  <c r="AU238" i="20"/>
  <c r="AU244" i="20"/>
  <c r="AU64" i="20"/>
  <c r="AU81" i="20"/>
  <c r="AU139" i="20"/>
  <c r="AU182" i="20"/>
  <c r="AU122" i="20"/>
  <c r="AU48" i="20"/>
  <c r="AU169" i="20"/>
  <c r="AU57" i="20"/>
  <c r="AU120" i="20"/>
  <c r="AU92" i="20"/>
  <c r="AU209" i="20"/>
  <c r="AU12" i="20"/>
  <c r="AU43" i="20"/>
  <c r="AU121" i="20"/>
  <c r="AU220" i="20"/>
  <c r="AU112" i="20"/>
  <c r="AU97" i="20"/>
  <c r="AU127" i="20"/>
  <c r="AU91" i="20"/>
  <c r="AU84" i="20"/>
  <c r="AU63" i="20"/>
  <c r="AU211" i="20"/>
  <c r="AU26" i="20"/>
  <c r="AU233" i="20"/>
  <c r="AU160" i="20"/>
  <c r="AU230" i="20"/>
  <c r="AU95" i="20"/>
  <c r="AU78" i="20"/>
  <c r="AC56" i="8"/>
  <c r="AC55" i="8" s="1"/>
  <c r="AU38" i="20"/>
  <c r="AU102" i="20"/>
  <c r="AU146" i="20"/>
  <c r="AU198" i="20"/>
  <c r="AU159" i="20"/>
  <c r="AU46" i="20"/>
  <c r="AU99" i="20"/>
  <c r="AU181" i="20"/>
  <c r="AU147" i="20"/>
  <c r="AU114" i="20"/>
  <c r="AU156" i="20"/>
  <c r="AC40" i="4"/>
  <c r="AC75" i="4" s="1"/>
  <c r="AU110" i="20"/>
  <c r="AU28" i="20"/>
  <c r="AU165" i="20"/>
  <c r="AU33" i="20"/>
  <c r="AU251" i="20"/>
  <c r="AU90" i="20"/>
  <c r="AU195" i="20"/>
  <c r="AU161" i="20"/>
  <c r="AU101" i="20"/>
  <c r="AU175" i="20"/>
  <c r="AU80" i="20"/>
  <c r="AU113" i="20"/>
  <c r="AU96" i="20"/>
  <c r="AU119" i="20"/>
  <c r="AU29" i="20"/>
  <c r="AU39" i="20"/>
  <c r="AU201" i="20"/>
  <c r="AU34" i="20"/>
  <c r="AU226" i="20"/>
  <c r="AU193" i="20"/>
  <c r="AU185" i="20"/>
  <c r="AU72" i="20"/>
  <c r="AU108" i="20"/>
  <c r="AU118" i="20"/>
  <c r="AU192" i="20"/>
  <c r="AU137" i="20"/>
  <c r="AU41" i="20"/>
  <c r="AU164" i="20"/>
  <c r="AU103" i="20"/>
  <c r="AU170" i="20"/>
  <c r="AU248" i="20"/>
  <c r="AU93" i="20"/>
  <c r="AU24" i="20"/>
  <c r="AU179" i="20"/>
  <c r="AU133" i="20"/>
  <c r="AU23" i="20"/>
  <c r="AU58" i="20"/>
  <c r="AU17" i="20"/>
  <c r="AU152" i="20"/>
  <c r="AU55" i="20"/>
  <c r="AU191" i="20"/>
  <c r="AU54" i="20"/>
  <c r="AU18" i="20"/>
  <c r="AU19" i="20"/>
  <c r="AU204" i="20"/>
  <c r="AU50" i="20"/>
  <c r="AU130" i="20"/>
  <c r="AU245" i="20"/>
  <c r="AU73" i="20"/>
  <c r="AU168" i="20"/>
  <c r="AU241" i="20"/>
  <c r="AU87" i="20"/>
  <c r="AU163" i="20"/>
  <c r="AU134" i="20"/>
  <c r="AU172" i="20"/>
  <c r="AU135" i="20"/>
  <c r="AU199" i="20"/>
  <c r="AU171" i="20"/>
  <c r="AU206" i="20"/>
  <c r="AU176" i="20"/>
  <c r="AU219" i="20"/>
  <c r="AU243" i="20"/>
  <c r="AU60" i="20"/>
  <c r="AU107" i="20"/>
  <c r="AU231" i="20"/>
  <c r="AU212" i="20"/>
  <c r="AU132" i="20"/>
  <c r="AU222" i="20"/>
  <c r="AU105" i="20"/>
  <c r="AU69" i="20"/>
  <c r="AU229" i="20"/>
  <c r="AU83" i="20"/>
  <c r="AU106" i="20"/>
  <c r="AU150" i="20"/>
  <c r="AU27" i="20"/>
  <c r="AU13" i="20"/>
  <c r="AU213" i="20"/>
  <c r="AU166" i="20"/>
  <c r="AU208" i="20"/>
  <c r="AU223" i="20"/>
  <c r="AU158" i="20"/>
  <c r="AU151" i="20"/>
  <c r="AU227" i="20"/>
  <c r="AU68" i="20"/>
  <c r="AU74" i="20"/>
  <c r="AU235" i="20"/>
  <c r="AU153" i="20"/>
  <c r="AU116" i="20"/>
  <c r="AU138" i="20"/>
  <c r="AU77" i="20"/>
  <c r="AU67" i="20"/>
  <c r="AU246" i="20"/>
  <c r="AU44" i="20"/>
  <c r="AC42" i="4"/>
  <c r="AC76" i="4" s="1"/>
  <c r="AU216" i="20"/>
  <c r="AU183" i="20"/>
  <c r="AU76" i="20"/>
  <c r="AU109" i="20"/>
  <c r="AU190" i="20"/>
  <c r="AU35" i="20"/>
  <c r="AU247" i="20"/>
  <c r="AU70" i="20"/>
  <c r="AU82" i="20"/>
  <c r="AU128" i="20"/>
  <c r="AU104" i="20"/>
  <c r="AU237" i="20"/>
  <c r="AU140" i="20"/>
  <c r="AU51" i="20"/>
  <c r="CX165" i="20" l="1"/>
  <c r="BF165" i="20"/>
  <c r="BQ165" i="20" s="1"/>
  <c r="CB165" i="20" s="1"/>
  <c r="BF247" i="20"/>
  <c r="BQ247" i="20" s="1"/>
  <c r="CB247" i="20" s="1"/>
  <c r="CX247" i="20"/>
  <c r="BF44" i="20"/>
  <c r="BQ44" i="20" s="1"/>
  <c r="CB44" i="20" s="1"/>
  <c r="CX44" i="20"/>
  <c r="BF74" i="20"/>
  <c r="BQ74" i="20" s="1"/>
  <c r="CB74" i="20" s="1"/>
  <c r="CX74" i="20"/>
  <c r="CX213" i="20"/>
  <c r="BF213" i="20"/>
  <c r="BQ213" i="20" s="1"/>
  <c r="CB213" i="20" s="1"/>
  <c r="CX105" i="20"/>
  <c r="BF105" i="20"/>
  <c r="BQ105" i="20" s="1"/>
  <c r="CB105" i="20" s="1"/>
  <c r="CX219" i="20"/>
  <c r="BF219" i="20"/>
  <c r="BQ219" i="20" s="1"/>
  <c r="CB219" i="20" s="1"/>
  <c r="CX163" i="20"/>
  <c r="BF163" i="20"/>
  <c r="BQ163" i="20" s="1"/>
  <c r="CB163" i="20" s="1"/>
  <c r="BF204" i="20"/>
  <c r="BQ204" i="20" s="1"/>
  <c r="CB204" i="20" s="1"/>
  <c r="CX204" i="20"/>
  <c r="CX58" i="20"/>
  <c r="BF58" i="20"/>
  <c r="BQ58" i="20" s="1"/>
  <c r="CB58" i="20" s="1"/>
  <c r="CX103" i="20"/>
  <c r="BF103" i="20"/>
  <c r="BQ103" i="20" s="1"/>
  <c r="CB103" i="20" s="1"/>
  <c r="CX185" i="20"/>
  <c r="BF185" i="20"/>
  <c r="BQ185" i="20" s="1"/>
  <c r="CB185" i="20" s="1"/>
  <c r="CX96" i="20"/>
  <c r="BF96" i="20"/>
  <c r="BQ96" i="20" s="1"/>
  <c r="CB96" i="20" s="1"/>
  <c r="CX251" i="20"/>
  <c r="BF251" i="20"/>
  <c r="BQ251" i="20" s="1"/>
  <c r="CB251" i="20" s="1"/>
  <c r="CX147" i="20"/>
  <c r="BF147" i="20"/>
  <c r="BQ147" i="20" s="1"/>
  <c r="CB147" i="20" s="1"/>
  <c r="BF38" i="20"/>
  <c r="BQ38" i="20" s="1"/>
  <c r="CB38" i="20" s="1"/>
  <c r="CX38" i="20"/>
  <c r="BF211" i="20"/>
  <c r="BQ211" i="20" s="1"/>
  <c r="CB211" i="20" s="1"/>
  <c r="CX211" i="20"/>
  <c r="CX121" i="20"/>
  <c r="BF121" i="20"/>
  <c r="BQ121" i="20" s="1"/>
  <c r="CB121" i="20" s="1"/>
  <c r="BF48" i="20"/>
  <c r="BQ48" i="20" s="1"/>
  <c r="CB48" i="20" s="1"/>
  <c r="CX48" i="20"/>
  <c r="CX249" i="20"/>
  <c r="BF249" i="20"/>
  <c r="BQ249" i="20" s="1"/>
  <c r="CB249" i="20" s="1"/>
  <c r="CX178" i="20"/>
  <c r="BF178" i="20"/>
  <c r="BQ178" i="20" s="1"/>
  <c r="CB178" i="20" s="1"/>
  <c r="CX61" i="20"/>
  <c r="BF61" i="20"/>
  <c r="BQ61" i="20" s="1"/>
  <c r="CB61" i="20" s="1"/>
  <c r="BF218" i="20"/>
  <c r="BQ218" i="20" s="1"/>
  <c r="CB218" i="20" s="1"/>
  <c r="CX218" i="20"/>
  <c r="CX250" i="20"/>
  <c r="BF250" i="20"/>
  <c r="BQ250" i="20" s="1"/>
  <c r="CB250" i="20" s="1"/>
  <c r="CX52" i="20"/>
  <c r="BF52" i="20"/>
  <c r="BQ52" i="20" s="1"/>
  <c r="CB52" i="20" s="1"/>
  <c r="CX202" i="20"/>
  <c r="BF202" i="20"/>
  <c r="BQ202" i="20" s="1"/>
  <c r="CB202" i="20" s="1"/>
  <c r="BF117" i="20"/>
  <c r="BQ117" i="20" s="1"/>
  <c r="CB117" i="20" s="1"/>
  <c r="CX117" i="20"/>
  <c r="BF47" i="20"/>
  <c r="BQ47" i="20" s="1"/>
  <c r="CB47" i="20" s="1"/>
  <c r="CX47" i="20"/>
  <c r="CX217" i="20"/>
  <c r="BF217" i="20"/>
  <c r="BQ217" i="20" s="1"/>
  <c r="CB217" i="20" s="1"/>
  <c r="BF131" i="20"/>
  <c r="BQ131" i="20" s="1"/>
  <c r="CB131" i="20" s="1"/>
  <c r="CX131" i="20"/>
  <c r="CX227" i="20"/>
  <c r="BF227" i="20"/>
  <c r="BQ227" i="20" s="1"/>
  <c r="CB227" i="20" s="1"/>
  <c r="CX226" i="20"/>
  <c r="BF226" i="20"/>
  <c r="BQ226" i="20" s="1"/>
  <c r="CB226" i="20" s="1"/>
  <c r="BF51" i="20"/>
  <c r="BQ51" i="20" s="1"/>
  <c r="CB51" i="20" s="1"/>
  <c r="CX51" i="20"/>
  <c r="BF35" i="20"/>
  <c r="BQ35" i="20" s="1"/>
  <c r="CB35" i="20" s="1"/>
  <c r="CX35" i="20"/>
  <c r="BF246" i="20"/>
  <c r="BQ246" i="20" s="1"/>
  <c r="CB246" i="20" s="1"/>
  <c r="CX246" i="20"/>
  <c r="CX68" i="20"/>
  <c r="BF68" i="20"/>
  <c r="BQ68" i="20" s="1"/>
  <c r="CB68" i="20" s="1"/>
  <c r="CX13" i="20"/>
  <c r="BF13" i="20"/>
  <c r="BQ13" i="20" s="1"/>
  <c r="CB13" i="20" s="1"/>
  <c r="BF222" i="20"/>
  <c r="BQ222" i="20" s="1"/>
  <c r="CB222" i="20" s="1"/>
  <c r="CX222" i="20"/>
  <c r="BF176" i="20"/>
  <c r="BQ176" i="20" s="1"/>
  <c r="CB176" i="20" s="1"/>
  <c r="CX176" i="20"/>
  <c r="BF87" i="20"/>
  <c r="BQ87" i="20" s="1"/>
  <c r="CB87" i="20" s="1"/>
  <c r="CX87" i="20"/>
  <c r="BF19" i="20"/>
  <c r="BQ19" i="20" s="1"/>
  <c r="CB19" i="20" s="1"/>
  <c r="CX19" i="20"/>
  <c r="BF23" i="20"/>
  <c r="BQ23" i="20" s="1"/>
  <c r="CB23" i="20" s="1"/>
  <c r="CX23" i="20"/>
  <c r="BF164" i="20"/>
  <c r="BQ164" i="20" s="1"/>
  <c r="CB164" i="20" s="1"/>
  <c r="CX164" i="20"/>
  <c r="CX193" i="20"/>
  <c r="BF193" i="20"/>
  <c r="BQ193" i="20" s="1"/>
  <c r="CB193" i="20" s="1"/>
  <c r="BF113" i="20"/>
  <c r="BQ113" i="20" s="1"/>
  <c r="CB113" i="20" s="1"/>
  <c r="CX113" i="20"/>
  <c r="CX33" i="20"/>
  <c r="BF33" i="20"/>
  <c r="BQ33" i="20" s="1"/>
  <c r="CB33" i="20" s="1"/>
  <c r="BF181" i="20"/>
  <c r="BQ181" i="20" s="1"/>
  <c r="CB181" i="20" s="1"/>
  <c r="CX181" i="20"/>
  <c r="AC61" i="8"/>
  <c r="AC64" i="8"/>
  <c r="CX63" i="20"/>
  <c r="BF63" i="20"/>
  <c r="BQ63" i="20" s="1"/>
  <c r="CB63" i="20" s="1"/>
  <c r="BF43" i="20"/>
  <c r="BQ43" i="20" s="1"/>
  <c r="CB43" i="20" s="1"/>
  <c r="CX43" i="20"/>
  <c r="CX122" i="20"/>
  <c r="BF122" i="20"/>
  <c r="BQ122" i="20" s="1"/>
  <c r="CB122" i="20" s="1"/>
  <c r="BF53" i="20"/>
  <c r="BQ53" i="20" s="1"/>
  <c r="CB53" i="20" s="1"/>
  <c r="CX53" i="20"/>
  <c r="CX11" i="20"/>
  <c r="BF11" i="20"/>
  <c r="BQ11" i="20" s="1"/>
  <c r="CB11" i="20" s="1"/>
  <c r="BF30" i="20"/>
  <c r="BQ30" i="20" s="1"/>
  <c r="CB30" i="20" s="1"/>
  <c r="CX30" i="20"/>
  <c r="BF15" i="20"/>
  <c r="BQ15" i="20" s="1"/>
  <c r="CB15" i="20" s="1"/>
  <c r="CX15" i="20"/>
  <c r="AC62" i="4"/>
  <c r="AC87" i="4" s="1"/>
  <c r="AC58" i="4"/>
  <c r="AC85" i="4" s="1"/>
  <c r="AC46" i="4"/>
  <c r="AC79" i="4" s="1"/>
  <c r="AC48" i="4"/>
  <c r="AC80" i="4" s="1"/>
  <c r="AC64" i="4"/>
  <c r="AC88" i="4" s="1"/>
  <c r="AC54" i="4"/>
  <c r="AC83" i="4" s="1"/>
  <c r="AC45" i="4"/>
  <c r="AC50" i="4"/>
  <c r="AC81" i="4" s="1"/>
  <c r="AC60" i="4"/>
  <c r="AC86" i="4" s="1"/>
  <c r="AC52" i="4"/>
  <c r="AC82" i="4" s="1"/>
  <c r="AC56" i="4"/>
  <c r="AC84" i="4" s="1"/>
  <c r="BF232" i="20"/>
  <c r="BQ232" i="20" s="1"/>
  <c r="CB232" i="20" s="1"/>
  <c r="CX232" i="20"/>
  <c r="CX236" i="20"/>
  <c r="BF236" i="20"/>
  <c r="BQ236" i="20" s="1"/>
  <c r="CB236" i="20" s="1"/>
  <c r="BF129" i="20"/>
  <c r="BQ129" i="20" s="1"/>
  <c r="CB129" i="20" s="1"/>
  <c r="CX129" i="20"/>
  <c r="CX187" i="20"/>
  <c r="BF187" i="20"/>
  <c r="BQ187" i="20" s="1"/>
  <c r="CB187" i="20" s="1"/>
  <c r="CX115" i="20"/>
  <c r="BF115" i="20"/>
  <c r="BQ115" i="20" s="1"/>
  <c r="CB115" i="20" s="1"/>
  <c r="CX49" i="20"/>
  <c r="BF49" i="20"/>
  <c r="BQ49" i="20" s="1"/>
  <c r="CB49" i="20" s="1"/>
  <c r="BF145" i="20"/>
  <c r="BQ145" i="20" s="1"/>
  <c r="CB145" i="20" s="1"/>
  <c r="CX145" i="20"/>
  <c r="BF140" i="20"/>
  <c r="BQ140" i="20" s="1"/>
  <c r="CB140" i="20" s="1"/>
  <c r="CX140" i="20"/>
  <c r="BF241" i="20"/>
  <c r="BQ241" i="20" s="1"/>
  <c r="CB241" i="20" s="1"/>
  <c r="CX241" i="20"/>
  <c r="CX41" i="20"/>
  <c r="BF41" i="20"/>
  <c r="BQ41" i="20" s="1"/>
  <c r="CB41" i="20" s="1"/>
  <c r="CX12" i="20"/>
  <c r="BF12" i="20"/>
  <c r="BQ12" i="20" s="1"/>
  <c r="CB12" i="20" s="1"/>
  <c r="CX194" i="20"/>
  <c r="BF194" i="20"/>
  <c r="BQ194" i="20" s="1"/>
  <c r="CB194" i="20" s="1"/>
  <c r="CX123" i="20"/>
  <c r="BF123" i="20"/>
  <c r="BQ123" i="20" s="1"/>
  <c r="CB123" i="20" s="1"/>
  <c r="CX239" i="20"/>
  <c r="BF239" i="20"/>
  <c r="BQ239" i="20" s="1"/>
  <c r="CB239" i="20" s="1"/>
  <c r="BF237" i="20"/>
  <c r="BQ237" i="20" s="1"/>
  <c r="CB237" i="20" s="1"/>
  <c r="CX237" i="20"/>
  <c r="CX109" i="20"/>
  <c r="BF109" i="20"/>
  <c r="BQ109" i="20" s="1"/>
  <c r="CB109" i="20" s="1"/>
  <c r="CX77" i="20"/>
  <c r="BF77" i="20"/>
  <c r="BQ77" i="20" s="1"/>
  <c r="CB77" i="20" s="1"/>
  <c r="CX151" i="20"/>
  <c r="BF151" i="20"/>
  <c r="BQ151" i="20" s="1"/>
  <c r="CB151" i="20" s="1"/>
  <c r="BF150" i="20"/>
  <c r="BQ150" i="20" s="1"/>
  <c r="CB150" i="20" s="1"/>
  <c r="CX150" i="20"/>
  <c r="BF212" i="20"/>
  <c r="BQ212" i="20" s="1"/>
  <c r="CB212" i="20" s="1"/>
  <c r="CX212" i="20"/>
  <c r="CX171" i="20"/>
  <c r="BF171" i="20"/>
  <c r="BQ171" i="20" s="1"/>
  <c r="CB171" i="20" s="1"/>
  <c r="CX168" i="20"/>
  <c r="BF168" i="20"/>
  <c r="BQ168" i="20" s="1"/>
  <c r="CB168" i="20" s="1"/>
  <c r="BF54" i="20"/>
  <c r="BQ54" i="20" s="1"/>
  <c r="CB54" i="20" s="1"/>
  <c r="CX54" i="20"/>
  <c r="BF179" i="20"/>
  <c r="BQ179" i="20" s="1"/>
  <c r="CB179" i="20" s="1"/>
  <c r="CX179" i="20"/>
  <c r="BF137" i="20"/>
  <c r="BQ137" i="20" s="1"/>
  <c r="CB137" i="20" s="1"/>
  <c r="CX137" i="20"/>
  <c r="BF34" i="20"/>
  <c r="BQ34" i="20" s="1"/>
  <c r="CB34" i="20" s="1"/>
  <c r="CX34" i="20"/>
  <c r="BF175" i="20"/>
  <c r="BQ175" i="20" s="1"/>
  <c r="CB175" i="20" s="1"/>
  <c r="CX175" i="20"/>
  <c r="CX28" i="20"/>
  <c r="BF28" i="20"/>
  <c r="BQ28" i="20" s="1"/>
  <c r="CB28" i="20" s="1"/>
  <c r="CX46" i="20"/>
  <c r="BF46" i="20"/>
  <c r="BQ46" i="20" s="1"/>
  <c r="CB46" i="20" s="1"/>
  <c r="CX95" i="20"/>
  <c r="BF95" i="20"/>
  <c r="BQ95" i="20" s="1"/>
  <c r="CB95" i="20" s="1"/>
  <c r="CX91" i="20"/>
  <c r="BF91" i="20"/>
  <c r="BQ91" i="20" s="1"/>
  <c r="CB91" i="20" s="1"/>
  <c r="CX209" i="20"/>
  <c r="BF209" i="20"/>
  <c r="BQ209" i="20" s="1"/>
  <c r="CB209" i="20" s="1"/>
  <c r="CX139" i="20"/>
  <c r="BF139" i="20"/>
  <c r="BQ139" i="20" s="1"/>
  <c r="CB139" i="20" s="1"/>
  <c r="CX42" i="20"/>
  <c r="BF42" i="20"/>
  <c r="BQ42" i="20" s="1"/>
  <c r="CB42" i="20" s="1"/>
  <c r="CX111" i="20"/>
  <c r="BF111" i="20"/>
  <c r="BQ111" i="20" s="1"/>
  <c r="CB111" i="20" s="1"/>
  <c r="BF40" i="20"/>
  <c r="BQ40" i="20" s="1"/>
  <c r="CB40" i="20" s="1"/>
  <c r="CX40" i="20"/>
  <c r="BF65" i="20"/>
  <c r="BQ65" i="20" s="1"/>
  <c r="CB65" i="20" s="1"/>
  <c r="CX65" i="20"/>
  <c r="CX207" i="20"/>
  <c r="BF207" i="20"/>
  <c r="BQ207" i="20" s="1"/>
  <c r="CB207" i="20" s="1"/>
  <c r="BF136" i="20"/>
  <c r="BQ136" i="20" s="1"/>
  <c r="CB136" i="20" s="1"/>
  <c r="CX136" i="20"/>
  <c r="BF186" i="20"/>
  <c r="BQ186" i="20" s="1"/>
  <c r="CB186" i="20" s="1"/>
  <c r="CX186" i="20"/>
  <c r="BF142" i="20"/>
  <c r="BQ142" i="20" s="1"/>
  <c r="CB142" i="20" s="1"/>
  <c r="CX142" i="20"/>
  <c r="CX144" i="20"/>
  <c r="BF144" i="20"/>
  <c r="BQ144" i="20" s="1"/>
  <c r="CB144" i="20" s="1"/>
  <c r="BF124" i="20"/>
  <c r="BQ124" i="20" s="1"/>
  <c r="CB124" i="20" s="1"/>
  <c r="CX124" i="20"/>
  <c r="CX180" i="20"/>
  <c r="BF180" i="20"/>
  <c r="BQ180" i="20" s="1"/>
  <c r="CB180" i="20" s="1"/>
  <c r="CX143" i="20"/>
  <c r="BF143" i="20"/>
  <c r="BQ143" i="20" s="1"/>
  <c r="CB143" i="20" s="1"/>
  <c r="CX27" i="20"/>
  <c r="BF27" i="20"/>
  <c r="BQ27" i="20" s="1"/>
  <c r="CB27" i="20" s="1"/>
  <c r="CX133" i="20"/>
  <c r="BF133" i="20"/>
  <c r="BQ133" i="20" s="1"/>
  <c r="CB133" i="20" s="1"/>
  <c r="CX84" i="20"/>
  <c r="BF84" i="20"/>
  <c r="BQ84" i="20" s="1"/>
  <c r="CB84" i="20" s="1"/>
  <c r="CX242" i="20"/>
  <c r="BF242" i="20"/>
  <c r="BQ242" i="20" s="1"/>
  <c r="CB242" i="20" s="1"/>
  <c r="BF205" i="20"/>
  <c r="BQ205" i="20" s="1"/>
  <c r="CB205" i="20" s="1"/>
  <c r="CX205" i="20"/>
  <c r="BF138" i="20"/>
  <c r="BQ138" i="20" s="1"/>
  <c r="CB138" i="20" s="1"/>
  <c r="CX138" i="20"/>
  <c r="BF199" i="20"/>
  <c r="BQ199" i="20" s="1"/>
  <c r="CB199" i="20" s="1"/>
  <c r="CX199" i="20"/>
  <c r="BF73" i="20"/>
  <c r="BQ73" i="20" s="1"/>
  <c r="CB73" i="20" s="1"/>
  <c r="CX73" i="20"/>
  <c r="CX191" i="20"/>
  <c r="BF191" i="20"/>
  <c r="BQ191" i="20" s="1"/>
  <c r="CB191" i="20" s="1"/>
  <c r="CX24" i="20"/>
  <c r="BF24" i="20"/>
  <c r="BQ24" i="20" s="1"/>
  <c r="CB24" i="20" s="1"/>
  <c r="CX192" i="20"/>
  <c r="BF192" i="20"/>
  <c r="BQ192" i="20" s="1"/>
  <c r="CB192" i="20" s="1"/>
  <c r="BF201" i="20"/>
  <c r="BQ201" i="20" s="1"/>
  <c r="CB201" i="20" s="1"/>
  <c r="CX201" i="20"/>
  <c r="CX101" i="20"/>
  <c r="BF101" i="20"/>
  <c r="BQ101" i="20" s="1"/>
  <c r="CB101" i="20" s="1"/>
  <c r="CX110" i="20"/>
  <c r="BF110" i="20"/>
  <c r="BQ110" i="20" s="1"/>
  <c r="CB110" i="20" s="1"/>
  <c r="CX159" i="20"/>
  <c r="BF159" i="20"/>
  <c r="BQ159" i="20" s="1"/>
  <c r="CB159" i="20" s="1"/>
  <c r="BF230" i="20"/>
  <c r="BQ230" i="20" s="1"/>
  <c r="CB230" i="20" s="1"/>
  <c r="CX230" i="20"/>
  <c r="CX127" i="20"/>
  <c r="BF127" i="20"/>
  <c r="BQ127" i="20" s="1"/>
  <c r="CB127" i="20" s="1"/>
  <c r="BF92" i="20"/>
  <c r="BQ92" i="20" s="1"/>
  <c r="CB92" i="20" s="1"/>
  <c r="CX92" i="20"/>
  <c r="CX81" i="20"/>
  <c r="BF81" i="20"/>
  <c r="BQ81" i="20" s="1"/>
  <c r="CB81" i="20" s="1"/>
  <c r="BF177" i="20"/>
  <c r="BQ177" i="20" s="1"/>
  <c r="CB177" i="20" s="1"/>
  <c r="CX177" i="20"/>
  <c r="BF228" i="20"/>
  <c r="BQ228" i="20" s="1"/>
  <c r="CB228" i="20" s="1"/>
  <c r="CX228" i="20"/>
  <c r="BF149" i="20"/>
  <c r="BQ149" i="20" s="1"/>
  <c r="CB149" i="20" s="1"/>
  <c r="CX149" i="20"/>
  <c r="BF167" i="20"/>
  <c r="BQ167" i="20" s="1"/>
  <c r="CB167" i="20" s="1"/>
  <c r="CX167" i="20"/>
  <c r="BF203" i="20"/>
  <c r="BQ203" i="20" s="1"/>
  <c r="CB203" i="20" s="1"/>
  <c r="CX203" i="20"/>
  <c r="CX148" i="20"/>
  <c r="BF148" i="20"/>
  <c r="BQ148" i="20" s="1"/>
  <c r="CB148" i="20" s="1"/>
  <c r="CX32" i="20"/>
  <c r="BF32" i="20"/>
  <c r="BQ32" i="20" s="1"/>
  <c r="CB32" i="20" s="1"/>
  <c r="BF25" i="20"/>
  <c r="BQ25" i="20" s="1"/>
  <c r="CB25" i="20" s="1"/>
  <c r="CX25" i="20"/>
  <c r="AC74" i="4"/>
  <c r="AC71" i="4" s="1"/>
  <c r="AC24" i="4"/>
  <c r="BF88" i="20"/>
  <c r="BQ88" i="20" s="1"/>
  <c r="CB88" i="20" s="1"/>
  <c r="CX88" i="20"/>
  <c r="BF22" i="20"/>
  <c r="BQ22" i="20" s="1"/>
  <c r="CB22" i="20" s="1"/>
  <c r="CX22" i="20"/>
  <c r="CX157" i="20"/>
  <c r="BF157" i="20"/>
  <c r="BQ157" i="20" s="1"/>
  <c r="CB157" i="20" s="1"/>
  <c r="CX190" i="20"/>
  <c r="BF190" i="20"/>
  <c r="BQ190" i="20" s="1"/>
  <c r="CB190" i="20" s="1"/>
  <c r="BF206" i="20"/>
  <c r="BQ206" i="20" s="1"/>
  <c r="CB206" i="20" s="1"/>
  <c r="CX206" i="20"/>
  <c r="BF80" i="20"/>
  <c r="BQ80" i="20" s="1"/>
  <c r="CB80" i="20" s="1"/>
  <c r="CX80" i="20"/>
  <c r="CX182" i="20"/>
  <c r="BF182" i="20"/>
  <c r="BQ182" i="20" s="1"/>
  <c r="CB182" i="20" s="1"/>
  <c r="BF45" i="20"/>
  <c r="BQ45" i="20" s="1"/>
  <c r="CB45" i="20" s="1"/>
  <c r="CX45" i="20"/>
  <c r="CX215" i="20"/>
  <c r="BF215" i="20"/>
  <c r="BQ215" i="20" s="1"/>
  <c r="CB215" i="20" s="1"/>
  <c r="CX104" i="20"/>
  <c r="BF104" i="20"/>
  <c r="BQ104" i="20" s="1"/>
  <c r="CB104" i="20" s="1"/>
  <c r="CX158" i="20"/>
  <c r="BF158" i="20"/>
  <c r="BQ158" i="20" s="1"/>
  <c r="CB158" i="20" s="1"/>
  <c r="BF116" i="20"/>
  <c r="BQ116" i="20" s="1"/>
  <c r="CB116" i="20" s="1"/>
  <c r="CX116" i="20"/>
  <c r="CX223" i="20"/>
  <c r="BF223" i="20"/>
  <c r="BQ223" i="20" s="1"/>
  <c r="CB223" i="20" s="1"/>
  <c r="BF83" i="20"/>
  <c r="BQ83" i="20" s="1"/>
  <c r="CB83" i="20" s="1"/>
  <c r="CX83" i="20"/>
  <c r="BF107" i="20"/>
  <c r="BQ107" i="20" s="1"/>
  <c r="CB107" i="20" s="1"/>
  <c r="CX107" i="20"/>
  <c r="BF135" i="20"/>
  <c r="BQ135" i="20" s="1"/>
  <c r="CB135" i="20" s="1"/>
  <c r="CX135" i="20"/>
  <c r="BF245" i="20"/>
  <c r="BQ245" i="20" s="1"/>
  <c r="CB245" i="20" s="1"/>
  <c r="CX245" i="20"/>
  <c r="BF55" i="20"/>
  <c r="BQ55" i="20" s="1"/>
  <c r="CB55" i="20" s="1"/>
  <c r="CX55" i="20"/>
  <c r="CX93" i="20"/>
  <c r="BF93" i="20"/>
  <c r="BQ93" i="20" s="1"/>
  <c r="CB93" i="20" s="1"/>
  <c r="BF118" i="20"/>
  <c r="BQ118" i="20" s="1"/>
  <c r="CB118" i="20" s="1"/>
  <c r="CX118" i="20"/>
  <c r="BF39" i="20"/>
  <c r="BQ39" i="20" s="1"/>
  <c r="CB39" i="20" s="1"/>
  <c r="CX39" i="20"/>
  <c r="BF161" i="20"/>
  <c r="BQ161" i="20" s="1"/>
  <c r="CB161" i="20" s="1"/>
  <c r="CX161" i="20"/>
  <c r="CX198" i="20"/>
  <c r="BF198" i="20"/>
  <c r="BQ198" i="20" s="1"/>
  <c r="CB198" i="20" s="1"/>
  <c r="BF160" i="20"/>
  <c r="BQ160" i="20" s="1"/>
  <c r="CB160" i="20" s="1"/>
  <c r="CX160" i="20"/>
  <c r="CX97" i="20"/>
  <c r="BF97" i="20"/>
  <c r="BQ97" i="20" s="1"/>
  <c r="CB97" i="20" s="1"/>
  <c r="CX120" i="20"/>
  <c r="BF120" i="20"/>
  <c r="BQ120" i="20" s="1"/>
  <c r="CB120" i="20" s="1"/>
  <c r="BF64" i="20"/>
  <c r="BQ64" i="20" s="1"/>
  <c r="CB64" i="20" s="1"/>
  <c r="CX64" i="20"/>
  <c r="CX221" i="20"/>
  <c r="BF221" i="20"/>
  <c r="BQ221" i="20" s="1"/>
  <c r="CB221" i="20" s="1"/>
  <c r="BF98" i="20"/>
  <c r="BQ98" i="20" s="1"/>
  <c r="CB98" i="20" s="1"/>
  <c r="CX98" i="20"/>
  <c r="CX66" i="20"/>
  <c r="BF66" i="20"/>
  <c r="BQ66" i="20" s="1"/>
  <c r="CB66" i="20" s="1"/>
  <c r="BF100" i="20"/>
  <c r="BQ100" i="20" s="1"/>
  <c r="CB100" i="20" s="1"/>
  <c r="CX100" i="20"/>
  <c r="BF85" i="20"/>
  <c r="BQ85" i="20" s="1"/>
  <c r="CB85" i="20" s="1"/>
  <c r="CX85" i="20"/>
  <c r="BF225" i="20"/>
  <c r="BQ225" i="20" s="1"/>
  <c r="CB225" i="20" s="1"/>
  <c r="CX225" i="20"/>
  <c r="CX62" i="20"/>
  <c r="BF62" i="20"/>
  <c r="BQ62" i="20" s="1"/>
  <c r="CB62" i="20" s="1"/>
  <c r="BF21" i="20"/>
  <c r="BQ21" i="20" s="1"/>
  <c r="CB21" i="20" s="1"/>
  <c r="CX21" i="20"/>
  <c r="BF155" i="20"/>
  <c r="BQ155" i="20" s="1"/>
  <c r="CB155" i="20" s="1"/>
  <c r="CX155" i="20"/>
  <c r="CX20" i="20"/>
  <c r="BF20" i="20"/>
  <c r="BQ20" i="20" s="1"/>
  <c r="CB20" i="20" s="1"/>
  <c r="CX59" i="20"/>
  <c r="BF59" i="20"/>
  <c r="BQ59" i="20" s="1"/>
  <c r="CB59" i="20" s="1"/>
  <c r="BF56" i="20"/>
  <c r="BQ56" i="20" s="1"/>
  <c r="CB56" i="20" s="1"/>
  <c r="CX56" i="20"/>
  <c r="BF67" i="20"/>
  <c r="BQ67" i="20" s="1"/>
  <c r="CB67" i="20" s="1"/>
  <c r="CX67" i="20"/>
  <c r="CX18" i="20"/>
  <c r="BF18" i="20"/>
  <c r="BQ18" i="20" s="1"/>
  <c r="CB18" i="20" s="1"/>
  <c r="CX78" i="20"/>
  <c r="BF78" i="20"/>
  <c r="BQ78" i="20" s="1"/>
  <c r="CB78" i="20" s="1"/>
  <c r="CX188" i="20"/>
  <c r="BF188" i="20"/>
  <c r="BQ188" i="20" s="1"/>
  <c r="CB188" i="20" s="1"/>
  <c r="CX36" i="20"/>
  <c r="BF36" i="20"/>
  <c r="BQ36" i="20" s="1"/>
  <c r="CB36" i="20" s="1"/>
  <c r="CX79" i="20"/>
  <c r="BF79" i="20"/>
  <c r="BQ79" i="20" s="1"/>
  <c r="CB79" i="20" s="1"/>
  <c r="CX214" i="20"/>
  <c r="BF214" i="20"/>
  <c r="BQ214" i="20" s="1"/>
  <c r="CB214" i="20" s="1"/>
  <c r="BF76" i="20"/>
  <c r="BQ76" i="20" s="1"/>
  <c r="CB76" i="20" s="1"/>
  <c r="CX76" i="20"/>
  <c r="BF231" i="20"/>
  <c r="BQ231" i="20" s="1"/>
  <c r="CB231" i="20" s="1"/>
  <c r="CX231" i="20"/>
  <c r="CX183" i="20"/>
  <c r="BF183" i="20"/>
  <c r="BQ183" i="20" s="1"/>
  <c r="CB183" i="20" s="1"/>
  <c r="CX216" i="20"/>
  <c r="BF216" i="20"/>
  <c r="BQ216" i="20" s="1"/>
  <c r="CB216" i="20" s="1"/>
  <c r="BF153" i="20"/>
  <c r="BQ153" i="20" s="1"/>
  <c r="CB153" i="20" s="1"/>
  <c r="CX153" i="20"/>
  <c r="CX208" i="20"/>
  <c r="BF208" i="20"/>
  <c r="BQ208" i="20" s="1"/>
  <c r="CB208" i="20" s="1"/>
  <c r="CX229" i="20"/>
  <c r="BF229" i="20"/>
  <c r="BQ229" i="20" s="1"/>
  <c r="CB229" i="20" s="1"/>
  <c r="BF60" i="20"/>
  <c r="BQ60" i="20" s="1"/>
  <c r="CB60" i="20" s="1"/>
  <c r="CX60" i="20"/>
  <c r="CX172" i="20"/>
  <c r="BF172" i="20"/>
  <c r="BQ172" i="20" s="1"/>
  <c r="CB172" i="20" s="1"/>
  <c r="BF130" i="20"/>
  <c r="BQ130" i="20" s="1"/>
  <c r="CB130" i="20" s="1"/>
  <c r="CX130" i="20"/>
  <c r="CX152" i="20"/>
  <c r="BF152" i="20"/>
  <c r="BQ152" i="20" s="1"/>
  <c r="CB152" i="20" s="1"/>
  <c r="CX248" i="20"/>
  <c r="BF248" i="20"/>
  <c r="BQ248" i="20" s="1"/>
  <c r="CB248" i="20" s="1"/>
  <c r="BF108" i="20"/>
  <c r="BQ108" i="20" s="1"/>
  <c r="CB108" i="20" s="1"/>
  <c r="CX108" i="20"/>
  <c r="BF29" i="20"/>
  <c r="BQ29" i="20" s="1"/>
  <c r="CB29" i="20" s="1"/>
  <c r="CX29" i="20"/>
  <c r="CX195" i="20"/>
  <c r="BF195" i="20"/>
  <c r="BQ195" i="20" s="1"/>
  <c r="CB195" i="20" s="1"/>
  <c r="CX156" i="20"/>
  <c r="BF156" i="20"/>
  <c r="BQ156" i="20" s="1"/>
  <c r="CB156" i="20" s="1"/>
  <c r="CX146" i="20"/>
  <c r="BF146" i="20"/>
  <c r="BQ146" i="20" s="1"/>
  <c r="CB146" i="20" s="1"/>
  <c r="BF233" i="20"/>
  <c r="BQ233" i="20" s="1"/>
  <c r="CB233" i="20" s="1"/>
  <c r="CX233" i="20"/>
  <c r="CX112" i="20"/>
  <c r="BF112" i="20"/>
  <c r="BQ112" i="20" s="1"/>
  <c r="CB112" i="20" s="1"/>
  <c r="CX57" i="20"/>
  <c r="BF57" i="20"/>
  <c r="BQ57" i="20" s="1"/>
  <c r="CB57" i="20" s="1"/>
  <c r="BF244" i="20"/>
  <c r="BQ244" i="20" s="1"/>
  <c r="CB244" i="20" s="1"/>
  <c r="CX244" i="20"/>
  <c r="BF126" i="20"/>
  <c r="BQ126" i="20" s="1"/>
  <c r="CB126" i="20" s="1"/>
  <c r="CX126" i="20"/>
  <c r="CX154" i="20"/>
  <c r="BF154" i="20"/>
  <c r="BQ154" i="20" s="1"/>
  <c r="CB154" i="20" s="1"/>
  <c r="CX173" i="20"/>
  <c r="BF173" i="20"/>
  <c r="BQ173" i="20" s="1"/>
  <c r="CB173" i="20" s="1"/>
  <c r="BF184" i="20"/>
  <c r="BQ184" i="20" s="1"/>
  <c r="CB184" i="20" s="1"/>
  <c r="CX184" i="20"/>
  <c r="CX200" i="20"/>
  <c r="BF200" i="20"/>
  <c r="BQ200" i="20" s="1"/>
  <c r="CB200" i="20" s="1"/>
  <c r="CX196" i="20"/>
  <c r="BF196" i="20"/>
  <c r="BQ196" i="20" s="1"/>
  <c r="CB196" i="20" s="1"/>
  <c r="CX31" i="20"/>
  <c r="BF31" i="20"/>
  <c r="BQ31" i="20" s="1"/>
  <c r="CB31" i="20" s="1"/>
  <c r="BF37" i="20"/>
  <c r="BQ37" i="20" s="1"/>
  <c r="CB37" i="20" s="1"/>
  <c r="CX37" i="20"/>
  <c r="CX125" i="20"/>
  <c r="BF125" i="20"/>
  <c r="BQ125" i="20" s="1"/>
  <c r="CB125" i="20" s="1"/>
  <c r="CX174" i="20"/>
  <c r="BF174" i="20"/>
  <c r="BQ174" i="20" s="1"/>
  <c r="CB174" i="20" s="1"/>
  <c r="CX210" i="20"/>
  <c r="BF210" i="20"/>
  <c r="BQ210" i="20" s="1"/>
  <c r="CB210" i="20" s="1"/>
  <c r="BF75" i="20"/>
  <c r="BQ75" i="20" s="1"/>
  <c r="CB75" i="20" s="1"/>
  <c r="CX75" i="20"/>
  <c r="BF132" i="20"/>
  <c r="BQ132" i="20" s="1"/>
  <c r="CB132" i="20" s="1"/>
  <c r="CX132" i="20"/>
  <c r="CX99" i="20"/>
  <c r="BF99" i="20"/>
  <c r="BQ99" i="20" s="1"/>
  <c r="CB99" i="20" s="1"/>
  <c r="BF224" i="20"/>
  <c r="BQ224" i="20" s="1"/>
  <c r="CB224" i="20" s="1"/>
  <c r="CX224" i="20"/>
  <c r="CX106" i="20"/>
  <c r="BF106" i="20"/>
  <c r="BQ106" i="20" s="1"/>
  <c r="CB106" i="20" s="1"/>
  <c r="BF128" i="20"/>
  <c r="BQ128" i="20" s="1"/>
  <c r="CB128" i="20" s="1"/>
  <c r="CX128" i="20"/>
  <c r="BF82" i="20"/>
  <c r="BQ82" i="20" s="1"/>
  <c r="CB82" i="20" s="1"/>
  <c r="CX82" i="20"/>
  <c r="CX70" i="20"/>
  <c r="BF70" i="20"/>
  <c r="BQ70" i="20" s="1"/>
  <c r="CB70" i="20" s="1"/>
  <c r="BF235" i="20"/>
  <c r="BQ235" i="20" s="1"/>
  <c r="CB235" i="20" s="1"/>
  <c r="CX235" i="20"/>
  <c r="BF166" i="20"/>
  <c r="BQ166" i="20" s="1"/>
  <c r="CB166" i="20" s="1"/>
  <c r="CX166" i="20"/>
  <c r="BF69" i="20"/>
  <c r="BQ69" i="20" s="1"/>
  <c r="CB69" i="20" s="1"/>
  <c r="CX69" i="20"/>
  <c r="BF243" i="20"/>
  <c r="BQ243" i="20" s="1"/>
  <c r="CB243" i="20" s="1"/>
  <c r="CX243" i="20"/>
  <c r="CX134" i="20"/>
  <c r="BF134" i="20"/>
  <c r="BQ134" i="20" s="1"/>
  <c r="CB134" i="20" s="1"/>
  <c r="BF50" i="20"/>
  <c r="BQ50" i="20" s="1"/>
  <c r="CB50" i="20" s="1"/>
  <c r="CX50" i="20"/>
  <c r="CX17" i="20"/>
  <c r="BF17" i="20"/>
  <c r="BQ17" i="20" s="1"/>
  <c r="CB17" i="20" s="1"/>
  <c r="BF170" i="20"/>
  <c r="BQ170" i="20" s="1"/>
  <c r="CB170" i="20" s="1"/>
  <c r="CX170" i="20"/>
  <c r="CX72" i="20"/>
  <c r="BF72" i="20"/>
  <c r="BQ72" i="20" s="1"/>
  <c r="CB72" i="20" s="1"/>
  <c r="BF119" i="20"/>
  <c r="BQ119" i="20" s="1"/>
  <c r="CB119" i="20" s="1"/>
  <c r="CX119" i="20"/>
  <c r="BF90" i="20"/>
  <c r="BQ90" i="20" s="1"/>
  <c r="CB90" i="20" s="1"/>
  <c r="CX90" i="20"/>
  <c r="BF114" i="20"/>
  <c r="BQ114" i="20" s="1"/>
  <c r="CB114" i="20" s="1"/>
  <c r="CX114" i="20"/>
  <c r="CX102" i="20"/>
  <c r="BF102" i="20"/>
  <c r="BQ102" i="20" s="1"/>
  <c r="CB102" i="20" s="1"/>
  <c r="CX26" i="20"/>
  <c r="BF26" i="20"/>
  <c r="BQ26" i="20" s="1"/>
  <c r="CB26" i="20" s="1"/>
  <c r="BF220" i="20"/>
  <c r="BQ220" i="20" s="1"/>
  <c r="CB220" i="20" s="1"/>
  <c r="CX220" i="20"/>
  <c r="CX169" i="20"/>
  <c r="BF169" i="20"/>
  <c r="BQ169" i="20" s="1"/>
  <c r="CB169" i="20" s="1"/>
  <c r="CX238" i="20"/>
  <c r="BF238" i="20"/>
  <c r="BQ238" i="20" s="1"/>
  <c r="CB238" i="20" s="1"/>
  <c r="CX234" i="20"/>
  <c r="BF234" i="20"/>
  <c r="BQ234" i="20" s="1"/>
  <c r="CB234" i="20" s="1"/>
  <c r="BF89" i="20"/>
  <c r="BQ89" i="20" s="1"/>
  <c r="CB89" i="20" s="1"/>
  <c r="CX89" i="20"/>
  <c r="BF162" i="20"/>
  <c r="BQ162" i="20" s="1"/>
  <c r="CB162" i="20" s="1"/>
  <c r="CX162" i="20"/>
  <c r="CX94" i="20"/>
  <c r="BF94" i="20"/>
  <c r="BQ94" i="20" s="1"/>
  <c r="CB94" i="20" s="1"/>
  <c r="CX141" i="20"/>
  <c r="BF141" i="20"/>
  <c r="BQ141" i="20" s="1"/>
  <c r="CB141" i="20" s="1"/>
  <c r="CX189" i="20"/>
  <c r="BF189" i="20"/>
  <c r="BQ189" i="20" s="1"/>
  <c r="CB189" i="20" s="1"/>
  <c r="CX14" i="20"/>
  <c r="BF14" i="20"/>
  <c r="BQ14" i="20" s="1"/>
  <c r="CB14" i="20" s="1"/>
  <c r="BF16" i="20"/>
  <c r="BQ16" i="20" s="1"/>
  <c r="CB16" i="20" s="1"/>
  <c r="CX16" i="20"/>
  <c r="BF71" i="20"/>
  <c r="BQ71" i="20" s="1"/>
  <c r="CB71" i="20" s="1"/>
  <c r="CX71" i="20"/>
  <c r="CX197" i="20"/>
  <c r="BF197" i="20"/>
  <c r="BQ197" i="20" s="1"/>
  <c r="CB197" i="20" s="1"/>
  <c r="BF240" i="20"/>
  <c r="BQ240" i="20" s="1"/>
  <c r="CB240" i="20" s="1"/>
  <c r="CX240" i="20"/>
  <c r="BF86" i="20"/>
  <c r="BQ86" i="20" s="1"/>
  <c r="CB86" i="20" s="1"/>
  <c r="CX86" i="20"/>
  <c r="AC93" i="4" l="1"/>
  <c r="AC72" i="4"/>
  <c r="AC19" i="4"/>
  <c r="AC18" i="4"/>
  <c r="AC77" i="4"/>
  <c r="AC21" i="4" l="1"/>
  <c r="AC78" i="4"/>
  <c r="AC20" i="4"/>
  <c r="AC16" i="4" s="1"/>
  <c r="AC98" i="4"/>
  <c r="AC17" i="4" l="1"/>
  <c r="AC22" i="4"/>
  <c r="AC28" i="4" l="1"/>
  <c r="AC26" i="4"/>
  <c r="AC10" i="8" l="1"/>
  <c r="AC27" i="4"/>
  <c r="AC11" i="8" l="1"/>
  <c r="AC14" i="8"/>
  <c r="AC16" i="8" s="1"/>
  <c r="AC20" i="8" l="1"/>
  <c r="AC17" i="8"/>
  <c r="AC24" i="8" l="1"/>
  <c r="AC26" i="8" s="1"/>
  <c r="AC29" i="8" s="1"/>
  <c r="AC31" i="8" s="1"/>
  <c r="AC23" i="8"/>
  <c r="AC21" i="8"/>
  <c r="AC32" i="8" l="1"/>
  <c r="AC51" i="8"/>
  <c r="AC38" i="8"/>
  <c r="AC41" i="8" s="1"/>
  <c r="AC43" i="8" s="1"/>
  <c r="AC53" i="8" l="1"/>
  <c r="AC52" i="8"/>
  <c r="AC62" i="8" s="1"/>
  <c r="AC50" i="8"/>
  <c r="AC65" i="8" l="1"/>
  <c r="AC54" i="8"/>
  <c r="AC44" i="8"/>
  <c r="CM29" i="20"/>
  <c r="AJ29" i="20" s="1"/>
  <c r="N29" i="20" s="1"/>
  <c r="CM248" i="20"/>
  <c r="AJ248" i="20" s="1"/>
  <c r="N248" i="20" s="1"/>
  <c r="CM247" i="20"/>
  <c r="AJ247" i="20" s="1"/>
  <c r="N247" i="20" s="1"/>
  <c r="CM193" i="20"/>
  <c r="AJ193" i="20" s="1"/>
  <c r="N193" i="20" s="1"/>
  <c r="CM206" i="20"/>
  <c r="AJ206" i="20" s="1"/>
  <c r="N206" i="20" s="1"/>
  <c r="CM15" i="20"/>
  <c r="AJ15" i="20" s="1"/>
  <c r="N15" i="20" s="1"/>
  <c r="CM25" i="20"/>
  <c r="AJ25" i="20" s="1"/>
  <c r="N25" i="20" s="1"/>
  <c r="CM98" i="20"/>
  <c r="AJ98" i="20" s="1"/>
  <c r="N98" i="20" s="1"/>
  <c r="CM30" i="20"/>
  <c r="AJ30" i="20" s="1"/>
  <c r="N30" i="20" s="1"/>
  <c r="CM72" i="20"/>
  <c r="AJ72" i="20" s="1"/>
  <c r="N72" i="20" s="1"/>
  <c r="CM88" i="20"/>
  <c r="AJ88" i="20" s="1"/>
  <c r="N88" i="20" s="1"/>
  <c r="CM201" i="20"/>
  <c r="AJ201" i="20" s="1"/>
  <c r="N201" i="20" s="1"/>
  <c r="CM32" i="20"/>
  <c r="AJ32" i="20" s="1"/>
  <c r="N32" i="20" s="1"/>
  <c r="CM241" i="20"/>
  <c r="AJ241" i="20" s="1"/>
  <c r="N241" i="20" s="1"/>
  <c r="CM83" i="20"/>
  <c r="AJ83" i="20" s="1"/>
  <c r="N83" i="20" s="1"/>
  <c r="CM60" i="20"/>
  <c r="AJ60" i="20" s="1"/>
  <c r="N60" i="20" s="1"/>
  <c r="CM41" i="20"/>
  <c r="AJ41" i="20" s="1"/>
  <c r="N41" i="20" s="1"/>
  <c r="CM47" i="20"/>
  <c r="AJ47" i="20" s="1"/>
  <c r="N47" i="20" s="1"/>
  <c r="CM170" i="20"/>
  <c r="AJ170" i="20" s="1"/>
  <c r="N170" i="20" s="1"/>
  <c r="CM105" i="20"/>
  <c r="AJ105" i="20" s="1"/>
  <c r="N105" i="20" s="1"/>
  <c r="CM163" i="20"/>
  <c r="AJ163" i="20" s="1"/>
  <c r="N163" i="20" s="1"/>
  <c r="CM214" i="20"/>
  <c r="AJ214" i="20" s="1"/>
  <c r="N214" i="20" s="1"/>
  <c r="CM203" i="20"/>
  <c r="AJ203" i="20" s="1"/>
  <c r="N203" i="20" s="1"/>
  <c r="CM107" i="20"/>
  <c r="AJ107" i="20" s="1"/>
  <c r="N107" i="20" s="1"/>
  <c r="CM26" i="20"/>
  <c r="AJ26" i="20" s="1"/>
  <c r="N26" i="20" s="1"/>
  <c r="CM13" i="20"/>
  <c r="AJ13" i="20" s="1"/>
  <c r="N13" i="20" s="1"/>
  <c r="CM233" i="20"/>
  <c r="AJ233" i="20" s="1"/>
  <c r="N233" i="20" s="1"/>
  <c r="CM93" i="20"/>
  <c r="AJ93" i="20" s="1"/>
  <c r="N93" i="20" s="1"/>
  <c r="CM237" i="20"/>
  <c r="AJ237" i="20" s="1"/>
  <c r="N237" i="20" s="1"/>
  <c r="CM162" i="20"/>
  <c r="AJ162" i="20" s="1"/>
  <c r="N162" i="20" s="1"/>
  <c r="CM20" i="20"/>
  <c r="AJ20" i="20" s="1"/>
  <c r="N20" i="20" s="1"/>
  <c r="CM250" i="20"/>
  <c r="AJ250" i="20" s="1"/>
  <c r="N250" i="20" s="1"/>
  <c r="CM140" i="20"/>
  <c r="AJ140" i="20" s="1"/>
  <c r="N140" i="20" s="1"/>
  <c r="CM37" i="20"/>
  <c r="AJ37" i="20" s="1"/>
  <c r="N37" i="20" s="1"/>
  <c r="CM99" i="20"/>
  <c r="AJ99" i="20" s="1"/>
  <c r="N99" i="20" s="1"/>
  <c r="CM12" i="20"/>
  <c r="AJ12" i="20" s="1"/>
  <c r="N12" i="20" s="1"/>
  <c r="CM225" i="20"/>
  <c r="AJ225" i="20" s="1"/>
  <c r="N225" i="20" s="1"/>
  <c r="CM49" i="20"/>
  <c r="AJ49" i="20" s="1"/>
  <c r="N49" i="20" s="1"/>
  <c r="CM207" i="20"/>
  <c r="AJ207" i="20" s="1"/>
  <c r="N207" i="20" s="1"/>
  <c r="CM35" i="20"/>
  <c r="AJ35" i="20" s="1"/>
  <c r="N35" i="20" s="1"/>
  <c r="CM134" i="20"/>
  <c r="AJ134" i="20" s="1"/>
  <c r="N134" i="20" s="1"/>
  <c r="CM58" i="20"/>
  <c r="AJ58" i="20" s="1"/>
  <c r="N58" i="20" s="1"/>
  <c r="CM80" i="20"/>
  <c r="AJ80" i="20" s="1"/>
  <c r="N80" i="20" s="1"/>
  <c r="CM34" i="20"/>
  <c r="AJ34" i="20" s="1"/>
  <c r="N34" i="20" s="1"/>
  <c r="CM112" i="20"/>
  <c r="AJ112" i="20" s="1"/>
  <c r="N112" i="20" s="1"/>
  <c r="CM19" i="20"/>
  <c r="AJ19" i="20" s="1"/>
  <c r="N19" i="20" s="1"/>
  <c r="CM166" i="20"/>
  <c r="AJ166" i="20" s="1"/>
  <c r="N166" i="20" s="1"/>
  <c r="CM27" i="20"/>
  <c r="AJ27" i="20" s="1"/>
  <c r="N27" i="20" s="1"/>
  <c r="CM117" i="20"/>
  <c r="AJ117" i="20" s="1"/>
  <c r="N117" i="20" s="1"/>
  <c r="CM159" i="20"/>
  <c r="AJ159" i="20" s="1"/>
  <c r="N159" i="20" s="1"/>
  <c r="CM175" i="20"/>
  <c r="AJ175" i="20" s="1"/>
  <c r="N175" i="20" s="1"/>
  <c r="CM119" i="20"/>
  <c r="AJ119" i="20" s="1"/>
  <c r="N119" i="20" s="1"/>
  <c r="CM75" i="20"/>
  <c r="AJ75" i="20" s="1"/>
  <c r="N75" i="20" s="1"/>
  <c r="CM74" i="20"/>
  <c r="AJ74" i="20" s="1"/>
  <c r="N74" i="20" s="1"/>
  <c r="CM18" i="20"/>
  <c r="AJ18" i="20" s="1"/>
  <c r="N18" i="20" s="1"/>
  <c r="CM209" i="20"/>
  <c r="AJ209" i="20" s="1"/>
  <c r="N209" i="20" s="1"/>
  <c r="CM44" i="20"/>
  <c r="AJ44" i="20" s="1"/>
  <c r="N44" i="20" s="1"/>
  <c r="CM144" i="20"/>
  <c r="AJ144" i="20" s="1"/>
  <c r="N144" i="20" s="1"/>
  <c r="CM21" i="20"/>
  <c r="AJ21" i="20" s="1"/>
  <c r="N21" i="20" s="1"/>
  <c r="CM195" i="20"/>
  <c r="AJ195" i="20" s="1"/>
  <c r="N195" i="20" s="1"/>
  <c r="CM239" i="20"/>
  <c r="AJ239" i="20" s="1"/>
  <c r="N239" i="20" s="1"/>
  <c r="CM103" i="20"/>
  <c r="AJ103" i="20" s="1"/>
  <c r="N103" i="20" s="1"/>
  <c r="CM133" i="20"/>
  <c r="AJ133" i="20" s="1"/>
  <c r="N133" i="20" s="1"/>
  <c r="CM179" i="20"/>
  <c r="AJ179" i="20" s="1"/>
  <c r="N179" i="20" s="1"/>
  <c r="CM78" i="20"/>
  <c r="AJ78" i="20" s="1"/>
  <c r="N78" i="20" s="1"/>
  <c r="CM156" i="20"/>
  <c r="AJ156" i="20" s="1"/>
  <c r="N156" i="20" s="1"/>
  <c r="CM71" i="20"/>
  <c r="AJ71" i="20" s="1"/>
  <c r="N71" i="20" s="1"/>
  <c r="CM67" i="20"/>
  <c r="AJ67" i="20" s="1"/>
  <c r="N67" i="20" s="1"/>
  <c r="CM146" i="20"/>
  <c r="AJ146" i="20" s="1"/>
  <c r="N146" i="20" s="1"/>
  <c r="AC58" i="8"/>
  <c r="CM189" i="20"/>
  <c r="AJ189" i="20" s="1"/>
  <c r="N189" i="20" s="1"/>
  <c r="CM246" i="20"/>
  <c r="AJ246" i="20" s="1"/>
  <c r="N246" i="20" s="1"/>
  <c r="CM182" i="20"/>
  <c r="AJ182" i="20" s="1"/>
  <c r="N182" i="20" s="1"/>
  <c r="CM17" i="20"/>
  <c r="AJ17" i="20" s="1"/>
  <c r="N17" i="20" s="1"/>
  <c r="CM141" i="20"/>
  <c r="AJ141" i="20" s="1"/>
  <c r="N141" i="20" s="1"/>
  <c r="CM230" i="20"/>
  <c r="AJ230" i="20" s="1"/>
  <c r="N230" i="20" s="1"/>
  <c r="CM57" i="20"/>
  <c r="AJ57" i="20" s="1"/>
  <c r="N57" i="20" s="1"/>
  <c r="CM132" i="20"/>
  <c r="AJ132" i="20" s="1"/>
  <c r="N132" i="20" s="1"/>
  <c r="CM229" i="20"/>
  <c r="AJ229" i="20" s="1"/>
  <c r="N229" i="20" s="1"/>
  <c r="CM70" i="20"/>
  <c r="AJ70" i="20" s="1"/>
  <c r="N70" i="20" s="1"/>
  <c r="CM160" i="20"/>
  <c r="AJ160" i="20" s="1"/>
  <c r="N160" i="20" s="1"/>
  <c r="CM174" i="20"/>
  <c r="AJ174" i="20" s="1"/>
  <c r="N174" i="20" s="1"/>
  <c r="CM100" i="20"/>
  <c r="AJ100" i="20" s="1"/>
  <c r="N100" i="20" s="1"/>
  <c r="CM121" i="20"/>
  <c r="AJ121" i="20" s="1"/>
  <c r="N121" i="20" s="1"/>
  <c r="CM94" i="20"/>
  <c r="AJ94" i="20" s="1"/>
  <c r="N94" i="20" s="1"/>
  <c r="CM243" i="20"/>
  <c r="AJ243" i="20" s="1"/>
  <c r="N243" i="20" s="1"/>
  <c r="CM223" i="20"/>
  <c r="AJ223" i="20" s="1"/>
  <c r="N223" i="20" s="1"/>
  <c r="CM183" i="20"/>
  <c r="AJ183" i="20" s="1"/>
  <c r="N183" i="20" s="1"/>
  <c r="CM38" i="20"/>
  <c r="AJ38" i="20" s="1"/>
  <c r="N38" i="20" s="1"/>
  <c r="CM145" i="20"/>
  <c r="AJ145" i="20" s="1"/>
  <c r="N145" i="20" s="1"/>
  <c r="CM122" i="20"/>
  <c r="AJ122" i="20" s="1"/>
  <c r="N122" i="20" s="1"/>
  <c r="CM39" i="20"/>
  <c r="AJ39" i="20" s="1"/>
  <c r="N39" i="20" s="1"/>
  <c r="CM197" i="20"/>
  <c r="AJ197" i="20" s="1"/>
  <c r="N197" i="20" s="1"/>
  <c r="CM155" i="20"/>
  <c r="AJ155" i="20" s="1"/>
  <c r="N155" i="20" s="1"/>
  <c r="CM85" i="20"/>
  <c r="AJ85" i="20" s="1"/>
  <c r="N85" i="20" s="1"/>
  <c r="CM181" i="20"/>
  <c r="AJ181" i="20" s="1"/>
  <c r="N181" i="20" s="1"/>
  <c r="CM190" i="20"/>
  <c r="AJ190" i="20" s="1"/>
  <c r="N190" i="20" s="1"/>
  <c r="CM135" i="20"/>
  <c r="AJ135" i="20" s="1"/>
  <c r="N135" i="20" s="1"/>
  <c r="CM59" i="20"/>
  <c r="AJ59" i="20" s="1"/>
  <c r="N59" i="20" s="1"/>
  <c r="CM51" i="20"/>
  <c r="AJ51" i="20" s="1"/>
  <c r="N51" i="20" s="1"/>
  <c r="CM152" i="20"/>
  <c r="AJ152" i="20" s="1"/>
  <c r="N152" i="20" s="1"/>
  <c r="CM216" i="20"/>
  <c r="AJ216" i="20" s="1"/>
  <c r="N216" i="20" s="1"/>
  <c r="CM212" i="20"/>
  <c r="AJ212" i="20" s="1"/>
  <c r="N212" i="20" s="1"/>
  <c r="CM77" i="20"/>
  <c r="AJ77" i="20" s="1"/>
  <c r="N77" i="20" s="1"/>
  <c r="CM158" i="20"/>
  <c r="AJ158" i="20" s="1"/>
  <c r="N158" i="20" s="1"/>
  <c r="CM172" i="20"/>
  <c r="AJ172" i="20" s="1"/>
  <c r="N172" i="20" s="1"/>
  <c r="CM139" i="20"/>
  <c r="AJ139" i="20" s="1"/>
  <c r="N139" i="20" s="1"/>
  <c r="CM89" i="20"/>
  <c r="AJ89" i="20" s="1"/>
  <c r="N89" i="20" s="1"/>
  <c r="CM217" i="20"/>
  <c r="AJ217" i="20" s="1"/>
  <c r="N217" i="20" s="1"/>
  <c r="CM108" i="20"/>
  <c r="AJ108" i="20" s="1"/>
  <c r="N108" i="20" s="1"/>
  <c r="CM188" i="20"/>
  <c r="AJ188" i="20" s="1"/>
  <c r="N188" i="20" s="1"/>
  <c r="CM87" i="20"/>
  <c r="AJ87" i="20" s="1"/>
  <c r="N87" i="20" s="1"/>
  <c r="CM147" i="20"/>
  <c r="AJ147" i="20" s="1"/>
  <c r="N147" i="20" s="1"/>
  <c r="CM97" i="20"/>
  <c r="AJ97" i="20" s="1"/>
  <c r="N97" i="20" s="1"/>
  <c r="CM138" i="20"/>
  <c r="AJ138" i="20" s="1"/>
  <c r="N138" i="20" s="1"/>
  <c r="CM48" i="20"/>
  <c r="AJ48" i="20" s="1"/>
  <c r="N48" i="20" s="1"/>
  <c r="CM86" i="20"/>
  <c r="AJ86" i="20" s="1"/>
  <c r="N86" i="20" s="1"/>
  <c r="CM54" i="20"/>
  <c r="AJ54" i="20" s="1"/>
  <c r="N54" i="20" s="1"/>
  <c r="CM235" i="20"/>
  <c r="AJ235" i="20" s="1"/>
  <c r="N235" i="20" s="1"/>
  <c r="CM92" i="20"/>
  <c r="AJ92" i="20" s="1"/>
  <c r="N92" i="20" s="1"/>
  <c r="CM210" i="20"/>
  <c r="AJ210" i="20" s="1"/>
  <c r="N210" i="20" s="1"/>
  <c r="CM168" i="20"/>
  <c r="AJ168" i="20" s="1"/>
  <c r="N168" i="20" s="1"/>
  <c r="CM90" i="20"/>
  <c r="AJ90" i="20" s="1"/>
  <c r="N90" i="20" s="1"/>
  <c r="CM11" i="20"/>
  <c r="AJ11" i="20" s="1"/>
  <c r="N11" i="20" s="1"/>
  <c r="CM187" i="20"/>
  <c r="AJ187" i="20" s="1"/>
  <c r="N187" i="20" s="1"/>
  <c r="CM23" i="20"/>
  <c r="AJ23" i="20" s="1"/>
  <c r="N23" i="20" s="1"/>
  <c r="CM69" i="20"/>
  <c r="AJ69" i="20" s="1"/>
  <c r="N69" i="20" s="1"/>
  <c r="CM53" i="20"/>
  <c r="AJ53" i="20" s="1"/>
  <c r="N53" i="20" s="1"/>
  <c r="CM24" i="20"/>
  <c r="AJ24" i="20" s="1"/>
  <c r="N24" i="20" s="1"/>
  <c r="CM191" i="20"/>
  <c r="AJ191" i="20" s="1"/>
  <c r="N191" i="20" s="1"/>
  <c r="CM150" i="20"/>
  <c r="AJ150" i="20" s="1"/>
  <c r="N150" i="20" s="1"/>
  <c r="CM157" i="20"/>
  <c r="AJ157" i="20" s="1"/>
  <c r="N157" i="20" s="1"/>
  <c r="CM196" i="20"/>
  <c r="AJ196" i="20" s="1"/>
  <c r="N196" i="20" s="1"/>
  <c r="CM198" i="20"/>
  <c r="AJ198" i="20" s="1"/>
  <c r="N198" i="20" s="1"/>
  <c r="CM221" i="20"/>
  <c r="AJ221" i="20" s="1"/>
  <c r="N221" i="20" s="1"/>
  <c r="CM124" i="20"/>
  <c r="AJ124" i="20" s="1"/>
  <c r="N124" i="20" s="1"/>
  <c r="CM76" i="20"/>
  <c r="AJ76" i="20" s="1"/>
  <c r="N76" i="20" s="1"/>
  <c r="CM161" i="20"/>
  <c r="AJ161" i="20" s="1"/>
  <c r="N161" i="20" s="1"/>
  <c r="CM211" i="20"/>
  <c r="AJ211" i="20" s="1"/>
  <c r="N211" i="20" s="1"/>
  <c r="CM208" i="20"/>
  <c r="AJ208" i="20" s="1"/>
  <c r="N208" i="20" s="1"/>
  <c r="CM173" i="20"/>
  <c r="AJ173" i="20" s="1"/>
  <c r="N173" i="20" s="1"/>
  <c r="CM101" i="20"/>
  <c r="AJ101" i="20" s="1"/>
  <c r="N101" i="20" s="1"/>
  <c r="CM231" i="20"/>
  <c r="AJ231" i="20" s="1"/>
  <c r="N231" i="20" s="1"/>
  <c r="CM165" i="20"/>
  <c r="AJ165" i="20" s="1"/>
  <c r="N165" i="20" s="1"/>
  <c r="CM154" i="20"/>
  <c r="AJ154" i="20" s="1"/>
  <c r="N154" i="20" s="1"/>
  <c r="CM118" i="20"/>
  <c r="AJ118" i="20" s="1"/>
  <c r="N118" i="20" s="1"/>
  <c r="CM130" i="20"/>
  <c r="AJ130" i="20" s="1"/>
  <c r="N130" i="20" s="1"/>
  <c r="CM164" i="20"/>
  <c r="AJ164" i="20" s="1"/>
  <c r="N164" i="20" s="1"/>
  <c r="CM65" i="20"/>
  <c r="AJ65" i="20" s="1"/>
  <c r="N65" i="20" s="1"/>
  <c r="CM96" i="20"/>
  <c r="AJ96" i="20" s="1"/>
  <c r="N96" i="20" s="1"/>
  <c r="CM224" i="20"/>
  <c r="AJ224" i="20" s="1"/>
  <c r="N224" i="20" s="1"/>
  <c r="CM110" i="20"/>
  <c r="AJ110" i="20" s="1"/>
  <c r="N110" i="20" s="1"/>
  <c r="CM33" i="20"/>
  <c r="AJ33" i="20" s="1"/>
  <c r="N33" i="20" s="1"/>
  <c r="CM213" i="20"/>
  <c r="AJ213" i="20" s="1"/>
  <c r="N213" i="20" s="1"/>
  <c r="CM73" i="20"/>
  <c r="AJ73" i="20" s="1"/>
  <c r="N73" i="20" s="1"/>
  <c r="CM131" i="20"/>
  <c r="AJ131" i="20" s="1"/>
  <c r="N131" i="20" s="1"/>
  <c r="CM114" i="20"/>
  <c r="AJ114" i="20" s="1"/>
  <c r="N114" i="20" s="1"/>
  <c r="CM82" i="20"/>
  <c r="AJ82" i="20" s="1"/>
  <c r="N82" i="20" s="1"/>
  <c r="CM143" i="20"/>
  <c r="AJ143" i="20" s="1"/>
  <c r="N143" i="20" s="1"/>
  <c r="CM242" i="20"/>
  <c r="AJ242" i="20" s="1"/>
  <c r="N242" i="20" s="1"/>
  <c r="CM52" i="20"/>
  <c r="AJ52" i="20" s="1"/>
  <c r="N52" i="20" s="1"/>
  <c r="CM194" i="20"/>
  <c r="AJ194" i="20" s="1"/>
  <c r="N194" i="20" s="1"/>
  <c r="CM240" i="20"/>
  <c r="AJ240" i="20" s="1"/>
  <c r="N240" i="20" s="1"/>
  <c r="CM126" i="20"/>
  <c r="AJ126" i="20" s="1"/>
  <c r="N126" i="20" s="1"/>
  <c r="CM219" i="20"/>
  <c r="AJ219" i="20" s="1"/>
  <c r="N219" i="20" s="1"/>
  <c r="CM62" i="20"/>
  <c r="AJ62" i="20" s="1"/>
  <c r="N62" i="20" s="1"/>
  <c r="CM45" i="20"/>
  <c r="AJ45" i="20" s="1"/>
  <c r="N45" i="20" s="1"/>
  <c r="CM249" i="20"/>
  <c r="AJ249" i="20" s="1"/>
  <c r="N249" i="20" s="1"/>
  <c r="CM42" i="20"/>
  <c r="AJ42" i="20" s="1"/>
  <c r="N42" i="20" s="1"/>
  <c r="CM226" i="20"/>
  <c r="AJ226" i="20" s="1"/>
  <c r="N226" i="20" s="1"/>
  <c r="CM56" i="20"/>
  <c r="AJ56" i="20" s="1"/>
  <c r="N56" i="20" s="1"/>
  <c r="CM95" i="20"/>
  <c r="AJ95" i="20" s="1"/>
  <c r="N95" i="20" s="1"/>
  <c r="CM79" i="20"/>
  <c r="AJ79" i="20" s="1"/>
  <c r="N79" i="20" s="1"/>
  <c r="CM64" i="20"/>
  <c r="AJ64" i="20" s="1"/>
  <c r="N64" i="20" s="1"/>
  <c r="CM180" i="20"/>
  <c r="AJ180" i="20" s="1"/>
  <c r="N180" i="20" s="1"/>
  <c r="CM149" i="20"/>
  <c r="AJ149" i="20" s="1"/>
  <c r="N149" i="20" s="1"/>
  <c r="CM232" i="20"/>
  <c r="AJ232" i="20" s="1"/>
  <c r="N232" i="20" s="1"/>
  <c r="CM43" i="20"/>
  <c r="AJ43" i="20" s="1"/>
  <c r="N43" i="20" s="1"/>
  <c r="CM199" i="20"/>
  <c r="AJ199" i="20" s="1"/>
  <c r="N199" i="20" s="1"/>
  <c r="CM68" i="20"/>
  <c r="AJ68" i="20" s="1"/>
  <c r="N68" i="20" s="1"/>
  <c r="CM185" i="20"/>
  <c r="AJ185" i="20" s="1"/>
  <c r="N185" i="20" s="1"/>
  <c r="CM129" i="20"/>
  <c r="AJ129" i="20" s="1"/>
  <c r="N129" i="20" s="1"/>
  <c r="CM84" i="20"/>
  <c r="AJ84" i="20" s="1"/>
  <c r="N84" i="20" s="1"/>
  <c r="CM66" i="20"/>
  <c r="AJ66" i="20" s="1"/>
  <c r="N66" i="20" s="1"/>
  <c r="CM46" i="20"/>
  <c r="AJ46" i="20" s="1"/>
  <c r="N46" i="20" s="1"/>
  <c r="CM63" i="20"/>
  <c r="AJ63" i="20" s="1"/>
  <c r="N63" i="20" s="1"/>
  <c r="CM227" i="20"/>
  <c r="AJ227" i="20" s="1"/>
  <c r="N227" i="20" s="1"/>
  <c r="CM169" i="20"/>
  <c r="AJ169" i="20" s="1"/>
  <c r="N169" i="20" s="1"/>
  <c r="CM200" i="20"/>
  <c r="AJ200" i="20" s="1"/>
  <c r="N200" i="20" s="1"/>
  <c r="CM55" i="20"/>
  <c r="AJ55" i="20" s="1"/>
  <c r="N55" i="20" s="1"/>
  <c r="CM148" i="20"/>
  <c r="AJ148" i="20" s="1"/>
  <c r="N148" i="20" s="1"/>
  <c r="CM205" i="20"/>
  <c r="AJ205" i="20" s="1"/>
  <c r="N205" i="20" s="1"/>
  <c r="CM106" i="20"/>
  <c r="AJ106" i="20" s="1"/>
  <c r="N106" i="20" s="1"/>
  <c r="CM61" i="20"/>
  <c r="AJ61" i="20" s="1"/>
  <c r="N61" i="20" s="1"/>
  <c r="CM251" i="20"/>
  <c r="AJ251" i="20" s="1"/>
  <c r="N251" i="20" s="1"/>
  <c r="CM171" i="20"/>
  <c r="AJ171" i="20" s="1"/>
  <c r="N171" i="20" s="1"/>
  <c r="CM192" i="20"/>
  <c r="AJ192" i="20" s="1"/>
  <c r="N192" i="20" s="1"/>
  <c r="CM167" i="20"/>
  <c r="AJ167" i="20" s="1"/>
  <c r="N167" i="20" s="1"/>
  <c r="CM111" i="20"/>
  <c r="AJ111" i="20" s="1"/>
  <c r="N111" i="20" s="1"/>
  <c r="CM127" i="20"/>
  <c r="AJ127" i="20" s="1"/>
  <c r="N127" i="20" s="1"/>
  <c r="CM176" i="20"/>
  <c r="AJ176" i="20" s="1"/>
  <c r="N176" i="20" s="1"/>
  <c r="CM178" i="20"/>
  <c r="AJ178" i="20" s="1"/>
  <c r="N178" i="20" s="1"/>
  <c r="CM234" i="20"/>
  <c r="AJ234" i="20" s="1"/>
  <c r="N234" i="20" s="1"/>
  <c r="CM91" i="20"/>
  <c r="AJ91" i="20" s="1"/>
  <c r="N91" i="20" s="1"/>
  <c r="CM104" i="20"/>
  <c r="AJ104" i="20" s="1"/>
  <c r="N104" i="20" s="1"/>
  <c r="CM215" i="20"/>
  <c r="AJ215" i="20" s="1"/>
  <c r="N215" i="20" s="1"/>
  <c r="CM16" i="20"/>
  <c r="AJ16" i="20" s="1"/>
  <c r="N16" i="20" s="1"/>
  <c r="CM222" i="20"/>
  <c r="AJ222" i="20" s="1"/>
  <c r="N222" i="20" s="1"/>
  <c r="CM204" i="20"/>
  <c r="AJ204" i="20" s="1"/>
  <c r="N204" i="20" s="1"/>
  <c r="CM142" i="20"/>
  <c r="AJ142" i="20" s="1"/>
  <c r="N142" i="20" s="1"/>
  <c r="CM22" i="20"/>
  <c r="AJ22" i="20" s="1"/>
  <c r="N22" i="20" s="1"/>
  <c r="CM81" i="20"/>
  <c r="AJ81" i="20" s="1"/>
  <c r="N81" i="20" s="1"/>
  <c r="CM238" i="20"/>
  <c r="AJ238" i="20" s="1"/>
  <c r="N238" i="20" s="1"/>
  <c r="CM36" i="20"/>
  <c r="AJ36" i="20" s="1"/>
  <c r="N36" i="20" s="1"/>
  <c r="CM102" i="20"/>
  <c r="AJ102" i="20" s="1"/>
  <c r="N102" i="20" s="1"/>
  <c r="CM40" i="20"/>
  <c r="AJ40" i="20" s="1"/>
  <c r="N40" i="20" s="1"/>
  <c r="CM50" i="20"/>
  <c r="AJ50" i="20" s="1"/>
  <c r="N50" i="20" s="1"/>
  <c r="CM137" i="20"/>
  <c r="AJ137" i="20" s="1"/>
  <c r="N137" i="20" s="1"/>
  <c r="CM31" i="20"/>
  <c r="AJ31" i="20" s="1"/>
  <c r="N31" i="20" s="1"/>
  <c r="CM28" i="20"/>
  <c r="AJ28" i="20" s="1"/>
  <c r="N28" i="20" s="1"/>
  <c r="CM123" i="20"/>
  <c r="AJ123" i="20" s="1"/>
  <c r="N123" i="20" s="1"/>
  <c r="CM220" i="20"/>
  <c r="AJ220" i="20" s="1"/>
  <c r="N220" i="20" s="1"/>
  <c r="CM128" i="20"/>
  <c r="AJ128" i="20" s="1"/>
  <c r="N128" i="20" s="1"/>
  <c r="CM153" i="20"/>
  <c r="AJ153" i="20" s="1"/>
  <c r="N153" i="20" s="1"/>
  <c r="CM115" i="20"/>
  <c r="AJ115" i="20" s="1"/>
  <c r="N115" i="20" s="1"/>
  <c r="CM236" i="20"/>
  <c r="AJ236" i="20" s="1"/>
  <c r="N236" i="20" s="1"/>
  <c r="CM202" i="20"/>
  <c r="AJ202" i="20" s="1"/>
  <c r="N202" i="20" s="1"/>
  <c r="CM245" i="20"/>
  <c r="AJ245" i="20" s="1"/>
  <c r="N245" i="20" s="1"/>
  <c r="CM184" i="20"/>
  <c r="AJ184" i="20" s="1"/>
  <c r="N184" i="20" s="1"/>
  <c r="CM218" i="20"/>
  <c r="AJ218" i="20" s="1"/>
  <c r="N218" i="20" s="1"/>
  <c r="CM177" i="20"/>
  <c r="AJ177" i="20" s="1"/>
  <c r="N177" i="20" s="1"/>
  <c r="CM151" i="20"/>
  <c r="AJ151" i="20" s="1"/>
  <c r="N151" i="20" s="1"/>
  <c r="CM14" i="20"/>
  <c r="AJ14" i="20" s="1"/>
  <c r="N14" i="20" s="1"/>
  <c r="CM120" i="20"/>
  <c r="AJ120" i="20" s="1"/>
  <c r="N120" i="20" s="1"/>
  <c r="CM244" i="20"/>
  <c r="AJ244" i="20" s="1"/>
  <c r="N244" i="20" s="1"/>
  <c r="CM113" i="20"/>
  <c r="AJ113" i="20" s="1"/>
  <c r="N113" i="20" s="1"/>
  <c r="CM228" i="20"/>
  <c r="AJ228" i="20" s="1"/>
  <c r="N228" i="20" s="1"/>
  <c r="CM125" i="20"/>
  <c r="AJ125" i="20" s="1"/>
  <c r="N125" i="20" s="1"/>
  <c r="CM136" i="20"/>
  <c r="AJ136" i="20" s="1"/>
  <c r="N136" i="20" s="1"/>
  <c r="CM116" i="20"/>
  <c r="AJ116" i="20" s="1"/>
  <c r="N116" i="20" s="1"/>
  <c r="CM109" i="20"/>
  <c r="AJ109" i="20" s="1"/>
  <c r="N109" i="20" s="1"/>
  <c r="CM186" i="20"/>
  <c r="AJ186" i="20" s="1"/>
  <c r="N186" i="20" s="1"/>
  <c r="AD35" i="4" l="1"/>
  <c r="AD34" i="4" s="1"/>
  <c r="AD40" i="4" l="1"/>
  <c r="AD75" i="4" s="1"/>
  <c r="AD36" i="4"/>
  <c r="AD73" i="4" s="1"/>
  <c r="AD56" i="8"/>
  <c r="AD55" i="8" s="1"/>
  <c r="AD44" i="4"/>
  <c r="AD42" i="4"/>
  <c r="AD76" i="4" s="1"/>
  <c r="AD38" i="4"/>
  <c r="AD64" i="4" l="1"/>
  <c r="AD88" i="4" s="1"/>
  <c r="AD60" i="4"/>
  <c r="AD86" i="4" s="1"/>
  <c r="AD50" i="4"/>
  <c r="AD81" i="4" s="1"/>
  <c r="AD58" i="4"/>
  <c r="AD85" i="4" s="1"/>
  <c r="AD46" i="4"/>
  <c r="AD79" i="4" s="1"/>
  <c r="AD48" i="4"/>
  <c r="AD80" i="4" s="1"/>
  <c r="AD54" i="4"/>
  <c r="AD83" i="4" s="1"/>
  <c r="AD62" i="4"/>
  <c r="AD87" i="4" s="1"/>
  <c r="AD45" i="4"/>
  <c r="AD52" i="4"/>
  <c r="AD82" i="4" s="1"/>
  <c r="AD56" i="4"/>
  <c r="AD84" i="4" s="1"/>
  <c r="AD61" i="8"/>
  <c r="AD64" i="8"/>
  <c r="AD24" i="4"/>
  <c r="AD74" i="4"/>
  <c r="AD71" i="4" s="1"/>
  <c r="AD19" i="4" l="1"/>
  <c r="AD18" i="4"/>
  <c r="AD72" i="4"/>
  <c r="AD93" i="4"/>
  <c r="AD77" i="4"/>
  <c r="AD78" i="4" l="1"/>
  <c r="AD20" i="4"/>
  <c r="AD16" i="4" s="1"/>
  <c r="AD98" i="4"/>
  <c r="AD21" i="4"/>
  <c r="AD22" i="4" l="1"/>
  <c r="AD17" i="4"/>
  <c r="AD26" i="4" l="1"/>
  <c r="AD28" i="4"/>
  <c r="AD27" i="4" l="1"/>
  <c r="AD10" i="8"/>
  <c r="AD14" i="8" l="1"/>
  <c r="AD16" i="8" s="1"/>
  <c r="AD11" i="8"/>
  <c r="AD17" i="8" l="1"/>
  <c r="AD20" i="8"/>
  <c r="AD24" i="8" l="1"/>
  <c r="AD26" i="8" s="1"/>
  <c r="AD29" i="8" s="1"/>
  <c r="AD31" i="8" s="1"/>
  <c r="AD23" i="8"/>
  <c r="AD21" i="8"/>
  <c r="AD32" i="8" l="1"/>
  <c r="AD38" i="8"/>
  <c r="AD51" i="8"/>
  <c r="AD53" i="8" l="1"/>
  <c r="AD58" i="8" s="1"/>
  <c r="AD50" i="8"/>
  <c r="AD52" i="8"/>
  <c r="AD62" i="8" s="1"/>
  <c r="AE38" i="8"/>
  <c r="AD41" i="8"/>
  <c r="E2415" i="10" l="1" a="1"/>
  <c r="E2415" i="10" s="1"/>
  <c r="C2415" i="10" s="1"/>
  <c r="E2311" i="10" a="1"/>
  <c r="E2311" i="10" s="1"/>
  <c r="C2311" i="10" s="1"/>
  <c r="E341" i="10" a="1"/>
  <c r="E341" i="10" s="1"/>
  <c r="C341" i="10" s="1"/>
  <c r="AD43" i="8"/>
  <c r="E2829" i="10" a="1"/>
  <c r="E2829" i="10" s="1"/>
  <c r="C2829" i="10" s="1"/>
  <c r="E2043" i="10" a="1"/>
  <c r="E2043" i="10" s="1"/>
  <c r="C2043" i="10" s="1"/>
  <c r="E1897" i="10" a="1"/>
  <c r="E1897" i="10" s="1"/>
  <c r="C1897" i="10" s="1"/>
  <c r="E731" i="10" a="1"/>
  <c r="E731" i="10" s="1"/>
  <c r="C731" i="10" s="1"/>
  <c r="E1661" i="10" a="1"/>
  <c r="E1661" i="10" s="1"/>
  <c r="C1661" i="10" s="1"/>
  <c r="E2193" i="10" a="1"/>
  <c r="E2193" i="10" s="1"/>
  <c r="C2193" i="10" s="1"/>
  <c r="E2940" i="10" a="1"/>
  <c r="E2940" i="10" s="1"/>
  <c r="C2940" i="10" s="1"/>
  <c r="E1392" i="10" a="1"/>
  <c r="E1392" i="10" s="1"/>
  <c r="C1392" i="10" s="1"/>
  <c r="E1450" i="10" a="1"/>
  <c r="E1450" i="10" s="1"/>
  <c r="C1450" i="10" s="1"/>
  <c r="E1575" i="10" a="1"/>
  <c r="E1575" i="10" s="1"/>
  <c r="C1575" i="10" s="1"/>
  <c r="E107" i="10" a="1"/>
  <c r="E107" i="10" s="1"/>
  <c r="C107" i="10" s="1"/>
  <c r="E2127" i="10" a="1"/>
  <c r="E2127" i="10" s="1"/>
  <c r="C2127" i="10" s="1"/>
  <c r="E1235" i="10" a="1"/>
  <c r="E1235" i="10" s="1"/>
  <c r="C1235" i="10" s="1"/>
  <c r="E381" i="10" a="1"/>
  <c r="E381" i="10" s="1"/>
  <c r="C381" i="10" s="1"/>
  <c r="E308" i="10" a="1"/>
  <c r="E308" i="10" s="1"/>
  <c r="C308" i="10" s="1"/>
  <c r="E2921" i="10" a="1"/>
  <c r="E2921" i="10" s="1"/>
  <c r="C2921" i="10" s="1"/>
  <c r="E1366" i="10" a="1"/>
  <c r="E1366" i="10" s="1"/>
  <c r="C1366" i="10" s="1"/>
  <c r="E2790" i="10" a="1"/>
  <c r="E2790" i="10" s="1"/>
  <c r="C2790" i="10" s="1"/>
  <c r="E2399" i="10" a="1"/>
  <c r="E2399" i="10" s="1"/>
  <c r="C2399" i="10" s="1"/>
  <c r="E2782" i="10" a="1"/>
  <c r="E2782" i="10" s="1"/>
  <c r="C2782" i="10" s="1"/>
  <c r="E198" i="10" a="1"/>
  <c r="E198" i="10" s="1"/>
  <c r="C198" i="10" s="1"/>
  <c r="E2403" i="10" a="1"/>
  <c r="E2403" i="10" s="1"/>
  <c r="C2403" i="10" s="1"/>
  <c r="E2356" i="10" a="1"/>
  <c r="E2356" i="10" s="1"/>
  <c r="C2356" i="10" s="1"/>
  <c r="E1192" i="10" a="1"/>
  <c r="E1192" i="10" s="1"/>
  <c r="C1192" i="10" s="1"/>
  <c r="E297" i="10" a="1"/>
  <c r="E297" i="10" s="1"/>
  <c r="C297" i="10" s="1"/>
  <c r="E683" i="10" a="1"/>
  <c r="E683" i="10" s="1"/>
  <c r="C683" i="10" s="1"/>
  <c r="E804" i="10" a="1"/>
  <c r="E804" i="10" s="1"/>
  <c r="C804" i="10" s="1"/>
  <c r="E1628" i="10" a="1"/>
  <c r="E1628" i="10" s="1"/>
  <c r="C1628" i="10" s="1"/>
  <c r="E202" i="10" a="1"/>
  <c r="E202" i="10" s="1"/>
  <c r="C202" i="10" s="1"/>
  <c r="E1372" i="10" a="1"/>
  <c r="E1372" i="10" s="1"/>
  <c r="C1372" i="10" s="1"/>
  <c r="E3238" i="10" a="1"/>
  <c r="E3238" i="10" s="1"/>
  <c r="C3238" i="10" s="1"/>
  <c r="E329" i="10" a="1"/>
  <c r="E329" i="10" s="1"/>
  <c r="C329" i="10" s="1"/>
  <c r="E2056" i="10" a="1"/>
  <c r="E2056" i="10" s="1"/>
  <c r="C2056" i="10" s="1"/>
  <c r="E143" i="10" a="1"/>
  <c r="E143" i="10" s="1"/>
  <c r="C143" i="10" s="1"/>
  <c r="E2102" i="10" a="1"/>
  <c r="E2102" i="10" s="1"/>
  <c r="C2102" i="10" s="1"/>
  <c r="E2541" i="10" a="1"/>
  <c r="E2541" i="10" s="1"/>
  <c r="C2541" i="10" s="1"/>
  <c r="E2577" i="10" a="1"/>
  <c r="E2577" i="10" s="1"/>
  <c r="C2577" i="10" s="1"/>
  <c r="E876" i="10" a="1"/>
  <c r="E876" i="10" s="1"/>
  <c r="C876" i="10" s="1"/>
  <c r="E1244" i="10" a="1"/>
  <c r="E1244" i="10" s="1"/>
  <c r="C1244" i="10" s="1"/>
  <c r="E2057" i="10" a="1"/>
  <c r="E2057" i="10" s="1"/>
  <c r="C2057" i="10" s="1"/>
  <c r="E2343" i="10" a="1"/>
  <c r="E2343" i="10" s="1"/>
  <c r="C2343" i="10" s="1"/>
  <c r="E1377" i="10" a="1"/>
  <c r="E1377" i="10" s="1"/>
  <c r="C1377" i="10" s="1"/>
  <c r="E252" i="10" a="1"/>
  <c r="E252" i="10" s="1"/>
  <c r="C252" i="10" s="1"/>
  <c r="E1672" i="10" a="1"/>
  <c r="E1672" i="10" s="1"/>
  <c r="C1672" i="10" s="1"/>
  <c r="E2159" i="10" a="1"/>
  <c r="E2159" i="10" s="1"/>
  <c r="C2159" i="10" s="1"/>
  <c r="E749" i="10" a="1"/>
  <c r="E749" i="10" s="1"/>
  <c r="C749" i="10" s="1"/>
  <c r="E3320" i="10" a="1"/>
  <c r="E3320" i="10" s="1"/>
  <c r="C3320" i="10" s="1"/>
  <c r="E61" i="10" a="1"/>
  <c r="E61" i="10" s="1"/>
  <c r="C61" i="10" s="1"/>
  <c r="E39" i="10" a="1"/>
  <c r="E39" i="10" s="1"/>
  <c r="C39" i="10" s="1"/>
  <c r="E1461" i="10" a="1"/>
  <c r="E1461" i="10" s="1"/>
  <c r="C1461" i="10" s="1"/>
  <c r="E2864" i="10" a="1"/>
  <c r="E2864" i="10" s="1"/>
  <c r="C2864" i="10" s="1"/>
  <c r="E136" i="10" a="1"/>
  <c r="E136" i="10" s="1"/>
  <c r="C136" i="10" s="1"/>
  <c r="E569" i="10" a="1"/>
  <c r="E569" i="10" s="1"/>
  <c r="C569" i="10" s="1"/>
  <c r="E1284" i="10" a="1"/>
  <c r="E1284" i="10" s="1"/>
  <c r="C1284" i="10" s="1"/>
  <c r="E3288" i="10" a="1"/>
  <c r="E3288" i="10" s="1"/>
  <c r="C3288" i="10" s="1"/>
  <c r="E2308" i="10" a="1"/>
  <c r="E2308" i="10" s="1"/>
  <c r="C2308" i="10" s="1"/>
  <c r="E414" i="10" a="1"/>
  <c r="E414" i="10" s="1"/>
  <c r="C414" i="10" s="1"/>
  <c r="E2172" i="10" a="1"/>
  <c r="E2172" i="10" s="1"/>
  <c r="C2172" i="10" s="1"/>
  <c r="E426" i="10" a="1"/>
  <c r="E426" i="10" s="1"/>
  <c r="C426" i="10" s="1"/>
  <c r="E1883" i="10" a="1"/>
  <c r="E1883" i="10" s="1"/>
  <c r="C1883" i="10" s="1"/>
  <c r="E3376" i="10" a="1"/>
  <c r="E3376" i="10" s="1"/>
  <c r="C3376" i="10" s="1"/>
  <c r="E459" i="10" a="1"/>
  <c r="E459" i="10" s="1"/>
  <c r="C459" i="10" s="1"/>
  <c r="E2250" i="10" a="1"/>
  <c r="E2250" i="10" s="1"/>
  <c r="C2250" i="10" s="1"/>
  <c r="E1470" i="10" a="1"/>
  <c r="E1470" i="10" s="1"/>
  <c r="C1470" i="10" s="1"/>
  <c r="E1401" i="10" a="1"/>
  <c r="E1401" i="10" s="1"/>
  <c r="C1401" i="10" s="1"/>
  <c r="E1919" i="10" a="1"/>
  <c r="E1919" i="10" s="1"/>
  <c r="C1919" i="10" s="1"/>
  <c r="E1493" i="10" a="1"/>
  <c r="E1493" i="10" s="1"/>
  <c r="C1493" i="10" s="1"/>
  <c r="E2730" i="10" a="1"/>
  <c r="E2730" i="10" s="1"/>
  <c r="C2730" i="10" s="1"/>
  <c r="E994" i="10" a="1"/>
  <c r="E994" i="10" s="1"/>
  <c r="C994" i="10" s="1"/>
  <c r="E2695" i="10" a="1"/>
  <c r="E2695" i="10" s="1"/>
  <c r="C2695" i="10" s="1"/>
  <c r="E1254" i="10" a="1"/>
  <c r="E1254" i="10" s="1"/>
  <c r="C1254" i="10" s="1"/>
  <c r="E3191" i="10" a="1"/>
  <c r="E3191" i="10" s="1"/>
  <c r="C3191" i="10" s="1"/>
  <c r="E1910" i="10" a="1"/>
  <c r="E1910" i="10" s="1"/>
  <c r="C1910" i="10" s="1"/>
  <c r="E1592" i="10" a="1"/>
  <c r="E1592" i="10" s="1"/>
  <c r="C1592" i="10" s="1"/>
  <c r="E1508" i="10" a="1"/>
  <c r="E1508" i="10" s="1"/>
  <c r="C1508" i="10" s="1"/>
  <c r="E2883" i="10" a="1"/>
  <c r="E2883" i="10" s="1"/>
  <c r="C2883" i="10" s="1"/>
  <c r="E2282" i="10" a="1"/>
  <c r="E2282" i="10" s="1"/>
  <c r="C2282" i="10" s="1"/>
  <c r="E2284" i="10" a="1"/>
  <c r="E2284" i="10" s="1"/>
  <c r="C2284" i="10" s="1"/>
  <c r="E2322" i="10" a="1"/>
  <c r="E2322" i="10" s="1"/>
  <c r="C2322" i="10" s="1"/>
  <c r="E380" i="10" a="1"/>
  <c r="E380" i="10" s="1"/>
  <c r="C380" i="10" s="1"/>
  <c r="E3106" i="10" a="1"/>
  <c r="E3106" i="10" s="1"/>
  <c r="C3106" i="10" s="1"/>
  <c r="E26" i="10" a="1"/>
  <c r="E26" i="10" s="1"/>
  <c r="C26" i="10" s="1"/>
  <c r="E1885" i="10" a="1"/>
  <c r="E1885" i="10" s="1"/>
  <c r="C1885" i="10" s="1"/>
  <c r="E2253" i="10" a="1"/>
  <c r="E2253" i="10" s="1"/>
  <c r="C2253" i="10" s="1"/>
  <c r="E2402" i="10" a="1"/>
  <c r="E2402" i="10" s="1"/>
  <c r="C2402" i="10" s="1"/>
  <c r="E783" i="10" a="1"/>
  <c r="E783" i="10" s="1"/>
  <c r="C783" i="10" s="1"/>
  <c r="E1068" i="10" a="1"/>
  <c r="E1068" i="10" s="1"/>
  <c r="C1068" i="10" s="1"/>
  <c r="E1730" i="10" a="1"/>
  <c r="E1730" i="10" s="1"/>
  <c r="C1730" i="10" s="1"/>
  <c r="E1317" i="10" a="1"/>
  <c r="E1317" i="10" s="1"/>
  <c r="C1317" i="10" s="1"/>
  <c r="E23" i="10" a="1"/>
  <c r="E23" i="10" s="1"/>
  <c r="C23" i="10" s="1"/>
  <c r="E227" i="10" a="1"/>
  <c r="E227" i="10" s="1"/>
  <c r="C227" i="10" s="1"/>
  <c r="E3018" i="10" a="1"/>
  <c r="E3018" i="10" s="1"/>
  <c r="C3018" i="10" s="1"/>
  <c r="E452" i="10" a="1"/>
  <c r="E452" i="10" s="1"/>
  <c r="C452" i="10" s="1"/>
  <c r="E201" i="10" a="1"/>
  <c r="E201" i="10" s="1"/>
  <c r="C201" i="10" s="1"/>
  <c r="E3365" i="10" a="1"/>
  <c r="E3365" i="10" s="1"/>
  <c r="C3365" i="10" s="1"/>
  <c r="E1829" i="10" a="1"/>
  <c r="E1829" i="10" s="1"/>
  <c r="C1829" i="10" s="1"/>
  <c r="E3237" i="10" a="1"/>
  <c r="E3237" i="10" s="1"/>
  <c r="C3237" i="10" s="1"/>
  <c r="E1998" i="10" a="1"/>
  <c r="E1998" i="10" s="1"/>
  <c r="C1998" i="10" s="1"/>
  <c r="E2706" i="10" a="1"/>
  <c r="E2706" i="10" s="1"/>
  <c r="C2706" i="10" s="1"/>
  <c r="E2667" i="10" a="1"/>
  <c r="E2667" i="10" s="1"/>
  <c r="C2667" i="10" s="1"/>
  <c r="E1169" i="10" a="1"/>
  <c r="E1169" i="10" s="1"/>
  <c r="C1169" i="10" s="1"/>
  <c r="E3284" i="10" a="1"/>
  <c r="E3284" i="10" s="1"/>
  <c r="C3284" i="10" s="1"/>
  <c r="E1091" i="10" a="1"/>
  <c r="E1091" i="10" s="1"/>
  <c r="C1091" i="10" s="1"/>
  <c r="E2562" i="10" a="1"/>
  <c r="E2562" i="10" s="1"/>
  <c r="C2562" i="10" s="1"/>
  <c r="E368" i="10" a="1"/>
  <c r="E368" i="10" s="1"/>
  <c r="C368" i="10" s="1"/>
  <c r="E3014" i="10" a="1"/>
  <c r="E3014" i="10" s="1"/>
  <c r="C3014" i="10" s="1"/>
  <c r="E3114" i="10" a="1"/>
  <c r="E3114" i="10" s="1"/>
  <c r="C3114" i="10" s="1"/>
  <c r="E1826" i="10" a="1"/>
  <c r="E1826" i="10" s="1"/>
  <c r="C1826" i="10" s="1"/>
  <c r="E1223" i="10" a="1"/>
  <c r="E1223" i="10" s="1"/>
  <c r="C1223" i="10" s="1"/>
  <c r="E1703" i="10" a="1"/>
  <c r="E1703" i="10" s="1"/>
  <c r="C1703" i="10" s="1"/>
  <c r="E2036" i="10" a="1"/>
  <c r="E2036" i="10" s="1"/>
  <c r="C2036" i="10" s="1"/>
  <c r="E2165" i="10" a="1"/>
  <c r="E2165" i="10" s="1"/>
  <c r="C2165" i="10" s="1"/>
  <c r="E1503" i="10" a="1"/>
  <c r="E1503" i="10" s="1"/>
  <c r="C1503" i="10" s="1"/>
  <c r="E2072" i="10" a="1"/>
  <c r="E2072" i="10" s="1"/>
  <c r="C2072" i="10" s="1"/>
  <c r="E2885" i="10" a="1"/>
  <c r="E2885" i="10" s="1"/>
  <c r="C2885" i="10" s="1"/>
  <c r="E1656" i="10" a="1"/>
  <c r="E1656" i="10" s="1"/>
  <c r="C1656" i="10" s="1"/>
  <c r="E3049" i="10" a="1"/>
  <c r="E3049" i="10" s="1"/>
  <c r="C3049" i="10" s="1"/>
  <c r="E2484" i="10" a="1"/>
  <c r="E2484" i="10" s="1"/>
  <c r="C2484" i="10" s="1"/>
  <c r="E3303" i="10" a="1"/>
  <c r="E3303" i="10" s="1"/>
  <c r="C3303" i="10" s="1"/>
  <c r="E1640" i="10" a="1"/>
  <c r="E1640" i="10" s="1"/>
  <c r="C1640" i="10" s="1"/>
  <c r="E2149" i="10" a="1"/>
  <c r="E2149" i="10" s="1"/>
  <c r="C2149" i="10" s="1"/>
  <c r="E2222" i="10" a="1"/>
  <c r="E2222" i="10" s="1"/>
  <c r="C2222" i="10" s="1"/>
  <c r="E1124" i="10" a="1"/>
  <c r="E1124" i="10" s="1"/>
  <c r="C1124" i="10" s="1"/>
  <c r="E1642" i="10" a="1"/>
  <c r="E1642" i="10" s="1"/>
  <c r="C1642" i="10" s="1"/>
  <c r="E3273" i="10" a="1"/>
  <c r="E3273" i="10" s="1"/>
  <c r="C3273" i="10" s="1"/>
  <c r="E2989" i="10" a="1"/>
  <c r="E2989" i="10" s="1"/>
  <c r="C2989" i="10" s="1"/>
  <c r="E2430" i="10" a="1"/>
  <c r="E2430" i="10" s="1"/>
  <c r="C2430" i="10" s="1"/>
  <c r="E3131" i="10" a="1"/>
  <c r="E3131" i="10" s="1"/>
  <c r="C3131" i="10" s="1"/>
  <c r="E447" i="10" a="1"/>
  <c r="E447" i="10" s="1"/>
  <c r="C447" i="10" s="1"/>
  <c r="E2451" i="10" a="1"/>
  <c r="E2451" i="10" s="1"/>
  <c r="C2451" i="10" s="1"/>
  <c r="E330" i="10" a="1"/>
  <c r="E330" i="10" s="1"/>
  <c r="C330" i="10" s="1"/>
  <c r="F28" i="10"/>
  <c r="E28" i="10" s="1" a="1"/>
  <c r="E28" i="10" s="1"/>
  <c r="C28" i="10" s="1"/>
  <c r="F1947" i="10"/>
  <c r="E1947" i="10" s="1" a="1"/>
  <c r="E1947" i="10" s="1"/>
  <c r="C1947" i="10" s="1"/>
  <c r="F2040" i="10"/>
  <c r="E2040" i="10" s="1" a="1"/>
  <c r="E2040" i="10" s="1"/>
  <c r="C2040" i="10" s="1"/>
  <c r="F1167" i="10"/>
  <c r="E1167" i="10" s="1" a="1"/>
  <c r="E1167" i="10" s="1"/>
  <c r="C1167" i="10" s="1"/>
  <c r="F3151" i="10"/>
  <c r="E3151" i="10" s="1" a="1"/>
  <c r="E3151" i="10" s="1"/>
  <c r="C3151" i="10" s="1"/>
  <c r="F64" i="10"/>
  <c r="E64" i="10" s="1" a="1"/>
  <c r="E64" i="10" s="1"/>
  <c r="C64" i="10" s="1"/>
  <c r="F1153" i="10"/>
  <c r="E1153" i="10" s="1" a="1"/>
  <c r="E1153" i="10" s="1"/>
  <c r="C1153" i="10" s="1"/>
  <c r="F303" i="10"/>
  <c r="E303" i="10" s="1" a="1"/>
  <c r="E303" i="10" s="1"/>
  <c r="C303" i="10" s="1"/>
  <c r="F2248" i="10"/>
  <c r="E2248" i="10" s="1" a="1"/>
  <c r="E2248" i="10" s="1"/>
  <c r="C2248" i="10" s="1"/>
  <c r="F2394" i="10"/>
  <c r="E2394" i="10" s="1" a="1"/>
  <c r="E2394" i="10" s="1"/>
  <c r="C2394" i="10" s="1"/>
  <c r="F145" i="10"/>
  <c r="E145" i="10" s="1" a="1"/>
  <c r="E145" i="10" s="1"/>
  <c r="C145" i="10" s="1"/>
  <c r="F117" i="10"/>
  <c r="E117" i="10" s="1" a="1"/>
  <c r="E117" i="10" s="1"/>
  <c r="C117" i="10" s="1"/>
  <c r="F2222" i="10"/>
  <c r="F2065" i="10"/>
  <c r="E2065" i="10" s="1" a="1"/>
  <c r="E2065" i="10" s="1"/>
  <c r="C2065" i="10" s="1"/>
  <c r="F268" i="10"/>
  <c r="E268" i="10" s="1" a="1"/>
  <c r="E268" i="10" s="1"/>
  <c r="C268" i="10" s="1"/>
  <c r="F1179" i="10"/>
  <c r="E1179" i="10" s="1" a="1"/>
  <c r="E1179" i="10" s="1"/>
  <c r="C1179" i="10" s="1"/>
  <c r="F2695" i="10"/>
  <c r="F2729" i="10"/>
  <c r="E2729" i="10" s="1" a="1"/>
  <c r="E2729" i="10" s="1"/>
  <c r="C2729" i="10" s="1"/>
  <c r="F1377" i="10"/>
  <c r="F1112" i="10"/>
  <c r="E1112" i="10" s="1" a="1"/>
  <c r="E1112" i="10" s="1"/>
  <c r="C1112" i="10" s="1"/>
  <c r="F853" i="10"/>
  <c r="E853" i="10" s="1" a="1"/>
  <c r="E853" i="10" s="1"/>
  <c r="C853" i="10" s="1"/>
  <c r="F26" i="10"/>
  <c r="F2531" i="10"/>
  <c r="E2531" i="10" s="1" a="1"/>
  <c r="E2531" i="10" s="1"/>
  <c r="C2531" i="10" s="1"/>
  <c r="F2898" i="10"/>
  <c r="E2898" i="10" s="1" a="1"/>
  <c r="E2898" i="10" s="1"/>
  <c r="C2898" i="10" s="1"/>
  <c r="F2067" i="10"/>
  <c r="E2067" i="10" s="1" a="1"/>
  <c r="E2067" i="10" s="1"/>
  <c r="C2067" i="10" s="1"/>
  <c r="F659" i="10"/>
  <c r="E659" i="10" s="1" a="1"/>
  <c r="E659" i="10" s="1"/>
  <c r="C659" i="10" s="1"/>
  <c r="F2782" i="10"/>
  <c r="F2592" i="10"/>
  <c r="E2592" i="10" s="1" a="1"/>
  <c r="E2592" i="10" s="1"/>
  <c r="C2592" i="10" s="1"/>
  <c r="F2505" i="10"/>
  <c r="E2505" i="10" s="1" a="1"/>
  <c r="E2505" i="10" s="1"/>
  <c r="C2505" i="10" s="1"/>
  <c r="F1988" i="10"/>
  <c r="E1988" i="10" s="1" a="1"/>
  <c r="E1988" i="10" s="1"/>
  <c r="C1988" i="10" s="1"/>
  <c r="F1678" i="10"/>
  <c r="E1678" i="10" s="1" a="1"/>
  <c r="E1678" i="10" s="1"/>
  <c r="C1678" i="10" s="1"/>
  <c r="F1679" i="10"/>
  <c r="E1679" i="10" s="1" a="1"/>
  <c r="E1679" i="10" s="1"/>
  <c r="C1679" i="10" s="1"/>
  <c r="F1903" i="10"/>
  <c r="E1903" i="10" s="1" a="1"/>
  <c r="E1903" i="10" s="1"/>
  <c r="C1903" i="10" s="1"/>
  <c r="F61" i="10"/>
  <c r="F3087" i="10"/>
  <c r="E3087" i="10" s="1" a="1"/>
  <c r="E3087" i="10" s="1"/>
  <c r="C3087" i="10" s="1"/>
  <c r="F3005" i="10"/>
  <c r="E3005" i="10" s="1" a="1"/>
  <c r="E3005" i="10" s="1"/>
  <c r="C3005" i="10" s="1"/>
  <c r="F2515" i="10"/>
  <c r="E2515" i="10" s="1" a="1"/>
  <c r="E2515" i="10" s="1"/>
  <c r="C2515" i="10" s="1"/>
  <c r="F1013" i="10"/>
  <c r="E1013" i="10" s="1" a="1"/>
  <c r="E1013" i="10" s="1"/>
  <c r="C1013" i="10" s="1"/>
  <c r="F975" i="10"/>
  <c r="E975" i="10" s="1" a="1"/>
  <c r="E975" i="10" s="1"/>
  <c r="C975" i="10" s="1"/>
  <c r="F1411" i="10"/>
  <c r="E1411" i="10" s="1" a="1"/>
  <c r="E1411" i="10" s="1"/>
  <c r="C1411" i="10" s="1"/>
  <c r="F1177" i="10"/>
  <c r="E1177" i="10" s="1" a="1"/>
  <c r="E1177" i="10" s="1"/>
  <c r="C1177" i="10" s="1"/>
  <c r="F2648" i="10"/>
  <c r="E2648" i="10" s="1" a="1"/>
  <c r="E2648" i="10" s="1"/>
  <c r="C2648" i="10" s="1"/>
  <c r="F2605" i="10"/>
  <c r="E2605" i="10" s="1" a="1"/>
  <c r="E2605" i="10" s="1"/>
  <c r="C2605" i="10" s="1"/>
  <c r="F2687" i="10"/>
  <c r="E2687" i="10" s="1" a="1"/>
  <c r="E2687" i="10" s="1"/>
  <c r="C2687" i="10" s="1"/>
  <c r="F1212" i="10"/>
  <c r="E1212" i="10" s="1" a="1"/>
  <c r="E1212" i="10" s="1"/>
  <c r="C1212" i="10" s="1"/>
  <c r="F2774" i="10"/>
  <c r="E2774" i="10" s="1" a="1"/>
  <c r="E2774" i="10" s="1"/>
  <c r="C2774" i="10" s="1"/>
  <c r="F3107" i="10"/>
  <c r="E3107" i="10" s="1" a="1"/>
  <c r="E3107" i="10" s="1"/>
  <c r="C3107" i="10" s="1"/>
  <c r="F2023" i="10"/>
  <c r="E2023" i="10" s="1" a="1"/>
  <c r="E2023" i="10" s="1"/>
  <c r="C2023" i="10" s="1"/>
  <c r="F2870" i="10"/>
  <c r="E2870" i="10" s="1" a="1"/>
  <c r="E2870" i="10" s="1"/>
  <c r="C2870" i="10" s="1"/>
  <c r="F2888" i="10"/>
  <c r="E2888" i="10" s="1" a="1"/>
  <c r="E2888" i="10" s="1"/>
  <c r="C2888" i="10" s="1"/>
  <c r="F3070" i="10"/>
  <c r="E3070" i="10" s="1" a="1"/>
  <c r="E3070" i="10" s="1"/>
  <c r="C3070" i="10" s="1"/>
  <c r="F1116" i="10"/>
  <c r="E1116" i="10" s="1" a="1"/>
  <c r="E1116" i="10" s="1"/>
  <c r="C1116" i="10" s="1"/>
  <c r="F3065" i="10"/>
  <c r="E3065" i="10" s="1" a="1"/>
  <c r="E3065" i="10" s="1"/>
  <c r="C3065" i="10" s="1"/>
  <c r="F738" i="10"/>
  <c r="E738" i="10" s="1" a="1"/>
  <c r="E738" i="10" s="1"/>
  <c r="C738" i="10" s="1"/>
  <c r="F2613" i="10"/>
  <c r="E2613" i="10" s="1" a="1"/>
  <c r="E2613" i="10" s="1"/>
  <c r="C2613" i="10" s="1"/>
  <c r="F3344" i="10"/>
  <c r="E3344" i="10" s="1" a="1"/>
  <c r="E3344" i="10" s="1"/>
  <c r="C3344" i="10" s="1"/>
  <c r="F2243" i="10"/>
  <c r="E2243" i="10" s="1" a="1"/>
  <c r="E2243" i="10" s="1"/>
  <c r="C2243" i="10" s="1"/>
  <c r="F3040" i="10"/>
  <c r="E3040" i="10" s="1" a="1"/>
  <c r="E3040" i="10" s="1"/>
  <c r="C3040" i="10" s="1"/>
  <c r="F1643" i="10"/>
  <c r="E1643" i="10" s="1" a="1"/>
  <c r="E1643" i="10" s="1"/>
  <c r="C1643" i="10" s="1"/>
  <c r="F1916" i="10"/>
  <c r="E1916" i="10" s="1" a="1"/>
  <c r="E1916" i="10" s="1"/>
  <c r="C1916" i="10" s="1"/>
  <c r="F667" i="10"/>
  <c r="E667" i="10" s="1" a="1"/>
  <c r="E667" i="10" s="1"/>
  <c r="C667" i="10" s="1"/>
  <c r="F432" i="10"/>
  <c r="E432" i="10" s="1" a="1"/>
  <c r="E432" i="10" s="1"/>
  <c r="C432" i="10" s="1"/>
  <c r="F2055" i="10"/>
  <c r="E2055" i="10" s="1" a="1"/>
  <c r="E2055" i="10" s="1"/>
  <c r="C2055" i="10" s="1"/>
  <c r="F2824" i="10"/>
  <c r="E2824" i="10" s="1" a="1"/>
  <c r="E2824" i="10" s="1"/>
  <c r="C2824" i="10" s="1"/>
  <c r="F735" i="10"/>
  <c r="E735" i="10" s="1" a="1"/>
  <c r="E735" i="10" s="1"/>
  <c r="C735" i="10" s="1"/>
  <c r="F152" i="10"/>
  <c r="E152" i="10" s="1" a="1"/>
  <c r="E152" i="10" s="1"/>
  <c r="C152" i="10" s="1"/>
  <c r="F3223" i="10"/>
  <c r="E3223" i="10" s="1" a="1"/>
  <c r="E3223" i="10" s="1"/>
  <c r="C3223" i="10" s="1"/>
  <c r="F3051" i="10"/>
  <c r="E3051" i="10" s="1" a="1"/>
  <c r="E3051" i="10" s="1"/>
  <c r="C3051" i="10" s="1"/>
  <c r="F627" i="10"/>
  <c r="E627" i="10" s="1" a="1"/>
  <c r="E627" i="10" s="1"/>
  <c r="C627" i="10" s="1"/>
  <c r="F2056" i="10"/>
  <c r="F2189" i="10"/>
  <c r="E2189" i="10" s="1" a="1"/>
  <c r="E2189" i="10" s="1"/>
  <c r="C2189" i="10" s="1"/>
  <c r="F1140" i="10"/>
  <c r="E1140" i="10" s="1" a="1"/>
  <c r="E1140" i="10" s="1"/>
  <c r="C1140" i="10" s="1"/>
  <c r="F252" i="10"/>
  <c r="N15" i="9"/>
  <c r="F3049" i="10"/>
  <c r="F1230" i="10"/>
  <c r="E1230" i="10" s="1" a="1"/>
  <c r="E1230" i="10" s="1"/>
  <c r="C1230" i="10" s="1"/>
  <c r="F387" i="10"/>
  <c r="E387" i="10" s="1" a="1"/>
  <c r="E387" i="10" s="1"/>
  <c r="C387" i="10" s="1"/>
  <c r="F2427" i="10"/>
  <c r="E2427" i="10" s="1" a="1"/>
  <c r="E2427" i="10" s="1"/>
  <c r="C2427" i="10" s="1"/>
  <c r="F1381" i="10"/>
  <c r="E1381" i="10" s="1" a="1"/>
  <c r="E1381" i="10" s="1"/>
  <c r="C1381" i="10" s="1"/>
  <c r="O17" i="9"/>
  <c r="F2334" i="10"/>
  <c r="E2334" i="10" s="1" a="1"/>
  <c r="E2334" i="10" s="1"/>
  <c r="C2334" i="10" s="1"/>
  <c r="F1666" i="10"/>
  <c r="E1666" i="10" s="1" a="1"/>
  <c r="E1666" i="10" s="1"/>
  <c r="C1666" i="10" s="1"/>
  <c r="F2861" i="10"/>
  <c r="E2861" i="10" s="1" a="1"/>
  <c r="E2861" i="10" s="1"/>
  <c r="C2861" i="10" s="1"/>
  <c r="F3183" i="10"/>
  <c r="E3183" i="10" s="1" a="1"/>
  <c r="E3183" i="10" s="1"/>
  <c r="C3183" i="10" s="1"/>
  <c r="F365" i="10"/>
  <c r="E365" i="10" s="1" a="1"/>
  <c r="E365" i="10" s="1"/>
  <c r="C365" i="10" s="1"/>
  <c r="F2724" i="10"/>
  <c r="E2724" i="10" s="1" a="1"/>
  <c r="E2724" i="10" s="1"/>
  <c r="C2724" i="10" s="1"/>
  <c r="F1857" i="10"/>
  <c r="E1857" i="10" s="1" a="1"/>
  <c r="E1857" i="10" s="1"/>
  <c r="C1857" i="10" s="1"/>
  <c r="F2050" i="10"/>
  <c r="E2050" i="10" s="1" a="1"/>
  <c r="E2050" i="10" s="1"/>
  <c r="C2050" i="10" s="1"/>
  <c r="F663" i="10"/>
  <c r="E663" i="10" s="1" a="1"/>
  <c r="E663" i="10" s="1"/>
  <c r="C663" i="10" s="1"/>
  <c r="F841" i="10"/>
  <c r="E841" i="10" s="1" a="1"/>
  <c r="E841" i="10" s="1"/>
  <c r="C841" i="10" s="1"/>
  <c r="F2384" i="10"/>
  <c r="E2384" i="10" s="1" a="1"/>
  <c r="E2384" i="10" s="1"/>
  <c r="C2384" i="10" s="1"/>
  <c r="F1436" i="10"/>
  <c r="E1436" i="10" s="1" a="1"/>
  <c r="E1436" i="10" s="1"/>
  <c r="C1436" i="10" s="1"/>
  <c r="F2999" i="10"/>
  <c r="E2999" i="10" s="1" a="1"/>
  <c r="E2999" i="10" s="1"/>
  <c r="C2999" i="10" s="1"/>
  <c r="F895" i="10"/>
  <c r="E895" i="10" s="1" a="1"/>
  <c r="E895" i="10" s="1"/>
  <c r="C895" i="10" s="1"/>
  <c r="F932" i="10"/>
  <c r="E932" i="10" s="1" a="1"/>
  <c r="E932" i="10" s="1"/>
  <c r="C932" i="10" s="1"/>
  <c r="F1464" i="10"/>
  <c r="E1464" i="10" s="1" a="1"/>
  <c r="E1464" i="10" s="1"/>
  <c r="C1464" i="10" s="1"/>
  <c r="F1191" i="10"/>
  <c r="E1191" i="10" s="1" a="1"/>
  <c r="E1191" i="10" s="1"/>
  <c r="C1191" i="10" s="1"/>
  <c r="F919" i="10"/>
  <c r="E919" i="10" s="1" a="1"/>
  <c r="E919" i="10" s="1"/>
  <c r="C919" i="10" s="1"/>
  <c r="F208" i="10"/>
  <c r="E208" i="10" s="1" a="1"/>
  <c r="E208" i="10" s="1"/>
  <c r="C208" i="10" s="1"/>
  <c r="F338" i="10"/>
  <c r="E338" i="10" s="1" a="1"/>
  <c r="E338" i="10" s="1"/>
  <c r="C338" i="10" s="1"/>
  <c r="F688" i="10"/>
  <c r="E688" i="10" s="1" a="1"/>
  <c r="E688" i="10" s="1"/>
  <c r="C688" i="10" s="1"/>
  <c r="F2787" i="10"/>
  <c r="E2787" i="10" s="1" a="1"/>
  <c r="E2787" i="10" s="1"/>
  <c r="C2787" i="10" s="1"/>
  <c r="F2108" i="10"/>
  <c r="E2108" i="10" s="1" a="1"/>
  <c r="E2108" i="10" s="1"/>
  <c r="C2108" i="10" s="1"/>
  <c r="F3030" i="10"/>
  <c r="E3030" i="10" s="1" a="1"/>
  <c r="E3030" i="10" s="1"/>
  <c r="C3030" i="10" s="1"/>
  <c r="F2002" i="10"/>
  <c r="E2002" i="10" s="1" a="1"/>
  <c r="E2002" i="10" s="1"/>
  <c r="C2002" i="10" s="1"/>
  <c r="F2945" i="10"/>
  <c r="E2945" i="10" s="1" a="1"/>
  <c r="E2945" i="10" s="1"/>
  <c r="C2945" i="10" s="1"/>
  <c r="F1918" i="10"/>
  <c r="E1918" i="10" s="1" a="1"/>
  <c r="E1918" i="10" s="1"/>
  <c r="C1918" i="10" s="1"/>
  <c r="F2477" i="10"/>
  <c r="E2477" i="10" s="1" a="1"/>
  <c r="E2477" i="10" s="1"/>
  <c r="C2477" i="10" s="1"/>
  <c r="F1909" i="10"/>
  <c r="E1909" i="10" s="1" a="1"/>
  <c r="E1909" i="10" s="1"/>
  <c r="C1909" i="10" s="1"/>
  <c r="F1726" i="10"/>
  <c r="E1726" i="10" s="1" a="1"/>
  <c r="E1726" i="10" s="1"/>
  <c r="C1726" i="10" s="1"/>
  <c r="F84" i="10"/>
  <c r="E84" i="10" s="1" a="1"/>
  <c r="E84" i="10" s="1"/>
  <c r="C84" i="10" s="1"/>
  <c r="F194" i="10"/>
  <c r="E194" i="10" s="1" a="1"/>
  <c r="E194" i="10" s="1"/>
  <c r="C194" i="10" s="1"/>
  <c r="F94" i="10"/>
  <c r="E94" i="10" s="1" a="1"/>
  <c r="E94" i="10" s="1"/>
  <c r="C94" i="10" s="1"/>
  <c r="F2717" i="10"/>
  <c r="E2717" i="10" s="1" a="1"/>
  <c r="E2717" i="10" s="1"/>
  <c r="C2717" i="10" s="1"/>
  <c r="F815" i="10"/>
  <c r="E815" i="10" s="1" a="1"/>
  <c r="E815" i="10" s="1"/>
  <c r="C815" i="10" s="1"/>
  <c r="F870" i="10"/>
  <c r="E870" i="10" s="1" a="1"/>
  <c r="E870" i="10" s="1"/>
  <c r="C870" i="10" s="1"/>
  <c r="F2179" i="10"/>
  <c r="E2179" i="10" s="1" a="1"/>
  <c r="E2179" i="10" s="1"/>
  <c r="C2179" i="10" s="1"/>
  <c r="F1474" i="10"/>
  <c r="E1474" i="10" s="1" a="1"/>
  <c r="E1474" i="10" s="1"/>
  <c r="C1474" i="10" s="1"/>
  <c r="F1835" i="10"/>
  <c r="E1835" i="10" s="1" a="1"/>
  <c r="E1835" i="10" s="1"/>
  <c r="C1835" i="10" s="1"/>
  <c r="F958" i="10"/>
  <c r="E958" i="10" s="1" a="1"/>
  <c r="E958" i="10" s="1"/>
  <c r="C958" i="10" s="1"/>
  <c r="F1595" i="10"/>
  <c r="E1595" i="10" s="1" a="1"/>
  <c r="E1595" i="10" s="1"/>
  <c r="C1595" i="10" s="1"/>
  <c r="F300" i="10"/>
  <c r="E300" i="10" s="1" a="1"/>
  <c r="E300" i="10" s="1"/>
  <c r="C300" i="10" s="1"/>
  <c r="F1420" i="10"/>
  <c r="E1420" i="10" s="1" a="1"/>
  <c r="E1420" i="10" s="1"/>
  <c r="C1420" i="10" s="1"/>
  <c r="F2413" i="10"/>
  <c r="E2413" i="10" s="1" a="1"/>
  <c r="E2413" i="10" s="1"/>
  <c r="C2413" i="10" s="1"/>
  <c r="F1544" i="10"/>
  <c r="E1544" i="10" s="1" a="1"/>
  <c r="E1544" i="10" s="1"/>
  <c r="C1544" i="10" s="1"/>
  <c r="F727" i="10"/>
  <c r="E727" i="10" s="1" a="1"/>
  <c r="E727" i="10" s="1"/>
  <c r="C727" i="10" s="1"/>
  <c r="F2752" i="10"/>
  <c r="E2752" i="10" s="1" a="1"/>
  <c r="E2752" i="10" s="1"/>
  <c r="C2752" i="10" s="1"/>
  <c r="F2715" i="10"/>
  <c r="E2715" i="10" s="1" a="1"/>
  <c r="E2715" i="10" s="1"/>
  <c r="C2715" i="10" s="1"/>
  <c r="F652" i="10"/>
  <c r="E652" i="10" s="1" a="1"/>
  <c r="E652" i="10" s="1"/>
  <c r="C652" i="10" s="1"/>
  <c r="F599" i="10"/>
  <c r="E599" i="10" s="1" a="1"/>
  <c r="E599" i="10" s="1"/>
  <c r="C599" i="10" s="1"/>
  <c r="F3252" i="10"/>
  <c r="E3252" i="10" s="1" a="1"/>
  <c r="E3252" i="10" s="1"/>
  <c r="C3252" i="10" s="1"/>
  <c r="F1951" i="10"/>
  <c r="E1951" i="10" s="1" a="1"/>
  <c r="E1951" i="10" s="1"/>
  <c r="C1951" i="10" s="1"/>
  <c r="F1506" i="10"/>
  <c r="E1506" i="10" s="1" a="1"/>
  <c r="E1506" i="10" s="1"/>
  <c r="C1506" i="10" s="1"/>
  <c r="F103" i="10"/>
  <c r="E103" i="10" s="1" a="1"/>
  <c r="E103" i="10" s="1"/>
  <c r="C103" i="10" s="1"/>
  <c r="F2147" i="10"/>
  <c r="E2147" i="10" s="1" a="1"/>
  <c r="E2147" i="10" s="1"/>
  <c r="C2147" i="10" s="1"/>
  <c r="F2361" i="10"/>
  <c r="E2361" i="10" s="1" a="1"/>
  <c r="E2361" i="10" s="1"/>
  <c r="C2361" i="10" s="1"/>
  <c r="F2299" i="10"/>
  <c r="E2299" i="10" s="1" a="1"/>
  <c r="E2299" i="10" s="1"/>
  <c r="C2299" i="10" s="1"/>
  <c r="F992" i="10"/>
  <c r="E992" i="10" s="1" a="1"/>
  <c r="E992" i="10" s="1"/>
  <c r="C992" i="10" s="1"/>
  <c r="F2750" i="10"/>
  <c r="E2750" i="10" s="1" a="1"/>
  <c r="E2750" i="10" s="1"/>
  <c r="C2750" i="10" s="1"/>
  <c r="F2089" i="10"/>
  <c r="E2089" i="10" s="1" a="1"/>
  <c r="E2089" i="10" s="1"/>
  <c r="C2089" i="10" s="1"/>
  <c r="F2440" i="10"/>
  <c r="E2440" i="10" s="1" a="1"/>
  <c r="E2440" i="10" s="1"/>
  <c r="C2440" i="10" s="1"/>
  <c r="F2942" i="10"/>
  <c r="E2942" i="10" s="1" a="1"/>
  <c r="E2942" i="10" s="1"/>
  <c r="C2942" i="10" s="1"/>
  <c r="F2470" i="10"/>
  <c r="E2470" i="10" s="1" a="1"/>
  <c r="E2470" i="10" s="1"/>
  <c r="C2470" i="10" s="1"/>
  <c r="F1735" i="10"/>
  <c r="E1735" i="10" s="1" a="1"/>
  <c r="E1735" i="10" s="1"/>
  <c r="C1735" i="10" s="1"/>
  <c r="F2088" i="10"/>
  <c r="E2088" i="10" s="1" a="1"/>
  <c r="E2088" i="10" s="1"/>
  <c r="C2088" i="10" s="1"/>
  <c r="F937" i="10"/>
  <c r="E937" i="10" s="1" a="1"/>
  <c r="E937" i="10" s="1"/>
  <c r="C937" i="10" s="1"/>
  <c r="F1539" i="10"/>
  <c r="E1539" i="10" s="1" a="1"/>
  <c r="E1539" i="10" s="1"/>
  <c r="C1539" i="10" s="1"/>
  <c r="F313" i="10"/>
  <c r="E313" i="10" s="1" a="1"/>
  <c r="E313" i="10" s="1"/>
  <c r="C313" i="10" s="1"/>
  <c r="F406" i="10"/>
  <c r="E406" i="10" s="1" a="1"/>
  <c r="E406" i="10" s="1"/>
  <c r="C406" i="10" s="1"/>
  <c r="F2490" i="10"/>
  <c r="E2490" i="10" s="1" a="1"/>
  <c r="E2490" i="10" s="1"/>
  <c r="C2490" i="10" s="1"/>
  <c r="F1009" i="10"/>
  <c r="E1009" i="10" s="1" a="1"/>
  <c r="E1009" i="10" s="1"/>
  <c r="C1009" i="10" s="1"/>
  <c r="F1029" i="10"/>
  <c r="E1029" i="10" s="1" a="1"/>
  <c r="E1029" i="10" s="1"/>
  <c r="C1029" i="10" s="1"/>
  <c r="F709" i="10"/>
  <c r="E709" i="10" s="1" a="1"/>
  <c r="E709" i="10" s="1"/>
  <c r="C709" i="10" s="1"/>
  <c r="F2367" i="10"/>
  <c r="E2367" i="10" s="1" a="1"/>
  <c r="E2367" i="10" s="1"/>
  <c r="C2367" i="10" s="1"/>
  <c r="F299" i="10"/>
  <c r="E299" i="10" s="1" a="1"/>
  <c r="E299" i="10" s="1"/>
  <c r="C299" i="10" s="1"/>
  <c r="F1639" i="10"/>
  <c r="E1639" i="10" s="1" a="1"/>
  <c r="E1639" i="10" s="1"/>
  <c r="C1639" i="10" s="1"/>
  <c r="F1454" i="10"/>
  <c r="E1454" i="10" s="1" a="1"/>
  <c r="E1454" i="10" s="1"/>
  <c r="C1454" i="10" s="1"/>
  <c r="F2236" i="10"/>
  <c r="E2236" i="10" s="1" a="1"/>
  <c r="E2236" i="10" s="1"/>
  <c r="C2236" i="10" s="1"/>
  <c r="K9" i="9"/>
  <c r="F2181" i="10"/>
  <c r="E2181" i="10" s="1" a="1"/>
  <c r="E2181" i="10" s="1"/>
  <c r="C2181" i="10" s="1"/>
  <c r="F2462" i="10"/>
  <c r="E2462" i="10" s="1" a="1"/>
  <c r="E2462" i="10" s="1"/>
  <c r="C2462" i="10" s="1"/>
  <c r="F1854" i="10"/>
  <c r="E1854" i="10" s="1" a="1"/>
  <c r="E1854" i="10" s="1"/>
  <c r="C1854" i="10" s="1"/>
  <c r="F2812" i="10"/>
  <c r="E2812" i="10" s="1" a="1"/>
  <c r="E2812" i="10" s="1"/>
  <c r="C2812" i="10" s="1"/>
  <c r="F1774" i="10"/>
  <c r="E1774" i="10" s="1" a="1"/>
  <c r="E1774" i="10" s="1"/>
  <c r="C1774" i="10" s="1"/>
  <c r="F2833" i="10"/>
  <c r="E2833" i="10" s="1" a="1"/>
  <c r="E2833" i="10" s="1"/>
  <c r="C2833" i="10" s="1"/>
  <c r="F1871" i="10"/>
  <c r="E1871" i="10" s="1" a="1"/>
  <c r="E1871" i="10" s="1"/>
  <c r="C1871" i="10" s="1"/>
  <c r="F1610" i="10"/>
  <c r="E1610" i="10" s="1" a="1"/>
  <c r="E1610" i="10" s="1"/>
  <c r="C1610" i="10" s="1"/>
  <c r="F3181" i="10"/>
  <c r="E3181" i="10" s="1" a="1"/>
  <c r="E3181" i="10" s="1"/>
  <c r="C3181" i="10" s="1"/>
  <c r="F3020" i="10"/>
  <c r="E3020" i="10" s="1" a="1"/>
  <c r="E3020" i="10" s="1"/>
  <c r="C3020" i="10" s="1"/>
  <c r="F1338" i="10"/>
  <c r="E1338" i="10" s="1" a="1"/>
  <c r="E1338" i="10" s="1"/>
  <c r="C1338" i="10" s="1"/>
  <c r="AE41" i="8"/>
  <c r="AE43" i="8" s="1"/>
  <c r="F3022" i="10"/>
  <c r="E3022" i="10" s="1" a="1"/>
  <c r="E3022" i="10" s="1"/>
  <c r="C3022" i="10" s="1"/>
  <c r="F882" i="10"/>
  <c r="E882" i="10" s="1" a="1"/>
  <c r="E882" i="10" s="1"/>
  <c r="C882" i="10" s="1"/>
  <c r="F2549" i="10"/>
  <c r="E2549" i="10" s="1" a="1"/>
  <c r="E2549" i="10" s="1"/>
  <c r="C2549" i="10" s="1"/>
  <c r="F877" i="10"/>
  <c r="E877" i="10" s="1" a="1"/>
  <c r="E877" i="10" s="1"/>
  <c r="C877" i="10" s="1"/>
  <c r="F2934" i="10"/>
  <c r="E2934" i="10" s="1" a="1"/>
  <c r="E2934" i="10" s="1"/>
  <c r="C2934" i="10" s="1"/>
  <c r="F784" i="10"/>
  <c r="E784" i="10" s="1" a="1"/>
  <c r="E784" i="10" s="1"/>
  <c r="C784" i="10" s="1"/>
  <c r="F2923" i="10"/>
  <c r="E2923" i="10" s="1" a="1"/>
  <c r="E2923" i="10" s="1"/>
  <c r="C2923" i="10" s="1"/>
  <c r="F3279" i="10"/>
  <c r="E3279" i="10" s="1" a="1"/>
  <c r="E3279" i="10" s="1"/>
  <c r="C3279" i="10" s="1"/>
  <c r="F193" i="10"/>
  <c r="E193" i="10" s="1" a="1"/>
  <c r="E193" i="10" s="1"/>
  <c r="C193" i="10" s="1"/>
  <c r="F1423" i="10"/>
  <c r="E1423" i="10" s="1" a="1"/>
  <c r="E1423" i="10" s="1"/>
  <c r="C1423" i="10" s="1"/>
  <c r="F373" i="10"/>
  <c r="E373" i="10" s="1" a="1"/>
  <c r="E373" i="10" s="1"/>
  <c r="C373" i="10" s="1"/>
  <c r="F2818" i="10"/>
  <c r="E2818" i="10" s="1" a="1"/>
  <c r="E2818" i="10" s="1"/>
  <c r="C2818" i="10" s="1"/>
  <c r="F408" i="10"/>
  <c r="E408" i="10" s="1" a="1"/>
  <c r="E408" i="10" s="1"/>
  <c r="C408" i="10" s="1"/>
  <c r="F1949" i="10"/>
  <c r="E1949" i="10" s="1" a="1"/>
  <c r="E1949" i="10" s="1"/>
  <c r="C1949" i="10" s="1"/>
  <c r="F1383" i="10"/>
  <c r="E1383" i="10" s="1" a="1"/>
  <c r="E1383" i="10" s="1"/>
  <c r="C1383" i="10" s="1"/>
  <c r="F138" i="10"/>
  <c r="E138" i="10" s="1" a="1"/>
  <c r="E138" i="10" s="1"/>
  <c r="C138" i="10" s="1"/>
  <c r="F204" i="10"/>
  <c r="E204" i="10" s="1" a="1"/>
  <c r="E204" i="10" s="1"/>
  <c r="C204" i="10" s="1"/>
  <c r="F610" i="10"/>
  <c r="E610" i="10" s="1" a="1"/>
  <c r="E610" i="10" s="1"/>
  <c r="C610" i="10" s="1"/>
  <c r="F111" i="10"/>
  <c r="E111" i="10" s="1" a="1"/>
  <c r="E111" i="10" s="1"/>
  <c r="C111" i="10" s="1"/>
  <c r="F2199" i="10"/>
  <c r="E2199" i="10" s="1" a="1"/>
  <c r="E2199" i="10" s="1"/>
  <c r="C2199" i="10" s="1"/>
  <c r="F874" i="10"/>
  <c r="E874" i="10" s="1" a="1"/>
  <c r="E874" i="10" s="1"/>
  <c r="C874" i="10" s="1"/>
  <c r="F2283" i="10"/>
  <c r="E2283" i="10" s="1" a="1"/>
  <c r="E2283" i="10" s="1"/>
  <c r="C2283" i="10" s="1"/>
  <c r="F3301" i="10"/>
  <c r="E3301" i="10" s="1" a="1"/>
  <c r="E3301" i="10" s="1"/>
  <c r="C3301" i="10" s="1"/>
  <c r="F359" i="10"/>
  <c r="E359" i="10" s="1" a="1"/>
  <c r="E359" i="10" s="1"/>
  <c r="C359" i="10" s="1"/>
  <c r="F799" i="10"/>
  <c r="E799" i="10" s="1" a="1"/>
  <c r="E799" i="10" s="1"/>
  <c r="C799" i="10" s="1"/>
  <c r="F1675" i="10"/>
  <c r="E1675" i="10" s="1" a="1"/>
  <c r="E1675" i="10" s="1"/>
  <c r="C1675" i="10" s="1"/>
  <c r="F96" i="10"/>
  <c r="E96" i="10" s="1" a="1"/>
  <c r="E96" i="10" s="1"/>
  <c r="C96" i="10" s="1"/>
  <c r="F3164" i="10"/>
  <c r="E3164" i="10" s="1" a="1"/>
  <c r="E3164" i="10" s="1"/>
  <c r="C3164" i="10" s="1"/>
  <c r="F3052" i="10"/>
  <c r="E3052" i="10" s="1" a="1"/>
  <c r="E3052" i="10" s="1"/>
  <c r="C3052" i="10" s="1"/>
  <c r="F2939" i="10"/>
  <c r="E2939" i="10" s="1" a="1"/>
  <c r="E2939" i="10" s="1"/>
  <c r="C2939" i="10" s="1"/>
  <c r="F3352" i="10"/>
  <c r="E3352" i="10" s="1" a="1"/>
  <c r="E3352" i="10" s="1"/>
  <c r="C3352" i="10" s="1"/>
  <c r="F1870" i="10"/>
  <c r="E1870" i="10" s="1" a="1"/>
  <c r="E1870" i="10" s="1"/>
  <c r="C1870" i="10" s="1"/>
  <c r="F1778" i="10"/>
  <c r="E1778" i="10" s="1" a="1"/>
  <c r="E1778" i="10" s="1"/>
  <c r="C1778" i="10" s="1"/>
  <c r="F1713" i="10"/>
  <c r="E1713" i="10" s="1" a="1"/>
  <c r="E1713" i="10" s="1"/>
  <c r="C1713" i="10" s="1"/>
  <c r="F2611" i="10"/>
  <c r="E2611" i="10" s="1" a="1"/>
  <c r="E2611" i="10" s="1"/>
  <c r="C2611" i="10" s="1"/>
  <c r="F685" i="10"/>
  <c r="E685" i="10" s="1" a="1"/>
  <c r="E685" i="10" s="1"/>
  <c r="C685" i="10" s="1"/>
  <c r="F3186" i="10"/>
  <c r="E3186" i="10" s="1" a="1"/>
  <c r="E3186" i="10" s="1"/>
  <c r="C3186" i="10" s="1"/>
  <c r="N14" i="9"/>
  <c r="F2566" i="10"/>
  <c r="E2566" i="10" s="1" a="1"/>
  <c r="E2566" i="10" s="1"/>
  <c r="C2566" i="10" s="1"/>
  <c r="F708" i="10"/>
  <c r="E708" i="10" s="1" a="1"/>
  <c r="E708" i="10" s="1"/>
  <c r="C708" i="10" s="1"/>
  <c r="F83" i="10"/>
  <c r="E83" i="10" s="1" a="1"/>
  <c r="E83" i="10" s="1"/>
  <c r="C83" i="10" s="1"/>
  <c r="F3213" i="10"/>
  <c r="E3213" i="10" s="1" a="1"/>
  <c r="E3213" i="10" s="1"/>
  <c r="C3213" i="10" s="1"/>
  <c r="F153" i="10"/>
  <c r="E153" i="10" s="1" a="1"/>
  <c r="E153" i="10" s="1"/>
  <c r="C153" i="10" s="1"/>
  <c r="F1226" i="10"/>
  <c r="E1226" i="10" s="1" a="1"/>
  <c r="E1226" i="10" s="1"/>
  <c r="C1226" i="10" s="1"/>
  <c r="F657" i="10"/>
  <c r="E657" i="10" s="1" a="1"/>
  <c r="E657" i="10" s="1"/>
  <c r="C657" i="10" s="1"/>
  <c r="F2932" i="10"/>
  <c r="E2932" i="10" s="1" a="1"/>
  <c r="E2932" i="10" s="1"/>
  <c r="C2932" i="10" s="1"/>
  <c r="F1228" i="10"/>
  <c r="E1228" i="10" s="1" a="1"/>
  <c r="E1228" i="10" s="1"/>
  <c r="C1228" i="10" s="1"/>
  <c r="F2555" i="10"/>
  <c r="E2555" i="10" s="1" a="1"/>
  <c r="E2555" i="10" s="1"/>
  <c r="C2555" i="10" s="1"/>
  <c r="F2337" i="10"/>
  <c r="E2337" i="10" s="1" a="1"/>
  <c r="E2337" i="10" s="1"/>
  <c r="C2337" i="10" s="1"/>
  <c r="F1888" i="10"/>
  <c r="E1888" i="10" s="1" a="1"/>
  <c r="E1888" i="10" s="1"/>
  <c r="C1888" i="10" s="1"/>
  <c r="F2422" i="10"/>
  <c r="E2422" i="10" s="1" a="1"/>
  <c r="E2422" i="10" s="1"/>
  <c r="C2422" i="10" s="1"/>
  <c r="F3024" i="10"/>
  <c r="E3024" i="10" s="1" a="1"/>
  <c r="E3024" i="10" s="1"/>
  <c r="C3024" i="10" s="1"/>
  <c r="F2896" i="10"/>
  <c r="E2896" i="10" s="1" a="1"/>
  <c r="E2896" i="10" s="1"/>
  <c r="C2896" i="10" s="1"/>
  <c r="F2313" i="10"/>
  <c r="E2313" i="10" s="1" a="1"/>
  <c r="E2313" i="10" s="1"/>
  <c r="C2313" i="10" s="1"/>
  <c r="F3032" i="10"/>
  <c r="E3032" i="10" s="1" a="1"/>
  <c r="E3032" i="10" s="1"/>
  <c r="C3032" i="10" s="1"/>
  <c r="F2360" i="10"/>
  <c r="E2360" i="10" s="1" a="1"/>
  <c r="E2360" i="10" s="1"/>
  <c r="C2360" i="10" s="1"/>
  <c r="F1120" i="10"/>
  <c r="E1120" i="10" s="1" a="1"/>
  <c r="E1120" i="10" s="1"/>
  <c r="C1120" i="10" s="1"/>
  <c r="F2705" i="10"/>
  <c r="E2705" i="10" s="1" a="1"/>
  <c r="E2705" i="10" s="1"/>
  <c r="C2705" i="10" s="1"/>
  <c r="F316" i="10"/>
  <c r="E316" i="10" s="1" a="1"/>
  <c r="E316" i="10" s="1"/>
  <c r="C316" i="10" s="1"/>
  <c r="F139" i="10"/>
  <c r="E139" i="10" s="1" a="1"/>
  <c r="E139" i="10" s="1"/>
  <c r="C139" i="10" s="1"/>
  <c r="F279" i="10"/>
  <c r="E279" i="10" s="1" a="1"/>
  <c r="E279" i="10" s="1"/>
  <c r="C279" i="10" s="1"/>
  <c r="F3362" i="10"/>
  <c r="E3362" i="10" s="1" a="1"/>
  <c r="E3362" i="10" s="1"/>
  <c r="C3362" i="10" s="1"/>
  <c r="F2077" i="10"/>
  <c r="E2077" i="10" s="1" a="1"/>
  <c r="E2077" i="10" s="1"/>
  <c r="C2077" i="10" s="1"/>
  <c r="F519" i="10"/>
  <c r="E519" i="10" s="1" a="1"/>
  <c r="E519" i="10" s="1"/>
  <c r="C519" i="10" s="1"/>
  <c r="F1638" i="10"/>
  <c r="E1638" i="10" s="1" a="1"/>
  <c r="E1638" i="10" s="1"/>
  <c r="C1638" i="10" s="1"/>
  <c r="F3326" i="10"/>
  <c r="E3326" i="10" s="1" a="1"/>
  <c r="E3326" i="10" s="1"/>
  <c r="C3326" i="10" s="1"/>
  <c r="F106" i="10"/>
  <c r="E106" i="10" s="1" a="1"/>
  <c r="E106" i="10" s="1"/>
  <c r="C106" i="10" s="1"/>
  <c r="F1516" i="10"/>
  <c r="E1516" i="10" s="1" a="1"/>
  <c r="E1516" i="10" s="1"/>
  <c r="C1516" i="10" s="1"/>
  <c r="F1321" i="10"/>
  <c r="E1321" i="10" s="1" a="1"/>
  <c r="E1321" i="10" s="1"/>
  <c r="C1321" i="10" s="1"/>
  <c r="F3017" i="10"/>
  <c r="E3017" i="10" s="1" a="1"/>
  <c r="E3017" i="10" s="1"/>
  <c r="C3017" i="10" s="1"/>
  <c r="F1828" i="10"/>
  <c r="E1828" i="10" s="1" a="1"/>
  <c r="E1828" i="10" s="1"/>
  <c r="C1828" i="10" s="1"/>
  <c r="F1186" i="10"/>
  <c r="E1186" i="10" s="1" a="1"/>
  <c r="E1186" i="10" s="1"/>
  <c r="C1186" i="10" s="1"/>
  <c r="F1599" i="10"/>
  <c r="E1599" i="10" s="1" a="1"/>
  <c r="E1599" i="10" s="1"/>
  <c r="C1599" i="10" s="1"/>
  <c r="F1465" i="10"/>
  <c r="E1465" i="10" s="1" a="1"/>
  <c r="E1465" i="10" s="1"/>
  <c r="C1465" i="10" s="1"/>
  <c r="F1953" i="10"/>
  <c r="E1953" i="10" s="1" a="1"/>
  <c r="E1953" i="10" s="1"/>
  <c r="C1953" i="10" s="1"/>
  <c r="F2497" i="10"/>
  <c r="E2497" i="10" s="1" a="1"/>
  <c r="E2497" i="10" s="1"/>
  <c r="C2497" i="10" s="1"/>
  <c r="F901" i="10"/>
  <c r="E901" i="10" s="1" a="1"/>
  <c r="E901" i="10" s="1"/>
  <c r="C901" i="10" s="1"/>
  <c r="F1166" i="10"/>
  <c r="E1166" i="10" s="1" a="1"/>
  <c r="E1166" i="10" s="1"/>
  <c r="C1166" i="10" s="1"/>
  <c r="F2799" i="10"/>
  <c r="E2799" i="10" s="1" a="1"/>
  <c r="E2799" i="10" s="1"/>
  <c r="C2799" i="10" s="1"/>
  <c r="F1853" i="10"/>
  <c r="E1853" i="10" s="1" a="1"/>
  <c r="E1853" i="10" s="1"/>
  <c r="C1853" i="10" s="1"/>
  <c r="F550" i="10"/>
  <c r="E550" i="10" s="1" a="1"/>
  <c r="E550" i="10" s="1"/>
  <c r="C550" i="10" s="1"/>
  <c r="F273" i="10"/>
  <c r="E273" i="10" s="1" a="1"/>
  <c r="E273" i="10" s="1"/>
  <c r="C273" i="10" s="1"/>
  <c r="F1700" i="10"/>
  <c r="E1700" i="10" s="1" a="1"/>
  <c r="E1700" i="10" s="1"/>
  <c r="C1700" i="10" s="1"/>
  <c r="F1547" i="10"/>
  <c r="E1547" i="10" s="1" a="1"/>
  <c r="E1547" i="10" s="1"/>
  <c r="C1547" i="10" s="1"/>
  <c r="F1618" i="10"/>
  <c r="E1618" i="10" s="1" a="1"/>
  <c r="E1618" i="10" s="1"/>
  <c r="C1618" i="10" s="1"/>
  <c r="F12" i="10"/>
  <c r="E12" i="10" s="1" a="1"/>
  <c r="E12" i="10" s="1"/>
  <c r="F1783" i="10"/>
  <c r="E1783" i="10" s="1" a="1"/>
  <c r="E1783" i="10" s="1"/>
  <c r="C1783" i="10" s="1"/>
  <c r="F2423" i="10"/>
  <c r="E2423" i="10" s="1" a="1"/>
  <c r="E2423" i="10" s="1"/>
  <c r="C2423" i="10" s="1"/>
  <c r="F3324" i="10"/>
  <c r="E3324" i="10" s="1" a="1"/>
  <c r="E3324" i="10" s="1"/>
  <c r="C3324" i="10" s="1"/>
  <c r="F2882" i="10"/>
  <c r="E2882" i="10" s="1" a="1"/>
  <c r="E2882" i="10" s="1"/>
  <c r="C2882" i="10" s="1"/>
  <c r="F1279" i="10"/>
  <c r="E1279" i="10" s="1" a="1"/>
  <c r="E1279" i="10" s="1"/>
  <c r="C1279" i="10" s="1"/>
  <c r="F3067" i="10"/>
  <c r="E3067" i="10" s="1" a="1"/>
  <c r="E3067" i="10" s="1"/>
  <c r="C3067" i="10" s="1"/>
  <c r="F816" i="10"/>
  <c r="E816" i="10" s="1" a="1"/>
  <c r="E816" i="10" s="1"/>
  <c r="C816" i="10" s="1"/>
  <c r="F344" i="10"/>
  <c r="E344" i="10" s="1" a="1"/>
  <c r="E344" i="10" s="1"/>
  <c r="C344" i="10" s="1"/>
  <c r="F3214" i="10"/>
  <c r="E3214" i="10" s="1" a="1"/>
  <c r="E3214" i="10" s="1"/>
  <c r="C3214" i="10" s="1"/>
  <c r="F2004" i="10"/>
  <c r="E2004" i="10" s="1" a="1"/>
  <c r="E2004" i="10" s="1"/>
  <c r="C2004" i="10" s="1"/>
  <c r="F2537" i="10"/>
  <c r="E2537" i="10" s="1" a="1"/>
  <c r="E2537" i="10" s="1"/>
  <c r="C2537" i="10" s="1"/>
  <c r="F2865" i="10"/>
  <c r="E2865" i="10" s="1" a="1"/>
  <c r="E2865" i="10" s="1"/>
  <c r="C2865" i="10" s="1"/>
  <c r="P15" i="9"/>
  <c r="F482" i="10"/>
  <c r="E482" i="10" s="1" a="1"/>
  <c r="E482" i="10" s="1"/>
  <c r="C482" i="10" s="1"/>
  <c r="F2639" i="10"/>
  <c r="E2639" i="10" s="1" a="1"/>
  <c r="E2639" i="10" s="1"/>
  <c r="C2639" i="10" s="1"/>
  <c r="F3259" i="10"/>
  <c r="E3259" i="10" s="1" a="1"/>
  <c r="E3259" i="10" s="1"/>
  <c r="C3259" i="10" s="1"/>
  <c r="F2080" i="10"/>
  <c r="E2080" i="10" s="1" a="1"/>
  <c r="E2080" i="10" s="1"/>
  <c r="C2080" i="10" s="1"/>
  <c r="F2474" i="10"/>
  <c r="E2474" i="10" s="1" a="1"/>
  <c r="E2474" i="10" s="1"/>
  <c r="C2474" i="10" s="1"/>
  <c r="F556" i="10"/>
  <c r="E556" i="10" s="1" a="1"/>
  <c r="E556" i="10" s="1"/>
  <c r="C556" i="10" s="1"/>
  <c r="F1004" i="10"/>
  <c r="E1004" i="10" s="1" a="1"/>
  <c r="E1004" i="10" s="1"/>
  <c r="C1004" i="10" s="1"/>
  <c r="F2280" i="10"/>
  <c r="E2280" i="10" s="1" a="1"/>
  <c r="E2280" i="10" s="1"/>
  <c r="C2280" i="10" s="1"/>
  <c r="F3211" i="10"/>
  <c r="E3211" i="10" s="1" a="1"/>
  <c r="E3211" i="10" s="1"/>
  <c r="C3211" i="10" s="1"/>
  <c r="F2663" i="10"/>
  <c r="E2663" i="10" s="1" a="1"/>
  <c r="E2663" i="10" s="1"/>
  <c r="C2663" i="10" s="1"/>
  <c r="F2879" i="10"/>
  <c r="E2879" i="10" s="1" a="1"/>
  <c r="E2879" i="10" s="1"/>
  <c r="C2879" i="10" s="1"/>
  <c r="F941" i="10"/>
  <c r="E941" i="10" s="1" a="1"/>
  <c r="E941" i="10" s="1"/>
  <c r="C941" i="10" s="1"/>
  <c r="F377" i="10"/>
  <c r="E377" i="10" s="1" a="1"/>
  <c r="E377" i="10" s="1"/>
  <c r="C377" i="10" s="1"/>
  <c r="F573" i="10"/>
  <c r="E573" i="10" s="1" a="1"/>
  <c r="E573" i="10" s="1"/>
  <c r="C573" i="10" s="1"/>
  <c r="F2975" i="10"/>
  <c r="E2975" i="10" s="1" a="1"/>
  <c r="E2975" i="10" s="1"/>
  <c r="C2975" i="10" s="1"/>
  <c r="F888" i="10"/>
  <c r="E888" i="10" s="1" a="1"/>
  <c r="E888" i="10" s="1"/>
  <c r="C888" i="10" s="1"/>
  <c r="F261" i="10"/>
  <c r="E261" i="10" s="1" a="1"/>
  <c r="E261" i="10" s="1"/>
  <c r="C261" i="10" s="1"/>
  <c r="O13" i="9"/>
  <c r="F1296" i="10"/>
  <c r="E1296" i="10" s="1" a="1"/>
  <c r="E1296" i="10" s="1"/>
  <c r="C1296" i="10" s="1"/>
  <c r="F1843" i="10"/>
  <c r="E1843" i="10" s="1" a="1"/>
  <c r="E1843" i="10" s="1"/>
  <c r="C1843" i="10" s="1"/>
  <c r="F2538" i="10"/>
  <c r="E2538" i="10" s="1" a="1"/>
  <c r="E2538" i="10" s="1"/>
  <c r="C2538" i="10" s="1"/>
  <c r="F3069" i="10"/>
  <c r="E3069" i="10" s="1" a="1"/>
  <c r="E3069" i="10" s="1"/>
  <c r="C3069" i="10" s="1"/>
  <c r="F2197" i="10"/>
  <c r="E2197" i="10" s="1" a="1"/>
  <c r="E2197" i="10" s="1"/>
  <c r="C2197" i="10" s="1"/>
  <c r="F1043" i="10"/>
  <c r="E1043" i="10" s="1" a="1"/>
  <c r="E1043" i="10" s="1"/>
  <c r="C1043" i="10" s="1"/>
  <c r="F2811" i="10"/>
  <c r="E2811" i="10" s="1" a="1"/>
  <c r="E2811" i="10" s="1"/>
  <c r="C2811" i="10" s="1"/>
  <c r="F1238" i="10"/>
  <c r="E1238" i="10" s="1" a="1"/>
  <c r="E1238" i="10" s="1"/>
  <c r="C1238" i="10" s="1"/>
  <c r="F382" i="10"/>
  <c r="E382" i="10" s="1" a="1"/>
  <c r="E382" i="10" s="1"/>
  <c r="C382" i="10" s="1"/>
  <c r="F2637" i="10"/>
  <c r="E2637" i="10" s="1" a="1"/>
  <c r="E2637" i="10" s="1"/>
  <c r="C2637" i="10" s="1"/>
  <c r="F759" i="10"/>
  <c r="E759" i="10" s="1" a="1"/>
  <c r="E759" i="10" s="1"/>
  <c r="C759" i="10" s="1"/>
  <c r="F1239" i="10"/>
  <c r="E1239" i="10" s="1" a="1"/>
  <c r="E1239" i="10" s="1"/>
  <c r="C1239" i="10" s="1"/>
  <c r="F2333" i="10"/>
  <c r="E2333" i="10" s="1" a="1"/>
  <c r="E2333" i="10" s="1"/>
  <c r="C2333" i="10" s="1"/>
  <c r="F2664" i="10"/>
  <c r="E2664" i="10" s="1" a="1"/>
  <c r="E2664" i="10" s="1"/>
  <c r="C2664" i="10" s="1"/>
  <c r="F2336" i="10"/>
  <c r="E2336" i="10" s="1" a="1"/>
  <c r="E2336" i="10" s="1"/>
  <c r="C2336" i="10" s="1"/>
  <c r="F2528" i="10"/>
  <c r="E2528" i="10" s="1" a="1"/>
  <c r="E2528" i="10" s="1"/>
  <c r="C2528" i="10" s="1"/>
  <c r="F730" i="10"/>
  <c r="E730" i="10" s="1" a="1"/>
  <c r="E730" i="10" s="1"/>
  <c r="C730" i="10" s="1"/>
  <c r="F2731" i="10"/>
  <c r="E2731" i="10" s="1" a="1"/>
  <c r="E2731" i="10" s="1"/>
  <c r="C2731" i="10" s="1"/>
  <c r="F2344" i="10"/>
  <c r="E2344" i="10" s="1" a="1"/>
  <c r="E2344" i="10" s="1"/>
  <c r="C2344" i="10" s="1"/>
  <c r="F2985" i="10"/>
  <c r="E2985" i="10" s="1" a="1"/>
  <c r="E2985" i="10" s="1"/>
  <c r="C2985" i="10" s="1"/>
  <c r="F3375" i="10"/>
  <c r="E3375" i="10" s="1" a="1"/>
  <c r="E3375" i="10" s="1"/>
  <c r="C3375" i="10" s="1"/>
  <c r="F3132" i="10"/>
  <c r="E3132" i="10" s="1" a="1"/>
  <c r="E3132" i="10" s="1"/>
  <c r="C3132" i="10" s="1"/>
  <c r="F814" i="10"/>
  <c r="E814" i="10" s="1" a="1"/>
  <c r="E814" i="10" s="1"/>
  <c r="C814" i="10" s="1"/>
  <c r="F1380" i="10"/>
  <c r="E1380" i="10" s="1" a="1"/>
  <c r="E1380" i="10" s="1"/>
  <c r="C1380" i="10" s="1"/>
  <c r="F2836" i="10"/>
  <c r="E2836" i="10" s="1" a="1"/>
  <c r="E2836" i="10" s="1"/>
  <c r="C2836" i="10" s="1"/>
  <c r="F881" i="10"/>
  <c r="E881" i="10" s="1" a="1"/>
  <c r="E881" i="10" s="1"/>
  <c r="C881" i="10" s="1"/>
  <c r="F1402" i="10"/>
  <c r="E1402" i="10" s="1" a="1"/>
  <c r="E1402" i="10" s="1"/>
  <c r="C1402" i="10" s="1"/>
  <c r="F2044" i="10"/>
  <c r="E2044" i="10" s="1" a="1"/>
  <c r="E2044" i="10" s="1"/>
  <c r="C2044" i="10" s="1"/>
  <c r="F2098" i="10"/>
  <c r="E2098" i="10" s="1" a="1"/>
  <c r="E2098" i="10" s="1"/>
  <c r="C2098" i="10" s="1"/>
  <c r="F3201" i="10"/>
  <c r="E3201" i="10" s="1" a="1"/>
  <c r="E3201" i="10" s="1"/>
  <c r="C3201" i="10" s="1"/>
  <c r="F3047" i="10"/>
  <c r="E3047" i="10" s="1" a="1"/>
  <c r="E3047" i="10" s="1"/>
  <c r="C3047" i="10" s="1"/>
  <c r="F3334" i="10"/>
  <c r="E3334" i="10" s="1" a="1"/>
  <c r="E3334" i="10" s="1"/>
  <c r="C3334" i="10" s="1"/>
  <c r="F2006" i="10"/>
  <c r="E2006" i="10" s="1" a="1"/>
  <c r="E2006" i="10" s="1"/>
  <c r="C2006" i="10" s="1"/>
  <c r="F1584" i="10"/>
  <c r="E1584" i="10" s="1" a="1"/>
  <c r="E1584" i="10" s="1"/>
  <c r="C1584" i="10" s="1"/>
  <c r="F87" i="10"/>
  <c r="E87" i="10" s="1" a="1"/>
  <c r="E87" i="10" s="1"/>
  <c r="C87" i="10" s="1"/>
  <c r="F790" i="10"/>
  <c r="E790" i="10" s="1" a="1"/>
  <c r="E790" i="10" s="1"/>
  <c r="C790" i="10" s="1"/>
  <c r="F2317" i="10"/>
  <c r="E2317" i="10" s="1" a="1"/>
  <c r="E2317" i="10" s="1"/>
  <c r="C2317" i="10" s="1"/>
  <c r="F597" i="10"/>
  <c r="E597" i="10" s="1" a="1"/>
  <c r="E597" i="10" s="1"/>
  <c r="C597" i="10" s="1"/>
  <c r="F1649" i="10"/>
  <c r="E1649" i="10" s="1" a="1"/>
  <c r="E1649" i="10" s="1"/>
  <c r="C1649" i="10" s="1"/>
  <c r="F1624" i="10"/>
  <c r="E1624" i="10" s="1" a="1"/>
  <c r="E1624" i="10" s="1"/>
  <c r="C1624" i="10" s="1"/>
  <c r="F2965" i="10"/>
  <c r="E2965" i="10" s="1" a="1"/>
  <c r="E2965" i="10" s="1"/>
  <c r="C2965" i="10" s="1"/>
  <c r="F2763" i="10"/>
  <c r="E2763" i="10" s="1" a="1"/>
  <c r="E2763" i="10" s="1"/>
  <c r="C2763" i="10" s="1"/>
  <c r="F404" i="10"/>
  <c r="E404" i="10" s="1" a="1"/>
  <c r="E404" i="10" s="1"/>
  <c r="C404" i="10" s="1"/>
  <c r="F1312" i="10"/>
  <c r="E1312" i="10" s="1" a="1"/>
  <c r="E1312" i="10" s="1"/>
  <c r="C1312" i="10" s="1"/>
  <c r="F3003" i="10"/>
  <c r="E3003" i="10" s="1" a="1"/>
  <c r="E3003" i="10" s="1"/>
  <c r="C3003" i="10" s="1"/>
  <c r="F197" i="10"/>
  <c r="E197" i="10" s="1" a="1"/>
  <c r="E197" i="10" s="1"/>
  <c r="C197" i="10" s="1"/>
  <c r="F2922" i="10"/>
  <c r="E2922" i="10" s="1" a="1"/>
  <c r="E2922" i="10" s="1"/>
  <c r="C2922" i="10" s="1"/>
  <c r="F568" i="10"/>
  <c r="E568" i="10" s="1" a="1"/>
  <c r="E568" i="10" s="1"/>
  <c r="C568" i="10" s="1"/>
  <c r="F2840" i="10"/>
  <c r="E2840" i="10" s="1" a="1"/>
  <c r="E2840" i="10" s="1"/>
  <c r="C2840" i="10" s="1"/>
  <c r="F3317" i="10"/>
  <c r="E3317" i="10" s="1" a="1"/>
  <c r="E3317" i="10" s="1"/>
  <c r="C3317" i="10" s="1"/>
  <c r="F2431" i="10"/>
  <c r="E2431" i="10" s="1" a="1"/>
  <c r="E2431" i="10" s="1"/>
  <c r="C2431" i="10" s="1"/>
  <c r="F3148" i="10"/>
  <c r="E3148" i="10" s="1" a="1"/>
  <c r="E3148" i="10" s="1"/>
  <c r="C3148" i="10" s="1"/>
  <c r="F2105" i="10"/>
  <c r="E2105" i="10" s="1" a="1"/>
  <c r="E2105" i="10" s="1"/>
  <c r="C2105" i="10" s="1"/>
  <c r="F2445" i="10"/>
  <c r="E2445" i="10" s="1" a="1"/>
  <c r="E2445" i="10" s="1"/>
  <c r="C2445" i="10" s="1"/>
  <c r="F2411" i="10"/>
  <c r="E2411" i="10" s="1" a="1"/>
  <c r="E2411" i="10" s="1"/>
  <c r="C2411" i="10" s="1"/>
  <c r="F2046" i="10"/>
  <c r="E2046" i="10" s="1" a="1"/>
  <c r="E2046" i="10" s="1"/>
  <c r="C2046" i="10" s="1"/>
  <c r="F2456" i="10"/>
  <c r="E2456" i="10" s="1" a="1"/>
  <c r="E2456" i="10" s="1"/>
  <c r="C2456" i="10" s="1"/>
  <c r="F695" i="10"/>
  <c r="E695" i="10" s="1" a="1"/>
  <c r="E695" i="10" s="1"/>
  <c r="C695" i="10" s="1"/>
  <c r="F2066" i="10"/>
  <c r="E2066" i="10" s="1" a="1"/>
  <c r="E2066" i="10" s="1"/>
  <c r="C2066" i="10" s="1"/>
  <c r="F2554" i="10"/>
  <c r="E2554" i="10" s="1" a="1"/>
  <c r="E2554" i="10" s="1"/>
  <c r="C2554" i="10" s="1"/>
  <c r="F3316" i="10"/>
  <c r="E3316" i="10" s="1" a="1"/>
  <c r="E3316" i="10" s="1"/>
  <c r="C3316" i="10" s="1"/>
  <c r="F1793" i="10"/>
  <c r="E1793" i="10" s="1" a="1"/>
  <c r="E1793" i="10" s="1"/>
  <c r="C1793" i="10" s="1"/>
  <c r="F1410" i="10"/>
  <c r="E1410" i="10" s="1" a="1"/>
  <c r="E1410" i="10" s="1"/>
  <c r="C1410" i="10" s="1"/>
  <c r="F2535" i="10"/>
  <c r="E2535" i="10" s="1" a="1"/>
  <c r="E2535" i="10" s="1"/>
  <c r="C2535" i="10" s="1"/>
  <c r="F2880" i="10"/>
  <c r="E2880" i="10" s="1" a="1"/>
  <c r="E2880" i="10" s="1"/>
  <c r="C2880" i="10" s="1"/>
  <c r="F2271" i="10"/>
  <c r="E2271" i="10" s="1" a="1"/>
  <c r="E2271" i="10" s="1"/>
  <c r="C2271" i="10" s="1"/>
  <c r="F2207" i="10"/>
  <c r="E2207" i="10" s="1" a="1"/>
  <c r="E2207" i="10" s="1"/>
  <c r="C2207" i="10" s="1"/>
  <c r="R17" i="9"/>
  <c r="F1280" i="10"/>
  <c r="E1280" i="10" s="1" a="1"/>
  <c r="E1280" i="10" s="1"/>
  <c r="C1280" i="10" s="1"/>
  <c r="F576" i="10"/>
  <c r="E576" i="10" s="1" a="1"/>
  <c r="E576" i="10" s="1"/>
  <c r="C576" i="10" s="1"/>
  <c r="F496" i="10"/>
  <c r="E496" i="10" s="1" a="1"/>
  <c r="E496" i="10" s="1"/>
  <c r="C496" i="10" s="1"/>
  <c r="F1086" i="10"/>
  <c r="E1086" i="10" s="1" a="1"/>
  <c r="E1086" i="10" s="1"/>
  <c r="C1086" i="10" s="1"/>
  <c r="F983" i="10"/>
  <c r="E983" i="10" s="1" a="1"/>
  <c r="E983" i="10" s="1"/>
  <c r="C983" i="10" s="1"/>
  <c r="F2582" i="10"/>
  <c r="E2582" i="10" s="1" a="1"/>
  <c r="E2582" i="10" s="1"/>
  <c r="C2582" i="10" s="1"/>
  <c r="F506" i="10"/>
  <c r="E506" i="10" s="1" a="1"/>
  <c r="E506" i="10" s="1"/>
  <c r="C506" i="10" s="1"/>
  <c r="F420" i="10"/>
  <c r="E420" i="10" s="1" a="1"/>
  <c r="E420" i="10" s="1"/>
  <c r="C420" i="10" s="1"/>
  <c r="F1733" i="10"/>
  <c r="E1733" i="10" s="1" a="1"/>
  <c r="E1733" i="10" s="1"/>
  <c r="C1733" i="10" s="1"/>
  <c r="F1044" i="10"/>
  <c r="E1044" i="10" s="1" a="1"/>
  <c r="E1044" i="10" s="1"/>
  <c r="C1044" i="10" s="1"/>
  <c r="F3039" i="10"/>
  <c r="E3039" i="10" s="1" a="1"/>
  <c r="E3039" i="10" s="1"/>
  <c r="C3039" i="10" s="1"/>
  <c r="F1598" i="10"/>
  <c r="E1598" i="10" s="1" a="1"/>
  <c r="E1598" i="10" s="1"/>
  <c r="C1598" i="10" s="1"/>
  <c r="F896" i="10"/>
  <c r="E896" i="10" s="1" a="1"/>
  <c r="E896" i="10" s="1"/>
  <c r="C896" i="10" s="1"/>
  <c r="F1651" i="10"/>
  <c r="E1651" i="10" s="1" a="1"/>
  <c r="E1651" i="10" s="1"/>
  <c r="C1651" i="10" s="1"/>
  <c r="F1404" i="10"/>
  <c r="E1404" i="10" s="1" a="1"/>
  <c r="E1404" i="10" s="1"/>
  <c r="C1404" i="10" s="1"/>
  <c r="F1816" i="10"/>
  <c r="E1816" i="10" s="1" a="1"/>
  <c r="E1816" i="10" s="1"/>
  <c r="C1816" i="10" s="1"/>
  <c r="F3115" i="10"/>
  <c r="E3115" i="10" s="1" a="1"/>
  <c r="E3115" i="10" s="1"/>
  <c r="C3115" i="10" s="1"/>
  <c r="F1846" i="10"/>
  <c r="E1846" i="10" s="1" a="1"/>
  <c r="E1846" i="10" s="1"/>
  <c r="C1846" i="10" s="1"/>
  <c r="F3310" i="10"/>
  <c r="E3310" i="10" s="1" a="1"/>
  <c r="E3310" i="10" s="1"/>
  <c r="C3310" i="10" s="1"/>
  <c r="F1579" i="10"/>
  <c r="E1579" i="10" s="1" a="1"/>
  <c r="E1579" i="10" s="1"/>
  <c r="C1579" i="10" s="1"/>
  <c r="F922" i="10"/>
  <c r="E922" i="10" s="1" a="1"/>
  <c r="E922" i="10" s="1"/>
  <c r="C922" i="10" s="1"/>
  <c r="F3330" i="10"/>
  <c r="E3330" i="10" s="1" a="1"/>
  <c r="E3330" i="10" s="1"/>
  <c r="C3330" i="10" s="1"/>
  <c r="F546" i="10"/>
  <c r="E546" i="10" s="1" a="1"/>
  <c r="E546" i="10" s="1"/>
  <c r="C546" i="10" s="1"/>
  <c r="F2324" i="10"/>
  <c r="E2324" i="10" s="1" a="1"/>
  <c r="E2324" i="10" s="1"/>
  <c r="C2324" i="10" s="1"/>
  <c r="F3141" i="10"/>
  <c r="E3141" i="10" s="1" a="1"/>
  <c r="E3141" i="10" s="1"/>
  <c r="C3141" i="10" s="1"/>
  <c r="F1266" i="10"/>
  <c r="E1266" i="10" s="1" a="1"/>
  <c r="E1266" i="10" s="1"/>
  <c r="C1266" i="10" s="1"/>
  <c r="F2785" i="10"/>
  <c r="E2785" i="10" s="1" a="1"/>
  <c r="E2785" i="10" s="1"/>
  <c r="C2785" i="10" s="1"/>
  <c r="F2561" i="10"/>
  <c r="E2561" i="10" s="1" a="1"/>
  <c r="E2561" i="10" s="1"/>
  <c r="C2561" i="10" s="1"/>
  <c r="F2373" i="10"/>
  <c r="E2373" i="10" s="1" a="1"/>
  <c r="E2373" i="10" s="1"/>
  <c r="C2373" i="10" s="1"/>
  <c r="F1371" i="10"/>
  <c r="E1371" i="10" s="1" a="1"/>
  <c r="E1371" i="10" s="1"/>
  <c r="C1371" i="10" s="1"/>
  <c r="F1806" i="10"/>
  <c r="E1806" i="10" s="1" a="1"/>
  <c r="E1806" i="10" s="1"/>
  <c r="C1806" i="10" s="1"/>
  <c r="F2391" i="10"/>
  <c r="E2391" i="10" s="1" a="1"/>
  <c r="E2391" i="10" s="1"/>
  <c r="C2391" i="10" s="1"/>
  <c r="F2173" i="10"/>
  <c r="E2173" i="10" s="1" a="1"/>
  <c r="E2173" i="10" s="1"/>
  <c r="C2173" i="10" s="1"/>
  <c r="F1948" i="10"/>
  <c r="E1948" i="10" s="1" a="1"/>
  <c r="E1948" i="10" s="1"/>
  <c r="C1948" i="10" s="1"/>
  <c r="F355" i="10"/>
  <c r="E355" i="10" s="1" a="1"/>
  <c r="E355" i="10" s="1"/>
  <c r="C355" i="10" s="1"/>
  <c r="F158" i="10"/>
  <c r="E158" i="10" s="1" a="1"/>
  <c r="E158" i="10" s="1"/>
  <c r="C158" i="10" s="1"/>
  <c r="F2802" i="10"/>
  <c r="E2802" i="10" s="1" a="1"/>
  <c r="E2802" i="10" s="1"/>
  <c r="C2802" i="10" s="1"/>
  <c r="F2407" i="10"/>
  <c r="E2407" i="10" s="1" a="1"/>
  <c r="E2407" i="10" s="1"/>
  <c r="C2407" i="10" s="1"/>
  <c r="F1097" i="10"/>
  <c r="E1097" i="10" s="1" a="1"/>
  <c r="E1097" i="10" s="1"/>
  <c r="C1097" i="10" s="1"/>
  <c r="F2503" i="10"/>
  <c r="E2503" i="10" s="1" a="1"/>
  <c r="E2503" i="10" s="1"/>
  <c r="C2503" i="10" s="1"/>
  <c r="F3048" i="10"/>
  <c r="E3048" i="10" s="1" a="1"/>
  <c r="E3048" i="10" s="1"/>
  <c r="C3048" i="10" s="1"/>
  <c r="F3103" i="10"/>
  <c r="E3103" i="10" s="1" a="1"/>
  <c r="E3103" i="10" s="1"/>
  <c r="C3103" i="10" s="1"/>
  <c r="F1581" i="10"/>
  <c r="E1581" i="10" s="1" a="1"/>
  <c r="E1581" i="10" s="1"/>
  <c r="C1581" i="10" s="1"/>
  <c r="F3174" i="10"/>
  <c r="E3174" i="10" s="1" a="1"/>
  <c r="E3174" i="10" s="1"/>
  <c r="C3174" i="10" s="1"/>
  <c r="F1914" i="10"/>
  <c r="E1914" i="10" s="1" a="1"/>
  <c r="E1914" i="10" s="1"/>
  <c r="C1914" i="10" s="1"/>
  <c r="F591" i="10"/>
  <c r="E591" i="10" s="1" a="1"/>
  <c r="E591" i="10" s="1"/>
  <c r="C591" i="10" s="1"/>
  <c r="F3060" i="10"/>
  <c r="E3060" i="10" s="1" a="1"/>
  <c r="E3060" i="10" s="1"/>
  <c r="C3060" i="10" s="1"/>
  <c r="F1360" i="10"/>
  <c r="E1360" i="10" s="1" a="1"/>
  <c r="E1360" i="10" s="1"/>
  <c r="C1360" i="10" s="1"/>
  <c r="F587" i="10"/>
  <c r="E587" i="10" s="1" a="1"/>
  <c r="E587" i="10" s="1"/>
  <c r="C587" i="10" s="1"/>
  <c r="F1249" i="10"/>
  <c r="E1249" i="10" s="1" a="1"/>
  <c r="E1249" i="10" s="1"/>
  <c r="C1249" i="10" s="1"/>
  <c r="F2354" i="10"/>
  <c r="E2354" i="10" s="1" a="1"/>
  <c r="E2354" i="10" s="1"/>
  <c r="C2354" i="10" s="1"/>
  <c r="F639" i="10"/>
  <c r="E639" i="10" s="1" a="1"/>
  <c r="E639" i="10" s="1"/>
  <c r="C639" i="10" s="1"/>
  <c r="F1173" i="10"/>
  <c r="E1173" i="10" s="1" a="1"/>
  <c r="E1173" i="10" s="1"/>
  <c r="C1173" i="10" s="1"/>
  <c r="R16" i="9"/>
  <c r="F2669" i="10"/>
  <c r="E2669" i="10" s="1" a="1"/>
  <c r="E2669" i="10" s="1"/>
  <c r="C2669" i="10" s="1"/>
  <c r="F222" i="10"/>
  <c r="E222" i="10" s="1" a="1"/>
  <c r="E222" i="10" s="1"/>
  <c r="C222" i="10" s="1"/>
  <c r="F1412" i="10"/>
  <c r="E1412" i="10" s="1" a="1"/>
  <c r="E1412" i="10" s="1"/>
  <c r="C1412" i="10" s="1"/>
  <c r="F214" i="10"/>
  <c r="E214" i="10" s="1" a="1"/>
  <c r="E214" i="10" s="1"/>
  <c r="C214" i="10" s="1"/>
  <c r="F2263" i="10"/>
  <c r="E2263" i="10" s="1" a="1"/>
  <c r="E2263" i="10" s="1"/>
  <c r="C2263" i="10" s="1"/>
  <c r="F535" i="10"/>
  <c r="E535" i="10" s="1" a="1"/>
  <c r="E535" i="10" s="1"/>
  <c r="C535" i="10" s="1"/>
  <c r="F333" i="10"/>
  <c r="E333" i="10" s="1" a="1"/>
  <c r="E333" i="10" s="1"/>
  <c r="C333" i="10" s="1"/>
  <c r="F1789" i="10"/>
  <c r="E1789" i="10" s="1" a="1"/>
  <c r="E1789" i="10" s="1"/>
  <c r="C1789" i="10" s="1"/>
  <c r="S16" i="9"/>
  <c r="F400" i="10"/>
  <c r="E400" i="10" s="1" a="1"/>
  <c r="E400" i="10" s="1"/>
  <c r="C400" i="10" s="1"/>
  <c r="F3256" i="10"/>
  <c r="E3256" i="10" s="1" a="1"/>
  <c r="E3256" i="10" s="1"/>
  <c r="C3256" i="10" s="1"/>
  <c r="F2444" i="10"/>
  <c r="E2444" i="10" s="1" a="1"/>
  <c r="E2444" i="10" s="1"/>
  <c r="C2444" i="10" s="1"/>
  <c r="F2320" i="10"/>
  <c r="E2320" i="10" s="1" a="1"/>
  <c r="E2320" i="10" s="1"/>
  <c r="C2320" i="10" s="1"/>
  <c r="F1475" i="10"/>
  <c r="E1475" i="10" s="1" a="1"/>
  <c r="E1475" i="10" s="1"/>
  <c r="C1475" i="10" s="1"/>
  <c r="F712" i="10"/>
  <c r="E712" i="10" s="1" a="1"/>
  <c r="E712" i="10" s="1"/>
  <c r="C712" i="10" s="1"/>
  <c r="F736" i="10"/>
  <c r="E736" i="10" s="1" a="1"/>
  <c r="E736" i="10" s="1"/>
  <c r="C736" i="10" s="1"/>
  <c r="F2960" i="10"/>
  <c r="E2960" i="10" s="1" a="1"/>
  <c r="E2960" i="10" s="1"/>
  <c r="C2960" i="10" s="1"/>
  <c r="F2026" i="10"/>
  <c r="E2026" i="10" s="1" a="1"/>
  <c r="E2026" i="10" s="1"/>
  <c r="C2026" i="10" s="1"/>
  <c r="F330" i="10"/>
  <c r="F305" i="10"/>
  <c r="E305" i="10" s="1" a="1"/>
  <c r="E305" i="10" s="1"/>
  <c r="C305" i="10" s="1"/>
  <c r="F2298" i="10"/>
  <c r="E2298" i="10" s="1" a="1"/>
  <c r="E2298" i="10" s="1"/>
  <c r="C2298" i="10" s="1"/>
  <c r="F2773" i="10"/>
  <c r="E2773" i="10" s="1" a="1"/>
  <c r="E2773" i="10" s="1"/>
  <c r="C2773" i="10" s="1"/>
  <c r="F1640" i="10"/>
  <c r="F168" i="10"/>
  <c r="E168" i="10" s="1" a="1"/>
  <c r="E168" i="10" s="1"/>
  <c r="C168" i="10" s="1"/>
  <c r="F1609" i="10"/>
  <c r="E1609" i="10" s="1" a="1"/>
  <c r="E1609" i="10" s="1"/>
  <c r="C1609" i="10" s="1"/>
  <c r="F2551" i="10"/>
  <c r="E2551" i="10" s="1" a="1"/>
  <c r="E2551" i="10" s="1"/>
  <c r="C2551" i="10" s="1"/>
  <c r="F3242" i="10"/>
  <c r="E3242" i="10" s="1" a="1"/>
  <c r="E3242" i="10" s="1"/>
  <c r="C3242" i="10" s="1"/>
  <c r="F1819" i="10"/>
  <c r="E1819" i="10" s="1" a="1"/>
  <c r="E1819" i="10" s="1"/>
  <c r="C1819" i="10" s="1"/>
  <c r="F982" i="10"/>
  <c r="E982" i="10" s="1" a="1"/>
  <c r="E982" i="10" s="1"/>
  <c r="C982" i="10" s="1"/>
  <c r="F2858" i="10"/>
  <c r="E2858" i="10" s="1" a="1"/>
  <c r="E2858" i="10" s="1"/>
  <c r="C2858" i="10" s="1"/>
  <c r="F1446" i="10"/>
  <c r="E1446" i="10" s="1" a="1"/>
  <c r="E1446" i="10" s="1"/>
  <c r="C1446" i="10" s="1"/>
  <c r="F1154" i="10"/>
  <c r="E1154" i="10" s="1" a="1"/>
  <c r="E1154" i="10" s="1"/>
  <c r="C1154" i="10" s="1"/>
  <c r="F1174" i="10"/>
  <c r="E1174" i="10" s="1" a="1"/>
  <c r="E1174" i="10" s="1"/>
  <c r="C1174" i="10" s="1"/>
  <c r="F2369" i="10"/>
  <c r="E2369" i="10" s="1" a="1"/>
  <c r="E2369" i="10" s="1"/>
  <c r="C2369" i="10" s="1"/>
  <c r="F1995" i="10"/>
  <c r="E1995" i="10" s="1" a="1"/>
  <c r="E1995" i="10" s="1"/>
  <c r="C1995" i="10" s="1"/>
  <c r="F1171" i="10"/>
  <c r="E1171" i="10" s="1" a="1"/>
  <c r="E1171" i="10" s="1"/>
  <c r="C1171" i="10" s="1"/>
  <c r="F682" i="10"/>
  <c r="E682" i="10" s="1" a="1"/>
  <c r="E682" i="10" s="1"/>
  <c r="C682" i="10" s="1"/>
  <c r="F2775" i="10"/>
  <c r="E2775" i="10" s="1" a="1"/>
  <c r="E2775" i="10" s="1"/>
  <c r="C2775" i="10" s="1"/>
  <c r="F2402" i="10"/>
  <c r="F677" i="10"/>
  <c r="E677" i="10" s="1" a="1"/>
  <c r="E677" i="10" s="1"/>
  <c r="C677" i="10" s="1"/>
  <c r="F2158" i="10"/>
  <c r="E2158" i="10" s="1" a="1"/>
  <c r="E2158" i="10" s="1"/>
  <c r="C2158" i="10" s="1"/>
  <c r="F1897" i="10"/>
  <c r="F508" i="10"/>
  <c r="E508" i="10" s="1" a="1"/>
  <c r="E508" i="10" s="1"/>
  <c r="C508" i="10" s="1"/>
  <c r="F618" i="10"/>
  <c r="E618" i="10" s="1" a="1"/>
  <c r="E618" i="10" s="1"/>
  <c r="C618" i="10" s="1"/>
  <c r="F3296" i="10"/>
  <c r="E3296" i="10" s="1" a="1"/>
  <c r="E3296" i="10" s="1"/>
  <c r="C3296" i="10" s="1"/>
  <c r="F2875" i="10"/>
  <c r="E2875" i="10" s="1" a="1"/>
  <c r="E2875" i="10" s="1"/>
  <c r="C2875" i="10" s="1"/>
  <c r="F2358" i="10"/>
  <c r="E2358" i="10" s="1" a="1"/>
  <c r="E2358" i="10" s="1"/>
  <c r="C2358" i="10" s="1"/>
  <c r="F3359" i="10"/>
  <c r="E3359" i="10" s="1" a="1"/>
  <c r="E3359" i="10" s="1"/>
  <c r="C3359" i="10" s="1"/>
  <c r="F1282" i="10"/>
  <c r="E1282" i="10" s="1" a="1"/>
  <c r="E1282" i="10" s="1"/>
  <c r="C1282" i="10" s="1"/>
  <c r="F1493" i="10"/>
  <c r="F946" i="10"/>
  <c r="E946" i="10" s="1" a="1"/>
  <c r="E946" i="10" s="1"/>
  <c r="C946" i="10" s="1"/>
  <c r="F3278" i="10"/>
  <c r="E3278" i="10" s="1" a="1"/>
  <c r="E3278" i="10" s="1"/>
  <c r="C3278" i="10" s="1"/>
  <c r="F125" i="10"/>
  <c r="E125" i="10" s="1" a="1"/>
  <c r="E125" i="10" s="1"/>
  <c r="C125" i="10" s="1"/>
  <c r="F3307" i="10"/>
  <c r="E3307" i="10" s="1" a="1"/>
  <c r="E3307" i="10" s="1"/>
  <c r="C3307" i="10" s="1"/>
  <c r="F1305" i="10"/>
  <c r="E1305" i="10" s="1" a="1"/>
  <c r="E1305" i="10" s="1"/>
  <c r="C1305" i="10" s="1"/>
  <c r="F804" i="10"/>
  <c r="F2447" i="10"/>
  <c r="E2447" i="10" s="1" a="1"/>
  <c r="E2447" i="10" s="1"/>
  <c r="C2447" i="10" s="1"/>
  <c r="F1681" i="10"/>
  <c r="E1681" i="10" s="1" a="1"/>
  <c r="E1681" i="10" s="1"/>
  <c r="C1681" i="10" s="1"/>
  <c r="F2685" i="10"/>
  <c r="E2685" i="10" s="1" a="1"/>
  <c r="E2685" i="10" s="1"/>
  <c r="C2685" i="10" s="1"/>
  <c r="F1712" i="10"/>
  <c r="E1712" i="10" s="1" a="1"/>
  <c r="E1712" i="10" s="1"/>
  <c r="C1712" i="10" s="1"/>
  <c r="F230" i="10"/>
  <c r="E230" i="10" s="1" a="1"/>
  <c r="E230" i="10" s="1"/>
  <c r="C230" i="10" s="1"/>
  <c r="F1076" i="10"/>
  <c r="E1076" i="10" s="1" a="1"/>
  <c r="E1076" i="10" s="1"/>
  <c r="C1076" i="10" s="1"/>
  <c r="F3274" i="10"/>
  <c r="E3274" i="10" s="1" a="1"/>
  <c r="E3274" i="10" s="1"/>
  <c r="C3274" i="10" s="1"/>
  <c r="F1829" i="10"/>
  <c r="F2238" i="10"/>
  <c r="E2238" i="10" s="1" a="1"/>
  <c r="E2238" i="10" s="1"/>
  <c r="C2238" i="10" s="1"/>
  <c r="F2260" i="10"/>
  <c r="E2260" i="10" s="1" a="1"/>
  <c r="E2260" i="10" s="1"/>
  <c r="C2260" i="10" s="1"/>
  <c r="F848" i="10"/>
  <c r="E848" i="10" s="1" a="1"/>
  <c r="E848" i="10" s="1"/>
  <c r="C848" i="10" s="1"/>
  <c r="F2451" i="10"/>
  <c r="F1102" i="10"/>
  <c r="E1102" i="10" s="1" a="1"/>
  <c r="E1102" i="10" s="1"/>
  <c r="C1102" i="10" s="1"/>
  <c r="F3097" i="10"/>
  <c r="E3097" i="10" s="1" a="1"/>
  <c r="E3097" i="10" s="1"/>
  <c r="C3097" i="10" s="1"/>
  <c r="F2591" i="10"/>
  <c r="E2591" i="10" s="1" a="1"/>
  <c r="E2591" i="10" s="1"/>
  <c r="C2591" i="10" s="1"/>
  <c r="F2988" i="10"/>
  <c r="E2988" i="10" s="1" a="1"/>
  <c r="E2988" i="10" s="1"/>
  <c r="C2988" i="10" s="1"/>
  <c r="F715" i="10"/>
  <c r="E715" i="10" s="1" a="1"/>
  <c r="E715" i="10" s="1"/>
  <c r="C715" i="10" s="1"/>
  <c r="F595" i="10"/>
  <c r="E595" i="10" s="1" a="1"/>
  <c r="E595" i="10" s="1"/>
  <c r="C595" i="10" s="1"/>
  <c r="F322" i="10"/>
  <c r="E322" i="10" s="1" a="1"/>
  <c r="E322" i="10" s="1"/>
  <c r="C322" i="10" s="1"/>
  <c r="F894" i="10"/>
  <c r="E894" i="10" s="1" a="1"/>
  <c r="E894" i="10" s="1"/>
  <c r="C894" i="10" s="1"/>
  <c r="F1073" i="10"/>
  <c r="E1073" i="10" s="1" a="1"/>
  <c r="E1073" i="10" s="1"/>
  <c r="C1073" i="10" s="1"/>
  <c r="F1114" i="10"/>
  <c r="E1114" i="10" s="1" a="1"/>
  <c r="E1114" i="10" s="1"/>
  <c r="C1114" i="10" s="1"/>
  <c r="F2723" i="10"/>
  <c r="E2723" i="10" s="1" a="1"/>
  <c r="E2723" i="10" s="1"/>
  <c r="C2723" i="10" s="1"/>
  <c r="F2597" i="10"/>
  <c r="E2597" i="10" s="1" a="1"/>
  <c r="E2597" i="10" s="1"/>
  <c r="C2597" i="10" s="1"/>
  <c r="F2005" i="10"/>
  <c r="E2005" i="10" s="1" a="1"/>
  <c r="E2005" i="10" s="1"/>
  <c r="C2005" i="10" s="1"/>
  <c r="F1927" i="10"/>
  <c r="E1927" i="10" s="1" a="1"/>
  <c r="E1927" i="10" s="1"/>
  <c r="C1927" i="10" s="1"/>
  <c r="F1910" i="10"/>
  <c r="F891" i="10"/>
  <c r="E891" i="10" s="1" a="1"/>
  <c r="E891" i="10" s="1"/>
  <c r="C891" i="10" s="1"/>
  <c r="F504" i="10"/>
  <c r="E504" i="10" s="1" a="1"/>
  <c r="E504" i="10" s="1"/>
  <c r="C504" i="10" s="1"/>
  <c r="F1118" i="10"/>
  <c r="E1118" i="10" s="1" a="1"/>
  <c r="E1118" i="10" s="1"/>
  <c r="C1118" i="10" s="1"/>
  <c r="F1994" i="10"/>
  <c r="E1994" i="10" s="1" a="1"/>
  <c r="E1994" i="10" s="1"/>
  <c r="C1994" i="10" s="1"/>
  <c r="F2162" i="10"/>
  <c r="E2162" i="10" s="1" a="1"/>
  <c r="E2162" i="10" s="1"/>
  <c r="C2162" i="10" s="1"/>
  <c r="F3078" i="10"/>
  <c r="E3078" i="10" s="1" a="1"/>
  <c r="E3078" i="10" s="1"/>
  <c r="C3078" i="10" s="1"/>
  <c r="F3072" i="10"/>
  <c r="E3072" i="10" s="1" a="1"/>
  <c r="E3072" i="10" s="1"/>
  <c r="C3072" i="10" s="1"/>
  <c r="F1575" i="10"/>
  <c r="F1515" i="10"/>
  <c r="E1515" i="10" s="1" a="1"/>
  <c r="E1515" i="10" s="1"/>
  <c r="C1515" i="10" s="1"/>
  <c r="F2329" i="10"/>
  <c r="E2329" i="10" s="1" a="1"/>
  <c r="E2329" i="10" s="1"/>
  <c r="C2329" i="10" s="1"/>
  <c r="F1061" i="10"/>
  <c r="E1061" i="10" s="1" a="1"/>
  <c r="E1061" i="10" s="1"/>
  <c r="C1061" i="10" s="1"/>
  <c r="F1883" i="10"/>
  <c r="F1604" i="10"/>
  <c r="E1604" i="10" s="1" a="1"/>
  <c r="E1604" i="10" s="1"/>
  <c r="C1604" i="10" s="1"/>
  <c r="F586" i="10"/>
  <c r="E586" i="10" s="1" a="1"/>
  <c r="E586" i="10" s="1"/>
  <c r="C586" i="10" s="1"/>
  <c r="F35" i="10"/>
  <c r="E35" i="10" s="1" a="1"/>
  <c r="E35" i="10" s="1"/>
  <c r="C35" i="10" s="1"/>
  <c r="F2100" i="10"/>
  <c r="E2100" i="10" s="1" a="1"/>
  <c r="E2100" i="10" s="1"/>
  <c r="C2100" i="10" s="1"/>
  <c r="F2315" i="10"/>
  <c r="E2315" i="10" s="1" a="1"/>
  <c r="E2315" i="10" s="1"/>
  <c r="C2315" i="10" s="1"/>
  <c r="F1106" i="10"/>
  <c r="E1106" i="10" s="1" a="1"/>
  <c r="E1106" i="10" s="1"/>
  <c r="C1106" i="10" s="1"/>
  <c r="F2116" i="10"/>
  <c r="E2116" i="10" s="1" a="1"/>
  <c r="E2116" i="10" s="1"/>
  <c r="C2116" i="10" s="1"/>
  <c r="F1374" i="10"/>
  <c r="E1374" i="10" s="1" a="1"/>
  <c r="E1374" i="10" s="1"/>
  <c r="C1374" i="10" s="1"/>
  <c r="F2766" i="10"/>
  <c r="E2766" i="10" s="1" a="1"/>
  <c r="E2766" i="10" s="1"/>
  <c r="C2766" i="10" s="1"/>
  <c r="F2201" i="10"/>
  <c r="E2201" i="10" s="1" a="1"/>
  <c r="E2201" i="10" s="1"/>
  <c r="C2201" i="10" s="1"/>
  <c r="F2665" i="10"/>
  <c r="E2665" i="10" s="1" a="1"/>
  <c r="E2665" i="10" s="1"/>
  <c r="C2665" i="10" s="1"/>
  <c r="F1490" i="10"/>
  <c r="E1490" i="10" s="1" a="1"/>
  <c r="E1490" i="10" s="1"/>
  <c r="C1490" i="10" s="1"/>
  <c r="F48" i="10"/>
  <c r="E48" i="10" s="1" a="1"/>
  <c r="E48" i="10" s="1"/>
  <c r="C48" i="10" s="1"/>
  <c r="F2103" i="10"/>
  <c r="E2103" i="10" s="1" a="1"/>
  <c r="E2103" i="10" s="1"/>
  <c r="C2103" i="10" s="1"/>
  <c r="F2153" i="10"/>
  <c r="E2153" i="10" s="1" a="1"/>
  <c r="E2153" i="10" s="1"/>
  <c r="C2153" i="10" s="1"/>
  <c r="F1396" i="10"/>
  <c r="E1396" i="10" s="1" a="1"/>
  <c r="E1396" i="10" s="1"/>
  <c r="C1396" i="10" s="1"/>
  <c r="F2542" i="10"/>
  <c r="E2542" i="10" s="1" a="1"/>
  <c r="E2542" i="10" s="1"/>
  <c r="C2542" i="10" s="1"/>
  <c r="F981" i="10"/>
  <c r="E981" i="10" s="1" a="1"/>
  <c r="E981" i="10" s="1"/>
  <c r="C981" i="10" s="1"/>
  <c r="F2062" i="10"/>
  <c r="E2062" i="10" s="1" a="1"/>
  <c r="E2062" i="10" s="1"/>
  <c r="C2062" i="10" s="1"/>
  <c r="F1786" i="10"/>
  <c r="E1786" i="10" s="1" a="1"/>
  <c r="E1786" i="10" s="1"/>
  <c r="C1786" i="10" s="1"/>
  <c r="P10" i="9"/>
  <c r="F2074" i="10"/>
  <c r="E2074" i="10" s="1" a="1"/>
  <c r="E2074" i="10" s="1"/>
  <c r="C2074" i="10" s="1"/>
  <c r="F3138" i="10"/>
  <c r="E3138" i="10" s="1" a="1"/>
  <c r="E3138" i="10" s="1"/>
  <c r="C3138" i="10" s="1"/>
  <c r="F502" i="10"/>
  <c r="E502" i="10" s="1" a="1"/>
  <c r="E502" i="10" s="1"/>
  <c r="C502" i="10" s="1"/>
  <c r="F2681" i="10"/>
  <c r="E2681" i="10" s="1" a="1"/>
  <c r="E2681" i="10" s="1"/>
  <c r="C2681" i="10" s="1"/>
  <c r="F985" i="10"/>
  <c r="E985" i="10" s="1" a="1"/>
  <c r="E985" i="10" s="1"/>
  <c r="C985" i="10" s="1"/>
  <c r="F2247" i="10"/>
  <c r="E2247" i="10" s="1" a="1"/>
  <c r="E2247" i="10" s="1"/>
  <c r="C2247" i="10" s="1"/>
  <c r="F1957" i="10"/>
  <c r="E1957" i="10" s="1" a="1"/>
  <c r="E1957" i="10" s="1"/>
  <c r="C1957" i="10" s="1"/>
  <c r="F3152" i="10"/>
  <c r="E3152" i="10" s="1" a="1"/>
  <c r="E3152" i="10" s="1"/>
  <c r="C3152" i="10" s="1"/>
  <c r="F352" i="10"/>
  <c r="E352" i="10" s="1" a="1"/>
  <c r="E352" i="10" s="1"/>
  <c r="C352" i="10" s="1"/>
  <c r="F1580" i="10"/>
  <c r="E1580" i="10" s="1" a="1"/>
  <c r="E1580" i="10" s="1"/>
  <c r="C1580" i="10" s="1"/>
  <c r="F2696" i="10"/>
  <c r="E2696" i="10" s="1" a="1"/>
  <c r="E2696" i="10" s="1"/>
  <c r="C2696" i="10" s="1"/>
  <c r="F2944" i="10"/>
  <c r="E2944" i="10" s="1" a="1"/>
  <c r="E2944" i="10" s="1"/>
  <c r="C2944" i="10" s="1"/>
  <c r="F1432" i="10"/>
  <c r="E1432" i="10" s="1" a="1"/>
  <c r="E1432" i="10" s="1"/>
  <c r="C1432" i="10" s="1"/>
  <c r="F1435" i="10"/>
  <c r="E1435" i="10" s="1" a="1"/>
  <c r="E1435" i="10" s="1"/>
  <c r="C1435" i="10" s="1"/>
  <c r="F2559" i="10"/>
  <c r="E2559" i="10" s="1" a="1"/>
  <c r="E2559" i="10" s="1"/>
  <c r="C2559" i="10" s="1"/>
  <c r="F2307" i="10"/>
  <c r="E2307" i="10" s="1" a="1"/>
  <c r="E2307" i="10" s="1"/>
  <c r="C2307" i="10" s="1"/>
  <c r="F3189" i="10"/>
  <c r="E3189" i="10" s="1" a="1"/>
  <c r="E3189" i="10" s="1"/>
  <c r="C3189" i="10" s="1"/>
  <c r="F2303" i="10"/>
  <c r="E2303" i="10" s="1" a="1"/>
  <c r="E2303" i="10" s="1"/>
  <c r="C2303" i="10" s="1"/>
  <c r="F399" i="10"/>
  <c r="E399" i="10" s="1" a="1"/>
  <c r="E399" i="10" s="1"/>
  <c r="C399" i="10" s="1"/>
  <c r="F2159" i="10"/>
  <c r="F1024" i="10"/>
  <c r="E1024" i="10" s="1" a="1"/>
  <c r="E1024" i="10" s="1"/>
  <c r="C1024" i="10" s="1"/>
  <c r="F2579" i="10"/>
  <c r="E2579" i="10" s="1" a="1"/>
  <c r="E2579" i="10" s="1"/>
  <c r="C2579" i="10" s="1"/>
  <c r="F725" i="10"/>
  <c r="E725" i="10" s="1" a="1"/>
  <c r="E725" i="10" s="1"/>
  <c r="C725" i="10" s="1"/>
  <c r="F594" i="10"/>
  <c r="E594" i="10" s="1" a="1"/>
  <c r="E594" i="10" s="1"/>
  <c r="C594" i="10" s="1"/>
  <c r="F1473" i="10"/>
  <c r="E1473" i="10" s="1" a="1"/>
  <c r="E1473" i="10" s="1"/>
  <c r="C1473" i="10" s="1"/>
  <c r="F2616" i="10"/>
  <c r="E2616" i="10" s="1" a="1"/>
  <c r="E2616" i="10" s="1"/>
  <c r="C2616" i="10" s="1"/>
  <c r="F1747" i="10"/>
  <c r="E1747" i="10" s="1" a="1"/>
  <c r="E1747" i="10" s="1"/>
  <c r="C1747" i="10" s="1"/>
  <c r="F3212" i="10"/>
  <c r="E3212" i="10" s="1" a="1"/>
  <c r="E3212" i="10" s="1"/>
  <c r="C3212" i="10" s="1"/>
  <c r="F1375" i="10"/>
  <c r="E1375" i="10" s="1" a="1"/>
  <c r="E1375" i="10" s="1"/>
  <c r="C1375" i="10" s="1"/>
  <c r="R14" i="9"/>
  <c r="F2009" i="10"/>
  <c r="E2009" i="10" s="1" a="1"/>
  <c r="E2009" i="10" s="1"/>
  <c r="C2009" i="10" s="1"/>
  <c r="F2789" i="10"/>
  <c r="E2789" i="10" s="1" a="1"/>
  <c r="E2789" i="10" s="1"/>
  <c r="C2789" i="10" s="1"/>
  <c r="F3123" i="10"/>
  <c r="E3123" i="10" s="1" a="1"/>
  <c r="E3123" i="10" s="1"/>
  <c r="C3123" i="10" s="1"/>
  <c r="F748" i="10"/>
  <c r="E748" i="10" s="1" a="1"/>
  <c r="E748" i="10" s="1"/>
  <c r="C748" i="10" s="1"/>
  <c r="F1987" i="10"/>
  <c r="E1987" i="10" s="1" a="1"/>
  <c r="E1987" i="10" s="1"/>
  <c r="C1987" i="10" s="1"/>
  <c r="F1198" i="10"/>
  <c r="E1198" i="10" s="1" a="1"/>
  <c r="E1198" i="10" s="1"/>
  <c r="C1198" i="10" s="1"/>
  <c r="F427" i="10"/>
  <c r="E427" i="10" s="1" a="1"/>
  <c r="E427" i="10" s="1"/>
  <c r="C427" i="10" s="1"/>
  <c r="F402" i="10"/>
  <c r="E402" i="10" s="1" a="1"/>
  <c r="E402" i="10" s="1"/>
  <c r="C402" i="10" s="1"/>
  <c r="F2321" i="10"/>
  <c r="E2321" i="10" s="1" a="1"/>
  <c r="E2321" i="10" s="1"/>
  <c r="C2321" i="10" s="1"/>
  <c r="F1368" i="10"/>
  <c r="E1368" i="10" s="1" a="1"/>
  <c r="E1368" i="10" s="1"/>
  <c r="C1368" i="10" s="1"/>
  <c r="F1530" i="10"/>
  <c r="E1530" i="10" s="1" a="1"/>
  <c r="E1530" i="10" s="1"/>
  <c r="C1530" i="10" s="1"/>
  <c r="F1645" i="10"/>
  <c r="E1645" i="10" s="1" a="1"/>
  <c r="E1645" i="10" s="1"/>
  <c r="C1645" i="10" s="1"/>
  <c r="F65" i="10"/>
  <c r="E65" i="10" s="1" a="1"/>
  <c r="E65" i="10" s="1"/>
  <c r="C65" i="10" s="1"/>
  <c r="R10" i="9"/>
  <c r="F927" i="10"/>
  <c r="E927" i="10" s="1" a="1"/>
  <c r="E927" i="10" s="1"/>
  <c r="C927" i="10" s="1"/>
  <c r="F2052" i="10"/>
  <c r="E2052" i="10" s="1" a="1"/>
  <c r="E2052" i="10" s="1"/>
  <c r="C2052" i="10" s="1"/>
  <c r="F2928" i="10"/>
  <c r="E2928" i="10" s="1" a="1"/>
  <c r="E2928" i="10" s="1"/>
  <c r="C2928" i="10" s="1"/>
  <c r="F2017" i="10"/>
  <c r="E2017" i="10" s="1" a="1"/>
  <c r="E2017" i="10" s="1"/>
  <c r="C2017" i="10" s="1"/>
  <c r="F1562" i="10"/>
  <c r="E1562" i="10" s="1" a="1"/>
  <c r="E1562" i="10" s="1"/>
  <c r="C1562" i="10" s="1"/>
  <c r="F976" i="10"/>
  <c r="E976" i="10" s="1" a="1"/>
  <c r="E976" i="10" s="1"/>
  <c r="C976" i="10" s="1"/>
  <c r="F2178" i="10"/>
  <c r="E2178" i="10" s="1" a="1"/>
  <c r="E2178" i="10" s="1"/>
  <c r="C2178" i="10" s="1"/>
  <c r="F1268" i="10"/>
  <c r="E1268" i="10" s="1" a="1"/>
  <c r="E1268" i="10" s="1"/>
  <c r="C1268" i="10" s="1"/>
  <c r="F1799" i="10"/>
  <c r="E1799" i="10" s="1" a="1"/>
  <c r="E1799" i="10" s="1"/>
  <c r="C1799" i="10" s="1"/>
  <c r="F569" i="10"/>
  <c r="F225" i="10"/>
  <c r="E225" i="10" s="1" a="1"/>
  <c r="E225" i="10" s="1"/>
  <c r="C225" i="10" s="1"/>
  <c r="F3155" i="10"/>
  <c r="E3155" i="10" s="1" a="1"/>
  <c r="E3155" i="10" s="1"/>
  <c r="C3155" i="10" s="1"/>
  <c r="F1483" i="10"/>
  <c r="E1483" i="10" s="1" a="1"/>
  <c r="E1483" i="10" s="1"/>
  <c r="C1483" i="10" s="1"/>
  <c r="F1291" i="10"/>
  <c r="E1291" i="10" s="1" a="1"/>
  <c r="E1291" i="10" s="1"/>
  <c r="C1291" i="10" s="1"/>
  <c r="F443" i="10"/>
  <c r="E443" i="10" s="1" a="1"/>
  <c r="E443" i="10" s="1"/>
  <c r="C443" i="10" s="1"/>
  <c r="F190" i="10"/>
  <c r="E190" i="10" s="1" a="1"/>
  <c r="E190" i="10" s="1"/>
  <c r="C190" i="10" s="1"/>
  <c r="F1263" i="10"/>
  <c r="E1263" i="10" s="1" a="1"/>
  <c r="E1263" i="10" s="1"/>
  <c r="C1263" i="10" s="1"/>
  <c r="F2372" i="10"/>
  <c r="E2372" i="10" s="1" a="1"/>
  <c r="E2372" i="10" s="1"/>
  <c r="C2372" i="10" s="1"/>
  <c r="F1906" i="10"/>
  <c r="E1906" i="10" s="1" a="1"/>
  <c r="E1906" i="10" s="1"/>
  <c r="C1906" i="10" s="1"/>
  <c r="F2996" i="10"/>
  <c r="E2996" i="10" s="1" a="1"/>
  <c r="E2996" i="10" s="1"/>
  <c r="C2996" i="10" s="1"/>
  <c r="J10" i="9"/>
  <c r="F2938" i="10"/>
  <c r="E2938" i="10" s="1" a="1"/>
  <c r="E2938" i="10" s="1"/>
  <c r="C2938" i="10" s="1"/>
  <c r="F2513" i="10"/>
  <c r="E2513" i="10" s="1" a="1"/>
  <c r="E2513" i="10" s="1"/>
  <c r="C2513" i="10" s="1"/>
  <c r="F867" i="10"/>
  <c r="E867" i="10" s="1" a="1"/>
  <c r="E867" i="10" s="1"/>
  <c r="C867" i="10" s="1"/>
  <c r="F3076" i="10"/>
  <c r="E3076" i="10" s="1" a="1"/>
  <c r="E3076" i="10" s="1"/>
  <c r="C3076" i="10" s="1"/>
  <c r="F1684" i="10"/>
  <c r="E1684" i="10" s="1" a="1"/>
  <c r="E1684" i="10" s="1"/>
  <c r="C1684" i="10" s="1"/>
  <c r="F2421" i="10"/>
  <c r="E2421" i="10" s="1" a="1"/>
  <c r="E2421" i="10" s="1"/>
  <c r="C2421" i="10" s="1"/>
  <c r="F2102" i="10"/>
  <c r="F209" i="10"/>
  <c r="E209" i="10" s="1" a="1"/>
  <c r="E209" i="10" s="1"/>
  <c r="C209" i="10" s="1"/>
  <c r="F2703" i="10"/>
  <c r="E2703" i="10" s="1" a="1"/>
  <c r="E2703" i="10" s="1"/>
  <c r="C2703" i="10" s="1"/>
  <c r="F1433" i="10"/>
  <c r="E1433" i="10" s="1" a="1"/>
  <c r="E1433" i="10" s="1"/>
  <c r="C1433" i="10" s="1"/>
  <c r="F3068" i="10"/>
  <c r="E3068" i="10" s="1" a="1"/>
  <c r="E3068" i="10" s="1"/>
  <c r="C3068" i="10" s="1"/>
  <c r="F3191" i="10"/>
  <c r="F1901" i="10"/>
  <c r="E1901" i="10" s="1" a="1"/>
  <c r="E1901" i="10" s="1"/>
  <c r="C1901" i="10" s="1"/>
  <c r="F649" i="10"/>
  <c r="E649" i="10" s="1" a="1"/>
  <c r="E649" i="10" s="1"/>
  <c r="C649" i="10" s="1"/>
  <c r="F2994" i="10"/>
  <c r="E2994" i="10" s="1" a="1"/>
  <c r="E2994" i="10" s="1"/>
  <c r="C2994" i="10" s="1"/>
  <c r="F1028" i="10"/>
  <c r="E1028" i="10" s="1" a="1"/>
  <c r="E1028" i="10" s="1"/>
  <c r="C1028" i="10" s="1"/>
  <c r="F1317" i="10"/>
  <c r="F2498" i="10"/>
  <c r="E2498" i="10" s="1" a="1"/>
  <c r="E2498" i="10" s="1"/>
  <c r="C2498" i="10" s="1"/>
  <c r="L12" i="9"/>
  <c r="F2322" i="10"/>
  <c r="F828" i="10"/>
  <c r="E828" i="10" s="1" a="1"/>
  <c r="E828" i="10" s="1"/>
  <c r="C828" i="10" s="1"/>
  <c r="F3170" i="10"/>
  <c r="E3170" i="10" s="1" a="1"/>
  <c r="E3170" i="10" s="1"/>
  <c r="C3170" i="10" s="1"/>
  <c r="F1067" i="10"/>
  <c r="E1067" i="10" s="1" a="1"/>
  <c r="E1067" i="10" s="1"/>
  <c r="C1067" i="10" s="1"/>
  <c r="F3033" i="10"/>
  <c r="E3033" i="10" s="1" a="1"/>
  <c r="E3033" i="10" s="1"/>
  <c r="C3033" i="10" s="1"/>
  <c r="F1993" i="10"/>
  <c r="E1993" i="10" s="1" a="1"/>
  <c r="E1993" i="10" s="1"/>
  <c r="C1993" i="10" s="1"/>
  <c r="F1150" i="10"/>
  <c r="E1150" i="10" s="1" a="1"/>
  <c r="E1150" i="10" s="1"/>
  <c r="C1150" i="10" s="1"/>
  <c r="F578" i="10"/>
  <c r="E578" i="10" s="1" a="1"/>
  <c r="E578" i="10" s="1"/>
  <c r="C578" i="10" s="1"/>
  <c r="F1169" i="10"/>
  <c r="F2518" i="10"/>
  <c r="E2518" i="10" s="1" a="1"/>
  <c r="E2518" i="10" s="1"/>
  <c r="C2518" i="10" s="1"/>
  <c r="F2931" i="10"/>
  <c r="E2931" i="10" s="1" a="1"/>
  <c r="E2931" i="10" s="1"/>
  <c r="C2931" i="10" s="1"/>
  <c r="F2533" i="10"/>
  <c r="E2533" i="10" s="1" a="1"/>
  <c r="E2533" i="10" s="1"/>
  <c r="C2533" i="10" s="1"/>
  <c r="F1538" i="10"/>
  <c r="E1538" i="10" s="1" a="1"/>
  <c r="E1538" i="10" s="1"/>
  <c r="C1538" i="10" s="1"/>
  <c r="F480" i="10"/>
  <c r="E480" i="10" s="1" a="1"/>
  <c r="E480" i="10" s="1"/>
  <c r="C480" i="10" s="1"/>
  <c r="F310" i="10"/>
  <c r="E310" i="10" s="1" a="1"/>
  <c r="E310" i="10" s="1"/>
  <c r="C310" i="10" s="1"/>
  <c r="F980" i="10"/>
  <c r="E980" i="10" s="1" a="1"/>
  <c r="E980" i="10" s="1"/>
  <c r="C980" i="10" s="1"/>
  <c r="F1739" i="10"/>
  <c r="E1739" i="10" s="1" a="1"/>
  <c r="E1739" i="10" s="1"/>
  <c r="C1739" i="10" s="1"/>
  <c r="F1164" i="10"/>
  <c r="E1164" i="10" s="1" a="1"/>
  <c r="E1164" i="10" s="1"/>
  <c r="C1164" i="10" s="1"/>
  <c r="F2059" i="10"/>
  <c r="E2059" i="10" s="1" a="1"/>
  <c r="E2059" i="10" s="1"/>
  <c r="C2059" i="10" s="1"/>
  <c r="F2697" i="10"/>
  <c r="E2697" i="10" s="1" a="1"/>
  <c r="E2697" i="10" s="1"/>
  <c r="C2697" i="10" s="1"/>
  <c r="F2141" i="10"/>
  <c r="E2141" i="10" s="1" a="1"/>
  <c r="E2141" i="10" s="1"/>
  <c r="C2141" i="10" s="1"/>
  <c r="F1214" i="10"/>
  <c r="E1214" i="10" s="1" a="1"/>
  <c r="E1214" i="10" s="1"/>
  <c r="C1214" i="10" s="1"/>
  <c r="F1866" i="10"/>
  <c r="E1866" i="10" s="1" a="1"/>
  <c r="E1866" i="10" s="1"/>
  <c r="C1866" i="10" s="1"/>
  <c r="F3091" i="10"/>
  <c r="E3091" i="10" s="1" a="1"/>
  <c r="E3091" i="10" s="1"/>
  <c r="C3091" i="10" s="1"/>
  <c r="F3018" i="10"/>
  <c r="F2155" i="10"/>
  <c r="E2155" i="10" s="1" a="1"/>
  <c r="E2155" i="10" s="1"/>
  <c r="C2155" i="10" s="1"/>
  <c r="F2886" i="10"/>
  <c r="E2886" i="10" s="1" a="1"/>
  <c r="E2886" i="10" s="1"/>
  <c r="C2886" i="10" s="1"/>
  <c r="Q9" i="9"/>
  <c r="F128" i="10"/>
  <c r="E128" i="10" s="1" a="1"/>
  <c r="E128" i="10" s="1"/>
  <c r="C128" i="10" s="1"/>
  <c r="F2441" i="10"/>
  <c r="E2441" i="10" s="1" a="1"/>
  <c r="E2441" i="10" s="1"/>
  <c r="C2441" i="10" s="1"/>
  <c r="F2632" i="10"/>
  <c r="E2632" i="10" s="1" a="1"/>
  <c r="E2632" i="10" s="1"/>
  <c r="C2632" i="10" s="1"/>
  <c r="F199" i="10"/>
  <c r="E199" i="10" s="1" a="1"/>
  <c r="E199" i="10" s="1"/>
  <c r="C199" i="10" s="1"/>
  <c r="F1430" i="10"/>
  <c r="E1430" i="10" s="1" a="1"/>
  <c r="E1430" i="10" s="1"/>
  <c r="C1430" i="10" s="1"/>
  <c r="F2376" i="10"/>
  <c r="E2376" i="10" s="1" a="1"/>
  <c r="E2376" i="10" s="1"/>
  <c r="C2376" i="10" s="1"/>
  <c r="F221" i="10"/>
  <c r="E221" i="10" s="1" a="1"/>
  <c r="E221" i="10" s="1"/>
  <c r="C221" i="10" s="1"/>
  <c r="F433" i="10"/>
  <c r="E433" i="10" s="1" a="1"/>
  <c r="E433" i="10" s="1"/>
  <c r="C433" i="10" s="1"/>
  <c r="F1603" i="10"/>
  <c r="E1603" i="10" s="1" a="1"/>
  <c r="E1603" i="10" s="1"/>
  <c r="C1603" i="10" s="1"/>
  <c r="F2156" i="10"/>
  <c r="E2156" i="10" s="1" a="1"/>
  <c r="E2156" i="10" s="1"/>
  <c r="C2156" i="10" s="1"/>
  <c r="F3345" i="10"/>
  <c r="E3345" i="10" s="1" a="1"/>
  <c r="E3345" i="10" s="1"/>
  <c r="C3345" i="10" s="1"/>
  <c r="F521" i="10"/>
  <c r="E521" i="10" s="1" a="1"/>
  <c r="E521" i="10" s="1"/>
  <c r="C521" i="10" s="1"/>
  <c r="F2485" i="10"/>
  <c r="E2485" i="10" s="1" a="1"/>
  <c r="E2485" i="10" s="1"/>
  <c r="C2485" i="10" s="1"/>
  <c r="F1705" i="10"/>
  <c r="E1705" i="10" s="1" a="1"/>
  <c r="E1705" i="10" s="1"/>
  <c r="C1705" i="10" s="1"/>
  <c r="F1091" i="10"/>
  <c r="F393" i="10"/>
  <c r="E393" i="10" s="1" a="1"/>
  <c r="E393" i="10" s="1"/>
  <c r="C393" i="10" s="1"/>
  <c r="F3325" i="10"/>
  <c r="E3325" i="10" s="1" a="1"/>
  <c r="E3325" i="10" s="1"/>
  <c r="C3325" i="10" s="1"/>
  <c r="F1202" i="10"/>
  <c r="E1202" i="10" s="1" a="1"/>
  <c r="E1202" i="10" s="1"/>
  <c r="C1202" i="10" s="1"/>
  <c r="F2667" i="10"/>
  <c r="F2747" i="10"/>
  <c r="E2747" i="10" s="1" a="1"/>
  <c r="E2747" i="10" s="1"/>
  <c r="C2747" i="10" s="1"/>
  <c r="F2256" i="10"/>
  <c r="E2256" i="10" s="1" a="1"/>
  <c r="E2256" i="10" s="1"/>
  <c r="C2256" i="10" s="1"/>
  <c r="F2399" i="10"/>
  <c r="F2442" i="10"/>
  <c r="E2442" i="10" s="1" a="1"/>
  <c r="E2442" i="10" s="1"/>
  <c r="C2442" i="10" s="1"/>
  <c r="F1592" i="10"/>
  <c r="F1252" i="10"/>
  <c r="E1252" i="10" s="1" a="1"/>
  <c r="E1252" i="10" s="1"/>
  <c r="C1252" i="10" s="1"/>
  <c r="F459" i="10"/>
  <c r="F2788" i="10"/>
  <c r="E2788" i="10" s="1" a="1"/>
  <c r="E2788" i="10" s="1"/>
  <c r="C2788" i="10" s="1"/>
  <c r="F2835" i="10"/>
  <c r="E2835" i="10" s="1" a="1"/>
  <c r="E2835" i="10" s="1"/>
  <c r="C2835" i="10" s="1"/>
  <c r="F1286" i="10"/>
  <c r="E1286" i="10" s="1" a="1"/>
  <c r="E1286" i="10" s="1"/>
  <c r="C1286" i="10" s="1"/>
  <c r="F1637" i="10"/>
  <c r="E1637" i="10" s="1" a="1"/>
  <c r="E1637" i="10" s="1"/>
  <c r="C1637" i="10" s="1"/>
  <c r="F2562" i="10"/>
  <c r="F39" i="10"/>
  <c r="F3077" i="10"/>
  <c r="E3077" i="10" s="1" a="1"/>
  <c r="E3077" i="10" s="1"/>
  <c r="C3077" i="10" s="1"/>
  <c r="F1247" i="10"/>
  <c r="E1247" i="10" s="1" a="1"/>
  <c r="E1247" i="10" s="1"/>
  <c r="C1247" i="10" s="1"/>
  <c r="F1409" i="10"/>
  <c r="E1409" i="10" s="1" a="1"/>
  <c r="E1409" i="10" s="1"/>
  <c r="C1409" i="10" s="1"/>
  <c r="F1524" i="10"/>
  <c r="E1524" i="10" s="1" a="1"/>
  <c r="E1524" i="10" s="1"/>
  <c r="C1524" i="10" s="1"/>
  <c r="F2224" i="10"/>
  <c r="E2224" i="10" s="1" a="1"/>
  <c r="E2224" i="10" s="1"/>
  <c r="C2224" i="10" s="1"/>
  <c r="F3185" i="10"/>
  <c r="E3185" i="10" s="1" a="1"/>
  <c r="E3185" i="10" s="1"/>
  <c r="C3185" i="10" s="1"/>
  <c r="F1193" i="10"/>
  <c r="E1193" i="10" s="1" a="1"/>
  <c r="E1193" i="10" s="1"/>
  <c r="C1193" i="10" s="1"/>
  <c r="F1729" i="10"/>
  <c r="E1729" i="10" s="1" a="1"/>
  <c r="E1729" i="10" s="1"/>
  <c r="C1729" i="10" s="1"/>
  <c r="F2718" i="10"/>
  <c r="E2718" i="10" s="1" a="1"/>
  <c r="E2718" i="10" s="1"/>
  <c r="C2718" i="10" s="1"/>
  <c r="F2435" i="10"/>
  <c r="E2435" i="10" s="1" a="1"/>
  <c r="E2435" i="10" s="1"/>
  <c r="C2435" i="10" s="1"/>
  <c r="F1672" i="10"/>
  <c r="F1245" i="10"/>
  <c r="E1245" i="10" s="1" a="1"/>
  <c r="E1245" i="10" s="1"/>
  <c r="C1245" i="10" s="1"/>
  <c r="F1723" i="10"/>
  <c r="E1723" i="10" s="1" a="1"/>
  <c r="E1723" i="10" s="1"/>
  <c r="C1723" i="10" s="1"/>
  <c r="F1055" i="10"/>
  <c r="E1055" i="10" s="1" a="1"/>
  <c r="E1055" i="10" s="1"/>
  <c r="C1055" i="10" s="1"/>
  <c r="F3093" i="10"/>
  <c r="E3093" i="10" s="1" a="1"/>
  <c r="E3093" i="10" s="1"/>
  <c r="C3093" i="10" s="1"/>
  <c r="F419" i="10"/>
  <c r="E419" i="10" s="1" a="1"/>
  <c r="E419" i="10" s="1"/>
  <c r="C419" i="10" s="1"/>
  <c r="F2176" i="10"/>
  <c r="E2176" i="10" s="1" a="1"/>
  <c r="E2176" i="10" s="1"/>
  <c r="C2176" i="10" s="1"/>
  <c r="F309" i="10"/>
  <c r="E309" i="10" s="1" a="1"/>
  <c r="E309" i="10" s="1"/>
  <c r="C309" i="10" s="1"/>
  <c r="F2094" i="10"/>
  <c r="E2094" i="10" s="1" a="1"/>
  <c r="E2094" i="10" s="1"/>
  <c r="C2094" i="10" s="1"/>
  <c r="F1046" i="10"/>
  <c r="E1046" i="10" s="1" a="1"/>
  <c r="E1046" i="10" s="1"/>
  <c r="C1046" i="10" s="1"/>
  <c r="F1372" i="10"/>
  <c r="F2325" i="10"/>
  <c r="E2325" i="10" s="1" a="1"/>
  <c r="E2325" i="10" s="1"/>
  <c r="C2325" i="10" s="1"/>
  <c r="F3297" i="10"/>
  <c r="E3297" i="10" s="1" a="1"/>
  <c r="E3297" i="10" s="1"/>
  <c r="C3297" i="10" s="1"/>
  <c r="F2097" i="10"/>
  <c r="E2097" i="10" s="1" a="1"/>
  <c r="E2097" i="10" s="1"/>
  <c r="C2097" i="10" s="1"/>
  <c r="F626" i="10"/>
  <c r="E626" i="10" s="1" a="1"/>
  <c r="E626" i="10" s="1"/>
  <c r="C626" i="10" s="1"/>
  <c r="M11" i="9"/>
  <c r="F2507" i="10"/>
  <c r="E2507" i="10" s="1" a="1"/>
  <c r="E2507" i="10" s="1"/>
  <c r="C2507" i="10" s="1"/>
  <c r="F447" i="10"/>
  <c r="F2725" i="10"/>
  <c r="E2725" i="10" s="1" a="1"/>
  <c r="E2725" i="10" s="1"/>
  <c r="C2725" i="10" s="1"/>
  <c r="F2351" i="10"/>
  <c r="E2351" i="10" s="1" a="1"/>
  <c r="E2351" i="10" s="1"/>
  <c r="C2351" i="10" s="1"/>
  <c r="F367" i="10"/>
  <c r="E367" i="10" s="1" a="1"/>
  <c r="E367" i="10" s="1"/>
  <c r="C367" i="10" s="1"/>
  <c r="F1176" i="10"/>
  <c r="E1176" i="10" s="1" a="1"/>
  <c r="E1176" i="10" s="1"/>
  <c r="C1176" i="10" s="1"/>
  <c r="F31" i="10"/>
  <c r="E31" i="10" s="1" a="1"/>
  <c r="E31" i="10" s="1"/>
  <c r="C31" i="10" s="1"/>
  <c r="F3298" i="10"/>
  <c r="E3298" i="10" s="1" a="1"/>
  <c r="E3298" i="10" s="1"/>
  <c r="C3298" i="10" s="1"/>
  <c r="F2244" i="10"/>
  <c r="E2244" i="10" s="1" a="1"/>
  <c r="E2244" i="10" s="1"/>
  <c r="C2244" i="10" s="1"/>
  <c r="F1008" i="10"/>
  <c r="E1008" i="10" s="1" a="1"/>
  <c r="E1008" i="10" s="1"/>
  <c r="C1008" i="10" s="1"/>
  <c r="F3210" i="10"/>
  <c r="E3210" i="10" s="1" a="1"/>
  <c r="E3210" i="10" s="1"/>
  <c r="C3210" i="10" s="1"/>
  <c r="F1341" i="10"/>
  <c r="E1341" i="10" s="1" a="1"/>
  <c r="E1341" i="10" s="1"/>
  <c r="C1341" i="10" s="1"/>
  <c r="F3014" i="10"/>
  <c r="F2629" i="10"/>
  <c r="E2629" i="10" s="1" a="1"/>
  <c r="E2629" i="10" s="1"/>
  <c r="C2629" i="10" s="1"/>
  <c r="F2426" i="10"/>
  <c r="E2426" i="10" s="1" a="1"/>
  <c r="E2426" i="10" s="1"/>
  <c r="C2426" i="10" s="1"/>
  <c r="F507" i="10"/>
  <c r="E507" i="10" s="1" a="1"/>
  <c r="E507" i="10" s="1"/>
  <c r="C507" i="10" s="1"/>
  <c r="F281" i="10"/>
  <c r="E281" i="10" s="1" a="1"/>
  <c r="E281" i="10" s="1"/>
  <c r="C281" i="10" s="1"/>
  <c r="F2267" i="10"/>
  <c r="E2267" i="10" s="1" a="1"/>
  <c r="E2267" i="10" s="1"/>
  <c r="C2267" i="10" s="1"/>
  <c r="F1770" i="10"/>
  <c r="E1770" i="10" s="1" a="1"/>
  <c r="E1770" i="10" s="1"/>
  <c r="C1770" i="10" s="1"/>
  <c r="F3071" i="10"/>
  <c r="E3071" i="10" s="1" a="1"/>
  <c r="E3071" i="10" s="1"/>
  <c r="C3071" i="10" s="1"/>
  <c r="F3041" i="10"/>
  <c r="E3041" i="10" s="1" a="1"/>
  <c r="E3041" i="10" s="1"/>
  <c r="C3041" i="10" s="1"/>
  <c r="F2057" i="10"/>
  <c r="F3205" i="10"/>
  <c r="E3205" i="10" s="1" a="1"/>
  <c r="E3205" i="10" s="1"/>
  <c r="C3205" i="10" s="1"/>
  <c r="F2036" i="10"/>
  <c r="F2290" i="10"/>
  <c r="E2290" i="10" s="1" a="1"/>
  <c r="E2290" i="10" s="1"/>
  <c r="C2290" i="10" s="1"/>
  <c r="F1532" i="10"/>
  <c r="E1532" i="10" s="1" a="1"/>
  <c r="E1532" i="10" s="1"/>
  <c r="C1532" i="10" s="1"/>
  <c r="F689" i="10"/>
  <c r="E689" i="10" s="1" a="1"/>
  <c r="E689" i="10" s="1"/>
  <c r="C689" i="10" s="1"/>
  <c r="F2805" i="10"/>
  <c r="E2805" i="10" s="1" a="1"/>
  <c r="E2805" i="10" s="1"/>
  <c r="C2805" i="10" s="1"/>
  <c r="F2347" i="10"/>
  <c r="E2347" i="10" s="1" a="1"/>
  <c r="E2347" i="10" s="1"/>
  <c r="C2347" i="10" s="1"/>
  <c r="F916" i="10"/>
  <c r="E916" i="10" s="1" a="1"/>
  <c r="E916" i="10" s="1"/>
  <c r="C916" i="10" s="1"/>
  <c r="Q15" i="9"/>
  <c r="F3075" i="10"/>
  <c r="E3075" i="10" s="1" a="1"/>
  <c r="E3075" i="10" s="1"/>
  <c r="C3075" i="10" s="1"/>
  <c r="F2434" i="10"/>
  <c r="E2434" i="10" s="1" a="1"/>
  <c r="E2434" i="10" s="1"/>
  <c r="C2434" i="10" s="1"/>
  <c r="F2258" i="10"/>
  <c r="E2258" i="10" s="1" a="1"/>
  <c r="E2258" i="10" s="1"/>
  <c r="C2258" i="10" s="1"/>
  <c r="F2488" i="10"/>
  <c r="E2488" i="10" s="1" a="1"/>
  <c r="E2488" i="10" s="1"/>
  <c r="C2488" i="10" s="1"/>
  <c r="F1220" i="10"/>
  <c r="E1220" i="10" s="1" a="1"/>
  <c r="E1220" i="10" s="1"/>
  <c r="C1220" i="10" s="1"/>
  <c r="F3376" i="10"/>
  <c r="F2780" i="10"/>
  <c r="E2780" i="10" s="1" a="1"/>
  <c r="E2780" i="10" s="1"/>
  <c r="C2780" i="10" s="1"/>
  <c r="F2405" i="10"/>
  <c r="E2405" i="10" s="1" a="1"/>
  <c r="E2405" i="10" s="1"/>
  <c r="C2405" i="10" s="1"/>
  <c r="F90" i="10"/>
  <c r="E90" i="10" s="1" a="1"/>
  <c r="E90" i="10" s="1"/>
  <c r="C90" i="10" s="1"/>
  <c r="F2509" i="10"/>
  <c r="E2509" i="10" s="1" a="1"/>
  <c r="E2509" i="10" s="1"/>
  <c r="C2509" i="10" s="1"/>
  <c r="F2821" i="10"/>
  <c r="E2821" i="10" s="1" a="1"/>
  <c r="E2821" i="10" s="1"/>
  <c r="C2821" i="10" s="1"/>
  <c r="F2742" i="10"/>
  <c r="E2742" i="10" s="1" a="1"/>
  <c r="E2742" i="10" s="1"/>
  <c r="C2742" i="10" s="1"/>
  <c r="F2070" i="10"/>
  <c r="E2070" i="10" s="1" a="1"/>
  <c r="E2070" i="10" s="1"/>
  <c r="C2070" i="10" s="1"/>
  <c r="F1936" i="10"/>
  <c r="E1936" i="10" s="1" a="1"/>
  <c r="E1936" i="10" s="1"/>
  <c r="C1936" i="10" s="1"/>
  <c r="F136" i="10"/>
  <c r="F429" i="10"/>
  <c r="E429" i="10" s="1" a="1"/>
  <c r="E429" i="10" s="1"/>
  <c r="C429" i="10" s="1"/>
  <c r="F1967" i="10"/>
  <c r="E1967" i="10" s="1" a="1"/>
  <c r="E1967" i="10" s="1"/>
  <c r="C1967" i="10" s="1"/>
  <c r="F188" i="10"/>
  <c r="E188" i="10" s="1" a="1"/>
  <c r="E188" i="10" s="1"/>
  <c r="C188" i="10" s="1"/>
  <c r="F596" i="10"/>
  <c r="E596" i="10" s="1" a="1"/>
  <c r="E596" i="10" s="1"/>
  <c r="C596" i="10" s="1"/>
  <c r="F1673" i="10"/>
  <c r="E1673" i="10" s="1" a="1"/>
  <c r="E1673" i="10" s="1"/>
  <c r="C1673" i="10" s="1"/>
  <c r="F2214" i="10"/>
  <c r="E2214" i="10" s="1" a="1"/>
  <c r="E2214" i="10" s="1"/>
  <c r="C2214" i="10" s="1"/>
  <c r="F765" i="10"/>
  <c r="E765" i="10" s="1" a="1"/>
  <c r="E765" i="10" s="1"/>
  <c r="C765" i="10" s="1"/>
  <c r="F2275" i="10"/>
  <c r="E2275" i="10" s="1" a="1"/>
  <c r="E2275" i="10" s="1"/>
  <c r="C2275" i="10" s="1"/>
  <c r="F646" i="10"/>
  <c r="E646" i="10" s="1" a="1"/>
  <c r="E646" i="10" s="1"/>
  <c r="C646" i="10" s="1"/>
  <c r="F3243" i="10"/>
  <c r="E3243" i="10" s="1" a="1"/>
  <c r="E3243" i="10" s="1"/>
  <c r="C3243" i="10" s="1"/>
  <c r="F424" i="10"/>
  <c r="E424" i="10" s="1" a="1"/>
  <c r="E424" i="10" s="1"/>
  <c r="C424" i="10" s="1"/>
  <c r="F762" i="10"/>
  <c r="E762" i="10" s="1" a="1"/>
  <c r="E762" i="10" s="1"/>
  <c r="C762" i="10" s="1"/>
  <c r="F2800" i="10"/>
  <c r="E2800" i="10" s="1" a="1"/>
  <c r="E2800" i="10" s="1"/>
  <c r="C2800" i="10" s="1"/>
  <c r="F900" i="10"/>
  <c r="E900" i="10" s="1" a="1"/>
  <c r="E900" i="10" s="1"/>
  <c r="C900" i="10" s="1"/>
  <c r="F716" i="10"/>
  <c r="E716" i="10" s="1" a="1"/>
  <c r="E716" i="10" s="1"/>
  <c r="C716" i="10" s="1"/>
  <c r="F1419" i="10"/>
  <c r="E1419" i="10" s="1" a="1"/>
  <c r="E1419" i="10" s="1"/>
  <c r="C1419" i="10" s="1"/>
  <c r="F1355" i="10"/>
  <c r="E1355" i="10" s="1" a="1"/>
  <c r="E1355" i="10" s="1"/>
  <c r="C1355" i="10" s="1"/>
  <c r="F34" i="10"/>
  <c r="E34" i="10" s="1" a="1"/>
  <c r="E34" i="10" s="1"/>
  <c r="C34" i="10" s="1"/>
  <c r="F2730" i="10"/>
  <c r="F290" i="10"/>
  <c r="E290" i="10" s="1" a="1"/>
  <c r="E290" i="10" s="1"/>
  <c r="C290" i="10" s="1"/>
  <c r="L11" i="9"/>
  <c r="F1508" i="10"/>
  <c r="F157" i="10"/>
  <c r="E157" i="10" s="1" a="1"/>
  <c r="E157" i="10" s="1"/>
  <c r="C157" i="10" s="1"/>
  <c r="F1644" i="10"/>
  <c r="E1644" i="10" s="1" a="1"/>
  <c r="E1644" i="10" s="1"/>
  <c r="C1644" i="10" s="1"/>
  <c r="F3043" i="10"/>
  <c r="E3043" i="10" s="1" a="1"/>
  <c r="E3043" i="10" s="1"/>
  <c r="C3043" i="10" s="1"/>
  <c r="F3305" i="10"/>
  <c r="E3305" i="10" s="1" a="1"/>
  <c r="E3305" i="10" s="1"/>
  <c r="C3305" i="10" s="1"/>
  <c r="F2793" i="10"/>
  <c r="E2793" i="10" s="1" a="1"/>
  <c r="E2793" i="10" s="1"/>
  <c r="C2793" i="10" s="1"/>
  <c r="F3236" i="10"/>
  <c r="E3236" i="10" s="1" a="1"/>
  <c r="E3236" i="10" s="1"/>
  <c r="C3236" i="10" s="1"/>
  <c r="F3241" i="10"/>
  <c r="E3241" i="10" s="1" a="1"/>
  <c r="E3241" i="10" s="1"/>
  <c r="C3241" i="10" s="1"/>
  <c r="F553" i="10"/>
  <c r="E553" i="10" s="1" a="1"/>
  <c r="E553" i="10" s="1"/>
  <c r="C553" i="10" s="1"/>
  <c r="F541" i="10"/>
  <c r="E541" i="10" s="1" a="1"/>
  <c r="E541" i="10" s="1"/>
  <c r="C541" i="10" s="1"/>
  <c r="F3288" i="10"/>
  <c r="S12" i="9"/>
  <c r="F564" i="10"/>
  <c r="E564" i="10" s="1" a="1"/>
  <c r="E564" i="10" s="1"/>
  <c r="C564" i="10" s="1"/>
  <c r="F1757" i="10"/>
  <c r="E1757" i="10" s="1" a="1"/>
  <c r="E1757" i="10" s="1"/>
  <c r="C1757" i="10" s="1"/>
  <c r="F2310" i="10"/>
  <c r="E2310" i="10" s="1" a="1"/>
  <c r="E2310" i="10" s="1"/>
  <c r="C2310" i="10" s="1"/>
  <c r="F1391" i="10"/>
  <c r="E1391" i="10" s="1" a="1"/>
  <c r="E1391" i="10" s="1"/>
  <c r="C1391" i="10" s="1"/>
  <c r="F1478" i="10"/>
  <c r="E1478" i="10" s="1" a="1"/>
  <c r="E1478" i="10" s="1"/>
  <c r="C1478" i="10" s="1"/>
  <c r="F1826" i="10"/>
  <c r="F137" i="10"/>
  <c r="E137" i="10" s="1" a="1"/>
  <c r="E137" i="10" s="1"/>
  <c r="C137" i="10" s="1"/>
  <c r="F3184" i="10"/>
  <c r="E3184" i="10" s="1" a="1"/>
  <c r="E3184" i="10" s="1"/>
  <c r="C3184" i="10" s="1"/>
  <c r="F2455" i="10"/>
  <c r="E2455" i="10" s="1" a="1"/>
  <c r="E2455" i="10" s="1"/>
  <c r="C2455" i="10" s="1"/>
  <c r="F2606" i="10"/>
  <c r="E2606" i="10" s="1" a="1"/>
  <c r="E2606" i="10" s="1"/>
  <c r="C2606" i="10" s="1"/>
  <c r="F318" i="10"/>
  <c r="E318" i="10" s="1" a="1"/>
  <c r="E318" i="10" s="1"/>
  <c r="C318" i="10" s="1"/>
  <c r="F385" i="10"/>
  <c r="E385" i="10" s="1" a="1"/>
  <c r="E385" i="10" s="1"/>
  <c r="C385" i="10" s="1"/>
  <c r="F996" i="10"/>
  <c r="E996" i="10" s="1" a="1"/>
  <c r="E996" i="10" s="1"/>
  <c r="C996" i="10" s="1"/>
  <c r="F3131" i="10"/>
  <c r="F3303" i="10"/>
  <c r="F3202" i="10"/>
  <c r="E3202" i="10" s="1" a="1"/>
  <c r="E3202" i="10" s="1"/>
  <c r="C3202" i="10" s="1"/>
  <c r="F1259" i="10"/>
  <c r="E1259" i="10" s="1" a="1"/>
  <c r="E1259" i="10" s="1"/>
  <c r="C1259" i="10" s="1"/>
  <c r="F2976" i="10"/>
  <c r="E2976" i="10" s="1" a="1"/>
  <c r="E2976" i="10" s="1"/>
  <c r="C2976" i="10" s="1"/>
  <c r="F130" i="10"/>
  <c r="E130" i="10" s="1" a="1"/>
  <c r="E130" i="10" s="1"/>
  <c r="C130" i="10" s="1"/>
  <c r="F1308" i="10"/>
  <c r="E1308" i="10" s="1" a="1"/>
  <c r="E1308" i="10" s="1"/>
  <c r="C1308" i="10" s="1"/>
  <c r="F2042" i="10"/>
  <c r="E2042" i="10" s="1" a="1"/>
  <c r="E2042" i="10" s="1"/>
  <c r="C2042" i="10" s="1"/>
  <c r="F527" i="10"/>
  <c r="E527" i="10" s="1" a="1"/>
  <c r="E527" i="10" s="1"/>
  <c r="C527" i="10" s="1"/>
  <c r="F127" i="10"/>
  <c r="E127" i="10" s="1" a="1"/>
  <c r="E127" i="10" s="1"/>
  <c r="C127" i="10" s="1"/>
  <c r="F1075" i="10"/>
  <c r="E1075" i="10" s="1" a="1"/>
  <c r="E1075" i="10" s="1"/>
  <c r="C1075" i="10" s="1"/>
  <c r="F2133" i="10"/>
  <c r="E2133" i="10" s="1" a="1"/>
  <c r="E2133" i="10" s="1"/>
  <c r="C2133" i="10" s="1"/>
  <c r="F1978" i="10"/>
  <c r="E1978" i="10" s="1" a="1"/>
  <c r="E1978" i="10" s="1"/>
  <c r="C1978" i="10" s="1"/>
  <c r="F656" i="10"/>
  <c r="E656" i="10" s="1" a="1"/>
  <c r="E656" i="10" s="1"/>
  <c r="C656" i="10" s="1"/>
  <c r="F1785" i="10"/>
  <c r="E1785" i="10" s="1" a="1"/>
  <c r="E1785" i="10" s="1"/>
  <c r="C1785" i="10" s="1"/>
  <c r="F2545" i="10"/>
  <c r="E2545" i="10" s="1" a="1"/>
  <c r="E2545" i="10" s="1"/>
  <c r="C2545" i="10" s="1"/>
  <c r="F3331" i="10"/>
  <c r="E3331" i="10" s="1" a="1"/>
  <c r="E3331" i="10" s="1"/>
  <c r="C3331" i="10" s="1"/>
  <c r="F2863" i="10"/>
  <c r="E2863" i="10" s="1" a="1"/>
  <c r="E2863" i="10" s="1"/>
  <c r="C2863" i="10" s="1"/>
  <c r="F238" i="10"/>
  <c r="E238" i="10" s="1" a="1"/>
  <c r="E238" i="10" s="1"/>
  <c r="C238" i="10" s="1"/>
  <c r="F1865" i="10"/>
  <c r="E1865" i="10" s="1" a="1"/>
  <c r="E1865" i="10" s="1"/>
  <c r="C1865" i="10" s="1"/>
  <c r="F1499" i="10"/>
  <c r="E1499" i="10" s="1" a="1"/>
  <c r="E1499" i="10" s="1"/>
  <c r="C1499" i="10" s="1"/>
  <c r="F2940" i="10"/>
  <c r="F2149" i="10"/>
  <c r="F721" i="10"/>
  <c r="E721" i="10" s="1" a="1"/>
  <c r="E721" i="10" s="1"/>
  <c r="C721" i="10" s="1"/>
  <c r="F2970" i="10"/>
  <c r="E2970" i="10" s="1" a="1"/>
  <c r="E2970" i="10" s="1"/>
  <c r="C2970" i="10" s="1"/>
  <c r="F165" i="10"/>
  <c r="E165" i="10" s="1" a="1"/>
  <c r="E165" i="10" s="1"/>
  <c r="C165" i="10" s="1"/>
  <c r="F2596" i="10"/>
  <c r="E2596" i="10" s="1" a="1"/>
  <c r="E2596" i="10" s="1"/>
  <c r="C2596" i="10" s="1"/>
  <c r="F417" i="10"/>
  <c r="E417" i="10" s="1" a="1"/>
  <c r="E417" i="10" s="1"/>
  <c r="C417" i="10" s="1"/>
  <c r="F2152" i="10"/>
  <c r="E2152" i="10" s="1" a="1"/>
  <c r="E2152" i="10" s="1"/>
  <c r="C2152" i="10" s="1"/>
  <c r="F2891" i="10"/>
  <c r="E2891" i="10" s="1" a="1"/>
  <c r="E2891" i="10" s="1"/>
  <c r="C2891" i="10" s="1"/>
  <c r="F329" i="10"/>
  <c r="F1441" i="10"/>
  <c r="E1441" i="10" s="1" a="1"/>
  <c r="E1441" i="10" s="1"/>
  <c r="C1441" i="10" s="1"/>
  <c r="S14" i="9"/>
  <c r="F3162" i="10"/>
  <c r="E3162" i="10" s="1" a="1"/>
  <c r="E3162" i="10" s="1"/>
  <c r="C3162" i="10" s="1"/>
  <c r="F2081" i="10"/>
  <c r="E2081" i="10" s="1" a="1"/>
  <c r="E2081" i="10" s="1"/>
  <c r="C2081" i="10" s="1"/>
  <c r="F469" i="10"/>
  <c r="E469" i="10" s="1" a="1"/>
  <c r="E469" i="10" s="1"/>
  <c r="C469" i="10" s="1"/>
  <c r="F1334" i="10"/>
  <c r="E1334" i="10" s="1" a="1"/>
  <c r="E1334" i="10" s="1"/>
  <c r="C1334" i="10" s="1"/>
  <c r="F1015" i="10"/>
  <c r="E1015" i="10" s="1" a="1"/>
  <c r="E1015" i="10" s="1"/>
  <c r="C1015" i="10" s="1"/>
  <c r="F1970" i="10"/>
  <c r="E1970" i="10" s="1" a="1"/>
  <c r="E1970" i="10" s="1"/>
  <c r="C1970" i="10" s="1"/>
  <c r="F2741" i="10"/>
  <c r="E2741" i="10" s="1" a="1"/>
  <c r="E2741" i="10" s="1"/>
  <c r="C2741" i="10" s="1"/>
  <c r="F812" i="10"/>
  <c r="E812" i="10" s="1" a="1"/>
  <c r="E812" i="10" s="1"/>
  <c r="C812" i="10" s="1"/>
  <c r="R9" i="9"/>
  <c r="F2414" i="10"/>
  <c r="E2414" i="10" s="1" a="1"/>
  <c r="E2414" i="10" s="1"/>
  <c r="C2414" i="10" s="1"/>
  <c r="F1782" i="10"/>
  <c r="E1782" i="10" s="1" a="1"/>
  <c r="E1782" i="10" s="1"/>
  <c r="C1782" i="10" s="1"/>
  <c r="F1022" i="10"/>
  <c r="E1022" i="10" s="1" a="1"/>
  <c r="E1022" i="10" s="1"/>
  <c r="C1022" i="10" s="1"/>
  <c r="F2117" i="10"/>
  <c r="E2117" i="10" s="1" a="1"/>
  <c r="E2117" i="10" s="1"/>
  <c r="C2117" i="10" s="1"/>
  <c r="F68" i="10"/>
  <c r="E68" i="10" s="1" a="1"/>
  <c r="E68" i="10" s="1"/>
  <c r="C68" i="10" s="1"/>
  <c r="K17" i="9"/>
  <c r="F2191" i="10"/>
  <c r="E2191" i="10" s="1" a="1"/>
  <c r="E2191" i="10" s="1"/>
  <c r="C2191" i="10" s="1"/>
  <c r="F3373" i="10"/>
  <c r="E3373" i="10" s="1" a="1"/>
  <c r="E3373" i="10" s="1"/>
  <c r="C3373" i="10" s="1"/>
  <c r="F670" i="10"/>
  <c r="E670" i="10" s="1" a="1"/>
  <c r="E670" i="10" s="1"/>
  <c r="C670" i="10" s="1"/>
  <c r="F2712" i="10"/>
  <c r="E2712" i="10" s="1" a="1"/>
  <c r="E2712" i="10" s="1"/>
  <c r="C2712" i="10" s="1"/>
  <c r="F1363" i="10"/>
  <c r="E1363" i="10" s="1" a="1"/>
  <c r="E1363" i="10" s="1"/>
  <c r="C1363" i="10" s="1"/>
  <c r="F3381" i="10"/>
  <c r="E3381" i="10" s="1" a="1"/>
  <c r="E3381" i="10" s="1"/>
  <c r="C3381" i="10" s="1"/>
  <c r="F1558" i="10"/>
  <c r="E1558" i="10" s="1" a="1"/>
  <c r="E1558" i="10" s="1"/>
  <c r="C1558" i="10" s="1"/>
  <c r="F3195" i="10"/>
  <c r="E3195" i="10" s="1" a="1"/>
  <c r="E3195" i="10" s="1"/>
  <c r="C3195" i="10" s="1"/>
  <c r="F3358" i="10"/>
  <c r="E3358" i="10" s="1" a="1"/>
  <c r="E3358" i="10" s="1"/>
  <c r="C3358" i="10" s="1"/>
  <c r="F1159" i="10"/>
  <c r="E1159" i="10" s="1" a="1"/>
  <c r="E1159" i="10" s="1"/>
  <c r="C1159" i="10" s="1"/>
  <c r="F172" i="10"/>
  <c r="E172" i="10" s="1" a="1"/>
  <c r="E172" i="10" s="1"/>
  <c r="C172" i="10" s="1"/>
  <c r="F864" i="10"/>
  <c r="E864" i="10" s="1" a="1"/>
  <c r="E864" i="10" s="1"/>
  <c r="C864" i="10" s="1"/>
  <c r="F621" i="10"/>
  <c r="E621" i="10" s="1" a="1"/>
  <c r="E621" i="10" s="1"/>
  <c r="C621" i="10" s="1"/>
  <c r="F1570" i="10"/>
  <c r="E1570" i="10" s="1" a="1"/>
  <c r="E1570" i="10" s="1"/>
  <c r="C1570" i="10" s="1"/>
  <c r="F758" i="10"/>
  <c r="E758" i="10" s="1" a="1"/>
  <c r="E758" i="10" s="1"/>
  <c r="C758" i="10" s="1"/>
  <c r="F2743" i="10"/>
  <c r="E2743" i="10" s="1" a="1"/>
  <c r="E2743" i="10" s="1"/>
  <c r="C2743" i="10" s="1"/>
  <c r="F250" i="10"/>
  <c r="E250" i="10" s="1" a="1"/>
  <c r="E250" i="10" s="1"/>
  <c r="C250" i="10" s="1"/>
  <c r="F2014" i="10"/>
  <c r="E2014" i="10" s="1" a="1"/>
  <c r="E2014" i="10" s="1"/>
  <c r="C2014" i="10" s="1"/>
  <c r="F3221" i="10"/>
  <c r="E3221" i="10" s="1" a="1"/>
  <c r="E3221" i="10" s="1"/>
  <c r="C3221" i="10" s="1"/>
  <c r="F1863" i="10"/>
  <c r="E1863" i="10" s="1" a="1"/>
  <c r="E1863" i="10" s="1"/>
  <c r="C1863" i="10" s="1"/>
  <c r="F1814" i="10"/>
  <c r="E1814" i="10" s="1" a="1"/>
  <c r="E1814" i="10" s="1"/>
  <c r="C1814" i="10" s="1"/>
  <c r="F744" i="10"/>
  <c r="E744" i="10" s="1" a="1"/>
  <c r="E744" i="10" s="1"/>
  <c r="C744" i="10" s="1"/>
  <c r="F3235" i="10"/>
  <c r="E3235" i="10" s="1" a="1"/>
  <c r="E3235" i="10" s="1"/>
  <c r="C3235" i="10" s="1"/>
  <c r="F40" i="10"/>
  <c r="E40" i="10" s="1" a="1"/>
  <c r="E40" i="10" s="1"/>
  <c r="C40" i="10" s="1"/>
  <c r="F3031" i="10"/>
  <c r="E3031" i="10" s="1" a="1"/>
  <c r="E3031" i="10" s="1"/>
  <c r="C3031" i="10" s="1"/>
  <c r="F829" i="10"/>
  <c r="E829" i="10" s="1" a="1"/>
  <c r="E829" i="10" s="1"/>
  <c r="C829" i="10" s="1"/>
  <c r="F1762" i="10"/>
  <c r="E1762" i="10" s="1" a="1"/>
  <c r="E1762" i="10" s="1"/>
  <c r="C1762" i="10" s="1"/>
  <c r="F3354" i="10"/>
  <c r="E3354" i="10" s="1" a="1"/>
  <c r="E3354" i="10" s="1"/>
  <c r="C3354" i="10" s="1"/>
  <c r="L14" i="9"/>
  <c r="F1019" i="10"/>
  <c r="E1019" i="10" s="1" a="1"/>
  <c r="E1019" i="10" s="1"/>
  <c r="C1019" i="10" s="1"/>
  <c r="F517" i="10"/>
  <c r="E517" i="10" s="1" a="1"/>
  <c r="E517" i="10" s="1"/>
  <c r="C517" i="10" s="1"/>
  <c r="F2466" i="10"/>
  <c r="E2466" i="10" s="1" a="1"/>
  <c r="E2466" i="10" s="1"/>
  <c r="C2466" i="10" s="1"/>
  <c r="F2385" i="10"/>
  <c r="E2385" i="10" s="1" a="1"/>
  <c r="E2385" i="10" s="1"/>
  <c r="C2385" i="10" s="1"/>
  <c r="F3311" i="10"/>
  <c r="E3311" i="10" s="1" a="1"/>
  <c r="E3311" i="10" s="1"/>
  <c r="C3311" i="10" s="1"/>
  <c r="F611" i="10"/>
  <c r="E611" i="10" s="1" a="1"/>
  <c r="E611" i="10" s="1"/>
  <c r="C611" i="10" s="1"/>
  <c r="F324" i="10"/>
  <c r="E324" i="10" s="1" a="1"/>
  <c r="E324" i="10" s="1"/>
  <c r="C324" i="10" s="1"/>
  <c r="F706" i="10"/>
  <c r="E706" i="10" s="1" a="1"/>
  <c r="E706" i="10" s="1"/>
  <c r="C706" i="10" s="1"/>
  <c r="F3101" i="10"/>
  <c r="E3101" i="10" s="1" a="1"/>
  <c r="E3101" i="10" s="1"/>
  <c r="C3101" i="10" s="1"/>
  <c r="F879" i="10"/>
  <c r="E879" i="10" s="1" a="1"/>
  <c r="E879" i="10" s="1"/>
  <c r="C879" i="10" s="1"/>
  <c r="F1455" i="10"/>
  <c r="E1455" i="10" s="1" a="1"/>
  <c r="E1455" i="10" s="1"/>
  <c r="C1455" i="10" s="1"/>
  <c r="F150" i="10"/>
  <c r="E150" i="10" s="1" a="1"/>
  <c r="E150" i="10" s="1"/>
  <c r="C150" i="10" s="1"/>
  <c r="F3001" i="10"/>
  <c r="E3001" i="10" s="1" a="1"/>
  <c r="E3001" i="10" s="1"/>
  <c r="C3001" i="10" s="1"/>
  <c r="F2623" i="10"/>
  <c r="E2623" i="10" s="1" a="1"/>
  <c r="E2623" i="10" s="1"/>
  <c r="C2623" i="10" s="1"/>
  <c r="F1776" i="10"/>
  <c r="E1776" i="10" s="1" a="1"/>
  <c r="E1776" i="10" s="1"/>
  <c r="C1776" i="10" s="1"/>
  <c r="F1136" i="10"/>
  <c r="E1136" i="10" s="1" a="1"/>
  <c r="E1136" i="10" s="1"/>
  <c r="C1136" i="10" s="1"/>
  <c r="F2543" i="10"/>
  <c r="E2543" i="10" s="1" a="1"/>
  <c r="E2543" i="10" s="1"/>
  <c r="C2543" i="10" s="1"/>
  <c r="F1064" i="10"/>
  <c r="E1064" i="10" s="1" a="1"/>
  <c r="E1064" i="10" s="1"/>
  <c r="C1064" i="10" s="1"/>
  <c r="F2816" i="10"/>
  <c r="E2816" i="10" s="1" a="1"/>
  <c r="E2816" i="10" s="1"/>
  <c r="C2816" i="10" s="1"/>
  <c r="F1564" i="10"/>
  <c r="E1564" i="10" s="1" a="1"/>
  <c r="E1564" i="10" s="1"/>
  <c r="C1564" i="10" s="1"/>
  <c r="F2647" i="10"/>
  <c r="E2647" i="10" s="1" a="1"/>
  <c r="E2647" i="10" s="1"/>
  <c r="C2647" i="10" s="1"/>
  <c r="F2130" i="10"/>
  <c r="E2130" i="10" s="1" a="1"/>
  <c r="E2130" i="10" s="1"/>
  <c r="C2130" i="10" s="1"/>
  <c r="F1686" i="10"/>
  <c r="E1686" i="10" s="1" a="1"/>
  <c r="E1686" i="10" s="1"/>
  <c r="C1686" i="10" s="1"/>
  <c r="F2388" i="10"/>
  <c r="E2388" i="10" s="1" a="1"/>
  <c r="E2388" i="10" s="1"/>
  <c r="C2388" i="10" s="1"/>
  <c r="F2167" i="10"/>
  <c r="E2167" i="10" s="1" a="1"/>
  <c r="E2167" i="10" s="1"/>
  <c r="C2167" i="10" s="1"/>
  <c r="F451" i="10"/>
  <c r="E451" i="10" s="1" a="1"/>
  <c r="E451" i="10" s="1"/>
  <c r="C451" i="10" s="1"/>
  <c r="F733" i="10"/>
  <c r="E733" i="10" s="1" a="1"/>
  <c r="E733" i="10" s="1"/>
  <c r="C733" i="10" s="1"/>
  <c r="F1716" i="10"/>
  <c r="E1716" i="10" s="1" a="1"/>
  <c r="E1716" i="10" s="1"/>
  <c r="C1716" i="10" s="1"/>
  <c r="F2120" i="10"/>
  <c r="E2120" i="10" s="1" a="1"/>
  <c r="E2120" i="10" s="1"/>
  <c r="C2120" i="10" s="1"/>
  <c r="F2906" i="10"/>
  <c r="E2906" i="10" s="1" a="1"/>
  <c r="E2906" i="10" s="1"/>
  <c r="C2906" i="10" s="1"/>
  <c r="F2826" i="10"/>
  <c r="E2826" i="10" s="1" a="1"/>
  <c r="E2826" i="10" s="1"/>
  <c r="C2826" i="10" s="1"/>
  <c r="F2186" i="10"/>
  <c r="E2186" i="10" s="1" a="1"/>
  <c r="E2186" i="10" s="1"/>
  <c r="C2186" i="10" s="1"/>
  <c r="F1297" i="10"/>
  <c r="E1297" i="10" s="1" a="1"/>
  <c r="E1297" i="10" s="1"/>
  <c r="C1297" i="10" s="1"/>
  <c r="F1938" i="10"/>
  <c r="E1938" i="10" s="1" a="1"/>
  <c r="E1938" i="10" s="1"/>
  <c r="C1938" i="10" s="1"/>
  <c r="F2091" i="10"/>
  <c r="E2091" i="10" s="1" a="1"/>
  <c r="E2091" i="10" s="1"/>
  <c r="C2091" i="10" s="1"/>
  <c r="F37" i="10"/>
  <c r="E37" i="10" s="1" a="1"/>
  <c r="E37" i="10" s="1"/>
  <c r="C37" i="10" s="1"/>
  <c r="F500" i="10"/>
  <c r="E500" i="10" s="1" a="1"/>
  <c r="E500" i="10" s="1"/>
  <c r="C500" i="10" s="1"/>
  <c r="F2628" i="10"/>
  <c r="E2628" i="10" s="1" a="1"/>
  <c r="E2628" i="10" s="1"/>
  <c r="C2628" i="10" s="1"/>
  <c r="F1388" i="10"/>
  <c r="E1388" i="10" s="1" a="1"/>
  <c r="E1388" i="10" s="1"/>
  <c r="C1388" i="10" s="1"/>
  <c r="F2955" i="10"/>
  <c r="E2955" i="10" s="1" a="1"/>
  <c r="E2955" i="10" s="1"/>
  <c r="C2955" i="10" s="1"/>
  <c r="F2122" i="10"/>
  <c r="E2122" i="10" s="1" a="1"/>
  <c r="E2122" i="10" s="1"/>
  <c r="C2122" i="10" s="1"/>
  <c r="F59" i="10"/>
  <c r="E59" i="10" s="1" a="1"/>
  <c r="E59" i="10" s="1"/>
  <c r="C59" i="10" s="1"/>
  <c r="F1990" i="10"/>
  <c r="E1990" i="10" s="1" a="1"/>
  <c r="E1990" i="10" s="1"/>
  <c r="C1990" i="10" s="1"/>
  <c r="F1929" i="10"/>
  <c r="E1929" i="10" s="1" a="1"/>
  <c r="E1929" i="10" s="1"/>
  <c r="C1929" i="10" s="1"/>
  <c r="F1939" i="10"/>
  <c r="E1939" i="10" s="1" a="1"/>
  <c r="E1939" i="10" s="1"/>
  <c r="C1939" i="10" s="1"/>
  <c r="F3019" i="10"/>
  <c r="E3019" i="10" s="1" a="1"/>
  <c r="E3019" i="10" s="1"/>
  <c r="C3019" i="10" s="1"/>
  <c r="F499" i="10"/>
  <c r="E499" i="10" s="1" a="1"/>
  <c r="E499" i="10" s="1"/>
  <c r="C499" i="10" s="1"/>
  <c r="F33" i="10"/>
  <c r="E33" i="10" s="1" a="1"/>
  <c r="E33" i="10" s="1"/>
  <c r="C33" i="10" s="1"/>
  <c r="F572" i="10"/>
  <c r="E572" i="10" s="1" a="1"/>
  <c r="E572" i="10" s="1"/>
  <c r="C572" i="10" s="1"/>
  <c r="F602" i="10"/>
  <c r="E602" i="10" s="1" a="1"/>
  <c r="E602" i="10" s="1"/>
  <c r="C602" i="10" s="1"/>
  <c r="F824" i="10"/>
  <c r="E824" i="10" s="1" a="1"/>
  <c r="E824" i="10" s="1"/>
  <c r="C824" i="10" s="1"/>
  <c r="F654" i="10"/>
  <c r="E654" i="10" s="1" a="1"/>
  <c r="E654" i="10" s="1"/>
  <c r="C654" i="10" s="1"/>
  <c r="F421" i="10"/>
  <c r="E421" i="10" s="1" a="1"/>
  <c r="E421" i="10" s="1"/>
  <c r="C421" i="10" s="1"/>
  <c r="F1711" i="10"/>
  <c r="E1711" i="10" s="1" a="1"/>
  <c r="E1711" i="10" s="1"/>
  <c r="C1711" i="10" s="1"/>
  <c r="F3100" i="10"/>
  <c r="E3100" i="10" s="1" a="1"/>
  <c r="E3100" i="10" s="1"/>
  <c r="C3100" i="10" s="1"/>
  <c r="F3149" i="10"/>
  <c r="E3149" i="10" s="1" a="1"/>
  <c r="E3149" i="10" s="1"/>
  <c r="C3149" i="10" s="1"/>
  <c r="F3208" i="10"/>
  <c r="E3208" i="10" s="1" a="1"/>
  <c r="E3208" i="10" s="1"/>
  <c r="C3208" i="10" s="1"/>
  <c r="F72" i="10"/>
  <c r="E72" i="10" s="1" a="1"/>
  <c r="E72" i="10" s="1"/>
  <c r="C72" i="10" s="1"/>
  <c r="F453" i="10"/>
  <c r="E453" i="10" s="1" a="1"/>
  <c r="E453" i="10" s="1"/>
  <c r="C453" i="10" s="1"/>
  <c r="F3125" i="10"/>
  <c r="E3125" i="10" s="1" a="1"/>
  <c r="E3125" i="10" s="1"/>
  <c r="C3125" i="10" s="1"/>
  <c r="F2185" i="10"/>
  <c r="E2185" i="10" s="1" a="1"/>
  <c r="E2185" i="10" s="1"/>
  <c r="C2185" i="10" s="1"/>
  <c r="F2453" i="10"/>
  <c r="E2453" i="10" s="1" a="1"/>
  <c r="E2453" i="10" s="1"/>
  <c r="C2453" i="10" s="1"/>
  <c r="F1868" i="10"/>
  <c r="E1868" i="10" s="1" a="1"/>
  <c r="E1868" i="10" s="1"/>
  <c r="C1868" i="10" s="1"/>
  <c r="F2242" i="10"/>
  <c r="E2242" i="10" s="1" a="1"/>
  <c r="E2242" i="10" s="1"/>
  <c r="C2242" i="10" s="1"/>
  <c r="F1039" i="10"/>
  <c r="E1039" i="10" s="1" a="1"/>
  <c r="E1039" i="10" s="1"/>
  <c r="C1039" i="10" s="1"/>
  <c r="F2884" i="10"/>
  <c r="E2884" i="10" s="1" a="1"/>
  <c r="E2884" i="10" s="1"/>
  <c r="C2884" i="10" s="1"/>
  <c r="F298" i="10"/>
  <c r="E298" i="10" s="1" a="1"/>
  <c r="E298" i="10" s="1"/>
  <c r="C298" i="10" s="1"/>
  <c r="F813" i="10"/>
  <c r="E813" i="10" s="1" a="1"/>
  <c r="E813" i="10" s="1"/>
  <c r="C813" i="10" s="1"/>
  <c r="F1669" i="10"/>
  <c r="E1669" i="10" s="1" a="1"/>
  <c r="E1669" i="10" s="1"/>
  <c r="C1669" i="10" s="1"/>
  <c r="F1418" i="10"/>
  <c r="E1418" i="10" s="1" a="1"/>
  <c r="E1418" i="10" s="1"/>
  <c r="C1418" i="10" s="1"/>
  <c r="F327" i="10"/>
  <c r="E327" i="10" s="1" a="1"/>
  <c r="E327" i="10" s="1"/>
  <c r="C327" i="10" s="1"/>
  <c r="F1732" i="10"/>
  <c r="E1732" i="10" s="1" a="1"/>
  <c r="E1732" i="10" s="1"/>
  <c r="C1732" i="10" s="1"/>
  <c r="F2686" i="10"/>
  <c r="E2686" i="10" s="1" a="1"/>
  <c r="E2686" i="10" s="1"/>
  <c r="C2686" i="10" s="1"/>
  <c r="F1110" i="10"/>
  <c r="E1110" i="10" s="1" a="1"/>
  <c r="E1110" i="10" s="1"/>
  <c r="C1110" i="10" s="1"/>
  <c r="F2251" i="10"/>
  <c r="E2251" i="10" s="1" a="1"/>
  <c r="E2251" i="10" s="1"/>
  <c r="C2251" i="10" s="1"/>
  <c r="F1365" i="10"/>
  <c r="E1365" i="10" s="1" a="1"/>
  <c r="E1365" i="10" s="1"/>
  <c r="C1365" i="10" s="1"/>
  <c r="F358" i="10"/>
  <c r="E358" i="10" s="1" a="1"/>
  <c r="E358" i="10" s="1"/>
  <c r="C358" i="10" s="1"/>
  <c r="F2259" i="10"/>
  <c r="E2259" i="10" s="1" a="1"/>
  <c r="E2259" i="10" s="1"/>
  <c r="C2259" i="10" s="1"/>
  <c r="F1050" i="10"/>
  <c r="E1050" i="10" s="1" a="1"/>
  <c r="E1050" i="10" s="1"/>
  <c r="C1050" i="10" s="1"/>
  <c r="F2794" i="10"/>
  <c r="E2794" i="10" s="1" a="1"/>
  <c r="E2794" i="10" s="1"/>
  <c r="C2794" i="10" s="1"/>
  <c r="F81" i="10"/>
  <c r="E81" i="10" s="1" a="1"/>
  <c r="E81" i="10" s="1"/>
  <c r="C81" i="10" s="1"/>
  <c r="F1976" i="10"/>
  <c r="E1976" i="10" s="1" a="1"/>
  <c r="E1976" i="10" s="1"/>
  <c r="C1976" i="10" s="1"/>
  <c r="F2757" i="10"/>
  <c r="E2757" i="10" s="1" a="1"/>
  <c r="E2757" i="10" s="1"/>
  <c r="C2757" i="10" s="1"/>
  <c r="O14" i="9"/>
  <c r="F1768" i="10"/>
  <c r="E1768" i="10" s="1" a="1"/>
  <c r="E1768" i="10" s="1"/>
  <c r="C1768" i="10" s="1"/>
  <c r="F1340" i="10"/>
  <c r="E1340" i="10" s="1" a="1"/>
  <c r="E1340" i="10" s="1"/>
  <c r="C1340" i="10" s="1"/>
  <c r="F3379" i="10"/>
  <c r="E3379" i="10" s="1" a="1"/>
  <c r="E3379" i="10" s="1"/>
  <c r="C3379" i="10" s="1"/>
  <c r="P11" i="9"/>
  <c r="F989" i="10"/>
  <c r="E989" i="10" s="1" a="1"/>
  <c r="E989" i="10" s="1"/>
  <c r="C989" i="10" s="1"/>
  <c r="F184" i="10"/>
  <c r="E184" i="10" s="1" a="1"/>
  <c r="E184" i="10" s="1"/>
  <c r="C184" i="10" s="1"/>
  <c r="F191" i="10"/>
  <c r="E191" i="10" s="1" a="1"/>
  <c r="E191" i="10" s="1"/>
  <c r="C191" i="10" s="1"/>
  <c r="F789" i="10"/>
  <c r="E789" i="10" s="1" a="1"/>
  <c r="E789" i="10" s="1"/>
  <c r="C789" i="10" s="1"/>
  <c r="F2722" i="10"/>
  <c r="E2722" i="10" s="1" a="1"/>
  <c r="E2722" i="10" s="1"/>
  <c r="C2722" i="10" s="1"/>
  <c r="F343" i="10"/>
  <c r="E343" i="10" s="1" a="1"/>
  <c r="E343" i="10" s="1"/>
  <c r="C343" i="10" s="1"/>
  <c r="F438" i="10"/>
  <c r="E438" i="10" s="1" a="1"/>
  <c r="E438" i="10" s="1"/>
  <c r="C438" i="10" s="1"/>
  <c r="F636" i="10"/>
  <c r="E636" i="10" s="1" a="1"/>
  <c r="E636" i="10" s="1"/>
  <c r="C636" i="10" s="1"/>
  <c r="F2610" i="10"/>
  <c r="E2610" i="10" s="1" a="1"/>
  <c r="E2610" i="10" s="1"/>
  <c r="C2610" i="10" s="1"/>
  <c r="F2523" i="10"/>
  <c r="E2523" i="10" s="1" a="1"/>
  <c r="E2523" i="10" s="1"/>
  <c r="C2523" i="10" s="1"/>
  <c r="F2991" i="10"/>
  <c r="E2991" i="10" s="1" a="1"/>
  <c r="E2991" i="10" s="1"/>
  <c r="C2991" i="10" s="1"/>
  <c r="F1502" i="10"/>
  <c r="E1502" i="10" s="1" a="1"/>
  <c r="E1502" i="10" s="1"/>
  <c r="C1502" i="10" s="1"/>
  <c r="F1352" i="10"/>
  <c r="E1352" i="10" s="1" a="1"/>
  <c r="E1352" i="10" s="1"/>
  <c r="C1352" i="10" s="1"/>
  <c r="F2701" i="10"/>
  <c r="E2701" i="10" s="1" a="1"/>
  <c r="E2701" i="10" s="1"/>
  <c r="C2701" i="10" s="1"/>
  <c r="F528" i="10"/>
  <c r="E528" i="10" s="1" a="1"/>
  <c r="E528" i="10" s="1"/>
  <c r="C528" i="10" s="1"/>
  <c r="F676" i="10"/>
  <c r="E676" i="10" s="1" a="1"/>
  <c r="E676" i="10" s="1"/>
  <c r="C676" i="10" s="1"/>
  <c r="F2450" i="10"/>
  <c r="E2450" i="10" s="1" a="1"/>
  <c r="E2450" i="10" s="1"/>
  <c r="C2450" i="10" s="1"/>
  <c r="F1163" i="10"/>
  <c r="E1163" i="10" s="1" a="1"/>
  <c r="E1163" i="10" s="1"/>
  <c r="C1163" i="10" s="1"/>
  <c r="F1518" i="10"/>
  <c r="E1518" i="10" s="1" a="1"/>
  <c r="E1518" i="10" s="1"/>
  <c r="C1518" i="10" s="1"/>
  <c r="F236" i="10"/>
  <c r="E236" i="10" s="1" a="1"/>
  <c r="E236" i="10" s="1"/>
  <c r="C236" i="10" s="1"/>
  <c r="F2902" i="10"/>
  <c r="E2902" i="10" s="1" a="1"/>
  <c r="E2902" i="10" s="1"/>
  <c r="C2902" i="10" s="1"/>
  <c r="F2746" i="10"/>
  <c r="E2746" i="10" s="1" a="1"/>
  <c r="E2746" i="10" s="1"/>
  <c r="C2746" i="10" s="1"/>
  <c r="F1195" i="10"/>
  <c r="E1195" i="10" s="1" a="1"/>
  <c r="E1195" i="10" s="1"/>
  <c r="C1195" i="10" s="1"/>
  <c r="F388" i="10"/>
  <c r="E388" i="10" s="1" a="1"/>
  <c r="E388" i="10" s="1"/>
  <c r="C388" i="10" s="1"/>
  <c r="F2491" i="10"/>
  <c r="E2491" i="10" s="1" a="1"/>
  <c r="E2491" i="10" s="1"/>
  <c r="C2491" i="10" s="1"/>
  <c r="F2972" i="10"/>
  <c r="E2972" i="10" s="1" a="1"/>
  <c r="E2972" i="10" s="1"/>
  <c r="C2972" i="10" s="1"/>
  <c r="F485" i="10"/>
  <c r="E485" i="10" s="1" a="1"/>
  <c r="E485" i="10" s="1"/>
  <c r="C485" i="10" s="1"/>
  <c r="F1040" i="10"/>
  <c r="E1040" i="10" s="1" a="1"/>
  <c r="E1040" i="10" s="1"/>
  <c r="C1040" i="10" s="1"/>
  <c r="F2180" i="10"/>
  <c r="E2180" i="10" s="1" a="1"/>
  <c r="E2180" i="10" s="1"/>
  <c r="C2180" i="10" s="1"/>
  <c r="F2516" i="10"/>
  <c r="E2516" i="10" s="1" a="1"/>
  <c r="E2516" i="10" s="1"/>
  <c r="C2516" i="10" s="1"/>
  <c r="F2820" i="10"/>
  <c r="E2820" i="10" s="1" a="1"/>
  <c r="E2820" i="10" s="1"/>
  <c r="C2820" i="10" s="1"/>
  <c r="F2817" i="10"/>
  <c r="E2817" i="10" s="1" a="1"/>
  <c r="E2817" i="10" s="1"/>
  <c r="C2817" i="10" s="1"/>
  <c r="F1831" i="10"/>
  <c r="E1831" i="10" s="1" a="1"/>
  <c r="E1831" i="10" s="1"/>
  <c r="C1831" i="10" s="1"/>
  <c r="F170" i="10"/>
  <c r="E170" i="10" s="1" a="1"/>
  <c r="E170" i="10" s="1"/>
  <c r="C170" i="10" s="1"/>
  <c r="F603" i="10"/>
  <c r="E603" i="10" s="1" a="1"/>
  <c r="E603" i="10" s="1"/>
  <c r="C603" i="10" s="1"/>
  <c r="F2759" i="10"/>
  <c r="E2759" i="10" s="1" a="1"/>
  <c r="E2759" i="10" s="1"/>
  <c r="C2759" i="10" s="1"/>
  <c r="F2643" i="10"/>
  <c r="E2643" i="10" s="1" a="1"/>
  <c r="E2643" i="10" s="1"/>
  <c r="C2643" i="10" s="1"/>
  <c r="F671" i="10"/>
  <c r="E671" i="10" s="1" a="1"/>
  <c r="E671" i="10" s="1"/>
  <c r="C671" i="10" s="1"/>
  <c r="F800" i="10"/>
  <c r="E800" i="10" s="1" a="1"/>
  <c r="E800" i="10" s="1"/>
  <c r="C800" i="10" s="1"/>
  <c r="F56" i="10"/>
  <c r="E56" i="10" s="1" a="1"/>
  <c r="E56" i="10" s="1"/>
  <c r="C56" i="10" s="1"/>
  <c r="F3042" i="10"/>
  <c r="E3042" i="10" s="1" a="1"/>
  <c r="E3042" i="10" s="1"/>
  <c r="C3042" i="10" s="1"/>
  <c r="F2749" i="10"/>
  <c r="E2749" i="10" s="1" a="1"/>
  <c r="E2749" i="10" s="1"/>
  <c r="C2749" i="10" s="1"/>
  <c r="F1109" i="10"/>
  <c r="E1109" i="10" s="1" a="1"/>
  <c r="E1109" i="10" s="1"/>
  <c r="C1109" i="10" s="1"/>
  <c r="F2339" i="10"/>
  <c r="E2339" i="10" s="1" a="1"/>
  <c r="E2339" i="10" s="1"/>
  <c r="C2339" i="10" s="1"/>
  <c r="F2776" i="10"/>
  <c r="E2776" i="10" s="1" a="1"/>
  <c r="E2776" i="10" s="1"/>
  <c r="C2776" i="10" s="1"/>
  <c r="F1278" i="10"/>
  <c r="E1278" i="10" s="1" a="1"/>
  <c r="E1278" i="10" s="1"/>
  <c r="C1278" i="10" s="1"/>
  <c r="F369" i="10"/>
  <c r="E369" i="10" s="1" a="1"/>
  <c r="E369" i="10" s="1"/>
  <c r="C369" i="10" s="1"/>
  <c r="F687" i="10"/>
  <c r="E687" i="10" s="1" a="1"/>
  <c r="E687" i="10" s="1"/>
  <c r="C687" i="10" s="1"/>
  <c r="F2261" i="10"/>
  <c r="E2261" i="10" s="1" a="1"/>
  <c r="E2261" i="10" s="1"/>
  <c r="C2261" i="10" s="1"/>
  <c r="F970" i="10"/>
  <c r="E970" i="10" s="1" a="1"/>
  <c r="E970" i="10" s="1"/>
  <c r="C970" i="10" s="1"/>
  <c r="F954" i="10"/>
  <c r="E954" i="10" s="1" a="1"/>
  <c r="E954" i="10" s="1"/>
  <c r="C954" i="10" s="1"/>
  <c r="F2602" i="10"/>
  <c r="E2602" i="10" s="1" a="1"/>
  <c r="E2602" i="10" s="1"/>
  <c r="C2602" i="10" s="1"/>
  <c r="F3329" i="10"/>
  <c r="E3329" i="10" s="1" a="1"/>
  <c r="E3329" i="10" s="1"/>
  <c r="C3329" i="10" s="1"/>
  <c r="F2911" i="10"/>
  <c r="E2911" i="10" s="1" a="1"/>
  <c r="E2911" i="10" s="1"/>
  <c r="C2911" i="10" s="1"/>
  <c r="F1844" i="10"/>
  <c r="E1844" i="10" s="1" a="1"/>
  <c r="E1844" i="10" s="1"/>
  <c r="C1844" i="10" s="1"/>
  <c r="F161" i="10"/>
  <c r="E161" i="10" s="1" a="1"/>
  <c r="E161" i="10" s="1"/>
  <c r="C161" i="10" s="1"/>
  <c r="F873" i="10"/>
  <c r="E873" i="10" s="1" a="1"/>
  <c r="E873" i="10" s="1"/>
  <c r="C873" i="10" s="1"/>
  <c r="F490" i="10"/>
  <c r="E490" i="10" s="1" a="1"/>
  <c r="E490" i="10" s="1"/>
  <c r="C490" i="10" s="1"/>
  <c r="F342" i="10"/>
  <c r="E342" i="10" s="1" a="1"/>
  <c r="E342" i="10" s="1"/>
  <c r="C342" i="10" s="1"/>
  <c r="F1791" i="10"/>
  <c r="E1791" i="10" s="1" a="1"/>
  <c r="E1791" i="10" s="1"/>
  <c r="C1791" i="10" s="1"/>
  <c r="F2348" i="10"/>
  <c r="E2348" i="10" s="1" a="1"/>
  <c r="E2348" i="10" s="1"/>
  <c r="C2348" i="10" s="1"/>
  <c r="F1748" i="10"/>
  <c r="E1748" i="10" s="1" a="1"/>
  <c r="E1748" i="10" s="1"/>
  <c r="C1748" i="10" s="1"/>
  <c r="F2983" i="10"/>
  <c r="E2983" i="10" s="1" a="1"/>
  <c r="E2983" i="10" s="1"/>
  <c r="C2983" i="10" s="1"/>
  <c r="M16" i="9"/>
  <c r="F1124" i="10"/>
  <c r="F3192" i="10"/>
  <c r="E3192" i="10" s="1" a="1"/>
  <c r="E3192" i="10" s="1"/>
  <c r="C3192" i="10" s="1"/>
  <c r="F262" i="10"/>
  <c r="E262" i="10" s="1" a="1"/>
  <c r="E262" i="10" s="1"/>
  <c r="C262" i="10" s="1"/>
  <c r="F635" i="10"/>
  <c r="E635" i="10" s="1" a="1"/>
  <c r="E635" i="10" s="1"/>
  <c r="C635" i="10" s="1"/>
  <c r="F3254" i="10"/>
  <c r="E3254" i="10" s="1" a="1"/>
  <c r="E3254" i="10" s="1"/>
  <c r="C3254" i="10" s="1"/>
  <c r="F1129" i="10"/>
  <c r="E1129" i="10" s="1" a="1"/>
  <c r="E1129" i="10" s="1"/>
  <c r="C1129" i="10" s="1"/>
  <c r="F2157" i="10"/>
  <c r="E2157" i="10" s="1" a="1"/>
  <c r="E2157" i="10" s="1"/>
  <c r="C2157" i="10" s="1"/>
  <c r="F1882" i="10"/>
  <c r="E1882" i="10" s="1" a="1"/>
  <c r="E1882" i="10" s="1"/>
  <c r="C1882" i="10" s="1"/>
  <c r="R13" i="9"/>
  <c r="F795" i="10"/>
  <c r="E795" i="10" s="1" a="1"/>
  <c r="E795" i="10" s="1"/>
  <c r="C795" i="10" s="1"/>
  <c r="F2257" i="10"/>
  <c r="E2257" i="10" s="1" a="1"/>
  <c r="E2257" i="10" s="1"/>
  <c r="C2257" i="10" s="1"/>
  <c r="F366" i="10"/>
  <c r="E366" i="10" s="1" a="1"/>
  <c r="E366" i="10" s="1"/>
  <c r="C366" i="10" s="1"/>
  <c r="F2558" i="10"/>
  <c r="E2558" i="10" s="1" a="1"/>
  <c r="E2558" i="10" s="1"/>
  <c r="C2558" i="10" s="1"/>
  <c r="F1895" i="10"/>
  <c r="E1895" i="10" s="1" a="1"/>
  <c r="E1895" i="10" s="1"/>
  <c r="C1895" i="10" s="1"/>
  <c r="F457" i="10"/>
  <c r="E457" i="10" s="1" a="1"/>
  <c r="E457" i="10" s="1"/>
  <c r="C457" i="10" s="1"/>
  <c r="F1386" i="10"/>
  <c r="E1386" i="10" s="1" a="1"/>
  <c r="E1386" i="10" s="1"/>
  <c r="C1386" i="10" s="1"/>
  <c r="F852" i="10"/>
  <c r="E852" i="10" s="1" a="1"/>
  <c r="E852" i="10" s="1"/>
  <c r="C852" i="10" s="1"/>
  <c r="F3150" i="10"/>
  <c r="E3150" i="10" s="1" a="1"/>
  <c r="E3150" i="10" s="1"/>
  <c r="C3150" i="10" s="1"/>
  <c r="F2823" i="10"/>
  <c r="E2823" i="10" s="1" a="1"/>
  <c r="E2823" i="10" s="1"/>
  <c r="C2823" i="10" s="1"/>
  <c r="F229" i="10"/>
  <c r="E229" i="10" s="1" a="1"/>
  <c r="E229" i="10" s="1"/>
  <c r="C229" i="10" s="1"/>
  <c r="F2957" i="10"/>
  <c r="E2957" i="10" s="1" a="1"/>
  <c r="E2957" i="10" s="1"/>
  <c r="C2957" i="10" s="1"/>
  <c r="F2465" i="10"/>
  <c r="E2465" i="10" s="1" a="1"/>
  <c r="E2465" i="10" s="1"/>
  <c r="C2465" i="10" s="1"/>
  <c r="F1676" i="10"/>
  <c r="E1676" i="10" s="1" a="1"/>
  <c r="E1676" i="10" s="1"/>
  <c r="C1676" i="10" s="1"/>
  <c r="F1448" i="10"/>
  <c r="E1448" i="10" s="1" a="1"/>
  <c r="E1448" i="10" s="1"/>
  <c r="C1448" i="10" s="1"/>
  <c r="F1311" i="10"/>
  <c r="E1311" i="10" s="1" a="1"/>
  <c r="E1311" i="10" s="1"/>
  <c r="C1311" i="10" s="1"/>
  <c r="F793" i="10"/>
  <c r="E793" i="10" s="1" a="1"/>
  <c r="E793" i="10" s="1"/>
  <c r="C793" i="10" s="1"/>
  <c r="F1932" i="10"/>
  <c r="E1932" i="10" s="1" a="1"/>
  <c r="E1932" i="10" s="1"/>
  <c r="C1932" i="10" s="1"/>
  <c r="F3224" i="10"/>
  <c r="E3224" i="10" s="1" a="1"/>
  <c r="E3224" i="10" s="1"/>
  <c r="C3224" i="10" s="1"/>
  <c r="F494" i="10"/>
  <c r="E494" i="10" s="1" a="1"/>
  <c r="E494" i="10" s="1"/>
  <c r="C494" i="10" s="1"/>
  <c r="F218" i="10"/>
  <c r="E218" i="10" s="1" a="1"/>
  <c r="E218" i="10" s="1"/>
  <c r="C218" i="10" s="1"/>
  <c r="F1979" i="10"/>
  <c r="E1979" i="10" s="1" a="1"/>
  <c r="E1979" i="10" s="1"/>
  <c r="C1979" i="10" s="1"/>
  <c r="P16" i="9"/>
  <c r="F2584" i="10"/>
  <c r="E2584" i="10" s="1" a="1"/>
  <c r="E2584" i="10" s="1"/>
  <c r="C2584" i="10" s="1"/>
  <c r="F51" i="10"/>
  <c r="E51" i="10" s="1" a="1"/>
  <c r="E51" i="10" s="1"/>
  <c r="C51" i="10" s="1"/>
  <c r="F3006" i="10"/>
  <c r="E3006" i="10" s="1" a="1"/>
  <c r="E3006" i="10" s="1"/>
  <c r="C3006" i="10" s="1"/>
  <c r="F918" i="10"/>
  <c r="E918" i="10" s="1" a="1"/>
  <c r="E918" i="10" s="1"/>
  <c r="C918" i="10" s="1"/>
  <c r="F129" i="10"/>
  <c r="E129" i="10" s="1" a="1"/>
  <c r="E129" i="10" s="1"/>
  <c r="C129" i="10" s="1"/>
  <c r="F1052" i="10"/>
  <c r="E1052" i="10" s="1" a="1"/>
  <c r="E1052" i="10" s="1"/>
  <c r="C1052" i="10" s="1"/>
  <c r="F53" i="10"/>
  <c r="E53" i="10" s="1" a="1"/>
  <c r="E53" i="10" s="1"/>
  <c r="C53" i="10" s="1"/>
  <c r="F986" i="10"/>
  <c r="E986" i="10" s="1" a="1"/>
  <c r="E986" i="10" s="1"/>
  <c r="C986" i="10" s="1"/>
  <c r="F769" i="10"/>
  <c r="E769" i="10" s="1" a="1"/>
  <c r="E769" i="10" s="1"/>
  <c r="C769" i="10" s="1"/>
  <c r="F1264" i="10"/>
  <c r="E1264" i="10" s="1" a="1"/>
  <c r="E1264" i="10" s="1"/>
  <c r="C1264" i="10" s="1"/>
  <c r="F1617" i="10"/>
  <c r="E1617" i="10" s="1" a="1"/>
  <c r="E1617" i="10" s="1"/>
  <c r="C1617" i="10" s="1"/>
  <c r="F959" i="10"/>
  <c r="E959" i="10" s="1" a="1"/>
  <c r="E959" i="10" s="1"/>
  <c r="C959" i="10" s="1"/>
  <c r="F2123" i="10"/>
  <c r="E2123" i="10" s="1" a="1"/>
  <c r="E2123" i="10" s="1"/>
  <c r="C2123" i="10" s="1"/>
  <c r="F2986" i="10"/>
  <c r="E2986" i="10" s="1" a="1"/>
  <c r="E2986" i="10" s="1"/>
  <c r="C2986" i="10" s="1"/>
  <c r="F1975" i="10"/>
  <c r="E1975" i="10" s="1" a="1"/>
  <c r="E1975" i="10" s="1"/>
  <c r="C1975" i="10" s="1"/>
  <c r="F1146" i="10"/>
  <c r="E1146" i="10" s="1" a="1"/>
  <c r="E1146" i="10" s="1"/>
  <c r="C1146" i="10" s="1"/>
  <c r="F2432" i="10"/>
  <c r="E2432" i="10" s="1" a="1"/>
  <c r="E2432" i="10" s="1"/>
  <c r="C2432" i="10" s="1"/>
  <c r="F1943" i="10"/>
  <c r="E1943" i="10" s="1" a="1"/>
  <c r="E1943" i="10" s="1"/>
  <c r="C1943" i="10" s="1"/>
  <c r="F2798" i="10"/>
  <c r="E2798" i="10" s="1" a="1"/>
  <c r="E2798" i="10" s="1"/>
  <c r="C2798" i="10" s="1"/>
  <c r="F1065" i="10"/>
  <c r="E1065" i="10" s="1" a="1"/>
  <c r="E1065" i="10" s="1"/>
  <c r="C1065" i="10" s="1"/>
  <c r="F1007" i="10"/>
  <c r="E1007" i="10" s="1" a="1"/>
  <c r="E1007" i="10" s="1"/>
  <c r="C1007" i="10" s="1"/>
  <c r="F1960" i="10"/>
  <c r="E1960" i="10" s="1" a="1"/>
  <c r="E1960" i="10" s="1"/>
  <c r="C1960" i="10" s="1"/>
  <c r="F3378" i="10"/>
  <c r="E3378" i="10" s="1" a="1"/>
  <c r="E3378" i="10" s="1"/>
  <c r="C3378" i="10" s="1"/>
  <c r="F1756" i="10"/>
  <c r="E1756" i="10" s="1" a="1"/>
  <c r="E1756" i="10" s="1"/>
  <c r="C1756" i="10" s="1"/>
  <c r="F3016" i="10"/>
  <c r="E3016" i="10" s="1" a="1"/>
  <c r="E3016" i="10" s="1"/>
  <c r="C3016" i="10" s="1"/>
  <c r="F1699" i="10"/>
  <c r="E1699" i="10" s="1" a="1"/>
  <c r="E1699" i="10" s="1"/>
  <c r="C1699" i="10" s="1"/>
  <c r="F247" i="10"/>
  <c r="E247" i="10" s="1" a="1"/>
  <c r="E247" i="10" s="1"/>
  <c r="C247" i="10" s="1"/>
  <c r="F1353" i="10"/>
  <c r="E1353" i="10" s="1" a="1"/>
  <c r="E1353" i="10" s="1"/>
  <c r="C1353" i="10" s="1"/>
  <c r="F947" i="10"/>
  <c r="E947" i="10" s="1" a="1"/>
  <c r="E947" i="10" s="1"/>
  <c r="C947" i="10" s="1"/>
  <c r="F97" i="10"/>
  <c r="E97" i="10" s="1" a="1"/>
  <c r="E97" i="10" s="1"/>
  <c r="C97" i="10" s="1"/>
  <c r="F2274" i="10"/>
  <c r="E2274" i="10" s="1" a="1"/>
  <c r="E2274" i="10" s="1"/>
  <c r="C2274" i="10" s="1"/>
  <c r="F1847" i="10"/>
  <c r="E1847" i="10" s="1" a="1"/>
  <c r="E1847" i="10" s="1"/>
  <c r="C1847" i="10" s="1"/>
  <c r="F1534" i="10"/>
  <c r="E1534" i="10" s="1" a="1"/>
  <c r="E1534" i="10" s="1"/>
  <c r="C1534" i="10" s="1"/>
  <c r="F956" i="10"/>
  <c r="E956" i="10" s="1" a="1"/>
  <c r="E956" i="10" s="1"/>
  <c r="C956" i="10" s="1"/>
  <c r="F2061" i="10"/>
  <c r="E2061" i="10" s="1" a="1"/>
  <c r="E2061" i="10" s="1"/>
  <c r="C2061" i="10" s="1"/>
  <c r="R11" i="9"/>
  <c r="F1160" i="10"/>
  <c r="E1160" i="10" s="1" a="1"/>
  <c r="E1160" i="10" s="1"/>
  <c r="C1160" i="10" s="1"/>
  <c r="F2054" i="10"/>
  <c r="E2054" i="10" s="1" a="1"/>
  <c r="E2054" i="10" s="1"/>
  <c r="C2054" i="10" s="1"/>
  <c r="F2956" i="10"/>
  <c r="E2956" i="10" s="1" a="1"/>
  <c r="E2956" i="10" s="1"/>
  <c r="C2956" i="10" s="1"/>
  <c r="F2068" i="10"/>
  <c r="E2068" i="10" s="1" a="1"/>
  <c r="E2068" i="10" s="1"/>
  <c r="C2068" i="10" s="1"/>
  <c r="F2140" i="10"/>
  <c r="E2140" i="10" s="1" a="1"/>
  <c r="E2140" i="10" s="1"/>
  <c r="C2140" i="10" s="1"/>
  <c r="F1820" i="10"/>
  <c r="E1820" i="10" s="1" a="1"/>
  <c r="E1820" i="10" s="1"/>
  <c r="C1820" i="10" s="1"/>
  <c r="F3268" i="10"/>
  <c r="E3268" i="10" s="1" a="1"/>
  <c r="E3268" i="10" s="1"/>
  <c r="C3268" i="10" s="1"/>
  <c r="F1808" i="10"/>
  <c r="E1808" i="10" s="1" a="1"/>
  <c r="E1808" i="10" s="1"/>
  <c r="C1808" i="10" s="1"/>
  <c r="F1477" i="10"/>
  <c r="E1477" i="10" s="1" a="1"/>
  <c r="E1477" i="10" s="1"/>
  <c r="C1477" i="10" s="1"/>
  <c r="F909" i="10"/>
  <c r="E909" i="10" s="1" a="1"/>
  <c r="E909" i="10" s="1"/>
  <c r="C909" i="10" s="1"/>
  <c r="F1556" i="10"/>
  <c r="E1556" i="10" s="1" a="1"/>
  <c r="E1556" i="10" s="1"/>
  <c r="C1556" i="10" s="1"/>
  <c r="F2897" i="10"/>
  <c r="E2897" i="10" s="1" a="1"/>
  <c r="E2897" i="10" s="1"/>
  <c r="C2897" i="10" s="1"/>
  <c r="F1867" i="10"/>
  <c r="E1867" i="10" s="1" a="1"/>
  <c r="E1867" i="10" s="1"/>
  <c r="C1867" i="10" s="1"/>
  <c r="F177" i="10"/>
  <c r="E177" i="10" s="1" a="1"/>
  <c r="E177" i="10" s="1"/>
  <c r="C177" i="10" s="1"/>
  <c r="F2577" i="10"/>
  <c r="F511" i="10"/>
  <c r="E511" i="10" s="1" a="1"/>
  <c r="E511" i="10" s="1"/>
  <c r="C511" i="10" s="1"/>
  <c r="F2755" i="10"/>
  <c r="E2755" i="10" s="1" a="1"/>
  <c r="E2755" i="10" s="1"/>
  <c r="C2755" i="10" s="1"/>
  <c r="F2904" i="10"/>
  <c r="E2904" i="10" s="1" a="1"/>
  <c r="E2904" i="10" s="1"/>
  <c r="C2904" i="10" s="1"/>
  <c r="F2237" i="10"/>
  <c r="E2237" i="10" s="1" a="1"/>
  <c r="E2237" i="10" s="1"/>
  <c r="C2237" i="10" s="1"/>
  <c r="F2382" i="10"/>
  <c r="E2382" i="10" s="1" a="1"/>
  <c r="E2382" i="10" s="1"/>
  <c r="C2382" i="10" s="1"/>
  <c r="F58" i="10"/>
  <c r="E58" i="10" s="1" a="1"/>
  <c r="E58" i="10" s="1"/>
  <c r="C58" i="10" s="1"/>
  <c r="F3295" i="10"/>
  <c r="E3295" i="10" s="1" a="1"/>
  <c r="E3295" i="10" s="1"/>
  <c r="C3295" i="10" s="1"/>
  <c r="F3055" i="10"/>
  <c r="E3055" i="10" s="1" a="1"/>
  <c r="E3055" i="10" s="1"/>
  <c r="C3055" i="10" s="1"/>
  <c r="F1917" i="10"/>
  <c r="E1917" i="10" s="1" a="1"/>
  <c r="E1917" i="10" s="1"/>
  <c r="C1917" i="10" s="1"/>
  <c r="F2072" i="10"/>
  <c r="F2316" i="10"/>
  <c r="E2316" i="10" s="1" a="1"/>
  <c r="E2316" i="10" s="1"/>
  <c r="C2316" i="10" s="1"/>
  <c r="F1047" i="10"/>
  <c r="E1047" i="10" s="1" a="1"/>
  <c r="E1047" i="10" s="1"/>
  <c r="C1047" i="10" s="1"/>
  <c r="F703" i="10"/>
  <c r="E703" i="10" s="1" a="1"/>
  <c r="E703" i="10" s="1"/>
  <c r="C703" i="10" s="1"/>
  <c r="F1270" i="10"/>
  <c r="E1270" i="10" s="1" a="1"/>
  <c r="E1270" i="10" s="1"/>
  <c r="C1270" i="10" s="1"/>
  <c r="F371" i="10"/>
  <c r="E371" i="10" s="1" a="1"/>
  <c r="E371" i="10" s="1"/>
  <c r="C371" i="10" s="1"/>
  <c r="F710" i="10"/>
  <c r="E710" i="10" s="1" a="1"/>
  <c r="E710" i="10" s="1"/>
  <c r="C710" i="10" s="1"/>
  <c r="F3140" i="10"/>
  <c r="E3140" i="10" s="1" a="1"/>
  <c r="E3140" i="10" s="1"/>
  <c r="C3140" i="10" s="1"/>
  <c r="F3105" i="10"/>
  <c r="E3105" i="10" s="1" a="1"/>
  <c r="E3105" i="10" s="1"/>
  <c r="C3105" i="10" s="1"/>
  <c r="F3119" i="10"/>
  <c r="E3119" i="10" s="1" a="1"/>
  <c r="E3119" i="10" s="1"/>
  <c r="C3119" i="10" s="1"/>
  <c r="F683" i="10"/>
  <c r="F237" i="10"/>
  <c r="E237" i="10" s="1" a="1"/>
  <c r="E237" i="10" s="1"/>
  <c r="C237" i="10" s="1"/>
  <c r="F3156" i="10"/>
  <c r="E3156" i="10" s="1" a="1"/>
  <c r="E3156" i="10" s="1"/>
  <c r="C3156" i="10" s="1"/>
  <c r="F1830" i="10"/>
  <c r="E1830" i="10" s="1" a="1"/>
  <c r="E1830" i="10" s="1"/>
  <c r="C1830" i="10" s="1"/>
  <c r="F3367" i="10"/>
  <c r="E3367" i="10" s="1" a="1"/>
  <c r="E3367" i="10" s="1"/>
  <c r="C3367" i="10" s="1"/>
  <c r="F2250" i="10"/>
  <c r="F3036" i="10"/>
  <c r="E3036" i="10" s="1" a="1"/>
  <c r="E3036" i="10" s="1"/>
  <c r="C3036" i="10" s="1"/>
  <c r="F2828" i="10"/>
  <c r="E2828" i="10" s="1" a="1"/>
  <c r="E2828" i="10" s="1"/>
  <c r="C2828" i="10" s="1"/>
  <c r="F3106" i="10"/>
  <c r="F1016" i="10"/>
  <c r="E1016" i="10" s="1" a="1"/>
  <c r="E1016" i="10" s="1"/>
  <c r="C1016" i="10" s="1"/>
  <c r="F341" i="10"/>
  <c r="F2220" i="10"/>
  <c r="E2220" i="10" s="1" a="1"/>
  <c r="E2220" i="10" s="1"/>
  <c r="C2220" i="10" s="1"/>
  <c r="F1394" i="10"/>
  <c r="E1394" i="10" s="1" a="1"/>
  <c r="E1394" i="10" s="1"/>
  <c r="C1394" i="10" s="1"/>
  <c r="F2966" i="10"/>
  <c r="E2966" i="10" s="1" a="1"/>
  <c r="E2966" i="10" s="1"/>
  <c r="C2966" i="10" s="1"/>
  <c r="F1698" i="10"/>
  <c r="E1698" i="10" s="1" a="1"/>
  <c r="E1698" i="10" s="1"/>
  <c r="C1698" i="10" s="1"/>
  <c r="F2918" i="10"/>
  <c r="E2918" i="10" s="1" a="1"/>
  <c r="E2918" i="10" s="1"/>
  <c r="C2918" i="10" s="1"/>
  <c r="F492" i="10"/>
  <c r="E492" i="10" s="1" a="1"/>
  <c r="E492" i="10" s="1"/>
  <c r="C492" i="10" s="1"/>
  <c r="F1422" i="10"/>
  <c r="E1422" i="10" s="1" a="1"/>
  <c r="E1422" i="10" s="1"/>
  <c r="C1422" i="10" s="1"/>
  <c r="F1425" i="10"/>
  <c r="E1425" i="10" s="1" a="1"/>
  <c r="E1425" i="10" s="1"/>
  <c r="C1425" i="10" s="1"/>
  <c r="F2183" i="10"/>
  <c r="E2183" i="10" s="1" a="1"/>
  <c r="E2183" i="10" s="1"/>
  <c r="C2183" i="10" s="1"/>
  <c r="F2825" i="10"/>
  <c r="E2825" i="10" s="1" a="1"/>
  <c r="E2825" i="10" s="1"/>
  <c r="C2825" i="10" s="1"/>
  <c r="F2704" i="10"/>
  <c r="E2704" i="10" s="1" a="1"/>
  <c r="E2704" i="10" s="1"/>
  <c r="C2704" i="10" s="1"/>
  <c r="F415" i="10"/>
  <c r="E415" i="10" s="1" a="1"/>
  <c r="E415" i="10" s="1"/>
  <c r="C415" i="10" s="1"/>
  <c r="F285" i="10"/>
  <c r="E285" i="10" s="1" a="1"/>
  <c r="E285" i="10" s="1"/>
  <c r="C285" i="10" s="1"/>
  <c r="N17" i="9"/>
  <c r="F169" i="10"/>
  <c r="E169" i="10" s="1" a="1"/>
  <c r="E169" i="10" s="1"/>
  <c r="C169" i="10" s="1"/>
  <c r="F2482" i="10"/>
  <c r="E2482" i="10" s="1" a="1"/>
  <c r="E2482" i="10" s="1"/>
  <c r="C2482" i="10" s="1"/>
  <c r="F3050" i="10"/>
  <c r="E3050" i="10" s="1" a="1"/>
  <c r="E3050" i="10" s="1"/>
  <c r="C3050" i="10" s="1"/>
  <c r="F857" i="10"/>
  <c r="E857" i="10" s="1" a="1"/>
  <c r="E857" i="10" s="1"/>
  <c r="C857" i="10" s="1"/>
  <c r="F110" i="10"/>
  <c r="E110" i="10" s="1" a="1"/>
  <c r="E110" i="10" s="1"/>
  <c r="C110" i="10" s="1"/>
  <c r="F2621" i="10"/>
  <c r="E2621" i="10" s="1" a="1"/>
  <c r="E2621" i="10" s="1"/>
  <c r="C2621" i="10" s="1"/>
  <c r="F1571" i="10"/>
  <c r="E1571" i="10" s="1" a="1"/>
  <c r="E1571" i="10" s="1"/>
  <c r="C1571" i="10" s="1"/>
  <c r="F2282" i="10"/>
  <c r="F1127" i="10"/>
  <c r="E1127" i="10" s="1" a="1"/>
  <c r="E1127" i="10" s="1"/>
  <c r="C1127" i="10" s="1"/>
  <c r="F2218" i="10"/>
  <c r="E2218" i="10" s="1" a="1"/>
  <c r="E2218" i="10" s="1"/>
  <c r="C2218" i="10" s="1"/>
  <c r="F1306" i="10"/>
  <c r="E1306" i="10" s="1" a="1"/>
  <c r="E1306" i="10" s="1"/>
  <c r="C1306" i="10" s="1"/>
  <c r="F1628" i="10"/>
  <c r="F1316" i="10"/>
  <c r="E1316" i="10" s="1" a="1"/>
  <c r="E1316" i="10" s="1"/>
  <c r="C1316" i="10" s="1"/>
  <c r="F1328" i="10"/>
  <c r="E1328" i="10" s="1" a="1"/>
  <c r="E1328" i="10" s="1"/>
  <c r="C1328" i="10" s="1"/>
  <c r="F2047" i="10"/>
  <c r="E2047" i="10" s="1" a="1"/>
  <c r="E2047" i="10" s="1"/>
  <c r="C2047" i="10" s="1"/>
  <c r="F2847" i="10"/>
  <c r="E2847" i="10" s="1" a="1"/>
  <c r="E2847" i="10" s="1"/>
  <c r="C2847" i="10" s="1"/>
  <c r="F1180" i="10"/>
  <c r="E1180" i="10" s="1" a="1"/>
  <c r="E1180" i="10" s="1"/>
  <c r="C1180" i="10" s="1"/>
  <c r="F1204" i="10"/>
  <c r="E1204" i="10" s="1" a="1"/>
  <c r="E1204" i="10" s="1"/>
  <c r="C1204" i="10" s="1"/>
  <c r="F2343" i="10"/>
  <c r="F481" i="10"/>
  <c r="E481" i="10" s="1" a="1"/>
  <c r="E481" i="10" s="1"/>
  <c r="C481" i="10" s="1"/>
  <c r="F2568" i="10"/>
  <c r="E2568" i="10" s="1" a="1"/>
  <c r="E2568" i="10" s="1"/>
  <c r="C2568" i="10" s="1"/>
  <c r="F2397" i="10"/>
  <c r="E2397" i="10" s="1" a="1"/>
  <c r="E2397" i="10" s="1"/>
  <c r="C2397" i="10" s="1"/>
  <c r="F3137" i="10"/>
  <c r="E3137" i="10" s="1" a="1"/>
  <c r="E3137" i="10" s="1"/>
  <c r="C3137" i="10" s="1"/>
  <c r="F2227" i="10"/>
  <c r="E2227" i="10" s="1" a="1"/>
  <c r="E2227" i="10" s="1"/>
  <c r="C2227" i="10" s="1"/>
  <c r="F294" i="10"/>
  <c r="E294" i="10" s="1" a="1"/>
  <c r="E294" i="10" s="1"/>
  <c r="C294" i="10" s="1"/>
  <c r="F163" i="10"/>
  <c r="E163" i="10" s="1" a="1"/>
  <c r="E163" i="10" s="1"/>
  <c r="C163" i="10" s="1"/>
  <c r="F2469" i="10"/>
  <c r="E2469" i="10" s="1" a="1"/>
  <c r="E2469" i="10" s="1"/>
  <c r="C2469" i="10" s="1"/>
  <c r="F1671" i="10"/>
  <c r="E1671" i="10" s="1" a="1"/>
  <c r="E1671" i="10" s="1"/>
  <c r="C1671" i="10" s="1"/>
  <c r="F2172" i="10"/>
  <c r="F1257" i="10"/>
  <c r="E1257" i="10" s="1" a="1"/>
  <c r="E1257" i="10" s="1"/>
  <c r="C1257" i="10" s="1"/>
  <c r="F1255" i="10"/>
  <c r="E1255" i="10" s="1" a="1"/>
  <c r="E1255" i="10" s="1"/>
  <c r="C1255" i="10" s="1"/>
  <c r="F2674" i="10"/>
  <c r="E2674" i="10" s="1" a="1"/>
  <c r="E2674" i="10" s="1"/>
  <c r="C2674" i="10" s="1"/>
  <c r="F696" i="10"/>
  <c r="E696" i="10" s="1" a="1"/>
  <c r="E696" i="10" s="1"/>
  <c r="C696" i="10" s="1"/>
  <c r="F2640" i="10"/>
  <c r="E2640" i="10" s="1" a="1"/>
  <c r="E2640" i="10" s="1"/>
  <c r="C2640" i="10" s="1"/>
  <c r="F1331" i="10"/>
  <c r="E1331" i="10" s="1" a="1"/>
  <c r="E1331" i="10" s="1"/>
  <c r="C1331" i="10" s="1"/>
  <c r="F1511" i="10"/>
  <c r="E1511" i="10" s="1" a="1"/>
  <c r="E1511" i="10" s="1"/>
  <c r="C1511" i="10" s="1"/>
  <c r="F1802" i="10"/>
  <c r="E1802" i="10" s="1" a="1"/>
  <c r="E1802" i="10" s="1"/>
  <c r="C1802" i="10" s="1"/>
  <c r="F1958" i="10"/>
  <c r="E1958" i="10" s="1" a="1"/>
  <c r="E1958" i="10" s="1"/>
  <c r="C1958" i="10" s="1"/>
  <c r="F1250" i="10"/>
  <c r="E1250" i="10" s="1" a="1"/>
  <c r="E1250" i="10" s="1"/>
  <c r="C1250" i="10" s="1"/>
  <c r="F501" i="10"/>
  <c r="E501" i="10" s="1" a="1"/>
  <c r="E501" i="10" s="1"/>
  <c r="C501" i="10" s="1"/>
  <c r="F1692" i="10"/>
  <c r="E1692" i="10" s="1" a="1"/>
  <c r="E1692" i="10" s="1"/>
  <c r="C1692" i="10" s="1"/>
  <c r="F3249" i="10"/>
  <c r="E3249" i="10" s="1" a="1"/>
  <c r="E3249" i="10" s="1"/>
  <c r="C3249" i="10" s="1"/>
  <c r="F1821" i="10"/>
  <c r="E1821" i="10" s="1" a="1"/>
  <c r="E1821" i="10" s="1"/>
  <c r="C1821" i="10" s="1"/>
  <c r="F493" i="10"/>
  <c r="E493" i="10" s="1" a="1"/>
  <c r="E493" i="10" s="1"/>
  <c r="C493" i="10" s="1"/>
  <c r="F3231" i="10"/>
  <c r="E3231" i="10" s="1" a="1"/>
  <c r="E3231" i="10" s="1"/>
  <c r="C3231" i="10" s="1"/>
  <c r="F2291" i="10"/>
  <c r="E2291" i="10" s="1" a="1"/>
  <c r="E2291" i="10" s="1"/>
  <c r="C2291" i="10" s="1"/>
  <c r="F3369" i="10"/>
  <c r="E3369" i="10" s="1" a="1"/>
  <c r="E3369" i="10" s="1"/>
  <c r="C3369" i="10" s="1"/>
  <c r="F1751" i="10"/>
  <c r="E1751" i="10" s="1" a="1"/>
  <c r="E1751" i="10" s="1"/>
  <c r="C1751" i="10" s="1"/>
  <c r="F2099" i="10"/>
  <c r="E2099" i="10" s="1" a="1"/>
  <c r="E2099" i="10" s="1"/>
  <c r="C2099" i="10" s="1"/>
  <c r="F2895" i="10"/>
  <c r="E2895" i="10" s="1" a="1"/>
  <c r="E2895" i="10" s="1"/>
  <c r="C2895" i="10" s="1"/>
  <c r="F1285" i="10"/>
  <c r="E1285" i="10" s="1" a="1"/>
  <c r="E1285" i="10" s="1"/>
  <c r="C1285" i="10" s="1"/>
  <c r="F2416" i="10"/>
  <c r="E2416" i="10" s="1" a="1"/>
  <c r="E2416" i="10" s="1"/>
  <c r="C2416" i="10" s="1"/>
  <c r="F1880" i="10"/>
  <c r="E1880" i="10" s="1" a="1"/>
  <c r="E1880" i="10" s="1"/>
  <c r="C1880" i="10" s="1"/>
  <c r="F2620" i="10"/>
  <c r="E2620" i="10" s="1" a="1"/>
  <c r="E2620" i="10" s="1"/>
  <c r="C2620" i="10" s="1"/>
  <c r="F2907" i="10"/>
  <c r="E2907" i="10" s="1" a="1"/>
  <c r="E2907" i="10" s="1"/>
  <c r="C2907" i="10" s="1"/>
  <c r="F1049" i="10"/>
  <c r="E1049" i="10" s="1" a="1"/>
  <c r="E1049" i="10" s="1"/>
  <c r="C1049" i="10" s="1"/>
  <c r="F544" i="10"/>
  <c r="E544" i="10" s="1" a="1"/>
  <c r="E544" i="10" s="1"/>
  <c r="C544" i="10" s="1"/>
  <c r="F2428" i="10"/>
  <c r="E2428" i="10" s="1" a="1"/>
  <c r="E2428" i="10" s="1"/>
  <c r="C2428" i="10" s="1"/>
  <c r="F2569" i="10"/>
  <c r="E2569" i="10" s="1" a="1"/>
  <c r="E2569" i="10" s="1"/>
  <c r="C2569" i="10" s="1"/>
  <c r="F754" i="10"/>
  <c r="E754" i="10" s="1" a="1"/>
  <c r="E754" i="10" s="1"/>
  <c r="C754" i="10" s="1"/>
  <c r="F1267" i="10"/>
  <c r="E1267" i="10" s="1" a="1"/>
  <c r="E1267" i="10" s="1"/>
  <c r="C1267" i="10" s="1"/>
  <c r="F2301" i="10"/>
  <c r="E2301" i="10" s="1" a="1"/>
  <c r="E2301" i="10" s="1"/>
  <c r="C2301" i="10" s="1"/>
  <c r="F1077" i="10"/>
  <c r="E1077" i="10" s="1" a="1"/>
  <c r="E1077" i="10" s="1"/>
  <c r="C1077" i="10" s="1"/>
  <c r="F645" i="10"/>
  <c r="E645" i="10" s="1" a="1"/>
  <c r="E645" i="10" s="1"/>
  <c r="C645" i="10" s="1"/>
  <c r="F3134" i="10"/>
  <c r="E3134" i="10" s="1" a="1"/>
  <c r="E3134" i="10" s="1"/>
  <c r="C3134" i="10" s="1"/>
  <c r="F991" i="10"/>
  <c r="E991" i="10" s="1" a="1"/>
  <c r="E991" i="10" s="1"/>
  <c r="C991" i="10" s="1"/>
  <c r="F1582" i="10"/>
  <c r="E1582" i="10" s="1" a="1"/>
  <c r="E1582" i="10" s="1"/>
  <c r="C1582" i="10" s="1"/>
  <c r="F57" i="10"/>
  <c r="E57" i="10" s="1" a="1"/>
  <c r="E57" i="10" s="1"/>
  <c r="C57" i="10" s="1"/>
  <c r="F1199" i="10"/>
  <c r="E1199" i="10" s="1" a="1"/>
  <c r="E1199" i="10" s="1"/>
  <c r="C1199" i="10" s="1"/>
  <c r="F3263" i="10"/>
  <c r="E3263" i="10" s="1" a="1"/>
  <c r="E3263" i="10" s="1"/>
  <c r="C3263" i="10" s="1"/>
  <c r="F755" i="10"/>
  <c r="E755" i="10" s="1" a="1"/>
  <c r="E755" i="10" s="1"/>
  <c r="C755" i="10" s="1"/>
  <c r="F917" i="10"/>
  <c r="E917" i="10" s="1" a="1"/>
  <c r="E917" i="10" s="1"/>
  <c r="C917" i="10" s="1"/>
  <c r="F3204" i="10"/>
  <c r="E3204" i="10" s="1" a="1"/>
  <c r="E3204" i="10" s="1"/>
  <c r="C3204" i="10" s="1"/>
  <c r="F1183" i="10"/>
  <c r="E1183" i="10" s="1" a="1"/>
  <c r="E1183" i="10" s="1"/>
  <c r="C1183" i="10" s="1"/>
  <c r="F1274" i="10"/>
  <c r="E1274" i="10" s="1" a="1"/>
  <c r="E1274" i="10" s="1"/>
  <c r="C1274" i="10" s="1"/>
  <c r="F200" i="10"/>
  <c r="E200" i="10" s="1" a="1"/>
  <c r="E200" i="10" s="1"/>
  <c r="C200" i="10" s="1"/>
  <c r="F2853" i="10"/>
  <c r="E2853" i="10" s="1" a="1"/>
  <c r="E2853" i="10" s="1"/>
  <c r="C2853" i="10" s="1"/>
  <c r="F2619" i="10"/>
  <c r="E2619" i="10" s="1" a="1"/>
  <c r="E2619" i="10" s="1"/>
  <c r="C2619" i="10" s="1"/>
  <c r="F1727" i="10"/>
  <c r="E1727" i="10" s="1" a="1"/>
  <c r="E1727" i="10" s="1"/>
  <c r="C1727" i="10" s="1"/>
  <c r="F186" i="10"/>
  <c r="E186" i="10" s="1" a="1"/>
  <c r="E186" i="10" s="1"/>
  <c r="C186" i="10" s="1"/>
  <c r="F2309" i="10"/>
  <c r="E2309" i="10" s="1" a="1"/>
  <c r="E2309" i="10" s="1"/>
  <c r="C2309" i="10" s="1"/>
  <c r="F3023" i="10"/>
  <c r="E3023" i="10" s="1" a="1"/>
  <c r="E3023" i="10" s="1"/>
  <c r="C3023" i="10" s="1"/>
  <c r="F3264" i="10"/>
  <c r="E3264" i="10" s="1" a="1"/>
  <c r="E3264" i="10" s="1"/>
  <c r="C3264" i="10" s="1"/>
  <c r="F2161" i="10"/>
  <c r="E2161" i="10" s="1" a="1"/>
  <c r="E2161" i="10" s="1"/>
  <c r="C2161" i="10" s="1"/>
  <c r="F1326" i="10"/>
  <c r="E1326" i="10" s="1" a="1"/>
  <c r="E1326" i="10" s="1"/>
  <c r="C1326" i="10" s="1"/>
  <c r="F1587" i="10"/>
  <c r="E1587" i="10" s="1" a="1"/>
  <c r="E1587" i="10" s="1"/>
  <c r="C1587" i="10" s="1"/>
  <c r="F886" i="10"/>
  <c r="E886" i="10" s="1" a="1"/>
  <c r="E886" i="10" s="1"/>
  <c r="C886" i="10" s="1"/>
  <c r="F2433" i="10"/>
  <c r="E2433" i="10" s="1" a="1"/>
  <c r="E2433" i="10" s="1"/>
  <c r="C2433" i="10" s="1"/>
  <c r="Q10" i="9"/>
  <c r="F3113" i="10"/>
  <c r="E3113" i="10" s="1" a="1"/>
  <c r="E3113" i="10" s="1"/>
  <c r="C3113" i="10" s="1"/>
  <c r="F3339" i="10"/>
  <c r="E3339" i="10" s="1" a="1"/>
  <c r="E3339" i="10" s="1"/>
  <c r="C3339" i="10" s="1"/>
  <c r="F468" i="10"/>
  <c r="E468" i="10" s="1" a="1"/>
  <c r="E468" i="10" s="1"/>
  <c r="C468" i="10" s="1"/>
  <c r="F2297" i="10"/>
  <c r="E2297" i="10" s="1" a="1"/>
  <c r="E2297" i="10" s="1"/>
  <c r="C2297" i="10" s="1"/>
  <c r="F1145" i="10"/>
  <c r="E1145" i="10" s="1" a="1"/>
  <c r="E1145" i="10" s="1"/>
  <c r="C1145" i="10" s="1"/>
  <c r="F456" i="10"/>
  <c r="E456" i="10" s="1" a="1"/>
  <c r="E456" i="10" s="1"/>
  <c r="C456" i="10" s="1"/>
  <c r="F75" i="10"/>
  <c r="E75" i="10" s="1" a="1"/>
  <c r="E75" i="10" s="1"/>
  <c r="C75" i="10" s="1"/>
  <c r="F148" i="10"/>
  <c r="E148" i="10" s="1" a="1"/>
  <c r="E148" i="10" s="1"/>
  <c r="C148" i="10" s="1"/>
  <c r="F205" i="10"/>
  <c r="E205" i="10" s="1" a="1"/>
  <c r="E205" i="10" s="1"/>
  <c r="C205" i="10" s="1"/>
  <c r="F1971" i="10"/>
  <c r="E1971" i="10" s="1" a="1"/>
  <c r="E1971" i="10" s="1"/>
  <c r="C1971" i="10" s="1"/>
  <c r="F1533" i="10"/>
  <c r="E1533" i="10" s="1" a="1"/>
  <c r="E1533" i="10" s="1"/>
  <c r="C1533" i="10" s="1"/>
  <c r="F235" i="10"/>
  <c r="E235" i="10" s="1" a="1"/>
  <c r="E235" i="10" s="1"/>
  <c r="C235" i="10" s="1"/>
  <c r="F2154" i="10"/>
  <c r="E2154" i="10" s="1" a="1"/>
  <c r="E2154" i="10" s="1"/>
  <c r="C2154" i="10" s="1"/>
  <c r="F1417" i="10"/>
  <c r="E1417" i="10" s="1" a="1"/>
  <c r="E1417" i="10" s="1"/>
  <c r="C1417" i="10" s="1"/>
  <c r="F442" i="10"/>
  <c r="E442" i="10" s="1" a="1"/>
  <c r="E442" i="10" s="1"/>
  <c r="C442" i="10" s="1"/>
  <c r="F3194" i="10"/>
  <c r="E3194" i="10" s="1" a="1"/>
  <c r="E3194" i="10" s="1"/>
  <c r="C3194" i="10" s="1"/>
  <c r="F1719" i="10"/>
  <c r="E1719" i="10" s="1" a="1"/>
  <c r="E1719" i="10" s="1"/>
  <c r="C1719" i="10" s="1"/>
  <c r="F647" i="10"/>
  <c r="E647" i="10" s="1" a="1"/>
  <c r="E647" i="10" s="1"/>
  <c r="C647" i="10" s="1"/>
  <c r="F3328" i="10"/>
  <c r="E3328" i="10" s="1" a="1"/>
  <c r="E3328" i="10" s="1"/>
  <c r="C3328" i="10" s="1"/>
  <c r="F2106" i="10"/>
  <c r="E2106" i="10" s="1" a="1"/>
  <c r="E2106" i="10" s="1"/>
  <c r="C2106" i="10" s="1"/>
  <c r="F3250" i="10"/>
  <c r="E3250" i="10" s="1" a="1"/>
  <c r="E3250" i="10" s="1"/>
  <c r="C3250" i="10" s="1"/>
  <c r="F2581" i="10"/>
  <c r="E2581" i="10" s="1" a="1"/>
  <c r="E2581" i="10" s="1"/>
  <c r="C2581" i="10" s="1"/>
  <c r="F1216" i="10"/>
  <c r="E1216" i="10" s="1" a="1"/>
  <c r="E1216" i="10" s="1"/>
  <c r="C1216" i="10" s="1"/>
  <c r="F2390" i="10"/>
  <c r="E2390" i="10" s="1" a="1"/>
  <c r="E2390" i="10" s="1"/>
  <c r="C2390" i="10" s="1"/>
  <c r="F126" i="10"/>
  <c r="E126" i="10" s="1" a="1"/>
  <c r="E126" i="10" s="1"/>
  <c r="C126" i="10" s="1"/>
  <c r="F23" i="10"/>
  <c r="F1597" i="10"/>
  <c r="E1597" i="10" s="1" a="1"/>
  <c r="E1597" i="10" s="1"/>
  <c r="C1597" i="10" s="1"/>
  <c r="F308" i="10"/>
  <c r="F1242" i="10"/>
  <c r="E1242" i="10" s="1" a="1"/>
  <c r="E1242" i="10" s="1"/>
  <c r="C1242" i="10" s="1"/>
  <c r="F181" i="10"/>
  <c r="E181" i="10" s="1" a="1"/>
  <c r="E181" i="10" s="1"/>
  <c r="C181" i="10" s="1"/>
  <c r="F2692" i="10"/>
  <c r="E2692" i="10" s="1" a="1"/>
  <c r="E2692" i="10" s="1"/>
  <c r="C2692" i="10" s="1"/>
  <c r="S17" i="9"/>
  <c r="F1503" i="10"/>
  <c r="F906" i="10"/>
  <c r="E906" i="10" s="1" a="1"/>
  <c r="E906" i="10" s="1"/>
  <c r="C906" i="10" s="1"/>
  <c r="F196" i="10"/>
  <c r="E196" i="10" s="1" a="1"/>
  <c r="E196" i="10" s="1"/>
  <c r="C196" i="10" s="1"/>
  <c r="F2015" i="10"/>
  <c r="E2015" i="10" s="1" a="1"/>
  <c r="E2015" i="10" s="1"/>
  <c r="C2015" i="10" s="1"/>
  <c r="F2829" i="10"/>
  <c r="F3081" i="10"/>
  <c r="E3081" i="10" s="1" a="1"/>
  <c r="E3081" i="10" s="1"/>
  <c r="C3081" i="10" s="1"/>
  <c r="F1985" i="10"/>
  <c r="E1985" i="10" s="1" a="1"/>
  <c r="E1985" i="10" s="1"/>
  <c r="C1985" i="10" s="1"/>
  <c r="F212" i="10"/>
  <c r="E212" i="10" s="1" a="1"/>
  <c r="E212" i="10" s="1"/>
  <c r="C212" i="10" s="1"/>
  <c r="F151" i="10"/>
  <c r="E151" i="10" s="1" a="1"/>
  <c r="E151" i="10" s="1"/>
  <c r="C151" i="10" s="1"/>
  <c r="F461" i="10"/>
  <c r="E461" i="10" s="1" a="1"/>
  <c r="E461" i="10" s="1"/>
  <c r="C461" i="10" s="1"/>
  <c r="F439" i="10"/>
  <c r="E439" i="10" s="1" a="1"/>
  <c r="E439" i="10" s="1"/>
  <c r="C439" i="10" s="1"/>
  <c r="F3045" i="10"/>
  <c r="E3045" i="10" s="1" a="1"/>
  <c r="E3045" i="10" s="1"/>
  <c r="C3045" i="10" s="1"/>
  <c r="O16" i="9"/>
  <c r="M13" i="9"/>
  <c r="F1962" i="10"/>
  <c r="E1962" i="10" s="1" a="1"/>
  <c r="E1962" i="10" s="1"/>
  <c r="C1962" i="10" s="1"/>
  <c r="F2714" i="10"/>
  <c r="E2714" i="10" s="1" a="1"/>
  <c r="E2714" i="10" s="1"/>
  <c r="C2714" i="10" s="1"/>
  <c r="F2387" i="10"/>
  <c r="E2387" i="10" s="1" a="1"/>
  <c r="E2387" i="10" s="1"/>
  <c r="C2387" i="10" s="1"/>
  <c r="F684" i="10"/>
  <c r="E684" i="10" s="1" a="1"/>
  <c r="E684" i="10" s="1"/>
  <c r="C684" i="10" s="1"/>
  <c r="F3281" i="10"/>
  <c r="E3281" i="10" s="1" a="1"/>
  <c r="E3281" i="10" s="1"/>
  <c r="C3281" i="10" s="1"/>
  <c r="F2363" i="10"/>
  <c r="E2363" i="10" s="1" a="1"/>
  <c r="E2363" i="10" s="1"/>
  <c r="C2363" i="10" s="1"/>
  <c r="F1545" i="10"/>
  <c r="E1545" i="10" s="1" a="1"/>
  <c r="E1545" i="10" s="1"/>
  <c r="C1545" i="10" s="1"/>
  <c r="F2954" i="10"/>
  <c r="E2954" i="10" s="1" a="1"/>
  <c r="E2954" i="10" s="1"/>
  <c r="C2954" i="10" s="1"/>
  <c r="F3222" i="10"/>
  <c r="E3222" i="10" s="1" a="1"/>
  <c r="E3222" i="10" s="1"/>
  <c r="C3222" i="10" s="1"/>
  <c r="F732" i="10"/>
  <c r="E732" i="10" s="1" a="1"/>
  <c r="E732" i="10" s="1"/>
  <c r="C732" i="10" s="1"/>
  <c r="F607" i="10"/>
  <c r="E607" i="10" s="1" a="1"/>
  <c r="E607" i="10" s="1"/>
  <c r="C607" i="10" s="1"/>
  <c r="F890" i="10"/>
  <c r="E890" i="10" s="1" a="1"/>
  <c r="E890" i="10" s="1"/>
  <c r="C890" i="10" s="1"/>
  <c r="F1139" i="10"/>
  <c r="E1139" i="10" s="1" a="1"/>
  <c r="E1139" i="10" s="1"/>
  <c r="C1139" i="10" s="1"/>
  <c r="F808" i="10"/>
  <c r="E808" i="10" s="1" a="1"/>
  <c r="E808" i="10" s="1"/>
  <c r="C808" i="10" s="1"/>
  <c r="F614" i="10"/>
  <c r="E614" i="10" s="1" a="1"/>
  <c r="E614" i="10" s="1"/>
  <c r="C614" i="10" s="1"/>
  <c r="F2340" i="10"/>
  <c r="E2340" i="10" s="1" a="1"/>
  <c r="E2340" i="10" s="1"/>
  <c r="C2340" i="10" s="1"/>
  <c r="F757" i="10"/>
  <c r="E757" i="10" s="1" a="1"/>
  <c r="E757" i="10" s="1"/>
  <c r="C757" i="10" s="1"/>
  <c r="F3230" i="10"/>
  <c r="E3230" i="10" s="1" a="1"/>
  <c r="E3230" i="10" s="1"/>
  <c r="C3230" i="10" s="1"/>
  <c r="F2550" i="10"/>
  <c r="E2550" i="10" s="1" a="1"/>
  <c r="E2550" i="10" s="1"/>
  <c r="C2550" i="10" s="1"/>
  <c r="F1427" i="10"/>
  <c r="E1427" i="10" s="1" a="1"/>
  <c r="E1427" i="10" s="1"/>
  <c r="C1427" i="10" s="1"/>
  <c r="F2209" i="10"/>
  <c r="E2209" i="10" s="1" a="1"/>
  <c r="E2209" i="10" s="1"/>
  <c r="C2209" i="10" s="1"/>
  <c r="F1283" i="10"/>
  <c r="E1283" i="10" s="1" a="1"/>
  <c r="E1283" i="10" s="1"/>
  <c r="C1283" i="10" s="1"/>
  <c r="F3198" i="10"/>
  <c r="E3198" i="10" s="1" a="1"/>
  <c r="E3198" i="10" s="1"/>
  <c r="C3198" i="10" s="1"/>
  <c r="F345" i="10"/>
  <c r="E345" i="10" s="1" a="1"/>
  <c r="E345" i="10" s="1"/>
  <c r="C345" i="10" s="1"/>
  <c r="F3293" i="10"/>
  <c r="E3293" i="10" s="1" a="1"/>
  <c r="E3293" i="10" s="1"/>
  <c r="C3293" i="10" s="1"/>
  <c r="F1066" i="10"/>
  <c r="E1066" i="10" s="1" a="1"/>
  <c r="E1066" i="10" s="1"/>
  <c r="C1066" i="10" s="1"/>
  <c r="F2534" i="10"/>
  <c r="E2534" i="10" s="1" a="1"/>
  <c r="E2534" i="10" s="1"/>
  <c r="C2534" i="10" s="1"/>
  <c r="F3240" i="10"/>
  <c r="E3240" i="10" s="1" a="1"/>
  <c r="E3240" i="10" s="1"/>
  <c r="C3240" i="10" s="1"/>
  <c r="F3173" i="10"/>
  <c r="E3173" i="10" s="1" a="1"/>
  <c r="E3173" i="10" s="1"/>
  <c r="C3173" i="10" s="1"/>
  <c r="F2754" i="10"/>
  <c r="E2754" i="10" s="1" a="1"/>
  <c r="E2754" i="10" s="1"/>
  <c r="C2754" i="10" s="1"/>
  <c r="F1517" i="10"/>
  <c r="E1517" i="10" s="1" a="1"/>
  <c r="E1517" i="10" s="1"/>
  <c r="C1517" i="10" s="1"/>
  <c r="F633" i="10"/>
  <c r="E633" i="10" s="1" a="1"/>
  <c r="E633" i="10" s="1"/>
  <c r="C633" i="10" s="1"/>
  <c r="F55" i="10"/>
  <c r="E55" i="10" s="1" a="1"/>
  <c r="E55" i="10" s="1"/>
  <c r="C55" i="10" s="1"/>
  <c r="F143" i="10"/>
  <c r="F1482" i="10"/>
  <c r="E1482" i="10" s="1" a="1"/>
  <c r="E1482" i="10" s="1"/>
  <c r="C1482" i="10" s="1"/>
  <c r="F1621" i="10"/>
  <c r="E1621" i="10" s="1" a="1"/>
  <c r="E1621" i="10" s="1"/>
  <c r="C1621" i="10" s="1"/>
  <c r="F665" i="10"/>
  <c r="E665" i="10" s="1" a="1"/>
  <c r="E665" i="10" s="1"/>
  <c r="C665" i="10" s="1"/>
  <c r="F3229" i="10"/>
  <c r="E3229" i="10" s="1" a="1"/>
  <c r="E3229" i="10" s="1"/>
  <c r="C3229" i="10" s="1"/>
  <c r="F3320" i="10"/>
  <c r="F1248" i="10"/>
  <c r="E1248" i="10" s="1" a="1"/>
  <c r="E1248" i="10" s="1"/>
  <c r="C1248" i="10" s="1"/>
  <c r="F337" i="10"/>
  <c r="E337" i="10" s="1" a="1"/>
  <c r="E337" i="10" s="1"/>
  <c r="C337" i="10" s="1"/>
  <c r="F2655" i="10"/>
  <c r="E2655" i="10" s="1" a="1"/>
  <c r="E2655" i="10" s="1"/>
  <c r="C2655" i="10" s="1"/>
  <c r="F557" i="10"/>
  <c r="E557" i="10" s="1" a="1"/>
  <c r="E557" i="10" s="1"/>
  <c r="C557" i="10" s="1"/>
  <c r="F1642" i="10"/>
  <c r="F275" i="10"/>
  <c r="E275" i="10" s="1" a="1"/>
  <c r="E275" i="10" s="1"/>
  <c r="C275" i="10" s="1"/>
  <c r="F3260" i="10"/>
  <c r="E3260" i="10" s="1" a="1"/>
  <c r="E3260" i="10" s="1"/>
  <c r="C3260" i="10" s="1"/>
  <c r="F577" i="10"/>
  <c r="E577" i="10" s="1" a="1"/>
  <c r="E577" i="10" s="1"/>
  <c r="C577" i="10" s="1"/>
  <c r="F2796" i="10"/>
  <c r="E2796" i="10" s="1" a="1"/>
  <c r="E2796" i="10" s="1"/>
  <c r="C2796" i="10" s="1"/>
  <c r="F67" i="10"/>
  <c r="E67" i="10" s="1" a="1"/>
  <c r="E67" i="10" s="1"/>
  <c r="C67" i="10" s="1"/>
  <c r="F2536" i="10"/>
  <c r="E2536" i="10" s="1" a="1"/>
  <c r="E2536" i="10" s="1"/>
  <c r="C2536" i="10" s="1"/>
  <c r="F513" i="10"/>
  <c r="E513" i="10" s="1" a="1"/>
  <c r="E513" i="10" s="1"/>
  <c r="C513" i="10" s="1"/>
  <c r="F2946" i="10"/>
  <c r="E2946" i="10" s="1" a="1"/>
  <c r="E2946" i="10" s="1"/>
  <c r="C2946" i="10" s="1"/>
  <c r="F1543" i="10"/>
  <c r="E1543" i="10" s="1" a="1"/>
  <c r="E1543" i="10" s="1"/>
  <c r="C1543" i="10" s="1"/>
  <c r="F2124" i="10"/>
  <c r="E2124" i="10" s="1" a="1"/>
  <c r="E2124" i="10" s="1"/>
  <c r="C2124" i="10" s="1"/>
  <c r="F1968" i="10"/>
  <c r="E1968" i="10" s="1" a="1"/>
  <c r="E1968" i="10" s="1"/>
  <c r="C1968" i="10" s="1"/>
  <c r="F1781" i="10"/>
  <c r="E1781" i="10" s="1" a="1"/>
  <c r="E1781" i="10" s="1"/>
  <c r="C1781" i="10" s="1"/>
  <c r="F1780" i="10"/>
  <c r="E1780" i="10" s="1" a="1"/>
  <c r="E1780" i="10" s="1"/>
  <c r="C1780" i="10" s="1"/>
  <c r="F426" i="10"/>
  <c r="F2583" i="10"/>
  <c r="E2583" i="10" s="1" a="1"/>
  <c r="E2583" i="10" s="1"/>
  <c r="C2583" i="10" s="1"/>
  <c r="F3038" i="10"/>
  <c r="E3038" i="10" s="1" a="1"/>
  <c r="E3038" i="10" s="1"/>
  <c r="C3038" i="10" s="1"/>
  <c r="F3273" i="10"/>
  <c r="F3015" i="10"/>
  <c r="E3015" i="10" s="1" a="1"/>
  <c r="E3015" i="10" s="1"/>
  <c r="C3015" i="10" s="1"/>
  <c r="F2948" i="10"/>
  <c r="E2948" i="10" s="1" a="1"/>
  <c r="E2948" i="10" s="1"/>
  <c r="C2948" i="10" s="1"/>
  <c r="F1709" i="10"/>
  <c r="E1709" i="10" s="1" a="1"/>
  <c r="E1709" i="10" s="1"/>
  <c r="C1709" i="10" s="1"/>
  <c r="F1003" i="10"/>
  <c r="E1003" i="10" s="1" a="1"/>
  <c r="E1003" i="10" s="1"/>
  <c r="C1003" i="10" s="1"/>
  <c r="F3010" i="10"/>
  <c r="E3010" i="10" s="1" a="1"/>
  <c r="E3010" i="10" s="1"/>
  <c r="C3010" i="10" s="1"/>
  <c r="F2245" i="10"/>
  <c r="E2245" i="10" s="1" a="1"/>
  <c r="E2245" i="10" s="1"/>
  <c r="C2245" i="10" s="1"/>
  <c r="F832" i="10"/>
  <c r="E832" i="10" s="1" a="1"/>
  <c r="E832" i="10" s="1"/>
  <c r="C832" i="10" s="1"/>
  <c r="F1327" i="10"/>
  <c r="E1327" i="10" s="1" a="1"/>
  <c r="E1327" i="10" s="1"/>
  <c r="C1327" i="10" s="1"/>
  <c r="F2493" i="10"/>
  <c r="E2493" i="10" s="1" a="1"/>
  <c r="E2493" i="10" s="1"/>
  <c r="C2493" i="10" s="1"/>
  <c r="F772" i="10"/>
  <c r="E772" i="10" s="1" a="1"/>
  <c r="E772" i="10" s="1"/>
  <c r="C772" i="10" s="1"/>
  <c r="F1400" i="10"/>
  <c r="E1400" i="10" s="1" a="1"/>
  <c r="E1400" i="10" s="1"/>
  <c r="C1400" i="10" s="1"/>
  <c r="F780" i="10"/>
  <c r="E780" i="10" s="1" a="1"/>
  <c r="E780" i="10" s="1"/>
  <c r="C780" i="10" s="1"/>
  <c r="F32" i="10"/>
  <c r="E32" i="10" s="1" a="1"/>
  <c r="E32" i="10" s="1"/>
  <c r="C32" i="10" s="1"/>
  <c r="F2801" i="10"/>
  <c r="E2801" i="10" s="1" a="1"/>
  <c r="E2801" i="10" s="1"/>
  <c r="C2801" i="10" s="1"/>
  <c r="F2241" i="10"/>
  <c r="E2241" i="10" s="1" a="1"/>
  <c r="E2241" i="10" s="1"/>
  <c r="C2241" i="10" s="1"/>
  <c r="F2599" i="10"/>
  <c r="E2599" i="10" s="1" a="1"/>
  <c r="E2599" i="10" s="1"/>
  <c r="C2599" i="10" s="1"/>
  <c r="F2323" i="10"/>
  <c r="E2323" i="10" s="1" a="1"/>
  <c r="E2323" i="10" s="1"/>
  <c r="C2323" i="10" s="1"/>
  <c r="F1796" i="10"/>
  <c r="E1796" i="10" s="1" a="1"/>
  <c r="E1796" i="10" s="1"/>
  <c r="C1796" i="10" s="1"/>
  <c r="F2452" i="10"/>
  <c r="E2452" i="10" s="1" a="1"/>
  <c r="E2452" i="10" s="1"/>
  <c r="C2452" i="10" s="1"/>
  <c r="F2877" i="10"/>
  <c r="E2877" i="10" s="1" a="1"/>
  <c r="E2877" i="10" s="1"/>
  <c r="C2877" i="10" s="1"/>
  <c r="F414" i="10"/>
  <c r="F232" i="10"/>
  <c r="E232" i="10" s="1" a="1"/>
  <c r="E232" i="10" s="1"/>
  <c r="C232" i="10" s="1"/>
  <c r="F1904" i="10"/>
  <c r="E1904" i="10" s="1" a="1"/>
  <c r="E1904" i="10" s="1"/>
  <c r="C1904" i="10" s="1"/>
  <c r="F121" i="10"/>
  <c r="E121" i="10" s="1" a="1"/>
  <c r="E121" i="10" s="1"/>
  <c r="C121" i="10" s="1"/>
  <c r="F1804" i="10"/>
  <c r="E1804" i="10" s="1" a="1"/>
  <c r="E1804" i="10" s="1"/>
  <c r="C1804" i="10" s="1"/>
  <c r="F192" i="10"/>
  <c r="E192" i="10" s="1" a="1"/>
  <c r="E192" i="10" s="1"/>
  <c r="C192" i="10" s="1"/>
  <c r="F2437" i="10"/>
  <c r="E2437" i="10" s="1" a="1"/>
  <c r="E2437" i="10" s="1"/>
  <c r="C2437" i="10" s="1"/>
  <c r="F1068" i="10"/>
  <c r="F201" i="10"/>
  <c r="F936" i="10"/>
  <c r="E936" i="10" s="1" a="1"/>
  <c r="E936" i="10" s="1"/>
  <c r="C936" i="10" s="1"/>
  <c r="F2848" i="10"/>
  <c r="E2848" i="10" s="1" a="1"/>
  <c r="E2848" i="10" s="1"/>
  <c r="C2848" i="10" s="1"/>
  <c r="M12" i="9"/>
  <c r="F1892" i="10"/>
  <c r="E1892" i="10" s="1" a="1"/>
  <c r="E1892" i="10" s="1"/>
  <c r="C1892" i="10" s="1"/>
  <c r="F283" i="10"/>
  <c r="E283" i="10" s="1" a="1"/>
  <c r="E283" i="10" s="1"/>
  <c r="C283" i="10" s="1"/>
  <c r="F902" i="10"/>
  <c r="E902" i="10" s="1" a="1"/>
  <c r="E902" i="10" s="1"/>
  <c r="C902" i="10" s="1"/>
  <c r="F396" i="10"/>
  <c r="E396" i="10" s="1" a="1"/>
  <c r="E396" i="10" s="1"/>
  <c r="C396" i="10" s="1"/>
  <c r="F2346" i="10"/>
  <c r="E2346" i="10" s="1" a="1"/>
  <c r="E2346" i="10" s="1"/>
  <c r="C2346" i="10" s="1"/>
  <c r="F2926" i="10"/>
  <c r="E2926" i="10" s="1" a="1"/>
  <c r="E2926" i="10" s="1"/>
  <c r="C2926" i="10" s="1"/>
  <c r="F1103" i="10"/>
  <c r="E1103" i="10" s="1" a="1"/>
  <c r="E1103" i="10" s="1"/>
  <c r="C1103" i="10" s="1"/>
  <c r="F3206" i="10"/>
  <c r="E3206" i="10" s="1" a="1"/>
  <c r="E3206" i="10" s="1"/>
  <c r="C3206" i="10" s="1"/>
  <c r="F1390" i="10"/>
  <c r="E1390" i="10" s="1" a="1"/>
  <c r="E1390" i="10" s="1"/>
  <c r="C1390" i="10" s="1"/>
  <c r="F102" i="10"/>
  <c r="E102" i="10" s="1" a="1"/>
  <c r="E102" i="10" s="1"/>
  <c r="C102" i="10" s="1"/>
  <c r="F1107" i="10"/>
  <c r="E1107" i="10" s="1" a="1"/>
  <c r="E1107" i="10" s="1"/>
  <c r="C1107" i="10" s="1"/>
  <c r="F458" i="10"/>
  <c r="E458" i="10" s="1" a="1"/>
  <c r="E458" i="10" s="1"/>
  <c r="C458" i="10" s="1"/>
  <c r="F2031" i="10"/>
  <c r="E2031" i="10" s="1" a="1"/>
  <c r="E2031" i="10" s="1"/>
  <c r="C2031" i="10" s="1"/>
  <c r="F2989" i="10"/>
  <c r="F2403" i="10"/>
  <c r="F1784" i="10"/>
  <c r="E1784" i="10" s="1" a="1"/>
  <c r="E1784" i="10" s="1"/>
  <c r="C1784" i="10" s="1"/>
  <c r="F3238" i="10"/>
  <c r="F297" i="10"/>
  <c r="F278" i="10"/>
  <c r="E278" i="10" s="1" a="1"/>
  <c r="E278" i="10" s="1"/>
  <c r="C278" i="10" s="1"/>
  <c r="F2266" i="10"/>
  <c r="E2266" i="10" s="1" a="1"/>
  <c r="E2266" i="10" s="1"/>
  <c r="C2266" i="10" s="1"/>
  <c r="F403" i="10"/>
  <c r="E403" i="10" s="1" a="1"/>
  <c r="E403" i="10" s="1"/>
  <c r="C403" i="10" s="1"/>
  <c r="F1347" i="10"/>
  <c r="E1347" i="10" s="1" a="1"/>
  <c r="E1347" i="10" s="1"/>
  <c r="C1347" i="10" s="1"/>
  <c r="F1323" i="10"/>
  <c r="E1323" i="10" s="1" a="1"/>
  <c r="E1323" i="10" s="1"/>
  <c r="C1323" i="10" s="1"/>
  <c r="F1260" i="10"/>
  <c r="E1260" i="10" s="1" a="1"/>
  <c r="E1260" i="10" s="1"/>
  <c r="C1260" i="10" s="1"/>
  <c r="F2311" i="10"/>
  <c r="F819" i="10"/>
  <c r="E819" i="10" s="1" a="1"/>
  <c r="E819" i="10" s="1"/>
  <c r="C819" i="10" s="1"/>
  <c r="F2377" i="10"/>
  <c r="E2377" i="10" s="1" a="1"/>
  <c r="E2377" i="10" s="1"/>
  <c r="C2377" i="10" s="1"/>
  <c r="F2045" i="10"/>
  <c r="E2045" i="10" s="1" a="1"/>
  <c r="E2045" i="10" s="1"/>
  <c r="C2045" i="10" s="1"/>
  <c r="O9" i="9"/>
  <c r="F2837" i="10"/>
  <c r="E2837" i="10" s="1" a="1"/>
  <c r="E2837" i="10" s="1"/>
  <c r="C2837" i="10" s="1"/>
  <c r="F1576" i="10"/>
  <c r="E1576" i="10" s="1" a="1"/>
  <c r="E1576" i="10" s="1"/>
  <c r="C1576" i="10" s="1"/>
  <c r="F2864" i="10"/>
  <c r="F1856" i="10"/>
  <c r="E1856" i="10" s="1" a="1"/>
  <c r="E1856" i="10" s="1"/>
  <c r="C1856" i="10" s="1"/>
  <c r="F1224" i="10"/>
  <c r="E1224" i="10" s="1" a="1"/>
  <c r="E1224" i="10" s="1"/>
  <c r="C1224" i="10" s="1"/>
  <c r="F3348" i="10"/>
  <c r="E3348" i="10" s="1" a="1"/>
  <c r="E3348" i="10" s="1"/>
  <c r="C3348" i="10" s="1"/>
  <c r="F1275" i="10"/>
  <c r="E1275" i="10" s="1" a="1"/>
  <c r="E1275" i="10" s="1"/>
  <c r="C1275" i="10" s="1"/>
  <c r="F147" i="10"/>
  <c r="E147" i="10" s="1" a="1"/>
  <c r="E147" i="10" s="1"/>
  <c r="C147" i="10" s="1"/>
  <c r="F534" i="10"/>
  <c r="E534" i="10" s="1" a="1"/>
  <c r="E534" i="10" s="1"/>
  <c r="C534" i="10" s="1"/>
  <c r="F1526" i="10"/>
  <c r="E1526" i="10" s="1" a="1"/>
  <c r="E1526" i="10" s="1"/>
  <c r="C1526" i="10" s="1"/>
  <c r="F876" i="10"/>
  <c r="F2706" i="10"/>
  <c r="F2707" i="10"/>
  <c r="E2707" i="10" s="1" a="1"/>
  <c r="E2707" i="10" s="1"/>
  <c r="C2707" i="10" s="1"/>
  <c r="F1572" i="10"/>
  <c r="E1572" i="10" s="1" a="1"/>
  <c r="E1572" i="10" s="1"/>
  <c r="C1572" i="10" s="1"/>
  <c r="F1926" i="10"/>
  <c r="E1926" i="10" s="1" a="1"/>
  <c r="E1926" i="10" s="1"/>
  <c r="C1926" i="10" s="1"/>
  <c r="F1172" i="10"/>
  <c r="E1172" i="10" s="1" a="1"/>
  <c r="E1172" i="10" s="1"/>
  <c r="C1172" i="10" s="1"/>
  <c r="F3343" i="10"/>
  <c r="E3343" i="10" s="1" a="1"/>
  <c r="E3343" i="10" s="1"/>
  <c r="C3343" i="10" s="1"/>
  <c r="F856" i="10"/>
  <c r="E856" i="10" s="1" a="1"/>
  <c r="E856" i="10" s="1"/>
  <c r="C856" i="10" s="1"/>
  <c r="F1555" i="10"/>
  <c r="E1555" i="10" s="1" a="1"/>
  <c r="E1555" i="10" s="1"/>
  <c r="C1555" i="10" s="1"/>
  <c r="F1244" i="10"/>
  <c r="F448" i="10"/>
  <c r="E448" i="10" s="1" a="1"/>
  <c r="E448" i="10" s="1"/>
  <c r="C448" i="10" s="1"/>
  <c r="F1104" i="10"/>
  <c r="E1104" i="10" s="1" a="1"/>
  <c r="E1104" i="10" s="1"/>
  <c r="C1104" i="10" s="1"/>
  <c r="F3114" i="10"/>
  <c r="F2398" i="10"/>
  <c r="E2398" i="10" s="1" a="1"/>
  <c r="E2398" i="10" s="1"/>
  <c r="C2398" i="10" s="1"/>
  <c r="F185" i="10"/>
  <c r="E185" i="10" s="1" a="1"/>
  <c r="E185" i="10" s="1"/>
  <c r="C185" i="10" s="1"/>
  <c r="F2913" i="10"/>
  <c r="E2913" i="10" s="1" a="1"/>
  <c r="E2913" i="10" s="1"/>
  <c r="C2913" i="10" s="1"/>
  <c r="F2565" i="10"/>
  <c r="E2565" i="10" s="1" a="1"/>
  <c r="E2565" i="10" s="1"/>
  <c r="C2565" i="10" s="1"/>
  <c r="F2090" i="10"/>
  <c r="E2090" i="10" s="1" a="1"/>
  <c r="E2090" i="10" s="1"/>
  <c r="C2090" i="10" s="1"/>
  <c r="F1096" i="10"/>
  <c r="E1096" i="10" s="1" a="1"/>
  <c r="E1096" i="10" s="1"/>
  <c r="C1096" i="10" s="1"/>
  <c r="F1935" i="10"/>
  <c r="E1935" i="10" s="1" a="1"/>
  <c r="E1935" i="10" s="1"/>
  <c r="C1935" i="10" s="1"/>
  <c r="F314" i="10"/>
  <c r="E314" i="10" s="1" a="1"/>
  <c r="E314" i="10" s="1"/>
  <c r="C314" i="10" s="1"/>
  <c r="F887" i="10"/>
  <c r="E887" i="10" s="1" a="1"/>
  <c r="E887" i="10" s="1"/>
  <c r="C887" i="10" s="1"/>
  <c r="F1460" i="10"/>
  <c r="E1460" i="10" s="1" a="1"/>
  <c r="E1460" i="10" s="1"/>
  <c r="C1460" i="10" s="1"/>
  <c r="F2845" i="10"/>
  <c r="E2845" i="10" s="1" a="1"/>
  <c r="E2845" i="10" s="1"/>
  <c r="C2845" i="10" s="1"/>
  <c r="F2529" i="10"/>
  <c r="E2529" i="10" s="1" a="1"/>
  <c r="E2529" i="10" s="1"/>
  <c r="C2529" i="10" s="1"/>
  <c r="F2219" i="10"/>
  <c r="E2219" i="10" s="1" a="1"/>
  <c r="E2219" i="10" s="1"/>
  <c r="C2219" i="10" s="1"/>
  <c r="F2661" i="10"/>
  <c r="E2661" i="10" s="1" a="1"/>
  <c r="E2661" i="10" s="1"/>
  <c r="C2661" i="10" s="1"/>
  <c r="F1471" i="10"/>
  <c r="E1471" i="10" s="1" a="1"/>
  <c r="E1471" i="10" s="1"/>
  <c r="C1471" i="10" s="1"/>
  <c r="F1299" i="10"/>
  <c r="E1299" i="10" s="1" a="1"/>
  <c r="E1299" i="10" s="1"/>
  <c r="C1299" i="10" s="1"/>
  <c r="F2039" i="10"/>
  <c r="E2039" i="10" s="1" a="1"/>
  <c r="E2039" i="10" s="1"/>
  <c r="C2039" i="10" s="1"/>
  <c r="F179" i="10"/>
  <c r="E179" i="10" s="1" a="1"/>
  <c r="E179" i="10" s="1"/>
  <c r="C179" i="10" s="1"/>
  <c r="F107" i="10"/>
  <c r="F1329" i="10"/>
  <c r="E1329" i="10" s="1" a="1"/>
  <c r="E1329" i="10" s="1"/>
  <c r="C1329" i="10" s="1"/>
  <c r="F2125" i="10"/>
  <c r="E2125" i="10" s="1" a="1"/>
  <c r="E2125" i="10" s="1"/>
  <c r="C2125" i="10" s="1"/>
  <c r="F1965" i="10"/>
  <c r="E1965" i="10" s="1" a="1"/>
  <c r="E1965" i="10" s="1"/>
  <c r="C1965" i="10" s="1"/>
  <c r="F1746" i="10"/>
  <c r="E1746" i="10" s="1" a="1"/>
  <c r="E1746" i="10" s="1"/>
  <c r="C1746" i="10" s="1"/>
  <c r="F2254" i="10"/>
  <c r="E2254" i="10" s="1" a="1"/>
  <c r="E2254" i="10" s="1"/>
  <c r="C2254" i="10" s="1"/>
  <c r="F2349" i="10"/>
  <c r="E2349" i="10" s="1" a="1"/>
  <c r="E2349" i="10" s="1"/>
  <c r="C2349" i="10" s="1"/>
  <c r="F3011" i="10"/>
  <c r="E3011" i="10" s="1" a="1"/>
  <c r="E3011" i="10" s="1"/>
  <c r="C3011" i="10" s="1"/>
  <c r="F1650" i="10"/>
  <c r="E1650" i="10" s="1" a="1"/>
  <c r="E1650" i="10" s="1"/>
  <c r="C1650" i="10" s="1"/>
  <c r="F850" i="10"/>
  <c r="E850" i="10" s="1" a="1"/>
  <c r="E850" i="10" s="1"/>
  <c r="C850" i="10" s="1"/>
  <c r="F2626" i="10"/>
  <c r="E2626" i="10" s="1" a="1"/>
  <c r="E2626" i="10" s="1"/>
  <c r="C2626" i="10" s="1"/>
  <c r="F460" i="10"/>
  <c r="E460" i="10" s="1" a="1"/>
  <c r="E460" i="10" s="1"/>
  <c r="C460" i="10" s="1"/>
  <c r="F791" i="10"/>
  <c r="E791" i="10" s="1" a="1"/>
  <c r="E791" i="10" s="1"/>
  <c r="C791" i="10" s="1"/>
  <c r="F2624" i="10"/>
  <c r="E2624" i="10" s="1" a="1"/>
  <c r="E2624" i="10" s="1"/>
  <c r="C2624" i="10" s="1"/>
  <c r="F1488" i="10"/>
  <c r="E1488" i="10" s="1" a="1"/>
  <c r="E1488" i="10" s="1"/>
  <c r="C1488" i="10" s="1"/>
  <c r="F452" i="10"/>
  <c r="F866" i="10"/>
  <c r="E866" i="10" s="1" a="1"/>
  <c r="E866" i="10" s="1"/>
  <c r="C866" i="10" s="1"/>
  <c r="F82" i="10"/>
  <c r="E82" i="10" s="1" a="1"/>
  <c r="E82" i="10" s="1"/>
  <c r="C82" i="10" s="1"/>
  <c r="F2249" i="10"/>
  <c r="E2249" i="10" s="1" a="1"/>
  <c r="E2249" i="10" s="1"/>
  <c r="C2249" i="10" s="1"/>
  <c r="F1825" i="10"/>
  <c r="E1825" i="10" s="1" a="1"/>
  <c r="E1825" i="10" s="1"/>
  <c r="C1825" i="10" s="1"/>
  <c r="F2364" i="10"/>
  <c r="E2364" i="10" s="1" a="1"/>
  <c r="E2364" i="10" s="1"/>
  <c r="C2364" i="10" s="1"/>
  <c r="F971" i="10"/>
  <c r="E971" i="10" s="1" a="1"/>
  <c r="E971" i="10" s="1"/>
  <c r="C971" i="10" s="1"/>
  <c r="F3365" i="10"/>
  <c r="F166" i="10"/>
  <c r="E166" i="10" s="1" a="1"/>
  <c r="E166" i="10" s="1"/>
  <c r="C166" i="10" s="1"/>
  <c r="F2711" i="10"/>
  <c r="E2711" i="10" s="1" a="1"/>
  <c r="E2711" i="10" s="1"/>
  <c r="C2711" i="10" s="1"/>
  <c r="F1095" i="10"/>
  <c r="E1095" i="10" s="1" a="1"/>
  <c r="E1095" i="10" s="1"/>
  <c r="C1095" i="10" s="1"/>
  <c r="F585" i="10"/>
  <c r="E585" i="10" s="1" a="1"/>
  <c r="E585" i="10" s="1"/>
  <c r="C585" i="10" s="1"/>
  <c r="F592" i="10"/>
  <c r="E592" i="10" s="1" a="1"/>
  <c r="E592" i="10" s="1"/>
  <c r="C592" i="10" s="1"/>
  <c r="F1763" i="10"/>
  <c r="E1763" i="10" s="1" a="1"/>
  <c r="E1763" i="10" s="1"/>
  <c r="C1763" i="10" s="1"/>
  <c r="F782" i="10"/>
  <c r="E782" i="10" s="1" a="1"/>
  <c r="E782" i="10" s="1"/>
  <c r="C782" i="10" s="1"/>
  <c r="F2408" i="10"/>
  <c r="E2408" i="10" s="1" a="1"/>
  <c r="E2408" i="10" s="1"/>
  <c r="C2408" i="10" s="1"/>
  <c r="F3154" i="10"/>
  <c r="E3154" i="10" s="1" a="1"/>
  <c r="E3154" i="10" s="1"/>
  <c r="C3154" i="10" s="1"/>
  <c r="F2213" i="10"/>
  <c r="E2213" i="10" s="1" a="1"/>
  <c r="E2213" i="10" s="1"/>
  <c r="C2213" i="10" s="1"/>
  <c r="F2318" i="10"/>
  <c r="E2318" i="10" s="1" a="1"/>
  <c r="E2318" i="10" s="1"/>
  <c r="C2318" i="10" s="1"/>
  <c r="N16" i="9"/>
  <c r="F1602" i="10"/>
  <c r="E1602" i="10" s="1" a="1"/>
  <c r="E1602" i="10" s="1"/>
  <c r="C1602" i="10" s="1"/>
  <c r="F609" i="10"/>
  <c r="E609" i="10" s="1" a="1"/>
  <c r="E609" i="10" s="1"/>
  <c r="C609" i="10" s="1"/>
  <c r="F20" i="10"/>
  <c r="E20" i="10" s="1" a="1"/>
  <c r="E20" i="10" s="1"/>
  <c r="C20" i="10" s="1"/>
  <c r="F323" i="10"/>
  <c r="E323" i="10" s="1" a="1"/>
  <c r="E323" i="10" s="1"/>
  <c r="C323" i="10" s="1"/>
  <c r="F2210" i="10"/>
  <c r="E2210" i="10" s="1" a="1"/>
  <c r="E2210" i="10" s="1"/>
  <c r="C2210" i="10" s="1"/>
  <c r="F821" i="10"/>
  <c r="E821" i="10" s="1" a="1"/>
  <c r="E821" i="10" s="1"/>
  <c r="C821" i="10" s="1"/>
  <c r="F1115" i="10"/>
  <c r="E1115" i="10" s="1" a="1"/>
  <c r="E1115" i="10" s="1"/>
  <c r="C1115" i="10" s="1"/>
  <c r="F1662" i="10"/>
  <c r="E1662" i="10" s="1" a="1"/>
  <c r="E1662" i="10" s="1"/>
  <c r="C1662" i="10" s="1"/>
  <c r="F3074" i="10"/>
  <c r="E3074" i="10" s="1" a="1"/>
  <c r="E3074" i="10" s="1"/>
  <c r="C3074" i="10" s="1"/>
  <c r="F1346" i="10"/>
  <c r="E1346" i="10" s="1" a="1"/>
  <c r="E1346" i="10" s="1"/>
  <c r="C1346" i="10" s="1"/>
  <c r="F1614" i="10"/>
  <c r="E1614" i="10" s="1" a="1"/>
  <c r="E1614" i="10" s="1"/>
  <c r="C1614" i="10" s="1"/>
  <c r="F2165" i="10"/>
  <c r="F3056" i="10"/>
  <c r="E3056" i="10" s="1" a="1"/>
  <c r="E3056" i="10" s="1"/>
  <c r="C3056" i="10" s="1"/>
  <c r="F3054" i="10"/>
  <c r="E3054" i="10" s="1" a="1"/>
  <c r="E3054" i="10" s="1"/>
  <c r="C3054" i="10" s="1"/>
  <c r="F173" i="10"/>
  <c r="E173" i="10" s="1" a="1"/>
  <c r="E173" i="10" s="1"/>
  <c r="C173" i="10" s="1"/>
  <c r="F3146" i="10"/>
  <c r="E3146" i="10" s="1" a="1"/>
  <c r="E3146" i="10" s="1"/>
  <c r="C3146" i="10" s="1"/>
  <c r="F1550" i="10"/>
  <c r="E1550" i="10" s="1" a="1"/>
  <c r="E1550" i="10" s="1"/>
  <c r="C1550" i="10" s="1"/>
  <c r="F2713" i="10"/>
  <c r="E2713" i="10" s="1" a="1"/>
  <c r="E2713" i="10" s="1"/>
  <c r="C2713" i="10" s="1"/>
  <c r="F580" i="10"/>
  <c r="E580" i="10" s="1" a="1"/>
  <c r="E580" i="10" s="1"/>
  <c r="C580" i="10" s="1"/>
  <c r="F2459" i="10"/>
  <c r="E2459" i="10" s="1" a="1"/>
  <c r="E2459" i="10" s="1"/>
  <c r="C2459" i="10" s="1"/>
  <c r="F3180" i="10"/>
  <c r="E3180" i="10" s="1" a="1"/>
  <c r="E3180" i="10" s="1"/>
  <c r="C3180" i="10" s="1"/>
  <c r="F567" i="10"/>
  <c r="E567" i="10" s="1" a="1"/>
  <c r="E567" i="10" s="1"/>
  <c r="C567" i="10" s="1"/>
  <c r="F1492" i="10"/>
  <c r="E1492" i="10" s="1" a="1"/>
  <c r="E1492" i="10" s="1"/>
  <c r="C1492" i="10" s="1"/>
  <c r="F2215" i="10"/>
  <c r="E2215" i="10" s="1" a="1"/>
  <c r="E2215" i="10" s="1"/>
  <c r="C2215" i="10" s="1"/>
  <c r="F1509" i="10"/>
  <c r="E1509" i="10" s="1" a="1"/>
  <c r="E1509" i="10" s="1"/>
  <c r="C1509" i="10" s="1"/>
  <c r="F1908" i="10"/>
  <c r="E1908" i="10" s="1" a="1"/>
  <c r="E1908" i="10" s="1"/>
  <c r="C1908" i="10" s="1"/>
  <c r="F2019" i="10"/>
  <c r="E2019" i="10" s="1" a="1"/>
  <c r="E2019" i="10" s="1"/>
  <c r="C2019" i="10" s="1"/>
  <c r="F2927" i="10"/>
  <c r="E2927" i="10" s="1" a="1"/>
  <c r="E2927" i="10" s="1"/>
  <c r="C2927" i="10" s="1"/>
  <c r="F3318" i="10"/>
  <c r="E3318" i="10" s="1" a="1"/>
  <c r="E3318" i="10" s="1"/>
  <c r="C3318" i="10" s="1"/>
  <c r="F260" i="10"/>
  <c r="E260" i="10" s="1" a="1"/>
  <c r="E260" i="10" s="1"/>
  <c r="C260" i="10" s="1"/>
  <c r="F2184" i="10"/>
  <c r="E2184" i="10" s="1" a="1"/>
  <c r="E2184" i="10" s="1"/>
  <c r="C2184" i="10" s="1"/>
  <c r="F2867" i="10"/>
  <c r="E2867" i="10" s="1" a="1"/>
  <c r="E2867" i="10" s="1"/>
  <c r="C2867" i="10" s="1"/>
  <c r="F783" i="10"/>
  <c r="F1358" i="10"/>
  <c r="E1358" i="10" s="1" a="1"/>
  <c r="E1358" i="10" s="1"/>
  <c r="C1358" i="10" s="1"/>
  <c r="F3306" i="10"/>
  <c r="E3306" i="10" s="1" a="1"/>
  <c r="E3306" i="10" s="1"/>
  <c r="C3306" i="10" s="1"/>
  <c r="F1842" i="10"/>
  <c r="E1842" i="10" s="1" a="1"/>
  <c r="E1842" i="10" s="1"/>
  <c r="C1842" i="10" s="1"/>
  <c r="F771" i="10"/>
  <c r="E771" i="10" s="1" a="1"/>
  <c r="E771" i="10" s="1"/>
  <c r="C771" i="10" s="1"/>
  <c r="F91" i="10"/>
  <c r="E91" i="10" s="1" a="1"/>
  <c r="E91" i="10" s="1"/>
  <c r="C91" i="10" s="1"/>
  <c r="F563" i="10"/>
  <c r="E563" i="10" s="1" a="1"/>
  <c r="E563" i="10" s="1"/>
  <c r="C563" i="10" s="1"/>
  <c r="F3237" i="10"/>
  <c r="F834" i="10"/>
  <c r="E834" i="10" s="1" a="1"/>
  <c r="E834" i="10" s="1"/>
  <c r="C834" i="10" s="1"/>
  <c r="F2578" i="10"/>
  <c r="E2578" i="10" s="1" a="1"/>
  <c r="E2578" i="10" s="1"/>
  <c r="C2578" i="10" s="1"/>
  <c r="F2211" i="10"/>
  <c r="E2211" i="10" s="1" a="1"/>
  <c r="E2211" i="10" s="1"/>
  <c r="C2211" i="10" s="1"/>
  <c r="F1656" i="10"/>
  <c r="F566" i="10"/>
  <c r="E566" i="10" s="1" a="1"/>
  <c r="E566" i="10" s="1"/>
  <c r="C566" i="10" s="1"/>
  <c r="F2719" i="10"/>
  <c r="E2719" i="10" s="1" a="1"/>
  <c r="E2719" i="10" s="1"/>
  <c r="C2719" i="10" s="1"/>
  <c r="F987" i="10"/>
  <c r="E987" i="10" s="1" a="1"/>
  <c r="E987" i="10" s="1"/>
  <c r="C987" i="10" s="1"/>
  <c r="F2308" i="10"/>
  <c r="F2694" i="10"/>
  <c r="E2694" i="10" s="1" a="1"/>
  <c r="E2694" i="10" s="1"/>
  <c r="C2694" i="10" s="1"/>
  <c r="F1931" i="10"/>
  <c r="E1931" i="10" s="1" a="1"/>
  <c r="E1931" i="10" s="1"/>
  <c r="C1931" i="10" s="1"/>
  <c r="F2253" i="10"/>
  <c r="F2480" i="10"/>
  <c r="E2480" i="10" s="1" a="1"/>
  <c r="E2480" i="10" s="1"/>
  <c r="C2480" i="10" s="1"/>
  <c r="F1253" i="10"/>
  <c r="E1253" i="10" s="1" a="1"/>
  <c r="E1253" i="10" s="1"/>
  <c r="C1253" i="10" s="1"/>
  <c r="F3284" i="10"/>
  <c r="F3382" i="10"/>
  <c r="E3382" i="10" s="1" a="1"/>
  <c r="E3382" i="10" s="1"/>
  <c r="C3382" i="10" s="1"/>
  <c r="F1392" i="10"/>
  <c r="F2953" i="10"/>
  <c r="E2953" i="10" s="1" a="1"/>
  <c r="E2953" i="10" s="1"/>
  <c r="C2953" i="10" s="1"/>
  <c r="F760" i="10"/>
  <c r="E760" i="10" s="1" a="1"/>
  <c r="E760" i="10" s="1"/>
  <c r="C760" i="10" s="1"/>
  <c r="F3145" i="10"/>
  <c r="E3145" i="10" s="1" a="1"/>
  <c r="E3145" i="10" s="1"/>
  <c r="C3145" i="10" s="1"/>
  <c r="F2680" i="10"/>
  <c r="E2680" i="10" s="1" a="1"/>
  <c r="E2680" i="10" s="1"/>
  <c r="C2680" i="10" s="1"/>
  <c r="F2734" i="10"/>
  <c r="E2734" i="10" s="1" a="1"/>
  <c r="E2734" i="10" s="1"/>
  <c r="C2734" i="10" s="1"/>
  <c r="F3187" i="10"/>
  <c r="E3187" i="10" s="1" a="1"/>
  <c r="E3187" i="10" s="1"/>
  <c r="C3187" i="10" s="1"/>
  <c r="F2101" i="10"/>
  <c r="E2101" i="10" s="1" a="1"/>
  <c r="E2101" i="10" s="1"/>
  <c r="C2101" i="10" s="1"/>
  <c r="F1450" i="10"/>
  <c r="F86" i="10"/>
  <c r="E86" i="10" s="1" a="1"/>
  <c r="E86" i="10" s="1"/>
  <c r="C86" i="10" s="1"/>
  <c r="F77" i="10"/>
  <c r="E77" i="10" s="1" a="1"/>
  <c r="E77" i="10" s="1"/>
  <c r="C77" i="10" s="1"/>
  <c r="F2487" i="10"/>
  <c r="E2487" i="10" s="1" a="1"/>
  <c r="E2487" i="10" s="1"/>
  <c r="C2487" i="10" s="1"/>
  <c r="F3058" i="10"/>
  <c r="E3058" i="10" s="1" a="1"/>
  <c r="E3058" i="10" s="1"/>
  <c r="C3058" i="10" s="1"/>
  <c r="P17" i="9"/>
  <c r="F1788" i="10"/>
  <c r="E1788" i="10" s="1" a="1"/>
  <c r="E1788" i="10" s="1"/>
  <c r="C1788" i="10" s="1"/>
  <c r="F47" i="10"/>
  <c r="E47" i="10" s="1" a="1"/>
  <c r="E47" i="10" s="1"/>
  <c r="C47" i="10" s="1"/>
  <c r="F2464" i="10"/>
  <c r="E2464" i="10" s="1" a="1"/>
  <c r="E2464" i="10" s="1"/>
  <c r="C2464" i="10" s="1"/>
  <c r="F1529" i="10"/>
  <c r="E1529" i="10" s="1" a="1"/>
  <c r="E1529" i="10" s="1"/>
  <c r="C1529" i="10" s="1"/>
  <c r="F2807" i="10"/>
  <c r="E2807" i="10" s="1" a="1"/>
  <c r="E2807" i="10" s="1"/>
  <c r="C2807" i="10" s="1"/>
  <c r="F1235" i="10"/>
  <c r="F1428" i="10"/>
  <c r="E1428" i="10" s="1" a="1"/>
  <c r="E1428" i="10" s="1"/>
  <c r="C1428" i="10" s="1"/>
  <c r="F1466" i="10"/>
  <c r="E1466" i="10" s="1" a="1"/>
  <c r="E1466" i="10" s="1"/>
  <c r="C1466" i="10" s="1"/>
  <c r="F1800" i="10"/>
  <c r="E1800" i="10" s="1" a="1"/>
  <c r="E1800" i="10" s="1"/>
  <c r="C1800" i="10" s="1"/>
  <c r="F2114" i="10"/>
  <c r="E2114" i="10" s="1" a="1"/>
  <c r="E2114" i="10" s="1"/>
  <c r="C2114" i="10" s="1"/>
  <c r="F411" i="10"/>
  <c r="E411" i="10" s="1" a="1"/>
  <c r="E411" i="10" s="1"/>
  <c r="C411" i="10" s="1"/>
  <c r="F1589" i="10"/>
  <c r="E1589" i="10" s="1" a="1"/>
  <c r="E1589" i="10" s="1"/>
  <c r="C1589" i="10" s="1"/>
  <c r="F1890" i="10"/>
  <c r="E1890" i="10" s="1" a="1"/>
  <c r="E1890" i="10" s="1"/>
  <c r="C1890" i="10" s="1"/>
  <c r="F2808" i="10"/>
  <c r="E2808" i="10" s="1" a="1"/>
  <c r="E2808" i="10" s="1"/>
  <c r="C2808" i="10" s="1"/>
  <c r="F2420" i="10"/>
  <c r="E2420" i="10" s="1" a="1"/>
  <c r="E2420" i="10" s="1"/>
  <c r="C2420" i="10" s="1"/>
  <c r="F112" i="10"/>
  <c r="E112" i="10" s="1" a="1"/>
  <c r="E112" i="10" s="1"/>
  <c r="C112" i="10" s="1"/>
  <c r="F2204" i="10"/>
  <c r="E2204" i="10" s="1" a="1"/>
  <c r="E2204" i="10" s="1"/>
  <c r="C2204" i="10" s="1"/>
  <c r="F2150" i="10"/>
  <c r="E2150" i="10" s="1" a="1"/>
  <c r="E2150" i="10" s="1"/>
  <c r="C2150" i="10" s="1"/>
  <c r="F131" i="10"/>
  <c r="E131" i="10" s="1" a="1"/>
  <c r="E131" i="10" s="1"/>
  <c r="C131" i="10" s="1"/>
  <c r="F1627" i="10"/>
  <c r="E1627" i="10" s="1" a="1"/>
  <c r="E1627" i="10" s="1"/>
  <c r="C1627" i="10" s="1"/>
  <c r="F620" i="10"/>
  <c r="E620" i="10" s="1" a="1"/>
  <c r="E620" i="10" s="1"/>
  <c r="C620" i="10" s="1"/>
  <c r="F1119" i="10"/>
  <c r="E1119" i="10" s="1" a="1"/>
  <c r="E1119" i="10" s="1"/>
  <c r="C1119" i="10" s="1"/>
  <c r="F46" i="10"/>
  <c r="E46" i="10" s="1" a="1"/>
  <c r="E46" i="10" s="1"/>
  <c r="C46" i="10" s="1"/>
  <c r="F2908" i="10"/>
  <c r="E2908" i="10" s="1" a="1"/>
  <c r="E2908" i="10" s="1"/>
  <c r="C2908" i="10" s="1"/>
  <c r="M14" i="9"/>
  <c r="F835" i="10"/>
  <c r="E835" i="10" s="1" a="1"/>
  <c r="E835" i="10" s="1"/>
  <c r="C835" i="10" s="1"/>
  <c r="F1573" i="10"/>
  <c r="E1573" i="10" s="1" a="1"/>
  <c r="E1573" i="10" s="1"/>
  <c r="C1573" i="10" s="1"/>
  <c r="F666" i="10"/>
  <c r="E666" i="10" s="1" a="1"/>
  <c r="E666" i="10" s="1"/>
  <c r="C666" i="10" s="1"/>
  <c r="F1920" i="10"/>
  <c r="E1920" i="10" s="1" a="1"/>
  <c r="E1920" i="10" s="1"/>
  <c r="C1920" i="10" s="1"/>
  <c r="F1192" i="10"/>
  <c r="F731" i="10"/>
  <c r="F3028" i="10"/>
  <c r="E3028" i="10" s="1" a="1"/>
  <c r="E3028" i="10" s="1"/>
  <c r="C3028" i="10" s="1"/>
  <c r="F1809" i="10"/>
  <c r="E1809" i="10" s="1" a="1"/>
  <c r="E1809" i="10" s="1"/>
  <c r="C1809" i="10" s="1"/>
  <c r="F3265" i="10"/>
  <c r="E3265" i="10" s="1" a="1"/>
  <c r="E3265" i="10" s="1"/>
  <c r="C3265" i="10" s="1"/>
  <c r="F1241" i="10"/>
  <c r="E1241" i="10" s="1" a="1"/>
  <c r="E1241" i="10" s="1"/>
  <c r="C1241" i="10" s="1"/>
  <c r="F2662" i="10"/>
  <c r="E2662" i="10" s="1" a="1"/>
  <c r="E2662" i="10" s="1"/>
  <c r="C2662" i="10" s="1"/>
  <c r="F2216" i="10"/>
  <c r="E2216" i="10" s="1" a="1"/>
  <c r="E2216" i="10" s="1"/>
  <c r="C2216" i="10" s="1"/>
  <c r="F1655" i="10"/>
  <c r="E1655" i="10" s="1" a="1"/>
  <c r="E1655" i="10" s="1"/>
  <c r="C1655" i="10" s="1"/>
  <c r="F2885" i="10"/>
  <c r="F2160" i="10"/>
  <c r="E2160" i="10" s="1" a="1"/>
  <c r="E2160" i="10" s="1"/>
  <c r="C2160" i="10" s="1"/>
  <c r="F2532" i="10"/>
  <c r="E2532" i="10" s="1" a="1"/>
  <c r="E2532" i="10" s="1"/>
  <c r="C2532" i="10" s="1"/>
  <c r="F2654" i="10"/>
  <c r="E2654" i="10" s="1" a="1"/>
  <c r="E2654" i="10" s="1"/>
  <c r="C2654" i="10" s="1"/>
  <c r="F364" i="10"/>
  <c r="E364" i="10" s="1" a="1"/>
  <c r="E364" i="10" s="1"/>
  <c r="C364" i="10" s="1"/>
  <c r="F1288" i="10"/>
  <c r="E1288" i="10" s="1" a="1"/>
  <c r="E1288" i="10" s="1"/>
  <c r="C1288" i="10" s="1"/>
  <c r="F1219" i="10"/>
  <c r="E1219" i="10" s="1" a="1"/>
  <c r="E1219" i="10" s="1"/>
  <c r="C1219" i="10" s="1"/>
  <c r="F1557" i="10"/>
  <c r="E1557" i="10" s="1" a="1"/>
  <c r="E1557" i="10" s="1"/>
  <c r="C1557" i="10" s="1"/>
  <c r="F1600" i="10"/>
  <c r="E1600" i="10" s="1" a="1"/>
  <c r="E1600" i="10" s="1"/>
  <c r="C1600" i="10" s="1"/>
  <c r="F2468" i="10"/>
  <c r="E2468" i="10" s="1" a="1"/>
  <c r="E2468" i="10" s="1"/>
  <c r="C2468" i="10" s="1"/>
  <c r="F348" i="10"/>
  <c r="E348" i="10" s="1" a="1"/>
  <c r="E348" i="10" s="1"/>
  <c r="C348" i="10" s="1"/>
  <c r="F1401" i="10"/>
  <c r="F1885" i="10"/>
  <c r="F1168" i="10"/>
  <c r="E1168" i="10" s="1" a="1"/>
  <c r="E1168" i="10" s="1"/>
  <c r="C1168" i="10" s="1"/>
  <c r="F240" i="10"/>
  <c r="E240" i="10" s="1" a="1"/>
  <c r="E240" i="10" s="1"/>
  <c r="C240" i="10" s="1"/>
  <c r="F2043" i="10"/>
  <c r="F1860" i="10"/>
  <c r="E1860" i="10" s="1" a="1"/>
  <c r="E1860" i="10" s="1"/>
  <c r="C1860" i="10" s="1"/>
  <c r="F711" i="10"/>
  <c r="E711" i="10" s="1" a="1"/>
  <c r="E711" i="10" s="1"/>
  <c r="C711" i="10" s="1"/>
  <c r="F154" i="10"/>
  <c r="E154" i="10" s="1" a="1"/>
  <c r="E154" i="10" s="1"/>
  <c r="C154" i="10" s="1"/>
  <c r="F1966" i="10"/>
  <c r="E1966" i="10" s="1" a="1"/>
  <c r="E1966" i="10" s="1"/>
  <c r="C1966" i="10" s="1"/>
  <c r="F2144" i="10"/>
  <c r="E2144" i="10" s="1" a="1"/>
  <c r="E2144" i="10" s="1"/>
  <c r="C2144" i="10" s="1"/>
  <c r="F74" i="10"/>
  <c r="E74" i="10" s="1" a="1"/>
  <c r="E74" i="10" s="1"/>
  <c r="C74" i="10" s="1"/>
  <c r="F2404" i="10"/>
  <c r="E2404" i="10" s="1" a="1"/>
  <c r="E2404" i="10" s="1"/>
  <c r="C2404" i="10" s="1"/>
  <c r="F2830" i="10"/>
  <c r="E2830" i="10" s="1" a="1"/>
  <c r="E2830" i="10" s="1"/>
  <c r="C2830" i="10" s="1"/>
  <c r="F3351" i="10"/>
  <c r="E3351" i="10" s="1" a="1"/>
  <c r="E3351" i="10" s="1"/>
  <c r="C3351" i="10" s="1"/>
  <c r="F2284" i="10"/>
  <c r="F3203" i="10"/>
  <c r="E3203" i="10" s="1" a="1"/>
  <c r="E3203" i="10" s="1"/>
  <c r="C3203" i="10" s="1"/>
  <c r="F1189" i="10"/>
  <c r="E1189" i="10" s="1" a="1"/>
  <c r="E1189" i="10" s="1"/>
  <c r="C1189" i="10" s="1"/>
  <c r="F2761" i="10"/>
  <c r="E2761" i="10" s="1" a="1"/>
  <c r="E2761" i="10" s="1"/>
  <c r="C2761" i="10" s="1"/>
  <c r="F1232" i="10"/>
  <c r="E1232" i="10" s="1" a="1"/>
  <c r="E1232" i="10" s="1"/>
  <c r="C1232" i="10" s="1"/>
  <c r="F831" i="10"/>
  <c r="E831" i="10" s="1" a="1"/>
  <c r="E831" i="10" s="1"/>
  <c r="C831" i="10" s="1"/>
  <c r="F2027" i="10"/>
  <c r="E2027" i="10" s="1" a="1"/>
  <c r="E2027" i="10" s="1"/>
  <c r="C2027" i="10" s="1"/>
  <c r="F2389" i="10"/>
  <c r="E2389" i="10" s="1" a="1"/>
  <c r="E2389" i="10" s="1"/>
  <c r="C2389" i="10" s="1"/>
  <c r="F2990" i="10"/>
  <c r="E2990" i="10" s="1" a="1"/>
  <c r="E2990" i="10" s="1"/>
  <c r="C2990" i="10" s="1"/>
  <c r="F751" i="10"/>
  <c r="E751" i="10" s="1" a="1"/>
  <c r="E751" i="10" s="1"/>
  <c r="C751" i="10" s="1"/>
  <c r="F3323" i="10"/>
  <c r="E3323" i="10" s="1" a="1"/>
  <c r="E3323" i="10" s="1"/>
  <c r="C3323" i="10" s="1"/>
  <c r="F2033" i="10"/>
  <c r="E2033" i="10" s="1" a="1"/>
  <c r="E2033" i="10" s="1"/>
  <c r="C2033" i="10" s="1"/>
  <c r="F1703" i="10"/>
  <c r="F1060" i="10"/>
  <c r="E1060" i="10" s="1" a="1"/>
  <c r="E1060" i="10" s="1"/>
  <c r="C1060" i="10" s="1"/>
  <c r="F2941" i="10"/>
  <c r="E2941" i="10" s="1" a="1"/>
  <c r="E2941" i="10" s="1"/>
  <c r="C2941" i="10" s="1"/>
  <c r="F2118" i="10"/>
  <c r="E2118" i="10" s="1" a="1"/>
  <c r="E2118" i="10" s="1"/>
  <c r="C2118" i="10" s="1"/>
  <c r="F753" i="10"/>
  <c r="E753" i="10" s="1" a="1"/>
  <c r="E753" i="10" s="1"/>
  <c r="C753" i="10" s="1"/>
  <c r="F1652" i="10"/>
  <c r="E1652" i="10" s="1" a="1"/>
  <c r="E1652" i="10" s="1"/>
  <c r="C1652" i="10" s="1"/>
  <c r="F267" i="10"/>
  <c r="E267" i="10" s="1" a="1"/>
  <c r="E267" i="10" s="1"/>
  <c r="C267" i="10" s="1"/>
  <c r="F2822" i="10"/>
  <c r="E2822" i="10" s="1" a="1"/>
  <c r="E2822" i="10" s="1"/>
  <c r="C2822" i="10" s="1"/>
  <c r="F2134" i="10"/>
  <c r="E2134" i="10" s="1" a="1"/>
  <c r="E2134" i="10" s="1"/>
  <c r="C2134" i="10" s="1"/>
  <c r="F1717" i="10"/>
  <c r="E1717" i="10" s="1" a="1"/>
  <c r="E1717" i="10" s="1"/>
  <c r="C1717" i="10" s="1"/>
  <c r="F2650" i="10"/>
  <c r="E2650" i="10" s="1" a="1"/>
  <c r="E2650" i="10" s="1"/>
  <c r="C2650" i="10" s="1"/>
  <c r="F3280" i="10"/>
  <c r="E3280" i="10" s="1" a="1"/>
  <c r="E3280" i="10" s="1"/>
  <c r="C3280" i="10" s="1"/>
  <c r="F2352" i="10"/>
  <c r="E2352" i="10" s="1" a="1"/>
  <c r="E2352" i="10" s="1"/>
  <c r="C2352" i="10" s="1"/>
  <c r="F1660" i="10"/>
  <c r="E1660" i="10" s="1" a="1"/>
  <c r="E1660" i="10" s="1"/>
  <c r="C1660" i="10" s="1"/>
  <c r="F2951" i="10"/>
  <c r="E2951" i="10" s="1" a="1"/>
  <c r="E2951" i="10" s="1"/>
  <c r="C2951" i="10" s="1"/>
  <c r="F2472" i="10"/>
  <c r="E2472" i="10" s="1" a="1"/>
  <c r="E2472" i="10" s="1"/>
  <c r="C2472" i="10" s="1"/>
  <c r="F470" i="10"/>
  <c r="E470" i="10" s="1" a="1"/>
  <c r="E470" i="10" s="1"/>
  <c r="C470" i="10" s="1"/>
  <c r="F538" i="10"/>
  <c r="E538" i="10" s="1" a="1"/>
  <c r="E538" i="10" s="1"/>
  <c r="C538" i="10" s="1"/>
  <c r="F2003" i="10"/>
  <c r="E2003" i="10" s="1" a="1"/>
  <c r="E2003" i="10" s="1"/>
  <c r="C2003" i="10" s="1"/>
  <c r="F514" i="10"/>
  <c r="E514" i="10" s="1" a="1"/>
  <c r="E514" i="10" s="1"/>
  <c r="C514" i="10" s="1"/>
  <c r="F1697" i="10"/>
  <c r="E1697" i="10" s="1" a="1"/>
  <c r="E1697" i="10" s="1"/>
  <c r="C1697" i="10" s="1"/>
  <c r="F1440" i="10"/>
  <c r="E1440" i="10" s="1" a="1"/>
  <c r="E1440" i="10" s="1"/>
  <c r="C1440" i="10" s="1"/>
  <c r="F1707" i="10"/>
  <c r="E1707" i="10" s="1" a="1"/>
  <c r="E1707" i="10" s="1"/>
  <c r="C1707" i="10" s="1"/>
  <c r="O15" i="9"/>
  <c r="F1531" i="10"/>
  <c r="E1531" i="10" s="1" a="1"/>
  <c r="E1531" i="10" s="1"/>
  <c r="C1531" i="10" s="1"/>
  <c r="F1810" i="10"/>
  <c r="E1810" i="10" s="1" a="1"/>
  <c r="E1810" i="10" s="1"/>
  <c r="C1810" i="10" s="1"/>
  <c r="F202" i="10"/>
  <c r="F1998" i="10"/>
  <c r="F1773" i="10"/>
  <c r="E1773" i="10" s="1" a="1"/>
  <c r="E1773" i="10" s="1"/>
  <c r="C1773" i="10" s="1"/>
  <c r="F2737" i="10"/>
  <c r="E2737" i="10" s="1" a="1"/>
  <c r="E2737" i="10" s="1"/>
  <c r="C2737" i="10" s="1"/>
  <c r="F990" i="10"/>
  <c r="E990" i="10" s="1" a="1"/>
  <c r="E990" i="10" s="1"/>
  <c r="C990" i="10" s="1"/>
  <c r="F811" i="10"/>
  <c r="E811" i="10" s="1" a="1"/>
  <c r="E811" i="10" s="1"/>
  <c r="C811" i="10" s="1"/>
  <c r="F955" i="10"/>
  <c r="E955" i="10" s="1" a="1"/>
  <c r="E955" i="10" s="1"/>
  <c r="C955" i="10" s="1"/>
  <c r="F1946" i="10"/>
  <c r="E1946" i="10" s="1" a="1"/>
  <c r="E1946" i="10" s="1"/>
  <c r="C1946" i="10" s="1"/>
  <c r="F1742" i="10"/>
  <c r="E1742" i="10" s="1" a="1"/>
  <c r="E1742" i="10" s="1"/>
  <c r="C1742" i="10" s="1"/>
  <c r="F253" i="10"/>
  <c r="E253" i="10" s="1" a="1"/>
  <c r="E253" i="10" s="1"/>
  <c r="C253" i="10" s="1"/>
  <c r="F1485" i="10"/>
  <c r="E1485" i="10" s="1" a="1"/>
  <c r="E1485" i="10" s="1"/>
  <c r="C1485" i="10" s="1"/>
  <c r="F2217" i="10"/>
  <c r="E2217" i="10" s="1" a="1"/>
  <c r="E2217" i="10" s="1"/>
  <c r="C2217" i="10" s="1"/>
  <c r="F2359" i="10"/>
  <c r="E2359" i="10" s="1" a="1"/>
  <c r="E2359" i="10" s="1"/>
  <c r="C2359" i="10" s="1"/>
  <c r="F1117" i="10"/>
  <c r="E1117" i="10" s="1" a="1"/>
  <c r="E1117" i="10" s="1"/>
  <c r="C1117" i="10" s="1"/>
  <c r="F822" i="10"/>
  <c r="E822" i="10" s="1" a="1"/>
  <c r="E822" i="10" s="1"/>
  <c r="C822" i="10" s="1"/>
  <c r="F2656" i="10"/>
  <c r="E2656" i="10" s="1" a="1"/>
  <c r="E2656" i="10" s="1"/>
  <c r="C2656" i="10" s="1"/>
  <c r="F862" i="10"/>
  <c r="E862" i="10" s="1" a="1"/>
  <c r="E862" i="10" s="1"/>
  <c r="C862" i="10" s="1"/>
  <c r="F2514" i="10"/>
  <c r="E2514" i="10" s="1" a="1"/>
  <c r="E2514" i="10" s="1"/>
  <c r="C2514" i="10" s="1"/>
  <c r="F2921" i="10"/>
  <c r="F3094" i="10"/>
  <c r="E3094" i="10" s="1" a="1"/>
  <c r="E3094" i="10" s="1"/>
  <c r="C3094" i="10" s="1"/>
  <c r="F694" i="10"/>
  <c r="E694" i="10" s="1" a="1"/>
  <c r="E694" i="10" s="1"/>
  <c r="C694" i="10" s="1"/>
  <c r="F2499" i="10"/>
  <c r="E2499" i="10" s="1" a="1"/>
  <c r="E2499" i="10" s="1"/>
  <c r="C2499" i="10" s="1"/>
  <c r="F2193" i="10"/>
  <c r="F167" i="10"/>
  <c r="E167" i="10" s="1" a="1"/>
  <c r="E167" i="10" s="1"/>
  <c r="C167" i="10" s="1"/>
  <c r="F321" i="10"/>
  <c r="E321" i="10" s="1" a="1"/>
  <c r="E321" i="10" s="1"/>
  <c r="C321" i="10" s="1"/>
  <c r="F1912" i="10"/>
  <c r="E1912" i="10" s="1" a="1"/>
  <c r="E1912" i="10" s="1"/>
  <c r="C1912" i="10" s="1"/>
  <c r="F1366" i="10"/>
  <c r="F2914" i="10"/>
  <c r="E2914" i="10" s="1" a="1"/>
  <c r="E2914" i="10" s="1"/>
  <c r="C2914" i="10" s="1"/>
  <c r="F1144" i="10"/>
  <c r="E1144" i="10" s="1" a="1"/>
  <c r="E1144" i="10" s="1"/>
  <c r="C1144" i="10" s="1"/>
  <c r="F622" i="10"/>
  <c r="E622" i="10" s="1" a="1"/>
  <c r="E622" i="10" s="1"/>
  <c r="C622" i="10" s="1"/>
  <c r="F728" i="10"/>
  <c r="E728" i="10" s="1" a="1"/>
  <c r="E728" i="10" s="1"/>
  <c r="C728" i="10" s="1"/>
  <c r="F1059" i="10"/>
  <c r="E1059" i="10" s="1" a="1"/>
  <c r="E1059" i="10" s="1"/>
  <c r="C1059" i="10" s="1"/>
  <c r="F2915" i="10"/>
  <c r="E2915" i="10" s="1" a="1"/>
  <c r="E2915" i="10" s="1"/>
  <c r="C2915" i="10" s="1"/>
  <c r="F2735" i="10"/>
  <c r="E2735" i="10" s="1" a="1"/>
  <c r="E2735" i="10" s="1"/>
  <c r="C2735" i="10" s="1"/>
  <c r="F1443" i="10"/>
  <c r="E1443" i="10" s="1" a="1"/>
  <c r="E1443" i="10" s="1"/>
  <c r="C1443" i="10" s="1"/>
  <c r="F2573" i="10"/>
  <c r="E2573" i="10" s="1" a="1"/>
  <c r="E2573" i="10" s="1"/>
  <c r="C2573" i="10" s="1"/>
  <c r="F1330" i="10"/>
  <c r="E1330" i="10" s="1" a="1"/>
  <c r="E1330" i="10" s="1"/>
  <c r="C1330" i="10" s="1"/>
  <c r="F638" i="10"/>
  <c r="E638" i="10" s="1" a="1"/>
  <c r="E638" i="10" s="1"/>
  <c r="C638" i="10" s="1"/>
  <c r="F2850" i="10"/>
  <c r="E2850" i="10" s="1" a="1"/>
  <c r="E2850" i="10" s="1"/>
  <c r="C2850" i="10" s="1"/>
  <c r="F1632" i="10"/>
  <c r="E1632" i="10" s="1" a="1"/>
  <c r="E1632" i="10" s="1"/>
  <c r="C1632" i="10" s="1"/>
  <c r="F1839" i="10"/>
  <c r="E1839" i="10" s="1" a="1"/>
  <c r="E1839" i="10" s="1"/>
  <c r="C1839" i="10" s="1"/>
  <c r="F175" i="10"/>
  <c r="E175" i="10" s="1" a="1"/>
  <c r="E175" i="10" s="1"/>
  <c r="C175" i="10" s="1"/>
  <c r="F2013" i="10"/>
  <c r="E2013" i="10" s="1" a="1"/>
  <c r="E2013" i="10" s="1"/>
  <c r="C2013" i="10" s="1"/>
  <c r="F380" i="10"/>
  <c r="F444" i="10"/>
  <c r="E444" i="10" s="1" a="1"/>
  <c r="E444" i="10" s="1"/>
  <c r="C444" i="10" s="1"/>
  <c r="F1045" i="10"/>
  <c r="E1045" i="10" s="1" a="1"/>
  <c r="E1045" i="10" s="1"/>
  <c r="C1045" i="10" s="1"/>
  <c r="F1337" i="10"/>
  <c r="E1337" i="10" s="1" a="1"/>
  <c r="E1337" i="10" s="1"/>
  <c r="C1337" i="10" s="1"/>
  <c r="F1301" i="10"/>
  <c r="E1301" i="10" s="1" a="1"/>
  <c r="E1301" i="10" s="1"/>
  <c r="C1301" i="10" s="1"/>
  <c r="F2636" i="10"/>
  <c r="E2636" i="10" s="1" a="1"/>
  <c r="E2636" i="10" s="1"/>
  <c r="C2636" i="10" s="1"/>
  <c r="F1444" i="10"/>
  <c r="E1444" i="10" s="1" a="1"/>
  <c r="E1444" i="10" s="1"/>
  <c r="C1444" i="10" s="1"/>
  <c r="F2492" i="10"/>
  <c r="E2492" i="10" s="1" a="1"/>
  <c r="E2492" i="10" s="1"/>
  <c r="C2492" i="10" s="1"/>
  <c r="F2815" i="10"/>
  <c r="E2815" i="10" s="1" a="1"/>
  <c r="E2815" i="10" s="1"/>
  <c r="C2815" i="10" s="1"/>
  <c r="F1586" i="10"/>
  <c r="E1586" i="10" s="1" a="1"/>
  <c r="E1586" i="10" s="1"/>
  <c r="C1586" i="10" s="1"/>
  <c r="F2430" i="10"/>
  <c r="F2126" i="10"/>
  <c r="E2126" i="10" s="1" a="1"/>
  <c r="E2126" i="10" s="1"/>
  <c r="C2126" i="10" s="1"/>
  <c r="F1056" i="10"/>
  <c r="E1056" i="10" s="1" a="1"/>
  <c r="E1056" i="10" s="1"/>
  <c r="C1056" i="10" s="1"/>
  <c r="F2517" i="10"/>
  <c r="E2517" i="10" s="1" a="1"/>
  <c r="E2517" i="10" s="1"/>
  <c r="C2517" i="10" s="1"/>
  <c r="F2449" i="10"/>
  <c r="E2449" i="10" s="1" a="1"/>
  <c r="E2449" i="10" s="1"/>
  <c r="C2449" i="10" s="1"/>
  <c r="F1344" i="10"/>
  <c r="E1344" i="10" s="1" a="1"/>
  <c r="E1344" i="10" s="1"/>
  <c r="C1344" i="10" s="1"/>
  <c r="F1185" i="10"/>
  <c r="E1185" i="10" s="1" a="1"/>
  <c r="E1185" i="10" s="1"/>
  <c r="C1185" i="10" s="1"/>
  <c r="F3012" i="10"/>
  <c r="E3012" i="10" s="1" a="1"/>
  <c r="E3012" i="10" s="1"/>
  <c r="C3012" i="10" s="1"/>
  <c r="F1505" i="10"/>
  <c r="E1505" i="10" s="1" a="1"/>
  <c r="E1505" i="10" s="1"/>
  <c r="C1505" i="10" s="1"/>
  <c r="F1201" i="10"/>
  <c r="E1201" i="10" s="1" a="1"/>
  <c r="E1201" i="10" s="1"/>
  <c r="C1201" i="10" s="1"/>
  <c r="F509" i="10"/>
  <c r="E509" i="10" s="1" a="1"/>
  <c r="E509" i="10" s="1"/>
  <c r="C509" i="10" s="1"/>
  <c r="Q17" i="9"/>
  <c r="F2642" i="10"/>
  <c r="E2642" i="10" s="1" a="1"/>
  <c r="E2642" i="10" s="1"/>
  <c r="C2642" i="10" s="1"/>
  <c r="F2239" i="10"/>
  <c r="E2239" i="10" s="1" a="1"/>
  <c r="E2239" i="10" s="1"/>
  <c r="C2239" i="10" s="1"/>
  <c r="F2381" i="10"/>
  <c r="E2381" i="10" s="1" a="1"/>
  <c r="E2381" i="10" s="1"/>
  <c r="C2381" i="10" s="1"/>
  <c r="F561" i="10"/>
  <c r="E561" i="10" s="1" a="1"/>
  <c r="E561" i="10" s="1"/>
  <c r="C561" i="10" s="1"/>
  <c r="F2037" i="10"/>
  <c r="E2037" i="10" s="1" a="1"/>
  <c r="E2037" i="10" s="1"/>
  <c r="C2037" i="10" s="1"/>
  <c r="F1023" i="10"/>
  <c r="E1023" i="10" s="1" a="1"/>
  <c r="E1023" i="10" s="1"/>
  <c r="C1023" i="10" s="1"/>
  <c r="F2860" i="10"/>
  <c r="E2860" i="10" s="1" a="1"/>
  <c r="E2860" i="10" s="1"/>
  <c r="C2860" i="10" s="1"/>
  <c r="F1484" i="10"/>
  <c r="E1484" i="10" s="1" a="1"/>
  <c r="E1484" i="10" s="1"/>
  <c r="C1484" i="10" s="1"/>
  <c r="F2672" i="10"/>
  <c r="E2672" i="10" s="1" a="1"/>
  <c r="E2672" i="10" s="1"/>
  <c r="C2672" i="10" s="1"/>
  <c r="F1149" i="10"/>
  <c r="E1149" i="10" s="1" a="1"/>
  <c r="E1149" i="10" s="1"/>
  <c r="C1149" i="10" s="1"/>
  <c r="F2786" i="10"/>
  <c r="E2786" i="10" s="1" a="1"/>
  <c r="E2786" i="10" s="1"/>
  <c r="C2786" i="10" s="1"/>
  <c r="F486" i="10"/>
  <c r="E486" i="10" s="1" a="1"/>
  <c r="E486" i="10" s="1"/>
  <c r="C486" i="10" s="1"/>
  <c r="F2058" i="10"/>
  <c r="E2058" i="10" s="1" a="1"/>
  <c r="E2058" i="10" s="1"/>
  <c r="C2058" i="10" s="1"/>
  <c r="F3272" i="10"/>
  <c r="E3272" i="10" s="1" a="1"/>
  <c r="E3272" i="10" s="1"/>
  <c r="C3272" i="10" s="1"/>
  <c r="F2395" i="10"/>
  <c r="E2395" i="10" s="1" a="1"/>
  <c r="E2395" i="10" s="1"/>
  <c r="C2395" i="10" s="1"/>
  <c r="F73" i="10"/>
  <c r="E73" i="10" s="1" a="1"/>
  <c r="E73" i="10" s="1"/>
  <c r="C73" i="10" s="1"/>
  <c r="F929" i="10"/>
  <c r="E929" i="10" s="1" a="1"/>
  <c r="E929" i="10" s="1"/>
  <c r="C929" i="10" s="1"/>
  <c r="F2454" i="10"/>
  <c r="E2454" i="10" s="1" a="1"/>
  <c r="E2454" i="10" s="1"/>
  <c r="C2454" i="10" s="1"/>
  <c r="F2588" i="10"/>
  <c r="E2588" i="10" s="1" a="1"/>
  <c r="E2588" i="10" s="1"/>
  <c r="C2588" i="10" s="1"/>
  <c r="F2519" i="10"/>
  <c r="E2519" i="10" s="1" a="1"/>
  <c r="E2519" i="10" s="1"/>
  <c r="C2519" i="10" s="1"/>
  <c r="F2304" i="10"/>
  <c r="E2304" i="10" s="1" a="1"/>
  <c r="E2304" i="10" s="1"/>
  <c r="C2304" i="10" s="1"/>
  <c r="F1284" i="10"/>
  <c r="F600" i="10"/>
  <c r="E600" i="10" s="1" a="1"/>
  <c r="E600" i="10" s="1"/>
  <c r="C600" i="10" s="1"/>
  <c r="F2262" i="10"/>
  <c r="E2262" i="10" s="1" a="1"/>
  <c r="E2262" i="10" s="1"/>
  <c r="C2262" i="10" s="1"/>
  <c r="F2273" i="10"/>
  <c r="E2273" i="10" s="1" a="1"/>
  <c r="E2273" i="10" s="1"/>
  <c r="C2273" i="10" s="1"/>
  <c r="F545" i="10"/>
  <c r="E545" i="10" s="1" a="1"/>
  <c r="E545" i="10" s="1"/>
  <c r="C545" i="10" s="1"/>
  <c r="F907" i="10"/>
  <c r="E907" i="10" s="1" a="1"/>
  <c r="E907" i="10" s="1"/>
  <c r="C907" i="10" s="1"/>
  <c r="F1084" i="10"/>
  <c r="E1084" i="10" s="1" a="1"/>
  <c r="E1084" i="10" s="1"/>
  <c r="C1084" i="10" s="1"/>
  <c r="F820" i="10"/>
  <c r="E820" i="10" s="1" a="1"/>
  <c r="E820" i="10" s="1"/>
  <c r="C820" i="10" s="1"/>
  <c r="F809" i="10"/>
  <c r="E809" i="10" s="1" a="1"/>
  <c r="E809" i="10" s="1"/>
  <c r="C809" i="10" s="1"/>
  <c r="L16" i="9"/>
  <c r="F1961" i="10"/>
  <c r="E1961" i="10" s="1" a="1"/>
  <c r="E1961" i="10" s="1"/>
  <c r="C1961" i="10" s="1"/>
  <c r="F914" i="10"/>
  <c r="E914" i="10" s="1" a="1"/>
  <c r="E914" i="10" s="1"/>
  <c r="C914" i="10" s="1"/>
  <c r="F1227" i="10"/>
  <c r="E1227" i="10" s="1" a="1"/>
  <c r="E1227" i="10" s="1"/>
  <c r="C1227" i="10" s="1"/>
  <c r="F3002" i="10"/>
  <c r="E3002" i="10" s="1" a="1"/>
  <c r="E3002" i="10" s="1"/>
  <c r="C3002" i="10" s="1"/>
  <c r="F1743" i="10"/>
  <c r="E1743" i="10" s="1" a="1"/>
  <c r="E1743" i="10" s="1"/>
  <c r="C1743" i="10" s="1"/>
  <c r="F752" i="10"/>
  <c r="E752" i="10" s="1" a="1"/>
  <c r="E752" i="10" s="1"/>
  <c r="C752" i="10" s="1"/>
  <c r="F2977" i="10"/>
  <c r="E2977" i="10" s="1" a="1"/>
  <c r="E2977" i="10" s="1"/>
  <c r="C2977" i="10" s="1"/>
  <c r="F1343" i="10"/>
  <c r="E1343" i="10" s="1" a="1"/>
  <c r="E1343" i="10" s="1"/>
  <c r="C1343" i="10" s="1"/>
  <c r="F2862" i="10"/>
  <c r="E2862" i="10" s="1" a="1"/>
  <c r="E2862" i="10" s="1"/>
  <c r="C2862" i="10" s="1"/>
  <c r="F98" i="10"/>
  <c r="E98" i="10" s="1" a="1"/>
  <c r="E98" i="10" s="1"/>
  <c r="C98" i="10" s="1"/>
  <c r="F554" i="10"/>
  <c r="E554" i="10" s="1" a="1"/>
  <c r="E554" i="10" s="1"/>
  <c r="C554" i="10" s="1"/>
  <c r="F878" i="10"/>
  <c r="E878" i="10" s="1" a="1"/>
  <c r="E878" i="10" s="1"/>
  <c r="C878" i="10" s="1"/>
  <c r="F3143" i="10"/>
  <c r="E3143" i="10" s="1" a="1"/>
  <c r="E3143" i="10" s="1"/>
  <c r="C3143" i="10" s="1"/>
  <c r="F1658" i="10"/>
  <c r="E1658" i="10" s="1" a="1"/>
  <c r="E1658" i="10" s="1"/>
  <c r="C1658" i="10" s="1"/>
  <c r="F530" i="10"/>
  <c r="E530" i="10" s="1" a="1"/>
  <c r="E530" i="10" s="1"/>
  <c r="C530" i="10" s="1"/>
  <c r="F2797" i="10"/>
  <c r="E2797" i="10" s="1" a="1"/>
  <c r="E2797" i="10" s="1"/>
  <c r="C2797" i="10" s="1"/>
  <c r="F1111" i="10"/>
  <c r="E1111" i="10" s="1" a="1"/>
  <c r="E1111" i="10" s="1"/>
  <c r="C1111" i="10" s="1"/>
  <c r="F207" i="10"/>
  <c r="E207" i="10" s="1" a="1"/>
  <c r="E207" i="10" s="1"/>
  <c r="C207" i="10" s="1"/>
  <c r="F422" i="10"/>
  <c r="E422" i="10" s="1" a="1"/>
  <c r="E422" i="10" s="1"/>
  <c r="C422" i="10" s="1"/>
  <c r="F3287" i="10"/>
  <c r="E3287" i="10" s="1" a="1"/>
  <c r="E3287" i="10" s="1"/>
  <c r="C3287" i="10" s="1"/>
  <c r="F726" i="10"/>
  <c r="E726" i="10" s="1" a="1"/>
  <c r="E726" i="10" s="1"/>
  <c r="C726" i="10" s="1"/>
  <c r="F164" i="10"/>
  <c r="E164" i="10" s="1" a="1"/>
  <c r="E164" i="10" s="1"/>
  <c r="C164" i="10" s="1"/>
  <c r="F686" i="10"/>
  <c r="E686" i="10" s="1" a="1"/>
  <c r="E686" i="10" s="1"/>
  <c r="C686" i="10" s="1"/>
  <c r="F3292" i="10"/>
  <c r="E3292" i="10" s="1" a="1"/>
  <c r="E3292" i="10" s="1"/>
  <c r="C3292" i="10" s="1"/>
  <c r="F1449" i="10"/>
  <c r="E1449" i="10" s="1" a="1"/>
  <c r="E1449" i="10" s="1"/>
  <c r="C1449" i="10" s="1"/>
  <c r="F2603" i="10"/>
  <c r="E2603" i="10" s="1" a="1"/>
  <c r="E2603" i="10" s="1"/>
  <c r="C2603" i="10" s="1"/>
  <c r="F1683" i="10"/>
  <c r="E1683" i="10" s="1" a="1"/>
  <c r="E1683" i="10" s="1"/>
  <c r="C1683" i="10" s="1"/>
  <c r="F548" i="10"/>
  <c r="E548" i="10" s="1" a="1"/>
  <c r="E548" i="10" s="1"/>
  <c r="C548" i="10" s="1"/>
  <c r="F2053" i="10"/>
  <c r="E2053" i="10" s="1" a="1"/>
  <c r="E2053" i="10" s="1"/>
  <c r="C2053" i="10" s="1"/>
  <c r="F1399" i="10"/>
  <c r="E1399" i="10" s="1" a="1"/>
  <c r="E1399" i="10" s="1"/>
  <c r="C1399" i="10" s="1"/>
  <c r="F454" i="10"/>
  <c r="E454" i="10" s="1" a="1"/>
  <c r="E454" i="10" s="1"/>
  <c r="C454" i="10" s="1"/>
  <c r="F2007" i="10"/>
  <c r="E2007" i="10" s="1" a="1"/>
  <c r="E2007" i="10" s="1"/>
  <c r="C2007" i="10" s="1"/>
  <c r="F296" i="10"/>
  <c r="E296" i="10" s="1" a="1"/>
  <c r="E296" i="10" s="1"/>
  <c r="C296" i="10" s="1"/>
  <c r="F2306" i="10"/>
  <c r="E2306" i="10" s="1" a="1"/>
  <c r="E2306" i="10" s="1"/>
  <c r="C2306" i="10" s="1"/>
  <c r="F1209" i="10"/>
  <c r="E1209" i="10" s="1" a="1"/>
  <c r="E1209" i="10" s="1"/>
  <c r="C1209" i="10" s="1"/>
  <c r="F2633" i="10"/>
  <c r="E2633" i="10" s="1" a="1"/>
  <c r="E2633" i="10" s="1"/>
  <c r="C2633" i="10" s="1"/>
  <c r="F2069" i="10"/>
  <c r="E2069" i="10" s="1" a="1"/>
  <c r="E2069" i="10" s="1"/>
  <c r="C2069" i="10" s="1"/>
  <c r="F2876" i="10"/>
  <c r="E2876" i="10" s="1" a="1"/>
  <c r="E2876" i="10" s="1"/>
  <c r="C2876" i="10" s="1"/>
  <c r="F141" i="10"/>
  <c r="E141" i="10" s="1" a="1"/>
  <c r="E141" i="10" s="1"/>
  <c r="C141" i="10" s="1"/>
  <c r="F1952" i="10"/>
  <c r="E1952" i="10" s="1" a="1"/>
  <c r="E1952" i="10" s="1"/>
  <c r="C1952" i="10" s="1"/>
  <c r="Q11" i="9"/>
  <c r="F2502" i="10"/>
  <c r="E2502" i="10" s="1" a="1"/>
  <c r="E2502" i="10" s="1"/>
  <c r="C2502" i="10" s="1"/>
  <c r="F1754" i="10"/>
  <c r="E1754" i="10" s="1" a="1"/>
  <c r="E1754" i="10" s="1"/>
  <c r="C1754" i="10" s="1"/>
  <c r="F1181" i="10"/>
  <c r="E1181" i="10" s="1" a="1"/>
  <c r="E1181" i="10" s="1"/>
  <c r="C1181" i="10" s="1"/>
  <c r="F2483" i="10"/>
  <c r="E2483" i="10" s="1" a="1"/>
  <c r="E2483" i="10" s="1"/>
  <c r="C2483" i="10" s="1"/>
  <c r="F2964" i="10"/>
  <c r="E2964" i="10" s="1" a="1"/>
  <c r="E2964" i="10" s="1"/>
  <c r="C2964" i="10" s="1"/>
  <c r="F1900" i="10"/>
  <c r="E1900" i="10" s="1" a="1"/>
  <c r="E1900" i="10" s="1"/>
  <c r="C1900" i="10" s="1"/>
  <c r="F2635" i="10"/>
  <c r="E2635" i="10" s="1" a="1"/>
  <c r="E2635" i="10" s="1"/>
  <c r="C2635" i="10" s="1"/>
  <c r="F1438" i="10"/>
  <c r="E1438" i="10" s="1" a="1"/>
  <c r="E1438" i="10" s="1"/>
  <c r="C1438" i="10" s="1"/>
  <c r="F2980" i="10"/>
  <c r="E2980" i="10" s="1" a="1"/>
  <c r="E2980" i="10" s="1"/>
  <c r="C2980" i="10" s="1"/>
  <c r="F995" i="10"/>
  <c r="E995" i="10" s="1" a="1"/>
  <c r="E995" i="10" s="1"/>
  <c r="C995" i="10" s="1"/>
  <c r="F1923" i="10"/>
  <c r="E1923" i="10" s="1" a="1"/>
  <c r="E1923" i="10" s="1"/>
  <c r="C1923" i="10" s="1"/>
  <c r="F2233" i="10"/>
  <c r="E2233" i="10" s="1" a="1"/>
  <c r="E2233" i="10" s="1"/>
  <c r="C2233" i="10" s="1"/>
  <c r="F1021" i="10"/>
  <c r="E1021" i="10" s="1" a="1"/>
  <c r="E1021" i="10" s="1"/>
  <c r="C1021" i="10" s="1"/>
  <c r="F2612" i="10"/>
  <c r="E2612" i="10" s="1" a="1"/>
  <c r="E2612" i="10" s="1"/>
  <c r="C2612" i="10" s="1"/>
  <c r="F2079" i="10"/>
  <c r="E2079" i="10" s="1" a="1"/>
  <c r="E2079" i="10" s="1"/>
  <c r="C2079" i="10" s="1"/>
  <c r="F1222" i="10"/>
  <c r="E1222" i="10" s="1" a="1"/>
  <c r="E1222" i="10" s="1"/>
  <c r="C1222" i="10" s="1"/>
  <c r="F1779" i="10"/>
  <c r="E1779" i="10" s="1" a="1"/>
  <c r="E1779" i="10" s="1"/>
  <c r="C1779" i="10" s="1"/>
  <c r="F582" i="10"/>
  <c r="E582" i="10" s="1" a="1"/>
  <c r="E582" i="10" s="1"/>
  <c r="C582" i="10" s="1"/>
  <c r="F2684" i="10"/>
  <c r="E2684" i="10" s="1" a="1"/>
  <c r="E2684" i="10" s="1"/>
  <c r="C2684" i="10" s="1"/>
  <c r="F1161" i="10"/>
  <c r="E1161" i="10" s="1" a="1"/>
  <c r="E1161" i="10" s="1"/>
  <c r="C1161" i="10" s="1"/>
  <c r="F2909" i="10"/>
  <c r="E2909" i="10" s="1" a="1"/>
  <c r="E2909" i="10" s="1"/>
  <c r="C2909" i="10" s="1"/>
  <c r="F3128" i="10"/>
  <c r="E3128" i="10" s="1" a="1"/>
  <c r="E3128" i="10" s="1"/>
  <c r="C3128" i="10" s="1"/>
  <c r="F3129" i="10"/>
  <c r="E3129" i="10" s="1" a="1"/>
  <c r="E3129" i="10" s="1"/>
  <c r="C3129" i="10" s="1"/>
  <c r="F1384" i="10"/>
  <c r="E1384" i="10" s="1" a="1"/>
  <c r="E1384" i="10" s="1"/>
  <c r="C1384" i="10" s="1"/>
  <c r="F3098" i="10"/>
  <c r="E3098" i="10" s="1" a="1"/>
  <c r="E3098" i="10" s="1"/>
  <c r="C3098" i="10" s="1"/>
  <c r="F2576" i="10"/>
  <c r="E2576" i="10" s="1" a="1"/>
  <c r="E2576" i="10" s="1"/>
  <c r="C2576" i="10" s="1"/>
  <c r="F2415" i="10"/>
  <c r="F1128" i="10"/>
  <c r="E1128" i="10" s="1" a="1"/>
  <c r="E1128" i="10" s="1"/>
  <c r="C1128" i="10" s="1"/>
  <c r="F488" i="10"/>
  <c r="E488" i="10" s="1" a="1"/>
  <c r="E488" i="10" s="1"/>
  <c r="C488" i="10" s="1"/>
  <c r="F2644" i="10"/>
  <c r="E2644" i="10" s="1" a="1"/>
  <c r="E2644" i="10" s="1"/>
  <c r="C2644" i="10" s="1"/>
  <c r="F220" i="10"/>
  <c r="E220" i="10" s="1" a="1"/>
  <c r="E220" i="10" s="1"/>
  <c r="C220" i="10" s="1"/>
  <c r="F1348" i="10"/>
  <c r="E1348" i="10" s="1" a="1"/>
  <c r="E1348" i="10" s="1"/>
  <c r="C1348" i="10" s="1"/>
  <c r="F1981" i="10"/>
  <c r="E1981" i="10" s="1" a="1"/>
  <c r="E1981" i="10" s="1"/>
  <c r="C1981" i="10" s="1"/>
  <c r="F1813" i="10"/>
  <c r="E1813" i="10" s="1" a="1"/>
  <c r="E1813" i="10" s="1"/>
  <c r="C1813" i="10" s="1"/>
  <c r="F1085" i="10"/>
  <c r="E1085" i="10" s="1" a="1"/>
  <c r="E1085" i="10" s="1"/>
  <c r="C1085" i="10" s="1"/>
  <c r="F284" i="10"/>
  <c r="E284" i="10" s="1" a="1"/>
  <c r="E284" i="10" s="1"/>
  <c r="C284" i="10" s="1"/>
  <c r="F2929" i="10"/>
  <c r="E2929" i="10" s="1" a="1"/>
  <c r="E2929" i="10" s="1"/>
  <c r="C2929" i="10" s="1"/>
  <c r="F474" i="10"/>
  <c r="E474" i="10" s="1" a="1"/>
  <c r="E474" i="10" s="1"/>
  <c r="C474" i="10" s="1"/>
  <c r="F3258" i="10"/>
  <c r="E3258" i="10" s="1" a="1"/>
  <c r="E3258" i="10" s="1"/>
  <c r="C3258" i="10" s="1"/>
  <c r="M9" i="9"/>
  <c r="F826" i="10"/>
  <c r="E826" i="10" s="1" a="1"/>
  <c r="E826" i="10" s="1"/>
  <c r="C826" i="10" s="1"/>
  <c r="F1989" i="10"/>
  <c r="E1989" i="10" s="1" a="1"/>
  <c r="E1989" i="10" s="1"/>
  <c r="C1989" i="10" s="1"/>
  <c r="F749" i="10"/>
  <c r="F2380" i="10"/>
  <c r="E2380" i="10" s="1" a="1"/>
  <c r="E2380" i="10" s="1"/>
  <c r="C2380" i="10" s="1"/>
  <c r="F243" i="10"/>
  <c r="E243" i="10" s="1" a="1"/>
  <c r="E243" i="10" s="1"/>
  <c r="C243" i="10" s="1"/>
  <c r="F3368" i="10"/>
  <c r="E3368" i="10" s="1" a="1"/>
  <c r="E3368" i="10" s="1"/>
  <c r="C3368" i="10" s="1"/>
  <c r="F2756" i="10"/>
  <c r="E2756" i="10" s="1" a="1"/>
  <c r="E2756" i="10" s="1"/>
  <c r="C2756" i="10" s="1"/>
  <c r="F1563" i="10"/>
  <c r="E1563" i="10" s="1" a="1"/>
  <c r="E1563" i="10" s="1"/>
  <c r="C1563" i="10" s="1"/>
  <c r="F2136" i="10"/>
  <c r="E2136" i="10" s="1" a="1"/>
  <c r="E2136" i="10" s="1"/>
  <c r="C2136" i="10" s="1"/>
  <c r="F1722" i="10"/>
  <c r="E1722" i="10" s="1" a="1"/>
  <c r="E1722" i="10" s="1"/>
  <c r="C1722" i="10" s="1"/>
  <c r="F774" i="10"/>
  <c r="E774" i="10" s="1" a="1"/>
  <c r="E774" i="10" s="1"/>
  <c r="C774" i="10" s="1"/>
  <c r="F2772" i="10"/>
  <c r="E2772" i="10" s="1" a="1"/>
  <c r="E2772" i="10" s="1"/>
  <c r="C2772" i="10" s="1"/>
  <c r="F1314" i="10"/>
  <c r="E1314" i="10" s="1" a="1"/>
  <c r="E1314" i="10" s="1"/>
  <c r="C1314" i="10" s="1"/>
  <c r="F1578" i="10"/>
  <c r="E1578" i="10" s="1" a="1"/>
  <c r="E1578" i="10" s="1"/>
  <c r="C1578" i="10" s="1"/>
  <c r="F1583" i="10"/>
  <c r="E1583" i="10" s="1" a="1"/>
  <c r="E1583" i="10" s="1"/>
  <c r="C1583" i="10" s="1"/>
  <c r="F123" i="10"/>
  <c r="E123" i="10" s="1" a="1"/>
  <c r="E123" i="10" s="1"/>
  <c r="C123" i="10" s="1"/>
  <c r="F1307" i="10"/>
  <c r="E1307" i="10" s="1" a="1"/>
  <c r="E1307" i="10" s="1"/>
  <c r="C1307" i="10" s="1"/>
  <c r="F3007" i="10"/>
  <c r="E3007" i="10" s="1" a="1"/>
  <c r="E3007" i="10" s="1"/>
  <c r="C3007" i="10" s="1"/>
  <c r="F1629" i="10"/>
  <c r="E1629" i="10" s="1" a="1"/>
  <c r="E1629" i="10" s="1"/>
  <c r="C1629" i="10" s="1"/>
  <c r="F2751" i="10"/>
  <c r="E2751" i="10" s="1" a="1"/>
  <c r="E2751" i="10" s="1"/>
  <c r="C2751" i="10" s="1"/>
  <c r="F357" i="10"/>
  <c r="E357" i="10" s="1" a="1"/>
  <c r="E357" i="10" s="1"/>
  <c r="C357" i="10" s="1"/>
  <c r="F1408" i="10"/>
  <c r="E1408" i="10" s="1" a="1"/>
  <c r="E1408" i="10" s="1"/>
  <c r="C1408" i="10" s="1"/>
  <c r="F1310" i="10"/>
  <c r="E1310" i="10" s="1" a="1"/>
  <c r="E1310" i="10" s="1"/>
  <c r="C1310" i="10" s="1"/>
  <c r="F2463" i="10"/>
  <c r="E2463" i="10" s="1" a="1"/>
  <c r="E2463" i="10" s="1"/>
  <c r="C2463" i="10" s="1"/>
  <c r="F674" i="10"/>
  <c r="E674" i="10" s="1" a="1"/>
  <c r="E674" i="10" s="1"/>
  <c r="C674" i="10" s="1"/>
  <c r="F1622" i="10"/>
  <c r="E1622" i="10" s="1" a="1"/>
  <c r="E1622" i="10" s="1"/>
  <c r="C1622" i="10" s="1"/>
  <c r="F1491" i="10"/>
  <c r="E1491" i="10" s="1" a="1"/>
  <c r="E1491" i="10" s="1"/>
  <c r="C1491" i="10" s="1"/>
  <c r="F2182" i="10"/>
  <c r="E2182" i="10" s="1" a="1"/>
  <c r="E2182" i="10" s="1"/>
  <c r="C2182" i="10" s="1"/>
  <c r="F797" i="10"/>
  <c r="E797" i="10" s="1" a="1"/>
  <c r="E797" i="10" s="1"/>
  <c r="C797" i="10" s="1"/>
  <c r="F113" i="10"/>
  <c r="E113" i="10" s="1" a="1"/>
  <c r="E113" i="10" s="1"/>
  <c r="C113" i="10" s="1"/>
  <c r="F1188" i="10"/>
  <c r="E1188" i="10" s="1" a="1"/>
  <c r="E1188" i="10" s="1"/>
  <c r="C1188" i="10" s="1"/>
  <c r="F552" i="10"/>
  <c r="E552" i="10" s="1" a="1"/>
  <c r="E552" i="10" s="1"/>
  <c r="C552" i="10" s="1"/>
  <c r="F1151" i="10"/>
  <c r="E1151" i="10" s="1" a="1"/>
  <c r="E1151" i="10" s="1"/>
  <c r="C1151" i="10" s="1"/>
  <c r="F532" i="10"/>
  <c r="E532" i="10" s="1" a="1"/>
  <c r="E532" i="10" s="1"/>
  <c r="C532" i="10" s="1"/>
  <c r="F3079" i="10"/>
  <c r="E3079" i="10" s="1" a="1"/>
  <c r="E3079" i="10" s="1"/>
  <c r="C3079" i="10" s="1"/>
  <c r="F3299" i="10"/>
  <c r="E3299" i="10" s="1" a="1"/>
  <c r="E3299" i="10" s="1"/>
  <c r="C3299" i="10" s="1"/>
  <c r="F1354" i="10"/>
  <c r="E1354" i="10" s="1" a="1"/>
  <c r="E1354" i="10" s="1"/>
  <c r="C1354" i="10" s="1"/>
  <c r="K13" i="9"/>
  <c r="F3220" i="10"/>
  <c r="E3220" i="10" s="1" a="1"/>
  <c r="E3220" i="10" s="1"/>
  <c r="C3220" i="10" s="1"/>
  <c r="F641" i="10"/>
  <c r="E641" i="10" s="1" a="1"/>
  <c r="E641" i="10" s="1"/>
  <c r="C641" i="10" s="1"/>
  <c r="F1590" i="10"/>
  <c r="E1590" i="10" s="1" a="1"/>
  <c r="E1590" i="10" s="1"/>
  <c r="C1590" i="10" s="1"/>
  <c r="F1262" i="10"/>
  <c r="E1262" i="10" s="1" a="1"/>
  <c r="E1262" i="10" s="1"/>
  <c r="C1262" i="10" s="1"/>
  <c r="F3247" i="10"/>
  <c r="E3247" i="10" s="1" a="1"/>
  <c r="E3247" i="10" s="1"/>
  <c r="C3247" i="10" s="1"/>
  <c r="F1002" i="10"/>
  <c r="E1002" i="10" s="1" a="1"/>
  <c r="E1002" i="10" s="1"/>
  <c r="C1002" i="10" s="1"/>
  <c r="F623" i="10"/>
  <c r="E623" i="10" s="1" a="1"/>
  <c r="E623" i="10" s="1"/>
  <c r="C623" i="10" s="1"/>
  <c r="F1674" i="10"/>
  <c r="E1674" i="10" s="1" a="1"/>
  <c r="E1674" i="10" s="1"/>
  <c r="C1674" i="10" s="1"/>
  <c r="F3118" i="10"/>
  <c r="E3118" i="10" s="1" a="1"/>
  <c r="E3118" i="10" s="1"/>
  <c r="C3118" i="10" s="1"/>
  <c r="F3232" i="10"/>
  <c r="E3232" i="10" s="1" a="1"/>
  <c r="E3232" i="10" s="1"/>
  <c r="C3232" i="10" s="1"/>
  <c r="F640" i="10"/>
  <c r="E640" i="10" s="1" a="1"/>
  <c r="E640" i="10" s="1"/>
  <c r="C640" i="10" s="1"/>
  <c r="F2022" i="10"/>
  <c r="E2022" i="10" s="1" a="1"/>
  <c r="E2022" i="10" s="1"/>
  <c r="C2022" i="10" s="1"/>
  <c r="F115" i="10"/>
  <c r="E115" i="10" s="1" a="1"/>
  <c r="E115" i="10" s="1"/>
  <c r="C115" i="10" s="1"/>
  <c r="F3275" i="10"/>
  <c r="E3275" i="10" s="1" a="1"/>
  <c r="E3275" i="10" s="1"/>
  <c r="C3275" i="10" s="1"/>
  <c r="F2328" i="10"/>
  <c r="E2328" i="10" s="1" a="1"/>
  <c r="E2328" i="10" s="1"/>
  <c r="C2328" i="10" s="1"/>
  <c r="F246" i="10"/>
  <c r="E246" i="10" s="1" a="1"/>
  <c r="E246" i="10" s="1"/>
  <c r="C246" i="10" s="1"/>
  <c r="F1051" i="10"/>
  <c r="E1051" i="10" s="1" a="1"/>
  <c r="E1051" i="10" s="1"/>
  <c r="C1051" i="10" s="1"/>
  <c r="F2353" i="10"/>
  <c r="E2353" i="10" s="1" a="1"/>
  <c r="E2353" i="10" s="1"/>
  <c r="C2353" i="10" s="1"/>
  <c r="F1083" i="10"/>
  <c r="E1083" i="10" s="1" a="1"/>
  <c r="E1083" i="10" s="1"/>
  <c r="C1083" i="10" s="1"/>
  <c r="F1155" i="10"/>
  <c r="E1155" i="10" s="1" a="1"/>
  <c r="E1155" i="10" s="1"/>
  <c r="C1155" i="10" s="1"/>
  <c r="F2370" i="10"/>
  <c r="E2370" i="10" s="1" a="1"/>
  <c r="E2370" i="10" s="1"/>
  <c r="C2370" i="10" s="1"/>
  <c r="F2716" i="10"/>
  <c r="E2716" i="10" s="1" a="1"/>
  <c r="E2716" i="10" s="1"/>
  <c r="C2716" i="10" s="1"/>
  <c r="F2034" i="10"/>
  <c r="E2034" i="10" s="1" a="1"/>
  <c r="E2034" i="10" s="1"/>
  <c r="C2034" i="10" s="1"/>
  <c r="F66" i="10"/>
  <c r="E66" i="10" s="1" a="1"/>
  <c r="E66" i="10" s="1"/>
  <c r="C66" i="10" s="1"/>
  <c r="F2670" i="10"/>
  <c r="E2670" i="10" s="1" a="1"/>
  <c r="E2670" i="10" s="1"/>
  <c r="C2670" i="10" s="1"/>
  <c r="F85" i="10"/>
  <c r="E85" i="10" s="1" a="1"/>
  <c r="E85" i="10" s="1"/>
  <c r="C85" i="10" s="1"/>
  <c r="F2436" i="10"/>
  <c r="E2436" i="10" s="1" a="1"/>
  <c r="E2436" i="10" s="1"/>
  <c r="C2436" i="10" s="1"/>
  <c r="F257" i="10"/>
  <c r="E257" i="10" s="1" a="1"/>
  <c r="E257" i="10" s="1"/>
  <c r="C257" i="10" s="1"/>
  <c r="F2933" i="10"/>
  <c r="E2933" i="10" s="1" a="1"/>
  <c r="E2933" i="10" s="1"/>
  <c r="C2933" i="10" s="1"/>
  <c r="F3255" i="10"/>
  <c r="E3255" i="10" s="1" a="1"/>
  <c r="E3255" i="10" s="1"/>
  <c r="C3255" i="10" s="1"/>
  <c r="F231" i="10"/>
  <c r="E231" i="10" s="1" a="1"/>
  <c r="E231" i="10" s="1"/>
  <c r="C231" i="10" s="1"/>
  <c r="S11" i="9"/>
  <c r="F579" i="10"/>
  <c r="E579" i="10" s="1" a="1"/>
  <c r="E579" i="10" s="1"/>
  <c r="C579" i="10" s="1"/>
  <c r="F3122" i="10"/>
  <c r="E3122" i="10" s="1" a="1"/>
  <c r="E3122" i="10" s="1"/>
  <c r="C3122" i="10" s="1"/>
  <c r="F1606" i="10"/>
  <c r="E1606" i="10" s="1" a="1"/>
  <c r="E1606" i="10" s="1"/>
  <c r="C1606" i="10" s="1"/>
  <c r="F2937" i="10"/>
  <c r="E2937" i="10" s="1" a="1"/>
  <c r="E2937" i="10" s="1"/>
  <c r="C2937" i="10" s="1"/>
  <c r="F340" i="10"/>
  <c r="E340" i="10" s="1" a="1"/>
  <c r="E340" i="10" s="1"/>
  <c r="C340" i="10" s="1"/>
  <c r="F672" i="10"/>
  <c r="E672" i="10" s="1" a="1"/>
  <c r="E672" i="10" s="1"/>
  <c r="C672" i="10" s="1"/>
  <c r="F2495" i="10"/>
  <c r="E2495" i="10" s="1" a="1"/>
  <c r="E2495" i="10" s="1"/>
  <c r="C2495" i="10" s="1"/>
  <c r="F2443" i="10"/>
  <c r="E2443" i="10" s="1" a="1"/>
  <c r="E2443" i="10" s="1"/>
  <c r="C2443" i="10" s="1"/>
  <c r="F1243" i="10"/>
  <c r="E1243" i="10" s="1" a="1"/>
  <c r="E1243" i="10" s="1"/>
  <c r="C1243" i="10" s="1"/>
  <c r="F868" i="10"/>
  <c r="E868" i="10" s="1" a="1"/>
  <c r="E868" i="10" s="1"/>
  <c r="C868" i="10" s="1"/>
  <c r="F2127" i="10"/>
  <c r="F1087" i="10"/>
  <c r="E1087" i="10" s="1" a="1"/>
  <c r="E1087" i="10" s="1"/>
  <c r="C1087" i="10" s="1"/>
  <c r="F2700" i="10"/>
  <c r="E2700" i="10" s="1" a="1"/>
  <c r="E2700" i="10" s="1"/>
  <c r="C2700" i="10" s="1"/>
  <c r="F1452" i="10"/>
  <c r="E1452" i="10" s="1" a="1"/>
  <c r="E1452" i="10" s="1"/>
  <c r="C1452" i="10" s="1"/>
  <c r="F2029" i="10"/>
  <c r="E2029" i="10" s="1" a="1"/>
  <c r="E2029" i="10" s="1"/>
  <c r="C2029" i="10" s="1"/>
  <c r="F2246" i="10"/>
  <c r="E2246" i="10" s="1" a="1"/>
  <c r="E2246" i="10" s="1"/>
  <c r="C2246" i="10" s="1"/>
  <c r="F1229" i="10"/>
  <c r="E1229" i="10" s="1" a="1"/>
  <c r="E1229" i="10" s="1"/>
  <c r="C1229" i="10" s="1"/>
  <c r="F2949" i="10"/>
  <c r="E2949" i="10" s="1" a="1"/>
  <c r="E2949" i="10" s="1"/>
  <c r="C2949" i="10" s="1"/>
  <c r="F2478" i="10"/>
  <c r="E2478" i="10" s="1" a="1"/>
  <c r="E2478" i="10" s="1"/>
  <c r="C2478" i="10" s="1"/>
  <c r="F1058" i="10"/>
  <c r="E1058" i="10" s="1" a="1"/>
  <c r="E1058" i="10" s="1"/>
  <c r="C1058" i="10" s="1"/>
  <c r="F775" i="10"/>
  <c r="E775" i="10" s="1" a="1"/>
  <c r="E775" i="10" s="1"/>
  <c r="C775" i="10" s="1"/>
  <c r="F183" i="10"/>
  <c r="E183" i="10" s="1" a="1"/>
  <c r="E183" i="10" s="1"/>
  <c r="C183" i="10" s="1"/>
  <c r="F203" i="10"/>
  <c r="E203" i="10" s="1" a="1"/>
  <c r="E203" i="10" s="1"/>
  <c r="C203" i="10" s="1"/>
  <c r="F159" i="10"/>
  <c r="E159" i="10" s="1" a="1"/>
  <c r="E159" i="10" s="1"/>
  <c r="C159" i="10" s="1"/>
  <c r="F2748" i="10"/>
  <c r="E2748" i="10" s="1" a="1"/>
  <c r="E2748" i="10" s="1"/>
  <c r="C2748" i="10" s="1"/>
  <c r="F2546" i="10"/>
  <c r="E2546" i="10" s="1" a="1"/>
  <c r="E2546" i="10" s="1"/>
  <c r="C2546" i="10" s="1"/>
  <c r="F3360" i="10"/>
  <c r="E3360" i="10" s="1" a="1"/>
  <c r="E3360" i="10" s="1"/>
  <c r="C3360" i="10" s="1"/>
  <c r="F446" i="10"/>
  <c r="E446" i="10" s="1" a="1"/>
  <c r="E446" i="10" s="1"/>
  <c r="C446" i="10" s="1"/>
  <c r="F2745" i="10"/>
  <c r="E2745" i="10" s="1" a="1"/>
  <c r="E2745" i="10" s="1"/>
  <c r="C2745" i="10" s="1"/>
  <c r="F3160" i="10"/>
  <c r="E3160" i="10" s="1" a="1"/>
  <c r="E3160" i="10" s="1"/>
  <c r="C3160" i="10" s="1"/>
  <c r="F412" i="10"/>
  <c r="E412" i="10" s="1" a="1"/>
  <c r="E412" i="10" s="1"/>
  <c r="C412" i="10" s="1"/>
  <c r="F1309" i="10"/>
  <c r="E1309" i="10" s="1" a="1"/>
  <c r="E1309" i="10" s="1"/>
  <c r="C1309" i="10" s="1"/>
  <c r="F1070" i="10"/>
  <c r="E1070" i="10" s="1" a="1"/>
  <c r="E1070" i="10" s="1"/>
  <c r="C1070" i="10" s="1"/>
  <c r="F1680" i="10"/>
  <c r="E1680" i="10" s="1" a="1"/>
  <c r="E1680" i="10" s="1"/>
  <c r="C1680" i="10" s="1"/>
  <c r="F293" i="10"/>
  <c r="E293" i="10" s="1" a="1"/>
  <c r="E293" i="10" s="1"/>
  <c r="C293" i="10" s="1"/>
  <c r="F2683" i="10"/>
  <c r="E2683" i="10" s="1" a="1"/>
  <c r="E2683" i="10" s="1"/>
  <c r="C2683" i="10" s="1"/>
  <c r="F2330" i="10"/>
  <c r="E2330" i="10" s="1" a="1"/>
  <c r="E2330" i="10" s="1"/>
  <c r="C2330" i="10" s="1"/>
  <c r="F1790" i="10"/>
  <c r="E1790" i="10" s="1" a="1"/>
  <c r="E1790" i="10" s="1"/>
  <c r="C1790" i="10" s="1"/>
  <c r="F1869" i="10"/>
  <c r="E1869" i="10" s="1" a="1"/>
  <c r="E1869" i="10" s="1"/>
  <c r="C1869" i="10" s="1"/>
  <c r="F2113" i="10"/>
  <c r="E2113" i="10" s="1" a="1"/>
  <c r="E2113" i="10" s="1"/>
  <c r="C2113" i="10" s="1"/>
  <c r="F2139" i="10"/>
  <c r="E2139" i="10" s="1" a="1"/>
  <c r="E2139" i="10" s="1"/>
  <c r="C2139" i="10" s="1"/>
  <c r="M15" i="9"/>
  <c r="F1157" i="10"/>
  <c r="E1157" i="10" s="1" a="1"/>
  <c r="E1157" i="10" s="1"/>
  <c r="C1157" i="10" s="1"/>
  <c r="F2570" i="10"/>
  <c r="E2570" i="10" s="1" a="1"/>
  <c r="E2570" i="10" s="1"/>
  <c r="C2570" i="10" s="1"/>
  <c r="F796" i="10"/>
  <c r="E796" i="10" s="1" a="1"/>
  <c r="E796" i="10" s="1"/>
  <c r="C796" i="10" s="1"/>
  <c r="F2852" i="10"/>
  <c r="E2852" i="10" s="1" a="1"/>
  <c r="E2852" i="10" s="1"/>
  <c r="C2852" i="10" s="1"/>
  <c r="F1752" i="10"/>
  <c r="E1752" i="10" s="1" a="1"/>
  <c r="E1752" i="10" s="1"/>
  <c r="C1752" i="10" s="1"/>
  <c r="F1721" i="10"/>
  <c r="E1721" i="10" s="1" a="1"/>
  <c r="E1721" i="10" s="1"/>
  <c r="C1721" i="10" s="1"/>
  <c r="F1876" i="10"/>
  <c r="E1876" i="10" s="1" a="1"/>
  <c r="E1876" i="10" s="1"/>
  <c r="C1876" i="10" s="1"/>
  <c r="F833" i="10"/>
  <c r="E833" i="10" s="1" a="1"/>
  <c r="E833" i="10" s="1"/>
  <c r="C833" i="10" s="1"/>
  <c r="F1078" i="10"/>
  <c r="E1078" i="10" s="1" a="1"/>
  <c r="E1078" i="10" s="1"/>
  <c r="C1078" i="10" s="1"/>
  <c r="F1522" i="10"/>
  <c r="E1522" i="10" s="1" a="1"/>
  <c r="E1522" i="10" s="1"/>
  <c r="C1522" i="10" s="1"/>
  <c r="F1211" i="10"/>
  <c r="E1211" i="10" s="1" a="1"/>
  <c r="E1211" i="10" s="1"/>
  <c r="C1211" i="10" s="1"/>
  <c r="F2903" i="10"/>
  <c r="E2903" i="10" s="1" a="1"/>
  <c r="E2903" i="10" s="1"/>
  <c r="C2903" i="10" s="1"/>
  <c r="F2604" i="10"/>
  <c r="E2604" i="10" s="1" a="1"/>
  <c r="E2604" i="10" s="1"/>
  <c r="C2604" i="10" s="1"/>
  <c r="F880" i="10"/>
  <c r="E880" i="10" s="1" a="1"/>
  <c r="E880" i="10" s="1"/>
  <c r="C880" i="10" s="1"/>
  <c r="F1424" i="10"/>
  <c r="E1424" i="10" s="1" a="1"/>
  <c r="E1424" i="10" s="1"/>
  <c r="C1424" i="10" s="1"/>
  <c r="F390" i="10"/>
  <c r="E390" i="10" s="1" a="1"/>
  <c r="E390" i="10" s="1"/>
  <c r="C390" i="10" s="1"/>
  <c r="F1194" i="10"/>
  <c r="E1194" i="10" s="1" a="1"/>
  <c r="E1194" i="10" s="1"/>
  <c r="C1194" i="10" s="1"/>
  <c r="F2286" i="10"/>
  <c r="E2286" i="10" s="1" a="1"/>
  <c r="E2286" i="10" s="1"/>
  <c r="C2286" i="10" s="1"/>
  <c r="F160" i="10"/>
  <c r="E160" i="10" s="1" a="1"/>
  <c r="E160" i="10" s="1"/>
  <c r="C160" i="10" s="1"/>
  <c r="F21" i="10"/>
  <c r="E21" i="10" s="1" a="1"/>
  <c r="E21" i="10" s="1"/>
  <c r="C21" i="10" s="1"/>
  <c r="F2771" i="10"/>
  <c r="E2771" i="10" s="1" a="1"/>
  <c r="E2771" i="10" s="1"/>
  <c r="C2771" i="10" s="1"/>
  <c r="F2198" i="10"/>
  <c r="E2198" i="10" s="1" a="1"/>
  <c r="E2198" i="10" s="1"/>
  <c r="C2198" i="10" s="1"/>
  <c r="F2479" i="10"/>
  <c r="E2479" i="10" s="1" a="1"/>
  <c r="E2479" i="10" s="1"/>
  <c r="C2479" i="10" s="1"/>
  <c r="F827" i="10"/>
  <c r="E827" i="10" s="1" a="1"/>
  <c r="E827" i="10" s="1"/>
  <c r="C827" i="10" s="1"/>
  <c r="F2925" i="10"/>
  <c r="E2925" i="10" s="1" a="1"/>
  <c r="E2925" i="10" s="1"/>
  <c r="C2925" i="10" s="1"/>
  <c r="F884" i="10"/>
  <c r="E884" i="10" s="1" a="1"/>
  <c r="E884" i="10" s="1"/>
  <c r="C884" i="10" s="1"/>
  <c r="F1182" i="10"/>
  <c r="E1182" i="10" s="1" a="1"/>
  <c r="E1182" i="10" s="1"/>
  <c r="C1182" i="10" s="1"/>
  <c r="F99" i="10"/>
  <c r="E99" i="10" s="1" a="1"/>
  <c r="E99" i="10" s="1"/>
  <c r="C99" i="10" s="1"/>
  <c r="F1764" i="10"/>
  <c r="E1764" i="10" s="1" a="1"/>
  <c r="E1764" i="10" s="1"/>
  <c r="C1764" i="10" s="1"/>
  <c r="F1098" i="10"/>
  <c r="E1098" i="10" s="1" a="1"/>
  <c r="E1098" i="10" s="1"/>
  <c r="C1098" i="10" s="1"/>
  <c r="F1442" i="10"/>
  <c r="E1442" i="10" s="1" a="1"/>
  <c r="E1442" i="10" s="1"/>
  <c r="C1442" i="10" s="1"/>
  <c r="F2448" i="10"/>
  <c r="E2448" i="10" s="1" a="1"/>
  <c r="E2448" i="10" s="1"/>
  <c r="C2448" i="10" s="1"/>
  <c r="F1877" i="10"/>
  <c r="E1877" i="10" s="1" a="1"/>
  <c r="E1877" i="10" s="1"/>
  <c r="C1877" i="10" s="1"/>
  <c r="F3176" i="10"/>
  <c r="E3176" i="10" s="1" a="1"/>
  <c r="E3176" i="10" s="1"/>
  <c r="C3176" i="10" s="1"/>
  <c r="F2021" i="10"/>
  <c r="E2021" i="10" s="1" a="1"/>
  <c r="E2021" i="10" s="1"/>
  <c r="C2021" i="10" s="1"/>
  <c r="F3110" i="10"/>
  <c r="E3110" i="10" s="1" a="1"/>
  <c r="E3110" i="10" s="1"/>
  <c r="C3110" i="10" s="1"/>
  <c r="F1079" i="10"/>
  <c r="E1079" i="10" s="1" a="1"/>
  <c r="E1079" i="10" s="1"/>
  <c r="C1079" i="10" s="1"/>
  <c r="F3157" i="10"/>
  <c r="E3157" i="10" s="1" a="1"/>
  <c r="E3157" i="10" s="1"/>
  <c r="C3157" i="10" s="1"/>
  <c r="F719" i="10"/>
  <c r="E719" i="10" s="1" a="1"/>
  <c r="E719" i="10" s="1"/>
  <c r="C719" i="10" s="1"/>
  <c r="F904" i="10"/>
  <c r="E904" i="10" s="1" a="1"/>
  <c r="E904" i="10" s="1"/>
  <c r="C904" i="10" s="1"/>
  <c r="F903" i="10"/>
  <c r="E903" i="10" s="1" a="1"/>
  <c r="E903" i="10" s="1"/>
  <c r="C903" i="10" s="1"/>
  <c r="F1495" i="10"/>
  <c r="E1495" i="10" s="1" a="1"/>
  <c r="E1495" i="10" s="1"/>
  <c r="C1495" i="10" s="1"/>
  <c r="F2872" i="10"/>
  <c r="E2872" i="10" s="1" a="1"/>
  <c r="E2872" i="10" s="1"/>
  <c r="C2872" i="10" s="1"/>
  <c r="F872" i="10"/>
  <c r="E872" i="10" s="1" a="1"/>
  <c r="E872" i="10" s="1"/>
  <c r="C872" i="10" s="1"/>
  <c r="F1818" i="10"/>
  <c r="E1818" i="10" s="1" a="1"/>
  <c r="E1818" i="10" s="1"/>
  <c r="C1818" i="10" s="1"/>
  <c r="F1930" i="10"/>
  <c r="E1930" i="10" s="1" a="1"/>
  <c r="E1930" i="10" s="1"/>
  <c r="C1930" i="10" s="1"/>
  <c r="F41" i="10"/>
  <c r="E41" i="10" s="1" a="1"/>
  <c r="E41" i="10" s="1"/>
  <c r="C41" i="10" s="1"/>
  <c r="F2084" i="10"/>
  <c r="E2084" i="10" s="1" a="1"/>
  <c r="E2084" i="10" s="1"/>
  <c r="C2084" i="10" s="1"/>
  <c r="F1620" i="10"/>
  <c r="E1620" i="10" s="1" a="1"/>
  <c r="E1620" i="10" s="1"/>
  <c r="C1620" i="10" s="1"/>
  <c r="F392" i="10"/>
  <c r="E392" i="10" s="1" a="1"/>
  <c r="E392" i="10" s="1"/>
  <c r="C392" i="10" s="1"/>
  <c r="F3000" i="10"/>
  <c r="E3000" i="10" s="1" a="1"/>
  <c r="E3000" i="10" s="1"/>
  <c r="C3000" i="10" s="1"/>
  <c r="L10" i="9"/>
  <c r="F2887" i="10"/>
  <c r="E2887" i="10" s="1" a="1"/>
  <c r="E2887" i="10" s="1"/>
  <c r="C2887" i="10" s="1"/>
  <c r="F248" i="10"/>
  <c r="E248" i="10" s="1" a="1"/>
  <c r="E248" i="10" s="1"/>
  <c r="C248" i="10" s="1"/>
  <c r="F1945" i="10"/>
  <c r="E1945" i="10" s="1" a="1"/>
  <c r="E1945" i="10" s="1"/>
  <c r="C1945" i="10" s="1"/>
  <c r="F272" i="10"/>
  <c r="E272" i="10" s="1" a="1"/>
  <c r="E272" i="10" s="1"/>
  <c r="C272" i="10" s="1"/>
  <c r="F2475" i="10"/>
  <c r="E2475" i="10" s="1" a="1"/>
  <c r="E2475" i="10" s="1"/>
  <c r="C2475" i="10" s="1"/>
  <c r="F2281" i="10"/>
  <c r="E2281" i="10" s="1" a="1"/>
  <c r="E2281" i="10" s="1"/>
  <c r="C2281" i="10" s="1"/>
  <c r="F2952" i="10"/>
  <c r="E2952" i="10" s="1" a="1"/>
  <c r="E2952" i="10" s="1"/>
  <c r="C2952" i="10" s="1"/>
  <c r="F934" i="10"/>
  <c r="E934" i="10" s="1" a="1"/>
  <c r="E934" i="10" s="1"/>
  <c r="C934" i="10" s="1"/>
  <c r="F2993" i="10"/>
  <c r="E2993" i="10" s="1" a="1"/>
  <c r="E2993" i="10" s="1"/>
  <c r="C2993" i="10" s="1"/>
  <c r="F1521" i="10"/>
  <c r="E1521" i="10" s="1" a="1"/>
  <c r="E1521" i="10" s="1"/>
  <c r="C1521" i="10" s="1"/>
  <c r="F1048" i="10"/>
  <c r="E1048" i="10" s="1" a="1"/>
  <c r="E1048" i="10" s="1"/>
  <c r="C1048" i="10" s="1"/>
  <c r="F2269" i="10"/>
  <c r="E2269" i="10" s="1" a="1"/>
  <c r="E2269" i="10" s="1"/>
  <c r="C2269" i="10" s="1"/>
  <c r="F228" i="10"/>
  <c r="E228" i="10" s="1" a="1"/>
  <c r="E228" i="10" s="1"/>
  <c r="C228" i="10" s="1"/>
  <c r="F2691" i="10"/>
  <c r="E2691" i="10" s="1" a="1"/>
  <c r="E2691" i="10" s="1"/>
  <c r="C2691" i="10" s="1"/>
  <c r="F3377" i="10"/>
  <c r="E3377" i="10" s="1" a="1"/>
  <c r="E3377" i="10" s="1"/>
  <c r="C3377" i="10" s="1"/>
  <c r="F1057" i="10"/>
  <c r="E1057" i="10" s="1" a="1"/>
  <c r="E1057" i="10" s="1"/>
  <c r="C1057" i="10" s="1"/>
  <c r="F1277" i="10"/>
  <c r="E1277" i="10" s="1" a="1"/>
  <c r="E1277" i="10" s="1"/>
  <c r="C1277" i="10" s="1"/>
  <c r="F1566" i="10"/>
  <c r="E1566" i="10" s="1" a="1"/>
  <c r="E1566" i="10" s="1"/>
  <c r="C1566" i="10" s="1"/>
  <c r="N9" i="9"/>
  <c r="F2997" i="10"/>
  <c r="E2997" i="10" s="1" a="1"/>
  <c r="E2997" i="10" s="1"/>
  <c r="C2997" i="10" s="1"/>
  <c r="F2779" i="10"/>
  <c r="E2779" i="10" s="1" a="1"/>
  <c r="E2779" i="10" s="1"/>
  <c r="C2779" i="10" s="1"/>
  <c r="F2575" i="10"/>
  <c r="E2575" i="10" s="1" a="1"/>
  <c r="E2575" i="10" s="1"/>
  <c r="C2575" i="10" s="1"/>
  <c r="F3112" i="10"/>
  <c r="E3112" i="10" s="1" a="1"/>
  <c r="E3112" i="10" s="1"/>
  <c r="C3112" i="10" s="1"/>
  <c r="F1130" i="10"/>
  <c r="E1130" i="10" s="1" a="1"/>
  <c r="E1130" i="10" s="1"/>
  <c r="C1130" i="10" s="1"/>
  <c r="F655" i="10"/>
  <c r="E655" i="10" s="1" a="1"/>
  <c r="E655" i="10" s="1"/>
  <c r="C655" i="10" s="1"/>
  <c r="F705" i="10"/>
  <c r="E705" i="10" s="1" a="1"/>
  <c r="E705" i="10" s="1"/>
  <c r="C705" i="10" s="1"/>
  <c r="F598" i="10"/>
  <c r="E598" i="10" s="1" a="1"/>
  <c r="E598" i="10" s="1"/>
  <c r="C598" i="10" s="1"/>
  <c r="F2378" i="10"/>
  <c r="E2378" i="10" s="1" a="1"/>
  <c r="E2378" i="10" s="1"/>
  <c r="C2378" i="10" s="1"/>
  <c r="F1025" i="10"/>
  <c r="E1025" i="10" s="1" a="1"/>
  <c r="E1025" i="10" s="1"/>
  <c r="C1025" i="10" s="1"/>
  <c r="F2893" i="10"/>
  <c r="E2893" i="10" s="1" a="1"/>
  <c r="E2893" i="10" s="1"/>
  <c r="C2893" i="10" s="1"/>
  <c r="F3035" i="10"/>
  <c r="E3035" i="10" s="1" a="1"/>
  <c r="E3035" i="10" s="1"/>
  <c r="C3035" i="10" s="1"/>
  <c r="F1121" i="10"/>
  <c r="E1121" i="10" s="1" a="1"/>
  <c r="E1121" i="10" s="1"/>
  <c r="C1121" i="10" s="1"/>
  <c r="F2595" i="10"/>
  <c r="E2595" i="10" s="1" a="1"/>
  <c r="E2595" i="10" s="1"/>
  <c r="C2595" i="10" s="1"/>
  <c r="F3246" i="10"/>
  <c r="E3246" i="10" s="1" a="1"/>
  <c r="E3246" i="10" s="1"/>
  <c r="C3246" i="10" s="1"/>
  <c r="F3227" i="10"/>
  <c r="E3227" i="10" s="1" a="1"/>
  <c r="E3227" i="10" s="1"/>
  <c r="C3227" i="10" s="1"/>
  <c r="F1585" i="10"/>
  <c r="E1585" i="10" s="1" a="1"/>
  <c r="E1585" i="10" s="1"/>
  <c r="C1585" i="10" s="1"/>
  <c r="F2868" i="10"/>
  <c r="E2868" i="10" s="1" a="1"/>
  <c r="E2868" i="10" s="1"/>
  <c r="C2868" i="10" s="1"/>
  <c r="F3120" i="10"/>
  <c r="E3120" i="10" s="1" a="1"/>
  <c r="E3120" i="10" s="1"/>
  <c r="C3120" i="10" s="1"/>
  <c r="F3363" i="10"/>
  <c r="E3363" i="10" s="1" a="1"/>
  <c r="E3363" i="10" s="1"/>
  <c r="C3363" i="10" s="1"/>
  <c r="F182" i="10"/>
  <c r="E182" i="10" s="1" a="1"/>
  <c r="E182" i="10" s="1"/>
  <c r="C182" i="10" s="1"/>
  <c r="F491" i="10"/>
  <c r="E491" i="10" s="1" a="1"/>
  <c r="E491" i="10" s="1"/>
  <c r="C491" i="10" s="1"/>
  <c r="Q12" i="9"/>
  <c r="F531" i="10"/>
  <c r="E531" i="10" s="1" a="1"/>
  <c r="E531" i="10" s="1"/>
  <c r="C531" i="10" s="1"/>
  <c r="F2228" i="10"/>
  <c r="E2228" i="10" s="1" a="1"/>
  <c r="E2228" i="10" s="1"/>
  <c r="C2228" i="10" s="1"/>
  <c r="F3080" i="10"/>
  <c r="E3080" i="10" s="1" a="1"/>
  <c r="E3080" i="10" s="1"/>
  <c r="C3080" i="10" s="1"/>
  <c r="F1389" i="10"/>
  <c r="E1389" i="10" s="1" a="1"/>
  <c r="E1389" i="10" s="1"/>
  <c r="C1389" i="10" s="1"/>
  <c r="F2300" i="10"/>
  <c r="E2300" i="10" s="1" a="1"/>
  <c r="E2300" i="10" s="1"/>
  <c r="C2300" i="10" s="1"/>
  <c r="F2471" i="10"/>
  <c r="E2471" i="10" s="1" a="1"/>
  <c r="E2471" i="10" s="1"/>
  <c r="C2471" i="10" s="1"/>
  <c r="F1335" i="10"/>
  <c r="E1335" i="10" s="1" a="1"/>
  <c r="E1335" i="10" s="1"/>
  <c r="C1335" i="10" s="1"/>
  <c r="F2641" i="10"/>
  <c r="E2641" i="10" s="1" a="1"/>
  <c r="E2641" i="10" s="1"/>
  <c r="C2641" i="10" s="1"/>
  <c r="F1625" i="10"/>
  <c r="E1625" i="10" s="1" a="1"/>
  <c r="E1625" i="10" s="1"/>
  <c r="C1625" i="10" s="1"/>
  <c r="F3357" i="10"/>
  <c r="E3357" i="10" s="1" a="1"/>
  <c r="E3357" i="10" s="1"/>
  <c r="C3357" i="10" s="1"/>
  <c r="F2203" i="10"/>
  <c r="E2203" i="10" s="1" a="1"/>
  <c r="E2203" i="10" s="1"/>
  <c r="C2203" i="10" s="1"/>
  <c r="F2564" i="10"/>
  <c r="E2564" i="10" s="1" a="1"/>
  <c r="E2564" i="10" s="1"/>
  <c r="C2564" i="10" s="1"/>
  <c r="F551" i="10"/>
  <c r="E551" i="10" s="1" a="1"/>
  <c r="E551" i="10" s="1"/>
  <c r="C551" i="10" s="1"/>
  <c r="F389" i="10"/>
  <c r="E389" i="10" s="1" a="1"/>
  <c r="E389" i="10" s="1"/>
  <c r="C389" i="10" s="1"/>
  <c r="F52" i="10"/>
  <c r="E52" i="10" s="1" a="1"/>
  <c r="E52" i="10" s="1"/>
  <c r="C52" i="10" s="1"/>
  <c r="F2690" i="10"/>
  <c r="E2690" i="10" s="1" a="1"/>
  <c r="E2690" i="10" s="1"/>
  <c r="C2690" i="10" s="1"/>
  <c r="F583" i="10"/>
  <c r="E583" i="10" s="1" a="1"/>
  <c r="E583" i="10" s="1"/>
  <c r="C583" i="10" s="1"/>
  <c r="F2476" i="10"/>
  <c r="E2476" i="10" s="1" a="1"/>
  <c r="E2476" i="10" s="1"/>
  <c r="C2476" i="10" s="1"/>
  <c r="F2073" i="10"/>
  <c r="E2073" i="10" s="1" a="1"/>
  <c r="E2073" i="10" s="1"/>
  <c r="C2073" i="10" s="1"/>
  <c r="F2740" i="10"/>
  <c r="E2740" i="10" s="1" a="1"/>
  <c r="E2740" i="10" s="1"/>
  <c r="C2740" i="10" s="1"/>
  <c r="F742" i="10"/>
  <c r="E742" i="10" s="1" a="1"/>
  <c r="E742" i="10" s="1"/>
  <c r="C742" i="10" s="1"/>
  <c r="F43" i="10"/>
  <c r="E43" i="10" s="1" a="1"/>
  <c r="E43" i="10" s="1"/>
  <c r="C43" i="10" s="1"/>
  <c r="J17" i="9"/>
  <c r="F2806" i="10"/>
  <c r="E2806" i="10" s="1" a="1"/>
  <c r="E2806" i="10" s="1"/>
  <c r="C2806" i="10" s="1"/>
  <c r="F949" i="10"/>
  <c r="E949" i="10" s="1" a="1"/>
  <c r="E949" i="10" s="1"/>
  <c r="C949" i="10" s="1"/>
  <c r="F133" i="10"/>
  <c r="E133" i="10" s="1" a="1"/>
  <c r="E133" i="10" s="1"/>
  <c r="C133" i="10" s="1"/>
  <c r="F2168" i="10"/>
  <c r="E2168" i="10" s="1" a="1"/>
  <c r="E2168" i="10" s="1"/>
  <c r="C2168" i="10" s="1"/>
  <c r="F702" i="10"/>
  <c r="E702" i="10" s="1" a="1"/>
  <c r="E702" i="10" s="1"/>
  <c r="C702" i="10" s="1"/>
  <c r="F2365" i="10"/>
  <c r="E2365" i="10" s="1" a="1"/>
  <c r="E2365" i="10" s="1"/>
  <c r="C2365" i="10" s="1"/>
  <c r="F1758" i="10"/>
  <c r="E1758" i="10" s="1" a="1"/>
  <c r="E1758" i="10" s="1"/>
  <c r="C1758" i="10" s="1"/>
  <c r="F2174" i="10"/>
  <c r="E2174" i="10" s="1" a="1"/>
  <c r="E2174" i="10" s="1"/>
  <c r="C2174" i="10" s="1"/>
  <c r="F2496" i="10"/>
  <c r="E2496" i="10" s="1" a="1"/>
  <c r="E2496" i="10" s="1"/>
  <c r="C2496" i="10" s="1"/>
  <c r="F244" i="10"/>
  <c r="E244" i="10" s="1" a="1"/>
  <c r="E244" i="10" s="1"/>
  <c r="C244" i="10" s="1"/>
  <c r="F92" i="10"/>
  <c r="E92" i="10" s="1" a="1"/>
  <c r="E92" i="10" s="1"/>
  <c r="C92" i="10" s="1"/>
  <c r="F805" i="10"/>
  <c r="E805" i="10" s="1" a="1"/>
  <c r="E805" i="10" s="1"/>
  <c r="C805" i="10" s="1"/>
  <c r="F3335" i="10"/>
  <c r="E3335" i="10" s="1" a="1"/>
  <c r="E3335" i="10" s="1"/>
  <c r="C3335" i="10" s="1"/>
  <c r="F1553" i="10"/>
  <c r="E1553" i="10" s="1" a="1"/>
  <c r="E1553" i="10" s="1"/>
  <c r="C1553" i="10" s="1"/>
  <c r="F1803" i="10"/>
  <c r="E1803" i="10" s="1" a="1"/>
  <c r="E1803" i="10" s="1"/>
  <c r="C1803" i="10" s="1"/>
  <c r="F2060" i="10"/>
  <c r="E2060" i="10" s="1" a="1"/>
  <c r="E2060" i="10" s="1"/>
  <c r="C2060" i="10" s="1"/>
  <c r="F2857" i="10"/>
  <c r="E2857" i="10" s="1" a="1"/>
  <c r="E2857" i="10" s="1"/>
  <c r="C2857" i="10" s="1"/>
  <c r="F1481" i="10"/>
  <c r="E1481" i="10" s="1" a="1"/>
  <c r="E1481" i="10" s="1"/>
  <c r="C1481" i="10" s="1"/>
  <c r="F2410" i="10"/>
  <c r="E2410" i="10" s="1" a="1"/>
  <c r="E2410" i="10" s="1"/>
  <c r="C2410" i="10" s="1"/>
  <c r="F2357" i="10"/>
  <c r="E2357" i="10" s="1" a="1"/>
  <c r="E2357" i="10" s="1"/>
  <c r="C2357" i="10" s="1"/>
  <c r="F2854" i="10"/>
  <c r="E2854" i="10" s="1" a="1"/>
  <c r="E2854" i="10" s="1"/>
  <c r="C2854" i="10" s="1"/>
  <c r="F1601" i="10"/>
  <c r="E1601" i="10" s="1" a="1"/>
  <c r="E1601" i="10" s="1"/>
  <c r="C1601" i="10" s="1"/>
  <c r="F1921" i="10"/>
  <c r="E1921" i="10" s="1" a="1"/>
  <c r="E1921" i="10" s="1"/>
  <c r="C1921" i="10" s="1"/>
  <c r="F773" i="10"/>
  <c r="E773" i="10" s="1" a="1"/>
  <c r="E773" i="10" s="1"/>
  <c r="C773" i="10" s="1"/>
  <c r="F1342" i="10"/>
  <c r="E1342" i="10" s="1" a="1"/>
  <c r="E1342" i="10" s="1"/>
  <c r="C1342" i="10" s="1"/>
  <c r="F767" i="10"/>
  <c r="E767" i="10" s="1" a="1"/>
  <c r="E767" i="10" s="1"/>
  <c r="C767" i="10" s="1"/>
  <c r="F472" i="10"/>
  <c r="E472" i="10" s="1" a="1"/>
  <c r="E472" i="10" s="1"/>
  <c r="C472" i="10" s="1"/>
  <c r="F3179" i="10"/>
  <c r="E3179" i="10" s="1" a="1"/>
  <c r="E3179" i="10" s="1"/>
  <c r="C3179" i="10" s="1"/>
  <c r="F2000" i="10"/>
  <c r="E2000" i="10" s="1" a="1"/>
  <c r="E2000" i="10" s="1"/>
  <c r="C2000" i="10" s="1"/>
  <c r="F1950" i="10"/>
  <c r="E1950" i="10" s="1" a="1"/>
  <c r="E1950" i="10" s="1"/>
  <c r="C1950" i="10" s="1"/>
  <c r="F653" i="10"/>
  <c r="E653" i="10" s="1" a="1"/>
  <c r="E653" i="10" s="1"/>
  <c r="C653" i="10" s="1"/>
  <c r="F325" i="10"/>
  <c r="E325" i="10" s="1" a="1"/>
  <c r="E325" i="10" s="1"/>
  <c r="C325" i="10" s="1"/>
  <c r="F1451" i="10"/>
  <c r="E1451" i="10" s="1" a="1"/>
  <c r="E1451" i="10" s="1"/>
  <c r="C1451" i="10" s="1"/>
  <c r="F3096" i="10"/>
  <c r="E3096" i="10" s="1" a="1"/>
  <c r="E3096" i="10" s="1"/>
  <c r="C3096" i="10" s="1"/>
  <c r="F1053" i="10"/>
  <c r="E1053" i="10" s="1" a="1"/>
  <c r="E1053" i="10" s="1"/>
  <c r="C1053" i="10" s="1"/>
  <c r="F1397" i="10"/>
  <c r="E1397" i="10" s="1" a="1"/>
  <c r="E1397" i="10" s="1"/>
  <c r="C1397" i="10" s="1"/>
  <c r="F3277" i="10"/>
  <c r="E3277" i="10" s="1" a="1"/>
  <c r="E3277" i="10" s="1"/>
  <c r="C3277" i="10" s="1"/>
  <c r="F13" i="10"/>
  <c r="E13" i="10" s="1" a="1"/>
  <c r="E13" i="10" s="1"/>
  <c r="C13" i="10" s="1"/>
  <c r="F2935" i="10"/>
  <c r="E2935" i="10" s="1" a="1"/>
  <c r="E2935" i="10" s="1"/>
  <c r="C2935" i="10" s="1"/>
  <c r="F2288" i="10"/>
  <c r="E2288" i="10" s="1" a="1"/>
  <c r="E2288" i="10" s="1"/>
  <c r="C2288" i="10" s="1"/>
  <c r="F1972" i="10"/>
  <c r="E1972" i="10" s="1" a="1"/>
  <c r="E1972" i="10" s="1"/>
  <c r="C1972" i="10" s="1"/>
  <c r="F2064" i="10"/>
  <c r="E2064" i="10" s="1" a="1"/>
  <c r="E2064" i="10" s="1"/>
  <c r="C2064" i="10" s="1"/>
  <c r="F104" i="10"/>
  <c r="E104" i="10" s="1" a="1"/>
  <c r="E104" i="10" s="1"/>
  <c r="C104" i="10" s="1"/>
  <c r="F2803" i="10"/>
  <c r="E2803" i="10" s="1" a="1"/>
  <c r="E2803" i="10" s="1"/>
  <c r="C2803" i="10" s="1"/>
  <c r="F1737" i="10"/>
  <c r="E1737" i="10" s="1" a="1"/>
  <c r="E1737" i="10" s="1"/>
  <c r="C1737" i="10" s="1"/>
  <c r="F1105" i="10"/>
  <c r="E1105" i="10" s="1" a="1"/>
  <c r="E1105" i="10" s="1"/>
  <c r="C1105" i="10" s="1"/>
  <c r="F893" i="10"/>
  <c r="E893" i="10" s="1" a="1"/>
  <c r="E893" i="10" s="1"/>
  <c r="C893" i="10" s="1"/>
  <c r="F1416" i="10"/>
  <c r="E1416" i="10" s="1" a="1"/>
  <c r="E1416" i="10" s="1"/>
  <c r="C1416" i="10" s="1"/>
  <c r="F2556" i="10"/>
  <c r="E2556" i="10" s="1" a="1"/>
  <c r="E2556" i="10" s="1"/>
  <c r="C2556" i="10" s="1"/>
  <c r="F3309" i="10"/>
  <c r="E3309" i="10" s="1" a="1"/>
  <c r="E3309" i="10" s="1"/>
  <c r="C3309" i="10" s="1"/>
  <c r="F2984" i="10"/>
  <c r="E2984" i="10" s="1" a="1"/>
  <c r="E2984" i="10" s="1"/>
  <c r="C2984" i="10" s="1"/>
  <c r="F865" i="10"/>
  <c r="E865" i="10" s="1" a="1"/>
  <c r="E865" i="10" s="1"/>
  <c r="C865" i="10" s="1"/>
  <c r="F3282" i="10"/>
  <c r="E3282" i="10" s="1" a="1"/>
  <c r="E3282" i="10" s="1"/>
  <c r="C3282" i="10" s="1"/>
  <c r="F1089" i="10"/>
  <c r="E1089" i="10" s="1" a="1"/>
  <c r="E1089" i="10" s="1"/>
  <c r="C1089" i="10" s="1"/>
  <c r="F376" i="10"/>
  <c r="E376" i="10" s="1" a="1"/>
  <c r="E376" i="10" s="1"/>
  <c r="C376" i="10" s="1"/>
  <c r="F1881" i="10"/>
  <c r="E1881" i="10" s="1" a="1"/>
  <c r="E1881" i="10" s="1"/>
  <c r="C1881" i="10" s="1"/>
  <c r="F3063" i="10"/>
  <c r="E3063" i="10" s="1" a="1"/>
  <c r="E3063" i="10" s="1"/>
  <c r="C3063" i="10" s="1"/>
  <c r="F1290" i="10"/>
  <c r="E1290" i="10" s="1" a="1"/>
  <c r="E1290" i="10" s="1"/>
  <c r="C1290" i="10" s="1"/>
  <c r="F1271" i="10"/>
  <c r="E1271" i="10" s="1" a="1"/>
  <c r="E1271" i="10" s="1"/>
  <c r="C1271" i="10" s="1"/>
  <c r="F302" i="10"/>
  <c r="E302" i="10" s="1" a="1"/>
  <c r="E302" i="10" s="1"/>
  <c r="C302" i="10" s="1"/>
  <c r="F2229" i="10"/>
  <c r="E2229" i="10" s="1" a="1"/>
  <c r="E2229" i="10" s="1"/>
  <c r="C2229" i="10" s="1"/>
  <c r="F1001" i="10"/>
  <c r="E1001" i="10" s="1" a="1"/>
  <c r="E1001" i="10" s="1"/>
  <c r="C1001" i="10" s="1"/>
  <c r="F2494" i="10"/>
  <c r="E2494" i="10" s="1" a="1"/>
  <c r="E2494" i="10" s="1"/>
  <c r="C2494" i="10" s="1"/>
  <c r="F3102" i="10"/>
  <c r="E3102" i="10" s="1" a="1"/>
  <c r="E3102" i="10" s="1"/>
  <c r="C3102" i="10" s="1"/>
  <c r="F1014" i="10"/>
  <c r="E1014" i="10" s="1" a="1"/>
  <c r="E1014" i="10" s="1"/>
  <c r="C1014" i="10" s="1"/>
  <c r="F254" i="10"/>
  <c r="E254" i="10" s="1" a="1"/>
  <c r="E254" i="10" s="1"/>
  <c r="C254" i="10" s="1"/>
  <c r="F2188" i="10"/>
  <c r="E2188" i="10" s="1" a="1"/>
  <c r="E2188" i="10" s="1"/>
  <c r="C2188" i="10" s="1"/>
  <c r="F1005" i="10"/>
  <c r="E1005" i="10" s="1" a="1"/>
  <c r="E1005" i="10" s="1"/>
  <c r="C1005" i="10" s="1"/>
  <c r="F2594" i="10"/>
  <c r="E2594" i="10" s="1" a="1"/>
  <c r="E2594" i="10" s="1"/>
  <c r="C2594" i="10" s="1"/>
  <c r="F944" i="10"/>
  <c r="E944" i="10" s="1" a="1"/>
  <c r="E944" i="10" s="1"/>
  <c r="C944" i="10" s="1"/>
  <c r="F2653" i="10"/>
  <c r="E2653" i="10" s="1" a="1"/>
  <c r="E2653" i="10" s="1"/>
  <c r="C2653" i="10" s="1"/>
  <c r="F1069" i="10"/>
  <c r="E1069" i="10" s="1" a="1"/>
  <c r="E1069" i="10" s="1"/>
  <c r="C1069" i="10" s="1"/>
  <c r="F1527" i="10"/>
  <c r="E1527" i="10" s="1" a="1"/>
  <c r="E1527" i="10" s="1"/>
  <c r="C1527" i="10" s="1"/>
  <c r="F1236" i="10"/>
  <c r="E1236" i="10" s="1" a="1"/>
  <c r="E1236" i="10" s="1"/>
  <c r="C1236" i="10" s="1"/>
  <c r="F1884" i="10"/>
  <c r="E1884" i="10" s="1" a="1"/>
  <c r="E1884" i="10" s="1"/>
  <c r="C1884" i="10" s="1"/>
  <c r="F1996" i="10"/>
  <c r="E1996" i="10" s="1" a="1"/>
  <c r="E1996" i="10" s="1"/>
  <c r="C1996" i="10" s="1"/>
  <c r="F935" i="10"/>
  <c r="E935" i="10" s="1" a="1"/>
  <c r="E935" i="10" s="1"/>
  <c r="C935" i="10" s="1"/>
  <c r="F2962" i="10"/>
  <c r="E2962" i="10" s="1" a="1"/>
  <c r="E2962" i="10" s="1"/>
  <c r="C2962" i="10" s="1"/>
  <c r="F977" i="10"/>
  <c r="E977" i="10" s="1" a="1"/>
  <c r="E977" i="10" s="1"/>
  <c r="C977" i="10" s="1"/>
  <c r="F1905" i="10"/>
  <c r="E1905" i="10" s="1" a="1"/>
  <c r="E1905" i="10" s="1"/>
  <c r="C1905" i="10" s="1"/>
  <c r="F669" i="10"/>
  <c r="E669" i="10" s="1" a="1"/>
  <c r="E669" i="10" s="1"/>
  <c r="C669" i="10" s="1"/>
  <c r="F787" i="10"/>
  <c r="E787" i="10" s="1" a="1"/>
  <c r="E787" i="10" s="1"/>
  <c r="C787" i="10" s="1"/>
  <c r="F794" i="10"/>
  <c r="E794" i="10" s="1" a="1"/>
  <c r="E794" i="10" s="1"/>
  <c r="C794" i="10" s="1"/>
  <c r="F108" i="10"/>
  <c r="E108" i="10" s="1" a="1"/>
  <c r="E108" i="10" s="1"/>
  <c r="C108" i="10" s="1"/>
  <c r="F1453" i="10"/>
  <c r="E1453" i="10" s="1" a="1"/>
  <c r="E1453" i="10" s="1"/>
  <c r="C1453" i="10" s="1"/>
  <c r="F2030" i="10"/>
  <c r="E2030" i="10" s="1" a="1"/>
  <c r="E2030" i="10" s="1"/>
  <c r="C2030" i="10" s="1"/>
  <c r="F952" i="10"/>
  <c r="E952" i="10" s="1" a="1"/>
  <c r="E952" i="10" s="1"/>
  <c r="C952" i="10" s="1"/>
  <c r="F2855" i="10"/>
  <c r="E2855" i="10" s="1" a="1"/>
  <c r="E2855" i="10" s="1"/>
  <c r="C2855" i="10" s="1"/>
  <c r="F1300" i="10"/>
  <c r="E1300" i="10" s="1" a="1"/>
  <c r="E1300" i="10" s="1"/>
  <c r="C1300" i="10" s="1"/>
  <c r="F2688" i="10"/>
  <c r="E2688" i="10" s="1" a="1"/>
  <c r="E2688" i="10" s="1"/>
  <c r="C2688" i="10" s="1"/>
  <c r="F720" i="10"/>
  <c r="E720" i="10" s="1" a="1"/>
  <c r="E720" i="10" s="1"/>
  <c r="C720" i="10" s="1"/>
  <c r="F2500" i="10"/>
  <c r="E2500" i="10" s="1" a="1"/>
  <c r="E2500" i="10" s="1"/>
  <c r="C2500" i="10" s="1"/>
  <c r="F1184" i="10"/>
  <c r="E1184" i="10" s="1" a="1"/>
  <c r="E1184" i="10" s="1"/>
  <c r="C1184" i="10" s="1"/>
  <c r="F3321" i="10"/>
  <c r="E3321" i="10" s="1" a="1"/>
  <c r="E3321" i="10" s="1"/>
  <c r="C3321" i="10" s="1"/>
  <c r="F883" i="10"/>
  <c r="E883" i="10" s="1" a="1"/>
  <c r="E883" i="10" s="1"/>
  <c r="C883" i="10" s="1"/>
  <c r="F2572" i="10"/>
  <c r="E2572" i="10" s="1" a="1"/>
  <c r="E2572" i="10" s="1"/>
  <c r="C2572" i="10" s="1"/>
  <c r="F844" i="10"/>
  <c r="E844" i="10" s="1" a="1"/>
  <c r="E844" i="10" s="1"/>
  <c r="C844" i="10" s="1"/>
  <c r="F2652" i="10"/>
  <c r="E2652" i="10" s="1" a="1"/>
  <c r="E2652" i="10" s="1"/>
  <c r="C2652" i="10" s="1"/>
  <c r="F307" i="10"/>
  <c r="E307" i="10" s="1" a="1"/>
  <c r="E307" i="10" s="1"/>
  <c r="C307" i="10" s="1"/>
  <c r="F1017" i="10"/>
  <c r="E1017" i="10" s="1" a="1"/>
  <c r="E1017" i="10" s="1"/>
  <c r="C1017" i="10" s="1"/>
  <c r="F924" i="10"/>
  <c r="E924" i="10" s="1" a="1"/>
  <c r="E924" i="10" s="1"/>
  <c r="C924" i="10" s="1"/>
  <c r="F1740" i="10"/>
  <c r="E1740" i="10" s="1" a="1"/>
  <c r="E1740" i="10" s="1"/>
  <c r="C1740" i="10" s="1"/>
  <c r="F875" i="10"/>
  <c r="E875" i="10" s="1" a="1"/>
  <c r="E875" i="10" s="1"/>
  <c r="C875" i="10" s="1"/>
  <c r="F1376" i="10"/>
  <c r="E1376" i="10" s="1" a="1"/>
  <c r="E1376" i="10" s="1"/>
  <c r="C1376" i="10" s="1"/>
  <c r="F2512" i="10"/>
  <c r="E2512" i="10" s="1" a="1"/>
  <c r="E2512" i="10" s="1"/>
  <c r="C2512" i="10" s="1"/>
  <c r="F3245" i="10"/>
  <c r="E3245" i="10" s="1" a="1"/>
  <c r="E3245" i="10" s="1"/>
  <c r="C3245" i="10" s="1"/>
  <c r="F1099" i="10"/>
  <c r="E1099" i="10" s="1" a="1"/>
  <c r="E1099" i="10" s="1"/>
  <c r="C1099" i="10" s="1"/>
  <c r="F2540" i="10"/>
  <c r="E2540" i="10" s="1" a="1"/>
  <c r="E2540" i="10" s="1"/>
  <c r="C2540" i="10" s="1"/>
  <c r="F16" i="10"/>
  <c r="E16" i="10" s="1" a="1"/>
  <c r="E16" i="10" s="1"/>
  <c r="C16" i="10" s="1"/>
  <c r="F69" i="10"/>
  <c r="E69" i="10" s="1" a="1"/>
  <c r="E69" i="10" s="1"/>
  <c r="C69" i="10" s="1"/>
  <c r="F664" i="10"/>
  <c r="E664" i="10" s="1" a="1"/>
  <c r="E664" i="10" s="1"/>
  <c r="C664" i="10" s="1"/>
  <c r="F2589" i="10"/>
  <c r="E2589" i="10" s="1" a="1"/>
  <c r="E2589" i="10" s="1"/>
  <c r="C2589" i="10" s="1"/>
  <c r="F1693" i="10"/>
  <c r="E1693" i="10" s="1" a="1"/>
  <c r="E1693" i="10" s="1"/>
  <c r="C1693" i="10" s="1"/>
  <c r="F2132" i="10"/>
  <c r="E2132" i="10" s="1" a="1"/>
  <c r="E2132" i="10" s="1"/>
  <c r="C2132" i="10" s="1"/>
  <c r="F1528" i="10"/>
  <c r="E1528" i="10" s="1" a="1"/>
  <c r="E1528" i="10" s="1"/>
  <c r="C1528" i="10" s="1"/>
  <c r="F960" i="10"/>
  <c r="E960" i="10" s="1" a="1"/>
  <c r="E960" i="10" s="1"/>
  <c r="C960" i="10" s="1"/>
  <c r="F2093" i="10"/>
  <c r="E2093" i="10" s="1" a="1"/>
  <c r="E2093" i="10" s="1"/>
  <c r="C2093" i="10" s="1"/>
  <c r="F291" i="10"/>
  <c r="E291" i="10" s="1" a="1"/>
  <c r="E291" i="10" s="1"/>
  <c r="C291" i="10" s="1"/>
  <c r="F963" i="10"/>
  <c r="E963" i="10" s="1" a="1"/>
  <c r="E963" i="10" s="1"/>
  <c r="C963" i="10" s="1"/>
  <c r="F88" i="10"/>
  <c r="E88" i="10" s="1" a="1"/>
  <c r="E88" i="10" s="1"/>
  <c r="C88" i="10" s="1"/>
  <c r="F750" i="10"/>
  <c r="E750" i="10" s="1" a="1"/>
  <c r="E750" i="10" s="1"/>
  <c r="C750" i="10" s="1"/>
  <c r="F2910" i="10"/>
  <c r="E2910" i="10" s="1" a="1"/>
  <c r="E2910" i="10" s="1"/>
  <c r="C2910" i="10" s="1"/>
  <c r="F746" i="10"/>
  <c r="E746" i="10" s="1" a="1"/>
  <c r="E746" i="10" s="1"/>
  <c r="C746" i="10" s="1"/>
  <c r="F2294" i="10"/>
  <c r="E2294" i="10" s="1" a="1"/>
  <c r="E2294" i="10" s="1"/>
  <c r="C2294" i="10" s="1"/>
  <c r="F798" i="10"/>
  <c r="E798" i="10" s="1" a="1"/>
  <c r="E798" i="10" s="1"/>
  <c r="C798" i="10" s="1"/>
  <c r="F241" i="10"/>
  <c r="E241" i="10" s="1" a="1"/>
  <c r="E241" i="10" s="1"/>
  <c r="C241" i="10" s="1"/>
  <c r="F2326" i="10"/>
  <c r="E2326" i="10" s="1" a="1"/>
  <c r="E2326" i="10" s="1"/>
  <c r="C2326" i="10" s="1"/>
  <c r="F2727" i="10"/>
  <c r="E2727" i="10" s="1" a="1"/>
  <c r="E2727" i="10" s="1"/>
  <c r="C2727" i="10" s="1"/>
  <c r="F660" i="10"/>
  <c r="E660" i="10" s="1" a="1"/>
  <c r="E660" i="10" s="1"/>
  <c r="C660" i="10" s="1"/>
  <c r="F3346" i="10"/>
  <c r="E3346" i="10" s="1" a="1"/>
  <c r="E3346" i="10" s="1"/>
  <c r="C3346" i="10" s="1"/>
  <c r="F45" i="10"/>
  <c r="E45" i="10" s="1" a="1"/>
  <c r="E45" i="10" s="1"/>
  <c r="C45" i="10" s="1"/>
  <c r="F2279" i="10"/>
  <c r="E2279" i="10" s="1" a="1"/>
  <c r="E2279" i="10" s="1"/>
  <c r="C2279" i="10" s="1"/>
  <c r="F2011" i="10"/>
  <c r="E2011" i="10" s="1" a="1"/>
  <c r="E2011" i="10" s="1"/>
  <c r="C2011" i="10" s="1"/>
  <c r="F425" i="10"/>
  <c r="E425" i="10" s="1" a="1"/>
  <c r="E425" i="10" s="1"/>
  <c r="C425" i="10" s="1"/>
  <c r="F2425" i="10"/>
  <c r="E2425" i="10" s="1" a="1"/>
  <c r="E2425" i="10" s="1"/>
  <c r="C2425" i="10" s="1"/>
  <c r="F1568" i="10"/>
  <c r="E1568" i="10" s="1" a="1"/>
  <c r="E1568" i="10" s="1"/>
  <c r="C1568" i="10" s="1"/>
  <c r="F2969" i="10"/>
  <c r="E2969" i="10" s="1" a="1"/>
  <c r="E2969" i="10" s="1"/>
  <c r="C2969" i="10" s="1"/>
  <c r="F781" i="10"/>
  <c r="E781" i="10" s="1" a="1"/>
  <c r="E781" i="10" s="1"/>
  <c r="C781" i="10" s="1"/>
  <c r="F2781" i="10"/>
  <c r="E2781" i="10" s="1" a="1"/>
  <c r="E2781" i="10" s="1"/>
  <c r="C2781" i="10" s="1"/>
  <c r="F1653" i="10"/>
  <c r="E1653" i="10" s="1" a="1"/>
  <c r="E1653" i="10" s="1"/>
  <c r="C1653" i="10" s="1"/>
  <c r="F2212" i="10"/>
  <c r="E2212" i="10" s="1" a="1"/>
  <c r="E2212" i="10" s="1"/>
  <c r="C2212" i="10" s="1"/>
  <c r="F1142" i="10"/>
  <c r="E1142" i="10" s="1" a="1"/>
  <c r="E1142" i="10" s="1"/>
  <c r="C1142" i="10" s="1"/>
  <c r="F2666" i="10"/>
  <c r="E2666" i="10" s="1" a="1"/>
  <c r="E2666" i="10" s="1"/>
  <c r="C2666" i="10" s="1"/>
  <c r="F869" i="10"/>
  <c r="E869" i="10" s="1" a="1"/>
  <c r="E869" i="10" s="1"/>
  <c r="C869" i="10" s="1"/>
  <c r="F1276" i="10"/>
  <c r="E1276" i="10" s="1" a="1"/>
  <c r="E1276" i="10" s="1"/>
  <c r="C1276" i="10" s="1"/>
  <c r="F2305" i="10"/>
  <c r="E2305" i="10" s="1" a="1"/>
  <c r="E2305" i="10" s="1"/>
  <c r="C2305" i="10" s="1"/>
  <c r="F558" i="10"/>
  <c r="E558" i="10" s="1" a="1"/>
  <c r="E558" i="10" s="1"/>
  <c r="C558" i="10" s="1"/>
  <c r="F1588" i="10"/>
  <c r="E1588" i="10" s="1" a="1"/>
  <c r="E1588" i="10" s="1"/>
  <c r="C1588" i="10" s="1"/>
  <c r="F1852" i="10"/>
  <c r="E1852" i="10" s="1" a="1"/>
  <c r="E1852" i="10" s="1"/>
  <c r="C1852" i="10" s="1"/>
  <c r="F289" i="10"/>
  <c r="E289" i="10" s="1" a="1"/>
  <c r="E289" i="10" s="1"/>
  <c r="C289" i="10" s="1"/>
  <c r="F2119" i="10"/>
  <c r="E2119" i="10" s="1" a="1"/>
  <c r="E2119" i="10" s="1"/>
  <c r="C2119" i="10" s="1"/>
  <c r="F855" i="10"/>
  <c r="E855" i="10" s="1" a="1"/>
  <c r="E855" i="10" s="1"/>
  <c r="C855" i="10" s="1"/>
  <c r="F2129" i="10"/>
  <c r="E2129" i="10" s="1" a="1"/>
  <c r="E2129" i="10" s="1"/>
  <c r="C2129" i="10" s="1"/>
  <c r="F2892" i="10"/>
  <c r="E2892" i="10" s="1" a="1"/>
  <c r="E2892" i="10" s="1"/>
  <c r="C2892" i="10" s="1"/>
  <c r="F2473" i="10"/>
  <c r="E2473" i="10" s="1" a="1"/>
  <c r="E2473" i="10" s="1"/>
  <c r="C2473" i="10" s="1"/>
  <c r="F2919" i="10"/>
  <c r="E2919" i="10" s="1" a="1"/>
  <c r="E2919" i="10" s="1"/>
  <c r="C2919" i="10" s="1"/>
  <c r="F1687" i="10"/>
  <c r="E1687" i="10" s="1" a="1"/>
  <c r="E1687" i="10" s="1"/>
  <c r="C1687" i="10" s="1"/>
  <c r="F187" i="10"/>
  <c r="E187" i="10" s="1" a="1"/>
  <c r="E187" i="10" s="1"/>
  <c r="C187" i="10" s="1"/>
  <c r="F612" i="10"/>
  <c r="E612" i="10" s="1" a="1"/>
  <c r="E612" i="10" s="1"/>
  <c r="C612" i="10" s="1"/>
  <c r="F155" i="10"/>
  <c r="E155" i="10" s="1" a="1"/>
  <c r="E155" i="10" s="1"/>
  <c r="C155" i="10" s="1"/>
  <c r="F2429" i="10"/>
  <c r="E2429" i="10" s="1" a="1"/>
  <c r="E2429" i="10" s="1"/>
  <c r="C2429" i="10" s="1"/>
  <c r="F1486" i="10"/>
  <c r="E1486" i="10" s="1" a="1"/>
  <c r="E1486" i="10" s="1"/>
  <c r="C1486" i="10" s="1"/>
  <c r="F3167" i="10"/>
  <c r="E3167" i="10" s="1" a="1"/>
  <c r="E3167" i="10" s="1"/>
  <c r="C3167" i="10" s="1"/>
  <c r="F840" i="10"/>
  <c r="E840" i="10" s="1" a="1"/>
  <c r="E840" i="10" s="1"/>
  <c r="C840" i="10" s="1"/>
  <c r="F707" i="10"/>
  <c r="E707" i="10" s="1" a="1"/>
  <c r="E707" i="10" s="1"/>
  <c r="C707" i="10" s="1"/>
  <c r="F1037" i="10"/>
  <c r="E1037" i="10" s="1" a="1"/>
  <c r="E1037" i="10" s="1"/>
  <c r="C1037" i="10" s="1"/>
  <c r="F2625" i="10"/>
  <c r="E2625" i="10" s="1" a="1"/>
  <c r="E2625" i="10" s="1"/>
  <c r="C2625" i="10" s="1"/>
  <c r="F1143" i="10"/>
  <c r="E1143" i="10" s="1" a="1"/>
  <c r="E1143" i="10" s="1"/>
  <c r="C1143" i="10" s="1"/>
  <c r="F2138" i="10"/>
  <c r="E2138" i="10" s="1" a="1"/>
  <c r="E2138" i="10" s="1"/>
  <c r="C2138" i="10" s="1"/>
  <c r="F1815" i="10"/>
  <c r="E1815" i="10" s="1" a="1"/>
  <c r="E1815" i="10" s="1"/>
  <c r="C1815" i="10" s="1"/>
  <c r="F2710" i="10"/>
  <c r="E2710" i="10" s="1" a="1"/>
  <c r="E2710" i="10" s="1"/>
  <c r="C2710" i="10" s="1"/>
  <c r="F394" i="10"/>
  <c r="E394" i="10" s="1" a="1"/>
  <c r="E394" i="10" s="1"/>
  <c r="C394" i="10" s="1"/>
  <c r="F2166" i="10"/>
  <c r="E2166" i="10" s="1" a="1"/>
  <c r="E2166" i="10" s="1"/>
  <c r="C2166" i="10" s="1"/>
  <c r="F2871" i="10"/>
  <c r="E2871" i="10" s="1" a="1"/>
  <c r="E2871" i="10" s="1"/>
  <c r="C2871" i="10" s="1"/>
  <c r="F2520" i="10"/>
  <c r="E2520" i="10" s="1" a="1"/>
  <c r="E2520" i="10" s="1"/>
  <c r="C2520" i="10" s="1"/>
  <c r="F1822" i="10"/>
  <c r="E1822" i="10" s="1" a="1"/>
  <c r="E1822" i="10" s="1"/>
  <c r="C1822" i="10" s="1"/>
  <c r="F1148" i="10"/>
  <c r="E1148" i="10" s="1" a="1"/>
  <c r="E1148" i="10" s="1"/>
  <c r="C1148" i="10" s="1"/>
  <c r="F2587" i="10"/>
  <c r="E2587" i="10" s="1" a="1"/>
  <c r="E2587" i="10" s="1"/>
  <c r="C2587" i="10" s="1"/>
  <c r="F116" i="10"/>
  <c r="E116" i="10" s="1" a="1"/>
  <c r="E116" i="10" s="1"/>
  <c r="C116" i="10" s="1"/>
  <c r="F1941" i="10"/>
  <c r="E1941" i="10" s="1" a="1"/>
  <c r="E1941" i="10" s="1"/>
  <c r="C1941" i="10" s="1"/>
  <c r="F239" i="10"/>
  <c r="E239" i="10" s="1" a="1"/>
  <c r="E239" i="10" s="1"/>
  <c r="C239" i="10" s="1"/>
  <c r="F386" i="10"/>
  <c r="E386" i="10" s="1" a="1"/>
  <c r="E386" i="10" s="1"/>
  <c r="C386" i="10" s="1"/>
  <c r="F76" i="10"/>
  <c r="E76" i="10" s="1" a="1"/>
  <c r="E76" i="10" s="1"/>
  <c r="C76" i="10" s="1"/>
  <c r="F2018" i="10"/>
  <c r="E2018" i="10" s="1" a="1"/>
  <c r="E2018" i="10" s="1"/>
  <c r="C2018" i="10" s="1"/>
  <c r="F2289" i="10"/>
  <c r="E2289" i="10" s="1" a="1"/>
  <c r="E2289" i="10" s="1"/>
  <c r="C2289" i="10" s="1"/>
  <c r="F3034" i="10"/>
  <c r="E3034" i="10" s="1" a="1"/>
  <c r="E3034" i="10" s="1"/>
  <c r="C3034" i="10" s="1"/>
  <c r="F286" i="10"/>
  <c r="E286" i="10" s="1" a="1"/>
  <c r="E286" i="10" s="1"/>
  <c r="C286" i="10" s="1"/>
  <c r="F1333" i="10"/>
  <c r="E1333" i="10" s="1" a="1"/>
  <c r="E1333" i="10" s="1"/>
  <c r="C1333" i="10" s="1"/>
  <c r="L13" i="9"/>
  <c r="F1012" i="10"/>
  <c r="E1012" i="10" s="1" a="1"/>
  <c r="E1012" i="10" s="1"/>
  <c r="C1012" i="10" s="1"/>
  <c r="F2504" i="10"/>
  <c r="E2504" i="10" s="1" a="1"/>
  <c r="E2504" i="10" s="1"/>
  <c r="C2504" i="10" s="1"/>
  <c r="F219" i="10"/>
  <c r="E219" i="10" s="1" a="1"/>
  <c r="E219" i="10" s="1"/>
  <c r="C219" i="10" s="1"/>
  <c r="F1954" i="10"/>
  <c r="E1954" i="10" s="1" a="1"/>
  <c r="E1954" i="10" s="1"/>
  <c r="C1954" i="10" s="1"/>
  <c r="F407" i="10"/>
  <c r="E407" i="10" s="1" a="1"/>
  <c r="E407" i="10" s="1"/>
  <c r="C407" i="10" s="1"/>
  <c r="F384" i="10"/>
  <c r="E384" i="10" s="1" a="1"/>
  <c r="E384" i="10" s="1"/>
  <c r="C384" i="10" s="1"/>
  <c r="F1054" i="10"/>
  <c r="E1054" i="10" s="1" a="1"/>
  <c r="E1054" i="10" s="1"/>
  <c r="C1054" i="10" s="1"/>
  <c r="F806" i="10"/>
  <c r="E806" i="10" s="1" a="1"/>
  <c r="E806" i="10" s="1"/>
  <c r="C806" i="10" s="1"/>
  <c r="F1289" i="10"/>
  <c r="E1289" i="10" s="1" a="1"/>
  <c r="E1289" i="10" s="1"/>
  <c r="C1289" i="10" s="1"/>
  <c r="F2458" i="10"/>
  <c r="E2458" i="10" s="1" a="1"/>
  <c r="E2458" i="10" s="1"/>
  <c r="C2458" i="10" s="1"/>
  <c r="F2208" i="10"/>
  <c r="E2208" i="10" s="1" a="1"/>
  <c r="E2208" i="10" s="1"/>
  <c r="C2208" i="10" s="1"/>
  <c r="F3124" i="10"/>
  <c r="E3124" i="10" s="1" a="1"/>
  <c r="E3124" i="10" s="1"/>
  <c r="C3124" i="10" s="1"/>
  <c r="O10" i="9"/>
  <c r="F1663" i="10"/>
  <c r="E1663" i="10" s="1" a="1"/>
  <c r="E1663" i="10" s="1"/>
  <c r="C1663" i="10" s="1"/>
  <c r="F899" i="10"/>
  <c r="E899" i="10" s="1" a="1"/>
  <c r="E899" i="10" s="1"/>
  <c r="C899" i="10" s="1"/>
  <c r="F2974" i="10"/>
  <c r="E2974" i="10" s="1" a="1"/>
  <c r="E2974" i="10" s="1"/>
  <c r="C2974" i="10" s="1"/>
  <c r="F1122" i="10"/>
  <c r="E1122" i="10" s="1" a="1"/>
  <c r="E1122" i="10" s="1"/>
  <c r="C1122" i="10" s="1"/>
  <c r="F2963" i="10"/>
  <c r="E2963" i="10" s="1" a="1"/>
  <c r="E2963" i="10" s="1"/>
  <c r="C2963" i="10" s="1"/>
  <c r="F2841" i="10"/>
  <c r="E2841" i="10" s="1" a="1"/>
  <c r="E2841" i="10" s="1"/>
  <c r="C2841" i="10" s="1"/>
  <c r="F1152" i="10"/>
  <c r="E1152" i="10" s="1" a="1"/>
  <c r="E1152" i="10" s="1"/>
  <c r="C1152" i="10" s="1"/>
  <c r="F3059" i="10"/>
  <c r="E3059" i="10" s="1" a="1"/>
  <c r="E3059" i="10" s="1"/>
  <c r="C3059" i="10" s="1"/>
  <c r="F2544" i="10"/>
  <c r="E2544" i="10" s="1" a="1"/>
  <c r="E2544" i="10" s="1"/>
  <c r="C2544" i="10" s="1"/>
  <c r="F3084" i="10"/>
  <c r="E3084" i="10" s="1" a="1"/>
  <c r="E3084" i="10" s="1"/>
  <c r="C3084" i="10" s="1"/>
  <c r="F450" i="10"/>
  <c r="E450" i="10" s="1" a="1"/>
  <c r="E450" i="10" s="1"/>
  <c r="C450" i="10" s="1"/>
  <c r="F2024" i="10"/>
  <c r="E2024" i="10" s="1" a="1"/>
  <c r="E2024" i="10" s="1"/>
  <c r="C2024" i="10" s="1"/>
  <c r="F690" i="10"/>
  <c r="E690" i="10" s="1" a="1"/>
  <c r="E690" i="10" s="1"/>
  <c r="C690" i="10" s="1"/>
  <c r="F1132" i="10"/>
  <c r="E1132" i="10" s="1" a="1"/>
  <c r="E1132" i="10" s="1"/>
  <c r="C1132" i="10" s="1"/>
  <c r="F3099" i="10"/>
  <c r="E3099" i="10" s="1" a="1"/>
  <c r="E3099" i="10" s="1"/>
  <c r="C3099" i="10" s="1"/>
  <c r="F467" i="10"/>
  <c r="E467" i="10" s="1" a="1"/>
  <c r="E467" i="10" s="1"/>
  <c r="C467" i="10" s="1"/>
  <c r="F144" i="10"/>
  <c r="E144" i="10" s="1" a="1"/>
  <c r="E144" i="10" s="1"/>
  <c r="C144" i="10" s="1"/>
  <c r="F2721" i="10"/>
  <c r="E2721" i="10" s="1" a="1"/>
  <c r="E2721" i="10" s="1"/>
  <c r="C2721" i="10" s="1"/>
  <c r="F3073" i="10"/>
  <c r="E3073" i="10" s="1" a="1"/>
  <c r="E3073" i="10" s="1"/>
  <c r="C3073" i="10" s="1"/>
  <c r="F1006" i="10"/>
  <c r="E1006" i="10" s="1" a="1"/>
  <c r="E1006" i="10" s="1"/>
  <c r="C1006" i="10" s="1"/>
  <c r="F913" i="10"/>
  <c r="E913" i="10" s="1" a="1"/>
  <c r="E913" i="10" s="1"/>
  <c r="C913" i="10" s="1"/>
  <c r="F1472" i="10"/>
  <c r="E1472" i="10" s="1" a="1"/>
  <c r="E1472" i="10" s="1"/>
  <c r="C1472" i="10" s="1"/>
  <c r="F1074" i="10"/>
  <c r="E1074" i="10" s="1" a="1"/>
  <c r="E1074" i="10" s="1"/>
  <c r="C1074" i="10" s="1"/>
  <c r="F2063" i="10"/>
  <c r="E2063" i="10" s="1" a="1"/>
  <c r="E2063" i="10" s="1"/>
  <c r="C2063" i="10" s="1"/>
  <c r="F1741" i="10"/>
  <c r="E1741" i="10" s="1" a="1"/>
  <c r="E1741" i="10" s="1"/>
  <c r="C1741" i="10" s="1"/>
  <c r="F3200" i="10"/>
  <c r="E3200" i="10" s="1" a="1"/>
  <c r="E3200" i="10" s="1"/>
  <c r="C3200" i="10" s="1"/>
  <c r="F1689" i="10"/>
  <c r="E1689" i="10" s="1" a="1"/>
  <c r="E1689" i="10" s="1"/>
  <c r="C1689" i="10" s="1"/>
  <c r="F2342" i="10"/>
  <c r="E2342" i="10" s="1" a="1"/>
  <c r="E2342" i="10" s="1"/>
  <c r="C2342" i="10" s="1"/>
  <c r="F1364" i="10"/>
  <c r="E1364" i="10" s="1" a="1"/>
  <c r="E1364" i="10" s="1"/>
  <c r="C1364" i="10" s="1"/>
  <c r="F1631" i="10"/>
  <c r="E1631" i="10" s="1" a="1"/>
  <c r="E1631" i="10" s="1"/>
  <c r="C1631" i="10" s="1"/>
  <c r="F2163" i="10"/>
  <c r="E2163" i="10" s="1" a="1"/>
  <c r="E2163" i="10" s="1"/>
  <c r="C2163" i="10" s="1"/>
  <c r="F62" i="10"/>
  <c r="E62" i="10" s="1" a="1"/>
  <c r="E62" i="10" s="1"/>
  <c r="C62" i="10" s="1"/>
  <c r="F3044" i="10"/>
  <c r="E3044" i="10" s="1" a="1"/>
  <c r="E3044" i="10" s="1"/>
  <c r="C3044" i="10" s="1"/>
  <c r="F1670" i="10"/>
  <c r="E1670" i="10" s="1" a="1"/>
  <c r="E1670" i="10" s="1"/>
  <c r="C1670" i="10" s="1"/>
  <c r="F1512" i="10"/>
  <c r="E1512" i="10" s="1" a="1"/>
  <c r="E1512" i="10" s="1"/>
  <c r="C1512" i="10" s="1"/>
  <c r="F109" i="10"/>
  <c r="E109" i="10" s="1" a="1"/>
  <c r="E109" i="10" s="1"/>
  <c r="C109" i="10" s="1"/>
  <c r="F2196" i="10"/>
  <c r="E2196" i="10" s="1" a="1"/>
  <c r="E2196" i="10" s="1"/>
  <c r="C2196" i="10" s="1"/>
  <c r="F79" i="10"/>
  <c r="E79" i="10" s="1" a="1"/>
  <c r="E79" i="10" s="1"/>
  <c r="C79" i="10" s="1"/>
  <c r="F263" i="10"/>
  <c r="E263" i="10" s="1" a="1"/>
  <c r="E263" i="10" s="1"/>
  <c r="C263" i="10" s="1"/>
  <c r="F2770" i="10"/>
  <c r="E2770" i="10" s="1" a="1"/>
  <c r="E2770" i="10" s="1"/>
  <c r="C2770" i="10" s="1"/>
  <c r="F1507" i="10"/>
  <c r="E1507" i="10" s="1" a="1"/>
  <c r="E1507" i="10" s="1"/>
  <c r="C1507" i="10" s="1"/>
  <c r="F1959" i="10"/>
  <c r="E1959" i="10" s="1" a="1"/>
  <c r="E1959" i="10" s="1"/>
  <c r="C1959" i="10" s="1"/>
  <c r="F3004" i="10"/>
  <c r="E3004" i="10" s="1" a="1"/>
  <c r="E3004" i="10" s="1"/>
  <c r="C3004" i="10" s="1"/>
  <c r="F1141" i="10"/>
  <c r="E1141" i="10" s="1" a="1"/>
  <c r="E1141" i="10" s="1"/>
  <c r="C1141" i="10" s="1"/>
  <c r="F1221" i="10"/>
  <c r="E1221" i="10" s="1" a="1"/>
  <c r="E1221" i="10" s="1"/>
  <c r="C1221" i="10" s="1"/>
  <c r="F255" i="10"/>
  <c r="E255" i="10" s="1" a="1"/>
  <c r="E255" i="10" s="1"/>
  <c r="C255" i="10" s="1"/>
  <c r="F1178" i="10"/>
  <c r="E1178" i="10" s="1" a="1"/>
  <c r="E1178" i="10" s="1"/>
  <c r="C1178" i="10" s="1"/>
  <c r="F1187" i="10"/>
  <c r="E1187" i="10" s="1" a="1"/>
  <c r="E1187" i="10" s="1"/>
  <c r="C1187" i="10" s="1"/>
  <c r="F581" i="10"/>
  <c r="E581" i="10" s="1" a="1"/>
  <c r="E581" i="10" s="1"/>
  <c r="C581" i="10" s="1"/>
  <c r="F93" i="10"/>
  <c r="E93" i="10" s="1" a="1"/>
  <c r="E93" i="10" s="1"/>
  <c r="C93" i="10" s="1"/>
  <c r="F1850" i="10"/>
  <c r="E1850" i="10" s="1" a="1"/>
  <c r="E1850" i="10" s="1"/>
  <c r="C1850" i="10" s="1"/>
  <c r="F1874" i="10"/>
  <c r="E1874" i="10" s="1" a="1"/>
  <c r="E1874" i="10" s="1"/>
  <c r="C1874" i="10" s="1"/>
  <c r="F723" i="10"/>
  <c r="E723" i="10" s="1" a="1"/>
  <c r="E723" i="10" s="1"/>
  <c r="C723" i="10" s="1"/>
  <c r="F2959" i="10"/>
  <c r="E2959" i="10" s="1" a="1"/>
  <c r="E2959" i="10" s="1"/>
  <c r="C2959" i="10" s="1"/>
  <c r="F803" i="10"/>
  <c r="E803" i="10" s="1" a="1"/>
  <c r="E803" i="10" s="1"/>
  <c r="C803" i="10" s="1"/>
  <c r="F2169" i="10"/>
  <c r="E2169" i="10" s="1" a="1"/>
  <c r="E2169" i="10" s="1"/>
  <c r="C2169" i="10" s="1"/>
  <c r="F3234" i="10"/>
  <c r="E3234" i="10" s="1" a="1"/>
  <c r="E3234" i="10" s="1"/>
  <c r="C3234" i="10" s="1"/>
  <c r="F972" i="10"/>
  <c r="E972" i="10" s="1" a="1"/>
  <c r="E972" i="10" s="1"/>
  <c r="C972" i="10" s="1"/>
  <c r="F516" i="10"/>
  <c r="E516" i="10" s="1" a="1"/>
  <c r="E516" i="10" s="1"/>
  <c r="C516" i="10" s="1"/>
  <c r="F1281" i="10"/>
  <c r="E1281" i="10" s="1" a="1"/>
  <c r="E1281" i="10" s="1"/>
  <c r="C1281" i="10" s="1"/>
  <c r="F1848" i="10"/>
  <c r="E1848" i="10" s="1" a="1"/>
  <c r="E1848" i="10" s="1"/>
  <c r="C1848" i="10" s="1"/>
  <c r="F2035" i="10"/>
  <c r="E2035" i="10" s="1" a="1"/>
  <c r="E2035" i="10" s="1"/>
  <c r="C2035" i="10" s="1"/>
  <c r="F2524" i="10"/>
  <c r="E2524" i="10" s="1" a="1"/>
  <c r="E2524" i="10" s="1"/>
  <c r="C2524" i="10" s="1"/>
  <c r="F2762" i="10"/>
  <c r="E2762" i="10" s="1" a="1"/>
  <c r="E2762" i="10" s="1"/>
  <c r="C2762" i="10" s="1"/>
  <c r="F1977" i="10"/>
  <c r="E1977" i="10" s="1" a="1"/>
  <c r="E1977" i="10" s="1"/>
  <c r="C1977" i="10" s="1"/>
  <c r="F3013" i="10"/>
  <c r="E3013" i="10" s="1" a="1"/>
  <c r="E3013" i="10" s="1"/>
  <c r="C3013" i="10" s="1"/>
  <c r="F1361" i="10"/>
  <c r="E1361" i="10" s="1" a="1"/>
  <c r="E1361" i="10" s="1"/>
  <c r="C1361" i="10" s="1"/>
  <c r="N11" i="9"/>
  <c r="F2846" i="10"/>
  <c r="E2846" i="10" s="1" a="1"/>
  <c r="E2846" i="10" s="1"/>
  <c r="C2846" i="10" s="1"/>
  <c r="F418" i="10"/>
  <c r="E418" i="10" s="1" a="1"/>
  <c r="E418" i="10" s="1"/>
  <c r="C418" i="10" s="1"/>
  <c r="F2899" i="10"/>
  <c r="E2899" i="10" s="1" a="1"/>
  <c r="E2899" i="10" s="1"/>
  <c r="C2899" i="10" s="1"/>
  <c r="F471" i="10"/>
  <c r="E471" i="10" s="1" a="1"/>
  <c r="E471" i="10" s="1"/>
  <c r="C471" i="10" s="1"/>
  <c r="F1158" i="10"/>
  <c r="E1158" i="10" s="1" a="1"/>
  <c r="E1158" i="10" s="1"/>
  <c r="C1158" i="10" s="1"/>
  <c r="K11" i="9"/>
  <c r="F925" i="10"/>
  <c r="E925" i="10" s="1" a="1"/>
  <c r="E925" i="10" s="1"/>
  <c r="C925" i="10" s="1"/>
  <c r="F1542" i="10"/>
  <c r="E1542" i="10" s="1" a="1"/>
  <c r="E1542" i="10" s="1"/>
  <c r="C1542" i="10" s="1"/>
  <c r="F2115" i="10"/>
  <c r="E2115" i="10" s="1" a="1"/>
  <c r="E2115" i="10" s="1"/>
  <c r="C2115" i="10" s="1"/>
  <c r="F2900" i="10"/>
  <c r="E2900" i="10" s="1" a="1"/>
  <c r="E2900" i="10" s="1"/>
  <c r="C2900" i="10" s="1"/>
  <c r="F858" i="10"/>
  <c r="E858" i="10" s="1" a="1"/>
  <c r="E858" i="10" s="1"/>
  <c r="C858" i="10" s="1"/>
  <c r="F778" i="10"/>
  <c r="E778" i="10" s="1" a="1"/>
  <c r="E778" i="10" s="1"/>
  <c r="C778" i="10" s="1"/>
  <c r="F1322" i="10"/>
  <c r="E1322" i="10" s="1" a="1"/>
  <c r="E1322" i="10" s="1"/>
  <c r="C1322" i="10" s="1"/>
  <c r="F505" i="10"/>
  <c r="E505" i="10" s="1" a="1"/>
  <c r="E505" i="10" s="1"/>
  <c r="C505" i="10" s="1"/>
  <c r="F637" i="10"/>
  <c r="E637" i="10" s="1" a="1"/>
  <c r="E637" i="10" s="1"/>
  <c r="C637" i="10" s="1"/>
  <c r="F2175" i="10"/>
  <c r="E2175" i="10" s="1" a="1"/>
  <c r="E2175" i="10" s="1"/>
  <c r="C2175" i="10" s="1"/>
  <c r="F1767" i="10"/>
  <c r="E1767" i="10" s="1" a="1"/>
  <c r="E1767" i="10" s="1"/>
  <c r="C1767" i="10" s="1"/>
  <c r="F2738" i="10"/>
  <c r="E2738" i="10" s="1" a="1"/>
  <c r="E2738" i="10" s="1"/>
  <c r="C2738" i="10" s="1"/>
  <c r="F1984" i="10"/>
  <c r="E1984" i="10" s="1" a="1"/>
  <c r="E1984" i="10" s="1"/>
  <c r="C1984" i="10" s="1"/>
  <c r="F3290" i="10"/>
  <c r="E3290" i="10" s="1" a="1"/>
  <c r="E3290" i="10" s="1"/>
  <c r="C3290" i="10" s="1"/>
  <c r="F2041" i="10"/>
  <c r="E2041" i="10" s="1" a="1"/>
  <c r="E2041" i="10" s="1"/>
  <c r="C2041" i="10" s="1"/>
  <c r="F171" i="10"/>
  <c r="E171" i="10" s="1" a="1"/>
  <c r="E171" i="10" s="1"/>
  <c r="C171" i="10" s="1"/>
  <c r="F2131" i="10"/>
  <c r="E2131" i="10" s="1" a="1"/>
  <c r="E2131" i="10" s="1"/>
  <c r="C2131" i="10" s="1"/>
  <c r="F100" i="10"/>
  <c r="E100" i="10" s="1" a="1"/>
  <c r="E100" i="10" s="1"/>
  <c r="C100" i="10" s="1"/>
  <c r="F1659" i="10"/>
  <c r="E1659" i="10" s="1" a="1"/>
  <c r="E1659" i="10" s="1"/>
  <c r="C1659" i="10" s="1"/>
  <c r="F830" i="10"/>
  <c r="E830" i="10" s="1" a="1"/>
  <c r="E830" i="10" s="1"/>
  <c r="C830" i="10" s="1"/>
  <c r="F3111" i="10"/>
  <c r="E3111" i="10" s="1" a="1"/>
  <c r="E3111" i="10" s="1"/>
  <c r="C3111" i="10" s="1"/>
  <c r="F306" i="10"/>
  <c r="E306" i="10" s="1" a="1"/>
  <c r="E306" i="10" s="1"/>
  <c r="C306" i="10" s="1"/>
  <c r="F1081" i="10"/>
  <c r="E1081" i="10" s="1" a="1"/>
  <c r="E1081" i="10" s="1"/>
  <c r="C1081" i="10" s="1"/>
  <c r="F536" i="10"/>
  <c r="E536" i="10" s="1" a="1"/>
  <c r="E536" i="10" s="1"/>
  <c r="C536" i="10" s="1"/>
  <c r="F701" i="10"/>
  <c r="E701" i="10" s="1" a="1"/>
  <c r="E701" i="10" s="1"/>
  <c r="C701" i="10" s="1"/>
  <c r="F3178" i="10"/>
  <c r="E3178" i="10" s="1" a="1"/>
  <c r="E3178" i="10" s="1"/>
  <c r="C3178" i="10" s="1"/>
  <c r="K15" i="9"/>
  <c r="F524" i="10"/>
  <c r="E524" i="10" s="1" a="1"/>
  <c r="E524" i="10" s="1"/>
  <c r="C524" i="10" s="1"/>
  <c r="F3092" i="10"/>
  <c r="E3092" i="10" s="1" a="1"/>
  <c r="E3092" i="10" s="1"/>
  <c r="C3092" i="10" s="1"/>
  <c r="F2698" i="10"/>
  <c r="E2698" i="10" s="1" a="1"/>
  <c r="E2698" i="10" s="1"/>
  <c r="C2698" i="10" s="1"/>
  <c r="F2617" i="10"/>
  <c r="E2617" i="10" s="1" a="1"/>
  <c r="E2617" i="10" s="1"/>
  <c r="C2617" i="10" s="1"/>
  <c r="F3226" i="10"/>
  <c r="E3226" i="10" s="1" a="1"/>
  <c r="E3226" i="10" s="1"/>
  <c r="C3226" i="10" s="1"/>
  <c r="F2947" i="10"/>
  <c r="E2947" i="10" s="1" a="1"/>
  <c r="E2947" i="10" s="1"/>
  <c r="C2947" i="10" s="1"/>
  <c r="F1694" i="10"/>
  <c r="E1694" i="10" s="1" a="1"/>
  <c r="E1694" i="10" s="1"/>
  <c r="C1694" i="10" s="1"/>
  <c r="F80" i="10"/>
  <c r="E80" i="10" s="1" a="1"/>
  <c r="E80" i="10" s="1"/>
  <c r="C80" i="10" s="1"/>
  <c r="F1439" i="10"/>
  <c r="E1439" i="10" s="1" a="1"/>
  <c r="E1439" i="10" s="1"/>
  <c r="C1439" i="10" s="1"/>
  <c r="F898" i="10"/>
  <c r="E898" i="10" s="1" a="1"/>
  <c r="E898" i="10" s="1"/>
  <c r="C898" i="10" s="1"/>
  <c r="F951" i="10"/>
  <c r="E951" i="10" s="1" a="1"/>
  <c r="E951" i="10" s="1"/>
  <c r="C951" i="10" s="1"/>
  <c r="F2614" i="10"/>
  <c r="E2614" i="10" s="1" a="1"/>
  <c r="E2614" i="10" s="1"/>
  <c r="C2614" i="10" s="1"/>
  <c r="F1359" i="10"/>
  <c r="E1359" i="10" s="1" a="1"/>
  <c r="E1359" i="10" s="1"/>
  <c r="C1359" i="10" s="1"/>
  <c r="F2709" i="10"/>
  <c r="E2709" i="10" s="1" a="1"/>
  <c r="E2709" i="10" s="1"/>
  <c r="C2709" i="10" s="1"/>
  <c r="K12" i="9"/>
  <c r="F2753" i="10"/>
  <c r="E2753" i="10" s="1" a="1"/>
  <c r="E2753" i="10" s="1"/>
  <c r="C2753" i="10" s="1"/>
  <c r="F3088" i="10"/>
  <c r="E3088" i="10" s="1" a="1"/>
  <c r="E3088" i="10" s="1"/>
  <c r="C3088" i="10" s="1"/>
  <c r="F2646" i="10"/>
  <c r="E2646" i="10" s="1" a="1"/>
  <c r="E2646" i="10" s="1"/>
  <c r="C2646" i="10" s="1"/>
  <c r="F304" i="10"/>
  <c r="E304" i="10" s="1" a="1"/>
  <c r="E304" i="10" s="1"/>
  <c r="C304" i="10" s="1"/>
  <c r="F2618" i="10"/>
  <c r="E2618" i="10" s="1" a="1"/>
  <c r="E2618" i="10" s="1"/>
  <c r="C2618" i="10" s="1"/>
  <c r="F1088" i="10"/>
  <c r="E1088" i="10" s="1" a="1"/>
  <c r="E1088" i="10" s="1"/>
  <c r="C1088" i="10" s="1"/>
  <c r="F2736" i="10"/>
  <c r="E2736" i="10" s="1" a="1"/>
  <c r="E2736" i="10" s="1"/>
  <c r="C2736" i="10" s="1"/>
  <c r="F2366" i="10"/>
  <c r="E2366" i="10" s="1" a="1"/>
  <c r="E2366" i="10" s="1"/>
  <c r="C2366" i="10" s="1"/>
  <c r="F825" i="10"/>
  <c r="E825" i="10" s="1" a="1"/>
  <c r="E825" i="10" s="1"/>
  <c r="C825" i="10" s="1"/>
  <c r="F1913" i="10"/>
  <c r="E1913" i="10" s="1" a="1"/>
  <c r="E1913" i="10" s="1"/>
  <c r="C1913" i="10" s="1"/>
  <c r="F2769" i="10"/>
  <c r="E2769" i="10" s="1" a="1"/>
  <c r="E2769" i="10" s="1"/>
  <c r="C2769" i="10" s="1"/>
  <c r="F3302" i="10"/>
  <c r="E3302" i="10" s="1" a="1"/>
  <c r="E3302" i="10" s="1"/>
  <c r="C3302" i="10" s="1"/>
  <c r="F729" i="10"/>
  <c r="E729" i="10" s="1" a="1"/>
  <c r="E729" i="10" s="1"/>
  <c r="C729" i="10" s="1"/>
  <c r="F3066" i="10"/>
  <c r="E3066" i="10" s="1" a="1"/>
  <c r="E3066" i="10" s="1"/>
  <c r="C3066" i="10" s="1"/>
  <c r="F1541" i="10"/>
  <c r="E1541" i="10" s="1" a="1"/>
  <c r="E1541" i="10" s="1"/>
  <c r="C1541" i="10" s="1"/>
  <c r="F619" i="10"/>
  <c r="E619" i="10" s="1" a="1"/>
  <c r="E619" i="10" s="1"/>
  <c r="C619" i="10" s="1"/>
  <c r="F718" i="10"/>
  <c r="E718" i="10" s="1" a="1"/>
  <c r="E718" i="10" s="1"/>
  <c r="C718" i="10" s="1"/>
  <c r="F1837" i="10"/>
  <c r="E1837" i="10" s="1" a="1"/>
  <c r="E1837" i="10" s="1"/>
  <c r="C1837" i="10" s="1"/>
  <c r="F737" i="10"/>
  <c r="E737" i="10" s="1" a="1"/>
  <c r="E737" i="10" s="1"/>
  <c r="C737" i="10" s="1"/>
  <c r="F979" i="10"/>
  <c r="E979" i="10" s="1" a="1"/>
  <c r="E979" i="10" s="1"/>
  <c r="C979" i="10" s="1"/>
  <c r="F361" i="10"/>
  <c r="E361" i="10" s="1" a="1"/>
  <c r="E361" i="10" s="1"/>
  <c r="C361" i="10" s="1"/>
  <c r="F2827" i="10"/>
  <c r="E2827" i="10" s="1" a="1"/>
  <c r="E2827" i="10" s="1"/>
  <c r="C2827" i="10" s="1"/>
  <c r="F2008" i="10"/>
  <c r="E2008" i="10" s="1" a="1"/>
  <c r="E2008" i="10" s="1"/>
  <c r="C2008" i="10" s="1"/>
  <c r="F1630" i="10"/>
  <c r="E1630" i="10" s="1" a="1"/>
  <c r="E1630" i="10" s="1"/>
  <c r="C1630" i="10" s="1"/>
  <c r="F745" i="10"/>
  <c r="E745" i="10" s="1" a="1"/>
  <c r="E745" i="10" s="1"/>
  <c r="C745" i="10" s="1"/>
  <c r="F3130" i="10"/>
  <c r="E3130" i="10" s="1" a="1"/>
  <c r="E3130" i="10" s="1"/>
  <c r="C3130" i="10" s="1"/>
  <c r="F2634" i="10"/>
  <c r="E2634" i="10" s="1" a="1"/>
  <c r="E2634" i="10" s="1"/>
  <c r="C2634" i="10" s="1"/>
  <c r="F2615" i="10"/>
  <c r="E2615" i="10" s="1" a="1"/>
  <c r="E2615" i="10" s="1"/>
  <c r="C2615" i="10" s="1"/>
  <c r="F533" i="10"/>
  <c r="E533" i="10" s="1" a="1"/>
  <c r="E533" i="10" s="1"/>
  <c r="C533" i="10" s="1"/>
  <c r="F543" i="10"/>
  <c r="E543" i="10" s="1" a="1"/>
  <c r="E543" i="10" s="1"/>
  <c r="C543" i="10" s="1"/>
  <c r="F3166" i="10"/>
  <c r="E3166" i="10" s="1" a="1"/>
  <c r="E3166" i="10" s="1"/>
  <c r="C3166" i="10" s="1"/>
  <c r="F968" i="10"/>
  <c r="E968" i="10" s="1" a="1"/>
  <c r="E968" i="10" s="1"/>
  <c r="C968" i="10" s="1"/>
  <c r="F2001" i="10"/>
  <c r="E2001" i="10" s="1" a="1"/>
  <c r="E2001" i="10" s="1"/>
  <c r="C2001" i="10" s="1"/>
  <c r="F2312" i="10"/>
  <c r="E2312" i="10" s="1" a="1"/>
  <c r="E2312" i="10" s="1"/>
  <c r="C2312" i="10" s="1"/>
  <c r="F807" i="10"/>
  <c r="E807" i="10" s="1" a="1"/>
  <c r="E807" i="10" s="1"/>
  <c r="C807" i="10" s="1"/>
  <c r="F2901" i="10"/>
  <c r="E2901" i="10" s="1" a="1"/>
  <c r="E2901" i="10" s="1"/>
  <c r="C2901" i="10" s="1"/>
  <c r="F605" i="10"/>
  <c r="E605" i="10" s="1" a="1"/>
  <c r="E605" i="10" s="1"/>
  <c r="C605" i="10" s="1"/>
  <c r="F2874" i="10"/>
  <c r="E2874" i="10" s="1" a="1"/>
  <c r="E2874" i="10" s="1"/>
  <c r="C2874" i="10" s="1"/>
  <c r="F3168" i="10"/>
  <c r="E3168" i="10" s="1" a="1"/>
  <c r="E3168" i="10" s="1"/>
  <c r="C3168" i="10" s="1"/>
  <c r="F1489" i="10"/>
  <c r="E1489" i="10" s="1" a="1"/>
  <c r="E1489" i="10" s="1"/>
  <c r="C1489" i="10" s="1"/>
  <c r="F2232" i="10"/>
  <c r="E2232" i="10" s="1" a="1"/>
  <c r="E2232" i="10" s="1"/>
  <c r="C2232" i="10" s="1"/>
  <c r="F3308" i="10"/>
  <c r="E3308" i="10" s="1" a="1"/>
  <c r="E3308" i="10" s="1"/>
  <c r="C3308" i="10" s="1"/>
  <c r="F3095" i="10"/>
  <c r="E3095" i="10" s="1" a="1"/>
  <c r="E3095" i="10" s="1"/>
  <c r="C3095" i="10" s="1"/>
  <c r="F2145" i="10"/>
  <c r="E2145" i="10" s="1" a="1"/>
  <c r="E2145" i="10" s="1"/>
  <c r="C2145" i="10" s="1"/>
  <c r="F747" i="10"/>
  <c r="E747" i="10" s="1" a="1"/>
  <c r="E747" i="10" s="1"/>
  <c r="C747" i="10" s="1"/>
  <c r="F2732" i="10"/>
  <c r="E2732" i="10" s="1" a="1"/>
  <c r="E2732" i="10" s="1"/>
  <c r="C2732" i="10" s="1"/>
  <c r="Q13" i="9"/>
  <c r="F818" i="10"/>
  <c r="E818" i="10" s="1" a="1"/>
  <c r="E818" i="10" s="1"/>
  <c r="C818" i="10" s="1"/>
  <c r="F1113" i="10"/>
  <c r="E1113" i="10" s="1" a="1"/>
  <c r="E1113" i="10" s="1"/>
  <c r="C1113" i="10" s="1"/>
  <c r="F1902" i="10"/>
  <c r="E1902" i="10" s="1" a="1"/>
  <c r="E1902" i="10" s="1"/>
  <c r="C1902" i="10" s="1"/>
  <c r="F788" i="10"/>
  <c r="E788" i="10" s="1" a="1"/>
  <c r="E788" i="10" s="1"/>
  <c r="C788" i="10" s="1"/>
  <c r="F1855" i="10"/>
  <c r="E1855" i="10" s="1" a="1"/>
  <c r="E1855" i="10" s="1"/>
  <c r="C1855" i="10" s="1"/>
  <c r="F1011" i="10"/>
  <c r="E1011" i="10" s="1" a="1"/>
  <c r="E1011" i="10" s="1"/>
  <c r="C1011" i="10" s="1"/>
  <c r="F3291" i="10"/>
  <c r="E3291" i="10" s="1" a="1"/>
  <c r="E3291" i="10" s="1"/>
  <c r="C3291" i="10" s="1"/>
  <c r="F1940" i="10"/>
  <c r="E1940" i="10" s="1" a="1"/>
  <c r="E1940" i="10" s="1"/>
  <c r="C1940" i="10" s="1"/>
  <c r="F2598" i="10"/>
  <c r="E2598" i="10" s="1" a="1"/>
  <c r="E2598" i="10" s="1"/>
  <c r="C2598" i="10" s="1"/>
  <c r="F940" i="10"/>
  <c r="E940" i="10" s="1" a="1"/>
  <c r="E940" i="10" s="1"/>
  <c r="C940" i="10" s="1"/>
  <c r="F770" i="10"/>
  <c r="E770" i="10" s="1" a="1"/>
  <c r="E770" i="10" s="1"/>
  <c r="C770" i="10" s="1"/>
  <c r="F1611" i="10"/>
  <c r="E1611" i="10" s="1" a="1"/>
  <c r="E1611" i="10" s="1"/>
  <c r="C1611" i="10" s="1"/>
  <c r="F1349" i="10"/>
  <c r="E1349" i="10" s="1" a="1"/>
  <c r="E1349" i="10" s="1"/>
  <c r="C1349" i="10" s="1"/>
  <c r="F149" i="10"/>
  <c r="E149" i="10" s="1" a="1"/>
  <c r="E149" i="10" s="1"/>
  <c r="C149" i="10" s="1"/>
  <c r="F2235" i="10"/>
  <c r="E2235" i="10" s="1" a="1"/>
  <c r="E2235" i="10" s="1"/>
  <c r="C2235" i="10" s="1"/>
  <c r="F549" i="10"/>
  <c r="E549" i="10" s="1" a="1"/>
  <c r="E549" i="10" s="1"/>
  <c r="C549" i="10" s="1"/>
  <c r="F1955" i="10"/>
  <c r="E1955" i="10" s="1" a="1"/>
  <c r="E1955" i="10" s="1"/>
  <c r="C1955" i="10" s="1"/>
  <c r="F679" i="10"/>
  <c r="E679" i="10" s="1" a="1"/>
  <c r="E679" i="10" s="1"/>
  <c r="C679" i="10" s="1"/>
  <c r="F2671" i="10"/>
  <c r="E2671" i="10" s="1" a="1"/>
  <c r="E2671" i="10" s="1"/>
  <c r="C2671" i="10" s="1"/>
  <c r="F693" i="10"/>
  <c r="E693" i="10" s="1" a="1"/>
  <c r="E693" i="10" s="1"/>
  <c r="C693" i="10" s="1"/>
  <c r="F465" i="10"/>
  <c r="E465" i="10" s="1" a="1"/>
  <c r="E465" i="10" s="1"/>
  <c r="C465" i="10" s="1"/>
  <c r="F1463" i="10"/>
  <c r="E1463" i="10" s="1" a="1"/>
  <c r="E1463" i="10" s="1"/>
  <c r="C1463" i="10" s="1"/>
  <c r="S13" i="9"/>
  <c r="F562" i="10"/>
  <c r="E562" i="10" s="1" a="1"/>
  <c r="E562" i="10" s="1"/>
  <c r="C562" i="10" s="1"/>
  <c r="F739" i="10"/>
  <c r="E739" i="10" s="1" a="1"/>
  <c r="E739" i="10" s="1"/>
  <c r="C739" i="10" s="1"/>
  <c r="F1320" i="10"/>
  <c r="E1320" i="10" s="1" a="1"/>
  <c r="E1320" i="10" s="1"/>
  <c r="C1320" i="10" s="1"/>
  <c r="F1964" i="10"/>
  <c r="E1964" i="10" s="1" a="1"/>
  <c r="E1964" i="10" s="1"/>
  <c r="C1964" i="10" s="1"/>
  <c r="F648" i="10"/>
  <c r="E648" i="10" s="1" a="1"/>
  <c r="E648" i="10" s="1"/>
  <c r="C648" i="10" s="1"/>
  <c r="F1862" i="10"/>
  <c r="E1862" i="10" s="1" a="1"/>
  <c r="E1862" i="10" s="1"/>
  <c r="C1862" i="10" s="1"/>
  <c r="F625" i="10"/>
  <c r="E625" i="10" s="1" a="1"/>
  <c r="E625" i="10" s="1"/>
  <c r="C625" i="10" s="1"/>
  <c r="F1769" i="10"/>
  <c r="E1769" i="10" s="1" a="1"/>
  <c r="E1769" i="10" s="1"/>
  <c r="C1769" i="10" s="1"/>
  <c r="F1963" i="10"/>
  <c r="E1963" i="10" s="1" a="1"/>
  <c r="E1963" i="10" s="1"/>
  <c r="C1963" i="10" s="1"/>
  <c r="F2083" i="10"/>
  <c r="E2083" i="10" s="1" a="1"/>
  <c r="E2083" i="10" s="1"/>
  <c r="C2083" i="10" s="1"/>
  <c r="F523" i="10"/>
  <c r="E523" i="10" s="1" a="1"/>
  <c r="E523" i="10" s="1"/>
  <c r="C523" i="10" s="1"/>
  <c r="F3053" i="10"/>
  <c r="E3053" i="10" s="1" a="1"/>
  <c r="E3053" i="10" s="1"/>
  <c r="C3053" i="10" s="1"/>
  <c r="F1619" i="10"/>
  <c r="E1619" i="10" s="1" a="1"/>
  <c r="E1619" i="10" s="1"/>
  <c r="C1619" i="10" s="1"/>
  <c r="F2332" i="10"/>
  <c r="E2332" i="10" s="1" a="1"/>
  <c r="E2332" i="10" s="1"/>
  <c r="C2332" i="10" s="1"/>
  <c r="F714" i="10"/>
  <c r="E714" i="10" s="1" a="1"/>
  <c r="E714" i="10" s="1"/>
  <c r="C714" i="10" s="1"/>
  <c r="F156" i="10"/>
  <c r="E156" i="10" s="1" a="1"/>
  <c r="E156" i="10" s="1"/>
  <c r="C156" i="10" s="1"/>
  <c r="F2276" i="10"/>
  <c r="E2276" i="10" s="1" a="1"/>
  <c r="E2276" i="10" s="1"/>
  <c r="C2276" i="10" s="1"/>
  <c r="F678" i="10"/>
  <c r="E678" i="10" s="1" a="1"/>
  <c r="E678" i="10" s="1"/>
  <c r="C678" i="10" s="1"/>
  <c r="F436" i="10"/>
  <c r="E436" i="10" s="1" a="1"/>
  <c r="E436" i="10" s="1"/>
  <c r="C436" i="10" s="1"/>
  <c r="F1315" i="10"/>
  <c r="E1315" i="10" s="1" a="1"/>
  <c r="E1315" i="10" s="1"/>
  <c r="C1315" i="10" s="1"/>
  <c r="F1777" i="10"/>
  <c r="E1777" i="10" s="1" a="1"/>
  <c r="E1777" i="10" s="1"/>
  <c r="C1777" i="10" s="1"/>
  <c r="F1510" i="10"/>
  <c r="E1510" i="10" s="1" a="1"/>
  <c r="E1510" i="10" s="1"/>
  <c r="C1510" i="10" s="1"/>
  <c r="F939" i="10"/>
  <c r="E939" i="10" s="1" a="1"/>
  <c r="E939" i="10" s="1"/>
  <c r="C939" i="10" s="1"/>
  <c r="F2341" i="10"/>
  <c r="E2341" i="10" s="1" a="1"/>
  <c r="E2341" i="10" s="1"/>
  <c r="C2341" i="10" s="1"/>
  <c r="F49" i="10"/>
  <c r="E49" i="10" s="1" a="1"/>
  <c r="E49" i="10" s="1"/>
  <c r="C49" i="10" s="1"/>
  <c r="F2831" i="10"/>
  <c r="E2831" i="10" s="1" a="1"/>
  <c r="E2831" i="10" s="1"/>
  <c r="C2831" i="10" s="1"/>
  <c r="F910" i="10"/>
  <c r="E910" i="10" s="1" a="1"/>
  <c r="E910" i="10" s="1"/>
  <c r="C910" i="10" s="1"/>
  <c r="F575" i="10"/>
  <c r="E575" i="10" s="1" a="1"/>
  <c r="E575" i="10" s="1"/>
  <c r="C575" i="10" s="1"/>
  <c r="F1549" i="10"/>
  <c r="E1549" i="10" s="1" a="1"/>
  <c r="E1549" i="10" s="1"/>
  <c r="C1549" i="10" s="1"/>
  <c r="F1540" i="10"/>
  <c r="E1540" i="10" s="1" a="1"/>
  <c r="E1540" i="10" s="1"/>
  <c r="C1540" i="10" s="1"/>
  <c r="F1407" i="10"/>
  <c r="E1407" i="10" s="1" a="1"/>
  <c r="E1407" i="10" s="1"/>
  <c r="C1407" i="10" s="1"/>
  <c r="F616" i="10"/>
  <c r="E616" i="10" s="1" a="1"/>
  <c r="E616" i="10" s="1"/>
  <c r="C616" i="10" s="1"/>
  <c r="F2881" i="10"/>
  <c r="E2881" i="10" s="1" a="1"/>
  <c r="E2881" i="10" s="1"/>
  <c r="C2881" i="10" s="1"/>
  <c r="F2096" i="10"/>
  <c r="E2096" i="10" s="1" a="1"/>
  <c r="E2096" i="10" s="1"/>
  <c r="C2096" i="10" s="1"/>
  <c r="F966" i="10"/>
  <c r="E966" i="10" s="1" a="1"/>
  <c r="E966" i="10" s="1"/>
  <c r="C966" i="10" s="1"/>
  <c r="F843" i="10"/>
  <c r="E843" i="10" s="1" a="1"/>
  <c r="E843" i="10" s="1"/>
  <c r="C843" i="10" s="1"/>
  <c r="F1504" i="10"/>
  <c r="E1504" i="10" s="1" a="1"/>
  <c r="E1504" i="10" s="1"/>
  <c r="C1504" i="10" s="1"/>
  <c r="F2028" i="10"/>
  <c r="E2028" i="10" s="1" a="1"/>
  <c r="E2028" i="10" s="1"/>
  <c r="C2028" i="10" s="1"/>
  <c r="F3108" i="10"/>
  <c r="E3108" i="10" s="1" a="1"/>
  <c r="E3108" i="10" s="1"/>
  <c r="C3108" i="10" s="1"/>
  <c r="F483" i="10"/>
  <c r="E483" i="10" s="1" a="1"/>
  <c r="E483" i="10" s="1"/>
  <c r="C483" i="10" s="1"/>
  <c r="F2777" i="10"/>
  <c r="E2777" i="10" s="1" a="1"/>
  <c r="E2777" i="10" s="1"/>
  <c r="C2777" i="10" s="1"/>
  <c r="F1925" i="10"/>
  <c r="E1925" i="10" s="1" a="1"/>
  <c r="E1925" i="10" s="1"/>
  <c r="C1925" i="10" s="1"/>
  <c r="K14" i="9"/>
  <c r="F2912" i="10"/>
  <c r="E2912" i="10" s="1" a="1"/>
  <c r="E2912" i="10" s="1"/>
  <c r="C2912" i="10" s="1"/>
  <c r="F2486" i="10"/>
  <c r="E2486" i="10" s="1" a="1"/>
  <c r="E2486" i="10" s="1"/>
  <c r="C2486" i="10" s="1"/>
  <c r="F973" i="10"/>
  <c r="E973" i="10" s="1" a="1"/>
  <c r="E973" i="10" s="1"/>
  <c r="C973" i="10" s="1"/>
  <c r="F292" i="10"/>
  <c r="E292" i="10" s="1" a="1"/>
  <c r="E292" i="10" s="1"/>
  <c r="C292" i="10" s="1"/>
  <c r="F134" i="10"/>
  <c r="E134" i="10" s="1" a="1"/>
  <c r="E134" i="10" s="1"/>
  <c r="C134" i="10" s="1"/>
  <c r="F2973" i="10"/>
  <c r="E2973" i="10" s="1" a="1"/>
  <c r="E2973" i="10" s="1"/>
  <c r="C2973" i="10" s="1"/>
  <c r="F3142" i="10"/>
  <c r="E3142" i="10" s="1" a="1"/>
  <c r="E3142" i="10" s="1"/>
  <c r="C3142" i="10" s="1"/>
  <c r="F2231" i="10"/>
  <c r="E2231" i="10" s="1" a="1"/>
  <c r="E2231" i="10" s="1"/>
  <c r="C2231" i="10" s="1"/>
  <c r="F2296" i="10"/>
  <c r="E2296" i="10" s="1" a="1"/>
  <c r="E2296" i="10" s="1"/>
  <c r="C2296" i="10" s="1"/>
  <c r="F1569" i="10"/>
  <c r="E1569" i="10" s="1" a="1"/>
  <c r="E1569" i="10" s="1"/>
  <c r="C1569" i="10" s="1"/>
  <c r="F162" i="10"/>
  <c r="E162" i="10" s="1" a="1"/>
  <c r="E162" i="10" s="1"/>
  <c r="C162" i="10" s="1"/>
  <c r="S9" i="9"/>
  <c r="F740" i="10"/>
  <c r="E740" i="10" s="1" a="1"/>
  <c r="E740" i="10" s="1"/>
  <c r="C740" i="10" s="1"/>
  <c r="F1714" i="10"/>
  <c r="E1714" i="10" s="1" a="1"/>
  <c r="E1714" i="10" s="1"/>
  <c r="C1714" i="10" s="1"/>
  <c r="F2331" i="10"/>
  <c r="E2331" i="10" s="1" a="1"/>
  <c r="E2331" i="10" s="1"/>
  <c r="C2331" i="10" s="1"/>
  <c r="F931" i="10"/>
  <c r="E931" i="10" s="1" a="1"/>
  <c r="E931" i="10" s="1"/>
  <c r="C931" i="10" s="1"/>
  <c r="F3261" i="10"/>
  <c r="E3261" i="10" s="1" a="1"/>
  <c r="E3261" i="10" s="1"/>
  <c r="C3261" i="10" s="1"/>
  <c r="F1761" i="10"/>
  <c r="E1761" i="10" s="1" a="1"/>
  <c r="E1761" i="10" s="1"/>
  <c r="C1761" i="10" s="1"/>
  <c r="F3300" i="10"/>
  <c r="E3300" i="10" s="1" a="1"/>
  <c r="E3300" i="10" s="1"/>
  <c r="C3300" i="10" s="1"/>
  <c r="F3163" i="10"/>
  <c r="E3163" i="10" s="1" a="1"/>
  <c r="E3163" i="10" s="1"/>
  <c r="C3163" i="10" s="1"/>
  <c r="F2971" i="10"/>
  <c r="E2971" i="10" s="1" a="1"/>
  <c r="E2971" i="10" s="1"/>
  <c r="C2971" i="10" s="1"/>
  <c r="F36" i="10"/>
  <c r="E36" i="10" s="1" a="1"/>
  <c r="E36" i="10" s="1"/>
  <c r="C36" i="10" s="1"/>
  <c r="F871" i="10"/>
  <c r="E871" i="10" s="1" a="1"/>
  <c r="E871" i="10" s="1"/>
  <c r="C871" i="10" s="1"/>
  <c r="F988" i="10"/>
  <c r="E988" i="10" s="1" a="1"/>
  <c r="E988" i="10" s="1"/>
  <c r="C988" i="10" s="1"/>
  <c r="F381" i="10"/>
  <c r="F617" i="10"/>
  <c r="E617" i="10" s="1" a="1"/>
  <c r="E617" i="10" s="1"/>
  <c r="C617" i="10" s="1"/>
  <c r="F525" i="10"/>
  <c r="E525" i="10" s="1" a="1"/>
  <c r="E525" i="10" s="1"/>
  <c r="C525" i="10" s="1"/>
  <c r="F1339" i="10"/>
  <c r="E1339" i="10" s="1" a="1"/>
  <c r="E1339" i="10" s="1"/>
  <c r="C1339" i="10" s="1"/>
  <c r="F274" i="10"/>
  <c r="E274" i="10" s="1" a="1"/>
  <c r="E274" i="10" s="1"/>
  <c r="C274" i="10" s="1"/>
  <c r="F1393" i="10"/>
  <c r="E1393" i="10" s="1" a="1"/>
  <c r="E1393" i="10" s="1"/>
  <c r="C1393" i="10" s="1"/>
  <c r="F1591" i="10"/>
  <c r="E1591" i="10" s="1" a="1"/>
  <c r="E1591" i="10" s="1"/>
  <c r="C1591" i="10" s="1"/>
  <c r="F1213" i="10"/>
  <c r="E1213" i="10" s="1" a="1"/>
  <c r="E1213" i="10" s="1"/>
  <c r="C1213" i="10" s="1"/>
  <c r="F3037" i="10"/>
  <c r="E3037" i="10" s="1" a="1"/>
  <c r="E3037" i="10" s="1"/>
  <c r="C3037" i="10" s="1"/>
  <c r="F1165" i="10"/>
  <c r="E1165" i="10" s="1" a="1"/>
  <c r="E1165" i="10" s="1"/>
  <c r="C1165" i="10" s="1"/>
  <c r="F2708" i="10"/>
  <c r="E2708" i="10" s="1" a="1"/>
  <c r="E2708" i="10" s="1"/>
  <c r="C2708" i="10" s="1"/>
  <c r="F1612" i="10"/>
  <c r="E1612" i="10" s="1" a="1"/>
  <c r="E1612" i="10" s="1"/>
  <c r="C1612" i="10" s="1"/>
  <c r="F1382" i="10"/>
  <c r="E1382" i="10" s="1" a="1"/>
  <c r="E1382" i="10" s="1"/>
  <c r="C1382" i="10" s="1"/>
  <c r="F2392" i="10"/>
  <c r="E2392" i="10" s="1" a="1"/>
  <c r="E2392" i="10" s="1"/>
  <c r="C2392" i="10" s="1"/>
  <c r="F632" i="10"/>
  <c r="E632" i="10" s="1" a="1"/>
  <c r="E632" i="10" s="1"/>
  <c r="C632" i="10" s="1"/>
  <c r="F3336" i="10"/>
  <c r="E3336" i="10" s="1" a="1"/>
  <c r="E3336" i="10" s="1"/>
  <c r="C3336" i="10" s="1"/>
  <c r="F1031" i="10"/>
  <c r="E1031" i="10" s="1" a="1"/>
  <c r="E1031" i="10" s="1"/>
  <c r="C1031" i="10" s="1"/>
  <c r="F258" i="10"/>
  <c r="E258" i="10" s="1" a="1"/>
  <c r="E258" i="10" s="1"/>
  <c r="C258" i="10" s="1"/>
  <c r="F1734" i="10"/>
  <c r="E1734" i="10" s="1" a="1"/>
  <c r="E1734" i="10" s="1"/>
  <c r="C1734" i="10" s="1"/>
  <c r="F2526" i="10"/>
  <c r="E2526" i="10" s="1" a="1"/>
  <c r="E2526" i="10" s="1"/>
  <c r="C2526" i="10" s="1"/>
  <c r="F2314" i="10"/>
  <c r="E2314" i="10" s="1" a="1"/>
  <c r="E2314" i="10" s="1"/>
  <c r="C2314" i="10" s="1"/>
  <c r="F2968" i="10"/>
  <c r="E2968" i="10" s="1" a="1"/>
  <c r="E2968" i="10" s="1"/>
  <c r="C2968" i="10" s="1"/>
  <c r="F3219" i="10"/>
  <c r="E3219" i="10" s="1" a="1"/>
  <c r="E3219" i="10" s="1"/>
  <c r="C3219" i="10" s="1"/>
  <c r="F1559" i="10"/>
  <c r="E1559" i="10" s="1" a="1"/>
  <c r="E1559" i="10" s="1"/>
  <c r="C1559" i="10" s="1"/>
  <c r="F1414" i="10"/>
  <c r="E1414" i="10" s="1" a="1"/>
  <c r="E1414" i="10" s="1"/>
  <c r="C1414" i="10" s="1"/>
  <c r="F1934" i="10"/>
  <c r="E1934" i="10" s="1" a="1"/>
  <c r="E1934" i="10" s="1"/>
  <c r="C1934" i="10" s="1"/>
  <c r="F2585" i="10"/>
  <c r="E2585" i="10" s="1" a="1"/>
  <c r="E2585" i="10" s="1"/>
  <c r="C2585" i="10" s="1"/>
  <c r="F994" i="10"/>
  <c r="F1514" i="10"/>
  <c r="E1514" i="10" s="1" a="1"/>
  <c r="E1514" i="10" s="1"/>
  <c r="C1514" i="10" s="1"/>
  <c r="F3126" i="10"/>
  <c r="E3126" i="10" s="1" a="1"/>
  <c r="E3126" i="10" s="1"/>
  <c r="C3126" i="10" s="1"/>
  <c r="F766" i="10"/>
  <c r="E766" i="10" s="1" a="1"/>
  <c r="E766" i="10" s="1"/>
  <c r="C766" i="10" s="1"/>
  <c r="F1131" i="10"/>
  <c r="E1131" i="10" s="1" a="1"/>
  <c r="E1131" i="10" s="1"/>
  <c r="C1131" i="10" s="1"/>
  <c r="F1080" i="10"/>
  <c r="E1080" i="10" s="1" a="1"/>
  <c r="E1080" i="10" s="1"/>
  <c r="C1080" i="10" s="1"/>
  <c r="F1324" i="10"/>
  <c r="E1324" i="10" s="1" a="1"/>
  <c r="E1324" i="10" s="1"/>
  <c r="C1324" i="10" s="1"/>
  <c r="F2223" i="10"/>
  <c r="E2223" i="10" s="1" a="1"/>
  <c r="E2223" i="10" s="1"/>
  <c r="C2223" i="10" s="1"/>
  <c r="F2521" i="10"/>
  <c r="E2521" i="10" s="1" a="1"/>
  <c r="E2521" i="10" s="1"/>
  <c r="C2521" i="10" s="1"/>
  <c r="F699" i="10"/>
  <c r="E699" i="10" s="1" a="1"/>
  <c r="E699" i="10" s="1"/>
  <c r="C699" i="10" s="1"/>
  <c r="F1020" i="10"/>
  <c r="E1020" i="10" s="1" a="1"/>
  <c r="E1020" i="10" s="1"/>
  <c r="C1020" i="10" s="1"/>
  <c r="F2234" i="10"/>
  <c r="E2234" i="10" s="1" a="1"/>
  <c r="E2234" i="10" s="1"/>
  <c r="C2234" i="10" s="1"/>
  <c r="F22" i="10"/>
  <c r="E22" i="10" s="1" a="1"/>
  <c r="E22" i="10" s="1"/>
  <c r="C22" i="10" s="1"/>
  <c r="F700" i="10"/>
  <c r="E700" i="10" s="1" a="1"/>
  <c r="E700" i="10" s="1"/>
  <c r="C700" i="10" s="1"/>
  <c r="N13" i="9"/>
  <c r="F849" i="10"/>
  <c r="E849" i="10" s="1" a="1"/>
  <c r="E849" i="10" s="1"/>
  <c r="C849" i="10" s="1"/>
  <c r="F3217" i="10"/>
  <c r="E3217" i="10" s="1" a="1"/>
  <c r="E3217" i="10" s="1"/>
  <c r="C3217" i="10" s="1"/>
  <c r="F2386" i="10"/>
  <c r="E2386" i="10" s="1" a="1"/>
  <c r="E2386" i="10" s="1"/>
  <c r="C2386" i="10" s="1"/>
  <c r="F3350" i="10"/>
  <c r="E3350" i="10" s="1" a="1"/>
  <c r="E3350" i="10" s="1"/>
  <c r="C3350" i="10" s="1"/>
  <c r="F1496" i="10"/>
  <c r="E1496" i="10" s="1" a="1"/>
  <c r="E1496" i="10" s="1"/>
  <c r="C1496" i="10" s="1"/>
  <c r="F2834" i="10"/>
  <c r="E2834" i="10" s="1" a="1"/>
  <c r="E2834" i="10" s="1"/>
  <c r="C2834" i="10" s="1"/>
  <c r="F2396" i="10"/>
  <c r="E2396" i="10" s="1" a="1"/>
  <c r="E2396" i="10" s="1"/>
  <c r="C2396" i="10" s="1"/>
  <c r="F495" i="10"/>
  <c r="E495" i="10" s="1" a="1"/>
  <c r="E495" i="10" s="1"/>
  <c r="C495" i="10" s="1"/>
  <c r="F2461" i="10"/>
  <c r="E2461" i="10" s="1" a="1"/>
  <c r="E2461" i="10" s="1"/>
  <c r="C2461" i="10" s="1"/>
  <c r="F409" i="10"/>
  <c r="E409" i="10" s="1" a="1"/>
  <c r="E409" i="10" s="1"/>
  <c r="C409" i="10" s="1"/>
  <c r="F1406" i="10"/>
  <c r="E1406" i="10" s="1" a="1"/>
  <c r="E1406" i="10" s="1"/>
  <c r="C1406" i="10" s="1"/>
  <c r="F2418" i="10"/>
  <c r="E2418" i="10" s="1" a="1"/>
  <c r="E2418" i="10" s="1"/>
  <c r="C2418" i="10" s="1"/>
  <c r="F1246" i="10"/>
  <c r="E1246" i="10" s="1" a="1"/>
  <c r="E1246" i="10" s="1"/>
  <c r="C1246" i="10" s="1"/>
  <c r="F3218" i="10"/>
  <c r="E3218" i="10" s="1" a="1"/>
  <c r="E3218" i="10" s="1"/>
  <c r="C3218" i="10" s="1"/>
  <c r="F370" i="10"/>
  <c r="E370" i="10" s="1" a="1"/>
  <c r="E370" i="10" s="1"/>
  <c r="C370" i="10" s="1"/>
  <c r="F2552" i="10"/>
  <c r="E2552" i="10" s="1" a="1"/>
  <c r="E2552" i="10" s="1"/>
  <c r="C2552" i="10" s="1"/>
  <c r="F2668" i="10"/>
  <c r="E2668" i="10" s="1" a="1"/>
  <c r="E2668" i="10" s="1"/>
  <c r="C2668" i="10" s="1"/>
  <c r="F1500" i="10"/>
  <c r="E1500" i="10" s="1" a="1"/>
  <c r="E1500" i="10" s="1"/>
  <c r="C1500" i="10" s="1"/>
  <c r="F2657" i="10"/>
  <c r="E2657" i="10" s="1" a="1"/>
  <c r="E2657" i="10" s="1"/>
  <c r="C2657" i="10" s="1"/>
  <c r="F398" i="10"/>
  <c r="E398" i="10" s="1" a="1"/>
  <c r="E398" i="10" s="1"/>
  <c r="C398" i="10" s="1"/>
  <c r="F3253" i="10"/>
  <c r="E3253" i="10" s="1" a="1"/>
  <c r="E3253" i="10" s="1"/>
  <c r="C3253" i="10" s="1"/>
  <c r="K10" i="9"/>
  <c r="F786" i="10"/>
  <c r="E786" i="10" s="1" a="1"/>
  <c r="E786" i="10" s="1"/>
  <c r="C786" i="10" s="1"/>
  <c r="F1969" i="10"/>
  <c r="E1969" i="10" s="1" a="1"/>
  <c r="E1969" i="10" s="1"/>
  <c r="C1969" i="10" s="1"/>
  <c r="F1626" i="10"/>
  <c r="E1626" i="10" s="1" a="1"/>
  <c r="E1626" i="10" s="1"/>
  <c r="C1626" i="10" s="1"/>
  <c r="F1413" i="10"/>
  <c r="E1413" i="10" s="1" a="1"/>
  <c r="E1413" i="10" s="1"/>
  <c r="C1413" i="10" s="1"/>
  <c r="F661" i="10"/>
  <c r="E661" i="10" s="1" a="1"/>
  <c r="E661" i="10" s="1"/>
  <c r="C661" i="10" s="1"/>
  <c r="F2660" i="10"/>
  <c r="E2660" i="10" s="1" a="1"/>
  <c r="E2660" i="10" s="1"/>
  <c r="C2660" i="10" s="1"/>
  <c r="F863" i="10"/>
  <c r="E863" i="10" s="1" a="1"/>
  <c r="E863" i="10" s="1"/>
  <c r="C863" i="10" s="1"/>
  <c r="F846" i="10"/>
  <c r="E846" i="10" s="1" a="1"/>
  <c r="E846" i="10" s="1"/>
  <c r="C846" i="10" s="1"/>
  <c r="F1034" i="10"/>
  <c r="E1034" i="10" s="1" a="1"/>
  <c r="E1034" i="10" s="1"/>
  <c r="C1034" i="10" s="1"/>
  <c r="F1879" i="10"/>
  <c r="E1879" i="10" s="1" a="1"/>
  <c r="E1879" i="10" s="1"/>
  <c r="C1879" i="10" s="1"/>
  <c r="F213" i="10"/>
  <c r="E213" i="10" s="1" a="1"/>
  <c r="E213" i="10" s="1"/>
  <c r="C213" i="10" s="1"/>
  <c r="F1218" i="10"/>
  <c r="E1218" i="10" s="1" a="1"/>
  <c r="E1218" i="10" s="1"/>
  <c r="C1218" i="10" s="1"/>
  <c r="F1548" i="10"/>
  <c r="E1548" i="10" s="1" a="1"/>
  <c r="E1548" i="10" s="1"/>
  <c r="C1548" i="10" s="1"/>
  <c r="F1720" i="10"/>
  <c r="E1720" i="10" s="1" a="1"/>
  <c r="E1720" i="10" s="1"/>
  <c r="C1720" i="10" s="1"/>
  <c r="F2819" i="10"/>
  <c r="E2819" i="10" s="1" a="1"/>
  <c r="E2819" i="10" s="1"/>
  <c r="C2819" i="10" s="1"/>
  <c r="F1302" i="10"/>
  <c r="E1302" i="10" s="1" a="1"/>
  <c r="E1302" i="10" s="1"/>
  <c r="C1302" i="10" s="1"/>
  <c r="F242" i="10"/>
  <c r="E242" i="10" s="1" a="1"/>
  <c r="E242" i="10" s="1"/>
  <c r="C242" i="10" s="1"/>
  <c r="F1513" i="10"/>
  <c r="E1513" i="10" s="1" a="1"/>
  <c r="E1513" i="10" s="1"/>
  <c r="C1513" i="10" s="1"/>
  <c r="F2327" i="10"/>
  <c r="E2327" i="10" s="1" a="1"/>
  <c r="E2327" i="10" s="1"/>
  <c r="C2327" i="10" s="1"/>
  <c r="F1899" i="10"/>
  <c r="E1899" i="10" s="1" a="1"/>
  <c r="E1899" i="10" s="1"/>
  <c r="C1899" i="10" s="1"/>
  <c r="F397" i="10"/>
  <c r="E397" i="10" s="1" a="1"/>
  <c r="E397" i="10" s="1"/>
  <c r="C397" i="10" s="1"/>
  <c r="F908" i="10"/>
  <c r="E908" i="10" s="1" a="1"/>
  <c r="E908" i="10" s="1"/>
  <c r="C908" i="10" s="1"/>
  <c r="P12" i="9"/>
  <c r="F1434" i="10"/>
  <c r="E1434" i="10" s="1" a="1"/>
  <c r="E1434" i="10" s="1"/>
  <c r="C1434" i="10" s="1"/>
  <c r="P13" i="9"/>
  <c r="F651" i="10"/>
  <c r="E651" i="10" s="1" a="1"/>
  <c r="E651" i="10" s="1"/>
  <c r="C651" i="10" s="1"/>
  <c r="F2270" i="10"/>
  <c r="E2270" i="10" s="1" a="1"/>
  <c r="E2270" i="10" s="1"/>
  <c r="C2270" i="10" s="1"/>
  <c r="F722" i="10"/>
  <c r="E722" i="10" s="1" a="1"/>
  <c r="E722" i="10" s="1"/>
  <c r="C722" i="10" s="1"/>
  <c r="F336" i="10"/>
  <c r="E336" i="10" s="1" a="1"/>
  <c r="E336" i="10" s="1"/>
  <c r="C336" i="10" s="1"/>
  <c r="F1459" i="10"/>
  <c r="E1459" i="10" s="1" a="1"/>
  <c r="E1459" i="10" s="1"/>
  <c r="C1459" i="10" s="1"/>
  <c r="F589" i="10"/>
  <c r="E589" i="10" s="1" a="1"/>
  <c r="E589" i="10" s="1"/>
  <c r="C589" i="10" s="1"/>
  <c r="F189" i="10"/>
  <c r="E189" i="10" s="1" a="1"/>
  <c r="E189" i="10" s="1"/>
  <c r="C189" i="10" s="1"/>
  <c r="F1787" i="10"/>
  <c r="E1787" i="10" s="1" a="1"/>
  <c r="E1787" i="10" s="1"/>
  <c r="C1787" i="10" s="1"/>
  <c r="F668" i="10"/>
  <c r="E668" i="10" s="1" a="1"/>
  <c r="E668" i="10" s="1"/>
  <c r="C668" i="10" s="1"/>
  <c r="F18" i="10"/>
  <c r="E18" i="10" s="1" a="1"/>
  <c r="E18" i="10" s="1"/>
  <c r="C18" i="10" s="1"/>
  <c r="F3193" i="10"/>
  <c r="E3193" i="10" s="1" a="1"/>
  <c r="E3193" i="10" s="1"/>
  <c r="C3193" i="10" s="1"/>
  <c r="F2383" i="10"/>
  <c r="E2383" i="10" s="1" a="1"/>
  <c r="E2383" i="10" s="1"/>
  <c r="C2383" i="10" s="1"/>
  <c r="F1552" i="10"/>
  <c r="E1552" i="10" s="1" a="1"/>
  <c r="E1552" i="10" s="1"/>
  <c r="C1552" i="10" s="1"/>
  <c r="F997" i="10"/>
  <c r="E997" i="10" s="1" a="1"/>
  <c r="E997" i="10" s="1"/>
  <c r="C997" i="10" s="1"/>
  <c r="F779" i="10"/>
  <c r="E779" i="10" s="1" a="1"/>
  <c r="E779" i="10" s="1"/>
  <c r="C779" i="10" s="1"/>
  <c r="F559" i="10"/>
  <c r="E559" i="10" s="1" a="1"/>
  <c r="E559" i="10" s="1"/>
  <c r="C559" i="10" s="1"/>
  <c r="F2649" i="10"/>
  <c r="E2649" i="10" s="1" a="1"/>
  <c r="E2649" i="10" s="1"/>
  <c r="C2649" i="10" s="1"/>
  <c r="F930" i="10"/>
  <c r="E930" i="10" s="1" a="1"/>
  <c r="E930" i="10" s="1"/>
  <c r="C930" i="10" s="1"/>
  <c r="F372" i="10"/>
  <c r="E372" i="10" s="1" a="1"/>
  <c r="E372" i="10" s="1"/>
  <c r="C372" i="10" s="1"/>
  <c r="F282" i="10"/>
  <c r="E282" i="10" s="1" a="1"/>
  <c r="E282" i="10" s="1"/>
  <c r="C282" i="10" s="1"/>
  <c r="F2883" i="10"/>
  <c r="F489" i="10"/>
  <c r="E489" i="10" s="1" a="1"/>
  <c r="E489" i="10" s="1"/>
  <c r="C489" i="10" s="1"/>
  <c r="F3361" i="10"/>
  <c r="E3361" i="10" s="1" a="1"/>
  <c r="E3361" i="10" s="1"/>
  <c r="C3361" i="10" s="1"/>
  <c r="F542" i="10"/>
  <c r="E542" i="10" s="1" a="1"/>
  <c r="E542" i="10" s="1"/>
  <c r="C542" i="10" s="1"/>
  <c r="F1997" i="10"/>
  <c r="E1997" i="10" s="1" a="1"/>
  <c r="E1997" i="10" s="1"/>
  <c r="C1997" i="10" s="1"/>
  <c r="F2319" i="10"/>
  <c r="E2319" i="10" s="1" a="1"/>
  <c r="E2319" i="10" s="1"/>
  <c r="C2319" i="10" s="1"/>
  <c r="F3153" i="10"/>
  <c r="E3153" i="10" s="1" a="1"/>
  <c r="E3153" i="10" s="1"/>
  <c r="C3153" i="10" s="1"/>
  <c r="F692" i="10"/>
  <c r="E692" i="10" s="1" a="1"/>
  <c r="E692" i="10" s="1"/>
  <c r="C692" i="10" s="1"/>
  <c r="F1319" i="10"/>
  <c r="E1319" i="10" s="1" a="1"/>
  <c r="E1319" i="10" s="1"/>
  <c r="C1319" i="10" s="1"/>
  <c r="F1421" i="10"/>
  <c r="E1421" i="10" s="1" a="1"/>
  <c r="E1421" i="10" s="1"/>
  <c r="C1421" i="10" s="1"/>
  <c r="F270" i="10"/>
  <c r="E270" i="10" s="1" a="1"/>
  <c r="E270" i="10" s="1"/>
  <c r="C270" i="10" s="1"/>
  <c r="F634" i="10"/>
  <c r="E634" i="10" s="1" a="1"/>
  <c r="E634" i="10" s="1"/>
  <c r="C634" i="10" s="1"/>
  <c r="F2051" i="10"/>
  <c r="E2051" i="10" s="1" a="1"/>
  <c r="E2051" i="10" s="1"/>
  <c r="C2051" i="10" s="1"/>
  <c r="F3289" i="10"/>
  <c r="E3289" i="10" s="1" a="1"/>
  <c r="E3289" i="10" s="1"/>
  <c r="C3289" i="10" s="1"/>
  <c r="F1749" i="10"/>
  <c r="E1749" i="10" s="1" a="1"/>
  <c r="E1749" i="10" s="1"/>
  <c r="C1749" i="10" s="1"/>
  <c r="F1325" i="10"/>
  <c r="E1325" i="10" s="1" a="1"/>
  <c r="E1325" i="10" s="1"/>
  <c r="C1325" i="10" s="1"/>
  <c r="F574" i="10"/>
  <c r="E574" i="10" s="1" a="1"/>
  <c r="E574" i="10" s="1"/>
  <c r="C574" i="10" s="1"/>
  <c r="F1771" i="10"/>
  <c r="E1771" i="10" s="1" a="1"/>
  <c r="E1771" i="10" s="1"/>
  <c r="C1771" i="10" s="1"/>
  <c r="F547" i="10"/>
  <c r="E547" i="10" s="1" a="1"/>
  <c r="E547" i="10" s="1"/>
  <c r="C547" i="10" s="1"/>
  <c r="F1126" i="10"/>
  <c r="E1126" i="10" s="1" a="1"/>
  <c r="E1126" i="10" s="1"/>
  <c r="C1126" i="10" s="1"/>
  <c r="F2148" i="10"/>
  <c r="E2148" i="10" s="1" a="1"/>
  <c r="E2148" i="10" s="1"/>
  <c r="C2148" i="10" s="1"/>
  <c r="F1567" i="10"/>
  <c r="E1567" i="10" s="1" a="1"/>
  <c r="E1567" i="10" s="1"/>
  <c r="C1567" i="10" s="1"/>
  <c r="F477" i="10"/>
  <c r="E477" i="10" s="1" a="1"/>
  <c r="E477" i="10" s="1"/>
  <c r="C477" i="10" s="1"/>
  <c r="F2400" i="10"/>
  <c r="E2400" i="10" s="1" a="1"/>
  <c r="E2400" i="10" s="1"/>
  <c r="C2400" i="10" s="1"/>
  <c r="F423" i="10"/>
  <c r="E423" i="10" s="1" a="1"/>
  <c r="E423" i="10" s="1"/>
  <c r="C423" i="10" s="1"/>
  <c r="F435" i="10"/>
  <c r="E435" i="10" s="1" a="1"/>
  <c r="E435" i="10" s="1"/>
  <c r="C435" i="10" s="1"/>
  <c r="F2981" i="10"/>
  <c r="E2981" i="10" s="1" a="1"/>
  <c r="E2981" i="10" s="1"/>
  <c r="C2981" i="10" s="1"/>
  <c r="F2936" i="10"/>
  <c r="E2936" i="10" s="1" a="1"/>
  <c r="E2936" i="10" s="1"/>
  <c r="C2936" i="10" s="1"/>
  <c r="F2278" i="10"/>
  <c r="E2278" i="10" s="1" a="1"/>
  <c r="E2278" i="10" s="1"/>
  <c r="C2278" i="10" s="1"/>
  <c r="F905" i="10"/>
  <c r="E905" i="10" s="1" a="1"/>
  <c r="E905" i="10" s="1"/>
  <c r="C905" i="10" s="1"/>
  <c r="F1293" i="10"/>
  <c r="E1293" i="10" s="1" a="1"/>
  <c r="E1293" i="10" s="1"/>
  <c r="C1293" i="10" s="1"/>
  <c r="J15" i="9"/>
  <c r="F643" i="10"/>
  <c r="E643" i="10" s="1" a="1"/>
  <c r="E643" i="10" s="1"/>
  <c r="C643" i="10" s="1"/>
  <c r="F1063" i="10"/>
  <c r="E1063" i="10" s="1" a="1"/>
  <c r="E1063" i="10" s="1"/>
  <c r="C1063" i="10" s="1"/>
  <c r="F3239" i="10"/>
  <c r="E3239" i="10" s="1" a="1"/>
  <c r="E3239" i="10" s="1"/>
  <c r="C3239" i="10" s="1"/>
  <c r="F1907" i="10"/>
  <c r="E1907" i="10" s="1" a="1"/>
  <c r="E1907" i="10" s="1"/>
  <c r="C1907" i="10" s="1"/>
  <c r="F3216" i="10"/>
  <c r="E3216" i="10" s="1" a="1"/>
  <c r="E3216" i="10" s="1"/>
  <c r="C3216" i="10" s="1"/>
  <c r="F379" i="10"/>
  <c r="E379" i="10" s="1" a="1"/>
  <c r="E379" i="10" s="1"/>
  <c r="C379" i="10" s="1"/>
  <c r="F3190" i="10"/>
  <c r="E3190" i="10" s="1" a="1"/>
  <c r="E3190" i="10" s="1"/>
  <c r="C3190" i="10" s="1"/>
  <c r="F277" i="10"/>
  <c r="E277" i="10" s="1" a="1"/>
  <c r="E277" i="10" s="1"/>
  <c r="C277" i="10" s="1"/>
  <c r="F176" i="10"/>
  <c r="E176" i="10" s="1" a="1"/>
  <c r="E176" i="10" s="1"/>
  <c r="C176" i="10" s="1"/>
  <c r="F2607" i="10"/>
  <c r="E2607" i="10" s="1" a="1"/>
  <c r="E2607" i="10" s="1"/>
  <c r="C2607" i="10" s="1"/>
  <c r="F479" i="10"/>
  <c r="E479" i="10" s="1" a="1"/>
  <c r="E479" i="10" s="1"/>
  <c r="C479" i="10" s="1"/>
  <c r="F317" i="10"/>
  <c r="E317" i="10" s="1" a="1"/>
  <c r="E317" i="10" s="1"/>
  <c r="C317" i="10" s="1"/>
  <c r="F226" i="10"/>
  <c r="E226" i="10" s="1" a="1"/>
  <c r="E226" i="10" s="1"/>
  <c r="C226" i="10" s="1"/>
  <c r="F1928" i="10"/>
  <c r="E1928" i="10" s="1" a="1"/>
  <c r="E1928" i="10" s="1"/>
  <c r="C1928" i="10" s="1"/>
  <c r="F2547" i="10"/>
  <c r="E2547" i="10" s="1" a="1"/>
  <c r="E2547" i="10" s="1"/>
  <c r="C2547" i="10" s="1"/>
  <c r="F928" i="10"/>
  <c r="E928" i="10" s="1" a="1"/>
  <c r="E928" i="10" s="1"/>
  <c r="C928" i="10" s="1"/>
  <c r="F1101" i="10"/>
  <c r="E1101" i="10" s="1" a="1"/>
  <c r="E1101" i="10" s="1"/>
  <c r="C1101" i="10" s="1"/>
  <c r="F2530" i="10"/>
  <c r="E2530" i="10" s="1" a="1"/>
  <c r="E2530" i="10" s="1"/>
  <c r="C2530" i="10" s="1"/>
  <c r="F1922" i="10"/>
  <c r="E1922" i="10" s="1" a="1"/>
  <c r="E1922" i="10" s="1"/>
  <c r="C1922" i="10" s="1"/>
  <c r="F2832" i="10"/>
  <c r="E2832" i="10" s="1" a="1"/>
  <c r="E2832" i="10" s="1"/>
  <c r="C2832" i="10" s="1"/>
  <c r="F2726" i="10"/>
  <c r="E2726" i="10" s="1" a="1"/>
  <c r="E2726" i="10" s="1"/>
  <c r="C2726" i="10" s="1"/>
  <c r="F1295" i="10"/>
  <c r="E1295" i="10" s="1" a="1"/>
  <c r="E1295" i="10" s="1"/>
  <c r="C1295" i="10" s="1"/>
  <c r="F3109" i="10"/>
  <c r="E3109" i="10" s="1" a="1"/>
  <c r="E3109" i="10" s="1"/>
  <c r="C3109" i="10" s="1"/>
  <c r="F503" i="10"/>
  <c r="E503" i="10" s="1" a="1"/>
  <c r="E503" i="10" s="1"/>
  <c r="C503" i="10" s="1"/>
  <c r="F1745" i="10"/>
  <c r="E1745" i="10" s="1" a="1"/>
  <c r="E1745" i="10" s="1"/>
  <c r="C1745" i="10" s="1"/>
  <c r="F1256" i="10"/>
  <c r="E1256" i="10" s="1" a="1"/>
  <c r="E1256" i="10" s="1"/>
  <c r="C1256" i="10" s="1"/>
  <c r="K16" i="9"/>
  <c r="F3283" i="10"/>
  <c r="E3283" i="10" s="1" a="1"/>
  <c r="E3283" i="10" s="1"/>
  <c r="C3283" i="10" s="1"/>
  <c r="F3171" i="10"/>
  <c r="E3171" i="10" s="1" a="1"/>
  <c r="E3171" i="10" s="1"/>
  <c r="C3171" i="10" s="1"/>
  <c r="F132" i="10"/>
  <c r="E132" i="10" s="1" a="1"/>
  <c r="E132" i="10" s="1"/>
  <c r="C132" i="10" s="1"/>
  <c r="F3312" i="10"/>
  <c r="E3312" i="10" s="1" a="1"/>
  <c r="E3312" i="10" s="1"/>
  <c r="C3312" i="10" s="1"/>
  <c r="F1536" i="10"/>
  <c r="E1536" i="10" s="1" a="1"/>
  <c r="E1536" i="10" s="1"/>
  <c r="C1536" i="10" s="1"/>
  <c r="F1367" i="10"/>
  <c r="E1367" i="10" s="1" a="1"/>
  <c r="E1367" i="10" s="1"/>
  <c r="C1367" i="10" s="1"/>
  <c r="F2401" i="10"/>
  <c r="E2401" i="10" s="1" a="1"/>
  <c r="E2401" i="10" s="1"/>
  <c r="C2401" i="10" s="1"/>
  <c r="F1042" i="10"/>
  <c r="E1042" i="10" s="1" a="1"/>
  <c r="E1042" i="10" s="1"/>
  <c r="C1042" i="10" s="1"/>
  <c r="F3165" i="10"/>
  <c r="E3165" i="10" s="1" a="1"/>
  <c r="E3165" i="10" s="1"/>
  <c r="C3165" i="10" s="1"/>
  <c r="F440" i="10"/>
  <c r="E440" i="10" s="1" a="1"/>
  <c r="E440" i="10" s="1"/>
  <c r="C440" i="10" s="1"/>
  <c r="F1468" i="10"/>
  <c r="E1468" i="10" s="1" a="1"/>
  <c r="E1468" i="10" s="1"/>
  <c r="C1468" i="10" s="1"/>
  <c r="F1801" i="10"/>
  <c r="E1801" i="10" s="1" a="1"/>
  <c r="E1801" i="10" s="1"/>
  <c r="C1801" i="10" s="1"/>
  <c r="F3161" i="10"/>
  <c r="E3161" i="10" s="1" a="1"/>
  <c r="E3161" i="10" s="1"/>
  <c r="C3161" i="10" s="1"/>
  <c r="F2255" i="10"/>
  <c r="E2255" i="10" s="1" a="1"/>
  <c r="E2255" i="10" s="1"/>
  <c r="C2255" i="10" s="1"/>
  <c r="F631" i="10"/>
  <c r="E631" i="10" s="1" a="1"/>
  <c r="E631" i="10" s="1"/>
  <c r="C631" i="10" s="1"/>
  <c r="F642" i="10"/>
  <c r="E642" i="10" s="1" a="1"/>
  <c r="E642" i="10" s="1"/>
  <c r="C642" i="10" s="1"/>
  <c r="F1470" i="10"/>
  <c r="F14" i="10"/>
  <c r="E14" i="10" s="1" a="1"/>
  <c r="E14" i="10" s="1"/>
  <c r="C14" i="10" s="1"/>
  <c r="F3147" i="10"/>
  <c r="E3147" i="10" s="1" a="1"/>
  <c r="E3147" i="10" s="1"/>
  <c r="C3147" i="10" s="1"/>
  <c r="F413" i="10"/>
  <c r="E413" i="10" s="1" a="1"/>
  <c r="E413" i="10" s="1"/>
  <c r="C413" i="10" s="1"/>
  <c r="F3304" i="10"/>
  <c r="E3304" i="10" s="1" a="1"/>
  <c r="E3304" i="10" s="1"/>
  <c r="C3304" i="10" s="1"/>
  <c r="F498" i="10"/>
  <c r="E498" i="10" s="1" a="1"/>
  <c r="E498" i="10" s="1"/>
  <c r="C498" i="10" s="1"/>
  <c r="F2995" i="10"/>
  <c r="E2995" i="10" s="1" a="1"/>
  <c r="E2995" i="10" s="1"/>
  <c r="C2995" i="10" s="1"/>
  <c r="F1701" i="10"/>
  <c r="E1701" i="10" s="1" a="1"/>
  <c r="E1701" i="10" s="1"/>
  <c r="C1701" i="10" s="1"/>
  <c r="F1273" i="10"/>
  <c r="E1273" i="10" s="1" a="1"/>
  <c r="E1273" i="10" s="1"/>
  <c r="C1273" i="10" s="1"/>
  <c r="F1891" i="10"/>
  <c r="E1891" i="10" s="1" a="1"/>
  <c r="E1891" i="10" s="1"/>
  <c r="C1891" i="10" s="1"/>
  <c r="F1498" i="10"/>
  <c r="E1498" i="10" s="1" a="1"/>
  <c r="E1498" i="10" s="1"/>
  <c r="C1498" i="10" s="1"/>
  <c r="F606" i="10"/>
  <c r="E606" i="10" s="1" a="1"/>
  <c r="E606" i="10" s="1"/>
  <c r="C606" i="10" s="1"/>
  <c r="F571" i="10"/>
  <c r="E571" i="10" s="1" a="1"/>
  <c r="E571" i="10" s="1"/>
  <c r="C571" i="10" s="1"/>
  <c r="F1690" i="10"/>
  <c r="E1690" i="10" s="1" a="1"/>
  <c r="E1690" i="10" s="1"/>
  <c r="C1690" i="10" s="1"/>
  <c r="F478" i="10"/>
  <c r="E478" i="10" s="1" a="1"/>
  <c r="E478" i="10" s="1"/>
  <c r="C478" i="10" s="1"/>
  <c r="F1415" i="10"/>
  <c r="E1415" i="10" s="1" a="1"/>
  <c r="E1415" i="10" s="1"/>
  <c r="C1415" i="10" s="1"/>
  <c r="L9" i="9"/>
  <c r="F658" i="10"/>
  <c r="E658" i="10" s="1" a="1"/>
  <c r="E658" i="10" s="1"/>
  <c r="C658" i="10" s="1"/>
  <c r="F2783" i="10"/>
  <c r="E2783" i="10" s="1" a="1"/>
  <c r="E2783" i="10" s="1"/>
  <c r="C2783" i="10" s="1"/>
  <c r="F276" i="10"/>
  <c r="E276" i="10" s="1" a="1"/>
  <c r="E276" i="10" s="1"/>
  <c r="C276" i="10" s="1"/>
  <c r="F2998" i="10"/>
  <c r="E2998" i="10" s="1" a="1"/>
  <c r="E2998" i="10" s="1"/>
  <c r="C2998" i="10" s="1"/>
  <c r="F1661" i="10"/>
  <c r="F3169" i="10"/>
  <c r="E3169" i="10" s="1" a="1"/>
  <c r="E3169" i="10" s="1"/>
  <c r="C3169" i="10" s="1"/>
  <c r="F836" i="10"/>
  <c r="E836" i="10" s="1" a="1"/>
  <c r="E836" i="10" s="1"/>
  <c r="C836" i="10" s="1"/>
  <c r="F311" i="10"/>
  <c r="E311" i="10" s="1" a="1"/>
  <c r="E311" i="10" s="1"/>
  <c r="C311" i="10" s="1"/>
  <c r="F764" i="10"/>
  <c r="E764" i="10" s="1" a="1"/>
  <c r="E764" i="10" s="1"/>
  <c r="C764" i="10" s="1"/>
  <c r="F1616" i="10"/>
  <c r="E1616" i="10" s="1" a="1"/>
  <c r="E1616" i="10" s="1"/>
  <c r="C1616" i="10" s="1"/>
  <c r="F1702" i="10"/>
  <c r="E1702" i="10" s="1" a="1"/>
  <c r="E1702" i="10" s="1"/>
  <c r="C1702" i="10" s="1"/>
  <c r="F2264" i="10"/>
  <c r="E2264" i="10" s="1" a="1"/>
  <c r="E2264" i="10" s="1"/>
  <c r="C2264" i="10" s="1"/>
  <c r="F2791" i="10"/>
  <c r="E2791" i="10" s="1" a="1"/>
  <c r="E2791" i="10" s="1"/>
  <c r="C2791" i="10" s="1"/>
  <c r="F1197" i="10"/>
  <c r="E1197" i="10" s="1" a="1"/>
  <c r="E1197" i="10" s="1"/>
  <c r="C1197" i="10" s="1"/>
  <c r="F1123" i="10"/>
  <c r="E1123" i="10" s="1" a="1"/>
  <c r="E1123" i="10" s="1"/>
  <c r="C1123" i="10" s="1"/>
  <c r="F1462" i="10"/>
  <c r="E1462" i="10" s="1" a="1"/>
  <c r="E1462" i="10" s="1"/>
  <c r="C1462" i="10" s="1"/>
  <c r="F845" i="10"/>
  <c r="E845" i="10" s="1" a="1"/>
  <c r="E845" i="10" s="1"/>
  <c r="C845" i="10" s="1"/>
  <c r="F1708" i="10"/>
  <c r="E1708" i="10" s="1" a="1"/>
  <c r="E1708" i="10" s="1"/>
  <c r="C1708" i="10" s="1"/>
  <c r="F2813" i="10"/>
  <c r="E2813" i="10" s="1" a="1"/>
  <c r="E2813" i="10" s="1"/>
  <c r="C2813" i="10" s="1"/>
  <c r="F993" i="10"/>
  <c r="E993" i="10" s="1" a="1"/>
  <c r="E993" i="10" s="1"/>
  <c r="C993" i="10" s="1"/>
  <c r="F15" i="10"/>
  <c r="E15" i="10" s="1" a="1"/>
  <c r="E15" i="10" s="1"/>
  <c r="C15" i="10" s="1"/>
  <c r="F3285" i="10"/>
  <c r="E3285" i="10" s="1" a="1"/>
  <c r="E3285" i="10" s="1"/>
  <c r="C3285" i="10" s="1"/>
  <c r="F174" i="10"/>
  <c r="E174" i="10" s="1" a="1"/>
  <c r="E174" i="10" s="1"/>
  <c r="C174" i="10" s="1"/>
  <c r="F2842" i="10"/>
  <c r="E2842" i="10" s="1" a="1"/>
  <c r="E2842" i="10" s="1"/>
  <c r="C2842" i="10" s="1"/>
  <c r="F1357" i="10"/>
  <c r="E1357" i="10" s="1" a="1"/>
  <c r="E1357" i="10" s="1"/>
  <c r="C1357" i="10" s="1"/>
  <c r="F1261" i="10"/>
  <c r="E1261" i="10" s="1" a="1"/>
  <c r="E1261" i="10" s="1"/>
  <c r="C1261" i="10" s="1"/>
  <c r="F838" i="10"/>
  <c r="E838" i="10" s="1" a="1"/>
  <c r="E838" i="10" s="1"/>
  <c r="C838" i="10" s="1"/>
  <c r="F1554" i="10"/>
  <c r="E1554" i="10" s="1" a="1"/>
  <c r="E1554" i="10" s="1"/>
  <c r="C1554" i="10" s="1"/>
  <c r="F2293" i="10"/>
  <c r="E2293" i="10" s="1" a="1"/>
  <c r="E2293" i="10" s="1"/>
  <c r="C2293" i="10" s="1"/>
  <c r="F2548" i="10"/>
  <c r="E2548" i="10" s="1" a="1"/>
  <c r="E2548" i="10" s="1"/>
  <c r="C2548" i="10" s="1"/>
  <c r="F1135" i="10"/>
  <c r="E1135" i="10" s="1" a="1"/>
  <c r="E1135" i="10" s="1"/>
  <c r="C1135" i="10" s="1"/>
  <c r="F1873" i="10"/>
  <c r="E1873" i="10" s="1" a="1"/>
  <c r="E1873" i="10" s="1"/>
  <c r="C1873" i="10" s="1"/>
  <c r="F734" i="10"/>
  <c r="E734" i="10" s="1" a="1"/>
  <c r="E734" i="10" s="1"/>
  <c r="C734" i="10" s="1"/>
  <c r="F3257" i="10"/>
  <c r="E3257" i="10" s="1" a="1"/>
  <c r="E3257" i="10" s="1"/>
  <c r="C3257" i="10" s="1"/>
  <c r="F761" i="10"/>
  <c r="E761" i="10" s="1" a="1"/>
  <c r="E761" i="10" s="1"/>
  <c r="C761" i="10" s="1"/>
  <c r="F1000" i="10"/>
  <c r="E1000" i="10" s="1" a="1"/>
  <c r="E1000" i="10" s="1"/>
  <c r="C1000" i="10" s="1"/>
  <c r="F2128" i="10"/>
  <c r="E2128" i="10" s="1" a="1"/>
  <c r="E2128" i="10" s="1"/>
  <c r="C2128" i="10" s="1"/>
  <c r="F301" i="10"/>
  <c r="E301" i="10" s="1" a="1"/>
  <c r="E301" i="10" s="1"/>
  <c r="C301" i="10" s="1"/>
  <c r="O11" i="9"/>
  <c r="F3139" i="10"/>
  <c r="E3139" i="10" s="1" a="1"/>
  <c r="E3139" i="10" s="1"/>
  <c r="C3139" i="10" s="1"/>
  <c r="F44" i="10"/>
  <c r="E44" i="10" s="1" a="1"/>
  <c r="E44" i="10" s="1"/>
  <c r="C44" i="10" s="1"/>
  <c r="F287" i="10"/>
  <c r="E287" i="10" s="1" a="1"/>
  <c r="E287" i="10" s="1"/>
  <c r="C287" i="10" s="1"/>
  <c r="F2012" i="10"/>
  <c r="E2012" i="10" s="1" a="1"/>
  <c r="E2012" i="10" s="1"/>
  <c r="C2012" i="10" s="1"/>
  <c r="F1525" i="10"/>
  <c r="E1525" i="10" s="1" a="1"/>
  <c r="E1525" i="10" s="1"/>
  <c r="C1525" i="10" s="1"/>
  <c r="F2849" i="10"/>
  <c r="E2849" i="10" s="1" a="1"/>
  <c r="E2849" i="10" s="1"/>
  <c r="C2849" i="10" s="1"/>
  <c r="F3355" i="10"/>
  <c r="E3355" i="10" s="1" a="1"/>
  <c r="E3355" i="10" s="1"/>
  <c r="C3355" i="10" s="1"/>
  <c r="F1956" i="10"/>
  <c r="E1956" i="10" s="1" a="1"/>
  <c r="E1956" i="10" s="1"/>
  <c r="C1956" i="10" s="1"/>
  <c r="F2979" i="10"/>
  <c r="E2979" i="10" s="1" a="1"/>
  <c r="E2979" i="10" s="1"/>
  <c r="C2979" i="10" s="1"/>
  <c r="F2171" i="10"/>
  <c r="E2171" i="10" s="1" a="1"/>
  <c r="E2171" i="10" s="1"/>
  <c r="C2171" i="10" s="1"/>
  <c r="F328" i="10"/>
  <c r="E328" i="10" s="1" a="1"/>
  <c r="E328" i="10" s="1"/>
  <c r="C328" i="10" s="1"/>
  <c r="F114" i="10"/>
  <c r="E114" i="10" s="1" a="1"/>
  <c r="E114" i="10" s="1"/>
  <c r="C114" i="10" s="1"/>
  <c r="F2221" i="10"/>
  <c r="E2221" i="10" s="1" a="1"/>
  <c r="E2221" i="10" s="1"/>
  <c r="C2221" i="10" s="1"/>
  <c r="F2092" i="10"/>
  <c r="E2092" i="10" s="1" a="1"/>
  <c r="E2092" i="10" s="1"/>
  <c r="C2092" i="10" s="1"/>
  <c r="F1147" i="10"/>
  <c r="E1147" i="10" s="1" a="1"/>
  <c r="E1147" i="10" s="1"/>
  <c r="C1147" i="10" s="1"/>
  <c r="F776" i="10"/>
  <c r="E776" i="10" s="1" a="1"/>
  <c r="E776" i="10" s="1"/>
  <c r="C776" i="10" s="1"/>
  <c r="F3372" i="10"/>
  <c r="E3372" i="10" s="1" a="1"/>
  <c r="E3372" i="10" s="1"/>
  <c r="C3372" i="10" s="1"/>
  <c r="F3349" i="10"/>
  <c r="E3349" i="10" s="1" a="1"/>
  <c r="E3349" i="10" s="1"/>
  <c r="C3349" i="10" s="1"/>
  <c r="F1426" i="10"/>
  <c r="E1426" i="10" s="1" a="1"/>
  <c r="E1426" i="10" s="1"/>
  <c r="C1426" i="10" s="1"/>
  <c r="F455" i="10"/>
  <c r="E455" i="10" s="1" a="1"/>
  <c r="E455" i="10" s="1"/>
  <c r="C455" i="10" s="1"/>
  <c r="F854" i="10"/>
  <c r="E854" i="10" s="1" a="1"/>
  <c r="E854" i="10" s="1"/>
  <c r="C854" i="10" s="1"/>
  <c r="F315" i="10"/>
  <c r="E315" i="10" s="1" a="1"/>
  <c r="E315" i="10" s="1"/>
  <c r="C315" i="10" s="1"/>
  <c r="F3315" i="10"/>
  <c r="E3315" i="10" s="1" a="1"/>
  <c r="E3315" i="10" s="1"/>
  <c r="C3315" i="10" s="1"/>
  <c r="F2095" i="10"/>
  <c r="E2095" i="10" s="1" a="1"/>
  <c r="E2095" i="10" s="1"/>
  <c r="C2095" i="10" s="1"/>
  <c r="F3027" i="10"/>
  <c r="E3027" i="10" s="1" a="1"/>
  <c r="E3027" i="10" s="1"/>
  <c r="C3027" i="10" s="1"/>
  <c r="F2814" i="10"/>
  <c r="E2814" i="10" s="1" a="1"/>
  <c r="E2814" i="10" s="1"/>
  <c r="C2814" i="10" s="1"/>
  <c r="F2146" i="10"/>
  <c r="E2146" i="10" s="1" a="1"/>
  <c r="E2146" i="10" s="1"/>
  <c r="C2146" i="10" s="1"/>
  <c r="F1447" i="10"/>
  <c r="E1447" i="10" s="1" a="1"/>
  <c r="E1447" i="10" s="1"/>
  <c r="C1447" i="10" s="1"/>
  <c r="F1225" i="10"/>
  <c r="E1225" i="10" s="1" a="1"/>
  <c r="E1225" i="10" s="1"/>
  <c r="C1225" i="10" s="1"/>
  <c r="F3172" i="10"/>
  <c r="E3172" i="10" s="1" a="1"/>
  <c r="E3172" i="10" s="1"/>
  <c r="C3172" i="10" s="1"/>
  <c r="F2916" i="10"/>
  <c r="E2916" i="10" s="1" a="1"/>
  <c r="E2916" i="10" s="1"/>
  <c r="C2916" i="10" s="1"/>
  <c r="F215" i="10"/>
  <c r="E215" i="10" s="1" a="1"/>
  <c r="E215" i="10" s="1"/>
  <c r="C215" i="10" s="1"/>
  <c r="F1986" i="10"/>
  <c r="E1986" i="10" s="1" a="1"/>
  <c r="E1986" i="10" s="1"/>
  <c r="C1986" i="10" s="1"/>
  <c r="F2677" i="10"/>
  <c r="E2677" i="10" s="1" a="1"/>
  <c r="E2677" i="10" s="1"/>
  <c r="C2677" i="10" s="1"/>
  <c r="F2744" i="10"/>
  <c r="E2744" i="10" s="1" a="1"/>
  <c r="E2744" i="10" s="1"/>
  <c r="C2744" i="10" s="1"/>
  <c r="F25" i="10"/>
  <c r="E25" i="10" s="1" a="1"/>
  <c r="E25" i="10" s="1"/>
  <c r="C25" i="10" s="1"/>
  <c r="F1190" i="10"/>
  <c r="E1190" i="10" s="1" a="1"/>
  <c r="E1190" i="10" s="1"/>
  <c r="C1190" i="10" s="1"/>
  <c r="F1082" i="10"/>
  <c r="E1082" i="10" s="1" a="1"/>
  <c r="E1082" i="10" s="1"/>
  <c r="C1082" i="10" s="1"/>
  <c r="F3233" i="10"/>
  <c r="E3233" i="10" s="1" a="1"/>
  <c r="E3233" i="10" s="1"/>
  <c r="C3233" i="10" s="1"/>
  <c r="F2192" i="10"/>
  <c r="E2192" i="10" s="1" a="1"/>
  <c r="E2192" i="10" s="1"/>
  <c r="C2192" i="10" s="1"/>
  <c r="F628" i="10"/>
  <c r="E628" i="10" s="1" a="1"/>
  <c r="E628" i="10" s="1"/>
  <c r="C628" i="10" s="1"/>
  <c r="F2967" i="10"/>
  <c r="E2967" i="10" s="1" a="1"/>
  <c r="E2967" i="10" s="1"/>
  <c r="C2967" i="10" s="1"/>
  <c r="F3366" i="10"/>
  <c r="E3366" i="10" s="1" a="1"/>
  <c r="E3366" i="10" s="1"/>
  <c r="C3366" i="10" s="1"/>
  <c r="F1807" i="10"/>
  <c r="E1807" i="10" s="1" a="1"/>
  <c r="E1807" i="10" s="1"/>
  <c r="C1807" i="10" s="1"/>
  <c r="F3374" i="10"/>
  <c r="E3374" i="10" s="1" a="1"/>
  <c r="E3374" i="10" s="1"/>
  <c r="C3374" i="10" s="1"/>
  <c r="F1223" i="10"/>
  <c r="F1859" i="10"/>
  <c r="E1859" i="10" s="1" a="1"/>
  <c r="E1859" i="10" s="1"/>
  <c r="C1859" i="10" s="1"/>
  <c r="F1898" i="10"/>
  <c r="E1898" i="10" s="1" a="1"/>
  <c r="E1898" i="10" s="1"/>
  <c r="C1898" i="10" s="1"/>
  <c r="F743" i="10"/>
  <c r="E743" i="10" s="1" a="1"/>
  <c r="E743" i="10" s="1"/>
  <c r="C743" i="10" s="1"/>
  <c r="F391" i="10"/>
  <c r="E391" i="10" s="1" a="1"/>
  <c r="E391" i="10" s="1"/>
  <c r="C391" i="10" s="1"/>
  <c r="F3135" i="10"/>
  <c r="E3135" i="10" s="1" a="1"/>
  <c r="E3135" i="10" s="1"/>
  <c r="C3135" i="10" s="1"/>
  <c r="F2574" i="10"/>
  <c r="E2574" i="10" s="1" a="1"/>
  <c r="E2574" i="10" s="1"/>
  <c r="C2574" i="10" s="1"/>
  <c r="P9" i="9"/>
  <c r="J11" i="9"/>
  <c r="F897" i="10"/>
  <c r="E897" i="10" s="1" a="1"/>
  <c r="E897" i="10" s="1"/>
  <c r="C897" i="10" s="1"/>
  <c r="F2522" i="10"/>
  <c r="E2522" i="10" s="1" a="1"/>
  <c r="E2522" i="10" s="1"/>
  <c r="C2522" i="10" s="1"/>
  <c r="F395" i="10"/>
  <c r="E395" i="10" s="1" a="1"/>
  <c r="E395" i="10" s="1"/>
  <c r="C395" i="10" s="1"/>
  <c r="F2958" i="10"/>
  <c r="E2958" i="10" s="1" a="1"/>
  <c r="E2958" i="10" s="1"/>
  <c r="C2958" i="10" s="1"/>
  <c r="F1100" i="10"/>
  <c r="E1100" i="10" s="1" a="1"/>
  <c r="E1100" i="10" s="1"/>
  <c r="C1100" i="10" s="1"/>
  <c r="F211" i="10"/>
  <c r="E211" i="10" s="1" a="1"/>
  <c r="E211" i="10" s="1"/>
  <c r="C211" i="10" s="1"/>
  <c r="F3127" i="10"/>
  <c r="E3127" i="10" s="1" a="1"/>
  <c r="E3127" i="10" s="1"/>
  <c r="C3127" i="10" s="1"/>
  <c r="F2622" i="10"/>
  <c r="E2622" i="10" s="1" a="1"/>
  <c r="E2622" i="10" s="1"/>
  <c r="C2622" i="10" s="1"/>
  <c r="F1134" i="10"/>
  <c r="E1134" i="10" s="1" a="1"/>
  <c r="E1134" i="10" s="1"/>
  <c r="C1134" i="10" s="1"/>
  <c r="F1456" i="10"/>
  <c r="E1456" i="10" s="1" a="1"/>
  <c r="E1456" i="10" s="1"/>
  <c r="C1456" i="10" s="1"/>
  <c r="F1350" i="10"/>
  <c r="E1350" i="10" s="1" a="1"/>
  <c r="E1350" i="10" s="1"/>
  <c r="C1350" i="10" s="1"/>
  <c r="F2230" i="10"/>
  <c r="E2230" i="10" s="1" a="1"/>
  <c r="E2230" i="10" s="1"/>
  <c r="C2230" i="10" s="1"/>
  <c r="F1234" i="10"/>
  <c r="E1234" i="10" s="1" a="1"/>
  <c r="E1234" i="10" s="1"/>
  <c r="C1234" i="10" s="1"/>
  <c r="S10" i="9"/>
  <c r="F2905" i="10"/>
  <c r="E2905" i="10" s="1" a="1"/>
  <c r="E2905" i="10" s="1"/>
  <c r="C2905" i="10" s="1"/>
  <c r="F354" i="10"/>
  <c r="E354" i="10" s="1" a="1"/>
  <c r="E354" i="10" s="1"/>
  <c r="C354" i="10" s="1"/>
  <c r="F1175" i="10"/>
  <c r="E1175" i="10" s="1" a="1"/>
  <c r="E1175" i="10" s="1"/>
  <c r="C1175" i="10" s="1"/>
  <c r="F410" i="10"/>
  <c r="E410" i="10" s="1" a="1"/>
  <c r="E410" i="10" s="1"/>
  <c r="C410" i="10" s="1"/>
  <c r="F2739" i="10"/>
  <c r="E2739" i="10" s="1" a="1"/>
  <c r="E2739" i="10" s="1"/>
  <c r="C2739" i="10" s="1"/>
  <c r="F1811" i="10"/>
  <c r="E1811" i="10" s="1" a="1"/>
  <c r="E1811" i="10" s="1"/>
  <c r="C1811" i="10" s="1"/>
  <c r="F1561" i="10"/>
  <c r="E1561" i="10" s="1" a="1"/>
  <c r="E1561" i="10" s="1"/>
  <c r="C1561" i="10" s="1"/>
  <c r="F1845" i="10"/>
  <c r="E1845" i="10" s="1" a="1"/>
  <c r="E1845" i="10" s="1"/>
  <c r="C1845" i="10" s="1"/>
  <c r="F3319" i="10"/>
  <c r="E3319" i="10" s="1" a="1"/>
  <c r="E3319" i="10" s="1"/>
  <c r="C3319" i="10" s="1"/>
  <c r="F3061" i="10"/>
  <c r="E3061" i="10" s="1" a="1"/>
  <c r="E3061" i="10" s="1"/>
  <c r="C3061" i="10" s="1"/>
  <c r="F265" i="10"/>
  <c r="E265" i="10" s="1" a="1"/>
  <c r="E265" i="10" s="1"/>
  <c r="C265" i="10" s="1"/>
  <c r="F1476" i="10"/>
  <c r="E1476" i="10" s="1" a="1"/>
  <c r="E1476" i="10" s="1"/>
  <c r="C1476" i="10" s="1"/>
  <c r="F1608" i="10"/>
  <c r="E1608" i="10" s="1" a="1"/>
  <c r="E1608" i="10" s="1"/>
  <c r="C1608" i="10" s="1"/>
  <c r="F2720" i="10"/>
  <c r="E2720" i="10" s="1" a="1"/>
  <c r="E2720" i="10" s="1"/>
  <c r="C2720" i="10" s="1"/>
  <c r="F2645" i="10"/>
  <c r="E2645" i="10" s="1" a="1"/>
  <c r="E2645" i="10" s="1"/>
  <c r="C2645" i="10" s="1"/>
  <c r="F522" i="10"/>
  <c r="E522" i="10" s="1" a="1"/>
  <c r="E522" i="10" s="1"/>
  <c r="C522" i="10" s="1"/>
  <c r="F1332" i="10"/>
  <c r="E1332" i="10" s="1" a="1"/>
  <c r="E1332" i="10" s="1"/>
  <c r="C1332" i="10" s="1"/>
  <c r="F339" i="10"/>
  <c r="E339" i="10" s="1" a="1"/>
  <c r="E339" i="10" s="1"/>
  <c r="C339" i="10" s="1"/>
  <c r="F1469" i="10"/>
  <c r="E1469" i="10" s="1" a="1"/>
  <c r="E1469" i="10" s="1"/>
  <c r="C1469" i="10" s="1"/>
  <c r="N12" i="9"/>
  <c r="F1682" i="10"/>
  <c r="E1682" i="10" s="1" a="1"/>
  <c r="E1682" i="10" s="1"/>
  <c r="C1682" i="10" s="1"/>
  <c r="F2890" i="10"/>
  <c r="E2890" i="10" s="1" a="1"/>
  <c r="E2890" i="10" s="1"/>
  <c r="C2890" i="10" s="1"/>
  <c r="F2844" i="10"/>
  <c r="E2844" i="10" s="1" a="1"/>
  <c r="E2844" i="10" s="1"/>
  <c r="C2844" i="10" s="1"/>
  <c r="F763" i="10"/>
  <c r="E763" i="10" s="1" a="1"/>
  <c r="E763" i="10" s="1"/>
  <c r="C763" i="10" s="1"/>
  <c r="F1345" i="10"/>
  <c r="E1345" i="10" s="1" a="1"/>
  <c r="E1345" i="10" s="1"/>
  <c r="C1345" i="10" s="1"/>
  <c r="F1090" i="10"/>
  <c r="E1090" i="10" s="1" a="1"/>
  <c r="E1090" i="10" s="1"/>
  <c r="C1090" i="10" s="1"/>
  <c r="F2135" i="10"/>
  <c r="E2135" i="10" s="1" a="1"/>
  <c r="E2135" i="10" s="1"/>
  <c r="C2135" i="10" s="1"/>
  <c r="F280" i="10"/>
  <c r="E280" i="10" s="1" a="1"/>
  <c r="E280" i="10" s="1"/>
  <c r="C280" i="10" s="1"/>
  <c r="F1691" i="10"/>
  <c r="E1691" i="10" s="1" a="1"/>
  <c r="E1691" i="10" s="1"/>
  <c r="C1691" i="10" s="1"/>
  <c r="F999" i="10"/>
  <c r="E999" i="10" s="1" a="1"/>
  <c r="E999" i="10" s="1"/>
  <c r="C999" i="10" s="1"/>
  <c r="F2338" i="10"/>
  <c r="E2338" i="10" s="1" a="1"/>
  <c r="E2338" i="10" s="1"/>
  <c r="C2338" i="10" s="1"/>
  <c r="F256" i="10"/>
  <c r="E256" i="10" s="1" a="1"/>
  <c r="E256" i="10" s="1"/>
  <c r="C256" i="10" s="1"/>
  <c r="F1033" i="10"/>
  <c r="E1033" i="10" s="1" a="1"/>
  <c r="E1033" i="10" s="1"/>
  <c r="C1033" i="10" s="1"/>
  <c r="F2240" i="10"/>
  <c r="E2240" i="10" s="1" a="1"/>
  <c r="E2240" i="10" s="1"/>
  <c r="C2240" i="10" s="1"/>
  <c r="F2978" i="10"/>
  <c r="E2978" i="10" s="1" a="1"/>
  <c r="E2978" i="10" s="1"/>
  <c r="C2978" i="10" s="1"/>
  <c r="F1546" i="10"/>
  <c r="E1546" i="10" s="1" a="1"/>
  <c r="E1546" i="10" s="1"/>
  <c r="C1546" i="10" s="1"/>
  <c r="F217" i="10"/>
  <c r="E217" i="10" s="1" a="1"/>
  <c r="E217" i="10" s="1"/>
  <c r="C217" i="10" s="1"/>
  <c r="F2764" i="10"/>
  <c r="E2764" i="10" s="1" a="1"/>
  <c r="E2764" i="10" s="1"/>
  <c r="C2764" i="10" s="1"/>
  <c r="F3270" i="10"/>
  <c r="E3270" i="10" s="1" a="1"/>
  <c r="E3270" i="10" s="1"/>
  <c r="C3270" i="10" s="1"/>
  <c r="F2758" i="10"/>
  <c r="E2758" i="10" s="1" a="1"/>
  <c r="E2758" i="10" s="1"/>
  <c r="C2758" i="10" s="1"/>
  <c r="F2292" i="10"/>
  <c r="E2292" i="10" s="1" a="1"/>
  <c r="E2292" i="10" s="1"/>
  <c r="C2292" i="10" s="1"/>
  <c r="F2917" i="10"/>
  <c r="E2917" i="10" s="1" a="1"/>
  <c r="E2917" i="10" s="1"/>
  <c r="C2917" i="10" s="1"/>
  <c r="F1217" i="10"/>
  <c r="E1217" i="10" s="1" a="1"/>
  <c r="E1217" i="10" s="1"/>
  <c r="C1217" i="10" s="1"/>
  <c r="F1840" i="10"/>
  <c r="E1840" i="10" s="1" a="1"/>
  <c r="E1840" i="10" s="1"/>
  <c r="C1840" i="10" s="1"/>
  <c r="F1036" i="10"/>
  <c r="E1036" i="10" s="1" a="1"/>
  <c r="E1036" i="10" s="1"/>
  <c r="C1036" i="10" s="1"/>
  <c r="F1657" i="10"/>
  <c r="E1657" i="10" s="1" a="1"/>
  <c r="E1657" i="10" s="1"/>
  <c r="C1657" i="10" s="1"/>
  <c r="F1836" i="10"/>
  <c r="E1836" i="10" s="1" a="1"/>
  <c r="E1836" i="10" s="1"/>
  <c r="C1836" i="10" s="1"/>
  <c r="F2539" i="10"/>
  <c r="E2539" i="10" s="1" a="1"/>
  <c r="E2539" i="10" s="1"/>
  <c r="C2539" i="10" s="1"/>
  <c r="F859" i="10"/>
  <c r="E859" i="10" s="1" a="1"/>
  <c r="E859" i="10" s="1"/>
  <c r="C859" i="10" s="1"/>
  <c r="F1623" i="10"/>
  <c r="E1623" i="10" s="1" a="1"/>
  <c r="E1623" i="10" s="1"/>
  <c r="C1623" i="10" s="1"/>
  <c r="F2678" i="10"/>
  <c r="E2678" i="10" s="1" a="1"/>
  <c r="E2678" i="10" s="1"/>
  <c r="C2678" i="10" s="1"/>
  <c r="F1766" i="10"/>
  <c r="E1766" i="10" s="1" a="1"/>
  <c r="E1766" i="10" s="1"/>
  <c r="C1766" i="10" s="1"/>
  <c r="F2511" i="10"/>
  <c r="E2511" i="10" s="1" a="1"/>
  <c r="E2511" i="10" s="1"/>
  <c r="C2511" i="10" s="1"/>
  <c r="F1254" i="10"/>
  <c r="F2110" i="10"/>
  <c r="E2110" i="10" s="1" a="1"/>
  <c r="E2110" i="10" s="1"/>
  <c r="C2110" i="10" s="1"/>
  <c r="F2810" i="10"/>
  <c r="E2810" i="10" s="1" a="1"/>
  <c r="E2810" i="10" s="1"/>
  <c r="C2810" i="10" s="1"/>
  <c r="F3342" i="10"/>
  <c r="E3342" i="10" s="1" a="1"/>
  <c r="E3342" i="10" s="1"/>
  <c r="C3342" i="10" s="1"/>
  <c r="F2682" i="10"/>
  <c r="E2682" i="10" s="1" a="1"/>
  <c r="E2682" i="10" s="1"/>
  <c r="C2682" i="10" s="1"/>
  <c r="F195" i="10"/>
  <c r="E195" i="10" s="1" a="1"/>
  <c r="E195" i="10" s="1"/>
  <c r="C195" i="10" s="1"/>
  <c r="F2790" i="10"/>
  <c r="F1298" i="10"/>
  <c r="E1298" i="10" s="1" a="1"/>
  <c r="E1298" i="10" s="1"/>
  <c r="C1298" i="10" s="1"/>
  <c r="F54" i="10"/>
  <c r="E54" i="10" s="1" a="1"/>
  <c r="E54" i="10" s="1"/>
  <c r="C54" i="10" s="1"/>
  <c r="F2809" i="10"/>
  <c r="E2809" i="10" s="1" a="1"/>
  <c r="E2809" i="10" s="1"/>
  <c r="C2809" i="10" s="1"/>
  <c r="F2728" i="10"/>
  <c r="E2728" i="10" s="1" a="1"/>
  <c r="E2728" i="10" s="1"/>
  <c r="C2728" i="10" s="1"/>
  <c r="F1685" i="10"/>
  <c r="E1685" i="10" s="1" a="1"/>
  <c r="E1685" i="10" s="1"/>
  <c r="C1685" i="10" s="1"/>
  <c r="F3199" i="10"/>
  <c r="E3199" i="10" s="1" a="1"/>
  <c r="E3199" i="10" s="1"/>
  <c r="C3199" i="10" s="1"/>
  <c r="F2525" i="10"/>
  <c r="E2525" i="10" s="1" a="1"/>
  <c r="E2525" i="10" s="1"/>
  <c r="C2525" i="10" s="1"/>
  <c r="F802" i="10"/>
  <c r="E802" i="10" s="1" a="1"/>
  <c r="E802" i="10" s="1"/>
  <c r="C802" i="10" s="1"/>
  <c r="F63" i="10"/>
  <c r="E63" i="10" s="1" a="1"/>
  <c r="E63" i="10" s="1"/>
  <c r="C63" i="10" s="1"/>
  <c r="F3177" i="10"/>
  <c r="E3177" i="10" s="1" a="1"/>
  <c r="E3177" i="10" s="1"/>
  <c r="C3177" i="10" s="1"/>
  <c r="F1667" i="10"/>
  <c r="E1667" i="10" s="1" a="1"/>
  <c r="E1667" i="10" s="1"/>
  <c r="C1667" i="10" s="1"/>
  <c r="F3209" i="10"/>
  <c r="E3209" i="10" s="1" a="1"/>
  <c r="E3209" i="10" s="1"/>
  <c r="C3209" i="10" s="1"/>
  <c r="F3267" i="10"/>
  <c r="E3267" i="10" s="1" a="1"/>
  <c r="E3267" i="10" s="1"/>
  <c r="C3267" i="10" s="1"/>
  <c r="F1062" i="10"/>
  <c r="E1062" i="10" s="1" a="1"/>
  <c r="E1062" i="10" s="1"/>
  <c r="C1062" i="10" s="1"/>
  <c r="F675" i="10"/>
  <c r="E675" i="10" s="1" a="1"/>
  <c r="E675" i="10" s="1"/>
  <c r="C675" i="10" s="1"/>
  <c r="F889" i="10"/>
  <c r="E889" i="10" s="1" a="1"/>
  <c r="E889" i="10" s="1"/>
  <c r="C889" i="10" s="1"/>
  <c r="F1728" i="10"/>
  <c r="E1728" i="10" s="1" a="1"/>
  <c r="E1728" i="10" s="1"/>
  <c r="C1728" i="10" s="1"/>
  <c r="F1704" i="10"/>
  <c r="E1704" i="10" s="1" a="1"/>
  <c r="E1704" i="10" s="1"/>
  <c r="C1704" i="10" s="1"/>
  <c r="F2557" i="10"/>
  <c r="E2557" i="10" s="1" a="1"/>
  <c r="E2557" i="10" s="1"/>
  <c r="C2557" i="10" s="1"/>
  <c r="F3009" i="10"/>
  <c r="E3009" i="10" s="1" a="1"/>
  <c r="E3009" i="10" s="1"/>
  <c r="C3009" i="10" s="1"/>
  <c r="Q14" i="9"/>
  <c r="F1665" i="10"/>
  <c r="E1665" i="10" s="1" a="1"/>
  <c r="E1665" i="10" s="1"/>
  <c r="C1665" i="10" s="1"/>
  <c r="F3121" i="10"/>
  <c r="E3121" i="10" s="1" a="1"/>
  <c r="E3121" i="10" s="1"/>
  <c r="C3121" i="10" s="1"/>
  <c r="F588" i="10"/>
  <c r="E588" i="10" s="1" a="1"/>
  <c r="E588" i="10" s="1"/>
  <c r="C588" i="10" s="1"/>
  <c r="F1725" i="10"/>
  <c r="E1725" i="10" s="1" a="1"/>
  <c r="E1725" i="10" s="1"/>
  <c r="C1725" i="10" s="1"/>
  <c r="F2699" i="10"/>
  <c r="E2699" i="10" s="1" a="1"/>
  <c r="E2699" i="10" s="1"/>
  <c r="C2699" i="10" s="1"/>
  <c r="F2268" i="10"/>
  <c r="E2268" i="10" s="1" a="1"/>
  <c r="E2268" i="10" s="1"/>
  <c r="C2268" i="10" s="1"/>
  <c r="F1834" i="10"/>
  <c r="E1834" i="10" s="1" a="1"/>
  <c r="E1834" i="10" s="1"/>
  <c r="C1834" i="10" s="1"/>
  <c r="F2393" i="10"/>
  <c r="E2393" i="10" s="1" a="1"/>
  <c r="E2393" i="10" s="1"/>
  <c r="C2393" i="10" s="1"/>
  <c r="F319" i="10"/>
  <c r="E319" i="10" s="1" a="1"/>
  <c r="E319" i="10" s="1"/>
  <c r="C319" i="10" s="1"/>
  <c r="F560" i="10"/>
  <c r="E560" i="10" s="1" a="1"/>
  <c r="E560" i="10" s="1"/>
  <c r="C560" i="10" s="1"/>
  <c r="F2375" i="10"/>
  <c r="E2375" i="10" s="1" a="1"/>
  <c r="E2375" i="10" s="1"/>
  <c r="C2375" i="10" s="1"/>
  <c r="F584" i="10"/>
  <c r="E584" i="10" s="1" a="1"/>
  <c r="E584" i="10" s="1"/>
  <c r="C584" i="10" s="1"/>
  <c r="F2078" i="10"/>
  <c r="E2078" i="10" s="1" a="1"/>
  <c r="E2078" i="10" s="1"/>
  <c r="C2078" i="10" s="1"/>
  <c r="F1677" i="10"/>
  <c r="E1677" i="10" s="1" a="1"/>
  <c r="E1677" i="10" s="1"/>
  <c r="C1677" i="10" s="1"/>
  <c r="F3083" i="10"/>
  <c r="E3083" i="10" s="1" a="1"/>
  <c r="E3083" i="10" s="1"/>
  <c r="C3083" i="10" s="1"/>
  <c r="F1633" i="10"/>
  <c r="E1633" i="10" s="1" a="1"/>
  <c r="E1633" i="10" s="1"/>
  <c r="C1633" i="10" s="1"/>
  <c r="F2987" i="10"/>
  <c r="E2987" i="10" s="1" a="1"/>
  <c r="E2987" i="10" s="1"/>
  <c r="C2987" i="10" s="1"/>
  <c r="F2920" i="10"/>
  <c r="E2920" i="10" s="1" a="1"/>
  <c r="E2920" i="10" s="1"/>
  <c r="C2920" i="10" s="1"/>
  <c r="F953" i="10"/>
  <c r="E953" i="10" s="1" a="1"/>
  <c r="E953" i="10" s="1"/>
  <c r="C953" i="10" s="1"/>
  <c r="F233" i="10"/>
  <c r="E233" i="10" s="1" a="1"/>
  <c r="E233" i="10" s="1"/>
  <c r="C233" i="10" s="1"/>
  <c r="F1313" i="10"/>
  <c r="E1313" i="10" s="1" a="1"/>
  <c r="E1313" i="10" s="1"/>
  <c r="C1313" i="10" s="1"/>
  <c r="F1403" i="10"/>
  <c r="E1403" i="10" s="1" a="1"/>
  <c r="E1403" i="10" s="1"/>
  <c r="C1403" i="10" s="1"/>
  <c r="F2553" i="10"/>
  <c r="E2553" i="10" s="1" a="1"/>
  <c r="E2553" i="10" s="1"/>
  <c r="C2553" i="10" s="1"/>
  <c r="F3188" i="10"/>
  <c r="E3188" i="10" s="1" a="1"/>
  <c r="E3188" i="10" s="1"/>
  <c r="C3188" i="10" s="1"/>
  <c r="F1744" i="10"/>
  <c r="E1744" i="10" s="1" a="1"/>
  <c r="E1744" i="10" s="1"/>
  <c r="C1744" i="10" s="1"/>
  <c r="F1765" i="10"/>
  <c r="E1765" i="10" s="1" a="1"/>
  <c r="E1765" i="10" s="1"/>
  <c r="C1765" i="10" s="1"/>
  <c r="F810" i="10"/>
  <c r="E810" i="10" s="1" a="1"/>
  <c r="E810" i="10" s="1"/>
  <c r="C810" i="10" s="1"/>
  <c r="F1027" i="10"/>
  <c r="E1027" i="10" s="1" a="1"/>
  <c r="E1027" i="10" s="1"/>
  <c r="C1027" i="10" s="1"/>
  <c r="F351" i="10"/>
  <c r="E351" i="10" s="1" a="1"/>
  <c r="E351" i="10" s="1"/>
  <c r="C351" i="10" s="1"/>
  <c r="F1565" i="10"/>
  <c r="E1565" i="10" s="1" a="1"/>
  <c r="E1565" i="10" s="1"/>
  <c r="C1565" i="10" s="1"/>
  <c r="F118" i="10"/>
  <c r="E118" i="10" s="1" a="1"/>
  <c r="E118" i="10" s="1"/>
  <c r="C118" i="10" s="1"/>
  <c r="F1887" i="10"/>
  <c r="E1887" i="10" s="1" a="1"/>
  <c r="E1887" i="10" s="1"/>
  <c r="C1887" i="10" s="1"/>
  <c r="F1795" i="10"/>
  <c r="E1795" i="10" s="1" a="1"/>
  <c r="E1795" i="10" s="1"/>
  <c r="C1795" i="10" s="1"/>
  <c r="F2195" i="10"/>
  <c r="E2195" i="10" s="1" a="1"/>
  <c r="E2195" i="10" s="1"/>
  <c r="C2195" i="10" s="1"/>
  <c r="F266" i="10"/>
  <c r="E266" i="10" s="1" a="1"/>
  <c r="E266" i="10" s="1"/>
  <c r="C266" i="10" s="1"/>
  <c r="F2839" i="10"/>
  <c r="E2839" i="10" s="1" a="1"/>
  <c r="E2839" i="10" s="1"/>
  <c r="C2839" i="10" s="1"/>
  <c r="F350" i="10"/>
  <c r="E350" i="10" s="1" a="1"/>
  <c r="E350" i="10" s="1"/>
  <c r="C350" i="10" s="1"/>
  <c r="F3025" i="10"/>
  <c r="E3025" i="10" s="1" a="1"/>
  <c r="E3025" i="10" s="1"/>
  <c r="C3025" i="10" s="1"/>
  <c r="F119" i="10"/>
  <c r="E119" i="10" s="1" a="1"/>
  <c r="E119" i="10" s="1"/>
  <c r="C119" i="10" s="1"/>
  <c r="F801" i="10"/>
  <c r="E801" i="10" s="1" a="1"/>
  <c r="E801" i="10" s="1"/>
  <c r="C801" i="10" s="1"/>
  <c r="F837" i="10"/>
  <c r="E837" i="10" s="1" a="1"/>
  <c r="E837" i="10" s="1"/>
  <c r="C837" i="10" s="1"/>
  <c r="F2982" i="10"/>
  <c r="E2982" i="10" s="1" a="1"/>
  <c r="E2982" i="10" s="1"/>
  <c r="C2982" i="10" s="1"/>
  <c r="F3086" i="10"/>
  <c r="E3086" i="10" s="1" a="1"/>
  <c r="E3086" i="10" s="1"/>
  <c r="C3086" i="10" s="1"/>
  <c r="F1664" i="10"/>
  <c r="E1664" i="10" s="1" a="1"/>
  <c r="E1664" i="10" s="1"/>
  <c r="C1664" i="10" s="1"/>
  <c r="F2032" i="10"/>
  <c r="E2032" i="10" s="1" a="1"/>
  <c r="E2032" i="10" s="1"/>
  <c r="C2032" i="10" s="1"/>
  <c r="F529" i="10"/>
  <c r="E529" i="10" s="1" a="1"/>
  <c r="E529" i="10" s="1"/>
  <c r="C529" i="10" s="1"/>
  <c r="F269" i="10"/>
  <c r="E269" i="10" s="1" a="1"/>
  <c r="E269" i="10" s="1"/>
  <c r="C269" i="10" s="1"/>
  <c r="F1318" i="10"/>
  <c r="E1318" i="10" s="1" a="1"/>
  <c r="E1318" i="10" s="1"/>
  <c r="C1318" i="10" s="1"/>
  <c r="F2481" i="10"/>
  <c r="E2481" i="10" s="1" a="1"/>
  <c r="E2481" i="10" s="1"/>
  <c r="C2481" i="10" s="1"/>
  <c r="F817" i="10"/>
  <c r="E817" i="10" s="1" a="1"/>
  <c r="E817" i="10" s="1"/>
  <c r="C817" i="10" s="1"/>
  <c r="F3182" i="10"/>
  <c r="E3182" i="10" s="1" a="1"/>
  <c r="E3182" i="10" s="1"/>
  <c r="C3182" i="10" s="1"/>
  <c r="F135" i="10"/>
  <c r="E135" i="10" s="1" a="1"/>
  <c r="E135" i="10" s="1"/>
  <c r="C135" i="10" s="1"/>
  <c r="F961" i="10"/>
  <c r="E961" i="10" s="1" a="1"/>
  <c r="E961" i="10" s="1"/>
  <c r="C961" i="10" s="1"/>
  <c r="F590" i="10"/>
  <c r="E590" i="10" s="1" a="1"/>
  <c r="E590" i="10" s="1"/>
  <c r="C590" i="10" s="1"/>
  <c r="F2567" i="10"/>
  <c r="E2567" i="10" s="1" a="1"/>
  <c r="E2567" i="10" s="1"/>
  <c r="C2567" i="10" s="1"/>
  <c r="F957" i="10"/>
  <c r="E957" i="10" s="1" a="1"/>
  <c r="E957" i="10" s="1"/>
  <c r="C957" i="10" s="1"/>
  <c r="F1641" i="10"/>
  <c r="E1641" i="10" s="1" a="1"/>
  <c r="E1641" i="10" s="1"/>
  <c r="C1641" i="10" s="1"/>
  <c r="F335" i="10"/>
  <c r="E335" i="10" s="1" a="1"/>
  <c r="E335" i="10" s="1"/>
  <c r="C335" i="10" s="1"/>
  <c r="F2608" i="10"/>
  <c r="E2608" i="10" s="1" a="1"/>
  <c r="E2608" i="10" s="1"/>
  <c r="C2608" i="10" s="1"/>
  <c r="F1519" i="10"/>
  <c r="E1519" i="10" s="1" a="1"/>
  <c r="E1519" i="10" s="1"/>
  <c r="C1519" i="10" s="1"/>
  <c r="F1718" i="10"/>
  <c r="E1718" i="10" s="1" a="1"/>
  <c r="E1718" i="10" s="1"/>
  <c r="C1718" i="10" s="1"/>
  <c r="F1724" i="10"/>
  <c r="E1724" i="10" s="1" a="1"/>
  <c r="E1724" i="10" s="1"/>
  <c r="C1724" i="10" s="1"/>
  <c r="F383" i="10"/>
  <c r="E383" i="10" s="1" a="1"/>
  <c r="E383" i="10" s="1"/>
  <c r="C383" i="10" s="1"/>
  <c r="F1405" i="10"/>
  <c r="E1405" i="10" s="1" a="1"/>
  <c r="E1405" i="10" s="1"/>
  <c r="C1405" i="10" s="1"/>
  <c r="F1574" i="10"/>
  <c r="E1574" i="10" s="1" a="1"/>
  <c r="E1574" i="10" s="1"/>
  <c r="C1574" i="10" s="1"/>
  <c r="F1429" i="10"/>
  <c r="E1429" i="10" s="1" a="1"/>
  <c r="E1429" i="10" s="1"/>
  <c r="C1429" i="10" s="1"/>
  <c r="F3159" i="10"/>
  <c r="E3159" i="10" s="1" a="1"/>
  <c r="E3159" i="10" s="1"/>
  <c r="C3159" i="10" s="1"/>
  <c r="F3175" i="10"/>
  <c r="E3175" i="10" s="1" a="1"/>
  <c r="E3175" i="10" s="1"/>
  <c r="C3175" i="10" s="1"/>
  <c r="F1832" i="10"/>
  <c r="E1832" i="10" s="1" a="1"/>
  <c r="E1832" i="10" s="1"/>
  <c r="C1832" i="10" s="1"/>
  <c r="F3356" i="10"/>
  <c r="E3356" i="10" s="1" a="1"/>
  <c r="E3356" i="10" s="1"/>
  <c r="C3356" i="10" s="1"/>
  <c r="F1833" i="10"/>
  <c r="E1833" i="10" s="1" a="1"/>
  <c r="E1833" i="10" s="1"/>
  <c r="C1833" i="10" s="1"/>
  <c r="F3313" i="10"/>
  <c r="E3313" i="10" s="1" a="1"/>
  <c r="E3313" i="10" s="1"/>
  <c r="C3313" i="10" s="1"/>
  <c r="F741" i="10"/>
  <c r="E741" i="10" s="1" a="1"/>
  <c r="E741" i="10" s="1"/>
  <c r="C741" i="10" s="1"/>
  <c r="F1200" i="10"/>
  <c r="E1200" i="10" s="1" a="1"/>
  <c r="E1200" i="10" s="1"/>
  <c r="C1200" i="10" s="1"/>
  <c r="F1992" i="10"/>
  <c r="E1992" i="10" s="1" a="1"/>
  <c r="E1992" i="10" s="1"/>
  <c r="C1992" i="10" s="1"/>
  <c r="F3347" i="10"/>
  <c r="E3347" i="10" s="1" a="1"/>
  <c r="E3347" i="10" s="1"/>
  <c r="C3347" i="10" s="1"/>
  <c r="F2142" i="10"/>
  <c r="E2142" i="10" s="1" a="1"/>
  <c r="E2142" i="10" s="1"/>
  <c r="C2142" i="10" s="1"/>
  <c r="F911" i="10"/>
  <c r="E911" i="10" s="1" a="1"/>
  <c r="E911" i="10" s="1"/>
  <c r="C911" i="10" s="1"/>
  <c r="F416" i="10"/>
  <c r="E416" i="10" s="1" a="1"/>
  <c r="E416" i="10" s="1"/>
  <c r="C416" i="10" s="1"/>
  <c r="F320" i="10"/>
  <c r="E320" i="10" s="1" a="1"/>
  <c r="E320" i="10" s="1"/>
  <c r="C320" i="10" s="1"/>
  <c r="F146" i="10"/>
  <c r="E146" i="10" s="1" a="1"/>
  <c r="E146" i="10" s="1"/>
  <c r="C146" i="10" s="1"/>
  <c r="F3057" i="10"/>
  <c r="E3057" i="10" s="1" a="1"/>
  <c r="E3057" i="10" s="1"/>
  <c r="C3057" i="10" s="1"/>
  <c r="F1715" i="10"/>
  <c r="E1715" i="10" s="1" a="1"/>
  <c r="E1715" i="10" s="1"/>
  <c r="C1715" i="10" s="1"/>
  <c r="F1162" i="10"/>
  <c r="E1162" i="10" s="1" a="1"/>
  <c r="E1162" i="10" s="1"/>
  <c r="C1162" i="10" s="1"/>
  <c r="F2792" i="10"/>
  <c r="E2792" i="10" s="1" a="1"/>
  <c r="E2792" i="10" s="1"/>
  <c r="C2792" i="10" s="1"/>
  <c r="F29" i="10"/>
  <c r="E29" i="10" s="1" a="1"/>
  <c r="E29" i="10" s="1"/>
  <c r="C29" i="10" s="1"/>
  <c r="F1982" i="10"/>
  <c r="E1982" i="10" s="1" a="1"/>
  <c r="E1982" i="10" s="1"/>
  <c r="C1982" i="10" s="1"/>
  <c r="F1560" i="10"/>
  <c r="E1560" i="10" s="1" a="1"/>
  <c r="E1560" i="10" s="1"/>
  <c r="C1560" i="10" s="1"/>
  <c r="F2075" i="10"/>
  <c r="E2075" i="10" s="1" a="1"/>
  <c r="E2075" i="10" s="1"/>
  <c r="C2075" i="10" s="1"/>
  <c r="F943" i="10"/>
  <c r="E943" i="10" s="1" a="1"/>
  <c r="E943" i="10" s="1"/>
  <c r="C943" i="10" s="1"/>
  <c r="F1237" i="10"/>
  <c r="E1237" i="10" s="1" a="1"/>
  <c r="E1237" i="10" s="1"/>
  <c r="C1237" i="10" s="1"/>
  <c r="F3276" i="10"/>
  <c r="E3276" i="10" s="1" a="1"/>
  <c r="E3276" i="10" s="1"/>
  <c r="C3276" i="10" s="1"/>
  <c r="F3090" i="10"/>
  <c r="E3090" i="10" s="1" a="1"/>
  <c r="E3090" i="10" s="1"/>
  <c r="C3090" i="10" s="1"/>
  <c r="F768" i="10"/>
  <c r="E768" i="10" s="1" a="1"/>
  <c r="E768" i="10" s="1"/>
  <c r="C768" i="10" s="1"/>
  <c r="F428" i="10"/>
  <c r="E428" i="10" s="1" a="1"/>
  <c r="E428" i="10" s="1"/>
  <c r="C428" i="10" s="1"/>
  <c r="F3333" i="10"/>
  <c r="E3333" i="10" s="1" a="1"/>
  <c r="E3333" i="10" s="1"/>
  <c r="C3333" i="10" s="1"/>
  <c r="F2560" i="10"/>
  <c r="E2560" i="10" s="1" a="1"/>
  <c r="E2560" i="10" s="1"/>
  <c r="C2560" i="10" s="1"/>
  <c r="F912" i="10"/>
  <c r="E912" i="10" s="1" a="1"/>
  <c r="E912" i="10" s="1"/>
  <c r="C912" i="10" s="1"/>
  <c r="F3062" i="10"/>
  <c r="E3062" i="10" s="1" a="1"/>
  <c r="E3062" i="10" s="1"/>
  <c r="C3062" i="10" s="1"/>
  <c r="F1437" i="10"/>
  <c r="E1437" i="10" s="1" a="1"/>
  <c r="E1437" i="10" s="1"/>
  <c r="C1437" i="10" s="1"/>
  <c r="F1258" i="10"/>
  <c r="E1258" i="10" s="1" a="1"/>
  <c r="E1258" i="10" s="1"/>
  <c r="C1258" i="10" s="1"/>
  <c r="F823" i="10"/>
  <c r="E823" i="10" s="1" a="1"/>
  <c r="E823" i="10" s="1"/>
  <c r="C823" i="10" s="1"/>
  <c r="F2873" i="10"/>
  <c r="E2873" i="10" s="1" a="1"/>
  <c r="E2873" i="10" s="1"/>
  <c r="C2873" i="10" s="1"/>
  <c r="F1294" i="10"/>
  <c r="E1294" i="10" s="1" a="1"/>
  <c r="E1294" i="10" s="1"/>
  <c r="C1294" i="10" s="1"/>
  <c r="F1026" i="10"/>
  <c r="E1026" i="10" s="1" a="1"/>
  <c r="E1026" i="10" s="1"/>
  <c r="C1026" i="10" s="1"/>
  <c r="F1125" i="10"/>
  <c r="E1125" i="10" s="1" a="1"/>
  <c r="E1125" i="10" s="1"/>
  <c r="C1125" i="10" s="1"/>
  <c r="F2137" i="10"/>
  <c r="E2137" i="10" s="1" a="1"/>
  <c r="E2137" i="10" s="1"/>
  <c r="C2137" i="10" s="1"/>
  <c r="F223" i="10"/>
  <c r="E223" i="10" s="1" a="1"/>
  <c r="E223" i="10" s="1"/>
  <c r="C223" i="10" s="1"/>
  <c r="M17" i="9"/>
  <c r="F2194" i="10"/>
  <c r="E2194" i="10" s="1" a="1"/>
  <c r="E2194" i="10" s="1"/>
  <c r="C2194" i="10" s="1"/>
  <c r="F180" i="10"/>
  <c r="E180" i="10" s="1" a="1"/>
  <c r="E180" i="10" s="1"/>
  <c r="C180" i="10" s="1"/>
  <c r="F885" i="10"/>
  <c r="E885" i="10" s="1" a="1"/>
  <c r="E885" i="10" s="1"/>
  <c r="C885" i="10" s="1"/>
  <c r="F1858" i="10"/>
  <c r="E1858" i="10" s="1" a="1"/>
  <c r="E1858" i="10" s="1"/>
  <c r="C1858" i="10" s="1"/>
  <c r="M10" i="9"/>
  <c r="F2676" i="10"/>
  <c r="E2676" i="10" s="1" a="1"/>
  <c r="E2676" i="10" s="1"/>
  <c r="C2676" i="10" s="1"/>
  <c r="F2866" i="10"/>
  <c r="E2866" i="10" s="1" a="1"/>
  <c r="E2866" i="10" s="1"/>
  <c r="C2866" i="10" s="1"/>
  <c r="F2869" i="10"/>
  <c r="E2869" i="10" s="1" a="1"/>
  <c r="E2869" i="10" s="1"/>
  <c r="C2869" i="10" s="1"/>
  <c r="F3021" i="10"/>
  <c r="E3021" i="10" s="1" a="1"/>
  <c r="E3021" i="10" s="1"/>
  <c r="C3021" i="10" s="1"/>
  <c r="F3008" i="10"/>
  <c r="E3008" i="10" s="1" a="1"/>
  <c r="E3008" i="10" s="1"/>
  <c r="C3008" i="10" s="1"/>
  <c r="F1133" i="10"/>
  <c r="E1133" i="10" s="1" a="1"/>
  <c r="E1133" i="10" s="1"/>
  <c r="C1133" i="10" s="1"/>
  <c r="F1351" i="10"/>
  <c r="E1351" i="10" s="1" a="1"/>
  <c r="E1351" i="10" s="1"/>
  <c r="C1351" i="10" s="1"/>
  <c r="F1431" i="10"/>
  <c r="E1431" i="10" s="1" a="1"/>
  <c r="E1431" i="10" s="1"/>
  <c r="C1431" i="10" s="1"/>
  <c r="F1878" i="10"/>
  <c r="E1878" i="10" s="1" a="1"/>
  <c r="E1878" i="10" s="1"/>
  <c r="C1878" i="10" s="1"/>
  <c r="F142" i="10"/>
  <c r="E142" i="10" s="1" a="1"/>
  <c r="E142" i="10" s="1"/>
  <c r="C142" i="10" s="1"/>
  <c r="F920" i="10"/>
  <c r="E920" i="10" s="1" a="1"/>
  <c r="E920" i="10" s="1"/>
  <c r="C920" i="10" s="1"/>
  <c r="F948" i="10"/>
  <c r="E948" i="10" s="1" a="1"/>
  <c r="E948" i="10" s="1"/>
  <c r="C948" i="10" s="1"/>
  <c r="F1467" i="10"/>
  <c r="E1467" i="10" s="1" a="1"/>
  <c r="E1467" i="10" s="1"/>
  <c r="C1467" i="10" s="1"/>
  <c r="F1535" i="10"/>
  <c r="E1535" i="10" s="1" a="1"/>
  <c r="E1535" i="10" s="1"/>
  <c r="C1535" i="10" s="1"/>
  <c r="F2205" i="10"/>
  <c r="E2205" i="10" s="1" a="1"/>
  <c r="E2205" i="10" s="1"/>
  <c r="C2205" i="10" s="1"/>
  <c r="F2924" i="10"/>
  <c r="E2924" i="10" s="1" a="1"/>
  <c r="E2924" i="10" s="1"/>
  <c r="C2924" i="10" s="1"/>
  <c r="F3029" i="10"/>
  <c r="E3029" i="10" s="1" a="1"/>
  <c r="E3029" i="10" s="1"/>
  <c r="C3029" i="10" s="1"/>
  <c r="F2190" i="10"/>
  <c r="E2190" i="10" s="1" a="1"/>
  <c r="E2190" i="10" s="1"/>
  <c r="C2190" i="10" s="1"/>
  <c r="F1980" i="10"/>
  <c r="E1980" i="10" s="1" a="1"/>
  <c r="E1980" i="10" s="1"/>
  <c r="C1980" i="10" s="1"/>
  <c r="F2689" i="10"/>
  <c r="E2689" i="10" s="1" a="1"/>
  <c r="E2689" i="10" s="1"/>
  <c r="C2689" i="10" s="1"/>
  <c r="F27" i="10"/>
  <c r="E27" i="10" s="1" a="1"/>
  <c r="E27" i="10" s="1"/>
  <c r="C27" i="10" s="1"/>
  <c r="F512" i="10"/>
  <c r="E512" i="10" s="1" a="1"/>
  <c r="E512" i="10" s="1"/>
  <c r="C512" i="10" s="1"/>
  <c r="F2778" i="10"/>
  <c r="E2778" i="10" s="1" a="1"/>
  <c r="E2778" i="10" s="1"/>
  <c r="C2778" i="10" s="1"/>
  <c r="F1924" i="10"/>
  <c r="E1924" i="10" s="1" a="1"/>
  <c r="E1924" i="10" s="1"/>
  <c r="C1924" i="10" s="1"/>
  <c r="F926" i="10"/>
  <c r="E926" i="10" s="1" a="1"/>
  <c r="E926" i="10" s="1"/>
  <c r="C926" i="10" s="1"/>
  <c r="F1108" i="10"/>
  <c r="E1108" i="10" s="1" a="1"/>
  <c r="E1108" i="10" s="1"/>
  <c r="C1108" i="10" s="1"/>
  <c r="F1457" i="10"/>
  <c r="E1457" i="10" s="1" a="1"/>
  <c r="E1457" i="10" s="1"/>
  <c r="C1457" i="10" s="1"/>
  <c r="F962" i="10"/>
  <c r="E962" i="10" s="1" a="1"/>
  <c r="E962" i="10" s="1"/>
  <c r="C962" i="10" s="1"/>
  <c r="F2457" i="10"/>
  <c r="E2457" i="10" s="1" a="1"/>
  <c r="E2457" i="10" s="1"/>
  <c r="C2457" i="10" s="1"/>
  <c r="F1265" i="10"/>
  <c r="E1265" i="10" s="1" a="1"/>
  <c r="E1265" i="10" s="1"/>
  <c r="C1265" i="10" s="1"/>
  <c r="F565" i="10"/>
  <c r="E565" i="10" s="1" a="1"/>
  <c r="E565" i="10" s="1"/>
  <c r="C565" i="10" s="1"/>
  <c r="F2200" i="10"/>
  <c r="E2200" i="10" s="1" a="1"/>
  <c r="E2200" i="10" s="1"/>
  <c r="C2200" i="10" s="1"/>
  <c r="F1615" i="10"/>
  <c r="E1615" i="10" s="1" a="1"/>
  <c r="E1615" i="10" s="1"/>
  <c r="C1615" i="10" s="1"/>
  <c r="F1385" i="10"/>
  <c r="E1385" i="10" s="1" a="1"/>
  <c r="E1385" i="10" s="1"/>
  <c r="C1385" i="10" s="1"/>
  <c r="F1035" i="10"/>
  <c r="E1035" i="10" s="1" a="1"/>
  <c r="E1035" i="10" s="1"/>
  <c r="C1035" i="10" s="1"/>
  <c r="F1501" i="10"/>
  <c r="E1501" i="10" s="1" a="1"/>
  <c r="E1501" i="10" s="1"/>
  <c r="C1501" i="10" s="1"/>
  <c r="F2768" i="10"/>
  <c r="E2768" i="10" s="1" a="1"/>
  <c r="E2768" i="10" s="1"/>
  <c r="C2768" i="10" s="1"/>
  <c r="F2071" i="10"/>
  <c r="E2071" i="10" s="1" a="1"/>
  <c r="E2071" i="10" s="1"/>
  <c r="C2071" i="10" s="1"/>
  <c r="F510" i="10"/>
  <c r="E510" i="10" s="1" a="1"/>
  <c r="E510" i="10" s="1"/>
  <c r="C510" i="10" s="1"/>
  <c r="F2460" i="10"/>
  <c r="E2460" i="10" s="1" a="1"/>
  <c r="E2460" i="10" s="1"/>
  <c r="C2460" i="10" s="1"/>
  <c r="F1458" i="10"/>
  <c r="E1458" i="10" s="1" a="1"/>
  <c r="E1458" i="10" s="1"/>
  <c r="C1458" i="10" s="1"/>
  <c r="F3370" i="10"/>
  <c r="E3370" i="10" s="1" a="1"/>
  <c r="E3370" i="10" s="1"/>
  <c r="C3370" i="10" s="1"/>
  <c r="F2795" i="10"/>
  <c r="E2795" i="10" s="1" a="1"/>
  <c r="E2795" i="10" s="1"/>
  <c r="C2795" i="10" s="1"/>
  <c r="F3228" i="10"/>
  <c r="E3228" i="10" s="1" a="1"/>
  <c r="E3228" i="10" s="1"/>
  <c r="C3228" i="10" s="1"/>
  <c r="F1647" i="10"/>
  <c r="E1647" i="10" s="1" a="1"/>
  <c r="E1647" i="10" s="1"/>
  <c r="C1647" i="10" s="1"/>
  <c r="F1156" i="10"/>
  <c r="E1156" i="10" s="1" a="1"/>
  <c r="E1156" i="10" s="1"/>
  <c r="C1156" i="10" s="1"/>
  <c r="F3266" i="10"/>
  <c r="E3266" i="10" s="1" a="1"/>
  <c r="E3266" i="10" s="1"/>
  <c r="C3266" i="10" s="1"/>
  <c r="F259" i="10"/>
  <c r="E259" i="10" s="1" a="1"/>
  <c r="E259" i="10" s="1"/>
  <c r="C259" i="10" s="1"/>
  <c r="F374" i="10"/>
  <c r="E374" i="10" s="1" a="1"/>
  <c r="E374" i="10" s="1"/>
  <c r="C374" i="10" s="1"/>
  <c r="F437" i="10"/>
  <c r="E437" i="10" s="1" a="1"/>
  <c r="E437" i="10" s="1"/>
  <c r="C437" i="10" s="1"/>
  <c r="F724" i="10"/>
  <c r="E724" i="10" s="1" a="1"/>
  <c r="E724" i="10" s="1"/>
  <c r="C724" i="10" s="1"/>
  <c r="F2508" i="10"/>
  <c r="E2508" i="10" s="1" a="1"/>
  <c r="E2508" i="10" s="1"/>
  <c r="C2508" i="10" s="1"/>
  <c r="F1370" i="10"/>
  <c r="E1370" i="10" s="1" a="1"/>
  <c r="E1370" i="10" s="1"/>
  <c r="C1370" i="10" s="1"/>
  <c r="F515" i="10"/>
  <c r="E515" i="10" s="1" a="1"/>
  <c r="E515" i="10" s="1"/>
  <c r="C515" i="10" s="1"/>
  <c r="F405" i="10"/>
  <c r="E405" i="10" s="1" a="1"/>
  <c r="E405" i="10" s="1"/>
  <c r="C405" i="10" s="1"/>
  <c r="F1706" i="10"/>
  <c r="E1706" i="10" s="1" a="1"/>
  <c r="E1706" i="10" s="1"/>
  <c r="C1706" i="10" s="1"/>
  <c r="F356" i="10"/>
  <c r="E356" i="10" s="1" a="1"/>
  <c r="E356" i="10" s="1"/>
  <c r="C356" i="10" s="1"/>
  <c r="F2038" i="10"/>
  <c r="E2038" i="10" s="1" a="1"/>
  <c r="E2038" i="10" s="1"/>
  <c r="C2038" i="10" s="1"/>
  <c r="F978" i="10"/>
  <c r="E978" i="10" s="1" a="1"/>
  <c r="E978" i="10" s="1"/>
  <c r="C978" i="10" s="1"/>
  <c r="F2851" i="10"/>
  <c r="E2851" i="10" s="1" a="1"/>
  <c r="E2851" i="10" s="1"/>
  <c r="C2851" i="10" s="1"/>
  <c r="F839" i="10"/>
  <c r="E839" i="10" s="1" a="1"/>
  <c r="E839" i="10" s="1"/>
  <c r="C839" i="10" s="1"/>
  <c r="F1999" i="10"/>
  <c r="E1999" i="10" s="1" a="1"/>
  <c r="E1999" i="10" s="1"/>
  <c r="C1999" i="10" s="1"/>
  <c r="F105" i="10"/>
  <c r="E105" i="10" s="1" a="1"/>
  <c r="E105" i="10" s="1"/>
  <c r="C105" i="10" s="1"/>
  <c r="F1973" i="10"/>
  <c r="E1973" i="10" s="1" a="1"/>
  <c r="E1973" i="10" s="1"/>
  <c r="C1973" i="10" s="1"/>
  <c r="F933" i="10"/>
  <c r="E933" i="10" s="1" a="1"/>
  <c r="E933" i="10" s="1"/>
  <c r="C933" i="10" s="1"/>
  <c r="F1974" i="10"/>
  <c r="E1974" i="10" s="1" a="1"/>
  <c r="E1974" i="10" s="1"/>
  <c r="C1974" i="10" s="1"/>
  <c r="F1827" i="10"/>
  <c r="E1827" i="10" s="1" a="1"/>
  <c r="E1827" i="10" s="1"/>
  <c r="C1827" i="10" s="1"/>
  <c r="F1710" i="10"/>
  <c r="E1710" i="10" s="1" a="1"/>
  <c r="E1710" i="10" s="1"/>
  <c r="C1710" i="10" s="1"/>
  <c r="F2590" i="10"/>
  <c r="E2590" i="10" s="1" a="1"/>
  <c r="E2590" i="10" s="1"/>
  <c r="C2590" i="10" s="1"/>
  <c r="F445" i="10"/>
  <c r="E445" i="10" s="1" a="1"/>
  <c r="E445" i="10" s="1"/>
  <c r="C445" i="10" s="1"/>
  <c r="F998" i="10"/>
  <c r="E998" i="10" s="1" a="1"/>
  <c r="E998" i="10" s="1"/>
  <c r="C998" i="10" s="1"/>
  <c r="F1379" i="10"/>
  <c r="E1379" i="10" s="1" a="1"/>
  <c r="E1379" i="10" s="1"/>
  <c r="C1379" i="10" s="1"/>
  <c r="F698" i="10"/>
  <c r="E698" i="10" s="1" a="1"/>
  <c r="E698" i="10" s="1"/>
  <c r="C698" i="10" s="1"/>
  <c r="F2104" i="10"/>
  <c r="E2104" i="10" s="1" a="1"/>
  <c r="E2104" i="10" s="1"/>
  <c r="C2104" i="10" s="1"/>
  <c r="F2631" i="10"/>
  <c r="E2631" i="10" s="1" a="1"/>
  <c r="E2631" i="10" s="1"/>
  <c r="C2631" i="10" s="1"/>
  <c r="F1030" i="10"/>
  <c r="E1030" i="10" s="1" a="1"/>
  <c r="E1030" i="10" s="1"/>
  <c r="C1030" i="10" s="1"/>
  <c r="F2295" i="10"/>
  <c r="E2295" i="10" s="1" a="1"/>
  <c r="E2295" i="10" s="1"/>
  <c r="C2295" i="10" s="1"/>
  <c r="F2638" i="10"/>
  <c r="E2638" i="10" s="1" a="1"/>
  <c r="E2638" i="10" s="1"/>
  <c r="C2638" i="10" s="1"/>
  <c r="F1775" i="10"/>
  <c r="E1775" i="10" s="1" a="1"/>
  <c r="E1775" i="10" s="1"/>
  <c r="C1775" i="10" s="1"/>
  <c r="F3269" i="10"/>
  <c r="E3269" i="10" s="1" a="1"/>
  <c r="E3269" i="10" s="1"/>
  <c r="C3269" i="10" s="1"/>
  <c r="F1577" i="10"/>
  <c r="E1577" i="10" s="1" a="1"/>
  <c r="E1577" i="10" s="1"/>
  <c r="C1577" i="10" s="1"/>
  <c r="F915" i="10"/>
  <c r="E915" i="10" s="1" a="1"/>
  <c r="E915" i="10" s="1"/>
  <c r="C915" i="10" s="1"/>
  <c r="F1864" i="10"/>
  <c r="E1864" i="10" s="1" a="1"/>
  <c r="E1864" i="10" s="1"/>
  <c r="C1864" i="10" s="1"/>
  <c r="F969" i="10"/>
  <c r="E969" i="10" s="1" a="1"/>
  <c r="E969" i="10" s="1"/>
  <c r="C969" i="10" s="1"/>
  <c r="F2804" i="10"/>
  <c r="E2804" i="10" s="1" a="1"/>
  <c r="E2804" i="10" s="1"/>
  <c r="C2804" i="10" s="1"/>
  <c r="F2943" i="10"/>
  <c r="E2943" i="10" s="1" a="1"/>
  <c r="E2943" i="10" s="1"/>
  <c r="C2943" i="10" s="1"/>
  <c r="F2285" i="10"/>
  <c r="E2285" i="10" s="1" a="1"/>
  <c r="E2285" i="10" s="1"/>
  <c r="C2285" i="10" s="1"/>
  <c r="F295" i="10"/>
  <c r="E295" i="10" s="1" a="1"/>
  <c r="E295" i="10" s="1"/>
  <c r="C295" i="10" s="1"/>
  <c r="F1646" i="10"/>
  <c r="E1646" i="10" s="1" a="1"/>
  <c r="E1646" i="10" s="1"/>
  <c r="C1646" i="10" s="1"/>
  <c r="F30" i="10"/>
  <c r="E30" i="10" s="1" a="1"/>
  <c r="E30" i="10" s="1"/>
  <c r="C30" i="10" s="1"/>
  <c r="F346" i="10"/>
  <c r="E346" i="10" s="1" a="1"/>
  <c r="E346" i="10" s="1"/>
  <c r="C346" i="10" s="1"/>
  <c r="F785" i="10"/>
  <c r="E785" i="10" s="1" a="1"/>
  <c r="E785" i="10" s="1"/>
  <c r="C785" i="10" s="1"/>
  <c r="F1369" i="10"/>
  <c r="E1369" i="10" s="1" a="1"/>
  <c r="E1369" i="10" s="1"/>
  <c r="C1369" i="10" s="1"/>
  <c r="F662" i="10"/>
  <c r="E662" i="10" s="1" a="1"/>
  <c r="E662" i="10" s="1"/>
  <c r="C662" i="10" s="1"/>
  <c r="F466" i="10"/>
  <c r="E466" i="10" s="1" a="1"/>
  <c r="E466" i="10" s="1"/>
  <c r="C466" i="10" s="1"/>
  <c r="F2765" i="10"/>
  <c r="E2765" i="10" s="1" a="1"/>
  <c r="E2765" i="10" s="1"/>
  <c r="C2765" i="10" s="1"/>
  <c r="F2350" i="10"/>
  <c r="E2350" i="10" s="1" a="1"/>
  <c r="E2350" i="10" s="1"/>
  <c r="C2350" i="10" s="1"/>
  <c r="F120" i="10"/>
  <c r="E120" i="10" s="1" a="1"/>
  <c r="E120" i="10" s="1"/>
  <c r="C120" i="10" s="1"/>
  <c r="F3225" i="10"/>
  <c r="E3225" i="10" s="1" a="1"/>
  <c r="E3225" i="10" s="1"/>
  <c r="C3225" i="10" s="1"/>
  <c r="F1759" i="10"/>
  <c r="E1759" i="10" s="1" a="1"/>
  <c r="E1759" i="10" s="1"/>
  <c r="C1759" i="10" s="1"/>
  <c r="F1798" i="10"/>
  <c r="E1798" i="10" s="1" a="1"/>
  <c r="E1798" i="10" s="1"/>
  <c r="C1798" i="10" s="1"/>
  <c r="F1272" i="10"/>
  <c r="E1272" i="10" s="1" a="1"/>
  <c r="E1272" i="10" s="1"/>
  <c r="C1272" i="10" s="1"/>
  <c r="L17" i="9"/>
  <c r="F1760" i="10"/>
  <c r="E1760" i="10" s="1" a="1"/>
  <c r="E1760" i="10" s="1"/>
  <c r="C1760" i="10" s="1"/>
  <c r="F2658" i="10"/>
  <c r="E2658" i="10" s="1" a="1"/>
  <c r="E2658" i="10" s="1"/>
  <c r="C2658" i="10" s="1"/>
  <c r="F434" i="10"/>
  <c r="E434" i="10" s="1" a="1"/>
  <c r="E434" i="10" s="1"/>
  <c r="C434" i="10" s="1"/>
  <c r="F2784" i="10"/>
  <c r="E2784" i="10" s="1" a="1"/>
  <c r="E2784" i="10" s="1"/>
  <c r="C2784" i="10" s="1"/>
  <c r="F851" i="10"/>
  <c r="E851" i="10" s="1" a="1"/>
  <c r="E851" i="10" s="1"/>
  <c r="C851" i="10" s="1"/>
  <c r="F19" i="10"/>
  <c r="E19" i="10" s="1" a="1"/>
  <c r="E19" i="10" s="1"/>
  <c r="C19" i="10" s="1"/>
  <c r="F1983" i="10"/>
  <c r="E1983" i="10" s="1" a="1"/>
  <c r="E1983" i="10" s="1"/>
  <c r="C1983" i="10" s="1"/>
  <c r="F1849" i="10"/>
  <c r="E1849" i="10" s="1" a="1"/>
  <c r="E1849" i="10" s="1"/>
  <c r="C1849" i="10" s="1"/>
  <c r="F2992" i="10"/>
  <c r="E2992" i="10" s="1" a="1"/>
  <c r="E2992" i="10" s="1"/>
  <c r="C2992" i="10" s="1"/>
  <c r="F1731" i="10"/>
  <c r="E1731" i="10" s="1" a="1"/>
  <c r="E1731" i="10" s="1"/>
  <c r="C1731" i="10" s="1"/>
  <c r="F89" i="10"/>
  <c r="E89" i="10" s="1" a="1"/>
  <c r="E89" i="10" s="1"/>
  <c r="C89" i="10" s="1"/>
  <c r="F1092" i="10"/>
  <c r="E1092" i="10" s="1" a="1"/>
  <c r="E1092" i="10" s="1"/>
  <c r="C1092" i="10" s="1"/>
  <c r="F60" i="10"/>
  <c r="E60" i="10" s="1" a="1"/>
  <c r="E60" i="10" s="1"/>
  <c r="C60" i="10" s="1"/>
  <c r="F691" i="10"/>
  <c r="E691" i="10" s="1" a="1"/>
  <c r="E691" i="10" s="1"/>
  <c r="C691" i="10" s="1"/>
  <c r="F124" i="10"/>
  <c r="E124" i="10" s="1" a="1"/>
  <c r="E124" i="10" s="1"/>
  <c r="C124" i="10" s="1"/>
  <c r="F892" i="10"/>
  <c r="E892" i="10" s="1" a="1"/>
  <c r="E892" i="10" s="1"/>
  <c r="C892" i="10" s="1"/>
  <c r="F3215" i="10"/>
  <c r="E3215" i="10" s="1" a="1"/>
  <c r="E3215" i="10" s="1"/>
  <c r="C3215" i="10" s="1"/>
  <c r="F950" i="10"/>
  <c r="E950" i="10" s="1" a="1"/>
  <c r="E950" i="10" s="1"/>
  <c r="C950" i="10" s="1"/>
  <c r="F2843" i="10"/>
  <c r="E2843" i="10" s="1" a="1"/>
  <c r="E2843" i="10" s="1"/>
  <c r="C2843" i="10" s="1"/>
  <c r="F1851" i="10"/>
  <c r="E1851" i="10" s="1" a="1"/>
  <c r="E1851" i="10" s="1"/>
  <c r="C1851" i="10" s="1"/>
  <c r="F71" i="10"/>
  <c r="E71" i="10" s="1" a="1"/>
  <c r="E71" i="10" s="1"/>
  <c r="C71" i="10" s="1"/>
  <c r="F1695" i="10"/>
  <c r="E1695" i="10" s="1" a="1"/>
  <c r="E1695" i="10" s="1"/>
  <c r="C1695" i="10" s="1"/>
  <c r="F1668" i="10"/>
  <c r="E1668" i="10" s="1" a="1"/>
  <c r="E1668" i="10" s="1"/>
  <c r="C1668" i="10" s="1"/>
  <c r="F3262" i="10"/>
  <c r="E3262" i="10" s="1" a="1"/>
  <c r="E3262" i="10" s="1"/>
  <c r="C3262" i="10" s="1"/>
  <c r="F717" i="10"/>
  <c r="E717" i="10" s="1" a="1"/>
  <c r="E717" i="10" s="1"/>
  <c r="C717" i="10" s="1"/>
  <c r="F2467" i="10"/>
  <c r="E2467" i="10" s="1" a="1"/>
  <c r="E2467" i="10" s="1"/>
  <c r="C2467" i="10" s="1"/>
  <c r="F1292" i="10"/>
  <c r="E1292" i="10" s="1" a="1"/>
  <c r="E1292" i="10" s="1"/>
  <c r="C1292" i="10" s="1"/>
  <c r="F847" i="10"/>
  <c r="E847" i="10" s="1" a="1"/>
  <c r="E847" i="10" s="1"/>
  <c r="C847" i="10" s="1"/>
  <c r="F2489" i="10"/>
  <c r="E2489" i="10" s="1" a="1"/>
  <c r="E2489" i="10" s="1"/>
  <c r="C2489" i="10" s="1"/>
  <c r="F1893" i="10"/>
  <c r="E1893" i="10" s="1" a="1"/>
  <c r="E1893" i="10" s="1"/>
  <c r="C1893" i="10" s="1"/>
  <c r="F2733" i="10"/>
  <c r="E2733" i="10" s="1" a="1"/>
  <c r="E2733" i="10" s="1"/>
  <c r="C2733" i="10" s="1"/>
  <c r="F2086" i="10"/>
  <c r="E2086" i="10" s="1" a="1"/>
  <c r="E2086" i="10" s="1"/>
  <c r="C2086" i="10" s="1"/>
  <c r="F2277" i="10"/>
  <c r="E2277" i="10" s="1" a="1"/>
  <c r="E2277" i="10" s="1"/>
  <c r="C2277" i="10" s="1"/>
  <c r="F1607" i="10"/>
  <c r="E1607" i="10" s="1" a="1"/>
  <c r="E1607" i="10" s="1"/>
  <c r="C1607" i="10" s="1"/>
  <c r="F3158" i="10"/>
  <c r="E3158" i="10" s="1" a="1"/>
  <c r="E3158" i="10" s="1"/>
  <c r="C3158" i="10" s="1"/>
  <c r="F2571" i="10"/>
  <c r="E2571" i="10" s="1" a="1"/>
  <c r="E2571" i="10" s="1"/>
  <c r="C2571" i="10" s="1"/>
  <c r="F331" i="10"/>
  <c r="E331" i="10" s="1" a="1"/>
  <c r="E331" i="10" s="1"/>
  <c r="C331" i="10" s="1"/>
  <c r="F2272" i="10"/>
  <c r="E2272" i="10" s="1" a="1"/>
  <c r="E2272" i="10" s="1"/>
  <c r="C2272" i="10" s="1"/>
  <c r="J12" i="9"/>
  <c r="F487" i="10"/>
  <c r="E487" i="10" s="1" a="1"/>
  <c r="E487" i="10" s="1"/>
  <c r="C487" i="10" s="1"/>
  <c r="F1817" i="10"/>
  <c r="E1817" i="10" s="1" a="1"/>
  <c r="E1817" i="10" s="1"/>
  <c r="C1817" i="10" s="1"/>
  <c r="F2374" i="10"/>
  <c r="E2374" i="10" s="1" a="1"/>
  <c r="E2374" i="10" s="1"/>
  <c r="C2374" i="10" s="1"/>
  <c r="F17" i="10"/>
  <c r="E17" i="10" s="1" a="1"/>
  <c r="E17" i="10" s="1"/>
  <c r="C17" i="10" s="1"/>
  <c r="F1937" i="10"/>
  <c r="E1937" i="10" s="1" a="1"/>
  <c r="E1937" i="10" s="1"/>
  <c r="C1937" i="10" s="1"/>
  <c r="F1696" i="10"/>
  <c r="E1696" i="10" s="1" a="1"/>
  <c r="E1696" i="10" s="1"/>
  <c r="C1696" i="10" s="1"/>
  <c r="F1479" i="10"/>
  <c r="E1479" i="10" s="1" a="1"/>
  <c r="E1479" i="10" s="1"/>
  <c r="C1479" i="10" s="1"/>
  <c r="F1233" i="10"/>
  <c r="E1233" i="10" s="1" a="1"/>
  <c r="E1233" i="10" s="1"/>
  <c r="C1233" i="10" s="1"/>
  <c r="F462" i="10"/>
  <c r="E462" i="10" s="1" a="1"/>
  <c r="E462" i="10" s="1"/>
  <c r="C462" i="10" s="1"/>
  <c r="F2424" i="10"/>
  <c r="E2424" i="10" s="1" a="1"/>
  <c r="E2424" i="10" s="1"/>
  <c r="C2424" i="10" s="1"/>
  <c r="F1356" i="10"/>
  <c r="E1356" i="10" s="1" a="1"/>
  <c r="E1356" i="10" s="1"/>
  <c r="C1356" i="10" s="1"/>
  <c r="F2930" i="10"/>
  <c r="E2930" i="10" s="1" a="1"/>
  <c r="E2930" i="10" s="1"/>
  <c r="C2930" i="10" s="1"/>
  <c r="F1480" i="10"/>
  <c r="E1480" i="10" s="1" a="1"/>
  <c r="E1480" i="10" s="1"/>
  <c r="C1480" i="10" s="1"/>
  <c r="F3327" i="10"/>
  <c r="E3327" i="10" s="1" a="1"/>
  <c r="E3327" i="10" s="1"/>
  <c r="C3327" i="10" s="1"/>
  <c r="F1823" i="10"/>
  <c r="E1823" i="10" s="1" a="1"/>
  <c r="E1823" i="10" s="1"/>
  <c r="C1823" i="10" s="1"/>
  <c r="F1387" i="10"/>
  <c r="E1387" i="10" s="1" a="1"/>
  <c r="E1387" i="10" s="1"/>
  <c r="C1387" i="10" s="1"/>
  <c r="F923" i="10"/>
  <c r="E923" i="10" s="1" a="1"/>
  <c r="E923" i="10" s="1"/>
  <c r="C923" i="10" s="1"/>
  <c r="F2406" i="10"/>
  <c r="E2406" i="10" s="1" a="1"/>
  <c r="E2406" i="10" s="1"/>
  <c r="C2406" i="10" s="1"/>
  <c r="F2510" i="10"/>
  <c r="E2510" i="10" s="1" a="1"/>
  <c r="E2510" i="10" s="1"/>
  <c r="C2510" i="10" s="1"/>
  <c r="F1038" i="10"/>
  <c r="E1038" i="10" s="1" a="1"/>
  <c r="E1038" i="10" s="1"/>
  <c r="C1038" i="10" s="1"/>
  <c r="F697" i="10"/>
  <c r="E697" i="10" s="1" a="1"/>
  <c r="E697" i="10" s="1"/>
  <c r="C697" i="10" s="1"/>
  <c r="F1203" i="10"/>
  <c r="E1203" i="10" s="1" a="1"/>
  <c r="E1203" i="10" s="1"/>
  <c r="C1203" i="10" s="1"/>
  <c r="F1551" i="10"/>
  <c r="E1551" i="10" s="1" a="1"/>
  <c r="E1551" i="10" s="1"/>
  <c r="C1551" i="10" s="1"/>
  <c r="F1886" i="10"/>
  <c r="E1886" i="10" s="1" a="1"/>
  <c r="E1886" i="10" s="1"/>
  <c r="C1886" i="10" s="1"/>
  <c r="F1303" i="10"/>
  <c r="E1303" i="10" s="1" a="1"/>
  <c r="E1303" i="10" s="1"/>
  <c r="C1303" i="10" s="1"/>
  <c r="F497" i="10"/>
  <c r="E497" i="10" s="1" a="1"/>
  <c r="E497" i="10" s="1"/>
  <c r="C497" i="10" s="1"/>
  <c r="F122" i="10"/>
  <c r="E122" i="10" s="1" a="1"/>
  <c r="E122" i="10" s="1"/>
  <c r="C122" i="10" s="1"/>
  <c r="F2170" i="10"/>
  <c r="E2170" i="10" s="1" a="1"/>
  <c r="E2170" i="10" s="1"/>
  <c r="C2170" i="10" s="1"/>
  <c r="F1231" i="10"/>
  <c r="E1231" i="10" s="1" a="1"/>
  <c r="E1231" i="10" s="1"/>
  <c r="C1231" i="10" s="1"/>
  <c r="F2961" i="10"/>
  <c r="E2961" i="10" s="1" a="1"/>
  <c r="E2961" i="10" s="1"/>
  <c r="C2961" i="10" s="1"/>
  <c r="F332" i="10"/>
  <c r="E332" i="10" s="1" a="1"/>
  <c r="E332" i="10" s="1"/>
  <c r="C332" i="10" s="1"/>
  <c r="F1304" i="10"/>
  <c r="E1304" i="10" s="1" a="1"/>
  <c r="E1304" i="10" s="1"/>
  <c r="C1304" i="10" s="1"/>
  <c r="F630" i="10"/>
  <c r="E630" i="10" s="1" a="1"/>
  <c r="E630" i="10" s="1"/>
  <c r="C630" i="10" s="1"/>
  <c r="F615" i="10"/>
  <c r="E615" i="10" s="1" a="1"/>
  <c r="E615" i="10" s="1"/>
  <c r="C615" i="10" s="1"/>
  <c r="F1497" i="10"/>
  <c r="E1497" i="10" s="1" a="1"/>
  <c r="E1497" i="10" s="1"/>
  <c r="C1497" i="10" s="1"/>
  <c r="F1373" i="10"/>
  <c r="E1373" i="10" s="1" a="1"/>
  <c r="E1373" i="10" s="1"/>
  <c r="C1373" i="10" s="1"/>
  <c r="F2252" i="10"/>
  <c r="E2252" i="10" s="1" a="1"/>
  <c r="E2252" i="10" s="1"/>
  <c r="C2252" i="10" s="1"/>
  <c r="F3104" i="10"/>
  <c r="E3104" i="10" s="1" a="1"/>
  <c r="E3104" i="10" s="1"/>
  <c r="C3104" i="10" s="1"/>
  <c r="R15" i="9"/>
  <c r="F2082" i="10"/>
  <c r="E2082" i="10" s="1" a="1"/>
  <c r="E2082" i="10" s="1"/>
  <c r="C2082" i="10" s="1"/>
  <c r="F2627" i="10"/>
  <c r="E2627" i="10" s="1" a="1"/>
  <c r="E2627" i="10" s="1"/>
  <c r="C2627" i="10" s="1"/>
  <c r="F3197" i="10"/>
  <c r="E3197" i="10" s="1" a="1"/>
  <c r="E3197" i="10" s="1"/>
  <c r="C3197" i="10" s="1"/>
  <c r="F1018" i="10"/>
  <c r="E1018" i="10" s="1" a="1"/>
  <c r="E1018" i="10" s="1"/>
  <c r="C1018" i="10" s="1"/>
  <c r="F644" i="10"/>
  <c r="E644" i="10" s="1" a="1"/>
  <c r="E644" i="10" s="1"/>
  <c r="C644" i="10" s="1"/>
  <c r="F1911" i="10"/>
  <c r="E1911" i="10" s="1" a="1"/>
  <c r="E1911" i="10" s="1"/>
  <c r="C1911" i="10" s="1"/>
  <c r="F624" i="10"/>
  <c r="E624" i="10" s="1" a="1"/>
  <c r="E624" i="10" s="1"/>
  <c r="C624" i="10" s="1"/>
  <c r="F264" i="10"/>
  <c r="E264" i="10" s="1" a="1"/>
  <c r="E264" i="10" s="1"/>
  <c r="C264" i="10" s="1"/>
  <c r="F1841" i="10"/>
  <c r="E1841" i="10" s="1" a="1"/>
  <c r="E1841" i="10" s="1"/>
  <c r="C1841" i="10" s="1"/>
  <c r="F3322" i="10"/>
  <c r="E3322" i="10" s="1" a="1"/>
  <c r="E3322" i="10" s="1"/>
  <c r="C3322" i="10" s="1"/>
  <c r="F1336" i="10"/>
  <c r="E1336" i="10" s="1" a="1"/>
  <c r="E1336" i="10" s="1"/>
  <c r="C1336" i="10" s="1"/>
  <c r="F555" i="10"/>
  <c r="E555" i="10" s="1" a="1"/>
  <c r="E555" i="10" s="1"/>
  <c r="C555" i="10" s="1"/>
  <c r="F1170" i="10"/>
  <c r="E1170" i="10" s="1" a="1"/>
  <c r="E1170" i="10" s="1"/>
  <c r="C1170" i="10" s="1"/>
  <c r="F2010" i="10"/>
  <c r="E2010" i="10" s="1" a="1"/>
  <c r="E2010" i="10" s="1"/>
  <c r="C2010" i="10" s="1"/>
  <c r="F1634" i="10"/>
  <c r="E1634" i="10" s="1" a="1"/>
  <c r="E1634" i="10" s="1"/>
  <c r="C1634" i="10" s="1"/>
  <c r="F1461" i="10"/>
  <c r="F1240" i="10"/>
  <c r="E1240" i="10" s="1" a="1"/>
  <c r="E1240" i="10" s="1"/>
  <c r="C1240" i="10" s="1"/>
  <c r="F613" i="10"/>
  <c r="E613" i="10" s="1" a="1"/>
  <c r="E613" i="10" s="1"/>
  <c r="C613" i="10" s="1"/>
  <c r="F1942" i="10"/>
  <c r="E1942" i="10" s="1" a="1"/>
  <c r="E1942" i="10" s="1"/>
  <c r="C1942" i="10" s="1"/>
  <c r="F2025" i="10"/>
  <c r="E2025" i="10" s="1" a="1"/>
  <c r="E2025" i="10" s="1"/>
  <c r="C2025" i="10" s="1"/>
  <c r="F2856" i="10"/>
  <c r="E2856" i="10" s="1" a="1"/>
  <c r="E2856" i="10" s="1"/>
  <c r="C2856" i="10" s="1"/>
  <c r="F1207" i="10"/>
  <c r="E1207" i="10" s="1" a="1"/>
  <c r="E1207" i="10" s="1"/>
  <c r="C1207" i="10" s="1"/>
  <c r="F938" i="10"/>
  <c r="E938" i="10" s="1" a="1"/>
  <c r="E938" i="10" s="1"/>
  <c r="C938" i="10" s="1"/>
  <c r="F2417" i="10"/>
  <c r="E2417" i="10" s="1" a="1"/>
  <c r="E2417" i="10" s="1"/>
  <c r="C2417" i="10" s="1"/>
  <c r="F1944" i="10"/>
  <c r="E1944" i="10" s="1" a="1"/>
  <c r="E1944" i="10" s="1"/>
  <c r="C1944" i="10" s="1"/>
  <c r="F1730" i="10"/>
  <c r="F1797" i="10"/>
  <c r="E1797" i="10" s="1" a="1"/>
  <c r="E1797" i="10" s="1"/>
  <c r="C1797" i="10" s="1"/>
  <c r="F2541" i="10"/>
  <c r="F249" i="10"/>
  <c r="E249" i="10" s="1" a="1"/>
  <c r="E249" i="10" s="1"/>
  <c r="C249" i="10" s="1"/>
  <c r="F3314" i="10"/>
  <c r="E3314" i="10" s="1" a="1"/>
  <c r="E3314" i="10" s="1"/>
  <c r="C3314" i="10" s="1"/>
  <c r="F3337" i="10"/>
  <c r="E3337" i="10" s="1" a="1"/>
  <c r="E3337" i="10" s="1"/>
  <c r="C3337" i="10" s="1"/>
  <c r="Q16" i="9"/>
  <c r="F1537" i="10"/>
  <c r="E1537" i="10" s="1" a="1"/>
  <c r="E1537" i="10" s="1"/>
  <c r="C1537" i="10" s="1"/>
  <c r="F3338" i="10"/>
  <c r="E3338" i="10" s="1" a="1"/>
  <c r="E3338" i="10" s="1"/>
  <c r="C3338" i="10" s="1"/>
  <c r="F1812" i="10"/>
  <c r="E1812" i="10" s="1" a="1"/>
  <c r="E1812" i="10" s="1"/>
  <c r="C1812" i="10" s="1"/>
  <c r="F3133" i="10"/>
  <c r="E3133" i="10" s="1" a="1"/>
  <c r="E3133" i="10" s="1"/>
  <c r="C3133" i="10" s="1"/>
  <c r="F449" i="10"/>
  <c r="E449" i="10" s="1" a="1"/>
  <c r="E449" i="10" s="1"/>
  <c r="C449" i="10" s="1"/>
  <c r="F1520" i="10"/>
  <c r="E1520" i="10" s="1" a="1"/>
  <c r="E1520" i="10" s="1"/>
  <c r="C1520" i="10" s="1"/>
  <c r="F1933" i="10"/>
  <c r="E1933" i="10" s="1" a="1"/>
  <c r="E1933" i="10" s="1"/>
  <c r="C1933" i="10" s="1"/>
  <c r="F140" i="10"/>
  <c r="E140" i="10" s="1" a="1"/>
  <c r="E140" i="10" s="1"/>
  <c r="C140" i="10" s="1"/>
  <c r="F1792" i="10"/>
  <c r="E1792" i="10" s="1" a="1"/>
  <c r="E1792" i="10" s="1"/>
  <c r="C1792" i="10" s="1"/>
  <c r="F1688" i="10"/>
  <c r="E1688" i="10" s="1" a="1"/>
  <c r="E1688" i="10" s="1"/>
  <c r="C1688" i="10" s="1"/>
  <c r="F673" i="10"/>
  <c r="E673" i="10" s="1" a="1"/>
  <c r="E673" i="10" s="1"/>
  <c r="C673" i="10" s="1"/>
  <c r="F362" i="10"/>
  <c r="E362" i="10" s="1" a="1"/>
  <c r="E362" i="10" s="1"/>
  <c r="C362" i="10" s="1"/>
  <c r="F629" i="10"/>
  <c r="E629" i="10" s="1" a="1"/>
  <c r="E629" i="10" s="1"/>
  <c r="C629" i="10" s="1"/>
  <c r="F42" i="10"/>
  <c r="E42" i="10" s="1" a="1"/>
  <c r="E42" i="10" s="1"/>
  <c r="C42" i="10" s="1"/>
  <c r="F1287" i="10"/>
  <c r="E1287" i="10" s="1" a="1"/>
  <c r="E1287" i="10" s="1"/>
  <c r="C1287" i="10" s="1"/>
  <c r="F1635" i="10"/>
  <c r="E1635" i="10" s="1" a="1"/>
  <c r="E1635" i="10" s="1"/>
  <c r="C1635" i="10" s="1"/>
  <c r="F974" i="10"/>
  <c r="E974" i="10" s="1" a="1"/>
  <c r="E974" i="10" s="1"/>
  <c r="C974" i="10" s="1"/>
  <c r="F2419" i="10"/>
  <c r="E2419" i="10" s="1" a="1"/>
  <c r="E2419" i="10" s="1"/>
  <c r="C2419" i="10" s="1"/>
  <c r="F2859" i="10"/>
  <c r="E2859" i="10" s="1" a="1"/>
  <c r="E2859" i="10" s="1"/>
  <c r="C2859" i="10" s="1"/>
  <c r="F792" i="10"/>
  <c r="E792" i="10" s="1" a="1"/>
  <c r="E792" i="10" s="1"/>
  <c r="C792" i="10" s="1"/>
  <c r="F1753" i="10"/>
  <c r="E1753" i="10" s="1" a="1"/>
  <c r="E1753" i="10" s="1"/>
  <c r="C1753" i="10" s="1"/>
  <c r="F3116" i="10"/>
  <c r="E3116" i="10" s="1" a="1"/>
  <c r="E3116" i="10" s="1"/>
  <c r="C3116" i="10" s="1"/>
  <c r="F3064" i="10"/>
  <c r="E3064" i="10" s="1" a="1"/>
  <c r="E3064" i="10" s="1"/>
  <c r="C3064" i="10" s="1"/>
  <c r="F681" i="10"/>
  <c r="E681" i="10" s="1" a="1"/>
  <c r="E681" i="10" s="1"/>
  <c r="C681" i="10" s="1"/>
  <c r="F2673" i="10"/>
  <c r="E2673" i="10" s="1" a="1"/>
  <c r="E2673" i="10" s="1"/>
  <c r="C2673" i="10" s="1"/>
  <c r="F3136" i="10"/>
  <c r="E3136" i="10" s="1" a="1"/>
  <c r="E3136" i="10" s="1"/>
  <c r="C3136" i="10" s="1"/>
  <c r="F378" i="10"/>
  <c r="E378" i="10" s="1" a="1"/>
  <c r="E378" i="10" s="1"/>
  <c r="C378" i="10" s="1"/>
  <c r="F1071" i="10"/>
  <c r="E1071" i="10" s="1" a="1"/>
  <c r="E1071" i="10" s="1"/>
  <c r="C1071" i="10" s="1"/>
  <c r="F1838" i="10"/>
  <c r="E1838" i="10" s="1" a="1"/>
  <c r="E1838" i="10" s="1"/>
  <c r="C1838" i="10" s="1"/>
  <c r="J9" i="9"/>
  <c r="F756" i="10"/>
  <c r="E756" i="10" s="1" a="1"/>
  <c r="E756" i="10" s="1"/>
  <c r="C756" i="10" s="1"/>
  <c r="F1613" i="10"/>
  <c r="E1613" i="10" s="1" a="1"/>
  <c r="E1613" i="10" s="1"/>
  <c r="C1613" i="10" s="1"/>
  <c r="F251" i="10"/>
  <c r="E251" i="10" s="1" a="1"/>
  <c r="E251" i="10" s="1"/>
  <c r="C251" i="10" s="1"/>
  <c r="F1824" i="10"/>
  <c r="E1824" i="10" s="1" a="1"/>
  <c r="E1824" i="10" s="1"/>
  <c r="C1824" i="10" s="1"/>
  <c r="F206" i="10"/>
  <c r="E206" i="10" s="1" a="1"/>
  <c r="E206" i="10" s="1"/>
  <c r="C206" i="10" s="1"/>
  <c r="F2020" i="10"/>
  <c r="E2020" i="10" s="1" a="1"/>
  <c r="E2020" i="10" s="1"/>
  <c r="C2020" i="10" s="1"/>
  <c r="F704" i="10"/>
  <c r="E704" i="10" s="1" a="1"/>
  <c r="E704" i="10" s="1"/>
  <c r="C704" i="10" s="1"/>
  <c r="F2379" i="10"/>
  <c r="E2379" i="10" s="1" a="1"/>
  <c r="E2379" i="10" s="1"/>
  <c r="C2379" i="10" s="1"/>
  <c r="O12" i="9"/>
  <c r="F2580" i="10"/>
  <c r="E2580" i="10" s="1" a="1"/>
  <c r="E2580" i="10" s="1"/>
  <c r="C2580" i="10" s="1"/>
  <c r="F2371" i="10"/>
  <c r="E2371" i="10" s="1" a="1"/>
  <c r="E2371" i="10" s="1"/>
  <c r="C2371" i="10" s="1"/>
  <c r="F349" i="10"/>
  <c r="E349" i="10" s="1" a="1"/>
  <c r="E349" i="10" s="1"/>
  <c r="C349" i="10" s="1"/>
  <c r="F1137" i="10"/>
  <c r="E1137" i="10" s="1" a="1"/>
  <c r="E1137" i="10" s="1"/>
  <c r="C1137" i="10" s="1"/>
  <c r="F3082" i="10"/>
  <c r="E3082" i="10" s="1" a="1"/>
  <c r="E3082" i="10" s="1"/>
  <c r="C3082" i="10" s="1"/>
  <c r="F3286" i="10"/>
  <c r="E3286" i="10" s="1" a="1"/>
  <c r="E3286" i="10" s="1"/>
  <c r="C3286" i="10" s="1"/>
  <c r="F2265" i="10"/>
  <c r="E2265" i="10" s="1" a="1"/>
  <c r="E2265" i="10" s="1"/>
  <c r="C2265" i="10" s="1"/>
  <c r="F3244" i="10"/>
  <c r="E3244" i="10" s="1" a="1"/>
  <c r="E3244" i="10" s="1"/>
  <c r="C3244" i="10" s="1"/>
  <c r="F198" i="10"/>
  <c r="F2586" i="10"/>
  <c r="E2586" i="10" s="1" a="1"/>
  <c r="E2586" i="10" s="1"/>
  <c r="C2586" i="10" s="1"/>
  <c r="F3207" i="10"/>
  <c r="E3207" i="10" s="1" a="1"/>
  <c r="E3207" i="10" s="1"/>
  <c r="C3207" i="10" s="1"/>
  <c r="F1378" i="10"/>
  <c r="E1378" i="10" s="1" a="1"/>
  <c r="E1378" i="10" s="1"/>
  <c r="C1378" i="10" s="1"/>
  <c r="F288" i="10"/>
  <c r="E288" i="10" s="1" a="1"/>
  <c r="E288" i="10" s="1"/>
  <c r="C288" i="10" s="1"/>
  <c r="F2609" i="10"/>
  <c r="E2609" i="10" s="1" a="1"/>
  <c r="E2609" i="10" s="1"/>
  <c r="C2609" i="10" s="1"/>
  <c r="F473" i="10"/>
  <c r="E473" i="10" s="1" a="1"/>
  <c r="E473" i="10" s="1"/>
  <c r="C473" i="10" s="1"/>
  <c r="F2600" i="10"/>
  <c r="E2600" i="10" s="1" a="1"/>
  <c r="E2600" i="10" s="1"/>
  <c r="C2600" i="10" s="1"/>
  <c r="J13" i="9"/>
  <c r="F2501" i="10"/>
  <c r="E2501" i="10" s="1" a="1"/>
  <c r="E2501" i="10" s="1"/>
  <c r="C2501" i="10" s="1"/>
  <c r="F347" i="10"/>
  <c r="E347" i="10" s="1" a="1"/>
  <c r="E347" i="10" s="1"/>
  <c r="C347" i="10" s="1"/>
  <c r="F608" i="10"/>
  <c r="E608" i="10" s="1" a="1"/>
  <c r="E608" i="10" s="1"/>
  <c r="C608" i="10" s="1"/>
  <c r="F2287" i="10"/>
  <c r="E2287" i="10" s="1" a="1"/>
  <c r="E2287" i="10" s="1"/>
  <c r="C2287" i="10" s="1"/>
  <c r="F2593" i="10"/>
  <c r="E2593" i="10" s="1" a="1"/>
  <c r="E2593" i="10" s="1"/>
  <c r="C2593" i="10" s="1"/>
  <c r="F570" i="10"/>
  <c r="E570" i="10" s="1" a="1"/>
  <c r="E570" i="10" s="1"/>
  <c r="C570" i="10" s="1"/>
  <c r="F2878" i="10"/>
  <c r="E2878" i="10" s="1" a="1"/>
  <c r="E2878" i="10" s="1"/>
  <c r="C2878" i="10" s="1"/>
  <c r="F312" i="10"/>
  <c r="E312" i="10" s="1" a="1"/>
  <c r="E312" i="10" s="1"/>
  <c r="C312" i="10" s="1"/>
  <c r="F601" i="10"/>
  <c r="E601" i="10" s="1" a="1"/>
  <c r="E601" i="10" s="1"/>
  <c r="C601" i="10" s="1"/>
  <c r="F3089" i="10"/>
  <c r="E3089" i="10" s="1" a="1"/>
  <c r="E3089" i="10" s="1"/>
  <c r="C3089" i="10" s="1"/>
  <c r="F1648" i="10"/>
  <c r="E1648" i="10" s="1" a="1"/>
  <c r="E1648" i="10" s="1"/>
  <c r="C1648" i="10" s="1"/>
  <c r="F271" i="10"/>
  <c r="E271" i="10" s="1" a="1"/>
  <c r="E271" i="10" s="1"/>
  <c r="C271" i="10" s="1"/>
  <c r="F475" i="10"/>
  <c r="E475" i="10" s="1" a="1"/>
  <c r="E475" i="10" s="1"/>
  <c r="C475" i="10" s="1"/>
  <c r="F3353" i="10"/>
  <c r="E3353" i="10" s="1" a="1"/>
  <c r="E3353" i="10" s="1"/>
  <c r="C3353" i="10" s="1"/>
  <c r="F1738" i="10"/>
  <c r="E1738" i="10" s="1" a="1"/>
  <c r="E1738" i="10" s="1"/>
  <c r="C1738" i="10" s="1"/>
  <c r="F2356" i="10"/>
  <c r="F518" i="10"/>
  <c r="E518" i="10" s="1" a="1"/>
  <c r="E518" i="10" s="1"/>
  <c r="C518" i="10" s="1"/>
  <c r="F680" i="10"/>
  <c r="E680" i="10" s="1" a="1"/>
  <c r="E680" i="10" s="1"/>
  <c r="C680" i="10" s="1"/>
  <c r="F363" i="10"/>
  <c r="E363" i="10" s="1" a="1"/>
  <c r="E363" i="10" s="1"/>
  <c r="C363" i="10" s="1"/>
  <c r="F2412" i="10"/>
  <c r="E2412" i="10" s="1" a="1"/>
  <c r="E2412" i="10" s="1"/>
  <c r="C2412" i="10" s="1"/>
  <c r="F101" i="10"/>
  <c r="E101" i="10" s="1" a="1"/>
  <c r="E101" i="10" s="1"/>
  <c r="C101" i="10" s="1"/>
  <c r="F1032" i="10"/>
  <c r="E1032" i="10" s="1" a="1"/>
  <c r="E1032" i="10" s="1"/>
  <c r="C1032" i="10" s="1"/>
  <c r="F2226" i="10"/>
  <c r="E2226" i="10" s="1" a="1"/>
  <c r="E2226" i="10" s="1"/>
  <c r="C2226" i="10" s="1"/>
  <c r="F2630" i="10"/>
  <c r="E2630" i="10" s="1" a="1"/>
  <c r="E2630" i="10" s="1"/>
  <c r="C2630" i="10" s="1"/>
  <c r="F842" i="10"/>
  <c r="E842" i="10" s="1" a="1"/>
  <c r="E842" i="10" s="1"/>
  <c r="C842" i="10" s="1"/>
  <c r="F3340" i="10"/>
  <c r="E3340" i="10" s="1" a="1"/>
  <c r="E3340" i="10" s="1"/>
  <c r="C3340" i="10" s="1"/>
  <c r="F2355" i="10"/>
  <c r="E2355" i="10" s="1" a="1"/>
  <c r="E2355" i="10" s="1"/>
  <c r="C2355" i="10" s="1"/>
  <c r="F2675" i="10"/>
  <c r="E2675" i="10" s="1" a="1"/>
  <c r="E2675" i="10" s="1"/>
  <c r="C2675" i="10" s="1"/>
  <c r="F431" i="10"/>
  <c r="E431" i="10" s="1" a="1"/>
  <c r="E431" i="10" s="1"/>
  <c r="C431" i="10" s="1"/>
  <c r="F2651" i="10"/>
  <c r="E2651" i="10" s="1" a="1"/>
  <c r="E2651" i="10" s="1"/>
  <c r="C2651" i="10" s="1"/>
  <c r="F1398" i="10"/>
  <c r="E1398" i="10" s="1" a="1"/>
  <c r="E1398" i="10" s="1"/>
  <c r="C1398" i="10" s="1"/>
  <c r="F1875" i="10"/>
  <c r="E1875" i="10" s="1" a="1"/>
  <c r="E1875" i="10" s="1"/>
  <c r="C1875" i="10" s="1"/>
  <c r="F1041" i="10"/>
  <c r="E1041" i="10" s="1" a="1"/>
  <c r="E1041" i="10" s="1"/>
  <c r="C1041" i="10" s="1"/>
  <c r="F210" i="10"/>
  <c r="E210" i="10" s="1" a="1"/>
  <c r="E210" i="10" s="1"/>
  <c r="C210" i="10" s="1"/>
  <c r="F3196" i="10"/>
  <c r="E3196" i="10" s="1" a="1"/>
  <c r="E3196" i="10" s="1"/>
  <c r="C3196" i="10" s="1"/>
  <c r="F540" i="10"/>
  <c r="E540" i="10" s="1" a="1"/>
  <c r="E540" i="10" s="1"/>
  <c r="C540" i="10" s="1"/>
  <c r="F334" i="10"/>
  <c r="E334" i="10" s="1" a="1"/>
  <c r="E334" i="10" s="1"/>
  <c r="C334" i="10" s="1"/>
  <c r="F1523" i="10"/>
  <c r="E1523" i="10" s="1" a="1"/>
  <c r="E1523" i="10" s="1"/>
  <c r="C1523" i="10" s="1"/>
  <c r="F484" i="10"/>
  <c r="E484" i="10" s="1" a="1"/>
  <c r="E484" i="10" s="1"/>
  <c r="C484" i="10" s="1"/>
  <c r="F1861" i="10"/>
  <c r="E1861" i="10" s="1" a="1"/>
  <c r="E1861" i="10" s="1"/>
  <c r="C1861" i="10" s="1"/>
  <c r="F1208" i="10"/>
  <c r="E1208" i="10" s="1" a="1"/>
  <c r="E1208" i="10" s="1"/>
  <c r="C1208" i="10" s="1"/>
  <c r="F24" i="10"/>
  <c r="E24" i="10" s="1" a="1"/>
  <c r="E24" i="10" s="1"/>
  <c r="C24" i="10" s="1"/>
  <c r="F2506" i="10"/>
  <c r="E2506" i="10" s="1" a="1"/>
  <c r="E2506" i="10" s="1"/>
  <c r="C2506" i="10" s="1"/>
  <c r="R12" i="9"/>
  <c r="F650" i="10"/>
  <c r="E650" i="10" s="1" a="1"/>
  <c r="E650" i="10" s="1"/>
  <c r="C650" i="10" s="1"/>
  <c r="F2177" i="10"/>
  <c r="E2177" i="10" s="1" a="1"/>
  <c r="E2177" i="10" s="1"/>
  <c r="C2177" i="10" s="1"/>
  <c r="F964" i="10"/>
  <c r="E964" i="10" s="1" a="1"/>
  <c r="E964" i="10" s="1"/>
  <c r="C964" i="10" s="1"/>
  <c r="F537" i="10"/>
  <c r="E537" i="10" s="1" a="1"/>
  <c r="E537" i="10" s="1"/>
  <c r="C537" i="10" s="1"/>
  <c r="F1093" i="10"/>
  <c r="E1093" i="10" s="1" a="1"/>
  <c r="E1093" i="10" s="1"/>
  <c r="C1093" i="10" s="1"/>
  <c r="F375" i="10"/>
  <c r="E375" i="10" s="1" a="1"/>
  <c r="E375" i="10" s="1"/>
  <c r="C375" i="10" s="1"/>
  <c r="F476" i="10"/>
  <c r="E476" i="10" s="1" a="1"/>
  <c r="E476" i="10" s="1"/>
  <c r="C476" i="10" s="1"/>
  <c r="F1736" i="10"/>
  <c r="E1736" i="10" s="1" a="1"/>
  <c r="E1736" i="10" s="1"/>
  <c r="C1736" i="10" s="1"/>
  <c r="F2085" i="10"/>
  <c r="E2085" i="10" s="1" a="1"/>
  <c r="E2085" i="10" s="1"/>
  <c r="C2085" i="10" s="1"/>
  <c r="F777" i="10"/>
  <c r="E777" i="10" s="1" a="1"/>
  <c r="E777" i="10" s="1"/>
  <c r="C777" i="10" s="1"/>
  <c r="F1991" i="10"/>
  <c r="E1991" i="10" s="1" a="1"/>
  <c r="E1991" i="10" s="1"/>
  <c r="C1991" i="10" s="1"/>
  <c r="F2121" i="10"/>
  <c r="E2121" i="10" s="1" a="1"/>
  <c r="E2121" i="10" s="1"/>
  <c r="C2121" i="10" s="1"/>
  <c r="F860" i="10"/>
  <c r="E860" i="10" s="1" a="1"/>
  <c r="E860" i="10" s="1"/>
  <c r="C860" i="10" s="1"/>
  <c r="F1251" i="10"/>
  <c r="E1251" i="10" s="1" a="1"/>
  <c r="E1251" i="10" s="1"/>
  <c r="C1251" i="10" s="1"/>
  <c r="F1010" i="10"/>
  <c r="E1010" i="10" s="1" a="1"/>
  <c r="E1010" i="10" s="1"/>
  <c r="C1010" i="10" s="1"/>
  <c r="F2302" i="10"/>
  <c r="E2302" i="10" s="1" a="1"/>
  <c r="E2302" i="10" s="1"/>
  <c r="C2302" i="10" s="1"/>
  <c r="F2016" i="10"/>
  <c r="E2016" i="10" s="1" a="1"/>
  <c r="E2016" i="10" s="1"/>
  <c r="C2016" i="10" s="1"/>
  <c r="F2484" i="10"/>
  <c r="F2206" i="10"/>
  <c r="E2206" i="10" s="1" a="1"/>
  <c r="E2206" i="10" s="1"/>
  <c r="C2206" i="10" s="1"/>
  <c r="F2894" i="10"/>
  <c r="E2894" i="10" s="1" a="1"/>
  <c r="E2894" i="10" s="1"/>
  <c r="C2894" i="10" s="1"/>
  <c r="F526" i="10"/>
  <c r="E526" i="10" s="1" a="1"/>
  <c r="E526" i="10" s="1"/>
  <c r="C526" i="10" s="1"/>
  <c r="F2693" i="10"/>
  <c r="E2693" i="10" s="1" a="1"/>
  <c r="E2693" i="10" s="1"/>
  <c r="C2693" i="10" s="1"/>
  <c r="F1605" i="10"/>
  <c r="E1605" i="10" s="1" a="1"/>
  <c r="E1605" i="10" s="1"/>
  <c r="C1605" i="10" s="1"/>
  <c r="F1596" i="10"/>
  <c r="E1596" i="10" s="1" a="1"/>
  <c r="E1596" i="10" s="1"/>
  <c r="C1596" i="10" s="1"/>
  <c r="F401" i="10"/>
  <c r="E401" i="10" s="1" a="1"/>
  <c r="E401" i="10" s="1"/>
  <c r="C401" i="10" s="1"/>
  <c r="F1755" i="10"/>
  <c r="E1755" i="10" s="1" a="1"/>
  <c r="E1755" i="10" s="1"/>
  <c r="C1755" i="10" s="1"/>
  <c r="F2409" i="10"/>
  <c r="E2409" i="10" s="1" a="1"/>
  <c r="E2409" i="10" s="1"/>
  <c r="C2409" i="10" s="1"/>
  <c r="F95" i="10"/>
  <c r="E95" i="10" s="1" a="1"/>
  <c r="E95" i="10" s="1"/>
  <c r="C95" i="10" s="1"/>
  <c r="F463" i="10"/>
  <c r="E463" i="10" s="1" a="1"/>
  <c r="E463" i="10" s="1"/>
  <c r="C463" i="10" s="1"/>
  <c r="F178" i="10"/>
  <c r="E178" i="10" s="1" a="1"/>
  <c r="E178" i="10" s="1"/>
  <c r="C178" i="10" s="1"/>
  <c r="F3026" i="10"/>
  <c r="E3026" i="10" s="1" a="1"/>
  <c r="E3026" i="10" s="1"/>
  <c r="C3026" i="10" s="1"/>
  <c r="F234" i="10"/>
  <c r="E234" i="10" s="1" a="1"/>
  <c r="E234" i="10" s="1"/>
  <c r="C234" i="10" s="1"/>
  <c r="F1494" i="10"/>
  <c r="E1494" i="10" s="1" a="1"/>
  <c r="E1494" i="10" s="1"/>
  <c r="C1494" i="10" s="1"/>
  <c r="F368" i="10"/>
  <c r="N10" i="9"/>
  <c r="F360" i="10"/>
  <c r="E360" i="10" s="1" a="1"/>
  <c r="E360" i="10" s="1"/>
  <c r="C360" i="10" s="1"/>
  <c r="F464" i="10"/>
  <c r="E464" i="10" s="1" a="1"/>
  <c r="E464" i="10" s="1"/>
  <c r="C464" i="10" s="1"/>
  <c r="F539" i="10"/>
  <c r="E539" i="10" s="1" a="1"/>
  <c r="E539" i="10" s="1"/>
  <c r="C539" i="10" s="1"/>
  <c r="F3380" i="10"/>
  <c r="E3380" i="10" s="1" a="1"/>
  <c r="E3380" i="10" s="1"/>
  <c r="C3380" i="10" s="1"/>
  <c r="F2345" i="10"/>
  <c r="E2345" i="10" s="1" a="1"/>
  <c r="E2345" i="10" s="1"/>
  <c r="C2345" i="10" s="1"/>
  <c r="F2164" i="10"/>
  <c r="E2164" i="10" s="1" a="1"/>
  <c r="E2164" i="10" s="1"/>
  <c r="C2164" i="10" s="1"/>
  <c r="F967" i="10"/>
  <c r="E967" i="10" s="1" a="1"/>
  <c r="E967" i="10" s="1"/>
  <c r="C967" i="10" s="1"/>
  <c r="F2760" i="10"/>
  <c r="E2760" i="10" s="1" a="1"/>
  <c r="E2760" i="10" s="1"/>
  <c r="C2760" i="10" s="1"/>
  <c r="F2362" i="10"/>
  <c r="E2362" i="10" s="1" a="1"/>
  <c r="E2362" i="10" s="1"/>
  <c r="C2362" i="10" s="1"/>
  <c r="F216" i="10"/>
  <c r="E216" i="10" s="1" a="1"/>
  <c r="E216" i="10" s="1"/>
  <c r="C216" i="10" s="1"/>
  <c r="F2679" i="10"/>
  <c r="E2679" i="10" s="1" a="1"/>
  <c r="E2679" i="10" s="1"/>
  <c r="C2679" i="10" s="1"/>
  <c r="F965" i="10"/>
  <c r="E965" i="10" s="1" a="1"/>
  <c r="E965" i="10" s="1"/>
  <c r="C965" i="10" s="1"/>
  <c r="F1269" i="10"/>
  <c r="E1269" i="10" s="1" a="1"/>
  <c r="E1269" i="10" s="1"/>
  <c r="C1269" i="10" s="1"/>
  <c r="F1362" i="10"/>
  <c r="E1362" i="10" s="1" a="1"/>
  <c r="E1362" i="10" s="1"/>
  <c r="C1362" i="10" s="1"/>
  <c r="F2527" i="10"/>
  <c r="E2527" i="10" s="1" a="1"/>
  <c r="E2527" i="10" s="1"/>
  <c r="C2527" i="10" s="1"/>
  <c r="F3117" i="10"/>
  <c r="E3117" i="10" s="1" a="1"/>
  <c r="E3117" i="10" s="1"/>
  <c r="C3117" i="10" s="1"/>
  <c r="F245" i="10"/>
  <c r="E245" i="10" s="1" a="1"/>
  <c r="E245" i="10" s="1"/>
  <c r="C245" i="10" s="1"/>
  <c r="F2335" i="10"/>
  <c r="E2335" i="10" s="1" a="1"/>
  <c r="E2335" i="10" s="1"/>
  <c r="C2335" i="10" s="1"/>
  <c r="F50" i="10"/>
  <c r="E50" i="10" s="1" a="1"/>
  <c r="E50" i="10" s="1"/>
  <c r="C50" i="10" s="1"/>
  <c r="F1872" i="10"/>
  <c r="E1872" i="10" s="1" a="1"/>
  <c r="E1872" i="10" s="1"/>
  <c r="C1872" i="10" s="1"/>
  <c r="F942" i="10"/>
  <c r="E942" i="10" s="1" a="1"/>
  <c r="E942" i="10" s="1"/>
  <c r="C942" i="10" s="1"/>
  <c r="F2368" i="10"/>
  <c r="E2368" i="10" s="1" a="1"/>
  <c r="E2368" i="10" s="1"/>
  <c r="C2368" i="10" s="1"/>
  <c r="F1206" i="10"/>
  <c r="E1206" i="10" s="1" a="1"/>
  <c r="E1206" i="10" s="1"/>
  <c r="C1206" i="10" s="1"/>
  <c r="F713" i="10"/>
  <c r="E713" i="10" s="1" a="1"/>
  <c r="E713" i="10" s="1"/>
  <c r="C713" i="10" s="1"/>
  <c r="F1210" i="10"/>
  <c r="E1210" i="10" s="1" a="1"/>
  <c r="E1210" i="10" s="1"/>
  <c r="C1210" i="10" s="1"/>
  <c r="L15" i="9"/>
  <c r="F326" i="10"/>
  <c r="E326" i="10" s="1" a="1"/>
  <c r="E326" i="10" s="1"/>
  <c r="C326" i="10" s="1"/>
  <c r="F945" i="10"/>
  <c r="E945" i="10" s="1" a="1"/>
  <c r="E945" i="10" s="1"/>
  <c r="C945" i="10" s="1"/>
  <c r="F1896" i="10"/>
  <c r="E1896" i="10" s="1" a="1"/>
  <c r="E1896" i="10" s="1"/>
  <c r="C1896" i="10" s="1"/>
  <c r="F921" i="10"/>
  <c r="E921" i="10" s="1" a="1"/>
  <c r="E921" i="10" s="1"/>
  <c r="C921" i="10" s="1"/>
  <c r="F1636" i="10"/>
  <c r="E1636" i="10" s="1" a="1"/>
  <c r="E1636" i="10" s="1"/>
  <c r="C1636" i="10" s="1"/>
  <c r="F604" i="10"/>
  <c r="E604" i="10" s="1" a="1"/>
  <c r="E604" i="10" s="1"/>
  <c r="C604" i="10" s="1"/>
  <c r="F1094" i="10"/>
  <c r="E1094" i="10" s="1" a="1"/>
  <c r="E1094" i="10" s="1"/>
  <c r="C1094" i="10" s="1"/>
  <c r="F1919" i="10"/>
  <c r="F227" i="10"/>
  <c r="F38" i="10"/>
  <c r="E38" i="10" s="1" a="1"/>
  <c r="E38" i="10" s="1"/>
  <c r="C38" i="10" s="1"/>
  <c r="F2109" i="10"/>
  <c r="E2109" i="10" s="1" a="1"/>
  <c r="E2109" i="10" s="1"/>
  <c r="C2109" i="10" s="1"/>
  <c r="S15" i="9"/>
  <c r="F1138" i="10"/>
  <c r="E1138" i="10" s="1" a="1"/>
  <c r="E1138" i="10" s="1"/>
  <c r="C1138" i="10" s="1"/>
  <c r="F2838" i="10"/>
  <c r="E2838" i="10" s="1" a="1"/>
  <c r="E2838" i="10" s="1"/>
  <c r="C2838" i="10" s="1"/>
  <c r="F1594" i="10"/>
  <c r="E1594" i="10" s="1" a="1"/>
  <c r="E1594" i="10" s="1"/>
  <c r="C1594" i="10" s="1"/>
  <c r="F2439" i="10"/>
  <c r="E2439" i="10" s="1" a="1"/>
  <c r="E2439" i="10" s="1"/>
  <c r="C2439" i="10" s="1"/>
  <c r="F1750" i="10"/>
  <c r="E1750" i="10" s="1" a="1"/>
  <c r="E1750" i="10" s="1"/>
  <c r="C1750" i="10" s="1"/>
  <c r="F2950" i="10"/>
  <c r="E2950" i="10" s="1" a="1"/>
  <c r="E2950" i="10" s="1"/>
  <c r="C2950" i="10" s="1"/>
  <c r="F3248" i="10"/>
  <c r="E3248" i="10" s="1" a="1"/>
  <c r="E3248" i="10" s="1"/>
  <c r="C3248" i="10" s="1"/>
  <c r="F3144" i="10"/>
  <c r="E3144" i="10" s="1" a="1"/>
  <c r="E3144" i="10" s="1"/>
  <c r="C3144" i="10" s="1"/>
  <c r="F1915" i="10"/>
  <c r="E1915" i="10" s="1" a="1"/>
  <c r="E1915" i="10" s="1"/>
  <c r="C1915" i="10" s="1"/>
  <c r="F1889" i="10"/>
  <c r="E1889" i="10" s="1" a="1"/>
  <c r="E1889" i="10" s="1"/>
  <c r="C1889" i="10" s="1"/>
  <c r="F2767" i="10"/>
  <c r="E2767" i="10" s="1" a="1"/>
  <c r="E2767" i="10" s="1"/>
  <c r="C2767" i="10" s="1"/>
  <c r="F224" i="10"/>
  <c r="E224" i="10" s="1" a="1"/>
  <c r="E224" i="10" s="1"/>
  <c r="C224" i="10" s="1"/>
  <c r="F2659" i="10"/>
  <c r="E2659" i="10" s="1" a="1"/>
  <c r="E2659" i="10" s="1"/>
  <c r="C2659" i="10" s="1"/>
  <c r="F1794" i="10"/>
  <c r="E1794" i="10" s="1" a="1"/>
  <c r="E1794" i="10" s="1"/>
  <c r="C1794" i="10" s="1"/>
  <c r="F2049" i="10"/>
  <c r="E2049" i="10" s="1" a="1"/>
  <c r="E2049" i="10" s="1"/>
  <c r="C2049" i="10" s="1"/>
  <c r="F3271" i="10"/>
  <c r="E3271" i="10" s="1" a="1"/>
  <c r="E3271" i="10" s="1"/>
  <c r="C3271" i="10" s="1"/>
  <c r="F2111" i="10"/>
  <c r="E2111" i="10" s="1" a="1"/>
  <c r="E2111" i="10" s="1"/>
  <c r="C2111" i="10" s="1"/>
  <c r="F2151" i="10"/>
  <c r="E2151" i="10" s="1" a="1"/>
  <c r="E2151" i="10" s="1"/>
  <c r="C2151" i="10" s="1"/>
  <c r="F353" i="10"/>
  <c r="E353" i="10" s="1" a="1"/>
  <c r="E353" i="10" s="1"/>
  <c r="C353" i="10" s="1"/>
  <c r="F1395" i="10"/>
  <c r="E1395" i="10" s="1" a="1"/>
  <c r="E1395" i="10" s="1"/>
  <c r="C1395" i="10" s="1"/>
  <c r="F3085" i="10"/>
  <c r="E3085" i="10" s="1" a="1"/>
  <c r="E3085" i="10" s="1"/>
  <c r="C3085" i="10" s="1"/>
  <c r="F2446" i="10"/>
  <c r="E2446" i="10" s="1" a="1"/>
  <c r="E2446" i="10" s="1"/>
  <c r="C2446" i="10" s="1"/>
  <c r="F2187" i="10"/>
  <c r="E2187" i="10" s="1" a="1"/>
  <c r="E2187" i="10" s="1"/>
  <c r="C2187" i="10" s="1"/>
  <c r="F1772" i="10"/>
  <c r="E1772" i="10" s="1" a="1"/>
  <c r="E1772" i="10" s="1"/>
  <c r="C1772" i="10" s="1"/>
  <c r="F3294" i="10"/>
  <c r="E3294" i="10" s="1" a="1"/>
  <c r="E3294" i="10" s="1"/>
  <c r="C3294" i="10" s="1"/>
  <c r="F861" i="10"/>
  <c r="E861" i="10" s="1" a="1"/>
  <c r="E861" i="10" s="1"/>
  <c r="C861" i="10" s="1"/>
  <c r="P14" i="9"/>
  <c r="J14" i="9"/>
  <c r="F593" i="10"/>
  <c r="E593" i="10" s="1" a="1"/>
  <c r="E593" i="10" s="1"/>
  <c r="C593" i="10" s="1"/>
  <c r="F3332" i="10"/>
  <c r="E3332" i="10" s="1" a="1"/>
  <c r="E3332" i="10" s="1"/>
  <c r="C3332" i="10" s="1"/>
  <c r="F1215" i="10"/>
  <c r="E1215" i="10" s="1" a="1"/>
  <c r="E1215" i="10" s="1"/>
  <c r="C1215" i="10" s="1"/>
  <c r="F2438" i="10"/>
  <c r="E2438" i="10" s="1" a="1"/>
  <c r="E2438" i="10" s="1"/>
  <c r="C2438" i="10" s="1"/>
  <c r="F2225" i="10"/>
  <c r="E2225" i="10" s="1" a="1"/>
  <c r="E2225" i="10" s="1"/>
  <c r="C2225" i="10" s="1"/>
  <c r="F1894" i="10"/>
  <c r="E1894" i="10" s="1" a="1"/>
  <c r="E1894" i="10" s="1"/>
  <c r="C1894" i="10" s="1"/>
  <c r="F2087" i="10"/>
  <c r="E2087" i="10" s="1" a="1"/>
  <c r="E2087" i="10" s="1"/>
  <c r="C2087" i="10" s="1"/>
  <c r="J16" i="9"/>
  <c r="F441" i="10"/>
  <c r="E441" i="10" s="1" a="1"/>
  <c r="E441" i="10" s="1"/>
  <c r="C441" i="10" s="1"/>
  <c r="F1445" i="10"/>
  <c r="E1445" i="10" s="1" a="1"/>
  <c r="E1445" i="10" s="1"/>
  <c r="C1445" i="10" s="1"/>
  <c r="F3364" i="10"/>
  <c r="E3364" i="10" s="1" a="1"/>
  <c r="E3364" i="10" s="1"/>
  <c r="C3364" i="10" s="1"/>
  <c r="F1196" i="10"/>
  <c r="E1196" i="10" s="1" a="1"/>
  <c r="E1196" i="10" s="1"/>
  <c r="C1196" i="10" s="1"/>
  <c r="F2107" i="10"/>
  <c r="E2107" i="10" s="1" a="1"/>
  <c r="E2107" i="10" s="1"/>
  <c r="C2107" i="10" s="1"/>
  <c r="F3251" i="10"/>
  <c r="E3251" i="10" s="1" a="1"/>
  <c r="E3251" i="10" s="1"/>
  <c r="C3251" i="10" s="1"/>
  <c r="F2202" i="10"/>
  <c r="E2202" i="10" s="1" a="1"/>
  <c r="E2202" i="10" s="1"/>
  <c r="C2202" i="10" s="1"/>
  <c r="F70" i="10"/>
  <c r="E70" i="10" s="1" a="1"/>
  <c r="E70" i="10" s="1"/>
  <c r="C70" i="10" s="1"/>
  <c r="F3371" i="10"/>
  <c r="E3371" i="10" s="1" a="1"/>
  <c r="E3371" i="10" s="1"/>
  <c r="C3371" i="10" s="1"/>
  <c r="F1205" i="10"/>
  <c r="E1205" i="10" s="1" a="1"/>
  <c r="E1205" i="10" s="1"/>
  <c r="C1205" i="10" s="1"/>
  <c r="F2112" i="10"/>
  <c r="E2112" i="10" s="1" a="1"/>
  <c r="E2112" i="10" s="1"/>
  <c r="C2112" i="10" s="1"/>
  <c r="F3341" i="10"/>
  <c r="E3341" i="10" s="1" a="1"/>
  <c r="E3341" i="10" s="1"/>
  <c r="C3341" i="10" s="1"/>
  <c r="F520" i="10"/>
  <c r="E520" i="10" s="1" a="1"/>
  <c r="E520" i="10" s="1"/>
  <c r="C520" i="10" s="1"/>
  <c r="F430" i="10"/>
  <c r="E430" i="10" s="1" a="1"/>
  <c r="E430" i="10" s="1"/>
  <c r="C430" i="10" s="1"/>
  <c r="F1593" i="10"/>
  <c r="E1593" i="10" s="1" a="1"/>
  <c r="E1593" i="10" s="1"/>
  <c r="C1593" i="10" s="1"/>
  <c r="F3046" i="10"/>
  <c r="E3046" i="10" s="1" a="1"/>
  <c r="E3046" i="10" s="1"/>
  <c r="C3046" i="10" s="1"/>
  <c r="F984" i="10"/>
  <c r="E984" i="10" s="1" a="1"/>
  <c r="E984" i="10" s="1"/>
  <c r="C984" i="10" s="1"/>
  <c r="F2143" i="10"/>
  <c r="E2143" i="10" s="1" a="1"/>
  <c r="E2143" i="10" s="1"/>
  <c r="C2143" i="10" s="1"/>
  <c r="F78" i="10"/>
  <c r="E78" i="10" s="1" a="1"/>
  <c r="E78" i="10" s="1"/>
  <c r="C78" i="10" s="1"/>
  <c r="F1487" i="10"/>
  <c r="E1487" i="10" s="1" a="1"/>
  <c r="E1487" i="10" s="1"/>
  <c r="C1487" i="10" s="1"/>
  <c r="F1805" i="10"/>
  <c r="E1805" i="10" s="1" a="1"/>
  <c r="E1805" i="10" s="1"/>
  <c r="C1805" i="10" s="1"/>
  <c r="F2076" i="10"/>
  <c r="E2076" i="10" s="1" a="1"/>
  <c r="E2076" i="10" s="1"/>
  <c r="C2076" i="10" s="1"/>
  <c r="F1072" i="10"/>
  <c r="E1072" i="10" s="1" a="1"/>
  <c r="E1072" i="10" s="1"/>
  <c r="C1072" i="10" s="1"/>
  <c r="F2563" i="10"/>
  <c r="E2563" i="10" s="1" a="1"/>
  <c r="E2563" i="10" s="1"/>
  <c r="C2563" i="10" s="1"/>
  <c r="F2889" i="10"/>
  <c r="E2889" i="10" s="1" a="1"/>
  <c r="E2889" i="10" s="1"/>
  <c r="C2889" i="10" s="1"/>
  <c r="F2048" i="10"/>
  <c r="E2048" i="10" s="1" a="1"/>
  <c r="E2048" i="10" s="1"/>
  <c r="C2048" i="10" s="1"/>
  <c r="F2601" i="10"/>
  <c r="E2601" i="10" s="1" a="1"/>
  <c r="E2601" i="10" s="1"/>
  <c r="C2601" i="10" s="1"/>
  <c r="F1654" i="10"/>
  <c r="E1654" i="10" s="1" a="1"/>
  <c r="E1654" i="10" s="1"/>
  <c r="C1654" i="10" s="1"/>
  <c r="F2702" i="10"/>
  <c r="E2702" i="10" s="1" a="1"/>
  <c r="E2702" i="10" s="1"/>
  <c r="C2702" i="10" s="1"/>
  <c r="AD65" i="8"/>
  <c r="AD54" i="8"/>
  <c r="AD44" i="8"/>
  <c r="F16" i="9" l="1"/>
  <c r="F12" i="9"/>
  <c r="F14" i="9" s="1"/>
  <c r="F1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Pedro Ávila</author>
  </authors>
  <commentList>
    <comment ref="AD25" authorId="0" shapeId="0" xr:uid="{BCAF8652-07B8-4CB1-931A-CF5E77B2AAF6}">
      <text>
        <r>
          <rPr>
            <b/>
            <sz val="11"/>
            <color indexed="81"/>
            <rFont val="Arial"/>
            <family val="2"/>
          </rPr>
          <t>Pedro Ávila:</t>
        </r>
        <r>
          <rPr>
            <sz val="11"/>
            <color indexed="81"/>
            <rFont val="Arial"/>
            <family val="2"/>
          </rPr>
          <t xml:space="preserve">
Esse aumento progressivo da alíquota de IR é devido ao aumento da relação entre Patrimônio Líquido e Ativos Rentáveis. Quanto maior essa relação, menor o benefício fiscal da alavancagem e, portanto, maior a alíquota efetiva.</t>
        </r>
      </text>
    </comment>
    <comment ref="T39" authorId="0" shapeId="0" xr:uid="{E6322F26-27E5-47C4-9483-F0DE611EB33C}">
      <text>
        <r>
          <rPr>
            <b/>
            <sz val="9"/>
            <color indexed="81"/>
            <rFont val="Segoe UI"/>
            <family val="2"/>
          </rPr>
          <t>Pedro Ávila:</t>
        </r>
        <r>
          <rPr>
            <sz val="9"/>
            <color indexed="81"/>
            <rFont val="Segoe UI"/>
            <family val="2"/>
          </rPr>
          <t xml:space="preserve">
A gestão divulgou um payout de 40% para esse ano.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Pedro Ávila</author>
  </authors>
  <commentList>
    <comment ref="E75" authorId="0" shapeId="0" xr:uid="{333B1B61-2B26-4200-A2CB-68584EEB30AB}">
      <text>
        <r>
          <rPr>
            <b/>
            <sz val="9"/>
            <color indexed="81"/>
            <rFont val="Segoe UI"/>
            <family val="2"/>
          </rPr>
          <t>Pedro Ávila:</t>
        </r>
        <r>
          <rPr>
            <sz val="9"/>
            <color indexed="81"/>
            <rFont val="Segoe UI"/>
            <family val="2"/>
          </rPr>
          <t xml:space="preserve">
Itens considerados Extraordinários:
- Planos Econômicos
- Provisão Extraordinária para Demandas Contigentes
- Provisão Demandas Legais - Ajuste de Parâmetros
- Crédito Tributário s/ Períodos Anteriores 
- Crédito Tributário s/ CSLL
- Alenação de Participação na IRB Resseguros
- Programa de Adequação de Quadros (PAQ)
- Imparidade de Ativo Intangível - VRN
- Imparidade de TVM
- PCLD Prudencial Extraordinária
- Acordo Coletivo 2020-2021 - Abono
- Ajuste de Fundos e Programas
- Programas de Desligamentos - PAQ e PDE
- Aleienação de Investimento no Banco Digio
- Reorganização Societária - CIP
- Alienação de Investimento na MerchantE
- Efeitos Fiscais e de PLR s/ Itens Extraordinários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Pedro</author>
  </authors>
  <commentList>
    <comment ref="T24" authorId="0" shapeId="0" xr:uid="{E75BC73D-742A-4054-8298-634CBC9697C2}">
      <text>
        <r>
          <rPr>
            <b/>
            <sz val="9"/>
            <color indexed="81"/>
            <rFont val="Segoe UI"/>
            <family val="2"/>
          </rPr>
          <t>Pedro:</t>
        </r>
        <r>
          <rPr>
            <sz val="9"/>
            <color indexed="81"/>
            <rFont val="Segoe UI"/>
            <family val="2"/>
          </rPr>
          <t xml:space="preserve">
Veio do guidance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Pedro Ávila</author>
  </authors>
  <commentList>
    <comment ref="E10" authorId="0" shapeId="0" xr:uid="{264A423C-79F1-4220-BFAA-4EAEE2D3532E}">
      <text>
        <r>
          <rPr>
            <b/>
            <sz val="9"/>
            <color indexed="81"/>
            <rFont val="Segoe UI"/>
            <family val="2"/>
          </rPr>
          <t>Pedro Ávila:</t>
        </r>
        <r>
          <rPr>
            <sz val="9"/>
            <color indexed="81"/>
            <rFont val="Segoe UI"/>
            <family val="2"/>
          </rPr>
          <t xml:space="preserve">
Disponibilidades/Depósitos à Vista</t>
        </r>
      </text>
    </comment>
    <comment ref="E11" authorId="0" shapeId="0" xr:uid="{F7B00CF6-5E66-4FF3-B0DF-5FA256BD6A61}">
      <text>
        <r>
          <rPr>
            <b/>
            <sz val="9"/>
            <color indexed="81"/>
            <rFont val="Segoe UI"/>
            <family val="2"/>
          </rPr>
          <t>Pedro Ávila:</t>
        </r>
        <r>
          <rPr>
            <sz val="9"/>
            <color indexed="81"/>
            <rFont val="Segoe UI"/>
            <family val="2"/>
          </rPr>
          <t xml:space="preserve">
(Disponibilidades + Aplicações Interfinanceiras de Liquidez)/Depósitos à Vista</t>
        </r>
      </text>
    </comment>
    <comment ref="E12" authorId="0" shapeId="0" xr:uid="{E78A4D12-03C1-41D2-95EF-50E6A5825F5C}">
      <text>
        <r>
          <rPr>
            <b/>
            <sz val="9"/>
            <color indexed="81"/>
            <rFont val="Segoe UI"/>
            <family val="2"/>
          </rPr>
          <t>Pedro Ávila:</t>
        </r>
        <r>
          <rPr>
            <sz val="9"/>
            <color indexed="81"/>
            <rFont val="Segoe UI"/>
            <family val="2"/>
          </rPr>
          <t xml:space="preserve">
Operações de Crédito/Depósitos</t>
        </r>
      </text>
    </comment>
    <comment ref="E13" authorId="0" shapeId="0" xr:uid="{50FD87EF-5073-4E77-B3A9-E8CF24752FAB}">
      <text>
        <r>
          <rPr>
            <b/>
            <sz val="9"/>
            <color indexed="81"/>
            <rFont val="Segoe UI"/>
            <family val="2"/>
          </rPr>
          <t>Pedro Ávila:</t>
        </r>
        <r>
          <rPr>
            <sz val="9"/>
            <color indexed="81"/>
            <rFont val="Segoe UI"/>
            <family val="2"/>
          </rPr>
          <t xml:space="preserve">
Patrimônio Líquido - Ativo Permanente</t>
        </r>
      </text>
    </comment>
    <comment ref="E14" authorId="0" shapeId="0" xr:uid="{CAEE5C17-1A7F-4860-A1CE-FECF21AA7484}">
      <text>
        <r>
          <rPr>
            <b/>
            <sz val="9"/>
            <color indexed="81"/>
            <rFont val="Segoe UI"/>
            <family val="2"/>
          </rPr>
          <t>Pedro Ávila:</t>
        </r>
        <r>
          <rPr>
            <sz val="9"/>
            <color indexed="81"/>
            <rFont val="Segoe UI"/>
            <family val="2"/>
          </rPr>
          <t xml:space="preserve">
Oparações de Crédito/Ativo Total</t>
        </r>
      </text>
    </comment>
    <comment ref="E19" authorId="0" shapeId="0" xr:uid="{6ED6035B-2177-406C-8546-13E4B5841633}">
      <text>
        <r>
          <rPr>
            <b/>
            <sz val="9"/>
            <color indexed="81"/>
            <rFont val="Segoe UI"/>
            <family val="2"/>
          </rPr>
          <t>Pedro Ávila:</t>
        </r>
        <r>
          <rPr>
            <sz val="9"/>
            <color indexed="81"/>
            <rFont val="Segoe UI"/>
            <family val="2"/>
          </rPr>
          <t xml:space="preserve">
Patrimônio Referencial/Ativos Ponderados pelo Risco</t>
        </r>
      </text>
    </comment>
    <comment ref="E20" authorId="0" shapeId="0" xr:uid="{0A442027-50CC-4009-9EA3-11B4F2712175}">
      <text>
        <r>
          <rPr>
            <b/>
            <sz val="9"/>
            <color indexed="81"/>
            <rFont val="Segoe UI"/>
            <family val="2"/>
          </rPr>
          <t>Pedro Ávila:</t>
        </r>
        <r>
          <rPr>
            <sz val="9"/>
            <color indexed="81"/>
            <rFont val="Segoe UI"/>
            <family val="2"/>
          </rPr>
          <t xml:space="preserve">
Patrimônio Líquido/Ativo Total</t>
        </r>
      </text>
    </comment>
    <comment ref="E21" authorId="0" shapeId="0" xr:uid="{DDAA4321-C694-427D-B9A2-9E3C13650650}">
      <text>
        <r>
          <rPr>
            <b/>
            <sz val="9"/>
            <color indexed="81"/>
            <rFont val="Segoe UI"/>
            <family val="2"/>
          </rPr>
          <t>Pedro Ávila:</t>
        </r>
        <r>
          <rPr>
            <sz val="9"/>
            <color indexed="81"/>
            <rFont val="Segoe UI"/>
            <family val="2"/>
          </rPr>
          <t xml:space="preserve">
Ativo/Patrimônio Líquido</t>
        </r>
      </text>
    </comment>
    <comment ref="E22" authorId="0" shapeId="0" xr:uid="{FAA70113-1DDC-44DE-A822-49C31C04B8B3}">
      <text>
        <r>
          <rPr>
            <b/>
            <sz val="9"/>
            <color indexed="81"/>
            <rFont val="Segoe UI"/>
            <family val="2"/>
          </rPr>
          <t>Pedro Ávila:</t>
        </r>
        <r>
          <rPr>
            <sz val="9"/>
            <color indexed="81"/>
            <rFont val="Segoe UI"/>
            <family val="2"/>
          </rPr>
          <t xml:space="preserve">
Patirmônio Líquiido/Passivos Onerosos</t>
        </r>
      </text>
    </comment>
    <comment ref="E23" authorId="0" shapeId="0" xr:uid="{2907860C-006E-4417-B7E1-C281B4F458A8}">
      <text>
        <r>
          <rPr>
            <b/>
            <sz val="9"/>
            <color indexed="81"/>
            <rFont val="Segoe UI"/>
            <family val="2"/>
          </rPr>
          <t>Pedro Ávila:</t>
        </r>
        <r>
          <rPr>
            <sz val="9"/>
            <color indexed="81"/>
            <rFont val="Segoe UI"/>
            <family val="2"/>
          </rPr>
          <t xml:space="preserve">
Ativo Permanente/Patrimônio Líquido</t>
        </r>
      </text>
    </comment>
    <comment ref="E28" authorId="0" shapeId="0" xr:uid="{E68BC22A-58BE-4DD0-B1B7-49164517B4D7}">
      <text>
        <r>
          <rPr>
            <b/>
            <sz val="9"/>
            <color indexed="81"/>
            <rFont val="Segoe UI"/>
            <family val="2"/>
          </rPr>
          <t>Pedro Ávila:</t>
        </r>
        <r>
          <rPr>
            <sz val="9"/>
            <color indexed="81"/>
            <rFont val="Segoe UI"/>
            <family val="2"/>
          </rPr>
          <t xml:space="preserve">
Lucro Líquido/Patrimônio Líquido</t>
        </r>
      </text>
    </comment>
    <comment ref="E29" authorId="0" shapeId="0" xr:uid="{0FCD39B5-026B-43CB-8ACC-C29B100B8B1C}">
      <text>
        <r>
          <rPr>
            <b/>
            <sz val="9"/>
            <color indexed="81"/>
            <rFont val="Segoe UI"/>
            <family val="2"/>
          </rPr>
          <t>Pedro Ávila:</t>
        </r>
        <r>
          <rPr>
            <sz val="9"/>
            <color indexed="81"/>
            <rFont val="Segoe UI"/>
            <family val="2"/>
          </rPr>
          <t xml:space="preserve">
Lucro Líquido/Ativo Total</t>
        </r>
      </text>
    </comment>
    <comment ref="E30" authorId="0" shapeId="0" xr:uid="{87613A13-712B-46E9-93C4-BE1371105EE8}">
      <text>
        <r>
          <rPr>
            <b/>
            <sz val="9"/>
            <color indexed="81"/>
            <rFont val="Segoe UI"/>
            <family val="2"/>
          </rPr>
          <t>Pedro Ávila:</t>
        </r>
        <r>
          <rPr>
            <sz val="9"/>
            <color indexed="81"/>
            <rFont val="Segoe UI"/>
            <family val="2"/>
          </rPr>
          <t xml:space="preserve">
Lucro Líquido/(Margem Financeira Bruta + Outras Receitas Operacionais)</t>
        </r>
      </text>
    </comment>
    <comment ref="E31" authorId="0" shapeId="0" xr:uid="{78642A26-A4ED-459A-896D-F9B4346D7884}">
      <text>
        <r>
          <rPr>
            <b/>
            <sz val="9"/>
            <color indexed="81"/>
            <rFont val="Segoe UI"/>
            <family val="2"/>
          </rPr>
          <t>Pedro Ávila:</t>
        </r>
        <r>
          <rPr>
            <sz val="9"/>
            <color indexed="81"/>
            <rFont val="Segoe UI"/>
            <family val="2"/>
          </rPr>
          <t xml:space="preserve">
Passivos Onerosos/Ativos Rentáveis</t>
        </r>
      </text>
    </comment>
    <comment ref="E32" authorId="0" shapeId="0" xr:uid="{CB5DFC4E-BACF-415E-80DF-F8786C41004D}">
      <text>
        <r>
          <rPr>
            <b/>
            <sz val="9"/>
            <color indexed="81"/>
            <rFont val="Segoe UI"/>
            <family val="2"/>
          </rPr>
          <t>Pedro Ávila:</t>
        </r>
        <r>
          <rPr>
            <sz val="9"/>
            <color indexed="81"/>
            <rFont val="Segoe UI"/>
            <family val="2"/>
          </rPr>
          <t xml:space="preserve">
Receita de Juros/Ativos Rentáveis</t>
        </r>
      </text>
    </comment>
    <comment ref="E33" authorId="0" shapeId="0" xr:uid="{327D393D-6C5B-49F3-8F45-0C1123026DF8}">
      <text>
        <r>
          <rPr>
            <b/>
            <sz val="9"/>
            <color indexed="81"/>
            <rFont val="Segoe UI"/>
            <family val="2"/>
          </rPr>
          <t>Pedro Ávila:</t>
        </r>
        <r>
          <rPr>
            <sz val="9"/>
            <color indexed="81"/>
            <rFont val="Segoe UI"/>
            <family val="2"/>
          </rPr>
          <t xml:space="preserve">
Despesas d e Juros/Passivos Onerosos</t>
        </r>
      </text>
    </comment>
    <comment ref="E34" authorId="0" shapeId="0" xr:uid="{84E4127C-05A3-4042-8BC9-9B236631D43B}">
      <text>
        <r>
          <rPr>
            <b/>
            <sz val="9"/>
            <color indexed="81"/>
            <rFont val="Segoe UI"/>
            <family val="2"/>
          </rPr>
          <t>Pedro Ávila:</t>
        </r>
        <r>
          <rPr>
            <sz val="9"/>
            <color indexed="81"/>
            <rFont val="Segoe UI"/>
            <family val="2"/>
          </rPr>
          <t xml:space="preserve">
Margem Financeira Bruta/Ativos Rentáveis</t>
        </r>
      </text>
    </comment>
    <comment ref="E39" authorId="0" shapeId="0" xr:uid="{E63E8B3E-ACF7-485E-89F1-8C217A902D41}">
      <text>
        <r>
          <rPr>
            <b/>
            <sz val="9"/>
            <color indexed="81"/>
            <rFont val="Segoe UI"/>
            <family val="2"/>
          </rPr>
          <t>Pedro Ávila:</t>
        </r>
        <r>
          <rPr>
            <sz val="9"/>
            <color indexed="81"/>
            <rFont val="Segoe UI"/>
            <family val="2"/>
          </rPr>
          <t xml:space="preserve">
Ativos Sensíveis a Taxa de Juros/Passivos Sensíveis a Taxa de Juros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<sst xmlns="http://schemas.openxmlformats.org/spreadsheetml/2006/main" count="909" uniqueCount="463">
  <si>
    <t>Ativo Total</t>
  </si>
  <si>
    <t>Data do Último Resultado:</t>
  </si>
  <si>
    <t>Passivo Total</t>
  </si>
  <si>
    <t>Patrimônio Líquido</t>
  </si>
  <si>
    <t>Reservas de Capital</t>
  </si>
  <si>
    <t>Reservas de Lucros</t>
  </si>
  <si>
    <t>Disponibilidades</t>
  </si>
  <si>
    <t>Aplicações Interfinanceiras de Liquidez</t>
  </si>
  <si>
    <t>TVM e Instrumentos Financeiros Derivativos</t>
  </si>
  <si>
    <t>Títulos Disponíveis para Negociação</t>
  </si>
  <si>
    <t>Títulos Disponíveis para Venda</t>
  </si>
  <si>
    <t>Títulos Mantidos até o Vencimento</t>
  </si>
  <si>
    <t>Instrumentos Financeiros Derivativos</t>
  </si>
  <si>
    <t>Relações Interfinanceiras</t>
  </si>
  <si>
    <t>Depósitos no Banco Central</t>
  </si>
  <si>
    <t>Compuls. s/ Depósitos não Remunerados</t>
  </si>
  <si>
    <t>Compuls. s/ Depósitos Remunerados</t>
  </si>
  <si>
    <t>Demais</t>
  </si>
  <si>
    <t>Relações Interdependências</t>
  </si>
  <si>
    <t>Empréstimos e Financiamentos</t>
  </si>
  <si>
    <t>(Prov. p/ Créditos de Liquidação Duvidosa)</t>
  </si>
  <si>
    <t>Operações de Arrendamento Mercantil</t>
  </si>
  <si>
    <t>Op. de Arr. e Subarrend. a Receber</t>
  </si>
  <si>
    <t>(PCLD de Arrendamento Mercantil)</t>
  </si>
  <si>
    <t>Outros Créditos</t>
  </si>
  <si>
    <t>Créditos por Avais e Fianças Honrados</t>
  </si>
  <si>
    <t>Carteira de Câmbio</t>
  </si>
  <si>
    <t>Rendas a Receber</t>
  </si>
  <si>
    <t>Negociação e Intermediação de Valores</t>
  </si>
  <si>
    <t>Créditos Específicos</t>
  </si>
  <si>
    <t>Crédito Tributário</t>
  </si>
  <si>
    <t>Ativo Atuarial</t>
  </si>
  <si>
    <t>Fundo Paridade</t>
  </si>
  <si>
    <t>Devedores por Depósitos em Garantia</t>
  </si>
  <si>
    <t>Fundo de Destinação do Superávit - Previ</t>
  </si>
  <si>
    <t>Fundo de Utilização</t>
  </si>
  <si>
    <t>Diversos</t>
  </si>
  <si>
    <t>(Provisão p/ Outros Créd. De Liq. Duvidosa)</t>
  </si>
  <si>
    <t>(Com Característica de Concessão de Crédito)</t>
  </si>
  <si>
    <t>(Sem Característica de Concessão de Crédito)</t>
  </si>
  <si>
    <t>Outros Valores e Bens</t>
  </si>
  <si>
    <t>Bens Não de Uso Próprio e Mat. em Estoque</t>
  </si>
  <si>
    <t>(Provisões para Desvalorizações)</t>
  </si>
  <si>
    <t>Despesas Antecipadas</t>
  </si>
  <si>
    <t>Permanente</t>
  </si>
  <si>
    <t>Investimentos</t>
  </si>
  <si>
    <t>Imobilizado de Uso</t>
  </si>
  <si>
    <t>Intangível</t>
  </si>
  <si>
    <t>Diferido</t>
  </si>
  <si>
    <t>Ativo Circulante e Realizável a Longo Prazo</t>
  </si>
  <si>
    <t>N/D</t>
  </si>
  <si>
    <t>Circulante e Exigível a Longo Prazo</t>
  </si>
  <si>
    <t>Depósitos</t>
  </si>
  <si>
    <t>Depósitos à Vista</t>
  </si>
  <si>
    <t>Depósitos de Poupança</t>
  </si>
  <si>
    <t>Depósitos Interfinanceiros</t>
  </si>
  <si>
    <t>Depósitos a Prazo</t>
  </si>
  <si>
    <t>Outros Depósitos</t>
  </si>
  <si>
    <t>Captações no Mercado Aberto</t>
  </si>
  <si>
    <t>Operações Compromissadas com Títulos Privados</t>
  </si>
  <si>
    <t>Recursos de Aceites e Emissão de Títulos</t>
  </si>
  <si>
    <t>Letras de Crédito do Agronegócio</t>
  </si>
  <si>
    <t>Letras de Crédito Imobiliário</t>
  </si>
  <si>
    <t>Demais Letras Bancárias</t>
  </si>
  <si>
    <t>Obrigações por TVM no Exterior</t>
  </si>
  <si>
    <t>Obrigações por Empréstimos</t>
  </si>
  <si>
    <t>Empréstimos no País - Outras Instituições</t>
  </si>
  <si>
    <t>Empréstimos no Exterior</t>
  </si>
  <si>
    <t>Obrigações por Repasses</t>
  </si>
  <si>
    <t>Tesouro Nacional</t>
  </si>
  <si>
    <t>BNDES</t>
  </si>
  <si>
    <t>CEF</t>
  </si>
  <si>
    <t>Finame</t>
  </si>
  <si>
    <t>Outras Instituições</t>
  </si>
  <si>
    <t>Obrigações por Repasses do Exterior</t>
  </si>
  <si>
    <t>Outras Obrigações</t>
  </si>
  <si>
    <t>Cobrança e Arrec. de Tributos e Assemelhados</t>
  </si>
  <si>
    <t>Sociais e Estatutárias</t>
  </si>
  <si>
    <t>Fiscais e Previdenciárias</t>
  </si>
  <si>
    <t>Fundos Financeiros e de Desenvolvimento</t>
  </si>
  <si>
    <t xml:space="preserve">Instrumentos Híbridos de Capital e Dívida </t>
  </si>
  <si>
    <t>Operações Especiais</t>
  </si>
  <si>
    <t>FCO (Dívida Subordinada)</t>
  </si>
  <si>
    <t>Passivo Atuarial</t>
  </si>
  <si>
    <t>Diversas</t>
  </si>
  <si>
    <t>Instrumentos de dívidas elegíveis a capital</t>
  </si>
  <si>
    <t>Resultados de Exercício Futuro</t>
  </si>
  <si>
    <t>Capital</t>
  </si>
  <si>
    <t>Instrumento Elegível ao Capital Principal</t>
  </si>
  <si>
    <t>Reservas de Reavaliação</t>
  </si>
  <si>
    <t>Ajustes de Avaliação Patrimonial</t>
  </si>
  <si>
    <t>Planos de Benefícios</t>
  </si>
  <si>
    <t>Lucros ou Prejuízos Acumulados</t>
  </si>
  <si>
    <t>(Ações em Tesouraria)</t>
  </si>
  <si>
    <t>Participações Minoritárias nas Controladas</t>
  </si>
  <si>
    <t>Operações de Crédito</t>
  </si>
  <si>
    <t>Resultado de Operações com TVM</t>
  </si>
  <si>
    <t>Resultado com Inst. Financeiros Derivativos</t>
  </si>
  <si>
    <t>Resultado de Operações de Câmbio</t>
  </si>
  <si>
    <t>Resultado das Aplicações Compulsórias</t>
  </si>
  <si>
    <t>Total</t>
  </si>
  <si>
    <t>Operações de Captação no Mercado</t>
  </si>
  <si>
    <t>Operações de Empréstimos, Cessões e Repasses</t>
  </si>
  <si>
    <t>Receitas de Intermediação Financeira</t>
  </si>
  <si>
    <t>Despesas de Intermediação Financeira</t>
  </si>
  <si>
    <t>Margem Financeira Bruta</t>
  </si>
  <si>
    <t>Margem Financeira Bruta (%)</t>
  </si>
  <si>
    <t>Margem Financeira Líquida (%)</t>
  </si>
  <si>
    <t>Rendas de Tarifas Bancárias</t>
  </si>
  <si>
    <t>Despesas Administrativas</t>
  </si>
  <si>
    <t>Despesas de Pessoal</t>
  </si>
  <si>
    <t>Outras Despesas Administrativas</t>
  </si>
  <si>
    <t>Outras Despesas Tributárias</t>
  </si>
  <si>
    <t>Outras Receitas Operacionais</t>
  </si>
  <si>
    <t>Outras Despesas Operacionais</t>
  </si>
  <si>
    <t>Resultado Operacional</t>
  </si>
  <si>
    <t>Imposto de Renda e Contribuição Social</t>
  </si>
  <si>
    <t>Participações Estatutárias no Lucro</t>
  </si>
  <si>
    <t>Participações Minoritárias</t>
  </si>
  <si>
    <t>Provisão para Créditos de Liquidação Duvidosa</t>
  </si>
  <si>
    <t>Margem Financeira Líquida (Resultado Bruto da Intermediação Financeira)</t>
  </si>
  <si>
    <t>Resultado Bruto da Intermediação Financeira</t>
  </si>
  <si>
    <t>Resultado de Participações em Coligadas e Controladas</t>
  </si>
  <si>
    <t>Receitas de Prestação de Serviços</t>
  </si>
  <si>
    <t>Resultado Não Operacional</t>
  </si>
  <si>
    <t>Resultado  Antes do IR</t>
  </si>
  <si>
    <t xml:space="preserve">Lucro Líquido </t>
  </si>
  <si>
    <t>Imposto de Renda e Contribuição Social sobre  como % do Resultado Operacional</t>
  </si>
  <si>
    <t>Lucro Líquido pertencente ao BB como % do Lucro Líquido  Total</t>
  </si>
  <si>
    <t>Índice Payout</t>
  </si>
  <si>
    <t>Ano</t>
  </si>
  <si>
    <t>Ativos Rentáveis</t>
  </si>
  <si>
    <t>Títs. e Vlrs. Mobiliários + Aplic. Interfinanceiras s/Hedge</t>
  </si>
  <si>
    <t>Operações de Crédito + Leasing</t>
  </si>
  <si>
    <t>Depósito Compulsório Rentável</t>
  </si>
  <si>
    <t>Demais Ativos Rentáveis</t>
  </si>
  <si>
    <t>Passivos Onerosos</t>
  </si>
  <si>
    <t>Obrigações por Empréstimos e Repasses no País</t>
  </si>
  <si>
    <t>Fundos Financeiros e de Desenv.</t>
  </si>
  <si>
    <t>Dívida Subordinada</t>
  </si>
  <si>
    <t>Obrigações com T.V.M. no Exterior</t>
  </si>
  <si>
    <t>Letra de Crédito do Agronegócio</t>
  </si>
  <si>
    <t>Coeficiente Linear</t>
  </si>
  <si>
    <t>Coeficiente Angular</t>
  </si>
  <si>
    <t>R Quadrado</t>
  </si>
  <si>
    <t>Selic Acumulada</t>
  </si>
  <si>
    <t>Passivos Onerosos / Ativos Rentáveis</t>
  </si>
  <si>
    <t>Rentabilidade Média dos Ativos</t>
  </si>
  <si>
    <t>Custo Médio dos Passivos</t>
  </si>
  <si>
    <t>Spread Global</t>
  </si>
  <si>
    <t>Receita Líquida de Juros</t>
  </si>
  <si>
    <t>Receita de Juros</t>
  </si>
  <si>
    <t>Despesas de Juros</t>
  </si>
  <si>
    <t>Margem Financeira Bruta como % da Receita Líquida de Juros</t>
  </si>
  <si>
    <t>Margem Liquida de Juros</t>
  </si>
  <si>
    <t>Margem Financeira Líquida</t>
  </si>
  <si>
    <t>Margem Financeira Líquida como % da Margem Financeira Bruta</t>
  </si>
  <si>
    <t>-</t>
  </si>
  <si>
    <t>Crescimento dos Ativos Rentáveis</t>
  </si>
  <si>
    <t>Inflação</t>
  </si>
  <si>
    <t>Crescimento dos Passivos Rentáveis</t>
  </si>
  <si>
    <t>% dos Passivos Onerosos</t>
  </si>
  <si>
    <t>% dos Ativos Rentáveis</t>
  </si>
  <si>
    <t>Regressão com Selic</t>
  </si>
  <si>
    <t>Rregressão com IPCA</t>
  </si>
  <si>
    <t>Crescimento dos Passivos Onerosos</t>
  </si>
  <si>
    <t>Regressão com IPCA</t>
  </si>
  <si>
    <t>Descrição</t>
  </si>
  <si>
    <t>DI</t>
  </si>
  <si>
    <t>A taxa livre de risco no Brasil pode partir do DI, que é equivalente ao prêmio de um titulo IPCA+ do governo de mesmo prazo somado à inflação implicita.</t>
  </si>
  <si>
    <t>CDS</t>
  </si>
  <si>
    <t>Credit Default Swap (CDS)</t>
  </si>
  <si>
    <t>Inflação Implícita</t>
  </si>
  <si>
    <t>Taxa Livre de Risco</t>
  </si>
  <si>
    <t>Beta</t>
  </si>
  <si>
    <t>Prêmio de Risco</t>
  </si>
  <si>
    <t>Dados Alternativos FGV: https://goo.gl/bBfwGq</t>
  </si>
  <si>
    <t>Custo de Capital Próprio (Ke)</t>
  </si>
  <si>
    <t>Desconto</t>
  </si>
  <si>
    <t>Beta Clássico</t>
  </si>
  <si>
    <t>Premissas</t>
  </si>
  <si>
    <t>Crescimento de acordo com a equação linear entre a regressão do crescimento dos Passivos Onerosos com o IPCA projetado.</t>
  </si>
  <si>
    <t>Percentual constante dos Ativos Rentáveis</t>
  </si>
  <si>
    <t>Percentual constante dos Passivos Onerosos</t>
  </si>
  <si>
    <t>Relação entre Passivos Onerosos e Ativos Rentáveis constante</t>
  </si>
  <si>
    <t>% de Crescimento de Outras Receitas Operacionais</t>
  </si>
  <si>
    <t>% de Crescimento das Receitas de Prestação de Serviços</t>
  </si>
  <si>
    <t>%  de Crescimento das Receitas de Tarifa Bancária</t>
  </si>
  <si>
    <t>CAGR 2014-2022</t>
  </si>
  <si>
    <t>Crescimento dos Juros dos Ativos Rentáveis</t>
  </si>
  <si>
    <t>Crescimento dos Juros dos Passivos Onerosos</t>
  </si>
  <si>
    <t>Crescimento da Margem Financeira Líquida (YoY)¹</t>
  </si>
  <si>
    <t>Crescimento das Outra Receitas Operacionais (YoY)¹</t>
  </si>
  <si>
    <t>Despesas Operacionais como % de Outras Receitas Operacionais</t>
  </si>
  <si>
    <t>Outras Despesas/Receitas Operacionais</t>
  </si>
  <si>
    <t>Crescimento do Resultado Operacional (YoY)¹</t>
  </si>
  <si>
    <t>Resultado Antes do IR</t>
  </si>
  <si>
    <t>Imposto de Renda e Contribuição Social como % do Resultado Operacional</t>
  </si>
  <si>
    <t>Resultado Antes de Participações Estatutárias e Minoritárias</t>
  </si>
  <si>
    <t>% do Lucro Pertencente aos Acionistas</t>
  </si>
  <si>
    <t>Lucro Líquido por Ação</t>
  </si>
  <si>
    <t>Proventos por Ação</t>
  </si>
  <si>
    <t>Perpetuidade</t>
  </si>
  <si>
    <t>Growth</t>
  </si>
  <si>
    <t>ROE Perp.</t>
  </si>
  <si>
    <t>Proventos por Ação Descontado</t>
  </si>
  <si>
    <t>Trimestre Atual</t>
  </si>
  <si>
    <t>Ticker</t>
  </si>
  <si>
    <t>BBAS3</t>
  </si>
  <si>
    <t>Valor da Ação</t>
  </si>
  <si>
    <t>Cotação</t>
  </si>
  <si>
    <t>Preço Teto</t>
  </si>
  <si>
    <t>TIR</t>
  </si>
  <si>
    <t>Upside</t>
  </si>
  <si>
    <t>Delta</t>
  </si>
  <si>
    <t>Preço Justo</t>
  </si>
  <si>
    <t>Valor da Perpetuidade</t>
  </si>
  <si>
    <t>Taxa de Desconto</t>
  </si>
  <si>
    <t>Ke</t>
  </si>
  <si>
    <t>Desconto Acumulado</t>
  </si>
  <si>
    <t>Preço BBAS3</t>
  </si>
  <si>
    <t>IBOV</t>
  </si>
  <si>
    <t>Variação BBAS3</t>
  </si>
  <si>
    <t>Variação IBOV</t>
  </si>
  <si>
    <t>Data</t>
  </si>
  <si>
    <t>Crescimento igual ao crescimento dos Ativos Rentáveis</t>
  </si>
  <si>
    <t>Índice Reinvestimento</t>
  </si>
  <si>
    <t>Ativos Rentávels</t>
  </si>
  <si>
    <t>Patrimônio Líquido/Patrimônio de Referência</t>
  </si>
  <si>
    <t>Indice de Basiléia Mínimo Exigido</t>
  </si>
  <si>
    <t>Patrimônio de Referência Mínimo Requerido</t>
  </si>
  <si>
    <t>Patrimônio de Referência (PR)</t>
  </si>
  <si>
    <t>Ativos Ponderados pelo Risco (RWA)</t>
  </si>
  <si>
    <t>Índice de Basileia  (PR/RWA)</t>
  </si>
  <si>
    <t>Lucro Retido</t>
  </si>
  <si>
    <t>Ativos Ponderados pelo Risco / Ativos Rentáveis</t>
  </si>
  <si>
    <t>ROE</t>
  </si>
  <si>
    <t>Ganho(Perda) Cambial sobre PL no Exterior</t>
  </si>
  <si>
    <t>Outras Receitas Op. com Caract. de Intermediação Financeira</t>
  </si>
  <si>
    <t>Hedge Fiscal</t>
  </si>
  <si>
    <t>PCLD - Risco de Crédito</t>
  </si>
  <si>
    <t>PCLD - Recuperação de Crédito</t>
  </si>
  <si>
    <t>PCLD - Descontos Concedidos</t>
  </si>
  <si>
    <t>PCLD - Imparidade</t>
  </si>
  <si>
    <t>Despesas Tributárias sobre Faturamento</t>
  </si>
  <si>
    <t>Margem de Contribuição</t>
  </si>
  <si>
    <t>Resultado Comercial</t>
  </si>
  <si>
    <t>Demandas Cíveis</t>
  </si>
  <si>
    <t>Demandas Trabalhistas</t>
  </si>
  <si>
    <t>Outros Componentes do Resultado</t>
  </si>
  <si>
    <t>Previ - Plano de Benefícios 1</t>
  </si>
  <si>
    <t>Previ - Atualização de Fundo Utilização</t>
  </si>
  <si>
    <t>Resultado de Outras Receitas/Despesas Operacionais</t>
  </si>
  <si>
    <t>Lucro Líquido Ajustado</t>
  </si>
  <si>
    <t>Itens Extraordinários</t>
  </si>
  <si>
    <t>1 - Ano a Ano</t>
  </si>
  <si>
    <t>Despesas Tributárias sobre Fauramento como % Total de Receitas</t>
  </si>
  <si>
    <t>Crescimento das Margem de Contribuição (YoY)¹</t>
  </si>
  <si>
    <t>Lucro dos Acionistas Ajustado dos Acionistas Controladores</t>
  </si>
  <si>
    <t>Lucro dos Acionistas dos Acionistas Controladores</t>
  </si>
  <si>
    <t>Crescimento Lucro Líquido dos Acionistas Controladoresl (YoY)¹</t>
  </si>
  <si>
    <t>Indice de Capital Principal Mínimo Exigido</t>
  </si>
  <si>
    <t>Valores em Milhões</t>
  </si>
  <si>
    <t>Provisões</t>
  </si>
  <si>
    <t>Capital Nível 1</t>
  </si>
  <si>
    <t>Capital Nível I/RWA</t>
  </si>
  <si>
    <t>Capital Nível I Mínimo Requerido</t>
  </si>
  <si>
    <t>Patrimônio Líquido/Ativos Rentáveis</t>
  </si>
  <si>
    <t>Remota</t>
  </si>
  <si>
    <t>Tributário</t>
  </si>
  <si>
    <t>Possível</t>
  </si>
  <si>
    <t>Cível</t>
  </si>
  <si>
    <t>Provável</t>
  </si>
  <si>
    <t>Trabalhista</t>
  </si>
  <si>
    <t>Valor das Provisões</t>
  </si>
  <si>
    <t>Classificação</t>
  </si>
  <si>
    <t>Valor do Processo</t>
  </si>
  <si>
    <t>Chance de Perda</t>
  </si>
  <si>
    <t>Comentário</t>
  </si>
  <si>
    <t>Mandado de Segurança que objetiva a declaração de inconstitucionalidade da limitação da compensação dos prejuízos fiscais de IR e bases negativas de CSLL, no percentual de 30% por exercício. Denegada a segurança na primeira e segunda instâncias, o Banco interpôs Recurso Extraordinário, que teve a sua tramitação suspensa em face da afetação da matéria ao regime da Repercussão Geral, no RE-591.340. Esse recurso representativos da controvérsia foi julgado pelo STF, em 25/06/2019, com a fixação da tese no sentido de reconhecer a constitucionalidade da limitação ao direito de compensação. Em 18/11/2021, a Corte Especial do Tribunal Regional Federal da 1ª Região decidiu levantar o sobrestamento do processo e negar seguimento ao Recurso Extraordinário do Banco.</t>
  </si>
  <si>
    <t>Em 23/02/2017, o Grupo PDG requereu recuperação judicial. O crédito do Banco ficou classificado na lista de credores da seguinte forma: Classe II - R$ 104.835.669,97 (data-base: 23/02/2017) e Classe III - R$ 300.535.316,72 (data-base: 23/02/2017). O Banco possui outros créditos não sujeitos aos efeitos da recuperação judicial. Em dezembro de 2017, o Juízo homologou o plano de recuperação judicial da PDG Realty S.A. Empreend.Particip. e de outras empresas do Grupo, conforme aprovado pela Assembleia Geral de Credores. Os pagamentos dos créditos listados na recuperação judicial serão efetuados na forma estipulada no plano de recuperação judicial.</t>
  </si>
  <si>
    <t>Em 20/06/2016, o Grupo Oi requereu recuperação judicial. Publicada a lista de credores das recuperandas, o Banco e a BB DTVM apresentaram divergência de crédito ao administrador judicial, o qual a acolheu em parte. Na lista de credores, o Banco do Brasil S.A. e a BB DTVM foram classificados na Classe III, pelo valor de R$ 3.934.904.150,40 e R$ 441.429.250,27, respectivamente. Em razão disso, o Banco do Brasil S.A. apresentou impugnação à relação de credores visando adequar o valor do seu crédito para R$ 3.935.443.861,17; a impugnação está pendente de julgamento. Na assembleia geral de credores, realizada nos dias 19 e 20 de dezembro de 2017, o plano foi aprovado. Em 08/01/2018, o plano foi homologado pelo juízo. Na data do pedido de recuperação judicial, o Banco do Brasil S.A. detinha bonds emitidos pelo Grupo Oi, no valor de EUR 30.000.000,00 e US$ 30.000.000,00; referidos bonds foram alienados pelo Banco do Brasil S.A. em janeiro de 2018; o valor informado na alínea "e", acima, já contempla tal situação. Em dezembro de 2019, a recuperanda requereu o não encerramento da Recuperação Judicial. Aditamento ao Plano de Recuperação foi apresentado, aprovado pelos credores reunidos em Assembleia no dia 08/09/2020 e homologado judicialmente em 08/10/2020. O Banco interpôs recurso de agravo de instrumento em face da decisão homologatória; entretanto, o Tribunal local negou provimento ao recurso, o que ensejou a interposição de Recurso Especial.</t>
  </si>
  <si>
    <t>O Banco do Brasil já provisionou 100% dos valores (19.673.693.255,15). Em caso de perda, não haverá impacto negativo no resultado do BB.</t>
  </si>
  <si>
    <t>Os valores dos créditos do Banco foram corretamente listados na lista de credores, portanto, não houve necessidade de apresentação de divergência e impugnação de créditos. Em 10/05/2016, o FGCN honrou parte da fiança emitida, no valor de R$ 163.525.837,50. O plano de recuperação judicial foi aprovado em assembleia geral de credores, realizada em 09/11/2018 e homologado pelo juízo, em 22/11/2018. Em 10/08/2021, a Recuperanda apresentou proposta de aproximadamente US$ 200 milhões, na qual os recursos teriam por origem acordos a serem celebrados com a Petrobras S.A. (no valor de US$ 185 milhões) e com o Estaleiro Jurong (no importe de US$ 15 milhões), cuja aprovação por parte dos credores não se encontra concluída.</t>
  </si>
  <si>
    <t>O autor popular pede a anulação do acordo extrajudicial firmado entre o Banco do Brasil e o INSS, a homologação judicial do ato em ação de cobrança promovida pelo Banco do Brasil contra o INSS. A ação foi extinta em primeiro grau, havendo provimento parcial do recurso de apelação do autor popular no TRF 1ª Região. STJ proveu o Resp do autor popular e devolveu ao TRF 1ª Região para novo julgamento em primeiro grau de jurisdição.</t>
  </si>
  <si>
    <t>Não foi provisionado nenhum valor</t>
  </si>
  <si>
    <t>Trata-se de ação popular com objetivo de declarar a nulidade das operações (venda de dólares) realizadas pelo BACEN por intermédio do BB BI. O TRF 1ª Região julgou à unanimidade pela improcedência do feito. Houve interposição de recurso especial pelo MPF.</t>
  </si>
  <si>
    <t>Em 29/05/2019, o Grupo Atvos requereu recuperação judicial. Na relação de credores apresentada pelo administrador judicial, o crédito do BB constou R$ 325.281.757,55 na Classe II (garantia real) e R$ 9.899.159.811,06 na Classe III (quirografário). O plano de recuperação judicial foi apresentado pelo Grupo Atvos em 06/08/2019. Após diversas suspensões, a Assembleia de Credores aprovou o Plano de Recuperação Judicial em 20/05/2020, que foi homologado judicialmente em 17/08/2020. A decisão homologatória ainda não transitou em julgado devido a recursos de diversos credores, ainda pendentes de julgamento pelo Tribunal.</t>
  </si>
  <si>
    <t>Em 17/06/2019, o Grupo Odebrecht requereu recuperação judicial. O plano de recuperação judicial foi apresentado pelo Grupo Odebrecht em 26/08/2019. No curso das assembleias, os credores de algumas recuperandas rejeitaram a consolidação substancial, de forma que planos individualizados foram apresentados para essas devedoras. Dentre as recuperandas contra as quais o Banco do Brasil detém créditos, Odebrecht S.A, ODB Investimentos S.A e Odebrecht Serviços e Participações S.A tiveram seus Planos aprovados pela Assembleia de 22/04/2020 e homologados judicialmente em 27/07/2020. Odebrecht Finance Limited teve seu plano aprovado pela Assembleia realizada 04/09/2020 e homologado judicialmente em 11/11/2020. Em razão de recursos interpostos por outros credores em face da decisão que homologou o plano da Odebrecht S.A., o Tribunal local reconheceu a iliquidez de algumas cláusulas relacionadas aos meios de pagamento dos credores quirografários não financeiros e determinou à devedora a apresentação de nova proposta de pagamento aos referidos credores no prazo de 60 dias. A recuperanda, além de manejar recurso especial em face do acórdão, obteve a concessão de efeito suspensivo sobre essa decisão.</t>
  </si>
  <si>
    <t>Em 14/05/2020, houve o pedido de Recuperação Judicial da Usina Maringá Indústria e Comércio e Outras, pertencentes ao Grupo Cury, do qual o Banco do Brasil S.A. é credor; todos os créditos habilitados na Recuperação Judicial já são objeto de ações judiciais. O Sr. Administrador Judicial apresentou o Quadro Geral de Credores, no qual o Banco foi listado com créditos nos seguintes valores: R$ 2.123.854.456,69, na Classe II; e R$ 1.803.957.659,00, na Classe III; perfazendo, assim, o valor total de R$ 3.927.812.115,69. O Plano de Recuperação Judicial da Recuperanda foi aprovado em Assembleia Geral de Credores na data de 13/01/2022.</t>
  </si>
  <si>
    <t>Autuação fiscal referente a lançamento de supostas diferenças de Contribuição Previdenciária Patronal e de outras Contribuições Sociais sobre o Auxílio alimentação e a PLR concedidos aos empregados do Banco no ano de 2015. O Banco impugnou a autuação, aduzindo a natureza indenizatória do benefício de alimentação concedido, bem como o fato de estar inscrito no Programa de Alimentação do Trabalhador-PAT, regido pela Lei nº 6.231/1976. Quanto à PLR, alega se tratar de verba paga em caráter não habitual e em conformidade com os requisitos da Lei nº 10.101/2000. A impugnação foi julgada improcedente, cuja decisão foi objeto de Recurso Voluntário, que se encontra pendente de julgamento.</t>
  </si>
  <si>
    <t>O valor afetaria o resultado.</t>
  </si>
  <si>
    <t>Trata-se de Mandado de Segurança impetrado pelo Banco Nossa Caixa-BNC em face de cobrança de diferenças de Contribuição Social sobre Lucro Líquido – CSLL decorrentes de majoração das alíquotas aplicadas às Instituições Financeiras, elevadas de 8% para 30%, no período entre janeiro de 1997 a dezembro de 1998. O BNC sustentou a inconstitucionalidade da majoração das alíquotas em patamares superiores aos aplicados a outros setores econômicos. Postulou, sucessivamente, a aplicação da alíquota de 18% prevista na Lei 9.249/95 para o ano de 1996, ou o reconhecimento da incidência da alíquota de 18% para o período de 01/01/1996 a 07/03/1996. A segurança foi parcialmente concedida na sentença, para declarar a incidência da alíquota de 18% no período de 01/01/1996 a 06/06/1996, mantida a alíquota de 30% para os períodos posteriores. Essa decisão foi confirmada em apelação, o que ensejou a interposição de Recurso Especial e de Recurso Extraordinário. Os autos foram sobrestados no âmbito do Tribunal Regional Federal da 3ª Região, em razão da similitude de seu objeto com o tema de Repercussão Geral reconhecida no RE 599.309. Atualmente, aguarda-se o exame pelo TRF da aplicação da tese fixada em Repercussão Geral ao presente caso.</t>
  </si>
  <si>
    <t>O valor foi 100% provisionado.</t>
  </si>
  <si>
    <t>Trata-se de ação para recuperação de crédito representado por cédula de crédito industrial. Os embargos do devedor foram julgados improcedentes. Interpostos pelo réu: Recurso Especial não conhecido, em função da possibilidade de acolhimento dos embargos de declaração, pelo Tribunal de origem, com efeitos infringentes, haja vista decisão do STJ que, no REsp 1.379.296/MG, originado do mesmo processo, determinou o rejulgamento do recurso integrativo, razão pela qual as partes, após, poderão interpor novamente Recurso Especial e Recurso Extraordinário. O feito retornou ao TJMG e aguarda-se o julgamento dos Embargos Declaratórios. Processo de execução em andamento, estando atualmente na fase de avaliação dos bens penhorados junto ao Juízo da Comarca de Juiz de Fora (MG), por carta precatória</t>
  </si>
  <si>
    <t>Trata-se de ação de cobrança por serviços prestados de administração de contratos de dação em pagamento com a obrigação contratual de acompanhar e controlar os vencimentos das operações de crédito concedidos pela União Federal com recursos do FUNCAFÉ. A ação foi contestada e o Banco apresentou réplica. Autos conclusos para sentença. O Banco do Brasil apresentou alegações finais em 13/07/2016.</t>
  </si>
  <si>
    <t>Demandas Judiciais</t>
  </si>
  <si>
    <t>Demandas Fiscais</t>
  </si>
  <si>
    <t>Valor dos Processos em Milhares</t>
  </si>
  <si>
    <t>Liquidez Imediata</t>
  </si>
  <si>
    <t>Proventos por ação</t>
  </si>
  <si>
    <t>Dividend Yield (12 meses)</t>
  </si>
  <si>
    <t>Payout</t>
  </si>
  <si>
    <t>Encaixe Voluntário</t>
  </si>
  <si>
    <t>Índice Empréstimos/Depósitos</t>
  </si>
  <si>
    <t>Capital de Giro Próprio</t>
  </si>
  <si>
    <t>Participações dos Empréstimos</t>
  </si>
  <si>
    <t>Índice de Basileia</t>
  </si>
  <si>
    <t>Independência Financeira</t>
  </si>
  <si>
    <t>Alavancagem</t>
  </si>
  <si>
    <t>Imobilização do Capital Próprio</t>
  </si>
  <si>
    <t>ROA</t>
  </si>
  <si>
    <t>Margem Líquida</t>
  </si>
  <si>
    <t>GAP</t>
  </si>
  <si>
    <t>Rentabilidade Média dos Ativos Rentáveis</t>
  </si>
  <si>
    <t>Relação entre Passivos Onerosos e Ativos Rentáveis</t>
  </si>
  <si>
    <t>Relação Capital/Passivos Onerosos</t>
  </si>
  <si>
    <t>Páginas</t>
  </si>
  <si>
    <t>Dashboard</t>
  </si>
  <si>
    <t>DRE + DCF</t>
  </si>
  <si>
    <t>Contas Abertas</t>
  </si>
  <si>
    <t>Balanço Patrimonial</t>
  </si>
  <si>
    <t>Projeções - Receita</t>
  </si>
  <si>
    <t>Painel de Índices</t>
  </si>
  <si>
    <t>Provisões e Processos</t>
  </si>
  <si>
    <t>CAFR 2014-2022</t>
  </si>
  <si>
    <t>O RWA irá evoluir de acordo com a evolução dos Ativos Rentáveis, mantendo a relação constante entre RWA e Ativos Rentáveis</t>
  </si>
  <si>
    <t>O Índice de Basiléia será igual ao apresentado em 2022.</t>
  </si>
  <si>
    <t>O Patrimônio de Referência será igual à multiplicação entre o RWA e o Basiléia projetados</t>
  </si>
  <si>
    <t>Todo aumento do Patrimônio de Referência será dado pela retenção do lucro.</t>
  </si>
  <si>
    <t>O aumento do Patrimônio Líquido será igual ao lucro retido.</t>
  </si>
  <si>
    <t>Atualizado em: 13/04/2023</t>
  </si>
  <si>
    <t>Provisão de Crédito para Liquidação Duvidosa (PCLD)</t>
  </si>
  <si>
    <t>PCLD como % das Operações de Crédito + Leasing</t>
  </si>
  <si>
    <t>Basileia Alvo</t>
  </si>
  <si>
    <t>Payout Alvo</t>
  </si>
  <si>
    <t>RWA/Ativos Rentáveis</t>
  </si>
  <si>
    <t>Delta 23</t>
  </si>
  <si>
    <t>Delta 24</t>
  </si>
  <si>
    <t>Delta 25</t>
  </si>
  <si>
    <t>Delta 26</t>
  </si>
  <si>
    <t>Delta 27</t>
  </si>
  <si>
    <t>Delta 28</t>
  </si>
  <si>
    <t>Delta 29</t>
  </si>
  <si>
    <t>Delta 30</t>
  </si>
  <si>
    <t>Delta 31</t>
  </si>
  <si>
    <t>Delta 32</t>
  </si>
  <si>
    <t>Delta 33</t>
  </si>
  <si>
    <t>Crescimento 23</t>
  </si>
  <si>
    <t>Crescimento 24</t>
  </si>
  <si>
    <t>Crescimento 25</t>
  </si>
  <si>
    <t>Crescimento 26</t>
  </si>
  <si>
    <t>Crescimento 27</t>
  </si>
  <si>
    <t>Crescimento 28</t>
  </si>
  <si>
    <t>Crescimento 29</t>
  </si>
  <si>
    <t>Crescimento 30</t>
  </si>
  <si>
    <t>Crescimento 31</t>
  </si>
  <si>
    <t>Crescimento 32</t>
  </si>
  <si>
    <t>Crescimento 33</t>
  </si>
  <si>
    <t>Basileia 23</t>
  </si>
  <si>
    <t>Basileia 24</t>
  </si>
  <si>
    <t>Basileia 25</t>
  </si>
  <si>
    <t>Basileia 26</t>
  </si>
  <si>
    <t>Basileia 27</t>
  </si>
  <si>
    <t>Basileia 28</t>
  </si>
  <si>
    <t>Basileia 29</t>
  </si>
  <si>
    <t>Basileia 30</t>
  </si>
  <si>
    <t>Basileia 31</t>
  </si>
  <si>
    <t>Basileia 32</t>
  </si>
  <si>
    <t>Basileia 33</t>
  </si>
  <si>
    <t>Ativos Rentáveis 23</t>
  </si>
  <si>
    <t>Ativos Rentáveis 24</t>
  </si>
  <si>
    <t>Ativos Rentáveis 25</t>
  </si>
  <si>
    <t>Ativos Rentáveis 26</t>
  </si>
  <si>
    <t>Ativos Rentáveis 27</t>
  </si>
  <si>
    <t>Ativos Rentáveis 28</t>
  </si>
  <si>
    <t>Ativos Rentáveis 29</t>
  </si>
  <si>
    <t>Ativos Rentáveis 30</t>
  </si>
  <si>
    <t>Ativos Rentáveis 31</t>
  </si>
  <si>
    <t>Ativos Rentáveis 32</t>
  </si>
  <si>
    <t>Ativos Rentáveis 33</t>
  </si>
  <si>
    <t>Passivos Onerosos 23</t>
  </si>
  <si>
    <t>Passivos Onerosos 24</t>
  </si>
  <si>
    <t>Passivos Onerosos 25</t>
  </si>
  <si>
    <t>Passivos Onerosos 26</t>
  </si>
  <si>
    <t>Passivos Onerosos 27</t>
  </si>
  <si>
    <t>Passivos Onerosos 28</t>
  </si>
  <si>
    <t>Passivos Onerosos 29</t>
  </si>
  <si>
    <t>Passivos Onerosos 30</t>
  </si>
  <si>
    <t>Passivos Onerosos 31</t>
  </si>
  <si>
    <t>Passivos Onerosos 32</t>
  </si>
  <si>
    <t>Passivos Onerosos 33</t>
  </si>
  <si>
    <t>MFL 23</t>
  </si>
  <si>
    <t>MFL 24</t>
  </si>
  <si>
    <t>MFL 25</t>
  </si>
  <si>
    <t>MFL 26</t>
  </si>
  <si>
    <t>MFL 27</t>
  </si>
  <si>
    <t>MFL 28</t>
  </si>
  <si>
    <t>MFL 29</t>
  </si>
  <si>
    <t>MFL 30</t>
  </si>
  <si>
    <t>MFL 31</t>
  </si>
  <si>
    <t>MFL 32</t>
  </si>
  <si>
    <t>MFL 33</t>
  </si>
  <si>
    <t>Lucro Líquido 23</t>
  </si>
  <si>
    <t>Lucro Líquido 24</t>
  </si>
  <si>
    <t>Lucro Líquido 25</t>
  </si>
  <si>
    <t>Lucro Líquido 26</t>
  </si>
  <si>
    <t>Lucro Líquido 27</t>
  </si>
  <si>
    <t>Lucro Líquido 28</t>
  </si>
  <si>
    <t>Lucro Líquido 29</t>
  </si>
  <si>
    <t>Lucro Líquido 30</t>
  </si>
  <si>
    <t>Lucro Líquido 31</t>
  </si>
  <si>
    <t>Lucro Líquido 32</t>
  </si>
  <si>
    <t>Lucro Líquido 33</t>
  </si>
  <si>
    <t>PR 23</t>
  </si>
  <si>
    <t>PR 24</t>
  </si>
  <si>
    <t>PR 25</t>
  </si>
  <si>
    <t>PR 26</t>
  </si>
  <si>
    <t>PR 27</t>
  </si>
  <si>
    <t>PR 28</t>
  </si>
  <si>
    <t>PR 29</t>
  </si>
  <si>
    <t>PR 30</t>
  </si>
  <si>
    <t>PR 31</t>
  </si>
  <si>
    <t>PR 32</t>
  </si>
  <si>
    <t>PR 33</t>
  </si>
  <si>
    <t>RWA 23</t>
  </si>
  <si>
    <t>RWA 24</t>
  </si>
  <si>
    <t>RWA 25</t>
  </si>
  <si>
    <t>RWA 26</t>
  </si>
  <si>
    <t>RWA 27</t>
  </si>
  <si>
    <t>RWA 28</t>
  </si>
  <si>
    <t>RWA 29</t>
  </si>
  <si>
    <t>RWA 30</t>
  </si>
  <si>
    <t>RWA 31</t>
  </si>
  <si>
    <t>RWA 32</t>
  </si>
  <si>
    <t>RWA 33</t>
  </si>
  <si>
    <t>Passivos Onerosos/Ativos Rentáveis</t>
  </si>
  <si>
    <t>Média da Margem Financeira Bruta como % da Receita Líquida de Juros</t>
  </si>
  <si>
    <t>Crescimento linear até atingir a média desde 2014. Simula um cenário de deteriorização da qualidade do crédito</t>
  </si>
  <si>
    <t>Crescimento igual a Inflação</t>
  </si>
  <si>
    <t>DELTA</t>
  </si>
  <si>
    <t>CRESCIMENTO DO VOLUME DE ATIVOS RENTÁVEIS</t>
  </si>
  <si>
    <t>ÍNDICE DE BASILÉIA</t>
  </si>
  <si>
    <t>PASSIVOS ONEROSOS TOTAIS</t>
  </si>
  <si>
    <t>ATIVOS RENTÁVEIS TOTAIS</t>
  </si>
  <si>
    <t>MARGEM FINANCEIRA LÍQUIDA</t>
  </si>
  <si>
    <t>LUCRO LÍQUIDO</t>
  </si>
  <si>
    <t>PATRIMÔNIO DE REFERÊNCIA</t>
  </si>
  <si>
    <t>ATIVOS PONDERADOS PELO RISCO</t>
  </si>
  <si>
    <t>Indice de Basiléia Alvo</t>
  </si>
  <si>
    <t>1T23</t>
  </si>
  <si>
    <t>2T23</t>
  </si>
  <si>
    <t>3T23</t>
  </si>
  <si>
    <t>4T23</t>
  </si>
  <si>
    <t>YTG23</t>
  </si>
  <si>
    <t>1º Tri</t>
  </si>
  <si>
    <t>2º Tri</t>
  </si>
  <si>
    <t>3º Tri</t>
  </si>
  <si>
    <t>4º Tri</t>
  </si>
  <si>
    <t>Média</t>
  </si>
  <si>
    <t>Banco do Brasil ($BBAS3)</t>
  </si>
  <si>
    <t>Ações Emitidas (Ex-Treasury)</t>
  </si>
  <si>
    <t>Projeções Trimestrais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</si>
</sst>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R$&quot;\ #,##0;[Red]\-&quot;R$&quot;\ #,##0"/>
    <numFmt numFmtId="8" formatCode="&quot;R$&quot;\ #,##0.00;[Red]\-&quot;R$&quot;\ #,##0.00"/>
    <numFmt numFmtId="44" formatCode="_-&quot;R$&quot;\ * #,##0.00_-;\-&quot;R$&quot;\ * #,##0.00_-;_-&quot;R$&quot;\ * &quot;-&quot;??_-;_-@_-"/>
    <numFmt numFmtId="164" formatCode="#,##0;\(#,##0\)"/>
    <numFmt numFmtId="165" formatCode="0.0%"/>
    <numFmt numFmtId="166" formatCode="#,##0;\(#,##0\);\-"/>
    <numFmt numFmtId="167" formatCode="#,##0.00;\(#,##0.00\);\-"/>
    <numFmt numFmtId="168" formatCode="#,##0.00;\(#,##0.00\)"/>
    <numFmt numFmtId="169" formatCode="General&quot;E&quot;"/>
    <numFmt numFmtId="170" formatCode="0.000"/>
    <numFmt numFmtId="171" formatCode="0.000%"/>
    <numFmt numFmtId="172" formatCode="0.00%;\-0.00%;\-"/>
    <numFmt numFmtId="173" formatCode="_(* #,##0.00_);_(* \(#,##0.00\);_(* &quot;-&quot;??_);_(@_)"/>
    <numFmt numFmtId="174" formatCode="0.0"/>
    <numFmt numFmtId="175" formatCode="_-&quot;R$&quot;\ * #,##0_-;\-&quot;R$&quot;\ * #,##0_-;_-&quot;R$&quot;\ * &quot;-&quot;??_-;_-@_-"/>
  </numFmts>
  <fonts count="3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20"/>
      <color theme="1" tint="0.249977111117893"/>
      <name val="Calibri"/>
      <family val="2"/>
      <scheme val="minor"/>
    </font>
    <font>
      <b/>
      <sz val="10"/>
      <color rgb="FFCBCBCB"/>
      <name val="Calibri"/>
      <family val="2"/>
      <scheme val="minor"/>
    </font>
    <font>
      <sz val="11"/>
      <color rgb="FF6B7280"/>
      <name val="Calibri"/>
      <family val="2"/>
      <scheme val="minor"/>
    </font>
    <font>
      <sz val="10"/>
      <color theme="1" tint="0.249977111117893"/>
      <name val="Calibri"/>
      <family val="2"/>
      <scheme val="minor"/>
    </font>
    <font>
      <b/>
      <sz val="10"/>
      <color theme="1" tint="0.249977111117893"/>
      <name val="Calibri"/>
      <family val="2"/>
      <scheme val="minor"/>
    </font>
    <font>
      <sz val="10"/>
      <color rgb="FF43AF43"/>
      <name val="Calibri"/>
      <family val="2"/>
      <scheme val="minor"/>
    </font>
    <font>
      <sz val="10"/>
      <name val="Calibri"/>
      <family val="2"/>
      <scheme val="minor"/>
    </font>
    <font>
      <b/>
      <sz val="10"/>
      <name val="Calibri"/>
      <family val="2"/>
      <scheme val="minor"/>
    </font>
    <font>
      <sz val="10"/>
      <color theme="4"/>
      <name val="Calibri"/>
      <family val="2"/>
      <scheme val="minor"/>
    </font>
    <font>
      <b/>
      <sz val="10"/>
      <color theme="4"/>
      <name val="Calibri"/>
      <family val="2"/>
      <scheme val="minor"/>
    </font>
    <font>
      <b/>
      <sz val="22"/>
      <color theme="1" tint="0.249977111117893"/>
      <name val="Calibri"/>
      <family val="2"/>
      <scheme val="minor"/>
    </font>
    <font>
      <b/>
      <sz val="20"/>
      <color rgb="FFFF0000"/>
      <name val="Calibri"/>
      <family val="2"/>
      <scheme val="minor"/>
    </font>
    <font>
      <sz val="11"/>
      <color theme="1" tint="0.249977111117893"/>
      <name val="Calibri"/>
      <family val="2"/>
      <scheme val="minor"/>
    </font>
    <font>
      <b/>
      <sz val="11"/>
      <color theme="1" tint="0.249977111117893"/>
      <name val="Calibri"/>
      <family val="2"/>
      <scheme val="minor"/>
    </font>
    <font>
      <sz val="9"/>
      <color theme="1"/>
      <name val="Calibri"/>
      <family val="2"/>
      <scheme val="minor"/>
    </font>
    <font>
      <sz val="11"/>
      <color theme="1" tint="0.34998626667073579"/>
      <name val="Calibri"/>
      <family val="2"/>
      <scheme val="minor"/>
    </font>
    <font>
      <b/>
      <sz val="11"/>
      <color rgb="FF43AF43"/>
      <name val="Calibri"/>
      <family val="2"/>
      <scheme val="minor"/>
    </font>
    <font>
      <b/>
      <sz val="20"/>
      <color theme="1" tint="0.249977111117893"/>
      <name val="Calibri"/>
      <family val="2"/>
    </font>
    <font>
      <b/>
      <sz val="20"/>
      <color theme="1"/>
      <name val="Calibri"/>
      <family val="2"/>
      <scheme val="minor"/>
    </font>
    <font>
      <b/>
      <sz val="11"/>
      <color theme="4"/>
      <name val="Calibri"/>
      <family val="2"/>
      <scheme val="minor"/>
    </font>
    <font>
      <b/>
      <sz val="10"/>
      <color rgb="FF00C556"/>
      <name val="Calibri"/>
      <family val="2"/>
      <scheme val="minor"/>
    </font>
    <font>
      <sz val="10"/>
      <color theme="1"/>
      <name val="Calibri"/>
      <family val="2"/>
      <scheme val="minor"/>
    </font>
    <font>
      <sz val="10"/>
      <name val="Arial"/>
      <family val="2"/>
    </font>
    <font>
      <sz val="9"/>
      <color indexed="81"/>
      <name val="Segoe UI"/>
      <family val="2"/>
    </font>
    <font>
      <b/>
      <sz val="9"/>
      <color indexed="81"/>
      <name val="Segoe UI"/>
      <family val="2"/>
    </font>
    <font>
      <b/>
      <sz val="11"/>
      <color indexed="81"/>
      <name val="Arial"/>
      <family val="2"/>
    </font>
    <font>
      <sz val="11"/>
      <color indexed="81"/>
      <name val="Arial"/>
      <family val="2"/>
    </font>
    <font>
      <sz val="10"/>
      <color rgb="FF000000"/>
      <name val="Arial"/>
      <family val="2"/>
    </font>
    <font>
      <i/>
      <sz val="10"/>
      <color rgb="FF434343"/>
      <name val="Calibri"/>
      <family val="2"/>
      <scheme val="minor"/>
    </font>
    <font>
      <sz val="10"/>
      <color rgb="FF000000"/>
      <name val="Calibri"/>
      <family val="2"/>
      <scheme val="minor"/>
    </font>
    <font>
      <sz val="11"/>
      <color theme="4"/>
      <name val="Calibri"/>
      <family val="2"/>
      <scheme val="minor"/>
    </font>
    <font>
      <sz val="8"/>
      <name val="Calibri"/>
      <family val="2"/>
      <scheme val="minor"/>
    </font>
  </fonts>
  <fills count="6">
    <fill>
      <patternFill patternType="none"/>
    </fill>
    <fill>
      <patternFill patternType="gray125"/>
    </fill>
    <fill>
      <patternFill patternType="solid">
        <fgColor rgb="FFF9FBFD"/>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s>
  <borders count="59">
    <border>
      <left/>
      <right/>
      <top/>
      <bottom/>
      <diagonal/>
    </border>
    <border>
      <left/>
      <right style="thin">
        <color rgb="FFE5E7EB"/>
      </right>
      <top/>
      <bottom/>
      <diagonal/>
    </border>
    <border>
      <left/>
      <right/>
      <top/>
      <bottom style="thin">
        <color theme="2"/>
      </bottom>
      <diagonal/>
    </border>
    <border>
      <left style="medium">
        <color rgb="FFE5E7EB"/>
      </left>
      <right style="thin">
        <color rgb="FFE5E7EB"/>
      </right>
      <top style="thin">
        <color rgb="FFE5E7EB"/>
      </top>
      <bottom style="thin">
        <color rgb="FFE5E7EB"/>
      </bottom>
      <diagonal/>
    </border>
    <border>
      <left/>
      <right style="thin">
        <color rgb="FFE5E7EB"/>
      </right>
      <top style="thin">
        <color rgb="FFE5E7EB"/>
      </top>
      <bottom style="medium">
        <color theme="2"/>
      </bottom>
      <diagonal/>
    </border>
    <border>
      <left style="thin">
        <color rgb="FFE5E7EB"/>
      </left>
      <right style="thin">
        <color rgb="FFE5E7EB"/>
      </right>
      <top style="thin">
        <color rgb="FFE5E7EB"/>
      </top>
      <bottom style="thin">
        <color rgb="FFE5E7EB"/>
      </bottom>
      <diagonal/>
    </border>
    <border>
      <left style="medium">
        <color rgb="FFE5E7EB"/>
      </left>
      <right style="thin">
        <color rgb="FFE5E7EB"/>
      </right>
      <top style="medium">
        <color rgb="FFE5E7EB"/>
      </top>
      <bottom style="thin">
        <color rgb="FFE5E7EB"/>
      </bottom>
      <diagonal/>
    </border>
    <border>
      <left style="thin">
        <color rgb="FFE5E7EB"/>
      </left>
      <right style="thin">
        <color rgb="FFE5E7EB"/>
      </right>
      <top style="medium">
        <color rgb="FFE5E7EB"/>
      </top>
      <bottom style="thin">
        <color rgb="FFE5E7EB"/>
      </bottom>
      <diagonal/>
    </border>
    <border>
      <left style="thin">
        <color rgb="FFE5E7EB"/>
      </left>
      <right style="medium">
        <color rgb="FFE5E7EB"/>
      </right>
      <top style="medium">
        <color rgb="FFE5E7EB"/>
      </top>
      <bottom style="thin">
        <color rgb="FFE5E7EB"/>
      </bottom>
      <diagonal/>
    </border>
    <border>
      <left style="thin">
        <color rgb="FFE5E7EB"/>
      </left>
      <right style="medium">
        <color rgb="FFE5E7EB"/>
      </right>
      <top style="thin">
        <color rgb="FFE5E7EB"/>
      </top>
      <bottom style="thin">
        <color rgb="FFE5E7EB"/>
      </bottom>
      <diagonal/>
    </border>
    <border>
      <left style="medium">
        <color rgb="FFE5E7EB"/>
      </left>
      <right style="thin">
        <color rgb="FFE5E7EB"/>
      </right>
      <top style="thin">
        <color rgb="FFE5E7EB"/>
      </top>
      <bottom style="medium">
        <color rgb="FFE5E7EB"/>
      </bottom>
      <diagonal/>
    </border>
    <border>
      <left style="thin">
        <color rgb="FFE5E7EB"/>
      </left>
      <right style="thin">
        <color rgb="FFE5E7EB"/>
      </right>
      <top style="thin">
        <color rgb="FFE5E7EB"/>
      </top>
      <bottom style="medium">
        <color rgb="FFE5E7EB"/>
      </bottom>
      <diagonal/>
    </border>
    <border>
      <left style="thin">
        <color rgb="FFE5E7EB"/>
      </left>
      <right style="medium">
        <color rgb="FFE5E7EB"/>
      </right>
      <top style="thin">
        <color rgb="FFE5E7EB"/>
      </top>
      <bottom style="medium">
        <color rgb="FFE5E7EB"/>
      </bottom>
      <diagonal/>
    </border>
    <border>
      <left style="medium">
        <color theme="2"/>
      </left>
      <right style="thin">
        <color theme="2"/>
      </right>
      <top style="medium">
        <color theme="2"/>
      </top>
      <bottom style="thin">
        <color theme="2"/>
      </bottom>
      <diagonal/>
    </border>
    <border>
      <left style="thin">
        <color theme="2"/>
      </left>
      <right style="thin">
        <color theme="2"/>
      </right>
      <top style="medium">
        <color theme="2"/>
      </top>
      <bottom style="thin">
        <color theme="2"/>
      </bottom>
      <diagonal/>
    </border>
    <border>
      <left style="thin">
        <color theme="2"/>
      </left>
      <right style="medium">
        <color theme="2"/>
      </right>
      <top style="medium">
        <color theme="2"/>
      </top>
      <bottom style="thin">
        <color theme="2"/>
      </bottom>
      <diagonal/>
    </border>
    <border>
      <left style="medium">
        <color theme="2"/>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medium">
        <color theme="2"/>
      </right>
      <top style="thin">
        <color theme="2"/>
      </top>
      <bottom style="thin">
        <color theme="2"/>
      </bottom>
      <diagonal/>
    </border>
    <border>
      <left style="medium">
        <color theme="2"/>
      </left>
      <right style="thin">
        <color theme="2"/>
      </right>
      <top style="thin">
        <color theme="2"/>
      </top>
      <bottom style="medium">
        <color theme="2"/>
      </bottom>
      <diagonal/>
    </border>
    <border>
      <left style="thin">
        <color theme="2"/>
      </left>
      <right style="thin">
        <color theme="2"/>
      </right>
      <top style="thin">
        <color theme="2"/>
      </top>
      <bottom style="medium">
        <color theme="2"/>
      </bottom>
      <diagonal/>
    </border>
    <border>
      <left style="thin">
        <color theme="2"/>
      </left>
      <right style="medium">
        <color theme="2"/>
      </right>
      <top style="thin">
        <color theme="2"/>
      </top>
      <bottom style="medium">
        <color theme="2"/>
      </bottom>
      <diagonal/>
    </border>
    <border>
      <left style="medium">
        <color theme="2"/>
      </left>
      <right style="thin">
        <color theme="2"/>
      </right>
      <top style="medium">
        <color theme="2"/>
      </top>
      <bottom/>
      <diagonal/>
    </border>
    <border>
      <left style="thin">
        <color theme="2"/>
      </left>
      <right style="thin">
        <color theme="2"/>
      </right>
      <top style="medium">
        <color theme="2"/>
      </top>
      <bottom/>
      <diagonal/>
    </border>
    <border>
      <left style="thin">
        <color theme="2"/>
      </left>
      <right style="medium">
        <color theme="2"/>
      </right>
      <top style="medium">
        <color theme="2"/>
      </top>
      <bottom/>
      <diagonal/>
    </border>
    <border>
      <left/>
      <right style="medium">
        <color theme="2"/>
      </right>
      <top/>
      <bottom/>
      <diagonal/>
    </border>
    <border>
      <left style="medium">
        <color theme="2"/>
      </left>
      <right style="thin">
        <color theme="2"/>
      </right>
      <top style="thin">
        <color theme="2"/>
      </top>
      <bottom/>
      <diagonal/>
    </border>
    <border>
      <left style="thin">
        <color theme="2"/>
      </left>
      <right style="thin">
        <color theme="2"/>
      </right>
      <top style="thin">
        <color theme="2"/>
      </top>
      <bottom/>
      <diagonal/>
    </border>
    <border>
      <left style="thin">
        <color theme="2"/>
      </left>
      <right style="medium">
        <color theme="2"/>
      </right>
      <top style="thin">
        <color theme="2"/>
      </top>
      <bottom/>
      <diagonal/>
    </border>
    <border>
      <left/>
      <right style="thin">
        <color rgb="FFE5E7EB"/>
      </right>
      <top style="thin">
        <color rgb="FFE5E7EB"/>
      </top>
      <bottom style="thin">
        <color rgb="FFE5E7EB"/>
      </bottom>
      <diagonal/>
    </border>
    <border>
      <left/>
      <right style="thin">
        <color rgb="FFE5E7EB"/>
      </right>
      <top/>
      <bottom style="thin">
        <color rgb="FFE5E7EB"/>
      </bottom>
      <diagonal/>
    </border>
    <border>
      <left style="medium">
        <color theme="2"/>
      </left>
      <right style="thin">
        <color rgb="FFE5E7EB"/>
      </right>
      <top style="thin">
        <color rgb="FFE5E7EB"/>
      </top>
      <bottom style="medium">
        <color theme="2"/>
      </bottom>
      <diagonal/>
    </border>
    <border>
      <left/>
      <right style="thin">
        <color rgb="FFE5E7EB"/>
      </right>
      <top style="thin">
        <color rgb="FFE5E7EB"/>
      </top>
      <bottom/>
      <diagonal/>
    </border>
    <border>
      <left style="medium">
        <color theme="2"/>
      </left>
      <right style="thin">
        <color rgb="FFE5E7EB"/>
      </right>
      <top style="thin">
        <color rgb="FFE5E7EB"/>
      </top>
      <bottom style="thin">
        <color rgb="FFE5E7EB"/>
      </bottom>
      <diagonal/>
    </border>
    <border>
      <left style="medium">
        <color theme="2"/>
      </left>
      <right style="thin">
        <color rgb="FFE5E7EB"/>
      </right>
      <top/>
      <bottom style="medium">
        <color theme="2"/>
      </bottom>
      <diagonal/>
    </border>
    <border>
      <left/>
      <right style="thin">
        <color theme="2"/>
      </right>
      <top/>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style="thin">
        <color rgb="FFE5E7EB"/>
      </right>
      <top/>
      <bottom/>
      <diagonal/>
    </border>
    <border>
      <left/>
      <right/>
      <top/>
      <bottom style="medium">
        <color theme="2"/>
      </bottom>
      <diagonal/>
    </border>
    <border>
      <left/>
      <right style="medium">
        <color theme="2"/>
      </right>
      <top/>
      <bottom style="medium">
        <color theme="2"/>
      </bottom>
      <diagonal/>
    </border>
    <border>
      <left style="medium">
        <color theme="2"/>
      </left>
      <right style="thin">
        <color theme="2"/>
      </right>
      <top/>
      <bottom style="thin">
        <color theme="2"/>
      </bottom>
      <diagonal/>
    </border>
    <border>
      <left style="thin">
        <color theme="2"/>
      </left>
      <right style="thin">
        <color theme="2"/>
      </right>
      <top/>
      <bottom style="thin">
        <color theme="2"/>
      </bottom>
      <diagonal/>
    </border>
    <border>
      <left style="thin">
        <color theme="2"/>
      </left>
      <right style="medium">
        <color theme="2"/>
      </right>
      <top/>
      <bottom style="thin">
        <color theme="2"/>
      </bottom>
      <diagonal/>
    </border>
    <border>
      <left style="thin">
        <color theme="2"/>
      </left>
      <right/>
      <top style="medium">
        <color theme="2"/>
      </top>
      <bottom style="thin">
        <color theme="2"/>
      </bottom>
      <diagonal/>
    </border>
    <border>
      <left/>
      <right/>
      <top style="medium">
        <color theme="2"/>
      </top>
      <bottom style="thin">
        <color theme="2"/>
      </bottom>
      <diagonal/>
    </border>
    <border>
      <left/>
      <right style="medium">
        <color theme="2"/>
      </right>
      <top style="medium">
        <color theme="2"/>
      </top>
      <bottom style="thin">
        <color theme="2"/>
      </bottom>
      <diagonal/>
    </border>
    <border>
      <left style="thin">
        <color theme="2"/>
      </left>
      <right/>
      <top style="thin">
        <color theme="2"/>
      </top>
      <bottom style="thin">
        <color theme="2"/>
      </bottom>
      <diagonal/>
    </border>
    <border>
      <left style="thin">
        <color theme="2"/>
      </left>
      <right/>
      <top style="thin">
        <color theme="2"/>
      </top>
      <bottom style="medium">
        <color theme="2"/>
      </bottom>
      <diagonal/>
    </border>
    <border>
      <left style="thin">
        <color theme="2"/>
      </left>
      <right/>
      <top style="thin">
        <color theme="2"/>
      </top>
      <bottom/>
      <diagonal/>
    </border>
    <border>
      <left style="thin">
        <color theme="2"/>
      </left>
      <right/>
      <top/>
      <bottom style="thin">
        <color theme="2"/>
      </bottom>
      <diagonal/>
    </border>
    <border>
      <left/>
      <right style="medium">
        <color theme="2"/>
      </right>
      <top style="thin">
        <color theme="2"/>
      </top>
      <bottom style="thin">
        <color theme="2"/>
      </bottom>
      <diagonal/>
    </border>
    <border>
      <left/>
      <right style="medium">
        <color theme="2"/>
      </right>
      <top style="thin">
        <color theme="2"/>
      </top>
      <bottom style="medium">
        <color theme="2"/>
      </bottom>
      <diagonal/>
    </border>
    <border>
      <left style="thin">
        <color rgb="FFE5E7EB"/>
      </left>
      <right style="thin">
        <color rgb="FFE5E7EB"/>
      </right>
      <top/>
      <bottom style="thin">
        <color rgb="FFE5E7EB"/>
      </bottom>
      <diagonal/>
    </border>
    <border>
      <left style="thin">
        <color rgb="FFE5E7EB"/>
      </left>
      <right style="medium">
        <color rgb="FFE5E7EB"/>
      </right>
      <top/>
      <bottom style="thin">
        <color rgb="FFE5E7EB"/>
      </bottom>
      <diagonal/>
    </border>
    <border>
      <left style="thin">
        <color rgb="FFE5E7EB"/>
      </left>
      <right style="thin">
        <color rgb="FFE5E7EB"/>
      </right>
      <top style="thin">
        <color rgb="FFE5E7EB"/>
      </top>
      <bottom style="medium">
        <color theme="2"/>
      </bottom>
      <diagonal/>
    </border>
    <border>
      <left style="thin">
        <color rgb="FFE5E7EB"/>
      </left>
      <right style="medium">
        <color rgb="FFE5E7EB"/>
      </right>
      <top style="thin">
        <color rgb="FFE5E7EB"/>
      </top>
      <bottom style="medium">
        <color theme="2"/>
      </bottom>
      <diagonal/>
    </border>
    <border>
      <left style="thin">
        <color rgb="FFE5E7EB"/>
      </left>
      <right style="thin">
        <color rgb="FFE5E7EB"/>
      </right>
      <top/>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173" fontId="27" fillId="0" borderId="0" applyFont="0" applyFill="0" applyBorder="0" applyAlignment="0" applyProtection="0"/>
    <xf numFmtId="0" fontId="32" fillId="0" borderId="0"/>
  </cellStyleXfs>
  <cellXfs count="486">
    <xf numFmtId="0" fontId="0" fillId="0" borderId="0" xfId="0"/>
    <xf numFmtId="0" fontId="0" fillId="0" borderId="1" xfId="0" applyBorder="1" applyAlignment="1">
      <alignment vertical="center"/>
    </xf>
    <xf numFmtId="0" fontId="0" fillId="2" borderId="0" xfId="0" applyFill="1" applyAlignment="1">
      <alignment vertical="center"/>
    </xf>
    <xf numFmtId="0" fontId="5" fillId="2" borderId="0" xfId="0" applyFont="1" applyFill="1" applyAlignment="1">
      <alignment vertical="center"/>
    </xf>
    <xf numFmtId="0" fontId="0" fillId="0" borderId="0" xfId="0" applyAlignment="1">
      <alignment vertical="center"/>
    </xf>
    <xf numFmtId="0" fontId="5" fillId="2" borderId="0" xfId="0" applyFont="1" applyFill="1" applyAlignment="1">
      <alignment horizontal="center" vertical="center"/>
    </xf>
    <xf numFmtId="0" fontId="0" fillId="2" borderId="0" xfId="0" applyFill="1" applyAlignment="1">
      <alignment horizontal="left" vertical="center"/>
    </xf>
    <xf numFmtId="0" fontId="0" fillId="0" borderId="0" xfId="0" applyAlignment="1">
      <alignment horizontal="left" vertical="center"/>
    </xf>
    <xf numFmtId="0" fontId="9" fillId="3" borderId="3" xfId="0" applyFont="1" applyFill="1" applyBorder="1" applyAlignment="1">
      <alignment horizontal="left" vertical="center" indent="2"/>
    </xf>
    <xf numFmtId="10" fontId="0" fillId="2" borderId="0" xfId="2" applyNumberFormat="1" applyFont="1" applyFill="1" applyAlignment="1">
      <alignment vertical="center"/>
    </xf>
    <xf numFmtId="1" fontId="0" fillId="2" borderId="0" xfId="2" applyNumberFormat="1" applyFont="1" applyFill="1" applyAlignment="1">
      <alignment vertical="center"/>
    </xf>
    <xf numFmtId="10" fontId="0" fillId="2" borderId="0" xfId="0" applyNumberFormat="1" applyFill="1" applyAlignment="1">
      <alignment vertical="center"/>
    </xf>
    <xf numFmtId="0" fontId="0" fillId="2" borderId="0" xfId="0" applyFill="1" applyAlignment="1">
      <alignment horizontal="center" vertical="center"/>
    </xf>
    <xf numFmtId="164" fontId="0" fillId="2" borderId="0" xfId="0" applyNumberFormat="1" applyFill="1" applyAlignment="1">
      <alignment vertical="center"/>
    </xf>
    <xf numFmtId="0" fontId="3" fillId="2" borderId="0" xfId="0" applyFont="1" applyFill="1" applyAlignment="1">
      <alignment vertical="center"/>
    </xf>
    <xf numFmtId="0" fontId="3" fillId="0" borderId="0" xfId="0" applyFont="1" applyAlignment="1">
      <alignment vertical="center"/>
    </xf>
    <xf numFmtId="0" fontId="0" fillId="3" borderId="1" xfId="0" applyFill="1" applyBorder="1" applyAlignment="1">
      <alignment vertical="center"/>
    </xf>
    <xf numFmtId="0" fontId="7" fillId="3" borderId="1" xfId="0" applyFont="1" applyFill="1" applyBorder="1" applyAlignment="1">
      <alignment horizontal="left" vertical="center" indent="2"/>
    </xf>
    <xf numFmtId="0" fontId="0" fillId="3" borderId="6" xfId="0" applyFill="1" applyBorder="1" applyAlignment="1">
      <alignment horizontal="left" vertical="center"/>
    </xf>
    <xf numFmtId="0" fontId="0" fillId="0" borderId="7" xfId="0" applyBorder="1" applyAlignment="1">
      <alignment vertical="center"/>
    </xf>
    <xf numFmtId="0" fontId="9" fillId="3" borderId="5" xfId="0" applyFont="1" applyFill="1" applyBorder="1" applyAlignment="1">
      <alignment horizontal="center" vertical="center"/>
    </xf>
    <xf numFmtId="164" fontId="8" fillId="3" borderId="5" xfId="0" applyNumberFormat="1" applyFont="1" applyFill="1" applyBorder="1" applyAlignment="1">
      <alignment horizontal="center" vertical="center"/>
    </xf>
    <xf numFmtId="0" fontId="14" fillId="3" borderId="3" xfId="0" applyFont="1" applyFill="1" applyBorder="1" applyAlignment="1">
      <alignment horizontal="left" vertical="center" indent="2"/>
    </xf>
    <xf numFmtId="0" fontId="8" fillId="3" borderId="3" xfId="0" applyFont="1" applyFill="1" applyBorder="1" applyAlignment="1">
      <alignment horizontal="left" vertical="center" indent="4"/>
    </xf>
    <xf numFmtId="0" fontId="8" fillId="3" borderId="10" xfId="0" applyFont="1" applyFill="1" applyBorder="1" applyAlignment="1">
      <alignment horizontal="left" vertical="center" indent="4"/>
    </xf>
    <xf numFmtId="9" fontId="0" fillId="2" borderId="0" xfId="2" applyFont="1" applyFill="1" applyAlignment="1">
      <alignment vertical="center"/>
    </xf>
    <xf numFmtId="165" fontId="0" fillId="2" borderId="0" xfId="2" applyNumberFormat="1" applyFont="1" applyFill="1" applyAlignment="1">
      <alignment vertical="center"/>
    </xf>
    <xf numFmtId="0" fontId="8" fillId="2" borderId="0" xfId="0" applyFont="1" applyFill="1" applyAlignment="1">
      <alignment horizontal="left" vertical="center" indent="4"/>
    </xf>
    <xf numFmtId="166" fontId="8" fillId="2" borderId="0" xfId="0" applyNumberFormat="1" applyFont="1" applyFill="1" applyAlignment="1">
      <alignment horizontal="center" vertical="center"/>
    </xf>
    <xf numFmtId="0" fontId="8" fillId="2" borderId="0" xfId="0" applyFont="1" applyFill="1" applyAlignment="1">
      <alignment horizontal="left" vertical="center" indent="2"/>
    </xf>
    <xf numFmtId="10" fontId="8" fillId="2" borderId="0" xfId="2" applyNumberFormat="1" applyFont="1" applyFill="1" applyBorder="1" applyAlignment="1">
      <alignment horizontal="center" vertical="center"/>
    </xf>
    <xf numFmtId="0" fontId="0" fillId="3" borderId="13" xfId="0" applyFill="1" applyBorder="1" applyAlignment="1">
      <alignment horizontal="left" vertical="center"/>
    </xf>
    <xf numFmtId="0" fontId="0" fillId="0" borderId="14" xfId="0" applyBorder="1" applyAlignment="1">
      <alignment vertical="center"/>
    </xf>
    <xf numFmtId="0" fontId="0" fillId="0" borderId="15" xfId="0" applyBorder="1" applyAlignment="1">
      <alignment vertical="center"/>
    </xf>
    <xf numFmtId="0" fontId="9" fillId="3" borderId="16" xfId="0" applyFont="1" applyFill="1" applyBorder="1" applyAlignment="1">
      <alignment horizontal="left" vertical="center" indent="2"/>
    </xf>
    <xf numFmtId="0" fontId="9" fillId="3" borderId="17" xfId="0" applyFont="1" applyFill="1" applyBorder="1" applyAlignment="1">
      <alignment horizontal="center" vertical="center"/>
    </xf>
    <xf numFmtId="0" fontId="9" fillId="3" borderId="18" xfId="0" applyFont="1" applyFill="1" applyBorder="1" applyAlignment="1">
      <alignment horizontal="center" vertical="center"/>
    </xf>
    <xf numFmtId="0" fontId="8" fillId="3" borderId="16" xfId="0" applyFont="1" applyFill="1" applyBorder="1" applyAlignment="1">
      <alignment horizontal="left" vertical="center" indent="2"/>
    </xf>
    <xf numFmtId="166" fontId="8" fillId="3" borderId="17" xfId="0" applyNumberFormat="1" applyFont="1" applyFill="1" applyBorder="1" applyAlignment="1">
      <alignment horizontal="center" vertical="center"/>
    </xf>
    <xf numFmtId="166" fontId="8" fillId="3" borderId="18" xfId="0" applyNumberFormat="1" applyFont="1" applyFill="1" applyBorder="1" applyAlignment="1">
      <alignment horizontal="center" vertical="center"/>
    </xf>
    <xf numFmtId="0" fontId="8" fillId="3" borderId="16" xfId="0" applyFont="1" applyFill="1" applyBorder="1" applyAlignment="1">
      <alignment horizontal="left" vertical="center" indent="4"/>
    </xf>
    <xf numFmtId="0" fontId="8" fillId="3" borderId="19" xfId="0" applyFont="1" applyFill="1" applyBorder="1" applyAlignment="1">
      <alignment horizontal="left" vertical="center" indent="2"/>
    </xf>
    <xf numFmtId="166" fontId="8" fillId="3" borderId="21" xfId="0" applyNumberFormat="1" applyFont="1" applyFill="1" applyBorder="1" applyAlignment="1">
      <alignment horizontal="center" vertical="center"/>
    </xf>
    <xf numFmtId="10" fontId="8" fillId="3" borderId="20" xfId="2" applyNumberFormat="1" applyFont="1" applyFill="1" applyBorder="1" applyAlignment="1">
      <alignment horizontal="center" vertical="center"/>
    </xf>
    <xf numFmtId="10" fontId="8" fillId="3" borderId="21" xfId="2" applyNumberFormat="1" applyFont="1" applyFill="1" applyBorder="1" applyAlignment="1">
      <alignment horizontal="center" vertical="center"/>
    </xf>
    <xf numFmtId="0" fontId="0" fillId="3" borderId="22" xfId="0" applyFill="1" applyBorder="1" applyAlignment="1">
      <alignment horizontal="left" vertical="center"/>
    </xf>
    <xf numFmtId="0" fontId="0" fillId="0" borderId="23" xfId="0" applyBorder="1" applyAlignment="1">
      <alignment vertical="center"/>
    </xf>
    <xf numFmtId="0" fontId="0" fillId="0" borderId="24" xfId="0" applyBorder="1" applyAlignment="1">
      <alignment vertical="center"/>
    </xf>
    <xf numFmtId="0" fontId="9" fillId="3" borderId="13" xfId="0" applyFont="1" applyFill="1" applyBorder="1" applyAlignment="1">
      <alignment horizontal="left" vertical="center" indent="2"/>
    </xf>
    <xf numFmtId="0" fontId="9" fillId="3" borderId="14" xfId="0" applyFont="1" applyFill="1" applyBorder="1" applyAlignment="1">
      <alignment horizontal="center" vertical="center"/>
    </xf>
    <xf numFmtId="0" fontId="9" fillId="3" borderId="15" xfId="0" applyFont="1" applyFill="1" applyBorder="1" applyAlignment="1">
      <alignment horizontal="center" vertical="center"/>
    </xf>
    <xf numFmtId="0" fontId="13" fillId="3" borderId="19" xfId="0" applyFont="1" applyFill="1" applyBorder="1" applyAlignment="1">
      <alignment horizontal="left" vertical="center" indent="2"/>
    </xf>
    <xf numFmtId="10" fontId="8" fillId="3" borderId="17" xfId="2" applyNumberFormat="1" applyFont="1" applyFill="1" applyBorder="1" applyAlignment="1">
      <alignment horizontal="center" vertical="center"/>
    </xf>
    <xf numFmtId="10" fontId="8" fillId="3" borderId="18" xfId="2" applyNumberFormat="1" applyFont="1" applyFill="1" applyBorder="1" applyAlignment="1">
      <alignment horizontal="center" vertical="center"/>
    </xf>
    <xf numFmtId="0" fontId="13" fillId="3" borderId="16" xfId="0" applyFont="1" applyFill="1" applyBorder="1" applyAlignment="1">
      <alignment horizontal="left" vertical="center" indent="2"/>
    </xf>
    <xf numFmtId="0" fontId="14" fillId="3" borderId="16" xfId="0" applyFont="1" applyFill="1" applyBorder="1" applyAlignment="1">
      <alignment horizontal="left" vertical="center" indent="2"/>
    </xf>
    <xf numFmtId="10" fontId="9" fillId="3" borderId="17" xfId="2" applyNumberFormat="1" applyFont="1" applyFill="1" applyBorder="1" applyAlignment="1">
      <alignment horizontal="center" vertical="center"/>
    </xf>
    <xf numFmtId="10" fontId="9" fillId="3" borderId="18" xfId="2" applyNumberFormat="1" applyFont="1" applyFill="1" applyBorder="1" applyAlignment="1">
      <alignment horizontal="center" vertical="center"/>
    </xf>
    <xf numFmtId="0" fontId="13" fillId="3" borderId="16" xfId="0" applyFont="1" applyFill="1" applyBorder="1" applyAlignment="1">
      <alignment horizontal="left" vertical="center" indent="4"/>
    </xf>
    <xf numFmtId="0" fontId="13" fillId="3" borderId="16" xfId="0" applyFont="1" applyFill="1" applyBorder="1" applyAlignment="1">
      <alignment horizontal="left" vertical="center" indent="6"/>
    </xf>
    <xf numFmtId="10" fontId="8" fillId="3" borderId="18" xfId="2" applyNumberFormat="1" applyFont="1" applyFill="1" applyBorder="1" applyAlignment="1">
      <alignment horizontal="left" vertical="center" indent="4"/>
    </xf>
    <xf numFmtId="10" fontId="13" fillId="3" borderId="17" xfId="2" applyNumberFormat="1" applyFont="1" applyFill="1" applyBorder="1" applyAlignment="1">
      <alignment horizontal="center" vertical="center"/>
    </xf>
    <xf numFmtId="10" fontId="13" fillId="3" borderId="20" xfId="2" applyNumberFormat="1" applyFont="1" applyFill="1" applyBorder="1" applyAlignment="1">
      <alignment horizontal="center" vertical="center"/>
    </xf>
    <xf numFmtId="0" fontId="15" fillId="2" borderId="0" xfId="0" applyFont="1" applyFill="1" applyAlignment="1">
      <alignment vertical="center"/>
    </xf>
    <xf numFmtId="10" fontId="17" fillId="3" borderId="17" xfId="2" applyNumberFormat="1" applyFont="1" applyFill="1" applyBorder="1" applyAlignment="1">
      <alignment horizontal="center" vertical="center"/>
    </xf>
    <xf numFmtId="165" fontId="17" fillId="3" borderId="17" xfId="2" applyNumberFormat="1" applyFont="1" applyFill="1" applyBorder="1" applyAlignment="1">
      <alignment horizontal="center" vertical="center"/>
    </xf>
    <xf numFmtId="8" fontId="0" fillId="2" borderId="0" xfId="0" applyNumberFormat="1" applyFill="1" applyAlignment="1">
      <alignment vertical="center"/>
    </xf>
    <xf numFmtId="10" fontId="8" fillId="3" borderId="18" xfId="2" applyNumberFormat="1" applyFont="1" applyFill="1" applyBorder="1" applyAlignment="1">
      <alignment horizontal="center" vertical="center" wrapText="1"/>
    </xf>
    <xf numFmtId="10" fontId="0" fillId="2" borderId="0" xfId="2" applyNumberFormat="1" applyFont="1" applyFill="1" applyBorder="1" applyAlignment="1">
      <alignment vertical="center"/>
    </xf>
    <xf numFmtId="0" fontId="9" fillId="4" borderId="17" xfId="0" applyFont="1" applyFill="1" applyBorder="1" applyAlignment="1">
      <alignment horizontal="center" vertical="center"/>
    </xf>
    <xf numFmtId="10" fontId="8" fillId="4" borderId="17" xfId="2" applyNumberFormat="1" applyFont="1" applyFill="1" applyBorder="1" applyAlignment="1">
      <alignment horizontal="center" vertical="center"/>
    </xf>
    <xf numFmtId="10" fontId="8" fillId="4" borderId="18" xfId="2" applyNumberFormat="1" applyFont="1" applyFill="1" applyBorder="1" applyAlignment="1">
      <alignment horizontal="center" vertical="center"/>
    </xf>
    <xf numFmtId="10" fontId="8" fillId="4" borderId="20" xfId="2" applyNumberFormat="1" applyFont="1" applyFill="1" applyBorder="1" applyAlignment="1">
      <alignment horizontal="center" vertical="center"/>
    </xf>
    <xf numFmtId="10" fontId="8" fillId="4" borderId="21" xfId="2" applyNumberFormat="1" applyFont="1" applyFill="1" applyBorder="1" applyAlignment="1">
      <alignment horizontal="center" vertical="center"/>
    </xf>
    <xf numFmtId="166" fontId="8" fillId="4" borderId="17" xfId="0" applyNumberFormat="1" applyFont="1" applyFill="1" applyBorder="1" applyAlignment="1">
      <alignment horizontal="center" vertical="center"/>
    </xf>
    <xf numFmtId="10" fontId="13" fillId="4" borderId="17" xfId="2" applyNumberFormat="1" applyFont="1" applyFill="1" applyBorder="1" applyAlignment="1">
      <alignment horizontal="center" vertical="center"/>
    </xf>
    <xf numFmtId="10" fontId="13" fillId="4" borderId="20" xfId="2" applyNumberFormat="1" applyFont="1" applyFill="1" applyBorder="1" applyAlignment="1">
      <alignment horizontal="center" vertical="center"/>
    </xf>
    <xf numFmtId="164" fontId="8" fillId="4" borderId="5" xfId="0" applyNumberFormat="1" applyFont="1" applyFill="1" applyBorder="1" applyAlignment="1">
      <alignment horizontal="center" vertical="center"/>
    </xf>
    <xf numFmtId="10" fontId="9" fillId="4" borderId="17" xfId="2" applyNumberFormat="1" applyFont="1" applyFill="1" applyBorder="1" applyAlignment="1">
      <alignment horizontal="center" vertical="center"/>
    </xf>
    <xf numFmtId="0" fontId="0" fillId="2" borderId="0" xfId="0" applyFill="1" applyAlignment="1">
      <alignment horizontal="left" vertical="center" indent="2"/>
    </xf>
    <xf numFmtId="0" fontId="19" fillId="2" borderId="0" xfId="0" applyFont="1" applyFill="1" applyAlignment="1">
      <alignment horizontal="left" vertical="center" indent="2"/>
    </xf>
    <xf numFmtId="165" fontId="0" fillId="2" borderId="0" xfId="0" applyNumberFormat="1" applyFill="1" applyAlignment="1">
      <alignment horizontal="center" vertical="center"/>
    </xf>
    <xf numFmtId="165" fontId="0" fillId="2" borderId="0" xfId="0" applyNumberFormat="1" applyFill="1" applyAlignment="1">
      <alignment vertical="center"/>
    </xf>
    <xf numFmtId="4" fontId="0" fillId="2" borderId="0" xfId="0" applyNumberFormat="1" applyFill="1" applyAlignment="1">
      <alignment horizontal="center" vertical="center"/>
    </xf>
    <xf numFmtId="0" fontId="15" fillId="2" borderId="0" xfId="0" applyFont="1" applyFill="1"/>
    <xf numFmtId="0" fontId="15" fillId="2" borderId="0" xfId="0" applyFont="1" applyFill="1" applyAlignment="1">
      <alignment horizontal="center" vertical="center"/>
    </xf>
    <xf numFmtId="0" fontId="0" fillId="2" borderId="0" xfId="0" applyFill="1" applyAlignment="1">
      <alignment horizontal="center"/>
    </xf>
    <xf numFmtId="0" fontId="23" fillId="2" borderId="0" xfId="0" applyFont="1" applyFill="1"/>
    <xf numFmtId="44" fontId="0" fillId="2" borderId="0" xfId="1" applyFont="1" applyFill="1" applyAlignment="1">
      <alignment horizontal="center"/>
    </xf>
    <xf numFmtId="0" fontId="0" fillId="0" borderId="5" xfId="0" applyBorder="1" applyAlignment="1">
      <alignment horizontal="center"/>
    </xf>
    <xf numFmtId="0" fontId="0" fillId="0" borderId="9" xfId="0" applyBorder="1" applyAlignment="1">
      <alignment horizontal="center"/>
    </xf>
    <xf numFmtId="170" fontId="0" fillId="0" borderId="3" xfId="0" applyNumberFormat="1" applyBorder="1" applyAlignment="1">
      <alignment horizontal="center"/>
    </xf>
    <xf numFmtId="10" fontId="0" fillId="0" borderId="5" xfId="2" applyNumberFormat="1" applyFont="1" applyBorder="1" applyAlignment="1">
      <alignment horizontal="center"/>
    </xf>
    <xf numFmtId="2" fontId="0" fillId="0" borderId="5" xfId="0" applyNumberFormat="1" applyBorder="1" applyAlignment="1">
      <alignment horizontal="center"/>
    </xf>
    <xf numFmtId="10" fontId="0" fillId="0" borderId="5" xfId="2" applyNumberFormat="1" applyFont="1" applyFill="1" applyBorder="1" applyAlignment="1">
      <alignment horizontal="center"/>
    </xf>
    <xf numFmtId="2" fontId="0" fillId="0" borderId="9" xfId="0" applyNumberFormat="1" applyBorder="1" applyAlignment="1">
      <alignment horizontal="center"/>
    </xf>
    <xf numFmtId="10" fontId="0" fillId="2" borderId="0" xfId="0" applyNumberFormat="1" applyFill="1" applyAlignment="1">
      <alignment horizontal="center"/>
    </xf>
    <xf numFmtId="2" fontId="0" fillId="0" borderId="11" xfId="0" applyNumberFormat="1" applyBorder="1" applyAlignment="1">
      <alignment horizontal="center"/>
    </xf>
    <xf numFmtId="2" fontId="0" fillId="0" borderId="12" xfId="0" applyNumberFormat="1" applyBorder="1" applyAlignment="1">
      <alignment horizontal="center"/>
    </xf>
    <xf numFmtId="171" fontId="0" fillId="2" borderId="0" xfId="0" applyNumberFormat="1" applyFill="1" applyAlignment="1">
      <alignment horizontal="center"/>
    </xf>
    <xf numFmtId="4" fontId="0" fillId="0" borderId="5" xfId="0" applyNumberFormat="1" applyBorder="1" applyAlignment="1">
      <alignment horizontal="center"/>
    </xf>
    <xf numFmtId="0" fontId="0" fillId="5" borderId="3" xfId="0" applyFill="1" applyBorder="1" applyAlignment="1">
      <alignment horizontal="center" vertical="center" wrapText="1"/>
    </xf>
    <xf numFmtId="10" fontId="0" fillId="5" borderId="5" xfId="0" applyNumberFormat="1" applyFill="1" applyBorder="1" applyAlignment="1">
      <alignment horizontal="center" vertical="center" wrapText="1"/>
    </xf>
    <xf numFmtId="2" fontId="0" fillId="5" borderId="5" xfId="0" applyNumberFormat="1" applyFill="1" applyBorder="1" applyAlignment="1">
      <alignment horizontal="center" vertical="center"/>
    </xf>
    <xf numFmtId="4" fontId="0" fillId="5" borderId="5" xfId="0" applyNumberFormat="1" applyFill="1" applyBorder="1" applyAlignment="1">
      <alignment horizontal="center" vertical="center"/>
    </xf>
    <xf numFmtId="10" fontId="0" fillId="5" borderId="5" xfId="2" applyNumberFormat="1" applyFont="1" applyFill="1" applyBorder="1" applyAlignment="1">
      <alignment horizontal="center" vertical="center"/>
    </xf>
    <xf numFmtId="2" fontId="0" fillId="5" borderId="9" xfId="0" applyNumberFormat="1" applyFill="1" applyBorder="1" applyAlignment="1">
      <alignment horizontal="center" vertical="center"/>
    </xf>
    <xf numFmtId="172" fontId="8" fillId="3" borderId="17" xfId="2" applyNumberFormat="1" applyFont="1" applyFill="1" applyBorder="1" applyAlignment="1">
      <alignment horizontal="center" vertical="center"/>
    </xf>
    <xf numFmtId="172" fontId="8" fillId="4" borderId="17" xfId="2" applyNumberFormat="1" applyFont="1" applyFill="1" applyBorder="1" applyAlignment="1">
      <alignment horizontal="center" vertical="center"/>
    </xf>
    <xf numFmtId="0" fontId="9" fillId="4" borderId="14" xfId="0" applyFont="1" applyFill="1" applyBorder="1" applyAlignment="1">
      <alignment horizontal="center" vertical="center"/>
    </xf>
    <xf numFmtId="0" fontId="9" fillId="4" borderId="15" xfId="0" applyFont="1" applyFill="1" applyBorder="1" applyAlignment="1">
      <alignment horizontal="center" vertical="center"/>
    </xf>
    <xf numFmtId="0" fontId="0" fillId="3" borderId="14" xfId="0" applyFill="1" applyBorder="1" applyAlignment="1">
      <alignment vertical="center"/>
    </xf>
    <xf numFmtId="0" fontId="0" fillId="3" borderId="15" xfId="0" applyFill="1" applyBorder="1" applyAlignment="1">
      <alignment vertical="center"/>
    </xf>
    <xf numFmtId="166" fontId="11" fillId="3" borderId="18" xfId="0" applyNumberFormat="1" applyFont="1" applyFill="1" applyBorder="1" applyAlignment="1">
      <alignment horizontal="center" vertical="center"/>
    </xf>
    <xf numFmtId="0" fontId="9" fillId="0" borderId="17" xfId="0" applyFont="1" applyBorder="1" applyAlignment="1">
      <alignment horizontal="center" vertical="center"/>
    </xf>
    <xf numFmtId="166" fontId="9" fillId="3" borderId="17" xfId="0" applyNumberFormat="1" applyFont="1" applyFill="1" applyBorder="1" applyAlignment="1">
      <alignment horizontal="center" vertical="center"/>
    </xf>
    <xf numFmtId="166" fontId="9" fillId="4" borderId="17" xfId="0" applyNumberFormat="1" applyFont="1" applyFill="1" applyBorder="1" applyAlignment="1">
      <alignment horizontal="center" vertical="center"/>
    </xf>
    <xf numFmtId="166" fontId="9" fillId="0" borderId="17" xfId="0" applyNumberFormat="1" applyFont="1" applyBorder="1" applyAlignment="1">
      <alignment horizontal="center" vertical="center"/>
    </xf>
    <xf numFmtId="10" fontId="8" fillId="0" borderId="17" xfId="2" applyNumberFormat="1" applyFont="1" applyFill="1" applyBorder="1" applyAlignment="1">
      <alignment horizontal="center" vertical="center"/>
    </xf>
    <xf numFmtId="10" fontId="13" fillId="0" borderId="17" xfId="2" applyNumberFormat="1" applyFont="1" applyFill="1" applyBorder="1" applyAlignment="1">
      <alignment horizontal="center" vertical="center"/>
    </xf>
    <xf numFmtId="164" fontId="8" fillId="3" borderId="17" xfId="0" applyNumberFormat="1" applyFont="1" applyFill="1" applyBorder="1" applyAlignment="1">
      <alignment horizontal="center" vertical="center"/>
    </xf>
    <xf numFmtId="164" fontId="8" fillId="3" borderId="18" xfId="0" applyNumberFormat="1" applyFont="1" applyFill="1" applyBorder="1" applyAlignment="1">
      <alignment horizontal="center" vertical="center"/>
    </xf>
    <xf numFmtId="0" fontId="14" fillId="3" borderId="19" xfId="0" applyFont="1" applyFill="1" applyBorder="1" applyAlignment="1">
      <alignment horizontal="left" vertical="center" indent="2"/>
    </xf>
    <xf numFmtId="10" fontId="9" fillId="3" borderId="20" xfId="2" applyNumberFormat="1" applyFont="1" applyFill="1" applyBorder="1" applyAlignment="1">
      <alignment horizontal="center" vertical="center"/>
    </xf>
    <xf numFmtId="10" fontId="9" fillId="4" borderId="20" xfId="2" applyNumberFormat="1" applyFont="1" applyFill="1" applyBorder="1" applyAlignment="1">
      <alignment horizontal="center" vertical="center"/>
    </xf>
    <xf numFmtId="10" fontId="9" fillId="0" borderId="20" xfId="2" applyNumberFormat="1" applyFont="1" applyFill="1" applyBorder="1" applyAlignment="1">
      <alignment horizontal="center" vertical="center"/>
    </xf>
    <xf numFmtId="10" fontId="9" fillId="3" borderId="21" xfId="2" applyNumberFormat="1" applyFont="1" applyFill="1" applyBorder="1" applyAlignment="1">
      <alignment horizontal="center" vertical="center"/>
    </xf>
    <xf numFmtId="0" fontId="0" fillId="3" borderId="7" xfId="0" applyFill="1" applyBorder="1" applyAlignment="1">
      <alignment vertical="center"/>
    </xf>
    <xf numFmtId="0" fontId="0" fillId="3" borderId="8" xfId="0" applyFill="1" applyBorder="1" applyAlignment="1">
      <alignment vertical="center"/>
    </xf>
    <xf numFmtId="0" fontId="9" fillId="4" borderId="5" xfId="0" applyFont="1" applyFill="1" applyBorder="1" applyAlignment="1">
      <alignment horizontal="center" vertical="center"/>
    </xf>
    <xf numFmtId="166" fontId="9" fillId="3" borderId="5" xfId="0" applyNumberFormat="1" applyFont="1" applyFill="1" applyBorder="1" applyAlignment="1">
      <alignment horizontal="center" vertical="center"/>
    </xf>
    <xf numFmtId="166" fontId="9" fillId="4" borderId="5" xfId="0" applyNumberFormat="1" applyFont="1" applyFill="1" applyBorder="1" applyAlignment="1">
      <alignment horizontal="center" vertical="center"/>
    </xf>
    <xf numFmtId="172" fontId="8" fillId="3" borderId="5" xfId="2" applyNumberFormat="1" applyFont="1" applyFill="1" applyBorder="1" applyAlignment="1">
      <alignment horizontal="center" vertical="center"/>
    </xf>
    <xf numFmtId="172" fontId="8" fillId="4" borderId="5" xfId="2" applyNumberFormat="1" applyFont="1" applyFill="1" applyBorder="1" applyAlignment="1">
      <alignment horizontal="center" vertical="center"/>
    </xf>
    <xf numFmtId="166" fontId="8" fillId="3" borderId="5" xfId="0" applyNumberFormat="1" applyFont="1" applyFill="1" applyBorder="1" applyAlignment="1">
      <alignment horizontal="center" vertical="center"/>
    </xf>
    <xf numFmtId="166" fontId="8" fillId="4" borderId="5" xfId="0" applyNumberFormat="1" applyFont="1" applyFill="1" applyBorder="1" applyAlignment="1">
      <alignment horizontal="center" vertical="center"/>
    </xf>
    <xf numFmtId="166" fontId="8" fillId="3" borderId="11" xfId="0" applyNumberFormat="1" applyFont="1" applyFill="1" applyBorder="1" applyAlignment="1">
      <alignment horizontal="center" vertical="center"/>
    </xf>
    <xf numFmtId="166" fontId="8" fillId="4" borderId="11" xfId="0" applyNumberFormat="1" applyFont="1" applyFill="1" applyBorder="1" applyAlignment="1">
      <alignment horizontal="center" vertical="center"/>
    </xf>
    <xf numFmtId="0" fontId="8" fillId="3" borderId="19" xfId="0" applyFont="1" applyFill="1" applyBorder="1" applyAlignment="1">
      <alignment horizontal="left" vertical="center" indent="4"/>
    </xf>
    <xf numFmtId="0" fontId="0" fillId="3" borderId="14" xfId="0" applyFill="1" applyBorder="1" applyAlignment="1">
      <alignment horizontal="left" vertical="center"/>
    </xf>
    <xf numFmtId="0" fontId="0" fillId="3" borderId="15" xfId="0" applyFill="1" applyBorder="1" applyAlignment="1">
      <alignment horizontal="left" vertical="center"/>
    </xf>
    <xf numFmtId="167" fontId="9" fillId="3" borderId="17" xfId="0" applyNumberFormat="1" applyFont="1" applyFill="1" applyBorder="1" applyAlignment="1">
      <alignment horizontal="center" vertical="center"/>
    </xf>
    <xf numFmtId="167" fontId="8" fillId="3" borderId="17" xfId="0" applyNumberFormat="1" applyFont="1" applyFill="1" applyBorder="1" applyAlignment="1">
      <alignment horizontal="center" vertical="center"/>
    </xf>
    <xf numFmtId="167" fontId="8" fillId="3" borderId="20" xfId="0" applyNumberFormat="1" applyFont="1" applyFill="1" applyBorder="1" applyAlignment="1">
      <alignment horizontal="center" vertical="center"/>
    </xf>
    <xf numFmtId="0" fontId="9" fillId="3" borderId="16" xfId="0" applyFont="1" applyFill="1" applyBorder="1" applyAlignment="1">
      <alignment horizontal="left" vertical="center" wrapText="1" indent="2"/>
    </xf>
    <xf numFmtId="0" fontId="8" fillId="3" borderId="16" xfId="0" applyFont="1" applyFill="1" applyBorder="1" applyAlignment="1">
      <alignment horizontal="left" vertical="center" wrapText="1" indent="4"/>
    </xf>
    <xf numFmtId="0" fontId="8" fillId="3" borderId="19" xfId="0" applyFont="1" applyFill="1" applyBorder="1" applyAlignment="1">
      <alignment horizontal="left" vertical="center" wrapText="1" indent="4"/>
    </xf>
    <xf numFmtId="164" fontId="9" fillId="3" borderId="17" xfId="0" applyNumberFormat="1" applyFont="1" applyFill="1" applyBorder="1" applyAlignment="1">
      <alignment horizontal="center" vertical="center"/>
    </xf>
    <xf numFmtId="164" fontId="9" fillId="4" borderId="17" xfId="0" applyNumberFormat="1" applyFont="1" applyFill="1" applyBorder="1" applyAlignment="1">
      <alignment horizontal="center" vertical="center"/>
    </xf>
    <xf numFmtId="0" fontId="0" fillId="4" borderId="17" xfId="0" applyFill="1" applyBorder="1" applyAlignment="1">
      <alignment vertical="center"/>
    </xf>
    <xf numFmtId="164" fontId="13" fillId="3" borderId="17" xfId="0" applyNumberFormat="1" applyFont="1" applyFill="1" applyBorder="1" applyAlignment="1">
      <alignment horizontal="center" vertical="center"/>
    </xf>
    <xf numFmtId="164" fontId="8" fillId="4" borderId="17" xfId="0" applyNumberFormat="1" applyFont="1" applyFill="1" applyBorder="1" applyAlignment="1">
      <alignment horizontal="center" vertical="center"/>
    </xf>
    <xf numFmtId="0" fontId="13" fillId="3" borderId="19" xfId="0" applyFont="1" applyFill="1" applyBorder="1" applyAlignment="1">
      <alignment horizontal="left" vertical="center" indent="6"/>
    </xf>
    <xf numFmtId="164" fontId="13" fillId="3" borderId="20" xfId="0" applyNumberFormat="1" applyFont="1" applyFill="1" applyBorder="1" applyAlignment="1">
      <alignment horizontal="center" vertical="center"/>
    </xf>
    <xf numFmtId="164" fontId="0" fillId="2" borderId="0" xfId="0" applyNumberFormat="1" applyFill="1" applyAlignment="1">
      <alignment horizontal="center" vertical="center"/>
    </xf>
    <xf numFmtId="0" fontId="0" fillId="4" borderId="14" xfId="0" applyFill="1" applyBorder="1" applyAlignment="1">
      <alignment vertical="center"/>
    </xf>
    <xf numFmtId="0" fontId="0" fillId="4" borderId="15" xfId="0" applyFill="1" applyBorder="1" applyAlignment="1">
      <alignment vertical="center"/>
    </xf>
    <xf numFmtId="169" fontId="9" fillId="4" borderId="17" xfId="0" applyNumberFormat="1" applyFont="1" applyFill="1" applyBorder="1" applyAlignment="1">
      <alignment horizontal="center" vertical="center"/>
    </xf>
    <xf numFmtId="169" fontId="9" fillId="4" borderId="18" xfId="0" applyNumberFormat="1" applyFont="1" applyFill="1" applyBorder="1" applyAlignment="1">
      <alignment horizontal="center" vertical="center"/>
    </xf>
    <xf numFmtId="164" fontId="9" fillId="0" borderId="17" xfId="0" applyNumberFormat="1" applyFont="1" applyBorder="1" applyAlignment="1">
      <alignment horizontal="center" vertical="center"/>
    </xf>
    <xf numFmtId="164" fontId="9" fillId="4" borderId="18" xfId="0" applyNumberFormat="1" applyFont="1" applyFill="1" applyBorder="1" applyAlignment="1">
      <alignment horizontal="center" vertical="center"/>
    </xf>
    <xf numFmtId="165" fontId="8" fillId="3" borderId="17" xfId="0" applyNumberFormat="1" applyFont="1" applyFill="1" applyBorder="1" applyAlignment="1">
      <alignment horizontal="center" vertical="center"/>
    </xf>
    <xf numFmtId="165" fontId="8" fillId="4" borderId="17" xfId="0" applyNumberFormat="1" applyFont="1" applyFill="1" applyBorder="1" applyAlignment="1">
      <alignment horizontal="center" vertical="center"/>
    </xf>
    <xf numFmtId="165" fontId="8" fillId="4" borderId="18" xfId="0" applyNumberFormat="1" applyFont="1" applyFill="1" applyBorder="1" applyAlignment="1">
      <alignment horizontal="center" vertical="center"/>
    </xf>
    <xf numFmtId="165" fontId="13" fillId="3" borderId="17" xfId="2" applyNumberFormat="1" applyFont="1" applyFill="1" applyBorder="1" applyAlignment="1">
      <alignment horizontal="center" vertical="center"/>
    </xf>
    <xf numFmtId="165" fontId="13" fillId="4" borderId="17" xfId="2" applyNumberFormat="1" applyFont="1" applyFill="1" applyBorder="1" applyAlignment="1">
      <alignment horizontal="center" vertical="center"/>
    </xf>
    <xf numFmtId="165" fontId="13" fillId="4" borderId="18" xfId="2" applyNumberFormat="1" applyFont="1" applyFill="1" applyBorder="1" applyAlignment="1">
      <alignment horizontal="center" vertical="center"/>
    </xf>
    <xf numFmtId="164" fontId="8" fillId="4" borderId="18" xfId="0" applyNumberFormat="1" applyFont="1" applyFill="1" applyBorder="1" applyAlignment="1">
      <alignment horizontal="center" vertical="center"/>
    </xf>
    <xf numFmtId="10" fontId="13" fillId="4" borderId="21" xfId="2" applyNumberFormat="1" applyFont="1" applyFill="1" applyBorder="1" applyAlignment="1">
      <alignment horizontal="center" vertical="center"/>
    </xf>
    <xf numFmtId="0" fontId="8" fillId="3" borderId="13" xfId="0" applyFont="1" applyFill="1" applyBorder="1" applyAlignment="1">
      <alignment vertical="center"/>
    </xf>
    <xf numFmtId="169" fontId="9" fillId="4" borderId="14" xfId="0" applyNumberFormat="1" applyFont="1" applyFill="1" applyBorder="1" applyAlignment="1">
      <alignment horizontal="center" vertical="center"/>
    </xf>
    <xf numFmtId="169" fontId="9" fillId="4" borderId="15" xfId="0" applyNumberFormat="1" applyFont="1" applyFill="1" applyBorder="1" applyAlignment="1">
      <alignment horizontal="center" vertical="center"/>
    </xf>
    <xf numFmtId="168" fontId="9" fillId="3" borderId="17" xfId="0" applyNumberFormat="1" applyFont="1" applyFill="1" applyBorder="1" applyAlignment="1">
      <alignment horizontal="center" vertical="center"/>
    </xf>
    <xf numFmtId="168" fontId="9" fillId="0" borderId="17" xfId="0" applyNumberFormat="1" applyFont="1" applyBorder="1" applyAlignment="1">
      <alignment horizontal="center" vertical="center"/>
    </xf>
    <xf numFmtId="168" fontId="9" fillId="4" borderId="17" xfId="0" applyNumberFormat="1" applyFont="1" applyFill="1" applyBorder="1" applyAlignment="1">
      <alignment horizontal="center" vertical="center"/>
    </xf>
    <xf numFmtId="9" fontId="13" fillId="3" borderId="16" xfId="2" applyFont="1" applyFill="1" applyBorder="1" applyAlignment="1">
      <alignment horizontal="left" vertical="center" indent="4"/>
    </xf>
    <xf numFmtId="9" fontId="14" fillId="3" borderId="17" xfId="2" applyFont="1" applyFill="1" applyBorder="1" applyAlignment="1">
      <alignment horizontal="center" vertical="center"/>
    </xf>
    <xf numFmtId="9" fontId="14" fillId="4" borderId="17" xfId="2" applyFont="1" applyFill="1" applyBorder="1" applyAlignment="1">
      <alignment horizontal="center" vertical="center"/>
    </xf>
    <xf numFmtId="168" fontId="8" fillId="3" borderId="17" xfId="0" applyNumberFormat="1" applyFont="1" applyFill="1" applyBorder="1" applyAlignment="1">
      <alignment horizontal="center" vertical="center"/>
    </xf>
    <xf numFmtId="168" fontId="8" fillId="0" borderId="17" xfId="0" applyNumberFormat="1" applyFont="1" applyBorder="1" applyAlignment="1">
      <alignment horizontal="center" vertical="center"/>
    </xf>
    <xf numFmtId="168" fontId="8" fillId="4" borderId="17" xfId="0" applyNumberFormat="1" applyFont="1" applyFill="1" applyBorder="1" applyAlignment="1">
      <alignment horizontal="center" vertical="center"/>
    </xf>
    <xf numFmtId="0" fontId="10" fillId="3" borderId="19" xfId="0" applyFont="1" applyFill="1" applyBorder="1" applyAlignment="1">
      <alignment horizontal="left" vertical="center" indent="2"/>
    </xf>
    <xf numFmtId="165" fontId="8" fillId="3" borderId="20" xfId="0" applyNumberFormat="1" applyFont="1" applyFill="1" applyBorder="1" applyAlignment="1">
      <alignment horizontal="center" vertical="center"/>
    </xf>
    <xf numFmtId="165" fontId="8" fillId="4" borderId="20" xfId="0" applyNumberFormat="1" applyFont="1" applyFill="1" applyBorder="1" applyAlignment="1">
      <alignment horizontal="center" vertical="center"/>
    </xf>
    <xf numFmtId="168" fontId="9" fillId="3" borderId="18" xfId="0" applyNumberFormat="1" applyFont="1" applyFill="1" applyBorder="1" applyAlignment="1">
      <alignment horizontal="center" vertical="center"/>
    </xf>
    <xf numFmtId="164" fontId="9" fillId="3" borderId="18" xfId="0" applyNumberFormat="1" applyFont="1" applyFill="1" applyBorder="1" applyAlignment="1">
      <alignment horizontal="center" vertical="center"/>
    </xf>
    <xf numFmtId="165" fontId="8" fillId="3" borderId="21" xfId="0" applyNumberFormat="1" applyFont="1" applyFill="1" applyBorder="1" applyAlignment="1">
      <alignment horizontal="center" vertical="center"/>
    </xf>
    <xf numFmtId="0" fontId="9" fillId="3" borderId="19" xfId="0" applyFont="1" applyFill="1" applyBorder="1" applyAlignment="1">
      <alignment horizontal="left" vertical="center" indent="2"/>
    </xf>
    <xf numFmtId="166" fontId="9" fillId="3" borderId="20" xfId="0" applyNumberFormat="1" applyFont="1" applyFill="1" applyBorder="1" applyAlignment="1">
      <alignment horizontal="center" vertical="center"/>
    </xf>
    <xf numFmtId="164" fontId="9" fillId="3" borderId="20" xfId="0" applyNumberFormat="1" applyFont="1" applyFill="1" applyBorder="1" applyAlignment="1">
      <alignment horizontal="center" vertical="center"/>
    </xf>
    <xf numFmtId="0" fontId="8" fillId="3" borderId="16" xfId="0" applyFont="1" applyFill="1" applyBorder="1" applyAlignment="1">
      <alignment horizontal="left" vertical="center" wrapText="1" indent="2"/>
    </xf>
    <xf numFmtId="0" fontId="11" fillId="3" borderId="18" xfId="0" applyFont="1" applyFill="1" applyBorder="1" applyAlignment="1">
      <alignment horizontal="center" vertical="center" wrapText="1"/>
    </xf>
    <xf numFmtId="0" fontId="11" fillId="3" borderId="18" xfId="0" applyFont="1" applyFill="1" applyBorder="1" applyAlignment="1">
      <alignment horizontal="center" vertical="center"/>
    </xf>
    <xf numFmtId="165" fontId="9" fillId="3" borderId="20" xfId="0" applyNumberFormat="1" applyFont="1" applyFill="1" applyBorder="1" applyAlignment="1">
      <alignment horizontal="center" vertical="center"/>
    </xf>
    <xf numFmtId="165" fontId="9" fillId="3" borderId="21" xfId="0" applyNumberFormat="1" applyFont="1" applyFill="1" applyBorder="1" applyAlignment="1">
      <alignment horizontal="center" vertical="center"/>
    </xf>
    <xf numFmtId="166" fontId="0" fillId="2" borderId="0" xfId="0" applyNumberFormat="1" applyFill="1" applyAlignment="1">
      <alignment vertical="center"/>
    </xf>
    <xf numFmtId="0" fontId="0" fillId="3" borderId="13" xfId="0" applyFill="1" applyBorder="1" applyAlignment="1">
      <alignment vertical="center"/>
    </xf>
    <xf numFmtId="0" fontId="17" fillId="3" borderId="17" xfId="0" applyFont="1" applyFill="1" applyBorder="1" applyAlignment="1">
      <alignment horizontal="center" vertical="center"/>
    </xf>
    <xf numFmtId="14" fontId="17" fillId="3" borderId="16" xfId="0" applyNumberFormat="1" applyFont="1" applyFill="1" applyBorder="1" applyAlignment="1">
      <alignment horizontal="center" vertical="center"/>
    </xf>
    <xf numFmtId="3" fontId="17" fillId="3" borderId="17" xfId="0" applyNumberFormat="1" applyFont="1" applyFill="1" applyBorder="1" applyAlignment="1">
      <alignment horizontal="center" vertical="center"/>
    </xf>
    <xf numFmtId="10" fontId="17" fillId="3" borderId="18" xfId="0" applyNumberFormat="1" applyFont="1" applyFill="1" applyBorder="1" applyAlignment="1">
      <alignment horizontal="center" vertical="center"/>
    </xf>
    <xf numFmtId="10" fontId="17" fillId="3" borderId="18" xfId="2" applyNumberFormat="1" applyFont="1" applyFill="1" applyBorder="1" applyAlignment="1">
      <alignment horizontal="center" vertical="center"/>
    </xf>
    <xf numFmtId="0" fontId="18" fillId="3" borderId="16" xfId="0" applyFont="1" applyFill="1" applyBorder="1" applyAlignment="1">
      <alignment horizontal="center" vertical="center"/>
    </xf>
    <xf numFmtId="0" fontId="18" fillId="3" borderId="17" xfId="0" applyFont="1" applyFill="1" applyBorder="1" applyAlignment="1">
      <alignment horizontal="center" vertical="center" wrapText="1"/>
    </xf>
    <xf numFmtId="0" fontId="18" fillId="3" borderId="17" xfId="0" applyFont="1" applyFill="1" applyBorder="1" applyAlignment="1">
      <alignment horizontal="center" vertical="center"/>
    </xf>
    <xf numFmtId="0" fontId="18" fillId="3" borderId="18" xfId="0" applyFont="1" applyFill="1" applyBorder="1" applyAlignment="1">
      <alignment horizontal="center" vertical="center" wrapText="1"/>
    </xf>
    <xf numFmtId="9" fontId="0" fillId="2" borderId="0" xfId="0" applyNumberFormat="1" applyFill="1" applyAlignment="1">
      <alignment vertical="center"/>
    </xf>
    <xf numFmtId="9" fontId="8" fillId="3" borderId="16" xfId="2" applyFont="1" applyFill="1" applyBorder="1" applyAlignment="1">
      <alignment horizontal="left" vertical="center" indent="2"/>
    </xf>
    <xf numFmtId="10" fontId="14" fillId="3" borderId="17" xfId="2" applyNumberFormat="1" applyFont="1" applyFill="1" applyBorder="1" applyAlignment="1">
      <alignment horizontal="center" vertical="center"/>
    </xf>
    <xf numFmtId="10" fontId="14" fillId="4" borderId="17" xfId="2" applyNumberFormat="1" applyFont="1" applyFill="1" applyBorder="1" applyAlignment="1">
      <alignment horizontal="center" vertical="center"/>
    </xf>
    <xf numFmtId="0" fontId="26" fillId="2" borderId="0" xfId="0" applyFont="1" applyFill="1" applyAlignment="1">
      <alignment vertical="top" wrapText="1"/>
    </xf>
    <xf numFmtId="0" fontId="8" fillId="3" borderId="16" xfId="0" applyFont="1" applyFill="1" applyBorder="1" applyAlignment="1">
      <alignment horizontal="left" vertical="center" indent="7"/>
    </xf>
    <xf numFmtId="164" fontId="8" fillId="3" borderId="20" xfId="0" applyNumberFormat="1" applyFont="1" applyFill="1" applyBorder="1" applyAlignment="1">
      <alignment horizontal="center" vertical="center"/>
    </xf>
    <xf numFmtId="164" fontId="8" fillId="3" borderId="21" xfId="0" applyNumberFormat="1" applyFont="1" applyFill="1" applyBorder="1" applyAlignment="1">
      <alignment horizontal="center" vertical="center"/>
    </xf>
    <xf numFmtId="0" fontId="8" fillId="3" borderId="26" xfId="0" applyFont="1" applyFill="1" applyBorder="1" applyAlignment="1">
      <alignment horizontal="left" vertical="center" indent="2"/>
    </xf>
    <xf numFmtId="0" fontId="9" fillId="3" borderId="26" xfId="0" applyFont="1" applyFill="1" applyBorder="1" applyAlignment="1">
      <alignment horizontal="left" vertical="center" indent="2"/>
    </xf>
    <xf numFmtId="164" fontId="9" fillId="3" borderId="27" xfId="0" applyNumberFormat="1" applyFont="1" applyFill="1" applyBorder="1" applyAlignment="1">
      <alignment horizontal="center" vertical="center"/>
    </xf>
    <xf numFmtId="164" fontId="8" fillId="0" borderId="17" xfId="0" applyNumberFormat="1" applyFont="1" applyBorder="1" applyAlignment="1">
      <alignment horizontal="center" vertical="center"/>
    </xf>
    <xf numFmtId="164" fontId="9" fillId="0" borderId="27" xfId="0" applyNumberFormat="1" applyFont="1" applyBorder="1" applyAlignment="1">
      <alignment horizontal="center" vertical="center"/>
    </xf>
    <xf numFmtId="164" fontId="9" fillId="4" borderId="27" xfId="0" applyNumberFormat="1" applyFont="1" applyFill="1" applyBorder="1" applyAlignment="1">
      <alignment horizontal="center" vertical="center"/>
    </xf>
    <xf numFmtId="164" fontId="9" fillId="4" borderId="28" xfId="0" applyNumberFormat="1" applyFont="1" applyFill="1" applyBorder="1" applyAlignment="1">
      <alignment horizontal="center" vertical="center"/>
    </xf>
    <xf numFmtId="164" fontId="8" fillId="0" borderId="27" xfId="0" applyNumberFormat="1" applyFont="1" applyBorder="1" applyAlignment="1">
      <alignment horizontal="center" vertical="center"/>
    </xf>
    <xf numFmtId="10" fontId="8" fillId="0" borderId="27" xfId="2" applyNumberFormat="1" applyFont="1" applyBorder="1" applyAlignment="1">
      <alignment horizontal="center" vertical="center"/>
    </xf>
    <xf numFmtId="10" fontId="8" fillId="4" borderId="27" xfId="2" applyNumberFormat="1" applyFont="1" applyFill="1" applyBorder="1" applyAlignment="1">
      <alignment horizontal="center" vertical="center"/>
    </xf>
    <xf numFmtId="10" fontId="8" fillId="4" borderId="28" xfId="2" applyNumberFormat="1" applyFont="1" applyFill="1" applyBorder="1" applyAlignment="1">
      <alignment horizontal="center" vertical="center"/>
    </xf>
    <xf numFmtId="165" fontId="8" fillId="4" borderId="17" xfId="2" applyNumberFormat="1" applyFont="1" applyFill="1" applyBorder="1" applyAlignment="1">
      <alignment horizontal="center" vertical="center"/>
    </xf>
    <xf numFmtId="0" fontId="8" fillId="0" borderId="16" xfId="0" applyFont="1" applyBorder="1" applyAlignment="1">
      <alignment horizontal="left" vertical="center" indent="2"/>
    </xf>
    <xf numFmtId="165" fontId="9" fillId="4" borderId="17" xfId="2" applyNumberFormat="1" applyFont="1" applyFill="1" applyBorder="1" applyAlignment="1">
      <alignment horizontal="center" vertical="center"/>
    </xf>
    <xf numFmtId="0" fontId="13" fillId="3" borderId="19" xfId="0" applyFont="1" applyFill="1" applyBorder="1" applyAlignment="1">
      <alignment horizontal="left" vertical="center" indent="4"/>
    </xf>
    <xf numFmtId="0" fontId="5" fillId="2" borderId="0" xfId="0" applyFont="1" applyFill="1" applyAlignment="1">
      <alignment vertical="center" shrinkToFit="1"/>
    </xf>
    <xf numFmtId="0" fontId="9" fillId="3" borderId="1" xfId="0" applyFont="1" applyFill="1" applyBorder="1" applyAlignment="1">
      <alignment horizontal="center" vertical="center"/>
    </xf>
    <xf numFmtId="0" fontId="26" fillId="2" borderId="0" xfId="0" applyFont="1" applyFill="1" applyAlignment="1">
      <alignment wrapText="1"/>
    </xf>
    <xf numFmtId="0" fontId="0" fillId="2" borderId="25" xfId="0" applyFill="1" applyBorder="1" applyAlignment="1">
      <alignment horizontal="left" vertical="center"/>
    </xf>
    <xf numFmtId="164" fontId="25" fillId="3" borderId="29" xfId="0" applyNumberFormat="1" applyFont="1" applyFill="1" applyBorder="1" applyAlignment="1">
      <alignment horizontal="center" vertical="center"/>
    </xf>
    <xf numFmtId="0" fontId="0" fillId="2" borderId="25" xfId="0" applyFill="1" applyBorder="1" applyAlignment="1">
      <alignment vertical="center"/>
    </xf>
    <xf numFmtId="0" fontId="8" fillId="3" borderId="30" xfId="0" applyFont="1" applyFill="1" applyBorder="1" applyAlignment="1">
      <alignment horizontal="center" vertical="center"/>
    </xf>
    <xf numFmtId="4" fontId="8" fillId="3" borderId="29" xfId="0" applyNumberFormat="1" applyFont="1" applyFill="1" applyBorder="1" applyAlignment="1">
      <alignment horizontal="center" vertical="center"/>
    </xf>
    <xf numFmtId="0" fontId="8" fillId="3" borderId="31" xfId="0" applyFont="1" applyFill="1" applyBorder="1" applyAlignment="1">
      <alignment horizontal="center" vertical="center"/>
    </xf>
    <xf numFmtId="4" fontId="8" fillId="3" borderId="4" xfId="0" applyNumberFormat="1" applyFont="1" applyFill="1" applyBorder="1" applyAlignment="1">
      <alignment horizontal="center" vertical="center"/>
    </xf>
    <xf numFmtId="165" fontId="8" fillId="3" borderId="29" xfId="2" applyNumberFormat="1" applyFont="1" applyFill="1" applyBorder="1" applyAlignment="1">
      <alignment horizontal="center" vertical="center"/>
    </xf>
    <xf numFmtId="165" fontId="8" fillId="3" borderId="4" xfId="2" applyNumberFormat="1" applyFont="1" applyFill="1" applyBorder="1" applyAlignment="1">
      <alignment horizontal="center" vertical="center"/>
    </xf>
    <xf numFmtId="2" fontId="8" fillId="3" borderId="29" xfId="2" applyNumberFormat="1" applyFont="1" applyFill="1" applyBorder="1" applyAlignment="1">
      <alignment horizontal="center" vertical="center"/>
    </xf>
    <xf numFmtId="10" fontId="8" fillId="3" borderId="29" xfId="2" applyNumberFormat="1" applyFont="1" applyFill="1" applyBorder="1" applyAlignment="1">
      <alignment horizontal="center" vertical="center"/>
    </xf>
    <xf numFmtId="0" fontId="8" fillId="3" borderId="1" xfId="0" applyFont="1" applyFill="1" applyBorder="1" applyAlignment="1">
      <alignment horizontal="center" vertical="center"/>
    </xf>
    <xf numFmtId="0" fontId="8" fillId="3" borderId="33" xfId="0" applyFont="1" applyFill="1" applyBorder="1" applyAlignment="1">
      <alignment horizontal="center" vertical="center"/>
    </xf>
    <xf numFmtId="0" fontId="8" fillId="3" borderId="34" xfId="0" applyFont="1" applyFill="1" applyBorder="1" applyAlignment="1">
      <alignment horizontal="center" vertical="center"/>
    </xf>
    <xf numFmtId="164" fontId="25" fillId="3" borderId="33" xfId="0" applyNumberFormat="1" applyFont="1" applyFill="1" applyBorder="1" applyAlignment="1">
      <alignment horizontal="center" vertical="center"/>
    </xf>
    <xf numFmtId="0" fontId="8" fillId="3" borderId="30" xfId="0" applyFont="1" applyFill="1" applyBorder="1" applyAlignment="1">
      <alignment horizontal="center" vertical="center" wrapText="1"/>
    </xf>
    <xf numFmtId="3" fontId="8" fillId="3" borderId="32" xfId="0" applyNumberFormat="1" applyFont="1" applyFill="1" applyBorder="1" applyAlignment="1">
      <alignment horizontal="center" vertical="center"/>
    </xf>
    <xf numFmtId="174" fontId="8" fillId="3" borderId="29" xfId="2" applyNumberFormat="1" applyFont="1" applyFill="1" applyBorder="1" applyAlignment="1">
      <alignment horizontal="center" vertical="center"/>
    </xf>
    <xf numFmtId="9" fontId="8" fillId="3" borderId="4" xfId="2" applyFont="1" applyFill="1" applyBorder="1" applyAlignment="1">
      <alignment horizontal="center" vertical="center"/>
    </xf>
    <xf numFmtId="2" fontId="8" fillId="3" borderId="4" xfId="2" applyNumberFormat="1" applyFont="1" applyFill="1" applyBorder="1" applyAlignment="1">
      <alignment horizontal="center" vertical="center"/>
    </xf>
    <xf numFmtId="0" fontId="22" fillId="2" borderId="0" xfId="0" applyFont="1" applyFill="1" applyAlignment="1">
      <alignment vertical="center" shrinkToFit="1"/>
    </xf>
    <xf numFmtId="0" fontId="0" fillId="3" borderId="35" xfId="0" applyFill="1" applyBorder="1" applyAlignment="1">
      <alignment vertical="center"/>
    </xf>
    <xf numFmtId="0" fontId="6" fillId="3" borderId="35" xfId="0" applyFont="1" applyFill="1" applyBorder="1" applyAlignment="1">
      <alignment horizontal="left" vertical="center" indent="2"/>
    </xf>
    <xf numFmtId="0" fontId="7" fillId="3" borderId="35" xfId="0" applyFont="1" applyFill="1" applyBorder="1" applyAlignment="1">
      <alignment horizontal="left" vertical="center" indent="2"/>
    </xf>
    <xf numFmtId="0" fontId="2" fillId="2" borderId="0" xfId="0" applyFont="1" applyFill="1" applyAlignment="1">
      <alignment vertical="center"/>
    </xf>
    <xf numFmtId="0" fontId="16" fillId="2" borderId="0" xfId="0" applyFont="1" applyFill="1" applyAlignment="1">
      <alignment vertical="center"/>
    </xf>
    <xf numFmtId="0" fontId="17" fillId="3" borderId="36" xfId="0" applyFont="1" applyFill="1" applyBorder="1" applyAlignment="1">
      <alignment vertical="center"/>
    </xf>
    <xf numFmtId="0" fontId="17" fillId="3" borderId="37" xfId="0" applyFont="1" applyFill="1" applyBorder="1" applyAlignment="1">
      <alignment horizontal="right" vertical="center"/>
    </xf>
    <xf numFmtId="0" fontId="17" fillId="3" borderId="38" xfId="0" applyFont="1" applyFill="1" applyBorder="1" applyAlignment="1">
      <alignment vertical="center"/>
    </xf>
    <xf numFmtId="0" fontId="18" fillId="3" borderId="39" xfId="0" applyFont="1" applyFill="1" applyBorder="1" applyAlignment="1">
      <alignment horizontal="left" vertical="center" indent="2"/>
    </xf>
    <xf numFmtId="0" fontId="17" fillId="3" borderId="0" xfId="0" applyFont="1" applyFill="1" applyAlignment="1">
      <alignment vertical="center"/>
    </xf>
    <xf numFmtId="10" fontId="9" fillId="3" borderId="0" xfId="0" applyNumberFormat="1" applyFont="1" applyFill="1" applyAlignment="1">
      <alignment horizontal="center" vertical="center"/>
    </xf>
    <xf numFmtId="8" fontId="20" fillId="3" borderId="0" xfId="0" applyNumberFormat="1" applyFont="1" applyFill="1" applyAlignment="1">
      <alignment horizontal="center" vertical="center"/>
    </xf>
    <xf numFmtId="8" fontId="20" fillId="3" borderId="25" xfId="0" applyNumberFormat="1" applyFont="1" applyFill="1" applyBorder="1" applyAlignment="1">
      <alignment horizontal="center" vertical="center"/>
    </xf>
    <xf numFmtId="3" fontId="17" fillId="3" borderId="0" xfId="0" applyNumberFormat="1" applyFont="1" applyFill="1" applyAlignment="1">
      <alignment vertical="center"/>
    </xf>
    <xf numFmtId="0" fontId="17" fillId="3" borderId="0" xfId="0" applyFont="1" applyFill="1" applyAlignment="1">
      <alignment horizontal="left" vertical="center" indent="4"/>
    </xf>
    <xf numFmtId="0" fontId="17" fillId="3" borderId="39" xfId="0" applyFont="1" applyFill="1" applyBorder="1" applyAlignment="1">
      <alignment horizontal="left" vertical="center" indent="4"/>
    </xf>
    <xf numFmtId="8" fontId="20" fillId="3" borderId="0" xfId="0" applyNumberFormat="1" applyFont="1" applyFill="1" applyAlignment="1">
      <alignment vertical="center"/>
    </xf>
    <xf numFmtId="6" fontId="17" fillId="3" borderId="0" xfId="0" applyNumberFormat="1" applyFont="1" applyFill="1" applyAlignment="1">
      <alignment vertical="center"/>
    </xf>
    <xf numFmtId="0" fontId="17" fillId="3" borderId="39" xfId="0" applyFont="1" applyFill="1" applyBorder="1" applyAlignment="1">
      <alignment horizontal="left" vertical="center" indent="2"/>
    </xf>
    <xf numFmtId="165" fontId="24" fillId="3" borderId="0" xfId="0" applyNumberFormat="1" applyFont="1" applyFill="1" applyAlignment="1">
      <alignment vertical="center"/>
    </xf>
    <xf numFmtId="8" fontId="4" fillId="3" borderId="0" xfId="0" applyNumberFormat="1" applyFont="1" applyFill="1" applyAlignment="1">
      <alignment vertical="center"/>
    </xf>
    <xf numFmtId="10" fontId="9" fillId="3" borderId="25" xfId="0" applyNumberFormat="1" applyFont="1" applyFill="1" applyBorder="1" applyAlignment="1">
      <alignment horizontal="center" vertical="center"/>
    </xf>
    <xf numFmtId="0" fontId="18" fillId="3" borderId="34" xfId="0" applyFont="1" applyFill="1" applyBorder="1" applyAlignment="1">
      <alignment horizontal="left" vertical="center" indent="2"/>
    </xf>
    <xf numFmtId="165" fontId="21" fillId="3" borderId="40" xfId="0" applyNumberFormat="1" applyFont="1" applyFill="1" applyBorder="1" applyAlignment="1">
      <alignment vertical="center"/>
    </xf>
    <xf numFmtId="0" fontId="17" fillId="3" borderId="40" xfId="0" applyFont="1" applyFill="1" applyBorder="1" applyAlignment="1">
      <alignment horizontal="left" vertical="center" indent="4"/>
    </xf>
    <xf numFmtId="14" fontId="17" fillId="3" borderId="42" xfId="0" applyNumberFormat="1" applyFont="1" applyFill="1" applyBorder="1" applyAlignment="1">
      <alignment horizontal="center" vertical="center"/>
    </xf>
    <xf numFmtId="0" fontId="18" fillId="3" borderId="43" xfId="0" applyFont="1" applyFill="1" applyBorder="1" applyAlignment="1">
      <alignment horizontal="center" vertical="center"/>
    </xf>
    <xf numFmtId="0" fontId="17" fillId="3" borderId="16" xfId="0" applyFont="1" applyFill="1" applyBorder="1" applyAlignment="1">
      <alignment horizontal="left" vertical="center" indent="5"/>
    </xf>
    <xf numFmtId="0" fontId="18" fillId="3" borderId="16" xfId="0" applyFont="1" applyFill="1" applyBorder="1" applyAlignment="1">
      <alignment horizontal="left" vertical="center" indent="2"/>
    </xf>
    <xf numFmtId="10" fontId="18" fillId="3" borderId="17" xfId="2" applyNumberFormat="1" applyFont="1" applyFill="1" applyBorder="1" applyAlignment="1">
      <alignment horizontal="center" vertical="center"/>
    </xf>
    <xf numFmtId="168" fontId="17" fillId="0" borderId="17" xfId="0" applyNumberFormat="1" applyFont="1" applyBorder="1" applyAlignment="1">
      <alignment horizontal="center" vertical="center"/>
    </xf>
    <xf numFmtId="0" fontId="18" fillId="3" borderId="19" xfId="0" applyFont="1" applyFill="1" applyBorder="1" applyAlignment="1">
      <alignment horizontal="left" vertical="center" indent="2"/>
    </xf>
    <xf numFmtId="2" fontId="17" fillId="3" borderId="20" xfId="2" applyNumberFormat="1" applyFont="1" applyFill="1" applyBorder="1" applyAlignment="1">
      <alignment horizontal="center" vertical="center"/>
    </xf>
    <xf numFmtId="0" fontId="8" fillId="3" borderId="16" xfId="0" applyFont="1" applyFill="1" applyBorder="1" applyAlignment="1">
      <alignment horizontal="left" vertical="center" indent="1"/>
    </xf>
    <xf numFmtId="0" fontId="8" fillId="3" borderId="19" xfId="0" applyFont="1" applyFill="1" applyBorder="1" applyAlignment="1">
      <alignment horizontal="left" vertical="center" indent="1"/>
    </xf>
    <xf numFmtId="0" fontId="9" fillId="3" borderId="13" xfId="0" applyFont="1" applyFill="1" applyBorder="1" applyAlignment="1">
      <alignment horizontal="center" vertical="center"/>
    </xf>
    <xf numFmtId="164" fontId="8" fillId="3" borderId="17" xfId="0" applyNumberFormat="1" applyFont="1" applyFill="1" applyBorder="1" applyAlignment="1">
      <alignment horizontal="center" vertical="center" wrapText="1"/>
    </xf>
    <xf numFmtId="164" fontId="8" fillId="3" borderId="18" xfId="0" applyNumberFormat="1" applyFont="1" applyFill="1" applyBorder="1" applyAlignment="1">
      <alignment horizontal="center" vertical="center" wrapText="1"/>
    </xf>
    <xf numFmtId="8" fontId="8" fillId="3" borderId="16" xfId="0" applyNumberFormat="1" applyFont="1" applyFill="1" applyBorder="1" applyAlignment="1">
      <alignment horizontal="left" vertical="center" indent="1"/>
    </xf>
    <xf numFmtId="164" fontId="8" fillId="3" borderId="20" xfId="0" applyNumberFormat="1" applyFont="1" applyFill="1" applyBorder="1" applyAlignment="1">
      <alignment horizontal="center" vertical="center" wrapText="1"/>
    </xf>
    <xf numFmtId="164" fontId="8" fillId="3" borderId="21" xfId="0" applyNumberFormat="1" applyFont="1" applyFill="1" applyBorder="1" applyAlignment="1">
      <alignment horizontal="center" vertical="center" wrapText="1"/>
    </xf>
    <xf numFmtId="10" fontId="13" fillId="0" borderId="17" xfId="2" applyNumberFormat="1" applyFont="1" applyFill="1" applyBorder="1" applyAlignment="1">
      <alignment horizontal="left" vertical="center" indent="4"/>
    </xf>
    <xf numFmtId="10" fontId="8" fillId="0" borderId="20" xfId="2" applyNumberFormat="1" applyFont="1" applyFill="1" applyBorder="1" applyAlignment="1">
      <alignment horizontal="center" vertical="center"/>
    </xf>
    <xf numFmtId="0" fontId="9" fillId="2" borderId="0" xfId="0" applyFont="1" applyFill="1" applyAlignment="1">
      <alignment horizontal="center" vertical="center"/>
    </xf>
    <xf numFmtId="10" fontId="9" fillId="2" borderId="0" xfId="2" applyNumberFormat="1" applyFont="1" applyFill="1" applyBorder="1" applyAlignment="1">
      <alignment horizontal="center" vertical="center"/>
    </xf>
    <xf numFmtId="0" fontId="9" fillId="4" borderId="18" xfId="0" applyFont="1" applyFill="1" applyBorder="1" applyAlignment="1">
      <alignment horizontal="center" vertical="center"/>
    </xf>
    <xf numFmtId="10" fontId="9" fillId="4" borderId="18" xfId="2" applyNumberFormat="1" applyFont="1" applyFill="1" applyBorder="1" applyAlignment="1">
      <alignment horizontal="center" vertical="center"/>
    </xf>
    <xf numFmtId="0" fontId="12" fillId="3" borderId="16" xfId="0" applyFont="1" applyFill="1" applyBorder="1" applyAlignment="1">
      <alignment horizontal="left" vertical="center" indent="2"/>
    </xf>
    <xf numFmtId="164" fontId="12" fillId="3" borderId="17" xfId="0" applyNumberFormat="1" applyFont="1" applyFill="1" applyBorder="1" applyAlignment="1">
      <alignment horizontal="center" vertical="center"/>
    </xf>
    <xf numFmtId="0" fontId="11" fillId="3" borderId="16" xfId="0" applyFont="1" applyFill="1" applyBorder="1" applyAlignment="1">
      <alignment horizontal="left" vertical="center" indent="4"/>
    </xf>
    <xf numFmtId="164" fontId="11" fillId="3" borderId="17" xfId="0" applyNumberFormat="1" applyFont="1" applyFill="1" applyBorder="1" applyAlignment="1">
      <alignment horizontal="center" vertical="center"/>
    </xf>
    <xf numFmtId="0" fontId="11" fillId="3" borderId="16" xfId="0" applyFont="1" applyFill="1" applyBorder="1" applyAlignment="1">
      <alignment horizontal="left" vertical="center" indent="7"/>
    </xf>
    <xf numFmtId="0" fontId="11" fillId="3" borderId="16" xfId="0" applyFont="1" applyFill="1" applyBorder="1" applyAlignment="1">
      <alignment horizontal="left" vertical="center" indent="10"/>
    </xf>
    <xf numFmtId="164" fontId="11" fillId="0" borderId="17" xfId="0" applyNumberFormat="1" applyFont="1" applyBorder="1" applyAlignment="1">
      <alignment horizontal="center" vertical="center"/>
    </xf>
    <xf numFmtId="0" fontId="11" fillId="3" borderId="16" xfId="0" applyFont="1" applyFill="1" applyBorder="1" applyAlignment="1">
      <alignment horizontal="left" vertical="center" wrapText="1" indent="7"/>
    </xf>
    <xf numFmtId="164" fontId="11" fillId="0" borderId="17" xfId="0" applyNumberFormat="1" applyFont="1" applyBorder="1" applyAlignment="1">
      <alignment horizontal="left" vertical="center" indent="2"/>
    </xf>
    <xf numFmtId="0" fontId="11" fillId="3" borderId="19" xfId="0" applyFont="1" applyFill="1" applyBorder="1" applyAlignment="1">
      <alignment horizontal="left" vertical="center" indent="4"/>
    </xf>
    <xf numFmtId="164" fontId="11" fillId="0" borderId="20" xfId="0" applyNumberFormat="1" applyFont="1" applyBorder="1" applyAlignment="1">
      <alignment horizontal="center" vertical="center"/>
    </xf>
    <xf numFmtId="0" fontId="24" fillId="3" borderId="0" xfId="0" applyFont="1" applyFill="1" applyAlignment="1">
      <alignment horizontal="right" vertical="center"/>
    </xf>
    <xf numFmtId="0" fontId="35" fillId="3" borderId="1" xfId="0" applyFont="1" applyFill="1" applyBorder="1" applyAlignment="1">
      <alignment horizontal="left" vertical="center" indent="2"/>
    </xf>
    <xf numFmtId="164" fontId="14" fillId="3" borderId="17" xfId="0" applyNumberFormat="1" applyFont="1" applyFill="1" applyBorder="1" applyAlignment="1">
      <alignment horizontal="center" vertical="center"/>
    </xf>
    <xf numFmtId="9" fontId="14" fillId="3" borderId="18" xfId="2" applyFont="1" applyFill="1" applyBorder="1" applyAlignment="1">
      <alignment horizontal="center" vertical="center"/>
    </xf>
    <xf numFmtId="44" fontId="24" fillId="3" borderId="0" xfId="1" applyFont="1" applyFill="1" applyAlignment="1">
      <alignment horizontal="right" vertical="center"/>
    </xf>
    <xf numFmtId="0" fontId="18" fillId="3" borderId="44" xfId="0" applyFont="1" applyFill="1" applyBorder="1" applyAlignment="1">
      <alignment horizontal="center" vertical="center"/>
    </xf>
    <xf numFmtId="10" fontId="17" fillId="3" borderId="18" xfId="2" applyNumberFormat="1" applyFont="1" applyFill="1" applyBorder="1" applyAlignment="1">
      <alignment horizontal="center" vertical="center" wrapText="1"/>
    </xf>
    <xf numFmtId="10" fontId="18" fillId="3" borderId="18" xfId="2" applyNumberFormat="1" applyFont="1" applyFill="1" applyBorder="1" applyAlignment="1">
      <alignment horizontal="center" vertical="center"/>
    </xf>
    <xf numFmtId="4" fontId="17" fillId="3" borderId="18" xfId="0" applyNumberFormat="1" applyFont="1" applyFill="1" applyBorder="1" applyAlignment="1">
      <alignment horizontal="center" vertical="center" wrapText="1"/>
    </xf>
    <xf numFmtId="165" fontId="17" fillId="3" borderId="18" xfId="2" applyNumberFormat="1" applyFont="1" applyFill="1" applyBorder="1" applyAlignment="1">
      <alignment horizontal="center" vertical="center"/>
    </xf>
    <xf numFmtId="2" fontId="17" fillId="3" borderId="21" xfId="2" applyNumberFormat="1" applyFont="1" applyFill="1" applyBorder="1" applyAlignment="1">
      <alignment horizontal="center" vertical="center"/>
    </xf>
    <xf numFmtId="164" fontId="8" fillId="3" borderId="27" xfId="0" applyNumberFormat="1" applyFont="1" applyFill="1" applyBorder="1" applyAlignment="1">
      <alignment horizontal="center" vertical="center"/>
    </xf>
    <xf numFmtId="0" fontId="9" fillId="3" borderId="42" xfId="0" applyFont="1" applyFill="1" applyBorder="1" applyAlignment="1">
      <alignment horizontal="left" vertical="center" indent="2"/>
    </xf>
    <xf numFmtId="0" fontId="9" fillId="3" borderId="43" xfId="0" applyFont="1" applyFill="1" applyBorder="1" applyAlignment="1">
      <alignment horizontal="center" vertical="center"/>
    </xf>
    <xf numFmtId="166" fontId="8" fillId="3" borderId="18" xfId="0" applyNumberFormat="1" applyFont="1" applyFill="1" applyBorder="1" applyAlignment="1">
      <alignment horizontal="center" vertical="center" wrapText="1"/>
    </xf>
    <xf numFmtId="0" fontId="33" fillId="2" borderId="0" xfId="4" applyFont="1" applyFill="1"/>
    <xf numFmtId="0" fontId="26" fillId="2" borderId="0" xfId="4" applyFont="1" applyFill="1"/>
    <xf numFmtId="0" fontId="34" fillId="2" borderId="0" xfId="4" applyFont="1" applyFill="1"/>
    <xf numFmtId="10" fontId="0" fillId="3" borderId="17" xfId="2" applyNumberFormat="1"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10" fontId="17" fillId="3" borderId="16" xfId="2" applyNumberFormat="1" applyFont="1" applyFill="1" applyBorder="1" applyAlignment="1">
      <alignment horizontal="center" vertical="center"/>
    </xf>
    <xf numFmtId="175" fontId="17" fillId="3" borderId="17" xfId="1" applyNumberFormat="1" applyFont="1" applyFill="1" applyBorder="1" applyAlignment="1">
      <alignment horizontal="center" vertical="center"/>
    </xf>
    <xf numFmtId="175" fontId="17" fillId="3" borderId="17" xfId="0" applyNumberFormat="1" applyFont="1" applyFill="1" applyBorder="1" applyAlignment="1">
      <alignment horizontal="center" vertical="center"/>
    </xf>
    <xf numFmtId="175" fontId="17" fillId="3" borderId="18" xfId="0" applyNumberFormat="1" applyFont="1" applyFill="1" applyBorder="1" applyAlignment="1">
      <alignment horizontal="center" vertical="center"/>
    </xf>
    <xf numFmtId="10" fontId="17" fillId="3" borderId="19" xfId="2" applyNumberFormat="1" applyFont="1" applyFill="1" applyBorder="1" applyAlignment="1">
      <alignment horizontal="center" vertical="center"/>
    </xf>
    <xf numFmtId="10" fontId="17" fillId="3" borderId="20" xfId="2" applyNumberFormat="1" applyFont="1" applyFill="1" applyBorder="1" applyAlignment="1">
      <alignment horizontal="center" vertical="center"/>
    </xf>
    <xf numFmtId="175" fontId="17" fillId="3" borderId="20" xfId="1" applyNumberFormat="1" applyFont="1" applyFill="1" applyBorder="1" applyAlignment="1">
      <alignment horizontal="center" vertical="center"/>
    </xf>
    <xf numFmtId="175" fontId="17" fillId="3" borderId="20" xfId="0" applyNumberFormat="1" applyFont="1" applyFill="1" applyBorder="1" applyAlignment="1">
      <alignment horizontal="center" vertical="center"/>
    </xf>
    <xf numFmtId="175" fontId="17" fillId="3" borderId="21" xfId="0" applyNumberFormat="1" applyFont="1" applyFill="1" applyBorder="1" applyAlignment="1">
      <alignment horizontal="center" vertical="center"/>
    </xf>
    <xf numFmtId="0" fontId="18" fillId="3" borderId="18" xfId="0" applyFont="1" applyFill="1" applyBorder="1" applyAlignment="1">
      <alignment horizontal="center" vertical="center"/>
    </xf>
    <xf numFmtId="0" fontId="0" fillId="3" borderId="16" xfId="0" applyFill="1" applyBorder="1" applyAlignment="1">
      <alignment horizontal="left" vertical="center"/>
    </xf>
    <xf numFmtId="10" fontId="0" fillId="3" borderId="17" xfId="0" applyNumberFormat="1" applyFill="1" applyBorder="1" applyAlignment="1">
      <alignment horizontal="center" vertical="center"/>
    </xf>
    <xf numFmtId="10" fontId="0" fillId="3" borderId="18" xfId="0" applyNumberFormat="1" applyFill="1" applyBorder="1" applyAlignment="1">
      <alignment horizontal="center" vertical="center"/>
    </xf>
    <xf numFmtId="0" fontId="0" fillId="3" borderId="19" xfId="0" applyFill="1" applyBorder="1" applyAlignment="1">
      <alignment horizontal="left" vertical="center"/>
    </xf>
    <xf numFmtId="10" fontId="0" fillId="3" borderId="20" xfId="0" applyNumberFormat="1" applyFill="1" applyBorder="1" applyAlignment="1">
      <alignment horizontal="center" vertical="center"/>
    </xf>
    <xf numFmtId="10" fontId="0" fillId="3" borderId="21" xfId="0" applyNumberFormat="1" applyFill="1" applyBorder="1" applyAlignment="1">
      <alignment horizontal="center" vertical="center"/>
    </xf>
    <xf numFmtId="10" fontId="0" fillId="3" borderId="18" xfId="2" applyNumberFormat="1" applyFont="1" applyFill="1" applyBorder="1" applyAlignment="1">
      <alignment horizontal="center" vertical="center"/>
    </xf>
    <xf numFmtId="9" fontId="0" fillId="3" borderId="16" xfId="2" applyFont="1" applyFill="1" applyBorder="1" applyAlignment="1">
      <alignment horizontal="left" vertical="center"/>
    </xf>
    <xf numFmtId="9" fontId="0" fillId="3" borderId="17" xfId="2" applyFont="1" applyFill="1" applyBorder="1" applyAlignment="1">
      <alignment horizontal="center" vertical="center"/>
    </xf>
    <xf numFmtId="9" fontId="0" fillId="3" borderId="18" xfId="2" applyFont="1" applyFill="1" applyBorder="1" applyAlignment="1">
      <alignment horizontal="center" vertical="center"/>
    </xf>
    <xf numFmtId="9" fontId="0" fillId="3" borderId="17" xfId="0" applyNumberFormat="1" applyFill="1" applyBorder="1" applyAlignment="1">
      <alignment horizontal="center" vertical="center"/>
    </xf>
    <xf numFmtId="9" fontId="0" fillId="3" borderId="18" xfId="0" applyNumberFormat="1" applyFill="1" applyBorder="1" applyAlignment="1">
      <alignment horizontal="center" vertical="center"/>
    </xf>
    <xf numFmtId="44" fontId="0" fillId="2" borderId="0" xfId="1" applyFont="1" applyFill="1" applyBorder="1" applyAlignment="1">
      <alignment horizontal="center" vertical="center"/>
    </xf>
    <xf numFmtId="0" fontId="8" fillId="2" borderId="0" xfId="0" applyFont="1" applyFill="1" applyAlignment="1">
      <alignment horizontal="left" vertical="center" indent="1"/>
    </xf>
    <xf numFmtId="164" fontId="8" fillId="2" borderId="0" xfId="0" applyNumberFormat="1" applyFont="1" applyFill="1" applyAlignment="1">
      <alignment horizontal="center" vertical="center"/>
    </xf>
    <xf numFmtId="0" fontId="8" fillId="3" borderId="13" xfId="0" applyFont="1" applyFill="1" applyBorder="1" applyAlignment="1">
      <alignment horizontal="left" vertical="center"/>
    </xf>
    <xf numFmtId="166" fontId="9" fillId="2" borderId="0" xfId="0" applyNumberFormat="1" applyFont="1" applyFill="1" applyAlignment="1">
      <alignment horizontal="center" vertical="center"/>
    </xf>
    <xf numFmtId="0" fontId="8" fillId="2" borderId="0" xfId="0" applyFont="1" applyFill="1" applyAlignment="1">
      <alignment horizontal="center" vertical="center"/>
    </xf>
    <xf numFmtId="0" fontId="9" fillId="0" borderId="9" xfId="0" applyFont="1" applyBorder="1" applyAlignment="1">
      <alignment horizontal="center" vertical="center"/>
    </xf>
    <xf numFmtId="166" fontId="9" fillId="0" borderId="9" xfId="0" applyNumberFormat="1" applyFont="1" applyBorder="1" applyAlignment="1">
      <alignment horizontal="center" vertical="center"/>
    </xf>
    <xf numFmtId="10" fontId="8" fillId="0" borderId="9" xfId="2" applyNumberFormat="1" applyFont="1" applyFill="1" applyBorder="1" applyAlignment="1">
      <alignment horizontal="center" vertical="center"/>
    </xf>
    <xf numFmtId="10" fontId="8" fillId="0" borderId="12" xfId="2" applyNumberFormat="1" applyFont="1" applyFill="1" applyBorder="1" applyAlignment="1">
      <alignment horizontal="center" vertical="center"/>
    </xf>
    <xf numFmtId="0" fontId="9" fillId="3" borderId="48" xfId="0" applyFont="1" applyFill="1" applyBorder="1" applyAlignment="1">
      <alignment horizontal="center" vertical="center"/>
    </xf>
    <xf numFmtId="166" fontId="8" fillId="3" borderId="48" xfId="0" applyNumberFormat="1" applyFont="1" applyFill="1" applyBorder="1" applyAlignment="1">
      <alignment horizontal="center" vertical="center"/>
    </xf>
    <xf numFmtId="166" fontId="9" fillId="3" borderId="49" xfId="0" applyNumberFormat="1" applyFont="1" applyFill="1" applyBorder="1" applyAlignment="1">
      <alignment horizontal="center" vertical="center"/>
    </xf>
    <xf numFmtId="0" fontId="0" fillId="0" borderId="45" xfId="0" applyBorder="1" applyAlignment="1">
      <alignment vertical="center"/>
    </xf>
    <xf numFmtId="164" fontId="8" fillId="3" borderId="48" xfId="0" applyNumberFormat="1" applyFont="1" applyFill="1" applyBorder="1" applyAlignment="1">
      <alignment horizontal="center" vertical="center"/>
    </xf>
    <xf numFmtId="164" fontId="9" fillId="3" borderId="48" xfId="0" applyNumberFormat="1" applyFont="1" applyFill="1" applyBorder="1" applyAlignment="1">
      <alignment horizontal="center" vertical="center"/>
    </xf>
    <xf numFmtId="10" fontId="9" fillId="3" borderId="48" xfId="2" applyNumberFormat="1" applyFont="1" applyFill="1" applyBorder="1" applyAlignment="1">
      <alignment horizontal="center" vertical="center"/>
    </xf>
    <xf numFmtId="10" fontId="9" fillId="3" borderId="49" xfId="2" applyNumberFormat="1" applyFont="1" applyFill="1" applyBorder="1" applyAlignment="1">
      <alignment horizontal="center" vertical="center"/>
    </xf>
    <xf numFmtId="0" fontId="9" fillId="3" borderId="45" xfId="0" applyFont="1" applyFill="1" applyBorder="1" applyAlignment="1">
      <alignment horizontal="center" vertical="center"/>
    </xf>
    <xf numFmtId="164" fontId="8" fillId="3" borderId="50" xfId="0" applyNumberFormat="1" applyFont="1" applyFill="1" applyBorder="1" applyAlignment="1">
      <alignment horizontal="center" vertical="center"/>
    </xf>
    <xf numFmtId="164" fontId="9" fillId="3" borderId="50" xfId="0" applyNumberFormat="1" applyFont="1" applyFill="1" applyBorder="1" applyAlignment="1">
      <alignment horizontal="center" vertical="center"/>
    </xf>
    <xf numFmtId="164" fontId="9" fillId="3" borderId="49" xfId="0" applyNumberFormat="1" applyFont="1" applyFill="1" applyBorder="1" applyAlignment="1">
      <alignment horizontal="center" vertical="center"/>
    </xf>
    <xf numFmtId="0" fontId="9" fillId="3" borderId="51" xfId="0" applyFont="1" applyFill="1" applyBorder="1" applyAlignment="1">
      <alignment horizontal="center" vertical="center"/>
    </xf>
    <xf numFmtId="10" fontId="8" fillId="3" borderId="48" xfId="2" applyNumberFormat="1" applyFont="1" applyFill="1" applyBorder="1" applyAlignment="1">
      <alignment horizontal="center" vertical="center"/>
    </xf>
    <xf numFmtId="10" fontId="8" fillId="3" borderId="49" xfId="2" applyNumberFormat="1" applyFont="1" applyFill="1" applyBorder="1" applyAlignment="1">
      <alignment horizontal="center" vertical="center"/>
    </xf>
    <xf numFmtId="164" fontId="8" fillId="4" borderId="27" xfId="0" applyNumberFormat="1" applyFont="1" applyFill="1" applyBorder="1" applyAlignment="1">
      <alignment horizontal="center" vertical="center"/>
    </xf>
    <xf numFmtId="164" fontId="12" fillId="3" borderId="48" xfId="0" applyNumberFormat="1" applyFont="1" applyFill="1" applyBorder="1" applyAlignment="1">
      <alignment horizontal="center" vertical="center"/>
    </xf>
    <xf numFmtId="164" fontId="14" fillId="3" borderId="48" xfId="0" applyNumberFormat="1" applyFont="1" applyFill="1" applyBorder="1" applyAlignment="1">
      <alignment horizontal="center" vertical="center"/>
    </xf>
    <xf numFmtId="164" fontId="11" fillId="3" borderId="48" xfId="0" applyNumberFormat="1" applyFont="1" applyFill="1" applyBorder="1" applyAlignment="1">
      <alignment horizontal="center" vertical="center"/>
    </xf>
    <xf numFmtId="164" fontId="11" fillId="0" borderId="48" xfId="0" applyNumberFormat="1" applyFont="1" applyBorder="1" applyAlignment="1">
      <alignment horizontal="center" vertical="center"/>
    </xf>
    <xf numFmtId="164" fontId="11" fillId="0" borderId="48" xfId="0" applyNumberFormat="1" applyFont="1" applyBorder="1" applyAlignment="1">
      <alignment horizontal="left" vertical="center" indent="2"/>
    </xf>
    <xf numFmtId="164" fontId="11" fillId="0" borderId="49" xfId="0" applyNumberFormat="1" applyFont="1" applyBorder="1" applyAlignment="1">
      <alignment horizontal="center" vertical="center"/>
    </xf>
    <xf numFmtId="2" fontId="17" fillId="3" borderId="17" xfId="0" applyNumberFormat="1" applyFont="1" applyFill="1" applyBorder="1" applyAlignment="1">
      <alignment horizontal="center" vertical="center"/>
    </xf>
    <xf numFmtId="44" fontId="0" fillId="2" borderId="0" xfId="1" applyFont="1" applyFill="1" applyAlignment="1">
      <alignment vertical="center"/>
    </xf>
    <xf numFmtId="0" fontId="9" fillId="3" borderId="0" xfId="0" applyFont="1" applyFill="1" applyAlignment="1">
      <alignment horizontal="center" vertical="center"/>
    </xf>
    <xf numFmtId="166" fontId="8" fillId="0" borderId="17" xfId="0" applyNumberFormat="1" applyFont="1" applyBorder="1" applyAlignment="1">
      <alignment horizontal="center" vertical="center"/>
    </xf>
    <xf numFmtId="172" fontId="8" fillId="0" borderId="17" xfId="2" applyNumberFormat="1" applyFont="1" applyFill="1" applyBorder="1" applyAlignment="1">
      <alignment horizontal="center" vertical="center"/>
    </xf>
    <xf numFmtId="166" fontId="9" fillId="0" borderId="5" xfId="0" applyNumberFormat="1" applyFont="1" applyBorder="1" applyAlignment="1">
      <alignment horizontal="center" vertical="center"/>
    </xf>
    <xf numFmtId="172" fontId="8" fillId="0" borderId="5" xfId="2" applyNumberFormat="1" applyFont="1" applyFill="1" applyBorder="1" applyAlignment="1">
      <alignment horizontal="center" vertical="center"/>
    </xf>
    <xf numFmtId="166" fontId="8" fillId="0" borderId="5" xfId="0" applyNumberFormat="1" applyFont="1" applyBorder="1" applyAlignment="1">
      <alignment horizontal="center" vertical="center"/>
    </xf>
    <xf numFmtId="164" fontId="8" fillId="0" borderId="5" xfId="0" applyNumberFormat="1" applyFont="1" applyBorder="1" applyAlignment="1">
      <alignment horizontal="center" vertical="center"/>
    </xf>
    <xf numFmtId="166" fontId="8" fillId="0" borderId="11" xfId="0" applyNumberFormat="1" applyFont="1" applyBorder="1" applyAlignment="1">
      <alignment horizontal="center" vertical="center"/>
    </xf>
    <xf numFmtId="10" fontId="9" fillId="0" borderId="17" xfId="2" applyNumberFormat="1" applyFont="1" applyFill="1" applyBorder="1" applyAlignment="1">
      <alignment horizontal="center" vertical="center"/>
    </xf>
    <xf numFmtId="10" fontId="13" fillId="0" borderId="20" xfId="2" applyNumberFormat="1" applyFont="1" applyFill="1" applyBorder="1" applyAlignment="1">
      <alignment horizontal="center" vertical="center"/>
    </xf>
    <xf numFmtId="165" fontId="8" fillId="0" borderId="17" xfId="0" applyNumberFormat="1" applyFont="1" applyBorder="1" applyAlignment="1">
      <alignment horizontal="center" vertical="center"/>
    </xf>
    <xf numFmtId="165" fontId="13" fillId="0" borderId="17" xfId="2" applyNumberFormat="1" applyFont="1" applyFill="1" applyBorder="1" applyAlignment="1">
      <alignment horizontal="center" vertical="center"/>
    </xf>
    <xf numFmtId="10" fontId="8" fillId="0" borderId="27" xfId="2" applyNumberFormat="1" applyFont="1" applyFill="1" applyBorder="1" applyAlignment="1">
      <alignment horizontal="center" vertical="center"/>
    </xf>
    <xf numFmtId="9" fontId="14" fillId="0" borderId="17" xfId="2" applyFont="1" applyFill="1" applyBorder="1" applyAlignment="1">
      <alignment horizontal="center" vertical="center"/>
    </xf>
    <xf numFmtId="165" fontId="8" fillId="0" borderId="20" xfId="0" applyNumberFormat="1" applyFont="1" applyBorder="1" applyAlignment="1">
      <alignment horizontal="center" vertical="center"/>
    </xf>
    <xf numFmtId="0" fontId="17" fillId="3" borderId="16" xfId="0" applyFont="1" applyFill="1" applyBorder="1" applyAlignment="1">
      <alignment horizontal="center" vertical="center"/>
    </xf>
    <xf numFmtId="175" fontId="17" fillId="3" borderId="18" xfId="1" applyNumberFormat="1" applyFont="1" applyFill="1" applyBorder="1" applyAlignment="1">
      <alignment horizontal="center" vertical="center"/>
    </xf>
    <xf numFmtId="0" fontId="17" fillId="3" borderId="19" xfId="0" applyFont="1" applyFill="1" applyBorder="1" applyAlignment="1">
      <alignment horizontal="center" vertical="center"/>
    </xf>
    <xf numFmtId="0" fontId="18" fillId="3" borderId="19" xfId="0" applyFont="1" applyFill="1" applyBorder="1" applyAlignment="1">
      <alignment horizontal="center" vertical="center"/>
    </xf>
    <xf numFmtId="10" fontId="18" fillId="3" borderId="20" xfId="2" applyNumberFormat="1" applyFont="1" applyFill="1" applyBorder="1" applyAlignment="1">
      <alignment horizontal="center" vertical="center"/>
    </xf>
    <xf numFmtId="10" fontId="18" fillId="3" borderId="21" xfId="2" applyNumberFormat="1" applyFont="1" applyFill="1" applyBorder="1" applyAlignment="1">
      <alignment horizontal="center" vertical="center"/>
    </xf>
    <xf numFmtId="175" fontId="24" fillId="3" borderId="21" xfId="1" applyNumberFormat="1" applyFont="1" applyFill="1" applyBorder="1" applyAlignment="1">
      <alignment horizontal="center" vertical="center"/>
    </xf>
    <xf numFmtId="0" fontId="24" fillId="2" borderId="0" xfId="0" applyFont="1" applyFill="1" applyAlignment="1">
      <alignment horizontal="center" vertical="center"/>
    </xf>
    <xf numFmtId="0" fontId="6" fillId="2" borderId="0" xfId="0" applyFont="1" applyFill="1" applyAlignment="1">
      <alignment horizontal="left" vertical="center" indent="2"/>
    </xf>
    <xf numFmtId="0" fontId="7" fillId="2" borderId="0" xfId="0" applyFont="1" applyFill="1" applyAlignment="1">
      <alignment horizontal="left" vertical="center" indent="2"/>
    </xf>
    <xf numFmtId="0" fontId="35" fillId="2" borderId="0" xfId="0" applyFont="1" applyFill="1" applyAlignment="1">
      <alignment horizontal="left" vertical="center" indent="2"/>
    </xf>
    <xf numFmtId="14" fontId="17" fillId="3" borderId="19" xfId="0" applyNumberFormat="1" applyFont="1" applyFill="1" applyBorder="1" applyAlignment="1">
      <alignment horizontal="center" vertical="center"/>
    </xf>
    <xf numFmtId="2" fontId="17" fillId="3" borderId="20" xfId="0" applyNumberFormat="1" applyFont="1" applyFill="1" applyBorder="1" applyAlignment="1">
      <alignment horizontal="center" vertical="center"/>
    </xf>
    <xf numFmtId="3" fontId="17" fillId="3" borderId="20" xfId="0" applyNumberFormat="1" applyFont="1" applyFill="1" applyBorder="1" applyAlignment="1">
      <alignment horizontal="center" vertical="center"/>
    </xf>
    <xf numFmtId="10" fontId="17" fillId="3" borderId="21" xfId="2" applyNumberFormat="1" applyFont="1" applyFill="1" applyBorder="1" applyAlignment="1">
      <alignment horizontal="center" vertical="center"/>
    </xf>
    <xf numFmtId="0" fontId="9" fillId="3" borderId="52" xfId="0" applyFont="1" applyFill="1" applyBorder="1" applyAlignment="1">
      <alignment horizontal="center" vertical="center"/>
    </xf>
    <xf numFmtId="164" fontId="12" fillId="3" borderId="52" xfId="0" applyNumberFormat="1" applyFont="1" applyFill="1" applyBorder="1" applyAlignment="1">
      <alignment horizontal="center" vertical="center"/>
    </xf>
    <xf numFmtId="164" fontId="14" fillId="3" borderId="52" xfId="0" applyNumberFormat="1" applyFont="1" applyFill="1" applyBorder="1" applyAlignment="1">
      <alignment horizontal="center" vertical="center"/>
    </xf>
    <xf numFmtId="164" fontId="11" fillId="3" borderId="52" xfId="0" applyNumberFormat="1" applyFont="1" applyFill="1" applyBorder="1" applyAlignment="1">
      <alignment horizontal="center" vertical="center"/>
    </xf>
    <xf numFmtId="164" fontId="11" fillId="0" borderId="52" xfId="0" applyNumberFormat="1" applyFont="1" applyBorder="1" applyAlignment="1">
      <alignment horizontal="center" vertical="center"/>
    </xf>
    <xf numFmtId="164" fontId="11" fillId="0" borderId="52" xfId="0" applyNumberFormat="1" applyFont="1" applyBorder="1" applyAlignment="1">
      <alignment horizontal="left" vertical="center" indent="2"/>
    </xf>
    <xf numFmtId="164" fontId="11" fillId="0" borderId="53" xfId="0" applyNumberFormat="1" applyFont="1" applyBorder="1" applyAlignment="1">
      <alignment horizontal="center" vertical="center"/>
    </xf>
    <xf numFmtId="10" fontId="8" fillId="3" borderId="52" xfId="2" applyNumberFormat="1" applyFont="1" applyFill="1" applyBorder="1" applyAlignment="1">
      <alignment horizontal="center" vertical="center"/>
    </xf>
    <xf numFmtId="10" fontId="8" fillId="3" borderId="53" xfId="2" applyNumberFormat="1" applyFont="1" applyFill="1" applyBorder="1" applyAlignment="1">
      <alignment horizontal="center" vertical="center"/>
    </xf>
    <xf numFmtId="164" fontId="9" fillId="3" borderId="52" xfId="0" applyNumberFormat="1" applyFont="1" applyFill="1" applyBorder="1" applyAlignment="1">
      <alignment horizontal="center" vertical="center"/>
    </xf>
    <xf numFmtId="164" fontId="8" fillId="3" borderId="52" xfId="0" applyNumberFormat="1" applyFont="1" applyFill="1" applyBorder="1" applyAlignment="1">
      <alignment horizontal="center" vertical="center"/>
    </xf>
    <xf numFmtId="164" fontId="9" fillId="3" borderId="53" xfId="0" applyNumberFormat="1" applyFont="1" applyFill="1" applyBorder="1" applyAlignment="1">
      <alignment horizontal="center" vertical="center"/>
    </xf>
    <xf numFmtId="10" fontId="9" fillId="3" borderId="52" xfId="2" applyNumberFormat="1" applyFont="1" applyFill="1" applyBorder="1" applyAlignment="1">
      <alignment horizontal="center" vertical="center"/>
    </xf>
    <xf numFmtId="10" fontId="9" fillId="3" borderId="53" xfId="2" applyNumberFormat="1" applyFont="1" applyFill="1" applyBorder="1" applyAlignment="1">
      <alignment horizontal="center" vertical="center"/>
    </xf>
    <xf numFmtId="166" fontId="8" fillId="3" borderId="52" xfId="0" applyNumberFormat="1" applyFont="1" applyFill="1" applyBorder="1" applyAlignment="1">
      <alignment horizontal="center" vertical="center"/>
    </xf>
    <xf numFmtId="166" fontId="9" fillId="3" borderId="53" xfId="0" applyNumberFormat="1" applyFont="1" applyFill="1" applyBorder="1" applyAlignment="1">
      <alignment horizontal="center" vertical="center"/>
    </xf>
    <xf numFmtId="0" fontId="9" fillId="3" borderId="54" xfId="0" applyFont="1" applyFill="1" applyBorder="1" applyAlignment="1">
      <alignment horizontal="center" vertical="center"/>
    </xf>
    <xf numFmtId="0" fontId="9" fillId="3" borderId="55" xfId="0" applyFont="1" applyFill="1" applyBorder="1" applyAlignment="1">
      <alignment horizontal="center" vertical="center"/>
    </xf>
    <xf numFmtId="4" fontId="8" fillId="3" borderId="5" xfId="0" applyNumberFormat="1" applyFont="1" applyFill="1" applyBorder="1" applyAlignment="1">
      <alignment horizontal="center" vertical="center"/>
    </xf>
    <xf numFmtId="4" fontId="8" fillId="3" borderId="9" xfId="0" applyNumberFormat="1" applyFont="1" applyFill="1" applyBorder="1" applyAlignment="1">
      <alignment horizontal="center" vertical="center"/>
    </xf>
    <xf numFmtId="4" fontId="8" fillId="3" borderId="56" xfId="0" applyNumberFormat="1" applyFont="1" applyFill="1" applyBorder="1" applyAlignment="1">
      <alignment horizontal="center" vertical="center"/>
    </xf>
    <xf numFmtId="4" fontId="8" fillId="3" borderId="57" xfId="0" applyNumberFormat="1" applyFont="1" applyFill="1" applyBorder="1" applyAlignment="1">
      <alignment horizontal="center" vertical="center"/>
    </xf>
    <xf numFmtId="165" fontId="8" fillId="3" borderId="5" xfId="2" applyNumberFormat="1" applyFont="1" applyFill="1" applyBorder="1" applyAlignment="1">
      <alignment horizontal="center" vertical="center"/>
    </xf>
    <xf numFmtId="165" fontId="8" fillId="3" borderId="9" xfId="2" applyNumberFormat="1" applyFont="1" applyFill="1" applyBorder="1" applyAlignment="1">
      <alignment horizontal="center" vertical="center"/>
    </xf>
    <xf numFmtId="174" fontId="8" fillId="3" borderId="5" xfId="2" applyNumberFormat="1" applyFont="1" applyFill="1" applyBorder="1" applyAlignment="1">
      <alignment horizontal="center" vertical="center"/>
    </xf>
    <xf numFmtId="174" fontId="8" fillId="3" borderId="9" xfId="2" applyNumberFormat="1" applyFont="1" applyFill="1" applyBorder="1" applyAlignment="1">
      <alignment horizontal="center" vertical="center"/>
    </xf>
    <xf numFmtId="165" fontId="8" fillId="3" borderId="56" xfId="2" applyNumberFormat="1" applyFont="1" applyFill="1" applyBorder="1" applyAlignment="1">
      <alignment horizontal="center" vertical="center"/>
    </xf>
    <xf numFmtId="165" fontId="8" fillId="3" borderId="57" xfId="2" applyNumberFormat="1" applyFont="1" applyFill="1" applyBorder="1" applyAlignment="1">
      <alignment horizontal="center" vertical="center"/>
    </xf>
    <xf numFmtId="2" fontId="8" fillId="3" borderId="5" xfId="2" applyNumberFormat="1" applyFont="1" applyFill="1" applyBorder="1" applyAlignment="1">
      <alignment horizontal="center" vertical="center"/>
    </xf>
    <xf numFmtId="10" fontId="8" fillId="3" borderId="5" xfId="2" applyNumberFormat="1" applyFont="1" applyFill="1" applyBorder="1" applyAlignment="1">
      <alignment horizontal="center" vertical="center"/>
    </xf>
    <xf numFmtId="2" fontId="8" fillId="3" borderId="9" xfId="2" applyNumberFormat="1" applyFont="1" applyFill="1" applyBorder="1" applyAlignment="1">
      <alignment horizontal="center" vertical="center"/>
    </xf>
    <xf numFmtId="10" fontId="8" fillId="3" borderId="9" xfId="2" applyNumberFormat="1" applyFont="1" applyFill="1" applyBorder="1" applyAlignment="1">
      <alignment horizontal="center" vertical="center"/>
    </xf>
    <xf numFmtId="2" fontId="8" fillId="3" borderId="56" xfId="2" applyNumberFormat="1" applyFont="1" applyFill="1" applyBorder="1" applyAlignment="1">
      <alignment horizontal="center" vertical="center"/>
    </xf>
    <xf numFmtId="2" fontId="8" fillId="3" borderId="57" xfId="2" applyNumberFormat="1" applyFont="1" applyFill="1" applyBorder="1" applyAlignment="1">
      <alignment horizontal="center" vertical="center"/>
    </xf>
    <xf numFmtId="9" fontId="8" fillId="3" borderId="56" xfId="2" applyFont="1" applyFill="1" applyBorder="1" applyAlignment="1">
      <alignment horizontal="center" vertical="center"/>
    </xf>
    <xf numFmtId="9" fontId="8" fillId="3" borderId="57" xfId="2" applyFont="1" applyFill="1" applyBorder="1" applyAlignment="1">
      <alignment horizontal="center" vertical="center"/>
    </xf>
    <xf numFmtId="0" fontId="9" fillId="3" borderId="58" xfId="0" applyFont="1" applyFill="1" applyBorder="1" applyAlignment="1">
      <alignment horizontal="center" vertical="center"/>
    </xf>
    <xf numFmtId="0" fontId="17" fillId="3" borderId="0" xfId="0" applyFont="1" applyFill="1" applyAlignment="1">
      <alignment horizontal="right" vertical="center" textRotation="90"/>
    </xf>
    <xf numFmtId="10" fontId="17" fillId="3" borderId="40" xfId="0" applyNumberFormat="1" applyFont="1" applyFill="1" applyBorder="1" applyAlignment="1">
      <alignment horizontal="center" vertical="top"/>
    </xf>
    <xf numFmtId="10" fontId="17" fillId="3" borderId="41" xfId="0" applyNumberFormat="1" applyFont="1" applyFill="1" applyBorder="1" applyAlignment="1">
      <alignment horizontal="center" vertical="top"/>
    </xf>
    <xf numFmtId="0" fontId="5" fillId="2" borderId="0" xfId="0" applyFont="1" applyFill="1" applyAlignment="1">
      <alignment horizontal="center" vertical="center" shrinkToFit="1"/>
    </xf>
    <xf numFmtId="0" fontId="5" fillId="2" borderId="2" xfId="0" applyFont="1" applyFill="1" applyBorder="1" applyAlignment="1">
      <alignment horizontal="center" vertical="center" shrinkToFit="1"/>
    </xf>
    <xf numFmtId="0" fontId="5" fillId="2" borderId="0" xfId="0" applyFont="1" applyFill="1" applyAlignment="1">
      <alignment horizontal="center" vertical="center"/>
    </xf>
    <xf numFmtId="0" fontId="5" fillId="2" borderId="2" xfId="0" applyFont="1" applyFill="1"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3" fillId="0" borderId="5" xfId="0" applyFont="1" applyBorder="1" applyAlignment="1">
      <alignment horizontal="center" vertical="center"/>
    </xf>
    <xf numFmtId="0" fontId="3" fillId="0" borderId="9" xfId="0" applyFont="1" applyBorder="1" applyAlignment="1">
      <alignment horizontal="center" vertical="center"/>
    </xf>
    <xf numFmtId="168" fontId="8" fillId="0" borderId="17" xfId="0" applyNumberFormat="1" applyFont="1" applyBorder="1" applyAlignment="1">
      <alignment horizontal="center" vertical="center"/>
    </xf>
    <xf numFmtId="168" fontId="8" fillId="0" borderId="18" xfId="0" applyNumberFormat="1" applyFont="1" applyBorder="1" applyAlignment="1">
      <alignment horizontal="center" vertical="center"/>
    </xf>
    <xf numFmtId="168" fontId="8" fillId="0" borderId="20" xfId="0" applyNumberFormat="1" applyFont="1" applyBorder="1" applyAlignment="1">
      <alignment horizontal="center" vertical="center"/>
    </xf>
    <xf numFmtId="168" fontId="8" fillId="0" borderId="21" xfId="0" applyNumberFormat="1" applyFont="1" applyBorder="1" applyAlignment="1">
      <alignment horizontal="center" vertical="center"/>
    </xf>
    <xf numFmtId="168" fontId="8" fillId="0" borderId="17" xfId="0" applyNumberFormat="1" applyFont="1" applyBorder="1" applyAlignment="1">
      <alignment horizontal="center" vertical="center" wrapText="1"/>
    </xf>
    <xf numFmtId="168" fontId="8" fillId="0" borderId="18" xfId="0" applyNumberFormat="1" applyFont="1" applyBorder="1" applyAlignment="1">
      <alignment horizontal="center" vertical="center" wrapText="1"/>
    </xf>
    <xf numFmtId="169" fontId="9" fillId="0" borderId="17" xfId="0" applyNumberFormat="1" applyFont="1" applyBorder="1" applyAlignment="1">
      <alignment horizontal="center" vertical="center"/>
    </xf>
    <xf numFmtId="169" fontId="9" fillId="0" borderId="18" xfId="0" applyNumberFormat="1" applyFont="1" applyBorder="1" applyAlignment="1">
      <alignment horizontal="center" vertical="center"/>
    </xf>
    <xf numFmtId="169" fontId="9" fillId="0" borderId="45" xfId="0" applyNumberFormat="1" applyFont="1" applyBorder="1" applyAlignment="1">
      <alignment horizontal="center" vertical="center"/>
    </xf>
    <xf numFmtId="169" fontId="9" fillId="0" borderId="46" xfId="0" applyNumberFormat="1" applyFont="1" applyBorder="1" applyAlignment="1">
      <alignment horizontal="center" vertical="center"/>
    </xf>
    <xf numFmtId="169" fontId="9" fillId="0" borderId="47" xfId="0" applyNumberFormat="1" applyFont="1" applyBorder="1" applyAlignment="1">
      <alignment horizontal="center" vertical="center"/>
    </xf>
    <xf numFmtId="10" fontId="8" fillId="3" borderId="18" xfId="2" applyNumberFormat="1" applyFont="1" applyFill="1" applyBorder="1" applyAlignment="1">
      <alignment horizontal="center" vertical="center" wrapText="1"/>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3" xfId="0" applyFont="1" applyFill="1" applyBorder="1" applyAlignment="1">
      <alignment horizontal="center" vertical="center"/>
    </xf>
  </cellXfs>
  <cellStyles count="5">
    <cellStyle name="Moeda" xfId="1" builtinId="4"/>
    <cellStyle name="Normal" xfId="0" builtinId="0"/>
    <cellStyle name="Normal 2" xfId="4" xr:uid="{28997415-395D-4D21-94E1-0EB378C0DCCD}"/>
    <cellStyle name="Porcentagem" xfId="2" builtinId="5"/>
    <cellStyle name="Vírgula 3" xfId="3" xr:uid="{6C612303-6D06-4335-926E-D322708C6A95}"/>
  </cellStyles>
  <dxfs count="35">
    <dxf>
      <numFmt numFmtId="176" formatCode="\-"/>
    </dxf>
    <dxf>
      <numFmt numFmtId="176" formatCode="\-"/>
    </dxf>
    <dxf>
      <numFmt numFmtId="176" formatCode="\-"/>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7" formatCode="&quot;-&quot;"/>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numFmt numFmtId="176" formatCode="\-"/>
    </dxf>
    <dxf>
      <font>
        <color rgb="FF00C556"/>
      </font>
    </dxf>
    <dxf>
      <font>
        <color rgb="FFFF5757"/>
      </font>
    </dxf>
    <dxf>
      <font>
        <color theme="4"/>
      </font>
    </dxf>
    <dxf>
      <font>
        <color rgb="FFFF5757"/>
      </font>
    </dxf>
  </dxfs>
  <tableStyles count="0" defaultTableStyle="TableStyleMedium2" defaultPivotStyle="PivotStyleLight16"/>
  <colors>
    <mruColors>
      <color rgb="FFF9FBFD"/>
      <color rgb="FF59BF59"/>
      <color rgb="FFCEF6CE"/>
      <color rgb="FFCDF6CE"/>
      <color rgb="FF43AF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295275</xdr:rowOff>
    </xdr:from>
    <xdr:to>
      <xdr:col>18</xdr:col>
      <xdr:colOff>742951</xdr:colOff>
      <xdr:row>7</xdr:row>
      <xdr:rowOff>323291</xdr:rowOff>
    </xdr:to>
    <xdr:sp macro="" textlink="">
      <xdr:nvSpPr>
        <xdr:cNvPr id="2" name="Retângulo: Cantos Superiores Arredondados 1">
          <a:extLst>
            <a:ext uri="{FF2B5EF4-FFF2-40B4-BE49-F238E27FC236}">
              <a16:creationId xmlns:a16="http://schemas.microsoft.com/office/drawing/2014/main" id="{EA150D14-2109-455B-ADCB-0E5888FA0C3B}"/>
            </a:ext>
          </a:extLst>
        </xdr:cNvPr>
        <xdr:cNvSpPr/>
      </xdr:nvSpPr>
      <xdr:spPr>
        <a:xfrm>
          <a:off x="4210050" y="1438275"/>
          <a:ext cx="13134976" cy="409016"/>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Dashboard</a:t>
          </a:r>
        </a:p>
      </xdr:txBody>
    </xdr:sp>
    <xdr:clientData/>
  </xdr:twoCellAnchor>
  <xdr:oneCellAnchor>
    <xdr:from>
      <xdr:col>0</xdr:col>
      <xdr:colOff>969869</xdr:colOff>
      <xdr:row>0</xdr:row>
      <xdr:rowOff>164166</xdr:rowOff>
    </xdr:from>
    <xdr:ext cx="363716" cy="626400"/>
    <xdr:pic>
      <xdr:nvPicPr>
        <xdr:cNvPr id="3" name="Imagem 2">
          <a:extLst>
            <a:ext uri="{FF2B5EF4-FFF2-40B4-BE49-F238E27FC236}">
              <a16:creationId xmlns:a16="http://schemas.microsoft.com/office/drawing/2014/main" id="{B6669517-B9D6-43C3-86C9-137FF888A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3</xdr:col>
      <xdr:colOff>600074</xdr:colOff>
      <xdr:row>6</xdr:row>
      <xdr:rowOff>304800</xdr:rowOff>
    </xdr:from>
    <xdr:to>
      <xdr:col>16</xdr:col>
      <xdr:colOff>4667249</xdr:colOff>
      <xdr:row>8</xdr:row>
      <xdr:rowOff>76201</xdr:rowOff>
    </xdr:to>
    <xdr:sp macro="" textlink="">
      <xdr:nvSpPr>
        <xdr:cNvPr id="2" name="Retângulo: Cantos Superiores Arredondados 1">
          <a:extLst>
            <a:ext uri="{FF2B5EF4-FFF2-40B4-BE49-F238E27FC236}">
              <a16:creationId xmlns:a16="http://schemas.microsoft.com/office/drawing/2014/main" id="{F9EDF600-E552-4298-9F02-5E514B487E70}"/>
            </a:ext>
          </a:extLst>
        </xdr:cNvPr>
        <xdr:cNvSpPr/>
      </xdr:nvSpPr>
      <xdr:spPr>
        <a:xfrm>
          <a:off x="4200524" y="1447800"/>
          <a:ext cx="14049375" cy="466726"/>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Custo</a:t>
          </a:r>
          <a:r>
            <a:rPr lang="pt-BR" sz="1100" b="0" baseline="0">
              <a:solidFill>
                <a:schemeClr val="tx1">
                  <a:lumMod val="75000"/>
                  <a:lumOff val="25000"/>
                </a:schemeClr>
              </a:solidFill>
              <a:latin typeface="+mn-lt"/>
              <a:ea typeface="SF Pro Display" panose="00000500000000000000" pitchFamily="2" charset="0"/>
            </a:rPr>
            <a:t> de Capital Próprio (Ke)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0</xdr:colOff>
      <xdr:row>18</xdr:row>
      <xdr:rowOff>295275</xdr:rowOff>
    </xdr:from>
    <xdr:to>
      <xdr:col>9</xdr:col>
      <xdr:colOff>9525</xdr:colOff>
      <xdr:row>20</xdr:row>
      <xdr:rowOff>1</xdr:rowOff>
    </xdr:to>
    <xdr:sp macro="" textlink="">
      <xdr:nvSpPr>
        <xdr:cNvPr id="3" name="Retângulo: Cantos Superiores Arredondados 2">
          <a:extLst>
            <a:ext uri="{FF2B5EF4-FFF2-40B4-BE49-F238E27FC236}">
              <a16:creationId xmlns:a16="http://schemas.microsoft.com/office/drawing/2014/main" id="{9A0FC19B-FD84-48B0-BF07-F4F410449E5D}"/>
            </a:ext>
          </a:extLst>
        </xdr:cNvPr>
        <xdr:cNvSpPr/>
      </xdr:nvSpPr>
      <xdr:spPr>
        <a:xfrm>
          <a:off x="4438650" y="5943600"/>
          <a:ext cx="4781550" cy="466726"/>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Beta</a:t>
          </a:r>
        </a:p>
      </xdr:txBody>
    </xdr:sp>
    <xdr:clientData/>
  </xdr:twoCellAnchor>
  <xdr:oneCellAnchor>
    <xdr:from>
      <xdr:col>0</xdr:col>
      <xdr:colOff>969869</xdr:colOff>
      <xdr:row>0</xdr:row>
      <xdr:rowOff>164166</xdr:rowOff>
    </xdr:from>
    <xdr:ext cx="363716" cy="626400"/>
    <xdr:pic>
      <xdr:nvPicPr>
        <xdr:cNvPr id="4" name="Imagem 3">
          <a:extLst>
            <a:ext uri="{FF2B5EF4-FFF2-40B4-BE49-F238E27FC236}">
              <a16:creationId xmlns:a16="http://schemas.microsoft.com/office/drawing/2014/main" id="{80D36BAF-59F1-48F8-ACF9-3DD20AC9D3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5" name="Imagem 4">
          <a:extLst>
            <a:ext uri="{FF2B5EF4-FFF2-40B4-BE49-F238E27FC236}">
              <a16:creationId xmlns:a16="http://schemas.microsoft.com/office/drawing/2014/main" id="{2A418CAF-E4D4-418D-8483-C712320D9E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2</xdr:col>
      <xdr:colOff>0</xdr:colOff>
      <xdr:row>6</xdr:row>
      <xdr:rowOff>182707</xdr:rowOff>
    </xdr:from>
    <xdr:to>
      <xdr:col>29</xdr:col>
      <xdr:colOff>0</xdr:colOff>
      <xdr:row>9</xdr:row>
      <xdr:rowOff>6496</xdr:rowOff>
    </xdr:to>
    <xdr:sp macro="" textlink="">
      <xdr:nvSpPr>
        <xdr:cNvPr id="2" name="Retângulo: Cantos Superiores Arredondados 1">
          <a:extLst>
            <a:ext uri="{FF2B5EF4-FFF2-40B4-BE49-F238E27FC236}">
              <a16:creationId xmlns:a16="http://schemas.microsoft.com/office/drawing/2014/main" id="{D2050890-26E8-43CA-9935-8DAF7350584A}"/>
            </a:ext>
          </a:extLst>
        </xdr:cNvPr>
        <xdr:cNvSpPr/>
      </xdr:nvSpPr>
      <xdr:spPr>
        <a:xfrm>
          <a:off x="3219450" y="1611457"/>
          <a:ext cx="17954625" cy="5286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TIR</a:t>
          </a:r>
        </a:p>
      </xdr:txBody>
    </xdr:sp>
    <xdr:clientData/>
  </xdr:twoCellAnchor>
  <xdr:oneCellAnchor>
    <xdr:from>
      <xdr:col>0</xdr:col>
      <xdr:colOff>969869</xdr:colOff>
      <xdr:row>0</xdr:row>
      <xdr:rowOff>164166</xdr:rowOff>
    </xdr:from>
    <xdr:ext cx="363716" cy="626400"/>
    <xdr:pic>
      <xdr:nvPicPr>
        <xdr:cNvPr id="3" name="Imagem 2">
          <a:extLst>
            <a:ext uri="{FF2B5EF4-FFF2-40B4-BE49-F238E27FC236}">
              <a16:creationId xmlns:a16="http://schemas.microsoft.com/office/drawing/2014/main" id="{0E1399E4-C2DA-472B-B393-A429B17E9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4" name="Imagem 3">
          <a:extLst>
            <a:ext uri="{FF2B5EF4-FFF2-40B4-BE49-F238E27FC236}">
              <a16:creationId xmlns:a16="http://schemas.microsoft.com/office/drawing/2014/main" id="{015E831A-D537-47D0-A91A-37ED47B563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598714</xdr:colOff>
      <xdr:row>6</xdr:row>
      <xdr:rowOff>314325</xdr:rowOff>
    </xdr:from>
    <xdr:to>
      <xdr:col>29</xdr:col>
      <xdr:colOff>1206954</xdr:colOff>
      <xdr:row>8</xdr:row>
      <xdr:rowOff>34178</xdr:rowOff>
    </xdr:to>
    <xdr:sp macro="" textlink="">
      <xdr:nvSpPr>
        <xdr:cNvPr id="2" name="Retângulo: Cantos Superiores Arredondados 1">
          <a:extLst>
            <a:ext uri="{FF2B5EF4-FFF2-40B4-BE49-F238E27FC236}">
              <a16:creationId xmlns:a16="http://schemas.microsoft.com/office/drawing/2014/main" id="{4DAAC2C3-4F04-4BCC-9241-8C06FDB66E85}"/>
            </a:ext>
          </a:extLst>
        </xdr:cNvPr>
        <xdr:cNvSpPr/>
      </xdr:nvSpPr>
      <xdr:spPr>
        <a:xfrm>
          <a:off x="4199164" y="1457325"/>
          <a:ext cx="32326490"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a:t>
          </a:r>
        </a:p>
      </xdr:txBody>
    </xdr:sp>
    <xdr:clientData/>
  </xdr:twoCellAnchor>
  <xdr:twoCellAnchor>
    <xdr:from>
      <xdr:col>3</xdr:col>
      <xdr:colOff>609599</xdr:colOff>
      <xdr:row>34</xdr:row>
      <xdr:rowOff>306481</xdr:rowOff>
    </xdr:from>
    <xdr:to>
      <xdr:col>33</xdr:col>
      <xdr:colOff>11206</xdr:colOff>
      <xdr:row>36</xdr:row>
      <xdr:rowOff>26334</xdr:rowOff>
    </xdr:to>
    <xdr:sp macro="" textlink="">
      <xdr:nvSpPr>
        <xdr:cNvPr id="3" name="Retângulo: Cantos Superiores Arredondados 2">
          <a:extLst>
            <a:ext uri="{FF2B5EF4-FFF2-40B4-BE49-F238E27FC236}">
              <a16:creationId xmlns:a16="http://schemas.microsoft.com/office/drawing/2014/main" id="{EDA45950-AE35-41CF-9216-F00D6F33CB79}"/>
            </a:ext>
          </a:extLst>
        </xdr:cNvPr>
        <xdr:cNvSpPr/>
      </xdr:nvSpPr>
      <xdr:spPr>
        <a:xfrm>
          <a:off x="4210049" y="12117481"/>
          <a:ext cx="36187157"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a:t>
          </a:r>
        </a:p>
      </xdr:txBody>
    </xdr:sp>
    <xdr:clientData/>
  </xdr:twoCellAnchor>
  <xdr:twoCellAnchor>
    <xdr:from>
      <xdr:col>3</xdr:col>
      <xdr:colOff>608237</xdr:colOff>
      <xdr:row>46</xdr:row>
      <xdr:rowOff>298479</xdr:rowOff>
    </xdr:from>
    <xdr:to>
      <xdr:col>33</xdr:col>
      <xdr:colOff>23132</xdr:colOff>
      <xdr:row>48</xdr:row>
      <xdr:rowOff>18332</xdr:rowOff>
    </xdr:to>
    <xdr:sp macro="" textlink="">
      <xdr:nvSpPr>
        <xdr:cNvPr id="5" name="Retângulo: Cantos Superiores Arredondados 4">
          <a:extLst>
            <a:ext uri="{FF2B5EF4-FFF2-40B4-BE49-F238E27FC236}">
              <a16:creationId xmlns:a16="http://schemas.microsoft.com/office/drawing/2014/main" id="{7AA275D7-DCBD-4E9A-9960-0D83916EA355}"/>
            </a:ext>
          </a:extLst>
        </xdr:cNvPr>
        <xdr:cNvSpPr/>
      </xdr:nvSpPr>
      <xdr:spPr>
        <a:xfrm>
          <a:off x="4208687" y="16681479"/>
          <a:ext cx="36200445"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Basileia</a:t>
          </a:r>
          <a:r>
            <a:rPr lang="pt-BR" sz="1100" b="0" baseline="0">
              <a:solidFill>
                <a:schemeClr val="tx1">
                  <a:lumMod val="75000"/>
                  <a:lumOff val="25000"/>
                </a:schemeClr>
              </a:solidFill>
              <a:latin typeface="+mn-lt"/>
              <a:ea typeface="SF Pro Display" panose="00000500000000000000" pitchFamily="2" charset="0"/>
            </a:rPr>
            <a:t> III</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oneCellAnchor>
    <xdr:from>
      <xdr:col>0</xdr:col>
      <xdr:colOff>969869</xdr:colOff>
      <xdr:row>0</xdr:row>
      <xdr:rowOff>164166</xdr:rowOff>
    </xdr:from>
    <xdr:ext cx="363716" cy="626400"/>
    <xdr:pic>
      <xdr:nvPicPr>
        <xdr:cNvPr id="4" name="Imagem 3">
          <a:extLst>
            <a:ext uri="{FF2B5EF4-FFF2-40B4-BE49-F238E27FC236}">
              <a16:creationId xmlns:a16="http://schemas.microsoft.com/office/drawing/2014/main" id="{0011191D-9DF4-400E-8E0B-E6BB2723CE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6" name="Imagem 5">
          <a:extLst>
            <a:ext uri="{FF2B5EF4-FFF2-40B4-BE49-F238E27FC236}">
              <a16:creationId xmlns:a16="http://schemas.microsoft.com/office/drawing/2014/main" id="{B6DC74D8-EB96-4F6E-A29B-660C63A593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3</xdr:col>
      <xdr:colOff>598392</xdr:colOff>
      <xdr:row>7</xdr:row>
      <xdr:rowOff>224118</xdr:rowOff>
    </xdr:from>
    <xdr:to>
      <xdr:col>17</xdr:col>
      <xdr:colOff>11206</xdr:colOff>
      <xdr:row>9</xdr:row>
      <xdr:rowOff>15688</xdr:rowOff>
    </xdr:to>
    <xdr:sp macro="" textlink="">
      <xdr:nvSpPr>
        <xdr:cNvPr id="2" name="Retângulo: Cantos Superiores Arredondados 1">
          <a:extLst>
            <a:ext uri="{FF2B5EF4-FFF2-40B4-BE49-F238E27FC236}">
              <a16:creationId xmlns:a16="http://schemas.microsoft.com/office/drawing/2014/main" id="{6D0201D4-B4F8-4B09-B6CA-614CF8C0C0B2}"/>
            </a:ext>
          </a:extLst>
        </xdr:cNvPr>
        <xdr:cNvSpPr/>
      </xdr:nvSpPr>
      <xdr:spPr>
        <a:xfrm>
          <a:off x="4195480" y="1748118"/>
          <a:ext cx="17487902" cy="553570"/>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a:t>
          </a:r>
          <a:r>
            <a:rPr lang="pt-BR" sz="1100" b="0" baseline="0">
              <a:solidFill>
                <a:schemeClr val="tx1">
                  <a:lumMod val="75000"/>
                  <a:lumOff val="25000"/>
                </a:schemeClr>
              </a:solidFill>
              <a:latin typeface="+mn-lt"/>
              <a:ea typeface="SF Pro Display" panose="00000500000000000000" pitchFamily="2" charset="0"/>
            </a:rPr>
            <a:t> de Intermediação Financeira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0</xdr:colOff>
      <xdr:row>21</xdr:row>
      <xdr:rowOff>219075</xdr:rowOff>
    </xdr:from>
    <xdr:to>
      <xdr:col>17</xdr:col>
      <xdr:colOff>11206</xdr:colOff>
      <xdr:row>23</xdr:row>
      <xdr:rowOff>0</xdr:rowOff>
    </xdr:to>
    <xdr:sp macro="" textlink="">
      <xdr:nvSpPr>
        <xdr:cNvPr id="3" name="Retângulo: Cantos Superiores Arredondados 2">
          <a:extLst>
            <a:ext uri="{FF2B5EF4-FFF2-40B4-BE49-F238E27FC236}">
              <a16:creationId xmlns:a16="http://schemas.microsoft.com/office/drawing/2014/main" id="{C4213C19-4D29-4AA4-B0B5-97123C16524C}"/>
            </a:ext>
          </a:extLst>
        </xdr:cNvPr>
        <xdr:cNvSpPr/>
      </xdr:nvSpPr>
      <xdr:spPr>
        <a:xfrm>
          <a:off x="4202206" y="7077075"/>
          <a:ext cx="17481176" cy="54292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Despesas</a:t>
          </a:r>
          <a:r>
            <a:rPr lang="pt-BR" sz="1100" b="0" baseline="0">
              <a:solidFill>
                <a:schemeClr val="tx1">
                  <a:lumMod val="75000"/>
                  <a:lumOff val="25000"/>
                </a:schemeClr>
              </a:solidFill>
              <a:latin typeface="+mn-lt"/>
              <a:ea typeface="SF Pro Display" panose="00000500000000000000" pitchFamily="2" charset="0"/>
            </a:rPr>
            <a:t> de Intermediação Financeira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600074</xdr:colOff>
      <xdr:row>28</xdr:row>
      <xdr:rowOff>257175</xdr:rowOff>
    </xdr:from>
    <xdr:to>
      <xdr:col>17</xdr:col>
      <xdr:colOff>33618</xdr:colOff>
      <xdr:row>30</xdr:row>
      <xdr:rowOff>38100</xdr:rowOff>
    </xdr:to>
    <xdr:sp macro="" textlink="">
      <xdr:nvSpPr>
        <xdr:cNvPr id="4" name="Retângulo: Cantos Superiores Arredondados 3">
          <a:extLst>
            <a:ext uri="{FF2B5EF4-FFF2-40B4-BE49-F238E27FC236}">
              <a16:creationId xmlns:a16="http://schemas.microsoft.com/office/drawing/2014/main" id="{2FCB94DB-7C23-4311-8F96-B675DC41DA5A}"/>
            </a:ext>
          </a:extLst>
        </xdr:cNvPr>
        <xdr:cNvSpPr/>
      </xdr:nvSpPr>
      <xdr:spPr>
        <a:xfrm>
          <a:off x="4197162" y="9782175"/>
          <a:ext cx="17508632" cy="54292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Margens Financeiras</a:t>
          </a:r>
        </a:p>
      </xdr:txBody>
    </xdr:sp>
    <xdr:clientData/>
  </xdr:twoCellAnchor>
  <xdr:twoCellAnchor>
    <xdr:from>
      <xdr:col>3</xdr:col>
      <xdr:colOff>600074</xdr:colOff>
      <xdr:row>43</xdr:row>
      <xdr:rowOff>238125</xdr:rowOff>
    </xdr:from>
    <xdr:to>
      <xdr:col>17</xdr:col>
      <xdr:colOff>11205</xdr:colOff>
      <xdr:row>45</xdr:row>
      <xdr:rowOff>19050</xdr:rowOff>
    </xdr:to>
    <xdr:sp macro="" textlink="">
      <xdr:nvSpPr>
        <xdr:cNvPr id="5" name="Retângulo: Cantos Superiores Arredondados 4">
          <a:extLst>
            <a:ext uri="{FF2B5EF4-FFF2-40B4-BE49-F238E27FC236}">
              <a16:creationId xmlns:a16="http://schemas.microsoft.com/office/drawing/2014/main" id="{6F778FF2-AB41-4963-9384-25A5EAB744B1}"/>
            </a:ext>
          </a:extLst>
        </xdr:cNvPr>
        <xdr:cNvSpPr/>
      </xdr:nvSpPr>
      <xdr:spPr>
        <a:xfrm>
          <a:off x="4197162" y="15478125"/>
          <a:ext cx="17486219" cy="54292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Lucro Líquida</a:t>
          </a:r>
        </a:p>
      </xdr:txBody>
    </xdr:sp>
    <xdr:clientData/>
  </xdr:twoCellAnchor>
  <xdr:oneCellAnchor>
    <xdr:from>
      <xdr:col>0</xdr:col>
      <xdr:colOff>969869</xdr:colOff>
      <xdr:row>0</xdr:row>
      <xdr:rowOff>164166</xdr:rowOff>
    </xdr:from>
    <xdr:ext cx="363716" cy="626400"/>
    <xdr:pic>
      <xdr:nvPicPr>
        <xdr:cNvPr id="7" name="Imagem 6">
          <a:extLst>
            <a:ext uri="{FF2B5EF4-FFF2-40B4-BE49-F238E27FC236}">
              <a16:creationId xmlns:a16="http://schemas.microsoft.com/office/drawing/2014/main" id="{A94340D4-A679-4B4D-B34E-C2A263912E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twoCellAnchor>
    <xdr:from>
      <xdr:col>4</xdr:col>
      <xdr:colOff>9524</xdr:colOff>
      <xdr:row>77</xdr:row>
      <xdr:rowOff>228600</xdr:rowOff>
    </xdr:from>
    <xdr:to>
      <xdr:col>16</xdr:col>
      <xdr:colOff>997324</xdr:colOff>
      <xdr:row>79</xdr:row>
      <xdr:rowOff>9525</xdr:rowOff>
    </xdr:to>
    <xdr:sp macro="" textlink="">
      <xdr:nvSpPr>
        <xdr:cNvPr id="6" name="Retângulo: Cantos Superiores Arredondados 5">
          <a:extLst>
            <a:ext uri="{FF2B5EF4-FFF2-40B4-BE49-F238E27FC236}">
              <a16:creationId xmlns:a16="http://schemas.microsoft.com/office/drawing/2014/main" id="{CEB4B73B-6EF8-45E3-98E7-7AEA783BC583}"/>
            </a:ext>
          </a:extLst>
        </xdr:cNvPr>
        <xdr:cNvSpPr/>
      </xdr:nvSpPr>
      <xdr:spPr>
        <a:xfrm>
          <a:off x="4211730" y="28422600"/>
          <a:ext cx="17438035" cy="54292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Margens</a:t>
          </a:r>
        </a:p>
      </xdr:txBody>
    </xdr:sp>
    <xdr:clientData/>
  </xdr:twoCellAnchor>
  <xdr:oneCellAnchor>
    <xdr:from>
      <xdr:col>0</xdr:col>
      <xdr:colOff>969869</xdr:colOff>
      <xdr:row>0</xdr:row>
      <xdr:rowOff>164166</xdr:rowOff>
    </xdr:from>
    <xdr:ext cx="363716" cy="626400"/>
    <xdr:pic>
      <xdr:nvPicPr>
        <xdr:cNvPr id="8" name="Imagem 7">
          <a:extLst>
            <a:ext uri="{FF2B5EF4-FFF2-40B4-BE49-F238E27FC236}">
              <a16:creationId xmlns:a16="http://schemas.microsoft.com/office/drawing/2014/main" id="{90226BF3-3AA4-4260-A475-EEC2F4DDD1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4</xdr:col>
      <xdr:colOff>0</xdr:colOff>
      <xdr:row>7</xdr:row>
      <xdr:rowOff>131669</xdr:rowOff>
    </xdr:from>
    <xdr:to>
      <xdr:col>17</xdr:col>
      <xdr:colOff>19050</xdr:colOff>
      <xdr:row>9</xdr:row>
      <xdr:rowOff>19748</xdr:rowOff>
    </xdr:to>
    <xdr:sp macro="" textlink="">
      <xdr:nvSpPr>
        <xdr:cNvPr id="2" name="Retângulo: Cantos Superiores Arredondados 1">
          <a:extLst>
            <a:ext uri="{FF2B5EF4-FFF2-40B4-BE49-F238E27FC236}">
              <a16:creationId xmlns:a16="http://schemas.microsoft.com/office/drawing/2014/main" id="{851BC674-0198-439A-B511-1B6A72DA7545}"/>
            </a:ext>
          </a:extLst>
        </xdr:cNvPr>
        <xdr:cNvSpPr/>
      </xdr:nvSpPr>
      <xdr:spPr>
        <a:xfrm>
          <a:off x="4210050" y="1655669"/>
          <a:ext cx="16964025" cy="58340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Balanço</a:t>
          </a:r>
          <a:r>
            <a:rPr lang="pt-BR" sz="1100" b="0" baseline="0">
              <a:solidFill>
                <a:schemeClr val="tx1">
                  <a:lumMod val="75000"/>
                  <a:lumOff val="25000"/>
                </a:schemeClr>
              </a:solidFill>
              <a:latin typeface="+mn-lt"/>
              <a:ea typeface="SF Pro Display" panose="00000500000000000000" pitchFamily="2" charset="0"/>
            </a:rPr>
            <a:t> Patrimonial</a:t>
          </a:r>
          <a:r>
            <a:rPr lang="pt-BR" sz="1100" b="0">
              <a:solidFill>
                <a:schemeClr val="tx1">
                  <a:lumMod val="75000"/>
                  <a:lumOff val="25000"/>
                </a:schemeClr>
              </a:solidFill>
              <a:latin typeface="+mn-lt"/>
              <a:ea typeface="SF Pro Display" panose="00000500000000000000" pitchFamily="2" charset="0"/>
            </a:rPr>
            <a:t> </a:t>
          </a:r>
        </a:p>
      </xdr:txBody>
    </xdr:sp>
    <xdr:clientData/>
  </xdr:twoCellAnchor>
  <xdr:oneCellAnchor>
    <xdr:from>
      <xdr:col>0</xdr:col>
      <xdr:colOff>969869</xdr:colOff>
      <xdr:row>0</xdr:row>
      <xdr:rowOff>164166</xdr:rowOff>
    </xdr:from>
    <xdr:ext cx="363716" cy="626400"/>
    <xdr:pic>
      <xdr:nvPicPr>
        <xdr:cNvPr id="3" name="Imagem 2">
          <a:extLst>
            <a:ext uri="{FF2B5EF4-FFF2-40B4-BE49-F238E27FC236}">
              <a16:creationId xmlns:a16="http://schemas.microsoft.com/office/drawing/2014/main" id="{0D202FA7-BFDC-49E3-9362-27E85E383C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4" name="Imagem 3">
          <a:extLst>
            <a:ext uri="{FF2B5EF4-FFF2-40B4-BE49-F238E27FC236}">
              <a16:creationId xmlns:a16="http://schemas.microsoft.com/office/drawing/2014/main" id="{02D5C6A6-16C0-4BDB-8455-AC839A1FB4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3</xdr:col>
      <xdr:colOff>601753</xdr:colOff>
      <xdr:row>30</xdr:row>
      <xdr:rowOff>203387</xdr:rowOff>
    </xdr:from>
    <xdr:to>
      <xdr:col>32</xdr:col>
      <xdr:colOff>-1</xdr:colOff>
      <xdr:row>32</xdr:row>
      <xdr:rowOff>12887</xdr:rowOff>
    </xdr:to>
    <xdr:sp macro="" textlink="">
      <xdr:nvSpPr>
        <xdr:cNvPr id="3" name="Retângulo: Cantos Superiores Arredondados 2">
          <a:extLst>
            <a:ext uri="{FF2B5EF4-FFF2-40B4-BE49-F238E27FC236}">
              <a16:creationId xmlns:a16="http://schemas.microsoft.com/office/drawing/2014/main" id="{AA8CD91E-344A-4CF2-8A82-5E17307F701D}"/>
            </a:ext>
          </a:extLst>
        </xdr:cNvPr>
        <xdr:cNvSpPr/>
      </xdr:nvSpPr>
      <xdr:spPr>
        <a:xfrm>
          <a:off x="4207646" y="10109387"/>
          <a:ext cx="36246389" cy="571500"/>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Aplicações e Captações</a:t>
          </a:r>
          <a:r>
            <a:rPr lang="pt-BR" sz="1100" b="0" baseline="0">
              <a:solidFill>
                <a:schemeClr val="tx1">
                  <a:lumMod val="75000"/>
                  <a:lumOff val="25000"/>
                </a:schemeClr>
              </a:solidFill>
              <a:latin typeface="+mn-lt"/>
              <a:ea typeface="SF Pro Display" panose="00000500000000000000" pitchFamily="2" charset="0"/>
            </a:rPr>
            <a:t> (Saldo Médio)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600073</xdr:colOff>
      <xdr:row>7</xdr:row>
      <xdr:rowOff>0</xdr:rowOff>
    </xdr:from>
    <xdr:to>
      <xdr:col>30</xdr:col>
      <xdr:colOff>0</xdr:colOff>
      <xdr:row>8</xdr:row>
      <xdr:rowOff>10271</xdr:rowOff>
    </xdr:to>
    <xdr:sp macro="" textlink="">
      <xdr:nvSpPr>
        <xdr:cNvPr id="4" name="Retângulo: Cantos Superiores Arredondados 3">
          <a:extLst>
            <a:ext uri="{FF2B5EF4-FFF2-40B4-BE49-F238E27FC236}">
              <a16:creationId xmlns:a16="http://schemas.microsoft.com/office/drawing/2014/main" id="{8CF538C8-0E40-4300-869B-A4C9F6FBE473}"/>
            </a:ext>
          </a:extLst>
        </xdr:cNvPr>
        <xdr:cNvSpPr/>
      </xdr:nvSpPr>
      <xdr:spPr>
        <a:xfrm>
          <a:off x="4205966" y="1524000"/>
          <a:ext cx="31784927" cy="39127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Taxas</a:t>
          </a:r>
          <a:r>
            <a:rPr lang="pt-BR" sz="1100" b="0" baseline="0">
              <a:solidFill>
                <a:schemeClr val="tx1">
                  <a:lumMod val="75000"/>
                  <a:lumOff val="25000"/>
                </a:schemeClr>
              </a:solidFill>
              <a:latin typeface="+mn-lt"/>
              <a:ea typeface="SF Pro Display" panose="00000500000000000000" pitchFamily="2" charset="0"/>
            </a:rPr>
            <a:t> e Margens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620</xdr:colOff>
      <xdr:row>67</xdr:row>
      <xdr:rowOff>279524</xdr:rowOff>
    </xdr:from>
    <xdr:to>
      <xdr:col>31</xdr:col>
      <xdr:colOff>13607</xdr:colOff>
      <xdr:row>68</xdr:row>
      <xdr:rowOff>380377</xdr:rowOff>
    </xdr:to>
    <xdr:sp macro="" textlink="">
      <xdr:nvSpPr>
        <xdr:cNvPr id="5" name="Retângulo: Cantos Superiores Arredondados 4">
          <a:extLst>
            <a:ext uri="{FF2B5EF4-FFF2-40B4-BE49-F238E27FC236}">
              <a16:creationId xmlns:a16="http://schemas.microsoft.com/office/drawing/2014/main" id="{CD7BB9A4-6E56-449A-8143-049C93777A93}"/>
            </a:ext>
          </a:extLst>
        </xdr:cNvPr>
        <xdr:cNvSpPr/>
      </xdr:nvSpPr>
      <xdr:spPr>
        <a:xfrm>
          <a:off x="4218834" y="24663524"/>
          <a:ext cx="33146380"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Juros</a:t>
          </a:r>
        </a:p>
      </xdr:txBody>
    </xdr:sp>
    <xdr:clientData/>
  </xdr:twoCellAnchor>
  <xdr:twoCellAnchor>
    <xdr:from>
      <xdr:col>4</xdr:col>
      <xdr:colOff>624</xdr:colOff>
      <xdr:row>109</xdr:row>
      <xdr:rowOff>312520</xdr:rowOff>
    </xdr:from>
    <xdr:to>
      <xdr:col>8</xdr:col>
      <xdr:colOff>0</xdr:colOff>
      <xdr:row>111</xdr:row>
      <xdr:rowOff>32373</xdr:rowOff>
    </xdr:to>
    <xdr:sp macro="" textlink="">
      <xdr:nvSpPr>
        <xdr:cNvPr id="6" name="Retângulo: Cantos Superiores Arredondados 5">
          <a:extLst>
            <a:ext uri="{FF2B5EF4-FFF2-40B4-BE49-F238E27FC236}">
              <a16:creationId xmlns:a16="http://schemas.microsoft.com/office/drawing/2014/main" id="{632DD6E7-3CFC-4563-BFA6-B67F1E97FEAC}"/>
            </a:ext>
          </a:extLst>
        </xdr:cNvPr>
        <xdr:cNvSpPr/>
      </xdr:nvSpPr>
      <xdr:spPr>
        <a:xfrm>
          <a:off x="4456207" y="38793520"/>
          <a:ext cx="7905126"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Regressão Linear - Selic x Ativos e Passivos</a:t>
          </a:r>
        </a:p>
      </xdr:txBody>
    </xdr:sp>
    <xdr:clientData/>
  </xdr:twoCellAnchor>
  <xdr:twoCellAnchor>
    <xdr:from>
      <xdr:col>3</xdr:col>
      <xdr:colOff>593912</xdr:colOff>
      <xdr:row>89</xdr:row>
      <xdr:rowOff>290731</xdr:rowOff>
    </xdr:from>
    <xdr:to>
      <xdr:col>30</xdr:col>
      <xdr:colOff>0</xdr:colOff>
      <xdr:row>91</xdr:row>
      <xdr:rowOff>10584</xdr:rowOff>
    </xdr:to>
    <xdr:sp macro="" textlink="">
      <xdr:nvSpPr>
        <xdr:cNvPr id="7" name="Retângulo: Cantos Superiores Arredondados 6">
          <a:extLst>
            <a:ext uri="{FF2B5EF4-FFF2-40B4-BE49-F238E27FC236}">
              <a16:creationId xmlns:a16="http://schemas.microsoft.com/office/drawing/2014/main" id="{C9C5C8F6-9CC0-40C0-811B-14B1DC3647CE}"/>
            </a:ext>
          </a:extLst>
        </xdr:cNvPr>
        <xdr:cNvSpPr/>
      </xdr:nvSpPr>
      <xdr:spPr>
        <a:xfrm>
          <a:off x="4191000" y="32675731"/>
          <a:ext cx="27667324"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Juros</a:t>
          </a:r>
          <a:r>
            <a:rPr lang="pt-BR" sz="1100" b="0" baseline="0">
              <a:solidFill>
                <a:schemeClr val="tx1">
                  <a:lumMod val="75000"/>
                  <a:lumOff val="25000"/>
                </a:schemeClr>
              </a:solidFill>
              <a:latin typeface="+mn-lt"/>
              <a:ea typeface="SF Pro Display" panose="00000500000000000000" pitchFamily="2" charset="0"/>
            </a:rPr>
            <a:t> Médio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603250</xdr:colOff>
      <xdr:row>12</xdr:row>
      <xdr:rowOff>315009</xdr:rowOff>
    </xdr:from>
    <xdr:to>
      <xdr:col>32</xdr:col>
      <xdr:colOff>0</xdr:colOff>
      <xdr:row>14</xdr:row>
      <xdr:rowOff>309</xdr:rowOff>
    </xdr:to>
    <xdr:sp macro="" textlink="">
      <xdr:nvSpPr>
        <xdr:cNvPr id="8" name="Retângulo: Cantos Superiores Arredondados 7">
          <a:extLst>
            <a:ext uri="{FF2B5EF4-FFF2-40B4-BE49-F238E27FC236}">
              <a16:creationId xmlns:a16="http://schemas.microsoft.com/office/drawing/2014/main" id="{8EFFE472-9AD9-4A16-8821-1DE0FE9C8FB1}"/>
            </a:ext>
          </a:extLst>
        </xdr:cNvPr>
        <xdr:cNvSpPr/>
      </xdr:nvSpPr>
      <xdr:spPr>
        <a:xfrm>
          <a:off x="4445000" y="2982009"/>
          <a:ext cx="31496000" cy="447300"/>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Margem Financeira Bruta e Líquida</a:t>
          </a:r>
        </a:p>
      </xdr:txBody>
    </xdr:sp>
    <xdr:clientData/>
  </xdr:twoCellAnchor>
  <xdr:twoCellAnchor>
    <xdr:from>
      <xdr:col>8</xdr:col>
      <xdr:colOff>1350818</xdr:colOff>
      <xdr:row>109</xdr:row>
      <xdr:rowOff>323103</xdr:rowOff>
    </xdr:from>
    <xdr:to>
      <xdr:col>13</xdr:col>
      <xdr:colOff>0</xdr:colOff>
      <xdr:row>111</xdr:row>
      <xdr:rowOff>42956</xdr:rowOff>
    </xdr:to>
    <xdr:sp macro="" textlink="">
      <xdr:nvSpPr>
        <xdr:cNvPr id="10" name="Retângulo: Cantos Superiores Arredondados 9">
          <a:extLst>
            <a:ext uri="{FF2B5EF4-FFF2-40B4-BE49-F238E27FC236}">
              <a16:creationId xmlns:a16="http://schemas.microsoft.com/office/drawing/2014/main" id="{19FC1F2D-FC1C-45E9-8783-8E19F79CEED8}"/>
            </a:ext>
          </a:extLst>
        </xdr:cNvPr>
        <xdr:cNvSpPr/>
      </xdr:nvSpPr>
      <xdr:spPr>
        <a:xfrm>
          <a:off x="14287500" y="40328103"/>
          <a:ext cx="5559136"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Regressão Linear - Crescimento</a:t>
          </a:r>
          <a:r>
            <a:rPr lang="pt-BR" sz="1100" b="0" baseline="0">
              <a:solidFill>
                <a:schemeClr val="tx1">
                  <a:lumMod val="75000"/>
                  <a:lumOff val="25000"/>
                </a:schemeClr>
              </a:solidFill>
              <a:latin typeface="+mn-lt"/>
              <a:ea typeface="SF Pro Display" panose="00000500000000000000" pitchFamily="2" charset="0"/>
            </a:rPr>
            <a:t> Ativos Rentáveis e Passivos Rentáveis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592667</xdr:colOff>
      <xdr:row>129</xdr:row>
      <xdr:rowOff>280768</xdr:rowOff>
    </xdr:from>
    <xdr:to>
      <xdr:col>32</xdr:col>
      <xdr:colOff>21167</xdr:colOff>
      <xdr:row>131</xdr:row>
      <xdr:rowOff>621</xdr:rowOff>
    </xdr:to>
    <xdr:sp macro="" textlink="">
      <xdr:nvSpPr>
        <xdr:cNvPr id="11" name="Retângulo: Cantos Superiores Arredondados 10">
          <a:extLst>
            <a:ext uri="{FF2B5EF4-FFF2-40B4-BE49-F238E27FC236}">
              <a16:creationId xmlns:a16="http://schemas.microsoft.com/office/drawing/2014/main" id="{2DF6FE09-A7E0-4482-938A-591846494428}"/>
            </a:ext>
          </a:extLst>
        </xdr:cNvPr>
        <xdr:cNvSpPr/>
      </xdr:nvSpPr>
      <xdr:spPr>
        <a:xfrm>
          <a:off x="4434417" y="46381768"/>
          <a:ext cx="31697083" cy="481853"/>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Outras</a:t>
          </a:r>
          <a:r>
            <a:rPr lang="pt-BR" sz="1100" b="0" baseline="0">
              <a:solidFill>
                <a:schemeClr val="tx1">
                  <a:lumMod val="75000"/>
                  <a:lumOff val="25000"/>
                </a:schemeClr>
              </a:solidFill>
              <a:latin typeface="+mn-lt"/>
              <a:ea typeface="SF Pro Display" panose="00000500000000000000" pitchFamily="2" charset="0"/>
            </a:rPr>
            <a:t> Receitas Operacionais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oneCellAnchor>
    <xdr:from>
      <xdr:col>0</xdr:col>
      <xdr:colOff>969869</xdr:colOff>
      <xdr:row>0</xdr:row>
      <xdr:rowOff>164166</xdr:rowOff>
    </xdr:from>
    <xdr:ext cx="363716" cy="626400"/>
    <xdr:pic>
      <xdr:nvPicPr>
        <xdr:cNvPr id="2" name="Imagem 1">
          <a:extLst>
            <a:ext uri="{FF2B5EF4-FFF2-40B4-BE49-F238E27FC236}">
              <a16:creationId xmlns:a16="http://schemas.microsoft.com/office/drawing/2014/main" id="{2C7EF1C1-2462-4105-A0EB-209397515F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9" name="Imagem 8">
          <a:extLst>
            <a:ext uri="{FF2B5EF4-FFF2-40B4-BE49-F238E27FC236}">
              <a16:creationId xmlns:a16="http://schemas.microsoft.com/office/drawing/2014/main" id="{3CF547B7-B35D-4273-889D-5AC57FBF29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969869</xdr:colOff>
      <xdr:row>0</xdr:row>
      <xdr:rowOff>164166</xdr:rowOff>
    </xdr:from>
    <xdr:ext cx="363716" cy="626400"/>
    <xdr:pic>
      <xdr:nvPicPr>
        <xdr:cNvPr id="2" name="Imagem 1">
          <a:extLst>
            <a:ext uri="{FF2B5EF4-FFF2-40B4-BE49-F238E27FC236}">
              <a16:creationId xmlns:a16="http://schemas.microsoft.com/office/drawing/2014/main" id="{44E86F77-4C32-48F0-A499-39B12F3E6C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twoCellAnchor>
    <xdr:from>
      <xdr:col>2</xdr:col>
      <xdr:colOff>593909</xdr:colOff>
      <xdr:row>6</xdr:row>
      <xdr:rowOff>336176</xdr:rowOff>
    </xdr:from>
    <xdr:to>
      <xdr:col>102</xdr:col>
      <xdr:colOff>0</xdr:colOff>
      <xdr:row>8</xdr:row>
      <xdr:rowOff>56029</xdr:rowOff>
    </xdr:to>
    <xdr:sp macro="" textlink="">
      <xdr:nvSpPr>
        <xdr:cNvPr id="3" name="Retângulo: Cantos Superiores Arredondados 2">
          <a:extLst>
            <a:ext uri="{FF2B5EF4-FFF2-40B4-BE49-F238E27FC236}">
              <a16:creationId xmlns:a16="http://schemas.microsoft.com/office/drawing/2014/main" id="{629DB632-C176-42D1-B366-4A64B0E30197}"/>
            </a:ext>
          </a:extLst>
        </xdr:cNvPr>
        <xdr:cNvSpPr/>
      </xdr:nvSpPr>
      <xdr:spPr>
        <a:xfrm>
          <a:off x="3585880" y="1479176"/>
          <a:ext cx="133282767"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PROJEÇÃO DO</a:t>
          </a:r>
          <a:r>
            <a:rPr lang="pt-BR" sz="1100" b="0" baseline="0">
              <a:solidFill>
                <a:schemeClr val="tx1">
                  <a:lumMod val="75000"/>
                  <a:lumOff val="25000"/>
                </a:schemeClr>
              </a:solidFill>
              <a:latin typeface="+mn-lt"/>
              <a:ea typeface="SF Pro Display" panose="00000500000000000000" pitchFamily="2" charset="0"/>
            </a:rPr>
            <a:t> CRESCIMENTO DOS ATIVOS RENTÁVEIS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102</xdr:col>
      <xdr:colOff>605117</xdr:colOff>
      <xdr:row>6</xdr:row>
      <xdr:rowOff>324970</xdr:rowOff>
    </xdr:from>
    <xdr:to>
      <xdr:col>115</xdr:col>
      <xdr:colOff>0</xdr:colOff>
      <xdr:row>8</xdr:row>
      <xdr:rowOff>44823</xdr:rowOff>
    </xdr:to>
    <xdr:sp macro="" textlink="">
      <xdr:nvSpPr>
        <xdr:cNvPr id="4" name="Retângulo: Cantos Superiores Arredondados 3">
          <a:extLst>
            <a:ext uri="{FF2B5EF4-FFF2-40B4-BE49-F238E27FC236}">
              <a16:creationId xmlns:a16="http://schemas.microsoft.com/office/drawing/2014/main" id="{30438049-03B5-4542-9B38-3181B660E6B0}"/>
            </a:ext>
          </a:extLst>
        </xdr:cNvPr>
        <xdr:cNvSpPr/>
      </xdr:nvSpPr>
      <xdr:spPr>
        <a:xfrm>
          <a:off x="114983558" y="1467970"/>
          <a:ext cx="9435354"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PERCENTUAL</a:t>
          </a:r>
          <a:r>
            <a:rPr lang="pt-BR" sz="1100" b="0" baseline="0">
              <a:solidFill>
                <a:schemeClr val="tx1">
                  <a:lumMod val="75000"/>
                  <a:lumOff val="25000"/>
                </a:schemeClr>
              </a:solidFill>
              <a:latin typeface="+mn-lt"/>
              <a:ea typeface="SF Pro Display" panose="00000500000000000000" pitchFamily="2" charset="0"/>
            </a:rPr>
            <a:t> DOS ATIVOS RENTÁVEIS E PASSIVOS ONEROSOS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103</xdr:col>
      <xdr:colOff>0</xdr:colOff>
      <xdr:row>24</xdr:row>
      <xdr:rowOff>302559</xdr:rowOff>
    </xdr:from>
    <xdr:to>
      <xdr:col>115</xdr:col>
      <xdr:colOff>1</xdr:colOff>
      <xdr:row>26</xdr:row>
      <xdr:rowOff>22412</xdr:rowOff>
    </xdr:to>
    <xdr:sp macro="" textlink="">
      <xdr:nvSpPr>
        <xdr:cNvPr id="5" name="Retângulo: Cantos Superiores Arredondados 4">
          <a:extLst>
            <a:ext uri="{FF2B5EF4-FFF2-40B4-BE49-F238E27FC236}">
              <a16:creationId xmlns:a16="http://schemas.microsoft.com/office/drawing/2014/main" id="{C3ABC8E5-8F25-4CF4-87FE-DD8783EC9932}"/>
            </a:ext>
          </a:extLst>
        </xdr:cNvPr>
        <xdr:cNvSpPr/>
      </xdr:nvSpPr>
      <xdr:spPr>
        <a:xfrm>
          <a:off x="114983559" y="8303559"/>
          <a:ext cx="9435354"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RENTABILIDADES DOS ATIVOS RENTÁVEIS</a:t>
          </a:r>
          <a:r>
            <a:rPr lang="pt-BR" sz="1100" b="0" baseline="0">
              <a:solidFill>
                <a:schemeClr val="tx1">
                  <a:lumMod val="75000"/>
                  <a:lumOff val="25000"/>
                </a:schemeClr>
              </a:solidFill>
              <a:latin typeface="+mn-lt"/>
              <a:ea typeface="SF Pro Display" panose="00000500000000000000" pitchFamily="2" charset="0"/>
            </a:rPr>
            <a:t> E PASSIVOS ONEROSOS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103</xdr:col>
      <xdr:colOff>0</xdr:colOff>
      <xdr:row>42</xdr:row>
      <xdr:rowOff>302559</xdr:rowOff>
    </xdr:from>
    <xdr:to>
      <xdr:col>115</xdr:col>
      <xdr:colOff>1</xdr:colOff>
      <xdr:row>44</xdr:row>
      <xdr:rowOff>22412</xdr:rowOff>
    </xdr:to>
    <xdr:sp macro="" textlink="">
      <xdr:nvSpPr>
        <xdr:cNvPr id="6" name="Retângulo: Cantos Superiores Arredondados 5">
          <a:extLst>
            <a:ext uri="{FF2B5EF4-FFF2-40B4-BE49-F238E27FC236}">
              <a16:creationId xmlns:a16="http://schemas.microsoft.com/office/drawing/2014/main" id="{B3A07258-E28A-49FA-BA43-FC46DB0A3367}"/>
            </a:ext>
          </a:extLst>
        </xdr:cNvPr>
        <xdr:cNvSpPr/>
      </xdr:nvSpPr>
      <xdr:spPr>
        <a:xfrm>
          <a:off x="114983559" y="15161559"/>
          <a:ext cx="9435354" cy="481853"/>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PREMISSAS ALVO</a:t>
          </a:r>
        </a:p>
      </xdr:txBody>
    </xdr:sp>
    <xdr:clientData/>
  </xdr:twoCellAnchor>
  <xdr:oneCellAnchor>
    <xdr:from>
      <xdr:col>0</xdr:col>
      <xdr:colOff>969869</xdr:colOff>
      <xdr:row>0</xdr:row>
      <xdr:rowOff>164166</xdr:rowOff>
    </xdr:from>
    <xdr:ext cx="363716" cy="626400"/>
    <xdr:pic>
      <xdr:nvPicPr>
        <xdr:cNvPr id="7" name="Imagem 6">
          <a:extLst>
            <a:ext uri="{FF2B5EF4-FFF2-40B4-BE49-F238E27FC236}">
              <a16:creationId xmlns:a16="http://schemas.microsoft.com/office/drawing/2014/main" id="{28B13DDC-F4B2-41A6-81C8-AD6C2A0607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4</xdr:col>
      <xdr:colOff>1080</xdr:colOff>
      <xdr:row>6</xdr:row>
      <xdr:rowOff>283029</xdr:rowOff>
    </xdr:from>
    <xdr:to>
      <xdr:col>17</xdr:col>
      <xdr:colOff>28575</xdr:colOff>
      <xdr:row>8</xdr:row>
      <xdr:rowOff>42184</xdr:rowOff>
    </xdr:to>
    <xdr:sp macro="" textlink="">
      <xdr:nvSpPr>
        <xdr:cNvPr id="2" name="Retângulo: Cantos Superiores Arredondados 2">
          <a:extLst>
            <a:ext uri="{FF2B5EF4-FFF2-40B4-BE49-F238E27FC236}">
              <a16:creationId xmlns:a16="http://schemas.microsoft.com/office/drawing/2014/main" id="{9D916CF5-62C8-4E2A-BAA0-3D3C3B150777}"/>
            </a:ext>
          </a:extLst>
        </xdr:cNvPr>
        <xdr:cNvSpPr/>
      </xdr:nvSpPr>
      <xdr:spPr>
        <a:xfrm>
          <a:off x="4211130" y="1426029"/>
          <a:ext cx="16924845" cy="521155"/>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Solvência</a:t>
          </a:r>
          <a:r>
            <a:rPr lang="pt-BR" sz="1100" b="0" baseline="0">
              <a:solidFill>
                <a:schemeClr val="tx1">
                  <a:lumMod val="75000"/>
                  <a:lumOff val="25000"/>
                </a:schemeClr>
              </a:solidFill>
              <a:latin typeface="+mn-lt"/>
              <a:ea typeface="SF Pro Display" panose="00000500000000000000" pitchFamily="2" charset="0"/>
            </a:rPr>
            <a:t> e Liquidez</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4480</xdr:colOff>
      <xdr:row>15</xdr:row>
      <xdr:rowOff>348345</xdr:rowOff>
    </xdr:from>
    <xdr:to>
      <xdr:col>17</xdr:col>
      <xdr:colOff>0</xdr:colOff>
      <xdr:row>17</xdr:row>
      <xdr:rowOff>42186</xdr:rowOff>
    </xdr:to>
    <xdr:sp macro="" textlink="">
      <xdr:nvSpPr>
        <xdr:cNvPr id="3" name="Retângulo: Cantos Superiores Arredondados 2">
          <a:extLst>
            <a:ext uri="{FF2B5EF4-FFF2-40B4-BE49-F238E27FC236}">
              <a16:creationId xmlns:a16="http://schemas.microsoft.com/office/drawing/2014/main" id="{D1E62E7F-7E20-4634-9639-5BD762BA1EEA}"/>
            </a:ext>
          </a:extLst>
        </xdr:cNvPr>
        <xdr:cNvSpPr/>
      </xdr:nvSpPr>
      <xdr:spPr>
        <a:xfrm>
          <a:off x="4214530" y="4920345"/>
          <a:ext cx="15178370" cy="45584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Capital e</a:t>
          </a:r>
          <a:r>
            <a:rPr lang="pt-BR" sz="1100" b="0" baseline="0">
              <a:solidFill>
                <a:schemeClr val="tx1">
                  <a:lumMod val="75000"/>
                  <a:lumOff val="25000"/>
                </a:schemeClr>
              </a:solidFill>
              <a:latin typeface="+mn-lt"/>
              <a:ea typeface="SF Pro Display" panose="00000500000000000000" pitchFamily="2" charset="0"/>
            </a:rPr>
            <a:t> Risco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598712</xdr:colOff>
      <xdr:row>24</xdr:row>
      <xdr:rowOff>315686</xdr:rowOff>
    </xdr:from>
    <xdr:to>
      <xdr:col>17</xdr:col>
      <xdr:colOff>38100</xdr:colOff>
      <xdr:row>26</xdr:row>
      <xdr:rowOff>9527</xdr:rowOff>
    </xdr:to>
    <xdr:sp macro="" textlink="">
      <xdr:nvSpPr>
        <xdr:cNvPr id="4" name="Retângulo: Cantos Superiores Arredondados 2">
          <a:extLst>
            <a:ext uri="{FF2B5EF4-FFF2-40B4-BE49-F238E27FC236}">
              <a16:creationId xmlns:a16="http://schemas.microsoft.com/office/drawing/2014/main" id="{97B49CC3-0EC7-47E3-9F71-B596D486FCBE}"/>
            </a:ext>
          </a:extLst>
        </xdr:cNvPr>
        <xdr:cNvSpPr/>
      </xdr:nvSpPr>
      <xdr:spPr>
        <a:xfrm>
          <a:off x="4199162" y="8316686"/>
          <a:ext cx="15231838" cy="45584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Rentabilidade</a:t>
          </a:r>
        </a:p>
      </xdr:txBody>
    </xdr:sp>
    <xdr:clientData/>
  </xdr:twoCellAnchor>
  <xdr:twoCellAnchor>
    <xdr:from>
      <xdr:col>3</xdr:col>
      <xdr:colOff>595672</xdr:colOff>
      <xdr:row>40</xdr:row>
      <xdr:rowOff>368034</xdr:rowOff>
    </xdr:from>
    <xdr:to>
      <xdr:col>17</xdr:col>
      <xdr:colOff>19050</xdr:colOff>
      <xdr:row>42</xdr:row>
      <xdr:rowOff>65955</xdr:rowOff>
    </xdr:to>
    <xdr:sp macro="" textlink="">
      <xdr:nvSpPr>
        <xdr:cNvPr id="6" name="Retângulo: Cantos Superiores Arredondados 2">
          <a:extLst>
            <a:ext uri="{FF2B5EF4-FFF2-40B4-BE49-F238E27FC236}">
              <a16:creationId xmlns:a16="http://schemas.microsoft.com/office/drawing/2014/main" id="{6ED6A14F-01A0-4607-8C61-6DFE2C67B383}"/>
            </a:ext>
          </a:extLst>
        </xdr:cNvPr>
        <xdr:cNvSpPr/>
      </xdr:nvSpPr>
      <xdr:spPr>
        <a:xfrm>
          <a:off x="4196122" y="14465034"/>
          <a:ext cx="16930328" cy="45992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Dividendos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599754</xdr:colOff>
      <xdr:row>35</xdr:row>
      <xdr:rowOff>338099</xdr:rowOff>
    </xdr:from>
    <xdr:to>
      <xdr:col>17</xdr:col>
      <xdr:colOff>19050</xdr:colOff>
      <xdr:row>37</xdr:row>
      <xdr:rowOff>31940</xdr:rowOff>
    </xdr:to>
    <xdr:sp macro="" textlink="">
      <xdr:nvSpPr>
        <xdr:cNvPr id="9" name="Retângulo: Cantos Superiores Arredondados 2">
          <a:extLst>
            <a:ext uri="{FF2B5EF4-FFF2-40B4-BE49-F238E27FC236}">
              <a16:creationId xmlns:a16="http://schemas.microsoft.com/office/drawing/2014/main" id="{21E44749-E418-41A4-8F5D-ECB951F7F7AE}"/>
            </a:ext>
          </a:extLst>
        </xdr:cNvPr>
        <xdr:cNvSpPr/>
      </xdr:nvSpPr>
      <xdr:spPr>
        <a:xfrm>
          <a:off x="4200204" y="12530099"/>
          <a:ext cx="16926246" cy="455841"/>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Sensibilidade de Juros</a:t>
          </a:r>
        </a:p>
      </xdr:txBody>
    </xdr:sp>
    <xdr:clientData/>
  </xdr:twoCellAnchor>
  <xdr:oneCellAnchor>
    <xdr:from>
      <xdr:col>0</xdr:col>
      <xdr:colOff>969869</xdr:colOff>
      <xdr:row>0</xdr:row>
      <xdr:rowOff>164166</xdr:rowOff>
    </xdr:from>
    <xdr:ext cx="363716" cy="626400"/>
    <xdr:pic>
      <xdr:nvPicPr>
        <xdr:cNvPr id="5" name="Imagem 4">
          <a:extLst>
            <a:ext uri="{FF2B5EF4-FFF2-40B4-BE49-F238E27FC236}">
              <a16:creationId xmlns:a16="http://schemas.microsoft.com/office/drawing/2014/main" id="{B07B0828-33AA-4A46-B207-6152008FE2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7" name="Imagem 6">
          <a:extLst>
            <a:ext uri="{FF2B5EF4-FFF2-40B4-BE49-F238E27FC236}">
              <a16:creationId xmlns:a16="http://schemas.microsoft.com/office/drawing/2014/main" id="{46409BE2-DF77-40EF-BC55-29C92B3754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xdr:from>
      <xdr:col>3</xdr:col>
      <xdr:colOff>590531</xdr:colOff>
      <xdr:row>7</xdr:row>
      <xdr:rowOff>4803</xdr:rowOff>
    </xdr:from>
    <xdr:to>
      <xdr:col>7</xdr:col>
      <xdr:colOff>28575</xdr:colOff>
      <xdr:row>8</xdr:row>
      <xdr:rowOff>28057</xdr:rowOff>
    </xdr:to>
    <xdr:sp macro="" textlink="">
      <xdr:nvSpPr>
        <xdr:cNvPr id="2" name="Retângulo: Cantos Superiores Arredondados 6">
          <a:extLst>
            <a:ext uri="{FF2B5EF4-FFF2-40B4-BE49-F238E27FC236}">
              <a16:creationId xmlns:a16="http://schemas.microsoft.com/office/drawing/2014/main" id="{1C779FA1-3E2A-43C7-8A50-637E0C8E9B9C}"/>
            </a:ext>
          </a:extLst>
        </xdr:cNvPr>
        <xdr:cNvSpPr/>
      </xdr:nvSpPr>
      <xdr:spPr>
        <a:xfrm>
          <a:off x="4190981" y="1528803"/>
          <a:ext cx="8610619"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Valor dos Processos ao fim de 2021</a:t>
          </a:r>
        </a:p>
      </xdr:txBody>
    </xdr:sp>
    <xdr:clientData/>
  </xdr:twoCellAnchor>
  <xdr:twoCellAnchor>
    <xdr:from>
      <xdr:col>3</xdr:col>
      <xdr:colOff>596995</xdr:colOff>
      <xdr:row>15</xdr:row>
      <xdr:rowOff>361950</xdr:rowOff>
    </xdr:from>
    <xdr:to>
      <xdr:col>8</xdr:col>
      <xdr:colOff>2040031</xdr:colOff>
      <xdr:row>17</xdr:row>
      <xdr:rowOff>80964</xdr:rowOff>
    </xdr:to>
    <xdr:sp macro="" textlink="">
      <xdr:nvSpPr>
        <xdr:cNvPr id="3" name="Retângulo: Cantos Superiores Arredondados 7">
          <a:extLst>
            <a:ext uri="{FF2B5EF4-FFF2-40B4-BE49-F238E27FC236}">
              <a16:creationId xmlns:a16="http://schemas.microsoft.com/office/drawing/2014/main" id="{08D0001B-FE0E-4266-A17A-0258F9AB48EC}"/>
            </a:ext>
          </a:extLst>
        </xdr:cNvPr>
        <xdr:cNvSpPr/>
      </xdr:nvSpPr>
      <xdr:spPr>
        <a:xfrm>
          <a:off x="4194083" y="5270126"/>
          <a:ext cx="12828213" cy="48101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Processos Relevantes (FRE)</a:t>
          </a:r>
        </a:p>
      </xdr:txBody>
    </xdr:sp>
    <xdr:clientData/>
  </xdr:twoCellAnchor>
  <xdr:twoCellAnchor editAs="oneCell">
    <xdr:from>
      <xdr:col>0</xdr:col>
      <xdr:colOff>964407</xdr:colOff>
      <xdr:row>0</xdr:row>
      <xdr:rowOff>130969</xdr:rowOff>
    </xdr:from>
    <xdr:to>
      <xdr:col>0</xdr:col>
      <xdr:colOff>964407</xdr:colOff>
      <xdr:row>5</xdr:row>
      <xdr:rowOff>113039</xdr:rowOff>
    </xdr:to>
    <xdr:pic>
      <xdr:nvPicPr>
        <xdr:cNvPr id="4" name="Imagem 3">
          <a:extLst>
            <a:ext uri="{FF2B5EF4-FFF2-40B4-BE49-F238E27FC236}">
              <a16:creationId xmlns:a16="http://schemas.microsoft.com/office/drawing/2014/main" id="{1FEFA48D-44FE-49C3-8164-8E3C11FA6B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4407" y="130969"/>
          <a:ext cx="540051" cy="930088"/>
        </a:xfrm>
        <a:prstGeom prst="rect">
          <a:avLst/>
        </a:prstGeom>
      </xdr:spPr>
    </xdr:pic>
    <xdr:clientData/>
  </xdr:twoCellAnchor>
  <xdr:oneCellAnchor>
    <xdr:from>
      <xdr:col>0</xdr:col>
      <xdr:colOff>969869</xdr:colOff>
      <xdr:row>0</xdr:row>
      <xdr:rowOff>164166</xdr:rowOff>
    </xdr:from>
    <xdr:ext cx="363716" cy="626400"/>
    <xdr:pic>
      <xdr:nvPicPr>
        <xdr:cNvPr id="9" name="Imagem 8">
          <a:extLst>
            <a:ext uri="{FF2B5EF4-FFF2-40B4-BE49-F238E27FC236}">
              <a16:creationId xmlns:a16="http://schemas.microsoft.com/office/drawing/2014/main" id="{EB0C970B-D63E-491D-B380-4CBECCC932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5" name="Imagem 4">
          <a:extLst>
            <a:ext uri="{FF2B5EF4-FFF2-40B4-BE49-F238E27FC236}">
              <a16:creationId xmlns:a16="http://schemas.microsoft.com/office/drawing/2014/main" id="{E0B17A23-5BF1-45F8-8235-D6202E5230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964407</xdr:colOff>
      <xdr:row>0</xdr:row>
      <xdr:rowOff>130969</xdr:rowOff>
    </xdr:from>
    <xdr:to>
      <xdr:col>0</xdr:col>
      <xdr:colOff>964407</xdr:colOff>
      <xdr:row>5</xdr:row>
      <xdr:rowOff>113039</xdr:rowOff>
    </xdr:to>
    <xdr:pic>
      <xdr:nvPicPr>
        <xdr:cNvPr id="2" name="Imagem 1">
          <a:extLst>
            <a:ext uri="{FF2B5EF4-FFF2-40B4-BE49-F238E27FC236}">
              <a16:creationId xmlns:a16="http://schemas.microsoft.com/office/drawing/2014/main" id="{D429BE3A-7352-4443-B49F-A890FC3A8A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4407" y="130969"/>
          <a:ext cx="0" cy="934570"/>
        </a:xfrm>
        <a:prstGeom prst="rect">
          <a:avLst/>
        </a:prstGeom>
      </xdr:spPr>
    </xdr:pic>
    <xdr:clientData/>
  </xdr:twoCellAnchor>
  <xdr:oneCellAnchor>
    <xdr:from>
      <xdr:col>0</xdr:col>
      <xdr:colOff>969869</xdr:colOff>
      <xdr:row>0</xdr:row>
      <xdr:rowOff>164166</xdr:rowOff>
    </xdr:from>
    <xdr:ext cx="363716" cy="626400"/>
    <xdr:pic>
      <xdr:nvPicPr>
        <xdr:cNvPr id="3" name="Imagem 2">
          <a:extLst>
            <a:ext uri="{FF2B5EF4-FFF2-40B4-BE49-F238E27FC236}">
              <a16:creationId xmlns:a16="http://schemas.microsoft.com/office/drawing/2014/main" id="{6E63F284-B707-4190-B015-83A406672F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oneCellAnchor>
    <xdr:from>
      <xdr:col>0</xdr:col>
      <xdr:colOff>969869</xdr:colOff>
      <xdr:row>0</xdr:row>
      <xdr:rowOff>164166</xdr:rowOff>
    </xdr:from>
    <xdr:ext cx="363716" cy="626400"/>
    <xdr:pic>
      <xdr:nvPicPr>
        <xdr:cNvPr id="4" name="Imagem 3">
          <a:extLst>
            <a:ext uri="{FF2B5EF4-FFF2-40B4-BE49-F238E27FC236}">
              <a16:creationId xmlns:a16="http://schemas.microsoft.com/office/drawing/2014/main" id="{353EBDDE-E8A8-4E83-B2EB-EE034AB00C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869" y="164166"/>
          <a:ext cx="363716" cy="626400"/>
        </a:xfrm>
        <a:prstGeom prst="rect">
          <a:avLst/>
        </a:prstGeom>
      </xdr:spPr>
    </xdr:pic>
    <xdr:clientData/>
  </xdr:oneCellAnchor>
  <xdr:twoCellAnchor>
    <xdr:from>
      <xdr:col>3</xdr:col>
      <xdr:colOff>600076</xdr:colOff>
      <xdr:row>8</xdr:row>
      <xdr:rowOff>361950</xdr:rowOff>
    </xdr:from>
    <xdr:to>
      <xdr:col>9</xdr:col>
      <xdr:colOff>9526</xdr:colOff>
      <xdr:row>10</xdr:row>
      <xdr:rowOff>4204</xdr:rowOff>
    </xdr:to>
    <xdr:sp macro="" textlink="">
      <xdr:nvSpPr>
        <xdr:cNvPr id="5" name="Retângulo: Cantos Superiores Arredondados 6">
          <a:extLst>
            <a:ext uri="{FF2B5EF4-FFF2-40B4-BE49-F238E27FC236}">
              <a16:creationId xmlns:a16="http://schemas.microsoft.com/office/drawing/2014/main" id="{CDF0DCFA-0D8B-44CE-90B6-5F07B8A6F64A}"/>
            </a:ext>
          </a:extLst>
        </xdr:cNvPr>
        <xdr:cNvSpPr/>
      </xdr:nvSpPr>
      <xdr:spPr>
        <a:xfrm>
          <a:off x="2981326" y="2266950"/>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Ativos Rentáveis</a:t>
          </a:r>
        </a:p>
      </xdr:txBody>
    </xdr:sp>
    <xdr:clientData/>
  </xdr:twoCellAnchor>
  <xdr:twoCellAnchor>
    <xdr:from>
      <xdr:col>3</xdr:col>
      <xdr:colOff>600075</xdr:colOff>
      <xdr:row>22</xdr:row>
      <xdr:rowOff>361950</xdr:rowOff>
    </xdr:from>
    <xdr:to>
      <xdr:col>9</xdr:col>
      <xdr:colOff>9525</xdr:colOff>
      <xdr:row>24</xdr:row>
      <xdr:rowOff>4204</xdr:rowOff>
    </xdr:to>
    <xdr:sp macro="" textlink="">
      <xdr:nvSpPr>
        <xdr:cNvPr id="6" name="Retângulo: Cantos Superiores Arredondados 6">
          <a:extLst>
            <a:ext uri="{FF2B5EF4-FFF2-40B4-BE49-F238E27FC236}">
              <a16:creationId xmlns:a16="http://schemas.microsoft.com/office/drawing/2014/main" id="{DFABDE83-8D61-4F50-90E9-952413DA8920}"/>
            </a:ext>
          </a:extLst>
        </xdr:cNvPr>
        <xdr:cNvSpPr/>
      </xdr:nvSpPr>
      <xdr:spPr>
        <a:xfrm>
          <a:off x="2981325" y="7600950"/>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Passivos Onerosos</a:t>
          </a:r>
        </a:p>
      </xdr:txBody>
    </xdr:sp>
    <xdr:clientData/>
  </xdr:twoCellAnchor>
  <xdr:twoCellAnchor>
    <xdr:from>
      <xdr:col>3</xdr:col>
      <xdr:colOff>600075</xdr:colOff>
      <xdr:row>36</xdr:row>
      <xdr:rowOff>371475</xdr:rowOff>
    </xdr:from>
    <xdr:to>
      <xdr:col>9</xdr:col>
      <xdr:colOff>9525</xdr:colOff>
      <xdr:row>38</xdr:row>
      <xdr:rowOff>13729</xdr:rowOff>
    </xdr:to>
    <xdr:sp macro="" textlink="">
      <xdr:nvSpPr>
        <xdr:cNvPr id="7" name="Retângulo: Cantos Superiores Arredondados 6">
          <a:extLst>
            <a:ext uri="{FF2B5EF4-FFF2-40B4-BE49-F238E27FC236}">
              <a16:creationId xmlns:a16="http://schemas.microsoft.com/office/drawing/2014/main" id="{A8C32E46-3F1E-4AA3-902A-9ACBC58702DA}"/>
            </a:ext>
          </a:extLst>
        </xdr:cNvPr>
        <xdr:cNvSpPr/>
      </xdr:nvSpPr>
      <xdr:spPr>
        <a:xfrm>
          <a:off x="2981325" y="12944475"/>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a:t>
          </a:r>
          <a:r>
            <a:rPr lang="pt-BR" sz="1100" b="0" baseline="0">
              <a:solidFill>
                <a:schemeClr val="tx1">
                  <a:lumMod val="75000"/>
                  <a:lumOff val="25000"/>
                </a:schemeClr>
              </a:solidFill>
              <a:latin typeface="+mn-lt"/>
              <a:ea typeface="SF Pro Display" panose="00000500000000000000" pitchFamily="2" charset="0"/>
            </a:rPr>
            <a:t> Prestação de Serviços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600075</xdr:colOff>
      <xdr:row>50</xdr:row>
      <xdr:rowOff>361950</xdr:rowOff>
    </xdr:from>
    <xdr:to>
      <xdr:col>9</xdr:col>
      <xdr:colOff>9525</xdr:colOff>
      <xdr:row>52</xdr:row>
      <xdr:rowOff>4204</xdr:rowOff>
    </xdr:to>
    <xdr:sp macro="" textlink="">
      <xdr:nvSpPr>
        <xdr:cNvPr id="8" name="Retângulo: Cantos Superiores Arredondados 6">
          <a:extLst>
            <a:ext uri="{FF2B5EF4-FFF2-40B4-BE49-F238E27FC236}">
              <a16:creationId xmlns:a16="http://schemas.microsoft.com/office/drawing/2014/main" id="{E463BCE6-459C-4A73-B9DC-2B207008E7A9}"/>
            </a:ext>
          </a:extLst>
        </xdr:cNvPr>
        <xdr:cNvSpPr/>
      </xdr:nvSpPr>
      <xdr:spPr>
        <a:xfrm>
          <a:off x="2981325" y="18268950"/>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de Tarifas</a:t>
          </a:r>
          <a:r>
            <a:rPr lang="pt-BR" sz="1100" b="0" baseline="0">
              <a:solidFill>
                <a:schemeClr val="tx1">
                  <a:lumMod val="75000"/>
                  <a:lumOff val="25000"/>
                </a:schemeClr>
              </a:solidFill>
              <a:latin typeface="+mn-lt"/>
              <a:ea typeface="SF Pro Display" panose="00000500000000000000" pitchFamily="2" charset="0"/>
            </a:rPr>
            <a:t> Bancárias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600075</xdr:colOff>
      <xdr:row>64</xdr:row>
      <xdr:rowOff>371475</xdr:rowOff>
    </xdr:from>
    <xdr:to>
      <xdr:col>9</xdr:col>
      <xdr:colOff>9525</xdr:colOff>
      <xdr:row>66</xdr:row>
      <xdr:rowOff>13729</xdr:rowOff>
    </xdr:to>
    <xdr:sp macro="" textlink="">
      <xdr:nvSpPr>
        <xdr:cNvPr id="9" name="Retângulo: Cantos Superiores Arredondados 6">
          <a:extLst>
            <a:ext uri="{FF2B5EF4-FFF2-40B4-BE49-F238E27FC236}">
              <a16:creationId xmlns:a16="http://schemas.microsoft.com/office/drawing/2014/main" id="{50C9BB59-EFC9-49EB-88AD-EBB8608339C4}"/>
            </a:ext>
          </a:extLst>
        </xdr:cNvPr>
        <xdr:cNvSpPr/>
      </xdr:nvSpPr>
      <xdr:spPr>
        <a:xfrm>
          <a:off x="2981325" y="23612475"/>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Despesas Tributárias sobre o Faturamento</a:t>
          </a:r>
        </a:p>
      </xdr:txBody>
    </xdr:sp>
    <xdr:clientData/>
  </xdr:twoCellAnchor>
  <xdr:twoCellAnchor>
    <xdr:from>
      <xdr:col>3</xdr:col>
      <xdr:colOff>600075</xdr:colOff>
      <xdr:row>78</xdr:row>
      <xdr:rowOff>361950</xdr:rowOff>
    </xdr:from>
    <xdr:to>
      <xdr:col>9</xdr:col>
      <xdr:colOff>9525</xdr:colOff>
      <xdr:row>80</xdr:row>
      <xdr:rowOff>4204</xdr:rowOff>
    </xdr:to>
    <xdr:sp macro="" textlink="">
      <xdr:nvSpPr>
        <xdr:cNvPr id="10" name="Retângulo: Cantos Superiores Arredondados 6">
          <a:extLst>
            <a:ext uri="{FF2B5EF4-FFF2-40B4-BE49-F238E27FC236}">
              <a16:creationId xmlns:a16="http://schemas.microsoft.com/office/drawing/2014/main" id="{82EC6911-D104-424D-9279-D6B4557E459A}"/>
            </a:ext>
          </a:extLst>
        </xdr:cNvPr>
        <xdr:cNvSpPr/>
      </xdr:nvSpPr>
      <xdr:spPr>
        <a:xfrm>
          <a:off x="2981325" y="28936950"/>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Outras Receitas/Despesas Operacionais</a:t>
          </a:r>
        </a:p>
      </xdr:txBody>
    </xdr:sp>
    <xdr:clientData/>
  </xdr:twoCellAnchor>
  <xdr:twoCellAnchor>
    <xdr:from>
      <xdr:col>3</xdr:col>
      <xdr:colOff>600075</xdr:colOff>
      <xdr:row>92</xdr:row>
      <xdr:rowOff>371475</xdr:rowOff>
    </xdr:from>
    <xdr:to>
      <xdr:col>9</xdr:col>
      <xdr:colOff>9525</xdr:colOff>
      <xdr:row>94</xdr:row>
      <xdr:rowOff>13729</xdr:rowOff>
    </xdr:to>
    <xdr:sp macro="" textlink="">
      <xdr:nvSpPr>
        <xdr:cNvPr id="12" name="Retângulo: Cantos Superiores Arredondados 6">
          <a:extLst>
            <a:ext uri="{FF2B5EF4-FFF2-40B4-BE49-F238E27FC236}">
              <a16:creationId xmlns:a16="http://schemas.microsoft.com/office/drawing/2014/main" id="{7F0F3254-037E-4425-A2C5-4AABED3CF52D}"/>
            </a:ext>
          </a:extLst>
        </xdr:cNvPr>
        <xdr:cNvSpPr/>
      </xdr:nvSpPr>
      <xdr:spPr>
        <a:xfrm>
          <a:off x="2981325" y="34280475"/>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Imposto de Renda e Contribuição</a:t>
          </a:r>
          <a:r>
            <a:rPr lang="pt-BR" sz="1100" b="0" baseline="0">
              <a:solidFill>
                <a:schemeClr val="tx1">
                  <a:lumMod val="75000"/>
                  <a:lumOff val="25000"/>
                </a:schemeClr>
              </a:solidFill>
              <a:latin typeface="+mn-lt"/>
              <a:ea typeface="SF Pro Display" panose="00000500000000000000" pitchFamily="2" charset="0"/>
            </a:rPr>
            <a:t> Social</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600075</xdr:colOff>
      <xdr:row>106</xdr:row>
      <xdr:rowOff>371475</xdr:rowOff>
    </xdr:from>
    <xdr:to>
      <xdr:col>9</xdr:col>
      <xdr:colOff>9525</xdr:colOff>
      <xdr:row>108</xdr:row>
      <xdr:rowOff>13729</xdr:rowOff>
    </xdr:to>
    <xdr:sp macro="" textlink="">
      <xdr:nvSpPr>
        <xdr:cNvPr id="13" name="Retângulo: Cantos Superiores Arredondados 6">
          <a:extLst>
            <a:ext uri="{FF2B5EF4-FFF2-40B4-BE49-F238E27FC236}">
              <a16:creationId xmlns:a16="http://schemas.microsoft.com/office/drawing/2014/main" id="{DDE1F496-9CF7-4A85-AF2A-32EDBBC014DF}"/>
            </a:ext>
          </a:extLst>
        </xdr:cNvPr>
        <xdr:cNvSpPr/>
      </xdr:nvSpPr>
      <xdr:spPr>
        <a:xfrm>
          <a:off x="2981325" y="39614475"/>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Participações</a:t>
          </a:r>
          <a:r>
            <a:rPr lang="pt-BR" sz="1100" b="0" baseline="0">
              <a:solidFill>
                <a:schemeClr val="tx1">
                  <a:lumMod val="75000"/>
                  <a:lumOff val="25000"/>
                </a:schemeClr>
              </a:solidFill>
              <a:latin typeface="+mn-lt"/>
              <a:ea typeface="SF Pro Display" panose="00000500000000000000" pitchFamily="2" charset="0"/>
            </a:rPr>
            <a:t> Estatutárias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600075</xdr:colOff>
      <xdr:row>120</xdr:row>
      <xdr:rowOff>371475</xdr:rowOff>
    </xdr:from>
    <xdr:to>
      <xdr:col>9</xdr:col>
      <xdr:colOff>9525</xdr:colOff>
      <xdr:row>122</xdr:row>
      <xdr:rowOff>13729</xdr:rowOff>
    </xdr:to>
    <xdr:sp macro="" textlink="">
      <xdr:nvSpPr>
        <xdr:cNvPr id="14" name="Retângulo: Cantos Superiores Arredondados 6">
          <a:extLst>
            <a:ext uri="{FF2B5EF4-FFF2-40B4-BE49-F238E27FC236}">
              <a16:creationId xmlns:a16="http://schemas.microsoft.com/office/drawing/2014/main" id="{5BABD240-680A-4E86-8467-6D6478EA3E99}"/>
            </a:ext>
          </a:extLst>
        </xdr:cNvPr>
        <xdr:cNvSpPr/>
      </xdr:nvSpPr>
      <xdr:spPr>
        <a:xfrm>
          <a:off x="2981325" y="44948475"/>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Participações</a:t>
          </a:r>
          <a:r>
            <a:rPr lang="pt-BR" sz="1100" b="0" baseline="0">
              <a:solidFill>
                <a:schemeClr val="tx1">
                  <a:lumMod val="75000"/>
                  <a:lumOff val="25000"/>
                </a:schemeClr>
              </a:solidFill>
              <a:latin typeface="+mn-lt"/>
              <a:ea typeface="SF Pro Display" panose="00000500000000000000" pitchFamily="2" charset="0"/>
            </a:rPr>
            <a:t> Estatutárias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600075</xdr:colOff>
      <xdr:row>134</xdr:row>
      <xdr:rowOff>371475</xdr:rowOff>
    </xdr:from>
    <xdr:to>
      <xdr:col>9</xdr:col>
      <xdr:colOff>9525</xdr:colOff>
      <xdr:row>136</xdr:row>
      <xdr:rowOff>13729</xdr:rowOff>
    </xdr:to>
    <xdr:sp macro="" textlink="">
      <xdr:nvSpPr>
        <xdr:cNvPr id="15" name="Retângulo: Cantos Superiores Arredondados 6">
          <a:extLst>
            <a:ext uri="{FF2B5EF4-FFF2-40B4-BE49-F238E27FC236}">
              <a16:creationId xmlns:a16="http://schemas.microsoft.com/office/drawing/2014/main" id="{C40DFDEE-C4CF-4CA4-9521-2E95A7260A29}"/>
            </a:ext>
          </a:extLst>
        </xdr:cNvPr>
        <xdr:cNvSpPr/>
      </xdr:nvSpPr>
      <xdr:spPr>
        <a:xfrm>
          <a:off x="2981325" y="50282475"/>
          <a:ext cx="6115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Participações Minoritárias</a:t>
          </a:r>
        </a:p>
      </xdr:txBody>
    </xdr:sp>
    <xdr:clientData/>
  </xdr:twoCellAnchor>
  <xdr:twoCellAnchor>
    <xdr:from>
      <xdr:col>9</xdr:col>
      <xdr:colOff>600075</xdr:colOff>
      <xdr:row>8</xdr:row>
      <xdr:rowOff>361950</xdr:rowOff>
    </xdr:from>
    <xdr:to>
      <xdr:col>15</xdr:col>
      <xdr:colOff>9525</xdr:colOff>
      <xdr:row>10</xdr:row>
      <xdr:rowOff>4204</xdr:rowOff>
    </xdr:to>
    <xdr:sp macro="" textlink="">
      <xdr:nvSpPr>
        <xdr:cNvPr id="16" name="Retângulo: Cantos Superiores Arredondados 6">
          <a:extLst>
            <a:ext uri="{FF2B5EF4-FFF2-40B4-BE49-F238E27FC236}">
              <a16:creationId xmlns:a16="http://schemas.microsoft.com/office/drawing/2014/main" id="{C70D0240-FB28-4CBA-864B-8A15C40580EE}"/>
            </a:ext>
          </a:extLst>
        </xdr:cNvPr>
        <xdr:cNvSpPr/>
      </xdr:nvSpPr>
      <xdr:spPr>
        <a:xfrm>
          <a:off x="9686925" y="2266950"/>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Ativos Rentáveis</a:t>
          </a:r>
        </a:p>
      </xdr:txBody>
    </xdr:sp>
    <xdr:clientData/>
  </xdr:twoCellAnchor>
  <xdr:twoCellAnchor>
    <xdr:from>
      <xdr:col>9</xdr:col>
      <xdr:colOff>600075</xdr:colOff>
      <xdr:row>22</xdr:row>
      <xdr:rowOff>371475</xdr:rowOff>
    </xdr:from>
    <xdr:to>
      <xdr:col>15</xdr:col>
      <xdr:colOff>9525</xdr:colOff>
      <xdr:row>24</xdr:row>
      <xdr:rowOff>13729</xdr:rowOff>
    </xdr:to>
    <xdr:sp macro="" textlink="">
      <xdr:nvSpPr>
        <xdr:cNvPr id="17" name="Retângulo: Cantos Superiores Arredondados 6">
          <a:extLst>
            <a:ext uri="{FF2B5EF4-FFF2-40B4-BE49-F238E27FC236}">
              <a16:creationId xmlns:a16="http://schemas.microsoft.com/office/drawing/2014/main" id="{87D5A546-2C58-45FE-B887-B79938E8BB42}"/>
            </a:ext>
          </a:extLst>
        </xdr:cNvPr>
        <xdr:cNvSpPr/>
      </xdr:nvSpPr>
      <xdr:spPr>
        <a:xfrm>
          <a:off x="9686925" y="7610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Passivos Onerosos</a:t>
          </a:r>
        </a:p>
      </xdr:txBody>
    </xdr:sp>
    <xdr:clientData/>
  </xdr:twoCellAnchor>
  <xdr:twoCellAnchor>
    <xdr:from>
      <xdr:col>9</xdr:col>
      <xdr:colOff>600075</xdr:colOff>
      <xdr:row>36</xdr:row>
      <xdr:rowOff>371475</xdr:rowOff>
    </xdr:from>
    <xdr:to>
      <xdr:col>15</xdr:col>
      <xdr:colOff>9525</xdr:colOff>
      <xdr:row>38</xdr:row>
      <xdr:rowOff>13729</xdr:rowOff>
    </xdr:to>
    <xdr:sp macro="" textlink="">
      <xdr:nvSpPr>
        <xdr:cNvPr id="18" name="Retângulo: Cantos Superiores Arredondados 6">
          <a:extLst>
            <a:ext uri="{FF2B5EF4-FFF2-40B4-BE49-F238E27FC236}">
              <a16:creationId xmlns:a16="http://schemas.microsoft.com/office/drawing/2014/main" id="{B9C9AF18-F0AB-4658-99D1-03CFDB2AB75B}"/>
            </a:ext>
          </a:extLst>
        </xdr:cNvPr>
        <xdr:cNvSpPr/>
      </xdr:nvSpPr>
      <xdr:spPr>
        <a:xfrm>
          <a:off x="9686925" y="12944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Prestação de Serviços</a:t>
          </a:r>
        </a:p>
      </xdr:txBody>
    </xdr:sp>
    <xdr:clientData/>
  </xdr:twoCellAnchor>
  <xdr:twoCellAnchor>
    <xdr:from>
      <xdr:col>9</xdr:col>
      <xdr:colOff>600075</xdr:colOff>
      <xdr:row>50</xdr:row>
      <xdr:rowOff>371475</xdr:rowOff>
    </xdr:from>
    <xdr:to>
      <xdr:col>15</xdr:col>
      <xdr:colOff>9525</xdr:colOff>
      <xdr:row>52</xdr:row>
      <xdr:rowOff>13729</xdr:rowOff>
    </xdr:to>
    <xdr:sp macro="" textlink="">
      <xdr:nvSpPr>
        <xdr:cNvPr id="19" name="Retângulo: Cantos Superiores Arredondados 6">
          <a:extLst>
            <a:ext uri="{FF2B5EF4-FFF2-40B4-BE49-F238E27FC236}">
              <a16:creationId xmlns:a16="http://schemas.microsoft.com/office/drawing/2014/main" id="{3F91530D-A5A2-45B0-A89D-3F39D8CB5F7D}"/>
            </a:ext>
          </a:extLst>
        </xdr:cNvPr>
        <xdr:cNvSpPr/>
      </xdr:nvSpPr>
      <xdr:spPr>
        <a:xfrm>
          <a:off x="9686925" y="18278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de Tarifas Bancárias</a:t>
          </a:r>
        </a:p>
      </xdr:txBody>
    </xdr:sp>
    <xdr:clientData/>
  </xdr:twoCellAnchor>
  <xdr:twoCellAnchor>
    <xdr:from>
      <xdr:col>9</xdr:col>
      <xdr:colOff>600075</xdr:colOff>
      <xdr:row>64</xdr:row>
      <xdr:rowOff>371475</xdr:rowOff>
    </xdr:from>
    <xdr:to>
      <xdr:col>15</xdr:col>
      <xdr:colOff>9525</xdr:colOff>
      <xdr:row>66</xdr:row>
      <xdr:rowOff>13729</xdr:rowOff>
    </xdr:to>
    <xdr:sp macro="" textlink="">
      <xdr:nvSpPr>
        <xdr:cNvPr id="20" name="Retângulo: Cantos Superiores Arredondados 6">
          <a:extLst>
            <a:ext uri="{FF2B5EF4-FFF2-40B4-BE49-F238E27FC236}">
              <a16:creationId xmlns:a16="http://schemas.microsoft.com/office/drawing/2014/main" id="{AB6586B4-5D4A-4045-AF2B-37F8229734B2}"/>
            </a:ext>
          </a:extLst>
        </xdr:cNvPr>
        <xdr:cNvSpPr/>
      </xdr:nvSpPr>
      <xdr:spPr>
        <a:xfrm>
          <a:off x="9686925" y="23612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Despesas</a:t>
          </a:r>
          <a:r>
            <a:rPr lang="pt-BR" sz="1100" b="0" baseline="0">
              <a:solidFill>
                <a:schemeClr val="tx1">
                  <a:lumMod val="75000"/>
                  <a:lumOff val="25000"/>
                </a:schemeClr>
              </a:solidFill>
              <a:latin typeface="+mn-lt"/>
              <a:ea typeface="SF Pro Display" panose="00000500000000000000" pitchFamily="2" charset="0"/>
            </a:rPr>
            <a:t> Tributárias sobre o Faturamento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9</xdr:col>
      <xdr:colOff>600075</xdr:colOff>
      <xdr:row>78</xdr:row>
      <xdr:rowOff>371475</xdr:rowOff>
    </xdr:from>
    <xdr:to>
      <xdr:col>15</xdr:col>
      <xdr:colOff>9525</xdr:colOff>
      <xdr:row>80</xdr:row>
      <xdr:rowOff>13729</xdr:rowOff>
    </xdr:to>
    <xdr:sp macro="" textlink="">
      <xdr:nvSpPr>
        <xdr:cNvPr id="21" name="Retângulo: Cantos Superiores Arredondados 6">
          <a:extLst>
            <a:ext uri="{FF2B5EF4-FFF2-40B4-BE49-F238E27FC236}">
              <a16:creationId xmlns:a16="http://schemas.microsoft.com/office/drawing/2014/main" id="{63F25A75-917E-4235-AB2C-0F6E243F09E0}"/>
            </a:ext>
          </a:extLst>
        </xdr:cNvPr>
        <xdr:cNvSpPr/>
      </xdr:nvSpPr>
      <xdr:spPr>
        <a:xfrm>
          <a:off x="9686925" y="28946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Outras Receitas/Despesas</a:t>
          </a:r>
          <a:r>
            <a:rPr lang="pt-BR" sz="1100" b="0" baseline="0">
              <a:solidFill>
                <a:schemeClr val="tx1">
                  <a:lumMod val="75000"/>
                  <a:lumOff val="25000"/>
                </a:schemeClr>
              </a:solidFill>
              <a:latin typeface="+mn-lt"/>
              <a:ea typeface="SF Pro Display" panose="00000500000000000000" pitchFamily="2" charset="0"/>
            </a:rPr>
            <a:t> Operacionais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9</xdr:col>
      <xdr:colOff>600075</xdr:colOff>
      <xdr:row>92</xdr:row>
      <xdr:rowOff>371475</xdr:rowOff>
    </xdr:from>
    <xdr:to>
      <xdr:col>15</xdr:col>
      <xdr:colOff>9525</xdr:colOff>
      <xdr:row>94</xdr:row>
      <xdr:rowOff>13729</xdr:rowOff>
    </xdr:to>
    <xdr:sp macro="" textlink="">
      <xdr:nvSpPr>
        <xdr:cNvPr id="22" name="Retângulo: Cantos Superiores Arredondados 6">
          <a:extLst>
            <a:ext uri="{FF2B5EF4-FFF2-40B4-BE49-F238E27FC236}">
              <a16:creationId xmlns:a16="http://schemas.microsoft.com/office/drawing/2014/main" id="{18DC928F-3DF0-4B75-8844-B75A0702B29C}"/>
            </a:ext>
          </a:extLst>
        </xdr:cNvPr>
        <xdr:cNvSpPr/>
      </xdr:nvSpPr>
      <xdr:spPr>
        <a:xfrm>
          <a:off x="9686925" y="34280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Imposto de Renda</a:t>
          </a:r>
          <a:r>
            <a:rPr lang="pt-BR" sz="1100" b="0" baseline="0">
              <a:solidFill>
                <a:schemeClr val="tx1">
                  <a:lumMod val="75000"/>
                  <a:lumOff val="25000"/>
                </a:schemeClr>
              </a:solidFill>
              <a:latin typeface="+mn-lt"/>
              <a:ea typeface="SF Pro Display" panose="00000500000000000000" pitchFamily="2" charset="0"/>
            </a:rPr>
            <a:t> e Contribuição Social</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9</xdr:col>
      <xdr:colOff>600075</xdr:colOff>
      <xdr:row>106</xdr:row>
      <xdr:rowOff>371475</xdr:rowOff>
    </xdr:from>
    <xdr:to>
      <xdr:col>15</xdr:col>
      <xdr:colOff>9525</xdr:colOff>
      <xdr:row>108</xdr:row>
      <xdr:rowOff>13729</xdr:rowOff>
    </xdr:to>
    <xdr:sp macro="" textlink="">
      <xdr:nvSpPr>
        <xdr:cNvPr id="23" name="Retângulo: Cantos Superiores Arredondados 6">
          <a:extLst>
            <a:ext uri="{FF2B5EF4-FFF2-40B4-BE49-F238E27FC236}">
              <a16:creationId xmlns:a16="http://schemas.microsoft.com/office/drawing/2014/main" id="{DDBBDB11-ADAA-4268-9EB0-38C18E5DB5B3}"/>
            </a:ext>
          </a:extLst>
        </xdr:cNvPr>
        <xdr:cNvSpPr/>
      </xdr:nvSpPr>
      <xdr:spPr>
        <a:xfrm>
          <a:off x="9686925" y="39614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Participações Estatutárias</a:t>
          </a:r>
        </a:p>
      </xdr:txBody>
    </xdr:sp>
    <xdr:clientData/>
  </xdr:twoCellAnchor>
  <xdr:twoCellAnchor>
    <xdr:from>
      <xdr:col>9</xdr:col>
      <xdr:colOff>600075</xdr:colOff>
      <xdr:row>120</xdr:row>
      <xdr:rowOff>371475</xdr:rowOff>
    </xdr:from>
    <xdr:to>
      <xdr:col>15</xdr:col>
      <xdr:colOff>9525</xdr:colOff>
      <xdr:row>122</xdr:row>
      <xdr:rowOff>13729</xdr:rowOff>
    </xdr:to>
    <xdr:sp macro="" textlink="">
      <xdr:nvSpPr>
        <xdr:cNvPr id="24" name="Retângulo: Cantos Superiores Arredondados 6">
          <a:extLst>
            <a:ext uri="{FF2B5EF4-FFF2-40B4-BE49-F238E27FC236}">
              <a16:creationId xmlns:a16="http://schemas.microsoft.com/office/drawing/2014/main" id="{8EBD3328-B598-4058-9614-D031AD5BD34A}"/>
            </a:ext>
          </a:extLst>
        </xdr:cNvPr>
        <xdr:cNvSpPr/>
      </xdr:nvSpPr>
      <xdr:spPr>
        <a:xfrm>
          <a:off x="9686925" y="44948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Participações Estatutárias</a:t>
          </a:r>
        </a:p>
      </xdr:txBody>
    </xdr:sp>
    <xdr:clientData/>
  </xdr:twoCellAnchor>
  <xdr:twoCellAnchor>
    <xdr:from>
      <xdr:col>9</xdr:col>
      <xdr:colOff>600075</xdr:colOff>
      <xdr:row>134</xdr:row>
      <xdr:rowOff>371475</xdr:rowOff>
    </xdr:from>
    <xdr:to>
      <xdr:col>15</xdr:col>
      <xdr:colOff>9525</xdr:colOff>
      <xdr:row>136</xdr:row>
      <xdr:rowOff>13729</xdr:rowOff>
    </xdr:to>
    <xdr:sp macro="" textlink="">
      <xdr:nvSpPr>
        <xdr:cNvPr id="25" name="Retângulo: Cantos Superiores Arredondados 6">
          <a:extLst>
            <a:ext uri="{FF2B5EF4-FFF2-40B4-BE49-F238E27FC236}">
              <a16:creationId xmlns:a16="http://schemas.microsoft.com/office/drawing/2014/main" id="{604C59FA-B28D-45C9-B3E1-30FA282B637E}"/>
            </a:ext>
          </a:extLst>
        </xdr:cNvPr>
        <xdr:cNvSpPr/>
      </xdr:nvSpPr>
      <xdr:spPr>
        <a:xfrm>
          <a:off x="9686925" y="50282475"/>
          <a:ext cx="3067050" cy="404254"/>
        </a:xfrm>
        <a:prstGeom prst="round2SameRect">
          <a:avLst/>
        </a:prstGeom>
        <a:solidFill>
          <a:srgbClr val="F9FAFB"/>
        </a:solidFill>
        <a:ln w="190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Participações Minoritárias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uilherme/Downloads/Valuation%20WEG%20DCF%20-%20Edufinance%203T22%20-%20The%20Mother%20O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WACC"/>
      <sheetName val="Balanço Patrimonial"/>
      <sheetName val="DRE + DCF"/>
      <sheetName val="DRE - Contas Abertas"/>
      <sheetName val="Projeções"/>
      <sheetName val="Projeções 2022"/>
      <sheetName val="Projeções (crescimento)"/>
      <sheetName val="Projeções (% total)"/>
      <sheetName val="Painel de Índices"/>
      <sheetName val="Sugestões"/>
      <sheetName val="Provisões e Processos"/>
      <sheetName val="Aquisições"/>
      <sheetName val="Dados Complementares"/>
      <sheetName val="Gráficos"/>
      <sheetName val="ComDinheiro"/>
      <sheetName val="Explorando Cenários"/>
      <sheetName val="sddsdssdssdsd"/>
      <sheetName val="To-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1">
          <cell r="F11">
            <v>9.0560000000000002E-2</v>
          </cell>
          <cell r="G11">
            <v>6.3710000000000003E-2</v>
          </cell>
          <cell r="H11">
            <v>4.4080000000000001E-2</v>
          </cell>
          <cell r="I11">
            <v>6.4640000000000003E-2</v>
          </cell>
          <cell r="J11">
            <v>4.9680000000000002E-2</v>
          </cell>
          <cell r="K11">
            <v>5.4879999999999998E-2</v>
          </cell>
          <cell r="L11">
            <v>5.9819999999999998E-2</v>
          </cell>
          <cell r="M11">
            <v>6.25E-2</v>
          </cell>
          <cell r="N11">
            <v>5.867E-2</v>
          </cell>
          <cell r="P11">
            <v>5.1400000000000001E-2</v>
          </cell>
        </row>
        <row r="14">
          <cell r="J14">
            <v>0.02</v>
          </cell>
          <cell r="K14">
            <v>0.02</v>
          </cell>
        </row>
        <row r="15">
          <cell r="J15">
            <v>4.5999999999999999E-2</v>
          </cell>
        </row>
        <row r="16">
          <cell r="J16">
            <v>6.5000000000000002E-2</v>
          </cell>
          <cell r="K16">
            <v>6.2E-2</v>
          </cell>
        </row>
        <row r="20">
          <cell r="J20">
            <v>3.3000000000000002E-2</v>
          </cell>
        </row>
      </sheetData>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Personalizada 1">
      <a:dk1>
        <a:sysClr val="windowText" lastClr="000000"/>
      </a:dk1>
      <a:lt1>
        <a:sysClr val="window" lastClr="FFFFFF"/>
      </a:lt1>
      <a:dk2>
        <a:srgbClr val="44546A"/>
      </a:dk2>
      <a:lt2>
        <a:srgbClr val="E7E6E6"/>
      </a:lt2>
      <a:accent1>
        <a:srgbClr val="43AF43"/>
      </a:accent1>
      <a:accent2>
        <a:srgbClr val="273835"/>
      </a:accent2>
      <a:accent3>
        <a:srgbClr val="878D96"/>
      </a:accent3>
      <a:accent4>
        <a:srgbClr val="C6CAD2"/>
      </a:accent4>
      <a:accent5>
        <a:srgbClr val="4FE04F"/>
      </a:accent5>
      <a:accent6>
        <a:srgbClr val="1CB799"/>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871D-4FBD-4C39-AAE4-E5A5671C0B23}">
  <dimension ref="A1:BC28"/>
  <sheetViews>
    <sheetView tabSelected="1" zoomScaleNormal="100" workbookViewId="0">
      <selection activeCell="F15" sqref="F15"/>
    </sheetView>
  </sheetViews>
  <sheetFormatPr defaultColWidth="0" defaultRowHeight="15" zeroHeight="1" x14ac:dyDescent="0.25"/>
  <cols>
    <col min="1" max="1" width="35.7109375" style="253" customWidth="1"/>
    <col min="2" max="4" width="9.140625" style="4" customWidth="1"/>
    <col min="5" max="5" width="40.7109375" style="4" bestFit="1" customWidth="1"/>
    <col min="6" max="6" width="18.28515625" style="4" bestFit="1" customWidth="1"/>
    <col min="7" max="7" width="9.140625" style="4" customWidth="1"/>
    <col min="8" max="8" width="6.28515625" style="4" customWidth="1"/>
    <col min="9" max="9" width="9.85546875" style="4" customWidth="1"/>
    <col min="10" max="19" width="11.28515625" style="4" bestFit="1" customWidth="1"/>
    <col min="20" max="22" width="9.140625" style="4" customWidth="1"/>
    <col min="23" max="29" width="9.140625" style="4" hidden="1" customWidth="1"/>
    <col min="30" max="54" width="0" style="4" hidden="1" customWidth="1"/>
    <col min="55" max="55" width="9.140625" style="4" hidden="1" customWidth="1"/>
    <col min="56" max="16384" width="0" style="4" hidden="1"/>
  </cols>
  <sheetData>
    <row r="1" spans="1:28" ht="15" customHeight="1" x14ac:dyDescent="0.25">
      <c r="B1" s="2"/>
      <c r="C1" s="2"/>
      <c r="D1" s="2"/>
      <c r="E1" s="2"/>
      <c r="F1" s="2"/>
      <c r="G1" s="2"/>
      <c r="H1" s="2"/>
      <c r="I1" s="2"/>
      <c r="J1" s="2"/>
      <c r="K1" s="2"/>
      <c r="L1" s="2"/>
      <c r="M1" s="2"/>
      <c r="N1" s="2"/>
      <c r="O1" s="2"/>
      <c r="P1" s="2"/>
      <c r="Q1" s="2"/>
      <c r="R1" s="2"/>
      <c r="S1" s="2"/>
      <c r="T1" s="2"/>
      <c r="U1" s="2"/>
      <c r="V1" s="2"/>
      <c r="W1" s="2"/>
      <c r="X1" s="2"/>
      <c r="Y1" s="2"/>
      <c r="Z1" s="2"/>
      <c r="AA1" s="2"/>
      <c r="AB1" s="2"/>
    </row>
    <row r="2" spans="1:28" ht="15" customHeight="1" x14ac:dyDescent="0.25">
      <c r="B2" s="2"/>
      <c r="C2" s="2"/>
      <c r="D2" s="63"/>
      <c r="E2" s="63"/>
      <c r="F2" s="63"/>
      <c r="G2" s="63"/>
      <c r="H2" s="63"/>
      <c r="I2" s="63"/>
      <c r="J2" s="63"/>
      <c r="K2" s="63"/>
      <c r="L2" s="63"/>
      <c r="M2" s="63"/>
      <c r="N2" s="63"/>
      <c r="O2" s="63"/>
      <c r="P2" s="63"/>
      <c r="Q2" s="63"/>
      <c r="R2" s="63"/>
      <c r="S2" s="63"/>
      <c r="T2" s="2"/>
      <c r="U2" s="2"/>
      <c r="V2" s="2"/>
      <c r="W2" s="2"/>
      <c r="X2" s="2"/>
      <c r="Y2" s="2"/>
      <c r="Z2" s="2"/>
      <c r="AA2" s="2"/>
      <c r="AB2" s="2"/>
    </row>
    <row r="3" spans="1:28" ht="15" customHeight="1" x14ac:dyDescent="0.45">
      <c r="B3" s="2"/>
      <c r="C3" s="2"/>
      <c r="D3" s="84"/>
      <c r="E3" s="84"/>
      <c r="F3" s="84"/>
      <c r="G3" s="84"/>
      <c r="H3" s="84"/>
      <c r="I3" s="229"/>
      <c r="J3" s="229"/>
      <c r="K3" s="229"/>
      <c r="L3" s="229"/>
      <c r="M3" s="229"/>
      <c r="N3" s="63"/>
      <c r="O3" s="63"/>
      <c r="P3" s="63"/>
      <c r="Q3" s="63"/>
      <c r="R3" s="63"/>
      <c r="S3" s="63"/>
      <c r="T3" s="2"/>
      <c r="U3" s="2"/>
      <c r="V3" s="2"/>
      <c r="W3" s="2"/>
      <c r="X3" s="2"/>
      <c r="Y3" s="2"/>
      <c r="Z3" s="2"/>
      <c r="AA3" s="2"/>
      <c r="AB3" s="2"/>
    </row>
    <row r="4" spans="1:28" ht="15" customHeight="1" x14ac:dyDescent="0.45">
      <c r="B4" s="2"/>
      <c r="C4" s="84"/>
      <c r="D4" s="84"/>
      <c r="E4" s="84"/>
      <c r="F4" s="84"/>
      <c r="G4" s="84"/>
      <c r="H4" s="84"/>
      <c r="I4" s="459" t="s">
        <v>460</v>
      </c>
      <c r="J4" s="459"/>
      <c r="K4" s="459"/>
      <c r="L4" s="459"/>
      <c r="M4" s="229"/>
      <c r="N4" s="63"/>
      <c r="O4" s="63"/>
      <c r="P4" s="63"/>
      <c r="Q4" s="63"/>
      <c r="R4" s="63"/>
      <c r="S4" s="63"/>
      <c r="T4" s="2"/>
      <c r="U4" s="2"/>
      <c r="V4" s="2"/>
      <c r="W4" s="2"/>
      <c r="X4" s="2"/>
      <c r="Y4" s="2"/>
      <c r="Z4" s="2"/>
      <c r="AA4" s="2"/>
      <c r="AB4" s="2"/>
    </row>
    <row r="5" spans="1:28" ht="15" customHeight="1" x14ac:dyDescent="0.45">
      <c r="B5" s="2"/>
      <c r="C5" s="2"/>
      <c r="D5" s="84"/>
      <c r="E5" s="84"/>
      <c r="F5" s="84"/>
      <c r="G5" s="84"/>
      <c r="H5" s="84"/>
      <c r="I5" s="460"/>
      <c r="J5" s="460"/>
      <c r="K5" s="460"/>
      <c r="L5" s="460"/>
      <c r="M5" s="229"/>
      <c r="N5" s="63"/>
      <c r="O5" s="63"/>
      <c r="P5" s="63"/>
      <c r="Q5" s="63"/>
      <c r="R5" s="85"/>
      <c r="S5" s="63"/>
      <c r="T5" s="2"/>
      <c r="U5" s="2"/>
      <c r="V5" s="2"/>
      <c r="W5" s="2"/>
      <c r="X5" s="2"/>
      <c r="Y5" s="2"/>
      <c r="Z5" s="2"/>
      <c r="AA5" s="2"/>
      <c r="AB5" s="2"/>
    </row>
    <row r="6" spans="1:28" ht="15" customHeight="1" x14ac:dyDescent="0.45">
      <c r="B6" s="2"/>
      <c r="C6" s="2"/>
      <c r="D6" s="84"/>
      <c r="E6" s="84"/>
      <c r="F6" s="84"/>
      <c r="G6" s="84"/>
      <c r="H6" s="63"/>
      <c r="I6" s="63"/>
      <c r="J6" s="63"/>
      <c r="K6" s="63"/>
      <c r="L6" s="63"/>
      <c r="M6" s="63"/>
      <c r="N6" s="63"/>
      <c r="O6" s="2"/>
      <c r="P6" s="2"/>
      <c r="Q6" s="2"/>
      <c r="R6" s="2"/>
      <c r="S6" s="2"/>
      <c r="T6" s="2"/>
      <c r="U6" s="2"/>
      <c r="V6" s="2"/>
      <c r="W6" s="2"/>
      <c r="X6" s="2"/>
      <c r="Y6" s="2"/>
      <c r="Z6" s="2"/>
      <c r="AA6" s="2"/>
      <c r="AB6" s="2"/>
    </row>
    <row r="7" spans="1:28" s="7" customFormat="1" ht="30" customHeight="1" thickBot="1" x14ac:dyDescent="0.5">
      <c r="A7" s="254" t="s">
        <v>317</v>
      </c>
      <c r="B7" s="6"/>
      <c r="C7" s="6"/>
      <c r="D7" s="6"/>
      <c r="E7" s="6"/>
      <c r="F7" s="6"/>
      <c r="G7" s="6"/>
      <c r="H7" s="6"/>
      <c r="I7" s="84"/>
      <c r="J7" s="6"/>
      <c r="K7" s="6"/>
      <c r="L7" s="6"/>
      <c r="M7" s="6"/>
      <c r="N7" s="6"/>
      <c r="O7" s="6"/>
      <c r="P7" s="6"/>
      <c r="Q7" s="6"/>
      <c r="R7" s="6"/>
      <c r="S7" s="6"/>
      <c r="T7" s="6"/>
      <c r="U7" s="6"/>
      <c r="V7" s="6"/>
      <c r="W7" s="6"/>
      <c r="X7" s="6"/>
      <c r="Y7" s="6"/>
      <c r="Z7" s="6"/>
      <c r="AA7" s="6"/>
      <c r="AB7" s="6"/>
    </row>
    <row r="8" spans="1:28" ht="30" customHeight="1" x14ac:dyDescent="0.25">
      <c r="A8" s="312" t="s">
        <v>318</v>
      </c>
      <c r="B8" s="2"/>
      <c r="C8" s="2"/>
      <c r="D8" s="6"/>
      <c r="E8" s="258"/>
      <c r="F8" s="259"/>
      <c r="G8" s="259"/>
      <c r="H8" s="259"/>
      <c r="I8" s="259"/>
      <c r="J8" s="259"/>
      <c r="K8" s="259"/>
      <c r="L8" s="259"/>
      <c r="M8" s="259"/>
      <c r="N8" s="259"/>
      <c r="O8" s="259"/>
      <c r="P8" s="259"/>
      <c r="Q8" s="259"/>
      <c r="R8" s="259"/>
      <c r="S8" s="260"/>
      <c r="T8" s="2"/>
      <c r="U8" s="2"/>
      <c r="V8" s="2"/>
      <c r="W8" s="2"/>
      <c r="X8" s="2"/>
      <c r="Y8" s="2"/>
      <c r="Z8" s="2"/>
      <c r="AA8" s="2"/>
      <c r="AB8" s="2"/>
    </row>
    <row r="9" spans="1:28" ht="30" customHeight="1" x14ac:dyDescent="0.25">
      <c r="A9" s="17" t="s">
        <v>218</v>
      </c>
      <c r="B9" s="2"/>
      <c r="C9" s="2"/>
      <c r="D9" s="2"/>
      <c r="E9" s="261" t="s">
        <v>206</v>
      </c>
      <c r="F9" s="311">
        <v>4</v>
      </c>
      <c r="G9" s="262"/>
      <c r="H9" s="456" t="s">
        <v>177</v>
      </c>
      <c r="I9" s="263">
        <f>I10-0.5%</f>
        <v>0.14010913463251759</v>
      </c>
      <c r="J9" s="264">
        <f>(NPV($I9,'DRE + DCF'!$U$41:$AC$41,SUM('DRE + DCF'!$AD$41,('DRE + DCF'!$AE$38*(1-(J$18/$I9))*(1+J$18))/($I9-J$18)))+'DRE + DCF'!$S$41)/((1+$I9)^((5-$F$9)*3/12))</f>
        <v>84.681720151856368</v>
      </c>
      <c r="K9" s="264">
        <f>(NPV($I9,'DRE + DCF'!$U$41:$AC$41,SUM('DRE + DCF'!$AD$41,('DRE + DCF'!$AE$38*(1-(K$18/$I9))*(1+K$18))/($I9-K$18)))+'DRE + DCF'!$S$41)/((1+$I9)^((5-$F$9)*3/12))</f>
        <v>84.806683835009835</v>
      </c>
      <c r="L9" s="264">
        <f>(NPV($I9,'DRE + DCF'!$U$41:$AC$41,SUM('DRE + DCF'!$AD$41,('DRE + DCF'!$AE$38*(1-(L$18/$I9))*(1+L$18))/($I9-L$18)))+'DRE + DCF'!$S$41)/((1+$I9)^((5-$F$9)*3/12))</f>
        <v>84.931647518163274</v>
      </c>
      <c r="M9" s="264">
        <f>(NPV($I9,'DRE + DCF'!$U$41:$AC$41,SUM('DRE + DCF'!$AD$41,('DRE + DCF'!$AE$38*(1-(M$18/$I9))*(1+M$18))/($I9-M$18)))+'DRE + DCF'!$S$41)/((1+$I9)^((5-$F$9)*3/12))</f>
        <v>85.056611201316727</v>
      </c>
      <c r="N9" s="264">
        <f>(NPV($I9,'DRE + DCF'!$U$41:$AC$41,SUM('DRE + DCF'!$AD$41,('DRE + DCF'!$AE$38*(1-(N$18/$I9))*(1+N$18))/($I9-N$18)))+'DRE + DCF'!$S$41)/((1+$I9)^((5-$F$9)*3/12))</f>
        <v>85.18157488447018</v>
      </c>
      <c r="O9" s="264">
        <f>(NPV($I9,'DRE + DCF'!$U$41:$AC$41,SUM('DRE + DCF'!$AD$41,('DRE + DCF'!$AE$38*(1-(O$18/$I9))*(1+O$18))/($I9-O$18)))+'DRE + DCF'!$S$41)/((1+$I9)^((5-$F$9)*3/12))</f>
        <v>85.306538567623633</v>
      </c>
      <c r="P9" s="264">
        <f>(NPV($I9,'DRE + DCF'!$U$41:$AC$41,SUM('DRE + DCF'!$AD$41,('DRE + DCF'!$AE$38*(1-(P$18/$I9))*(1+P$18))/($I9-P$18)))+'DRE + DCF'!$S$41)/((1+$I9)^((5-$F$9)*3/12))</f>
        <v>85.431502250777086</v>
      </c>
      <c r="Q9" s="264">
        <f>(NPV($I9,'DRE + DCF'!$U$41:$AC$41,SUM('DRE + DCF'!$AD$41,('DRE + DCF'!$AE$38*(1-(Q$18/$I9))*(1+Q$18))/($I9-Q$18)))+'DRE + DCF'!$S$41)/((1+$I9)^((5-$F$9)*3/12))</f>
        <v>85.556465933930525</v>
      </c>
      <c r="R9" s="264">
        <f>(NPV($I9,'DRE + DCF'!$U$41:$AC$41,SUM('DRE + DCF'!$AD$41,('DRE + DCF'!$AE$38*(1-(R$18/$I9))*(1+R$18))/($I9-R$18)))+'DRE + DCF'!$S$41)/((1+$I9)^((5-$F$9)*3/12))</f>
        <v>85.681429617083978</v>
      </c>
      <c r="S9" s="265">
        <f>(NPV($I9,'DRE + DCF'!$U$41:$AC$41,SUM('DRE + DCF'!$AD$41,('DRE + DCF'!$AE$38*(1-(S$18/$I9))*(1+S$18))/($I9-S$18)))+'DRE + DCF'!$S$41)/((1+$I9)^((5-$F$9)*3/12))</f>
        <v>85.806393300237445</v>
      </c>
      <c r="T9" s="2"/>
      <c r="U9" s="2"/>
      <c r="V9" s="2"/>
      <c r="W9" s="2"/>
      <c r="X9" s="2"/>
      <c r="Y9" s="2"/>
      <c r="Z9" s="2"/>
      <c r="AA9" s="2"/>
      <c r="AB9" s="2"/>
    </row>
    <row r="10" spans="1:28" ht="30" customHeight="1" x14ac:dyDescent="0.25">
      <c r="A10" s="17" t="s">
        <v>319</v>
      </c>
      <c r="B10" s="2"/>
      <c r="C10" s="2"/>
      <c r="D10" s="2"/>
      <c r="E10" s="261" t="s">
        <v>207</v>
      </c>
      <c r="F10" s="311" t="s">
        <v>208</v>
      </c>
      <c r="G10" s="262"/>
      <c r="H10" s="456"/>
      <c r="I10" s="263">
        <f>I11-0.5%</f>
        <v>0.14510913463251759</v>
      </c>
      <c r="J10" s="264">
        <f>(NPV($I10,'DRE + DCF'!$U$41:$AC$41,SUM('DRE + DCF'!$AD$41,('DRE + DCF'!$AE$38*(1-(J$18/$I10))*(1+J$18))/($I10-J$18)))+'DRE + DCF'!$S$41)/((1+$I10)^((5-$F$9)*3/12))</f>
        <v>79.827907709544121</v>
      </c>
      <c r="K10" s="264">
        <f>(NPV($I10,'DRE + DCF'!$U$41:$AC$41,SUM('DRE + DCF'!$AD$41,('DRE + DCF'!$AE$38*(1-(K$18/$I10))*(1+K$18))/($I10-K$18)))+'DRE + DCF'!$S$41)/((1+$I10)^((5-$F$9)*3/12))</f>
        <v>79.94327318601394</v>
      </c>
      <c r="L10" s="264">
        <f>(NPV($I10,'DRE + DCF'!$U$41:$AC$41,SUM('DRE + DCF'!$AD$41,('DRE + DCF'!$AE$38*(1-(L$18/$I10))*(1+L$18))/($I10-L$18)))+'DRE + DCF'!$S$41)/((1+$I10)^((5-$F$9)*3/12))</f>
        <v>80.058638662483759</v>
      </c>
      <c r="M10" s="264">
        <f>(NPV($I10,'DRE + DCF'!$U$41:$AC$41,SUM('DRE + DCF'!$AD$41,('DRE + DCF'!$AE$38*(1-(M$18/$I10))*(1+M$18))/($I10-M$18)))+'DRE + DCF'!$S$41)/((1+$I10)^((5-$F$9)*3/12))</f>
        <v>80.174004138953578</v>
      </c>
      <c r="N10" s="264">
        <f>(NPV($I10,'DRE + DCF'!$U$41:$AC$41,SUM('DRE + DCF'!$AD$41,('DRE + DCF'!$AE$38*(1-(N$18/$I10))*(1+N$18))/($I10-N$18)))+'DRE + DCF'!$S$41)/((1+$I10)^((5-$F$9)*3/12))</f>
        <v>80.289369615423382</v>
      </c>
      <c r="O10" s="264">
        <f>(NPV($I10,'DRE + DCF'!$U$41:$AC$41,SUM('DRE + DCF'!$AD$41,('DRE + DCF'!$AE$38*(1-(O$18/$I10))*(1+O$18))/($I10-O$18)))+'DRE + DCF'!$S$41)/((1+$I10)^((5-$F$9)*3/12))</f>
        <v>80.404735091893201</v>
      </c>
      <c r="P10" s="264">
        <f>(NPV($I10,'DRE + DCF'!$U$41:$AC$41,SUM('DRE + DCF'!$AD$41,('DRE + DCF'!$AE$38*(1-(P$18/$I10))*(1+P$18))/($I10-P$18)))+'DRE + DCF'!$S$41)/((1+$I10)^((5-$F$9)*3/12))</f>
        <v>80.520100568363034</v>
      </c>
      <c r="Q10" s="264">
        <f>(NPV($I10,'DRE + DCF'!$U$41:$AC$41,SUM('DRE + DCF'!$AD$41,('DRE + DCF'!$AE$38*(1-(Q$18/$I10))*(1+Q$18))/($I10-Q$18)))+'DRE + DCF'!$S$41)/((1+$I10)^((5-$F$9)*3/12))</f>
        <v>80.635466044832839</v>
      </c>
      <c r="R10" s="264">
        <f>(NPV($I10,'DRE + DCF'!$U$41:$AC$41,SUM('DRE + DCF'!$AD$41,('DRE + DCF'!$AE$38*(1-(R$18/$I10))*(1+R$18))/($I10-R$18)))+'DRE + DCF'!$S$41)/((1+$I10)^((5-$F$9)*3/12))</f>
        <v>80.750831521302686</v>
      </c>
      <c r="S10" s="265">
        <f>(NPV($I10,'DRE + DCF'!$U$41:$AC$41,SUM('DRE + DCF'!$AD$41,('DRE + DCF'!$AE$38*(1-(S$18/$I10))*(1+S$18))/($I10-S$18)))+'DRE + DCF'!$S$41)/((1+$I10)^((5-$F$9)*3/12))</f>
        <v>80.866196997772505</v>
      </c>
      <c r="T10" s="2"/>
      <c r="U10" s="2"/>
      <c r="V10" s="2"/>
      <c r="W10" s="2"/>
      <c r="X10" s="2"/>
      <c r="Y10" s="2"/>
      <c r="Z10" s="2"/>
      <c r="AA10" s="2"/>
      <c r="AB10" s="2"/>
    </row>
    <row r="11" spans="1:28" ht="30" customHeight="1" x14ac:dyDescent="0.25">
      <c r="A11" s="17" t="s">
        <v>320</v>
      </c>
      <c r="B11" s="2"/>
      <c r="C11" s="2"/>
      <c r="D11" s="2"/>
      <c r="E11" s="261" t="s">
        <v>461</v>
      </c>
      <c r="F11" s="266">
        <v>2853776040</v>
      </c>
      <c r="G11" s="267"/>
      <c r="H11" s="456"/>
      <c r="I11" s="263">
        <f>I12-0.5%</f>
        <v>0.1501091346325176</v>
      </c>
      <c r="J11" s="264">
        <f>(NPV($I11,'DRE + DCF'!$U$41:$AC$41,SUM('DRE + DCF'!$AD$41,('DRE + DCF'!$AE$38*(1-(J$18/$I11))*(1+J$18))/($I11-J$18)))+'DRE + DCF'!$S$41)/((1+$I11)^((5-$F$9)*3/12))</f>
        <v>75.380749491880792</v>
      </c>
      <c r="K11" s="264">
        <f>(NPV($I11,'DRE + DCF'!$U$41:$AC$41,SUM('DRE + DCF'!$AD$41,('DRE + DCF'!$AE$38*(1-(K$18/$I11))*(1+K$18))/($I11-K$18)))+'DRE + DCF'!$S$41)/((1+$I11)^((5-$F$9)*3/12))</f>
        <v>75.487401420749549</v>
      </c>
      <c r="L11" s="264">
        <f>(NPV($I11,'DRE + DCF'!$U$41:$AC$41,SUM('DRE + DCF'!$AD$41,('DRE + DCF'!$AE$38*(1-(L$18/$I11))*(1+L$18))/($I11-L$18)))+'DRE + DCF'!$S$41)/((1+$I11)^((5-$F$9)*3/12))</f>
        <v>75.594053349618292</v>
      </c>
      <c r="M11" s="264">
        <f>(NPV($I11,'DRE + DCF'!$U$41:$AC$41,SUM('DRE + DCF'!$AD$41,('DRE + DCF'!$AE$38*(1-(M$18/$I11))*(1+M$18))/($I11-M$18)))+'DRE + DCF'!$S$41)/((1+$I11)^((5-$F$9)*3/12))</f>
        <v>75.700705278487064</v>
      </c>
      <c r="N11" s="264">
        <f>(NPV($I11,'DRE + DCF'!$U$41:$AC$41,SUM('DRE + DCF'!$AD$41,('DRE + DCF'!$AE$38*(1-(N$18/$I11))*(1+N$18))/($I11-N$18)))+'DRE + DCF'!$S$41)/((1+$I11)^((5-$F$9)*3/12))</f>
        <v>75.807357207355835</v>
      </c>
      <c r="O11" s="264">
        <f>(NPV($I11,'DRE + DCF'!$U$41:$AC$41,SUM('DRE + DCF'!$AD$41,('DRE + DCF'!$AE$38*(1-(O$18/$I11))*(1+O$18))/($I11-O$18)))+'DRE + DCF'!$S$41)/((1+$I11)^((5-$F$9)*3/12))</f>
        <v>75.914009136224593</v>
      </c>
      <c r="P11" s="264">
        <f>(NPV($I11,'DRE + DCF'!$U$41:$AC$41,SUM('DRE + DCF'!$AD$41,('DRE + DCF'!$AE$38*(1-(P$18/$I11))*(1+P$18))/($I11-P$18)))+'DRE + DCF'!$S$41)/((1+$I11)^((5-$F$9)*3/12))</f>
        <v>76.02066106509335</v>
      </c>
      <c r="Q11" s="264">
        <f>(NPV($I11,'DRE + DCF'!$U$41:$AC$41,SUM('DRE + DCF'!$AD$41,('DRE + DCF'!$AE$38*(1-(Q$18/$I11))*(1+Q$18))/($I11-Q$18)))+'DRE + DCF'!$S$41)/((1+$I11)^((5-$F$9)*3/12))</f>
        <v>76.127312993962079</v>
      </c>
      <c r="R11" s="264">
        <f>(NPV($I11,'DRE + DCF'!$U$41:$AC$41,SUM('DRE + DCF'!$AD$41,('DRE + DCF'!$AE$38*(1-(R$18/$I11))*(1+R$18))/($I11-R$18)))+'DRE + DCF'!$S$41)/((1+$I11)^((5-$F$9)*3/12))</f>
        <v>76.23396492283085</v>
      </c>
      <c r="S11" s="265">
        <f>(NPV($I11,'DRE + DCF'!$U$41:$AC$41,SUM('DRE + DCF'!$AD$41,('DRE + DCF'!$AE$38*(1-(S$18/$I11))*(1+S$18))/($I11-S$18)))+'DRE + DCF'!$S$41)/((1+$I11)^((5-$F$9)*3/12))</f>
        <v>76.340616851699622</v>
      </c>
      <c r="T11" s="2"/>
      <c r="U11" s="2"/>
      <c r="V11" s="2"/>
      <c r="W11" s="2"/>
      <c r="X11" s="2"/>
      <c r="Y11" s="2"/>
      <c r="Z11" s="2"/>
      <c r="AA11" s="2"/>
      <c r="AB11" s="2"/>
    </row>
    <row r="12" spans="1:28" ht="30" customHeight="1" x14ac:dyDescent="0.25">
      <c r="A12" s="17" t="s">
        <v>321</v>
      </c>
      <c r="B12" s="2"/>
      <c r="C12" s="2"/>
      <c r="D12" s="2"/>
      <c r="E12" s="261" t="s">
        <v>209</v>
      </c>
      <c r="F12" s="315">
        <f>SUM('DRE + DCF'!S43,'DRE + DCF'!U43:AE43)</f>
        <v>70.464120464740873</v>
      </c>
      <c r="G12" s="267"/>
      <c r="H12" s="456"/>
      <c r="I12" s="263">
        <f>I13-0.5%</f>
        <v>0.1551091346325176</v>
      </c>
      <c r="J12" s="264">
        <f>(NPV($I12,'DRE + DCF'!$U$41:$AC$41,SUM('DRE + DCF'!$AD$41,('DRE + DCF'!$AE$38*(1-(J$18/$I12))*(1+J$18))/($I12-J$18)))+'DRE + DCF'!$S$41)/((1+$I12)^((5-$F$9)*3/12))</f>
        <v>71.296906658181314</v>
      </c>
      <c r="K12" s="264">
        <f>(NPV($I12,'DRE + DCF'!$U$41:$AC$41,SUM('DRE + DCF'!$AD$41,('DRE + DCF'!$AE$38*(1-(K$18/$I12))*(1+K$18))/($I12-K$18)))+'DRE + DCF'!$S$41)/((1+$I12)^((5-$F$9)*3/12))</f>
        <v>71.395631810996491</v>
      </c>
      <c r="L12" s="264">
        <f>(NPV($I12,'DRE + DCF'!$U$41:$AC$41,SUM('DRE + DCF'!$AD$41,('DRE + DCF'!$AE$38*(1-(L$18/$I12))*(1+L$18))/($I12-L$18)))+'DRE + DCF'!$S$41)/((1+$I12)^((5-$F$9)*3/12))</f>
        <v>71.49435696381164</v>
      </c>
      <c r="M12" s="264">
        <f>(NPV($I12,'DRE + DCF'!$U$41:$AC$41,SUM('DRE + DCF'!$AD$41,('DRE + DCF'!$AE$38*(1-(M$18/$I12))*(1+M$18))/($I12-M$18)))+'DRE + DCF'!$S$41)/((1+$I12)^((5-$F$9)*3/12))</f>
        <v>71.593082116626789</v>
      </c>
      <c r="N12" s="264">
        <f>(NPV($I12,'DRE + DCF'!$U$41:$AC$41,SUM('DRE + DCF'!$AD$41,('DRE + DCF'!$AE$38*(1-(N$18/$I12))*(1+N$18))/($I12-N$18)))+'DRE + DCF'!$S$41)/((1+$I12)^((5-$F$9)*3/12))</f>
        <v>71.691807269441952</v>
      </c>
      <c r="O12" s="264">
        <f>(NPV($I12,'DRE + DCF'!$U$41:$AC$41,SUM('DRE + DCF'!$AD$41,('DRE + DCF'!$AE$38*(1-(O$18/$I12))*(1+O$18))/($I12-O$18)))+'DRE + DCF'!$S$41)/((1+$I12)^((5-$F$9)*3/12))</f>
        <v>71.790532422257129</v>
      </c>
      <c r="P12" s="264">
        <f>(NPV($I12,'DRE + DCF'!$U$41:$AC$41,SUM('DRE + DCF'!$AD$41,('DRE + DCF'!$AE$38*(1-(P$18/$I12))*(1+P$18))/($I12-P$18)))+'DRE + DCF'!$S$41)/((1+$I12)^((5-$F$9)*3/12))</f>
        <v>71.889257575072278</v>
      </c>
      <c r="Q12" s="264">
        <f>(NPV($I12,'DRE + DCF'!$U$41:$AC$41,SUM('DRE + DCF'!$AD$41,('DRE + DCF'!$AE$38*(1-(Q$18/$I12))*(1+Q$18))/($I12-Q$18)))+'DRE + DCF'!$S$41)/((1+$I12)^((5-$F$9)*3/12))</f>
        <v>71.987982727887427</v>
      </c>
      <c r="R12" s="264">
        <f>(NPV($I12,'DRE + DCF'!$U$41:$AC$41,SUM('DRE + DCF'!$AD$41,('DRE + DCF'!$AE$38*(1-(R$18/$I12))*(1+R$18))/($I12-R$18)))+'DRE + DCF'!$S$41)/((1+$I12)^((5-$F$9)*3/12))</f>
        <v>72.086707880702591</v>
      </c>
      <c r="S12" s="265">
        <f>(NPV($I12,'DRE + DCF'!$U$41:$AC$41,SUM('DRE + DCF'!$AD$41,('DRE + DCF'!$AE$38*(1-(S$18/$I12))*(1+S$18))/($I12-S$18)))+'DRE + DCF'!$S$41)/((1+$I12)^((5-$F$9)*3/12))</f>
        <v>72.185433033517754</v>
      </c>
      <c r="T12" s="2"/>
      <c r="U12" s="2"/>
      <c r="V12" s="2"/>
      <c r="W12" s="2"/>
      <c r="X12" s="2"/>
      <c r="Y12" s="2"/>
      <c r="Z12" s="2"/>
      <c r="AA12" s="2"/>
      <c r="AB12" s="2"/>
    </row>
    <row r="13" spans="1:28" ht="30" customHeight="1" x14ac:dyDescent="0.25">
      <c r="A13" s="17" t="s">
        <v>322</v>
      </c>
      <c r="B13" s="2"/>
      <c r="C13" s="2"/>
      <c r="D13" s="2"/>
      <c r="E13" s="268" t="s">
        <v>210</v>
      </c>
      <c r="F13" s="269">
        <v>49.51</v>
      </c>
      <c r="G13" s="270"/>
      <c r="H13" s="456"/>
      <c r="I13" s="263">
        <f>AVERAGE(Ke!F16:P16)</f>
        <v>0.16010913463251761</v>
      </c>
      <c r="J13" s="264">
        <f>(NPV($I13,'DRE + DCF'!$U$41:$AC$41,SUM('DRE + DCF'!$AD$41,('DRE + DCF'!$AE$38*(1-(J$18/$I13))*(1+J$18))/($I13-J$18)))+'DRE + DCF'!$S$41)/((1+$I13)^((5-$F$9)*3/12))</f>
        <v>67.538665879530527</v>
      </c>
      <c r="K13" s="264">
        <f>(NPV($I13,'DRE + DCF'!$U$41:$AC$41,SUM('DRE + DCF'!$AD$41,('DRE + DCF'!$AE$38*(1-(K$18/$I13))*(1+K$18))/($I13-K$18)))+'DRE + DCF'!$S$41)/((1+$I13)^((5-$F$9)*3/12))</f>
        <v>67.630166036879913</v>
      </c>
      <c r="L13" s="264">
        <f>(NPV($I13,'DRE + DCF'!$U$41:$AC$41,SUM('DRE + DCF'!$AD$41,('DRE + DCF'!$AE$38*(1-(L$18/$I13))*(1+L$18))/($I13-L$18)))+'DRE + DCF'!$S$41)/((1+$I13)^((5-$F$9)*3/12))</f>
        <v>67.721666194229272</v>
      </c>
      <c r="M13" s="264">
        <f>(NPV($I13,'DRE + DCF'!$U$41:$AC$41,SUM('DRE + DCF'!$AD$41,('DRE + DCF'!$AE$38*(1-(M$18/$I13))*(1+M$18))/($I13-M$18)))+'DRE + DCF'!$S$41)/((1+$I13)^((5-$F$9)*3/12))</f>
        <v>67.813166351578673</v>
      </c>
      <c r="N13" s="264">
        <f>(NPV($I13,'DRE + DCF'!$U$41:$AC$41,SUM('DRE + DCF'!$AD$41,('DRE + DCF'!$AE$38*(1-(N$18/$I13))*(1+N$18))/($I13-N$18)))+'DRE + DCF'!$S$41)/((1+$I13)^((5-$F$9)*3/12))</f>
        <v>67.904666508928031</v>
      </c>
      <c r="O13" s="264">
        <f>(NPV($I13,'DRE + DCF'!$U$41:$AC$41,SUM('DRE + DCF'!$AD$41,('DRE + DCF'!$AE$38*(1-(O$18/$I13))*(1+O$18))/($I13-O$18)))+'DRE + DCF'!$S$41)/((1+$I13)^((5-$F$9)*3/12))</f>
        <v>67.996166666277418</v>
      </c>
      <c r="P13" s="264">
        <f>(NPV($I13,'DRE + DCF'!$U$41:$AC$41,SUM('DRE + DCF'!$AD$41,('DRE + DCF'!$AE$38*(1-(P$18/$I13))*(1+P$18))/($I13-P$18)))+'DRE + DCF'!$S$41)/((1+$I13)^((5-$F$9)*3/12))</f>
        <v>68.087666823626805</v>
      </c>
      <c r="Q13" s="264">
        <f>(NPV($I13,'DRE + DCF'!$U$41:$AC$41,SUM('DRE + DCF'!$AD$41,('DRE + DCF'!$AE$38*(1-(Q$18/$I13))*(1+Q$18))/($I13-Q$18)))+'DRE + DCF'!$S$41)/((1+$I13)^((5-$F$9)*3/12))</f>
        <v>68.179166980976177</v>
      </c>
      <c r="R13" s="264">
        <f>(NPV($I13,'DRE + DCF'!$U$41:$AC$41,SUM('DRE + DCF'!$AD$41,('DRE + DCF'!$AE$38*(1-(R$18/$I13))*(1+R$18))/($I13-R$18)))+'DRE + DCF'!$S$41)/((1+$I13)^((5-$F$9)*3/12))</f>
        <v>68.270667138325564</v>
      </c>
      <c r="S13" s="265">
        <f>(NPV($I13,'DRE + DCF'!$U$41:$AC$41,SUM('DRE + DCF'!$AD$41,('DRE + DCF'!$AE$38*(1-(S$18/$I13))*(1+S$18))/($I13-S$18)))+'DRE + DCF'!$S$41)/((1+$I13)^((5-$F$9)*3/12))</f>
        <v>68.362167295674936</v>
      </c>
      <c r="T13" s="2"/>
      <c r="U13" s="2"/>
      <c r="V13" s="2"/>
      <c r="W13" s="2"/>
      <c r="X13" s="2"/>
      <c r="Y13" s="2"/>
      <c r="Z13" s="2"/>
      <c r="AA13" s="2"/>
      <c r="AB13" s="2"/>
    </row>
    <row r="14" spans="1:28" ht="30" customHeight="1" x14ac:dyDescent="0.25">
      <c r="A14" s="17" t="s">
        <v>323</v>
      </c>
      <c r="B14" s="2"/>
      <c r="C14" s="2"/>
      <c r="D14" s="2"/>
      <c r="E14" s="261" t="s">
        <v>213</v>
      </c>
      <c r="F14" s="272">
        <f>F12/F13-1</f>
        <v>0.42323006392124563</v>
      </c>
      <c r="G14" s="267"/>
      <c r="H14" s="456"/>
      <c r="I14" s="263">
        <f>I13+0.5%</f>
        <v>0.16510913463251761</v>
      </c>
      <c r="J14" s="264">
        <f>(NPV($I14,'DRE + DCF'!$U$41:$AC$41,SUM('DRE + DCF'!$AD$41,('DRE + DCF'!$AE$38*(1-(J$18/$I14))*(1+J$18))/($I14-J$18)))+'DRE + DCF'!$S$41)/((1+$I14)^((5-$F$9)*3/12))</f>
        <v>64.073075463787205</v>
      </c>
      <c r="K14" s="264">
        <f>(NPV($I14,'DRE + DCF'!$U$41:$AC$41,SUM('DRE + DCF'!$AD$41,('DRE + DCF'!$AE$38*(1-(K$18/$I14))*(1+K$18))/($I14-K$18)))+'DRE + DCF'!$S$41)/((1+$I14)^((5-$F$9)*3/12))</f>
        <v>64.157978320248944</v>
      </c>
      <c r="L14" s="264">
        <f>(NPV($I14,'DRE + DCF'!$U$41:$AC$41,SUM('DRE + DCF'!$AD$41,('DRE + DCF'!$AE$38*(1-(L$18/$I14))*(1+L$18))/($I14-L$18)))+'DRE + DCF'!$S$41)/((1+$I14)^((5-$F$9)*3/12))</f>
        <v>64.242881176710654</v>
      </c>
      <c r="M14" s="264">
        <f>(NPV($I14,'DRE + DCF'!$U$41:$AC$41,SUM('DRE + DCF'!$AD$41,('DRE + DCF'!$AE$38*(1-(M$18/$I14))*(1+M$18))/($I14-M$18)))+'DRE + DCF'!$S$41)/((1+$I14)^((5-$F$9)*3/12))</f>
        <v>64.327784033172392</v>
      </c>
      <c r="N14" s="264">
        <f>(NPV($I14,'DRE + DCF'!$U$41:$AC$41,SUM('DRE + DCF'!$AD$41,('DRE + DCF'!$AE$38*(1-(N$18/$I14))*(1+N$18))/($I14-N$18)))+'DRE + DCF'!$S$41)/((1+$I14)^((5-$F$9)*3/12))</f>
        <v>64.412686889634102</v>
      </c>
      <c r="O14" s="264">
        <f>(NPV($I14,'DRE + DCF'!$U$41:$AC$41,SUM('DRE + DCF'!$AD$41,('DRE + DCF'!$AE$38*(1-(O$18/$I14))*(1+O$18))/($I14-O$18)))+'DRE + DCF'!$S$41)/((1+$I14)^((5-$F$9)*3/12))</f>
        <v>64.497589746095812</v>
      </c>
      <c r="P14" s="264">
        <f>(NPV($I14,'DRE + DCF'!$U$41:$AC$41,SUM('DRE + DCF'!$AD$41,('DRE + DCF'!$AE$38*(1-(P$18/$I14))*(1+P$18))/($I14-P$18)))+'DRE + DCF'!$S$41)/((1+$I14)^((5-$F$9)*3/12))</f>
        <v>64.582492602557537</v>
      </c>
      <c r="Q14" s="264">
        <f>(NPV($I14,'DRE + DCF'!$U$41:$AC$41,SUM('DRE + DCF'!$AD$41,('DRE + DCF'!$AE$38*(1-(Q$18/$I14))*(1+Q$18))/($I14-Q$18)))+'DRE + DCF'!$S$41)/((1+$I14)^((5-$F$9)*3/12))</f>
        <v>64.667395459019275</v>
      </c>
      <c r="R14" s="264">
        <f>(NPV($I14,'DRE + DCF'!$U$41:$AC$41,SUM('DRE + DCF'!$AD$41,('DRE + DCF'!$AE$38*(1-(R$18/$I14))*(1+R$18))/($I14-R$18)))+'DRE + DCF'!$S$41)/((1+$I14)^((5-$F$9)*3/12))</f>
        <v>64.752298315480999</v>
      </c>
      <c r="S14" s="265">
        <f>(NPV($I14,'DRE + DCF'!$U$41:$AC$41,SUM('DRE + DCF'!$AD$41,('DRE + DCF'!$AE$38*(1-(S$18/$I14))*(1+S$18))/($I14-S$18)))+'DRE + DCF'!$S$41)/((1+$I14)^((5-$F$9)*3/12))</f>
        <v>64.837201171942723</v>
      </c>
      <c r="T14" s="2"/>
      <c r="U14" s="2"/>
      <c r="V14" s="2"/>
      <c r="W14" s="2"/>
      <c r="X14" s="2"/>
      <c r="Y14" s="2"/>
      <c r="Z14" s="2"/>
      <c r="AA14" s="2"/>
      <c r="AB14" s="2"/>
    </row>
    <row r="15" spans="1:28" ht="30" customHeight="1" x14ac:dyDescent="0.25">
      <c r="A15" s="17" t="s">
        <v>462</v>
      </c>
      <c r="B15" s="2"/>
      <c r="C15" s="2"/>
      <c r="D15" s="2"/>
      <c r="E15" s="261" t="s">
        <v>212</v>
      </c>
      <c r="F15" s="272">
        <f>VLOOKUP(MIN(TIR!C13:C3382),TIR!C13:D3382,2,0)</f>
        <v>0.19350622874314036</v>
      </c>
      <c r="G15" s="267"/>
      <c r="H15" s="456"/>
      <c r="I15" s="263">
        <f>I14+0.5%</f>
        <v>0.17010913463251762</v>
      </c>
      <c r="J15" s="264">
        <f>(NPV($I15,'DRE + DCF'!$U$41:$AC$41,SUM('DRE + DCF'!$AD$41,('DRE + DCF'!$AE$38*(1-(J$18/$I15))*(1+J$18))/($I15-J$18)))+'DRE + DCF'!$S$41)/((1+$I15)^((5-$F$9)*3/12))</f>
        <v>60.871234570563971</v>
      </c>
      <c r="K15" s="264">
        <f>(NPV($I15,'DRE + DCF'!$U$41:$AC$41,SUM('DRE + DCF'!$AD$41,('DRE + DCF'!$AE$38*(1-(K$18/$I15))*(1+K$18))/($I15-K$18)))+'DRE + DCF'!$S$41)/((1+$I15)^((5-$F$9)*3/12))</f>
        <v>60.950103001680311</v>
      </c>
      <c r="L15" s="264">
        <f>(NPV($I15,'DRE + DCF'!$U$41:$AC$41,SUM('DRE + DCF'!$AD$41,('DRE + DCF'!$AE$38*(1-(L$18/$I15))*(1+L$18))/($I15-L$18)))+'DRE + DCF'!$S$41)/((1+$I15)^((5-$F$9)*3/12))</f>
        <v>61.028971432796631</v>
      </c>
      <c r="M15" s="264">
        <f>(NPV($I15,'DRE + DCF'!$U$41:$AC$41,SUM('DRE + DCF'!$AD$41,('DRE + DCF'!$AE$38*(1-(M$18/$I15))*(1+M$18))/($I15-M$18)))+'DRE + DCF'!$S$41)/((1+$I15)^((5-$F$9)*3/12))</f>
        <v>61.107839863912965</v>
      </c>
      <c r="N15" s="264">
        <f>(NPV($I15,'DRE + DCF'!$U$41:$AC$41,SUM('DRE + DCF'!$AD$41,('DRE + DCF'!$AE$38*(1-(N$18/$I15))*(1+N$18))/($I15-N$18)))+'DRE + DCF'!$S$41)/((1+$I15)^((5-$F$9)*3/12))</f>
        <v>61.186708295029277</v>
      </c>
      <c r="O15" s="264">
        <f>(NPV($I15,'DRE + DCF'!$U$41:$AC$41,SUM('DRE + DCF'!$AD$41,('DRE + DCF'!$AE$38*(1-(O$18/$I15))*(1+O$18))/($I15-O$18)))+'DRE + DCF'!$S$41)/((1+$I15)^((5-$F$9)*3/12))</f>
        <v>61.265576726145611</v>
      </c>
      <c r="P15" s="264">
        <f>(NPV($I15,'DRE + DCF'!$U$41:$AC$41,SUM('DRE + DCF'!$AD$41,('DRE + DCF'!$AE$38*(1-(P$18/$I15))*(1+P$18))/($I15-P$18)))+'DRE + DCF'!$S$41)/((1+$I15)^((5-$F$9)*3/12))</f>
        <v>61.344445157261937</v>
      </c>
      <c r="Q15" s="264">
        <f>(NPV($I15,'DRE + DCF'!$U$41:$AC$41,SUM('DRE + DCF'!$AD$41,('DRE + DCF'!$AE$38*(1-(Q$18/$I15))*(1+Q$18))/($I15-Q$18)))+'DRE + DCF'!$S$41)/((1+$I15)^((5-$F$9)*3/12))</f>
        <v>61.423313588378271</v>
      </c>
      <c r="R15" s="264">
        <f>(NPV($I15,'DRE + DCF'!$U$41:$AC$41,SUM('DRE + DCF'!$AD$41,('DRE + DCF'!$AE$38*(1-(R$18/$I15))*(1+R$18))/($I15-R$18)))+'DRE + DCF'!$S$41)/((1+$I15)^((5-$F$9)*3/12))</f>
        <v>61.502182019494597</v>
      </c>
      <c r="S15" s="265">
        <f>(NPV($I15,'DRE + DCF'!$U$41:$AC$41,SUM('DRE + DCF'!$AD$41,('DRE + DCF'!$AE$38*(1-(S$18/$I15))*(1+S$18))/($I15-S$18)))+'DRE + DCF'!$S$41)/((1+$I15)^((5-$F$9)*3/12))</f>
        <v>61.581050450610931</v>
      </c>
      <c r="T15" s="2"/>
      <c r="U15" s="2"/>
      <c r="V15" s="2"/>
      <c r="W15" s="2"/>
      <c r="X15" s="2"/>
      <c r="Y15" s="2"/>
      <c r="Z15" s="2"/>
      <c r="AA15" s="2"/>
      <c r="AB15" s="2"/>
    </row>
    <row r="16" spans="1:28" ht="30" customHeight="1" x14ac:dyDescent="0.25">
      <c r="B16" s="2"/>
      <c r="C16" s="2"/>
      <c r="D16" s="2"/>
      <c r="E16" s="261" t="s">
        <v>211</v>
      </c>
      <c r="F16" s="269">
        <f>TIR!E12</f>
        <v>60.614178415013569</v>
      </c>
      <c r="G16" s="267"/>
      <c r="H16" s="456"/>
      <c r="I16" s="263">
        <f>I15+0.5%</f>
        <v>0.17510913463251762</v>
      </c>
      <c r="J16" s="264">
        <f>(NPV($I16,'DRE + DCF'!$U$41:$AC$41,SUM('DRE + DCF'!$AD$41,('DRE + DCF'!$AE$38*(1-(J$18/$I16))*(1+J$18))/($I16-J$18)))+'DRE + DCF'!$S$41)/((1+$I16)^((5-$F$9)*3/12))</f>
        <v>57.907704869112059</v>
      </c>
      <c r="K16" s="264">
        <f>(NPV($I16,'DRE + DCF'!$U$41:$AC$41,SUM('DRE + DCF'!$AD$41,('DRE + DCF'!$AE$38*(1-(K$18/$I16))*(1+K$18))/($I16-K$18)))+'DRE + DCF'!$S$41)/((1+$I16)^((5-$F$9)*3/12))</f>
        <v>57.981044843191938</v>
      </c>
      <c r="L16" s="264">
        <f>(NPV($I16,'DRE + DCF'!$U$41:$AC$41,SUM('DRE + DCF'!$AD$41,('DRE + DCF'!$AE$38*(1-(L$18/$I16))*(1+L$18))/($I16-L$18)))+'DRE + DCF'!$S$41)/((1+$I16)^((5-$F$9)*3/12))</f>
        <v>58.054384817271824</v>
      </c>
      <c r="M16" s="264">
        <f>(NPV($I16,'DRE + DCF'!$U$41:$AC$41,SUM('DRE + DCF'!$AD$41,('DRE + DCF'!$AE$38*(1-(M$18/$I16))*(1+M$18))/($I16-M$18)))+'DRE + DCF'!$S$41)/((1+$I16)^((5-$F$9)*3/12))</f>
        <v>58.127724791351689</v>
      </c>
      <c r="N16" s="264">
        <f>(NPV($I16,'DRE + DCF'!$U$41:$AC$41,SUM('DRE + DCF'!$AD$41,('DRE + DCF'!$AE$38*(1-(N$18/$I16))*(1+N$18))/($I16-N$18)))+'DRE + DCF'!$S$41)/((1+$I16)^((5-$F$9)*3/12))</f>
        <v>58.201064765431568</v>
      </c>
      <c r="O16" s="264">
        <f>(NPV($I16,'DRE + DCF'!$U$41:$AC$41,SUM('DRE + DCF'!$AD$41,('DRE + DCF'!$AE$38*(1-(O$18/$I16))*(1+O$18))/($I16-O$18)))+'DRE + DCF'!$S$41)/((1+$I16)^((5-$F$9)*3/12))</f>
        <v>58.274404739511453</v>
      </c>
      <c r="P16" s="264">
        <f>(NPV($I16,'DRE + DCF'!$U$41:$AC$41,SUM('DRE + DCF'!$AD$41,('DRE + DCF'!$AE$38*(1-(P$18/$I16))*(1+P$18))/($I16-P$18)))+'DRE + DCF'!$S$41)/((1+$I16)^((5-$F$9)*3/12))</f>
        <v>58.347744713591332</v>
      </c>
      <c r="Q16" s="264">
        <f>(NPV($I16,'DRE + DCF'!$U$41:$AC$41,SUM('DRE + DCF'!$AD$41,('DRE + DCF'!$AE$38*(1-(Q$18/$I16))*(1+Q$18))/($I16-Q$18)))+'DRE + DCF'!$S$41)/((1+$I16)^((5-$F$9)*3/12))</f>
        <v>58.421084687671204</v>
      </c>
      <c r="R16" s="264">
        <f>(NPV($I16,'DRE + DCF'!$U$41:$AC$41,SUM('DRE + DCF'!$AD$41,('DRE + DCF'!$AE$38*(1-(R$18/$I16))*(1+R$18))/($I16-R$18)))+'DRE + DCF'!$S$41)/((1+$I16)^((5-$F$9)*3/12))</f>
        <v>58.494424661751076</v>
      </c>
      <c r="S16" s="265">
        <f>(NPV($I16,'DRE + DCF'!$U$41:$AC$41,SUM('DRE + DCF'!$AD$41,('DRE + DCF'!$AE$38*(1-(S$18/$I16))*(1+S$18))/($I16-S$18)))+'DRE + DCF'!$S$41)/((1+$I16)^((5-$F$9)*3/12))</f>
        <v>58.567764635830962</v>
      </c>
      <c r="T16" s="2"/>
      <c r="U16" s="2"/>
      <c r="V16" s="2"/>
      <c r="W16" s="2"/>
      <c r="X16" s="2"/>
      <c r="Y16" s="2"/>
      <c r="Z16" s="2"/>
      <c r="AA16" s="2"/>
      <c r="AB16" s="2"/>
    </row>
    <row r="17" spans="1:28" ht="30" customHeight="1" x14ac:dyDescent="0.25">
      <c r="A17" s="255"/>
      <c r="B17" s="2"/>
      <c r="C17" s="2"/>
      <c r="D17" s="2"/>
      <c r="E17" s="268"/>
      <c r="F17" s="269"/>
      <c r="G17" s="267"/>
      <c r="H17" s="456"/>
      <c r="I17" s="263">
        <f>I16+0.5%</f>
        <v>0.18010913463251763</v>
      </c>
      <c r="J17" s="264">
        <f>(NPV($I17,'DRE + DCF'!$U$41:$AC$41,SUM('DRE + DCF'!$AD$41,('DRE + DCF'!$AE$38*(1-(J$18/$I17))*(1+J$18))/($I17-J$18)))+'DRE + DCF'!$S$41)/((1+$I17)^((5-$F$9)*3/12))</f>
        <v>55.160020801695083</v>
      </c>
      <c r="K17" s="264">
        <f>(NPV($I17,'DRE + DCF'!$U$41:$AC$41,SUM('DRE + DCF'!$AD$41,('DRE + DCF'!$AE$38*(1-(K$18/$I17))*(1+K$18))/($I17-K$18)))+'DRE + DCF'!$S$41)/((1+$I17)^((5-$F$9)*3/12))</f>
        <v>55.228288164150364</v>
      </c>
      <c r="L17" s="264">
        <f>(NPV($I17,'DRE + DCF'!$U$41:$AC$41,SUM('DRE + DCF'!$AD$41,('DRE + DCF'!$AE$38*(1-(L$18/$I17))*(1+L$18))/($I17-L$18)))+'DRE + DCF'!$S$41)/((1+$I17)^((5-$F$9)*3/12))</f>
        <v>55.296555526605616</v>
      </c>
      <c r="M17" s="264">
        <f>(NPV($I17,'DRE + DCF'!$U$41:$AC$41,SUM('DRE + DCF'!$AD$41,('DRE + DCF'!$AE$38*(1-(M$18/$I17))*(1+M$18))/($I17-M$18)))+'DRE + DCF'!$S$41)/((1+$I17)^((5-$F$9)*3/12))</f>
        <v>55.364822889060889</v>
      </c>
      <c r="N17" s="264">
        <f>(NPV($I17,'DRE + DCF'!$U$41:$AC$41,SUM('DRE + DCF'!$AD$41,('DRE + DCF'!$AE$38*(1-(N$18/$I17))*(1+N$18))/($I17-N$18)))+'DRE + DCF'!$S$41)/((1+$I17)^((5-$F$9)*3/12))</f>
        <v>55.433090251516155</v>
      </c>
      <c r="O17" s="264">
        <f>(NPV($I17,'DRE + DCF'!$U$41:$AC$41,SUM('DRE + DCF'!$AD$41,('DRE + DCF'!$AE$38*(1-(O$18/$I17))*(1+O$18))/($I17-O$18)))+'DRE + DCF'!$S$41)/((1+$I17)^((5-$F$9)*3/12))</f>
        <v>55.501357613971422</v>
      </c>
      <c r="P17" s="264">
        <f>(NPV($I17,'DRE + DCF'!$U$41:$AC$41,SUM('DRE + DCF'!$AD$41,('DRE + DCF'!$AE$38*(1-(P$18/$I17))*(1+P$18))/($I17-P$18)))+'DRE + DCF'!$S$41)/((1+$I17)^((5-$F$9)*3/12))</f>
        <v>55.569624976426695</v>
      </c>
      <c r="Q17" s="264">
        <f>(NPV($I17,'DRE + DCF'!$U$41:$AC$41,SUM('DRE + DCF'!$AD$41,('DRE + DCF'!$AE$38*(1-(Q$18/$I17))*(1+Q$18))/($I17-Q$18)))+'DRE + DCF'!$S$41)/((1+$I17)^((5-$F$9)*3/12))</f>
        <v>55.637892338881954</v>
      </c>
      <c r="R17" s="264">
        <f>(NPV($I17,'DRE + DCF'!$U$41:$AC$41,SUM('DRE + DCF'!$AD$41,('DRE + DCF'!$AE$38*(1-(R$18/$I17))*(1+R$18))/($I17-R$18)))+'DRE + DCF'!$S$41)/((1+$I17)^((5-$F$9)*3/12))</f>
        <v>55.706159701337221</v>
      </c>
      <c r="S17" s="265">
        <f>(NPV($I17,'DRE + DCF'!$U$41:$AC$41,SUM('DRE + DCF'!$AD$41,('DRE + DCF'!$AE$38*(1-(S$18/$I17))*(1+S$18))/($I17-S$18)))+'DRE + DCF'!$S$41)/((1+$I17)^((5-$F$9)*3/12))</f>
        <v>55.774427063792487</v>
      </c>
      <c r="T17" s="2"/>
      <c r="U17" s="2"/>
      <c r="V17" s="2"/>
      <c r="W17" s="2"/>
      <c r="X17" s="2"/>
      <c r="Y17" s="2"/>
      <c r="Z17" s="2"/>
      <c r="AA17" s="2"/>
      <c r="AB17" s="2"/>
    </row>
    <row r="18" spans="1:28" ht="30" customHeight="1" x14ac:dyDescent="0.25">
      <c r="A18" s="255"/>
      <c r="B18" s="2"/>
      <c r="C18" s="2"/>
      <c r="D18" s="2"/>
      <c r="E18" s="271"/>
      <c r="F18" s="269"/>
      <c r="G18" s="273"/>
      <c r="H18" s="267"/>
      <c r="I18" s="267"/>
      <c r="J18" s="263">
        <f>K18-0.25%</f>
        <v>8.1156228743146944E-2</v>
      </c>
      <c r="K18" s="263">
        <f>L18-0.25%</f>
        <v>8.3656228743146946E-2</v>
      </c>
      <c r="L18" s="263">
        <f>M18-0.25%</f>
        <v>8.6156228743146948E-2</v>
      </c>
      <c r="M18" s="263">
        <f>N18-0.25%</f>
        <v>8.865622874314695E-2</v>
      </c>
      <c r="N18" s="263">
        <f>'DRE + DCF'!AG38</f>
        <v>9.1156228743146953E-2</v>
      </c>
      <c r="O18" s="263">
        <f>N18+0.25%</f>
        <v>9.3656228743146955E-2</v>
      </c>
      <c r="P18" s="263">
        <f>O18+0.25%</f>
        <v>9.6156228743146957E-2</v>
      </c>
      <c r="Q18" s="263">
        <f>P18+0.25%</f>
        <v>9.8656228743146959E-2</v>
      </c>
      <c r="R18" s="263">
        <f>Q18+0.25%</f>
        <v>0.10115622874314696</v>
      </c>
      <c r="S18" s="274">
        <f>R18+0.25%</f>
        <v>0.10365622874314696</v>
      </c>
      <c r="T18" s="2"/>
      <c r="U18" s="2"/>
      <c r="V18" s="2"/>
      <c r="W18" s="2"/>
      <c r="X18" s="2"/>
      <c r="Y18" s="2"/>
      <c r="Z18" s="2"/>
      <c r="AA18" s="2"/>
      <c r="AB18" s="2"/>
    </row>
    <row r="19" spans="1:28" ht="30.75" customHeight="1" thickBot="1" x14ac:dyDescent="0.3">
      <c r="A19" s="255"/>
      <c r="B19" s="2"/>
      <c r="C19" s="2"/>
      <c r="D19" s="2"/>
      <c r="E19" s="275"/>
      <c r="F19" s="276"/>
      <c r="G19" s="277"/>
      <c r="H19" s="277"/>
      <c r="I19" s="277"/>
      <c r="J19" s="457" t="s">
        <v>203</v>
      </c>
      <c r="K19" s="457"/>
      <c r="L19" s="457"/>
      <c r="M19" s="457"/>
      <c r="N19" s="457"/>
      <c r="O19" s="457"/>
      <c r="P19" s="457"/>
      <c r="Q19" s="457"/>
      <c r="R19" s="457"/>
      <c r="S19" s="458"/>
      <c r="T19" s="2"/>
      <c r="U19" s="2"/>
      <c r="V19" s="2"/>
      <c r="W19" s="2"/>
      <c r="X19" s="2"/>
      <c r="Y19" s="2"/>
      <c r="Z19" s="2"/>
      <c r="AA19" s="2"/>
      <c r="AB19" s="2"/>
    </row>
    <row r="20" spans="1:28" ht="30" customHeight="1" x14ac:dyDescent="0.25">
      <c r="A20" s="255"/>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spans="1:28" ht="30" customHeight="1" x14ac:dyDescent="0.25">
      <c r="B21" s="2"/>
      <c r="C21" s="2"/>
      <c r="D21" s="2"/>
      <c r="E21" s="66"/>
      <c r="F21" s="2"/>
      <c r="G21" s="2"/>
      <c r="H21" s="2"/>
      <c r="I21" s="2"/>
      <c r="J21" s="2"/>
      <c r="K21" s="2"/>
      <c r="L21" s="2"/>
      <c r="M21" s="2"/>
      <c r="N21" s="2"/>
      <c r="O21" s="2"/>
      <c r="P21" s="2"/>
      <c r="Q21" s="2"/>
      <c r="R21" s="2"/>
      <c r="S21" s="2"/>
      <c r="T21" s="2"/>
      <c r="U21" s="2"/>
      <c r="V21" s="2"/>
      <c r="W21" s="2"/>
      <c r="X21" s="2"/>
      <c r="Y21" s="2"/>
      <c r="Z21" s="2"/>
      <c r="AA21" s="2"/>
      <c r="AB21" s="2"/>
    </row>
    <row r="22" spans="1:28" ht="30" customHeight="1" x14ac:dyDescent="0.25">
      <c r="B22" s="2"/>
      <c r="C22" s="2"/>
      <c r="D22" s="2"/>
      <c r="E22" s="2"/>
      <c r="F22" s="388"/>
      <c r="G22" s="2"/>
      <c r="H22" s="2"/>
      <c r="I22" s="2"/>
      <c r="J22" s="2"/>
      <c r="K22" s="2"/>
      <c r="L22" s="2"/>
      <c r="M22" s="2"/>
      <c r="N22" s="2"/>
      <c r="O22" s="2"/>
      <c r="P22" s="2"/>
      <c r="Q22" s="2"/>
      <c r="R22" s="2"/>
      <c r="S22" s="2"/>
      <c r="T22" s="2"/>
      <c r="U22" s="2"/>
      <c r="V22" s="2"/>
      <c r="W22" s="2"/>
      <c r="X22" s="2"/>
      <c r="Y22" s="2"/>
      <c r="Z22" s="2"/>
      <c r="AA22" s="2"/>
      <c r="AB22" s="2"/>
    </row>
    <row r="23" spans="1:28" ht="30" customHeight="1" x14ac:dyDescent="0.25">
      <c r="B23" s="2"/>
      <c r="C23" s="2"/>
      <c r="D23" s="2"/>
      <c r="E23" s="66"/>
      <c r="F23" s="2"/>
      <c r="G23" s="2"/>
      <c r="H23" s="2"/>
      <c r="I23" s="2"/>
      <c r="J23" s="2"/>
      <c r="K23" s="2"/>
      <c r="L23" s="2"/>
      <c r="M23" s="2"/>
      <c r="N23" s="2"/>
      <c r="O23" s="2"/>
      <c r="P23" s="2"/>
      <c r="Q23" s="2"/>
      <c r="R23" s="2"/>
      <c r="S23" s="2"/>
      <c r="T23" s="2"/>
      <c r="U23" s="2"/>
      <c r="V23" s="2"/>
      <c r="W23" s="2"/>
      <c r="X23" s="2"/>
      <c r="Y23" s="2"/>
      <c r="Z23" s="2"/>
      <c r="AA23" s="2"/>
      <c r="AB23" s="2"/>
    </row>
    <row r="24" spans="1:28" ht="30" customHeight="1" x14ac:dyDescent="0.25">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28" ht="30" customHeight="1" x14ac:dyDescent="0.25">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ht="30" customHeight="1" x14ac:dyDescent="0.25">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28" ht="15" hidden="1" customHeight="1" x14ac:dyDescent="0.25"/>
    <row r="28" spans="1:28" x14ac:dyDescent="0.25">
      <c r="B28" s="2"/>
      <c r="C28" s="2"/>
      <c r="D28" s="2"/>
      <c r="E28" s="2"/>
      <c r="F28" s="2"/>
      <c r="G28" s="2"/>
      <c r="H28" s="2"/>
      <c r="I28" s="2"/>
      <c r="J28" s="2"/>
      <c r="K28" s="2"/>
      <c r="L28" s="2"/>
      <c r="M28" s="2"/>
      <c r="N28" s="2"/>
      <c r="O28" s="2"/>
      <c r="P28" s="2"/>
      <c r="Q28" s="2"/>
      <c r="R28" s="2"/>
      <c r="S28" s="2"/>
      <c r="T28" s="2"/>
      <c r="U28" s="2"/>
      <c r="V28" s="2"/>
      <c r="W28" s="2"/>
      <c r="X28" s="2"/>
      <c r="Y28" s="2"/>
      <c r="Z28" s="2"/>
      <c r="AA28" s="2"/>
      <c r="AB28" s="2"/>
    </row>
  </sheetData>
  <mergeCells count="3">
    <mergeCell ref="H9:H17"/>
    <mergeCell ref="J19:S19"/>
    <mergeCell ref="I4:L5"/>
  </mergeCells>
  <conditionalFormatting sqref="F14:F15">
    <cfRule type="cellIs" dxfId="34" priority="2" operator="lessThan">
      <formula>0</formula>
    </cfRule>
    <cfRule type="cellIs" dxfId="33" priority="3" operator="greaterThan">
      <formula>0</formula>
    </cfRule>
  </conditionalFormatting>
  <conditionalFormatting sqref="F19">
    <cfRule type="cellIs" dxfId="32" priority="9" operator="lessThan">
      <formula>0</formula>
    </cfRule>
    <cfRule type="cellIs" dxfId="31" priority="10" operator="greaterThan">
      <formula>0</formula>
    </cfRule>
  </conditionalFormatting>
  <conditionalFormatting sqref="J9:S17">
    <cfRule type="colorScale" priority="1">
      <colorScale>
        <cfvo type="min"/>
        <cfvo type="max"/>
        <color rgb="FFCEF6CE"/>
        <color rgb="FF59BF59"/>
      </colorScale>
    </cfRule>
  </conditionalFormatting>
  <hyperlinks>
    <hyperlink ref="A13" location="'Projeções - Receitas'!A1" display="Projeções - Receita" xr:uid="{7D40E3B5-899D-4F16-89F2-748F29F0BDE5}"/>
    <hyperlink ref="A12" location="'Balanço Patrimonial'!A1" display="Balanço Patrimonial" xr:uid="{211B4787-CD58-4DEB-AAB3-23AC799F2033}"/>
    <hyperlink ref="A11" location="'DRE CMN 4.720 - Contas Abertas'!A1" display="Contas Abertas" xr:uid="{8A9807FB-BB9B-4DAF-97C8-47826633A8FE}"/>
    <hyperlink ref="A10" location="'DRE + DCF'!A1" display="DRE + DCF" xr:uid="{967E2194-E1AC-4BA4-9CE7-84C4B157B4A2}"/>
    <hyperlink ref="A9" location="Ke!A1" display="KE" xr:uid="{DEEDAA77-ABD0-4408-B032-C32307442DC9}"/>
    <hyperlink ref="A8" location="Dashboard!A1" display="Dashboard" xr:uid="{25AAC2EC-5657-4F56-8C99-E83F0E416FDD}"/>
    <hyperlink ref="A14" location="'Painel de Índices'!A1" display="Painel de Índices" xr:uid="{7D454022-F052-4C6A-9D87-910FCCBDE556}"/>
    <hyperlink ref="A15" location="'Projeções Trimestrais'!A1" display="Projeções Trimestrais" xr:uid="{23BFF010-4453-4068-B535-0AA35913C4F4}"/>
  </hyperlink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FAE7-62AB-4534-AE67-532FE1B17DFC}">
  <dimension ref="A1:X771"/>
  <sheetViews>
    <sheetView workbookViewId="0">
      <selection activeCell="A10" sqref="A10"/>
    </sheetView>
  </sheetViews>
  <sheetFormatPr defaultColWidth="0" defaultRowHeight="15" zeroHeight="1" x14ac:dyDescent="0.25"/>
  <cols>
    <col min="1" max="1" width="35.7109375" style="253" customWidth="1"/>
    <col min="2" max="4" width="9.140625" style="2" customWidth="1"/>
    <col min="5" max="5" width="29.7109375" style="2" bestFit="1" customWidth="1"/>
    <col min="6" max="6" width="12" style="2" bestFit="1" customWidth="1"/>
    <col min="7" max="7" width="10.140625" style="2" bestFit="1" customWidth="1"/>
    <col min="8" max="16" width="9.85546875" style="2" bestFit="1" customWidth="1"/>
    <col min="17" max="17" width="70" style="2" bestFit="1" customWidth="1"/>
    <col min="18" max="20" width="9.140625" style="2" customWidth="1"/>
    <col min="21" max="22" width="9.140625" style="2" hidden="1" customWidth="1"/>
    <col min="23" max="16384" width="9.140625" style="4" hidden="1"/>
  </cols>
  <sheetData>
    <row r="1" spans="1:22" x14ac:dyDescent="0.25"/>
    <row r="2" spans="1:22" ht="15" customHeight="1" x14ac:dyDescent="0.25">
      <c r="E2" s="63"/>
      <c r="F2" s="63"/>
      <c r="G2" s="63"/>
      <c r="H2" s="63"/>
      <c r="I2" s="63"/>
      <c r="J2" s="63"/>
      <c r="K2" s="63"/>
      <c r="L2" s="63"/>
      <c r="M2" s="63"/>
      <c r="N2" s="63"/>
      <c r="O2" s="63"/>
      <c r="P2" s="63"/>
    </row>
    <row r="3" spans="1:22" ht="15" customHeight="1" x14ac:dyDescent="0.25">
      <c r="E3" s="63"/>
      <c r="F3" s="63"/>
      <c r="G3" s="63"/>
      <c r="H3" s="63"/>
      <c r="I3" s="63"/>
      <c r="J3" s="63"/>
      <c r="K3" s="63"/>
      <c r="L3" s="63"/>
      <c r="M3" s="63"/>
      <c r="N3" s="63"/>
      <c r="O3" s="63"/>
      <c r="P3" s="63"/>
    </row>
    <row r="4" spans="1:22" ht="15" customHeight="1" x14ac:dyDescent="0.25">
      <c r="E4" s="63"/>
      <c r="F4" s="63"/>
      <c r="G4" s="3"/>
      <c r="H4" s="3"/>
      <c r="I4" s="3"/>
      <c r="J4" s="3"/>
      <c r="K4" s="461" t="str">
        <f>Dashboard!$I$4</f>
        <v>Banco do Brasil ($BBAS3)</v>
      </c>
      <c r="L4" s="461"/>
      <c r="M4" s="461"/>
      <c r="N4" s="461"/>
      <c r="O4" s="3"/>
      <c r="P4" s="3"/>
    </row>
    <row r="5" spans="1:22" ht="15" customHeight="1" x14ac:dyDescent="0.25">
      <c r="G5" s="3"/>
      <c r="H5" s="3"/>
      <c r="I5" s="3"/>
      <c r="J5" s="3"/>
      <c r="K5" s="462"/>
      <c r="L5" s="462"/>
      <c r="M5" s="462"/>
      <c r="N5" s="462"/>
      <c r="O5" s="3"/>
      <c r="P5" s="3"/>
    </row>
    <row r="6" spans="1:22" ht="15" customHeight="1" x14ac:dyDescent="0.25">
      <c r="G6" s="3"/>
      <c r="H6" s="3"/>
      <c r="I6" s="3"/>
      <c r="J6" s="3"/>
      <c r="K6" s="3"/>
      <c r="L6" s="3"/>
      <c r="M6" s="3"/>
      <c r="N6" s="3"/>
      <c r="O6" s="3"/>
      <c r="P6" s="3"/>
    </row>
    <row r="7" spans="1:22" s="7" customFormat="1" ht="24.75" customHeight="1" x14ac:dyDescent="0.25">
      <c r="A7" s="254" t="s">
        <v>317</v>
      </c>
      <c r="B7" s="6"/>
      <c r="C7" s="6"/>
      <c r="D7" s="6"/>
      <c r="E7" s="2"/>
      <c r="F7" s="2"/>
      <c r="G7" s="256"/>
      <c r="H7" s="257"/>
      <c r="I7" s="257"/>
      <c r="J7" s="257"/>
      <c r="K7" s="257"/>
      <c r="L7" s="257"/>
      <c r="M7" s="3"/>
      <c r="N7" s="3"/>
      <c r="O7" s="3"/>
      <c r="P7" s="2"/>
      <c r="Q7" s="6"/>
      <c r="R7" s="6"/>
      <c r="S7" s="6"/>
      <c r="T7" s="6"/>
      <c r="U7" s="6"/>
      <c r="V7" s="6"/>
    </row>
    <row r="8" spans="1:22" ht="30" customHeight="1" x14ac:dyDescent="0.25">
      <c r="A8" s="17" t="s">
        <v>318</v>
      </c>
      <c r="D8" s="6"/>
      <c r="E8" s="6"/>
      <c r="F8" s="6"/>
      <c r="G8" s="6"/>
      <c r="H8" s="6"/>
      <c r="I8" s="6"/>
      <c r="J8" s="6"/>
      <c r="K8" s="6"/>
      <c r="L8" s="6"/>
      <c r="M8" s="3"/>
      <c r="N8" s="6"/>
      <c r="O8" s="6"/>
      <c r="P8" s="6"/>
    </row>
    <row r="9" spans="1:22" ht="30" customHeight="1" x14ac:dyDescent="0.25">
      <c r="A9" s="312" t="s">
        <v>218</v>
      </c>
      <c r="E9" s="278" t="s">
        <v>331</v>
      </c>
      <c r="F9" s="279">
        <v>2023</v>
      </c>
      <c r="G9" s="279">
        <f>F9+1</f>
        <v>2024</v>
      </c>
      <c r="H9" s="279">
        <f t="shared" ref="H9:P9" si="0">G9+1</f>
        <v>2025</v>
      </c>
      <c r="I9" s="279">
        <f t="shared" si="0"/>
        <v>2026</v>
      </c>
      <c r="J9" s="279">
        <f t="shared" si="0"/>
        <v>2027</v>
      </c>
      <c r="K9" s="279">
        <f t="shared" si="0"/>
        <v>2028</v>
      </c>
      <c r="L9" s="279">
        <f t="shared" si="0"/>
        <v>2029</v>
      </c>
      <c r="M9" s="279">
        <f t="shared" si="0"/>
        <v>2030</v>
      </c>
      <c r="N9" s="279">
        <f t="shared" si="0"/>
        <v>2031</v>
      </c>
      <c r="O9" s="279">
        <f t="shared" si="0"/>
        <v>2032</v>
      </c>
      <c r="P9" s="279">
        <f t="shared" si="0"/>
        <v>2033</v>
      </c>
      <c r="Q9" s="316" t="s">
        <v>167</v>
      </c>
    </row>
    <row r="10" spans="1:22" ht="30" customHeight="1" x14ac:dyDescent="0.25">
      <c r="A10" s="17" t="s">
        <v>319</v>
      </c>
      <c r="E10" s="280" t="s">
        <v>168</v>
      </c>
      <c r="F10" s="64">
        <v>0.12007999999999999</v>
      </c>
      <c r="G10" s="64">
        <v>0.1082</v>
      </c>
      <c r="H10" s="64">
        <v>0.10619999999999999</v>
      </c>
      <c r="I10" s="64">
        <v>0.10765000000000001</v>
      </c>
      <c r="J10" s="64">
        <v>0.10958999999999999</v>
      </c>
      <c r="K10" s="64">
        <v>0.11130000000000001</v>
      </c>
      <c r="L10" s="64">
        <v>0.11248</v>
      </c>
      <c r="M10" s="64">
        <v>0.11320000000000001</v>
      </c>
      <c r="N10" s="64">
        <v>0.11362</v>
      </c>
      <c r="O10" s="64">
        <v>0.1139</v>
      </c>
      <c r="P10" s="64">
        <v>0.1139</v>
      </c>
      <c r="Q10" s="317" t="s">
        <v>169</v>
      </c>
    </row>
    <row r="11" spans="1:22" ht="30" customHeight="1" x14ac:dyDescent="0.25">
      <c r="A11" s="17" t="s">
        <v>320</v>
      </c>
      <c r="E11" s="280" t="s">
        <v>170</v>
      </c>
      <c r="F11" s="64">
        <v>3.4039999999999999E-3</v>
      </c>
      <c r="G11" s="64">
        <v>5.7054870000000004E-3</v>
      </c>
      <c r="H11" s="64">
        <v>8.6408289999999992E-3</v>
      </c>
      <c r="I11" s="64">
        <v>1.2089974999999999E-2</v>
      </c>
      <c r="J11" s="64">
        <v>1.6020479000000001E-2</v>
      </c>
      <c r="K11" s="64">
        <v>1.9942675999999999E-2</v>
      </c>
      <c r="L11" s="64">
        <v>2.3348119000000001E-2</v>
      </c>
      <c r="M11" s="64">
        <v>2.6049826999999998E-2</v>
      </c>
      <c r="N11" s="64">
        <v>2.7900945E-2</v>
      </c>
      <c r="O11" s="64">
        <v>2.8754619000000002E-2</v>
      </c>
      <c r="P11" s="64">
        <v>2.8463990999999998E-2</v>
      </c>
      <c r="Q11" s="201" t="s">
        <v>171</v>
      </c>
    </row>
    <row r="12" spans="1:22" ht="30" customHeight="1" x14ac:dyDescent="0.25">
      <c r="A12" s="17" t="s">
        <v>321</v>
      </c>
      <c r="E12" s="280" t="s">
        <v>172</v>
      </c>
      <c r="F12" s="64">
        <v>4.1799999999999997E-2</v>
      </c>
      <c r="G12" s="64">
        <v>4.2169999999999999E-2</v>
      </c>
      <c r="H12" s="64">
        <v>4.3339999999999997E-2</v>
      </c>
      <c r="I12" s="64">
        <v>4.5519999999999998E-2</v>
      </c>
      <c r="J12" s="64">
        <v>4.854E-2</v>
      </c>
      <c r="K12" s="64">
        <v>5.0869999999999999E-2</v>
      </c>
      <c r="L12" s="64">
        <v>5.2380000000000003E-2</v>
      </c>
      <c r="M12" s="64">
        <v>5.4300000000000001E-2</v>
      </c>
      <c r="N12" s="64">
        <v>5.5210000000000002E-2</v>
      </c>
      <c r="O12" s="64">
        <v>5.5620000000000003E-2</v>
      </c>
      <c r="P12" s="64">
        <v>5.5840000000000001E-2</v>
      </c>
      <c r="Q12" s="201"/>
    </row>
    <row r="13" spans="1:22" ht="30" customHeight="1" x14ac:dyDescent="0.25">
      <c r="A13" s="17" t="s">
        <v>322</v>
      </c>
      <c r="E13" s="281" t="s">
        <v>173</v>
      </c>
      <c r="F13" s="282">
        <f t="shared" ref="F13:P13" si="1">F10-F11</f>
        <v>0.11667599999999999</v>
      </c>
      <c r="G13" s="282">
        <f t="shared" si="1"/>
        <v>0.10249451300000001</v>
      </c>
      <c r="H13" s="282">
        <f t="shared" si="1"/>
        <v>9.7559170999999986E-2</v>
      </c>
      <c r="I13" s="282">
        <f t="shared" si="1"/>
        <v>9.5560025000000007E-2</v>
      </c>
      <c r="J13" s="282">
        <f t="shared" si="1"/>
        <v>9.3569520999999989E-2</v>
      </c>
      <c r="K13" s="282">
        <f t="shared" si="1"/>
        <v>9.1357324000000018E-2</v>
      </c>
      <c r="L13" s="282">
        <f t="shared" si="1"/>
        <v>8.9131880999999996E-2</v>
      </c>
      <c r="M13" s="282">
        <f t="shared" si="1"/>
        <v>8.7150173000000011E-2</v>
      </c>
      <c r="N13" s="282">
        <f t="shared" si="1"/>
        <v>8.5719055000000002E-2</v>
      </c>
      <c r="O13" s="282">
        <f t="shared" si="1"/>
        <v>8.5145380999999992E-2</v>
      </c>
      <c r="P13" s="282">
        <f t="shared" si="1"/>
        <v>8.5436009000000007E-2</v>
      </c>
      <c r="Q13" s="318"/>
    </row>
    <row r="14" spans="1:22" ht="30" customHeight="1" x14ac:dyDescent="0.25">
      <c r="A14" s="17" t="s">
        <v>323</v>
      </c>
      <c r="E14" s="280" t="s">
        <v>174</v>
      </c>
      <c r="F14" s="283">
        <f>SLOPE(H23:H766,I23:I766)</f>
        <v>1.0229390600806907</v>
      </c>
      <c r="G14" s="283">
        <f>F14</f>
        <v>1.0229390600806907</v>
      </c>
      <c r="H14" s="283">
        <f t="shared" ref="H14:P14" si="2">G14</f>
        <v>1.0229390600806907</v>
      </c>
      <c r="I14" s="283">
        <f t="shared" si="2"/>
        <v>1.0229390600806907</v>
      </c>
      <c r="J14" s="283">
        <f t="shared" si="2"/>
        <v>1.0229390600806907</v>
      </c>
      <c r="K14" s="283">
        <f t="shared" si="2"/>
        <v>1.0229390600806907</v>
      </c>
      <c r="L14" s="283">
        <f t="shared" si="2"/>
        <v>1.0229390600806907</v>
      </c>
      <c r="M14" s="283">
        <f t="shared" si="2"/>
        <v>1.0229390600806907</v>
      </c>
      <c r="N14" s="283">
        <f t="shared" si="2"/>
        <v>1.0229390600806907</v>
      </c>
      <c r="O14" s="283">
        <f t="shared" si="2"/>
        <v>1.0229390600806907</v>
      </c>
      <c r="P14" s="283">
        <f t="shared" si="2"/>
        <v>1.0229390600806907</v>
      </c>
      <c r="Q14" s="319" t="s">
        <v>179</v>
      </c>
    </row>
    <row r="15" spans="1:22" ht="30" customHeight="1" x14ac:dyDescent="0.25">
      <c r="A15" s="17" t="s">
        <v>462</v>
      </c>
      <c r="E15" s="280" t="s">
        <v>175</v>
      </c>
      <c r="F15" s="65">
        <v>6.5000000000000002E-2</v>
      </c>
      <c r="G15" s="65">
        <v>6.5000000000000002E-2</v>
      </c>
      <c r="H15" s="65">
        <v>6.5000000000000002E-2</v>
      </c>
      <c r="I15" s="65">
        <v>6.5000000000000002E-2</v>
      </c>
      <c r="J15" s="65">
        <v>6.5000000000000002E-2</v>
      </c>
      <c r="K15" s="65">
        <v>6.5000000000000002E-2</v>
      </c>
      <c r="L15" s="65">
        <v>6.5000000000000002E-2</v>
      </c>
      <c r="M15" s="65">
        <v>6.5000000000000002E-2</v>
      </c>
      <c r="N15" s="65">
        <v>6.5000000000000002E-2</v>
      </c>
      <c r="O15" s="65">
        <v>6.5000000000000002E-2</v>
      </c>
      <c r="P15" s="65">
        <v>6.5000000000000002E-2</v>
      </c>
      <c r="Q15" s="320" t="s">
        <v>176</v>
      </c>
    </row>
    <row r="16" spans="1:22" ht="30" customHeight="1" x14ac:dyDescent="0.25">
      <c r="E16" s="281" t="s">
        <v>177</v>
      </c>
      <c r="F16" s="282">
        <f>F13+F14*F15</f>
        <v>0.18316703890524488</v>
      </c>
      <c r="G16" s="282">
        <f t="shared" ref="G16:P16" si="3">G13+G14*G15</f>
        <v>0.16898555190524489</v>
      </c>
      <c r="H16" s="282">
        <f t="shared" si="3"/>
        <v>0.16405020990524488</v>
      </c>
      <c r="I16" s="282">
        <f t="shared" si="3"/>
        <v>0.1620510639052449</v>
      </c>
      <c r="J16" s="282">
        <f t="shared" si="3"/>
        <v>0.16006055990524487</v>
      </c>
      <c r="K16" s="282">
        <f t="shared" si="3"/>
        <v>0.1578483629052449</v>
      </c>
      <c r="L16" s="282">
        <f t="shared" si="3"/>
        <v>0.15562291990524491</v>
      </c>
      <c r="M16" s="282">
        <f t="shared" si="3"/>
        <v>0.15364121190524491</v>
      </c>
      <c r="N16" s="282">
        <f t="shared" si="3"/>
        <v>0.1522100939052449</v>
      </c>
      <c r="O16" s="282">
        <f t="shared" si="3"/>
        <v>0.1516364199052449</v>
      </c>
      <c r="P16" s="282">
        <f t="shared" si="3"/>
        <v>0.15192704790524492</v>
      </c>
      <c r="Q16" s="318"/>
    </row>
    <row r="17" spans="1:24" ht="30" customHeight="1" thickBot="1" x14ac:dyDescent="0.3">
      <c r="A17" s="255"/>
      <c r="E17" s="284" t="s">
        <v>178</v>
      </c>
      <c r="F17" s="285">
        <f>(1+F16)^((5-Dashboard!$F$9)*3/12)</f>
        <v>1.0429452622845201</v>
      </c>
      <c r="G17" s="285">
        <f>F17*(1+G16)</f>
        <v>1.2191879430386301</v>
      </c>
      <c r="H17" s="285">
        <f t="shared" ref="H17:O17" si="4">G17*(1+H16)</f>
        <v>1.419195981008061</v>
      </c>
      <c r="I17" s="285">
        <f t="shared" si="4"/>
        <v>1.6491781996204649</v>
      </c>
      <c r="J17" s="285">
        <f t="shared" si="4"/>
        <v>1.9131465856352403</v>
      </c>
      <c r="K17" s="285">
        <f t="shared" si="4"/>
        <v>2.2151336421755219</v>
      </c>
      <c r="L17" s="285">
        <f t="shared" si="4"/>
        <v>2.559859207551217</v>
      </c>
      <c r="M17" s="285">
        <f t="shared" si="4"/>
        <v>2.9531590785061854</v>
      </c>
      <c r="N17" s="285">
        <f t="shared" si="4"/>
        <v>3.4026596991627382</v>
      </c>
      <c r="O17" s="285">
        <f t="shared" si="4"/>
        <v>3.9186268340996335</v>
      </c>
      <c r="P17" s="285">
        <f>O17*(1+P16)</f>
        <v>4.513972240846666</v>
      </c>
      <c r="Q17" s="321"/>
    </row>
    <row r="18" spans="1:24" ht="30" customHeight="1" x14ac:dyDescent="0.25">
      <c r="A18" s="255"/>
      <c r="L18" s="66"/>
    </row>
    <row r="19" spans="1:24" ht="30" customHeight="1" thickBot="1" x14ac:dyDescent="0.3">
      <c r="A19" s="255"/>
      <c r="L19" s="66"/>
    </row>
    <row r="20" spans="1:24" ht="30" customHeight="1" x14ac:dyDescent="0.25">
      <c r="A20" s="255"/>
      <c r="E20" s="196"/>
      <c r="F20" s="111"/>
      <c r="G20" s="111"/>
      <c r="H20" s="111"/>
      <c r="I20" s="112"/>
      <c r="L20" s="66"/>
    </row>
    <row r="21" spans="1:24" ht="30" customHeight="1" x14ac:dyDescent="0.25">
      <c r="E21" s="202" t="s">
        <v>224</v>
      </c>
      <c r="F21" s="203" t="s">
        <v>220</v>
      </c>
      <c r="G21" s="204" t="s">
        <v>221</v>
      </c>
      <c r="H21" s="203" t="s">
        <v>222</v>
      </c>
      <c r="I21" s="205" t="s">
        <v>223</v>
      </c>
      <c r="K21" s="11"/>
      <c r="L21" s="11"/>
      <c r="M21" s="11"/>
      <c r="N21" s="11"/>
      <c r="O21" s="66"/>
      <c r="W21" s="2"/>
      <c r="X21" s="2"/>
    </row>
    <row r="22" spans="1:24" ht="30" customHeight="1" x14ac:dyDescent="0.25">
      <c r="E22" s="198">
        <v>44144</v>
      </c>
      <c r="F22" s="387">
        <v>26.152027</v>
      </c>
      <c r="G22" s="199">
        <v>103913</v>
      </c>
      <c r="H22" s="197" t="s">
        <v>157</v>
      </c>
      <c r="I22" s="200" t="s">
        <v>157</v>
      </c>
      <c r="K22" s="11"/>
      <c r="L22" s="66"/>
    </row>
    <row r="23" spans="1:24" ht="30" customHeight="1" x14ac:dyDescent="0.25">
      <c r="E23" s="198">
        <v>44145</v>
      </c>
      <c r="F23" s="387">
        <v>27.487614000000001</v>
      </c>
      <c r="G23" s="199">
        <v>105351</v>
      </c>
      <c r="H23" s="64">
        <f>F23/F22-1</f>
        <v>5.1070113991546373E-2</v>
      </c>
      <c r="I23" s="201">
        <f>G23/G22-1</f>
        <v>1.3838499514016611E-2</v>
      </c>
    </row>
    <row r="24" spans="1:24" ht="30" customHeight="1" x14ac:dyDescent="0.25">
      <c r="E24" s="198">
        <v>44146</v>
      </c>
      <c r="F24" s="387">
        <v>27.319668</v>
      </c>
      <c r="G24" s="199">
        <v>104532</v>
      </c>
      <c r="H24" s="64">
        <f t="shared" ref="H24:I87" si="5">F24/F23-1</f>
        <v>-6.1098791623019899E-3</v>
      </c>
      <c r="I24" s="201">
        <f t="shared" si="5"/>
        <v>-7.7740125864965703E-3</v>
      </c>
    </row>
    <row r="25" spans="1:24" ht="30" customHeight="1" x14ac:dyDescent="0.25">
      <c r="E25" s="198">
        <v>44147</v>
      </c>
      <c r="F25" s="387">
        <v>26.176013999999999</v>
      </c>
      <c r="G25" s="199">
        <v>102175</v>
      </c>
      <c r="H25" s="64">
        <f t="shared" si="5"/>
        <v>-4.1861928922415914E-2</v>
      </c>
      <c r="I25" s="201">
        <f t="shared" si="5"/>
        <v>-2.2548119236214803E-2</v>
      </c>
    </row>
    <row r="26" spans="1:24" ht="30" customHeight="1" x14ac:dyDescent="0.25">
      <c r="E26" s="198">
        <v>44148</v>
      </c>
      <c r="F26" s="387">
        <v>26.431937999999999</v>
      </c>
      <c r="G26" s="199">
        <v>104512</v>
      </c>
      <c r="H26" s="64">
        <f t="shared" si="5"/>
        <v>9.7770424480976281E-3</v>
      </c>
      <c r="I26" s="201">
        <f t="shared" si="5"/>
        <v>2.2872522632737979E-2</v>
      </c>
    </row>
    <row r="27" spans="1:24" ht="30" customHeight="1" x14ac:dyDescent="0.25">
      <c r="E27" s="198">
        <v>44151</v>
      </c>
      <c r="F27" s="387">
        <v>27.111733999999998</v>
      </c>
      <c r="G27" s="199">
        <v>106430</v>
      </c>
      <c r="H27" s="64">
        <f t="shared" si="5"/>
        <v>2.5718734661075437E-2</v>
      </c>
      <c r="I27" s="201">
        <f t="shared" si="5"/>
        <v>1.8351959583588595E-2</v>
      </c>
    </row>
    <row r="28" spans="1:24" ht="30" customHeight="1" x14ac:dyDescent="0.25">
      <c r="E28" s="198">
        <v>44152</v>
      </c>
      <c r="F28" s="387">
        <v>27.509712</v>
      </c>
      <c r="G28" s="199">
        <v>107229</v>
      </c>
      <c r="H28" s="64">
        <f t="shared" si="5"/>
        <v>1.4679179133286091E-2</v>
      </c>
      <c r="I28" s="201">
        <f t="shared" si="5"/>
        <v>7.5072817814525461E-3</v>
      </c>
    </row>
    <row r="29" spans="1:24" ht="30" customHeight="1" x14ac:dyDescent="0.25">
      <c r="E29" s="198">
        <v>44153</v>
      </c>
      <c r="F29" s="387">
        <v>27.574065999999998</v>
      </c>
      <c r="G29" s="199">
        <v>106483</v>
      </c>
      <c r="H29" s="64">
        <f t="shared" si="5"/>
        <v>2.3393192920375672E-3</v>
      </c>
      <c r="I29" s="201">
        <f t="shared" si="5"/>
        <v>-6.9570731798300756E-3</v>
      </c>
    </row>
    <row r="30" spans="1:24" ht="30" customHeight="1" x14ac:dyDescent="0.25">
      <c r="E30" s="198">
        <v>44154</v>
      </c>
      <c r="F30" s="387">
        <v>27.847555</v>
      </c>
      <c r="G30" s="199">
        <v>106517</v>
      </c>
      <c r="H30" s="64">
        <f t="shared" si="5"/>
        <v>9.9183413864318837E-3</v>
      </c>
      <c r="I30" s="201">
        <f t="shared" si="5"/>
        <v>3.1929979433331646E-4</v>
      </c>
    </row>
    <row r="31" spans="1:24" ht="30" customHeight="1" x14ac:dyDescent="0.25">
      <c r="E31" s="198">
        <v>44158</v>
      </c>
      <c r="F31" s="387">
        <v>27.767116999999999</v>
      </c>
      <c r="G31" s="199">
        <v>107379</v>
      </c>
      <c r="H31" s="64">
        <f t="shared" si="5"/>
        <v>-2.8885121153365834E-3</v>
      </c>
      <c r="I31" s="201">
        <f t="shared" si="5"/>
        <v>8.092604936301262E-3</v>
      </c>
    </row>
    <row r="32" spans="1:24" ht="30" customHeight="1" x14ac:dyDescent="0.25">
      <c r="E32" s="198">
        <v>44159</v>
      </c>
      <c r="F32" s="387">
        <v>28.507145000000001</v>
      </c>
      <c r="G32" s="199">
        <v>109786</v>
      </c>
      <c r="H32" s="64">
        <f t="shared" si="5"/>
        <v>2.6651236424725111E-2</v>
      </c>
      <c r="I32" s="201">
        <f t="shared" si="5"/>
        <v>2.2415928626640325E-2</v>
      </c>
    </row>
    <row r="33" spans="5:9" ht="30" customHeight="1" x14ac:dyDescent="0.25">
      <c r="E33" s="198">
        <v>44160</v>
      </c>
      <c r="F33" s="387">
        <v>28.426705999999999</v>
      </c>
      <c r="G33" s="199">
        <v>110133</v>
      </c>
      <c r="H33" s="64">
        <f t="shared" si="5"/>
        <v>-2.8217136440706891E-3</v>
      </c>
      <c r="I33" s="201">
        <f t="shared" si="5"/>
        <v>3.1606944419142469E-3</v>
      </c>
    </row>
    <row r="34" spans="5:9" ht="30" customHeight="1" x14ac:dyDescent="0.25">
      <c r="E34" s="198">
        <v>44161</v>
      </c>
      <c r="F34" s="387">
        <v>27.976251999999999</v>
      </c>
      <c r="G34" s="199">
        <v>110227</v>
      </c>
      <c r="H34" s="64">
        <f t="shared" si="5"/>
        <v>-1.5846155372346016E-2</v>
      </c>
      <c r="I34" s="201">
        <f t="shared" si="5"/>
        <v>8.5351347915696429E-4</v>
      </c>
    </row>
    <row r="35" spans="5:9" ht="30" customHeight="1" x14ac:dyDescent="0.25">
      <c r="E35" s="198">
        <v>44162</v>
      </c>
      <c r="F35" s="387">
        <v>27.839514000000001</v>
      </c>
      <c r="G35" s="199">
        <v>110575</v>
      </c>
      <c r="H35" s="64">
        <f t="shared" si="5"/>
        <v>-4.8876454215524001E-3</v>
      </c>
      <c r="I35" s="201">
        <f t="shared" si="5"/>
        <v>3.1571212134957616E-3</v>
      </c>
    </row>
    <row r="36" spans="5:9" ht="30" customHeight="1" x14ac:dyDescent="0.25">
      <c r="E36" s="198">
        <v>44165</v>
      </c>
      <c r="F36" s="387">
        <v>27.236227</v>
      </c>
      <c r="G36" s="199">
        <v>108888</v>
      </c>
      <c r="H36" s="64">
        <f t="shared" si="5"/>
        <v>-2.167016996058202E-2</v>
      </c>
      <c r="I36" s="201">
        <f t="shared" si="5"/>
        <v>-1.5256613158489696E-2</v>
      </c>
    </row>
    <row r="37" spans="5:9" ht="30" customHeight="1" x14ac:dyDescent="0.25">
      <c r="E37" s="198">
        <v>44166</v>
      </c>
      <c r="F37" s="387">
        <v>27.984300999999999</v>
      </c>
      <c r="G37" s="199">
        <v>111335</v>
      </c>
      <c r="H37" s="64">
        <f t="shared" si="5"/>
        <v>2.7466139124189271E-2</v>
      </c>
      <c r="I37" s="201">
        <f t="shared" si="5"/>
        <v>2.2472632429652473E-2</v>
      </c>
    </row>
    <row r="38" spans="5:9" ht="30" customHeight="1" x14ac:dyDescent="0.25">
      <c r="E38" s="198">
        <v>44167</v>
      </c>
      <c r="F38" s="387">
        <v>28.104953999999999</v>
      </c>
      <c r="G38" s="199">
        <v>111814</v>
      </c>
      <c r="H38" s="64">
        <f t="shared" si="5"/>
        <v>4.3114530536245699E-3</v>
      </c>
      <c r="I38" s="201">
        <f t="shared" si="5"/>
        <v>4.3023308034311203E-3</v>
      </c>
    </row>
    <row r="39" spans="5:9" ht="30" customHeight="1" x14ac:dyDescent="0.25">
      <c r="E39" s="198">
        <v>44168</v>
      </c>
      <c r="F39" s="387">
        <v>28.346264000000001</v>
      </c>
      <c r="G39" s="199">
        <v>112919</v>
      </c>
      <c r="H39" s="64">
        <f t="shared" si="5"/>
        <v>8.5860307759266785E-3</v>
      </c>
      <c r="I39" s="201">
        <f t="shared" si="5"/>
        <v>9.8824834099486836E-3</v>
      </c>
    </row>
    <row r="40" spans="5:9" ht="30" customHeight="1" x14ac:dyDescent="0.25">
      <c r="E40" s="198">
        <v>44169</v>
      </c>
      <c r="F40" s="387">
        <v>28.941510999999998</v>
      </c>
      <c r="G40" s="199">
        <v>113682</v>
      </c>
      <c r="H40" s="64">
        <f t="shared" si="5"/>
        <v>2.099913413633625E-2</v>
      </c>
      <c r="I40" s="201">
        <f t="shared" si="5"/>
        <v>6.7570559427554411E-3</v>
      </c>
    </row>
    <row r="41" spans="5:9" ht="30" customHeight="1" x14ac:dyDescent="0.25">
      <c r="E41" s="198">
        <v>44172</v>
      </c>
      <c r="F41" s="387">
        <v>29.078254999999999</v>
      </c>
      <c r="G41" s="199">
        <v>113625</v>
      </c>
      <c r="H41" s="64">
        <f t="shared" si="5"/>
        <v>4.724839694789873E-3</v>
      </c>
      <c r="I41" s="201">
        <f t="shared" si="5"/>
        <v>-5.0139863830689357E-4</v>
      </c>
    </row>
    <row r="42" spans="5:9" ht="30" customHeight="1" x14ac:dyDescent="0.25">
      <c r="E42" s="198">
        <v>44173</v>
      </c>
      <c r="F42" s="387">
        <v>29.32761</v>
      </c>
      <c r="G42" s="199">
        <v>113571</v>
      </c>
      <c r="H42" s="64">
        <f t="shared" si="5"/>
        <v>8.5753082500996669E-3</v>
      </c>
      <c r="I42" s="201">
        <f t="shared" si="5"/>
        <v>-4.7524752475247567E-4</v>
      </c>
    </row>
    <row r="43" spans="5:9" ht="30" customHeight="1" x14ac:dyDescent="0.25">
      <c r="E43" s="198">
        <v>44174</v>
      </c>
      <c r="F43" s="387">
        <v>28.925421</v>
      </c>
      <c r="G43" s="199">
        <v>112722</v>
      </c>
      <c r="H43" s="64">
        <f t="shared" si="5"/>
        <v>-1.3713664359284672E-2</v>
      </c>
      <c r="I43" s="201">
        <f t="shared" si="5"/>
        <v>-7.475499907546812E-3</v>
      </c>
    </row>
    <row r="44" spans="5:9" ht="30" customHeight="1" x14ac:dyDescent="0.25">
      <c r="E44" s="198">
        <v>44175</v>
      </c>
      <c r="F44" s="387">
        <v>30.429604999999999</v>
      </c>
      <c r="G44" s="199">
        <v>114992</v>
      </c>
      <c r="H44" s="64">
        <f t="shared" si="5"/>
        <v>5.2002147177045321E-2</v>
      </c>
      <c r="I44" s="201">
        <f t="shared" si="5"/>
        <v>2.013803871471409E-2</v>
      </c>
    </row>
    <row r="45" spans="5:9" ht="30" customHeight="1" x14ac:dyDescent="0.25">
      <c r="E45" s="198">
        <v>44176</v>
      </c>
      <c r="F45" s="387">
        <v>30.960495000000002</v>
      </c>
      <c r="G45" s="199">
        <v>115323</v>
      </c>
      <c r="H45" s="64">
        <f t="shared" si="5"/>
        <v>1.7446496594352823E-2</v>
      </c>
      <c r="I45" s="201">
        <f t="shared" si="5"/>
        <v>2.8784611103380708E-3</v>
      </c>
    </row>
    <row r="46" spans="5:9" ht="30" customHeight="1" x14ac:dyDescent="0.25">
      <c r="E46" s="198">
        <v>44179</v>
      </c>
      <c r="F46" s="387">
        <v>31.062951999999999</v>
      </c>
      <c r="G46" s="199">
        <v>114975</v>
      </c>
      <c r="H46" s="64">
        <f t="shared" si="5"/>
        <v>3.3092817152955423E-3</v>
      </c>
      <c r="I46" s="201">
        <f t="shared" si="5"/>
        <v>-3.0176114044899727E-3</v>
      </c>
    </row>
    <row r="47" spans="5:9" ht="30" customHeight="1" x14ac:dyDescent="0.25">
      <c r="E47" s="198">
        <v>44180</v>
      </c>
      <c r="F47" s="387">
        <v>31.458300000000001</v>
      </c>
      <c r="G47" s="199">
        <v>116146</v>
      </c>
      <c r="H47" s="64">
        <f t="shared" si="5"/>
        <v>1.272731580694586E-2</v>
      </c>
      <c r="I47" s="201">
        <f t="shared" si="5"/>
        <v>1.0184822787562497E-2</v>
      </c>
    </row>
    <row r="48" spans="5:9" ht="30" customHeight="1" x14ac:dyDescent="0.25">
      <c r="E48" s="198">
        <v>44181</v>
      </c>
      <c r="F48" s="387">
        <v>31.748749</v>
      </c>
      <c r="G48" s="199">
        <v>117947</v>
      </c>
      <c r="H48" s="64">
        <f t="shared" si="5"/>
        <v>9.2328256771663231E-3</v>
      </c>
      <c r="I48" s="201">
        <f t="shared" si="5"/>
        <v>1.550634546174634E-2</v>
      </c>
    </row>
    <row r="49" spans="5:9" ht="30" customHeight="1" x14ac:dyDescent="0.25">
      <c r="E49" s="198">
        <v>44182</v>
      </c>
      <c r="F49" s="387">
        <v>31.781025</v>
      </c>
      <c r="G49" s="199">
        <v>118157</v>
      </c>
      <c r="H49" s="64">
        <f t="shared" si="5"/>
        <v>1.016606985049906E-3</v>
      </c>
      <c r="I49" s="201">
        <f t="shared" si="5"/>
        <v>1.7804607154061625E-3</v>
      </c>
    </row>
    <row r="50" spans="5:9" ht="30" customHeight="1" x14ac:dyDescent="0.25">
      <c r="E50" s="198">
        <v>44183</v>
      </c>
      <c r="F50" s="387">
        <v>31.547053999999999</v>
      </c>
      <c r="G50" s="199">
        <v>117679</v>
      </c>
      <c r="H50" s="64">
        <f t="shared" si="5"/>
        <v>-7.361971490850272E-3</v>
      </c>
      <c r="I50" s="201">
        <f t="shared" si="5"/>
        <v>-4.0454649322511083E-3</v>
      </c>
    </row>
    <row r="51" spans="5:9" ht="30" customHeight="1" x14ac:dyDescent="0.25">
      <c r="E51" s="198">
        <v>44186</v>
      </c>
      <c r="F51" s="387">
        <v>30.490099000000001</v>
      </c>
      <c r="G51" s="199">
        <v>116016</v>
      </c>
      <c r="H51" s="64">
        <f t="shared" si="5"/>
        <v>-3.3504079334951475E-2</v>
      </c>
      <c r="I51" s="201">
        <f t="shared" si="5"/>
        <v>-1.4131663253426741E-2</v>
      </c>
    </row>
    <row r="52" spans="5:9" ht="30" customHeight="1" x14ac:dyDescent="0.25">
      <c r="E52" s="198">
        <v>44187</v>
      </c>
      <c r="F52" s="387">
        <v>30.893522000000001</v>
      </c>
      <c r="G52" s="199">
        <v>116348</v>
      </c>
      <c r="H52" s="64">
        <f t="shared" si="5"/>
        <v>1.3231278783319089E-2</v>
      </c>
      <c r="I52" s="201">
        <f t="shared" si="5"/>
        <v>2.861674251827262E-3</v>
      </c>
    </row>
    <row r="53" spans="5:9" ht="30" customHeight="1" x14ac:dyDescent="0.25">
      <c r="E53" s="198">
        <v>44188</v>
      </c>
      <c r="F53" s="387">
        <v>31.401814000000002</v>
      </c>
      <c r="G53" s="199">
        <v>117857</v>
      </c>
      <c r="H53" s="64">
        <f t="shared" si="5"/>
        <v>1.6453028566959738E-2</v>
      </c>
      <c r="I53" s="201">
        <f t="shared" si="5"/>
        <v>1.2969711554990271E-2</v>
      </c>
    </row>
    <row r="54" spans="5:9" ht="30" customHeight="1" x14ac:dyDescent="0.25">
      <c r="E54" s="198">
        <v>44193</v>
      </c>
      <c r="F54" s="387">
        <v>31.748749</v>
      </c>
      <c r="G54" s="199">
        <v>119051</v>
      </c>
      <c r="H54" s="64">
        <f t="shared" si="5"/>
        <v>1.1048247085343466E-2</v>
      </c>
      <c r="I54" s="201">
        <f t="shared" si="5"/>
        <v>1.0130921370813839E-2</v>
      </c>
    </row>
    <row r="55" spans="5:9" ht="30" customHeight="1" x14ac:dyDescent="0.25">
      <c r="E55" s="198">
        <v>44194</v>
      </c>
      <c r="F55" s="387">
        <v>31.563189999999999</v>
      </c>
      <c r="G55" s="199">
        <v>119475</v>
      </c>
      <c r="H55" s="64">
        <f t="shared" si="5"/>
        <v>-5.8446082395247068E-3</v>
      </c>
      <c r="I55" s="201">
        <f t="shared" si="5"/>
        <v>3.5614988534324876E-3</v>
      </c>
    </row>
    <row r="56" spans="5:9" ht="30" customHeight="1" x14ac:dyDescent="0.25">
      <c r="E56" s="198">
        <v>44195</v>
      </c>
      <c r="F56" s="387">
        <v>31.305</v>
      </c>
      <c r="G56" s="199">
        <v>119306</v>
      </c>
      <c r="H56" s="64">
        <f t="shared" si="5"/>
        <v>-8.1800983994330112E-3</v>
      </c>
      <c r="I56" s="201">
        <f t="shared" si="5"/>
        <v>-1.4145218664992631E-3</v>
      </c>
    </row>
    <row r="57" spans="5:9" ht="30" customHeight="1" x14ac:dyDescent="0.25">
      <c r="E57" s="198">
        <v>44200</v>
      </c>
      <c r="F57" s="387">
        <v>30.328733</v>
      </c>
      <c r="G57" s="199">
        <v>118558</v>
      </c>
      <c r="H57" s="64">
        <f t="shared" si="5"/>
        <v>-3.1185657243251841E-2</v>
      </c>
      <c r="I57" s="201">
        <f t="shared" si="5"/>
        <v>-6.2695924764890609E-3</v>
      </c>
    </row>
    <row r="58" spans="5:9" ht="30" customHeight="1" x14ac:dyDescent="0.25">
      <c r="E58" s="198">
        <v>44201</v>
      </c>
      <c r="F58" s="387">
        <v>30.014074000000001</v>
      </c>
      <c r="G58" s="199">
        <v>119223</v>
      </c>
      <c r="H58" s="64">
        <f t="shared" si="5"/>
        <v>-1.0374947084007768E-2</v>
      </c>
      <c r="I58" s="201">
        <f t="shared" si="5"/>
        <v>5.6090689788963477E-3</v>
      </c>
    </row>
    <row r="59" spans="5:9" ht="30" customHeight="1" x14ac:dyDescent="0.25">
      <c r="E59" s="198">
        <v>44202</v>
      </c>
      <c r="F59" s="387">
        <v>30.699877000000001</v>
      </c>
      <c r="G59" s="199">
        <v>119851</v>
      </c>
      <c r="H59" s="64">
        <f t="shared" si="5"/>
        <v>2.284938059391739E-2</v>
      </c>
      <c r="I59" s="201">
        <f t="shared" si="5"/>
        <v>5.2674400073811078E-3</v>
      </c>
    </row>
    <row r="60" spans="5:9" ht="30" customHeight="1" x14ac:dyDescent="0.25">
      <c r="E60" s="198">
        <v>44203</v>
      </c>
      <c r="F60" s="387">
        <v>31.918188000000001</v>
      </c>
      <c r="G60" s="199">
        <v>121956</v>
      </c>
      <c r="H60" s="64">
        <f t="shared" si="5"/>
        <v>3.9684556390893633E-2</v>
      </c>
      <c r="I60" s="201">
        <f t="shared" si="5"/>
        <v>1.7563474647687594E-2</v>
      </c>
    </row>
    <row r="61" spans="5:9" ht="30" customHeight="1" x14ac:dyDescent="0.25">
      <c r="E61" s="198">
        <v>44204</v>
      </c>
      <c r="F61" s="387">
        <v>32.103771000000002</v>
      </c>
      <c r="G61" s="199">
        <v>125077</v>
      </c>
      <c r="H61" s="64">
        <f t="shared" si="5"/>
        <v>5.8143338212057749E-3</v>
      </c>
      <c r="I61" s="201">
        <f t="shared" si="5"/>
        <v>2.5591196825084372E-2</v>
      </c>
    </row>
    <row r="62" spans="5:9" ht="30" customHeight="1" x14ac:dyDescent="0.25">
      <c r="E62" s="198">
        <v>44207</v>
      </c>
      <c r="F62" s="387">
        <v>31.579321</v>
      </c>
      <c r="G62" s="199">
        <v>122807</v>
      </c>
      <c r="H62" s="64">
        <f t="shared" si="5"/>
        <v>-1.6336087121977094E-2</v>
      </c>
      <c r="I62" s="201">
        <f t="shared" si="5"/>
        <v>-1.814882032667875E-2</v>
      </c>
    </row>
    <row r="63" spans="5:9" ht="30" customHeight="1" x14ac:dyDescent="0.25">
      <c r="E63" s="198">
        <v>44208</v>
      </c>
      <c r="F63" s="387">
        <v>31.869783000000002</v>
      </c>
      <c r="G63" s="199">
        <v>123998</v>
      </c>
      <c r="H63" s="64">
        <f t="shared" si="5"/>
        <v>9.1978545073847506E-3</v>
      </c>
      <c r="I63" s="201">
        <f t="shared" si="5"/>
        <v>9.6981442425920772E-3</v>
      </c>
    </row>
    <row r="64" spans="5:9" ht="30" customHeight="1" x14ac:dyDescent="0.25">
      <c r="E64" s="198">
        <v>44209</v>
      </c>
      <c r="F64" s="387">
        <v>30.296467</v>
      </c>
      <c r="G64" s="199">
        <v>122040</v>
      </c>
      <c r="H64" s="64">
        <f t="shared" si="5"/>
        <v>-4.9367013261433335E-2</v>
      </c>
      <c r="I64" s="201">
        <f t="shared" si="5"/>
        <v>-1.5790577267375316E-2</v>
      </c>
    </row>
    <row r="65" spans="5:9" ht="30" customHeight="1" x14ac:dyDescent="0.25">
      <c r="E65" s="198">
        <v>44210</v>
      </c>
      <c r="F65" s="387">
        <v>30.223845000000001</v>
      </c>
      <c r="G65" s="199">
        <v>123481</v>
      </c>
      <c r="H65" s="64">
        <f t="shared" si="5"/>
        <v>-2.3970451736170517E-3</v>
      </c>
      <c r="I65" s="201">
        <f t="shared" si="5"/>
        <v>1.1807604064241195E-2</v>
      </c>
    </row>
    <row r="66" spans="5:9" ht="30" customHeight="1" x14ac:dyDescent="0.25">
      <c r="E66" s="198">
        <v>44211</v>
      </c>
      <c r="F66" s="387">
        <v>29.287929999999999</v>
      </c>
      <c r="G66" s="199">
        <v>120502</v>
      </c>
      <c r="H66" s="64">
        <f t="shared" si="5"/>
        <v>-3.0966113014409657E-2</v>
      </c>
      <c r="I66" s="201">
        <f t="shared" si="5"/>
        <v>-2.4125169054348472E-2</v>
      </c>
    </row>
    <row r="67" spans="5:9" ht="30" customHeight="1" x14ac:dyDescent="0.25">
      <c r="E67" s="198">
        <v>44214</v>
      </c>
      <c r="F67" s="387">
        <v>28.989398999999999</v>
      </c>
      <c r="G67" s="199">
        <v>121242</v>
      </c>
      <c r="H67" s="64">
        <f t="shared" si="5"/>
        <v>-1.0192970278199986E-2</v>
      </c>
      <c r="I67" s="201">
        <f t="shared" si="5"/>
        <v>6.1409769132463321E-3</v>
      </c>
    </row>
    <row r="68" spans="5:9" ht="30" customHeight="1" x14ac:dyDescent="0.25">
      <c r="E68" s="198">
        <v>44215</v>
      </c>
      <c r="F68" s="387">
        <v>28.497229000000001</v>
      </c>
      <c r="G68" s="199">
        <v>120673</v>
      </c>
      <c r="H68" s="64">
        <f t="shared" si="5"/>
        <v>-1.6977585495994485E-2</v>
      </c>
      <c r="I68" s="201">
        <f t="shared" si="5"/>
        <v>-4.6930931525378528E-3</v>
      </c>
    </row>
    <row r="69" spans="5:9" ht="30" customHeight="1" x14ac:dyDescent="0.25">
      <c r="E69" s="198">
        <v>44216</v>
      </c>
      <c r="F69" s="387">
        <v>27.859839999999998</v>
      </c>
      <c r="G69" s="199">
        <v>119708</v>
      </c>
      <c r="H69" s="64">
        <f t="shared" si="5"/>
        <v>-2.2366700986962695E-2</v>
      </c>
      <c r="I69" s="201">
        <f t="shared" si="5"/>
        <v>-7.9968178465771311E-3</v>
      </c>
    </row>
    <row r="70" spans="5:9" ht="30" customHeight="1" x14ac:dyDescent="0.25">
      <c r="E70" s="198">
        <v>44217</v>
      </c>
      <c r="F70" s="387">
        <v>27.577445999999998</v>
      </c>
      <c r="G70" s="199">
        <v>118443</v>
      </c>
      <c r="H70" s="64">
        <f t="shared" si="5"/>
        <v>-1.0136239116951162E-2</v>
      </c>
      <c r="I70" s="201">
        <f t="shared" si="5"/>
        <v>-1.0567380626190448E-2</v>
      </c>
    </row>
    <row r="71" spans="5:9" ht="30" customHeight="1" x14ac:dyDescent="0.25">
      <c r="E71" s="198">
        <v>44218</v>
      </c>
      <c r="F71" s="387">
        <v>27.182099999999998</v>
      </c>
      <c r="G71" s="199">
        <v>117172</v>
      </c>
      <c r="H71" s="64">
        <f t="shared" si="5"/>
        <v>-1.4335845313594331E-2</v>
      </c>
      <c r="I71" s="201">
        <f t="shared" si="5"/>
        <v>-1.0730900095404561E-2</v>
      </c>
    </row>
    <row r="72" spans="5:9" ht="30" customHeight="1" x14ac:dyDescent="0.25">
      <c r="E72" s="198">
        <v>44222</v>
      </c>
      <c r="F72" s="387">
        <v>26.455956</v>
      </c>
      <c r="G72" s="199">
        <v>116464</v>
      </c>
      <c r="H72" s="64">
        <f t="shared" si="5"/>
        <v>-2.671405079077771E-2</v>
      </c>
      <c r="I72" s="201">
        <f t="shared" si="5"/>
        <v>-6.0423992080018696E-3</v>
      </c>
    </row>
    <row r="73" spans="5:9" ht="30" customHeight="1" x14ac:dyDescent="0.25">
      <c r="E73" s="198">
        <v>44223</v>
      </c>
      <c r="F73" s="387">
        <v>27.230506999999999</v>
      </c>
      <c r="G73" s="199">
        <v>115882</v>
      </c>
      <c r="H73" s="64">
        <f t="shared" si="5"/>
        <v>2.9276999099937973E-2</v>
      </c>
      <c r="I73" s="201">
        <f t="shared" si="5"/>
        <v>-4.9972523698310622E-3</v>
      </c>
    </row>
    <row r="74" spans="5:9" ht="30" customHeight="1" x14ac:dyDescent="0.25">
      <c r="E74" s="198">
        <v>44224</v>
      </c>
      <c r="F74" s="387">
        <v>27.867901</v>
      </c>
      <c r="G74" s="199">
        <v>119314</v>
      </c>
      <c r="H74" s="64">
        <f t="shared" si="5"/>
        <v>2.3407349705240499E-2</v>
      </c>
      <c r="I74" s="201">
        <f t="shared" si="5"/>
        <v>2.9616333856854471E-2</v>
      </c>
    </row>
    <row r="75" spans="5:9" ht="30" customHeight="1" x14ac:dyDescent="0.25">
      <c r="E75" s="198">
        <v>44225</v>
      </c>
      <c r="F75" s="387">
        <v>27.319258000000001</v>
      </c>
      <c r="G75" s="199">
        <v>116007</v>
      </c>
      <c r="H75" s="64">
        <f t="shared" si="5"/>
        <v>-1.9687273899817503E-2</v>
      </c>
      <c r="I75" s="201">
        <f t="shared" si="5"/>
        <v>-2.7716780930988838E-2</v>
      </c>
    </row>
    <row r="76" spans="5:9" ht="30" customHeight="1" x14ac:dyDescent="0.25">
      <c r="E76" s="198">
        <v>44228</v>
      </c>
      <c r="F76" s="387">
        <v>27.666202999999999</v>
      </c>
      <c r="G76" s="199">
        <v>117365</v>
      </c>
      <c r="H76" s="64">
        <f t="shared" si="5"/>
        <v>1.2699649456072271E-2</v>
      </c>
      <c r="I76" s="201">
        <f t="shared" si="5"/>
        <v>1.1706190143698114E-2</v>
      </c>
    </row>
    <row r="77" spans="5:9" ht="30" customHeight="1" x14ac:dyDescent="0.25">
      <c r="E77" s="198">
        <v>44229</v>
      </c>
      <c r="F77" s="387">
        <v>27.480625</v>
      </c>
      <c r="G77" s="199">
        <v>118234</v>
      </c>
      <c r="H77" s="64">
        <f t="shared" si="5"/>
        <v>-6.7077509696578108E-3</v>
      </c>
      <c r="I77" s="201">
        <f t="shared" si="5"/>
        <v>7.4042516934349489E-3</v>
      </c>
    </row>
    <row r="78" spans="5:9" ht="30" customHeight="1" x14ac:dyDescent="0.25">
      <c r="E78" s="198">
        <v>44230</v>
      </c>
      <c r="F78" s="387">
        <v>27.698474999999998</v>
      </c>
      <c r="G78" s="199">
        <v>119725</v>
      </c>
      <c r="H78" s="64">
        <f t="shared" si="5"/>
        <v>7.9274033978484759E-3</v>
      </c>
      <c r="I78" s="201">
        <f t="shared" si="5"/>
        <v>1.2610585787506068E-2</v>
      </c>
    </row>
    <row r="79" spans="5:9" ht="30" customHeight="1" x14ac:dyDescent="0.25">
      <c r="E79" s="198">
        <v>44231</v>
      </c>
      <c r="F79" s="387">
        <v>27.585505999999999</v>
      </c>
      <c r="G79" s="199">
        <v>119261</v>
      </c>
      <c r="H79" s="64">
        <f t="shared" si="5"/>
        <v>-4.0785277889847649E-3</v>
      </c>
      <c r="I79" s="201">
        <f t="shared" si="5"/>
        <v>-3.875548131133888E-3</v>
      </c>
    </row>
    <row r="80" spans="5:9" ht="30" customHeight="1" x14ac:dyDescent="0.25">
      <c r="E80" s="198">
        <v>44232</v>
      </c>
      <c r="F80" s="387">
        <v>27.399940000000001</v>
      </c>
      <c r="G80" s="199">
        <v>119925</v>
      </c>
      <c r="H80" s="64">
        <f t="shared" si="5"/>
        <v>-6.7269384146877442E-3</v>
      </c>
      <c r="I80" s="201">
        <f t="shared" si="5"/>
        <v>5.5676205968422376E-3</v>
      </c>
    </row>
    <row r="81" spans="5:9" ht="30" customHeight="1" x14ac:dyDescent="0.25">
      <c r="E81" s="198">
        <v>44235</v>
      </c>
      <c r="F81" s="387">
        <v>27.327328000000001</v>
      </c>
      <c r="G81" s="199">
        <v>119516</v>
      </c>
      <c r="H81" s="64">
        <f t="shared" si="5"/>
        <v>-2.6500787957929317E-3</v>
      </c>
      <c r="I81" s="201">
        <f t="shared" si="5"/>
        <v>-3.4104648738795262E-3</v>
      </c>
    </row>
    <row r="82" spans="5:9" ht="30" customHeight="1" x14ac:dyDescent="0.25">
      <c r="E82" s="198">
        <v>44236</v>
      </c>
      <c r="F82" s="387">
        <v>27.658128999999999</v>
      </c>
      <c r="G82" s="199">
        <v>119429</v>
      </c>
      <c r="H82" s="64">
        <f t="shared" si="5"/>
        <v>1.210513519653289E-2</v>
      </c>
      <c r="I82" s="201">
        <f t="shared" si="5"/>
        <v>-7.2793600856790874E-4</v>
      </c>
    </row>
    <row r="83" spans="5:9" ht="30" customHeight="1" x14ac:dyDescent="0.25">
      <c r="E83" s="198">
        <v>44237</v>
      </c>
      <c r="F83" s="387">
        <v>27.278921</v>
      </c>
      <c r="G83" s="199">
        <v>118430</v>
      </c>
      <c r="H83" s="64">
        <f t="shared" si="5"/>
        <v>-1.3710544194800667E-2</v>
      </c>
      <c r="I83" s="201">
        <f t="shared" si="5"/>
        <v>-8.3648025186512376E-3</v>
      </c>
    </row>
    <row r="84" spans="5:9" ht="30" customHeight="1" x14ac:dyDescent="0.25">
      <c r="E84" s="198">
        <v>44238</v>
      </c>
      <c r="F84" s="387">
        <v>27.383807999999998</v>
      </c>
      <c r="G84" s="199">
        <v>119235</v>
      </c>
      <c r="H84" s="64">
        <f t="shared" si="5"/>
        <v>3.8449834581066877E-3</v>
      </c>
      <c r="I84" s="201">
        <f t="shared" si="5"/>
        <v>6.7972642067044564E-3</v>
      </c>
    </row>
    <row r="85" spans="5:9" ht="30" customHeight="1" x14ac:dyDescent="0.25">
      <c r="E85" s="198">
        <v>44239</v>
      </c>
      <c r="F85" s="387">
        <v>27.230506999999999</v>
      </c>
      <c r="G85" s="199">
        <v>119116</v>
      </c>
      <c r="H85" s="64">
        <f t="shared" si="5"/>
        <v>-5.5982352783074951E-3</v>
      </c>
      <c r="I85" s="201">
        <f t="shared" si="5"/>
        <v>-9.9802910219315422E-4</v>
      </c>
    </row>
    <row r="86" spans="5:9" ht="30" customHeight="1" x14ac:dyDescent="0.25">
      <c r="E86" s="198">
        <v>44244</v>
      </c>
      <c r="F86" s="387">
        <v>26.915848</v>
      </c>
      <c r="G86" s="199">
        <v>120391</v>
      </c>
      <c r="H86" s="64">
        <f t="shared" si="5"/>
        <v>-1.1555385289006903E-2</v>
      </c>
      <c r="I86" s="201">
        <f t="shared" si="5"/>
        <v>1.0703851707579259E-2</v>
      </c>
    </row>
    <row r="87" spans="5:9" ht="30" customHeight="1" x14ac:dyDescent="0.25">
      <c r="E87" s="198">
        <v>44245</v>
      </c>
      <c r="F87" s="387">
        <v>26.835160999999999</v>
      </c>
      <c r="G87" s="199">
        <v>119140</v>
      </c>
      <c r="H87" s="64">
        <f t="shared" si="5"/>
        <v>-2.9977506188919589E-3</v>
      </c>
      <c r="I87" s="201">
        <f t="shared" si="5"/>
        <v>-1.039114219501458E-2</v>
      </c>
    </row>
    <row r="88" spans="5:9" ht="30" customHeight="1" x14ac:dyDescent="0.25">
      <c r="E88" s="198">
        <v>44246</v>
      </c>
      <c r="F88" s="387">
        <v>26.326864</v>
      </c>
      <c r="G88" s="199">
        <v>118748</v>
      </c>
      <c r="H88" s="64">
        <f t="shared" ref="H88:I151" si="6">F88/F87-1</f>
        <v>-1.8941455204982693E-2</v>
      </c>
      <c r="I88" s="201">
        <f t="shared" si="6"/>
        <v>-3.2902467685076431E-3</v>
      </c>
    </row>
    <row r="89" spans="5:9" ht="30" customHeight="1" x14ac:dyDescent="0.25">
      <c r="E89" s="198">
        <v>44249</v>
      </c>
      <c r="F89" s="387">
        <v>23.260904</v>
      </c>
      <c r="G89" s="199">
        <v>112668</v>
      </c>
      <c r="H89" s="64">
        <f t="shared" si="6"/>
        <v>-0.11645747096957693</v>
      </c>
      <c r="I89" s="201">
        <f t="shared" si="6"/>
        <v>-5.1200862330312957E-2</v>
      </c>
    </row>
    <row r="90" spans="5:9" ht="30" customHeight="1" x14ac:dyDescent="0.25">
      <c r="E90" s="198">
        <v>44250</v>
      </c>
      <c r="F90" s="387">
        <v>24.928719000000001</v>
      </c>
      <c r="G90" s="199">
        <v>115227</v>
      </c>
      <c r="H90" s="64">
        <f t="shared" si="6"/>
        <v>7.1700351800600748E-2</v>
      </c>
      <c r="I90" s="201">
        <f t="shared" si="6"/>
        <v>2.2712748961550844E-2</v>
      </c>
    </row>
    <row r="91" spans="5:9" ht="30" customHeight="1" x14ac:dyDescent="0.25">
      <c r="E91" s="198">
        <v>44251</v>
      </c>
      <c r="F91" s="387">
        <v>24.830406</v>
      </c>
      <c r="G91" s="199">
        <v>115668</v>
      </c>
      <c r="H91" s="64">
        <f t="shared" si="6"/>
        <v>-3.9437646194335763E-3</v>
      </c>
      <c r="I91" s="201">
        <f t="shared" si="6"/>
        <v>3.8272279934390419E-3</v>
      </c>
    </row>
    <row r="92" spans="5:9" ht="30" customHeight="1" x14ac:dyDescent="0.25">
      <c r="E92" s="198">
        <v>44252</v>
      </c>
      <c r="F92" s="387">
        <v>24.134077000000001</v>
      </c>
      <c r="G92" s="199">
        <v>112256</v>
      </c>
      <c r="H92" s="64">
        <f t="shared" si="6"/>
        <v>-2.8043399693101989E-2</v>
      </c>
      <c r="I92" s="201">
        <f t="shared" si="6"/>
        <v>-2.9498219040702711E-2</v>
      </c>
    </row>
    <row r="93" spans="5:9" ht="30" customHeight="1" x14ac:dyDescent="0.25">
      <c r="E93" s="198">
        <v>44253</v>
      </c>
      <c r="F93" s="387">
        <v>22.978985000000002</v>
      </c>
      <c r="G93" s="199">
        <v>110035</v>
      </c>
      <c r="H93" s="64">
        <f t="shared" si="6"/>
        <v>-4.786145333007763E-2</v>
      </c>
      <c r="I93" s="201">
        <f t="shared" si="6"/>
        <v>-1.9785133979475455E-2</v>
      </c>
    </row>
    <row r="94" spans="5:9" ht="30" customHeight="1" x14ac:dyDescent="0.25">
      <c r="E94" s="198">
        <v>44256</v>
      </c>
      <c r="F94" s="387">
        <v>22.823333999999999</v>
      </c>
      <c r="G94" s="199">
        <v>110335</v>
      </c>
      <c r="H94" s="64">
        <f t="shared" si="6"/>
        <v>-6.773623813236429E-3</v>
      </c>
      <c r="I94" s="201">
        <f t="shared" si="6"/>
        <v>2.7264052346980261E-3</v>
      </c>
    </row>
    <row r="95" spans="5:9" ht="30" customHeight="1" x14ac:dyDescent="0.25">
      <c r="E95" s="198">
        <v>44257</v>
      </c>
      <c r="F95" s="387">
        <v>23.699891999999998</v>
      </c>
      <c r="G95" s="199">
        <v>111540</v>
      </c>
      <c r="H95" s="64">
        <f t="shared" si="6"/>
        <v>3.8406220581094663E-2</v>
      </c>
      <c r="I95" s="201">
        <f t="shared" si="6"/>
        <v>1.0921285176961115E-2</v>
      </c>
    </row>
    <row r="96" spans="5:9" ht="30" customHeight="1" x14ac:dyDescent="0.25">
      <c r="E96" s="198">
        <v>44258</v>
      </c>
      <c r="F96" s="387">
        <v>23.749051999999999</v>
      </c>
      <c r="G96" s="199">
        <v>111184</v>
      </c>
      <c r="H96" s="64">
        <f t="shared" si="6"/>
        <v>2.0742710557499766E-3</v>
      </c>
      <c r="I96" s="201">
        <f t="shared" si="6"/>
        <v>-3.1916801147570117E-3</v>
      </c>
    </row>
    <row r="97" spans="5:9" ht="30" customHeight="1" x14ac:dyDescent="0.25">
      <c r="E97" s="198">
        <v>44259</v>
      </c>
      <c r="F97" s="387">
        <v>24.609221000000002</v>
      </c>
      <c r="G97" s="199">
        <v>112690</v>
      </c>
      <c r="H97" s="64">
        <f t="shared" si="6"/>
        <v>3.6219087818747608E-2</v>
      </c>
      <c r="I97" s="201">
        <f t="shared" si="6"/>
        <v>1.354511440495032E-2</v>
      </c>
    </row>
    <row r="98" spans="5:9" ht="30" customHeight="1" x14ac:dyDescent="0.25">
      <c r="E98" s="198">
        <v>44260</v>
      </c>
      <c r="F98" s="387">
        <v>25.067983999999999</v>
      </c>
      <c r="G98" s="199">
        <v>115202</v>
      </c>
      <c r="H98" s="64">
        <f t="shared" si="6"/>
        <v>1.8641914752197897E-2</v>
      </c>
      <c r="I98" s="201">
        <f t="shared" si="6"/>
        <v>2.2291241458869404E-2</v>
      </c>
    </row>
    <row r="99" spans="5:9" ht="30" customHeight="1" x14ac:dyDescent="0.25">
      <c r="E99" s="198">
        <v>44263</v>
      </c>
      <c r="F99" s="387">
        <v>23.921082999999999</v>
      </c>
      <c r="G99" s="199">
        <v>110612</v>
      </c>
      <c r="H99" s="64">
        <f t="shared" si="6"/>
        <v>-4.5751624861416818E-2</v>
      </c>
      <c r="I99" s="201">
        <f t="shared" si="6"/>
        <v>-3.9843058280238153E-2</v>
      </c>
    </row>
    <row r="100" spans="5:9" ht="30" customHeight="1" x14ac:dyDescent="0.25">
      <c r="E100" s="198">
        <v>44264</v>
      </c>
      <c r="F100" s="387">
        <v>23.749051999999999</v>
      </c>
      <c r="G100" s="199">
        <v>111331</v>
      </c>
      <c r="H100" s="64">
        <f t="shared" si="6"/>
        <v>-7.1916058315587561E-3</v>
      </c>
      <c r="I100" s="201">
        <f t="shared" si="6"/>
        <v>6.5001988934292321E-3</v>
      </c>
    </row>
    <row r="101" spans="5:9" ht="30" customHeight="1" x14ac:dyDescent="0.25">
      <c r="E101" s="198">
        <v>44265</v>
      </c>
      <c r="F101" s="387">
        <v>24.494532</v>
      </c>
      <c r="G101" s="199">
        <v>112776</v>
      </c>
      <c r="H101" s="64">
        <f t="shared" si="6"/>
        <v>3.1389884530969914E-2</v>
      </c>
      <c r="I101" s="201">
        <f t="shared" si="6"/>
        <v>1.297931393771723E-2</v>
      </c>
    </row>
    <row r="102" spans="5:9" ht="30" customHeight="1" x14ac:dyDescent="0.25">
      <c r="E102" s="198">
        <v>44266</v>
      </c>
      <c r="F102" s="387">
        <v>24.617411000000001</v>
      </c>
      <c r="G102" s="199">
        <v>114984</v>
      </c>
      <c r="H102" s="64">
        <f t="shared" si="6"/>
        <v>5.0165890085183129E-3</v>
      </c>
      <c r="I102" s="201">
        <f t="shared" si="6"/>
        <v>1.9578633751862196E-2</v>
      </c>
    </row>
    <row r="103" spans="5:9" ht="30" customHeight="1" x14ac:dyDescent="0.25">
      <c r="E103" s="198">
        <v>44267</v>
      </c>
      <c r="F103" s="387">
        <v>24.696203000000001</v>
      </c>
      <c r="G103" s="199">
        <v>114160</v>
      </c>
      <c r="H103" s="64">
        <f t="shared" si="6"/>
        <v>3.2006615155428797E-3</v>
      </c>
      <c r="I103" s="201">
        <f t="shared" si="6"/>
        <v>-7.1662144298336727E-3</v>
      </c>
    </row>
    <row r="104" spans="5:9" ht="30" customHeight="1" x14ac:dyDescent="0.25">
      <c r="E104" s="198">
        <v>44270</v>
      </c>
      <c r="F104" s="387">
        <v>24.523334999999999</v>
      </c>
      <c r="G104" s="199">
        <v>114851</v>
      </c>
      <c r="H104" s="64">
        <f t="shared" si="6"/>
        <v>-6.9997804925721052E-3</v>
      </c>
      <c r="I104" s="201">
        <f t="shared" si="6"/>
        <v>6.0529081990188249E-3</v>
      </c>
    </row>
    <row r="105" spans="5:9" ht="30" customHeight="1" x14ac:dyDescent="0.25">
      <c r="E105" s="198">
        <v>44271</v>
      </c>
      <c r="F105" s="387">
        <v>24.589186000000002</v>
      </c>
      <c r="G105" s="199">
        <v>114019</v>
      </c>
      <c r="H105" s="64">
        <f t="shared" si="6"/>
        <v>2.6852383658260148E-3</v>
      </c>
      <c r="I105" s="201">
        <f t="shared" si="6"/>
        <v>-7.2441685314015292E-3</v>
      </c>
    </row>
    <row r="106" spans="5:9" ht="30" customHeight="1" x14ac:dyDescent="0.25">
      <c r="E106" s="198">
        <v>44272</v>
      </c>
      <c r="F106" s="387">
        <v>25.272455000000001</v>
      </c>
      <c r="G106" s="199">
        <v>116549</v>
      </c>
      <c r="H106" s="64">
        <f t="shared" si="6"/>
        <v>2.7787377752154896E-2</v>
      </c>
      <c r="I106" s="201">
        <f t="shared" si="6"/>
        <v>2.2189284242100094E-2</v>
      </c>
    </row>
    <row r="107" spans="5:9" ht="30" customHeight="1" x14ac:dyDescent="0.25">
      <c r="E107" s="198">
        <v>44273</v>
      </c>
      <c r="F107" s="387">
        <v>25.058416000000001</v>
      </c>
      <c r="G107" s="199">
        <v>114835</v>
      </c>
      <c r="H107" s="64">
        <f t="shared" si="6"/>
        <v>-8.46926030731876E-3</v>
      </c>
      <c r="I107" s="201">
        <f t="shared" si="6"/>
        <v>-1.4706260885979261E-2</v>
      </c>
    </row>
    <row r="108" spans="5:9" ht="30" customHeight="1" x14ac:dyDescent="0.25">
      <c r="E108" s="198">
        <v>44274</v>
      </c>
      <c r="F108" s="387">
        <v>25.272455000000001</v>
      </c>
      <c r="G108" s="199">
        <v>116222</v>
      </c>
      <c r="H108" s="64">
        <f t="shared" si="6"/>
        <v>8.5416013526153911E-3</v>
      </c>
      <c r="I108" s="201">
        <f t="shared" si="6"/>
        <v>1.2078199155309832E-2</v>
      </c>
    </row>
    <row r="109" spans="5:9" ht="30" customHeight="1" x14ac:dyDescent="0.25">
      <c r="E109" s="198">
        <v>44277</v>
      </c>
      <c r="F109" s="387">
        <v>25.346541999999999</v>
      </c>
      <c r="G109" s="199">
        <v>114979</v>
      </c>
      <c r="H109" s="64">
        <f t="shared" si="6"/>
        <v>2.9315315825073629E-3</v>
      </c>
      <c r="I109" s="201">
        <f t="shared" si="6"/>
        <v>-1.0695049130113099E-2</v>
      </c>
    </row>
    <row r="110" spans="5:9" ht="30" customHeight="1" x14ac:dyDescent="0.25">
      <c r="E110" s="198">
        <v>44278</v>
      </c>
      <c r="F110" s="387">
        <v>24.432779</v>
      </c>
      <c r="G110" s="199">
        <v>113262</v>
      </c>
      <c r="H110" s="64">
        <f t="shared" si="6"/>
        <v>-3.6050795410277225E-2</v>
      </c>
      <c r="I110" s="201">
        <f t="shared" si="6"/>
        <v>-1.4933161707790132E-2</v>
      </c>
    </row>
    <row r="111" spans="5:9" ht="30" customHeight="1" x14ac:dyDescent="0.25">
      <c r="E111" s="198">
        <v>44279</v>
      </c>
      <c r="F111" s="387">
        <v>23.988244999999999</v>
      </c>
      <c r="G111" s="199">
        <v>112064</v>
      </c>
      <c r="H111" s="64">
        <f t="shared" si="6"/>
        <v>-1.8194164486978748E-2</v>
      </c>
      <c r="I111" s="201">
        <f t="shared" si="6"/>
        <v>-1.0577245678162095E-2</v>
      </c>
    </row>
    <row r="112" spans="5:9" ht="30" customHeight="1" x14ac:dyDescent="0.25">
      <c r="E112" s="198">
        <v>44280</v>
      </c>
      <c r="F112" s="387">
        <v>24.333995999999999</v>
      </c>
      <c r="G112" s="199">
        <v>113750</v>
      </c>
      <c r="H112" s="64">
        <f t="shared" si="6"/>
        <v>1.4413351205976088E-2</v>
      </c>
      <c r="I112" s="201">
        <f t="shared" si="6"/>
        <v>1.5044974300399749E-2</v>
      </c>
    </row>
    <row r="113" spans="5:9" ht="30" customHeight="1" x14ac:dyDescent="0.25">
      <c r="E113" s="198">
        <v>44281</v>
      </c>
      <c r="F113" s="387">
        <v>24.416312999999999</v>
      </c>
      <c r="G113" s="199">
        <v>114781</v>
      </c>
      <c r="H113" s="64">
        <f t="shared" si="6"/>
        <v>3.3827982876302176E-3</v>
      </c>
      <c r="I113" s="201">
        <f t="shared" si="6"/>
        <v>9.063736263736244E-3</v>
      </c>
    </row>
    <row r="114" spans="5:9" ht="30" customHeight="1" x14ac:dyDescent="0.25">
      <c r="E114" s="198">
        <v>44284</v>
      </c>
      <c r="F114" s="387">
        <v>24.531562999999998</v>
      </c>
      <c r="G114" s="199">
        <v>115419</v>
      </c>
      <c r="H114" s="64">
        <f t="shared" si="6"/>
        <v>4.7202048892476256E-3</v>
      </c>
      <c r="I114" s="201">
        <f t="shared" si="6"/>
        <v>5.5584112353088688E-3</v>
      </c>
    </row>
    <row r="115" spans="5:9" ht="30" customHeight="1" x14ac:dyDescent="0.25">
      <c r="E115" s="198">
        <v>44285</v>
      </c>
      <c r="F115" s="387">
        <v>25.288913999999998</v>
      </c>
      <c r="G115" s="199">
        <v>116850</v>
      </c>
      <c r="H115" s="64">
        <f t="shared" si="6"/>
        <v>3.0872513096699139E-2</v>
      </c>
      <c r="I115" s="201">
        <f t="shared" si="6"/>
        <v>1.2398305305019175E-2</v>
      </c>
    </row>
    <row r="116" spans="5:9" ht="30" customHeight="1" x14ac:dyDescent="0.25">
      <c r="E116" s="198">
        <v>44286</v>
      </c>
      <c r="F116" s="387">
        <v>25.066652000000001</v>
      </c>
      <c r="G116" s="199">
        <v>116634</v>
      </c>
      <c r="H116" s="64">
        <f t="shared" si="6"/>
        <v>-8.7889104292891984E-3</v>
      </c>
      <c r="I116" s="201">
        <f t="shared" si="6"/>
        <v>-1.848523748395392E-3</v>
      </c>
    </row>
    <row r="117" spans="5:9" ht="30" customHeight="1" x14ac:dyDescent="0.25">
      <c r="E117" s="198">
        <v>44287</v>
      </c>
      <c r="F117" s="387">
        <v>24.655045999999999</v>
      </c>
      <c r="G117" s="199">
        <v>115253</v>
      </c>
      <c r="H117" s="64">
        <f t="shared" si="6"/>
        <v>-1.6420461735376701E-2</v>
      </c>
      <c r="I117" s="201">
        <f t="shared" si="6"/>
        <v>-1.1840458185434777E-2</v>
      </c>
    </row>
    <row r="118" spans="5:9" ht="30" customHeight="1" x14ac:dyDescent="0.25">
      <c r="E118" s="198">
        <v>44291</v>
      </c>
      <c r="F118" s="387">
        <v>24.622119999999999</v>
      </c>
      <c r="G118" s="199">
        <v>117518</v>
      </c>
      <c r="H118" s="64">
        <f t="shared" si="6"/>
        <v>-1.3354669871635805E-3</v>
      </c>
      <c r="I118" s="201">
        <f t="shared" si="6"/>
        <v>1.9652416856827948E-2</v>
      </c>
    </row>
    <row r="119" spans="5:9" ht="30" customHeight="1" x14ac:dyDescent="0.25">
      <c r="E119" s="198">
        <v>44292</v>
      </c>
      <c r="F119" s="387">
        <v>24.325762000000001</v>
      </c>
      <c r="G119" s="199">
        <v>117499</v>
      </c>
      <c r="H119" s="64">
        <f t="shared" si="6"/>
        <v>-1.2036250331003084E-2</v>
      </c>
      <c r="I119" s="201">
        <f t="shared" si="6"/>
        <v>-1.6167736006400535E-4</v>
      </c>
    </row>
    <row r="120" spans="5:9" ht="30" customHeight="1" x14ac:dyDescent="0.25">
      <c r="E120" s="198">
        <v>44293</v>
      </c>
      <c r="F120" s="387">
        <v>24.169354999999999</v>
      </c>
      <c r="G120" s="199">
        <v>117624</v>
      </c>
      <c r="H120" s="64">
        <f t="shared" si="6"/>
        <v>-6.4296855325642888E-3</v>
      </c>
      <c r="I120" s="201">
        <f t="shared" si="6"/>
        <v>1.0638388411816635E-3</v>
      </c>
    </row>
    <row r="121" spans="5:9" ht="30" customHeight="1" x14ac:dyDescent="0.25">
      <c r="E121" s="198">
        <v>44294</v>
      </c>
      <c r="F121" s="387">
        <v>23.963552</v>
      </c>
      <c r="G121" s="199">
        <v>118313</v>
      </c>
      <c r="H121" s="64">
        <f t="shared" si="6"/>
        <v>-8.5150389822152839E-3</v>
      </c>
      <c r="I121" s="201">
        <f t="shared" si="6"/>
        <v>5.857648099027335E-3</v>
      </c>
    </row>
    <row r="122" spans="5:9" ht="30" customHeight="1" x14ac:dyDescent="0.25">
      <c r="E122" s="198">
        <v>44295</v>
      </c>
      <c r="F122" s="387">
        <v>24.029408</v>
      </c>
      <c r="G122" s="199">
        <v>117670</v>
      </c>
      <c r="H122" s="64">
        <f t="shared" si="6"/>
        <v>2.7481735595791257E-3</v>
      </c>
      <c r="I122" s="201">
        <f t="shared" si="6"/>
        <v>-5.4347366730621571E-3</v>
      </c>
    </row>
    <row r="123" spans="5:9" ht="30" customHeight="1" x14ac:dyDescent="0.25">
      <c r="E123" s="198">
        <v>44298</v>
      </c>
      <c r="F123" s="387">
        <v>24.325762000000001</v>
      </c>
      <c r="G123" s="199">
        <v>118812</v>
      </c>
      <c r="H123" s="64">
        <f t="shared" si="6"/>
        <v>1.2332971332460696E-2</v>
      </c>
      <c r="I123" s="201">
        <f t="shared" si="6"/>
        <v>9.7051075040366364E-3</v>
      </c>
    </row>
    <row r="124" spans="5:9" ht="30" customHeight="1" x14ac:dyDescent="0.25">
      <c r="E124" s="198">
        <v>44299</v>
      </c>
      <c r="F124" s="387">
        <v>24.325762000000001</v>
      </c>
      <c r="G124" s="199">
        <v>119297</v>
      </c>
      <c r="H124" s="64">
        <f t="shared" si="6"/>
        <v>0</v>
      </c>
      <c r="I124" s="201">
        <f t="shared" si="6"/>
        <v>4.0820792512541448E-3</v>
      </c>
    </row>
    <row r="125" spans="5:9" ht="30" customHeight="1" x14ac:dyDescent="0.25">
      <c r="E125" s="198">
        <v>44300</v>
      </c>
      <c r="F125" s="387">
        <v>24.366921999999999</v>
      </c>
      <c r="G125" s="199">
        <v>120295</v>
      </c>
      <c r="H125" s="64">
        <f t="shared" si="6"/>
        <v>1.6920333266434717E-3</v>
      </c>
      <c r="I125" s="201">
        <f t="shared" si="6"/>
        <v>8.3656755827892226E-3</v>
      </c>
    </row>
    <row r="126" spans="5:9" ht="30" customHeight="1" x14ac:dyDescent="0.25">
      <c r="E126" s="198">
        <v>44301</v>
      </c>
      <c r="F126" s="387">
        <v>24.399851000000002</v>
      </c>
      <c r="G126" s="199">
        <v>120701</v>
      </c>
      <c r="H126" s="64">
        <f t="shared" si="6"/>
        <v>1.3513811879892756E-3</v>
      </c>
      <c r="I126" s="201">
        <f t="shared" si="6"/>
        <v>3.3750363689264429E-3</v>
      </c>
    </row>
    <row r="127" spans="5:9" ht="30" customHeight="1" x14ac:dyDescent="0.25">
      <c r="E127" s="198">
        <v>44302</v>
      </c>
      <c r="F127" s="387">
        <v>24.506868000000001</v>
      </c>
      <c r="G127" s="199">
        <v>121114</v>
      </c>
      <c r="H127" s="64">
        <f t="shared" si="6"/>
        <v>4.385969406124568E-3</v>
      </c>
      <c r="I127" s="201">
        <f t="shared" si="6"/>
        <v>3.4216783622340596E-3</v>
      </c>
    </row>
    <row r="128" spans="5:9" ht="30" customHeight="1" x14ac:dyDescent="0.25">
      <c r="E128" s="198">
        <v>44305</v>
      </c>
      <c r="F128" s="387">
        <v>24.383386999999999</v>
      </c>
      <c r="G128" s="199">
        <v>120934</v>
      </c>
      <c r="H128" s="64">
        <f t="shared" si="6"/>
        <v>-5.0386283551208111E-3</v>
      </c>
      <c r="I128" s="201">
        <f t="shared" si="6"/>
        <v>-1.486203081394355E-3</v>
      </c>
    </row>
    <row r="129" spans="5:9" ht="30" customHeight="1" x14ac:dyDescent="0.25">
      <c r="E129" s="198">
        <v>44306</v>
      </c>
      <c r="F129" s="387">
        <v>24.77853</v>
      </c>
      <c r="G129" s="199">
        <v>120062</v>
      </c>
      <c r="H129" s="64">
        <f t="shared" si="6"/>
        <v>1.6205418878025402E-2</v>
      </c>
      <c r="I129" s="201">
        <f t="shared" si="6"/>
        <v>-7.2105445945722657E-3</v>
      </c>
    </row>
    <row r="130" spans="5:9" ht="30" customHeight="1" x14ac:dyDescent="0.25">
      <c r="E130" s="198">
        <v>44308</v>
      </c>
      <c r="F130" s="387">
        <v>24.556265</v>
      </c>
      <c r="G130" s="199">
        <v>119371</v>
      </c>
      <c r="H130" s="64">
        <f t="shared" si="6"/>
        <v>-8.9700640029897194E-3</v>
      </c>
      <c r="I130" s="201">
        <f t="shared" si="6"/>
        <v>-5.7553597308057647E-3</v>
      </c>
    </row>
    <row r="131" spans="5:9" ht="30" customHeight="1" x14ac:dyDescent="0.25">
      <c r="E131" s="198">
        <v>44309</v>
      </c>
      <c r="F131" s="387">
        <v>24.753827999999999</v>
      </c>
      <c r="G131" s="199">
        <v>120530</v>
      </c>
      <c r="H131" s="64">
        <f t="shared" si="6"/>
        <v>8.0453195956307066E-3</v>
      </c>
      <c r="I131" s="201">
        <f t="shared" si="6"/>
        <v>9.709225858876902E-3</v>
      </c>
    </row>
    <row r="132" spans="5:9" ht="30" customHeight="1" x14ac:dyDescent="0.25">
      <c r="E132" s="198">
        <v>44312</v>
      </c>
      <c r="F132" s="387">
        <v>24.77853</v>
      </c>
      <c r="G132" s="199">
        <v>120595</v>
      </c>
      <c r="H132" s="64">
        <f t="shared" si="6"/>
        <v>9.9790626322526776E-4</v>
      </c>
      <c r="I132" s="201">
        <f t="shared" si="6"/>
        <v>5.3928482535470224E-4</v>
      </c>
    </row>
    <row r="133" spans="5:9" ht="30" customHeight="1" x14ac:dyDescent="0.25">
      <c r="E133" s="198">
        <v>44313</v>
      </c>
      <c r="F133" s="387">
        <v>24.506868000000001</v>
      </c>
      <c r="G133" s="199">
        <v>119388</v>
      </c>
      <c r="H133" s="64">
        <f t="shared" si="6"/>
        <v>-1.0963604378467884E-2</v>
      </c>
      <c r="I133" s="201">
        <f t="shared" si="6"/>
        <v>-1.0008706828641301E-2</v>
      </c>
    </row>
    <row r="134" spans="5:9" ht="30" customHeight="1" x14ac:dyDescent="0.25">
      <c r="E134" s="198">
        <v>44314</v>
      </c>
      <c r="F134" s="387">
        <v>24.943166999999999</v>
      </c>
      <c r="G134" s="199">
        <v>121053</v>
      </c>
      <c r="H134" s="64">
        <f t="shared" si="6"/>
        <v>1.7803131758819646E-2</v>
      </c>
      <c r="I134" s="201">
        <f t="shared" si="6"/>
        <v>1.3946125238717411E-2</v>
      </c>
    </row>
    <row r="135" spans="5:9" ht="30" customHeight="1" x14ac:dyDescent="0.25">
      <c r="E135" s="198">
        <v>44315</v>
      </c>
      <c r="F135" s="387">
        <v>24.399851000000002</v>
      </c>
      <c r="G135" s="199">
        <v>120066</v>
      </c>
      <c r="H135" s="64">
        <f t="shared" si="6"/>
        <v>-2.1782157815003922E-2</v>
      </c>
      <c r="I135" s="201">
        <f t="shared" si="6"/>
        <v>-8.1534534460112607E-3</v>
      </c>
    </row>
    <row r="136" spans="5:9" ht="30" customHeight="1" x14ac:dyDescent="0.25">
      <c r="E136" s="198">
        <v>44316</v>
      </c>
      <c r="F136" s="387">
        <v>24.399851000000002</v>
      </c>
      <c r="G136" s="199">
        <v>118894</v>
      </c>
      <c r="H136" s="64">
        <f t="shared" si="6"/>
        <v>0</v>
      </c>
      <c r="I136" s="201">
        <f t="shared" si="6"/>
        <v>-9.7612979527926802E-3</v>
      </c>
    </row>
    <row r="137" spans="5:9" ht="30" customHeight="1" x14ac:dyDescent="0.25">
      <c r="E137" s="198">
        <v>44319</v>
      </c>
      <c r="F137" s="387">
        <v>24.490404000000002</v>
      </c>
      <c r="G137" s="199">
        <v>119209</v>
      </c>
      <c r="H137" s="64">
        <f t="shared" si="6"/>
        <v>3.7112111873143228E-3</v>
      </c>
      <c r="I137" s="201">
        <f t="shared" si="6"/>
        <v>2.6494188100325555E-3</v>
      </c>
    </row>
    <row r="138" spans="5:9" ht="30" customHeight="1" x14ac:dyDescent="0.25">
      <c r="E138" s="198">
        <v>44320</v>
      </c>
      <c r="F138" s="387">
        <v>24.177591</v>
      </c>
      <c r="G138" s="199">
        <v>117712</v>
      </c>
      <c r="H138" s="64">
        <f t="shared" si="6"/>
        <v>-1.2772880349380955E-2</v>
      </c>
      <c r="I138" s="201">
        <f t="shared" si="6"/>
        <v>-1.2557776677935339E-2</v>
      </c>
    </row>
    <row r="139" spans="5:9" ht="30" customHeight="1" x14ac:dyDescent="0.25">
      <c r="E139" s="198">
        <v>44321</v>
      </c>
      <c r="F139" s="387">
        <v>24.087032000000001</v>
      </c>
      <c r="G139" s="199">
        <v>119564</v>
      </c>
      <c r="H139" s="64">
        <f t="shared" si="6"/>
        <v>-3.745575810261581E-3</v>
      </c>
      <c r="I139" s="201">
        <f t="shared" si="6"/>
        <v>1.5733315210004095E-2</v>
      </c>
    </row>
    <row r="140" spans="5:9" ht="30" customHeight="1" x14ac:dyDescent="0.25">
      <c r="E140" s="198">
        <v>44322</v>
      </c>
      <c r="F140" s="387">
        <v>24.045871999999999</v>
      </c>
      <c r="G140" s="199">
        <v>119921</v>
      </c>
      <c r="H140" s="64">
        <f t="shared" si="6"/>
        <v>-1.7088033095983279E-3</v>
      </c>
      <c r="I140" s="201">
        <f t="shared" si="6"/>
        <v>2.985848583185513E-3</v>
      </c>
    </row>
    <row r="141" spans="5:9" ht="30" customHeight="1" x14ac:dyDescent="0.25">
      <c r="E141" s="198">
        <v>44323</v>
      </c>
      <c r="F141" s="387">
        <v>24.646812000000001</v>
      </c>
      <c r="G141" s="199">
        <v>122038</v>
      </c>
      <c r="H141" s="64">
        <f t="shared" si="6"/>
        <v>2.499139977123721E-2</v>
      </c>
      <c r="I141" s="201">
        <f t="shared" si="6"/>
        <v>1.7653288414873014E-2</v>
      </c>
    </row>
    <row r="142" spans="5:9" ht="30" customHeight="1" x14ac:dyDescent="0.25">
      <c r="E142" s="198">
        <v>44326</v>
      </c>
      <c r="F142" s="387">
        <v>24.967863000000001</v>
      </c>
      <c r="G142" s="199">
        <v>121909</v>
      </c>
      <c r="H142" s="64">
        <f t="shared" si="6"/>
        <v>1.3026066008050119E-2</v>
      </c>
      <c r="I142" s="201">
        <f t="shared" si="6"/>
        <v>-1.0570478047821075E-3</v>
      </c>
    </row>
    <row r="143" spans="5:9" ht="30" customHeight="1" x14ac:dyDescent="0.25">
      <c r="E143" s="198">
        <v>44327</v>
      </c>
      <c r="F143" s="387">
        <v>25.148973000000002</v>
      </c>
      <c r="G143" s="199">
        <v>122964</v>
      </c>
      <c r="H143" s="64">
        <f t="shared" si="6"/>
        <v>7.2537245177930476E-3</v>
      </c>
      <c r="I143" s="201">
        <f t="shared" si="6"/>
        <v>8.6539960134197624E-3</v>
      </c>
    </row>
    <row r="144" spans="5:9" ht="30" customHeight="1" x14ac:dyDescent="0.25">
      <c r="E144" s="198">
        <v>44328</v>
      </c>
      <c r="F144" s="387">
        <v>24.984332999999999</v>
      </c>
      <c r="G144" s="199">
        <v>119710</v>
      </c>
      <c r="H144" s="64">
        <f t="shared" si="6"/>
        <v>-6.5465893975075184E-3</v>
      </c>
      <c r="I144" s="201">
        <f t="shared" si="6"/>
        <v>-2.6463029829868923E-2</v>
      </c>
    </row>
    <row r="145" spans="5:9" ht="30" customHeight="1" x14ac:dyDescent="0.25">
      <c r="E145" s="198">
        <v>44329</v>
      </c>
      <c r="F145" s="387">
        <v>25.651125</v>
      </c>
      <c r="G145" s="199">
        <v>120706</v>
      </c>
      <c r="H145" s="64">
        <f t="shared" si="6"/>
        <v>2.6688405089701606E-2</v>
      </c>
      <c r="I145" s="201">
        <f t="shared" si="6"/>
        <v>8.3201069250689041E-3</v>
      </c>
    </row>
    <row r="146" spans="5:9" ht="30" customHeight="1" x14ac:dyDescent="0.25">
      <c r="E146" s="198">
        <v>44330</v>
      </c>
      <c r="F146" s="387">
        <v>25.651125</v>
      </c>
      <c r="G146" s="199">
        <v>121881</v>
      </c>
      <c r="H146" s="64">
        <f t="shared" si="6"/>
        <v>0</v>
      </c>
      <c r="I146" s="201">
        <f t="shared" si="6"/>
        <v>9.7343959703743987E-3</v>
      </c>
    </row>
    <row r="147" spans="5:9" ht="30" customHeight="1" x14ac:dyDescent="0.25">
      <c r="E147" s="198">
        <v>44333</v>
      </c>
      <c r="F147" s="387">
        <v>26.103888999999999</v>
      </c>
      <c r="G147" s="199">
        <v>122938</v>
      </c>
      <c r="H147" s="64">
        <f t="shared" si="6"/>
        <v>1.7650843773908464E-2</v>
      </c>
      <c r="I147" s="201">
        <f t="shared" si="6"/>
        <v>8.6723935642143424E-3</v>
      </c>
    </row>
    <row r="148" spans="5:9" ht="30" customHeight="1" x14ac:dyDescent="0.25">
      <c r="E148" s="198">
        <v>44334</v>
      </c>
      <c r="F148" s="387">
        <v>26.466104999999999</v>
      </c>
      <c r="G148" s="199">
        <v>122980</v>
      </c>
      <c r="H148" s="64">
        <f t="shared" si="6"/>
        <v>1.3875940094596695E-2</v>
      </c>
      <c r="I148" s="201">
        <f t="shared" si="6"/>
        <v>3.4163562120737012E-4</v>
      </c>
    </row>
    <row r="149" spans="5:9" ht="30" customHeight="1" x14ac:dyDescent="0.25">
      <c r="E149" s="198">
        <v>44335</v>
      </c>
      <c r="F149" s="387">
        <v>26.918866999999999</v>
      </c>
      <c r="G149" s="199">
        <v>122636</v>
      </c>
      <c r="H149" s="64">
        <f t="shared" si="6"/>
        <v>1.7107239618372239E-2</v>
      </c>
      <c r="I149" s="201">
        <f t="shared" si="6"/>
        <v>-2.7972027972027469E-3</v>
      </c>
    </row>
    <row r="150" spans="5:9" ht="30" customHeight="1" x14ac:dyDescent="0.25">
      <c r="E150" s="198">
        <v>44336</v>
      </c>
      <c r="F150" s="387">
        <v>27.001186000000001</v>
      </c>
      <c r="G150" s="199">
        <v>122701</v>
      </c>
      <c r="H150" s="64">
        <f t="shared" si="6"/>
        <v>3.0580410386515933E-3</v>
      </c>
      <c r="I150" s="201">
        <f t="shared" si="6"/>
        <v>5.3002381030031742E-4</v>
      </c>
    </row>
    <row r="151" spans="5:9" ht="30" customHeight="1" x14ac:dyDescent="0.25">
      <c r="E151" s="198">
        <v>44337</v>
      </c>
      <c r="F151" s="387">
        <v>27.231688999999999</v>
      </c>
      <c r="G151" s="199">
        <v>122592</v>
      </c>
      <c r="H151" s="64">
        <f t="shared" si="6"/>
        <v>8.5367731624825804E-3</v>
      </c>
      <c r="I151" s="201">
        <f t="shared" si="6"/>
        <v>-8.8833831835111177E-4</v>
      </c>
    </row>
    <row r="152" spans="5:9" ht="30" customHeight="1" x14ac:dyDescent="0.25">
      <c r="E152" s="198">
        <v>44340</v>
      </c>
      <c r="F152" s="387">
        <v>27.410457999999998</v>
      </c>
      <c r="G152" s="199">
        <v>124032</v>
      </c>
      <c r="H152" s="64">
        <f t="shared" ref="H152:I215" si="7">F152/F151-1</f>
        <v>6.5647415406366871E-3</v>
      </c>
      <c r="I152" s="201">
        <f t="shared" si="7"/>
        <v>1.1746280344557603E-2</v>
      </c>
    </row>
    <row r="153" spans="5:9" ht="30" customHeight="1" x14ac:dyDescent="0.25">
      <c r="E153" s="198">
        <v>44341</v>
      </c>
      <c r="F153" s="387">
        <v>27.04365</v>
      </c>
      <c r="G153" s="199">
        <v>122988</v>
      </c>
      <c r="H153" s="64">
        <f t="shared" si="7"/>
        <v>-1.3382045641119888E-2</v>
      </c>
      <c r="I153" s="201">
        <f t="shared" si="7"/>
        <v>-8.4171826625386581E-3</v>
      </c>
    </row>
    <row r="154" spans="5:9" ht="30" customHeight="1" x14ac:dyDescent="0.25">
      <c r="E154" s="198">
        <v>44342</v>
      </c>
      <c r="F154" s="387">
        <v>27.493822000000002</v>
      </c>
      <c r="G154" s="199">
        <v>123989</v>
      </c>
      <c r="H154" s="64">
        <f t="shared" si="7"/>
        <v>1.6646125800326539E-2</v>
      </c>
      <c r="I154" s="201">
        <f t="shared" si="7"/>
        <v>8.1390054314240956E-3</v>
      </c>
    </row>
    <row r="155" spans="5:9" ht="30" customHeight="1" x14ac:dyDescent="0.25">
      <c r="E155" s="198">
        <v>44343</v>
      </c>
      <c r="F155" s="387">
        <v>27.868960999999999</v>
      </c>
      <c r="G155" s="199">
        <v>124367</v>
      </c>
      <c r="H155" s="64">
        <f t="shared" si="7"/>
        <v>1.3644483477051494E-2</v>
      </c>
      <c r="I155" s="201">
        <f t="shared" si="7"/>
        <v>3.048657542201294E-3</v>
      </c>
    </row>
    <row r="156" spans="5:9" ht="30" customHeight="1" x14ac:dyDescent="0.25">
      <c r="E156" s="198">
        <v>44344</v>
      </c>
      <c r="F156" s="387">
        <v>27.960664999999999</v>
      </c>
      <c r="G156" s="199">
        <v>125561</v>
      </c>
      <c r="H156" s="64">
        <f t="shared" si="7"/>
        <v>3.2905424784224202E-3</v>
      </c>
      <c r="I156" s="201">
        <f t="shared" si="7"/>
        <v>9.6006175271574623E-3</v>
      </c>
    </row>
    <row r="157" spans="5:9" ht="30" customHeight="1" x14ac:dyDescent="0.25">
      <c r="E157" s="198">
        <v>44347</v>
      </c>
      <c r="F157" s="387">
        <v>27.918984999999999</v>
      </c>
      <c r="G157" s="199">
        <v>126216</v>
      </c>
      <c r="H157" s="64">
        <f t="shared" si="7"/>
        <v>-1.490665547475345E-3</v>
      </c>
      <c r="I157" s="201">
        <f t="shared" si="7"/>
        <v>5.2165879532657389E-3</v>
      </c>
    </row>
    <row r="158" spans="5:9" ht="30" customHeight="1" x14ac:dyDescent="0.25">
      <c r="E158" s="198">
        <v>44348</v>
      </c>
      <c r="F158" s="387">
        <v>28.327470999999999</v>
      </c>
      <c r="G158" s="199">
        <v>128267</v>
      </c>
      <c r="H158" s="64">
        <f t="shared" si="7"/>
        <v>1.4631119290332339E-2</v>
      </c>
      <c r="I158" s="201">
        <f t="shared" si="7"/>
        <v>1.6249920770742277E-2</v>
      </c>
    </row>
    <row r="159" spans="5:9" ht="30" customHeight="1" x14ac:dyDescent="0.25">
      <c r="E159" s="198">
        <v>44349</v>
      </c>
      <c r="F159" s="387">
        <v>29.344536000000002</v>
      </c>
      <c r="G159" s="199">
        <v>129601</v>
      </c>
      <c r="H159" s="64">
        <f t="shared" si="7"/>
        <v>3.5903840480500548E-2</v>
      </c>
      <c r="I159" s="201">
        <f t="shared" si="7"/>
        <v>1.0400180872710774E-2</v>
      </c>
    </row>
    <row r="160" spans="5:9" ht="30" customHeight="1" x14ac:dyDescent="0.25">
      <c r="E160" s="198">
        <v>44351</v>
      </c>
      <c r="F160" s="387">
        <v>29.803034</v>
      </c>
      <c r="G160" s="199">
        <v>130126</v>
      </c>
      <c r="H160" s="64">
        <f t="shared" si="7"/>
        <v>1.5624646441845247E-2</v>
      </c>
      <c r="I160" s="201">
        <f t="shared" si="7"/>
        <v>4.0508946690225311E-3</v>
      </c>
    </row>
    <row r="161" spans="5:9" ht="30" customHeight="1" x14ac:dyDescent="0.25">
      <c r="E161" s="198">
        <v>44354</v>
      </c>
      <c r="F161" s="387">
        <v>30.444946000000002</v>
      </c>
      <c r="G161" s="199">
        <v>130776</v>
      </c>
      <c r="H161" s="64">
        <f t="shared" si="7"/>
        <v>2.1538478263656069E-2</v>
      </c>
      <c r="I161" s="201">
        <f t="shared" si="7"/>
        <v>4.995158538647182E-3</v>
      </c>
    </row>
    <row r="162" spans="5:9" ht="30" customHeight="1" x14ac:dyDescent="0.25">
      <c r="E162" s="198">
        <v>44355</v>
      </c>
      <c r="F162" s="387">
        <v>30.261541000000001</v>
      </c>
      <c r="G162" s="199">
        <v>129787</v>
      </c>
      <c r="H162" s="64">
        <f t="shared" si="7"/>
        <v>-6.0241525802016138E-3</v>
      </c>
      <c r="I162" s="201">
        <f t="shared" si="7"/>
        <v>-7.5625497033094957E-3</v>
      </c>
    </row>
    <row r="163" spans="5:9" ht="30" customHeight="1" x14ac:dyDescent="0.25">
      <c r="E163" s="198">
        <v>44356</v>
      </c>
      <c r="F163" s="387">
        <v>29.677986000000001</v>
      </c>
      <c r="G163" s="199">
        <v>129907</v>
      </c>
      <c r="H163" s="64">
        <f t="shared" si="7"/>
        <v>-1.9283717243612997E-2</v>
      </c>
      <c r="I163" s="201">
        <f t="shared" si="7"/>
        <v>9.2459183123128064E-4</v>
      </c>
    </row>
    <row r="164" spans="5:9" ht="30" customHeight="1" x14ac:dyDescent="0.25">
      <c r="E164" s="198">
        <v>44357</v>
      </c>
      <c r="F164" s="387">
        <v>29.594626999999999</v>
      </c>
      <c r="G164" s="199">
        <v>130076</v>
      </c>
      <c r="H164" s="64">
        <f t="shared" si="7"/>
        <v>-2.8087822401425822E-3</v>
      </c>
      <c r="I164" s="201">
        <f t="shared" si="7"/>
        <v>1.3009306657840725E-3</v>
      </c>
    </row>
    <row r="165" spans="5:9" ht="30" customHeight="1" x14ac:dyDescent="0.25">
      <c r="E165" s="198">
        <v>44358</v>
      </c>
      <c r="F165" s="387">
        <v>29.511258999999999</v>
      </c>
      <c r="G165" s="199">
        <v>129441</v>
      </c>
      <c r="H165" s="64">
        <f t="shared" si="7"/>
        <v>-2.8169978286937125E-3</v>
      </c>
      <c r="I165" s="201">
        <f t="shared" si="7"/>
        <v>-4.8817614317783198E-3</v>
      </c>
    </row>
    <row r="166" spans="5:9" ht="30" customHeight="1" x14ac:dyDescent="0.25">
      <c r="E166" s="198">
        <v>44361</v>
      </c>
      <c r="F166" s="387">
        <v>29.836697000000001</v>
      </c>
      <c r="G166" s="199">
        <v>130208</v>
      </c>
      <c r="H166" s="64">
        <f t="shared" si="7"/>
        <v>1.1027587809791628E-2</v>
      </c>
      <c r="I166" s="201">
        <f t="shared" si="7"/>
        <v>5.9254795621170864E-3</v>
      </c>
    </row>
    <row r="167" spans="5:9" ht="30" customHeight="1" x14ac:dyDescent="0.25">
      <c r="E167" s="198">
        <v>44362</v>
      </c>
      <c r="F167" s="387">
        <v>29.736183</v>
      </c>
      <c r="G167" s="199">
        <v>130091</v>
      </c>
      <c r="H167" s="64">
        <f t="shared" si="7"/>
        <v>-3.3688045295362512E-3</v>
      </c>
      <c r="I167" s="201">
        <f t="shared" si="7"/>
        <v>-8.9856230031948314E-4</v>
      </c>
    </row>
    <row r="168" spans="5:9" ht="30" customHeight="1" x14ac:dyDescent="0.25">
      <c r="E168" s="198">
        <v>44363</v>
      </c>
      <c r="F168" s="387">
        <v>29.945588999999998</v>
      </c>
      <c r="G168" s="199">
        <v>129259</v>
      </c>
      <c r="H168" s="64">
        <f t="shared" si="7"/>
        <v>7.0421277673733407E-3</v>
      </c>
      <c r="I168" s="201">
        <f t="shared" si="7"/>
        <v>-6.3955231338063134E-3</v>
      </c>
    </row>
    <row r="169" spans="5:9" ht="30" customHeight="1" x14ac:dyDescent="0.25">
      <c r="E169" s="198">
        <v>44364</v>
      </c>
      <c r="F169" s="387">
        <v>29.233595000000001</v>
      </c>
      <c r="G169" s="199">
        <v>128057</v>
      </c>
      <c r="H169" s="64">
        <f t="shared" si="7"/>
        <v>-2.3776256329437917E-2</v>
      </c>
      <c r="I169" s="201">
        <f t="shared" si="7"/>
        <v>-9.2991590527545798E-3</v>
      </c>
    </row>
    <row r="170" spans="5:9" ht="30" customHeight="1" x14ac:dyDescent="0.25">
      <c r="E170" s="198">
        <v>44365</v>
      </c>
      <c r="F170" s="387">
        <v>29.191711000000002</v>
      </c>
      <c r="G170" s="199">
        <v>128405</v>
      </c>
      <c r="H170" s="64">
        <f t="shared" si="7"/>
        <v>-1.4327351801924904E-3</v>
      </c>
      <c r="I170" s="201">
        <f t="shared" si="7"/>
        <v>2.7175398455374644E-3</v>
      </c>
    </row>
    <row r="171" spans="5:9" ht="30" customHeight="1" x14ac:dyDescent="0.25">
      <c r="E171" s="198">
        <v>44368</v>
      </c>
      <c r="F171" s="387">
        <v>28.965558999999999</v>
      </c>
      <c r="G171" s="199">
        <v>129265</v>
      </c>
      <c r="H171" s="64">
        <f t="shared" si="7"/>
        <v>-7.7471306837753051E-3</v>
      </c>
      <c r="I171" s="201">
        <f t="shared" si="7"/>
        <v>6.6975585062887255E-3</v>
      </c>
    </row>
    <row r="172" spans="5:9" ht="30" customHeight="1" x14ac:dyDescent="0.25">
      <c r="E172" s="198">
        <v>44369</v>
      </c>
      <c r="F172" s="387">
        <v>28.354074000000001</v>
      </c>
      <c r="G172" s="199">
        <v>128767</v>
      </c>
      <c r="H172" s="64">
        <f t="shared" si="7"/>
        <v>-2.1110761231985853E-2</v>
      </c>
      <c r="I172" s="201">
        <f t="shared" si="7"/>
        <v>-3.8525509612037379E-3</v>
      </c>
    </row>
    <row r="173" spans="5:9" ht="30" customHeight="1" x14ac:dyDescent="0.25">
      <c r="E173" s="198">
        <v>44370</v>
      </c>
      <c r="F173" s="387">
        <v>28.354074000000001</v>
      </c>
      <c r="G173" s="199">
        <v>128428</v>
      </c>
      <c r="H173" s="64">
        <f t="shared" si="7"/>
        <v>0</v>
      </c>
      <c r="I173" s="201">
        <f t="shared" si="7"/>
        <v>-2.6326620951020452E-3</v>
      </c>
    </row>
    <row r="174" spans="5:9" ht="30" customHeight="1" x14ac:dyDescent="0.25">
      <c r="E174" s="198">
        <v>44371</v>
      </c>
      <c r="F174" s="387">
        <v>28.412706</v>
      </c>
      <c r="G174" s="199">
        <v>129514</v>
      </c>
      <c r="H174" s="64">
        <f t="shared" si="7"/>
        <v>2.0678509903020448E-3</v>
      </c>
      <c r="I174" s="201">
        <f t="shared" si="7"/>
        <v>8.4560999159062344E-3</v>
      </c>
    </row>
    <row r="175" spans="5:9" ht="30" customHeight="1" x14ac:dyDescent="0.25">
      <c r="E175" s="198">
        <v>44372</v>
      </c>
      <c r="F175" s="387">
        <v>27.558320999999999</v>
      </c>
      <c r="G175" s="199">
        <v>127256</v>
      </c>
      <c r="H175" s="64">
        <f t="shared" si="7"/>
        <v>-3.0070525489546807E-2</v>
      </c>
      <c r="I175" s="201">
        <f t="shared" si="7"/>
        <v>-1.7434408635359833E-2</v>
      </c>
    </row>
    <row r="176" spans="5:9" ht="30" customHeight="1" x14ac:dyDescent="0.25">
      <c r="E176" s="198">
        <v>44375</v>
      </c>
      <c r="F176" s="387">
        <v>27.348911000000001</v>
      </c>
      <c r="G176" s="199">
        <v>127429</v>
      </c>
      <c r="H176" s="64">
        <f t="shared" si="7"/>
        <v>-7.5987938452418691E-3</v>
      </c>
      <c r="I176" s="201">
        <f t="shared" si="7"/>
        <v>1.3594643867480549E-3</v>
      </c>
    </row>
    <row r="177" spans="5:9" ht="30" customHeight="1" x14ac:dyDescent="0.25">
      <c r="E177" s="198">
        <v>44376</v>
      </c>
      <c r="F177" s="387">
        <v>27.164631</v>
      </c>
      <c r="G177" s="199">
        <v>127327</v>
      </c>
      <c r="H177" s="64">
        <f t="shared" si="7"/>
        <v>-6.7381110714060943E-3</v>
      </c>
      <c r="I177" s="201">
        <f t="shared" si="7"/>
        <v>-8.0044573841120403E-4</v>
      </c>
    </row>
    <row r="178" spans="5:9" ht="30" customHeight="1" x14ac:dyDescent="0.25">
      <c r="E178" s="198">
        <v>44377</v>
      </c>
      <c r="F178" s="387">
        <v>26.913340000000002</v>
      </c>
      <c r="G178" s="199">
        <v>126802</v>
      </c>
      <c r="H178" s="64">
        <f t="shared" si="7"/>
        <v>-9.2506686359921098E-3</v>
      </c>
      <c r="I178" s="201">
        <f t="shared" si="7"/>
        <v>-4.123241731918581E-3</v>
      </c>
    </row>
    <row r="179" spans="5:9" ht="30" customHeight="1" x14ac:dyDescent="0.25">
      <c r="E179" s="198">
        <v>44378</v>
      </c>
      <c r="F179" s="387">
        <v>26.628537999999999</v>
      </c>
      <c r="G179" s="199">
        <v>125666</v>
      </c>
      <c r="H179" s="64">
        <f t="shared" si="7"/>
        <v>-1.0582187123560405E-2</v>
      </c>
      <c r="I179" s="201">
        <f t="shared" si="7"/>
        <v>-8.958849229507404E-3</v>
      </c>
    </row>
    <row r="180" spans="5:9" ht="30" customHeight="1" x14ac:dyDescent="0.25">
      <c r="E180" s="198">
        <v>44379</v>
      </c>
      <c r="F180" s="387">
        <v>26.921713</v>
      </c>
      <c r="G180" s="199">
        <v>127622</v>
      </c>
      <c r="H180" s="64">
        <f t="shared" si="7"/>
        <v>1.1009804593853367E-2</v>
      </c>
      <c r="I180" s="201">
        <f t="shared" si="7"/>
        <v>1.5565069310712554E-2</v>
      </c>
    </row>
    <row r="181" spans="5:9" ht="30" customHeight="1" x14ac:dyDescent="0.25">
      <c r="E181" s="198">
        <v>44382</v>
      </c>
      <c r="F181" s="387">
        <v>26.754183000000001</v>
      </c>
      <c r="G181" s="199">
        <v>126920</v>
      </c>
      <c r="H181" s="64">
        <f t="shared" si="7"/>
        <v>-6.2228581071345213E-3</v>
      </c>
      <c r="I181" s="201">
        <f t="shared" si="7"/>
        <v>-5.5006190155302281E-3</v>
      </c>
    </row>
    <row r="182" spans="5:9" ht="30" customHeight="1" x14ac:dyDescent="0.25">
      <c r="E182" s="198">
        <v>44383</v>
      </c>
      <c r="F182" s="387">
        <v>26.352118999999998</v>
      </c>
      <c r="G182" s="199">
        <v>125095</v>
      </c>
      <c r="H182" s="64">
        <f t="shared" si="7"/>
        <v>-1.5028079908102732E-2</v>
      </c>
      <c r="I182" s="201">
        <f t="shared" si="7"/>
        <v>-1.437913646391431E-2</v>
      </c>
    </row>
    <row r="183" spans="5:9" ht="30" customHeight="1" x14ac:dyDescent="0.25">
      <c r="E183" s="198">
        <v>44384</v>
      </c>
      <c r="F183" s="387">
        <v>26.703925999999999</v>
      </c>
      <c r="G183" s="199">
        <v>127019</v>
      </c>
      <c r="H183" s="64">
        <f t="shared" si="7"/>
        <v>1.3350235705902769E-2</v>
      </c>
      <c r="I183" s="201">
        <f t="shared" si="7"/>
        <v>1.5380310963667654E-2</v>
      </c>
    </row>
    <row r="184" spans="5:9" ht="30" customHeight="1" x14ac:dyDescent="0.25">
      <c r="E184" s="198">
        <v>44385</v>
      </c>
      <c r="F184" s="387">
        <v>26.628537999999999</v>
      </c>
      <c r="G184" s="199">
        <v>125428</v>
      </c>
      <c r="H184" s="64">
        <f t="shared" si="7"/>
        <v>-2.8231054864367167E-3</v>
      </c>
      <c r="I184" s="201">
        <f t="shared" si="7"/>
        <v>-1.2525685133720099E-2</v>
      </c>
    </row>
    <row r="185" spans="5:9" ht="30" customHeight="1" x14ac:dyDescent="0.25">
      <c r="E185" s="198">
        <v>44389</v>
      </c>
      <c r="F185" s="387">
        <v>27.307030000000001</v>
      </c>
      <c r="G185" s="199">
        <v>127594</v>
      </c>
      <c r="H185" s="64">
        <f t="shared" si="7"/>
        <v>2.5479881771954593E-2</v>
      </c>
      <c r="I185" s="201">
        <f t="shared" si="7"/>
        <v>1.7268871384379825E-2</v>
      </c>
    </row>
    <row r="186" spans="5:9" ht="30" customHeight="1" x14ac:dyDescent="0.25">
      <c r="E186" s="198">
        <v>44390</v>
      </c>
      <c r="F186" s="387">
        <v>27.18976</v>
      </c>
      <c r="G186" s="199">
        <v>128168</v>
      </c>
      <c r="H186" s="64">
        <f t="shared" si="7"/>
        <v>-4.2944985229078636E-3</v>
      </c>
      <c r="I186" s="201">
        <f t="shared" si="7"/>
        <v>4.4986441368717323E-3</v>
      </c>
    </row>
    <row r="187" spans="5:9" ht="30" customHeight="1" x14ac:dyDescent="0.25">
      <c r="E187" s="198">
        <v>44391</v>
      </c>
      <c r="F187" s="387">
        <v>27.374040999999998</v>
      </c>
      <c r="G187" s="199">
        <v>128407</v>
      </c>
      <c r="H187" s="64">
        <f t="shared" si="7"/>
        <v>6.7775883273701876E-3</v>
      </c>
      <c r="I187" s="201">
        <f t="shared" si="7"/>
        <v>1.8647400287123972E-3</v>
      </c>
    </row>
    <row r="188" spans="5:9" ht="30" customHeight="1" x14ac:dyDescent="0.25">
      <c r="E188" s="198">
        <v>44392</v>
      </c>
      <c r="F188" s="387">
        <v>26.955217000000001</v>
      </c>
      <c r="G188" s="199">
        <v>127468</v>
      </c>
      <c r="H188" s="64">
        <f t="shared" si="7"/>
        <v>-1.5300042839856864E-2</v>
      </c>
      <c r="I188" s="201">
        <f t="shared" si="7"/>
        <v>-7.3126854454975687E-3</v>
      </c>
    </row>
    <row r="189" spans="5:9" ht="30" customHeight="1" x14ac:dyDescent="0.25">
      <c r="E189" s="198">
        <v>44393</v>
      </c>
      <c r="F189" s="387">
        <v>26.628537999999999</v>
      </c>
      <c r="G189" s="199">
        <v>125960</v>
      </c>
      <c r="H189" s="64">
        <f t="shared" si="7"/>
        <v>-1.2119323691588191E-2</v>
      </c>
      <c r="I189" s="201">
        <f t="shared" si="7"/>
        <v>-1.1830420183889245E-2</v>
      </c>
    </row>
    <row r="190" spans="5:9" ht="30" customHeight="1" x14ac:dyDescent="0.25">
      <c r="E190" s="198">
        <v>44396</v>
      </c>
      <c r="F190" s="387">
        <v>26.427506999999999</v>
      </c>
      <c r="G190" s="199">
        <v>124395</v>
      </c>
      <c r="H190" s="64">
        <f t="shared" si="7"/>
        <v>-7.5494569022152014E-3</v>
      </c>
      <c r="I190" s="201">
        <f t="shared" si="7"/>
        <v>-1.2424579231502086E-2</v>
      </c>
    </row>
    <row r="191" spans="5:9" ht="30" customHeight="1" x14ac:dyDescent="0.25">
      <c r="E191" s="198">
        <v>44397</v>
      </c>
      <c r="F191" s="387">
        <v>26.896578000000002</v>
      </c>
      <c r="G191" s="199">
        <v>125401</v>
      </c>
      <c r="H191" s="64">
        <f t="shared" si="7"/>
        <v>1.774934729938793E-2</v>
      </c>
      <c r="I191" s="201">
        <f t="shared" si="7"/>
        <v>8.0871417661481093E-3</v>
      </c>
    </row>
    <row r="192" spans="5:9" ht="30" customHeight="1" x14ac:dyDescent="0.25">
      <c r="E192" s="198">
        <v>44398</v>
      </c>
      <c r="F192" s="387">
        <v>27.164631</v>
      </c>
      <c r="G192" s="199">
        <v>125929</v>
      </c>
      <c r="H192" s="64">
        <f t="shared" si="7"/>
        <v>9.966063340845821E-3</v>
      </c>
      <c r="I192" s="201">
        <f t="shared" si="7"/>
        <v>4.2104927392923042E-3</v>
      </c>
    </row>
    <row r="193" spans="5:9" ht="30" customHeight="1" x14ac:dyDescent="0.25">
      <c r="E193" s="198">
        <v>44399</v>
      </c>
      <c r="F193" s="387">
        <v>26.762560000000001</v>
      </c>
      <c r="G193" s="199">
        <v>126147</v>
      </c>
      <c r="H193" s="64">
        <f t="shared" si="7"/>
        <v>-1.4801268605489248E-2</v>
      </c>
      <c r="I193" s="201">
        <f t="shared" si="7"/>
        <v>1.7311342105472693E-3</v>
      </c>
    </row>
    <row r="194" spans="5:9" ht="30" customHeight="1" x14ac:dyDescent="0.25">
      <c r="E194" s="198">
        <v>44400</v>
      </c>
      <c r="F194" s="387">
        <v>26.620165</v>
      </c>
      <c r="G194" s="199">
        <v>125053</v>
      </c>
      <c r="H194" s="64">
        <f t="shared" si="7"/>
        <v>-5.3206793371037842E-3</v>
      </c>
      <c r="I194" s="201">
        <f t="shared" si="7"/>
        <v>-8.6724218570397582E-3</v>
      </c>
    </row>
    <row r="195" spans="5:9" ht="30" customHeight="1" x14ac:dyDescent="0.25">
      <c r="E195" s="198">
        <v>44403</v>
      </c>
      <c r="F195" s="387">
        <v>27.030608999999998</v>
      </c>
      <c r="G195" s="199">
        <v>126004</v>
      </c>
      <c r="H195" s="64">
        <f t="shared" si="7"/>
        <v>1.5418537037617863E-2</v>
      </c>
      <c r="I195" s="201">
        <f t="shared" si="7"/>
        <v>7.604775575156042E-3</v>
      </c>
    </row>
    <row r="196" spans="5:9" ht="30" customHeight="1" x14ac:dyDescent="0.25">
      <c r="E196" s="198">
        <v>44404</v>
      </c>
      <c r="F196" s="387">
        <v>27.156254000000001</v>
      </c>
      <c r="G196" s="199">
        <v>124612</v>
      </c>
      <c r="H196" s="64">
        <f t="shared" si="7"/>
        <v>4.648248953621481E-3</v>
      </c>
      <c r="I196" s="201">
        <f t="shared" si="7"/>
        <v>-1.1047268340687588E-2</v>
      </c>
    </row>
    <row r="197" spans="5:9" ht="30" customHeight="1" x14ac:dyDescent="0.25">
      <c r="E197" s="198">
        <v>44405</v>
      </c>
      <c r="F197" s="387">
        <v>27.558320999999999</v>
      </c>
      <c r="G197" s="199">
        <v>126286</v>
      </c>
      <c r="H197" s="64">
        <f t="shared" si="7"/>
        <v>1.4805687117229072E-2</v>
      </c>
      <c r="I197" s="201">
        <f t="shared" si="7"/>
        <v>1.3433698199210253E-2</v>
      </c>
    </row>
    <row r="198" spans="5:9" ht="30" customHeight="1" x14ac:dyDescent="0.25">
      <c r="E198" s="198">
        <v>44406</v>
      </c>
      <c r="F198" s="387">
        <v>27.122745999999999</v>
      </c>
      <c r="G198" s="199">
        <v>125675</v>
      </c>
      <c r="H198" s="64">
        <f t="shared" si="7"/>
        <v>-1.5805571028801091E-2</v>
      </c>
      <c r="I198" s="201">
        <f t="shared" si="7"/>
        <v>-4.8382243479087039E-3</v>
      </c>
    </row>
    <row r="199" spans="5:9" ht="30" customHeight="1" x14ac:dyDescent="0.25">
      <c r="E199" s="198">
        <v>44407</v>
      </c>
      <c r="F199" s="387">
        <v>26.494517999999999</v>
      </c>
      <c r="G199" s="199">
        <v>121801</v>
      </c>
      <c r="H199" s="64">
        <f t="shared" si="7"/>
        <v>-2.3162403983726376E-2</v>
      </c>
      <c r="I199" s="201">
        <f t="shared" si="7"/>
        <v>-3.0825542072806855E-2</v>
      </c>
    </row>
    <row r="200" spans="5:9" ht="30" customHeight="1" x14ac:dyDescent="0.25">
      <c r="E200" s="198">
        <v>44410</v>
      </c>
      <c r="F200" s="387">
        <v>26.854704000000002</v>
      </c>
      <c r="G200" s="199">
        <v>122516</v>
      </c>
      <c r="H200" s="64">
        <f t="shared" si="7"/>
        <v>1.359473684329715E-2</v>
      </c>
      <c r="I200" s="201">
        <f t="shared" si="7"/>
        <v>5.8702309504847783E-3</v>
      </c>
    </row>
    <row r="201" spans="5:9" ht="30" customHeight="1" x14ac:dyDescent="0.25">
      <c r="E201" s="198">
        <v>44411</v>
      </c>
      <c r="F201" s="387">
        <v>26.703925999999999</v>
      </c>
      <c r="G201" s="199">
        <v>123577</v>
      </c>
      <c r="H201" s="64">
        <f t="shared" si="7"/>
        <v>-5.6145843201251822E-3</v>
      </c>
      <c r="I201" s="201">
        <f t="shared" si="7"/>
        <v>8.6600933755591747E-3</v>
      </c>
    </row>
    <row r="202" spans="5:9" ht="30" customHeight="1" x14ac:dyDescent="0.25">
      <c r="E202" s="198">
        <v>44412</v>
      </c>
      <c r="F202" s="387">
        <v>26.310237999999998</v>
      </c>
      <c r="G202" s="199">
        <v>121801</v>
      </c>
      <c r="H202" s="64">
        <f t="shared" si="7"/>
        <v>-1.4742701129414448E-2</v>
      </c>
      <c r="I202" s="201">
        <f t="shared" si="7"/>
        <v>-1.4371606366880618E-2</v>
      </c>
    </row>
    <row r="203" spans="5:9" ht="30" customHeight="1" x14ac:dyDescent="0.25">
      <c r="E203" s="198">
        <v>44413</v>
      </c>
      <c r="F203" s="387">
        <v>25.841156000000002</v>
      </c>
      <c r="G203" s="199">
        <v>121633</v>
      </c>
      <c r="H203" s="64">
        <f t="shared" si="7"/>
        <v>-1.782887710859915E-2</v>
      </c>
      <c r="I203" s="201">
        <f t="shared" si="7"/>
        <v>-1.3792990205334643E-3</v>
      </c>
    </row>
    <row r="204" spans="5:9" ht="30" customHeight="1" x14ac:dyDescent="0.25">
      <c r="E204" s="198">
        <v>44414</v>
      </c>
      <c r="F204" s="387">
        <v>26.628537999999999</v>
      </c>
      <c r="G204" s="199">
        <v>122810</v>
      </c>
      <c r="H204" s="64">
        <f t="shared" si="7"/>
        <v>3.0470076493481768E-2</v>
      </c>
      <c r="I204" s="201">
        <f t="shared" si="7"/>
        <v>9.6766502511653751E-3</v>
      </c>
    </row>
    <row r="205" spans="5:9" ht="30" customHeight="1" x14ac:dyDescent="0.25">
      <c r="E205" s="198">
        <v>44417</v>
      </c>
      <c r="F205" s="387">
        <v>26.385624</v>
      </c>
      <c r="G205" s="199">
        <v>123019</v>
      </c>
      <c r="H205" s="64">
        <f t="shared" si="7"/>
        <v>-9.1223183187901791E-3</v>
      </c>
      <c r="I205" s="201">
        <f t="shared" si="7"/>
        <v>1.701815813044627E-3</v>
      </c>
    </row>
    <row r="206" spans="5:9" ht="30" customHeight="1" x14ac:dyDescent="0.25">
      <c r="E206" s="198">
        <v>44418</v>
      </c>
      <c r="F206" s="387">
        <v>25.715516999999998</v>
      </c>
      <c r="G206" s="199">
        <v>122202</v>
      </c>
      <c r="H206" s="64">
        <f t="shared" si="7"/>
        <v>-2.5396670550599909E-2</v>
      </c>
      <c r="I206" s="201">
        <f t="shared" si="7"/>
        <v>-6.6412505385347043E-3</v>
      </c>
    </row>
    <row r="207" spans="5:9" ht="30" customHeight="1" x14ac:dyDescent="0.25">
      <c r="E207" s="198">
        <v>44419</v>
      </c>
      <c r="F207" s="387">
        <v>25.464220000000001</v>
      </c>
      <c r="G207" s="199">
        <v>122056</v>
      </c>
      <c r="H207" s="64">
        <f t="shared" si="7"/>
        <v>-9.7721931859272582E-3</v>
      </c>
      <c r="I207" s="201">
        <f t="shared" si="7"/>
        <v>-1.1947431302270495E-3</v>
      </c>
    </row>
    <row r="208" spans="5:9" ht="30" customHeight="1" x14ac:dyDescent="0.25">
      <c r="E208" s="198">
        <v>44420</v>
      </c>
      <c r="F208" s="387">
        <v>24.911380999999999</v>
      </c>
      <c r="G208" s="199">
        <v>120701</v>
      </c>
      <c r="H208" s="64">
        <f t="shared" si="7"/>
        <v>-2.1710423488329966E-2</v>
      </c>
      <c r="I208" s="201">
        <f t="shared" si="7"/>
        <v>-1.1101461624172471E-2</v>
      </c>
    </row>
    <row r="209" spans="5:9" ht="30" customHeight="1" x14ac:dyDescent="0.25">
      <c r="E209" s="198">
        <v>44421</v>
      </c>
      <c r="F209" s="387">
        <v>24.710346000000001</v>
      </c>
      <c r="G209" s="199">
        <v>121194</v>
      </c>
      <c r="H209" s="64">
        <f t="shared" si="7"/>
        <v>-8.0700062353025181E-3</v>
      </c>
      <c r="I209" s="201">
        <f t="shared" si="7"/>
        <v>4.0844732023761487E-3</v>
      </c>
    </row>
    <row r="210" spans="5:9" ht="30" customHeight="1" x14ac:dyDescent="0.25">
      <c r="E210" s="198">
        <v>44424</v>
      </c>
      <c r="F210" s="387">
        <v>24.668462999999999</v>
      </c>
      <c r="G210" s="199">
        <v>119180</v>
      </c>
      <c r="H210" s="64">
        <f t="shared" si="7"/>
        <v>-1.6949580552211296E-3</v>
      </c>
      <c r="I210" s="201">
        <f t="shared" si="7"/>
        <v>-1.6617984388666129E-2</v>
      </c>
    </row>
    <row r="211" spans="5:9" ht="30" customHeight="1" x14ac:dyDescent="0.25">
      <c r="E211" s="198">
        <v>44425</v>
      </c>
      <c r="F211" s="387">
        <v>24.567948999999999</v>
      </c>
      <c r="G211" s="199">
        <v>117904</v>
      </c>
      <c r="H211" s="64">
        <f t="shared" si="7"/>
        <v>-4.0745951622522814E-3</v>
      </c>
      <c r="I211" s="201">
        <f t="shared" si="7"/>
        <v>-1.070649437825133E-2</v>
      </c>
    </row>
    <row r="212" spans="5:9" ht="30" customHeight="1" x14ac:dyDescent="0.25">
      <c r="E212" s="198">
        <v>44426</v>
      </c>
      <c r="F212" s="387">
        <v>24.685214999999999</v>
      </c>
      <c r="G212" s="199">
        <v>116643</v>
      </c>
      <c r="H212" s="64">
        <f t="shared" si="7"/>
        <v>4.7731294134483182E-3</v>
      </c>
      <c r="I212" s="201">
        <f t="shared" si="7"/>
        <v>-1.0695141810286302E-2</v>
      </c>
    </row>
    <row r="213" spans="5:9" ht="30" customHeight="1" x14ac:dyDescent="0.25">
      <c r="E213" s="198">
        <v>44427</v>
      </c>
      <c r="F213" s="387">
        <v>24.852743</v>
      </c>
      <c r="G213" s="199">
        <v>117165</v>
      </c>
      <c r="H213" s="64">
        <f t="shared" si="7"/>
        <v>6.7865724483258116E-3</v>
      </c>
      <c r="I213" s="201">
        <f t="shared" si="7"/>
        <v>4.4751935392608466E-3</v>
      </c>
    </row>
    <row r="214" spans="5:9" ht="30" customHeight="1" x14ac:dyDescent="0.25">
      <c r="E214" s="198">
        <v>44428</v>
      </c>
      <c r="F214" s="387">
        <v>24.88625</v>
      </c>
      <c r="G214" s="199">
        <v>118053</v>
      </c>
      <c r="H214" s="64">
        <f t="shared" si="7"/>
        <v>1.3482214015572147E-3</v>
      </c>
      <c r="I214" s="201">
        <f t="shared" si="7"/>
        <v>7.5790551785943627E-3</v>
      </c>
    </row>
    <row r="215" spans="5:9" ht="30" customHeight="1" x14ac:dyDescent="0.25">
      <c r="E215" s="198">
        <v>44431</v>
      </c>
      <c r="F215" s="387">
        <v>25.112411000000002</v>
      </c>
      <c r="G215" s="199">
        <v>117472</v>
      </c>
      <c r="H215" s="64">
        <f t="shared" si="7"/>
        <v>9.0877894419609806E-3</v>
      </c>
      <c r="I215" s="201">
        <f t="shared" si="7"/>
        <v>-4.9215183011021013E-3</v>
      </c>
    </row>
    <row r="216" spans="5:9" ht="30" customHeight="1" x14ac:dyDescent="0.25">
      <c r="E216" s="198">
        <v>44432</v>
      </c>
      <c r="F216" s="387">
        <v>25.933019999999999</v>
      </c>
      <c r="G216" s="199">
        <v>120211</v>
      </c>
      <c r="H216" s="64">
        <f t="shared" ref="H216:I279" si="8">F216/F215-1</f>
        <v>3.2677427906065981E-2</v>
      </c>
      <c r="I216" s="201">
        <f t="shared" si="8"/>
        <v>2.3316194497412068E-2</v>
      </c>
    </row>
    <row r="217" spans="5:9" ht="30" customHeight="1" x14ac:dyDescent="0.25">
      <c r="E217" s="198">
        <v>44433</v>
      </c>
      <c r="F217" s="387">
        <v>25.848278000000001</v>
      </c>
      <c r="G217" s="199">
        <v>120818</v>
      </c>
      <c r="H217" s="64">
        <f t="shared" si="8"/>
        <v>-3.2677258568418743E-3</v>
      </c>
      <c r="I217" s="201">
        <f t="shared" si="8"/>
        <v>5.0494547088035802E-3</v>
      </c>
    </row>
    <row r="218" spans="5:9" ht="30" customHeight="1" x14ac:dyDescent="0.25">
      <c r="E218" s="198">
        <v>44434</v>
      </c>
      <c r="F218" s="387">
        <v>25.483854000000001</v>
      </c>
      <c r="G218" s="199">
        <v>118724</v>
      </c>
      <c r="H218" s="64">
        <f t="shared" si="8"/>
        <v>-1.4098579410202872E-2</v>
      </c>
      <c r="I218" s="201">
        <f t="shared" si="8"/>
        <v>-1.7331854524987977E-2</v>
      </c>
    </row>
    <row r="219" spans="5:9" ht="30" customHeight="1" x14ac:dyDescent="0.25">
      <c r="E219" s="198">
        <v>44435</v>
      </c>
      <c r="F219" s="387">
        <v>25.873701000000001</v>
      </c>
      <c r="G219" s="199">
        <v>120678</v>
      </c>
      <c r="H219" s="64">
        <f t="shared" si="8"/>
        <v>1.529780385651236E-2</v>
      </c>
      <c r="I219" s="201">
        <f t="shared" si="8"/>
        <v>1.6458340352413892E-2</v>
      </c>
    </row>
    <row r="220" spans="5:9" ht="30" customHeight="1" x14ac:dyDescent="0.25">
      <c r="E220" s="198">
        <v>44438</v>
      </c>
      <c r="F220" s="387">
        <v>25.627928000000001</v>
      </c>
      <c r="G220" s="199">
        <v>119740</v>
      </c>
      <c r="H220" s="64">
        <f t="shared" si="8"/>
        <v>-9.4989503047901991E-3</v>
      </c>
      <c r="I220" s="201">
        <f t="shared" si="8"/>
        <v>-7.7727506256318746E-3</v>
      </c>
    </row>
    <row r="221" spans="5:9" ht="30" customHeight="1" x14ac:dyDescent="0.25">
      <c r="E221" s="198">
        <v>44439</v>
      </c>
      <c r="F221" s="387">
        <v>25.788954</v>
      </c>
      <c r="G221" s="199">
        <v>118781</v>
      </c>
      <c r="H221" s="64">
        <f t="shared" si="8"/>
        <v>6.2832235208403198E-3</v>
      </c>
      <c r="I221" s="201">
        <f t="shared" si="8"/>
        <v>-8.0090195423417887E-3</v>
      </c>
    </row>
    <row r="222" spans="5:9" ht="30" customHeight="1" x14ac:dyDescent="0.25">
      <c r="E222" s="198">
        <v>44440</v>
      </c>
      <c r="F222" s="387">
        <v>25.814374999999998</v>
      </c>
      <c r="G222" s="199">
        <v>119396</v>
      </c>
      <c r="H222" s="64">
        <f t="shared" si="8"/>
        <v>9.8573210840569025E-4</v>
      </c>
      <c r="I222" s="201">
        <f t="shared" si="8"/>
        <v>5.1775957434270214E-3</v>
      </c>
    </row>
    <row r="223" spans="5:9" ht="30" customHeight="1" x14ac:dyDescent="0.25">
      <c r="E223" s="198">
        <v>44441</v>
      </c>
      <c r="F223" s="387">
        <v>24.746544</v>
      </c>
      <c r="G223" s="199">
        <v>116677</v>
      </c>
      <c r="H223" s="64">
        <f t="shared" si="8"/>
        <v>-4.1365750671863988E-2</v>
      </c>
      <c r="I223" s="201">
        <f t="shared" si="8"/>
        <v>-2.2772957217997214E-2</v>
      </c>
    </row>
    <row r="224" spans="5:9" ht="30" customHeight="1" x14ac:dyDescent="0.25">
      <c r="E224" s="198">
        <v>44442</v>
      </c>
      <c r="F224" s="387">
        <v>24.687218000000001</v>
      </c>
      <c r="G224" s="199">
        <v>116933</v>
      </c>
      <c r="H224" s="64">
        <f t="shared" si="8"/>
        <v>-2.3973448575282941E-3</v>
      </c>
      <c r="I224" s="201">
        <f t="shared" si="8"/>
        <v>2.1940913804776585E-3</v>
      </c>
    </row>
    <row r="225" spans="5:9" ht="30" customHeight="1" x14ac:dyDescent="0.25">
      <c r="E225" s="198">
        <v>44445</v>
      </c>
      <c r="F225" s="387">
        <v>25.127914000000001</v>
      </c>
      <c r="G225" s="199">
        <v>117869</v>
      </c>
      <c r="H225" s="64">
        <f t="shared" si="8"/>
        <v>1.7851181125390525E-2</v>
      </c>
      <c r="I225" s="201">
        <f t="shared" si="8"/>
        <v>8.0045838215045961E-3</v>
      </c>
    </row>
    <row r="226" spans="5:9" ht="30" customHeight="1" x14ac:dyDescent="0.25">
      <c r="E226" s="198">
        <v>44447</v>
      </c>
      <c r="F226" s="387">
        <v>24.068557999999999</v>
      </c>
      <c r="G226" s="199">
        <v>113413</v>
      </c>
      <c r="H226" s="64">
        <f t="shared" si="8"/>
        <v>-4.2158533334681114E-2</v>
      </c>
      <c r="I226" s="201">
        <f t="shared" si="8"/>
        <v>-3.7804681468409873E-2</v>
      </c>
    </row>
    <row r="227" spans="5:9" ht="30" customHeight="1" x14ac:dyDescent="0.25">
      <c r="E227" s="198">
        <v>44448</v>
      </c>
      <c r="F227" s="387">
        <v>24.492298000000002</v>
      </c>
      <c r="G227" s="199">
        <v>115361</v>
      </c>
      <c r="H227" s="64">
        <f t="shared" si="8"/>
        <v>1.7605541636520172E-2</v>
      </c>
      <c r="I227" s="201">
        <f t="shared" si="8"/>
        <v>1.7176161462971518E-2</v>
      </c>
    </row>
    <row r="228" spans="5:9" ht="30" customHeight="1" x14ac:dyDescent="0.25">
      <c r="E228" s="198">
        <v>44449</v>
      </c>
      <c r="F228" s="387">
        <v>24.568573000000001</v>
      </c>
      <c r="G228" s="199">
        <v>114286</v>
      </c>
      <c r="H228" s="64">
        <f t="shared" si="8"/>
        <v>3.1142443228477923E-3</v>
      </c>
      <c r="I228" s="201">
        <f t="shared" si="8"/>
        <v>-9.3185738681182961E-3</v>
      </c>
    </row>
    <row r="229" spans="5:9" ht="30" customHeight="1" x14ac:dyDescent="0.25">
      <c r="E229" s="198">
        <v>44452</v>
      </c>
      <c r="F229" s="387">
        <v>25.110958</v>
      </c>
      <c r="G229" s="199">
        <v>116404</v>
      </c>
      <c r="H229" s="64">
        <f t="shared" si="8"/>
        <v>2.2076373747877076E-2</v>
      </c>
      <c r="I229" s="201">
        <f t="shared" si="8"/>
        <v>1.85324536688658E-2</v>
      </c>
    </row>
    <row r="230" spans="5:9" ht="30" customHeight="1" x14ac:dyDescent="0.25">
      <c r="E230" s="198">
        <v>44453</v>
      </c>
      <c r="F230" s="387">
        <v>24.927392999999999</v>
      </c>
      <c r="G230" s="199">
        <v>116181</v>
      </c>
      <c r="H230" s="64">
        <f t="shared" si="8"/>
        <v>-7.310155192008283E-3</v>
      </c>
      <c r="I230" s="201">
        <f t="shared" si="8"/>
        <v>-1.9157417270884158E-3</v>
      </c>
    </row>
    <row r="231" spans="5:9" ht="30" customHeight="1" x14ac:dyDescent="0.25">
      <c r="E231" s="198">
        <v>44454</v>
      </c>
      <c r="F231" s="387">
        <v>24.731245000000001</v>
      </c>
      <c r="G231" s="199">
        <v>115063</v>
      </c>
      <c r="H231" s="64">
        <f t="shared" si="8"/>
        <v>-7.8687731203980205E-3</v>
      </c>
      <c r="I231" s="201">
        <f t="shared" si="8"/>
        <v>-9.6229159673268949E-3</v>
      </c>
    </row>
    <row r="232" spans="5:9" ht="30" customHeight="1" x14ac:dyDescent="0.25">
      <c r="E232" s="198">
        <v>44455</v>
      </c>
      <c r="F232" s="387">
        <v>25.132059000000002</v>
      </c>
      <c r="G232" s="199">
        <v>113794</v>
      </c>
      <c r="H232" s="64">
        <f t="shared" si="8"/>
        <v>1.6206786192931366E-2</v>
      </c>
      <c r="I232" s="201">
        <f t="shared" si="8"/>
        <v>-1.1028740776791834E-2</v>
      </c>
    </row>
    <row r="233" spans="5:9" ht="30" customHeight="1" x14ac:dyDescent="0.25">
      <c r="E233" s="198">
        <v>44456</v>
      </c>
      <c r="F233" s="387">
        <v>24.680077000000001</v>
      </c>
      <c r="G233" s="199">
        <v>111439</v>
      </c>
      <c r="H233" s="64">
        <f t="shared" si="8"/>
        <v>-1.798428055576351E-2</v>
      </c>
      <c r="I233" s="201">
        <f t="shared" si="8"/>
        <v>-2.0695291491642842E-2</v>
      </c>
    </row>
    <row r="234" spans="5:9" ht="30" customHeight="1" x14ac:dyDescent="0.25">
      <c r="E234" s="198">
        <v>44459</v>
      </c>
      <c r="F234" s="387">
        <v>23.878440999999999</v>
      </c>
      <c r="G234" s="199">
        <v>108844</v>
      </c>
      <c r="H234" s="64">
        <f t="shared" si="8"/>
        <v>-3.2481098012781762E-2</v>
      </c>
      <c r="I234" s="201">
        <f t="shared" si="8"/>
        <v>-2.3286282181283036E-2</v>
      </c>
    </row>
    <row r="235" spans="5:9" ht="30" customHeight="1" x14ac:dyDescent="0.25">
      <c r="E235" s="198">
        <v>44460</v>
      </c>
      <c r="F235" s="387">
        <v>24.483930999999998</v>
      </c>
      <c r="G235" s="199">
        <v>110250</v>
      </c>
      <c r="H235" s="64">
        <f t="shared" si="8"/>
        <v>2.5357183075729317E-2</v>
      </c>
      <c r="I235" s="201">
        <f t="shared" si="8"/>
        <v>1.2917570100327014E-2</v>
      </c>
    </row>
    <row r="236" spans="5:9" ht="30" customHeight="1" x14ac:dyDescent="0.25">
      <c r="E236" s="198">
        <v>44461</v>
      </c>
      <c r="F236" s="387">
        <v>25.055306999999999</v>
      </c>
      <c r="G236" s="199">
        <v>112282</v>
      </c>
      <c r="H236" s="64">
        <f t="shared" si="8"/>
        <v>2.3336775454889214E-2</v>
      </c>
      <c r="I236" s="201">
        <f t="shared" si="8"/>
        <v>1.8430839002267607E-2</v>
      </c>
    </row>
    <row r="237" spans="5:9" ht="30" customHeight="1" x14ac:dyDescent="0.25">
      <c r="E237" s="198">
        <v>44462</v>
      </c>
      <c r="F237" s="387">
        <v>25.115006999999999</v>
      </c>
      <c r="G237" s="199">
        <v>114064</v>
      </c>
      <c r="H237" s="64">
        <f t="shared" si="8"/>
        <v>2.3827287368700656E-3</v>
      </c>
      <c r="I237" s="201">
        <f t="shared" si="8"/>
        <v>1.5870753994406961E-2</v>
      </c>
    </row>
    <row r="238" spans="5:9" ht="30" customHeight="1" x14ac:dyDescent="0.25">
      <c r="E238" s="198">
        <v>44463</v>
      </c>
      <c r="F238" s="387">
        <v>24.918861</v>
      </c>
      <c r="G238" s="199">
        <v>113283</v>
      </c>
      <c r="H238" s="64">
        <f t="shared" si="8"/>
        <v>-7.8099122170262048E-3</v>
      </c>
      <c r="I238" s="201">
        <f t="shared" si="8"/>
        <v>-6.8470332444943161E-3</v>
      </c>
    </row>
    <row r="239" spans="5:9" ht="30" customHeight="1" x14ac:dyDescent="0.25">
      <c r="E239" s="198">
        <v>44466</v>
      </c>
      <c r="F239" s="387">
        <v>25.473178999999998</v>
      </c>
      <c r="G239" s="199">
        <v>113583</v>
      </c>
      <c r="H239" s="64">
        <f t="shared" si="8"/>
        <v>2.2244917213511517E-2</v>
      </c>
      <c r="I239" s="201">
        <f t="shared" si="8"/>
        <v>2.6482349514049819E-3</v>
      </c>
    </row>
    <row r="240" spans="5:9" ht="30" customHeight="1" x14ac:dyDescent="0.25">
      <c r="E240" s="198">
        <v>44467</v>
      </c>
      <c r="F240" s="387">
        <v>24.952971999999999</v>
      </c>
      <c r="G240" s="199">
        <v>110124</v>
      </c>
      <c r="H240" s="64">
        <f t="shared" si="8"/>
        <v>-2.0421754190947272E-2</v>
      </c>
      <c r="I240" s="201">
        <f t="shared" si="8"/>
        <v>-3.0453500964052749E-2</v>
      </c>
    </row>
    <row r="241" spans="5:9" ht="30" customHeight="1" x14ac:dyDescent="0.25">
      <c r="E241" s="198">
        <v>44468</v>
      </c>
      <c r="F241" s="387">
        <v>25.089421999999999</v>
      </c>
      <c r="G241" s="199">
        <v>111107</v>
      </c>
      <c r="H241" s="64">
        <f t="shared" si="8"/>
        <v>5.4682865031068228E-3</v>
      </c>
      <c r="I241" s="201">
        <f t="shared" si="8"/>
        <v>8.9263012603972847E-3</v>
      </c>
    </row>
    <row r="242" spans="5:9" ht="30" customHeight="1" x14ac:dyDescent="0.25">
      <c r="E242" s="198">
        <v>44469</v>
      </c>
      <c r="F242" s="387">
        <v>24.645963999999999</v>
      </c>
      <c r="G242" s="199">
        <v>110979</v>
      </c>
      <c r="H242" s="64">
        <f t="shared" si="8"/>
        <v>-1.7675098294412717E-2</v>
      </c>
      <c r="I242" s="201">
        <f t="shared" si="8"/>
        <v>-1.1520426255771099E-3</v>
      </c>
    </row>
    <row r="243" spans="5:9" ht="30" customHeight="1" x14ac:dyDescent="0.25">
      <c r="E243" s="198">
        <v>44470</v>
      </c>
      <c r="F243" s="387">
        <v>25.200285000000001</v>
      </c>
      <c r="G243" s="199">
        <v>112900</v>
      </c>
      <c r="H243" s="64">
        <f t="shared" si="8"/>
        <v>2.2491349902158397E-2</v>
      </c>
      <c r="I243" s="201">
        <f t="shared" si="8"/>
        <v>1.730958109191838E-2</v>
      </c>
    </row>
    <row r="244" spans="5:9" ht="30" customHeight="1" x14ac:dyDescent="0.25">
      <c r="E244" s="198">
        <v>44473</v>
      </c>
      <c r="F244" s="387">
        <v>24.901803999999998</v>
      </c>
      <c r="G244" s="199">
        <v>110393</v>
      </c>
      <c r="H244" s="64">
        <f t="shared" si="8"/>
        <v>-1.1844350173023988E-2</v>
      </c>
      <c r="I244" s="201">
        <f t="shared" si="8"/>
        <v>-2.2205491585473913E-2</v>
      </c>
    </row>
    <row r="245" spans="5:9" ht="30" customHeight="1" x14ac:dyDescent="0.25">
      <c r="E245" s="198">
        <v>44474</v>
      </c>
      <c r="F245" s="387">
        <v>26.087195999999999</v>
      </c>
      <c r="G245" s="199">
        <v>110458</v>
      </c>
      <c r="H245" s="64">
        <f t="shared" si="8"/>
        <v>4.7602655614830125E-2</v>
      </c>
      <c r="I245" s="201">
        <f t="shared" si="8"/>
        <v>5.8880544962081061E-4</v>
      </c>
    </row>
    <row r="246" spans="5:9" ht="30" customHeight="1" x14ac:dyDescent="0.25">
      <c r="E246" s="198">
        <v>44475</v>
      </c>
      <c r="F246" s="387">
        <v>26.129840999999999</v>
      </c>
      <c r="G246" s="199">
        <v>110560</v>
      </c>
      <c r="H246" s="64">
        <f t="shared" si="8"/>
        <v>1.6347099933622378E-3</v>
      </c>
      <c r="I246" s="201">
        <f t="shared" si="8"/>
        <v>9.234279092504849E-4</v>
      </c>
    </row>
    <row r="247" spans="5:9" ht="30" customHeight="1" x14ac:dyDescent="0.25">
      <c r="E247" s="198">
        <v>44476</v>
      </c>
      <c r="F247" s="387">
        <v>25.856943000000001</v>
      </c>
      <c r="G247" s="199">
        <v>110585</v>
      </c>
      <c r="H247" s="64">
        <f t="shared" si="8"/>
        <v>-1.044392118574311E-2</v>
      </c>
      <c r="I247" s="201">
        <f t="shared" si="8"/>
        <v>2.2612156295220842E-4</v>
      </c>
    </row>
    <row r="248" spans="5:9" ht="30" customHeight="1" x14ac:dyDescent="0.25">
      <c r="E248" s="198">
        <v>44477</v>
      </c>
      <c r="F248" s="387">
        <v>26.402736999999998</v>
      </c>
      <c r="G248" s="199">
        <v>112833</v>
      </c>
      <c r="H248" s="64">
        <f t="shared" si="8"/>
        <v>2.1108218399986223E-2</v>
      </c>
      <c r="I248" s="201">
        <f t="shared" si="8"/>
        <v>2.0328254284034841E-2</v>
      </c>
    </row>
    <row r="249" spans="5:9" ht="30" customHeight="1" x14ac:dyDescent="0.25">
      <c r="E249" s="198">
        <v>44480</v>
      </c>
      <c r="F249" s="387">
        <v>26.198060999999999</v>
      </c>
      <c r="G249" s="199">
        <v>112180</v>
      </c>
      <c r="H249" s="64">
        <f t="shared" si="8"/>
        <v>-7.7520750973658625E-3</v>
      </c>
      <c r="I249" s="201">
        <f t="shared" si="8"/>
        <v>-5.7873139950191943E-3</v>
      </c>
    </row>
    <row r="250" spans="5:9" ht="30" customHeight="1" x14ac:dyDescent="0.25">
      <c r="E250" s="198">
        <v>44482</v>
      </c>
      <c r="F250" s="387">
        <v>26.232171999999998</v>
      </c>
      <c r="G250" s="199">
        <v>113456</v>
      </c>
      <c r="H250" s="64">
        <f t="shared" si="8"/>
        <v>1.3020429260013344E-3</v>
      </c>
      <c r="I250" s="201">
        <f t="shared" si="8"/>
        <v>1.1374576573364159E-2</v>
      </c>
    </row>
    <row r="251" spans="5:9" ht="30" customHeight="1" x14ac:dyDescent="0.25">
      <c r="E251" s="198">
        <v>44483</v>
      </c>
      <c r="F251" s="387">
        <v>26.104255999999999</v>
      </c>
      <c r="G251" s="199">
        <v>113185</v>
      </c>
      <c r="H251" s="64">
        <f t="shared" si="8"/>
        <v>-4.876302274931632E-3</v>
      </c>
      <c r="I251" s="201">
        <f t="shared" si="8"/>
        <v>-2.3885911719080388E-3</v>
      </c>
    </row>
    <row r="252" spans="5:9" ht="30" customHeight="1" x14ac:dyDescent="0.25">
      <c r="E252" s="198">
        <v>44484</v>
      </c>
      <c r="F252" s="387">
        <v>26.931474999999999</v>
      </c>
      <c r="G252" s="199">
        <v>114648</v>
      </c>
      <c r="H252" s="64">
        <f t="shared" si="8"/>
        <v>3.1689047180659013E-2</v>
      </c>
      <c r="I252" s="201">
        <f t="shared" si="8"/>
        <v>1.2925741043424477E-2</v>
      </c>
    </row>
    <row r="253" spans="5:9" ht="30" customHeight="1" x14ac:dyDescent="0.25">
      <c r="E253" s="198">
        <v>44487</v>
      </c>
      <c r="F253" s="387">
        <v>27.468738999999999</v>
      </c>
      <c r="G253" s="199">
        <v>114428</v>
      </c>
      <c r="H253" s="64">
        <f t="shared" si="8"/>
        <v>1.9949297244209685E-2</v>
      </c>
      <c r="I253" s="201">
        <f t="shared" si="8"/>
        <v>-1.9189170330053962E-3</v>
      </c>
    </row>
    <row r="254" spans="5:9" ht="30" customHeight="1" x14ac:dyDescent="0.25">
      <c r="E254" s="198">
        <v>44488</v>
      </c>
      <c r="F254" s="387">
        <v>26.121313000000001</v>
      </c>
      <c r="G254" s="199">
        <v>110673</v>
      </c>
      <c r="H254" s="64">
        <f t="shared" si="8"/>
        <v>-4.9053070838089741E-2</v>
      </c>
      <c r="I254" s="201">
        <f t="shared" si="8"/>
        <v>-3.2815394833432432E-2</v>
      </c>
    </row>
    <row r="255" spans="5:9" ht="30" customHeight="1" x14ac:dyDescent="0.25">
      <c r="E255" s="198">
        <v>44489</v>
      </c>
      <c r="F255" s="387">
        <v>26.607410000000002</v>
      </c>
      <c r="G255" s="199">
        <v>110786</v>
      </c>
      <c r="H255" s="64">
        <f t="shared" si="8"/>
        <v>1.8609210034733037E-2</v>
      </c>
      <c r="I255" s="201">
        <f t="shared" si="8"/>
        <v>1.0210259051439685E-3</v>
      </c>
    </row>
    <row r="256" spans="5:9" ht="30" customHeight="1" x14ac:dyDescent="0.25">
      <c r="E256" s="198">
        <v>44490</v>
      </c>
      <c r="F256" s="387">
        <v>25.430540000000001</v>
      </c>
      <c r="G256" s="199">
        <v>107735</v>
      </c>
      <c r="H256" s="64">
        <f t="shared" si="8"/>
        <v>-4.4230911614471347E-2</v>
      </c>
      <c r="I256" s="201">
        <f t="shared" si="8"/>
        <v>-2.7539580813460196E-2</v>
      </c>
    </row>
    <row r="257" spans="5:9" ht="30" customHeight="1" x14ac:dyDescent="0.25">
      <c r="E257" s="198">
        <v>44491</v>
      </c>
      <c r="F257" s="387">
        <v>24.654491</v>
      </c>
      <c r="G257" s="199">
        <v>106296</v>
      </c>
      <c r="H257" s="64">
        <f t="shared" si="8"/>
        <v>-3.0516418448054972E-2</v>
      </c>
      <c r="I257" s="201">
        <f t="shared" si="8"/>
        <v>-1.3356847821042406E-2</v>
      </c>
    </row>
    <row r="258" spans="5:9" ht="30" customHeight="1" x14ac:dyDescent="0.25">
      <c r="E258" s="198">
        <v>44494</v>
      </c>
      <c r="F258" s="387">
        <v>25.166174000000002</v>
      </c>
      <c r="G258" s="199">
        <v>108715</v>
      </c>
      <c r="H258" s="64">
        <f t="shared" si="8"/>
        <v>2.0754149822034496E-2</v>
      </c>
      <c r="I258" s="201">
        <f t="shared" si="8"/>
        <v>2.2757206291864174E-2</v>
      </c>
    </row>
    <row r="259" spans="5:9" ht="30" customHeight="1" x14ac:dyDescent="0.25">
      <c r="E259" s="198">
        <v>44495</v>
      </c>
      <c r="F259" s="387">
        <v>24.901803999999998</v>
      </c>
      <c r="G259" s="199">
        <v>106420</v>
      </c>
      <c r="H259" s="64">
        <f t="shared" si="8"/>
        <v>-1.0504973858958544E-2</v>
      </c>
      <c r="I259" s="201">
        <f t="shared" si="8"/>
        <v>-2.111024237685688E-2</v>
      </c>
    </row>
    <row r="260" spans="5:9" ht="30" customHeight="1" x14ac:dyDescent="0.25">
      <c r="E260" s="198">
        <v>44496</v>
      </c>
      <c r="F260" s="387">
        <v>24.876218999999999</v>
      </c>
      <c r="G260" s="199">
        <v>106363</v>
      </c>
      <c r="H260" s="64">
        <f t="shared" si="8"/>
        <v>-1.0274356026575004E-3</v>
      </c>
      <c r="I260" s="201">
        <f t="shared" si="8"/>
        <v>-5.3561360646492417E-4</v>
      </c>
    </row>
    <row r="261" spans="5:9" ht="30" customHeight="1" x14ac:dyDescent="0.25">
      <c r="E261" s="198">
        <v>44497</v>
      </c>
      <c r="F261" s="387">
        <v>24.654491</v>
      </c>
      <c r="G261" s="199">
        <v>105705</v>
      </c>
      <c r="H261" s="64">
        <f t="shared" si="8"/>
        <v>-8.9132516480900925E-3</v>
      </c>
      <c r="I261" s="201">
        <f t="shared" si="8"/>
        <v>-6.1863617987457653E-3</v>
      </c>
    </row>
    <row r="262" spans="5:9" ht="30" customHeight="1" x14ac:dyDescent="0.25">
      <c r="E262" s="198">
        <v>44498</v>
      </c>
      <c r="F262" s="387">
        <v>24.304848</v>
      </c>
      <c r="G262" s="199">
        <v>103501</v>
      </c>
      <c r="H262" s="64">
        <f t="shared" si="8"/>
        <v>-1.4181716426431179E-2</v>
      </c>
      <c r="I262" s="201">
        <f t="shared" si="8"/>
        <v>-2.0850480109739333E-2</v>
      </c>
    </row>
    <row r="263" spans="5:9" ht="30" customHeight="1" x14ac:dyDescent="0.25">
      <c r="E263" s="198">
        <v>44501</v>
      </c>
      <c r="F263" s="387">
        <v>24.859161</v>
      </c>
      <c r="G263" s="199">
        <v>105551</v>
      </c>
      <c r="H263" s="64">
        <f t="shared" si="8"/>
        <v>2.2806684493562823E-2</v>
      </c>
      <c r="I263" s="201">
        <f t="shared" si="8"/>
        <v>1.9806571917179605E-2</v>
      </c>
    </row>
    <row r="264" spans="5:9" ht="30" customHeight="1" x14ac:dyDescent="0.25">
      <c r="E264" s="198">
        <v>44503</v>
      </c>
      <c r="F264" s="387">
        <v>25.021196</v>
      </c>
      <c r="G264" s="199">
        <v>105617</v>
      </c>
      <c r="H264" s="64">
        <f t="shared" si="8"/>
        <v>6.5181202213542289E-3</v>
      </c>
      <c r="I264" s="201">
        <f t="shared" si="8"/>
        <v>6.2529014410106498E-4</v>
      </c>
    </row>
    <row r="265" spans="5:9" ht="30" customHeight="1" x14ac:dyDescent="0.25">
      <c r="E265" s="198">
        <v>44504</v>
      </c>
      <c r="F265" s="387">
        <v>24.432759999999998</v>
      </c>
      <c r="G265" s="199">
        <v>103412</v>
      </c>
      <c r="H265" s="64">
        <f t="shared" si="8"/>
        <v>-2.351750092201832E-2</v>
      </c>
      <c r="I265" s="201">
        <f t="shared" si="8"/>
        <v>-2.0877320885842265E-2</v>
      </c>
    </row>
    <row r="266" spans="5:9" ht="30" customHeight="1" x14ac:dyDescent="0.25">
      <c r="E266" s="198">
        <v>44505</v>
      </c>
      <c r="F266" s="387">
        <v>24.978556000000001</v>
      </c>
      <c r="G266" s="199">
        <v>104824</v>
      </c>
      <c r="H266" s="64">
        <f t="shared" si="8"/>
        <v>2.2338696078543885E-2</v>
      </c>
      <c r="I266" s="201">
        <f t="shared" si="8"/>
        <v>1.3654121378563477E-2</v>
      </c>
    </row>
    <row r="267" spans="5:9" ht="30" customHeight="1" x14ac:dyDescent="0.25">
      <c r="E267" s="198">
        <v>44508</v>
      </c>
      <c r="F267" s="387">
        <v>25.140591000000001</v>
      </c>
      <c r="G267" s="199">
        <v>104781</v>
      </c>
      <c r="H267" s="64">
        <f t="shared" si="8"/>
        <v>6.4869642584624021E-3</v>
      </c>
      <c r="I267" s="201">
        <f t="shared" si="8"/>
        <v>-4.1021140196906281E-4</v>
      </c>
    </row>
    <row r="268" spans="5:9" ht="30" customHeight="1" x14ac:dyDescent="0.25">
      <c r="E268" s="198">
        <v>44509</v>
      </c>
      <c r="F268" s="387">
        <v>25.106477999999999</v>
      </c>
      <c r="G268" s="199">
        <v>105535</v>
      </c>
      <c r="H268" s="64">
        <f t="shared" si="8"/>
        <v>-1.3568893428161921E-3</v>
      </c>
      <c r="I268" s="201">
        <f t="shared" si="8"/>
        <v>7.1959610998177936E-3</v>
      </c>
    </row>
    <row r="269" spans="5:9" ht="30" customHeight="1" x14ac:dyDescent="0.25">
      <c r="E269" s="198">
        <v>44510</v>
      </c>
      <c r="F269" s="387">
        <v>26.257763000000001</v>
      </c>
      <c r="G269" s="199">
        <v>105968</v>
      </c>
      <c r="H269" s="64">
        <f t="shared" si="8"/>
        <v>4.5856093395497455E-2</v>
      </c>
      <c r="I269" s="201">
        <f t="shared" si="8"/>
        <v>4.1029042497748858E-3</v>
      </c>
    </row>
    <row r="270" spans="5:9" ht="30" customHeight="1" x14ac:dyDescent="0.25">
      <c r="E270" s="198">
        <v>44511</v>
      </c>
      <c r="F270" s="387">
        <v>25.754605999999999</v>
      </c>
      <c r="G270" s="199">
        <v>107725</v>
      </c>
      <c r="H270" s="64">
        <f t="shared" si="8"/>
        <v>-1.9162218807443843E-2</v>
      </c>
      <c r="I270" s="201">
        <f t="shared" si="8"/>
        <v>1.6580477125169857E-2</v>
      </c>
    </row>
    <row r="271" spans="5:9" ht="30" customHeight="1" x14ac:dyDescent="0.25">
      <c r="E271" s="198">
        <v>44512</v>
      </c>
      <c r="F271" s="387">
        <v>25.711966</v>
      </c>
      <c r="G271" s="199">
        <v>106312</v>
      </c>
      <c r="H271" s="64">
        <f t="shared" si="8"/>
        <v>-1.6556261819730134E-3</v>
      </c>
      <c r="I271" s="201">
        <f t="shared" si="8"/>
        <v>-1.3116732420515254E-2</v>
      </c>
    </row>
    <row r="272" spans="5:9" ht="30" customHeight="1" x14ac:dyDescent="0.25">
      <c r="E272" s="198">
        <v>44516</v>
      </c>
      <c r="F272" s="387">
        <v>25.35379</v>
      </c>
      <c r="G272" s="199">
        <v>104508</v>
      </c>
      <c r="H272" s="64">
        <f t="shared" si="8"/>
        <v>-1.3930323336613037E-2</v>
      </c>
      <c r="I272" s="201">
        <f t="shared" si="8"/>
        <v>-1.6968921664534564E-2</v>
      </c>
    </row>
    <row r="273" spans="5:9" ht="30" customHeight="1" x14ac:dyDescent="0.25">
      <c r="E273" s="198">
        <v>44517</v>
      </c>
      <c r="F273" s="387">
        <v>24.995612999999999</v>
      </c>
      <c r="G273" s="199">
        <v>102945</v>
      </c>
      <c r="H273" s="64">
        <f t="shared" si="8"/>
        <v>-1.4127158109300431E-2</v>
      </c>
      <c r="I273" s="201">
        <f t="shared" si="8"/>
        <v>-1.4955792857963002E-2</v>
      </c>
    </row>
    <row r="274" spans="5:9" ht="30" customHeight="1" x14ac:dyDescent="0.25">
      <c r="E274" s="198">
        <v>44518</v>
      </c>
      <c r="F274" s="387">
        <v>24.807997</v>
      </c>
      <c r="G274" s="199">
        <v>102524</v>
      </c>
      <c r="H274" s="64">
        <f t="shared" si="8"/>
        <v>-7.5059571453598428E-3</v>
      </c>
      <c r="I274" s="201">
        <f t="shared" si="8"/>
        <v>-4.0895623876827658E-3</v>
      </c>
    </row>
    <row r="275" spans="5:9" ht="30" customHeight="1" x14ac:dyDescent="0.25">
      <c r="E275" s="198">
        <v>44519</v>
      </c>
      <c r="F275" s="387">
        <v>24.773883999999999</v>
      </c>
      <c r="G275" s="199">
        <v>103035</v>
      </c>
      <c r="H275" s="64">
        <f t="shared" si="8"/>
        <v>-1.3750807854419067E-3</v>
      </c>
      <c r="I275" s="201">
        <f t="shared" si="8"/>
        <v>4.984198821739394E-3</v>
      </c>
    </row>
    <row r="276" spans="5:9" ht="30" customHeight="1" x14ac:dyDescent="0.25">
      <c r="E276" s="198">
        <v>44522</v>
      </c>
      <c r="F276" s="387">
        <v>24.637438</v>
      </c>
      <c r="G276" s="199">
        <v>102122</v>
      </c>
      <c r="H276" s="64">
        <f t="shared" si="8"/>
        <v>-5.5076547544986587E-3</v>
      </c>
      <c r="I276" s="201">
        <f t="shared" si="8"/>
        <v>-8.8610666278449157E-3</v>
      </c>
    </row>
    <row r="277" spans="5:9" ht="30" customHeight="1" x14ac:dyDescent="0.25">
      <c r="E277" s="198">
        <v>44523</v>
      </c>
      <c r="F277" s="387">
        <v>25.667539999999999</v>
      </c>
      <c r="G277" s="199">
        <v>103663</v>
      </c>
      <c r="H277" s="64">
        <f t="shared" si="8"/>
        <v>4.1810434997340273E-2</v>
      </c>
      <c r="I277" s="201">
        <f t="shared" si="8"/>
        <v>1.5089794559448588E-2</v>
      </c>
    </row>
    <row r="278" spans="5:9" ht="30" customHeight="1" x14ac:dyDescent="0.25">
      <c r="E278" s="198">
        <v>44524</v>
      </c>
      <c r="F278" s="387">
        <v>26.143024</v>
      </c>
      <c r="G278" s="199">
        <v>104514</v>
      </c>
      <c r="H278" s="64">
        <f t="shared" si="8"/>
        <v>1.8524720327697919E-2</v>
      </c>
      <c r="I278" s="201">
        <f t="shared" si="8"/>
        <v>8.2092935763000696E-3</v>
      </c>
    </row>
    <row r="279" spans="5:9" ht="30" customHeight="1" x14ac:dyDescent="0.25">
      <c r="E279" s="198">
        <v>44525</v>
      </c>
      <c r="F279" s="387">
        <v>27.500316999999999</v>
      </c>
      <c r="G279" s="199">
        <v>105811</v>
      </c>
      <c r="H279" s="64">
        <f t="shared" si="8"/>
        <v>5.1917980108192374E-2</v>
      </c>
      <c r="I279" s="201">
        <f t="shared" si="8"/>
        <v>1.2409820693878304E-2</v>
      </c>
    </row>
    <row r="280" spans="5:9" ht="30" customHeight="1" x14ac:dyDescent="0.25">
      <c r="E280" s="198">
        <v>44526</v>
      </c>
      <c r="F280" s="387">
        <v>26.592576999999999</v>
      </c>
      <c r="G280" s="199">
        <v>102224</v>
      </c>
      <c r="H280" s="64">
        <f t="shared" ref="H280:I343" si="9">F280/F279-1</f>
        <v>-3.3008346776511766E-2</v>
      </c>
      <c r="I280" s="201">
        <f t="shared" si="9"/>
        <v>-3.3900067100773978E-2</v>
      </c>
    </row>
    <row r="281" spans="5:9" ht="30" customHeight="1" x14ac:dyDescent="0.25">
      <c r="E281" s="198">
        <v>44529</v>
      </c>
      <c r="F281" s="387">
        <v>26.635798000000001</v>
      </c>
      <c r="G281" s="199">
        <v>102814</v>
      </c>
      <c r="H281" s="64">
        <f t="shared" si="9"/>
        <v>1.6253031814104091E-3</v>
      </c>
      <c r="I281" s="201">
        <f t="shared" si="9"/>
        <v>5.7716387541086878E-3</v>
      </c>
    </row>
    <row r="282" spans="5:9" ht="30" customHeight="1" x14ac:dyDescent="0.25">
      <c r="E282" s="198">
        <v>44530</v>
      </c>
      <c r="F282" s="387">
        <v>27.526253000000001</v>
      </c>
      <c r="G282" s="199">
        <v>101915</v>
      </c>
      <c r="H282" s="64">
        <f t="shared" si="9"/>
        <v>3.3430761113295793E-2</v>
      </c>
      <c r="I282" s="201">
        <f t="shared" si="9"/>
        <v>-8.7439453770886688E-3</v>
      </c>
    </row>
    <row r="283" spans="5:9" ht="30" customHeight="1" x14ac:dyDescent="0.25">
      <c r="E283" s="198">
        <v>44531</v>
      </c>
      <c r="F283" s="387">
        <v>27.059415999999999</v>
      </c>
      <c r="G283" s="199">
        <v>100775</v>
      </c>
      <c r="H283" s="64">
        <f t="shared" si="9"/>
        <v>-1.6959700254153831E-2</v>
      </c>
      <c r="I283" s="201">
        <f t="shared" si="9"/>
        <v>-1.1185792081636614E-2</v>
      </c>
    </row>
    <row r="284" spans="5:9" ht="30" customHeight="1" x14ac:dyDescent="0.25">
      <c r="E284" s="198">
        <v>44532</v>
      </c>
      <c r="F284" s="387">
        <v>27.802900000000001</v>
      </c>
      <c r="G284" s="199">
        <v>104466</v>
      </c>
      <c r="H284" s="64">
        <f t="shared" si="9"/>
        <v>2.7475981004172478E-2</v>
      </c>
      <c r="I284" s="201">
        <f t="shared" si="9"/>
        <v>3.6626147357975647E-2</v>
      </c>
    </row>
    <row r="285" spans="5:9" ht="30" customHeight="1" x14ac:dyDescent="0.25">
      <c r="E285" s="198">
        <v>44533</v>
      </c>
      <c r="F285" s="387">
        <v>27.837478999999998</v>
      </c>
      <c r="G285" s="199">
        <v>105070</v>
      </c>
      <c r="H285" s="64">
        <f t="shared" si="9"/>
        <v>1.2437191803731373E-3</v>
      </c>
      <c r="I285" s="201">
        <f t="shared" si="9"/>
        <v>5.7817854612984831E-3</v>
      </c>
    </row>
    <row r="286" spans="5:9" ht="30" customHeight="1" x14ac:dyDescent="0.25">
      <c r="E286" s="198">
        <v>44536</v>
      </c>
      <c r="F286" s="387">
        <v>28.589611000000001</v>
      </c>
      <c r="G286" s="199">
        <v>106859</v>
      </c>
      <c r="H286" s="64">
        <f t="shared" si="9"/>
        <v>2.7018682259266402E-2</v>
      </c>
      <c r="I286" s="201">
        <f t="shared" si="9"/>
        <v>1.7026744075378408E-2</v>
      </c>
    </row>
    <row r="287" spans="5:9" ht="30" customHeight="1" x14ac:dyDescent="0.25">
      <c r="E287" s="198">
        <v>44537</v>
      </c>
      <c r="F287" s="387">
        <v>28.183288999999998</v>
      </c>
      <c r="G287" s="199">
        <v>107558</v>
      </c>
      <c r="H287" s="64">
        <f t="shared" si="9"/>
        <v>-1.4212225552841629E-2</v>
      </c>
      <c r="I287" s="201">
        <f t="shared" si="9"/>
        <v>6.5413301640480093E-3</v>
      </c>
    </row>
    <row r="288" spans="5:9" ht="30" customHeight="1" x14ac:dyDescent="0.25">
      <c r="E288" s="198">
        <v>44538</v>
      </c>
      <c r="F288" s="387">
        <v>28.312961999999999</v>
      </c>
      <c r="G288" s="199">
        <v>108096</v>
      </c>
      <c r="H288" s="64">
        <f t="shared" si="9"/>
        <v>4.6010598692012294E-3</v>
      </c>
      <c r="I288" s="201">
        <f t="shared" si="9"/>
        <v>5.0019524349653732E-3</v>
      </c>
    </row>
    <row r="289" spans="5:9" ht="30" customHeight="1" x14ac:dyDescent="0.25">
      <c r="E289" s="198">
        <v>44539</v>
      </c>
      <c r="F289" s="387">
        <v>27.681864000000001</v>
      </c>
      <c r="G289" s="199">
        <v>106291</v>
      </c>
      <c r="H289" s="64">
        <f t="shared" si="9"/>
        <v>-2.2290073359332641E-2</v>
      </c>
      <c r="I289" s="201">
        <f t="shared" si="9"/>
        <v>-1.6698120189461263E-2</v>
      </c>
    </row>
    <row r="290" spans="5:9" ht="30" customHeight="1" x14ac:dyDescent="0.25">
      <c r="E290" s="198">
        <v>44540</v>
      </c>
      <c r="F290" s="387">
        <v>28.096831999999999</v>
      </c>
      <c r="G290" s="199">
        <v>107758</v>
      </c>
      <c r="H290" s="64">
        <f t="shared" si="9"/>
        <v>1.499060901390159E-2</v>
      </c>
      <c r="I290" s="201">
        <f t="shared" si="9"/>
        <v>1.3801732978333092E-2</v>
      </c>
    </row>
    <row r="291" spans="5:9" ht="30" customHeight="1" x14ac:dyDescent="0.25">
      <c r="E291" s="198">
        <v>44543</v>
      </c>
      <c r="F291" s="387">
        <v>27.863415</v>
      </c>
      <c r="G291" s="199">
        <v>107383</v>
      </c>
      <c r="H291" s="64">
        <f t="shared" si="9"/>
        <v>-8.3075914038991394E-3</v>
      </c>
      <c r="I291" s="201">
        <f t="shared" si="9"/>
        <v>-3.4800200449154328E-3</v>
      </c>
    </row>
    <row r="292" spans="5:9" ht="30" customHeight="1" x14ac:dyDescent="0.25">
      <c r="E292" s="198">
        <v>44544</v>
      </c>
      <c r="F292" s="387">
        <v>27.867754000000001</v>
      </c>
      <c r="G292" s="199">
        <v>106760</v>
      </c>
      <c r="H292" s="64">
        <f t="shared" si="9"/>
        <v>1.5572391252116624E-4</v>
      </c>
      <c r="I292" s="201">
        <f t="shared" si="9"/>
        <v>-5.8016632055353234E-3</v>
      </c>
    </row>
    <row r="293" spans="5:9" ht="30" customHeight="1" x14ac:dyDescent="0.25">
      <c r="E293" s="198">
        <v>44545</v>
      </c>
      <c r="F293" s="387">
        <v>27.389672999999998</v>
      </c>
      <c r="G293" s="199">
        <v>107370</v>
      </c>
      <c r="H293" s="64">
        <f t="shared" si="9"/>
        <v>-1.7155347359532613E-2</v>
      </c>
      <c r="I293" s="201">
        <f t="shared" si="9"/>
        <v>5.7137504683402174E-3</v>
      </c>
    </row>
    <row r="294" spans="5:9" ht="30" customHeight="1" x14ac:dyDescent="0.25">
      <c r="E294" s="198">
        <v>44546</v>
      </c>
      <c r="F294" s="387">
        <v>27.302752000000002</v>
      </c>
      <c r="G294" s="199">
        <v>108212</v>
      </c>
      <c r="H294" s="64">
        <f t="shared" si="9"/>
        <v>-3.1734953535224042E-3</v>
      </c>
      <c r="I294" s="201">
        <f t="shared" si="9"/>
        <v>7.8420415386049047E-3</v>
      </c>
    </row>
    <row r="295" spans="5:9" ht="30" customHeight="1" x14ac:dyDescent="0.25">
      <c r="E295" s="198">
        <v>44547</v>
      </c>
      <c r="F295" s="387">
        <v>26.363973999999999</v>
      </c>
      <c r="G295" s="199">
        <v>107201</v>
      </c>
      <c r="H295" s="64">
        <f t="shared" si="9"/>
        <v>-3.4384006418107682E-2</v>
      </c>
      <c r="I295" s="201">
        <f t="shared" si="9"/>
        <v>-9.3427715964957692E-3</v>
      </c>
    </row>
    <row r="296" spans="5:9" ht="30" customHeight="1" x14ac:dyDescent="0.25">
      <c r="E296" s="198">
        <v>44550</v>
      </c>
      <c r="F296" s="387">
        <v>25.572966000000001</v>
      </c>
      <c r="G296" s="199">
        <v>105020</v>
      </c>
      <c r="H296" s="64">
        <f t="shared" si="9"/>
        <v>-3.0003367474114362E-2</v>
      </c>
      <c r="I296" s="201">
        <f t="shared" si="9"/>
        <v>-2.0344959468661661E-2</v>
      </c>
    </row>
    <row r="297" spans="5:9" ht="30" customHeight="1" x14ac:dyDescent="0.25">
      <c r="E297" s="198">
        <v>44551</v>
      </c>
      <c r="F297" s="387">
        <v>25.642506000000001</v>
      </c>
      <c r="G297" s="199">
        <v>105500</v>
      </c>
      <c r="H297" s="64">
        <f t="shared" si="9"/>
        <v>2.7192778498981163E-3</v>
      </c>
      <c r="I297" s="201">
        <f t="shared" si="9"/>
        <v>4.57055798895456E-3</v>
      </c>
    </row>
    <row r="298" spans="5:9" ht="30" customHeight="1" x14ac:dyDescent="0.25">
      <c r="E298" s="198">
        <v>44552</v>
      </c>
      <c r="F298" s="387">
        <v>25.494734000000001</v>
      </c>
      <c r="G298" s="199">
        <v>105244</v>
      </c>
      <c r="H298" s="64">
        <f t="shared" si="9"/>
        <v>-5.7627752919312547E-3</v>
      </c>
      <c r="I298" s="201">
        <f t="shared" si="9"/>
        <v>-2.4265402843601791E-3</v>
      </c>
    </row>
    <row r="299" spans="5:9" ht="30" customHeight="1" x14ac:dyDescent="0.25">
      <c r="E299" s="198">
        <v>44553</v>
      </c>
      <c r="F299" s="387">
        <v>25.399118000000001</v>
      </c>
      <c r="G299" s="199">
        <v>104891</v>
      </c>
      <c r="H299" s="64">
        <f t="shared" si="9"/>
        <v>-3.7504215576440458E-3</v>
      </c>
      <c r="I299" s="201">
        <f t="shared" si="9"/>
        <v>-3.3541104481015216E-3</v>
      </c>
    </row>
    <row r="300" spans="5:9" ht="30" customHeight="1" x14ac:dyDescent="0.25">
      <c r="E300" s="198">
        <v>44557</v>
      </c>
      <c r="F300" s="387">
        <v>25.451274999999999</v>
      </c>
      <c r="G300" s="199">
        <v>105531</v>
      </c>
      <c r="H300" s="64">
        <f t="shared" si="9"/>
        <v>2.0534965033036645E-3</v>
      </c>
      <c r="I300" s="201">
        <f t="shared" si="9"/>
        <v>6.1015721081885133E-3</v>
      </c>
    </row>
    <row r="301" spans="5:9" ht="30" customHeight="1" x14ac:dyDescent="0.25">
      <c r="E301" s="198">
        <v>44558</v>
      </c>
      <c r="F301" s="387">
        <v>25.303505000000001</v>
      </c>
      <c r="G301" s="199">
        <v>104864</v>
      </c>
      <c r="H301" s="64">
        <f t="shared" si="9"/>
        <v>-5.8059959668032013E-3</v>
      </c>
      <c r="I301" s="201">
        <f t="shared" si="9"/>
        <v>-6.3204176971695114E-3</v>
      </c>
    </row>
    <row r="302" spans="5:9" ht="30" customHeight="1" x14ac:dyDescent="0.25">
      <c r="E302" s="198">
        <v>44559</v>
      </c>
      <c r="F302" s="387">
        <v>25.173114999999999</v>
      </c>
      <c r="G302" s="199">
        <v>104107</v>
      </c>
      <c r="H302" s="64">
        <f t="shared" si="9"/>
        <v>-5.1530410510323144E-3</v>
      </c>
      <c r="I302" s="201">
        <f t="shared" si="9"/>
        <v>-7.2188739700945748E-3</v>
      </c>
    </row>
    <row r="303" spans="5:9" ht="30" customHeight="1" x14ac:dyDescent="0.25">
      <c r="E303" s="198">
        <v>44560</v>
      </c>
      <c r="F303" s="387">
        <v>25.077503</v>
      </c>
      <c r="G303" s="199">
        <v>104822</v>
      </c>
      <c r="H303" s="64">
        <f t="shared" si="9"/>
        <v>-3.7981791288046463E-3</v>
      </c>
      <c r="I303" s="201">
        <f t="shared" si="9"/>
        <v>6.8679339525681282E-3</v>
      </c>
    </row>
    <row r="304" spans="5:9" ht="30" customHeight="1" x14ac:dyDescent="0.25">
      <c r="E304" s="198">
        <v>44564</v>
      </c>
      <c r="F304" s="387">
        <v>25.051428000000001</v>
      </c>
      <c r="G304" s="199">
        <v>103922</v>
      </c>
      <c r="H304" s="64">
        <f t="shared" si="9"/>
        <v>-1.0397765678663573E-3</v>
      </c>
      <c r="I304" s="201">
        <f t="shared" si="9"/>
        <v>-8.585983858350299E-3</v>
      </c>
    </row>
    <row r="305" spans="5:9" ht="30" customHeight="1" x14ac:dyDescent="0.25">
      <c r="E305" s="198">
        <v>44565</v>
      </c>
      <c r="F305" s="387">
        <v>25.077503</v>
      </c>
      <c r="G305" s="199">
        <v>103514</v>
      </c>
      <c r="H305" s="64">
        <f t="shared" si="9"/>
        <v>1.0408588284867015E-3</v>
      </c>
      <c r="I305" s="201">
        <f t="shared" si="9"/>
        <v>-3.9260214391563242E-3</v>
      </c>
    </row>
    <row r="306" spans="5:9" ht="30" customHeight="1" x14ac:dyDescent="0.25">
      <c r="E306" s="198">
        <v>44566</v>
      </c>
      <c r="F306" s="387">
        <v>24.660267000000001</v>
      </c>
      <c r="G306" s="199">
        <v>101006</v>
      </c>
      <c r="H306" s="64">
        <f t="shared" si="9"/>
        <v>-1.6637860635486668E-2</v>
      </c>
      <c r="I306" s="201">
        <f t="shared" si="9"/>
        <v>-2.4228606758506133E-2</v>
      </c>
    </row>
    <row r="307" spans="5:9" ht="30" customHeight="1" x14ac:dyDescent="0.25">
      <c r="E307" s="198">
        <v>44567</v>
      </c>
      <c r="F307" s="387">
        <v>24.860188999999998</v>
      </c>
      <c r="G307" s="199">
        <v>101561</v>
      </c>
      <c r="H307" s="64">
        <f t="shared" si="9"/>
        <v>8.1070492870169986E-3</v>
      </c>
      <c r="I307" s="201">
        <f t="shared" si="9"/>
        <v>5.4947230857573803E-3</v>
      </c>
    </row>
    <row r="308" spans="5:9" ht="30" customHeight="1" x14ac:dyDescent="0.25">
      <c r="E308" s="198">
        <v>44568</v>
      </c>
      <c r="F308" s="387">
        <v>24.886271000000001</v>
      </c>
      <c r="G308" s="199">
        <v>102719</v>
      </c>
      <c r="H308" s="64">
        <f t="shared" si="9"/>
        <v>1.0491472932889767E-3</v>
      </c>
      <c r="I308" s="201">
        <f t="shared" si="9"/>
        <v>1.1402014552830408E-2</v>
      </c>
    </row>
    <row r="309" spans="5:9" ht="30" customHeight="1" x14ac:dyDescent="0.25">
      <c r="E309" s="198">
        <v>44571</v>
      </c>
      <c r="F309" s="387">
        <v>25.016656999999999</v>
      </c>
      <c r="G309" s="199">
        <v>101945</v>
      </c>
      <c r="H309" s="64">
        <f t="shared" si="9"/>
        <v>5.2392742970610584E-3</v>
      </c>
      <c r="I309" s="201">
        <f t="shared" si="9"/>
        <v>-7.5351200848917665E-3</v>
      </c>
    </row>
    <row r="310" spans="5:9" ht="30" customHeight="1" x14ac:dyDescent="0.25">
      <c r="E310" s="198">
        <v>44572</v>
      </c>
      <c r="F310" s="387">
        <v>25.120965999999999</v>
      </c>
      <c r="G310" s="199">
        <v>103779</v>
      </c>
      <c r="H310" s="64">
        <f t="shared" si="9"/>
        <v>4.1695818909777138E-3</v>
      </c>
      <c r="I310" s="201">
        <f t="shared" si="9"/>
        <v>1.7990092697042437E-2</v>
      </c>
    </row>
    <row r="311" spans="5:9" ht="30" customHeight="1" x14ac:dyDescent="0.25">
      <c r="E311" s="198">
        <v>44573</v>
      </c>
      <c r="F311" s="387">
        <v>25.364349000000001</v>
      </c>
      <c r="G311" s="199">
        <v>105686</v>
      </c>
      <c r="H311" s="64">
        <f t="shared" si="9"/>
        <v>9.6884411212532218E-3</v>
      </c>
      <c r="I311" s="201">
        <f t="shared" si="9"/>
        <v>1.8375586583027292E-2</v>
      </c>
    </row>
    <row r="312" spans="5:9" ht="30" customHeight="1" x14ac:dyDescent="0.25">
      <c r="E312" s="198">
        <v>44574</v>
      </c>
      <c r="F312" s="387">
        <v>25.77289</v>
      </c>
      <c r="G312" s="199">
        <v>105530</v>
      </c>
      <c r="H312" s="64">
        <f t="shared" si="9"/>
        <v>1.6106898702584527E-2</v>
      </c>
      <c r="I312" s="201">
        <f t="shared" si="9"/>
        <v>-1.476070624302217E-3</v>
      </c>
    </row>
    <row r="313" spans="5:9" ht="30" customHeight="1" x14ac:dyDescent="0.25">
      <c r="E313" s="198">
        <v>44575</v>
      </c>
      <c r="F313" s="387">
        <v>26.433512</v>
      </c>
      <c r="G313" s="199">
        <v>106928</v>
      </c>
      <c r="H313" s="64">
        <f t="shared" si="9"/>
        <v>2.5632437805771957E-2</v>
      </c>
      <c r="I313" s="201">
        <f t="shared" si="9"/>
        <v>1.3247417795887451E-2</v>
      </c>
    </row>
    <row r="314" spans="5:9" ht="30" customHeight="1" x14ac:dyDescent="0.25">
      <c r="E314" s="198">
        <v>44578</v>
      </c>
      <c r="F314" s="387">
        <v>26.485665999999998</v>
      </c>
      <c r="G314" s="199">
        <v>106692</v>
      </c>
      <c r="H314" s="64">
        <f t="shared" si="9"/>
        <v>1.9730257560932607E-3</v>
      </c>
      <c r="I314" s="201">
        <f t="shared" si="9"/>
        <v>-2.2070926230735033E-3</v>
      </c>
    </row>
    <row r="315" spans="5:9" ht="30" customHeight="1" x14ac:dyDescent="0.25">
      <c r="E315" s="198">
        <v>44579</v>
      </c>
      <c r="F315" s="387">
        <v>26.720359999999999</v>
      </c>
      <c r="G315" s="199">
        <v>106522</v>
      </c>
      <c r="H315" s="64">
        <f t="shared" si="9"/>
        <v>8.861170415725983E-3</v>
      </c>
      <c r="I315" s="201">
        <f t="shared" si="9"/>
        <v>-1.5933715742511012E-3</v>
      </c>
    </row>
    <row r="316" spans="5:9" ht="30" customHeight="1" x14ac:dyDescent="0.25">
      <c r="E316" s="198">
        <v>44580</v>
      </c>
      <c r="F316" s="387">
        <v>26.955058999999999</v>
      </c>
      <c r="G316" s="199">
        <v>108013</v>
      </c>
      <c r="H316" s="64">
        <f t="shared" si="9"/>
        <v>8.7835268686500267E-3</v>
      </c>
      <c r="I316" s="201">
        <f t="shared" si="9"/>
        <v>1.3997108578509554E-2</v>
      </c>
    </row>
    <row r="317" spans="5:9" ht="30" customHeight="1" x14ac:dyDescent="0.25">
      <c r="E317" s="198">
        <v>44581</v>
      </c>
      <c r="F317" s="387">
        <v>27.120208999999999</v>
      </c>
      <c r="G317" s="199">
        <v>109102</v>
      </c>
      <c r="H317" s="64">
        <f t="shared" si="9"/>
        <v>6.1268647195318326E-3</v>
      </c>
      <c r="I317" s="201">
        <f t="shared" si="9"/>
        <v>1.0082119744845519E-2</v>
      </c>
    </row>
    <row r="318" spans="5:9" ht="30" customHeight="1" x14ac:dyDescent="0.25">
      <c r="E318" s="198">
        <v>44582</v>
      </c>
      <c r="F318" s="387">
        <v>27.120208999999999</v>
      </c>
      <c r="G318" s="199">
        <v>108942</v>
      </c>
      <c r="H318" s="64">
        <f t="shared" si="9"/>
        <v>0</v>
      </c>
      <c r="I318" s="201">
        <f t="shared" si="9"/>
        <v>-1.466517570713699E-3</v>
      </c>
    </row>
    <row r="319" spans="5:9" ht="30" customHeight="1" x14ac:dyDescent="0.25">
      <c r="E319" s="198">
        <v>44585</v>
      </c>
      <c r="F319" s="387">
        <v>27.250599000000001</v>
      </c>
      <c r="G319" s="199">
        <v>107752</v>
      </c>
      <c r="H319" s="64">
        <f t="shared" si="9"/>
        <v>4.8078538037816809E-3</v>
      </c>
      <c r="I319" s="201">
        <f t="shared" si="9"/>
        <v>-1.0923243560793772E-2</v>
      </c>
    </row>
    <row r="320" spans="5:9" ht="30" customHeight="1" x14ac:dyDescent="0.25">
      <c r="E320" s="198">
        <v>44586</v>
      </c>
      <c r="F320" s="387">
        <v>27.954675999999999</v>
      </c>
      <c r="G320" s="199">
        <v>109845</v>
      </c>
      <c r="H320" s="64">
        <f t="shared" si="9"/>
        <v>2.5837120130827174E-2</v>
      </c>
      <c r="I320" s="201">
        <f t="shared" si="9"/>
        <v>1.9424233424901516E-2</v>
      </c>
    </row>
    <row r="321" spans="5:9" ht="30" customHeight="1" x14ac:dyDescent="0.25">
      <c r="E321" s="198">
        <v>44587</v>
      </c>
      <c r="F321" s="387">
        <v>27.685213000000001</v>
      </c>
      <c r="G321" s="199">
        <v>111573</v>
      </c>
      <c r="H321" s="64">
        <f t="shared" si="9"/>
        <v>-9.6392818146058268E-3</v>
      </c>
      <c r="I321" s="201">
        <f t="shared" si="9"/>
        <v>1.5731257681278255E-2</v>
      </c>
    </row>
    <row r="322" spans="5:9" ht="30" customHeight="1" x14ac:dyDescent="0.25">
      <c r="E322" s="198">
        <v>44588</v>
      </c>
      <c r="F322" s="387">
        <v>28.067678000000001</v>
      </c>
      <c r="G322" s="199">
        <v>112315</v>
      </c>
      <c r="H322" s="64">
        <f t="shared" si="9"/>
        <v>1.3814775418198977E-2</v>
      </c>
      <c r="I322" s="201">
        <f t="shared" si="9"/>
        <v>6.6503544764413558E-3</v>
      </c>
    </row>
    <row r="323" spans="5:9" ht="30" customHeight="1" x14ac:dyDescent="0.25">
      <c r="E323" s="198">
        <v>44589</v>
      </c>
      <c r="F323" s="387">
        <v>28.241527999999999</v>
      </c>
      <c r="G323" s="199">
        <v>111478</v>
      </c>
      <c r="H323" s="64">
        <f t="shared" si="9"/>
        <v>6.1939573341263099E-3</v>
      </c>
      <c r="I323" s="201">
        <f t="shared" si="9"/>
        <v>-7.4522548190357751E-3</v>
      </c>
    </row>
    <row r="324" spans="5:9" ht="30" customHeight="1" x14ac:dyDescent="0.25">
      <c r="E324" s="198">
        <v>44592</v>
      </c>
      <c r="F324" s="387">
        <v>28.389294</v>
      </c>
      <c r="G324" s="199">
        <v>112388</v>
      </c>
      <c r="H324" s="64">
        <f t="shared" si="9"/>
        <v>5.232223978815842E-3</v>
      </c>
      <c r="I324" s="201">
        <f t="shared" si="9"/>
        <v>8.1630456233516835E-3</v>
      </c>
    </row>
    <row r="325" spans="5:9" ht="30" customHeight="1" x14ac:dyDescent="0.25">
      <c r="E325" s="198">
        <v>44593</v>
      </c>
      <c r="F325" s="387">
        <v>28.345837</v>
      </c>
      <c r="G325" s="199">
        <v>113147</v>
      </c>
      <c r="H325" s="64">
        <f t="shared" si="9"/>
        <v>-1.5307531071395708E-3</v>
      </c>
      <c r="I325" s="201">
        <f t="shared" si="9"/>
        <v>6.7533900416414383E-3</v>
      </c>
    </row>
    <row r="326" spans="5:9" ht="30" customHeight="1" x14ac:dyDescent="0.25">
      <c r="E326" s="198">
        <v>44594</v>
      </c>
      <c r="F326" s="387">
        <v>27.876448</v>
      </c>
      <c r="G326" s="199">
        <v>112161</v>
      </c>
      <c r="H326" s="64">
        <f t="shared" si="9"/>
        <v>-1.6559362844004166E-2</v>
      </c>
      <c r="I326" s="201">
        <f t="shared" si="9"/>
        <v>-8.7143273794267895E-3</v>
      </c>
    </row>
    <row r="327" spans="5:9" ht="30" customHeight="1" x14ac:dyDescent="0.25">
      <c r="E327" s="198">
        <v>44595</v>
      </c>
      <c r="F327" s="387">
        <v>28.067678000000001</v>
      </c>
      <c r="G327" s="199">
        <v>111696</v>
      </c>
      <c r="H327" s="64">
        <f t="shared" si="9"/>
        <v>6.8599127119781667E-3</v>
      </c>
      <c r="I327" s="201">
        <f t="shared" si="9"/>
        <v>-4.1458260892823784E-3</v>
      </c>
    </row>
    <row r="328" spans="5:9" ht="30" customHeight="1" x14ac:dyDescent="0.25">
      <c r="E328" s="198">
        <v>44596</v>
      </c>
      <c r="F328" s="387">
        <v>28.015526000000001</v>
      </c>
      <c r="G328" s="199">
        <v>112245</v>
      </c>
      <c r="H328" s="64">
        <f t="shared" si="9"/>
        <v>-1.8580803157283166E-3</v>
      </c>
      <c r="I328" s="201">
        <f t="shared" si="9"/>
        <v>4.9151267726685877E-3</v>
      </c>
    </row>
    <row r="329" spans="5:9" ht="30" customHeight="1" x14ac:dyDescent="0.25">
      <c r="E329" s="198">
        <v>44599</v>
      </c>
      <c r="F329" s="387">
        <v>27.693909000000001</v>
      </c>
      <c r="G329" s="199">
        <v>111996</v>
      </c>
      <c r="H329" s="64">
        <f t="shared" si="9"/>
        <v>-1.147995579308414E-2</v>
      </c>
      <c r="I329" s="201">
        <f t="shared" si="9"/>
        <v>-2.2183616196712608E-3</v>
      </c>
    </row>
    <row r="330" spans="5:9" ht="30" customHeight="1" x14ac:dyDescent="0.25">
      <c r="E330" s="198">
        <v>44600</v>
      </c>
      <c r="F330" s="387">
        <v>27.989445</v>
      </c>
      <c r="G330" s="199">
        <v>112234</v>
      </c>
      <c r="H330" s="64">
        <f t="shared" si="9"/>
        <v>1.0671516252905855E-2</v>
      </c>
      <c r="I330" s="201">
        <f t="shared" si="9"/>
        <v>2.1250758955677629E-3</v>
      </c>
    </row>
    <row r="331" spans="5:9" ht="30" customHeight="1" x14ac:dyDescent="0.25">
      <c r="E331" s="198">
        <v>44601</v>
      </c>
      <c r="F331" s="387">
        <v>27.746061000000001</v>
      </c>
      <c r="G331" s="199">
        <v>112461</v>
      </c>
      <c r="H331" s="64">
        <f t="shared" si="9"/>
        <v>-8.6955636312188167E-3</v>
      </c>
      <c r="I331" s="201">
        <f t="shared" si="9"/>
        <v>2.0225600085534978E-3</v>
      </c>
    </row>
    <row r="332" spans="5:9" ht="30" customHeight="1" x14ac:dyDescent="0.25">
      <c r="E332" s="198">
        <v>44602</v>
      </c>
      <c r="F332" s="387">
        <v>28.050293</v>
      </c>
      <c r="G332" s="199">
        <v>113359</v>
      </c>
      <c r="H332" s="64">
        <f t="shared" si="9"/>
        <v>1.0964871734405746E-2</v>
      </c>
      <c r="I332" s="201">
        <f t="shared" si="9"/>
        <v>7.9849903522108967E-3</v>
      </c>
    </row>
    <row r="333" spans="5:9" ht="30" customHeight="1" x14ac:dyDescent="0.25">
      <c r="E333" s="198">
        <v>44603</v>
      </c>
      <c r="F333" s="387">
        <v>29.032533999999998</v>
      </c>
      <c r="G333" s="199">
        <v>113572</v>
      </c>
      <c r="H333" s="64">
        <f t="shared" si="9"/>
        <v>3.5017138680155657E-2</v>
      </c>
      <c r="I333" s="201">
        <f t="shared" si="9"/>
        <v>1.8789862295891524E-3</v>
      </c>
    </row>
    <row r="334" spans="5:9" ht="30" customHeight="1" x14ac:dyDescent="0.25">
      <c r="E334" s="198">
        <v>44606</v>
      </c>
      <c r="F334" s="387">
        <v>29.154223999999999</v>
      </c>
      <c r="G334" s="199">
        <v>113807</v>
      </c>
      <c r="H334" s="64">
        <f t="shared" si="9"/>
        <v>4.1915046065217343E-3</v>
      </c>
      <c r="I334" s="201">
        <f t="shared" si="9"/>
        <v>2.0691719790089103E-3</v>
      </c>
    </row>
    <row r="335" spans="5:9" ht="30" customHeight="1" x14ac:dyDescent="0.25">
      <c r="E335" s="198">
        <v>44607</v>
      </c>
      <c r="F335" s="387">
        <v>30.53631</v>
      </c>
      <c r="G335" s="199">
        <v>114660</v>
      </c>
      <c r="H335" s="64">
        <f t="shared" si="9"/>
        <v>4.7406029397318195E-2</v>
      </c>
      <c r="I335" s="201">
        <f t="shared" si="9"/>
        <v>7.4951452898328608E-3</v>
      </c>
    </row>
    <row r="336" spans="5:9" ht="30" customHeight="1" x14ac:dyDescent="0.25">
      <c r="E336" s="198">
        <v>44608</v>
      </c>
      <c r="F336" s="387">
        <v>30.710166999999998</v>
      </c>
      <c r="G336" s="199">
        <v>115181</v>
      </c>
      <c r="H336" s="64">
        <f t="shared" si="9"/>
        <v>5.6934515008524311E-3</v>
      </c>
      <c r="I336" s="201">
        <f t="shared" si="9"/>
        <v>4.5438688295831309E-3</v>
      </c>
    </row>
    <row r="337" spans="5:9" ht="30" customHeight="1" x14ac:dyDescent="0.25">
      <c r="E337" s="198">
        <v>44609</v>
      </c>
      <c r="F337" s="387">
        <v>30.710166999999998</v>
      </c>
      <c r="G337" s="199">
        <v>113528</v>
      </c>
      <c r="H337" s="64">
        <f t="shared" si="9"/>
        <v>0</v>
      </c>
      <c r="I337" s="201">
        <f t="shared" si="9"/>
        <v>-1.4351325305388962E-2</v>
      </c>
    </row>
    <row r="338" spans="5:9" ht="30" customHeight="1" x14ac:dyDescent="0.25">
      <c r="E338" s="198">
        <v>44610</v>
      </c>
      <c r="F338" s="387">
        <v>31.336008</v>
      </c>
      <c r="G338" s="199">
        <v>112768</v>
      </c>
      <c r="H338" s="64">
        <f t="shared" si="9"/>
        <v>2.0378951374637522E-2</v>
      </c>
      <c r="I338" s="201">
        <f t="shared" si="9"/>
        <v>-6.6943837643577142E-3</v>
      </c>
    </row>
    <row r="339" spans="5:9" ht="30" customHeight="1" x14ac:dyDescent="0.25">
      <c r="E339" s="198">
        <v>44613</v>
      </c>
      <c r="F339" s="387">
        <v>30.666696999999999</v>
      </c>
      <c r="G339" s="199">
        <v>111725</v>
      </c>
      <c r="H339" s="64">
        <f t="shared" si="9"/>
        <v>-2.135916610692723E-2</v>
      </c>
      <c r="I339" s="201">
        <f t="shared" si="9"/>
        <v>-9.2490777525539025E-3</v>
      </c>
    </row>
    <row r="340" spans="5:9" ht="30" customHeight="1" x14ac:dyDescent="0.25">
      <c r="E340" s="198">
        <v>44614</v>
      </c>
      <c r="F340" s="387">
        <v>30.95355</v>
      </c>
      <c r="G340" s="199">
        <v>112892</v>
      </c>
      <c r="H340" s="64">
        <f t="shared" si="9"/>
        <v>9.3538929216929745E-3</v>
      </c>
      <c r="I340" s="201">
        <f t="shared" si="9"/>
        <v>1.0445289773998612E-2</v>
      </c>
    </row>
    <row r="341" spans="5:9" ht="30" customHeight="1" x14ac:dyDescent="0.25">
      <c r="E341" s="198">
        <v>44615</v>
      </c>
      <c r="F341" s="387">
        <v>31.110009999999999</v>
      </c>
      <c r="G341" s="199">
        <v>112008</v>
      </c>
      <c r="H341" s="64">
        <f t="shared" si="9"/>
        <v>5.0546706274401387E-3</v>
      </c>
      <c r="I341" s="201">
        <f t="shared" si="9"/>
        <v>-7.8304928604330248E-3</v>
      </c>
    </row>
    <row r="342" spans="5:9" ht="30" customHeight="1" x14ac:dyDescent="0.25">
      <c r="E342" s="198">
        <v>44616</v>
      </c>
      <c r="F342" s="387">
        <v>30.119077999999998</v>
      </c>
      <c r="G342" s="199">
        <v>111592</v>
      </c>
      <c r="H342" s="64">
        <f t="shared" si="9"/>
        <v>-3.1852513065730337E-2</v>
      </c>
      <c r="I342" s="201">
        <f t="shared" si="9"/>
        <v>-3.71402042711233E-3</v>
      </c>
    </row>
    <row r="343" spans="5:9" ht="30" customHeight="1" x14ac:dyDescent="0.25">
      <c r="E343" s="198">
        <v>44617</v>
      </c>
      <c r="F343" s="387">
        <v>30.605848000000002</v>
      </c>
      <c r="G343" s="199">
        <v>113142</v>
      </c>
      <c r="H343" s="64">
        <f t="shared" si="9"/>
        <v>1.6161517294785765E-2</v>
      </c>
      <c r="I343" s="201">
        <f t="shared" si="9"/>
        <v>1.3889884579539657E-2</v>
      </c>
    </row>
    <row r="344" spans="5:9" ht="30" customHeight="1" x14ac:dyDescent="0.25">
      <c r="E344" s="198">
        <v>44622</v>
      </c>
      <c r="F344" s="387">
        <v>30.944851</v>
      </c>
      <c r="G344" s="199">
        <v>115174</v>
      </c>
      <c r="H344" s="64">
        <f t="shared" ref="H344:I407" si="10">F344/F343-1</f>
        <v>1.1076412586248141E-2</v>
      </c>
      <c r="I344" s="201">
        <f t="shared" si="10"/>
        <v>1.7959732018171914E-2</v>
      </c>
    </row>
    <row r="345" spans="5:9" ht="30" customHeight="1" x14ac:dyDescent="0.25">
      <c r="E345" s="198">
        <v>44623</v>
      </c>
      <c r="F345" s="387">
        <v>30.948286</v>
      </c>
      <c r="G345" s="199">
        <v>115166</v>
      </c>
      <c r="H345" s="64">
        <f t="shared" si="10"/>
        <v>1.1100392759999522E-4</v>
      </c>
      <c r="I345" s="201">
        <f t="shared" si="10"/>
        <v>-6.946012120789824E-5</v>
      </c>
    </row>
    <row r="346" spans="5:9" ht="30" customHeight="1" x14ac:dyDescent="0.25">
      <c r="E346" s="198">
        <v>44624</v>
      </c>
      <c r="F346" s="387">
        <v>30.173909999999999</v>
      </c>
      <c r="G346" s="199">
        <v>114474</v>
      </c>
      <c r="H346" s="64">
        <f t="shared" si="10"/>
        <v>-2.5021611859215698E-2</v>
      </c>
      <c r="I346" s="201">
        <f t="shared" si="10"/>
        <v>-6.0087178507545191E-3</v>
      </c>
    </row>
    <row r="347" spans="5:9" ht="30" customHeight="1" x14ac:dyDescent="0.25">
      <c r="E347" s="198">
        <v>44627</v>
      </c>
      <c r="F347" s="387">
        <v>28.883284</v>
      </c>
      <c r="G347" s="199">
        <v>111593</v>
      </c>
      <c r="H347" s="64">
        <f t="shared" si="10"/>
        <v>-4.277291209525047E-2</v>
      </c>
      <c r="I347" s="201">
        <f t="shared" si="10"/>
        <v>-2.5167286894840712E-2</v>
      </c>
    </row>
    <row r="348" spans="5:9" ht="30" customHeight="1" x14ac:dyDescent="0.25">
      <c r="E348" s="198">
        <v>44628</v>
      </c>
      <c r="F348" s="387">
        <v>29.105810000000002</v>
      </c>
      <c r="G348" s="199">
        <v>111203</v>
      </c>
      <c r="H348" s="64">
        <f t="shared" si="10"/>
        <v>7.7043178331106521E-3</v>
      </c>
      <c r="I348" s="201">
        <f t="shared" si="10"/>
        <v>-3.494842866488046E-3</v>
      </c>
    </row>
    <row r="349" spans="5:9" ht="30" customHeight="1" x14ac:dyDescent="0.25">
      <c r="E349" s="198">
        <v>44629</v>
      </c>
      <c r="F349" s="387">
        <v>30.752464</v>
      </c>
      <c r="G349" s="199">
        <v>113900</v>
      </c>
      <c r="H349" s="64">
        <f t="shared" si="10"/>
        <v>5.6574752600941025E-2</v>
      </c>
      <c r="I349" s="201">
        <f t="shared" si="10"/>
        <v>2.4252942816290979E-2</v>
      </c>
    </row>
    <row r="350" spans="5:9" ht="30" customHeight="1" x14ac:dyDescent="0.25">
      <c r="E350" s="198">
        <v>44630</v>
      </c>
      <c r="F350" s="387">
        <v>30.351927</v>
      </c>
      <c r="G350" s="199">
        <v>113663</v>
      </c>
      <c r="H350" s="64">
        <f t="shared" si="10"/>
        <v>-1.3024549837697519E-2</v>
      </c>
      <c r="I350" s="201">
        <f t="shared" si="10"/>
        <v>-2.0807726075504629E-3</v>
      </c>
    </row>
    <row r="351" spans="5:9" ht="30" customHeight="1" x14ac:dyDescent="0.25">
      <c r="E351" s="198">
        <v>44631</v>
      </c>
      <c r="F351" s="387">
        <v>29.746662000000001</v>
      </c>
      <c r="G351" s="199">
        <v>111713</v>
      </c>
      <c r="H351" s="64">
        <f t="shared" si="10"/>
        <v>-1.9941567466210564E-2</v>
      </c>
      <c r="I351" s="201">
        <f t="shared" si="10"/>
        <v>-1.7155978638607072E-2</v>
      </c>
    </row>
    <row r="352" spans="5:9" ht="30" customHeight="1" x14ac:dyDescent="0.25">
      <c r="E352" s="198">
        <v>44634</v>
      </c>
      <c r="F352" s="387">
        <v>29.933589999999999</v>
      </c>
      <c r="G352" s="199">
        <v>109928</v>
      </c>
      <c r="H352" s="64">
        <f t="shared" si="10"/>
        <v>6.2839991929177774E-3</v>
      </c>
      <c r="I352" s="201">
        <f t="shared" si="10"/>
        <v>-1.5978444764709554E-2</v>
      </c>
    </row>
    <row r="353" spans="5:9" ht="30" customHeight="1" x14ac:dyDescent="0.25">
      <c r="E353" s="198">
        <v>44635</v>
      </c>
      <c r="F353" s="387">
        <v>29.593788</v>
      </c>
      <c r="G353" s="199">
        <v>108959</v>
      </c>
      <c r="H353" s="64">
        <f t="shared" si="10"/>
        <v>-1.1351862573115934E-2</v>
      </c>
      <c r="I353" s="201">
        <f t="shared" si="10"/>
        <v>-8.8148606360526349E-3</v>
      </c>
    </row>
    <row r="354" spans="5:9" ht="30" customHeight="1" x14ac:dyDescent="0.25">
      <c r="E354" s="198">
        <v>44636</v>
      </c>
      <c r="F354" s="387">
        <v>29.98789</v>
      </c>
      <c r="G354" s="199">
        <v>111112</v>
      </c>
      <c r="H354" s="64">
        <f t="shared" si="10"/>
        <v>1.3317051537978131E-2</v>
      </c>
      <c r="I354" s="201">
        <f t="shared" si="10"/>
        <v>1.9759726135518907E-2</v>
      </c>
    </row>
    <row r="355" spans="5:9" ht="30" customHeight="1" x14ac:dyDescent="0.25">
      <c r="E355" s="198">
        <v>44637</v>
      </c>
      <c r="F355" s="387">
        <v>30.265556</v>
      </c>
      <c r="G355" s="199">
        <v>113076</v>
      </c>
      <c r="H355" s="64">
        <f t="shared" si="10"/>
        <v>9.2592709923906558E-3</v>
      </c>
      <c r="I355" s="201">
        <f t="shared" si="10"/>
        <v>1.7675858593131144E-2</v>
      </c>
    </row>
    <row r="356" spans="5:9" ht="30" customHeight="1" x14ac:dyDescent="0.25">
      <c r="E356" s="198">
        <v>44638</v>
      </c>
      <c r="F356" s="387">
        <v>30.202856000000001</v>
      </c>
      <c r="G356" s="199">
        <v>115311</v>
      </c>
      <c r="H356" s="64">
        <f t="shared" si="10"/>
        <v>-2.0716619248627444E-3</v>
      </c>
      <c r="I356" s="201">
        <f t="shared" si="10"/>
        <v>1.9765467473203957E-2</v>
      </c>
    </row>
    <row r="357" spans="5:9" ht="30" customHeight="1" x14ac:dyDescent="0.25">
      <c r="E357" s="198">
        <v>44641</v>
      </c>
      <c r="F357" s="387">
        <v>30.820889000000001</v>
      </c>
      <c r="G357" s="199">
        <v>116155</v>
      </c>
      <c r="H357" s="64">
        <f t="shared" si="10"/>
        <v>2.0462733722929949E-2</v>
      </c>
      <c r="I357" s="201">
        <f t="shared" si="10"/>
        <v>7.319336403291965E-3</v>
      </c>
    </row>
    <row r="358" spans="5:9" ht="30" customHeight="1" x14ac:dyDescent="0.25">
      <c r="E358" s="198">
        <v>44642</v>
      </c>
      <c r="F358" s="387">
        <v>31.438921000000001</v>
      </c>
      <c r="G358" s="199">
        <v>117272</v>
      </c>
      <c r="H358" s="64">
        <f t="shared" si="10"/>
        <v>2.0052374219315938E-2</v>
      </c>
      <c r="I358" s="201">
        <f t="shared" si="10"/>
        <v>9.6164607636348709E-3</v>
      </c>
    </row>
    <row r="359" spans="5:9" ht="30" customHeight="1" x14ac:dyDescent="0.25">
      <c r="E359" s="198">
        <v>44643</v>
      </c>
      <c r="F359" s="387">
        <v>31.277695000000001</v>
      </c>
      <c r="G359" s="199">
        <v>117457</v>
      </c>
      <c r="H359" s="64">
        <f t="shared" si="10"/>
        <v>-5.1282294325558642E-3</v>
      </c>
      <c r="I359" s="201">
        <f t="shared" si="10"/>
        <v>1.5775291629716026E-3</v>
      </c>
    </row>
    <row r="360" spans="5:9" ht="30" customHeight="1" x14ac:dyDescent="0.25">
      <c r="E360" s="198">
        <v>44644</v>
      </c>
      <c r="F360" s="387">
        <v>31.635977</v>
      </c>
      <c r="G360" s="199">
        <v>119053</v>
      </c>
      <c r="H360" s="64">
        <f t="shared" si="10"/>
        <v>1.1454872234031299E-2</v>
      </c>
      <c r="I360" s="201">
        <f t="shared" si="10"/>
        <v>1.3587951335382265E-2</v>
      </c>
    </row>
    <row r="361" spans="5:9" ht="30" customHeight="1" x14ac:dyDescent="0.25">
      <c r="E361" s="198">
        <v>44645</v>
      </c>
      <c r="F361" s="387">
        <v>31.618054999999998</v>
      </c>
      <c r="G361" s="199">
        <v>119081</v>
      </c>
      <c r="H361" s="64">
        <f t="shared" si="10"/>
        <v>-5.6650692343096498E-4</v>
      </c>
      <c r="I361" s="201">
        <f t="shared" si="10"/>
        <v>2.3518936944055824E-4</v>
      </c>
    </row>
    <row r="362" spans="5:9" ht="30" customHeight="1" x14ac:dyDescent="0.25">
      <c r="E362" s="198">
        <v>44648</v>
      </c>
      <c r="F362" s="387">
        <v>31.313524000000001</v>
      </c>
      <c r="G362" s="199">
        <v>118738</v>
      </c>
      <c r="H362" s="64">
        <f t="shared" si="10"/>
        <v>-9.6315538700909586E-3</v>
      </c>
      <c r="I362" s="201">
        <f t="shared" si="10"/>
        <v>-2.8803923379884244E-3</v>
      </c>
    </row>
    <row r="363" spans="5:9" ht="30" customHeight="1" x14ac:dyDescent="0.25">
      <c r="E363" s="198">
        <v>44649</v>
      </c>
      <c r="F363" s="387">
        <v>31.447872</v>
      </c>
      <c r="G363" s="199">
        <v>120014</v>
      </c>
      <c r="H363" s="64">
        <f t="shared" si="10"/>
        <v>4.2904145825297668E-3</v>
      </c>
      <c r="I363" s="201">
        <f t="shared" si="10"/>
        <v>1.0746349104751696E-2</v>
      </c>
    </row>
    <row r="364" spans="5:9" ht="30" customHeight="1" x14ac:dyDescent="0.25">
      <c r="E364" s="198">
        <v>44650</v>
      </c>
      <c r="F364" s="387">
        <v>31.259781</v>
      </c>
      <c r="G364" s="199">
        <v>120260</v>
      </c>
      <c r="H364" s="64">
        <f t="shared" si="10"/>
        <v>-5.9810406249427572E-3</v>
      </c>
      <c r="I364" s="201">
        <f t="shared" si="10"/>
        <v>2.0497608612328744E-3</v>
      </c>
    </row>
    <row r="365" spans="5:9" ht="30" customHeight="1" x14ac:dyDescent="0.25">
      <c r="E365" s="198">
        <v>44651</v>
      </c>
      <c r="F365" s="387">
        <v>31.080635000000001</v>
      </c>
      <c r="G365" s="199">
        <v>119999</v>
      </c>
      <c r="H365" s="64">
        <f t="shared" si="10"/>
        <v>-5.7308782809450953E-3</v>
      </c>
      <c r="I365" s="201">
        <f t="shared" si="10"/>
        <v>-2.1702976883418712E-3</v>
      </c>
    </row>
    <row r="366" spans="5:9" ht="30" customHeight="1" x14ac:dyDescent="0.25">
      <c r="E366" s="198">
        <v>44652</v>
      </c>
      <c r="F366" s="387">
        <v>31.062721</v>
      </c>
      <c r="G366" s="199">
        <v>121570</v>
      </c>
      <c r="H366" s="64">
        <f t="shared" si="10"/>
        <v>-5.763717504485566E-4</v>
      </c>
      <c r="I366" s="201">
        <f t="shared" si="10"/>
        <v>1.3091775764798141E-2</v>
      </c>
    </row>
    <row r="367" spans="5:9" ht="30" customHeight="1" x14ac:dyDescent="0.25">
      <c r="E367" s="198">
        <v>44655</v>
      </c>
      <c r="F367" s="387">
        <v>30.776104</v>
      </c>
      <c r="G367" s="199">
        <v>121280</v>
      </c>
      <c r="H367" s="64">
        <f t="shared" si="10"/>
        <v>-9.2270409923199681E-3</v>
      </c>
      <c r="I367" s="201">
        <f t="shared" si="10"/>
        <v>-2.3854569383894297E-3</v>
      </c>
    </row>
    <row r="368" spans="5:9" ht="30" customHeight="1" x14ac:dyDescent="0.25">
      <c r="E368" s="198">
        <v>44656</v>
      </c>
      <c r="F368" s="387">
        <v>29.961020999999999</v>
      </c>
      <c r="G368" s="199">
        <v>118885</v>
      </c>
      <c r="H368" s="64">
        <f t="shared" si="10"/>
        <v>-2.6484281441211732E-2</v>
      </c>
      <c r="I368" s="201">
        <f t="shared" si="10"/>
        <v>-1.9747691292876013E-2</v>
      </c>
    </row>
    <row r="369" spans="5:9" ht="30" customHeight="1" x14ac:dyDescent="0.25">
      <c r="E369" s="198">
        <v>44657</v>
      </c>
      <c r="F369" s="387">
        <v>30.113287</v>
      </c>
      <c r="G369" s="199">
        <v>118228</v>
      </c>
      <c r="H369" s="64">
        <f t="shared" si="10"/>
        <v>5.0821365533570972E-3</v>
      </c>
      <c r="I369" s="201">
        <f t="shared" si="10"/>
        <v>-5.5263489927240839E-3</v>
      </c>
    </row>
    <row r="370" spans="5:9" ht="30" customHeight="1" x14ac:dyDescent="0.25">
      <c r="E370" s="198">
        <v>44658</v>
      </c>
      <c r="F370" s="387">
        <v>30.668623</v>
      </c>
      <c r="G370" s="199">
        <v>118862</v>
      </c>
      <c r="H370" s="64">
        <f t="shared" si="10"/>
        <v>1.8441560365030973E-2</v>
      </c>
      <c r="I370" s="201">
        <f t="shared" si="10"/>
        <v>5.3625198768481042E-3</v>
      </c>
    </row>
    <row r="371" spans="5:9" ht="30" customHeight="1" x14ac:dyDescent="0.25">
      <c r="E371" s="198">
        <v>44659</v>
      </c>
      <c r="F371" s="387">
        <v>31.214993</v>
      </c>
      <c r="G371" s="199">
        <v>118322</v>
      </c>
      <c r="H371" s="64">
        <f t="shared" si="10"/>
        <v>1.7815276545021241E-2</v>
      </c>
      <c r="I371" s="201">
        <f t="shared" si="10"/>
        <v>-4.5430835759115995E-3</v>
      </c>
    </row>
    <row r="372" spans="5:9" ht="30" customHeight="1" x14ac:dyDescent="0.25">
      <c r="E372" s="198">
        <v>44662</v>
      </c>
      <c r="F372" s="387">
        <v>31.412047999999999</v>
      </c>
      <c r="G372" s="199">
        <v>116953</v>
      </c>
      <c r="H372" s="64">
        <f t="shared" si="10"/>
        <v>6.3128317856742111E-3</v>
      </c>
      <c r="I372" s="201">
        <f t="shared" si="10"/>
        <v>-1.1570122208887645E-2</v>
      </c>
    </row>
    <row r="373" spans="5:9" ht="30" customHeight="1" x14ac:dyDescent="0.25">
      <c r="E373" s="198">
        <v>44663</v>
      </c>
      <c r="F373" s="387">
        <v>31.349350000000001</v>
      </c>
      <c r="G373" s="199">
        <v>116147</v>
      </c>
      <c r="H373" s="64">
        <f t="shared" si="10"/>
        <v>-1.9959857440685624E-3</v>
      </c>
      <c r="I373" s="201">
        <f t="shared" si="10"/>
        <v>-6.891657332432688E-3</v>
      </c>
    </row>
    <row r="374" spans="5:9" ht="30" customHeight="1" x14ac:dyDescent="0.25">
      <c r="E374" s="198">
        <v>44664</v>
      </c>
      <c r="F374" s="387">
        <v>31.501614</v>
      </c>
      <c r="G374" s="199">
        <v>116782</v>
      </c>
      <c r="H374" s="64">
        <f t="shared" si="10"/>
        <v>4.8570066046025318E-3</v>
      </c>
      <c r="I374" s="201">
        <f t="shared" si="10"/>
        <v>5.4672096567280892E-3</v>
      </c>
    </row>
    <row r="375" spans="5:9" ht="30" customHeight="1" x14ac:dyDescent="0.25">
      <c r="E375" s="198">
        <v>44665</v>
      </c>
      <c r="F375" s="387">
        <v>31.528492</v>
      </c>
      <c r="G375" s="199">
        <v>116182</v>
      </c>
      <c r="H375" s="64">
        <f t="shared" si="10"/>
        <v>8.5322612358851302E-4</v>
      </c>
      <c r="I375" s="201">
        <f t="shared" si="10"/>
        <v>-5.1377780822386976E-3</v>
      </c>
    </row>
    <row r="376" spans="5:9" ht="30" customHeight="1" x14ac:dyDescent="0.25">
      <c r="E376" s="198">
        <v>44669</v>
      </c>
      <c r="F376" s="387">
        <v>32.692886000000001</v>
      </c>
      <c r="G376" s="199">
        <v>115687</v>
      </c>
      <c r="H376" s="64">
        <f t="shared" si="10"/>
        <v>3.6931484068442044E-2</v>
      </c>
      <c r="I376" s="201">
        <f t="shared" si="10"/>
        <v>-4.2605567127438349E-3</v>
      </c>
    </row>
    <row r="377" spans="5:9" ht="30" customHeight="1" x14ac:dyDescent="0.25">
      <c r="E377" s="198">
        <v>44670</v>
      </c>
      <c r="F377" s="387">
        <v>31.537443</v>
      </c>
      <c r="G377" s="199">
        <v>115057</v>
      </c>
      <c r="H377" s="64">
        <f t="shared" si="10"/>
        <v>-3.5342337167786342E-2</v>
      </c>
      <c r="I377" s="201">
        <f t="shared" si="10"/>
        <v>-5.445728560685259E-3</v>
      </c>
    </row>
    <row r="378" spans="5:9" ht="30" customHeight="1" x14ac:dyDescent="0.25">
      <c r="E378" s="198">
        <v>44671</v>
      </c>
      <c r="F378" s="387">
        <v>31.492657000000001</v>
      </c>
      <c r="G378" s="199">
        <v>114344</v>
      </c>
      <c r="H378" s="64">
        <f t="shared" si="10"/>
        <v>-1.4200897644111032E-3</v>
      </c>
      <c r="I378" s="201">
        <f t="shared" si="10"/>
        <v>-6.1969284789278323E-3</v>
      </c>
    </row>
    <row r="379" spans="5:9" ht="30" customHeight="1" x14ac:dyDescent="0.25">
      <c r="E379" s="198">
        <v>44673</v>
      </c>
      <c r="F379" s="387">
        <v>30.838802000000001</v>
      </c>
      <c r="G379" s="199">
        <v>111078</v>
      </c>
      <c r="H379" s="64">
        <f t="shared" si="10"/>
        <v>-2.076214147316946E-2</v>
      </c>
      <c r="I379" s="201">
        <f t="shared" si="10"/>
        <v>-2.8562932904218852E-2</v>
      </c>
    </row>
    <row r="380" spans="5:9" ht="30" customHeight="1" x14ac:dyDescent="0.25">
      <c r="E380" s="198">
        <v>44676</v>
      </c>
      <c r="F380" s="387">
        <v>31.080635000000001</v>
      </c>
      <c r="G380" s="199">
        <v>110685</v>
      </c>
      <c r="H380" s="64">
        <f t="shared" si="10"/>
        <v>7.8418415864534019E-3</v>
      </c>
      <c r="I380" s="201">
        <f t="shared" si="10"/>
        <v>-3.5380543401933862E-3</v>
      </c>
    </row>
    <row r="381" spans="5:9" ht="30" customHeight="1" x14ac:dyDescent="0.25">
      <c r="E381" s="198">
        <v>44677</v>
      </c>
      <c r="F381" s="387">
        <v>30.381993999999999</v>
      </c>
      <c r="G381" s="199">
        <v>108213</v>
      </c>
      <c r="H381" s="64">
        <f t="shared" si="10"/>
        <v>-2.2478337395616332E-2</v>
      </c>
      <c r="I381" s="201">
        <f t="shared" si="10"/>
        <v>-2.2333649546008916E-2</v>
      </c>
    </row>
    <row r="382" spans="5:9" ht="30" customHeight="1" x14ac:dyDescent="0.25">
      <c r="E382" s="198">
        <v>44678</v>
      </c>
      <c r="F382" s="387">
        <v>30.516349999999999</v>
      </c>
      <c r="G382" s="199">
        <v>109349</v>
      </c>
      <c r="H382" s="64">
        <f t="shared" si="10"/>
        <v>4.4222245584013553E-3</v>
      </c>
      <c r="I382" s="201">
        <f t="shared" si="10"/>
        <v>1.0497814495485702E-2</v>
      </c>
    </row>
    <row r="383" spans="5:9" ht="30" customHeight="1" x14ac:dyDescent="0.25">
      <c r="E383" s="198">
        <v>44679</v>
      </c>
      <c r="F383" s="387">
        <v>30.462606000000001</v>
      </c>
      <c r="G383" s="199">
        <v>109919</v>
      </c>
      <c r="H383" s="64">
        <f t="shared" si="10"/>
        <v>-1.7611542664832669E-3</v>
      </c>
      <c r="I383" s="201">
        <f t="shared" si="10"/>
        <v>5.2126676970067898E-3</v>
      </c>
    </row>
    <row r="384" spans="5:9" ht="30" customHeight="1" x14ac:dyDescent="0.25">
      <c r="E384" s="198">
        <v>44680</v>
      </c>
      <c r="F384" s="387">
        <v>29.755011</v>
      </c>
      <c r="G384" s="199">
        <v>107876</v>
      </c>
      <c r="H384" s="64">
        <f t="shared" si="10"/>
        <v>-2.3228314741030376E-2</v>
      </c>
      <c r="I384" s="201">
        <f t="shared" si="10"/>
        <v>-1.8586413631856202E-2</v>
      </c>
    </row>
    <row r="385" spans="5:9" ht="30" customHeight="1" x14ac:dyDescent="0.25">
      <c r="E385" s="198">
        <v>44683</v>
      </c>
      <c r="F385" s="387">
        <v>29.540043000000001</v>
      </c>
      <c r="G385" s="199">
        <v>106639</v>
      </c>
      <c r="H385" s="64">
        <f t="shared" si="10"/>
        <v>-7.2245982365793937E-3</v>
      </c>
      <c r="I385" s="201">
        <f t="shared" si="10"/>
        <v>-1.1466869368534249E-2</v>
      </c>
    </row>
    <row r="386" spans="5:9" ht="30" customHeight="1" x14ac:dyDescent="0.25">
      <c r="E386" s="198">
        <v>44684</v>
      </c>
      <c r="F386" s="387">
        <v>30.149114999999998</v>
      </c>
      <c r="G386" s="199">
        <v>106528</v>
      </c>
      <c r="H386" s="64">
        <f t="shared" si="10"/>
        <v>2.0618521103709986E-2</v>
      </c>
      <c r="I386" s="201">
        <f t="shared" si="10"/>
        <v>-1.0408949821359981E-3</v>
      </c>
    </row>
    <row r="387" spans="5:9" ht="30" customHeight="1" x14ac:dyDescent="0.25">
      <c r="E387" s="198">
        <v>44685</v>
      </c>
      <c r="F387" s="387">
        <v>31.026897000000002</v>
      </c>
      <c r="G387" s="199">
        <v>108344</v>
      </c>
      <c r="H387" s="64">
        <f t="shared" si="10"/>
        <v>2.9114685455941425E-2</v>
      </c>
      <c r="I387" s="201">
        <f t="shared" si="10"/>
        <v>1.7047161309702519E-2</v>
      </c>
    </row>
    <row r="388" spans="5:9" ht="30" customHeight="1" x14ac:dyDescent="0.25">
      <c r="E388" s="198">
        <v>44686</v>
      </c>
      <c r="F388" s="387">
        <v>30.220776000000001</v>
      </c>
      <c r="G388" s="199">
        <v>105304</v>
      </c>
      <c r="H388" s="64">
        <f t="shared" si="10"/>
        <v>-2.5981360623977379E-2</v>
      </c>
      <c r="I388" s="201">
        <f t="shared" si="10"/>
        <v>-2.8058775751310661E-2</v>
      </c>
    </row>
    <row r="389" spans="5:9" ht="30" customHeight="1" x14ac:dyDescent="0.25">
      <c r="E389" s="198">
        <v>44687</v>
      </c>
      <c r="F389" s="387">
        <v>30.319296000000001</v>
      </c>
      <c r="G389" s="199">
        <v>105135</v>
      </c>
      <c r="H389" s="64">
        <f t="shared" si="10"/>
        <v>3.2600089421925826E-3</v>
      </c>
      <c r="I389" s="201">
        <f t="shared" si="10"/>
        <v>-1.604877307604613E-3</v>
      </c>
    </row>
    <row r="390" spans="5:9" ht="30" customHeight="1" x14ac:dyDescent="0.25">
      <c r="E390" s="198">
        <v>44690</v>
      </c>
      <c r="F390" s="387">
        <v>30.399912</v>
      </c>
      <c r="G390" s="199">
        <v>103250</v>
      </c>
      <c r="H390" s="64">
        <f t="shared" si="10"/>
        <v>2.6589007871422599E-3</v>
      </c>
      <c r="I390" s="201">
        <f t="shared" si="10"/>
        <v>-1.7929328958006363E-2</v>
      </c>
    </row>
    <row r="391" spans="5:9" ht="30" customHeight="1" x14ac:dyDescent="0.25">
      <c r="E391" s="198">
        <v>44691</v>
      </c>
      <c r="F391" s="387">
        <v>30.050591000000001</v>
      </c>
      <c r="G391" s="199">
        <v>103110</v>
      </c>
      <c r="H391" s="64">
        <f t="shared" si="10"/>
        <v>-1.1490855631424157E-2</v>
      </c>
      <c r="I391" s="201">
        <f t="shared" si="10"/>
        <v>-1.3559322033898091E-3</v>
      </c>
    </row>
    <row r="392" spans="5:9" ht="30" customHeight="1" x14ac:dyDescent="0.25">
      <c r="E392" s="198">
        <v>44692</v>
      </c>
      <c r="F392" s="387">
        <v>30.713408000000001</v>
      </c>
      <c r="G392" s="199">
        <v>104397</v>
      </c>
      <c r="H392" s="64">
        <f t="shared" si="10"/>
        <v>2.2056704309076691E-2</v>
      </c>
      <c r="I392" s="201">
        <f t="shared" si="10"/>
        <v>1.2481815536805385E-2</v>
      </c>
    </row>
    <row r="393" spans="5:9" ht="30" customHeight="1" x14ac:dyDescent="0.25">
      <c r="E393" s="198">
        <v>44693</v>
      </c>
      <c r="F393" s="387">
        <v>31.492657000000001</v>
      </c>
      <c r="G393" s="199">
        <v>105688</v>
      </c>
      <c r="H393" s="64">
        <f t="shared" si="10"/>
        <v>2.5371622712790476E-2</v>
      </c>
      <c r="I393" s="201">
        <f t="shared" si="10"/>
        <v>1.2366255735318132E-2</v>
      </c>
    </row>
    <row r="394" spans="5:9" ht="30" customHeight="1" x14ac:dyDescent="0.25">
      <c r="E394" s="198">
        <v>44694</v>
      </c>
      <c r="F394" s="387">
        <v>31.447872</v>
      </c>
      <c r="G394" s="199">
        <v>106924</v>
      </c>
      <c r="H394" s="64">
        <f t="shared" si="10"/>
        <v>-1.4220775338200653E-3</v>
      </c>
      <c r="I394" s="201">
        <f t="shared" si="10"/>
        <v>1.1694799788055432E-2</v>
      </c>
    </row>
    <row r="395" spans="5:9" ht="30" customHeight="1" x14ac:dyDescent="0.25">
      <c r="E395" s="198">
        <v>44697</v>
      </c>
      <c r="F395" s="387">
        <v>31.447872</v>
      </c>
      <c r="G395" s="199">
        <v>108233</v>
      </c>
      <c r="H395" s="64">
        <f t="shared" si="10"/>
        <v>0</v>
      </c>
      <c r="I395" s="201">
        <f t="shared" si="10"/>
        <v>1.2242340353896264E-2</v>
      </c>
    </row>
    <row r="396" spans="5:9" ht="30" customHeight="1" x14ac:dyDescent="0.25">
      <c r="E396" s="198">
        <v>44698</v>
      </c>
      <c r="F396" s="387">
        <v>32.630203000000002</v>
      </c>
      <c r="G396" s="199">
        <v>108789</v>
      </c>
      <c r="H396" s="64">
        <f t="shared" si="10"/>
        <v>3.7596534353739441E-2</v>
      </c>
      <c r="I396" s="201">
        <f t="shared" si="10"/>
        <v>5.137065405190544E-3</v>
      </c>
    </row>
    <row r="397" spans="5:9" ht="30" customHeight="1" x14ac:dyDescent="0.25">
      <c r="E397" s="198">
        <v>44699</v>
      </c>
      <c r="F397" s="387">
        <v>32.164428999999998</v>
      </c>
      <c r="G397" s="199">
        <v>106247</v>
      </c>
      <c r="H397" s="64">
        <f t="shared" si="10"/>
        <v>-1.4274321247710442E-2</v>
      </c>
      <c r="I397" s="201">
        <f t="shared" si="10"/>
        <v>-2.3366332993225436E-2</v>
      </c>
    </row>
    <row r="398" spans="5:9" ht="30" customHeight="1" x14ac:dyDescent="0.25">
      <c r="E398" s="198">
        <v>44700</v>
      </c>
      <c r="F398" s="387">
        <v>31.976336</v>
      </c>
      <c r="G398" s="199">
        <v>107005</v>
      </c>
      <c r="H398" s="64">
        <f t="shared" si="10"/>
        <v>-5.8478575820511969E-3</v>
      </c>
      <c r="I398" s="201">
        <f t="shared" si="10"/>
        <v>7.1343190866566264E-3</v>
      </c>
    </row>
    <row r="399" spans="5:9" ht="30" customHeight="1" x14ac:dyDescent="0.25">
      <c r="E399" s="198">
        <v>44701</v>
      </c>
      <c r="F399" s="387">
        <v>33.140732</v>
      </c>
      <c r="G399" s="199">
        <v>108488</v>
      </c>
      <c r="H399" s="64">
        <f t="shared" si="10"/>
        <v>3.6414303377347634E-2</v>
      </c>
      <c r="I399" s="201">
        <f t="shared" si="10"/>
        <v>1.3859165459557898E-2</v>
      </c>
    </row>
    <row r="400" spans="5:9" ht="30" customHeight="1" x14ac:dyDescent="0.25">
      <c r="E400" s="198">
        <v>44704</v>
      </c>
      <c r="F400" s="387">
        <v>34.538029000000002</v>
      </c>
      <c r="G400" s="199">
        <v>110346</v>
      </c>
      <c r="H400" s="64">
        <f t="shared" si="10"/>
        <v>4.2162526766156061E-2</v>
      </c>
      <c r="I400" s="201">
        <f t="shared" si="10"/>
        <v>1.7126318118132922E-2</v>
      </c>
    </row>
    <row r="401" spans="5:9" ht="30" customHeight="1" x14ac:dyDescent="0.25">
      <c r="E401" s="198">
        <v>44705</v>
      </c>
      <c r="F401" s="387">
        <v>33.994247000000001</v>
      </c>
      <c r="G401" s="199">
        <v>110581</v>
      </c>
      <c r="H401" s="64">
        <f t="shared" si="10"/>
        <v>-1.5744442162579642E-2</v>
      </c>
      <c r="I401" s="201">
        <f t="shared" si="10"/>
        <v>2.1296648723108103E-3</v>
      </c>
    </row>
    <row r="402" spans="5:9" ht="30" customHeight="1" x14ac:dyDescent="0.25">
      <c r="E402" s="198">
        <v>44706</v>
      </c>
      <c r="F402" s="387">
        <v>33.787407000000002</v>
      </c>
      <c r="G402" s="199">
        <v>110580</v>
      </c>
      <c r="H402" s="64">
        <f t="shared" si="10"/>
        <v>-6.0845589549314294E-3</v>
      </c>
      <c r="I402" s="201">
        <f t="shared" si="10"/>
        <v>-9.043144844067541E-6</v>
      </c>
    </row>
    <row r="403" spans="5:9" ht="30" customHeight="1" x14ac:dyDescent="0.25">
      <c r="E403" s="198">
        <v>44707</v>
      </c>
      <c r="F403" s="387">
        <v>33.688479999999998</v>
      </c>
      <c r="G403" s="199">
        <v>111890</v>
      </c>
      <c r="H403" s="64">
        <f t="shared" si="10"/>
        <v>-2.9279251882218249E-3</v>
      </c>
      <c r="I403" s="201">
        <f t="shared" si="10"/>
        <v>1.1846626876469424E-2</v>
      </c>
    </row>
    <row r="404" spans="5:9" ht="30" customHeight="1" x14ac:dyDescent="0.25">
      <c r="E404" s="198">
        <v>44708</v>
      </c>
      <c r="F404" s="387">
        <v>33.319758999999998</v>
      </c>
      <c r="G404" s="199">
        <v>111942</v>
      </c>
      <c r="H404" s="64">
        <f t="shared" si="10"/>
        <v>-1.0945017406543744E-2</v>
      </c>
      <c r="I404" s="201">
        <f t="shared" si="10"/>
        <v>4.6474215747616121E-4</v>
      </c>
    </row>
    <row r="405" spans="5:9" ht="30" customHeight="1" x14ac:dyDescent="0.25">
      <c r="E405" s="198">
        <v>44711</v>
      </c>
      <c r="F405" s="387">
        <v>32.438426999999997</v>
      </c>
      <c r="G405" s="199">
        <v>111032</v>
      </c>
      <c r="H405" s="64">
        <f t="shared" si="10"/>
        <v>-2.6450731531401539E-2</v>
      </c>
      <c r="I405" s="201">
        <f t="shared" si="10"/>
        <v>-8.1292097693448362E-3</v>
      </c>
    </row>
    <row r="406" spans="5:9" ht="30" customHeight="1" x14ac:dyDescent="0.25">
      <c r="E406" s="198">
        <v>44712</v>
      </c>
      <c r="F406" s="387">
        <v>32.933052000000004</v>
      </c>
      <c r="G406" s="199">
        <v>111351</v>
      </c>
      <c r="H406" s="64">
        <f t="shared" si="10"/>
        <v>1.524811915201707E-2</v>
      </c>
      <c r="I406" s="201">
        <f t="shared" si="10"/>
        <v>2.8730456084731237E-3</v>
      </c>
    </row>
    <row r="407" spans="5:9" ht="30" customHeight="1" x14ac:dyDescent="0.25">
      <c r="E407" s="198">
        <v>44713</v>
      </c>
      <c r="F407" s="387">
        <v>32.996006000000001</v>
      </c>
      <c r="G407" s="199">
        <v>111360</v>
      </c>
      <c r="H407" s="64">
        <f t="shared" si="10"/>
        <v>1.9115750341025528E-3</v>
      </c>
      <c r="I407" s="201">
        <f t="shared" si="10"/>
        <v>8.0825497750458553E-5</v>
      </c>
    </row>
    <row r="408" spans="5:9" ht="30" customHeight="1" x14ac:dyDescent="0.25">
      <c r="E408" s="198">
        <v>44714</v>
      </c>
      <c r="F408" s="387">
        <v>33.022987000000001</v>
      </c>
      <c r="G408" s="199">
        <v>112393</v>
      </c>
      <c r="H408" s="64">
        <f t="shared" ref="H408:I471" si="11">F408/F407-1</f>
        <v>8.1770502769340503E-4</v>
      </c>
      <c r="I408" s="201">
        <f t="shared" si="11"/>
        <v>9.2762212643677788E-3</v>
      </c>
    </row>
    <row r="409" spans="5:9" ht="30" customHeight="1" x14ac:dyDescent="0.25">
      <c r="E409" s="198">
        <v>44715</v>
      </c>
      <c r="F409" s="387">
        <v>32.564331000000003</v>
      </c>
      <c r="G409" s="199">
        <v>111102</v>
      </c>
      <c r="H409" s="64">
        <f t="shared" si="11"/>
        <v>-1.3888991931589878E-2</v>
      </c>
      <c r="I409" s="201">
        <f t="shared" si="11"/>
        <v>-1.1486480474762639E-2</v>
      </c>
    </row>
    <row r="410" spans="5:9" ht="30" customHeight="1" x14ac:dyDescent="0.25">
      <c r="E410" s="198">
        <v>44718</v>
      </c>
      <c r="F410" s="387">
        <v>32.159641000000001</v>
      </c>
      <c r="G410" s="199">
        <v>110186</v>
      </c>
      <c r="H410" s="64">
        <f t="shared" si="11"/>
        <v>-1.2427401011247619E-2</v>
      </c>
      <c r="I410" s="201">
        <f t="shared" si="11"/>
        <v>-8.2446760634371508E-3</v>
      </c>
    </row>
    <row r="411" spans="5:9" ht="30" customHeight="1" x14ac:dyDescent="0.25">
      <c r="E411" s="198">
        <v>44719</v>
      </c>
      <c r="F411" s="387">
        <v>31.934809000000001</v>
      </c>
      <c r="G411" s="199">
        <v>110070</v>
      </c>
      <c r="H411" s="64">
        <f t="shared" si="11"/>
        <v>-6.9911228175711937E-3</v>
      </c>
      <c r="I411" s="201">
        <f t="shared" si="11"/>
        <v>-1.0527653240883783E-3</v>
      </c>
    </row>
    <row r="412" spans="5:9" ht="30" customHeight="1" x14ac:dyDescent="0.25">
      <c r="E412" s="198">
        <v>44720</v>
      </c>
      <c r="F412" s="387">
        <v>31.647034000000001</v>
      </c>
      <c r="G412" s="199">
        <v>108368</v>
      </c>
      <c r="H412" s="64">
        <f t="shared" si="11"/>
        <v>-9.0113267939069264E-3</v>
      </c>
      <c r="I412" s="201">
        <f t="shared" si="11"/>
        <v>-1.5462887253565927E-2</v>
      </c>
    </row>
    <row r="413" spans="5:9" ht="30" customHeight="1" x14ac:dyDescent="0.25">
      <c r="E413" s="198">
        <v>44721</v>
      </c>
      <c r="F413" s="387">
        <v>31.602063999999999</v>
      </c>
      <c r="G413" s="199">
        <v>107094</v>
      </c>
      <c r="H413" s="64">
        <f t="shared" si="11"/>
        <v>-1.4209862447142063E-3</v>
      </c>
      <c r="I413" s="201">
        <f t="shared" si="11"/>
        <v>-1.1756238003838737E-2</v>
      </c>
    </row>
    <row r="414" spans="5:9" ht="30" customHeight="1" x14ac:dyDescent="0.25">
      <c r="E414" s="198">
        <v>44722</v>
      </c>
      <c r="F414" s="387">
        <v>31.071463000000001</v>
      </c>
      <c r="G414" s="199">
        <v>105481</v>
      </c>
      <c r="H414" s="64">
        <f t="shared" si="11"/>
        <v>-1.6790074217937101E-2</v>
      </c>
      <c r="I414" s="201">
        <f t="shared" si="11"/>
        <v>-1.5061534726501957E-2</v>
      </c>
    </row>
    <row r="415" spans="5:9" ht="30" customHeight="1" x14ac:dyDescent="0.25">
      <c r="E415" s="198">
        <v>44725</v>
      </c>
      <c r="F415" s="387">
        <v>30.361001999999999</v>
      </c>
      <c r="G415" s="199">
        <v>102598</v>
      </c>
      <c r="H415" s="64">
        <f t="shared" si="11"/>
        <v>-2.2865386158353762E-2</v>
      </c>
      <c r="I415" s="201">
        <f t="shared" si="11"/>
        <v>-2.7331936557294711E-2</v>
      </c>
    </row>
    <row r="416" spans="5:9" ht="30" customHeight="1" x14ac:dyDescent="0.25">
      <c r="E416" s="198">
        <v>44726</v>
      </c>
      <c r="F416" s="387">
        <v>30.370318999999999</v>
      </c>
      <c r="G416" s="199">
        <v>102063</v>
      </c>
      <c r="H416" s="64">
        <f t="shared" si="11"/>
        <v>3.0687392991834983E-4</v>
      </c>
      <c r="I416" s="201">
        <f t="shared" si="11"/>
        <v>-5.2145265989590461E-3</v>
      </c>
    </row>
    <row r="417" spans="5:9" ht="30" customHeight="1" x14ac:dyDescent="0.25">
      <c r="E417" s="198">
        <v>44727</v>
      </c>
      <c r="F417" s="387">
        <v>30.850515000000001</v>
      </c>
      <c r="G417" s="199">
        <v>102807</v>
      </c>
      <c r="H417" s="64">
        <f t="shared" si="11"/>
        <v>1.5811358451651492E-2</v>
      </c>
      <c r="I417" s="201">
        <f t="shared" si="11"/>
        <v>7.2896152376473733E-3</v>
      </c>
    </row>
    <row r="418" spans="5:9" ht="30" customHeight="1" x14ac:dyDescent="0.25">
      <c r="E418" s="198">
        <v>44729</v>
      </c>
      <c r="F418" s="387">
        <v>30.922999999999998</v>
      </c>
      <c r="G418" s="199">
        <v>99825</v>
      </c>
      <c r="H418" s="64">
        <f t="shared" si="11"/>
        <v>2.3495555908870092E-3</v>
      </c>
      <c r="I418" s="201">
        <f t="shared" si="11"/>
        <v>-2.9005806997577932E-2</v>
      </c>
    </row>
    <row r="419" spans="5:9" ht="30" customHeight="1" x14ac:dyDescent="0.25">
      <c r="E419" s="198">
        <v>44732</v>
      </c>
      <c r="F419" s="387">
        <v>31.158574999999999</v>
      </c>
      <c r="G419" s="199">
        <v>99853</v>
      </c>
      <c r="H419" s="64">
        <f t="shared" si="11"/>
        <v>7.6181159654626907E-3</v>
      </c>
      <c r="I419" s="201">
        <f t="shared" si="11"/>
        <v>2.8049085900327952E-4</v>
      </c>
    </row>
    <row r="420" spans="5:9" ht="30" customHeight="1" x14ac:dyDescent="0.25">
      <c r="E420" s="198">
        <v>44733</v>
      </c>
      <c r="F420" s="387">
        <v>29.881062</v>
      </c>
      <c r="G420" s="199">
        <v>99685</v>
      </c>
      <c r="H420" s="64">
        <f t="shared" si="11"/>
        <v>-4.1000366672737765E-2</v>
      </c>
      <c r="I420" s="201">
        <f t="shared" si="11"/>
        <v>-1.6824732356564009E-3</v>
      </c>
    </row>
    <row r="421" spans="5:9" ht="30" customHeight="1" x14ac:dyDescent="0.25">
      <c r="E421" s="198">
        <v>44734</v>
      </c>
      <c r="F421" s="387">
        <v>29.772335000000002</v>
      </c>
      <c r="G421" s="199">
        <v>99522</v>
      </c>
      <c r="H421" s="64">
        <f t="shared" si="11"/>
        <v>-3.6386591614447905E-3</v>
      </c>
      <c r="I421" s="201">
        <f t="shared" si="11"/>
        <v>-1.635150724783041E-3</v>
      </c>
    </row>
    <row r="422" spans="5:9" ht="30" customHeight="1" x14ac:dyDescent="0.25">
      <c r="E422" s="198">
        <v>44735</v>
      </c>
      <c r="F422" s="387">
        <v>29.582070999999999</v>
      </c>
      <c r="G422" s="199">
        <v>98080</v>
      </c>
      <c r="H422" s="64">
        <f t="shared" si="11"/>
        <v>-6.3906307651047101E-3</v>
      </c>
      <c r="I422" s="201">
        <f t="shared" si="11"/>
        <v>-1.4489258656377513E-2</v>
      </c>
    </row>
    <row r="423" spans="5:9" ht="30" customHeight="1" x14ac:dyDescent="0.25">
      <c r="E423" s="198">
        <v>44736</v>
      </c>
      <c r="F423" s="387">
        <v>29.409924</v>
      </c>
      <c r="G423" s="199">
        <v>98672</v>
      </c>
      <c r="H423" s="64">
        <f t="shared" si="11"/>
        <v>-5.8193018331947899E-3</v>
      </c>
      <c r="I423" s="201">
        <f t="shared" si="11"/>
        <v>6.0358890701468493E-3</v>
      </c>
    </row>
    <row r="424" spans="5:9" ht="30" customHeight="1" x14ac:dyDescent="0.25">
      <c r="E424" s="198">
        <v>44739</v>
      </c>
      <c r="F424" s="387">
        <v>30.016966</v>
      </c>
      <c r="G424" s="199">
        <v>100764</v>
      </c>
      <c r="H424" s="64">
        <f t="shared" si="11"/>
        <v>2.0640719778806549E-2</v>
      </c>
      <c r="I424" s="201">
        <f t="shared" si="11"/>
        <v>2.1201556672612254E-2</v>
      </c>
    </row>
    <row r="425" spans="5:9" ht="30" customHeight="1" x14ac:dyDescent="0.25">
      <c r="E425" s="198">
        <v>44740</v>
      </c>
      <c r="F425" s="387">
        <v>30.125689000000001</v>
      </c>
      <c r="G425" s="199">
        <v>100591</v>
      </c>
      <c r="H425" s="64">
        <f t="shared" si="11"/>
        <v>3.6220516090801347E-3</v>
      </c>
      <c r="I425" s="201">
        <f t="shared" si="11"/>
        <v>-1.716883013774706E-3</v>
      </c>
    </row>
    <row r="426" spans="5:9" ht="30" customHeight="1" x14ac:dyDescent="0.25">
      <c r="E426" s="198">
        <v>44741</v>
      </c>
      <c r="F426" s="387">
        <v>29.971665999999999</v>
      </c>
      <c r="G426" s="199">
        <v>99622</v>
      </c>
      <c r="H426" s="64">
        <f t="shared" si="11"/>
        <v>-5.1126797465114171E-3</v>
      </c>
      <c r="I426" s="201">
        <f t="shared" si="11"/>
        <v>-9.6330685647821879E-3</v>
      </c>
    </row>
    <row r="427" spans="5:9" ht="30" customHeight="1" x14ac:dyDescent="0.25">
      <c r="E427" s="198">
        <v>44742</v>
      </c>
      <c r="F427" s="387">
        <v>30.243476999999999</v>
      </c>
      <c r="G427" s="199">
        <v>98542</v>
      </c>
      <c r="H427" s="64">
        <f t="shared" si="11"/>
        <v>9.0689319706152016E-3</v>
      </c>
      <c r="I427" s="201">
        <f t="shared" si="11"/>
        <v>-1.0840978900242937E-2</v>
      </c>
    </row>
    <row r="428" spans="5:9" ht="30" customHeight="1" x14ac:dyDescent="0.25">
      <c r="E428" s="198">
        <v>44743</v>
      </c>
      <c r="F428" s="387">
        <v>30.035091000000001</v>
      </c>
      <c r="G428" s="199">
        <v>98954</v>
      </c>
      <c r="H428" s="64">
        <f t="shared" si="11"/>
        <v>-6.8902791831771948E-3</v>
      </c>
      <c r="I428" s="201">
        <f t="shared" si="11"/>
        <v>4.1809583730794131E-3</v>
      </c>
    </row>
    <row r="429" spans="5:9" ht="30" customHeight="1" x14ac:dyDescent="0.25">
      <c r="E429" s="198">
        <v>44746</v>
      </c>
      <c r="F429" s="387">
        <v>29.935423</v>
      </c>
      <c r="G429" s="199">
        <v>98609</v>
      </c>
      <c r="H429" s="64">
        <f t="shared" si="11"/>
        <v>-3.3183851515549145E-3</v>
      </c>
      <c r="I429" s="201">
        <f t="shared" si="11"/>
        <v>-3.4864684600925955E-3</v>
      </c>
    </row>
    <row r="430" spans="5:9" ht="30" customHeight="1" x14ac:dyDescent="0.25">
      <c r="E430" s="198">
        <v>44747</v>
      </c>
      <c r="F430" s="387">
        <v>29.772335000000002</v>
      </c>
      <c r="G430" s="199">
        <v>98295</v>
      </c>
      <c r="H430" s="64">
        <f t="shared" si="11"/>
        <v>-5.4479938365994407E-3</v>
      </c>
      <c r="I430" s="201">
        <f t="shared" si="11"/>
        <v>-3.184293522903614E-3</v>
      </c>
    </row>
    <row r="431" spans="5:9" ht="30" customHeight="1" x14ac:dyDescent="0.25">
      <c r="E431" s="198">
        <v>44748</v>
      </c>
      <c r="F431" s="387">
        <v>29.582070999999999</v>
      </c>
      <c r="G431" s="199">
        <v>98719</v>
      </c>
      <c r="H431" s="64">
        <f t="shared" si="11"/>
        <v>-6.3906307651047101E-3</v>
      </c>
      <c r="I431" s="201">
        <f t="shared" si="11"/>
        <v>4.3135459585941227E-3</v>
      </c>
    </row>
    <row r="432" spans="5:9" ht="30" customHeight="1" x14ac:dyDescent="0.25">
      <c r="E432" s="198">
        <v>44749</v>
      </c>
      <c r="F432" s="387">
        <v>30.016966</v>
      </c>
      <c r="G432" s="199">
        <v>100730</v>
      </c>
      <c r="H432" s="64">
        <f t="shared" si="11"/>
        <v>1.4701303367164575E-2</v>
      </c>
      <c r="I432" s="201">
        <f t="shared" si="11"/>
        <v>2.0370951893759148E-2</v>
      </c>
    </row>
    <row r="433" spans="5:9" ht="30" customHeight="1" x14ac:dyDescent="0.25">
      <c r="E433" s="198">
        <v>44750</v>
      </c>
      <c r="F433" s="387">
        <v>30.306898</v>
      </c>
      <c r="G433" s="199">
        <v>100289</v>
      </c>
      <c r="H433" s="64">
        <f t="shared" si="11"/>
        <v>9.6589375488516094E-3</v>
      </c>
      <c r="I433" s="201">
        <f t="shared" si="11"/>
        <v>-4.3780403057679385E-3</v>
      </c>
    </row>
    <row r="434" spans="5:9" ht="30" customHeight="1" x14ac:dyDescent="0.25">
      <c r="E434" s="198">
        <v>44753</v>
      </c>
      <c r="F434" s="387">
        <v>29.808577</v>
      </c>
      <c r="G434" s="199">
        <v>98212</v>
      </c>
      <c r="H434" s="64">
        <f t="shared" si="11"/>
        <v>-1.6442494378672512E-2</v>
      </c>
      <c r="I434" s="201">
        <f t="shared" si="11"/>
        <v>-2.0710147673224433E-2</v>
      </c>
    </row>
    <row r="435" spans="5:9" ht="30" customHeight="1" x14ac:dyDescent="0.25">
      <c r="E435" s="198">
        <v>44754</v>
      </c>
      <c r="F435" s="387">
        <v>29.908241</v>
      </c>
      <c r="G435" s="199">
        <v>98271</v>
      </c>
      <c r="H435" s="64">
        <f t="shared" si="11"/>
        <v>3.343467217505891E-3</v>
      </c>
      <c r="I435" s="201">
        <f t="shared" si="11"/>
        <v>6.0074125361464503E-4</v>
      </c>
    </row>
    <row r="436" spans="5:9" ht="30" customHeight="1" x14ac:dyDescent="0.25">
      <c r="E436" s="198">
        <v>44755</v>
      </c>
      <c r="F436" s="387">
        <v>29.582070999999999</v>
      </c>
      <c r="G436" s="199">
        <v>97881</v>
      </c>
      <c r="H436" s="64">
        <f t="shared" si="11"/>
        <v>-1.0905689839800337E-2</v>
      </c>
      <c r="I436" s="201">
        <f t="shared" si="11"/>
        <v>-3.9686173947552916E-3</v>
      </c>
    </row>
    <row r="437" spans="5:9" ht="30" customHeight="1" x14ac:dyDescent="0.25">
      <c r="E437" s="198">
        <v>44756</v>
      </c>
      <c r="F437" s="387">
        <v>29.545829999999999</v>
      </c>
      <c r="G437" s="199">
        <v>96121</v>
      </c>
      <c r="H437" s="64">
        <f t="shared" si="11"/>
        <v>-1.2251001628655889E-3</v>
      </c>
      <c r="I437" s="201">
        <f t="shared" si="11"/>
        <v>-1.7981017766471541E-2</v>
      </c>
    </row>
    <row r="438" spans="5:9" ht="30" customHeight="1" x14ac:dyDescent="0.25">
      <c r="E438" s="198">
        <v>44757</v>
      </c>
      <c r="F438" s="387">
        <v>30.152874000000001</v>
      </c>
      <c r="G438" s="199">
        <v>96551</v>
      </c>
      <c r="H438" s="64">
        <f t="shared" si="11"/>
        <v>2.0545843525126894E-2</v>
      </c>
      <c r="I438" s="201">
        <f t="shared" si="11"/>
        <v>4.4735281572185759E-3</v>
      </c>
    </row>
    <row r="439" spans="5:9" ht="30" customHeight="1" x14ac:dyDescent="0.25">
      <c r="E439" s="198">
        <v>44760</v>
      </c>
      <c r="F439" s="387">
        <v>30.578707000000001</v>
      </c>
      <c r="G439" s="199">
        <v>96916</v>
      </c>
      <c r="H439" s="64">
        <f t="shared" si="11"/>
        <v>1.4122468060590254E-2</v>
      </c>
      <c r="I439" s="201">
        <f t="shared" si="11"/>
        <v>3.7803854957483285E-3</v>
      </c>
    </row>
    <row r="440" spans="5:9" ht="30" customHeight="1" x14ac:dyDescent="0.25">
      <c r="E440" s="198">
        <v>44761</v>
      </c>
      <c r="F440" s="387">
        <v>31.403198</v>
      </c>
      <c r="G440" s="199">
        <v>98245</v>
      </c>
      <c r="H440" s="64">
        <f t="shared" si="11"/>
        <v>2.6962912460621657E-2</v>
      </c>
      <c r="I440" s="201">
        <f t="shared" si="11"/>
        <v>1.3712906021709603E-2</v>
      </c>
    </row>
    <row r="441" spans="5:9" ht="30" customHeight="1" x14ac:dyDescent="0.25">
      <c r="E441" s="198">
        <v>44762</v>
      </c>
      <c r="F441" s="387">
        <v>31.412258000000001</v>
      </c>
      <c r="G441" s="199">
        <v>98287</v>
      </c>
      <c r="H441" s="64">
        <f t="shared" si="11"/>
        <v>2.8850564837390458E-4</v>
      </c>
      <c r="I441" s="201">
        <f t="shared" si="11"/>
        <v>4.2750267189162194E-4</v>
      </c>
    </row>
    <row r="442" spans="5:9" ht="30" customHeight="1" x14ac:dyDescent="0.25">
      <c r="E442" s="198">
        <v>44763</v>
      </c>
      <c r="F442" s="387">
        <v>31.629708999999998</v>
      </c>
      <c r="G442" s="199">
        <v>99033</v>
      </c>
      <c r="H442" s="64">
        <f t="shared" si="11"/>
        <v>6.9224886666854335E-3</v>
      </c>
      <c r="I442" s="201">
        <f t="shared" si="11"/>
        <v>7.5900169910567694E-3</v>
      </c>
    </row>
    <row r="443" spans="5:9" ht="30" customHeight="1" x14ac:dyDescent="0.25">
      <c r="E443" s="198">
        <v>44764</v>
      </c>
      <c r="F443" s="387">
        <v>31.412258000000001</v>
      </c>
      <c r="G443" s="199">
        <v>98925</v>
      </c>
      <c r="H443" s="64">
        <f t="shared" si="11"/>
        <v>-6.874897268261182E-3</v>
      </c>
      <c r="I443" s="201">
        <f t="shared" si="11"/>
        <v>-1.0905455757171945E-3</v>
      </c>
    </row>
    <row r="444" spans="5:9" ht="30" customHeight="1" x14ac:dyDescent="0.25">
      <c r="E444" s="198">
        <v>44767</v>
      </c>
      <c r="F444" s="387">
        <v>31.892464</v>
      </c>
      <c r="G444" s="199">
        <v>100270</v>
      </c>
      <c r="H444" s="64">
        <f t="shared" si="11"/>
        <v>1.528721685655321E-2</v>
      </c>
      <c r="I444" s="201">
        <f t="shared" si="11"/>
        <v>1.3596158706090433E-2</v>
      </c>
    </row>
    <row r="445" spans="5:9" ht="30" customHeight="1" x14ac:dyDescent="0.25">
      <c r="E445" s="198">
        <v>44768</v>
      </c>
      <c r="F445" s="387">
        <v>32.001185999999997</v>
      </c>
      <c r="G445" s="199">
        <v>99772</v>
      </c>
      <c r="H445" s="64">
        <f t="shared" si="11"/>
        <v>3.40901850669173E-3</v>
      </c>
      <c r="I445" s="201">
        <f t="shared" si="11"/>
        <v>-4.9665902064426337E-3</v>
      </c>
    </row>
    <row r="446" spans="5:9" ht="30" customHeight="1" x14ac:dyDescent="0.25">
      <c r="E446" s="198">
        <v>44769</v>
      </c>
      <c r="F446" s="387">
        <v>32.209567999999997</v>
      </c>
      <c r="G446" s="199">
        <v>101438</v>
      </c>
      <c r="H446" s="64">
        <f t="shared" si="11"/>
        <v>6.5116961602611489E-3</v>
      </c>
      <c r="I446" s="201">
        <f t="shared" si="11"/>
        <v>1.6698071603255427E-2</v>
      </c>
    </row>
    <row r="447" spans="5:9" ht="30" customHeight="1" x14ac:dyDescent="0.25">
      <c r="E447" s="198">
        <v>44770</v>
      </c>
      <c r="F447" s="387">
        <v>32.807555999999998</v>
      </c>
      <c r="G447" s="199">
        <v>102597</v>
      </c>
      <c r="H447" s="64">
        <f t="shared" si="11"/>
        <v>1.8565539283234234E-2</v>
      </c>
      <c r="I447" s="201">
        <f t="shared" si="11"/>
        <v>1.1425698456199784E-2</v>
      </c>
    </row>
    <row r="448" spans="5:9" ht="30" customHeight="1" x14ac:dyDescent="0.25">
      <c r="E448" s="198">
        <v>44771</v>
      </c>
      <c r="F448" s="387">
        <v>32.590111</v>
      </c>
      <c r="G448" s="199">
        <v>103165</v>
      </c>
      <c r="H448" s="64">
        <f t="shared" si="11"/>
        <v>-6.6278938912730512E-3</v>
      </c>
      <c r="I448" s="201">
        <f t="shared" si="11"/>
        <v>5.5362242560699215E-3</v>
      </c>
    </row>
    <row r="449" spans="5:9" ht="30" customHeight="1" x14ac:dyDescent="0.25">
      <c r="E449" s="198">
        <v>44774</v>
      </c>
      <c r="F449" s="387">
        <v>32.327362000000001</v>
      </c>
      <c r="G449" s="199">
        <v>102225</v>
      </c>
      <c r="H449" s="64">
        <f t="shared" si="11"/>
        <v>-8.0622309018830718E-3</v>
      </c>
      <c r="I449" s="201">
        <f t="shared" si="11"/>
        <v>-9.1116173120728838E-3</v>
      </c>
    </row>
    <row r="450" spans="5:9" ht="30" customHeight="1" x14ac:dyDescent="0.25">
      <c r="E450" s="198">
        <v>44775</v>
      </c>
      <c r="F450" s="387">
        <v>32.762253000000001</v>
      </c>
      <c r="G450" s="199">
        <v>103362</v>
      </c>
      <c r="H450" s="64">
        <f t="shared" si="11"/>
        <v>1.3452721567568604E-2</v>
      </c>
      <c r="I450" s="201">
        <f t="shared" si="11"/>
        <v>1.1122523844460774E-2</v>
      </c>
    </row>
    <row r="451" spans="5:9" ht="30" customHeight="1" x14ac:dyDescent="0.25">
      <c r="E451" s="198">
        <v>44776</v>
      </c>
      <c r="F451" s="387">
        <v>32.988762000000001</v>
      </c>
      <c r="G451" s="199">
        <v>103775</v>
      </c>
      <c r="H451" s="64">
        <f t="shared" si="11"/>
        <v>6.9137186627550307E-3</v>
      </c>
      <c r="I451" s="201">
        <f t="shared" si="11"/>
        <v>3.9956657185427069E-3</v>
      </c>
    </row>
    <row r="452" spans="5:9" ht="30" customHeight="1" x14ac:dyDescent="0.25">
      <c r="E452" s="198">
        <v>44777</v>
      </c>
      <c r="F452" s="387">
        <v>33.613930000000003</v>
      </c>
      <c r="G452" s="199">
        <v>105892</v>
      </c>
      <c r="H452" s="64">
        <f t="shared" si="11"/>
        <v>1.8950938504451953E-2</v>
      </c>
      <c r="I452" s="201">
        <f t="shared" si="11"/>
        <v>2.039990363767763E-2</v>
      </c>
    </row>
    <row r="453" spans="5:9" ht="30" customHeight="1" x14ac:dyDescent="0.25">
      <c r="E453" s="198">
        <v>44778</v>
      </c>
      <c r="F453" s="387">
        <v>34.239097999999998</v>
      </c>
      <c r="G453" s="199">
        <v>106472</v>
      </c>
      <c r="H453" s="64">
        <f t="shared" si="11"/>
        <v>1.8598479856416494E-2</v>
      </c>
      <c r="I453" s="201">
        <f t="shared" si="11"/>
        <v>5.477278736826241E-3</v>
      </c>
    </row>
    <row r="454" spans="5:9" ht="30" customHeight="1" x14ac:dyDescent="0.25">
      <c r="E454" s="198">
        <v>44781</v>
      </c>
      <c r="F454" s="387">
        <v>35.317276</v>
      </c>
      <c r="G454" s="199">
        <v>108402</v>
      </c>
      <c r="H454" s="64">
        <f t="shared" si="11"/>
        <v>3.1489673004820418E-2</v>
      </c>
      <c r="I454" s="201">
        <f t="shared" si="11"/>
        <v>1.8126831467428106E-2</v>
      </c>
    </row>
    <row r="455" spans="5:9" ht="30" customHeight="1" x14ac:dyDescent="0.25">
      <c r="E455" s="198">
        <v>44782</v>
      </c>
      <c r="F455" s="387">
        <v>35.906199999999998</v>
      </c>
      <c r="G455" s="199">
        <v>108651</v>
      </c>
      <c r="H455" s="64">
        <f t="shared" si="11"/>
        <v>1.6675238486682842E-2</v>
      </c>
      <c r="I455" s="201">
        <f t="shared" si="11"/>
        <v>2.2970055903026587E-3</v>
      </c>
    </row>
    <row r="456" spans="5:9" ht="30" customHeight="1" x14ac:dyDescent="0.25">
      <c r="E456" s="198">
        <v>44783</v>
      </c>
      <c r="F456" s="387">
        <v>36.214249000000002</v>
      </c>
      <c r="G456" s="199">
        <v>110236</v>
      </c>
      <c r="H456" s="64">
        <f t="shared" si="11"/>
        <v>8.5792704324045843E-3</v>
      </c>
      <c r="I456" s="201">
        <f t="shared" si="11"/>
        <v>1.4587992747420619E-2</v>
      </c>
    </row>
    <row r="457" spans="5:9" ht="30" customHeight="1" x14ac:dyDescent="0.25">
      <c r="E457" s="198">
        <v>44784</v>
      </c>
      <c r="F457" s="387">
        <v>37.817936000000003</v>
      </c>
      <c r="G457" s="199">
        <v>109718</v>
      </c>
      <c r="H457" s="64">
        <f t="shared" si="11"/>
        <v>4.4283315111684374E-2</v>
      </c>
      <c r="I457" s="201">
        <f t="shared" si="11"/>
        <v>-4.6990093980188163E-3</v>
      </c>
    </row>
    <row r="458" spans="5:9" ht="30" customHeight="1" x14ac:dyDescent="0.25">
      <c r="E458" s="198">
        <v>44785</v>
      </c>
      <c r="F458" s="387">
        <v>39.956176999999997</v>
      </c>
      <c r="G458" s="199">
        <v>112764</v>
      </c>
      <c r="H458" s="64">
        <f t="shared" si="11"/>
        <v>5.6540393954868318E-2</v>
      </c>
      <c r="I458" s="201">
        <f t="shared" si="11"/>
        <v>2.7762080971217129E-2</v>
      </c>
    </row>
    <row r="459" spans="5:9" ht="30" customHeight="1" x14ac:dyDescent="0.25">
      <c r="E459" s="198">
        <v>44788</v>
      </c>
      <c r="F459" s="387">
        <v>38.950477999999997</v>
      </c>
      <c r="G459" s="199">
        <v>113032</v>
      </c>
      <c r="H459" s="64">
        <f t="shared" si="11"/>
        <v>-2.5170050678271827E-2</v>
      </c>
      <c r="I459" s="201">
        <f t="shared" si="11"/>
        <v>2.3766450285551688E-3</v>
      </c>
    </row>
    <row r="460" spans="5:9" ht="30" customHeight="1" x14ac:dyDescent="0.25">
      <c r="E460" s="198">
        <v>44789</v>
      </c>
      <c r="F460" s="387">
        <v>39.140743000000001</v>
      </c>
      <c r="G460" s="199">
        <v>113512</v>
      </c>
      <c r="H460" s="64">
        <f t="shared" si="11"/>
        <v>4.8847924279646904E-3</v>
      </c>
      <c r="I460" s="201">
        <f t="shared" si="11"/>
        <v>4.2465850378654579E-3</v>
      </c>
    </row>
    <row r="461" spans="5:9" ht="30" customHeight="1" x14ac:dyDescent="0.25">
      <c r="E461" s="198">
        <v>44790</v>
      </c>
      <c r="F461" s="387">
        <v>38.787394999999997</v>
      </c>
      <c r="G461" s="199">
        <v>113708</v>
      </c>
      <c r="H461" s="64">
        <f t="shared" si="11"/>
        <v>-9.0276262767930993E-3</v>
      </c>
      <c r="I461" s="201">
        <f t="shared" si="11"/>
        <v>1.7266896891958705E-3</v>
      </c>
    </row>
    <row r="462" spans="5:9" ht="30" customHeight="1" x14ac:dyDescent="0.25">
      <c r="E462" s="198">
        <v>44791</v>
      </c>
      <c r="F462" s="387">
        <v>37.890419000000001</v>
      </c>
      <c r="G462" s="199">
        <v>113813</v>
      </c>
      <c r="H462" s="64">
        <f t="shared" si="11"/>
        <v>-2.3125450935799985E-2</v>
      </c>
      <c r="I462" s="201">
        <f t="shared" si="11"/>
        <v>9.2341787737004744E-4</v>
      </c>
    </row>
    <row r="463" spans="5:9" ht="30" customHeight="1" x14ac:dyDescent="0.25">
      <c r="E463" s="198">
        <v>44792</v>
      </c>
      <c r="F463" s="387">
        <v>37.19276</v>
      </c>
      <c r="G463" s="199">
        <v>111496</v>
      </c>
      <c r="H463" s="64">
        <f t="shared" si="11"/>
        <v>-1.8412543814836146E-2</v>
      </c>
      <c r="I463" s="201">
        <f t="shared" si="11"/>
        <v>-2.0357955593824917E-2</v>
      </c>
    </row>
    <row r="464" spans="5:9" ht="30" customHeight="1" x14ac:dyDescent="0.25">
      <c r="E464" s="198">
        <v>44795</v>
      </c>
      <c r="F464" s="387">
        <v>37.573303000000003</v>
      </c>
      <c r="G464" s="199">
        <v>110501</v>
      </c>
      <c r="H464" s="64">
        <f t="shared" si="11"/>
        <v>1.0231641857178841E-2</v>
      </c>
      <c r="I464" s="201">
        <f t="shared" si="11"/>
        <v>-8.9240869627610353E-3</v>
      </c>
    </row>
    <row r="465" spans="5:9" ht="30" customHeight="1" x14ac:dyDescent="0.25">
      <c r="E465" s="198">
        <v>44796</v>
      </c>
      <c r="F465" s="387">
        <v>37.805145000000003</v>
      </c>
      <c r="G465" s="199">
        <v>112857</v>
      </c>
      <c r="H465" s="64">
        <f t="shared" si="11"/>
        <v>6.1703917805682185E-3</v>
      </c>
      <c r="I465" s="201">
        <f t="shared" si="11"/>
        <v>2.1321074017429664E-2</v>
      </c>
    </row>
    <row r="466" spans="5:9" ht="30" customHeight="1" x14ac:dyDescent="0.25">
      <c r="E466" s="198">
        <v>44797</v>
      </c>
      <c r="F466" s="387">
        <v>37.176884000000001</v>
      </c>
      <c r="G466" s="199">
        <v>112898</v>
      </c>
      <c r="H466" s="64">
        <f t="shared" si="11"/>
        <v>-1.6618399426850505E-2</v>
      </c>
      <c r="I466" s="201">
        <f t="shared" si="11"/>
        <v>3.632915991031993E-4</v>
      </c>
    </row>
    <row r="467" spans="5:9" ht="30" customHeight="1" x14ac:dyDescent="0.25">
      <c r="E467" s="198">
        <v>44798</v>
      </c>
      <c r="F467" s="387">
        <v>38.060096999999999</v>
      </c>
      <c r="G467" s="199">
        <v>113532</v>
      </c>
      <c r="H467" s="64">
        <f t="shared" si="11"/>
        <v>2.3757047524477715E-2</v>
      </c>
      <c r="I467" s="201">
        <f t="shared" si="11"/>
        <v>5.6156884975819832E-3</v>
      </c>
    </row>
    <row r="468" spans="5:9" ht="30" customHeight="1" x14ac:dyDescent="0.25">
      <c r="E468" s="198">
        <v>44799</v>
      </c>
      <c r="F468" s="387">
        <v>37.868881000000002</v>
      </c>
      <c r="G468" s="199">
        <v>112299</v>
      </c>
      <c r="H468" s="64">
        <f t="shared" si="11"/>
        <v>-5.0240544578747937E-3</v>
      </c>
      <c r="I468" s="201">
        <f t="shared" si="11"/>
        <v>-1.0860374167635523E-2</v>
      </c>
    </row>
    <row r="469" spans="5:9" ht="30" customHeight="1" x14ac:dyDescent="0.25">
      <c r="E469" s="198">
        <v>44802</v>
      </c>
      <c r="F469" s="387">
        <v>38.651943000000003</v>
      </c>
      <c r="G469" s="199">
        <v>112323</v>
      </c>
      <c r="H469" s="64">
        <f t="shared" si="11"/>
        <v>2.0678245021288122E-2</v>
      </c>
      <c r="I469" s="201">
        <f t="shared" si="11"/>
        <v>2.1371517110568838E-4</v>
      </c>
    </row>
    <row r="470" spans="5:9" ht="30" customHeight="1" x14ac:dyDescent="0.25">
      <c r="E470" s="198">
        <v>44803</v>
      </c>
      <c r="F470" s="387">
        <v>38.542675000000003</v>
      </c>
      <c r="G470" s="199">
        <v>110431</v>
      </c>
      <c r="H470" s="64">
        <f t="shared" si="11"/>
        <v>-2.8269730191829989E-3</v>
      </c>
      <c r="I470" s="201">
        <f t="shared" si="11"/>
        <v>-1.6844279444103161E-2</v>
      </c>
    </row>
    <row r="471" spans="5:9" ht="30" customHeight="1" x14ac:dyDescent="0.25">
      <c r="E471" s="198">
        <v>44804</v>
      </c>
      <c r="F471" s="387">
        <v>37.959933999999997</v>
      </c>
      <c r="G471" s="199">
        <v>109523</v>
      </c>
      <c r="H471" s="64">
        <f t="shared" si="11"/>
        <v>-1.5119370931052534E-2</v>
      </c>
      <c r="I471" s="201">
        <f t="shared" si="11"/>
        <v>-8.2223288750441492E-3</v>
      </c>
    </row>
    <row r="472" spans="5:9" ht="30" customHeight="1" x14ac:dyDescent="0.25">
      <c r="E472" s="198">
        <v>44805</v>
      </c>
      <c r="F472" s="387">
        <v>38.542675000000003</v>
      </c>
      <c r="G472" s="199">
        <v>110405</v>
      </c>
      <c r="H472" s="64">
        <f t="shared" ref="H472:I535" si="12">F472/F471-1</f>
        <v>1.5351475584757468E-2</v>
      </c>
      <c r="I472" s="201">
        <f t="shared" si="12"/>
        <v>8.0531030011961047E-3</v>
      </c>
    </row>
    <row r="473" spans="5:9" ht="30" customHeight="1" x14ac:dyDescent="0.25">
      <c r="E473" s="198">
        <v>44806</v>
      </c>
      <c r="F473" s="387">
        <v>38.724772999999999</v>
      </c>
      <c r="G473" s="199">
        <v>110864</v>
      </c>
      <c r="H473" s="64">
        <f t="shared" si="12"/>
        <v>4.7245812596037329E-3</v>
      </c>
      <c r="I473" s="201">
        <f t="shared" si="12"/>
        <v>4.1574204066845422E-3</v>
      </c>
    </row>
    <row r="474" spans="5:9" ht="30" customHeight="1" x14ac:dyDescent="0.25">
      <c r="E474" s="198">
        <v>44809</v>
      </c>
      <c r="F474" s="387">
        <v>37.905304000000001</v>
      </c>
      <c r="G474" s="199">
        <v>112203</v>
      </c>
      <c r="H474" s="64">
        <f t="shared" si="12"/>
        <v>-2.1161363554022539E-2</v>
      </c>
      <c r="I474" s="201">
        <f t="shared" si="12"/>
        <v>1.2077861163227066E-2</v>
      </c>
    </row>
    <row r="475" spans="5:9" ht="30" customHeight="1" x14ac:dyDescent="0.25">
      <c r="E475" s="198">
        <v>44810</v>
      </c>
      <c r="F475" s="387">
        <v>36.084248000000002</v>
      </c>
      <c r="G475" s="199">
        <v>109764</v>
      </c>
      <c r="H475" s="64">
        <f t="shared" si="12"/>
        <v>-4.8042247596800647E-2</v>
      </c>
      <c r="I475" s="201">
        <f t="shared" si="12"/>
        <v>-2.1737386700890315E-2</v>
      </c>
    </row>
    <row r="476" spans="5:9" ht="30" customHeight="1" x14ac:dyDescent="0.25">
      <c r="E476" s="198">
        <v>44812</v>
      </c>
      <c r="F476" s="387">
        <v>35.929454999999997</v>
      </c>
      <c r="G476" s="199">
        <v>109916</v>
      </c>
      <c r="H476" s="64">
        <f t="shared" si="12"/>
        <v>-4.289766548550622E-3</v>
      </c>
      <c r="I476" s="201">
        <f t="shared" si="12"/>
        <v>1.3847891840677029E-3</v>
      </c>
    </row>
    <row r="477" spans="5:9" ht="30" customHeight="1" x14ac:dyDescent="0.25">
      <c r="E477" s="198">
        <v>44813</v>
      </c>
      <c r="F477" s="387">
        <v>36.921931999999998</v>
      </c>
      <c r="G477" s="199">
        <v>112300</v>
      </c>
      <c r="H477" s="64">
        <f t="shared" si="12"/>
        <v>2.7622934998596582E-2</v>
      </c>
      <c r="I477" s="201">
        <f t="shared" si="12"/>
        <v>2.1689290003275241E-2</v>
      </c>
    </row>
    <row r="478" spans="5:9" ht="30" customHeight="1" x14ac:dyDescent="0.25">
      <c r="E478" s="198">
        <v>44816</v>
      </c>
      <c r="F478" s="387">
        <v>37.495559999999998</v>
      </c>
      <c r="G478" s="199">
        <v>113407</v>
      </c>
      <c r="H478" s="64">
        <f t="shared" si="12"/>
        <v>1.5536240086244657E-2</v>
      </c>
      <c r="I478" s="201">
        <f t="shared" si="12"/>
        <v>9.8575244879786084E-3</v>
      </c>
    </row>
    <row r="479" spans="5:9" ht="30" customHeight="1" x14ac:dyDescent="0.25">
      <c r="E479" s="198">
        <v>44817</v>
      </c>
      <c r="F479" s="387">
        <v>36.866515999999997</v>
      </c>
      <c r="G479" s="199">
        <v>110794</v>
      </c>
      <c r="H479" s="64">
        <f t="shared" si="12"/>
        <v>-1.6776493003438309E-2</v>
      </c>
      <c r="I479" s="201">
        <f t="shared" si="12"/>
        <v>-2.3040905764194486E-2</v>
      </c>
    </row>
    <row r="480" spans="5:9" ht="30" customHeight="1" x14ac:dyDescent="0.25">
      <c r="E480" s="198">
        <v>44818</v>
      </c>
      <c r="F480" s="387">
        <v>36.903179000000002</v>
      </c>
      <c r="G480" s="199">
        <v>110547</v>
      </c>
      <c r="H480" s="64">
        <f t="shared" si="12"/>
        <v>9.9447965194232602E-4</v>
      </c>
      <c r="I480" s="201">
        <f t="shared" si="12"/>
        <v>-2.2293626008628165E-3</v>
      </c>
    </row>
    <row r="481" spans="5:9" ht="30" customHeight="1" x14ac:dyDescent="0.25">
      <c r="E481" s="198">
        <v>44819</v>
      </c>
      <c r="F481" s="387">
        <v>36.527366999999998</v>
      </c>
      <c r="G481" s="199">
        <v>109954</v>
      </c>
      <c r="H481" s="64">
        <f t="shared" si="12"/>
        <v>-1.0183729699818067E-2</v>
      </c>
      <c r="I481" s="201">
        <f t="shared" si="12"/>
        <v>-5.3642342171202895E-3</v>
      </c>
    </row>
    <row r="482" spans="5:9" ht="30" customHeight="1" x14ac:dyDescent="0.25">
      <c r="E482" s="198">
        <v>44820</v>
      </c>
      <c r="F482" s="387">
        <v>36.114891</v>
      </c>
      <c r="G482" s="199">
        <v>109280</v>
      </c>
      <c r="H482" s="64">
        <f t="shared" si="12"/>
        <v>-1.12922456195651E-2</v>
      </c>
      <c r="I482" s="201">
        <f t="shared" si="12"/>
        <v>-6.1298361132837709E-3</v>
      </c>
    </row>
    <row r="483" spans="5:9" ht="30" customHeight="1" x14ac:dyDescent="0.25">
      <c r="E483" s="198">
        <v>44823</v>
      </c>
      <c r="F483" s="387">
        <v>36.829853</v>
      </c>
      <c r="G483" s="199">
        <v>111824</v>
      </c>
      <c r="H483" s="64">
        <f t="shared" si="12"/>
        <v>1.9796875477209763E-2</v>
      </c>
      <c r="I483" s="201">
        <f t="shared" si="12"/>
        <v>2.3279648609077608E-2</v>
      </c>
    </row>
    <row r="484" spans="5:9" ht="30" customHeight="1" x14ac:dyDescent="0.25">
      <c r="E484" s="198">
        <v>44824</v>
      </c>
      <c r="F484" s="387">
        <v>37.388992000000002</v>
      </c>
      <c r="G484" s="199">
        <v>112517</v>
      </c>
      <c r="H484" s="64">
        <f t="shared" si="12"/>
        <v>1.5181678840803459E-2</v>
      </c>
      <c r="I484" s="201">
        <f t="shared" si="12"/>
        <v>6.1972385176707334E-3</v>
      </c>
    </row>
    <row r="485" spans="5:9" ht="30" customHeight="1" x14ac:dyDescent="0.25">
      <c r="E485" s="198">
        <v>44825</v>
      </c>
      <c r="F485" s="387">
        <v>37.123173000000001</v>
      </c>
      <c r="G485" s="199">
        <v>111936</v>
      </c>
      <c r="H485" s="64">
        <f t="shared" si="12"/>
        <v>-7.1095524586487491E-3</v>
      </c>
      <c r="I485" s="201">
        <f t="shared" si="12"/>
        <v>-5.1636641574162034E-3</v>
      </c>
    </row>
    <row r="486" spans="5:9" ht="30" customHeight="1" x14ac:dyDescent="0.25">
      <c r="E486" s="198">
        <v>44826</v>
      </c>
      <c r="F486" s="387">
        <v>37.801471999999997</v>
      </c>
      <c r="G486" s="199">
        <v>114070</v>
      </c>
      <c r="H486" s="64">
        <f t="shared" si="12"/>
        <v>1.8271579317856057E-2</v>
      </c>
      <c r="I486" s="201">
        <f t="shared" si="12"/>
        <v>1.906446540880502E-2</v>
      </c>
    </row>
    <row r="487" spans="5:9" ht="30" customHeight="1" x14ac:dyDescent="0.25">
      <c r="E487" s="198">
        <v>44827</v>
      </c>
      <c r="F487" s="387">
        <v>37.333995999999999</v>
      </c>
      <c r="G487" s="199">
        <v>111716</v>
      </c>
      <c r="H487" s="64">
        <f t="shared" si="12"/>
        <v>-1.2366608369113186E-2</v>
      </c>
      <c r="I487" s="201">
        <f t="shared" si="12"/>
        <v>-2.0636451301832226E-2</v>
      </c>
    </row>
    <row r="488" spans="5:9" ht="30" customHeight="1" x14ac:dyDescent="0.25">
      <c r="E488" s="198">
        <v>44830</v>
      </c>
      <c r="F488" s="387">
        <v>35.775742000000001</v>
      </c>
      <c r="G488" s="199">
        <v>109114</v>
      </c>
      <c r="H488" s="64">
        <f t="shared" si="12"/>
        <v>-4.1738205575422405E-2</v>
      </c>
      <c r="I488" s="201">
        <f t="shared" si="12"/>
        <v>-2.3291202692541813E-2</v>
      </c>
    </row>
    <row r="489" spans="5:9" ht="30" customHeight="1" x14ac:dyDescent="0.25">
      <c r="E489" s="198">
        <v>44831</v>
      </c>
      <c r="F489" s="387">
        <v>35.326594999999998</v>
      </c>
      <c r="G489" s="199">
        <v>108376</v>
      </c>
      <c r="H489" s="64">
        <f t="shared" si="12"/>
        <v>-1.2554512496204984E-2</v>
      </c>
      <c r="I489" s="201">
        <f t="shared" si="12"/>
        <v>-6.7635683780266076E-3</v>
      </c>
    </row>
    <row r="490" spans="5:9" ht="30" customHeight="1" x14ac:dyDescent="0.25">
      <c r="E490" s="198">
        <v>44832</v>
      </c>
      <c r="F490" s="387">
        <v>35.335762000000003</v>
      </c>
      <c r="G490" s="199">
        <v>108451</v>
      </c>
      <c r="H490" s="64">
        <f t="shared" si="12"/>
        <v>2.5949288347781874E-4</v>
      </c>
      <c r="I490" s="201">
        <f t="shared" si="12"/>
        <v>6.9203513693061325E-4</v>
      </c>
    </row>
    <row r="491" spans="5:9" ht="30" customHeight="1" x14ac:dyDescent="0.25">
      <c r="E491" s="198">
        <v>44833</v>
      </c>
      <c r="F491" s="387">
        <v>35.143265</v>
      </c>
      <c r="G491" s="199">
        <v>107664</v>
      </c>
      <c r="H491" s="64">
        <f t="shared" si="12"/>
        <v>-5.4476538527739038E-3</v>
      </c>
      <c r="I491" s="201">
        <f t="shared" si="12"/>
        <v>-7.2567334556620233E-3</v>
      </c>
    </row>
    <row r="492" spans="5:9" ht="30" customHeight="1" x14ac:dyDescent="0.25">
      <c r="E492" s="198">
        <v>44834</v>
      </c>
      <c r="F492" s="387">
        <v>35.308261999999999</v>
      </c>
      <c r="G492" s="199">
        <v>110037</v>
      </c>
      <c r="H492" s="64">
        <f t="shared" si="12"/>
        <v>4.694982096854039E-3</v>
      </c>
      <c r="I492" s="201">
        <f t="shared" si="12"/>
        <v>2.2040793580026641E-2</v>
      </c>
    </row>
    <row r="493" spans="5:9" ht="30" customHeight="1" x14ac:dyDescent="0.25">
      <c r="E493" s="198">
        <v>44837</v>
      </c>
      <c r="F493" s="387">
        <v>38.003127999999997</v>
      </c>
      <c r="G493" s="199">
        <v>116134</v>
      </c>
      <c r="H493" s="64">
        <f t="shared" si="12"/>
        <v>7.6323949335144192E-2</v>
      </c>
      <c r="I493" s="201">
        <f t="shared" si="12"/>
        <v>5.5408635277224949E-2</v>
      </c>
    </row>
    <row r="494" spans="5:9" ht="30" customHeight="1" x14ac:dyDescent="0.25">
      <c r="E494" s="198">
        <v>44838</v>
      </c>
      <c r="F494" s="387">
        <v>35.959063999999998</v>
      </c>
      <c r="G494" s="199">
        <v>116230</v>
      </c>
      <c r="H494" s="64">
        <f t="shared" si="12"/>
        <v>-5.3786730397560878E-2</v>
      </c>
      <c r="I494" s="201">
        <f t="shared" si="12"/>
        <v>8.2663130521631878E-4</v>
      </c>
    </row>
    <row r="495" spans="5:9" ht="30" customHeight="1" x14ac:dyDescent="0.25">
      <c r="E495" s="198">
        <v>44839</v>
      </c>
      <c r="F495" s="387">
        <v>36.536537000000003</v>
      </c>
      <c r="G495" s="199">
        <v>117198</v>
      </c>
      <c r="H495" s="64">
        <f t="shared" si="12"/>
        <v>1.6059177736105879E-2</v>
      </c>
      <c r="I495" s="201">
        <f t="shared" si="12"/>
        <v>8.3283145487396126E-3</v>
      </c>
    </row>
    <row r="496" spans="5:9" ht="30" customHeight="1" x14ac:dyDescent="0.25">
      <c r="E496" s="198">
        <v>44840</v>
      </c>
      <c r="F496" s="387">
        <v>37.187339999999999</v>
      </c>
      <c r="G496" s="199">
        <v>117561</v>
      </c>
      <c r="H496" s="64">
        <f t="shared" si="12"/>
        <v>1.7812388732955098E-2</v>
      </c>
      <c r="I496" s="201">
        <f t="shared" si="12"/>
        <v>3.0973224799057952E-3</v>
      </c>
    </row>
    <row r="497" spans="5:9" ht="30" customHeight="1" x14ac:dyDescent="0.25">
      <c r="E497" s="198">
        <v>44841</v>
      </c>
      <c r="F497" s="387">
        <v>37.269832999999998</v>
      </c>
      <c r="G497" s="199">
        <v>116375</v>
      </c>
      <c r="H497" s="64">
        <f t="shared" si="12"/>
        <v>2.2183087039837623E-3</v>
      </c>
      <c r="I497" s="201">
        <f t="shared" si="12"/>
        <v>-1.0088379649713763E-2</v>
      </c>
    </row>
    <row r="498" spans="5:9" ht="30" customHeight="1" x14ac:dyDescent="0.25">
      <c r="E498" s="198">
        <v>44844</v>
      </c>
      <c r="F498" s="387">
        <v>36.729030999999999</v>
      </c>
      <c r="G498" s="199">
        <v>115941</v>
      </c>
      <c r="H498" s="64">
        <f t="shared" si="12"/>
        <v>-1.4510448705257084E-2</v>
      </c>
      <c r="I498" s="201">
        <f t="shared" si="12"/>
        <v>-3.7293233082706934E-3</v>
      </c>
    </row>
    <row r="499" spans="5:9" ht="30" customHeight="1" x14ac:dyDescent="0.25">
      <c r="E499" s="198">
        <v>44845</v>
      </c>
      <c r="F499" s="387">
        <v>35.849072</v>
      </c>
      <c r="G499" s="199">
        <v>114827</v>
      </c>
      <c r="H499" s="64">
        <f t="shared" si="12"/>
        <v>-2.3958132737016635E-2</v>
      </c>
      <c r="I499" s="201">
        <f t="shared" si="12"/>
        <v>-9.6083352739755323E-3</v>
      </c>
    </row>
    <row r="500" spans="5:9" ht="30" customHeight="1" x14ac:dyDescent="0.25">
      <c r="E500" s="198">
        <v>44847</v>
      </c>
      <c r="F500" s="387">
        <v>36.096561000000001</v>
      </c>
      <c r="G500" s="199">
        <v>114300</v>
      </c>
      <c r="H500" s="64">
        <f t="shared" si="12"/>
        <v>6.9036375613851231E-3</v>
      </c>
      <c r="I500" s="201">
        <f t="shared" si="12"/>
        <v>-4.5895129194353235E-3</v>
      </c>
    </row>
    <row r="501" spans="5:9" ht="30" customHeight="1" x14ac:dyDescent="0.25">
      <c r="E501" s="198">
        <v>44848</v>
      </c>
      <c r="F501" s="387">
        <v>35.894900999999997</v>
      </c>
      <c r="G501" s="199">
        <v>112072</v>
      </c>
      <c r="H501" s="64">
        <f t="shared" si="12"/>
        <v>-5.586681789437109E-3</v>
      </c>
      <c r="I501" s="201">
        <f t="shared" si="12"/>
        <v>-1.9492563429571286E-2</v>
      </c>
    </row>
    <row r="502" spans="5:9" ht="30" customHeight="1" x14ac:dyDescent="0.25">
      <c r="E502" s="198">
        <v>44851</v>
      </c>
      <c r="F502" s="387">
        <v>36.197392000000001</v>
      </c>
      <c r="G502" s="199">
        <v>113624</v>
      </c>
      <c r="H502" s="64">
        <f t="shared" si="12"/>
        <v>8.4271300817908568E-3</v>
      </c>
      <c r="I502" s="201">
        <f t="shared" si="12"/>
        <v>1.3848240416874935E-2</v>
      </c>
    </row>
    <row r="503" spans="5:9" ht="30" customHeight="1" x14ac:dyDescent="0.25">
      <c r="E503" s="198">
        <v>44852</v>
      </c>
      <c r="F503" s="387">
        <v>36.619033999999999</v>
      </c>
      <c r="G503" s="199">
        <v>115743</v>
      </c>
      <c r="H503" s="64">
        <f t="shared" si="12"/>
        <v>1.1648408261015097E-2</v>
      </c>
      <c r="I503" s="201">
        <f t="shared" si="12"/>
        <v>1.8649229036119097E-2</v>
      </c>
    </row>
    <row r="504" spans="5:9" ht="30" customHeight="1" x14ac:dyDescent="0.25">
      <c r="E504" s="198">
        <v>44853</v>
      </c>
      <c r="F504" s="387">
        <v>38.177292000000001</v>
      </c>
      <c r="G504" s="199">
        <v>116274</v>
      </c>
      <c r="H504" s="64">
        <f t="shared" si="12"/>
        <v>4.2553225188845856E-2</v>
      </c>
      <c r="I504" s="201">
        <f t="shared" si="12"/>
        <v>4.5877504471112385E-3</v>
      </c>
    </row>
    <row r="505" spans="5:9" ht="30" customHeight="1" x14ac:dyDescent="0.25">
      <c r="E505" s="198">
        <v>44854</v>
      </c>
      <c r="F505" s="387">
        <v>39.964703</v>
      </c>
      <c r="G505" s="199">
        <v>117171</v>
      </c>
      <c r="H505" s="64">
        <f t="shared" si="12"/>
        <v>4.6818695259998933E-2</v>
      </c>
      <c r="I505" s="201">
        <f t="shared" si="12"/>
        <v>7.7145363537849398E-3</v>
      </c>
    </row>
    <row r="506" spans="5:9" ht="30" customHeight="1" x14ac:dyDescent="0.25">
      <c r="E506" s="198">
        <v>44855</v>
      </c>
      <c r="F506" s="387">
        <v>40.954655000000002</v>
      </c>
      <c r="G506" s="199">
        <v>119929</v>
      </c>
      <c r="H506" s="64">
        <f t="shared" si="12"/>
        <v>2.4770658248104649E-2</v>
      </c>
      <c r="I506" s="201">
        <f t="shared" si="12"/>
        <v>2.353824751858391E-2</v>
      </c>
    </row>
    <row r="507" spans="5:9" ht="30" customHeight="1" x14ac:dyDescent="0.25">
      <c r="E507" s="198">
        <v>44858</v>
      </c>
      <c r="F507" s="387">
        <v>36.848185999999998</v>
      </c>
      <c r="G507" s="199">
        <v>116013</v>
      </c>
      <c r="H507" s="64">
        <f t="shared" si="12"/>
        <v>-0.10026867519699545</v>
      </c>
      <c r="I507" s="201">
        <f t="shared" si="12"/>
        <v>-3.265265281958496E-2</v>
      </c>
    </row>
    <row r="508" spans="5:9" ht="30" customHeight="1" x14ac:dyDescent="0.25">
      <c r="E508" s="198">
        <v>44859</v>
      </c>
      <c r="F508" s="387">
        <v>36.215721000000002</v>
      </c>
      <c r="G508" s="199">
        <v>114626</v>
      </c>
      <c r="H508" s="64">
        <f t="shared" si="12"/>
        <v>-1.7164074236924343E-2</v>
      </c>
      <c r="I508" s="201">
        <f t="shared" si="12"/>
        <v>-1.1955556704852044E-2</v>
      </c>
    </row>
    <row r="509" spans="5:9" ht="30" customHeight="1" x14ac:dyDescent="0.25">
      <c r="E509" s="198">
        <v>44860</v>
      </c>
      <c r="F509" s="387">
        <v>34.932445999999999</v>
      </c>
      <c r="G509" s="199">
        <v>112764</v>
      </c>
      <c r="H509" s="64">
        <f t="shared" si="12"/>
        <v>-3.543419720954899E-2</v>
      </c>
      <c r="I509" s="201">
        <f t="shared" si="12"/>
        <v>-1.624413309371342E-2</v>
      </c>
    </row>
    <row r="510" spans="5:9" ht="30" customHeight="1" x14ac:dyDescent="0.25">
      <c r="E510" s="198">
        <v>44861</v>
      </c>
      <c r="F510" s="387">
        <v>35.372428999999997</v>
      </c>
      <c r="G510" s="199">
        <v>114641</v>
      </c>
      <c r="H510" s="64">
        <f t="shared" si="12"/>
        <v>1.2595253135151196E-2</v>
      </c>
      <c r="I510" s="201">
        <f t="shared" si="12"/>
        <v>1.66453832783513E-2</v>
      </c>
    </row>
    <row r="511" spans="5:9" ht="30" customHeight="1" x14ac:dyDescent="0.25">
      <c r="E511" s="198">
        <v>44862</v>
      </c>
      <c r="F511" s="387">
        <v>35.583252000000002</v>
      </c>
      <c r="G511" s="199">
        <v>114539</v>
      </c>
      <c r="H511" s="64">
        <f t="shared" si="12"/>
        <v>5.9600939477468806E-3</v>
      </c>
      <c r="I511" s="201">
        <f t="shared" si="12"/>
        <v>-8.8973403930525663E-4</v>
      </c>
    </row>
    <row r="512" spans="5:9" ht="30" customHeight="1" x14ac:dyDescent="0.25">
      <c r="E512" s="198">
        <v>44865</v>
      </c>
      <c r="F512" s="387">
        <v>33.933331000000003</v>
      </c>
      <c r="G512" s="199">
        <v>116037</v>
      </c>
      <c r="H512" s="64">
        <f t="shared" si="12"/>
        <v>-4.6367909262481133E-2</v>
      </c>
      <c r="I512" s="201">
        <f t="shared" si="12"/>
        <v>1.3078514741703628E-2</v>
      </c>
    </row>
    <row r="513" spans="5:9" ht="30" customHeight="1" x14ac:dyDescent="0.25">
      <c r="E513" s="198">
        <v>44866</v>
      </c>
      <c r="F513" s="387">
        <v>34.739952000000002</v>
      </c>
      <c r="G513" s="199">
        <v>116929</v>
      </c>
      <c r="H513" s="64">
        <f t="shared" si="12"/>
        <v>2.3770758019600269E-2</v>
      </c>
      <c r="I513" s="201">
        <f t="shared" si="12"/>
        <v>7.6872032196626527E-3</v>
      </c>
    </row>
    <row r="514" spans="5:9" ht="30" customHeight="1" x14ac:dyDescent="0.25">
      <c r="E514" s="198">
        <v>44868</v>
      </c>
      <c r="F514" s="387">
        <v>35.464084999999997</v>
      </c>
      <c r="G514" s="199">
        <v>116896</v>
      </c>
      <c r="H514" s="64">
        <f t="shared" si="12"/>
        <v>2.084438688919299E-2</v>
      </c>
      <c r="I514" s="201">
        <f t="shared" si="12"/>
        <v>-2.8222254530529955E-4</v>
      </c>
    </row>
    <row r="515" spans="5:9" ht="30" customHeight="1" x14ac:dyDescent="0.25">
      <c r="E515" s="198">
        <v>44869</v>
      </c>
      <c r="F515" s="387">
        <v>35.986561000000002</v>
      </c>
      <c r="G515" s="199">
        <v>118155</v>
      </c>
      <c r="H515" s="64">
        <f t="shared" si="12"/>
        <v>1.4732538566834652E-2</v>
      </c>
      <c r="I515" s="201">
        <f t="shared" si="12"/>
        <v>1.0770257322748389E-2</v>
      </c>
    </row>
    <row r="516" spans="5:9" ht="30" customHeight="1" x14ac:dyDescent="0.25">
      <c r="E516" s="198">
        <v>44872</v>
      </c>
      <c r="F516" s="387">
        <v>34.730792999999998</v>
      </c>
      <c r="G516" s="199">
        <v>115342</v>
      </c>
      <c r="H516" s="64">
        <f t="shared" si="12"/>
        <v>-3.4895471117676546E-2</v>
      </c>
      <c r="I516" s="201">
        <f t="shared" si="12"/>
        <v>-2.3807710211163347E-2</v>
      </c>
    </row>
    <row r="517" spans="5:9" ht="30" customHeight="1" x14ac:dyDescent="0.25">
      <c r="E517" s="198">
        <v>44873</v>
      </c>
      <c r="F517" s="387">
        <v>34.895778999999997</v>
      </c>
      <c r="G517" s="199">
        <v>116160</v>
      </c>
      <c r="H517" s="64">
        <f t="shared" si="12"/>
        <v>4.7504242128879604E-3</v>
      </c>
      <c r="I517" s="201">
        <f t="shared" si="12"/>
        <v>7.0919526278372391E-3</v>
      </c>
    </row>
    <row r="518" spans="5:9" ht="30" customHeight="1" x14ac:dyDescent="0.25">
      <c r="E518" s="198">
        <v>44874</v>
      </c>
      <c r="F518" s="387">
        <v>33.969996999999999</v>
      </c>
      <c r="G518" s="199">
        <v>113580</v>
      </c>
      <c r="H518" s="64">
        <f t="shared" si="12"/>
        <v>-2.6529913546277317E-2</v>
      </c>
      <c r="I518" s="201">
        <f t="shared" si="12"/>
        <v>-2.2210743801652888E-2</v>
      </c>
    </row>
    <row r="519" spans="5:9" ht="30" customHeight="1" x14ac:dyDescent="0.25">
      <c r="E519" s="198">
        <v>44875</v>
      </c>
      <c r="F519" s="387">
        <v>33.300860999999998</v>
      </c>
      <c r="G519" s="199">
        <v>109775</v>
      </c>
      <c r="H519" s="64">
        <f t="shared" si="12"/>
        <v>-1.9697852784620551E-2</v>
      </c>
      <c r="I519" s="201">
        <f t="shared" si="12"/>
        <v>-3.3500616305687569E-2</v>
      </c>
    </row>
    <row r="520" spans="5:9" ht="30" customHeight="1" x14ac:dyDescent="0.25">
      <c r="E520" s="198">
        <v>44876</v>
      </c>
      <c r="F520" s="387">
        <v>32.558399000000001</v>
      </c>
      <c r="G520" s="199">
        <v>112253</v>
      </c>
      <c r="H520" s="64">
        <f t="shared" si="12"/>
        <v>-2.2295579684861511E-2</v>
      </c>
      <c r="I520" s="201">
        <f t="shared" si="12"/>
        <v>2.2573445684354265E-2</v>
      </c>
    </row>
    <row r="521" spans="5:9" ht="30" customHeight="1" x14ac:dyDescent="0.25">
      <c r="E521" s="198">
        <v>44879</v>
      </c>
      <c r="F521" s="387">
        <v>33.365028000000002</v>
      </c>
      <c r="G521" s="199">
        <v>113161</v>
      </c>
      <c r="H521" s="64">
        <f t="shared" si="12"/>
        <v>2.4774836133681033E-2</v>
      </c>
      <c r="I521" s="201">
        <f t="shared" si="12"/>
        <v>8.0888706760620099E-3</v>
      </c>
    </row>
    <row r="522" spans="5:9" ht="30" customHeight="1" x14ac:dyDescent="0.25">
      <c r="E522" s="198">
        <v>44881</v>
      </c>
      <c r="F522" s="387">
        <v>32.310909000000002</v>
      </c>
      <c r="G522" s="199">
        <v>110243</v>
      </c>
      <c r="H522" s="64">
        <f t="shared" si="12"/>
        <v>-3.1593529608307191E-2</v>
      </c>
      <c r="I522" s="201">
        <f t="shared" si="12"/>
        <v>-2.5786269120986915E-2</v>
      </c>
    </row>
    <row r="523" spans="5:9" ht="30" customHeight="1" x14ac:dyDescent="0.25">
      <c r="E523" s="198">
        <v>44882</v>
      </c>
      <c r="F523" s="387">
        <v>31.623443999999999</v>
      </c>
      <c r="G523" s="199">
        <v>109703</v>
      </c>
      <c r="H523" s="64">
        <f t="shared" si="12"/>
        <v>-2.1276560185911286E-2</v>
      </c>
      <c r="I523" s="201">
        <f t="shared" si="12"/>
        <v>-4.8982701849550336E-3</v>
      </c>
    </row>
    <row r="524" spans="5:9" ht="30" customHeight="1" x14ac:dyDescent="0.25">
      <c r="E524" s="198">
        <v>44883</v>
      </c>
      <c r="F524" s="387">
        <v>31.513453999999999</v>
      </c>
      <c r="G524" s="199">
        <v>108880</v>
      </c>
      <c r="H524" s="64">
        <f t="shared" si="12"/>
        <v>-3.4781157928276407E-3</v>
      </c>
      <c r="I524" s="201">
        <f t="shared" si="12"/>
        <v>-7.5020737810269633E-3</v>
      </c>
    </row>
    <row r="525" spans="5:9" ht="30" customHeight="1" x14ac:dyDescent="0.25">
      <c r="E525" s="198">
        <v>44886</v>
      </c>
      <c r="F525" s="387">
        <v>32.265079</v>
      </c>
      <c r="G525" s="199">
        <v>109748</v>
      </c>
      <c r="H525" s="64">
        <f t="shared" si="12"/>
        <v>2.3850924116410654E-2</v>
      </c>
      <c r="I525" s="201">
        <f t="shared" si="12"/>
        <v>7.9720793534165946E-3</v>
      </c>
    </row>
    <row r="526" spans="5:9" ht="30" customHeight="1" x14ac:dyDescent="0.25">
      <c r="E526" s="198">
        <v>44887</v>
      </c>
      <c r="F526" s="387">
        <v>31.353404999999999</v>
      </c>
      <c r="G526" s="199">
        <v>109037</v>
      </c>
      <c r="H526" s="64">
        <f t="shared" si="12"/>
        <v>-2.825574981545842E-2</v>
      </c>
      <c r="I526" s="201">
        <f t="shared" si="12"/>
        <v>-6.4784779677078408E-3</v>
      </c>
    </row>
    <row r="527" spans="5:9" ht="30" customHeight="1" x14ac:dyDescent="0.25">
      <c r="E527" s="198">
        <v>44888</v>
      </c>
      <c r="F527" s="387">
        <v>31.740252000000002</v>
      </c>
      <c r="G527" s="199">
        <v>108683</v>
      </c>
      <c r="H527" s="64">
        <f t="shared" si="12"/>
        <v>1.2338277134493092E-2</v>
      </c>
      <c r="I527" s="201">
        <f t="shared" si="12"/>
        <v>-3.2466043636564246E-3</v>
      </c>
    </row>
    <row r="528" spans="5:9" ht="30" customHeight="1" x14ac:dyDescent="0.25">
      <c r="E528" s="198">
        <v>44889</v>
      </c>
      <c r="F528" s="387">
        <v>32.256058000000003</v>
      </c>
      <c r="G528" s="199">
        <v>111831</v>
      </c>
      <c r="H528" s="64">
        <f t="shared" si="12"/>
        <v>1.625084766182705E-2</v>
      </c>
      <c r="I528" s="201">
        <f t="shared" si="12"/>
        <v>2.8964971522685179E-2</v>
      </c>
    </row>
    <row r="529" spans="5:9" ht="30" customHeight="1" x14ac:dyDescent="0.25">
      <c r="E529" s="198">
        <v>44890</v>
      </c>
      <c r="F529" s="387">
        <v>31.509982999999998</v>
      </c>
      <c r="G529" s="199">
        <v>108977</v>
      </c>
      <c r="H529" s="64">
        <f t="shared" si="12"/>
        <v>-2.3129763717562923E-2</v>
      </c>
      <c r="I529" s="201">
        <f t="shared" si="12"/>
        <v>-2.5520651697650942E-2</v>
      </c>
    </row>
    <row r="530" spans="5:9" ht="30" customHeight="1" x14ac:dyDescent="0.25">
      <c r="E530" s="198">
        <v>44893</v>
      </c>
      <c r="F530" s="387">
        <v>32.081059000000003</v>
      </c>
      <c r="G530" s="199">
        <v>108782</v>
      </c>
      <c r="H530" s="64">
        <f t="shared" si="12"/>
        <v>1.8123653065760248E-2</v>
      </c>
      <c r="I530" s="201">
        <f t="shared" si="12"/>
        <v>-1.7893683988364772E-3</v>
      </c>
    </row>
    <row r="531" spans="5:9" ht="30" customHeight="1" x14ac:dyDescent="0.25">
      <c r="E531" s="198">
        <v>44894</v>
      </c>
      <c r="F531" s="387">
        <v>32.467906999999997</v>
      </c>
      <c r="G531" s="199">
        <v>110910</v>
      </c>
      <c r="H531" s="64">
        <f t="shared" si="12"/>
        <v>1.2058454803502316E-2</v>
      </c>
      <c r="I531" s="201">
        <f t="shared" si="12"/>
        <v>1.9562059899615791E-2</v>
      </c>
    </row>
    <row r="532" spans="5:9" ht="30" customHeight="1" x14ac:dyDescent="0.25">
      <c r="E532" s="198">
        <v>44895</v>
      </c>
      <c r="F532" s="387">
        <v>32.495541000000003</v>
      </c>
      <c r="G532" s="199">
        <v>112486</v>
      </c>
      <c r="H532" s="64">
        <f t="shared" si="12"/>
        <v>8.5111738185061903E-4</v>
      </c>
      <c r="I532" s="201">
        <f t="shared" si="12"/>
        <v>1.4209719592462422E-2</v>
      </c>
    </row>
    <row r="533" spans="5:9" ht="30" customHeight="1" x14ac:dyDescent="0.25">
      <c r="E533" s="198">
        <v>44896</v>
      </c>
      <c r="F533" s="387">
        <v>32.458697999999998</v>
      </c>
      <c r="G533" s="199">
        <v>110926</v>
      </c>
      <c r="H533" s="64">
        <f t="shared" si="12"/>
        <v>-1.133786324714614E-3</v>
      </c>
      <c r="I533" s="201">
        <f t="shared" si="12"/>
        <v>-1.3868392511068084E-2</v>
      </c>
    </row>
    <row r="534" spans="5:9" ht="30" customHeight="1" x14ac:dyDescent="0.25">
      <c r="E534" s="198">
        <v>44897</v>
      </c>
      <c r="F534" s="387">
        <v>33.186343999999998</v>
      </c>
      <c r="G534" s="199">
        <v>111924</v>
      </c>
      <c r="H534" s="64">
        <f t="shared" si="12"/>
        <v>2.2417596663920403E-2</v>
      </c>
      <c r="I534" s="201">
        <f t="shared" si="12"/>
        <v>8.9969889836467587E-3</v>
      </c>
    </row>
    <row r="535" spans="5:9" ht="30" customHeight="1" x14ac:dyDescent="0.25">
      <c r="E535" s="198">
        <v>44900</v>
      </c>
      <c r="F535" s="387">
        <v>32.421855999999998</v>
      </c>
      <c r="G535" s="199">
        <v>109401</v>
      </c>
      <c r="H535" s="64">
        <f t="shared" si="12"/>
        <v>-2.3036222369056336E-2</v>
      </c>
      <c r="I535" s="201">
        <f t="shared" si="12"/>
        <v>-2.2542082127157692E-2</v>
      </c>
    </row>
    <row r="536" spans="5:9" ht="30" customHeight="1" x14ac:dyDescent="0.25">
      <c r="E536" s="198">
        <v>44901</v>
      </c>
      <c r="F536" s="387">
        <v>32.753436999999998</v>
      </c>
      <c r="G536" s="199">
        <v>109533</v>
      </c>
      <c r="H536" s="64">
        <f t="shared" ref="H536:I599" si="13">F536/F535-1</f>
        <v>1.0227082619822969E-2</v>
      </c>
      <c r="I536" s="201">
        <f t="shared" si="13"/>
        <v>1.2065703238544057E-3</v>
      </c>
    </row>
    <row r="537" spans="5:9" ht="30" customHeight="1" x14ac:dyDescent="0.25">
      <c r="E537" s="198">
        <v>44902</v>
      </c>
      <c r="F537" s="387">
        <v>32.679755999999998</v>
      </c>
      <c r="G537" s="199">
        <v>109361</v>
      </c>
      <c r="H537" s="64">
        <f t="shared" si="13"/>
        <v>-2.2495654425519485E-3</v>
      </c>
      <c r="I537" s="201">
        <f t="shared" si="13"/>
        <v>-1.5703030137036444E-3</v>
      </c>
    </row>
    <row r="538" spans="5:9" ht="30" customHeight="1" x14ac:dyDescent="0.25">
      <c r="E538" s="198">
        <v>44903</v>
      </c>
      <c r="F538" s="387">
        <v>32.265270000000001</v>
      </c>
      <c r="G538" s="199">
        <v>107245</v>
      </c>
      <c r="H538" s="64">
        <f t="shared" si="13"/>
        <v>-1.2683264832209828E-2</v>
      </c>
      <c r="I538" s="201">
        <f t="shared" si="13"/>
        <v>-1.9348762355867244E-2</v>
      </c>
    </row>
    <row r="539" spans="5:9" ht="30" customHeight="1" x14ac:dyDescent="0.25">
      <c r="E539" s="198">
        <v>44904</v>
      </c>
      <c r="F539" s="387">
        <v>32.219214999999998</v>
      </c>
      <c r="G539" s="199">
        <v>107689</v>
      </c>
      <c r="H539" s="64">
        <f t="shared" si="13"/>
        <v>-1.4273861647524644E-3</v>
      </c>
      <c r="I539" s="201">
        <f t="shared" si="13"/>
        <v>4.1400531493309689E-3</v>
      </c>
    </row>
    <row r="540" spans="5:9" ht="30" customHeight="1" x14ac:dyDescent="0.25">
      <c r="E540" s="198">
        <v>44907</v>
      </c>
      <c r="F540" s="387">
        <v>31.123137</v>
      </c>
      <c r="G540" s="199">
        <v>105264</v>
      </c>
      <c r="H540" s="64">
        <f t="shared" si="13"/>
        <v>-3.4019388740538781E-2</v>
      </c>
      <c r="I540" s="201">
        <f t="shared" si="13"/>
        <v>-2.2518548783998393E-2</v>
      </c>
    </row>
    <row r="541" spans="5:9" ht="30" customHeight="1" x14ac:dyDescent="0.25">
      <c r="E541" s="198">
        <v>44908</v>
      </c>
      <c r="F541" s="387">
        <v>29.648637999999998</v>
      </c>
      <c r="G541" s="199">
        <v>103892</v>
      </c>
      <c r="H541" s="64">
        <f t="shared" si="13"/>
        <v>-4.7376297575658977E-2</v>
      </c>
      <c r="I541" s="201">
        <f t="shared" si="13"/>
        <v>-1.3033895728834177E-2</v>
      </c>
    </row>
    <row r="542" spans="5:9" ht="30" customHeight="1" x14ac:dyDescent="0.25">
      <c r="E542" s="198">
        <v>44909</v>
      </c>
      <c r="F542" s="387">
        <v>28.913471000000001</v>
      </c>
      <c r="G542" s="199">
        <v>103803</v>
      </c>
      <c r="H542" s="64">
        <f t="shared" si="13"/>
        <v>-2.4795978823715203E-2</v>
      </c>
      <c r="I542" s="201">
        <f t="shared" si="13"/>
        <v>-8.566588380241047E-4</v>
      </c>
    </row>
    <row r="543" spans="5:9" ht="30" customHeight="1" x14ac:dyDescent="0.25">
      <c r="E543" s="198">
        <v>44910</v>
      </c>
      <c r="F543" s="387">
        <v>29.732391</v>
      </c>
      <c r="G543" s="199">
        <v>103738</v>
      </c>
      <c r="H543" s="64">
        <f t="shared" si="13"/>
        <v>2.8323130073175884E-2</v>
      </c>
      <c r="I543" s="201">
        <f t="shared" si="13"/>
        <v>-6.261861410556957E-4</v>
      </c>
    </row>
    <row r="544" spans="5:9" ht="30" customHeight="1" x14ac:dyDescent="0.25">
      <c r="E544" s="198">
        <v>44911</v>
      </c>
      <c r="F544" s="387">
        <v>30.337275000000002</v>
      </c>
      <c r="G544" s="199">
        <v>102825</v>
      </c>
      <c r="H544" s="64">
        <f t="shared" si="13"/>
        <v>2.0344277054610282E-2</v>
      </c>
      <c r="I544" s="201">
        <f t="shared" si="13"/>
        <v>-8.8010179490639606E-3</v>
      </c>
    </row>
    <row r="545" spans="5:9" ht="30" customHeight="1" x14ac:dyDescent="0.25">
      <c r="E545" s="198">
        <v>44914</v>
      </c>
      <c r="F545" s="387">
        <v>30.662980999999998</v>
      </c>
      <c r="G545" s="199">
        <v>104530</v>
      </c>
      <c r="H545" s="64">
        <f t="shared" si="13"/>
        <v>1.0736165327966951E-2</v>
      </c>
      <c r="I545" s="201">
        <f t="shared" si="13"/>
        <v>1.6581570629710773E-2</v>
      </c>
    </row>
    <row r="546" spans="5:9" ht="30" customHeight="1" x14ac:dyDescent="0.25">
      <c r="E546" s="198">
        <v>44915</v>
      </c>
      <c r="F546" s="387">
        <v>31.453984999999999</v>
      </c>
      <c r="G546" s="199">
        <v>106979</v>
      </c>
      <c r="H546" s="64">
        <f t="shared" si="13"/>
        <v>2.5796709067523516E-2</v>
      </c>
      <c r="I546" s="201">
        <f t="shared" si="13"/>
        <v>2.3428680761503839E-2</v>
      </c>
    </row>
    <row r="547" spans="5:9" ht="30" customHeight="1" x14ac:dyDescent="0.25">
      <c r="E547" s="198">
        <v>44916</v>
      </c>
      <c r="F547" s="387">
        <v>31.75178</v>
      </c>
      <c r="G547" s="199">
        <v>107313</v>
      </c>
      <c r="H547" s="64">
        <f t="shared" si="13"/>
        <v>9.4676397919055688E-3</v>
      </c>
      <c r="I547" s="201">
        <f t="shared" si="13"/>
        <v>3.1221080772863008E-3</v>
      </c>
    </row>
    <row r="548" spans="5:9" ht="30" customHeight="1" x14ac:dyDescent="0.25">
      <c r="E548" s="198">
        <v>44917</v>
      </c>
      <c r="F548" s="387">
        <v>32.040260000000004</v>
      </c>
      <c r="G548" s="199">
        <v>107317</v>
      </c>
      <c r="H548" s="64">
        <f t="shared" si="13"/>
        <v>9.0854748930613294E-3</v>
      </c>
      <c r="I548" s="201">
        <f t="shared" si="13"/>
        <v>3.7274141995835564E-5</v>
      </c>
    </row>
    <row r="549" spans="5:9" ht="30" customHeight="1" x14ac:dyDescent="0.25">
      <c r="E549" s="198">
        <v>44918</v>
      </c>
      <c r="F549" s="387">
        <v>32.831260999999998</v>
      </c>
      <c r="G549" s="199">
        <v>109698</v>
      </c>
      <c r="H549" s="64">
        <f t="shared" si="13"/>
        <v>2.4687721011002806E-2</v>
      </c>
      <c r="I549" s="201">
        <f t="shared" si="13"/>
        <v>2.2186606036322276E-2</v>
      </c>
    </row>
    <row r="550" spans="5:9" ht="30" customHeight="1" x14ac:dyDescent="0.25">
      <c r="E550" s="198">
        <v>44921</v>
      </c>
      <c r="F550" s="387">
        <v>32.784725000000002</v>
      </c>
      <c r="G550" s="199">
        <v>108738</v>
      </c>
      <c r="H550" s="64">
        <f t="shared" si="13"/>
        <v>-1.4174295650720703E-3</v>
      </c>
      <c r="I550" s="201">
        <f t="shared" si="13"/>
        <v>-8.7512990209483998E-3</v>
      </c>
    </row>
    <row r="551" spans="5:9" ht="30" customHeight="1" x14ac:dyDescent="0.25">
      <c r="E551" s="198">
        <v>44922</v>
      </c>
      <c r="F551" s="387">
        <v>31.69594</v>
      </c>
      <c r="G551" s="199">
        <v>108347</v>
      </c>
      <c r="H551" s="64">
        <f t="shared" si="13"/>
        <v>-3.3210130632482127E-2</v>
      </c>
      <c r="I551" s="201">
        <f t="shared" si="13"/>
        <v>-3.5957990766797288E-3</v>
      </c>
    </row>
    <row r="552" spans="5:9" ht="30" customHeight="1" x14ac:dyDescent="0.25">
      <c r="E552" s="198">
        <v>44923</v>
      </c>
      <c r="F552" s="387">
        <v>32.263598999999999</v>
      </c>
      <c r="G552" s="199">
        <v>110237</v>
      </c>
      <c r="H552" s="64">
        <f t="shared" si="13"/>
        <v>1.7909517748960768E-2</v>
      </c>
      <c r="I552" s="201">
        <f t="shared" si="13"/>
        <v>1.744395322436243E-2</v>
      </c>
    </row>
    <row r="553" spans="5:9" ht="30" customHeight="1" x14ac:dyDescent="0.25">
      <c r="E553" s="198">
        <v>44924</v>
      </c>
      <c r="F553" s="387">
        <v>32.319439000000003</v>
      </c>
      <c r="G553" s="199">
        <v>110031</v>
      </c>
      <c r="H553" s="64">
        <f t="shared" si="13"/>
        <v>1.7307430581443572E-3</v>
      </c>
      <c r="I553" s="201">
        <f t="shared" si="13"/>
        <v>-1.8687010713281937E-3</v>
      </c>
    </row>
    <row r="554" spans="5:9" ht="30" customHeight="1" x14ac:dyDescent="0.25">
      <c r="E554" s="198">
        <v>44928</v>
      </c>
      <c r="F554" s="387">
        <v>30.951464000000001</v>
      </c>
      <c r="G554" s="199">
        <v>106376</v>
      </c>
      <c r="H554" s="64">
        <f t="shared" si="13"/>
        <v>-4.2326693851338248E-2</v>
      </c>
      <c r="I554" s="201">
        <f t="shared" si="13"/>
        <v>-3.3217911315901905E-2</v>
      </c>
    </row>
    <row r="555" spans="5:9" ht="30" customHeight="1" x14ac:dyDescent="0.25">
      <c r="E555" s="198">
        <v>44929</v>
      </c>
      <c r="F555" s="387">
        <v>30.374496000000001</v>
      </c>
      <c r="G555" s="199">
        <v>104166</v>
      </c>
      <c r="H555" s="64">
        <f t="shared" si="13"/>
        <v>-1.8641056849524218E-2</v>
      </c>
      <c r="I555" s="201">
        <f t="shared" si="13"/>
        <v>-2.0775362863803881E-2</v>
      </c>
    </row>
    <row r="556" spans="5:9" ht="30" customHeight="1" x14ac:dyDescent="0.25">
      <c r="E556" s="198">
        <v>44930</v>
      </c>
      <c r="F556" s="387">
        <v>30.765346999999998</v>
      </c>
      <c r="G556" s="199">
        <v>105334</v>
      </c>
      <c r="H556" s="64">
        <f t="shared" si="13"/>
        <v>1.2867736142848196E-2</v>
      </c>
      <c r="I556" s="201">
        <f t="shared" si="13"/>
        <v>1.1212871762379173E-2</v>
      </c>
    </row>
    <row r="557" spans="5:9" ht="30" customHeight="1" x14ac:dyDescent="0.25">
      <c r="E557" s="198">
        <v>44931</v>
      </c>
      <c r="F557" s="387">
        <v>32.170540000000003</v>
      </c>
      <c r="G557" s="199">
        <v>107518</v>
      </c>
      <c r="H557" s="64">
        <f t="shared" si="13"/>
        <v>4.5674537654329272E-2</v>
      </c>
      <c r="I557" s="201">
        <f t="shared" si="13"/>
        <v>2.0734045987050642E-2</v>
      </c>
    </row>
    <row r="558" spans="5:9" ht="30" customHeight="1" x14ac:dyDescent="0.25">
      <c r="E558" s="198">
        <v>44932</v>
      </c>
      <c r="F558" s="387">
        <v>32.617226000000002</v>
      </c>
      <c r="G558" s="199">
        <v>108836</v>
      </c>
      <c r="H558" s="64">
        <f t="shared" si="13"/>
        <v>1.388493945081426E-2</v>
      </c>
      <c r="I558" s="201">
        <f t="shared" si="13"/>
        <v>1.2258412544876141E-2</v>
      </c>
    </row>
    <row r="559" spans="5:9" ht="30" customHeight="1" x14ac:dyDescent="0.25">
      <c r="E559" s="198">
        <v>44935</v>
      </c>
      <c r="F559" s="387">
        <v>32.300818999999997</v>
      </c>
      <c r="G559" s="199">
        <v>109227</v>
      </c>
      <c r="H559" s="64">
        <f t="shared" si="13"/>
        <v>-9.7006103462018434E-3</v>
      </c>
      <c r="I559" s="201">
        <f t="shared" si="13"/>
        <v>3.5925612848690669E-3</v>
      </c>
    </row>
    <row r="560" spans="5:9" ht="30" customHeight="1" x14ac:dyDescent="0.25">
      <c r="E560" s="198">
        <v>44936</v>
      </c>
      <c r="F560" s="387">
        <v>32.849873000000002</v>
      </c>
      <c r="G560" s="199">
        <v>110912</v>
      </c>
      <c r="H560" s="64">
        <f t="shared" si="13"/>
        <v>1.69981448458012E-2</v>
      </c>
      <c r="I560" s="201">
        <f t="shared" si="13"/>
        <v>1.542658866397506E-2</v>
      </c>
    </row>
    <row r="561" spans="5:9" ht="30" customHeight="1" x14ac:dyDescent="0.25">
      <c r="E561" s="198">
        <v>44937</v>
      </c>
      <c r="F561" s="387">
        <v>33.315165999999998</v>
      </c>
      <c r="G561" s="199">
        <v>111763</v>
      </c>
      <c r="H561" s="64">
        <f t="shared" si="13"/>
        <v>1.4164225231555472E-2</v>
      </c>
      <c r="I561" s="201">
        <f t="shared" si="13"/>
        <v>7.6727495672244128E-3</v>
      </c>
    </row>
    <row r="562" spans="5:9" ht="30" customHeight="1" x14ac:dyDescent="0.25">
      <c r="E562" s="198">
        <v>44938</v>
      </c>
      <c r="F562" s="387">
        <v>33.101131000000002</v>
      </c>
      <c r="G562" s="199">
        <v>111877</v>
      </c>
      <c r="H562" s="64">
        <f t="shared" si="13"/>
        <v>-6.4245515090632921E-3</v>
      </c>
      <c r="I562" s="201">
        <f t="shared" si="13"/>
        <v>1.0200155686586054E-3</v>
      </c>
    </row>
    <row r="563" spans="5:9" ht="30" customHeight="1" x14ac:dyDescent="0.25">
      <c r="E563" s="198">
        <v>44939</v>
      </c>
      <c r="F563" s="387">
        <v>33.175578999999999</v>
      </c>
      <c r="G563" s="199">
        <v>110916</v>
      </c>
      <c r="H563" s="64">
        <f t="shared" si="13"/>
        <v>2.2491074398636179E-3</v>
      </c>
      <c r="I563" s="201">
        <f t="shared" si="13"/>
        <v>-8.5897905735763391E-3</v>
      </c>
    </row>
    <row r="564" spans="5:9" ht="30" customHeight="1" x14ac:dyDescent="0.25">
      <c r="E564" s="198">
        <v>44942</v>
      </c>
      <c r="F564" s="387">
        <v>33.138354999999997</v>
      </c>
      <c r="G564" s="199">
        <v>109213</v>
      </c>
      <c r="H564" s="64">
        <f t="shared" si="13"/>
        <v>-1.1220301535657118E-3</v>
      </c>
      <c r="I564" s="201">
        <f t="shared" si="13"/>
        <v>-1.5353961556493156E-2</v>
      </c>
    </row>
    <row r="565" spans="5:9" ht="30" customHeight="1" x14ac:dyDescent="0.25">
      <c r="E565" s="198">
        <v>44943</v>
      </c>
      <c r="F565" s="387">
        <v>35.083289999999998</v>
      </c>
      <c r="G565" s="199">
        <v>111439</v>
      </c>
      <c r="H565" s="64">
        <f t="shared" si="13"/>
        <v>5.8691356284884977E-2</v>
      </c>
      <c r="I565" s="201">
        <f t="shared" si="13"/>
        <v>2.0382188933551815E-2</v>
      </c>
    </row>
    <row r="566" spans="5:9" ht="30" customHeight="1" x14ac:dyDescent="0.25">
      <c r="E566" s="198">
        <v>44944</v>
      </c>
      <c r="F566" s="387">
        <v>35.585814999999997</v>
      </c>
      <c r="G566" s="199">
        <v>112452</v>
      </c>
      <c r="H566" s="64">
        <f t="shared" si="13"/>
        <v>1.4323770661189394E-2</v>
      </c>
      <c r="I566" s="201">
        <f t="shared" si="13"/>
        <v>9.0901748938880811E-3</v>
      </c>
    </row>
    <row r="567" spans="5:9" ht="30" customHeight="1" x14ac:dyDescent="0.25">
      <c r="E567" s="198">
        <v>44945</v>
      </c>
      <c r="F567" s="387">
        <v>36.395423999999998</v>
      </c>
      <c r="G567" s="199">
        <v>113006</v>
      </c>
      <c r="H567" s="64">
        <f t="shared" si="13"/>
        <v>2.2750891050268285E-2</v>
      </c>
      <c r="I567" s="201">
        <f t="shared" si="13"/>
        <v>4.9265464375911616E-3</v>
      </c>
    </row>
    <row r="568" spans="5:9" ht="30" customHeight="1" x14ac:dyDescent="0.25">
      <c r="E568" s="198">
        <v>44946</v>
      </c>
      <c r="F568" s="387">
        <v>37.288792000000001</v>
      </c>
      <c r="G568" s="199">
        <v>112301</v>
      </c>
      <c r="H568" s="64">
        <f t="shared" si="13"/>
        <v>2.4546162726391207E-2</v>
      </c>
      <c r="I568" s="201">
        <f t="shared" si="13"/>
        <v>-6.238606799638946E-3</v>
      </c>
    </row>
    <row r="569" spans="5:9" ht="30" customHeight="1" x14ac:dyDescent="0.25">
      <c r="E569" s="198">
        <v>44949</v>
      </c>
      <c r="F569" s="387">
        <v>37.009613000000002</v>
      </c>
      <c r="G569" s="199">
        <v>111709</v>
      </c>
      <c r="H569" s="64">
        <f t="shared" si="13"/>
        <v>-7.486941384424517E-3</v>
      </c>
      <c r="I569" s="201">
        <f t="shared" si="13"/>
        <v>-5.271547003143362E-3</v>
      </c>
    </row>
    <row r="570" spans="5:9" ht="30" customHeight="1" x14ac:dyDescent="0.25">
      <c r="E570" s="198">
        <v>44950</v>
      </c>
      <c r="F570" s="387">
        <v>36.823498000000001</v>
      </c>
      <c r="G570" s="199">
        <v>113028</v>
      </c>
      <c r="H570" s="64">
        <f t="shared" si="13"/>
        <v>-5.0288285911014308E-3</v>
      </c>
      <c r="I570" s="201">
        <f t="shared" si="13"/>
        <v>1.1807464036022175E-2</v>
      </c>
    </row>
    <row r="571" spans="5:9" ht="30" customHeight="1" x14ac:dyDescent="0.25">
      <c r="E571" s="198">
        <v>44951</v>
      </c>
      <c r="F571" s="387">
        <v>37.828533</v>
      </c>
      <c r="G571" s="199">
        <v>114195</v>
      </c>
      <c r="H571" s="64">
        <f t="shared" si="13"/>
        <v>2.7293306029753106E-2</v>
      </c>
      <c r="I571" s="201">
        <f t="shared" si="13"/>
        <v>1.0324875252149868E-2</v>
      </c>
    </row>
    <row r="572" spans="5:9" ht="30" customHeight="1" x14ac:dyDescent="0.25">
      <c r="E572" s="198">
        <v>44952</v>
      </c>
      <c r="F572" s="387">
        <v>37.809921000000003</v>
      </c>
      <c r="G572" s="199">
        <v>114109</v>
      </c>
      <c r="H572" s="64">
        <f t="shared" si="13"/>
        <v>-4.9200956325734513E-4</v>
      </c>
      <c r="I572" s="201">
        <f t="shared" si="13"/>
        <v>-7.5309777135601497E-4</v>
      </c>
    </row>
    <row r="573" spans="5:9" ht="30" customHeight="1" x14ac:dyDescent="0.25">
      <c r="E573" s="198">
        <v>44953</v>
      </c>
      <c r="F573" s="387">
        <v>37.391154999999998</v>
      </c>
      <c r="G573" s="199">
        <v>112502</v>
      </c>
      <c r="H573" s="64">
        <f t="shared" si="13"/>
        <v>-1.1075558713809719E-2</v>
      </c>
      <c r="I573" s="201">
        <f t="shared" si="13"/>
        <v>-1.4083025878765087E-2</v>
      </c>
    </row>
    <row r="574" spans="5:9" ht="30" customHeight="1" x14ac:dyDescent="0.25">
      <c r="E574" s="198">
        <v>44956</v>
      </c>
      <c r="F574" s="387">
        <v>37.977432</v>
      </c>
      <c r="G574" s="199">
        <v>111888</v>
      </c>
      <c r="H574" s="64">
        <f t="shared" si="13"/>
        <v>1.5679563789885664E-2</v>
      </c>
      <c r="I574" s="201">
        <f t="shared" si="13"/>
        <v>-5.4576807523422088E-3</v>
      </c>
    </row>
    <row r="575" spans="5:9" ht="30" customHeight="1" x14ac:dyDescent="0.25">
      <c r="E575" s="198">
        <v>44957</v>
      </c>
      <c r="F575" s="387">
        <v>37.875064999999999</v>
      </c>
      <c r="G575" s="199">
        <v>113532</v>
      </c>
      <c r="H575" s="64">
        <f t="shared" si="13"/>
        <v>-2.6954692460512408E-3</v>
      </c>
      <c r="I575" s="201">
        <f t="shared" si="13"/>
        <v>1.4693264693264707E-2</v>
      </c>
    </row>
    <row r="576" spans="5:9" ht="30" customHeight="1" x14ac:dyDescent="0.25">
      <c r="E576" s="198">
        <v>44958</v>
      </c>
      <c r="F576" s="387">
        <v>37.419074999999999</v>
      </c>
      <c r="G576" s="199">
        <v>112303</v>
      </c>
      <c r="H576" s="64">
        <f t="shared" si="13"/>
        <v>-1.2039319272455384E-2</v>
      </c>
      <c r="I576" s="201">
        <f t="shared" si="13"/>
        <v>-1.0825141810238526E-2</v>
      </c>
    </row>
    <row r="577" spans="5:9" ht="30" customHeight="1" x14ac:dyDescent="0.25">
      <c r="E577" s="198">
        <v>44959</v>
      </c>
      <c r="F577" s="387">
        <v>36.711826000000002</v>
      </c>
      <c r="G577" s="199">
        <v>109935</v>
      </c>
      <c r="H577" s="64">
        <f t="shared" si="13"/>
        <v>-1.8900761175950964E-2</v>
      </c>
      <c r="I577" s="201">
        <f t="shared" si="13"/>
        <v>-2.1085812489425981E-2</v>
      </c>
    </row>
    <row r="578" spans="5:9" ht="30" customHeight="1" x14ac:dyDescent="0.25">
      <c r="E578" s="198">
        <v>44960</v>
      </c>
      <c r="F578" s="387">
        <v>36.479179000000002</v>
      </c>
      <c r="G578" s="199">
        <v>108490</v>
      </c>
      <c r="H578" s="64">
        <f t="shared" si="13"/>
        <v>-6.3371132778848871E-3</v>
      </c>
      <c r="I578" s="201">
        <f t="shared" si="13"/>
        <v>-1.3144130622640637E-2</v>
      </c>
    </row>
    <row r="579" spans="5:9" ht="30" customHeight="1" x14ac:dyDescent="0.25">
      <c r="E579" s="198">
        <v>44963</v>
      </c>
      <c r="F579" s="387">
        <v>36.683906999999998</v>
      </c>
      <c r="G579" s="199">
        <v>108456</v>
      </c>
      <c r="H579" s="64">
        <f t="shared" si="13"/>
        <v>5.6121877085006933E-3</v>
      </c>
      <c r="I579" s="201">
        <f t="shared" si="13"/>
        <v>-3.1339293944143698E-4</v>
      </c>
    </row>
    <row r="580" spans="5:9" ht="30" customHeight="1" x14ac:dyDescent="0.25">
      <c r="E580" s="198">
        <v>44964</v>
      </c>
      <c r="F580" s="387">
        <v>36.181389000000003</v>
      </c>
      <c r="G580" s="199">
        <v>107920</v>
      </c>
      <c r="H580" s="64">
        <f t="shared" si="13"/>
        <v>-1.3698595408607739E-2</v>
      </c>
      <c r="I580" s="201">
        <f t="shared" si="13"/>
        <v>-4.9420963339972257E-3</v>
      </c>
    </row>
    <row r="581" spans="5:9" ht="30" customHeight="1" x14ac:dyDescent="0.25">
      <c r="E581" s="198">
        <v>44965</v>
      </c>
      <c r="F581" s="387">
        <v>37.037533000000003</v>
      </c>
      <c r="G581" s="199">
        <v>109882</v>
      </c>
      <c r="H581" s="64">
        <f t="shared" si="13"/>
        <v>2.3662552037457818E-2</v>
      </c>
      <c r="I581" s="201">
        <f t="shared" si="13"/>
        <v>1.8180133432172063E-2</v>
      </c>
    </row>
    <row r="582" spans="5:9" ht="30" customHeight="1" x14ac:dyDescent="0.25">
      <c r="E582" s="198">
        <v>44966</v>
      </c>
      <c r="F582" s="387">
        <v>36.842106000000001</v>
      </c>
      <c r="G582" s="199">
        <v>107783</v>
      </c>
      <c r="H582" s="64">
        <f t="shared" si="13"/>
        <v>-5.2764583429464329E-3</v>
      </c>
      <c r="I582" s="201">
        <f t="shared" si="13"/>
        <v>-1.9102309750459567E-2</v>
      </c>
    </row>
    <row r="583" spans="5:9" ht="30" customHeight="1" x14ac:dyDescent="0.25">
      <c r="E583" s="198">
        <v>44967</v>
      </c>
      <c r="F583" s="387">
        <v>37.567965999999998</v>
      </c>
      <c r="G583" s="199">
        <v>108150</v>
      </c>
      <c r="H583" s="64">
        <f t="shared" si="13"/>
        <v>1.970191389167586E-2</v>
      </c>
      <c r="I583" s="201">
        <f t="shared" si="13"/>
        <v>3.4049896551404668E-3</v>
      </c>
    </row>
    <row r="584" spans="5:9" ht="30" customHeight="1" x14ac:dyDescent="0.25">
      <c r="E584" s="198">
        <v>44970</v>
      </c>
      <c r="F584" s="387">
        <v>37.782004999999998</v>
      </c>
      <c r="G584" s="199">
        <v>108846</v>
      </c>
      <c r="H584" s="64">
        <f t="shared" si="13"/>
        <v>5.6973805821693979E-3</v>
      </c>
      <c r="I584" s="201">
        <f t="shared" si="13"/>
        <v>6.4355062413314901E-3</v>
      </c>
    </row>
    <row r="585" spans="5:9" ht="30" customHeight="1" x14ac:dyDescent="0.25">
      <c r="E585" s="198">
        <v>44971</v>
      </c>
      <c r="F585" s="387">
        <v>38.666065000000003</v>
      </c>
      <c r="G585" s="199">
        <v>107659</v>
      </c>
      <c r="H585" s="64">
        <f t="shared" si="13"/>
        <v>2.3398969959376403E-2</v>
      </c>
      <c r="I585" s="201">
        <f t="shared" si="13"/>
        <v>-1.090531576723075E-2</v>
      </c>
    </row>
    <row r="586" spans="5:9" ht="30" customHeight="1" x14ac:dyDescent="0.25">
      <c r="E586" s="198">
        <v>44972</v>
      </c>
      <c r="F586" s="387">
        <v>39.019691000000002</v>
      </c>
      <c r="G586" s="199">
        <v>109442</v>
      </c>
      <c r="H586" s="64">
        <f t="shared" si="13"/>
        <v>9.14564230934789E-3</v>
      </c>
      <c r="I586" s="201">
        <f t="shared" si="13"/>
        <v>1.6561550822504323E-2</v>
      </c>
    </row>
    <row r="587" spans="5:9" ht="30" customHeight="1" x14ac:dyDescent="0.25">
      <c r="E587" s="198">
        <v>44973</v>
      </c>
      <c r="F587" s="387">
        <v>39.457068999999997</v>
      </c>
      <c r="G587" s="199">
        <v>109905</v>
      </c>
      <c r="H587" s="64">
        <f t="shared" si="13"/>
        <v>1.1209161036154658E-2</v>
      </c>
      <c r="I587" s="201">
        <f t="shared" si="13"/>
        <v>4.2305513422635777E-3</v>
      </c>
    </row>
    <row r="588" spans="5:9" ht="30" customHeight="1" x14ac:dyDescent="0.25">
      <c r="E588" s="198">
        <v>44974</v>
      </c>
      <c r="F588" s="387">
        <v>39.847915999999998</v>
      </c>
      <c r="G588" s="199">
        <v>109303</v>
      </c>
      <c r="H588" s="64">
        <f t="shared" si="13"/>
        <v>9.9056267965571543E-3</v>
      </c>
      <c r="I588" s="201">
        <f t="shared" si="13"/>
        <v>-5.4774578044675115E-3</v>
      </c>
    </row>
    <row r="589" spans="5:9" ht="30" customHeight="1" x14ac:dyDescent="0.25">
      <c r="E589" s="198">
        <v>44979</v>
      </c>
      <c r="F589" s="387">
        <v>38.861491999999998</v>
      </c>
      <c r="G589" s="199">
        <v>107152</v>
      </c>
      <c r="H589" s="64">
        <f t="shared" si="13"/>
        <v>-2.475471992061018E-2</v>
      </c>
      <c r="I589" s="201">
        <f t="shared" si="13"/>
        <v>-1.9679240277028054E-2</v>
      </c>
    </row>
    <row r="590" spans="5:9" ht="30" customHeight="1" x14ac:dyDescent="0.25">
      <c r="E590" s="198">
        <v>44980</v>
      </c>
      <c r="F590" s="387">
        <v>39.177894999999999</v>
      </c>
      <c r="G590" s="199">
        <v>107720</v>
      </c>
      <c r="H590" s="64">
        <f t="shared" si="13"/>
        <v>8.1418129803147998E-3</v>
      </c>
      <c r="I590" s="201">
        <f t="shared" si="13"/>
        <v>5.3008809914887323E-3</v>
      </c>
    </row>
    <row r="591" spans="5:9" ht="30" customHeight="1" x14ac:dyDescent="0.25">
      <c r="E591" s="198">
        <v>44981</v>
      </c>
      <c r="F591" s="387">
        <v>38.425037000000003</v>
      </c>
      <c r="G591" s="199">
        <v>105873</v>
      </c>
      <c r="H591" s="64">
        <f t="shared" si="13"/>
        <v>-1.9216397409814845E-2</v>
      </c>
      <c r="I591" s="201">
        <f t="shared" si="13"/>
        <v>-1.7146305235796522E-2</v>
      </c>
    </row>
    <row r="592" spans="5:9" ht="30" customHeight="1" x14ac:dyDescent="0.25">
      <c r="E592" s="198">
        <v>44984</v>
      </c>
      <c r="F592" s="387">
        <v>37.902954000000001</v>
      </c>
      <c r="G592" s="199">
        <v>105711</v>
      </c>
      <c r="H592" s="64">
        <f t="shared" si="13"/>
        <v>-1.3587052629253193E-2</v>
      </c>
      <c r="I592" s="201">
        <f t="shared" si="13"/>
        <v>-1.5301351619393389E-3</v>
      </c>
    </row>
    <row r="593" spans="5:9" ht="30" customHeight="1" x14ac:dyDescent="0.25">
      <c r="E593" s="198">
        <v>44985</v>
      </c>
      <c r="F593" s="387">
        <v>38.254168999999997</v>
      </c>
      <c r="G593" s="199">
        <v>104932</v>
      </c>
      <c r="H593" s="64">
        <f t="shared" si="13"/>
        <v>9.2661643205962374E-3</v>
      </c>
      <c r="I593" s="201">
        <f t="shared" si="13"/>
        <v>-7.3691479600042076E-3</v>
      </c>
    </row>
    <row r="594" spans="5:9" ht="30" customHeight="1" x14ac:dyDescent="0.25">
      <c r="E594" s="198">
        <v>44986</v>
      </c>
      <c r="F594" s="387">
        <v>37.020172000000002</v>
      </c>
      <c r="G594" s="199">
        <v>104385</v>
      </c>
      <c r="H594" s="64">
        <f t="shared" si="13"/>
        <v>-3.2257843583009094E-2</v>
      </c>
      <c r="I594" s="201">
        <f t="shared" si="13"/>
        <v>-5.2128997827164403E-3</v>
      </c>
    </row>
    <row r="595" spans="5:9" ht="30" customHeight="1" x14ac:dyDescent="0.25">
      <c r="E595" s="198">
        <v>44987</v>
      </c>
      <c r="F595" s="387">
        <v>35.529868999999998</v>
      </c>
      <c r="G595" s="199">
        <v>103326</v>
      </c>
      <c r="H595" s="64">
        <f t="shared" si="13"/>
        <v>-4.0256512044298587E-2</v>
      </c>
      <c r="I595" s="201">
        <f t="shared" si="13"/>
        <v>-1.0145135795372906E-2</v>
      </c>
    </row>
    <row r="596" spans="5:9" ht="30" customHeight="1" x14ac:dyDescent="0.25">
      <c r="E596" s="198">
        <v>44988</v>
      </c>
      <c r="F596" s="387">
        <v>35.928547000000002</v>
      </c>
      <c r="G596" s="199">
        <v>103866</v>
      </c>
      <c r="H596" s="64">
        <f t="shared" si="13"/>
        <v>1.1220925132034765E-2</v>
      </c>
      <c r="I596" s="201">
        <f t="shared" si="13"/>
        <v>5.2261773416177881E-3</v>
      </c>
    </row>
    <row r="597" spans="5:9" ht="30" customHeight="1" x14ac:dyDescent="0.25">
      <c r="E597" s="198">
        <v>44991</v>
      </c>
      <c r="F597" s="387">
        <v>36.744888000000003</v>
      </c>
      <c r="G597" s="199">
        <v>104700</v>
      </c>
      <c r="H597" s="64">
        <f t="shared" si="13"/>
        <v>2.2721236124578104E-2</v>
      </c>
      <c r="I597" s="201">
        <f t="shared" si="13"/>
        <v>8.0295765698110699E-3</v>
      </c>
    </row>
    <row r="598" spans="5:9" ht="30" customHeight="1" x14ac:dyDescent="0.25">
      <c r="E598" s="198">
        <v>44992</v>
      </c>
      <c r="F598" s="387">
        <v>37.589706</v>
      </c>
      <c r="G598" s="199">
        <v>104228</v>
      </c>
      <c r="H598" s="64">
        <f t="shared" si="13"/>
        <v>2.2991443054609206E-2</v>
      </c>
      <c r="I598" s="201">
        <f t="shared" si="13"/>
        <v>-4.5081184336198676E-3</v>
      </c>
    </row>
    <row r="599" spans="5:9" ht="30" customHeight="1" x14ac:dyDescent="0.25">
      <c r="E599" s="198">
        <v>44993</v>
      </c>
      <c r="F599" s="387">
        <v>37.969402000000002</v>
      </c>
      <c r="G599" s="199">
        <v>106540</v>
      </c>
      <c r="H599" s="64">
        <f t="shared" si="13"/>
        <v>1.0101063307066172E-2</v>
      </c>
      <c r="I599" s="201">
        <f t="shared" si="13"/>
        <v>2.218213915646472E-2</v>
      </c>
    </row>
    <row r="600" spans="5:9" ht="30" customHeight="1" x14ac:dyDescent="0.25">
      <c r="E600" s="198">
        <v>44994</v>
      </c>
      <c r="F600" s="387">
        <v>37.143566</v>
      </c>
      <c r="G600" s="199">
        <v>105071</v>
      </c>
      <c r="H600" s="64">
        <f t="shared" ref="H600:I663" si="14">F600/F599-1</f>
        <v>-2.1750039676684985E-2</v>
      </c>
      <c r="I600" s="201">
        <f t="shared" si="14"/>
        <v>-1.3788248545147375E-2</v>
      </c>
    </row>
    <row r="601" spans="5:9" ht="30" customHeight="1" x14ac:dyDescent="0.25">
      <c r="E601" s="198">
        <v>44995</v>
      </c>
      <c r="F601" s="387">
        <v>36.441132000000003</v>
      </c>
      <c r="G601" s="199">
        <v>103618</v>
      </c>
      <c r="H601" s="64">
        <f t="shared" si="14"/>
        <v>-1.8911323700045335E-2</v>
      </c>
      <c r="I601" s="201">
        <f t="shared" si="14"/>
        <v>-1.3828744372852642E-2</v>
      </c>
    </row>
    <row r="602" spans="5:9" ht="30" customHeight="1" x14ac:dyDescent="0.25">
      <c r="E602" s="198">
        <v>44998</v>
      </c>
      <c r="F602" s="387">
        <v>36.213321999999998</v>
      </c>
      <c r="G602" s="199">
        <v>103121</v>
      </c>
      <c r="H602" s="64">
        <f t="shared" si="14"/>
        <v>-6.2514523423697899E-3</v>
      </c>
      <c r="I602" s="201">
        <f t="shared" si="14"/>
        <v>-4.7964639348375693E-3</v>
      </c>
    </row>
    <row r="603" spans="5:9" ht="30" customHeight="1" x14ac:dyDescent="0.25">
      <c r="E603" s="198">
        <v>44999</v>
      </c>
      <c r="F603" s="387">
        <v>35.937424</v>
      </c>
      <c r="G603" s="199">
        <v>102932</v>
      </c>
      <c r="H603" s="64">
        <f t="shared" si="14"/>
        <v>-7.618687951356673E-3</v>
      </c>
      <c r="I603" s="201">
        <f t="shared" si="14"/>
        <v>-1.8327983630880285E-3</v>
      </c>
    </row>
    <row r="604" spans="5:9" ht="30" customHeight="1" x14ac:dyDescent="0.25">
      <c r="E604" s="198">
        <v>45000</v>
      </c>
      <c r="F604" s="387">
        <v>35.975749999999998</v>
      </c>
      <c r="G604" s="199">
        <v>102675</v>
      </c>
      <c r="H604" s="64">
        <f t="shared" si="14"/>
        <v>1.0664648640368313E-3</v>
      </c>
      <c r="I604" s="201">
        <f t="shared" si="14"/>
        <v>-2.4967939999223088E-3</v>
      </c>
    </row>
    <row r="605" spans="5:9" ht="30" customHeight="1" x14ac:dyDescent="0.25">
      <c r="E605" s="198">
        <v>45001</v>
      </c>
      <c r="F605" s="387">
        <v>36.358981999999997</v>
      </c>
      <c r="G605" s="199">
        <v>103435</v>
      </c>
      <c r="H605" s="64">
        <f t="shared" si="14"/>
        <v>1.0652508981744635E-2</v>
      </c>
      <c r="I605" s="201">
        <f t="shared" si="14"/>
        <v>7.4019965911857888E-3</v>
      </c>
    </row>
    <row r="606" spans="5:9" ht="30" customHeight="1" x14ac:dyDescent="0.25">
      <c r="E606" s="198">
        <v>45002</v>
      </c>
      <c r="F606" s="387">
        <v>35.736229000000002</v>
      </c>
      <c r="G606" s="199">
        <v>101982</v>
      </c>
      <c r="H606" s="64">
        <f t="shared" si="14"/>
        <v>-1.7127899785532974E-2</v>
      </c>
      <c r="I606" s="201">
        <f t="shared" si="14"/>
        <v>-1.4047469425242931E-2</v>
      </c>
    </row>
    <row r="607" spans="5:9" ht="30" customHeight="1" x14ac:dyDescent="0.25">
      <c r="E607" s="198">
        <v>45005</v>
      </c>
      <c r="F607" s="387">
        <v>35.535034000000003</v>
      </c>
      <c r="G607" s="199">
        <v>100923</v>
      </c>
      <c r="H607" s="64">
        <f t="shared" si="14"/>
        <v>-5.6300008599116103E-3</v>
      </c>
      <c r="I607" s="201">
        <f t="shared" si="14"/>
        <v>-1.0384185444490157E-2</v>
      </c>
    </row>
    <row r="608" spans="5:9" ht="30" customHeight="1" x14ac:dyDescent="0.25">
      <c r="E608" s="198">
        <v>45006</v>
      </c>
      <c r="F608" s="387">
        <v>35.956589000000001</v>
      </c>
      <c r="G608" s="199">
        <v>100998</v>
      </c>
      <c r="H608" s="64">
        <f t="shared" si="14"/>
        <v>1.186308137484815E-2</v>
      </c>
      <c r="I608" s="201">
        <f t="shared" si="14"/>
        <v>7.4314081032067492E-4</v>
      </c>
    </row>
    <row r="609" spans="5:9" ht="30" customHeight="1" x14ac:dyDescent="0.25">
      <c r="E609" s="198">
        <v>45007</v>
      </c>
      <c r="F609" s="387">
        <v>36.042816000000002</v>
      </c>
      <c r="G609" s="199">
        <v>100221</v>
      </c>
      <c r="H609" s="64">
        <f t="shared" si="14"/>
        <v>2.3980862033381456E-3</v>
      </c>
      <c r="I609" s="201">
        <f t="shared" si="14"/>
        <v>-7.6932216479533855E-3</v>
      </c>
    </row>
    <row r="610" spans="5:9" ht="30" customHeight="1" x14ac:dyDescent="0.25">
      <c r="E610" s="198">
        <v>45008</v>
      </c>
      <c r="F610" s="387">
        <v>35.650002000000001</v>
      </c>
      <c r="G610" s="199">
        <v>97926</v>
      </c>
      <c r="H610" s="64">
        <f t="shared" si="14"/>
        <v>-1.0898538005465586E-2</v>
      </c>
      <c r="I610" s="201">
        <f t="shared" si="14"/>
        <v>-2.2899392342922154E-2</v>
      </c>
    </row>
    <row r="611" spans="5:9" ht="30" customHeight="1" x14ac:dyDescent="0.25">
      <c r="E611" s="198">
        <v>45009</v>
      </c>
      <c r="F611" s="387">
        <v>36.014071999999999</v>
      </c>
      <c r="G611" s="199">
        <v>98829</v>
      </c>
      <c r="H611" s="64">
        <f t="shared" si="14"/>
        <v>1.0212341643066392E-2</v>
      </c>
      <c r="I611" s="201">
        <f t="shared" si="14"/>
        <v>9.2212486979963426E-3</v>
      </c>
    </row>
    <row r="612" spans="5:9" ht="30" customHeight="1" x14ac:dyDescent="0.25">
      <c r="E612" s="198">
        <v>45012</v>
      </c>
      <c r="F612" s="387">
        <v>36.033234</v>
      </c>
      <c r="G612" s="199">
        <v>99670</v>
      </c>
      <c r="H612" s="64">
        <f t="shared" si="14"/>
        <v>5.3206979760589412E-4</v>
      </c>
      <c r="I612" s="201">
        <f t="shared" si="14"/>
        <v>8.5096479778201672E-3</v>
      </c>
    </row>
    <row r="613" spans="5:9" ht="30" customHeight="1" x14ac:dyDescent="0.25">
      <c r="E613" s="198">
        <v>45013</v>
      </c>
      <c r="F613" s="387">
        <v>36.282333000000001</v>
      </c>
      <c r="G613" s="199">
        <v>101185</v>
      </c>
      <c r="H613" s="64">
        <f t="shared" si="14"/>
        <v>6.9130347833892269E-3</v>
      </c>
      <c r="I613" s="201">
        <f t="shared" si="14"/>
        <v>1.5200160529748263E-2</v>
      </c>
    </row>
    <row r="614" spans="5:9" ht="30" customHeight="1" x14ac:dyDescent="0.25">
      <c r="E614" s="198">
        <v>45014</v>
      </c>
      <c r="F614" s="387">
        <v>36.703892000000003</v>
      </c>
      <c r="G614" s="199">
        <v>101793</v>
      </c>
      <c r="H614" s="64">
        <f t="shared" si="14"/>
        <v>1.1618850419569338E-2</v>
      </c>
      <c r="I614" s="201">
        <f t="shared" si="14"/>
        <v>6.0087957701240313E-3</v>
      </c>
    </row>
    <row r="615" spans="5:9" ht="30" customHeight="1" x14ac:dyDescent="0.25">
      <c r="E615" s="198">
        <v>45015</v>
      </c>
      <c r="F615" s="387">
        <v>37.374538000000001</v>
      </c>
      <c r="G615" s="199">
        <v>103713</v>
      </c>
      <c r="H615" s="64">
        <f t="shared" si="14"/>
        <v>1.8271795263564927E-2</v>
      </c>
      <c r="I615" s="201">
        <f t="shared" si="14"/>
        <v>1.8861807786390017E-2</v>
      </c>
    </row>
    <row r="616" spans="5:9" ht="30" customHeight="1" x14ac:dyDescent="0.25">
      <c r="E616" s="198">
        <v>45016</v>
      </c>
      <c r="F616" s="387">
        <v>37.470348000000001</v>
      </c>
      <c r="G616" s="199">
        <v>101882</v>
      </c>
      <c r="H616" s="64">
        <f t="shared" si="14"/>
        <v>2.5635099489389468E-3</v>
      </c>
      <c r="I616" s="201">
        <f t="shared" si="14"/>
        <v>-1.7654488829751291E-2</v>
      </c>
    </row>
    <row r="617" spans="5:9" ht="30" customHeight="1" x14ac:dyDescent="0.25">
      <c r="E617" s="198">
        <v>45019</v>
      </c>
      <c r="F617" s="387">
        <v>37.029636000000004</v>
      </c>
      <c r="G617" s="199">
        <v>101506</v>
      </c>
      <c r="H617" s="64">
        <f t="shared" si="14"/>
        <v>-1.1761620148283636E-2</v>
      </c>
      <c r="I617" s="201">
        <f t="shared" si="14"/>
        <v>-3.6905439626234715E-3</v>
      </c>
    </row>
    <row r="618" spans="5:9" ht="30" customHeight="1" x14ac:dyDescent="0.25">
      <c r="E618" s="198">
        <v>45020</v>
      </c>
      <c r="F618" s="387">
        <v>37.642803000000001</v>
      </c>
      <c r="G618" s="199">
        <v>101869</v>
      </c>
      <c r="H618" s="64">
        <f t="shared" si="14"/>
        <v>1.6558817915466317E-2</v>
      </c>
      <c r="I618" s="201">
        <f t="shared" si="14"/>
        <v>3.5761432821705963E-3</v>
      </c>
    </row>
    <row r="619" spans="5:9" ht="30" customHeight="1" x14ac:dyDescent="0.25">
      <c r="E619" s="198">
        <v>45021</v>
      </c>
      <c r="F619" s="387">
        <v>37.508671</v>
      </c>
      <c r="G619" s="199">
        <v>100978</v>
      </c>
      <c r="H619" s="64">
        <f t="shared" si="14"/>
        <v>-3.5632840625604567E-3</v>
      </c>
      <c r="I619" s="201">
        <f t="shared" si="14"/>
        <v>-8.7465274028408757E-3</v>
      </c>
    </row>
    <row r="620" spans="5:9" ht="30" customHeight="1" x14ac:dyDescent="0.25">
      <c r="E620" s="198">
        <v>45022</v>
      </c>
      <c r="F620" s="387">
        <v>37.384121</v>
      </c>
      <c r="G620" s="199">
        <v>100822</v>
      </c>
      <c r="H620" s="64">
        <f t="shared" si="14"/>
        <v>-3.3205655300343473E-3</v>
      </c>
      <c r="I620" s="201">
        <f t="shared" si="14"/>
        <v>-1.5448909663491328E-3</v>
      </c>
    </row>
    <row r="621" spans="5:9" ht="30" customHeight="1" x14ac:dyDescent="0.25">
      <c r="E621" s="198">
        <v>45026</v>
      </c>
      <c r="F621" s="387">
        <v>37.403281999999997</v>
      </c>
      <c r="G621" s="199">
        <v>101847</v>
      </c>
      <c r="H621" s="64">
        <f t="shared" si="14"/>
        <v>5.1254381505971836E-4</v>
      </c>
      <c r="I621" s="201">
        <f t="shared" si="14"/>
        <v>1.0166431929539144E-2</v>
      </c>
    </row>
    <row r="622" spans="5:9" ht="30" customHeight="1" x14ac:dyDescent="0.25">
      <c r="E622" s="198">
        <v>45027</v>
      </c>
      <c r="F622" s="387">
        <v>38.265549</v>
      </c>
      <c r="G622" s="199">
        <v>106214</v>
      </c>
      <c r="H622" s="64">
        <f t="shared" si="14"/>
        <v>2.3053244365026648E-2</v>
      </c>
      <c r="I622" s="201">
        <f t="shared" si="14"/>
        <v>4.2878042554027163E-2</v>
      </c>
    </row>
    <row r="623" spans="5:9" ht="30" customHeight="1" x14ac:dyDescent="0.25">
      <c r="E623" s="198">
        <v>45028</v>
      </c>
      <c r="F623" s="387">
        <v>40.929004999999997</v>
      </c>
      <c r="G623" s="199">
        <v>106890</v>
      </c>
      <c r="H623" s="64">
        <f t="shared" si="14"/>
        <v>6.9604541672719566E-2</v>
      </c>
      <c r="I623" s="201">
        <f t="shared" si="14"/>
        <v>6.36450938670996E-3</v>
      </c>
    </row>
    <row r="624" spans="5:9" ht="30" customHeight="1" x14ac:dyDescent="0.25">
      <c r="E624" s="198">
        <v>45029</v>
      </c>
      <c r="F624" s="387">
        <v>40.909835999999999</v>
      </c>
      <c r="G624" s="199">
        <v>106458</v>
      </c>
      <c r="H624" s="64">
        <f t="shared" si="14"/>
        <v>-4.6834756916269704E-4</v>
      </c>
      <c r="I624" s="201">
        <f t="shared" si="14"/>
        <v>-4.041538029750158E-3</v>
      </c>
    </row>
    <row r="625" spans="5:9" ht="30" customHeight="1" x14ac:dyDescent="0.25">
      <c r="E625" s="198">
        <v>45030</v>
      </c>
      <c r="F625" s="387">
        <v>41.609237999999998</v>
      </c>
      <c r="G625" s="199">
        <v>106279</v>
      </c>
      <c r="H625" s="64">
        <f t="shared" si="14"/>
        <v>1.7096181954872725E-2</v>
      </c>
      <c r="I625" s="201">
        <f t="shared" si="14"/>
        <v>-1.6814142666591314E-3</v>
      </c>
    </row>
    <row r="626" spans="5:9" ht="30" customHeight="1" x14ac:dyDescent="0.25">
      <c r="E626" s="198">
        <v>45033</v>
      </c>
      <c r="F626" s="387">
        <v>41.705044000000001</v>
      </c>
      <c r="G626" s="199">
        <v>106016</v>
      </c>
      <c r="H626" s="64">
        <f t="shared" si="14"/>
        <v>2.3025175322846092E-3</v>
      </c>
      <c r="I626" s="201">
        <f t="shared" si="14"/>
        <v>-2.4746186923099156E-3</v>
      </c>
    </row>
    <row r="627" spans="5:9" ht="30" customHeight="1" x14ac:dyDescent="0.25">
      <c r="E627" s="198">
        <v>45034</v>
      </c>
      <c r="F627" s="387">
        <v>41.781692999999997</v>
      </c>
      <c r="G627" s="199">
        <v>106163</v>
      </c>
      <c r="H627" s="64">
        <f t="shared" si="14"/>
        <v>1.837883206645019E-3</v>
      </c>
      <c r="I627" s="201">
        <f t="shared" si="14"/>
        <v>1.386583157259258E-3</v>
      </c>
    </row>
    <row r="628" spans="5:9" ht="30" customHeight="1" x14ac:dyDescent="0.25">
      <c r="E628" s="198">
        <v>45035</v>
      </c>
      <c r="F628" s="387">
        <v>41.293067999999998</v>
      </c>
      <c r="G628" s="199">
        <v>103913</v>
      </c>
      <c r="H628" s="64">
        <f t="shared" si="14"/>
        <v>-1.1694715195001759E-2</v>
      </c>
      <c r="I628" s="201">
        <f t="shared" si="14"/>
        <v>-2.1193824590488242E-2</v>
      </c>
    </row>
    <row r="629" spans="5:9" ht="30" customHeight="1" x14ac:dyDescent="0.25">
      <c r="E629" s="198">
        <v>45036</v>
      </c>
      <c r="F629" s="387">
        <v>41.685875000000003</v>
      </c>
      <c r="G629" s="199">
        <v>104367</v>
      </c>
      <c r="H629" s="64">
        <f t="shared" si="14"/>
        <v>9.5126620284065044E-3</v>
      </c>
      <c r="I629" s="201">
        <f t="shared" si="14"/>
        <v>4.3690394849538183E-3</v>
      </c>
    </row>
    <row r="630" spans="5:9" ht="30" customHeight="1" x14ac:dyDescent="0.25">
      <c r="E630" s="198">
        <v>45040</v>
      </c>
      <c r="F630" s="387">
        <v>41.599651000000001</v>
      </c>
      <c r="G630" s="199">
        <v>103947</v>
      </c>
      <c r="H630" s="64">
        <f t="shared" si="14"/>
        <v>-2.0684224572472543E-3</v>
      </c>
      <c r="I630" s="201">
        <f t="shared" si="14"/>
        <v>-4.0242605421253463E-3</v>
      </c>
    </row>
    <row r="631" spans="5:9" ht="30" customHeight="1" x14ac:dyDescent="0.25">
      <c r="E631" s="198">
        <v>45041</v>
      </c>
      <c r="F631" s="387">
        <v>41.216427000000003</v>
      </c>
      <c r="G631" s="199">
        <v>103220</v>
      </c>
      <c r="H631" s="64">
        <f t="shared" si="14"/>
        <v>-9.2121926695971634E-3</v>
      </c>
      <c r="I631" s="201">
        <f t="shared" si="14"/>
        <v>-6.9939488393123694E-3</v>
      </c>
    </row>
    <row r="632" spans="5:9" ht="30" customHeight="1" x14ac:dyDescent="0.25">
      <c r="E632" s="198">
        <v>45042</v>
      </c>
      <c r="F632" s="387">
        <v>40.881095999999999</v>
      </c>
      <c r="G632" s="199">
        <v>102312</v>
      </c>
      <c r="H632" s="64">
        <f t="shared" si="14"/>
        <v>-8.1358580645528589E-3</v>
      </c>
      <c r="I632" s="201">
        <f t="shared" si="14"/>
        <v>-8.7967448168959628E-3</v>
      </c>
    </row>
    <row r="633" spans="5:9" ht="30" customHeight="1" x14ac:dyDescent="0.25">
      <c r="E633" s="198">
        <v>45043</v>
      </c>
      <c r="F633" s="387">
        <v>40.929004999999997</v>
      </c>
      <c r="G633" s="199">
        <v>102923</v>
      </c>
      <c r="H633" s="64">
        <f t="shared" si="14"/>
        <v>1.1719108509222753E-3</v>
      </c>
      <c r="I633" s="201">
        <f t="shared" si="14"/>
        <v>5.9719290014856874E-3</v>
      </c>
    </row>
    <row r="634" spans="5:9" ht="30" customHeight="1" x14ac:dyDescent="0.25">
      <c r="E634" s="198">
        <v>45044</v>
      </c>
      <c r="F634" s="387">
        <v>41.063136999999998</v>
      </c>
      <c r="G634" s="199">
        <v>104432</v>
      </c>
      <c r="H634" s="64">
        <f t="shared" si="14"/>
        <v>3.2771869240408869E-3</v>
      </c>
      <c r="I634" s="201">
        <f t="shared" si="14"/>
        <v>1.4661445935310935E-2</v>
      </c>
    </row>
    <row r="635" spans="5:9" ht="30" customHeight="1" x14ac:dyDescent="0.25">
      <c r="E635" s="198">
        <v>45048</v>
      </c>
      <c r="F635" s="387">
        <v>40.085898999999998</v>
      </c>
      <c r="G635" s="199">
        <v>101927</v>
      </c>
      <c r="H635" s="64">
        <f t="shared" si="14"/>
        <v>-2.379842533706078E-2</v>
      </c>
      <c r="I635" s="201">
        <f t="shared" si="14"/>
        <v>-2.3986900566876024E-2</v>
      </c>
    </row>
    <row r="636" spans="5:9" ht="30" customHeight="1" x14ac:dyDescent="0.25">
      <c r="E636" s="198">
        <v>45049</v>
      </c>
      <c r="F636" s="387">
        <v>39.961342000000002</v>
      </c>
      <c r="G636" s="199">
        <v>101797</v>
      </c>
      <c r="H636" s="64">
        <f t="shared" si="14"/>
        <v>-3.1072522534668634E-3</v>
      </c>
      <c r="I636" s="201">
        <f t="shared" si="14"/>
        <v>-1.2754226063751428E-3</v>
      </c>
    </row>
    <row r="637" spans="5:9" ht="30" customHeight="1" x14ac:dyDescent="0.25">
      <c r="E637" s="198">
        <v>45050</v>
      </c>
      <c r="F637" s="387">
        <v>40.411639999999998</v>
      </c>
      <c r="G637" s="199">
        <v>102174</v>
      </c>
      <c r="H637" s="64">
        <f t="shared" si="14"/>
        <v>1.1268340287470702E-2</v>
      </c>
      <c r="I637" s="201">
        <f t="shared" si="14"/>
        <v>3.7034490210909876E-3</v>
      </c>
    </row>
    <row r="638" spans="5:9" ht="30" customHeight="1" x14ac:dyDescent="0.25">
      <c r="E638" s="198">
        <v>45051</v>
      </c>
      <c r="F638" s="387">
        <v>41.436782999999998</v>
      </c>
      <c r="G638" s="199">
        <v>105148</v>
      </c>
      <c r="H638" s="64">
        <f t="shared" si="14"/>
        <v>2.5367517873563061E-2</v>
      </c>
      <c r="I638" s="201">
        <f t="shared" si="14"/>
        <v>2.9107209270460288E-2</v>
      </c>
    </row>
    <row r="639" spans="5:9" ht="30" customHeight="1" x14ac:dyDescent="0.25">
      <c r="E639" s="198">
        <v>45054</v>
      </c>
      <c r="F639" s="387">
        <v>41.273910999999998</v>
      </c>
      <c r="G639" s="199">
        <v>106042</v>
      </c>
      <c r="H639" s="64">
        <f t="shared" si="14"/>
        <v>-3.9306140150889846E-3</v>
      </c>
      <c r="I639" s="201">
        <f t="shared" si="14"/>
        <v>8.5023015178604666E-3</v>
      </c>
    </row>
    <row r="640" spans="5:9" ht="30" customHeight="1" x14ac:dyDescent="0.25">
      <c r="E640" s="198">
        <v>45055</v>
      </c>
      <c r="F640" s="387">
        <v>41.149360999999999</v>
      </c>
      <c r="G640" s="199">
        <v>107114</v>
      </c>
      <c r="H640" s="64">
        <f t="shared" si="14"/>
        <v>-3.0176447296210718E-3</v>
      </c>
      <c r="I640" s="201">
        <f t="shared" si="14"/>
        <v>1.0109202014296326E-2</v>
      </c>
    </row>
    <row r="641" spans="5:9" ht="30" customHeight="1" x14ac:dyDescent="0.25">
      <c r="E641" s="198">
        <v>45056</v>
      </c>
      <c r="F641" s="387">
        <v>41.685875000000003</v>
      </c>
      <c r="G641" s="199">
        <v>107448</v>
      </c>
      <c r="H641" s="64">
        <f t="shared" si="14"/>
        <v>1.3038209754946184E-2</v>
      </c>
      <c r="I641" s="201">
        <f t="shared" si="14"/>
        <v>3.1181731613048047E-3</v>
      </c>
    </row>
    <row r="642" spans="5:9" ht="30" customHeight="1" x14ac:dyDescent="0.25">
      <c r="E642" s="198">
        <v>45057</v>
      </c>
      <c r="F642" s="387">
        <v>42.53857</v>
      </c>
      <c r="G642" s="199">
        <v>108256</v>
      </c>
      <c r="H642" s="64">
        <f t="shared" si="14"/>
        <v>2.0455250129690183E-2</v>
      </c>
      <c r="I642" s="201">
        <f t="shared" si="14"/>
        <v>7.5199166108257387E-3</v>
      </c>
    </row>
    <row r="643" spans="5:9" ht="30" customHeight="1" x14ac:dyDescent="0.25">
      <c r="E643" s="198">
        <v>45058</v>
      </c>
      <c r="F643" s="387">
        <v>42.375698</v>
      </c>
      <c r="G643" s="199">
        <v>108464</v>
      </c>
      <c r="H643" s="64">
        <f t="shared" si="14"/>
        <v>-3.8288075974345359E-3</v>
      </c>
      <c r="I643" s="201">
        <f t="shared" si="14"/>
        <v>1.9213715637007578E-3</v>
      </c>
    </row>
    <row r="644" spans="5:9" ht="30" customHeight="1" x14ac:dyDescent="0.25">
      <c r="E644" s="198">
        <v>45061</v>
      </c>
      <c r="F644" s="387">
        <v>42.576889000000001</v>
      </c>
      <c r="G644" s="199">
        <v>109029</v>
      </c>
      <c r="H644" s="64">
        <f t="shared" si="14"/>
        <v>4.7477920009719732E-3</v>
      </c>
      <c r="I644" s="201">
        <f t="shared" si="14"/>
        <v>5.2091016374096188E-3</v>
      </c>
    </row>
    <row r="645" spans="5:9" ht="30" customHeight="1" x14ac:dyDescent="0.25">
      <c r="E645" s="198">
        <v>45062</v>
      </c>
      <c r="F645" s="387">
        <v>41.350555</v>
      </c>
      <c r="G645" s="199">
        <v>108194</v>
      </c>
      <c r="H645" s="64">
        <f t="shared" si="14"/>
        <v>-2.8802808960513793E-2</v>
      </c>
      <c r="I645" s="201">
        <f t="shared" si="14"/>
        <v>-7.658512872721901E-3</v>
      </c>
    </row>
    <row r="646" spans="5:9" ht="30" customHeight="1" x14ac:dyDescent="0.25">
      <c r="E646" s="198">
        <v>45063</v>
      </c>
      <c r="F646" s="387">
        <v>41.417617999999997</v>
      </c>
      <c r="G646" s="199">
        <v>109460</v>
      </c>
      <c r="H646" s="64">
        <f t="shared" si="14"/>
        <v>1.6218162005321446E-3</v>
      </c>
      <c r="I646" s="201">
        <f t="shared" si="14"/>
        <v>1.1701203393903459E-2</v>
      </c>
    </row>
    <row r="647" spans="5:9" ht="30" customHeight="1" x14ac:dyDescent="0.25">
      <c r="E647" s="198">
        <v>45064</v>
      </c>
      <c r="F647" s="387">
        <v>41.388877999999998</v>
      </c>
      <c r="G647" s="199">
        <v>110108</v>
      </c>
      <c r="H647" s="64">
        <f t="shared" si="14"/>
        <v>-6.9390760231546889E-4</v>
      </c>
      <c r="I647" s="201">
        <f t="shared" si="14"/>
        <v>5.9199707655763767E-3</v>
      </c>
    </row>
    <row r="648" spans="5:9" ht="30" customHeight="1" x14ac:dyDescent="0.25">
      <c r="E648" s="198">
        <v>45065</v>
      </c>
      <c r="F648" s="387">
        <v>42.193660999999999</v>
      </c>
      <c r="G648" s="199">
        <v>110745</v>
      </c>
      <c r="H648" s="64">
        <f t="shared" si="14"/>
        <v>1.944442659209078E-2</v>
      </c>
      <c r="I648" s="201">
        <f t="shared" si="14"/>
        <v>5.7852290478439539E-3</v>
      </c>
    </row>
    <row r="649" spans="5:9" ht="30" customHeight="1" x14ac:dyDescent="0.25">
      <c r="E649" s="198">
        <v>45068</v>
      </c>
      <c r="F649" s="387">
        <v>41.637981000000003</v>
      </c>
      <c r="G649" s="199">
        <v>110213</v>
      </c>
      <c r="H649" s="64">
        <f t="shared" si="14"/>
        <v>-1.3169750783180278E-2</v>
      </c>
      <c r="I649" s="201">
        <f t="shared" si="14"/>
        <v>-4.8038286152873866E-3</v>
      </c>
    </row>
    <row r="650" spans="5:9" ht="30" customHeight="1" x14ac:dyDescent="0.25">
      <c r="E650" s="198">
        <v>45069</v>
      </c>
      <c r="F650" s="387">
        <v>42.615214999999999</v>
      </c>
      <c r="G650" s="199">
        <v>109929</v>
      </c>
      <c r="H650" s="64">
        <f t="shared" si="14"/>
        <v>2.3469773906664493E-2</v>
      </c>
      <c r="I650" s="201">
        <f t="shared" si="14"/>
        <v>-2.5768285048043404E-3</v>
      </c>
    </row>
    <row r="651" spans="5:9" ht="30" customHeight="1" x14ac:dyDescent="0.25">
      <c r="E651" s="198">
        <v>45070</v>
      </c>
      <c r="F651" s="387">
        <v>42.739764999999998</v>
      </c>
      <c r="G651" s="199">
        <v>108800</v>
      </c>
      <c r="H651" s="64">
        <f t="shared" si="14"/>
        <v>2.9226650622318218E-3</v>
      </c>
      <c r="I651" s="201">
        <f t="shared" si="14"/>
        <v>-1.0270265353091501E-2</v>
      </c>
    </row>
    <row r="652" spans="5:9" ht="30" customHeight="1" x14ac:dyDescent="0.25">
      <c r="E652" s="198">
        <v>45071</v>
      </c>
      <c r="F652" s="387">
        <v>42.787674000000003</v>
      </c>
      <c r="G652" s="199">
        <v>110054</v>
      </c>
      <c r="H652" s="64">
        <f t="shared" si="14"/>
        <v>1.1209467342649937E-3</v>
      </c>
      <c r="I652" s="201">
        <f t="shared" si="14"/>
        <v>1.1525735294117601E-2</v>
      </c>
    </row>
    <row r="653" spans="5:9" ht="30" customHeight="1" x14ac:dyDescent="0.25">
      <c r="E653" s="198">
        <v>45072</v>
      </c>
      <c r="F653" s="387">
        <v>42.53857</v>
      </c>
      <c r="G653" s="199">
        <v>110906</v>
      </c>
      <c r="H653" s="64">
        <f t="shared" si="14"/>
        <v>-5.821863558182705E-3</v>
      </c>
      <c r="I653" s="201">
        <f t="shared" si="14"/>
        <v>7.7416540970796088E-3</v>
      </c>
    </row>
    <row r="654" spans="5:9" ht="30" customHeight="1" x14ac:dyDescent="0.25">
      <c r="E654" s="198">
        <v>45075</v>
      </c>
      <c r="F654" s="387">
        <v>42.461922000000001</v>
      </c>
      <c r="G654" s="199">
        <v>110333</v>
      </c>
      <c r="H654" s="64">
        <f t="shared" si="14"/>
        <v>-1.8018471236809219E-3</v>
      </c>
      <c r="I654" s="201">
        <f t="shared" si="14"/>
        <v>-5.1665374280922549E-3</v>
      </c>
    </row>
    <row r="655" spans="5:9" ht="30" customHeight="1" x14ac:dyDescent="0.25">
      <c r="E655" s="198">
        <v>45076</v>
      </c>
      <c r="F655" s="387">
        <v>42.825992999999997</v>
      </c>
      <c r="G655" s="199">
        <v>108967</v>
      </c>
      <c r="H655" s="64">
        <f t="shared" si="14"/>
        <v>8.5740584234503814E-3</v>
      </c>
      <c r="I655" s="201">
        <f t="shared" si="14"/>
        <v>-1.2380702056501658E-2</v>
      </c>
    </row>
    <row r="656" spans="5:9" ht="30" customHeight="1" x14ac:dyDescent="0.25">
      <c r="E656" s="198">
        <v>45077</v>
      </c>
      <c r="F656" s="387">
        <v>42.749344000000001</v>
      </c>
      <c r="G656" s="199">
        <v>108335</v>
      </c>
      <c r="H656" s="64">
        <f t="shared" si="14"/>
        <v>-1.7897775306692232E-3</v>
      </c>
      <c r="I656" s="201">
        <f t="shared" si="14"/>
        <v>-5.7999210770233178E-3</v>
      </c>
    </row>
    <row r="657" spans="5:9" ht="30" customHeight="1" x14ac:dyDescent="0.25">
      <c r="E657" s="198">
        <v>45078</v>
      </c>
      <c r="F657" s="387">
        <v>42.864319000000002</v>
      </c>
      <c r="G657" s="199">
        <v>110565</v>
      </c>
      <c r="H657" s="64">
        <f t="shared" si="14"/>
        <v>2.6895149548962216E-3</v>
      </c>
      <c r="I657" s="201">
        <f t="shared" si="14"/>
        <v>2.0584298703096859E-2</v>
      </c>
    </row>
    <row r="658" spans="5:9" ht="30" customHeight="1" x14ac:dyDescent="0.25">
      <c r="E658" s="198">
        <v>45079</v>
      </c>
      <c r="F658" s="387">
        <v>43.500607000000002</v>
      </c>
      <c r="G658" s="199">
        <v>112558</v>
      </c>
      <c r="H658" s="64">
        <f t="shared" si="14"/>
        <v>1.4844234431905967E-2</v>
      </c>
      <c r="I658" s="201">
        <f t="shared" si="14"/>
        <v>1.8025595803373484E-2</v>
      </c>
    </row>
    <row r="659" spans="5:9" ht="30" customHeight="1" x14ac:dyDescent="0.25">
      <c r="E659" s="198">
        <v>45082</v>
      </c>
      <c r="F659" s="387">
        <v>43.772849999999998</v>
      </c>
      <c r="G659" s="199">
        <v>112696</v>
      </c>
      <c r="H659" s="64">
        <f t="shared" si="14"/>
        <v>6.2583724406419794E-3</v>
      </c>
      <c r="I659" s="201">
        <f t="shared" si="14"/>
        <v>1.2260345777288517E-3</v>
      </c>
    </row>
    <row r="660" spans="5:9" ht="30" customHeight="1" x14ac:dyDescent="0.25">
      <c r="E660" s="198">
        <v>45083</v>
      </c>
      <c r="F660" s="387">
        <v>44.278441999999998</v>
      </c>
      <c r="G660" s="199">
        <v>114610</v>
      </c>
      <c r="H660" s="64">
        <f t="shared" si="14"/>
        <v>1.1550355985502359E-2</v>
      </c>
      <c r="I660" s="201">
        <f t="shared" si="14"/>
        <v>1.6983743877333701E-2</v>
      </c>
    </row>
    <row r="661" spans="5:9" ht="30" customHeight="1" x14ac:dyDescent="0.25">
      <c r="E661" s="198">
        <v>45084</v>
      </c>
      <c r="F661" s="387">
        <v>44.258999000000003</v>
      </c>
      <c r="G661" s="199">
        <v>115488</v>
      </c>
      <c r="H661" s="64">
        <f t="shared" si="14"/>
        <v>-4.3910759100318497E-4</v>
      </c>
      <c r="I661" s="201">
        <f t="shared" si="14"/>
        <v>7.6607625861617734E-3</v>
      </c>
    </row>
    <row r="662" spans="5:9" ht="30" customHeight="1" x14ac:dyDescent="0.25">
      <c r="E662" s="198">
        <v>45086</v>
      </c>
      <c r="F662" s="387">
        <v>46.417503000000004</v>
      </c>
      <c r="G662" s="199">
        <v>117019</v>
      </c>
      <c r="H662" s="64">
        <f t="shared" si="14"/>
        <v>4.8769833226458559E-2</v>
      </c>
      <c r="I662" s="201">
        <f t="shared" si="14"/>
        <v>1.3256788584095291E-2</v>
      </c>
    </row>
    <row r="663" spans="5:9" ht="30" customHeight="1" x14ac:dyDescent="0.25">
      <c r="E663" s="198">
        <v>45089</v>
      </c>
      <c r="F663" s="387">
        <v>48.099575000000002</v>
      </c>
      <c r="G663" s="199">
        <v>117336</v>
      </c>
      <c r="H663" s="64">
        <f t="shared" si="14"/>
        <v>3.6237882076508798E-2</v>
      </c>
      <c r="I663" s="201">
        <f t="shared" si="14"/>
        <v>2.7089617925293297E-3</v>
      </c>
    </row>
    <row r="664" spans="5:9" ht="30" customHeight="1" x14ac:dyDescent="0.25">
      <c r="E664" s="198">
        <v>45090</v>
      </c>
      <c r="F664" s="387">
        <v>47.598942000000001</v>
      </c>
      <c r="G664" s="199">
        <v>116743</v>
      </c>
      <c r="H664" s="64">
        <f t="shared" ref="H664:I727" si="15">F664/F663-1</f>
        <v>-1.0408262443067362E-2</v>
      </c>
      <c r="I664" s="201">
        <f t="shared" si="15"/>
        <v>-5.0538624122179465E-3</v>
      </c>
    </row>
    <row r="665" spans="5:9" ht="30" customHeight="1" x14ac:dyDescent="0.25">
      <c r="E665" s="198">
        <v>45091</v>
      </c>
      <c r="F665" s="387">
        <v>47.833908000000001</v>
      </c>
      <c r="G665" s="199">
        <v>119069</v>
      </c>
      <c r="H665" s="64">
        <f t="shared" si="15"/>
        <v>4.93637022436344E-3</v>
      </c>
      <c r="I665" s="201">
        <f t="shared" si="15"/>
        <v>1.9924106798694607E-2</v>
      </c>
    </row>
    <row r="666" spans="5:9" ht="30" customHeight="1" x14ac:dyDescent="0.25">
      <c r="E666" s="198">
        <v>45092</v>
      </c>
      <c r="F666" s="387">
        <v>48.812900999999997</v>
      </c>
      <c r="G666" s="199">
        <v>119221</v>
      </c>
      <c r="H666" s="64">
        <f t="shared" si="15"/>
        <v>2.0466506729912126E-2</v>
      </c>
      <c r="I666" s="201">
        <f t="shared" si="15"/>
        <v>1.2765707278972194E-3</v>
      </c>
    </row>
    <row r="667" spans="5:9" ht="30" customHeight="1" x14ac:dyDescent="0.25">
      <c r="E667" s="198">
        <v>45093</v>
      </c>
      <c r="F667" s="387">
        <v>48.450676000000001</v>
      </c>
      <c r="G667" s="199">
        <v>118758</v>
      </c>
      <c r="H667" s="64">
        <f t="shared" si="15"/>
        <v>-7.420681675936347E-3</v>
      </c>
      <c r="I667" s="201">
        <f t="shared" si="15"/>
        <v>-3.8835440065089211E-3</v>
      </c>
    </row>
    <row r="668" spans="5:9" ht="30" customHeight="1" x14ac:dyDescent="0.25">
      <c r="E668" s="198">
        <v>45096</v>
      </c>
      <c r="F668" s="387">
        <v>49.351353000000003</v>
      </c>
      <c r="G668" s="199">
        <v>119858</v>
      </c>
      <c r="H668" s="64">
        <f t="shared" si="15"/>
        <v>1.8589565189967683E-2</v>
      </c>
      <c r="I668" s="201">
        <f t="shared" si="15"/>
        <v>9.2625338924534617E-3</v>
      </c>
    </row>
    <row r="669" spans="5:9" ht="30" customHeight="1" x14ac:dyDescent="0.25">
      <c r="E669" s="198">
        <v>45097</v>
      </c>
      <c r="F669" s="387">
        <v>49.341563999999998</v>
      </c>
      <c r="G669" s="199">
        <v>119622</v>
      </c>
      <c r="H669" s="64">
        <f t="shared" si="15"/>
        <v>-1.9835322448003012E-4</v>
      </c>
      <c r="I669" s="201">
        <f t="shared" si="15"/>
        <v>-1.9689966460311181E-3</v>
      </c>
    </row>
    <row r="670" spans="5:9" ht="30" customHeight="1" x14ac:dyDescent="0.25">
      <c r="E670" s="198">
        <v>45098</v>
      </c>
      <c r="F670" s="387">
        <v>50.898173999999997</v>
      </c>
      <c r="G670" s="199">
        <v>120420</v>
      </c>
      <c r="H670" s="64">
        <f t="shared" si="15"/>
        <v>3.1547642065014481E-2</v>
      </c>
      <c r="I670" s="201">
        <f t="shared" si="15"/>
        <v>6.6710136931333874E-3</v>
      </c>
    </row>
    <row r="671" spans="5:9" ht="30" customHeight="1" x14ac:dyDescent="0.25">
      <c r="E671" s="198">
        <v>45099</v>
      </c>
      <c r="F671" s="387">
        <v>49.928963000000003</v>
      </c>
      <c r="G671" s="199">
        <v>118934</v>
      </c>
      <c r="H671" s="64">
        <f t="shared" si="15"/>
        <v>-1.9042156600745486E-2</v>
      </c>
      <c r="I671" s="201">
        <f t="shared" si="15"/>
        <v>-1.2340142833416334E-2</v>
      </c>
    </row>
    <row r="672" spans="5:9" ht="30" customHeight="1" x14ac:dyDescent="0.25">
      <c r="E672" s="198">
        <v>45100</v>
      </c>
      <c r="F672" s="387">
        <v>49.948543999999998</v>
      </c>
      <c r="G672" s="199">
        <v>118977</v>
      </c>
      <c r="H672" s="64">
        <f t="shared" si="15"/>
        <v>3.9217718180917238E-4</v>
      </c>
      <c r="I672" s="201">
        <f t="shared" si="15"/>
        <v>3.6154505860386266E-4</v>
      </c>
    </row>
    <row r="673" spans="5:9" ht="30" customHeight="1" x14ac:dyDescent="0.25">
      <c r="E673" s="198">
        <v>45103</v>
      </c>
      <c r="F673" s="387">
        <v>50.066020999999999</v>
      </c>
      <c r="G673" s="199">
        <v>118243</v>
      </c>
      <c r="H673" s="64">
        <f t="shared" si="15"/>
        <v>2.3519604495378932E-3</v>
      </c>
      <c r="I673" s="201">
        <f t="shared" si="15"/>
        <v>-6.1692596047975279E-3</v>
      </c>
    </row>
    <row r="674" spans="5:9" ht="30" customHeight="1" x14ac:dyDescent="0.25">
      <c r="E674" s="198">
        <v>45104</v>
      </c>
      <c r="F674" s="387">
        <v>49.145766999999999</v>
      </c>
      <c r="G674" s="199">
        <v>117523</v>
      </c>
      <c r="H674" s="64">
        <f t="shared" si="15"/>
        <v>-1.8380809611372895E-2</v>
      </c>
      <c r="I674" s="201">
        <f t="shared" si="15"/>
        <v>-6.0891553834053758E-3</v>
      </c>
    </row>
    <row r="675" spans="5:9" ht="30" customHeight="1" x14ac:dyDescent="0.25">
      <c r="E675" s="198">
        <v>45105</v>
      </c>
      <c r="F675" s="387">
        <v>48.548575999999997</v>
      </c>
      <c r="G675" s="199">
        <v>116681</v>
      </c>
      <c r="H675" s="64">
        <f t="shared" si="15"/>
        <v>-1.2151422929262745E-2</v>
      </c>
      <c r="I675" s="201">
        <f t="shared" si="15"/>
        <v>-7.1645550232720678E-3</v>
      </c>
    </row>
    <row r="676" spans="5:9" ht="30" customHeight="1" x14ac:dyDescent="0.25">
      <c r="E676" s="198">
        <v>45106</v>
      </c>
      <c r="F676" s="387">
        <v>48.998913000000002</v>
      </c>
      <c r="G676" s="199">
        <v>118383</v>
      </c>
      <c r="H676" s="64">
        <f t="shared" si="15"/>
        <v>9.2760084250462782E-3</v>
      </c>
      <c r="I676" s="201">
        <f t="shared" si="15"/>
        <v>1.4586779338538358E-2</v>
      </c>
    </row>
    <row r="677" spans="5:9" ht="30" customHeight="1" x14ac:dyDescent="0.25">
      <c r="E677" s="198">
        <v>45107</v>
      </c>
      <c r="F677" s="387">
        <v>48.362563999999999</v>
      </c>
      <c r="G677" s="199">
        <v>118087</v>
      </c>
      <c r="H677" s="64">
        <f t="shared" si="15"/>
        <v>-1.2987002385134616E-2</v>
      </c>
      <c r="I677" s="201">
        <f t="shared" si="15"/>
        <v>-2.5003590042489421E-3</v>
      </c>
    </row>
    <row r="678" spans="5:9" ht="30" customHeight="1" x14ac:dyDescent="0.25">
      <c r="E678" s="198">
        <v>45110</v>
      </c>
      <c r="F678" s="387">
        <v>49.331772000000001</v>
      </c>
      <c r="G678" s="199">
        <v>119673</v>
      </c>
      <c r="H678" s="64">
        <f t="shared" si="15"/>
        <v>2.004045939334409E-2</v>
      </c>
      <c r="I678" s="201">
        <f t="shared" si="15"/>
        <v>1.3430775614589274E-2</v>
      </c>
    </row>
    <row r="679" spans="5:9" ht="30" customHeight="1" x14ac:dyDescent="0.25">
      <c r="E679" s="198">
        <v>45111</v>
      </c>
      <c r="F679" s="387">
        <v>49.018493999999997</v>
      </c>
      <c r="G679" s="199">
        <v>119076</v>
      </c>
      <c r="H679" s="64">
        <f t="shared" si="15"/>
        <v>-6.3504307122801418E-3</v>
      </c>
      <c r="I679" s="201">
        <f t="shared" si="15"/>
        <v>-4.9885939184277639E-3</v>
      </c>
    </row>
    <row r="680" spans="5:9" ht="30" customHeight="1" x14ac:dyDescent="0.25">
      <c r="E680" s="198">
        <v>45112</v>
      </c>
      <c r="F680" s="387">
        <v>48.695422999999998</v>
      </c>
      <c r="G680" s="199">
        <v>119549</v>
      </c>
      <c r="H680" s="64">
        <f t="shared" si="15"/>
        <v>-6.5907981587520759E-3</v>
      </c>
      <c r="I680" s="201">
        <f t="shared" si="15"/>
        <v>3.9722530148813551E-3</v>
      </c>
    </row>
    <row r="681" spans="5:9" ht="30" customHeight="1" x14ac:dyDescent="0.25">
      <c r="E681" s="198">
        <v>45113</v>
      </c>
      <c r="F681" s="387">
        <v>47.980750999999998</v>
      </c>
      <c r="G681" s="199">
        <v>117426</v>
      </c>
      <c r="H681" s="64">
        <f t="shared" si="15"/>
        <v>-1.4676369070661943E-2</v>
      </c>
      <c r="I681" s="201">
        <f t="shared" si="15"/>
        <v>-1.7758408685978111E-2</v>
      </c>
    </row>
    <row r="682" spans="5:9" ht="30" customHeight="1" x14ac:dyDescent="0.25">
      <c r="E682" s="198">
        <v>45114</v>
      </c>
      <c r="F682" s="387">
        <v>48.910800999999999</v>
      </c>
      <c r="G682" s="199">
        <v>118898</v>
      </c>
      <c r="H682" s="64">
        <f t="shared" si="15"/>
        <v>1.9383814980303171E-2</v>
      </c>
      <c r="I682" s="201">
        <f t="shared" si="15"/>
        <v>1.2535554306541963E-2</v>
      </c>
    </row>
    <row r="683" spans="5:9" ht="30" customHeight="1" x14ac:dyDescent="0.25">
      <c r="E683" s="198">
        <v>45117</v>
      </c>
      <c r="F683" s="387">
        <v>48.010123999999998</v>
      </c>
      <c r="G683" s="199">
        <v>117942</v>
      </c>
      <c r="H683" s="64">
        <f t="shared" si="15"/>
        <v>-1.8414685132635666E-2</v>
      </c>
      <c r="I683" s="201">
        <f t="shared" si="15"/>
        <v>-8.0405053070699006E-3</v>
      </c>
    </row>
    <row r="684" spans="5:9" ht="30" customHeight="1" x14ac:dyDescent="0.25">
      <c r="E684" s="198">
        <v>45118</v>
      </c>
      <c r="F684" s="387">
        <v>47.324824999999997</v>
      </c>
      <c r="G684" s="199">
        <v>117220</v>
      </c>
      <c r="H684" s="64">
        <f t="shared" si="15"/>
        <v>-1.4274051864560877E-2</v>
      </c>
      <c r="I684" s="201">
        <f t="shared" si="15"/>
        <v>-6.1216530158891835E-3</v>
      </c>
    </row>
    <row r="685" spans="5:9" ht="30" customHeight="1" x14ac:dyDescent="0.25">
      <c r="E685" s="198">
        <v>45119</v>
      </c>
      <c r="F685" s="387">
        <v>46.561207000000003</v>
      </c>
      <c r="G685" s="199">
        <v>117666</v>
      </c>
      <c r="H685" s="64">
        <f t="shared" si="15"/>
        <v>-1.613567509230085E-2</v>
      </c>
      <c r="I685" s="201">
        <f t="shared" si="15"/>
        <v>3.8048114656201726E-3</v>
      </c>
    </row>
    <row r="686" spans="5:9" ht="30" customHeight="1" x14ac:dyDescent="0.25">
      <c r="E686" s="198">
        <v>45120</v>
      </c>
      <c r="F686" s="387">
        <v>47.001750999999999</v>
      </c>
      <c r="G686" s="199">
        <v>119264</v>
      </c>
      <c r="H686" s="64">
        <f t="shared" si="15"/>
        <v>9.4616103916720373E-3</v>
      </c>
      <c r="I686" s="201">
        <f t="shared" si="15"/>
        <v>1.3580813489028287E-2</v>
      </c>
    </row>
    <row r="687" spans="5:9" ht="30" customHeight="1" x14ac:dyDescent="0.25">
      <c r="E687" s="198">
        <v>45121</v>
      </c>
      <c r="F687" s="387">
        <v>46.688476999999999</v>
      </c>
      <c r="G687" s="199">
        <v>117711</v>
      </c>
      <c r="H687" s="64">
        <f t="shared" si="15"/>
        <v>-6.6651559428073659E-3</v>
      </c>
      <c r="I687" s="201">
        <f t="shared" si="15"/>
        <v>-1.3021532063321684E-2</v>
      </c>
    </row>
    <row r="688" spans="5:9" ht="30" customHeight="1" x14ac:dyDescent="0.25">
      <c r="E688" s="198">
        <v>45124</v>
      </c>
      <c r="F688" s="387">
        <v>47.099654999999998</v>
      </c>
      <c r="G688" s="199">
        <v>118219</v>
      </c>
      <c r="H688" s="64">
        <f t="shared" si="15"/>
        <v>8.8068411398383173E-3</v>
      </c>
      <c r="I688" s="201">
        <f t="shared" si="15"/>
        <v>4.3156544418108123E-3</v>
      </c>
    </row>
    <row r="689" spans="5:9" ht="30" customHeight="1" x14ac:dyDescent="0.25">
      <c r="E689" s="198">
        <v>45125</v>
      </c>
      <c r="F689" s="387">
        <v>47.256293999999997</v>
      </c>
      <c r="G689" s="199">
        <v>117841</v>
      </c>
      <c r="H689" s="64">
        <f t="shared" si="15"/>
        <v>3.3256931499816567E-3</v>
      </c>
      <c r="I689" s="201">
        <f t="shared" si="15"/>
        <v>-3.1974555697477092E-3</v>
      </c>
    </row>
    <row r="690" spans="5:9" ht="30" customHeight="1" x14ac:dyDescent="0.25">
      <c r="E690" s="198">
        <v>45126</v>
      </c>
      <c r="F690" s="387">
        <v>46.433937</v>
      </c>
      <c r="G690" s="199">
        <v>117552</v>
      </c>
      <c r="H690" s="64">
        <f t="shared" si="15"/>
        <v>-1.7402062887114988E-2</v>
      </c>
      <c r="I690" s="201">
        <f t="shared" si="15"/>
        <v>-2.4524571244304294E-3</v>
      </c>
    </row>
    <row r="691" spans="5:9" ht="30" customHeight="1" x14ac:dyDescent="0.25">
      <c r="E691" s="198">
        <v>45127</v>
      </c>
      <c r="F691" s="387">
        <v>46.943016</v>
      </c>
      <c r="G691" s="199">
        <v>118083</v>
      </c>
      <c r="H691" s="64">
        <f t="shared" si="15"/>
        <v>1.0963511450687413E-2</v>
      </c>
      <c r="I691" s="201">
        <f t="shared" si="15"/>
        <v>4.5171498570846236E-3</v>
      </c>
    </row>
    <row r="692" spans="5:9" ht="30" customHeight="1" x14ac:dyDescent="0.25">
      <c r="E692" s="198">
        <v>45128</v>
      </c>
      <c r="F692" s="387">
        <v>47.501044999999998</v>
      </c>
      <c r="G692" s="199">
        <v>120217</v>
      </c>
      <c r="H692" s="64">
        <f t="shared" si="15"/>
        <v>1.1887369997700903E-2</v>
      </c>
      <c r="I692" s="201">
        <f t="shared" si="15"/>
        <v>1.8072034077724952E-2</v>
      </c>
    </row>
    <row r="693" spans="5:9" ht="30" customHeight="1" x14ac:dyDescent="0.25">
      <c r="E693" s="198">
        <v>45131</v>
      </c>
      <c r="F693" s="387">
        <v>46.570995000000003</v>
      </c>
      <c r="G693" s="199">
        <v>121342</v>
      </c>
      <c r="H693" s="64">
        <f t="shared" si="15"/>
        <v>-1.9579569249476347E-2</v>
      </c>
      <c r="I693" s="201">
        <f t="shared" si="15"/>
        <v>9.3580774765631425E-3</v>
      </c>
    </row>
    <row r="694" spans="5:9" ht="30" customHeight="1" x14ac:dyDescent="0.25">
      <c r="E694" s="198">
        <v>45132</v>
      </c>
      <c r="F694" s="387">
        <v>46.326244000000003</v>
      </c>
      <c r="G694" s="199">
        <v>122008</v>
      </c>
      <c r="H694" s="64">
        <f t="shared" si="15"/>
        <v>-5.2554384977173685E-3</v>
      </c>
      <c r="I694" s="201">
        <f t="shared" si="15"/>
        <v>5.4886189448006828E-3</v>
      </c>
    </row>
    <row r="695" spans="5:9" ht="30" customHeight="1" x14ac:dyDescent="0.25">
      <c r="E695" s="198">
        <v>45133</v>
      </c>
      <c r="F695" s="387">
        <v>46.717846000000002</v>
      </c>
      <c r="G695" s="199">
        <v>122560</v>
      </c>
      <c r="H695" s="64">
        <f t="shared" si="15"/>
        <v>8.453135117105548E-3</v>
      </c>
      <c r="I695" s="201">
        <f t="shared" si="15"/>
        <v>4.5242934889515585E-3</v>
      </c>
    </row>
    <row r="696" spans="5:9" ht="30" customHeight="1" x14ac:dyDescent="0.25">
      <c r="E696" s="198">
        <v>45134</v>
      </c>
      <c r="F696" s="387">
        <v>45.758426999999998</v>
      </c>
      <c r="G696" s="199">
        <v>119990</v>
      </c>
      <c r="H696" s="64">
        <f t="shared" si="15"/>
        <v>-2.0536456239870438E-2</v>
      </c>
      <c r="I696" s="201">
        <f t="shared" si="15"/>
        <v>-2.0969321148825104E-2</v>
      </c>
    </row>
    <row r="697" spans="5:9" ht="30" customHeight="1" x14ac:dyDescent="0.25">
      <c r="E697" s="198">
        <v>45135</v>
      </c>
      <c r="F697" s="387">
        <v>46.287083000000003</v>
      </c>
      <c r="G697" s="199">
        <v>120187</v>
      </c>
      <c r="H697" s="64">
        <f t="shared" si="15"/>
        <v>1.1553194343852935E-2</v>
      </c>
      <c r="I697" s="201">
        <f t="shared" si="15"/>
        <v>1.6418034836236384E-3</v>
      </c>
    </row>
    <row r="698" spans="5:9" ht="30" customHeight="1" x14ac:dyDescent="0.25">
      <c r="E698" s="198">
        <v>45138</v>
      </c>
      <c r="F698" s="387">
        <v>47.177975000000004</v>
      </c>
      <c r="G698" s="199">
        <v>121943</v>
      </c>
      <c r="H698" s="64">
        <f t="shared" si="15"/>
        <v>1.9247097510983746E-2</v>
      </c>
      <c r="I698" s="201">
        <f t="shared" si="15"/>
        <v>1.4610565202559433E-2</v>
      </c>
    </row>
    <row r="699" spans="5:9" ht="30" customHeight="1" x14ac:dyDescent="0.25">
      <c r="E699" s="198">
        <v>45139</v>
      </c>
      <c r="F699" s="387">
        <v>46.365406</v>
      </c>
      <c r="G699" s="199">
        <v>121248</v>
      </c>
      <c r="H699" s="64">
        <f t="shared" si="15"/>
        <v>-1.7223481931982088E-2</v>
      </c>
      <c r="I699" s="201">
        <f t="shared" si="15"/>
        <v>-5.699384138490915E-3</v>
      </c>
    </row>
    <row r="700" spans="5:9" ht="30" customHeight="1" x14ac:dyDescent="0.25">
      <c r="E700" s="198">
        <v>45140</v>
      </c>
      <c r="F700" s="387">
        <v>46.570995000000003</v>
      </c>
      <c r="G700" s="199">
        <v>120859</v>
      </c>
      <c r="H700" s="64">
        <f t="shared" si="15"/>
        <v>4.4341033053825196E-3</v>
      </c>
      <c r="I700" s="201">
        <f t="shared" si="15"/>
        <v>-3.2083003430984913E-3</v>
      </c>
    </row>
    <row r="701" spans="5:9" ht="30" customHeight="1" x14ac:dyDescent="0.25">
      <c r="E701" s="198">
        <v>45141</v>
      </c>
      <c r="F701" s="387">
        <v>46.649315000000001</v>
      </c>
      <c r="G701" s="199">
        <v>120586</v>
      </c>
      <c r="H701" s="64">
        <f t="shared" si="15"/>
        <v>1.6817334480399015E-3</v>
      </c>
      <c r="I701" s="201">
        <f t="shared" si="15"/>
        <v>-2.2588305380649709E-3</v>
      </c>
    </row>
    <row r="702" spans="5:9" ht="30" customHeight="1" x14ac:dyDescent="0.25">
      <c r="E702" s="198">
        <v>45142</v>
      </c>
      <c r="F702" s="387">
        <v>46.404567999999998</v>
      </c>
      <c r="G702" s="199">
        <v>119508</v>
      </c>
      <c r="H702" s="64">
        <f t="shared" si="15"/>
        <v>-5.2465293434641458E-3</v>
      </c>
      <c r="I702" s="201">
        <f t="shared" si="15"/>
        <v>-8.9396779062246301E-3</v>
      </c>
    </row>
    <row r="703" spans="5:9" ht="30" customHeight="1" x14ac:dyDescent="0.25">
      <c r="E703" s="198">
        <v>45145</v>
      </c>
      <c r="F703" s="387">
        <v>46.326244000000003</v>
      </c>
      <c r="G703" s="199">
        <v>119380</v>
      </c>
      <c r="H703" s="64">
        <f t="shared" si="15"/>
        <v>-1.6878510753509657E-3</v>
      </c>
      <c r="I703" s="201">
        <f t="shared" si="15"/>
        <v>-1.0710580044850371E-3</v>
      </c>
    </row>
    <row r="704" spans="5:9" ht="30" customHeight="1" x14ac:dyDescent="0.25">
      <c r="E704" s="198">
        <v>45146</v>
      </c>
      <c r="F704" s="387">
        <v>46.003177999999998</v>
      </c>
      <c r="G704" s="199">
        <v>119090</v>
      </c>
      <c r="H704" s="64">
        <f t="shared" si="15"/>
        <v>-6.9737145105052134E-3</v>
      </c>
      <c r="I704" s="201">
        <f t="shared" si="15"/>
        <v>-2.4292176243927432E-3</v>
      </c>
    </row>
    <row r="705" spans="5:9" ht="30" customHeight="1" x14ac:dyDescent="0.25">
      <c r="E705" s="198">
        <v>45147</v>
      </c>
      <c r="F705" s="387">
        <v>45.748638</v>
      </c>
      <c r="G705" s="199">
        <v>118409</v>
      </c>
      <c r="H705" s="64">
        <f t="shared" si="15"/>
        <v>-5.5330959961070736E-3</v>
      </c>
      <c r="I705" s="201">
        <f t="shared" si="15"/>
        <v>-5.7183642623226394E-3</v>
      </c>
    </row>
    <row r="706" spans="5:9" ht="30" customHeight="1" x14ac:dyDescent="0.25">
      <c r="E706" s="198">
        <v>45148</v>
      </c>
      <c r="F706" s="387">
        <v>45.983597000000003</v>
      </c>
      <c r="G706" s="199">
        <v>118350</v>
      </c>
      <c r="H706" s="64">
        <f t="shared" si="15"/>
        <v>5.1358687443330275E-3</v>
      </c>
      <c r="I706" s="201">
        <f t="shared" si="15"/>
        <v>-4.9827293533433181E-4</v>
      </c>
    </row>
    <row r="707" spans="5:9" ht="30" customHeight="1" x14ac:dyDescent="0.25">
      <c r="E707" s="198">
        <v>45149</v>
      </c>
      <c r="F707" s="387">
        <v>46.482883000000001</v>
      </c>
      <c r="G707" s="199">
        <v>118065</v>
      </c>
      <c r="H707" s="64">
        <f t="shared" si="15"/>
        <v>1.0857915269220753E-2</v>
      </c>
      <c r="I707" s="201">
        <f t="shared" si="15"/>
        <v>-2.4081115335867764E-3</v>
      </c>
    </row>
    <row r="708" spans="5:9" ht="30" customHeight="1" x14ac:dyDescent="0.25">
      <c r="E708" s="198">
        <v>45152</v>
      </c>
      <c r="F708" s="387">
        <v>46.022754999999997</v>
      </c>
      <c r="G708" s="199">
        <v>116810</v>
      </c>
      <c r="H708" s="64">
        <f t="shared" si="15"/>
        <v>-9.8988696548792943E-3</v>
      </c>
      <c r="I708" s="201">
        <f t="shared" si="15"/>
        <v>-1.0629737856265642E-2</v>
      </c>
    </row>
    <row r="709" spans="5:9" ht="30" customHeight="1" x14ac:dyDescent="0.25">
      <c r="E709" s="198">
        <v>45153</v>
      </c>
      <c r="F709" s="387">
        <v>45.778004000000003</v>
      </c>
      <c r="G709" s="199">
        <v>116171</v>
      </c>
      <c r="H709" s="64">
        <f t="shared" si="15"/>
        <v>-5.3180432157960977E-3</v>
      </c>
      <c r="I709" s="201">
        <f t="shared" si="15"/>
        <v>-5.4704220529063763E-3</v>
      </c>
    </row>
    <row r="710" spans="5:9" ht="30" customHeight="1" x14ac:dyDescent="0.25">
      <c r="E710" s="198">
        <v>45154</v>
      </c>
      <c r="F710" s="387">
        <v>46.169604999999997</v>
      </c>
      <c r="G710" s="199">
        <v>115592</v>
      </c>
      <c r="H710" s="64">
        <f t="shared" si="15"/>
        <v>8.5543485032679722E-3</v>
      </c>
      <c r="I710" s="201">
        <f t="shared" si="15"/>
        <v>-4.9840321594890602E-3</v>
      </c>
    </row>
    <row r="711" spans="5:9" ht="30" customHeight="1" x14ac:dyDescent="0.25">
      <c r="E711" s="198">
        <v>45155</v>
      </c>
      <c r="F711" s="387">
        <v>46.600364999999996</v>
      </c>
      <c r="G711" s="199">
        <v>114982</v>
      </c>
      <c r="H711" s="64">
        <f t="shared" si="15"/>
        <v>9.3299477004404885E-3</v>
      </c>
      <c r="I711" s="201">
        <f t="shared" si="15"/>
        <v>-5.2771818118900748E-3</v>
      </c>
    </row>
    <row r="712" spans="5:9" ht="30" customHeight="1" x14ac:dyDescent="0.25">
      <c r="E712" s="198">
        <v>45156</v>
      </c>
      <c r="F712" s="387">
        <v>46.786372999999998</v>
      </c>
      <c r="G712" s="199">
        <v>115409</v>
      </c>
      <c r="H712" s="64">
        <f t="shared" si="15"/>
        <v>3.9915567184936052E-3</v>
      </c>
      <c r="I712" s="201">
        <f t="shared" si="15"/>
        <v>3.7136247412639101E-3</v>
      </c>
    </row>
    <row r="713" spans="5:9" ht="30" customHeight="1" x14ac:dyDescent="0.25">
      <c r="E713" s="198">
        <v>45159</v>
      </c>
      <c r="F713" s="387">
        <v>46.619942000000002</v>
      </c>
      <c r="G713" s="199">
        <v>114429</v>
      </c>
      <c r="H713" s="64">
        <f t="shared" si="15"/>
        <v>-3.5572537328336651E-3</v>
      </c>
      <c r="I713" s="201">
        <f t="shared" si="15"/>
        <v>-8.4915387881361326E-3</v>
      </c>
    </row>
    <row r="714" spans="5:9" ht="30" customHeight="1" x14ac:dyDescent="0.25">
      <c r="E714" s="198">
        <v>45160</v>
      </c>
      <c r="F714" s="387">
        <v>47.631641000000002</v>
      </c>
      <c r="G714" s="199">
        <v>116156</v>
      </c>
      <c r="H714" s="64">
        <f t="shared" si="15"/>
        <v>2.1700992249196638E-2</v>
      </c>
      <c r="I714" s="201">
        <f t="shared" si="15"/>
        <v>1.5092327993777799E-2</v>
      </c>
    </row>
    <row r="715" spans="5:9" ht="30" customHeight="1" x14ac:dyDescent="0.25">
      <c r="E715" s="198">
        <v>45161</v>
      </c>
      <c r="F715" s="387">
        <v>47.840159999999997</v>
      </c>
      <c r="G715" s="199">
        <v>118135</v>
      </c>
      <c r="H715" s="64">
        <f t="shared" si="15"/>
        <v>4.3777412581689212E-3</v>
      </c>
      <c r="I715" s="201">
        <f t="shared" si="15"/>
        <v>1.7037432418471665E-2</v>
      </c>
    </row>
    <row r="716" spans="5:9" ht="30" customHeight="1" x14ac:dyDescent="0.25">
      <c r="E716" s="198">
        <v>45162</v>
      </c>
      <c r="F716" s="387">
        <v>47.214602999999997</v>
      </c>
      <c r="G716" s="199">
        <v>117026</v>
      </c>
      <c r="H716" s="64">
        <f t="shared" si="15"/>
        <v>-1.3075980515115382E-2</v>
      </c>
      <c r="I716" s="201">
        <f t="shared" si="15"/>
        <v>-9.3875650738561855E-3</v>
      </c>
    </row>
    <row r="717" spans="5:9" ht="30" customHeight="1" x14ac:dyDescent="0.25">
      <c r="E717" s="198">
        <v>45163</v>
      </c>
      <c r="F717" s="387">
        <v>46.598976</v>
      </c>
      <c r="G717" s="199">
        <v>115837</v>
      </c>
      <c r="H717" s="64">
        <f t="shared" si="15"/>
        <v>-1.3038910864081488E-2</v>
      </c>
      <c r="I717" s="201">
        <f t="shared" si="15"/>
        <v>-1.0160135354536637E-2</v>
      </c>
    </row>
    <row r="718" spans="5:9" ht="30" customHeight="1" x14ac:dyDescent="0.25">
      <c r="E718" s="198">
        <v>45166</v>
      </c>
      <c r="F718" s="387">
        <v>47.939453</v>
      </c>
      <c r="G718" s="199">
        <v>117121</v>
      </c>
      <c r="H718" s="64">
        <f t="shared" si="15"/>
        <v>2.876623297473313E-2</v>
      </c>
      <c r="I718" s="201">
        <f t="shared" si="15"/>
        <v>1.1084541208767451E-2</v>
      </c>
    </row>
    <row r="719" spans="5:9" ht="30" customHeight="1" x14ac:dyDescent="0.25">
      <c r="E719" s="198">
        <v>45167</v>
      </c>
      <c r="F719" s="387">
        <v>48.207549999999998</v>
      </c>
      <c r="G719" s="199">
        <v>118404</v>
      </c>
      <c r="H719" s="64">
        <f t="shared" si="15"/>
        <v>5.5924084073299962E-3</v>
      </c>
      <c r="I719" s="201">
        <f t="shared" si="15"/>
        <v>1.0954482970602974E-2</v>
      </c>
    </row>
    <row r="720" spans="5:9" ht="30" customHeight="1" x14ac:dyDescent="0.25">
      <c r="E720" s="198">
        <v>45168</v>
      </c>
      <c r="F720" s="387">
        <v>47.512486000000003</v>
      </c>
      <c r="G720" s="199">
        <v>117535</v>
      </c>
      <c r="H720" s="64">
        <f t="shared" si="15"/>
        <v>-1.4418156492084666E-2</v>
      </c>
      <c r="I720" s="201">
        <f t="shared" si="15"/>
        <v>-7.3392790784094775E-3</v>
      </c>
    </row>
    <row r="721" spans="5:9" ht="30" customHeight="1" x14ac:dyDescent="0.25">
      <c r="E721" s="198">
        <v>45169</v>
      </c>
      <c r="F721" s="387">
        <v>46.767775999999998</v>
      </c>
      <c r="G721" s="199">
        <v>115742</v>
      </c>
      <c r="H721" s="64">
        <f t="shared" si="15"/>
        <v>-1.5673985149924685E-2</v>
      </c>
      <c r="I721" s="201">
        <f t="shared" si="15"/>
        <v>-1.5255030416471693E-2</v>
      </c>
    </row>
    <row r="722" spans="5:9" ht="30" customHeight="1" x14ac:dyDescent="0.25">
      <c r="E722" s="198">
        <v>45170</v>
      </c>
      <c r="F722" s="387">
        <v>47.085518</v>
      </c>
      <c r="G722" s="199">
        <v>117893</v>
      </c>
      <c r="H722" s="64">
        <f t="shared" si="15"/>
        <v>6.7940369882031337E-3</v>
      </c>
      <c r="I722" s="201">
        <f t="shared" si="15"/>
        <v>1.8584437801316689E-2</v>
      </c>
    </row>
    <row r="723" spans="5:9" ht="30" customHeight="1" x14ac:dyDescent="0.25">
      <c r="E723" s="198">
        <v>45173</v>
      </c>
      <c r="F723" s="387">
        <v>46.936580999999997</v>
      </c>
      <c r="G723" s="199">
        <v>117777</v>
      </c>
      <c r="H723" s="64">
        <f t="shared" si="15"/>
        <v>-3.1631169481878274E-3</v>
      </c>
      <c r="I723" s="201">
        <f t="shared" si="15"/>
        <v>-9.8394306701843348E-4</v>
      </c>
    </row>
    <row r="724" spans="5:9" ht="30" customHeight="1" x14ac:dyDescent="0.25">
      <c r="E724" s="198">
        <v>45174</v>
      </c>
      <c r="F724" s="387">
        <v>46.767775999999998</v>
      </c>
      <c r="G724" s="199">
        <v>117331</v>
      </c>
      <c r="H724" s="64">
        <f t="shared" si="15"/>
        <v>-3.5964485781356803E-3</v>
      </c>
      <c r="I724" s="201">
        <f t="shared" si="15"/>
        <v>-3.7868174601153326E-3</v>
      </c>
    </row>
    <row r="725" spans="5:9" ht="30" customHeight="1" x14ac:dyDescent="0.25">
      <c r="E725" s="198">
        <v>45175</v>
      </c>
      <c r="F725" s="387">
        <v>46.450035</v>
      </c>
      <c r="G725" s="199">
        <v>115985</v>
      </c>
      <c r="H725" s="64">
        <f t="shared" si="15"/>
        <v>-6.7940156059590473E-3</v>
      </c>
      <c r="I725" s="201">
        <f t="shared" si="15"/>
        <v>-1.1471819041855902E-2</v>
      </c>
    </row>
    <row r="726" spans="5:9" ht="30" customHeight="1" x14ac:dyDescent="0.25">
      <c r="E726" s="198">
        <v>45177</v>
      </c>
      <c r="F726" s="387">
        <v>46.311019999999999</v>
      </c>
      <c r="G726" s="199">
        <v>115313</v>
      </c>
      <c r="H726" s="64">
        <f t="shared" si="15"/>
        <v>-2.9927856889666593E-3</v>
      </c>
      <c r="I726" s="201">
        <f t="shared" si="15"/>
        <v>-5.7938526533602985E-3</v>
      </c>
    </row>
    <row r="727" spans="5:9" ht="30" customHeight="1" x14ac:dyDescent="0.25">
      <c r="E727" s="198">
        <v>45180</v>
      </c>
      <c r="F727" s="387">
        <v>47.045802999999999</v>
      </c>
      <c r="G727" s="199">
        <v>116883</v>
      </c>
      <c r="H727" s="64">
        <f t="shared" si="15"/>
        <v>1.586626681943093E-2</v>
      </c>
      <c r="I727" s="201">
        <f t="shared" si="15"/>
        <v>1.3615117116023256E-2</v>
      </c>
    </row>
    <row r="728" spans="5:9" ht="30" customHeight="1" x14ac:dyDescent="0.25">
      <c r="E728" s="198">
        <v>45181</v>
      </c>
      <c r="F728" s="387">
        <v>47.299999</v>
      </c>
      <c r="G728" s="199">
        <v>117968</v>
      </c>
      <c r="H728" s="64">
        <f t="shared" ref="H728:I764" si="16">F728/F727-1</f>
        <v>5.4031599800730135E-3</v>
      </c>
      <c r="I728" s="201">
        <f t="shared" si="16"/>
        <v>9.2827870605647345E-3</v>
      </c>
    </row>
    <row r="729" spans="5:9" ht="30" customHeight="1" x14ac:dyDescent="0.25">
      <c r="E729" s="198">
        <v>45182</v>
      </c>
      <c r="F729" s="387">
        <v>47.259998000000003</v>
      </c>
      <c r="G729" s="199">
        <v>118176</v>
      </c>
      <c r="H729" s="64">
        <f t="shared" si="16"/>
        <v>-8.4568712147325975E-4</v>
      </c>
      <c r="I729" s="201">
        <f t="shared" si="16"/>
        <v>1.7631900176318105E-3</v>
      </c>
    </row>
    <row r="730" spans="5:9" ht="30" customHeight="1" x14ac:dyDescent="0.25">
      <c r="E730" s="198">
        <v>45183</v>
      </c>
      <c r="F730" s="387">
        <v>47.389999000000003</v>
      </c>
      <c r="G730" s="199">
        <v>119392</v>
      </c>
      <c r="H730" s="64">
        <f t="shared" si="16"/>
        <v>2.7507618599560413E-3</v>
      </c>
      <c r="I730" s="201">
        <f t="shared" si="16"/>
        <v>1.0289737340915206E-2</v>
      </c>
    </row>
    <row r="731" spans="5:9" ht="30" customHeight="1" x14ac:dyDescent="0.25">
      <c r="E731" s="198">
        <v>45184</v>
      </c>
      <c r="F731" s="387">
        <v>47.549999</v>
      </c>
      <c r="G731" s="199">
        <v>118758</v>
      </c>
      <c r="H731" s="64">
        <f t="shared" si="16"/>
        <v>3.3762397842633796E-3</v>
      </c>
      <c r="I731" s="201">
        <f t="shared" si="16"/>
        <v>-5.3102385419458997E-3</v>
      </c>
    </row>
    <row r="732" spans="5:9" ht="30" customHeight="1" x14ac:dyDescent="0.25">
      <c r="E732" s="198">
        <v>45187</v>
      </c>
      <c r="F732" s="387">
        <v>47.349997999999999</v>
      </c>
      <c r="G732" s="199">
        <v>118288</v>
      </c>
      <c r="H732" s="64">
        <f t="shared" si="16"/>
        <v>-4.2061199622738243E-3</v>
      </c>
      <c r="I732" s="201">
        <f t="shared" si="16"/>
        <v>-3.9576281176847417E-3</v>
      </c>
    </row>
    <row r="733" spans="5:9" ht="30" customHeight="1" x14ac:dyDescent="0.25">
      <c r="E733" s="198">
        <v>45188</v>
      </c>
      <c r="F733" s="387">
        <v>47.279998999999997</v>
      </c>
      <c r="G733" s="199">
        <v>117846</v>
      </c>
      <c r="H733" s="64">
        <f t="shared" si="16"/>
        <v>-1.4783316358324416E-3</v>
      </c>
      <c r="I733" s="201">
        <f t="shared" si="16"/>
        <v>-3.7366427701880367E-3</v>
      </c>
    </row>
    <row r="734" spans="5:9" ht="30" customHeight="1" x14ac:dyDescent="0.25">
      <c r="E734" s="198">
        <v>45189</v>
      </c>
      <c r="F734" s="387">
        <v>47.700001</v>
      </c>
      <c r="G734" s="199">
        <v>118695</v>
      </c>
      <c r="H734" s="64">
        <f t="shared" si="16"/>
        <v>8.8832912200358383E-3</v>
      </c>
      <c r="I734" s="201">
        <f t="shared" si="16"/>
        <v>7.204317499108992E-3</v>
      </c>
    </row>
    <row r="735" spans="5:9" ht="30" customHeight="1" x14ac:dyDescent="0.25">
      <c r="E735" s="198">
        <v>45190</v>
      </c>
      <c r="F735" s="387">
        <v>46.610000999999997</v>
      </c>
      <c r="G735" s="199">
        <v>116145</v>
      </c>
      <c r="H735" s="64">
        <f t="shared" si="16"/>
        <v>-2.2851152560772525E-2</v>
      </c>
      <c r="I735" s="201">
        <f t="shared" si="16"/>
        <v>-2.1483634525464423E-2</v>
      </c>
    </row>
    <row r="736" spans="5:9" ht="30" customHeight="1" x14ac:dyDescent="0.25">
      <c r="E736" s="198">
        <v>45191</v>
      </c>
      <c r="F736" s="387">
        <v>46.689999</v>
      </c>
      <c r="G736" s="199">
        <v>116009</v>
      </c>
      <c r="H736" s="64">
        <f t="shared" si="16"/>
        <v>1.7163269316387009E-3</v>
      </c>
      <c r="I736" s="201">
        <f t="shared" si="16"/>
        <v>-1.1709501054716354E-3</v>
      </c>
    </row>
    <row r="737" spans="5:9" ht="30" customHeight="1" x14ac:dyDescent="0.25">
      <c r="E737" s="198">
        <v>45194</v>
      </c>
      <c r="F737" s="387">
        <v>46.419998</v>
      </c>
      <c r="G737" s="199">
        <v>115925</v>
      </c>
      <c r="H737" s="64">
        <f t="shared" si="16"/>
        <v>-5.7828444159958581E-3</v>
      </c>
      <c r="I737" s="201">
        <f t="shared" si="16"/>
        <v>-7.2408175227789418E-4</v>
      </c>
    </row>
    <row r="738" spans="5:9" ht="30" customHeight="1" x14ac:dyDescent="0.25">
      <c r="E738" s="198">
        <v>45195</v>
      </c>
      <c r="F738" s="387">
        <v>45.759998000000003</v>
      </c>
      <c r="G738" s="199">
        <v>114193</v>
      </c>
      <c r="H738" s="64">
        <f t="shared" si="16"/>
        <v>-1.4218010091254119E-2</v>
      </c>
      <c r="I738" s="201">
        <f t="shared" si="16"/>
        <v>-1.4940694414492084E-2</v>
      </c>
    </row>
    <row r="739" spans="5:9" ht="30" customHeight="1" x14ac:dyDescent="0.25">
      <c r="E739" s="198">
        <v>45196</v>
      </c>
      <c r="F739" s="387">
        <v>46.16</v>
      </c>
      <c r="G739" s="199">
        <v>114327</v>
      </c>
      <c r="H739" s="64">
        <f t="shared" si="16"/>
        <v>8.7413028296021711E-3</v>
      </c>
      <c r="I739" s="201">
        <f t="shared" si="16"/>
        <v>1.17345196290497E-3</v>
      </c>
    </row>
    <row r="740" spans="5:9" ht="30" customHeight="1" x14ac:dyDescent="0.25">
      <c r="E740" s="198">
        <v>45197</v>
      </c>
      <c r="F740" s="387">
        <v>47.639999000000003</v>
      </c>
      <c r="G740" s="199">
        <v>115731</v>
      </c>
      <c r="H740" s="64">
        <f t="shared" si="16"/>
        <v>3.2062370017331254E-2</v>
      </c>
      <c r="I740" s="201">
        <f t="shared" si="16"/>
        <v>1.2280563646382747E-2</v>
      </c>
    </row>
    <row r="741" spans="5:9" ht="30" customHeight="1" x14ac:dyDescent="0.25">
      <c r="E741" s="198">
        <v>45198</v>
      </c>
      <c r="F741" s="387">
        <v>47.18</v>
      </c>
      <c r="G741" s="199">
        <v>116565</v>
      </c>
      <c r="H741" s="64">
        <f t="shared" si="16"/>
        <v>-9.65573068127068E-3</v>
      </c>
      <c r="I741" s="201">
        <f t="shared" si="16"/>
        <v>7.2063664878037059E-3</v>
      </c>
    </row>
    <row r="742" spans="5:9" ht="30" customHeight="1" x14ac:dyDescent="0.25">
      <c r="E742" s="198">
        <v>45201</v>
      </c>
      <c r="F742" s="387">
        <v>47.049999</v>
      </c>
      <c r="G742" s="199">
        <v>115057</v>
      </c>
      <c r="H742" s="64">
        <f t="shared" si="16"/>
        <v>-2.7554260279779585E-3</v>
      </c>
      <c r="I742" s="201">
        <f t="shared" si="16"/>
        <v>-1.2936987946639222E-2</v>
      </c>
    </row>
    <row r="743" spans="5:9" ht="30" customHeight="1" x14ac:dyDescent="0.25">
      <c r="E743" s="198">
        <v>45202</v>
      </c>
      <c r="F743" s="387">
        <v>46.450001</v>
      </c>
      <c r="G743" s="199">
        <v>113419</v>
      </c>
      <c r="H743" s="64">
        <f t="shared" si="16"/>
        <v>-1.2752348836394201E-2</v>
      </c>
      <c r="I743" s="201">
        <f t="shared" si="16"/>
        <v>-1.4236421947382616E-2</v>
      </c>
    </row>
    <row r="744" spans="5:9" ht="30" customHeight="1" x14ac:dyDescent="0.25">
      <c r="E744" s="198">
        <v>45203</v>
      </c>
      <c r="F744" s="387">
        <v>46.799999</v>
      </c>
      <c r="G744" s="199">
        <v>113607</v>
      </c>
      <c r="H744" s="64">
        <f t="shared" si="16"/>
        <v>7.5349406343392378E-3</v>
      </c>
      <c r="I744" s="201">
        <f t="shared" si="16"/>
        <v>1.6575706010457658E-3</v>
      </c>
    </row>
    <row r="745" spans="5:9" ht="30" customHeight="1" x14ac:dyDescent="0.25">
      <c r="E745" s="198">
        <v>45204</v>
      </c>
      <c r="F745" s="387">
        <v>46.939999</v>
      </c>
      <c r="G745" s="199">
        <v>113284</v>
      </c>
      <c r="H745" s="64">
        <f t="shared" si="16"/>
        <v>2.9914530553729612E-3</v>
      </c>
      <c r="I745" s="201">
        <f t="shared" si="16"/>
        <v>-2.8431346659977264E-3</v>
      </c>
    </row>
    <row r="746" spans="5:9" ht="30" customHeight="1" x14ac:dyDescent="0.25">
      <c r="E746" s="198">
        <v>45205</v>
      </c>
      <c r="F746" s="387">
        <v>48.849997999999999</v>
      </c>
      <c r="G746" s="199">
        <v>114170</v>
      </c>
      <c r="H746" s="64">
        <f t="shared" si="16"/>
        <v>4.0690222426293499E-2</v>
      </c>
      <c r="I746" s="201">
        <f t="shared" si="16"/>
        <v>7.8210515165424432E-3</v>
      </c>
    </row>
    <row r="747" spans="5:9" ht="30" customHeight="1" x14ac:dyDescent="0.25">
      <c r="E747" s="198">
        <v>45208</v>
      </c>
      <c r="F747" s="387">
        <v>48.59</v>
      </c>
      <c r="G747" s="199">
        <v>115156</v>
      </c>
      <c r="H747" s="64">
        <f t="shared" si="16"/>
        <v>-5.3223748340787136E-3</v>
      </c>
      <c r="I747" s="201">
        <f t="shared" si="16"/>
        <v>8.6362441972496207E-3</v>
      </c>
    </row>
    <row r="748" spans="5:9" ht="30" customHeight="1" x14ac:dyDescent="0.25">
      <c r="E748" s="198">
        <v>45209</v>
      </c>
      <c r="F748" s="387">
        <v>48.509998000000003</v>
      </c>
      <c r="G748" s="199">
        <v>116737</v>
      </c>
      <c r="H748" s="64">
        <f t="shared" si="16"/>
        <v>-1.6464704671743657E-3</v>
      </c>
      <c r="I748" s="201">
        <f t="shared" si="16"/>
        <v>1.3729202125811968E-2</v>
      </c>
    </row>
    <row r="749" spans="5:9" ht="30" customHeight="1" x14ac:dyDescent="0.25">
      <c r="E749" s="198">
        <v>45210</v>
      </c>
      <c r="F749" s="387">
        <v>48.970001000000003</v>
      </c>
      <c r="G749" s="199">
        <v>117051</v>
      </c>
      <c r="H749" s="64">
        <f t="shared" si="16"/>
        <v>9.4826431450274473E-3</v>
      </c>
      <c r="I749" s="201">
        <f t="shared" si="16"/>
        <v>2.6898070020644482E-3</v>
      </c>
    </row>
    <row r="750" spans="5:9" ht="30" customHeight="1" x14ac:dyDescent="0.25">
      <c r="E750" s="198">
        <v>45212</v>
      </c>
      <c r="F750" s="387">
        <v>48.82</v>
      </c>
      <c r="G750" s="199">
        <v>115754</v>
      </c>
      <c r="H750" s="64">
        <f t="shared" si="16"/>
        <v>-3.0631202151701897E-3</v>
      </c>
      <c r="I750" s="201">
        <f t="shared" si="16"/>
        <v>-1.1080640062878566E-2</v>
      </c>
    </row>
    <row r="751" spans="5:9" ht="30" customHeight="1" x14ac:dyDescent="0.25">
      <c r="E751" s="198">
        <v>45215</v>
      </c>
      <c r="F751" s="387">
        <v>49.810001</v>
      </c>
      <c r="G751" s="199">
        <v>116534</v>
      </c>
      <c r="H751" s="64">
        <f t="shared" si="16"/>
        <v>2.0278594838180952E-2</v>
      </c>
      <c r="I751" s="201">
        <f t="shared" si="16"/>
        <v>6.7384280456830314E-3</v>
      </c>
    </row>
    <row r="752" spans="5:9" ht="30" customHeight="1" x14ac:dyDescent="0.25">
      <c r="E752" s="198">
        <v>45216</v>
      </c>
      <c r="F752" s="387">
        <v>49.360000999999997</v>
      </c>
      <c r="G752" s="199">
        <v>115908</v>
      </c>
      <c r="H752" s="64">
        <f t="shared" si="16"/>
        <v>-9.0343302743559617E-3</v>
      </c>
      <c r="I752" s="201">
        <f t="shared" si="16"/>
        <v>-5.3718228156589554E-3</v>
      </c>
    </row>
    <row r="753" spans="5:9" ht="30" customHeight="1" x14ac:dyDescent="0.25">
      <c r="E753" s="198">
        <v>45217</v>
      </c>
      <c r="F753" s="387">
        <v>49.119999</v>
      </c>
      <c r="G753" s="199">
        <v>114060</v>
      </c>
      <c r="H753" s="64">
        <f t="shared" si="16"/>
        <v>-4.8622770489813449E-3</v>
      </c>
      <c r="I753" s="201">
        <f t="shared" si="16"/>
        <v>-1.5943679469924477E-2</v>
      </c>
    </row>
    <row r="754" spans="5:9" ht="30" customHeight="1" x14ac:dyDescent="0.25">
      <c r="E754" s="198">
        <v>45218</v>
      </c>
      <c r="F754" s="387">
        <v>49.5</v>
      </c>
      <c r="G754" s="199">
        <v>114004</v>
      </c>
      <c r="H754" s="64">
        <f t="shared" si="16"/>
        <v>7.736176867593203E-3</v>
      </c>
      <c r="I754" s="201">
        <f t="shared" si="16"/>
        <v>-4.9096966508854756E-4</v>
      </c>
    </row>
    <row r="755" spans="5:9" ht="30" customHeight="1" x14ac:dyDescent="0.25">
      <c r="E755" s="198">
        <v>45219</v>
      </c>
      <c r="F755" s="387">
        <v>49.34</v>
      </c>
      <c r="G755" s="199">
        <v>113155</v>
      </c>
      <c r="H755" s="64">
        <f t="shared" si="16"/>
        <v>-3.2323232323231421E-3</v>
      </c>
      <c r="I755" s="201">
        <f t="shared" si="16"/>
        <v>-7.4471071190485016E-3</v>
      </c>
    </row>
    <row r="756" spans="5:9" ht="30" customHeight="1" x14ac:dyDescent="0.25">
      <c r="E756" s="198">
        <v>45222</v>
      </c>
      <c r="F756" s="387">
        <v>49.27</v>
      </c>
      <c r="G756" s="199">
        <v>112785</v>
      </c>
      <c r="H756" s="64">
        <f t="shared" si="16"/>
        <v>-1.4187271990271366E-3</v>
      </c>
      <c r="I756" s="201">
        <f t="shared" si="16"/>
        <v>-3.2698510892139598E-3</v>
      </c>
    </row>
    <row r="757" spans="5:9" ht="30" customHeight="1" x14ac:dyDescent="0.25">
      <c r="E757" s="198">
        <v>45223</v>
      </c>
      <c r="F757" s="387">
        <v>49.040000999999997</v>
      </c>
      <c r="G757" s="199">
        <v>113762</v>
      </c>
      <c r="H757" s="64">
        <f t="shared" si="16"/>
        <v>-4.6681347676071905E-3</v>
      </c>
      <c r="I757" s="201">
        <f t="shared" si="16"/>
        <v>8.6624994458484039E-3</v>
      </c>
    </row>
    <row r="758" spans="5:9" ht="30" customHeight="1" x14ac:dyDescent="0.25">
      <c r="E758" s="198">
        <v>45224</v>
      </c>
      <c r="F758" s="387">
        <v>49.049999</v>
      </c>
      <c r="G758" s="199">
        <v>112830</v>
      </c>
      <c r="H758" s="64">
        <f t="shared" si="16"/>
        <v>2.038743840973023E-4</v>
      </c>
      <c r="I758" s="201">
        <f t="shared" si="16"/>
        <v>-8.1925423252052765E-3</v>
      </c>
    </row>
    <row r="759" spans="5:9" ht="30" customHeight="1" x14ac:dyDescent="0.25">
      <c r="E759" s="198">
        <v>45225</v>
      </c>
      <c r="F759" s="387">
        <v>50.07</v>
      </c>
      <c r="G759" s="199">
        <v>114777</v>
      </c>
      <c r="H759" s="64">
        <f t="shared" si="16"/>
        <v>2.079512784495674E-2</v>
      </c>
      <c r="I759" s="201">
        <f t="shared" si="16"/>
        <v>1.7256048923158795E-2</v>
      </c>
    </row>
    <row r="760" spans="5:9" ht="30" customHeight="1" x14ac:dyDescent="0.25">
      <c r="E760" s="198">
        <v>45226</v>
      </c>
      <c r="F760" s="387">
        <v>48.799999</v>
      </c>
      <c r="G760" s="199">
        <v>113301</v>
      </c>
      <c r="H760" s="64">
        <f t="shared" si="16"/>
        <v>-2.5364509686438996E-2</v>
      </c>
      <c r="I760" s="201">
        <f t="shared" si="16"/>
        <v>-1.285971928173768E-2</v>
      </c>
    </row>
    <row r="761" spans="5:9" ht="30" customHeight="1" x14ac:dyDescent="0.25">
      <c r="E761" s="198">
        <v>45229</v>
      </c>
      <c r="F761" s="387">
        <v>48.459999000000003</v>
      </c>
      <c r="G761" s="199">
        <v>112532</v>
      </c>
      <c r="H761" s="64">
        <f t="shared" si="16"/>
        <v>-6.9672132575248069E-3</v>
      </c>
      <c r="I761" s="201">
        <f t="shared" si="16"/>
        <v>-6.7872304745765222E-3</v>
      </c>
    </row>
    <row r="762" spans="5:9" ht="30" customHeight="1" x14ac:dyDescent="0.25">
      <c r="E762" s="198">
        <v>45230</v>
      </c>
      <c r="F762" s="387">
        <v>48.349997999999999</v>
      </c>
      <c r="G762" s="199">
        <v>113144</v>
      </c>
      <c r="H762" s="64">
        <f t="shared" si="16"/>
        <v>-2.2699340129991308E-3</v>
      </c>
      <c r="I762" s="201">
        <f t="shared" si="16"/>
        <v>5.4384530622400007E-3</v>
      </c>
    </row>
    <row r="763" spans="5:9" ht="30" customHeight="1" x14ac:dyDescent="0.25">
      <c r="E763" s="198">
        <v>45231</v>
      </c>
      <c r="F763" s="387">
        <v>48.400002000000001</v>
      </c>
      <c r="G763" s="199">
        <v>115053</v>
      </c>
      <c r="H763" s="64">
        <f t="shared" si="16"/>
        <v>1.0342089362651574E-3</v>
      </c>
      <c r="I763" s="201">
        <f t="shared" si="16"/>
        <v>1.6872304320158404E-2</v>
      </c>
    </row>
    <row r="764" spans="5:9" ht="30" customHeight="1" x14ac:dyDescent="0.25">
      <c r="E764" s="198">
        <v>45233</v>
      </c>
      <c r="F764" s="387">
        <v>50.099997999999999</v>
      </c>
      <c r="G764" s="199">
        <v>118160</v>
      </c>
      <c r="H764" s="64">
        <f t="shared" si="16"/>
        <v>3.5123882846120447E-2</v>
      </c>
      <c r="I764" s="201">
        <f t="shared" si="16"/>
        <v>2.7004945546834858E-2</v>
      </c>
    </row>
    <row r="765" spans="5:9" ht="30" customHeight="1" x14ac:dyDescent="0.25">
      <c r="E765" s="198">
        <v>45236</v>
      </c>
      <c r="F765" s="387">
        <v>50.450001</v>
      </c>
      <c r="G765" s="199">
        <v>118487</v>
      </c>
      <c r="H765" s="64">
        <f t="shared" ref="H765:H766" si="17">F765/F764-1</f>
        <v>6.986088103237087E-3</v>
      </c>
      <c r="I765" s="201">
        <f t="shared" ref="I765:I766" si="18">G765/G764-1</f>
        <v>2.7674339878132059E-3</v>
      </c>
    </row>
    <row r="766" spans="5:9" ht="30" customHeight="1" thickBot="1" x14ac:dyDescent="0.3">
      <c r="E766" s="415">
        <v>45237</v>
      </c>
      <c r="F766" s="416">
        <v>51.02</v>
      </c>
      <c r="G766" s="417">
        <v>119268</v>
      </c>
      <c r="H766" s="338">
        <f t="shared" si="17"/>
        <v>1.1298295117972312E-2</v>
      </c>
      <c r="I766" s="418">
        <f t="shared" si="18"/>
        <v>6.5914404111844238E-3</v>
      </c>
    </row>
    <row r="767" spans="5:9" x14ac:dyDescent="0.25"/>
    <row r="768" spans="5:9" x14ac:dyDescent="0.25"/>
    <row r="769" x14ac:dyDescent="0.25"/>
    <row r="770" x14ac:dyDescent="0.25"/>
    <row r="771" x14ac:dyDescent="0.25"/>
  </sheetData>
  <mergeCells count="1">
    <mergeCell ref="K4:N5"/>
  </mergeCells>
  <conditionalFormatting sqref="F14:P14">
    <cfRule type="cellIs" dxfId="30" priority="1" operator="equal">
      <formula>0</formula>
    </cfRule>
  </conditionalFormatting>
  <hyperlinks>
    <hyperlink ref="A13" location="'Projeções - Receitas'!A1" display="Projeções - Receita" xr:uid="{EBF1CC4E-F03D-45E6-9364-2A8728F56735}"/>
    <hyperlink ref="A12" location="'Balanço Patrimonial'!A1" display="Balanço Patrimonial" xr:uid="{8973E7AD-B82D-48FF-96F2-D80CFB925C38}"/>
    <hyperlink ref="A11" location="'DRE CMN 4.720 - Contas Abertas'!A1" display="Contas Abertas" xr:uid="{127BD388-E659-4A73-8B53-7E353B2D2128}"/>
    <hyperlink ref="A10" location="'DRE + DCF'!A1" display="DRE + DCF" xr:uid="{0383DD02-228B-4F01-AC2D-2652B3EE3DD2}"/>
    <hyperlink ref="A9" location="Ke!A1" display="KE" xr:uid="{1A9DAC6E-F886-482D-A425-11BDCC74E55B}"/>
    <hyperlink ref="A8" location="Dashboard!A1" display="Dashboard" xr:uid="{13E050D1-0745-4763-98E7-FA71CB5579EF}"/>
    <hyperlink ref="A14" location="'Painel de Índices'!A1" display="Painel de Índices" xr:uid="{2AAA0B16-C420-4381-9278-02996CD5A100}"/>
    <hyperlink ref="A15" location="'Projeções Trimestrais'!A1" display="Projeções Trimestrais" xr:uid="{CE4A621B-E530-4B1F-A81D-12DE6694E514}"/>
  </hyperlinks>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F05A-AC0B-4471-B70C-D890626E93F7}">
  <dimension ref="A1:AE3420"/>
  <sheetViews>
    <sheetView showGridLines="0" zoomScale="70" zoomScaleNormal="70" workbookViewId="0">
      <selection activeCell="A15" sqref="A15"/>
    </sheetView>
  </sheetViews>
  <sheetFormatPr defaultRowHeight="15" x14ac:dyDescent="0.25"/>
  <cols>
    <col min="1" max="1" width="35.7109375" style="253" customWidth="1"/>
    <col min="2" max="2" width="9.140625" style="86"/>
    <col min="3" max="3" width="12.140625" style="86" bestFit="1" customWidth="1"/>
    <col min="4" max="4" width="19.5703125" style="86" bestFit="1" customWidth="1"/>
    <col min="5" max="5" width="18.7109375" style="86" bestFit="1" customWidth="1"/>
    <col min="6" max="7" width="21.140625" style="86" customWidth="1"/>
    <col min="8" max="8" width="8.7109375" style="86" bestFit="1" customWidth="1"/>
    <col min="9" max="16384" width="9.140625" style="86"/>
  </cols>
  <sheetData>
    <row r="1" spans="1:31" ht="15" customHeight="1" x14ac:dyDescent="0.25"/>
    <row r="2" spans="1:31" ht="15" customHeight="1" x14ac:dyDescent="0.25"/>
    <row r="3" spans="1:31" ht="15" customHeight="1" x14ac:dyDescent="0.4">
      <c r="M3" s="252"/>
      <c r="N3" s="252"/>
      <c r="O3" s="252"/>
      <c r="P3" s="252"/>
      <c r="Q3" s="87"/>
      <c r="R3" s="87"/>
    </row>
    <row r="4" spans="1:31" ht="15" customHeight="1" x14ac:dyDescent="0.4">
      <c r="E4" s="88"/>
      <c r="L4" s="461" t="str">
        <f>Dashboard!$I$4</f>
        <v>Banco do Brasil ($BBAS3)</v>
      </c>
      <c r="M4" s="461"/>
      <c r="N4" s="461"/>
      <c r="O4" s="461"/>
      <c r="P4" s="461"/>
      <c r="Q4" s="87"/>
      <c r="R4" s="87"/>
    </row>
    <row r="5" spans="1:31" ht="15" customHeight="1" x14ac:dyDescent="0.25">
      <c r="L5" s="462"/>
      <c r="M5" s="462"/>
      <c r="N5" s="462"/>
      <c r="O5" s="462"/>
      <c r="P5" s="462"/>
    </row>
    <row r="6" spans="1:31" ht="15" customHeight="1" x14ac:dyDescent="0.25"/>
    <row r="7" spans="1:31" ht="30" customHeight="1" x14ac:dyDescent="0.25">
      <c r="A7" s="254" t="s">
        <v>317</v>
      </c>
    </row>
    <row r="8" spans="1:31" ht="15.75" thickBot="1" x14ac:dyDescent="0.3">
      <c r="A8" s="312" t="s">
        <v>318</v>
      </c>
    </row>
    <row r="9" spans="1:31" ht="24.75" customHeight="1" x14ac:dyDescent="0.25">
      <c r="A9" s="17" t="s">
        <v>218</v>
      </c>
      <c r="C9" s="463"/>
      <c r="D9" s="464"/>
      <c r="E9" s="464"/>
      <c r="F9" s="464"/>
      <c r="G9" s="464"/>
      <c r="H9" s="464"/>
      <c r="I9" s="464"/>
      <c r="J9" s="464"/>
      <c r="K9" s="464"/>
      <c r="L9" s="464"/>
      <c r="M9" s="464"/>
      <c r="N9" s="464"/>
      <c r="O9" s="464"/>
      <c r="P9" s="464"/>
      <c r="Q9" s="464"/>
      <c r="R9" s="464"/>
      <c r="S9" s="464"/>
      <c r="T9" s="464"/>
      <c r="U9" s="464"/>
      <c r="V9" s="464"/>
      <c r="W9" s="464"/>
      <c r="X9" s="464"/>
      <c r="Y9" s="464"/>
      <c r="Z9" s="464"/>
      <c r="AA9" s="464"/>
      <c r="AB9" s="464"/>
      <c r="AC9" s="465"/>
    </row>
    <row r="10" spans="1:31" ht="24.75" customHeight="1" x14ac:dyDescent="0.25">
      <c r="A10" s="17" t="s">
        <v>319</v>
      </c>
      <c r="C10" s="466" t="s">
        <v>214</v>
      </c>
      <c r="D10" s="467" t="s">
        <v>212</v>
      </c>
      <c r="E10" s="468" t="s">
        <v>215</v>
      </c>
      <c r="F10" s="467" t="s">
        <v>216</v>
      </c>
      <c r="G10" s="467" t="s">
        <v>203</v>
      </c>
      <c r="H10" s="469" t="s">
        <v>218</v>
      </c>
      <c r="I10" s="469"/>
      <c r="J10" s="469"/>
      <c r="K10" s="469"/>
      <c r="L10" s="469"/>
      <c r="M10" s="469"/>
      <c r="N10" s="469"/>
      <c r="O10" s="469"/>
      <c r="P10" s="469"/>
      <c r="Q10" s="469"/>
      <c r="R10" s="469"/>
      <c r="S10" s="469" t="s">
        <v>217</v>
      </c>
      <c r="T10" s="469"/>
      <c r="U10" s="469"/>
      <c r="V10" s="469"/>
      <c r="W10" s="469"/>
      <c r="X10" s="469"/>
      <c r="Y10" s="469"/>
      <c r="Z10" s="469"/>
      <c r="AA10" s="469"/>
      <c r="AB10" s="469"/>
      <c r="AC10" s="470"/>
    </row>
    <row r="11" spans="1:31" ht="24.75" customHeight="1" x14ac:dyDescent="0.25">
      <c r="A11" s="17" t="s">
        <v>320</v>
      </c>
      <c r="C11" s="466"/>
      <c r="D11" s="467"/>
      <c r="E11" s="468"/>
      <c r="F11" s="467"/>
      <c r="G11" s="467"/>
      <c r="H11" s="89">
        <v>2023</v>
      </c>
      <c r="I11" s="89">
        <v>2024</v>
      </c>
      <c r="J11" s="89">
        <v>2025</v>
      </c>
      <c r="K11" s="89">
        <v>2026</v>
      </c>
      <c r="L11" s="89">
        <v>2027</v>
      </c>
      <c r="M11" s="89">
        <v>2028</v>
      </c>
      <c r="N11" s="89">
        <v>2029</v>
      </c>
      <c r="O11" s="89">
        <v>2030</v>
      </c>
      <c r="P11" s="89">
        <v>2031</v>
      </c>
      <c r="Q11" s="89">
        <v>2032</v>
      </c>
      <c r="R11" s="89">
        <v>2033</v>
      </c>
      <c r="S11" s="89">
        <v>2023</v>
      </c>
      <c r="T11" s="89">
        <v>2024</v>
      </c>
      <c r="U11" s="89">
        <v>2025</v>
      </c>
      <c r="V11" s="89">
        <v>2026</v>
      </c>
      <c r="W11" s="89">
        <v>2027</v>
      </c>
      <c r="X11" s="89">
        <v>2028</v>
      </c>
      <c r="Y11" s="89">
        <v>2029</v>
      </c>
      <c r="Z11" s="89">
        <v>2030</v>
      </c>
      <c r="AA11" s="89">
        <v>2031</v>
      </c>
      <c r="AB11" s="89">
        <v>2032</v>
      </c>
      <c r="AC11" s="90">
        <v>2033</v>
      </c>
    </row>
    <row r="12" spans="1:31" ht="24.75" customHeight="1" x14ac:dyDescent="0.25">
      <c r="A12" s="17" t="s">
        <v>321</v>
      </c>
      <c r="C12" s="101" t="s">
        <v>211</v>
      </c>
      <c r="D12" s="102">
        <f>AVERAGE(AVERAGE(Ke!$F$16:$P$16),MAX(Ke!F16:P16))</f>
        <v>0.17163808676888126</v>
      </c>
      <c r="E12" s="103" cm="1">
        <f t="array" ref="E12">SUM('DRE + DCF'!$S$41/TIR!S12,'DRE + DCF'!$U$41:$AD$41/TIR!T12:AC12,TIR!F12)</f>
        <v>60.614178415013569</v>
      </c>
      <c r="F12" s="104">
        <f>'DRE + DCF'!$AE$38*'DRE + DCF'!$AE$39*(1+G12)/(R12-G12)/AC12</f>
        <v>34.027734374562449</v>
      </c>
      <c r="G12" s="105">
        <f>R12*(1-'DRE + DCF'!$AE$39)</f>
        <v>0.10298285206132875</v>
      </c>
      <c r="H12" s="105">
        <f>$D12</f>
        <v>0.17163808676888126</v>
      </c>
      <c r="I12" s="105">
        <f t="shared" ref="I12:R28" si="0">$D12</f>
        <v>0.17163808676888126</v>
      </c>
      <c r="J12" s="105">
        <f t="shared" si="0"/>
        <v>0.17163808676888126</v>
      </c>
      <c r="K12" s="105">
        <f t="shared" si="0"/>
        <v>0.17163808676888126</v>
      </c>
      <c r="L12" s="105">
        <f t="shared" si="0"/>
        <v>0.17163808676888126</v>
      </c>
      <c r="M12" s="105">
        <f t="shared" si="0"/>
        <v>0.17163808676888126</v>
      </c>
      <c r="N12" s="105">
        <f t="shared" si="0"/>
        <v>0.17163808676888126</v>
      </c>
      <c r="O12" s="105">
        <f t="shared" si="0"/>
        <v>0.17163808676888126</v>
      </c>
      <c r="P12" s="105">
        <f t="shared" si="0"/>
        <v>0.17163808676888126</v>
      </c>
      <c r="Q12" s="105">
        <f t="shared" si="0"/>
        <v>0.17163808676888126</v>
      </c>
      <c r="R12" s="105">
        <f t="shared" si="0"/>
        <v>0.17163808676888126</v>
      </c>
      <c r="S12" s="103">
        <f>(1+H12)^((5-Dashboard!$F$9)*3/12)</f>
        <v>1.0403952728003194</v>
      </c>
      <c r="T12" s="103">
        <f t="shared" ref="T12:AB12" si="1">(S12)*(1+I12)</f>
        <v>1.2189667269071545</v>
      </c>
      <c r="U12" s="103">
        <f t="shared" si="1"/>
        <v>1.4281878437484237</v>
      </c>
      <c r="V12" s="103">
        <f t="shared" si="1"/>
        <v>1.6733192727959769</v>
      </c>
      <c r="W12" s="103">
        <f t="shared" si="1"/>
        <v>1.9605245913321738</v>
      </c>
      <c r="X12" s="103">
        <f>(W12)*(1+M12)</f>
        <v>2.2970252812517709</v>
      </c>
      <c r="Y12" s="103">
        <f t="shared" si="1"/>
        <v>2.6912823057855761</v>
      </c>
      <c r="Z12" s="103">
        <f t="shared" si="1"/>
        <v>3.1532088517055552</v>
      </c>
      <c r="AA12" s="103">
        <f t="shared" si="1"/>
        <v>3.6944195861949973</v>
      </c>
      <c r="AB12" s="103">
        <f t="shared" si="1"/>
        <v>4.3285226956909879</v>
      </c>
      <c r="AC12" s="106">
        <f>(AB12)*(1+R12)</f>
        <v>5.0714620497150689</v>
      </c>
    </row>
    <row r="13" spans="1:31" ht="24.75" customHeight="1" x14ac:dyDescent="0.25">
      <c r="A13" s="17" t="s">
        <v>322</v>
      </c>
      <c r="C13" s="91">
        <f>ABS(E13-Dashboard!$F$13)</f>
        <v>116.45429835997646</v>
      </c>
      <c r="D13" s="92">
        <f>'DRE + DCF'!AG38+0.00005</f>
        <v>9.1206228743146947E-2</v>
      </c>
      <c r="E13" s="93" cm="1">
        <f t="array" ref="E13">SUM('DRE + DCF'!$S$41/TIR!S13,'DRE + DCF'!$U$41:$AD$41/TIR!T13:AC13,TIR!F13)</f>
        <v>165.96429835997645</v>
      </c>
      <c r="F13" s="100">
        <f>'DRE + DCF'!$AE$38*'DRE + DCF'!$AE$39*(1+G13)/(R13-G13)/AC13</f>
        <v>126.93467268511785</v>
      </c>
      <c r="G13" s="92">
        <f>R13*(1-'DRE + DCF'!$AE$39)</f>
        <v>5.4723737245888165E-2</v>
      </c>
      <c r="H13" s="94">
        <f>$D13</f>
        <v>9.1206228743146947E-2</v>
      </c>
      <c r="I13" s="94">
        <f t="shared" si="0"/>
        <v>9.1206228743146947E-2</v>
      </c>
      <c r="J13" s="94">
        <f t="shared" si="0"/>
        <v>9.1206228743146947E-2</v>
      </c>
      <c r="K13" s="94">
        <f t="shared" si="0"/>
        <v>9.1206228743146947E-2</v>
      </c>
      <c r="L13" s="94">
        <f t="shared" si="0"/>
        <v>9.1206228743146947E-2</v>
      </c>
      <c r="M13" s="94">
        <f t="shared" si="0"/>
        <v>9.1206228743146947E-2</v>
      </c>
      <c r="N13" s="94">
        <f t="shared" si="0"/>
        <v>9.1206228743146947E-2</v>
      </c>
      <c r="O13" s="94">
        <f t="shared" si="0"/>
        <v>9.1206228743146947E-2</v>
      </c>
      <c r="P13" s="94">
        <f t="shared" si="0"/>
        <v>9.1206228743146947E-2</v>
      </c>
      <c r="Q13" s="94">
        <f t="shared" si="0"/>
        <v>9.1206228743146947E-2</v>
      </c>
      <c r="R13" s="94">
        <f t="shared" si="0"/>
        <v>9.1206228743146947E-2</v>
      </c>
      <c r="S13" s="93">
        <f>(1+H13)^((5-Dashboard!$F$9)*3/12)</f>
        <v>1.0220607467064124</v>
      </c>
      <c r="T13" s="93">
        <f t="shared" ref="T13:AC38" si="2">(S13)*(1+I13)</f>
        <v>1.115279052959909</v>
      </c>
      <c r="U13" s="93">
        <f t="shared" si="2"/>
        <v>1.2169994493766108</v>
      </c>
      <c r="V13" s="93">
        <f t="shared" si="2"/>
        <v>1.3279973795367379</v>
      </c>
      <c r="W13" s="93">
        <f t="shared" si="2"/>
        <v>1.4491190123050655</v>
      </c>
      <c r="X13" s="93">
        <f>(W13)*(1+M13)</f>
        <v>1.5812876924174044</v>
      </c>
      <c r="Y13" s="93">
        <f t="shared" si="2"/>
        <v>1.7255109794007493</v>
      </c>
      <c r="Z13" s="93">
        <f t="shared" si="2"/>
        <v>1.8828883284867857</v>
      </c>
      <c r="AA13" s="93">
        <f t="shared" si="2"/>
        <v>2.0546194720725532</v>
      </c>
      <c r="AB13" s="93">
        <f t="shared" si="2"/>
        <v>2.2420135656225266</v>
      </c>
      <c r="AC13" s="95">
        <f>(AB13)*(1+R13)</f>
        <v>2.4464991677339332</v>
      </c>
      <c r="AE13" s="96"/>
    </row>
    <row r="14" spans="1:31" ht="24.75" customHeight="1" x14ac:dyDescent="0.25">
      <c r="A14" s="17" t="s">
        <v>323</v>
      </c>
      <c r="C14" s="91">
        <f>ABS(E14-Dashboard!$F$13)</f>
        <v>116.18299889479439</v>
      </c>
      <c r="D14" s="92">
        <f>D13+0.0001</f>
        <v>9.130622874314695E-2</v>
      </c>
      <c r="E14" s="93" cm="1">
        <f t="array" ref="E14">SUM('DRE + DCF'!$S$41/TIR!S14,'DRE + DCF'!$U$41:$AD$41/TIR!T14:AC14,TIR!F14)</f>
        <v>165.69299889479439</v>
      </c>
      <c r="F14" s="100">
        <f>'DRE + DCF'!$AE$38*'DRE + DCF'!$AE$39*(1+G14)/(R14-G14)/AC14</f>
        <v>126.68381683604287</v>
      </c>
      <c r="G14" s="92">
        <f>R14*(1-'DRE + DCF'!$AE$39)</f>
        <v>5.478373724588817E-2</v>
      </c>
      <c r="H14" s="94">
        <f t="shared" ref="H14:R50" si="3">$D14</f>
        <v>9.130622874314695E-2</v>
      </c>
      <c r="I14" s="94">
        <f t="shared" si="0"/>
        <v>9.130622874314695E-2</v>
      </c>
      <c r="J14" s="94">
        <f t="shared" si="0"/>
        <v>9.130622874314695E-2</v>
      </c>
      <c r="K14" s="94">
        <f t="shared" si="0"/>
        <v>9.130622874314695E-2</v>
      </c>
      <c r="L14" s="94">
        <f t="shared" si="0"/>
        <v>9.130622874314695E-2</v>
      </c>
      <c r="M14" s="94">
        <f t="shared" si="0"/>
        <v>9.130622874314695E-2</v>
      </c>
      <c r="N14" s="94">
        <f t="shared" si="0"/>
        <v>9.130622874314695E-2</v>
      </c>
      <c r="O14" s="94">
        <f t="shared" si="0"/>
        <v>9.130622874314695E-2</v>
      </c>
      <c r="P14" s="94">
        <f t="shared" si="0"/>
        <v>9.130622874314695E-2</v>
      </c>
      <c r="Q14" s="94">
        <f t="shared" si="0"/>
        <v>9.130622874314695E-2</v>
      </c>
      <c r="R14" s="94">
        <f>$D14</f>
        <v>9.130622874314695E-2</v>
      </c>
      <c r="S14" s="93">
        <f>(1+H14)^((5-Dashboard!$F$9)*3/12)</f>
        <v>1.0220841617492773</v>
      </c>
      <c r="T14" s="93">
        <f t="shared" si="2"/>
        <v>1.1154068120167044</v>
      </c>
      <c r="U14" s="93">
        <f t="shared" si="2"/>
        <v>1.2172504015363661</v>
      </c>
      <c r="V14" s="93">
        <f t="shared" si="2"/>
        <v>1.3283929451367331</v>
      </c>
      <c r="W14" s="93">
        <f t="shared" si="2"/>
        <v>1.4496834952461704</v>
      </c>
      <c r="X14" s="93">
        <f t="shared" si="2"/>
        <v>1.5820486280682819</v>
      </c>
      <c r="Y14" s="93">
        <f t="shared" si="2"/>
        <v>1.7264995219854664</v>
      </c>
      <c r="Z14" s="93">
        <f t="shared" si="2"/>
        <v>1.8841396822648053</v>
      </c>
      <c r="AA14" s="93">
        <f t="shared" si="2"/>
        <v>2.0561733710777159</v>
      </c>
      <c r="AB14" s="93">
        <f t="shared" si="2"/>
        <v>2.2439148072329056</v>
      </c>
      <c r="AC14" s="95">
        <f>(AB14)*(1+R14)</f>
        <v>2.4487982059022477</v>
      </c>
      <c r="AD14" s="96"/>
      <c r="AE14" s="96"/>
    </row>
    <row r="15" spans="1:31" ht="24.75" customHeight="1" x14ac:dyDescent="0.25">
      <c r="A15" s="17" t="s">
        <v>462</v>
      </c>
      <c r="C15" s="91">
        <f>ABS(E15-Dashboard!$F$13)</f>
        <v>115.91237283712911</v>
      </c>
      <c r="D15" s="92">
        <f t="shared" ref="D15:D78" si="4">D14+0.0001</f>
        <v>9.1406228743146953E-2</v>
      </c>
      <c r="E15" s="93" cm="1">
        <f t="array" ref="E15">SUM('DRE + DCF'!$S$41/TIR!S15,'DRE + DCF'!$U$41:$AD$41/TIR!T15:AC15,TIR!F15)</f>
        <v>165.4223728371291</v>
      </c>
      <c r="F15" s="100">
        <f>'DRE + DCF'!$AE$38*'DRE + DCF'!$AE$39*(1+G15)/(R15-G15)/AC15</f>
        <v>126.43361887245914</v>
      </c>
      <c r="G15" s="92">
        <f>R15*(1-'DRE + DCF'!$AE$39)</f>
        <v>5.4843737245888168E-2</v>
      </c>
      <c r="H15" s="94">
        <f t="shared" si="3"/>
        <v>9.1406228743146953E-2</v>
      </c>
      <c r="I15" s="94">
        <f t="shared" si="0"/>
        <v>9.1406228743146953E-2</v>
      </c>
      <c r="J15" s="94">
        <f t="shared" si="0"/>
        <v>9.1406228743146953E-2</v>
      </c>
      <c r="K15" s="94">
        <f t="shared" si="0"/>
        <v>9.1406228743146953E-2</v>
      </c>
      <c r="L15" s="94">
        <f t="shared" si="0"/>
        <v>9.1406228743146953E-2</v>
      </c>
      <c r="M15" s="94">
        <f t="shared" si="0"/>
        <v>9.1406228743146953E-2</v>
      </c>
      <c r="N15" s="94">
        <f t="shared" si="0"/>
        <v>9.1406228743146953E-2</v>
      </c>
      <c r="O15" s="94">
        <f t="shared" si="0"/>
        <v>9.1406228743146953E-2</v>
      </c>
      <c r="P15" s="94">
        <f t="shared" si="0"/>
        <v>9.1406228743146953E-2</v>
      </c>
      <c r="Q15" s="94">
        <f t="shared" si="0"/>
        <v>9.1406228743146953E-2</v>
      </c>
      <c r="R15" s="94">
        <f t="shared" si="0"/>
        <v>9.1406228743146953E-2</v>
      </c>
      <c r="S15" s="93">
        <f>(1+H15)^((5-Dashboard!$F$9)*3/12)</f>
        <v>1.0221075751829989</v>
      </c>
      <c r="T15" s="93">
        <f t="shared" si="2"/>
        <v>1.1155345740002793</v>
      </c>
      <c r="U15" s="93">
        <f t="shared" si="2"/>
        <v>1.2175013824422378</v>
      </c>
      <c r="V15" s="93">
        <f t="shared" si="2"/>
        <v>1.3287885923008507</v>
      </c>
      <c r="W15" s="93">
        <f t="shared" si="2"/>
        <v>1.4502481463199866</v>
      </c>
      <c r="X15" s="93">
        <f t="shared" si="2"/>
        <v>1.5828098601168361</v>
      </c>
      <c r="Y15" s="93">
        <f t="shared" si="2"/>
        <v>1.7274885402475841</v>
      </c>
      <c r="Z15" s="93">
        <f t="shared" si="2"/>
        <v>1.8853917529086199</v>
      </c>
      <c r="AA15" s="93">
        <f t="shared" si="2"/>
        <v>2.0577283027454283</v>
      </c>
      <c r="AB15" s="93">
        <f t="shared" si="2"/>
        <v>2.2458174866774243</v>
      </c>
      <c r="AC15" s="95">
        <f t="shared" si="2"/>
        <v>2.4510991935800206</v>
      </c>
      <c r="AE15" s="96"/>
    </row>
    <row r="16" spans="1:31" ht="24.75" customHeight="1" x14ac:dyDescent="0.25">
      <c r="C16" s="91">
        <f>ABS(E16-Dashboard!$F$13)</f>
        <v>115.642417899424</v>
      </c>
      <c r="D16" s="92">
        <f t="shared" si="4"/>
        <v>9.1506228743146956E-2</v>
      </c>
      <c r="E16" s="93" cm="1">
        <f t="array" ref="E16">SUM('DRE + DCF'!$S$41/TIR!S16,'DRE + DCF'!$U$41:$AD$41/TIR!T16:AC16,TIR!F16)</f>
        <v>165.15241789942399</v>
      </c>
      <c r="F16" s="100">
        <f>'DRE + DCF'!$AE$38*'DRE + DCF'!$AE$39*(1+G16)/(R16-G16)/AC16</f>
        <v>126.18407652107979</v>
      </c>
      <c r="G16" s="92">
        <f>R16*(1-'DRE + DCF'!$AE$39)</f>
        <v>5.4903737245888172E-2</v>
      </c>
      <c r="H16" s="94">
        <f t="shared" si="3"/>
        <v>9.1506228743146956E-2</v>
      </c>
      <c r="I16" s="94">
        <f t="shared" si="0"/>
        <v>9.1506228743146956E-2</v>
      </c>
      <c r="J16" s="94">
        <f t="shared" si="0"/>
        <v>9.1506228743146956E-2</v>
      </c>
      <c r="K16" s="94">
        <f t="shared" si="0"/>
        <v>9.1506228743146956E-2</v>
      </c>
      <c r="L16" s="94">
        <f t="shared" si="0"/>
        <v>9.1506228743146956E-2</v>
      </c>
      <c r="M16" s="94">
        <f t="shared" si="0"/>
        <v>9.1506228743146956E-2</v>
      </c>
      <c r="N16" s="94">
        <f t="shared" si="0"/>
        <v>9.1506228743146956E-2</v>
      </c>
      <c r="O16" s="94">
        <f t="shared" si="0"/>
        <v>9.1506228743146956E-2</v>
      </c>
      <c r="P16" s="94">
        <f t="shared" si="0"/>
        <v>9.1506228743146956E-2</v>
      </c>
      <c r="Q16" s="94">
        <f t="shared" si="0"/>
        <v>9.1506228743146956E-2</v>
      </c>
      <c r="R16" s="94">
        <f t="shared" si="0"/>
        <v>9.1506228743146956E-2</v>
      </c>
      <c r="S16" s="93">
        <f>(1+H16)^((5-Dashboard!$F$9)*3/12)</f>
        <v>1.0221309870078354</v>
      </c>
      <c r="T16" s="93">
        <f t="shared" si="2"/>
        <v>1.115662338910433</v>
      </c>
      <c r="U16" s="93">
        <f t="shared" si="2"/>
        <v>1.2177523920948854</v>
      </c>
      <c r="V16" s="93">
        <f t="shared" si="2"/>
        <v>1.3291843210384344</v>
      </c>
      <c r="W16" s="93">
        <f t="shared" si="2"/>
        <v>1.4508129655611819</v>
      </c>
      <c r="X16" s="93">
        <f t="shared" si="2"/>
        <v>1.5835713886513467</v>
      </c>
      <c r="Y16" s="93">
        <f t="shared" si="2"/>
        <v>1.7284780343723798</v>
      </c>
      <c r="Z16" s="93">
        <f t="shared" si="2"/>
        <v>1.8866445407631638</v>
      </c>
      <c r="AA16" s="93">
        <f t="shared" si="2"/>
        <v>2.0592842676672474</v>
      </c>
      <c r="AB16" s="93">
        <f t="shared" si="2"/>
        <v>2.2477216049115705</v>
      </c>
      <c r="AC16" s="95">
        <f t="shared" si="2"/>
        <v>2.4534021322415218</v>
      </c>
      <c r="AE16" s="96"/>
    </row>
    <row r="17" spans="1:31" ht="24.75" customHeight="1" x14ac:dyDescent="0.25">
      <c r="A17" s="255"/>
      <c r="C17" s="91">
        <f>ABS(E17-Dashboard!$F$13)</f>
        <v>115.37313180419875</v>
      </c>
      <c r="D17" s="92">
        <f t="shared" si="4"/>
        <v>9.1606228743146959E-2</v>
      </c>
      <c r="E17" s="93" cm="1">
        <f t="array" ref="E17">SUM('DRE + DCF'!$S$41/TIR!S17,'DRE + DCF'!$U$41:$AD$41/TIR!T17:AC17,TIR!F17)</f>
        <v>164.88313180419874</v>
      </c>
      <c r="F17" s="100">
        <f>'DRE + DCF'!$AE$38*'DRE + DCF'!$AE$39*(1+G17)/(R17-G17)/AC17</f>
        <v>125.93518751867917</v>
      </c>
      <c r="G17" s="92">
        <f>R17*(1-'DRE + DCF'!$AE$39)</f>
        <v>5.4963737245888176E-2</v>
      </c>
      <c r="H17" s="94">
        <f t="shared" si="3"/>
        <v>9.1606228743146959E-2</v>
      </c>
      <c r="I17" s="94">
        <f t="shared" si="0"/>
        <v>9.1606228743146959E-2</v>
      </c>
      <c r="J17" s="94">
        <f t="shared" si="0"/>
        <v>9.1606228743146959E-2</v>
      </c>
      <c r="K17" s="94">
        <f t="shared" si="0"/>
        <v>9.1606228743146959E-2</v>
      </c>
      <c r="L17" s="94">
        <f t="shared" si="0"/>
        <v>9.1606228743146959E-2</v>
      </c>
      <c r="M17" s="94">
        <f t="shared" si="0"/>
        <v>9.1606228743146959E-2</v>
      </c>
      <c r="N17" s="94">
        <f t="shared" si="0"/>
        <v>9.1606228743146959E-2</v>
      </c>
      <c r="O17" s="94">
        <f t="shared" si="0"/>
        <v>9.1606228743146959E-2</v>
      </c>
      <c r="P17" s="94">
        <f t="shared" si="0"/>
        <v>9.1606228743146959E-2</v>
      </c>
      <c r="Q17" s="94">
        <f t="shared" si="0"/>
        <v>9.1606228743146959E-2</v>
      </c>
      <c r="R17" s="94">
        <f t="shared" si="0"/>
        <v>9.1606228743146959E-2</v>
      </c>
      <c r="S17" s="93">
        <f>(1+H17)^((5-Dashboard!$F$9)*3/12)</f>
        <v>1.022154397224045</v>
      </c>
      <c r="T17" s="93">
        <f t="shared" si="2"/>
        <v>1.1157901067469644</v>
      </c>
      <c r="U17" s="93">
        <f t="shared" si="2"/>
        <v>1.2180034304949672</v>
      </c>
      <c r="V17" s="93">
        <f t="shared" si="2"/>
        <v>1.3295801313588269</v>
      </c>
      <c r="W17" s="93">
        <f t="shared" si="2"/>
        <v>1.4513779530044271</v>
      </c>
      <c r="X17" s="93">
        <f t="shared" si="2"/>
        <v>1.5843332137601109</v>
      </c>
      <c r="Y17" s="93">
        <f t="shared" si="2"/>
        <v>1.7294680045451847</v>
      </c>
      <c r="Z17" s="93">
        <f t="shared" si="2"/>
        <v>1.8878980461735049</v>
      </c>
      <c r="AA17" s="93">
        <f t="shared" si="2"/>
        <v>2.0608412664350153</v>
      </c>
      <c r="AB17" s="93">
        <f t="shared" si="2"/>
        <v>2.249627162891378</v>
      </c>
      <c r="AC17" s="95">
        <f t="shared" si="2"/>
        <v>2.4557070233620024</v>
      </c>
      <c r="AE17" s="96"/>
    </row>
    <row r="18" spans="1:31" ht="24.75" customHeight="1" x14ac:dyDescent="0.25">
      <c r="A18" s="255"/>
      <c r="C18" s="91">
        <f>ABS(E18-Dashboard!$F$13)</f>
        <v>115.10451228399509</v>
      </c>
      <c r="D18" s="92">
        <f t="shared" si="4"/>
        <v>9.1706228743146961E-2</v>
      </c>
      <c r="E18" s="93" cm="1">
        <f t="array" ref="E18">SUM('DRE + DCF'!$S$41/TIR!S18,'DRE + DCF'!$U$41:$AD$41/TIR!T18:AC18,TIR!F18)</f>
        <v>164.61451228399508</v>
      </c>
      <c r="F18" s="100">
        <f>'DRE + DCF'!$AE$38*'DRE + DCF'!$AE$39*(1+G18)/(R18-G18)/AC18</f>
        <v>125.68694961203865</v>
      </c>
      <c r="G18" s="92">
        <f>R18*(1-'DRE + DCF'!$AE$39)</f>
        <v>5.5023737245888174E-2</v>
      </c>
      <c r="H18" s="94">
        <f t="shared" si="3"/>
        <v>9.1706228743146961E-2</v>
      </c>
      <c r="I18" s="94">
        <f t="shared" si="0"/>
        <v>9.1706228743146961E-2</v>
      </c>
      <c r="J18" s="94">
        <f t="shared" si="0"/>
        <v>9.1706228743146961E-2</v>
      </c>
      <c r="K18" s="94">
        <f t="shared" si="0"/>
        <v>9.1706228743146961E-2</v>
      </c>
      <c r="L18" s="94">
        <f t="shared" si="0"/>
        <v>9.1706228743146961E-2</v>
      </c>
      <c r="M18" s="94">
        <f t="shared" si="0"/>
        <v>9.1706228743146961E-2</v>
      </c>
      <c r="N18" s="94">
        <f t="shared" si="0"/>
        <v>9.1706228743146961E-2</v>
      </c>
      <c r="O18" s="94">
        <f t="shared" si="0"/>
        <v>9.1706228743146961E-2</v>
      </c>
      <c r="P18" s="94">
        <f t="shared" si="0"/>
        <v>9.1706228743146961E-2</v>
      </c>
      <c r="Q18" s="94">
        <f t="shared" si="0"/>
        <v>9.1706228743146961E-2</v>
      </c>
      <c r="R18" s="94">
        <f t="shared" si="0"/>
        <v>9.1706228743146961E-2</v>
      </c>
      <c r="S18" s="93">
        <f>(1+H18)^((5-Dashboard!$F$9)*3/12)</f>
        <v>1.0221778058318851</v>
      </c>
      <c r="T18" s="93">
        <f t="shared" si="2"/>
        <v>1.1159178775096721</v>
      </c>
      <c r="U18" s="93">
        <f t="shared" si="2"/>
        <v>1.2182544976431411</v>
      </c>
      <c r="V18" s="93">
        <f t="shared" si="2"/>
        <v>1.3299760232713704</v>
      </c>
      <c r="W18" s="93">
        <f t="shared" si="2"/>
        <v>1.4519431086843957</v>
      </c>
      <c r="X18" s="93">
        <f t="shared" si="2"/>
        <v>1.5850953355314428</v>
      </c>
      <c r="Y18" s="93">
        <f t="shared" si="2"/>
        <v>1.7304584509513845</v>
      </c>
      <c r="Z18" s="93">
        <f t="shared" si="2"/>
        <v>1.8891522694848439</v>
      </c>
      <c r="AA18" s="93">
        <f t="shared" si="2"/>
        <v>2.0623992996408562</v>
      </c>
      <c r="AB18" s="93">
        <f t="shared" si="2"/>
        <v>2.2515341615734266</v>
      </c>
      <c r="AC18" s="95">
        <f t="shared" si="2"/>
        <v>2.4580138684176887</v>
      </c>
      <c r="AE18" s="96"/>
    </row>
    <row r="19" spans="1:31" ht="24.75" customHeight="1" x14ac:dyDescent="0.25">
      <c r="A19" s="255"/>
      <c r="C19" s="91">
        <f>ABS(E19-Dashboard!$F$13)</f>
        <v>114.8365570813211</v>
      </c>
      <c r="D19" s="92">
        <f t="shared" si="4"/>
        <v>9.1806228743146964E-2</v>
      </c>
      <c r="E19" s="93" cm="1">
        <f t="array" ref="E19">SUM('DRE + DCF'!$S$41/TIR!S19,'DRE + DCF'!$U$41:$AD$41/TIR!T19:AC19,TIR!F19)</f>
        <v>164.34655708132109</v>
      </c>
      <c r="F19" s="100">
        <f>'DRE + DCF'!$AE$38*'DRE + DCF'!$AE$39*(1+G19)/(R19-G19)/AC19</f>
        <v>125.43936055789105</v>
      </c>
      <c r="G19" s="92">
        <f>R19*(1-'DRE + DCF'!$AE$39)</f>
        <v>5.5083737245888179E-2</v>
      </c>
      <c r="H19" s="94">
        <f t="shared" si="3"/>
        <v>9.1806228743146964E-2</v>
      </c>
      <c r="I19" s="94">
        <f t="shared" si="0"/>
        <v>9.1806228743146964E-2</v>
      </c>
      <c r="J19" s="94">
        <f t="shared" si="0"/>
        <v>9.1806228743146964E-2</v>
      </c>
      <c r="K19" s="94">
        <f t="shared" si="0"/>
        <v>9.1806228743146964E-2</v>
      </c>
      <c r="L19" s="94">
        <f t="shared" si="0"/>
        <v>9.1806228743146964E-2</v>
      </c>
      <c r="M19" s="94">
        <f t="shared" si="0"/>
        <v>9.1806228743146964E-2</v>
      </c>
      <c r="N19" s="94">
        <f t="shared" si="0"/>
        <v>9.1806228743146964E-2</v>
      </c>
      <c r="O19" s="94">
        <f t="shared" si="0"/>
        <v>9.1806228743146964E-2</v>
      </c>
      <c r="P19" s="94">
        <f t="shared" si="0"/>
        <v>9.1806228743146964E-2</v>
      </c>
      <c r="Q19" s="94">
        <f t="shared" si="0"/>
        <v>9.1806228743146964E-2</v>
      </c>
      <c r="R19" s="94">
        <f t="shared" si="0"/>
        <v>9.1806228743146964E-2</v>
      </c>
      <c r="S19" s="93">
        <f>(1+H19)^((5-Dashboard!$F$9)*3/12)</f>
        <v>1.0222012128316138</v>
      </c>
      <c r="T19" s="93">
        <f t="shared" si="2"/>
        <v>1.1160456511983552</v>
      </c>
      <c r="U19" s="93">
        <f t="shared" si="2"/>
        <v>1.2185055935400657</v>
      </c>
      <c r="V19" s="93">
        <f t="shared" si="2"/>
        <v>1.3303719967854091</v>
      </c>
      <c r="W19" s="93">
        <f t="shared" si="2"/>
        <v>1.4525084326357676</v>
      </c>
      <c r="X19" s="93">
        <f t="shared" si="2"/>
        <v>1.5858577540536767</v>
      </c>
      <c r="Y19" s="93">
        <f t="shared" si="2"/>
        <v>1.7314493737764218</v>
      </c>
      <c r="Z19" s="93">
        <f t="shared" si="2"/>
        <v>1.8904072110425185</v>
      </c>
      <c r="AA19" s="93">
        <f t="shared" si="2"/>
        <v>2.0639583678771825</v>
      </c>
      <c r="AB19" s="93">
        <f t="shared" si="2"/>
        <v>2.2534426019148475</v>
      </c>
      <c r="AC19" s="95">
        <f t="shared" si="2"/>
        <v>2.460322668885794</v>
      </c>
      <c r="AE19" s="96"/>
    </row>
    <row r="20" spans="1:31" ht="24.75" customHeight="1" x14ac:dyDescent="0.25">
      <c r="A20" s="255"/>
      <c r="C20" s="91">
        <f>ABS(E20-Dashboard!$F$13)</f>
        <v>114.56926394859775</v>
      </c>
      <c r="D20" s="92">
        <f t="shared" si="4"/>
        <v>9.1906228743146967E-2</v>
      </c>
      <c r="E20" s="93" cm="1">
        <f t="array" ref="E20">SUM('DRE + DCF'!$S$41/TIR!S20,'DRE + DCF'!$U$41:$AD$41/TIR!T20:AC20,TIR!F20)</f>
        <v>164.07926394859774</v>
      </c>
      <c r="F20" s="100">
        <f>'DRE + DCF'!$AE$38*'DRE + DCF'!$AE$39*(1+G20)/(R20-G20)/AC20</f>
        <v>125.19241812286704</v>
      </c>
      <c r="G20" s="92">
        <f>R20*(1-'DRE + DCF'!$AE$39)</f>
        <v>5.5143737245888176E-2</v>
      </c>
      <c r="H20" s="94">
        <f t="shared" si="3"/>
        <v>9.1906228743146967E-2</v>
      </c>
      <c r="I20" s="94">
        <f t="shared" si="0"/>
        <v>9.1906228743146967E-2</v>
      </c>
      <c r="J20" s="94">
        <f t="shared" si="0"/>
        <v>9.1906228743146967E-2</v>
      </c>
      <c r="K20" s="94">
        <f t="shared" si="0"/>
        <v>9.1906228743146967E-2</v>
      </c>
      <c r="L20" s="94">
        <f t="shared" si="0"/>
        <v>9.1906228743146967E-2</v>
      </c>
      <c r="M20" s="94">
        <f t="shared" si="0"/>
        <v>9.1906228743146967E-2</v>
      </c>
      <c r="N20" s="94">
        <f t="shared" si="0"/>
        <v>9.1906228743146967E-2</v>
      </c>
      <c r="O20" s="94">
        <f t="shared" si="0"/>
        <v>9.1906228743146967E-2</v>
      </c>
      <c r="P20" s="94">
        <f t="shared" si="0"/>
        <v>9.1906228743146967E-2</v>
      </c>
      <c r="Q20" s="94">
        <f t="shared" si="0"/>
        <v>9.1906228743146967E-2</v>
      </c>
      <c r="R20" s="94">
        <f t="shared" si="0"/>
        <v>9.1906228743146967E-2</v>
      </c>
      <c r="S20" s="93">
        <f>(1+H20)^((5-Dashboard!$F$9)*3/12)</f>
        <v>1.0222246182234889</v>
      </c>
      <c r="T20" s="93">
        <f t="shared" si="2"/>
        <v>1.1161734278128128</v>
      </c>
      <c r="U20" s="93">
        <f t="shared" si="2"/>
        <v>1.2187567181863996</v>
      </c>
      <c r="V20" s="93">
        <f t="shared" si="2"/>
        <v>1.330768051910286</v>
      </c>
      <c r="W20" s="93">
        <f t="shared" si="2"/>
        <v>1.4530739248932247</v>
      </c>
      <c r="X20" s="93">
        <f t="shared" si="2"/>
        <v>1.5866204694151638</v>
      </c>
      <c r="Y20" s="93">
        <f t="shared" si="2"/>
        <v>1.7324407732057929</v>
      </c>
      <c r="Z20" s="93">
        <f t="shared" si="2"/>
        <v>1.8916628711919989</v>
      </c>
      <c r="AA20" s="93">
        <f t="shared" si="2"/>
        <v>2.0655184717366888</v>
      </c>
      <c r="AB20" s="93">
        <f t="shared" si="2"/>
        <v>2.255352484873316</v>
      </c>
      <c r="AC20" s="95">
        <f t="shared" si="2"/>
        <v>2.4626334262445075</v>
      </c>
      <c r="AE20" s="96"/>
    </row>
    <row r="21" spans="1:31" ht="24.75" customHeight="1" x14ac:dyDescent="0.25">
      <c r="C21" s="91">
        <f>ABS(E21-Dashboard!$F$13)</f>
        <v>114.30263064810435</v>
      </c>
      <c r="D21" s="92">
        <f t="shared" si="4"/>
        <v>9.200622874314697E-2</v>
      </c>
      <c r="E21" s="93" cm="1">
        <f t="array" ref="E21">SUM('DRE + DCF'!$S$41/TIR!S21,'DRE + DCF'!$U$41:$AD$41/TIR!T21:AC21,TIR!F21)</f>
        <v>163.81263064810435</v>
      </c>
      <c r="F21" s="100">
        <f>'DRE + DCF'!$AE$38*'DRE + DCF'!$AE$39*(1+G21)/(R21-G21)/AC21</f>
        <v>124.94612008344075</v>
      </c>
      <c r="G21" s="92">
        <f>R21*(1-'DRE + DCF'!$AE$39)</f>
        <v>5.5203737245888181E-2</v>
      </c>
      <c r="H21" s="94">
        <f t="shared" si="3"/>
        <v>9.200622874314697E-2</v>
      </c>
      <c r="I21" s="94">
        <f t="shared" si="0"/>
        <v>9.200622874314697E-2</v>
      </c>
      <c r="J21" s="94">
        <f t="shared" si="0"/>
        <v>9.200622874314697E-2</v>
      </c>
      <c r="K21" s="94">
        <f t="shared" si="0"/>
        <v>9.200622874314697E-2</v>
      </c>
      <c r="L21" s="94">
        <f t="shared" si="0"/>
        <v>9.200622874314697E-2</v>
      </c>
      <c r="M21" s="94">
        <f t="shared" si="0"/>
        <v>9.200622874314697E-2</v>
      </c>
      <c r="N21" s="94">
        <f t="shared" si="0"/>
        <v>9.200622874314697E-2</v>
      </c>
      <c r="O21" s="94">
        <f t="shared" si="0"/>
        <v>9.200622874314697E-2</v>
      </c>
      <c r="P21" s="94">
        <f t="shared" si="0"/>
        <v>9.200622874314697E-2</v>
      </c>
      <c r="Q21" s="94">
        <f t="shared" si="0"/>
        <v>9.200622874314697E-2</v>
      </c>
      <c r="R21" s="94">
        <f t="shared" si="0"/>
        <v>9.200622874314697E-2</v>
      </c>
      <c r="S21" s="93">
        <f>(1+H21)^((5-Dashboard!$F$9)*3/12)</f>
        <v>1.0222480220077679</v>
      </c>
      <c r="T21" s="93">
        <f t="shared" si="2"/>
        <v>1.116301207352844</v>
      </c>
      <c r="U21" s="93">
        <f t="shared" si="2"/>
        <v>1.2190078715828008</v>
      </c>
      <c r="V21" s="93">
        <f t="shared" si="2"/>
        <v>1.3311641886553447</v>
      </c>
      <c r="W21" s="93">
        <f t="shared" si="2"/>
        <v>1.4536395854914539</v>
      </c>
      <c r="X21" s="93">
        <f t="shared" si="2"/>
        <v>1.5873834817042738</v>
      </c>
      <c r="Y21" s="93">
        <f t="shared" si="2"/>
        <v>1.73343264942505</v>
      </c>
      <c r="Z21" s="93">
        <f t="shared" si="2"/>
        <v>1.8929192502788903</v>
      </c>
      <c r="AA21" s="93">
        <f t="shared" si="2"/>
        <v>2.067079611812356</v>
      </c>
      <c r="AB21" s="93">
        <f t="shared" si="2"/>
        <v>2.2572638114070589</v>
      </c>
      <c r="AC21" s="95">
        <f t="shared" si="2"/>
        <v>2.4649461419730043</v>
      </c>
      <c r="AE21" s="96"/>
    </row>
    <row r="22" spans="1:31" ht="24.75" customHeight="1" x14ac:dyDescent="0.25">
      <c r="C22" s="91">
        <f>ABS(E22-Dashboard!$F$13)</f>
        <v>114.03665495192513</v>
      </c>
      <c r="D22" s="92">
        <f t="shared" si="4"/>
        <v>9.2106228743146973E-2</v>
      </c>
      <c r="E22" s="93" cm="1">
        <f t="array" ref="E22">SUM('DRE + DCF'!$S$41/TIR!S22,'DRE + DCF'!$U$41:$AD$41/TIR!T22:AC22,TIR!F22)</f>
        <v>163.54665495192512</v>
      </c>
      <c r="F22" s="100">
        <f>'DRE + DCF'!$AE$38*'DRE + DCF'!$AE$39*(1+G22)/(R22-G22)/AC22</f>
        <v>124.7004642258763</v>
      </c>
      <c r="G22" s="92">
        <f>R22*(1-'DRE + DCF'!$AE$39)</f>
        <v>5.5263737245888185E-2</v>
      </c>
      <c r="H22" s="94">
        <f t="shared" si="3"/>
        <v>9.2106228743146973E-2</v>
      </c>
      <c r="I22" s="94">
        <f t="shared" si="0"/>
        <v>9.2106228743146973E-2</v>
      </c>
      <c r="J22" s="94">
        <f t="shared" si="0"/>
        <v>9.2106228743146973E-2</v>
      </c>
      <c r="K22" s="94">
        <f t="shared" si="0"/>
        <v>9.2106228743146973E-2</v>
      </c>
      <c r="L22" s="94">
        <f t="shared" si="0"/>
        <v>9.2106228743146973E-2</v>
      </c>
      <c r="M22" s="94">
        <f t="shared" si="0"/>
        <v>9.2106228743146973E-2</v>
      </c>
      <c r="N22" s="94">
        <f t="shared" si="0"/>
        <v>9.2106228743146973E-2</v>
      </c>
      <c r="O22" s="94">
        <f t="shared" si="0"/>
        <v>9.2106228743146973E-2</v>
      </c>
      <c r="P22" s="94">
        <f t="shared" si="0"/>
        <v>9.2106228743146973E-2</v>
      </c>
      <c r="Q22" s="94">
        <f t="shared" si="0"/>
        <v>9.2106228743146973E-2</v>
      </c>
      <c r="R22" s="94">
        <f t="shared" si="0"/>
        <v>9.2106228743146973E-2</v>
      </c>
      <c r="S22" s="93">
        <f>(1+H22)^((5-Dashboard!$F$9)*3/12)</f>
        <v>1.0222714241847086</v>
      </c>
      <c r="T22" s="93">
        <f t="shared" si="2"/>
        <v>1.116428989818248</v>
      </c>
      <c r="U22" s="93">
        <f t="shared" si="2"/>
        <v>1.2192590537299279</v>
      </c>
      <c r="V22" s="93">
        <f t="shared" si="2"/>
        <v>1.3315604070299294</v>
      </c>
      <c r="W22" s="93">
        <f t="shared" si="2"/>
        <v>1.454205414465146</v>
      </c>
      <c r="X22" s="93">
        <f t="shared" si="2"/>
        <v>1.5881467910093954</v>
      </c>
      <c r="Y22" s="93">
        <f t="shared" si="2"/>
        <v>1.7344250026198014</v>
      </c>
      <c r="Z22" s="93">
        <f t="shared" si="2"/>
        <v>1.894176348648934</v>
      </c>
      <c r="AA22" s="93">
        <f t="shared" si="2"/>
        <v>2.0686417886974513</v>
      </c>
      <c r="AB22" s="93">
        <f t="shared" si="2"/>
        <v>2.2591765824748511</v>
      </c>
      <c r="AC22" s="95">
        <f t="shared" si="2"/>
        <v>2.4672608175514408</v>
      </c>
      <c r="AE22" s="96"/>
    </row>
    <row r="23" spans="1:31" ht="24.75" customHeight="1" x14ac:dyDescent="0.25">
      <c r="C23" s="91">
        <f>ABS(E23-Dashboard!$F$13)</f>
        <v>113.77133464189626</v>
      </c>
      <c r="D23" s="92">
        <f t="shared" si="4"/>
        <v>9.2206228743146976E-2</v>
      </c>
      <c r="E23" s="93" cm="1">
        <f t="array" ref="E23">SUM('DRE + DCF'!$S$41/TIR!S23,'DRE + DCF'!$U$41:$AD$41/TIR!T23:AC23,TIR!F23)</f>
        <v>163.28133464189625</v>
      </c>
      <c r="F23" s="100">
        <f>'DRE + DCF'!$AE$38*'DRE + DCF'!$AE$39*(1+G23)/(R23-G23)/AC23</f>
        <v>124.45544834617476</v>
      </c>
      <c r="G23" s="92">
        <f>R23*(1-'DRE + DCF'!$AE$39)</f>
        <v>5.5323737245888183E-2</v>
      </c>
      <c r="H23" s="94">
        <f t="shared" si="3"/>
        <v>9.2206228743146976E-2</v>
      </c>
      <c r="I23" s="94">
        <f t="shared" si="0"/>
        <v>9.2206228743146976E-2</v>
      </c>
      <c r="J23" s="94">
        <f t="shared" si="0"/>
        <v>9.2206228743146976E-2</v>
      </c>
      <c r="K23" s="94">
        <f t="shared" si="0"/>
        <v>9.2206228743146976E-2</v>
      </c>
      <c r="L23" s="94">
        <f t="shared" si="0"/>
        <v>9.2206228743146976E-2</v>
      </c>
      <c r="M23" s="94">
        <f t="shared" si="0"/>
        <v>9.2206228743146976E-2</v>
      </c>
      <c r="N23" s="94">
        <f t="shared" si="0"/>
        <v>9.2206228743146976E-2</v>
      </c>
      <c r="O23" s="94">
        <f t="shared" si="0"/>
        <v>9.2206228743146976E-2</v>
      </c>
      <c r="P23" s="94">
        <f t="shared" si="0"/>
        <v>9.2206228743146976E-2</v>
      </c>
      <c r="Q23" s="94">
        <f t="shared" si="0"/>
        <v>9.2206228743146976E-2</v>
      </c>
      <c r="R23" s="94">
        <f t="shared" si="0"/>
        <v>9.2206228743146976E-2</v>
      </c>
      <c r="S23" s="93">
        <f>(1+H23)^((5-Dashboard!$F$9)*3/12)</f>
        <v>1.0222948247545682</v>
      </c>
      <c r="T23" s="93">
        <f t="shared" si="2"/>
        <v>1.1165567752088232</v>
      </c>
      <c r="U23" s="93">
        <f t="shared" si="2"/>
        <v>1.2195102646284384</v>
      </c>
      <c r="V23" s="93">
        <f t="shared" si="2"/>
        <v>1.3319567070433838</v>
      </c>
      <c r="W23" s="93">
        <f t="shared" si="2"/>
        <v>1.4547714118489947</v>
      </c>
      <c r="X23" s="93">
        <f t="shared" si="2"/>
        <v>1.5889103974189338</v>
      </c>
      <c r="Y23" s="93">
        <f t="shared" si="2"/>
        <v>1.7354178329757084</v>
      </c>
      <c r="Z23" s="93">
        <f t="shared" si="2"/>
        <v>1.8954341666480028</v>
      </c>
      <c r="AA23" s="93">
        <f t="shared" si="2"/>
        <v>2.0702050029855243</v>
      </c>
      <c r="AB23" s="93">
        <f t="shared" si="2"/>
        <v>2.2610907990360145</v>
      </c>
      <c r="AC23" s="95">
        <f t="shared" si="2"/>
        <v>2.4695774544609539</v>
      </c>
      <c r="AE23" s="96"/>
    </row>
    <row r="24" spans="1:31" ht="24.75" customHeight="1" x14ac:dyDescent="0.25">
      <c r="C24" s="91">
        <f>ABS(E24-Dashboard!$F$13)</f>
        <v>113.50666750955227</v>
      </c>
      <c r="D24" s="92">
        <f t="shared" si="4"/>
        <v>9.2306228743146979E-2</v>
      </c>
      <c r="E24" s="93" cm="1">
        <f t="array" ref="E24">SUM('DRE + DCF'!$S$41/TIR!S24,'DRE + DCF'!$U$41:$AD$41/TIR!T24:AC24,TIR!F24)</f>
        <v>163.01666750955226</v>
      </c>
      <c r="F24" s="100">
        <f>'DRE + DCF'!$AE$38*'DRE + DCF'!$AE$39*(1+G24)/(R24-G24)/AC24</f>
        <v>124.2110702500208</v>
      </c>
      <c r="G24" s="92">
        <f>R24*(1-'DRE + DCF'!$AE$39)</f>
        <v>5.5383737245888187E-2</v>
      </c>
      <c r="H24" s="94">
        <f t="shared" si="3"/>
        <v>9.2306228743146979E-2</v>
      </c>
      <c r="I24" s="94">
        <f t="shared" si="0"/>
        <v>9.2306228743146979E-2</v>
      </c>
      <c r="J24" s="94">
        <f t="shared" si="0"/>
        <v>9.2306228743146979E-2</v>
      </c>
      <c r="K24" s="94">
        <f t="shared" si="0"/>
        <v>9.2306228743146979E-2</v>
      </c>
      <c r="L24" s="94">
        <f t="shared" si="0"/>
        <v>9.2306228743146979E-2</v>
      </c>
      <c r="M24" s="94">
        <f t="shared" si="0"/>
        <v>9.2306228743146979E-2</v>
      </c>
      <c r="N24" s="94">
        <f t="shared" si="0"/>
        <v>9.2306228743146979E-2</v>
      </c>
      <c r="O24" s="94">
        <f t="shared" si="0"/>
        <v>9.2306228743146979E-2</v>
      </c>
      <c r="P24" s="94">
        <f t="shared" si="0"/>
        <v>9.2306228743146979E-2</v>
      </c>
      <c r="Q24" s="94">
        <f t="shared" si="0"/>
        <v>9.2306228743146979E-2</v>
      </c>
      <c r="R24" s="94">
        <f t="shared" si="0"/>
        <v>9.2306228743146979E-2</v>
      </c>
      <c r="S24" s="93">
        <f>(1+H24)^((5-Dashboard!$F$9)*3/12)</f>
        <v>1.0223182237176047</v>
      </c>
      <c r="T24" s="93">
        <f t="shared" si="2"/>
        <v>1.1166845635243696</v>
      </c>
      <c r="U24" s="93">
        <f t="shared" si="2"/>
        <v>1.2197615042789911</v>
      </c>
      <c r="V24" s="93">
        <f t="shared" si="2"/>
        <v>1.3323530887050525</v>
      </c>
      <c r="W24" s="93">
        <f t="shared" si="2"/>
        <v>1.4553375776776993</v>
      </c>
      <c r="X24" s="93">
        <f t="shared" si="2"/>
        <v>1.5896743010213144</v>
      </c>
      <c r="Y24" s="93">
        <f t="shared" si="2"/>
        <v>1.7364111406784899</v>
      </c>
      <c r="Z24" s="93">
        <f t="shared" si="2"/>
        <v>1.8966927046221072</v>
      </c>
      <c r="AA24" s="93">
        <f t="shared" si="2"/>
        <v>2.0717692552704134</v>
      </c>
      <c r="AB24" s="93">
        <f t="shared" si="2"/>
        <v>2.2630064620504231</v>
      </c>
      <c r="AC24" s="95">
        <f t="shared" si="2"/>
        <v>2.4718960541836688</v>
      </c>
      <c r="AE24" s="96"/>
    </row>
    <row r="25" spans="1:31" ht="24.75" customHeight="1" x14ac:dyDescent="0.25">
      <c r="C25" s="91">
        <f>ABS(E25-Dashboard!$F$13)</f>
        <v>113.24265135607376</v>
      </c>
      <c r="D25" s="92">
        <f t="shared" si="4"/>
        <v>9.2406228743146981E-2</v>
      </c>
      <c r="E25" s="93" cm="1">
        <f t="array" ref="E25">SUM('DRE + DCF'!$S$41/TIR!S25,'DRE + DCF'!$U$41:$AD$41/TIR!T25:AC25,TIR!F25)</f>
        <v>162.75265135607376</v>
      </c>
      <c r="F25" s="100">
        <f>'DRE + DCF'!$AE$38*'DRE + DCF'!$AE$39*(1+G25)/(R25-G25)/AC25</f>
        <v>123.9673277527302</v>
      </c>
      <c r="G25" s="92">
        <f>R25*(1-'DRE + DCF'!$AE$39)</f>
        <v>5.5443737245888185E-2</v>
      </c>
      <c r="H25" s="94">
        <f t="shared" si="3"/>
        <v>9.2406228743146981E-2</v>
      </c>
      <c r="I25" s="94">
        <f t="shared" si="0"/>
        <v>9.2406228743146981E-2</v>
      </c>
      <c r="J25" s="94">
        <f t="shared" si="0"/>
        <v>9.2406228743146981E-2</v>
      </c>
      <c r="K25" s="94">
        <f t="shared" si="0"/>
        <v>9.2406228743146981E-2</v>
      </c>
      <c r="L25" s="94">
        <f t="shared" si="0"/>
        <v>9.2406228743146981E-2</v>
      </c>
      <c r="M25" s="94">
        <f t="shared" si="0"/>
        <v>9.2406228743146981E-2</v>
      </c>
      <c r="N25" s="94">
        <f t="shared" si="0"/>
        <v>9.2406228743146981E-2</v>
      </c>
      <c r="O25" s="94">
        <f t="shared" si="0"/>
        <v>9.2406228743146981E-2</v>
      </c>
      <c r="P25" s="94">
        <f t="shared" si="0"/>
        <v>9.2406228743146981E-2</v>
      </c>
      <c r="Q25" s="94">
        <f t="shared" si="0"/>
        <v>9.2406228743146981E-2</v>
      </c>
      <c r="R25" s="94">
        <f t="shared" si="0"/>
        <v>9.2406228743146981E-2</v>
      </c>
      <c r="S25" s="93">
        <f>(1+H25)^((5-Dashboard!$F$9)*3/12)</f>
        <v>1.0223416210740752</v>
      </c>
      <c r="T25" s="93">
        <f t="shared" si="2"/>
        <v>1.116812354764686</v>
      </c>
      <c r="U25" s="93">
        <f t="shared" si="2"/>
        <v>1.2200127726822443</v>
      </c>
      <c r="V25" s="93">
        <f t="shared" si="2"/>
        <v>1.3327495520242809</v>
      </c>
      <c r="W25" s="93">
        <f t="shared" si="2"/>
        <v>1.4559039119859634</v>
      </c>
      <c r="X25" s="93">
        <f t="shared" si="2"/>
        <v>1.5904385019049809</v>
      </c>
      <c r="Y25" s="93">
        <f t="shared" si="2"/>
        <v>1.7374049259139208</v>
      </c>
      <c r="Z25" s="93">
        <f t="shared" si="2"/>
        <v>1.8979519629173931</v>
      </c>
      <c r="AA25" s="93">
        <f t="shared" si="2"/>
        <v>2.0733345461462429</v>
      </c>
      <c r="AB25" s="93">
        <f t="shared" si="2"/>
        <v>2.2649235724785015</v>
      </c>
      <c r="AC25" s="95">
        <f t="shared" si="2"/>
        <v>2.4742166182026959</v>
      </c>
      <c r="AE25" s="96"/>
    </row>
    <row r="26" spans="1:31" ht="24.75" customHeight="1" x14ac:dyDescent="0.25">
      <c r="C26" s="91">
        <f>ABS(E26-Dashboard!$F$13)</f>
        <v>112.97928399223611</v>
      </c>
      <c r="D26" s="92">
        <f t="shared" si="4"/>
        <v>9.2506228743146984E-2</v>
      </c>
      <c r="E26" s="93" cm="1">
        <f t="array" ref="E26">SUM('DRE + DCF'!$S$41/TIR!S26,'DRE + DCF'!$U$41:$AD$41/TIR!T26:AC26,TIR!F26)</f>
        <v>162.4892839922361</v>
      </c>
      <c r="F26" s="100">
        <f>'DRE + DCF'!$AE$38*'DRE + DCF'!$AE$39*(1+G26)/(R26-G26)/AC26</f>
        <v>123.72421867919864</v>
      </c>
      <c r="G26" s="92">
        <f>R26*(1-'DRE + DCF'!$AE$39)</f>
        <v>5.5503737245888189E-2</v>
      </c>
      <c r="H26" s="94">
        <f t="shared" si="3"/>
        <v>9.2506228743146984E-2</v>
      </c>
      <c r="I26" s="94">
        <f t="shared" si="0"/>
        <v>9.2506228743146984E-2</v>
      </c>
      <c r="J26" s="94">
        <f t="shared" si="0"/>
        <v>9.2506228743146984E-2</v>
      </c>
      <c r="K26" s="94">
        <f t="shared" si="0"/>
        <v>9.2506228743146984E-2</v>
      </c>
      <c r="L26" s="94">
        <f t="shared" si="0"/>
        <v>9.2506228743146984E-2</v>
      </c>
      <c r="M26" s="94">
        <f t="shared" si="0"/>
        <v>9.2506228743146984E-2</v>
      </c>
      <c r="N26" s="94">
        <f t="shared" si="0"/>
        <v>9.2506228743146984E-2</v>
      </c>
      <c r="O26" s="94">
        <f t="shared" si="0"/>
        <v>9.2506228743146984E-2</v>
      </c>
      <c r="P26" s="94">
        <f t="shared" si="0"/>
        <v>9.2506228743146984E-2</v>
      </c>
      <c r="Q26" s="94">
        <f t="shared" si="0"/>
        <v>9.2506228743146984E-2</v>
      </c>
      <c r="R26" s="94">
        <f t="shared" si="0"/>
        <v>9.2506228743146984E-2</v>
      </c>
      <c r="S26" s="93">
        <f>(1+H26)^((5-Dashboard!$F$9)*3/12)</f>
        <v>1.0223650168242371</v>
      </c>
      <c r="T26" s="93">
        <f t="shared" si="2"/>
        <v>1.1169401489295714</v>
      </c>
      <c r="U26" s="93">
        <f t="shared" si="2"/>
        <v>1.2202640698388552</v>
      </c>
      <c r="V26" s="93">
        <f t="shared" si="2"/>
        <v>1.3331460970104119</v>
      </c>
      <c r="W26" s="93">
        <f t="shared" si="2"/>
        <v>1.4564704148084908</v>
      </c>
      <c r="X26" s="93">
        <f t="shared" si="2"/>
        <v>1.5912030001583914</v>
      </c>
      <c r="Y26" s="93">
        <f t="shared" si="2"/>
        <v>1.7383991888678254</v>
      </c>
      <c r="Z26" s="93">
        <f t="shared" si="2"/>
        <v>1.8992119418801339</v>
      </c>
      <c r="AA26" s="93">
        <f t="shared" si="2"/>
        <v>2.0749008762074141</v>
      </c>
      <c r="AB26" s="93">
        <f t="shared" si="2"/>
        <v>2.2668421312812135</v>
      </c>
      <c r="AC26" s="95">
        <f t="shared" si="2"/>
        <v>2.4765391480021166</v>
      </c>
      <c r="AE26" s="96"/>
    </row>
    <row r="27" spans="1:31" ht="24.75" customHeight="1" x14ac:dyDescent="0.25">
      <c r="C27" s="91">
        <f>ABS(E27-Dashboard!$F$13)</f>
        <v>112.71656323835583</v>
      </c>
      <c r="D27" s="92">
        <f t="shared" si="4"/>
        <v>9.2606228743146987E-2</v>
      </c>
      <c r="E27" s="93" cm="1">
        <f t="array" ref="E27">SUM('DRE + DCF'!$S$41/TIR!S27,'DRE + DCF'!$U$41:$AD$41/TIR!T27:AC27,TIR!F27)</f>
        <v>162.22656323835582</v>
      </c>
      <c r="F27" s="100">
        <f>'DRE + DCF'!$AE$38*'DRE + DCF'!$AE$39*(1+G27)/(R27-G27)/AC27</f>
        <v>123.48174086384815</v>
      </c>
      <c r="G27" s="92">
        <f>R27*(1-'DRE + DCF'!$AE$39)</f>
        <v>5.5563737245888194E-2</v>
      </c>
      <c r="H27" s="94">
        <f t="shared" si="3"/>
        <v>9.2606228743146987E-2</v>
      </c>
      <c r="I27" s="94">
        <f t="shared" si="0"/>
        <v>9.2606228743146987E-2</v>
      </c>
      <c r="J27" s="94">
        <f t="shared" si="0"/>
        <v>9.2606228743146987E-2</v>
      </c>
      <c r="K27" s="94">
        <f t="shared" si="0"/>
        <v>9.2606228743146987E-2</v>
      </c>
      <c r="L27" s="94">
        <f t="shared" si="0"/>
        <v>9.2606228743146987E-2</v>
      </c>
      <c r="M27" s="94">
        <f t="shared" si="0"/>
        <v>9.2606228743146987E-2</v>
      </c>
      <c r="N27" s="94">
        <f t="shared" si="0"/>
        <v>9.2606228743146987E-2</v>
      </c>
      <c r="O27" s="94">
        <f t="shared" si="0"/>
        <v>9.2606228743146987E-2</v>
      </c>
      <c r="P27" s="94">
        <f t="shared" si="0"/>
        <v>9.2606228743146987E-2</v>
      </c>
      <c r="Q27" s="94">
        <f t="shared" si="0"/>
        <v>9.2606228743146987E-2</v>
      </c>
      <c r="R27" s="94">
        <f t="shared" si="0"/>
        <v>9.2606228743146987E-2</v>
      </c>
      <c r="S27" s="93">
        <f>(1+H27)^((5-Dashboard!$F$9)*3/12)</f>
        <v>1.0223884109683476</v>
      </c>
      <c r="T27" s="93">
        <f t="shared" si="2"/>
        <v>1.1170679460188251</v>
      </c>
      <c r="U27" s="93">
        <f t="shared" si="2"/>
        <v>1.2205153957494819</v>
      </c>
      <c r="V27" s="93">
        <f t="shared" si="2"/>
        <v>1.333542723672791</v>
      </c>
      <c r="W27" s="93">
        <f t="shared" si="2"/>
        <v>1.4570370861799928</v>
      </c>
      <c r="X27" s="93">
        <f t="shared" si="2"/>
        <v>1.5919677958700258</v>
      </c>
      <c r="Y27" s="93">
        <f t="shared" si="2"/>
        <v>1.739393929726089</v>
      </c>
      <c r="Z27" s="93">
        <f t="shared" si="2"/>
        <v>1.9004726418567446</v>
      </c>
      <c r="AA27" s="93">
        <f t="shared" si="2"/>
        <v>2.0764682460486235</v>
      </c>
      <c r="AB27" s="93">
        <f t="shared" si="2"/>
        <v>2.2687621394200836</v>
      </c>
      <c r="AC27" s="95">
        <f t="shared" si="2"/>
        <v>2.4788636450670114</v>
      </c>
      <c r="AE27" s="96"/>
    </row>
    <row r="28" spans="1:31" ht="24.75" customHeight="1" x14ac:dyDescent="0.25">
      <c r="C28" s="91">
        <f>ABS(E28-Dashboard!$F$13)</f>
        <v>112.45448692424006</v>
      </c>
      <c r="D28" s="92">
        <f t="shared" si="4"/>
        <v>9.270622874314699E-2</v>
      </c>
      <c r="E28" s="93" cm="1">
        <f t="array" ref="E28">SUM('DRE + DCF'!$S$41/TIR!S28,'DRE + DCF'!$U$41:$AD$41/TIR!T28:AC28,TIR!F28)</f>
        <v>161.96448692424005</v>
      </c>
      <c r="F28" s="100">
        <f>'DRE + DCF'!$AE$38*'DRE + DCF'!$AE$39*(1+G28)/(R28-G28)/AC28</f>
        <v>123.23989215057657</v>
      </c>
      <c r="G28" s="92">
        <f>R28*(1-'DRE + DCF'!$AE$39)</f>
        <v>5.5623737245888191E-2</v>
      </c>
      <c r="H28" s="94">
        <f t="shared" si="3"/>
        <v>9.270622874314699E-2</v>
      </c>
      <c r="I28" s="94">
        <f t="shared" si="0"/>
        <v>9.270622874314699E-2</v>
      </c>
      <c r="J28" s="94">
        <f t="shared" si="0"/>
        <v>9.270622874314699E-2</v>
      </c>
      <c r="K28" s="94">
        <f t="shared" si="0"/>
        <v>9.270622874314699E-2</v>
      </c>
      <c r="L28" s="94">
        <f t="shared" si="0"/>
        <v>9.270622874314699E-2</v>
      </c>
      <c r="M28" s="94">
        <f t="shared" si="0"/>
        <v>9.270622874314699E-2</v>
      </c>
      <c r="N28" s="94">
        <f t="shared" si="0"/>
        <v>9.270622874314699E-2</v>
      </c>
      <c r="O28" s="94">
        <f t="shared" si="0"/>
        <v>9.270622874314699E-2</v>
      </c>
      <c r="P28" s="94">
        <f t="shared" si="0"/>
        <v>9.270622874314699E-2</v>
      </c>
      <c r="Q28" s="94">
        <f t="shared" si="0"/>
        <v>9.270622874314699E-2</v>
      </c>
      <c r="R28" s="94">
        <f t="shared" si="0"/>
        <v>9.270622874314699E-2</v>
      </c>
      <c r="S28" s="93">
        <f>(1+H28)^((5-Dashboard!$F$9)*3/12)</f>
        <v>1.0224118035066643</v>
      </c>
      <c r="T28" s="93">
        <f t="shared" si="2"/>
        <v>1.1171957460322466</v>
      </c>
      <c r="U28" s="93">
        <f t="shared" si="2"/>
        <v>1.2207667504147828</v>
      </c>
      <c r="V28" s="93">
        <f t="shared" si="2"/>
        <v>1.3339394320207638</v>
      </c>
      <c r="W28" s="93">
        <f t="shared" si="2"/>
        <v>1.4576039261351843</v>
      </c>
      <c r="X28" s="93">
        <f t="shared" si="2"/>
        <v>1.5927328891283818</v>
      </c>
      <c r="Y28" s="93">
        <f t="shared" si="2"/>
        <v>1.740389148674651</v>
      </c>
      <c r="Z28" s="93">
        <f t="shared" si="2"/>
        <v>1.9017340631937742</v>
      </c>
      <c r="AA28" s="93">
        <f t="shared" si="2"/>
        <v>2.0780366562648509</v>
      </c>
      <c r="AB28" s="93">
        <f t="shared" si="2"/>
        <v>2.2706835978571847</v>
      </c>
      <c r="AC28" s="95">
        <f t="shared" si="2"/>
        <v>2.4811901108834449</v>
      </c>
      <c r="AE28" s="96"/>
    </row>
    <row r="29" spans="1:31" ht="24.75" customHeight="1" x14ac:dyDescent="0.25">
      <c r="C29" s="91">
        <f>ABS(E29-Dashboard!$F$13)</f>
        <v>112.19305288913517</v>
      </c>
      <c r="D29" s="92">
        <f t="shared" si="4"/>
        <v>9.2806228743146993E-2</v>
      </c>
      <c r="E29" s="93" cm="1">
        <f t="array" ref="E29">SUM('DRE + DCF'!$S$41/TIR!S29,'DRE + DCF'!$U$41:$AD$41/TIR!T29:AC29,TIR!F29)</f>
        <v>161.70305288913517</v>
      </c>
      <c r="F29" s="100">
        <f>'DRE + DCF'!$AE$38*'DRE + DCF'!$AE$39*(1+G29)/(R29-G29)/AC29</f>
        <v>122.99867039270617</v>
      </c>
      <c r="G29" s="92">
        <f>R29*(1-'DRE + DCF'!$AE$39)</f>
        <v>5.5683737245888196E-2</v>
      </c>
      <c r="H29" s="94">
        <f t="shared" si="3"/>
        <v>9.2806228743146993E-2</v>
      </c>
      <c r="I29" s="94">
        <f t="shared" si="3"/>
        <v>9.2806228743146993E-2</v>
      </c>
      <c r="J29" s="94">
        <f t="shared" si="3"/>
        <v>9.2806228743146993E-2</v>
      </c>
      <c r="K29" s="94">
        <f t="shared" si="3"/>
        <v>9.2806228743146993E-2</v>
      </c>
      <c r="L29" s="94">
        <f t="shared" si="3"/>
        <v>9.2806228743146993E-2</v>
      </c>
      <c r="M29" s="94">
        <f t="shared" si="3"/>
        <v>9.2806228743146993E-2</v>
      </c>
      <c r="N29" s="94">
        <f t="shared" si="3"/>
        <v>9.2806228743146993E-2</v>
      </c>
      <c r="O29" s="94">
        <f t="shared" si="3"/>
        <v>9.2806228743146993E-2</v>
      </c>
      <c r="P29" s="94">
        <f t="shared" si="3"/>
        <v>9.2806228743146993E-2</v>
      </c>
      <c r="Q29" s="94">
        <f t="shared" si="3"/>
        <v>9.2806228743146993E-2</v>
      </c>
      <c r="R29" s="94">
        <f t="shared" si="3"/>
        <v>9.2806228743146993E-2</v>
      </c>
      <c r="S29" s="93">
        <f>(1+H29)^((5-Dashboard!$F$9)*3/12)</f>
        <v>1.0224351944394439</v>
      </c>
      <c r="T29" s="93">
        <f t="shared" si="2"/>
        <v>1.1173235489696349</v>
      </c>
      <c r="U29" s="93">
        <f t="shared" si="2"/>
        <v>1.2210181338354158</v>
      </c>
      <c r="V29" s="93">
        <f t="shared" si="2"/>
        <v>1.3343362220636759</v>
      </c>
      <c r="W29" s="93">
        <f t="shared" si="2"/>
        <v>1.4581709347087839</v>
      </c>
      <c r="X29" s="93">
        <f t="shared" si="2"/>
        <v>1.5934982800219759</v>
      </c>
      <c r="Y29" s="93">
        <f t="shared" si="2"/>
        <v>1.7413848458995067</v>
      </c>
      <c r="Z29" s="93">
        <f t="shared" si="2"/>
        <v>1.9029962062379062</v>
      </c>
      <c r="AA29" s="93">
        <f t="shared" si="2"/>
        <v>2.0796061074513625</v>
      </c>
      <c r="AB29" s="93">
        <f t="shared" si="2"/>
        <v>2.2726065075551394</v>
      </c>
      <c r="AC29" s="95">
        <f t="shared" si="2"/>
        <v>2.4835185469384662</v>
      </c>
      <c r="AE29" s="96"/>
    </row>
    <row r="30" spans="1:31" ht="24.75" customHeight="1" x14ac:dyDescent="0.25">
      <c r="C30" s="91">
        <f>ABS(E30-Dashboard!$F$13)</f>
        <v>111.932258981676</v>
      </c>
      <c r="D30" s="92">
        <f t="shared" si="4"/>
        <v>9.2906228743146996E-2</v>
      </c>
      <c r="E30" s="93" cm="1">
        <f t="array" ref="E30">SUM('DRE + DCF'!$S$41/TIR!S30,'DRE + DCF'!$U$41:$AD$41/TIR!T30:AC30,TIR!F30)</f>
        <v>161.44225898167599</v>
      </c>
      <c r="F30" s="100">
        <f>'DRE + DCF'!$AE$38*'DRE + DCF'!$AE$39*(1+G30)/(R30-G30)/AC30</f>
        <v>122.75807345293283</v>
      </c>
      <c r="G30" s="92">
        <f>R30*(1-'DRE + DCF'!$AE$39)</f>
        <v>5.5743737245888193E-2</v>
      </c>
      <c r="H30" s="94">
        <f t="shared" si="3"/>
        <v>9.2906228743146996E-2</v>
      </c>
      <c r="I30" s="94">
        <f t="shared" si="3"/>
        <v>9.2906228743146996E-2</v>
      </c>
      <c r="J30" s="94">
        <f t="shared" si="3"/>
        <v>9.2906228743146996E-2</v>
      </c>
      <c r="K30" s="94">
        <f t="shared" si="3"/>
        <v>9.2906228743146996E-2</v>
      </c>
      <c r="L30" s="94">
        <f t="shared" si="3"/>
        <v>9.2906228743146996E-2</v>
      </c>
      <c r="M30" s="94">
        <f t="shared" si="3"/>
        <v>9.2906228743146996E-2</v>
      </c>
      <c r="N30" s="94">
        <f t="shared" si="3"/>
        <v>9.2906228743146996E-2</v>
      </c>
      <c r="O30" s="94">
        <f t="shared" si="3"/>
        <v>9.2906228743146996E-2</v>
      </c>
      <c r="P30" s="94">
        <f t="shared" si="3"/>
        <v>9.2906228743146996E-2</v>
      </c>
      <c r="Q30" s="94">
        <f t="shared" si="3"/>
        <v>9.2906228743146996E-2</v>
      </c>
      <c r="R30" s="94">
        <f t="shared" si="3"/>
        <v>9.2906228743146996E-2</v>
      </c>
      <c r="S30" s="93">
        <f>(1+H30)^((5-Dashboard!$F$9)*3/12)</f>
        <v>1.0224585837669438</v>
      </c>
      <c r="T30" s="93">
        <f t="shared" si="2"/>
        <v>1.1174513548307896</v>
      </c>
      <c r="U30" s="93">
        <f t="shared" si="2"/>
        <v>1.2212695460120384</v>
      </c>
      <c r="V30" s="93">
        <f t="shared" si="2"/>
        <v>1.3347330938108721</v>
      </c>
      <c r="W30" s="93">
        <f t="shared" si="2"/>
        <v>1.4587381119355134</v>
      </c>
      <c r="X30" s="93">
        <f t="shared" si="2"/>
        <v>1.5942639686393405</v>
      </c>
      <c r="Y30" s="93">
        <f t="shared" si="2"/>
        <v>1.7423810215867044</v>
      </c>
      <c r="Z30" s="93">
        <f t="shared" si="2"/>
        <v>1.9042590713359568</v>
      </c>
      <c r="AA30" s="93">
        <f t="shared" si="2"/>
        <v>2.0811766002037078</v>
      </c>
      <c r="AB30" s="93">
        <f t="shared" si="2"/>
        <v>2.2745308694771187</v>
      </c>
      <c r="AC30" s="95">
        <f t="shared" si="2"/>
        <v>2.485848954720109</v>
      </c>
      <c r="AE30" s="96"/>
    </row>
    <row r="31" spans="1:31" ht="24.75" customHeight="1" x14ac:dyDescent="0.25">
      <c r="C31" s="91">
        <f>ABS(E31-Dashboard!$F$13)</f>
        <v>111.67210305983488</v>
      </c>
      <c r="D31" s="92">
        <f t="shared" si="4"/>
        <v>9.3006228743146999E-2</v>
      </c>
      <c r="E31" s="93" cm="1">
        <f t="array" ref="E31">SUM('DRE + DCF'!$S$41/TIR!S31,'DRE + DCF'!$U$41:$AD$41/TIR!T31:AC31,TIR!F31)</f>
        <v>161.18210305983487</v>
      </c>
      <c r="F31" s="100">
        <f>'DRE + DCF'!$AE$38*'DRE + DCF'!$AE$39*(1+G31)/(R31-G31)/AC31</f>
        <v>122.51809920327524</v>
      </c>
      <c r="G31" s="92">
        <f>R31*(1-'DRE + DCF'!$AE$39)</f>
        <v>5.5803737245888198E-2</v>
      </c>
      <c r="H31" s="94">
        <f t="shared" si="3"/>
        <v>9.3006228743146999E-2</v>
      </c>
      <c r="I31" s="94">
        <f t="shared" si="3"/>
        <v>9.3006228743146999E-2</v>
      </c>
      <c r="J31" s="94">
        <f t="shared" si="3"/>
        <v>9.3006228743146999E-2</v>
      </c>
      <c r="K31" s="94">
        <f t="shared" si="3"/>
        <v>9.3006228743146999E-2</v>
      </c>
      <c r="L31" s="94">
        <f t="shared" si="3"/>
        <v>9.3006228743146999E-2</v>
      </c>
      <c r="M31" s="94">
        <f t="shared" si="3"/>
        <v>9.3006228743146999E-2</v>
      </c>
      <c r="N31" s="94">
        <f t="shared" si="3"/>
        <v>9.3006228743146999E-2</v>
      </c>
      <c r="O31" s="94">
        <f t="shared" si="3"/>
        <v>9.3006228743146999E-2</v>
      </c>
      <c r="P31" s="94">
        <f t="shared" si="3"/>
        <v>9.3006228743146999E-2</v>
      </c>
      <c r="Q31" s="94">
        <f t="shared" si="3"/>
        <v>9.3006228743146999E-2</v>
      </c>
      <c r="R31" s="94">
        <f t="shared" si="3"/>
        <v>9.3006228743146999E-2</v>
      </c>
      <c r="S31" s="93">
        <f>(1+H31)^((5-Dashboard!$F$9)*3/12)</f>
        <v>1.0224819714894207</v>
      </c>
      <c r="T31" s="93">
        <f t="shared" si="2"/>
        <v>1.1175791636155097</v>
      </c>
      <c r="U31" s="93">
        <f t="shared" si="2"/>
        <v>1.2215209869453088</v>
      </c>
      <c r="V31" s="93">
        <f t="shared" si="2"/>
        <v>1.3351300472716989</v>
      </c>
      <c r="W31" s="93">
        <f t="shared" si="2"/>
        <v>1.4593054578500992</v>
      </c>
      <c r="X31" s="93">
        <f t="shared" si="2"/>
        <v>1.5950299550690286</v>
      </c>
      <c r="Y31" s="93">
        <f t="shared" si="2"/>
        <v>1.74337767592235</v>
      </c>
      <c r="Z31" s="93">
        <f t="shared" si="2"/>
        <v>1.9055226588348801</v>
      </c>
      <c r="AA31" s="93">
        <f t="shared" si="2"/>
        <v>2.0827481351177268</v>
      </c>
      <c r="AB31" s="93">
        <f t="shared" si="2"/>
        <v>2.276456684586849</v>
      </c>
      <c r="AC31" s="95">
        <f t="shared" si="2"/>
        <v>2.4881813357173996</v>
      </c>
      <c r="AE31" s="96"/>
    </row>
    <row r="32" spans="1:31" ht="24.75" customHeight="1" x14ac:dyDescent="0.25">
      <c r="C32" s="91">
        <f>ABS(E32-Dashboard!$F$13)</f>
        <v>111.41258299087184</v>
      </c>
      <c r="D32" s="92">
        <f t="shared" si="4"/>
        <v>9.3106228743147001E-2</v>
      </c>
      <c r="E32" s="93" cm="1">
        <f t="array" ref="E32">SUM('DRE + DCF'!$S$41/TIR!S32,'DRE + DCF'!$U$41:$AD$41/TIR!T32:AC32,TIR!F32)</f>
        <v>160.92258299087183</v>
      </c>
      <c r="F32" s="100">
        <f>'DRE + DCF'!$AE$38*'DRE + DCF'!$AE$39*(1+G32)/(R32-G32)/AC32</f>
        <v>122.27874552502499</v>
      </c>
      <c r="G32" s="92">
        <f>R32*(1-'DRE + DCF'!$AE$39)</f>
        <v>5.5863737245888202E-2</v>
      </c>
      <c r="H32" s="94">
        <f t="shared" si="3"/>
        <v>9.3106228743147001E-2</v>
      </c>
      <c r="I32" s="94">
        <f t="shared" si="3"/>
        <v>9.3106228743147001E-2</v>
      </c>
      <c r="J32" s="94">
        <f t="shared" si="3"/>
        <v>9.3106228743147001E-2</v>
      </c>
      <c r="K32" s="94">
        <f t="shared" si="3"/>
        <v>9.3106228743147001E-2</v>
      </c>
      <c r="L32" s="94">
        <f t="shared" si="3"/>
        <v>9.3106228743147001E-2</v>
      </c>
      <c r="M32" s="94">
        <f t="shared" si="3"/>
        <v>9.3106228743147001E-2</v>
      </c>
      <c r="N32" s="94">
        <f t="shared" si="3"/>
        <v>9.3106228743147001E-2</v>
      </c>
      <c r="O32" s="94">
        <f t="shared" si="3"/>
        <v>9.3106228743147001E-2</v>
      </c>
      <c r="P32" s="94">
        <f t="shared" si="3"/>
        <v>9.3106228743147001E-2</v>
      </c>
      <c r="Q32" s="94">
        <f t="shared" si="3"/>
        <v>9.3106228743147001E-2</v>
      </c>
      <c r="R32" s="94">
        <f t="shared" si="3"/>
        <v>9.3106228743147001E-2</v>
      </c>
      <c r="S32" s="93">
        <f>(1+H32)^((5-Dashboard!$F$9)*3/12)</f>
        <v>1.0225053576071319</v>
      </c>
      <c r="T32" s="93">
        <f t="shared" si="2"/>
        <v>1.1177069753235949</v>
      </c>
      <c r="U32" s="93">
        <f t="shared" si="2"/>
        <v>1.2217724566358845</v>
      </c>
      <c r="V32" s="93">
        <f t="shared" si="2"/>
        <v>1.3355270824555019</v>
      </c>
      <c r="W32" s="93">
        <f t="shared" si="2"/>
        <v>1.4598729724872717</v>
      </c>
      <c r="X32" s="93">
        <f t="shared" si="2"/>
        <v>1.5957962393996095</v>
      </c>
      <c r="Y32" s="93">
        <f t="shared" si="2"/>
        <v>1.7443748090926032</v>
      </c>
      <c r="Z32" s="93">
        <f t="shared" si="2"/>
        <v>1.9067869690817625</v>
      </c>
      <c r="AA32" s="93">
        <f t="shared" si="2"/>
        <v>2.0843207127895411</v>
      </c>
      <c r="AB32" s="93">
        <f t="shared" si="2"/>
        <v>2.2783839538486035</v>
      </c>
      <c r="AC32" s="95">
        <f t="shared" si="2"/>
        <v>2.4905156914203475</v>
      </c>
      <c r="AE32" s="96"/>
    </row>
    <row r="33" spans="3:31" ht="24.75" customHeight="1" x14ac:dyDescent="0.25">
      <c r="C33" s="91">
        <f>ABS(E33-Dashboard!$F$13)</f>
        <v>111.15369665128435</v>
      </c>
      <c r="D33" s="92">
        <f t="shared" si="4"/>
        <v>9.3206228743147004E-2</v>
      </c>
      <c r="E33" s="93" cm="1">
        <f t="array" ref="E33">SUM('DRE + DCF'!$S$41/TIR!S33,'DRE + DCF'!$U$41:$AD$41/TIR!T33:AC33,TIR!F33)</f>
        <v>160.66369665128434</v>
      </c>
      <c r="F33" s="100">
        <f>'DRE + DCF'!$AE$38*'DRE + DCF'!$AE$39*(1+G33)/(R33-G33)/AC33</f>
        <v>122.04001030869641</v>
      </c>
      <c r="G33" s="92">
        <f>R33*(1-'DRE + DCF'!$AE$39)</f>
        <v>5.59237372458882E-2</v>
      </c>
      <c r="H33" s="94">
        <f t="shared" si="3"/>
        <v>9.3206228743147004E-2</v>
      </c>
      <c r="I33" s="94">
        <f t="shared" si="3"/>
        <v>9.3206228743147004E-2</v>
      </c>
      <c r="J33" s="94">
        <f t="shared" si="3"/>
        <v>9.3206228743147004E-2</v>
      </c>
      <c r="K33" s="94">
        <f t="shared" si="3"/>
        <v>9.3206228743147004E-2</v>
      </c>
      <c r="L33" s="94">
        <f t="shared" si="3"/>
        <v>9.3206228743147004E-2</v>
      </c>
      <c r="M33" s="94">
        <f t="shared" si="3"/>
        <v>9.3206228743147004E-2</v>
      </c>
      <c r="N33" s="94">
        <f t="shared" si="3"/>
        <v>9.3206228743147004E-2</v>
      </c>
      <c r="O33" s="94">
        <f t="shared" si="3"/>
        <v>9.3206228743147004E-2</v>
      </c>
      <c r="P33" s="94">
        <f t="shared" si="3"/>
        <v>9.3206228743147004E-2</v>
      </c>
      <c r="Q33" s="94">
        <f t="shared" si="3"/>
        <v>9.3206228743147004E-2</v>
      </c>
      <c r="R33" s="94">
        <f t="shared" si="3"/>
        <v>9.3206228743147004E-2</v>
      </c>
      <c r="S33" s="93">
        <f>(1+H33)^((5-Dashboard!$F$9)*3/12)</f>
        <v>1.0225287421203344</v>
      </c>
      <c r="T33" s="93">
        <f t="shared" si="2"/>
        <v>1.1178347899548446</v>
      </c>
      <c r="U33" s="93">
        <f t="shared" si="2"/>
        <v>1.2220239550844236</v>
      </c>
      <c r="V33" s="93">
        <f t="shared" si="2"/>
        <v>1.3359241993716275</v>
      </c>
      <c r="W33" s="93">
        <f t="shared" si="2"/>
        <v>1.4604406558817649</v>
      </c>
      <c r="X33" s="93">
        <f t="shared" si="2"/>
        <v>1.5965628217196723</v>
      </c>
      <c r="Y33" s="93">
        <f t="shared" si="2"/>
        <v>1.7453724212836803</v>
      </c>
      <c r="Z33" s="93">
        <f t="shared" si="2"/>
        <v>1.9080520024238272</v>
      </c>
      <c r="AA33" s="93">
        <f t="shared" si="2"/>
        <v>2.085894333815562</v>
      </c>
      <c r="AB33" s="93">
        <f t="shared" si="2"/>
        <v>2.2803126782272094</v>
      </c>
      <c r="AC33" s="95">
        <f t="shared" si="2"/>
        <v>2.4928520233199527</v>
      </c>
      <c r="AE33" s="96"/>
    </row>
    <row r="34" spans="3:31" ht="24.75" customHeight="1" x14ac:dyDescent="0.25">
      <c r="C34" s="91">
        <f>ABS(E34-Dashboard!$F$13)</f>
        <v>110.89544192675771</v>
      </c>
      <c r="D34" s="92">
        <f t="shared" si="4"/>
        <v>9.3306228743147007E-2</v>
      </c>
      <c r="E34" s="93" cm="1">
        <f t="array" ref="E34">SUM('DRE + DCF'!$S$41/TIR!S34,'DRE + DCF'!$U$41:$AD$41/TIR!T34:AC34,TIR!F34)</f>
        <v>160.4054419267577</v>
      </c>
      <c r="F34" s="100">
        <f>'DRE + DCF'!$AE$38*'DRE + DCF'!$AE$39*(1+G34)/(R34-G34)/AC34</f>
        <v>121.80189145397691</v>
      </c>
      <c r="G34" s="92">
        <f>R34*(1-'DRE + DCF'!$AE$39)</f>
        <v>5.5983737245888204E-2</v>
      </c>
      <c r="H34" s="94">
        <f t="shared" si="3"/>
        <v>9.3306228743147007E-2</v>
      </c>
      <c r="I34" s="94">
        <f t="shared" si="3"/>
        <v>9.3306228743147007E-2</v>
      </c>
      <c r="J34" s="94">
        <f t="shared" si="3"/>
        <v>9.3306228743147007E-2</v>
      </c>
      <c r="K34" s="94">
        <f t="shared" si="3"/>
        <v>9.3306228743147007E-2</v>
      </c>
      <c r="L34" s="94">
        <f t="shared" si="3"/>
        <v>9.3306228743147007E-2</v>
      </c>
      <c r="M34" s="94">
        <f t="shared" si="3"/>
        <v>9.3306228743147007E-2</v>
      </c>
      <c r="N34" s="94">
        <f t="shared" si="3"/>
        <v>9.3306228743147007E-2</v>
      </c>
      <c r="O34" s="94">
        <f t="shared" si="3"/>
        <v>9.3306228743147007E-2</v>
      </c>
      <c r="P34" s="94">
        <f t="shared" si="3"/>
        <v>9.3306228743147007E-2</v>
      </c>
      <c r="Q34" s="94">
        <f t="shared" si="3"/>
        <v>9.3306228743147007E-2</v>
      </c>
      <c r="R34" s="94">
        <f t="shared" si="3"/>
        <v>9.3306228743147007E-2</v>
      </c>
      <c r="S34" s="93">
        <f>(1+H34)^((5-Dashboard!$F$9)*3/12)</f>
        <v>1.0225521250292846</v>
      </c>
      <c r="T34" s="93">
        <f t="shared" si="2"/>
        <v>1.1179626075090581</v>
      </c>
      <c r="U34" s="93">
        <f t="shared" si="2"/>
        <v>1.2222754822915833</v>
      </c>
      <c r="V34" s="93">
        <f t="shared" si="2"/>
        <v>1.3363213980294222</v>
      </c>
      <c r="W34" s="93">
        <f t="shared" si="2"/>
        <v>1.4610085080683175</v>
      </c>
      <c r="X34" s="93">
        <f t="shared" si="2"/>
        <v>1.5973297021178239</v>
      </c>
      <c r="Y34" s="93">
        <f t="shared" si="2"/>
        <v>1.7463705126818523</v>
      </c>
      <c r="Z34" s="93">
        <f t="shared" si="2"/>
        <v>1.9093177592084321</v>
      </c>
      <c r="AA34" s="93">
        <f t="shared" si="2"/>
        <v>2.0874689987924868</v>
      </c>
      <c r="AB34" s="93">
        <f t="shared" si="2"/>
        <v>2.2822428586880465</v>
      </c>
      <c r="AC34" s="95">
        <f t="shared" si="2"/>
        <v>2.4951903329082072</v>
      </c>
      <c r="AE34" s="96"/>
    </row>
    <row r="35" spans="3:31" ht="24.75" customHeight="1" x14ac:dyDescent="0.25">
      <c r="C35" s="91">
        <f>ABS(E35-Dashboard!$F$13)</f>
        <v>110.63781671211618</v>
      </c>
      <c r="D35" s="92">
        <f t="shared" si="4"/>
        <v>9.340622874314701E-2</v>
      </c>
      <c r="E35" s="93" cm="1">
        <f t="array" ref="E35">SUM('DRE + DCF'!$S$41/TIR!S35,'DRE + DCF'!$U$41:$AD$41/TIR!T35:AC35,TIR!F35)</f>
        <v>160.14781671211617</v>
      </c>
      <c r="F35" s="100">
        <f>'DRE + DCF'!$AE$38*'DRE + DCF'!$AE$39*(1+G35)/(R35-G35)/AC35</f>
        <v>121.56438686967816</v>
      </c>
      <c r="G35" s="92">
        <f>R35*(1-'DRE + DCF'!$AE$39)</f>
        <v>5.6043737245888202E-2</v>
      </c>
      <c r="H35" s="94">
        <f t="shared" si="3"/>
        <v>9.340622874314701E-2</v>
      </c>
      <c r="I35" s="94">
        <f t="shared" si="3"/>
        <v>9.340622874314701E-2</v>
      </c>
      <c r="J35" s="94">
        <f t="shared" si="3"/>
        <v>9.340622874314701E-2</v>
      </c>
      <c r="K35" s="94">
        <f t="shared" si="3"/>
        <v>9.340622874314701E-2</v>
      </c>
      <c r="L35" s="94">
        <f t="shared" si="3"/>
        <v>9.340622874314701E-2</v>
      </c>
      <c r="M35" s="94">
        <f t="shared" si="3"/>
        <v>9.340622874314701E-2</v>
      </c>
      <c r="N35" s="94">
        <f t="shared" si="3"/>
        <v>9.340622874314701E-2</v>
      </c>
      <c r="O35" s="94">
        <f t="shared" si="3"/>
        <v>9.340622874314701E-2</v>
      </c>
      <c r="P35" s="94">
        <f t="shared" si="3"/>
        <v>9.340622874314701E-2</v>
      </c>
      <c r="Q35" s="94">
        <f t="shared" si="3"/>
        <v>9.340622874314701E-2</v>
      </c>
      <c r="R35" s="94">
        <f t="shared" si="3"/>
        <v>9.340622874314701E-2</v>
      </c>
      <c r="S35" s="93">
        <f>(1+H35)^((5-Dashboard!$F$9)*3/12)</f>
        <v>1.0225755063342397</v>
      </c>
      <c r="T35" s="93">
        <f t="shared" si="2"/>
        <v>1.1180904279860351</v>
      </c>
      <c r="U35" s="93">
        <f t="shared" si="2"/>
        <v>1.2225270382580218</v>
      </c>
      <c r="V35" s="93">
        <f t="shared" si="2"/>
        <v>1.3367186784382326</v>
      </c>
      <c r="W35" s="93">
        <f t="shared" si="2"/>
        <v>1.4615765290816711</v>
      </c>
      <c r="X35" s="93">
        <f t="shared" si="2"/>
        <v>1.5980968806826885</v>
      </c>
      <c r="Y35" s="93">
        <f t="shared" si="2"/>
        <v>1.7473690834734454</v>
      </c>
      <c r="Z35" s="93">
        <f t="shared" si="2"/>
        <v>1.9105842397830692</v>
      </c>
      <c r="AA35" s="93">
        <f t="shared" si="2"/>
        <v>2.089044708317298</v>
      </c>
      <c r="AB35" s="93">
        <f t="shared" si="2"/>
        <v>2.2841744961970445</v>
      </c>
      <c r="AC35" s="95">
        <f t="shared" si="2"/>
        <v>2.4975306216780879</v>
      </c>
      <c r="AE35" s="96"/>
    </row>
    <row r="36" spans="3:31" ht="24.75" customHeight="1" x14ac:dyDescent="0.25">
      <c r="C36" s="91">
        <f>ABS(E36-Dashboard!$F$13)</f>
        <v>110.38081891127356</v>
      </c>
      <c r="D36" s="92">
        <f t="shared" si="4"/>
        <v>9.3506228743147013E-2</v>
      </c>
      <c r="E36" s="93" cm="1">
        <f t="array" ref="E36">SUM('DRE + DCF'!$S$41/TIR!S36,'DRE + DCF'!$U$41:$AD$41/TIR!T36:AC36,TIR!F36)</f>
        <v>159.89081891127356</v>
      </c>
      <c r="F36" s="100">
        <f>'DRE + DCF'!$AE$38*'DRE + DCF'!$AE$39*(1+G36)/(R36-G36)/AC36</f>
        <v>121.32749447368671</v>
      </c>
      <c r="G36" s="92">
        <f>R36*(1-'DRE + DCF'!$AE$39)</f>
        <v>5.6103737245888206E-2</v>
      </c>
      <c r="H36" s="94">
        <f t="shared" si="3"/>
        <v>9.3506228743147013E-2</v>
      </c>
      <c r="I36" s="94">
        <f t="shared" si="3"/>
        <v>9.3506228743147013E-2</v>
      </c>
      <c r="J36" s="94">
        <f t="shared" si="3"/>
        <v>9.3506228743147013E-2</v>
      </c>
      <c r="K36" s="94">
        <f t="shared" si="3"/>
        <v>9.3506228743147013E-2</v>
      </c>
      <c r="L36" s="94">
        <f t="shared" si="3"/>
        <v>9.3506228743147013E-2</v>
      </c>
      <c r="M36" s="94">
        <f t="shared" si="3"/>
        <v>9.3506228743147013E-2</v>
      </c>
      <c r="N36" s="94">
        <f t="shared" si="3"/>
        <v>9.3506228743147013E-2</v>
      </c>
      <c r="O36" s="94">
        <f t="shared" si="3"/>
        <v>9.3506228743147013E-2</v>
      </c>
      <c r="P36" s="94">
        <f t="shared" si="3"/>
        <v>9.3506228743147013E-2</v>
      </c>
      <c r="Q36" s="94">
        <f t="shared" si="3"/>
        <v>9.3506228743147013E-2</v>
      </c>
      <c r="R36" s="94">
        <f t="shared" si="3"/>
        <v>9.3506228743147013E-2</v>
      </c>
      <c r="S36" s="93">
        <f>(1+H36)^((5-Dashboard!$F$9)*3/12)</f>
        <v>1.0225988860354562</v>
      </c>
      <c r="T36" s="93">
        <f t="shared" si="2"/>
        <v>1.118218251385575</v>
      </c>
      <c r="U36" s="93">
        <f t="shared" si="2"/>
        <v>1.2227786229843964</v>
      </c>
      <c r="V36" s="93">
        <f t="shared" si="2"/>
        <v>1.3371160406074056</v>
      </c>
      <c r="W36" s="93">
        <f t="shared" si="2"/>
        <v>1.4621447189565726</v>
      </c>
      <c r="X36" s="93">
        <f t="shared" si="2"/>
        <v>1.5988643575029102</v>
      </c>
      <c r="Y36" s="93">
        <f t="shared" si="2"/>
        <v>1.748368133844842</v>
      </c>
      <c r="Z36" s="93">
        <f t="shared" si="2"/>
        <v>1.9118514444953667</v>
      </c>
      <c r="AA36" s="93">
        <f t="shared" si="2"/>
        <v>2.0906214629872664</v>
      </c>
      <c r="AB36" s="93">
        <f t="shared" si="2"/>
        <v>2.2861075917206861</v>
      </c>
      <c r="AC36" s="95">
        <f t="shared" si="2"/>
        <v>2.4998728911235655</v>
      </c>
      <c r="AE36" s="96"/>
    </row>
    <row r="37" spans="3:31" ht="24.75" customHeight="1" x14ac:dyDescent="0.25">
      <c r="C37" s="91">
        <f>ABS(E37-Dashboard!$F$13)</f>
        <v>110.12444643718476</v>
      </c>
      <c r="D37" s="92">
        <f t="shared" si="4"/>
        <v>9.3606228743147016E-2</v>
      </c>
      <c r="E37" s="93" cm="1">
        <f t="array" ref="E37">SUM('DRE + DCF'!$S$41/TIR!S37,'DRE + DCF'!$U$41:$AD$41/TIR!T37:AC37,TIR!F37)</f>
        <v>159.63444643718475</v>
      </c>
      <c r="F37" s="100">
        <f>'DRE + DCF'!$AE$38*'DRE + DCF'!$AE$39*(1+G37)/(R37-G37)/AC37</f>
        <v>121.09121219291556</v>
      </c>
      <c r="G37" s="92">
        <f>R37*(1-'DRE + DCF'!$AE$39)</f>
        <v>5.6163737245888211E-2</v>
      </c>
      <c r="H37" s="94">
        <f t="shared" si="3"/>
        <v>9.3606228743147016E-2</v>
      </c>
      <c r="I37" s="94">
        <f t="shared" si="3"/>
        <v>9.3606228743147016E-2</v>
      </c>
      <c r="J37" s="94">
        <f t="shared" si="3"/>
        <v>9.3606228743147016E-2</v>
      </c>
      <c r="K37" s="94">
        <f t="shared" si="3"/>
        <v>9.3606228743147016E-2</v>
      </c>
      <c r="L37" s="94">
        <f t="shared" si="3"/>
        <v>9.3606228743147016E-2</v>
      </c>
      <c r="M37" s="94">
        <f t="shared" si="3"/>
        <v>9.3606228743147016E-2</v>
      </c>
      <c r="N37" s="94">
        <f t="shared" si="3"/>
        <v>9.3606228743147016E-2</v>
      </c>
      <c r="O37" s="94">
        <f t="shared" si="3"/>
        <v>9.3606228743147016E-2</v>
      </c>
      <c r="P37" s="94">
        <f t="shared" si="3"/>
        <v>9.3606228743147016E-2</v>
      </c>
      <c r="Q37" s="94">
        <f t="shared" si="3"/>
        <v>9.3606228743147016E-2</v>
      </c>
      <c r="R37" s="94">
        <f t="shared" si="3"/>
        <v>9.3606228743147016E-2</v>
      </c>
      <c r="S37" s="93">
        <f>(1+H37)^((5-Dashboard!$F$9)*3/12)</f>
        <v>1.0226222641331908</v>
      </c>
      <c r="T37" s="93">
        <f t="shared" si="2"/>
        <v>1.1183460777074772</v>
      </c>
      <c r="U37" s="93">
        <f t="shared" si="2"/>
        <v>1.2230302364713646</v>
      </c>
      <c r="V37" s="93">
        <f t="shared" si="2"/>
        <v>1.3375134845462882</v>
      </c>
      <c r="W37" s="93">
        <f t="shared" si="2"/>
        <v>1.4627130777277715</v>
      </c>
      <c r="X37" s="93">
        <f t="shared" si="2"/>
        <v>1.5996321326671497</v>
      </c>
      <c r="Y37" s="93">
        <f t="shared" si="2"/>
        <v>1.7493676639824789</v>
      </c>
      <c r="Z37" s="93">
        <f t="shared" si="2"/>
        <v>1.9131193736930874</v>
      </c>
      <c r="AA37" s="93">
        <f t="shared" si="2"/>
        <v>2.0921992633999484</v>
      </c>
      <c r="AB37" s="93">
        <f t="shared" si="2"/>
        <v>2.2880421462260077</v>
      </c>
      <c r="AC37" s="95">
        <f t="shared" si="2"/>
        <v>2.5022171427396001</v>
      </c>
      <c r="AE37" s="96"/>
    </row>
    <row r="38" spans="3:31" ht="24.75" customHeight="1" x14ac:dyDescent="0.25">
      <c r="C38" s="91">
        <f>ABS(E38-Dashboard!$F$13)</f>
        <v>109.86869721179727</v>
      </c>
      <c r="D38" s="92">
        <f t="shared" si="4"/>
        <v>9.3706228743147019E-2</v>
      </c>
      <c r="E38" s="93" cm="1">
        <f t="array" ref="E38">SUM('DRE + DCF'!$S$41/TIR!S38,'DRE + DCF'!$U$41:$AD$41/TIR!T38:AC38,TIR!F38)</f>
        <v>159.37869721179726</v>
      </c>
      <c r="F38" s="100">
        <f>'DRE + DCF'!$AE$38*'DRE + DCF'!$AE$39*(1+G38)/(R38-G38)/AC38</f>
        <v>120.85553796325557</v>
      </c>
      <c r="G38" s="92">
        <f>R38*(1-'DRE + DCF'!$AE$39)</f>
        <v>5.6223737245888208E-2</v>
      </c>
      <c r="H38" s="94">
        <f t="shared" si="3"/>
        <v>9.3706228743147019E-2</v>
      </c>
      <c r="I38" s="94">
        <f t="shared" si="3"/>
        <v>9.3706228743147019E-2</v>
      </c>
      <c r="J38" s="94">
        <f t="shared" si="3"/>
        <v>9.3706228743147019E-2</v>
      </c>
      <c r="K38" s="94">
        <f t="shared" si="3"/>
        <v>9.3706228743147019E-2</v>
      </c>
      <c r="L38" s="94">
        <f t="shared" si="3"/>
        <v>9.3706228743147019E-2</v>
      </c>
      <c r="M38" s="94">
        <f t="shared" si="3"/>
        <v>9.3706228743147019E-2</v>
      </c>
      <c r="N38" s="94">
        <f t="shared" si="3"/>
        <v>9.3706228743147019E-2</v>
      </c>
      <c r="O38" s="94">
        <f t="shared" si="3"/>
        <v>9.3706228743147019E-2</v>
      </c>
      <c r="P38" s="94">
        <f t="shared" si="3"/>
        <v>9.3706228743147019E-2</v>
      </c>
      <c r="Q38" s="94">
        <f t="shared" si="3"/>
        <v>9.3706228743147019E-2</v>
      </c>
      <c r="R38" s="94">
        <f t="shared" si="3"/>
        <v>9.3706228743147019E-2</v>
      </c>
      <c r="S38" s="93">
        <f>(1+H38)^((5-Dashboard!$F$9)*3/12)</f>
        <v>1.0226456406277</v>
      </c>
      <c r="T38" s="93">
        <f t="shared" si="2"/>
        <v>1.1184739069515413</v>
      </c>
      <c r="U38" s="93">
        <f t="shared" si="2"/>
        <v>1.2232818787195836</v>
      </c>
      <c r="V38" s="93">
        <f t="shared" si="2"/>
        <v>1.3379110102642275</v>
      </c>
      <c r="W38" s="93">
        <f t="shared" si="2"/>
        <v>1.4632816054300219</v>
      </c>
      <c r="X38" s="93">
        <f t="shared" si="2"/>
        <v>1.600400206264087</v>
      </c>
      <c r="Y38" s="93">
        <f t="shared" ref="Y38:AC88" si="5">(X38)*(1+N38)</f>
        <v>1.7503676740728491</v>
      </c>
      <c r="Z38" s="93">
        <f t="shared" si="5"/>
        <v>1.9143880277241296</v>
      </c>
      <c r="AA38" s="93">
        <f t="shared" si="5"/>
        <v>2.0937781101531887</v>
      </c>
      <c r="AB38" s="93">
        <f t="shared" si="5"/>
        <v>2.2899781606805973</v>
      </c>
      <c r="AC38" s="95">
        <f t="shared" si="5"/>
        <v>2.5045633780221443</v>
      </c>
      <c r="AE38" s="96"/>
    </row>
    <row r="39" spans="3:31" ht="24.75" customHeight="1" x14ac:dyDescent="0.25">
      <c r="C39" s="91">
        <f>ABS(E39-Dashboard!$F$13)</f>
        <v>109.6135691660034</v>
      </c>
      <c r="D39" s="92">
        <f t="shared" si="4"/>
        <v>9.3806228743147022E-2</v>
      </c>
      <c r="E39" s="93" cm="1">
        <f t="array" ref="E39">SUM('DRE + DCF'!$S$41/TIR!S39,'DRE + DCF'!$U$41:$AD$41/TIR!T39:AC39,TIR!F39)</f>
        <v>159.12356916600339</v>
      </c>
      <c r="F39" s="100">
        <f>'DRE + DCF'!$AE$38*'DRE + DCF'!$AE$39*(1+G39)/(R39-G39)/AC39</f>
        <v>120.62046972952793</v>
      </c>
      <c r="G39" s="92">
        <f>R39*(1-'DRE + DCF'!$AE$39)</f>
        <v>5.6283737245888213E-2</v>
      </c>
      <c r="H39" s="94">
        <f t="shared" si="3"/>
        <v>9.3806228743147022E-2</v>
      </c>
      <c r="I39" s="94">
        <f t="shared" si="3"/>
        <v>9.3806228743147022E-2</v>
      </c>
      <c r="J39" s="94">
        <f t="shared" si="3"/>
        <v>9.3806228743147022E-2</v>
      </c>
      <c r="K39" s="94">
        <f t="shared" si="3"/>
        <v>9.3806228743147022E-2</v>
      </c>
      <c r="L39" s="94">
        <f t="shared" si="3"/>
        <v>9.3806228743147022E-2</v>
      </c>
      <c r="M39" s="94">
        <f t="shared" si="3"/>
        <v>9.3806228743147022E-2</v>
      </c>
      <c r="N39" s="94">
        <f t="shared" si="3"/>
        <v>9.3806228743147022E-2</v>
      </c>
      <c r="O39" s="94">
        <f t="shared" si="3"/>
        <v>9.3806228743147022E-2</v>
      </c>
      <c r="P39" s="94">
        <f t="shared" si="3"/>
        <v>9.3806228743147022E-2</v>
      </c>
      <c r="Q39" s="94">
        <f t="shared" si="3"/>
        <v>9.3806228743147022E-2</v>
      </c>
      <c r="R39" s="94">
        <f t="shared" si="3"/>
        <v>9.3806228743147022E-2</v>
      </c>
      <c r="S39" s="93">
        <f>(1+H39)^((5-Dashboard!$F$9)*3/12)</f>
        <v>1.0226690155192404</v>
      </c>
      <c r="T39" s="93">
        <f t="shared" ref="T39:X89" si="6">(S39)*(1+I39)</f>
        <v>1.1186017391175671</v>
      </c>
      <c r="U39" s="93">
        <f t="shared" si="6"/>
        <v>1.2235335497297115</v>
      </c>
      <c r="V39" s="93">
        <f t="shared" si="6"/>
        <v>1.3383086177705714</v>
      </c>
      <c r="W39" s="93">
        <f t="shared" si="6"/>
        <v>1.4638503020980824</v>
      </c>
      <c r="X39" s="93">
        <f t="shared" si="6"/>
        <v>1.6011685783824199</v>
      </c>
      <c r="Y39" s="93">
        <f t="shared" si="5"/>
        <v>1.7513681643025005</v>
      </c>
      <c r="Z39" s="93">
        <f t="shared" si="5"/>
        <v>1.9156574069365262</v>
      </c>
      <c r="AA39" s="93">
        <f t="shared" si="5"/>
        <v>2.0953580038451176</v>
      </c>
      <c r="AB39" s="93">
        <f t="shared" si="5"/>
        <v>2.2919156360525963</v>
      </c>
      <c r="AC39" s="95">
        <f t="shared" si="5"/>
        <v>2.5069115984681414</v>
      </c>
      <c r="AE39" s="96"/>
    </row>
    <row r="40" spans="3:31" ht="24.75" customHeight="1" x14ac:dyDescent="0.25">
      <c r="C40" s="91">
        <f>ABS(E40-Dashboard!$F$13)</f>
        <v>109.35906023959205</v>
      </c>
      <c r="D40" s="92">
        <f t="shared" si="4"/>
        <v>9.3906228743147024E-2</v>
      </c>
      <c r="E40" s="93" cm="1">
        <f t="array" ref="E40">SUM('DRE + DCF'!$S$41/TIR!S40,'DRE + DCF'!$U$41:$AD$41/TIR!T40:AC40,TIR!F40)</f>
        <v>158.86906023959205</v>
      </c>
      <c r="F40" s="100">
        <f>'DRE + DCF'!$AE$38*'DRE + DCF'!$AE$39*(1+G40)/(R40-G40)/AC40</f>
        <v>120.38600544543567</v>
      </c>
      <c r="G40" s="92">
        <f>R40*(1-'DRE + DCF'!$AE$39)</f>
        <v>5.634373724588821E-2</v>
      </c>
      <c r="H40" s="94">
        <f t="shared" si="3"/>
        <v>9.3906228743147024E-2</v>
      </c>
      <c r="I40" s="94">
        <f t="shared" si="3"/>
        <v>9.3906228743147024E-2</v>
      </c>
      <c r="J40" s="94">
        <f t="shared" si="3"/>
        <v>9.3906228743147024E-2</v>
      </c>
      <c r="K40" s="94">
        <f t="shared" si="3"/>
        <v>9.3906228743147024E-2</v>
      </c>
      <c r="L40" s="94">
        <f t="shared" si="3"/>
        <v>9.3906228743147024E-2</v>
      </c>
      <c r="M40" s="94">
        <f t="shared" si="3"/>
        <v>9.3906228743147024E-2</v>
      </c>
      <c r="N40" s="94">
        <f t="shared" si="3"/>
        <v>9.3906228743147024E-2</v>
      </c>
      <c r="O40" s="94">
        <f t="shared" si="3"/>
        <v>9.3906228743147024E-2</v>
      </c>
      <c r="P40" s="94">
        <f t="shared" si="3"/>
        <v>9.3906228743147024E-2</v>
      </c>
      <c r="Q40" s="94">
        <f t="shared" si="3"/>
        <v>9.3906228743147024E-2</v>
      </c>
      <c r="R40" s="94">
        <f t="shared" si="3"/>
        <v>9.3906228743147024E-2</v>
      </c>
      <c r="S40" s="93">
        <f>(1+H40)^((5-Dashboard!$F$9)*3/12)</f>
        <v>1.0226923888080686</v>
      </c>
      <c r="T40" s="93">
        <f t="shared" si="6"/>
        <v>1.1187295742053547</v>
      </c>
      <c r="U40" s="93">
        <f t="shared" si="6"/>
        <v>1.2237852495024064</v>
      </c>
      <c r="V40" s="93">
        <f t="shared" si="6"/>
        <v>1.3387063070746688</v>
      </c>
      <c r="W40" s="93">
        <f t="shared" si="6"/>
        <v>1.4644191677667164</v>
      </c>
      <c r="X40" s="93">
        <f t="shared" si="6"/>
        <v>1.6019372491108668</v>
      </c>
      <c r="Y40" s="93">
        <f t="shared" si="5"/>
        <v>1.7523691348580397</v>
      </c>
      <c r="Z40" s="93">
        <f t="shared" si="5"/>
        <v>1.9169275116784497</v>
      </c>
      <c r="AA40" s="93">
        <f t="shared" si="5"/>
        <v>2.0969389450741578</v>
      </c>
      <c r="AB40" s="93">
        <f t="shared" si="5"/>
        <v>2.2938545733107052</v>
      </c>
      <c r="AC40" s="95">
        <f t="shared" si="5"/>
        <v>2.5092618055755342</v>
      </c>
      <c r="AE40" s="96"/>
    </row>
    <row r="41" spans="3:31" ht="24.75" customHeight="1" x14ac:dyDescent="0.25">
      <c r="C41" s="91">
        <f>ABS(E41-Dashboard!$F$13)</f>
        <v>109.10516838120259</v>
      </c>
      <c r="D41" s="92">
        <f t="shared" si="4"/>
        <v>9.4006228743147027E-2</v>
      </c>
      <c r="E41" s="93" cm="1">
        <f t="array" ref="E41">SUM('DRE + DCF'!$S$41/TIR!S41,'DRE + DCF'!$U$41:$AD$41/TIR!T41:AC41,TIR!F41)</f>
        <v>158.61516838120258</v>
      </c>
      <c r="F41" s="100">
        <f>'DRE + DCF'!$AE$38*'DRE + DCF'!$AE$39*(1+G41)/(R41-G41)/AC41</f>
        <v>120.15214307351772</v>
      </c>
      <c r="G41" s="92">
        <f>R41*(1-'DRE + DCF'!$AE$39)</f>
        <v>5.6403737245888215E-2</v>
      </c>
      <c r="H41" s="94">
        <f t="shared" si="3"/>
        <v>9.4006228743147027E-2</v>
      </c>
      <c r="I41" s="94">
        <f t="shared" si="3"/>
        <v>9.4006228743147027E-2</v>
      </c>
      <c r="J41" s="94">
        <f t="shared" si="3"/>
        <v>9.4006228743147027E-2</v>
      </c>
      <c r="K41" s="94">
        <f t="shared" si="3"/>
        <v>9.4006228743147027E-2</v>
      </c>
      <c r="L41" s="94">
        <f t="shared" si="3"/>
        <v>9.4006228743147027E-2</v>
      </c>
      <c r="M41" s="94">
        <f t="shared" si="3"/>
        <v>9.4006228743147027E-2</v>
      </c>
      <c r="N41" s="94">
        <f t="shared" si="3"/>
        <v>9.4006228743147027E-2</v>
      </c>
      <c r="O41" s="94">
        <f t="shared" si="3"/>
        <v>9.4006228743147027E-2</v>
      </c>
      <c r="P41" s="94">
        <f t="shared" si="3"/>
        <v>9.4006228743147027E-2</v>
      </c>
      <c r="Q41" s="94">
        <f t="shared" si="3"/>
        <v>9.4006228743147027E-2</v>
      </c>
      <c r="R41" s="94">
        <f t="shared" si="3"/>
        <v>9.4006228743147027E-2</v>
      </c>
      <c r="S41" s="93">
        <f>(1+H41)^((5-Dashboard!$F$9)*3/12)</f>
        <v>1.0227157604944406</v>
      </c>
      <c r="T41" s="93">
        <f t="shared" si="6"/>
        <v>1.1188574122147026</v>
      </c>
      <c r="U41" s="93">
        <f t="shared" si="6"/>
        <v>1.2240369780383236</v>
      </c>
      <c r="V41" s="93">
        <f t="shared" si="6"/>
        <v>1.3391040781858647</v>
      </c>
      <c r="W41" s="93">
        <f t="shared" si="6"/>
        <v>1.4649882024706864</v>
      </c>
      <c r="X41" s="93">
        <f t="shared" si="6"/>
        <v>1.6027062185381578</v>
      </c>
      <c r="Y41" s="93">
        <f t="shared" si="5"/>
        <v>1.7533705859261202</v>
      </c>
      <c r="Z41" s="93">
        <f t="shared" si="5"/>
        <v>1.918198342298197</v>
      </c>
      <c r="AA41" s="93">
        <f t="shared" si="5"/>
        <v>2.0985209344390068</v>
      </c>
      <c r="AB41" s="93">
        <f t="shared" si="5"/>
        <v>2.2957949734241629</v>
      </c>
      <c r="AC41" s="95">
        <f t="shared" si="5"/>
        <v>2.5116140008432422</v>
      </c>
      <c r="AE41" s="96"/>
    </row>
    <row r="42" spans="3:31" ht="24.75" customHeight="1" x14ac:dyDescent="0.25">
      <c r="C42" s="91">
        <f>ABS(E42-Dashboard!$F$13)</f>
        <v>108.85189154827577</v>
      </c>
      <c r="D42" s="92">
        <f t="shared" si="4"/>
        <v>9.410622874314703E-2</v>
      </c>
      <c r="E42" s="93" cm="1">
        <f t="array" ref="E42">SUM('DRE + DCF'!$S$41/TIR!S42,'DRE + DCF'!$U$41:$AD$41/TIR!T42:AC42,TIR!F42)</f>
        <v>158.36189154827576</v>
      </c>
      <c r="F42" s="100">
        <f>'DRE + DCF'!$AE$38*'DRE + DCF'!$AE$39*(1+G42)/(R42-G42)/AC42</f>
        <v>119.91888058509987</v>
      </c>
      <c r="G42" s="92">
        <f>R42*(1-'DRE + DCF'!$AE$39)</f>
        <v>5.6463737245888213E-2</v>
      </c>
      <c r="H42" s="94">
        <f t="shared" si="3"/>
        <v>9.410622874314703E-2</v>
      </c>
      <c r="I42" s="94">
        <f t="shared" si="3"/>
        <v>9.410622874314703E-2</v>
      </c>
      <c r="J42" s="94">
        <f t="shared" si="3"/>
        <v>9.410622874314703E-2</v>
      </c>
      <c r="K42" s="94">
        <f t="shared" si="3"/>
        <v>9.410622874314703E-2</v>
      </c>
      <c r="L42" s="94">
        <f t="shared" si="3"/>
        <v>9.410622874314703E-2</v>
      </c>
      <c r="M42" s="94">
        <f t="shared" si="3"/>
        <v>9.410622874314703E-2</v>
      </c>
      <c r="N42" s="94">
        <f t="shared" si="3"/>
        <v>9.410622874314703E-2</v>
      </c>
      <c r="O42" s="94">
        <f t="shared" si="3"/>
        <v>9.410622874314703E-2</v>
      </c>
      <c r="P42" s="94">
        <f t="shared" si="3"/>
        <v>9.410622874314703E-2</v>
      </c>
      <c r="Q42" s="94">
        <f t="shared" si="3"/>
        <v>9.410622874314703E-2</v>
      </c>
      <c r="R42" s="94">
        <f t="shared" si="3"/>
        <v>9.410622874314703E-2</v>
      </c>
      <c r="S42" s="93">
        <f>(1+H42)^((5-Dashboard!$F$9)*3/12)</f>
        <v>1.0227391305786131</v>
      </c>
      <c r="T42" s="93">
        <f t="shared" si="6"/>
        <v>1.1189852531454114</v>
      </c>
      <c r="U42" s="93">
        <f t="shared" si="6"/>
        <v>1.224288735338122</v>
      </c>
      <c r="V42" s="93">
        <f t="shared" si="6"/>
        <v>1.3395019311135097</v>
      </c>
      <c r="W42" s="93">
        <f t="shared" si="6"/>
        <v>1.4655574062447649</v>
      </c>
      <c r="X42" s="93">
        <f t="shared" si="6"/>
        <v>1.6034754867530481</v>
      </c>
      <c r="Y42" s="93">
        <f t="shared" si="5"/>
        <v>1.7543725176934595</v>
      </c>
      <c r="Z42" s="93">
        <f t="shared" si="5"/>
        <v>1.9194698991442112</v>
      </c>
      <c r="AA42" s="93">
        <f t="shared" si="5"/>
        <v>2.1001039725386619</v>
      </c>
      <c r="AB42" s="93">
        <f t="shared" si="5"/>
        <v>2.2977368373627773</v>
      </c>
      <c r="AC42" s="95">
        <f t="shared" si="5"/>
        <v>2.5139681857711942</v>
      </c>
      <c r="AE42" s="96"/>
    </row>
    <row r="43" spans="3:31" ht="24.75" customHeight="1" x14ac:dyDescent="0.25">
      <c r="C43" s="91">
        <f>ABS(E43-Dashboard!$F$13)</f>
        <v>108.59922770700845</v>
      </c>
      <c r="D43" s="92">
        <f t="shared" si="4"/>
        <v>9.4206228743147033E-2</v>
      </c>
      <c r="E43" s="93" cm="1">
        <f t="array" ref="E43">SUM('DRE + DCF'!$S$41/TIR!S43,'DRE + DCF'!$U$41:$AD$41/TIR!T43:AC43,TIR!F43)</f>
        <v>158.10922770700844</v>
      </c>
      <c r="F43" s="100">
        <f>'DRE + DCF'!$AE$38*'DRE + DCF'!$AE$39*(1+G43)/(R43-G43)/AC43</f>
        <v>119.68621596024938</v>
      </c>
      <c r="G43" s="92">
        <f>R43*(1-'DRE + DCF'!$AE$39)</f>
        <v>5.6523737245888217E-2</v>
      </c>
      <c r="H43" s="94">
        <f t="shared" si="3"/>
        <v>9.4206228743147033E-2</v>
      </c>
      <c r="I43" s="94">
        <f t="shared" si="3"/>
        <v>9.4206228743147033E-2</v>
      </c>
      <c r="J43" s="94">
        <f t="shared" si="3"/>
        <v>9.4206228743147033E-2</v>
      </c>
      <c r="K43" s="94">
        <f t="shared" si="3"/>
        <v>9.4206228743147033E-2</v>
      </c>
      <c r="L43" s="94">
        <f t="shared" si="3"/>
        <v>9.4206228743147033E-2</v>
      </c>
      <c r="M43" s="94">
        <f t="shared" si="3"/>
        <v>9.4206228743147033E-2</v>
      </c>
      <c r="N43" s="94">
        <f t="shared" si="3"/>
        <v>9.4206228743147033E-2</v>
      </c>
      <c r="O43" s="94">
        <f t="shared" si="3"/>
        <v>9.4206228743147033E-2</v>
      </c>
      <c r="P43" s="94">
        <f t="shared" si="3"/>
        <v>9.4206228743147033E-2</v>
      </c>
      <c r="Q43" s="94">
        <f t="shared" si="3"/>
        <v>9.4206228743147033E-2</v>
      </c>
      <c r="R43" s="94">
        <f t="shared" si="3"/>
        <v>9.4206228743147033E-2</v>
      </c>
      <c r="S43" s="93">
        <f>(1+H43)^((5-Dashboard!$F$9)*3/12)</f>
        <v>1.0227624990608422</v>
      </c>
      <c r="T43" s="93">
        <f t="shared" si="6"/>
        <v>1.1191130969972807</v>
      </c>
      <c r="U43" s="93">
        <f t="shared" si="6"/>
        <v>1.2245405214024583</v>
      </c>
      <c r="V43" s="93">
        <f t="shared" si="6"/>
        <v>1.339899865866951</v>
      </c>
      <c r="W43" s="93">
        <f t="shared" si="6"/>
        <v>1.4661267791237251</v>
      </c>
      <c r="X43" s="93">
        <f t="shared" si="6"/>
        <v>1.6042450538443083</v>
      </c>
      <c r="Y43" s="93">
        <f t="shared" si="5"/>
        <v>1.7553749303468276</v>
      </c>
      <c r="Z43" s="93">
        <f t="shared" si="5"/>
        <v>1.9207421825650668</v>
      </c>
      <c r="AA43" s="93">
        <f t="shared" si="5"/>
        <v>2.1016880599724033</v>
      </c>
      <c r="AB43" s="93">
        <f t="shared" si="5"/>
        <v>2.2996801660969046</v>
      </c>
      <c r="AC43" s="95">
        <f t="shared" si="5"/>
        <v>2.5163243618603079</v>
      </c>
      <c r="AE43" s="96"/>
    </row>
    <row r="44" spans="3:31" ht="24.75" customHeight="1" x14ac:dyDescent="0.25">
      <c r="C44" s="91">
        <f>ABS(E44-Dashboard!$F$13)</f>
        <v>108.34717483230648</v>
      </c>
      <c r="D44" s="92">
        <f t="shared" si="4"/>
        <v>9.4306228743147036E-2</v>
      </c>
      <c r="E44" s="93" cm="1">
        <f t="array" ref="E44">SUM('DRE + DCF'!$S$41/TIR!S44,'DRE + DCF'!$U$41:$AD$41/TIR!T44:AC44,TIR!F44)</f>
        <v>157.85717483230647</v>
      </c>
      <c r="F44" s="100">
        <f>'DRE + DCF'!$AE$38*'DRE + DCF'!$AE$39*(1+G44)/(R44-G44)/AC44</f>
        <v>119.45414718772801</v>
      </c>
      <c r="G44" s="92">
        <f>R44*(1-'DRE + DCF'!$AE$39)</f>
        <v>5.6583737245888222E-2</v>
      </c>
      <c r="H44" s="94">
        <f t="shared" si="3"/>
        <v>9.4306228743147036E-2</v>
      </c>
      <c r="I44" s="94">
        <f t="shared" si="3"/>
        <v>9.4306228743147036E-2</v>
      </c>
      <c r="J44" s="94">
        <f t="shared" si="3"/>
        <v>9.4306228743147036E-2</v>
      </c>
      <c r="K44" s="94">
        <f t="shared" si="3"/>
        <v>9.4306228743147036E-2</v>
      </c>
      <c r="L44" s="94">
        <f t="shared" si="3"/>
        <v>9.4306228743147036E-2</v>
      </c>
      <c r="M44" s="94">
        <f t="shared" si="3"/>
        <v>9.4306228743147036E-2</v>
      </c>
      <c r="N44" s="94">
        <f t="shared" si="3"/>
        <v>9.4306228743147036E-2</v>
      </c>
      <c r="O44" s="94">
        <f t="shared" si="3"/>
        <v>9.4306228743147036E-2</v>
      </c>
      <c r="P44" s="94">
        <f t="shared" si="3"/>
        <v>9.4306228743147036E-2</v>
      </c>
      <c r="Q44" s="94">
        <f t="shared" si="3"/>
        <v>9.4306228743147036E-2</v>
      </c>
      <c r="R44" s="94">
        <f t="shared" si="3"/>
        <v>9.4306228743147036E-2</v>
      </c>
      <c r="S44" s="93">
        <f>(1+H44)^((5-Dashboard!$F$9)*3/12)</f>
        <v>1.022785865941384</v>
      </c>
      <c r="T44" s="93">
        <f t="shared" si="6"/>
        <v>1.1192409437701099</v>
      </c>
      <c r="U44" s="93">
        <f t="shared" si="6"/>
        <v>1.2247923362319897</v>
      </c>
      <c r="V44" s="93">
        <f t="shared" si="6"/>
        <v>1.3402978824555372</v>
      </c>
      <c r="W44" s="93">
        <f t="shared" si="6"/>
        <v>1.4666963211423447</v>
      </c>
      <c r="X44" s="93">
        <f t="shared" si="6"/>
        <v>1.6050149199007271</v>
      </c>
      <c r="Y44" s="93">
        <f t="shared" si="5"/>
        <v>1.756377824073049</v>
      </c>
      <c r="Z44" s="93">
        <f t="shared" si="5"/>
        <v>1.9220151929094729</v>
      </c>
      <c r="AA44" s="93">
        <f t="shared" si="5"/>
        <v>2.1032731973397976</v>
      </c>
      <c r="AB44" s="93">
        <f t="shared" si="5"/>
        <v>2.3016249605974548</v>
      </c>
      <c r="AC44" s="95">
        <f t="shared" si="5"/>
        <v>2.5186825306124954</v>
      </c>
      <c r="AE44" s="96"/>
    </row>
    <row r="45" spans="3:31" ht="24.75" customHeight="1" x14ac:dyDescent="0.25">
      <c r="C45" s="91">
        <f>ABS(E45-Dashboard!$F$13)</f>
        <v>108.09573090773836</v>
      </c>
      <c r="D45" s="92">
        <f t="shared" si="4"/>
        <v>9.4406228743147039E-2</v>
      </c>
      <c r="E45" s="93" cm="1">
        <f t="array" ref="E45">SUM('DRE + DCF'!$S$41/TIR!S45,'DRE + DCF'!$U$41:$AD$41/TIR!T45:AC45,TIR!F45)</f>
        <v>157.60573090773835</v>
      </c>
      <c r="F45" s="100">
        <f>'DRE + DCF'!$AE$38*'DRE + DCF'!$AE$39*(1+G45)/(R45-G45)/AC45</f>
        <v>119.22267226494564</v>
      </c>
      <c r="G45" s="92">
        <f>R45*(1-'DRE + DCF'!$AE$39)</f>
        <v>5.6643737245888219E-2</v>
      </c>
      <c r="H45" s="94">
        <f t="shared" si="3"/>
        <v>9.4406228743147039E-2</v>
      </c>
      <c r="I45" s="94">
        <f t="shared" si="3"/>
        <v>9.4406228743147039E-2</v>
      </c>
      <c r="J45" s="94">
        <f t="shared" si="3"/>
        <v>9.4406228743147039E-2</v>
      </c>
      <c r="K45" s="94">
        <f t="shared" si="3"/>
        <v>9.4406228743147039E-2</v>
      </c>
      <c r="L45" s="94">
        <f t="shared" si="3"/>
        <v>9.4406228743147039E-2</v>
      </c>
      <c r="M45" s="94">
        <f t="shared" si="3"/>
        <v>9.4406228743147039E-2</v>
      </c>
      <c r="N45" s="94">
        <f t="shared" si="3"/>
        <v>9.4406228743147039E-2</v>
      </c>
      <c r="O45" s="94">
        <f t="shared" si="3"/>
        <v>9.4406228743147039E-2</v>
      </c>
      <c r="P45" s="94">
        <f t="shared" si="3"/>
        <v>9.4406228743147039E-2</v>
      </c>
      <c r="Q45" s="94">
        <f t="shared" si="3"/>
        <v>9.4406228743147039E-2</v>
      </c>
      <c r="R45" s="94">
        <f t="shared" si="3"/>
        <v>9.4406228743147039E-2</v>
      </c>
      <c r="S45" s="93">
        <f>(1+H45)^((5-Dashboard!$F$9)*3/12)</f>
        <v>1.0228092312204948</v>
      </c>
      <c r="T45" s="93">
        <f t="shared" si="6"/>
        <v>1.1193687934636993</v>
      </c>
      <c r="U45" s="93">
        <f t="shared" si="6"/>
        <v>1.2250441798273739</v>
      </c>
      <c r="V45" s="93">
        <f t="shared" si="6"/>
        <v>1.3406959808886181</v>
      </c>
      <c r="W45" s="93">
        <f t="shared" si="6"/>
        <v>1.467266032335407</v>
      </c>
      <c r="X45" s="93">
        <f t="shared" si="6"/>
        <v>1.6057850850111133</v>
      </c>
      <c r="Y45" s="93">
        <f t="shared" si="5"/>
        <v>1.7573811990590062</v>
      </c>
      <c r="Z45" s="93">
        <f t="shared" si="5"/>
        <v>1.9232889305262768</v>
      </c>
      <c r="AA45" s="93">
        <f t="shared" si="5"/>
        <v>2.1048593852407032</v>
      </c>
      <c r="AB45" s="93">
        <f t="shared" si="5"/>
        <v>2.303571221835897</v>
      </c>
      <c r="AC45" s="95">
        <f t="shared" si="5"/>
        <v>2.5210426935306676</v>
      </c>
      <c r="AE45" s="96"/>
    </row>
    <row r="46" spans="3:31" ht="24.75" customHeight="1" x14ac:dyDescent="0.25">
      <c r="C46" s="91">
        <f>ABS(E46-Dashboard!$F$13)</f>
        <v>107.84489392548983</v>
      </c>
      <c r="D46" s="92">
        <f t="shared" si="4"/>
        <v>9.4506228743147042E-2</v>
      </c>
      <c r="E46" s="93" cm="1">
        <f t="array" ref="E46">SUM('DRE + DCF'!$S$41/TIR!S46,'DRE + DCF'!$U$41:$AD$41/TIR!T46:AC46,TIR!F46)</f>
        <v>157.35489392548982</v>
      </c>
      <c r="F46" s="100">
        <f>'DRE + DCF'!$AE$38*'DRE + DCF'!$AE$39*(1+G46)/(R46-G46)/AC46</f>
        <v>118.99178919791488</v>
      </c>
      <c r="G46" s="92">
        <f>R46*(1-'DRE + DCF'!$AE$39)</f>
        <v>5.6703737245888224E-2</v>
      </c>
      <c r="H46" s="94">
        <f t="shared" si="3"/>
        <v>9.4506228743147042E-2</v>
      </c>
      <c r="I46" s="94">
        <f t="shared" si="3"/>
        <v>9.4506228743147042E-2</v>
      </c>
      <c r="J46" s="94">
        <f t="shared" si="3"/>
        <v>9.4506228743147042E-2</v>
      </c>
      <c r="K46" s="94">
        <f t="shared" si="3"/>
        <v>9.4506228743147042E-2</v>
      </c>
      <c r="L46" s="94">
        <f t="shared" si="3"/>
        <v>9.4506228743147042E-2</v>
      </c>
      <c r="M46" s="94">
        <f t="shared" si="3"/>
        <v>9.4506228743147042E-2</v>
      </c>
      <c r="N46" s="94">
        <f t="shared" si="3"/>
        <v>9.4506228743147042E-2</v>
      </c>
      <c r="O46" s="94">
        <f t="shared" si="3"/>
        <v>9.4506228743147042E-2</v>
      </c>
      <c r="P46" s="94">
        <f t="shared" si="3"/>
        <v>9.4506228743147042E-2</v>
      </c>
      <c r="Q46" s="94">
        <f t="shared" si="3"/>
        <v>9.4506228743147042E-2</v>
      </c>
      <c r="R46" s="94">
        <f t="shared" si="3"/>
        <v>9.4506228743147042E-2</v>
      </c>
      <c r="S46" s="93">
        <f>(1+H46)^((5-Dashboard!$F$9)*3/12)</f>
        <v>1.0228325948984305</v>
      </c>
      <c r="T46" s="93">
        <f t="shared" si="6"/>
        <v>1.1194966460778482</v>
      </c>
      <c r="U46" s="93">
        <f t="shared" si="6"/>
        <v>1.2252960521892673</v>
      </c>
      <c r="V46" s="93">
        <f t="shared" si="6"/>
        <v>1.3410941611755414</v>
      </c>
      <c r="W46" s="93">
        <f t="shared" si="6"/>
        <v>1.4678359127376961</v>
      </c>
      <c r="X46" s="93">
        <f t="shared" si="6"/>
        <v>1.6065555492642909</v>
      </c>
      <c r="Y46" s="93">
        <f t="shared" si="5"/>
        <v>1.7583850554916343</v>
      </c>
      <c r="Z46" s="93">
        <f t="shared" si="5"/>
        <v>1.9245633957644579</v>
      </c>
      <c r="AA46" s="93">
        <f t="shared" si="5"/>
        <v>2.1064466242752617</v>
      </c>
      <c r="AB46" s="93">
        <f t="shared" si="5"/>
        <v>2.3055189507842497</v>
      </c>
      <c r="AC46" s="95">
        <f t="shared" si="5"/>
        <v>2.5234048521187264</v>
      </c>
      <c r="AE46" s="96"/>
    </row>
    <row r="47" spans="3:31" ht="24.75" customHeight="1" x14ac:dyDescent="0.25">
      <c r="C47" s="91">
        <f>ABS(E47-Dashboard!$F$13)</f>
        <v>107.59466188631774</v>
      </c>
      <c r="D47" s="92">
        <f t="shared" si="4"/>
        <v>9.4606228743147044E-2</v>
      </c>
      <c r="E47" s="93" cm="1">
        <f t="array" ref="E47">SUM('DRE + DCF'!$S$41/TIR!S47,'DRE + DCF'!$U$41:$AD$41/TIR!T47:AC47,TIR!F47)</f>
        <v>157.10466188631773</v>
      </c>
      <c r="F47" s="100">
        <f>'DRE + DCF'!$AE$38*'DRE + DCF'!$AE$39*(1+G47)/(R47-G47)/AC47</f>
        <v>118.76149600120486</v>
      </c>
      <c r="G47" s="92">
        <f>R47*(1-'DRE + DCF'!$AE$39)</f>
        <v>5.6763737245888221E-2</v>
      </c>
      <c r="H47" s="94">
        <f t="shared" si="3"/>
        <v>9.4606228743147044E-2</v>
      </c>
      <c r="I47" s="94">
        <f t="shared" si="3"/>
        <v>9.4606228743147044E-2</v>
      </c>
      <c r="J47" s="94">
        <f t="shared" si="3"/>
        <v>9.4606228743147044E-2</v>
      </c>
      <c r="K47" s="94">
        <f t="shared" si="3"/>
        <v>9.4606228743147044E-2</v>
      </c>
      <c r="L47" s="94">
        <f t="shared" si="3"/>
        <v>9.4606228743147044E-2</v>
      </c>
      <c r="M47" s="94">
        <f t="shared" si="3"/>
        <v>9.4606228743147044E-2</v>
      </c>
      <c r="N47" s="94">
        <f t="shared" si="3"/>
        <v>9.4606228743147044E-2</v>
      </c>
      <c r="O47" s="94">
        <f t="shared" si="3"/>
        <v>9.4606228743147044E-2</v>
      </c>
      <c r="P47" s="94">
        <f t="shared" si="3"/>
        <v>9.4606228743147044E-2</v>
      </c>
      <c r="Q47" s="94">
        <f t="shared" si="3"/>
        <v>9.4606228743147044E-2</v>
      </c>
      <c r="R47" s="94">
        <f t="shared" si="3"/>
        <v>9.4606228743147044E-2</v>
      </c>
      <c r="S47" s="93">
        <f>(1+H47)^((5-Dashboard!$F$9)*3/12)</f>
        <v>1.0228559569754474</v>
      </c>
      <c r="T47" s="93">
        <f t="shared" si="6"/>
        <v>1.1196245016123572</v>
      </c>
      <c r="U47" s="93">
        <f t="shared" si="6"/>
        <v>1.2255479533183278</v>
      </c>
      <c r="V47" s="93">
        <f t="shared" si="6"/>
        <v>1.3414924233256571</v>
      </c>
      <c r="W47" s="93">
        <f t="shared" si="6"/>
        <v>1.4684059623840029</v>
      </c>
      <c r="X47" s="93">
        <f t="shared" si="6"/>
        <v>1.6073263127491049</v>
      </c>
      <c r="Y47" s="93">
        <f t="shared" si="5"/>
        <v>1.7593893935579259</v>
      </c>
      <c r="Z47" s="93">
        <f t="shared" si="5"/>
        <v>1.9258385889731338</v>
      </c>
      <c r="AA47" s="93">
        <f t="shared" si="5"/>
        <v>2.1080349150439055</v>
      </c>
      <c r="AB47" s="93">
        <f t="shared" si="5"/>
        <v>2.3074681484150896</v>
      </c>
      <c r="AC47" s="95">
        <f t="shared" si="5"/>
        <v>2.5257690078815735</v>
      </c>
      <c r="AE47" s="96"/>
    </row>
    <row r="48" spans="3:31" ht="24.75" customHeight="1" x14ac:dyDescent="0.25">
      <c r="C48" s="91">
        <f>ABS(E48-Dashboard!$F$13)</f>
        <v>107.34503279950476</v>
      </c>
      <c r="D48" s="92">
        <f t="shared" si="4"/>
        <v>9.4706228743147047E-2</v>
      </c>
      <c r="E48" s="93" cm="1">
        <f t="array" ref="E48">SUM('DRE + DCF'!$S$41/TIR!S48,'DRE + DCF'!$U$41:$AD$41/TIR!T48:AC48,TIR!F48)</f>
        <v>156.85503279950476</v>
      </c>
      <c r="F48" s="100">
        <f>'DRE + DCF'!$AE$38*'DRE + DCF'!$AE$39*(1+G48)/(R48-G48)/AC48</f>
        <v>118.53179069789621</v>
      </c>
      <c r="G48" s="92">
        <f>R48*(1-'DRE + DCF'!$AE$39)</f>
        <v>5.6823737245888226E-2</v>
      </c>
      <c r="H48" s="94">
        <f t="shared" si="3"/>
        <v>9.4706228743147047E-2</v>
      </c>
      <c r="I48" s="94">
        <f t="shared" si="3"/>
        <v>9.4706228743147047E-2</v>
      </c>
      <c r="J48" s="94">
        <f t="shared" si="3"/>
        <v>9.4706228743147047E-2</v>
      </c>
      <c r="K48" s="94">
        <f t="shared" si="3"/>
        <v>9.4706228743147047E-2</v>
      </c>
      <c r="L48" s="94">
        <f t="shared" si="3"/>
        <v>9.4706228743147047E-2</v>
      </c>
      <c r="M48" s="94">
        <f t="shared" si="3"/>
        <v>9.4706228743147047E-2</v>
      </c>
      <c r="N48" s="94">
        <f t="shared" si="3"/>
        <v>9.4706228743147047E-2</v>
      </c>
      <c r="O48" s="94">
        <f t="shared" si="3"/>
        <v>9.4706228743147047E-2</v>
      </c>
      <c r="P48" s="94">
        <f t="shared" si="3"/>
        <v>9.4706228743147047E-2</v>
      </c>
      <c r="Q48" s="94">
        <f t="shared" si="3"/>
        <v>9.4706228743147047E-2</v>
      </c>
      <c r="R48" s="94">
        <f t="shared" si="3"/>
        <v>9.4706228743147047E-2</v>
      </c>
      <c r="S48" s="93">
        <f>(1+H48)^((5-Dashboard!$F$9)*3/12)</f>
        <v>1.0228793174518009</v>
      </c>
      <c r="T48" s="93">
        <f t="shared" si="6"/>
        <v>1.1197523600670254</v>
      </c>
      <c r="U48" s="93">
        <f t="shared" si="6"/>
        <v>1.2257998832152119</v>
      </c>
      <c r="V48" s="93">
        <f t="shared" si="6"/>
        <v>1.3418907673483147</v>
      </c>
      <c r="W48" s="93">
        <f t="shared" si="6"/>
        <v>1.4689761813091213</v>
      </c>
      <c r="X48" s="93">
        <f t="shared" si="6"/>
        <v>1.6080973755544177</v>
      </c>
      <c r="Y48" s="93">
        <f t="shared" si="5"/>
        <v>1.7603942134449289</v>
      </c>
      <c r="Z48" s="93">
        <f t="shared" si="5"/>
        <v>1.9271145105015568</v>
      </c>
      <c r="AA48" s="93">
        <f t="shared" si="5"/>
        <v>2.1096242581473552</v>
      </c>
      <c r="AB48" s="93">
        <f t="shared" si="5"/>
        <v>2.3094188157015507</v>
      </c>
      <c r="AC48" s="95">
        <f t="shared" si="5"/>
        <v>2.5281351623251096</v>
      </c>
      <c r="AE48" s="96"/>
    </row>
    <row r="49" spans="3:31" ht="24.75" customHeight="1" x14ac:dyDescent="0.25">
      <c r="C49" s="91">
        <f>ABS(E49-Dashboard!$F$13)</f>
        <v>107.09600468281471</v>
      </c>
      <c r="D49" s="92">
        <f t="shared" si="4"/>
        <v>9.480622874314705E-2</v>
      </c>
      <c r="E49" s="93" cm="1">
        <f t="array" ref="E49">SUM('DRE + DCF'!$S$41/TIR!S49,'DRE + DCF'!$U$41:$AD$41/TIR!T49:AC49,TIR!F49)</f>
        <v>156.6060046828147</v>
      </c>
      <c r="F49" s="100">
        <f>'DRE + DCF'!$AE$38*'DRE + DCF'!$AE$39*(1+G49)/(R49-G49)/AC49</f>
        <v>118.30267131953612</v>
      </c>
      <c r="G49" s="92">
        <f>R49*(1-'DRE + DCF'!$AE$39)</f>
        <v>5.688373724588823E-2</v>
      </c>
      <c r="H49" s="94">
        <f t="shared" si="3"/>
        <v>9.480622874314705E-2</v>
      </c>
      <c r="I49" s="94">
        <f t="shared" si="3"/>
        <v>9.480622874314705E-2</v>
      </c>
      <c r="J49" s="94">
        <f t="shared" si="3"/>
        <v>9.480622874314705E-2</v>
      </c>
      <c r="K49" s="94">
        <f t="shared" si="3"/>
        <v>9.480622874314705E-2</v>
      </c>
      <c r="L49" s="94">
        <f t="shared" si="3"/>
        <v>9.480622874314705E-2</v>
      </c>
      <c r="M49" s="94">
        <f t="shared" si="3"/>
        <v>9.480622874314705E-2</v>
      </c>
      <c r="N49" s="94">
        <f t="shared" si="3"/>
        <v>9.480622874314705E-2</v>
      </c>
      <c r="O49" s="94">
        <f t="shared" si="3"/>
        <v>9.480622874314705E-2</v>
      </c>
      <c r="P49" s="94">
        <f t="shared" si="3"/>
        <v>9.480622874314705E-2</v>
      </c>
      <c r="Q49" s="94">
        <f t="shared" si="3"/>
        <v>9.480622874314705E-2</v>
      </c>
      <c r="R49" s="94">
        <f t="shared" si="3"/>
        <v>9.480622874314705E-2</v>
      </c>
      <c r="S49" s="93">
        <f>(1+H49)^((5-Dashboard!$F$9)*3/12)</f>
        <v>1.0229026763277476</v>
      </c>
      <c r="T49" s="93">
        <f t="shared" si="6"/>
        <v>1.1198802214416532</v>
      </c>
      <c r="U49" s="93">
        <f t="shared" si="6"/>
        <v>1.2260518418805768</v>
      </c>
      <c r="V49" s="93">
        <f t="shared" si="6"/>
        <v>1.3422891932528636</v>
      </c>
      <c r="W49" s="93">
        <f t="shared" si="6"/>
        <v>1.4695465695478489</v>
      </c>
      <c r="X49" s="93">
        <f t="shared" si="6"/>
        <v>1.6088687377691093</v>
      </c>
      <c r="Y49" s="93">
        <f t="shared" si="5"/>
        <v>1.7613995153397457</v>
      </c>
      <c r="Z49" s="93">
        <f t="shared" si="5"/>
        <v>1.928391160699114</v>
      </c>
      <c r="AA49" s="93">
        <f t="shared" si="5"/>
        <v>2.1112146541866168</v>
      </c>
      <c r="AB49" s="93">
        <f t="shared" si="5"/>
        <v>2.3113709536173173</v>
      </c>
      <c r="AC49" s="95">
        <f t="shared" si="5"/>
        <v>2.5305033169562265</v>
      </c>
      <c r="AE49" s="96"/>
    </row>
    <row r="50" spans="3:31" ht="24.75" customHeight="1" x14ac:dyDescent="0.25">
      <c r="C50" s="91">
        <f>ABS(E50-Dashboard!$F$13)</f>
        <v>106.84757556244722</v>
      </c>
      <c r="D50" s="92">
        <f t="shared" si="4"/>
        <v>9.4906228743147053E-2</v>
      </c>
      <c r="E50" s="93" cm="1">
        <f t="array" ref="E50">SUM('DRE + DCF'!$S$41/TIR!S50,'DRE + DCF'!$U$41:$AD$41/TIR!T50:AC50,TIR!F50)</f>
        <v>156.35757556244721</v>
      </c>
      <c r="F50" s="100">
        <f>'DRE + DCF'!$AE$38*'DRE + DCF'!$AE$39*(1+G50)/(R50-G50)/AC50</f>
        <v>118.07413590609319</v>
      </c>
      <c r="G50" s="92">
        <f>R50*(1-'DRE + DCF'!$AE$39)</f>
        <v>5.6943737245888228E-2</v>
      </c>
      <c r="H50" s="94">
        <f t="shared" si="3"/>
        <v>9.4906228743147053E-2</v>
      </c>
      <c r="I50" s="94">
        <f t="shared" si="3"/>
        <v>9.4906228743147053E-2</v>
      </c>
      <c r="J50" s="94">
        <f t="shared" si="3"/>
        <v>9.4906228743147053E-2</v>
      </c>
      <c r="K50" s="94">
        <f t="shared" si="3"/>
        <v>9.4906228743147053E-2</v>
      </c>
      <c r="L50" s="94">
        <f t="shared" si="3"/>
        <v>9.4906228743147053E-2</v>
      </c>
      <c r="M50" s="94">
        <f t="shared" si="3"/>
        <v>9.4906228743147053E-2</v>
      </c>
      <c r="N50" s="94">
        <f t="shared" si="3"/>
        <v>9.4906228743147053E-2</v>
      </c>
      <c r="O50" s="94">
        <f t="shared" si="3"/>
        <v>9.4906228743147053E-2</v>
      </c>
      <c r="P50" s="94">
        <f t="shared" si="3"/>
        <v>9.4906228743147053E-2</v>
      </c>
      <c r="Q50" s="94">
        <f t="shared" ref="I50:R76" si="7">$D50</f>
        <v>9.4906228743147053E-2</v>
      </c>
      <c r="R50" s="94">
        <f t="shared" si="7"/>
        <v>9.4906228743147053E-2</v>
      </c>
      <c r="S50" s="93">
        <f>(1+H50)^((5-Dashboard!$F$9)*3/12)</f>
        <v>1.0229260336035426</v>
      </c>
      <c r="T50" s="93">
        <f t="shared" si="6"/>
        <v>1.1200080857360406</v>
      </c>
      <c r="U50" s="93">
        <f t="shared" si="6"/>
        <v>1.2263038293150794</v>
      </c>
      <c r="V50" s="93">
        <f t="shared" si="6"/>
        <v>1.3426877010486535</v>
      </c>
      <c r="W50" s="93">
        <f t="shared" si="6"/>
        <v>1.4701171271349873</v>
      </c>
      <c r="X50" s="93">
        <f t="shared" si="6"/>
        <v>1.6096403994820785</v>
      </c>
      <c r="Y50" s="93">
        <f t="shared" si="5"/>
        <v>1.7624052994295352</v>
      </c>
      <c r="Z50" s="93">
        <f t="shared" si="5"/>
        <v>1.9296685399153291</v>
      </c>
      <c r="AA50" s="93">
        <f t="shared" si="5"/>
        <v>2.1128061037629879</v>
      </c>
      <c r="AB50" s="93">
        <f t="shared" si="5"/>
        <v>2.3133245631366353</v>
      </c>
      <c r="AC50" s="95">
        <f t="shared" si="5"/>
        <v>2.5328734732828213</v>
      </c>
      <c r="AE50" s="96"/>
    </row>
    <row r="51" spans="3:31" ht="24.75" customHeight="1" x14ac:dyDescent="0.25">
      <c r="C51" s="91">
        <f>ABS(E51-Dashboard!$F$13)</f>
        <v>106.59974347299362</v>
      </c>
      <c r="D51" s="92">
        <f t="shared" si="4"/>
        <v>9.5006228743147056E-2</v>
      </c>
      <c r="E51" s="93" cm="1">
        <f t="array" ref="E51">SUM('DRE + DCF'!$S$41/TIR!S51,'DRE + DCF'!$U$41:$AD$41/TIR!T51:AC51,TIR!F51)</f>
        <v>156.10974347299361</v>
      </c>
      <c r="F51" s="100">
        <f>'DRE + DCF'!$AE$38*'DRE + DCF'!$AE$39*(1+G51)/(R51-G51)/AC51</f>
        <v>117.84618250591336</v>
      </c>
      <c r="G51" s="92">
        <f>R51*(1-'DRE + DCF'!$AE$39)</f>
        <v>5.7003737245888232E-2</v>
      </c>
      <c r="H51" s="94">
        <f t="shared" ref="H51:H114" si="8">$D51</f>
        <v>9.5006228743147056E-2</v>
      </c>
      <c r="I51" s="94">
        <f t="shared" si="7"/>
        <v>9.5006228743147056E-2</v>
      </c>
      <c r="J51" s="94">
        <f t="shared" si="7"/>
        <v>9.5006228743147056E-2</v>
      </c>
      <c r="K51" s="94">
        <f t="shared" si="7"/>
        <v>9.5006228743147056E-2</v>
      </c>
      <c r="L51" s="94">
        <f t="shared" si="7"/>
        <v>9.5006228743147056E-2</v>
      </c>
      <c r="M51" s="94">
        <f t="shared" si="7"/>
        <v>9.5006228743147056E-2</v>
      </c>
      <c r="N51" s="94">
        <f t="shared" si="7"/>
        <v>9.5006228743147056E-2</v>
      </c>
      <c r="O51" s="94">
        <f t="shared" si="7"/>
        <v>9.5006228743147056E-2</v>
      </c>
      <c r="P51" s="94">
        <f t="shared" si="7"/>
        <v>9.5006228743147056E-2</v>
      </c>
      <c r="Q51" s="94">
        <f t="shared" si="7"/>
        <v>9.5006228743147056E-2</v>
      </c>
      <c r="R51" s="94">
        <f t="shared" si="7"/>
        <v>9.5006228743147056E-2</v>
      </c>
      <c r="S51" s="93">
        <f>(1+H51)^((5-Dashboard!$F$9)*3/12)</f>
        <v>1.0229493892794423</v>
      </c>
      <c r="T51" s="93">
        <f t="shared" si="6"/>
        <v>1.1201359529499877</v>
      </c>
      <c r="U51" s="93">
        <f t="shared" si="6"/>
        <v>1.2265558455193772</v>
      </c>
      <c r="V51" s="93">
        <f t="shared" si="6"/>
        <v>1.3430862907450354</v>
      </c>
      <c r="W51" s="93">
        <f t="shared" si="6"/>
        <v>1.470687854105343</v>
      </c>
      <c r="X51" s="93">
        <f t="shared" si="6"/>
        <v>1.6104123607822431</v>
      </c>
      <c r="Y51" s="93">
        <f t="shared" si="5"/>
        <v>1.7634115659015124</v>
      </c>
      <c r="Z51" s="93">
        <f t="shared" si="5"/>
        <v>1.9309466484998625</v>
      </c>
      <c r="AA51" s="93">
        <f t="shared" si="5"/>
        <v>2.1143986074780536</v>
      </c>
      <c r="AB51" s="93">
        <f t="shared" si="5"/>
        <v>2.315279645234305</v>
      </c>
      <c r="AC51" s="95">
        <f t="shared" si="5"/>
        <v>2.5352456328137878</v>
      </c>
      <c r="AE51" s="96"/>
    </row>
    <row r="52" spans="3:31" ht="24.75" customHeight="1" x14ac:dyDescent="0.25">
      <c r="C52" s="91">
        <f>ABS(E52-Dashboard!$F$13)</f>
        <v>106.35250645739271</v>
      </c>
      <c r="D52" s="92">
        <f t="shared" si="4"/>
        <v>9.5106228743147059E-2</v>
      </c>
      <c r="E52" s="93" cm="1">
        <f t="array" ref="E52">SUM('DRE + DCF'!$S$41/TIR!S52,'DRE + DCF'!$U$41:$AD$41/TIR!T52:AC52,TIR!F52)</f>
        <v>155.8625064573927</v>
      </c>
      <c r="F52" s="100">
        <f>'DRE + DCF'!$AE$38*'DRE + DCF'!$AE$39*(1+G52)/(R52-G52)/AC52</f>
        <v>117.61880917567545</v>
      </c>
      <c r="G52" s="92">
        <f>R52*(1-'DRE + DCF'!$AE$39)</f>
        <v>5.706373724588823E-2</v>
      </c>
      <c r="H52" s="94">
        <f t="shared" si="8"/>
        <v>9.5106228743147059E-2</v>
      </c>
      <c r="I52" s="94">
        <f t="shared" si="7"/>
        <v>9.5106228743147059E-2</v>
      </c>
      <c r="J52" s="94">
        <f t="shared" si="7"/>
        <v>9.5106228743147059E-2</v>
      </c>
      <c r="K52" s="94">
        <f t="shared" si="7"/>
        <v>9.5106228743147059E-2</v>
      </c>
      <c r="L52" s="94">
        <f t="shared" si="7"/>
        <v>9.5106228743147059E-2</v>
      </c>
      <c r="M52" s="94">
        <f t="shared" si="7"/>
        <v>9.5106228743147059E-2</v>
      </c>
      <c r="N52" s="94">
        <f t="shared" si="7"/>
        <v>9.5106228743147059E-2</v>
      </c>
      <c r="O52" s="94">
        <f t="shared" si="7"/>
        <v>9.5106228743147059E-2</v>
      </c>
      <c r="P52" s="94">
        <f t="shared" si="7"/>
        <v>9.5106228743147059E-2</v>
      </c>
      <c r="Q52" s="94">
        <f t="shared" si="7"/>
        <v>9.5106228743147059E-2</v>
      </c>
      <c r="R52" s="94">
        <f t="shared" si="7"/>
        <v>9.5106228743147059E-2</v>
      </c>
      <c r="S52" s="93">
        <f>(1+H52)^((5-Dashboard!$F$9)*3/12)</f>
        <v>1.0229727433557019</v>
      </c>
      <c r="T52" s="93">
        <f t="shared" si="6"/>
        <v>1.120263823083294</v>
      </c>
      <c r="U52" s="93">
        <f t="shared" si="6"/>
        <v>1.2268078904941262</v>
      </c>
      <c r="V52" s="93">
        <f t="shared" si="6"/>
        <v>1.3434849623513583</v>
      </c>
      <c r="W52" s="93">
        <f t="shared" si="6"/>
        <v>1.4712587504937249</v>
      </c>
      <c r="X52" s="93">
        <f t="shared" si="6"/>
        <v>1.6111846217585377</v>
      </c>
      <c r="Y52" s="93">
        <f t="shared" si="5"/>
        <v>1.764418314942946</v>
      </c>
      <c r="Z52" s="93">
        <f t="shared" si="5"/>
        <v>1.9322254868025077</v>
      </c>
      <c r="AA52" s="93">
        <f t="shared" si="5"/>
        <v>2.1159921659336858</v>
      </c>
      <c r="AB52" s="93">
        <f t="shared" si="5"/>
        <v>2.3172362008856822</v>
      </c>
      <c r="AC52" s="95">
        <f t="shared" si="5"/>
        <v>2.5376197970590169</v>
      </c>
      <c r="AE52" s="96"/>
    </row>
    <row r="53" spans="3:31" ht="24.75" customHeight="1" x14ac:dyDescent="0.25">
      <c r="C53" s="91">
        <f>ABS(E53-Dashboard!$F$13)</f>
        <v>106.10586256688669</v>
      </c>
      <c r="D53" s="92">
        <f t="shared" si="4"/>
        <v>9.5206228743147062E-2</v>
      </c>
      <c r="E53" s="93" cm="1">
        <f t="array" ref="E53">SUM('DRE + DCF'!$S$41/TIR!S53,'DRE + DCF'!$U$41:$AD$41/TIR!T53:AC53,TIR!F53)</f>
        <v>155.61586256688668</v>
      </c>
      <c r="F53" s="100">
        <f>'DRE + DCF'!$AE$38*'DRE + DCF'!$AE$39*(1+G53)/(R53-G53)/AC53</f>
        <v>117.39201398034749</v>
      </c>
      <c r="G53" s="92">
        <f>R53*(1-'DRE + DCF'!$AE$39)</f>
        <v>5.7123737245888234E-2</v>
      </c>
      <c r="H53" s="94">
        <f t="shared" si="8"/>
        <v>9.5206228743147062E-2</v>
      </c>
      <c r="I53" s="94">
        <f t="shared" si="7"/>
        <v>9.5206228743147062E-2</v>
      </c>
      <c r="J53" s="94">
        <f t="shared" si="7"/>
        <v>9.5206228743147062E-2</v>
      </c>
      <c r="K53" s="94">
        <f t="shared" si="7"/>
        <v>9.5206228743147062E-2</v>
      </c>
      <c r="L53" s="94">
        <f t="shared" si="7"/>
        <v>9.5206228743147062E-2</v>
      </c>
      <c r="M53" s="94">
        <f t="shared" si="7"/>
        <v>9.5206228743147062E-2</v>
      </c>
      <c r="N53" s="94">
        <f t="shared" si="7"/>
        <v>9.5206228743147062E-2</v>
      </c>
      <c r="O53" s="94">
        <f t="shared" si="7"/>
        <v>9.5206228743147062E-2</v>
      </c>
      <c r="P53" s="94">
        <f t="shared" si="7"/>
        <v>9.5206228743147062E-2</v>
      </c>
      <c r="Q53" s="94">
        <f t="shared" si="7"/>
        <v>9.5206228743147062E-2</v>
      </c>
      <c r="R53" s="94">
        <f t="shared" si="7"/>
        <v>9.5206228743147062E-2</v>
      </c>
      <c r="S53" s="93">
        <f>(1+H53)^((5-Dashboard!$F$9)*3/12)</f>
        <v>1.022996095832577</v>
      </c>
      <c r="T53" s="93">
        <f t="shared" si="6"/>
        <v>1.1203916961357596</v>
      </c>
      <c r="U53" s="93">
        <f t="shared" si="6"/>
        <v>1.2270599642399831</v>
      </c>
      <c r="V53" s="93">
        <f t="shared" si="6"/>
        <v>1.3438837158769728</v>
      </c>
      <c r="W53" s="93">
        <f t="shared" si="6"/>
        <v>1.4718298163349461</v>
      </c>
      <c r="X53" s="93">
        <f t="shared" si="6"/>
        <v>1.611957182499915</v>
      </c>
      <c r="Y53" s="93">
        <f t="shared" si="5"/>
        <v>1.7654255467411606</v>
      </c>
      <c r="Z53" s="93">
        <f t="shared" si="5"/>
        <v>1.9335050551731949</v>
      </c>
      <c r="AA53" s="93">
        <f t="shared" si="5"/>
        <v>2.1175867797320453</v>
      </c>
      <c r="AB53" s="93">
        <f t="shared" si="5"/>
        <v>2.3191942310666787</v>
      </c>
      <c r="AC53" s="95">
        <f t="shared" si="5"/>
        <v>2.5399959675293999</v>
      </c>
      <c r="AE53" s="96"/>
    </row>
    <row r="54" spans="3:31" ht="24.75" customHeight="1" x14ac:dyDescent="0.25">
      <c r="C54" s="91">
        <f>ABS(E54-Dashboard!$F$13)</f>
        <v>105.85980986097746</v>
      </c>
      <c r="D54" s="92">
        <f t="shared" si="4"/>
        <v>9.5306228743147064E-2</v>
      </c>
      <c r="E54" s="93" cm="1">
        <f t="array" ref="E54">SUM('DRE + DCF'!$S$41/TIR!S54,'DRE + DCF'!$U$41:$AD$41/TIR!T54:AC54,TIR!F54)</f>
        <v>155.36980986097745</v>
      </c>
      <c r="F54" s="100">
        <f>'DRE + DCF'!$AE$38*'DRE + DCF'!$AE$39*(1+G54)/(R54-G54)/AC54</f>
        <v>117.1657949931427</v>
      </c>
      <c r="G54" s="92">
        <f>R54*(1-'DRE + DCF'!$AE$39)</f>
        <v>5.7183737245888239E-2</v>
      </c>
      <c r="H54" s="94">
        <f t="shared" si="8"/>
        <v>9.5306228743147064E-2</v>
      </c>
      <c r="I54" s="94">
        <f t="shared" si="7"/>
        <v>9.5306228743147064E-2</v>
      </c>
      <c r="J54" s="94">
        <f t="shared" si="7"/>
        <v>9.5306228743147064E-2</v>
      </c>
      <c r="K54" s="94">
        <f t="shared" si="7"/>
        <v>9.5306228743147064E-2</v>
      </c>
      <c r="L54" s="94">
        <f t="shared" si="7"/>
        <v>9.5306228743147064E-2</v>
      </c>
      <c r="M54" s="94">
        <f t="shared" si="7"/>
        <v>9.5306228743147064E-2</v>
      </c>
      <c r="N54" s="94">
        <f t="shared" si="7"/>
        <v>9.5306228743147064E-2</v>
      </c>
      <c r="O54" s="94">
        <f t="shared" si="7"/>
        <v>9.5306228743147064E-2</v>
      </c>
      <c r="P54" s="94">
        <f t="shared" si="7"/>
        <v>9.5306228743147064E-2</v>
      </c>
      <c r="Q54" s="94">
        <f t="shared" si="7"/>
        <v>9.5306228743147064E-2</v>
      </c>
      <c r="R54" s="94">
        <f t="shared" si="7"/>
        <v>9.5306228743147064E-2</v>
      </c>
      <c r="S54" s="93">
        <f>(1+H54)^((5-Dashboard!$F$9)*3/12)</f>
        <v>1.0230194467103235</v>
      </c>
      <c r="T54" s="93">
        <f t="shared" si="6"/>
        <v>1.1205195721071852</v>
      </c>
      <c r="U54" s="93">
        <f t="shared" si="6"/>
        <v>1.2273120667576058</v>
      </c>
      <c r="V54" s="93">
        <f t="shared" si="6"/>
        <v>1.3442825513312306</v>
      </c>
      <c r="W54" s="93">
        <f t="shared" si="6"/>
        <v>1.4724010516638262</v>
      </c>
      <c r="X54" s="93">
        <f t="shared" si="6"/>
        <v>1.6127300430953491</v>
      </c>
      <c r="Y54" s="93">
        <f t="shared" si="5"/>
        <v>1.7664332614835396</v>
      </c>
      <c r="Z54" s="93">
        <f t="shared" si="5"/>
        <v>1.934785353961993</v>
      </c>
      <c r="AA54" s="93">
        <f t="shared" si="5"/>
        <v>2.1191824494755855</v>
      </c>
      <c r="AB54" s="93">
        <f t="shared" si="5"/>
        <v>2.321153736753768</v>
      </c>
      <c r="AC54" s="95">
        <f t="shared" si="5"/>
        <v>2.542374145736833</v>
      </c>
      <c r="AE54" s="96"/>
    </row>
    <row r="55" spans="3:31" ht="24.75" customHeight="1" x14ac:dyDescent="0.25">
      <c r="C55" s="91">
        <f>ABS(E55-Dashboard!$F$13)</f>
        <v>105.61434640738327</v>
      </c>
      <c r="D55" s="92">
        <f t="shared" si="4"/>
        <v>9.5406228743147067E-2</v>
      </c>
      <c r="E55" s="93" cm="1">
        <f t="array" ref="E55">SUM('DRE + DCF'!$S$41/TIR!S55,'DRE + DCF'!$U$41:$AD$41/TIR!T55:AC55,TIR!F55)</f>
        <v>155.12434640738326</v>
      </c>
      <c r="F55" s="100">
        <f>'DRE + DCF'!$AE$38*'DRE + DCF'!$AE$39*(1+G55)/(R55-G55)/AC55</f>
        <v>116.94015029547634</v>
      </c>
      <c r="G55" s="92">
        <f>R55*(1-'DRE + DCF'!$AE$39)</f>
        <v>5.7243737245888236E-2</v>
      </c>
      <c r="H55" s="94">
        <f t="shared" si="8"/>
        <v>9.5406228743147067E-2</v>
      </c>
      <c r="I55" s="94">
        <f t="shared" si="7"/>
        <v>9.5406228743147067E-2</v>
      </c>
      <c r="J55" s="94">
        <f t="shared" si="7"/>
        <v>9.5406228743147067E-2</v>
      </c>
      <c r="K55" s="94">
        <f t="shared" si="7"/>
        <v>9.5406228743147067E-2</v>
      </c>
      <c r="L55" s="94">
        <f t="shared" si="7"/>
        <v>9.5406228743147067E-2</v>
      </c>
      <c r="M55" s="94">
        <f t="shared" si="7"/>
        <v>9.5406228743147067E-2</v>
      </c>
      <c r="N55" s="94">
        <f t="shared" si="7"/>
        <v>9.5406228743147067E-2</v>
      </c>
      <c r="O55" s="94">
        <f t="shared" si="7"/>
        <v>9.5406228743147067E-2</v>
      </c>
      <c r="P55" s="94">
        <f t="shared" si="7"/>
        <v>9.5406228743147067E-2</v>
      </c>
      <c r="Q55" s="94">
        <f t="shared" si="7"/>
        <v>9.5406228743147067E-2</v>
      </c>
      <c r="R55" s="94">
        <f t="shared" si="7"/>
        <v>9.5406228743147067E-2</v>
      </c>
      <c r="S55" s="93">
        <f>(1+H55)^((5-Dashboard!$F$9)*3/12)</f>
        <v>1.0230427959891968</v>
      </c>
      <c r="T55" s="93">
        <f t="shared" si="6"/>
        <v>1.1206474509973707</v>
      </c>
      <c r="U55" s="93">
        <f t="shared" si="6"/>
        <v>1.2275641980476504</v>
      </c>
      <c r="V55" s="93">
        <f t="shared" si="6"/>
        <v>1.3446814687234823</v>
      </c>
      <c r="W55" s="93">
        <f t="shared" si="6"/>
        <v>1.4729724565151856</v>
      </c>
      <c r="X55" s="93">
        <f t="shared" si="6"/>
        <v>1.6135032036338286</v>
      </c>
      <c r="Y55" s="93">
        <f t="shared" si="5"/>
        <v>1.7674414593575181</v>
      </c>
      <c r="Z55" s="93">
        <f t="shared" si="5"/>
        <v>1.936066383519103</v>
      </c>
      <c r="AA55" s="93">
        <f t="shared" si="5"/>
        <v>2.1207791757670438</v>
      </c>
      <c r="AB55" s="93">
        <f t="shared" si="5"/>
        <v>2.3231147189239771</v>
      </c>
      <c r="AC55" s="95">
        <f t="shared" si="5"/>
        <v>2.5447543331942097</v>
      </c>
      <c r="AE55" s="96"/>
    </row>
    <row r="56" spans="3:31" ht="24.75" customHeight="1" x14ac:dyDescent="0.25">
      <c r="C56" s="91">
        <f>ABS(E56-Dashboard!$F$13)</f>
        <v>105.36947028199583</v>
      </c>
      <c r="D56" s="92">
        <f t="shared" si="4"/>
        <v>9.550622874314707E-2</v>
      </c>
      <c r="E56" s="93" cm="1">
        <f t="array" ref="E56">SUM('DRE + DCF'!$S$41/TIR!S56,'DRE + DCF'!$U$41:$AD$41/TIR!T56:AC56,TIR!F56)</f>
        <v>154.87947028199582</v>
      </c>
      <c r="F56" s="100">
        <f>'DRE + DCF'!$AE$38*'DRE + DCF'!$AE$39*(1+G56)/(R56-G56)/AC56</f>
        <v>116.71507797692281</v>
      </c>
      <c r="G56" s="92">
        <f>R56*(1-'DRE + DCF'!$AE$39)</f>
        <v>5.7303737245888241E-2</v>
      </c>
      <c r="H56" s="94">
        <f t="shared" si="8"/>
        <v>9.550622874314707E-2</v>
      </c>
      <c r="I56" s="94">
        <f t="shared" si="7"/>
        <v>9.550622874314707E-2</v>
      </c>
      <c r="J56" s="94">
        <f t="shared" si="7"/>
        <v>9.550622874314707E-2</v>
      </c>
      <c r="K56" s="94">
        <f t="shared" si="7"/>
        <v>9.550622874314707E-2</v>
      </c>
      <c r="L56" s="94">
        <f t="shared" si="7"/>
        <v>9.550622874314707E-2</v>
      </c>
      <c r="M56" s="94">
        <f t="shared" si="7"/>
        <v>9.550622874314707E-2</v>
      </c>
      <c r="N56" s="94">
        <f t="shared" si="7"/>
        <v>9.550622874314707E-2</v>
      </c>
      <c r="O56" s="94">
        <f t="shared" si="7"/>
        <v>9.550622874314707E-2</v>
      </c>
      <c r="P56" s="94">
        <f t="shared" si="7"/>
        <v>9.550622874314707E-2</v>
      </c>
      <c r="Q56" s="94">
        <f t="shared" si="7"/>
        <v>9.550622874314707E-2</v>
      </c>
      <c r="R56" s="94">
        <f t="shared" si="7"/>
        <v>9.550622874314707E-2</v>
      </c>
      <c r="S56" s="93">
        <f>(1+H56)^((5-Dashboard!$F$9)*3/12)</f>
        <v>1.0230661436694521</v>
      </c>
      <c r="T56" s="93">
        <f t="shared" si="6"/>
        <v>1.1207753328061161</v>
      </c>
      <c r="U56" s="93">
        <f t="shared" si="6"/>
        <v>1.2278163581107737</v>
      </c>
      <c r="V56" s="93">
        <f t="shared" si="6"/>
        <v>1.345080468063079</v>
      </c>
      <c r="W56" s="93">
        <f t="shared" si="6"/>
        <v>1.4735440309238506</v>
      </c>
      <c r="X56" s="93">
        <f t="shared" si="6"/>
        <v>1.6142766642043627</v>
      </c>
      <c r="Y56" s="93">
        <f t="shared" si="5"/>
        <v>1.7684501405505888</v>
      </c>
      <c r="Z56" s="93">
        <f t="shared" si="5"/>
        <v>1.9373481441948637</v>
      </c>
      <c r="AA56" s="93">
        <f t="shared" si="5"/>
        <v>2.1223769592094497</v>
      </c>
      <c r="AB56" s="93">
        <f t="shared" si="5"/>
        <v>2.325077178554892</v>
      </c>
      <c r="AC56" s="95">
        <f t="shared" si="5"/>
        <v>2.5471365314154264</v>
      </c>
      <c r="AE56" s="96"/>
    </row>
    <row r="57" spans="3:31" ht="24.75" customHeight="1" x14ac:dyDescent="0.25">
      <c r="C57" s="91">
        <f>ABS(E57-Dashboard!$F$13)</f>
        <v>105.12517956883701</v>
      </c>
      <c r="D57" s="92">
        <f t="shared" si="4"/>
        <v>9.5606228743147073E-2</v>
      </c>
      <c r="E57" s="93" cm="1">
        <f t="array" ref="E57">SUM('DRE + DCF'!$S$41/TIR!S57,'DRE + DCF'!$U$41:$AD$41/TIR!T57:AC57,TIR!F57)</f>
        <v>154.635179568837</v>
      </c>
      <c r="F57" s="100">
        <f>'DRE + DCF'!$AE$38*'DRE + DCF'!$AE$39*(1+G57)/(R57-G57)/AC57</f>
        <v>116.49057613517232</v>
      </c>
      <c r="G57" s="92">
        <f>R57*(1-'DRE + DCF'!$AE$39)</f>
        <v>5.7363737245888238E-2</v>
      </c>
      <c r="H57" s="94">
        <f t="shared" si="8"/>
        <v>9.5606228743147073E-2</v>
      </c>
      <c r="I57" s="94">
        <f t="shared" si="7"/>
        <v>9.5606228743147073E-2</v>
      </c>
      <c r="J57" s="94">
        <f t="shared" si="7"/>
        <v>9.5606228743147073E-2</v>
      </c>
      <c r="K57" s="94">
        <f t="shared" si="7"/>
        <v>9.5606228743147073E-2</v>
      </c>
      <c r="L57" s="94">
        <f t="shared" si="7"/>
        <v>9.5606228743147073E-2</v>
      </c>
      <c r="M57" s="94">
        <f t="shared" si="7"/>
        <v>9.5606228743147073E-2</v>
      </c>
      <c r="N57" s="94">
        <f t="shared" si="7"/>
        <v>9.5606228743147073E-2</v>
      </c>
      <c r="O57" s="94">
        <f t="shared" si="7"/>
        <v>9.5606228743147073E-2</v>
      </c>
      <c r="P57" s="94">
        <f t="shared" si="7"/>
        <v>9.5606228743147073E-2</v>
      </c>
      <c r="Q57" s="94">
        <f t="shared" si="7"/>
        <v>9.5606228743147073E-2</v>
      </c>
      <c r="R57" s="94">
        <f t="shared" si="7"/>
        <v>9.5606228743147073E-2</v>
      </c>
      <c r="S57" s="93">
        <f>(1+H57)^((5-Dashboard!$F$9)*3/12)</f>
        <v>1.0230894897513449</v>
      </c>
      <c r="T57" s="93">
        <f t="shared" si="6"/>
        <v>1.1209032175332219</v>
      </c>
      <c r="U57" s="93">
        <f t="shared" si="6"/>
        <v>1.2280685469476327</v>
      </c>
      <c r="V57" s="93">
        <f t="shared" si="6"/>
        <v>1.3454795493593723</v>
      </c>
      <c r="W57" s="93">
        <f t="shared" si="6"/>
        <v>1.474115774924651</v>
      </c>
      <c r="X57" s="93">
        <f t="shared" si="6"/>
        <v>1.6150504248959787</v>
      </c>
      <c r="Y57" s="93">
        <f t="shared" si="5"/>
        <v>1.7694593052503007</v>
      </c>
      <c r="Z57" s="93">
        <f t="shared" si="5"/>
        <v>1.9386306363397512</v>
      </c>
      <c r="AA57" s="93">
        <f t="shared" si="5"/>
        <v>2.1239758004061224</v>
      </c>
      <c r="AB57" s="93">
        <f t="shared" si="5"/>
        <v>2.3270411166246592</v>
      </c>
      <c r="AC57" s="95">
        <f t="shared" si="5"/>
        <v>2.5495207419153849</v>
      </c>
      <c r="AE57" s="96"/>
    </row>
    <row r="58" spans="3:31" ht="24.75" customHeight="1" x14ac:dyDescent="0.25">
      <c r="C58" s="91">
        <f>ABS(E58-Dashboard!$F$13)</f>
        <v>104.88147236001726</v>
      </c>
      <c r="D58" s="92">
        <f t="shared" si="4"/>
        <v>9.5706228743147076E-2</v>
      </c>
      <c r="E58" s="93" cm="1">
        <f t="array" ref="E58">SUM('DRE + DCF'!$S$41/TIR!S58,'DRE + DCF'!$U$41:$AD$41/TIR!T58:AC58,TIR!F58)</f>
        <v>154.39147236001725</v>
      </c>
      <c r="F58" s="100">
        <f>'DRE + DCF'!$AE$38*'DRE + DCF'!$AE$39*(1+G58)/(R58-G58)/AC58</f>
        <v>116.26664287598923</v>
      </c>
      <c r="G58" s="92">
        <f>R58*(1-'DRE + DCF'!$AE$39)</f>
        <v>5.7423737245888243E-2</v>
      </c>
      <c r="H58" s="94">
        <f t="shared" si="8"/>
        <v>9.5706228743147076E-2</v>
      </c>
      <c r="I58" s="94">
        <f t="shared" si="7"/>
        <v>9.5706228743147076E-2</v>
      </c>
      <c r="J58" s="94">
        <f t="shared" si="7"/>
        <v>9.5706228743147076E-2</v>
      </c>
      <c r="K58" s="94">
        <f t="shared" si="7"/>
        <v>9.5706228743147076E-2</v>
      </c>
      <c r="L58" s="94">
        <f t="shared" si="7"/>
        <v>9.5706228743147076E-2</v>
      </c>
      <c r="M58" s="94">
        <f t="shared" si="7"/>
        <v>9.5706228743147076E-2</v>
      </c>
      <c r="N58" s="94">
        <f t="shared" si="7"/>
        <v>9.5706228743147076E-2</v>
      </c>
      <c r="O58" s="94">
        <f t="shared" si="7"/>
        <v>9.5706228743147076E-2</v>
      </c>
      <c r="P58" s="94">
        <f t="shared" si="7"/>
        <v>9.5706228743147076E-2</v>
      </c>
      <c r="Q58" s="94">
        <f t="shared" si="7"/>
        <v>9.5706228743147076E-2</v>
      </c>
      <c r="R58" s="94">
        <f t="shared" si="7"/>
        <v>9.5706228743147076E-2</v>
      </c>
      <c r="S58" s="93">
        <f>(1+H58)^((5-Dashboard!$F$9)*3/12)</f>
        <v>1.0231128342351306</v>
      </c>
      <c r="T58" s="93">
        <f t="shared" si="6"/>
        <v>1.1210311051784876</v>
      </c>
      <c r="U58" s="93">
        <f t="shared" si="6"/>
        <v>1.2283207645588829</v>
      </c>
      <c r="V58" s="93">
        <f t="shared" si="6"/>
        <v>1.3458787126217129</v>
      </c>
      <c r="W58" s="93">
        <f t="shared" si="6"/>
        <v>1.4746876885524189</v>
      </c>
      <c r="X58" s="93">
        <f t="shared" si="6"/>
        <v>1.6158244857977198</v>
      </c>
      <c r="Y58" s="93">
        <f t="shared" si="5"/>
        <v>1.7704689536442544</v>
      </c>
      <c r="Z58" s="93">
        <f t="shared" si="5"/>
        <v>1.9399138603043717</v>
      </c>
      <c r="AA58" s="93">
        <f t="shared" si="5"/>
        <v>2.1255756999606636</v>
      </c>
      <c r="AB58" s="93">
        <f t="shared" si="5"/>
        <v>2.3290065341119739</v>
      </c>
      <c r="AC58" s="95">
        <f t="shared" si="5"/>
        <v>2.5519069662099789</v>
      </c>
      <c r="AE58" s="96"/>
    </row>
    <row r="59" spans="3:31" ht="24.75" customHeight="1" x14ac:dyDescent="0.25">
      <c r="C59" s="91">
        <f>ABS(E59-Dashboard!$F$13)</f>
        <v>104.63834675569186</v>
      </c>
      <c r="D59" s="92">
        <f t="shared" si="4"/>
        <v>9.5806228743147079E-2</v>
      </c>
      <c r="E59" s="93" cm="1">
        <f t="array" ref="E59">SUM('DRE + DCF'!$S$41/TIR!S59,'DRE + DCF'!$U$41:$AD$41/TIR!T59:AC59,TIR!F59)</f>
        <v>154.14834675569185</v>
      </c>
      <c r="F59" s="100">
        <f>'DRE + DCF'!$AE$38*'DRE + DCF'!$AE$39*(1+G59)/(R59-G59)/AC59</f>
        <v>116.04327631316865</v>
      </c>
      <c r="G59" s="92">
        <f>R59*(1-'DRE + DCF'!$AE$39)</f>
        <v>5.7483737245888247E-2</v>
      </c>
      <c r="H59" s="94">
        <f t="shared" si="8"/>
        <v>9.5806228743147079E-2</v>
      </c>
      <c r="I59" s="94">
        <f t="shared" si="7"/>
        <v>9.5806228743147079E-2</v>
      </c>
      <c r="J59" s="94">
        <f t="shared" si="7"/>
        <v>9.5806228743147079E-2</v>
      </c>
      <c r="K59" s="94">
        <f t="shared" si="7"/>
        <v>9.5806228743147079E-2</v>
      </c>
      <c r="L59" s="94">
        <f t="shared" si="7"/>
        <v>9.5806228743147079E-2</v>
      </c>
      <c r="M59" s="94">
        <f t="shared" si="7"/>
        <v>9.5806228743147079E-2</v>
      </c>
      <c r="N59" s="94">
        <f t="shared" si="7"/>
        <v>9.5806228743147079E-2</v>
      </c>
      <c r="O59" s="94">
        <f t="shared" si="7"/>
        <v>9.5806228743147079E-2</v>
      </c>
      <c r="P59" s="94">
        <f t="shared" si="7"/>
        <v>9.5806228743147079E-2</v>
      </c>
      <c r="Q59" s="94">
        <f t="shared" si="7"/>
        <v>9.5806228743147079E-2</v>
      </c>
      <c r="R59" s="94">
        <f t="shared" si="7"/>
        <v>9.5806228743147079E-2</v>
      </c>
      <c r="S59" s="93">
        <f>(1+H59)^((5-Dashboard!$F$9)*3/12)</f>
        <v>1.0231361771210641</v>
      </c>
      <c r="T59" s="93">
        <f t="shared" si="6"/>
        <v>1.1211589957417138</v>
      </c>
      <c r="U59" s="93">
        <f t="shared" si="6"/>
        <v>1.2285730109451816</v>
      </c>
      <c r="V59" s="93">
        <f t="shared" si="6"/>
        <v>1.3462779578594526</v>
      </c>
      <c r="W59" s="93">
        <f t="shared" si="6"/>
        <v>1.4752597718419924</v>
      </c>
      <c r="X59" s="93">
        <f t="shared" si="6"/>
        <v>1.6165988469986494</v>
      </c>
      <c r="Y59" s="93">
        <f t="shared" si="5"/>
        <v>1.7714790859201099</v>
      </c>
      <c r="Z59" s="93">
        <f t="shared" si="5"/>
        <v>1.9411978164394732</v>
      </c>
      <c r="AA59" s="93">
        <f t="shared" si="5"/>
        <v>2.1271766584769711</v>
      </c>
      <c r="AB59" s="93">
        <f t="shared" si="5"/>
        <v>2.3309734319960991</v>
      </c>
      <c r="AC59" s="95">
        <f t="shared" si="5"/>
        <v>2.5542952058161159</v>
      </c>
      <c r="AE59" s="96"/>
    </row>
    <row r="60" spans="3:31" ht="24.75" customHeight="1" x14ac:dyDescent="0.25">
      <c r="C60" s="91">
        <f>ABS(E60-Dashboard!$F$13)</f>
        <v>104.3958008640198</v>
      </c>
      <c r="D60" s="92">
        <f t="shared" si="4"/>
        <v>9.5906228743147082E-2</v>
      </c>
      <c r="E60" s="93" cm="1">
        <f t="array" ref="E60">SUM('DRE + DCF'!$S$41/TIR!S60,'DRE + DCF'!$U$41:$AD$41/TIR!T60:AC60,TIR!F60)</f>
        <v>153.9058008640198</v>
      </c>
      <c r="F60" s="100">
        <f>'DRE + DCF'!$AE$38*'DRE + DCF'!$AE$39*(1+G60)/(R60-G60)/AC60</f>
        <v>115.82047456849499</v>
      </c>
      <c r="G60" s="92">
        <f>R60*(1-'DRE + DCF'!$AE$39)</f>
        <v>5.7543737245888245E-2</v>
      </c>
      <c r="H60" s="94">
        <f t="shared" si="8"/>
        <v>9.5906228743147082E-2</v>
      </c>
      <c r="I60" s="94">
        <f t="shared" si="7"/>
        <v>9.5906228743147082E-2</v>
      </c>
      <c r="J60" s="94">
        <f t="shared" si="7"/>
        <v>9.5906228743147082E-2</v>
      </c>
      <c r="K60" s="94">
        <f t="shared" si="7"/>
        <v>9.5906228743147082E-2</v>
      </c>
      <c r="L60" s="94">
        <f t="shared" si="7"/>
        <v>9.5906228743147082E-2</v>
      </c>
      <c r="M60" s="94">
        <f t="shared" si="7"/>
        <v>9.5906228743147082E-2</v>
      </c>
      <c r="N60" s="94">
        <f t="shared" si="7"/>
        <v>9.5906228743147082E-2</v>
      </c>
      <c r="O60" s="94">
        <f t="shared" si="7"/>
        <v>9.5906228743147082E-2</v>
      </c>
      <c r="P60" s="94">
        <f t="shared" si="7"/>
        <v>9.5906228743147082E-2</v>
      </c>
      <c r="Q60" s="94">
        <f t="shared" si="7"/>
        <v>9.5906228743147082E-2</v>
      </c>
      <c r="R60" s="94">
        <f t="shared" si="7"/>
        <v>9.5906228743147082E-2</v>
      </c>
      <c r="S60" s="93">
        <f>(1+H60)^((5-Dashboard!$F$9)*3/12)</f>
        <v>1.0231595184094009</v>
      </c>
      <c r="T60" s="93">
        <f t="shared" si="6"/>
        <v>1.1212868892227013</v>
      </c>
      <c r="U60" s="93">
        <f t="shared" si="6"/>
        <v>1.2288252861071856</v>
      </c>
      <c r="V60" s="93">
        <f t="shared" si="6"/>
        <v>1.3466772850819446</v>
      </c>
      <c r="W60" s="93">
        <f t="shared" si="6"/>
        <v>1.475832024828214</v>
      </c>
      <c r="X60" s="93">
        <f t="shared" si="6"/>
        <v>1.6173735085878507</v>
      </c>
      <c r="Y60" s="93">
        <f t="shared" si="5"/>
        <v>1.7724897022655834</v>
      </c>
      <c r="Z60" s="93">
        <f t="shared" si="5"/>
        <v>1.9424825050959393</v>
      </c>
      <c r="AA60" s="93">
        <f t="shared" si="5"/>
        <v>2.1287786765592318</v>
      </c>
      <c r="AB60" s="93">
        <f t="shared" si="5"/>
        <v>2.3329418112568554</v>
      </c>
      <c r="AC60" s="95">
        <f t="shared" si="5"/>
        <v>2.5566854622517075</v>
      </c>
      <c r="AE60" s="96"/>
    </row>
    <row r="61" spans="3:31" ht="24.75" customHeight="1" x14ac:dyDescent="0.25">
      <c r="C61" s="91">
        <f>ABS(E61-Dashboard!$F$13)</f>
        <v>104.15383280112206</v>
      </c>
      <c r="D61" s="92">
        <f t="shared" si="4"/>
        <v>9.6006228743147085E-2</v>
      </c>
      <c r="E61" s="93" cm="1">
        <f t="array" ref="E61">SUM('DRE + DCF'!$S$41/TIR!S61,'DRE + DCF'!$U$41:$AD$41/TIR!T61:AC61,TIR!F61)</f>
        <v>153.66383280112206</v>
      </c>
      <c r="F61" s="100">
        <f>'DRE + DCF'!$AE$38*'DRE + DCF'!$AE$39*(1+G61)/(R61-G61)/AC61</f>
        <v>115.59823577170042</v>
      </c>
      <c r="G61" s="92">
        <f>R61*(1-'DRE + DCF'!$AE$39)</f>
        <v>5.7603737245888249E-2</v>
      </c>
      <c r="H61" s="94">
        <f t="shared" si="8"/>
        <v>9.6006228743147085E-2</v>
      </c>
      <c r="I61" s="94">
        <f t="shared" si="7"/>
        <v>9.6006228743147085E-2</v>
      </c>
      <c r="J61" s="94">
        <f t="shared" si="7"/>
        <v>9.6006228743147085E-2</v>
      </c>
      <c r="K61" s="94">
        <f t="shared" si="7"/>
        <v>9.6006228743147085E-2</v>
      </c>
      <c r="L61" s="94">
        <f t="shared" si="7"/>
        <v>9.6006228743147085E-2</v>
      </c>
      <c r="M61" s="94">
        <f t="shared" si="7"/>
        <v>9.6006228743147085E-2</v>
      </c>
      <c r="N61" s="94">
        <f t="shared" si="7"/>
        <v>9.6006228743147085E-2</v>
      </c>
      <c r="O61" s="94">
        <f t="shared" si="7"/>
        <v>9.6006228743147085E-2</v>
      </c>
      <c r="P61" s="94">
        <f t="shared" si="7"/>
        <v>9.6006228743147085E-2</v>
      </c>
      <c r="Q61" s="94">
        <f t="shared" si="7"/>
        <v>9.6006228743147085E-2</v>
      </c>
      <c r="R61" s="94">
        <f t="shared" si="7"/>
        <v>9.6006228743147085E-2</v>
      </c>
      <c r="S61" s="93">
        <f>(1+H61)^((5-Dashboard!$F$9)*3/12)</f>
        <v>1.0231828581003959</v>
      </c>
      <c r="T61" s="93">
        <f t="shared" si="6"/>
        <v>1.1214147856212495</v>
      </c>
      <c r="U61" s="93">
        <f t="shared" si="6"/>
        <v>1.2290775900455504</v>
      </c>
      <c r="V61" s="93">
        <f t="shared" si="6"/>
        <v>1.3470766942985395</v>
      </c>
      <c r="W61" s="93">
        <f t="shared" si="6"/>
        <v>1.4764044475459275</v>
      </c>
      <c r="X61" s="93">
        <f t="shared" si="6"/>
        <v>1.6181484706544216</v>
      </c>
      <c r="Y61" s="93">
        <f t="shared" si="5"/>
        <v>1.7735008028684436</v>
      </c>
      <c r="Z61" s="93">
        <f t="shared" si="5"/>
        <v>1.9437679266247865</v>
      </c>
      <c r="AA61" s="93">
        <f t="shared" si="5"/>
        <v>2.1303817548119186</v>
      </c>
      <c r="AB61" s="93">
        <f t="shared" si="5"/>
        <v>2.3349116728746186</v>
      </c>
      <c r="AC61" s="95">
        <f t="shared" si="5"/>
        <v>2.5590777370356634</v>
      </c>
      <c r="AE61" s="96"/>
    </row>
    <row r="62" spans="3:31" ht="24.75" customHeight="1" x14ac:dyDescent="0.25">
      <c r="C62" s="91">
        <f>ABS(E62-Dashboard!$F$13)</f>
        <v>103.91244069103948</v>
      </c>
      <c r="D62" s="92">
        <f t="shared" si="4"/>
        <v>9.6106228743147087E-2</v>
      </c>
      <c r="E62" s="93" cm="1">
        <f t="array" ref="E62">SUM('DRE + DCF'!$S$41/TIR!S62,'DRE + DCF'!$U$41:$AD$41/TIR!T62:AC62,TIR!F62)</f>
        <v>153.42244069103947</v>
      </c>
      <c r="F62" s="100">
        <f>'DRE + DCF'!$AE$38*'DRE + DCF'!$AE$39*(1+G62)/(R62-G62)/AC62</f>
        <v>115.3765580604227</v>
      </c>
      <c r="G62" s="92">
        <f>R62*(1-'DRE + DCF'!$AE$39)</f>
        <v>5.7663737245888247E-2</v>
      </c>
      <c r="H62" s="94">
        <f t="shared" si="8"/>
        <v>9.6106228743147087E-2</v>
      </c>
      <c r="I62" s="94">
        <f t="shared" si="7"/>
        <v>9.6106228743147087E-2</v>
      </c>
      <c r="J62" s="94">
        <f t="shared" si="7"/>
        <v>9.6106228743147087E-2</v>
      </c>
      <c r="K62" s="94">
        <f t="shared" si="7"/>
        <v>9.6106228743147087E-2</v>
      </c>
      <c r="L62" s="94">
        <f t="shared" si="7"/>
        <v>9.6106228743147087E-2</v>
      </c>
      <c r="M62" s="94">
        <f t="shared" si="7"/>
        <v>9.6106228743147087E-2</v>
      </c>
      <c r="N62" s="94">
        <f t="shared" si="7"/>
        <v>9.6106228743147087E-2</v>
      </c>
      <c r="O62" s="94">
        <f t="shared" si="7"/>
        <v>9.6106228743147087E-2</v>
      </c>
      <c r="P62" s="94">
        <f t="shared" si="7"/>
        <v>9.6106228743147087E-2</v>
      </c>
      <c r="Q62" s="94">
        <f t="shared" si="7"/>
        <v>9.6106228743147087E-2</v>
      </c>
      <c r="R62" s="94">
        <f t="shared" si="7"/>
        <v>9.6106228743147087E-2</v>
      </c>
      <c r="S62" s="93">
        <f>(1+H62)^((5-Dashboard!$F$9)*3/12)</f>
        <v>1.0232061961943044</v>
      </c>
      <c r="T62" s="93">
        <f t="shared" si="6"/>
        <v>1.1215426849371597</v>
      </c>
      <c r="U62" s="93">
        <f t="shared" si="6"/>
        <v>1.2293299227609338</v>
      </c>
      <c r="V62" s="93">
        <f t="shared" si="6"/>
        <v>1.3474761855185915</v>
      </c>
      <c r="W62" s="93">
        <f t="shared" si="6"/>
        <v>1.4769770400299846</v>
      </c>
      <c r="X62" s="93">
        <f t="shared" si="6"/>
        <v>1.6189237332874826</v>
      </c>
      <c r="Y62" s="93">
        <f t="shared" si="5"/>
        <v>1.7745123879165192</v>
      </c>
      <c r="Z62" s="93">
        <f t="shared" si="5"/>
        <v>1.9450540813771724</v>
      </c>
      <c r="AA62" s="93">
        <f t="shared" si="5"/>
        <v>2.1319858938397989</v>
      </c>
      <c r="AB62" s="93">
        <f t="shared" si="5"/>
        <v>2.3368830178303295</v>
      </c>
      <c r="AC62" s="95">
        <f t="shared" si="5"/>
        <v>2.5614720316879072</v>
      </c>
      <c r="AE62" s="96"/>
    </row>
    <row r="63" spans="3:31" ht="24.75" customHeight="1" x14ac:dyDescent="0.25">
      <c r="C63" s="91">
        <f>ABS(E63-Dashboard!$F$13)</f>
        <v>103.6716226656923</v>
      </c>
      <c r="D63" s="92">
        <f t="shared" si="4"/>
        <v>9.620622874314709E-2</v>
      </c>
      <c r="E63" s="93" cm="1">
        <f t="array" ref="E63">SUM('DRE + DCF'!$S$41/TIR!S63,'DRE + DCF'!$U$41:$AD$41/TIR!T63:AC63,TIR!F63)</f>
        <v>153.18162266569229</v>
      </c>
      <c r="F63" s="100">
        <f>'DRE + DCF'!$AE$38*'DRE + DCF'!$AE$39*(1+G63)/(R63-G63)/AC63</f>
        <v>115.15543958016484</v>
      </c>
      <c r="G63" s="92">
        <f>R63*(1-'DRE + DCF'!$AE$39)</f>
        <v>5.7723737245888251E-2</v>
      </c>
      <c r="H63" s="94">
        <f t="shared" si="8"/>
        <v>9.620622874314709E-2</v>
      </c>
      <c r="I63" s="94">
        <f t="shared" si="7"/>
        <v>9.620622874314709E-2</v>
      </c>
      <c r="J63" s="94">
        <f t="shared" si="7"/>
        <v>9.620622874314709E-2</v>
      </c>
      <c r="K63" s="94">
        <f t="shared" si="7"/>
        <v>9.620622874314709E-2</v>
      </c>
      <c r="L63" s="94">
        <f t="shared" si="7"/>
        <v>9.620622874314709E-2</v>
      </c>
      <c r="M63" s="94">
        <f t="shared" si="7"/>
        <v>9.620622874314709E-2</v>
      </c>
      <c r="N63" s="94">
        <f t="shared" si="7"/>
        <v>9.620622874314709E-2</v>
      </c>
      <c r="O63" s="94">
        <f t="shared" si="7"/>
        <v>9.620622874314709E-2</v>
      </c>
      <c r="P63" s="94">
        <f t="shared" si="7"/>
        <v>9.620622874314709E-2</v>
      </c>
      <c r="Q63" s="94">
        <f t="shared" si="7"/>
        <v>9.620622874314709E-2</v>
      </c>
      <c r="R63" s="94">
        <f t="shared" si="7"/>
        <v>9.620622874314709E-2</v>
      </c>
      <c r="S63" s="93">
        <f>(1+H63)^((5-Dashboard!$F$9)*3/12)</f>
        <v>1.0232295326913812</v>
      </c>
      <c r="T63" s="93">
        <f t="shared" si="6"/>
        <v>1.1216705871702317</v>
      </c>
      <c r="U63" s="93">
        <f t="shared" si="6"/>
        <v>1.2295822842539912</v>
      </c>
      <c r="V63" s="93">
        <f t="shared" si="6"/>
        <v>1.347875758751452</v>
      </c>
      <c r="W63" s="93">
        <f t="shared" si="6"/>
        <v>1.4775498023152371</v>
      </c>
      <c r="X63" s="93">
        <f t="shared" si="6"/>
        <v>1.6196992965761687</v>
      </c>
      <c r="Y63" s="93">
        <f t="shared" si="5"/>
        <v>1.7755244575976901</v>
      </c>
      <c r="Z63" s="93">
        <f t="shared" si="5"/>
        <v>1.9463409697043856</v>
      </c>
      <c r="AA63" s="93">
        <f t="shared" si="5"/>
        <v>2.1335910942479246</v>
      </c>
      <c r="AB63" s="93">
        <f t="shared" si="5"/>
        <v>2.3388558471054819</v>
      </c>
      <c r="AC63" s="95">
        <f t="shared" si="5"/>
        <v>2.5638683477293589</v>
      </c>
      <c r="AE63" s="96"/>
    </row>
    <row r="64" spans="3:31" ht="24.75" customHeight="1" x14ac:dyDescent="0.25">
      <c r="C64" s="91">
        <f>ABS(E64-Dashboard!$F$13)</f>
        <v>103.43137686483846</v>
      </c>
      <c r="D64" s="92">
        <f t="shared" si="4"/>
        <v>9.6306228743147093E-2</v>
      </c>
      <c r="E64" s="93" cm="1">
        <f t="array" ref="E64">SUM('DRE + DCF'!$S$41/TIR!S64,'DRE + DCF'!$U$41:$AD$41/TIR!T64:AC64,TIR!F64)</f>
        <v>152.94137686483845</v>
      </c>
      <c r="F64" s="100">
        <f>'DRE + DCF'!$AE$38*'DRE + DCF'!$AE$39*(1+G64)/(R64-G64)/AC64</f>
        <v>114.93487848425323</v>
      </c>
      <c r="G64" s="92">
        <f>R64*(1-'DRE + DCF'!$AE$39)</f>
        <v>5.7783737245888256E-2</v>
      </c>
      <c r="H64" s="94">
        <f t="shared" si="8"/>
        <v>9.6306228743147093E-2</v>
      </c>
      <c r="I64" s="94">
        <f t="shared" si="7"/>
        <v>9.6306228743147093E-2</v>
      </c>
      <c r="J64" s="94">
        <f t="shared" si="7"/>
        <v>9.6306228743147093E-2</v>
      </c>
      <c r="K64" s="94">
        <f t="shared" si="7"/>
        <v>9.6306228743147093E-2</v>
      </c>
      <c r="L64" s="94">
        <f t="shared" si="7"/>
        <v>9.6306228743147093E-2</v>
      </c>
      <c r="M64" s="94">
        <f t="shared" si="7"/>
        <v>9.6306228743147093E-2</v>
      </c>
      <c r="N64" s="94">
        <f t="shared" si="7"/>
        <v>9.6306228743147093E-2</v>
      </c>
      <c r="O64" s="94">
        <f t="shared" si="7"/>
        <v>9.6306228743147093E-2</v>
      </c>
      <c r="P64" s="94">
        <f t="shared" si="7"/>
        <v>9.6306228743147093E-2</v>
      </c>
      <c r="Q64" s="94">
        <f t="shared" si="7"/>
        <v>9.6306228743147093E-2</v>
      </c>
      <c r="R64" s="94">
        <f t="shared" si="7"/>
        <v>9.6306228743147093E-2</v>
      </c>
      <c r="S64" s="93">
        <f>(1+H64)^((5-Dashboard!$F$9)*3/12)</f>
        <v>1.0232528675918811</v>
      </c>
      <c r="T64" s="93">
        <f t="shared" si="6"/>
        <v>1.121798492320266</v>
      </c>
      <c r="U64" s="93">
        <f t="shared" si="6"/>
        <v>1.229834674525379</v>
      </c>
      <c r="V64" s="93">
        <f t="shared" si="6"/>
        <v>1.3482754140064739</v>
      </c>
      <c r="W64" s="93">
        <f t="shared" si="6"/>
        <v>1.4781227344365426</v>
      </c>
      <c r="X64" s="93">
        <f t="shared" si="6"/>
        <v>1.6204751606096344</v>
      </c>
      <c r="Y64" s="93">
        <f t="shared" si="5"/>
        <v>1.7765370120998938</v>
      </c>
      <c r="Z64" s="93">
        <f t="shared" si="5"/>
        <v>1.9476285919578533</v>
      </c>
      <c r="AA64" s="93">
        <f t="shared" si="5"/>
        <v>2.13519735664164</v>
      </c>
      <c r="AB64" s="93">
        <f t="shared" si="5"/>
        <v>2.340830161682133</v>
      </c>
      <c r="AC64" s="95">
        <f t="shared" si="5"/>
        <v>2.5662666866819506</v>
      </c>
      <c r="AE64" s="96"/>
    </row>
    <row r="65" spans="3:31" ht="24.75" customHeight="1" x14ac:dyDescent="0.25">
      <c r="C65" s="91">
        <f>ABS(E65-Dashboard!$F$13)</f>
        <v>103.1917014360331</v>
      </c>
      <c r="D65" s="92">
        <f t="shared" si="4"/>
        <v>9.6406228743147096E-2</v>
      </c>
      <c r="E65" s="93" cm="1">
        <f t="array" ref="E65">SUM('DRE + DCF'!$S$41/TIR!S65,'DRE + DCF'!$U$41:$AD$41/TIR!T65:AC65,TIR!F65)</f>
        <v>152.70170143603309</v>
      </c>
      <c r="F65" s="100">
        <f>'DRE + DCF'!$AE$38*'DRE + DCF'!$AE$39*(1+G65)/(R65-G65)/AC65</f>
        <v>114.71487293379741</v>
      </c>
      <c r="G65" s="92">
        <f>R65*(1-'DRE + DCF'!$AE$39)</f>
        <v>5.7843737245888253E-2</v>
      </c>
      <c r="H65" s="94">
        <f t="shared" si="8"/>
        <v>9.6406228743147096E-2</v>
      </c>
      <c r="I65" s="94">
        <f t="shared" si="7"/>
        <v>9.6406228743147096E-2</v>
      </c>
      <c r="J65" s="94">
        <f t="shared" si="7"/>
        <v>9.6406228743147096E-2</v>
      </c>
      <c r="K65" s="94">
        <f t="shared" si="7"/>
        <v>9.6406228743147096E-2</v>
      </c>
      <c r="L65" s="94">
        <f t="shared" si="7"/>
        <v>9.6406228743147096E-2</v>
      </c>
      <c r="M65" s="94">
        <f t="shared" si="7"/>
        <v>9.6406228743147096E-2</v>
      </c>
      <c r="N65" s="94">
        <f t="shared" si="7"/>
        <v>9.6406228743147096E-2</v>
      </c>
      <c r="O65" s="94">
        <f t="shared" si="7"/>
        <v>9.6406228743147096E-2</v>
      </c>
      <c r="P65" s="94">
        <f t="shared" si="7"/>
        <v>9.6406228743147096E-2</v>
      </c>
      <c r="Q65" s="94">
        <f t="shared" si="7"/>
        <v>9.6406228743147096E-2</v>
      </c>
      <c r="R65" s="94">
        <f t="shared" si="7"/>
        <v>9.6406228743147096E-2</v>
      </c>
      <c r="S65" s="93">
        <f>(1+H65)^((5-Dashboard!$F$9)*3/12)</f>
        <v>1.023276200896059</v>
      </c>
      <c r="T65" s="93">
        <f t="shared" si="6"/>
        <v>1.121926400387063</v>
      </c>
      <c r="U65" s="93">
        <f t="shared" si="6"/>
        <v>1.230087093575754</v>
      </c>
      <c r="V65" s="93">
        <f t="shared" si="6"/>
        <v>1.3486751512930111</v>
      </c>
      <c r="W65" s="93">
        <f t="shared" si="6"/>
        <v>1.4786958364287637</v>
      </c>
      <c r="X65" s="93">
        <f t="shared" si="6"/>
        <v>1.6212513254770542</v>
      </c>
      <c r="Y65" s="93">
        <f t="shared" si="5"/>
        <v>1.7775500516111256</v>
      </c>
      <c r="Z65" s="93">
        <f t="shared" si="5"/>
        <v>1.9489169484891407</v>
      </c>
      <c r="AA65" s="93">
        <f t="shared" si="5"/>
        <v>2.1368046816265811</v>
      </c>
      <c r="AB65" s="93">
        <f t="shared" si="5"/>
        <v>2.3428059625429007</v>
      </c>
      <c r="AC65" s="95">
        <f t="shared" si="5"/>
        <v>2.5686670500686204</v>
      </c>
      <c r="AE65" s="96"/>
    </row>
    <row r="66" spans="3:31" ht="24.75" customHeight="1" x14ac:dyDescent="0.25">
      <c r="C66" s="91">
        <f>ABS(E66-Dashboard!$F$13)</f>
        <v>102.9525945345884</v>
      </c>
      <c r="D66" s="92">
        <f t="shared" si="4"/>
        <v>9.6506228743147099E-2</v>
      </c>
      <c r="E66" s="93" cm="1">
        <f t="array" ref="E66">SUM('DRE + DCF'!$S$41/TIR!S66,'DRE + DCF'!$U$41:$AD$41/TIR!T66:AC66,TIR!F66)</f>
        <v>152.46259453458839</v>
      </c>
      <c r="F66" s="100">
        <f>'DRE + DCF'!$AE$38*'DRE + DCF'!$AE$39*(1+G66)/(R66-G66)/AC66</f>
        <v>114.4954210976496</v>
      </c>
      <c r="G66" s="92">
        <f>R66*(1-'DRE + DCF'!$AE$39)</f>
        <v>5.7903737245888258E-2</v>
      </c>
      <c r="H66" s="94">
        <f t="shared" si="8"/>
        <v>9.6506228743147099E-2</v>
      </c>
      <c r="I66" s="94">
        <f t="shared" si="7"/>
        <v>9.6506228743147099E-2</v>
      </c>
      <c r="J66" s="94">
        <f t="shared" si="7"/>
        <v>9.6506228743147099E-2</v>
      </c>
      <c r="K66" s="94">
        <f t="shared" si="7"/>
        <v>9.6506228743147099E-2</v>
      </c>
      <c r="L66" s="94">
        <f t="shared" si="7"/>
        <v>9.6506228743147099E-2</v>
      </c>
      <c r="M66" s="94">
        <f t="shared" si="7"/>
        <v>9.6506228743147099E-2</v>
      </c>
      <c r="N66" s="94">
        <f t="shared" si="7"/>
        <v>9.6506228743147099E-2</v>
      </c>
      <c r="O66" s="94">
        <f t="shared" si="7"/>
        <v>9.6506228743147099E-2</v>
      </c>
      <c r="P66" s="94">
        <f t="shared" si="7"/>
        <v>9.6506228743147099E-2</v>
      </c>
      <c r="Q66" s="94">
        <f t="shared" si="7"/>
        <v>9.6506228743147099E-2</v>
      </c>
      <c r="R66" s="94">
        <f t="shared" si="7"/>
        <v>9.6506228743147099E-2</v>
      </c>
      <c r="S66" s="93">
        <f>(1+H66)^((5-Dashboard!$F$9)*3/12)</f>
        <v>1.0232995326041698</v>
      </c>
      <c r="T66" s="93">
        <f t="shared" si="6"/>
        <v>1.1220543113704233</v>
      </c>
      <c r="U66" s="93">
        <f t="shared" si="6"/>
        <v>1.2303395414057718</v>
      </c>
      <c r="V66" s="93">
        <f t="shared" si="6"/>
        <v>1.3490749706204159</v>
      </c>
      <c r="W66" s="93">
        <f t="shared" si="6"/>
        <v>1.4792691083267642</v>
      </c>
      <c r="X66" s="93">
        <f t="shared" si="6"/>
        <v>1.622027791267618</v>
      </c>
      <c r="Y66" s="93">
        <f t="shared" si="5"/>
        <v>1.7785635763194323</v>
      </c>
      <c r="Z66" s="93">
        <f t="shared" si="5"/>
        <v>1.9502060396499452</v>
      </c>
      <c r="AA66" s="93">
        <f t="shared" si="5"/>
        <v>2.1384130698086699</v>
      </c>
      <c r="AB66" s="93">
        <f t="shared" si="5"/>
        <v>2.3447832506709605</v>
      </c>
      <c r="AC66" s="95">
        <f t="shared" si="5"/>
        <v>2.571069439413312</v>
      </c>
      <c r="AE66" s="96"/>
    </row>
    <row r="67" spans="3:31" ht="24.75" customHeight="1" x14ac:dyDescent="0.25">
      <c r="C67" s="91">
        <f>ABS(E67-Dashboard!$F$13)</f>
        <v>102.71405432353271</v>
      </c>
      <c r="D67" s="92">
        <f t="shared" si="4"/>
        <v>9.6606228743147102E-2</v>
      </c>
      <c r="E67" s="93" cm="1">
        <f t="array" ref="E67">SUM('DRE + DCF'!$S$41/TIR!S67,'DRE + DCF'!$U$41:$AD$41/TIR!T67:AC67,TIR!F67)</f>
        <v>152.2240543235327</v>
      </c>
      <c r="F67" s="100">
        <f>'DRE + DCF'!$AE$38*'DRE + DCF'!$AE$39*(1+G67)/(R67-G67)/AC67</f>
        <v>114.27652115236418</v>
      </c>
      <c r="G67" s="92">
        <f>R67*(1-'DRE + DCF'!$AE$39)</f>
        <v>5.7963737245888255E-2</v>
      </c>
      <c r="H67" s="94">
        <f t="shared" si="8"/>
        <v>9.6606228743147102E-2</v>
      </c>
      <c r="I67" s="94">
        <f t="shared" si="7"/>
        <v>9.6606228743147102E-2</v>
      </c>
      <c r="J67" s="94">
        <f t="shared" si="7"/>
        <v>9.6606228743147102E-2</v>
      </c>
      <c r="K67" s="94">
        <f t="shared" si="7"/>
        <v>9.6606228743147102E-2</v>
      </c>
      <c r="L67" s="94">
        <f t="shared" si="7"/>
        <v>9.6606228743147102E-2</v>
      </c>
      <c r="M67" s="94">
        <f t="shared" si="7"/>
        <v>9.6606228743147102E-2</v>
      </c>
      <c r="N67" s="94">
        <f t="shared" si="7"/>
        <v>9.6606228743147102E-2</v>
      </c>
      <c r="O67" s="94">
        <f t="shared" si="7"/>
        <v>9.6606228743147102E-2</v>
      </c>
      <c r="P67" s="94">
        <f t="shared" si="7"/>
        <v>9.6606228743147102E-2</v>
      </c>
      <c r="Q67" s="94">
        <f t="shared" si="7"/>
        <v>9.6606228743147102E-2</v>
      </c>
      <c r="R67" s="94">
        <f t="shared" si="7"/>
        <v>9.6606228743147102E-2</v>
      </c>
      <c r="S67" s="93">
        <f>(1+H67)^((5-Dashboard!$F$9)*3/12)</f>
        <v>1.0233228627164683</v>
      </c>
      <c r="T67" s="93">
        <f t="shared" si="6"/>
        <v>1.1221822252701474</v>
      </c>
      <c r="U67" s="93">
        <f t="shared" si="6"/>
        <v>1.2305920180160892</v>
      </c>
      <c r="V67" s="93">
        <f t="shared" si="6"/>
        <v>1.3494748719980425</v>
      </c>
      <c r="W67" s="93">
        <f t="shared" si="6"/>
        <v>1.4798425501654144</v>
      </c>
      <c r="X67" s="93">
        <f t="shared" si="6"/>
        <v>1.6228045580705366</v>
      </c>
      <c r="Y67" s="93">
        <f t="shared" si="5"/>
        <v>1.7795775864129204</v>
      </c>
      <c r="Z67" s="93">
        <f t="shared" si="5"/>
        <v>1.9514958657921047</v>
      </c>
      <c r="AA67" s="93">
        <f t="shared" si="5"/>
        <v>2.1400225217941227</v>
      </c>
      <c r="AB67" s="93">
        <f t="shared" si="5"/>
        <v>2.346762027050052</v>
      </c>
      <c r="AC67" s="95">
        <f t="shared" si="5"/>
        <v>2.5734738562409807</v>
      </c>
      <c r="AE67" s="96"/>
    </row>
    <row r="68" spans="3:31" ht="24.75" customHeight="1" x14ac:dyDescent="0.25">
      <c r="C68" s="91">
        <f>ABS(E68-Dashboard!$F$13)</f>
        <v>102.47607897357102</v>
      </c>
      <c r="D68" s="92">
        <f t="shared" si="4"/>
        <v>9.6706228743147105E-2</v>
      </c>
      <c r="E68" s="93" cm="1">
        <f t="array" ref="E68">SUM('DRE + DCF'!$S$41/TIR!S68,'DRE + DCF'!$U$41:$AD$41/TIR!T68:AC68,TIR!F68)</f>
        <v>151.98607897357101</v>
      </c>
      <c r="F68" s="100">
        <f>'DRE + DCF'!$AE$38*'DRE + DCF'!$AE$39*(1+G68)/(R68-G68)/AC68</f>
        <v>114.05817128215799</v>
      </c>
      <c r="G68" s="92">
        <f>R68*(1-'DRE + DCF'!$AE$39)</f>
        <v>5.802373724588826E-2</v>
      </c>
      <c r="H68" s="94">
        <f t="shared" si="8"/>
        <v>9.6706228743147105E-2</v>
      </c>
      <c r="I68" s="94">
        <f t="shared" si="7"/>
        <v>9.6706228743147105E-2</v>
      </c>
      <c r="J68" s="94">
        <f t="shared" si="7"/>
        <v>9.6706228743147105E-2</v>
      </c>
      <c r="K68" s="94">
        <f t="shared" si="7"/>
        <v>9.6706228743147105E-2</v>
      </c>
      <c r="L68" s="94">
        <f t="shared" si="7"/>
        <v>9.6706228743147105E-2</v>
      </c>
      <c r="M68" s="94">
        <f t="shared" si="7"/>
        <v>9.6706228743147105E-2</v>
      </c>
      <c r="N68" s="94">
        <f t="shared" si="7"/>
        <v>9.6706228743147105E-2</v>
      </c>
      <c r="O68" s="94">
        <f t="shared" si="7"/>
        <v>9.6706228743147105E-2</v>
      </c>
      <c r="P68" s="94">
        <f t="shared" si="7"/>
        <v>9.6706228743147105E-2</v>
      </c>
      <c r="Q68" s="94">
        <f t="shared" si="7"/>
        <v>9.6706228743147105E-2</v>
      </c>
      <c r="R68" s="94">
        <f t="shared" si="7"/>
        <v>9.6706228743147105E-2</v>
      </c>
      <c r="S68" s="93">
        <f>(1+H68)^((5-Dashboard!$F$9)*3/12)</f>
        <v>1.0233461912332091</v>
      </c>
      <c r="T68" s="93">
        <f t="shared" si="6"/>
        <v>1.1223101420860362</v>
      </c>
      <c r="U68" s="93">
        <f t="shared" si="6"/>
        <v>1.2308445234073622</v>
      </c>
      <c r="V68" s="93">
        <f t="shared" si="6"/>
        <v>1.3498748554352444</v>
      </c>
      <c r="W68" s="93">
        <f t="shared" si="6"/>
        <v>1.4804161619795877</v>
      </c>
      <c r="X68" s="93">
        <f t="shared" si="6"/>
        <v>1.6235816259750375</v>
      </c>
      <c r="Y68" s="93">
        <f t="shared" si="5"/>
        <v>1.7805920820797501</v>
      </c>
      <c r="Z68" s="93">
        <f t="shared" si="5"/>
        <v>1.9527864272675908</v>
      </c>
      <c r="AA68" s="93">
        <f t="shared" si="5"/>
        <v>2.1416330381894433</v>
      </c>
      <c r="AB68" s="93">
        <f t="shared" si="5"/>
        <v>2.3487422926644728</v>
      </c>
      <c r="AC68" s="95">
        <f t="shared" si="5"/>
        <v>2.5758803020775871</v>
      </c>
      <c r="AE68" s="96"/>
    </row>
    <row r="69" spans="3:31" ht="24.75" customHeight="1" x14ac:dyDescent="0.25">
      <c r="C69" s="91">
        <f>ABS(E69-Dashboard!$F$13)</f>
        <v>102.23866666304525</v>
      </c>
      <c r="D69" s="92">
        <f t="shared" si="4"/>
        <v>9.6806228743147107E-2</v>
      </c>
      <c r="E69" s="93" cm="1">
        <f t="array" ref="E69">SUM('DRE + DCF'!$S$41/TIR!S69,'DRE + DCF'!$U$41:$AD$41/TIR!T69:AC69,TIR!F69)</f>
        <v>151.74866666304524</v>
      </c>
      <c r="F69" s="100">
        <f>'DRE + DCF'!$AE$38*'DRE + DCF'!$AE$39*(1+G69)/(R69-G69)/AC69</f>
        <v>113.8403696788706</v>
      </c>
      <c r="G69" s="92">
        <f>R69*(1-'DRE + DCF'!$AE$39)</f>
        <v>5.8083737245888264E-2</v>
      </c>
      <c r="H69" s="94">
        <f t="shared" si="8"/>
        <v>9.6806228743147107E-2</v>
      </c>
      <c r="I69" s="94">
        <f t="shared" si="7"/>
        <v>9.6806228743147107E-2</v>
      </c>
      <c r="J69" s="94">
        <f t="shared" si="7"/>
        <v>9.6806228743147107E-2</v>
      </c>
      <c r="K69" s="94">
        <f t="shared" si="7"/>
        <v>9.6806228743147107E-2</v>
      </c>
      <c r="L69" s="94">
        <f t="shared" si="7"/>
        <v>9.6806228743147107E-2</v>
      </c>
      <c r="M69" s="94">
        <f t="shared" si="7"/>
        <v>9.6806228743147107E-2</v>
      </c>
      <c r="N69" s="94">
        <f t="shared" si="7"/>
        <v>9.6806228743147107E-2</v>
      </c>
      <c r="O69" s="94">
        <f t="shared" si="7"/>
        <v>9.6806228743147107E-2</v>
      </c>
      <c r="P69" s="94">
        <f t="shared" si="7"/>
        <v>9.6806228743147107E-2</v>
      </c>
      <c r="Q69" s="94">
        <f t="shared" si="7"/>
        <v>9.6806228743147107E-2</v>
      </c>
      <c r="R69" s="94">
        <f t="shared" si="7"/>
        <v>9.6806228743147107E-2</v>
      </c>
      <c r="S69" s="93">
        <f>(1+H69)^((5-Dashboard!$F$9)*3/12)</f>
        <v>1.0233695181546465</v>
      </c>
      <c r="T69" s="93">
        <f t="shared" si="6"/>
        <v>1.1224380618178893</v>
      </c>
      <c r="U69" s="93">
        <f t="shared" si="6"/>
        <v>1.2310970575802465</v>
      </c>
      <c r="V69" s="93">
        <f t="shared" si="6"/>
        <v>1.3502749209413751</v>
      </c>
      <c r="W69" s="93">
        <f t="shared" si="6"/>
        <v>1.4809899438041607</v>
      </c>
      <c r="X69" s="93">
        <f t="shared" si="6"/>
        <v>1.6243589950703667</v>
      </c>
      <c r="Y69" s="93">
        <f t="shared" si="5"/>
        <v>1.7816070635081371</v>
      </c>
      <c r="Z69" s="93">
        <f t="shared" si="5"/>
        <v>1.9540777244285124</v>
      </c>
      <c r="AA69" s="93">
        <f t="shared" si="5"/>
        <v>2.1432446196014272</v>
      </c>
      <c r="AB69" s="93">
        <f t="shared" si="5"/>
        <v>2.3507240484990821</v>
      </c>
      <c r="AC69" s="95">
        <f t="shared" si="5"/>
        <v>2.578288778450101</v>
      </c>
      <c r="AE69" s="96"/>
    </row>
    <row r="70" spans="3:31" ht="24.75" customHeight="1" x14ac:dyDescent="0.25">
      <c r="C70" s="91">
        <f>ABS(E70-Dashboard!$F$13)</f>
        <v>102.00181557789426</v>
      </c>
      <c r="D70" s="92">
        <f t="shared" si="4"/>
        <v>9.690622874314711E-2</v>
      </c>
      <c r="E70" s="93" cm="1">
        <f t="array" ref="E70">SUM('DRE + DCF'!$S$41/TIR!S70,'DRE + DCF'!$U$41:$AD$41/TIR!T70:AC70,TIR!F70)</f>
        <v>151.51181557789425</v>
      </c>
      <c r="F70" s="100">
        <f>'DRE + DCF'!$AE$38*'DRE + DCF'!$AE$39*(1+G70)/(R70-G70)/AC70</f>
        <v>113.62311454192448</v>
      </c>
      <c r="G70" s="92">
        <f>R70*(1-'DRE + DCF'!$AE$39)</f>
        <v>5.8143737245888262E-2</v>
      </c>
      <c r="H70" s="94">
        <f t="shared" si="8"/>
        <v>9.690622874314711E-2</v>
      </c>
      <c r="I70" s="94">
        <f t="shared" si="7"/>
        <v>9.690622874314711E-2</v>
      </c>
      <c r="J70" s="94">
        <f t="shared" si="7"/>
        <v>9.690622874314711E-2</v>
      </c>
      <c r="K70" s="94">
        <f t="shared" si="7"/>
        <v>9.690622874314711E-2</v>
      </c>
      <c r="L70" s="94">
        <f t="shared" si="7"/>
        <v>9.690622874314711E-2</v>
      </c>
      <c r="M70" s="94">
        <f t="shared" si="7"/>
        <v>9.690622874314711E-2</v>
      </c>
      <c r="N70" s="94">
        <f t="shared" si="7"/>
        <v>9.690622874314711E-2</v>
      </c>
      <c r="O70" s="94">
        <f t="shared" si="7"/>
        <v>9.690622874314711E-2</v>
      </c>
      <c r="P70" s="94">
        <f t="shared" si="7"/>
        <v>9.690622874314711E-2</v>
      </c>
      <c r="Q70" s="94">
        <f t="shared" si="7"/>
        <v>9.690622874314711E-2</v>
      </c>
      <c r="R70" s="94">
        <f t="shared" si="7"/>
        <v>9.690622874314711E-2</v>
      </c>
      <c r="S70" s="93">
        <f>(1+H70)^((5-Dashboard!$F$9)*3/12)</f>
        <v>1.0233928434810353</v>
      </c>
      <c r="T70" s="93">
        <f t="shared" si="6"/>
        <v>1.1225659844655083</v>
      </c>
      <c r="U70" s="93">
        <f t="shared" si="6"/>
        <v>1.2313496205353989</v>
      </c>
      <c r="V70" s="93">
        <f t="shared" si="6"/>
        <v>1.3506750685257896</v>
      </c>
      <c r="W70" s="93">
        <f t="shared" si="6"/>
        <v>1.4815638956740156</v>
      </c>
      <c r="X70" s="93">
        <f t="shared" si="6"/>
        <v>1.6251366654457897</v>
      </c>
      <c r="Y70" s="93">
        <f t="shared" si="5"/>
        <v>1.7826225308863546</v>
      </c>
      <c r="Z70" s="93">
        <f t="shared" si="5"/>
        <v>1.9553697576271154</v>
      </c>
      <c r="AA70" s="93">
        <f t="shared" si="5"/>
        <v>2.1448572666371608</v>
      </c>
      <c r="AB70" s="93">
        <f t="shared" si="5"/>
        <v>2.3527072955393025</v>
      </c>
      <c r="AC70" s="95">
        <f t="shared" si="5"/>
        <v>2.5806992868865049</v>
      </c>
      <c r="AE70" s="96"/>
    </row>
    <row r="71" spans="3:31" ht="24.75" customHeight="1" x14ac:dyDescent="0.25">
      <c r="C71" s="91">
        <f>ABS(E71-Dashboard!$F$13)</f>
        <v>101.7655239116153</v>
      </c>
      <c r="D71" s="92">
        <f t="shared" si="4"/>
        <v>9.7006228743147113E-2</v>
      </c>
      <c r="E71" s="93" cm="1">
        <f t="array" ref="E71">SUM('DRE + DCF'!$S$41/TIR!S71,'DRE + DCF'!$U$41:$AD$41/TIR!T71:AC71,TIR!F71)</f>
        <v>151.27552391161529</v>
      </c>
      <c r="F71" s="100">
        <f>'DRE + DCF'!$AE$38*'DRE + DCF'!$AE$39*(1+G71)/(R71-G71)/AC71</f>
        <v>113.4064040782864</v>
      </c>
      <c r="G71" s="92">
        <f>R71*(1-'DRE + DCF'!$AE$39)</f>
        <v>5.8203737245888267E-2</v>
      </c>
      <c r="H71" s="94">
        <f t="shared" si="8"/>
        <v>9.7006228743147113E-2</v>
      </c>
      <c r="I71" s="94">
        <f t="shared" si="7"/>
        <v>9.7006228743147113E-2</v>
      </c>
      <c r="J71" s="94">
        <f t="shared" si="7"/>
        <v>9.7006228743147113E-2</v>
      </c>
      <c r="K71" s="94">
        <f t="shared" si="7"/>
        <v>9.7006228743147113E-2</v>
      </c>
      <c r="L71" s="94">
        <f t="shared" si="7"/>
        <v>9.7006228743147113E-2</v>
      </c>
      <c r="M71" s="94">
        <f t="shared" si="7"/>
        <v>9.7006228743147113E-2</v>
      </c>
      <c r="N71" s="94">
        <f t="shared" si="7"/>
        <v>9.7006228743147113E-2</v>
      </c>
      <c r="O71" s="94">
        <f t="shared" si="7"/>
        <v>9.7006228743147113E-2</v>
      </c>
      <c r="P71" s="94">
        <f t="shared" si="7"/>
        <v>9.7006228743147113E-2</v>
      </c>
      <c r="Q71" s="94">
        <f t="shared" si="7"/>
        <v>9.7006228743147113E-2</v>
      </c>
      <c r="R71" s="94">
        <f t="shared" si="7"/>
        <v>9.7006228743147113E-2</v>
      </c>
      <c r="S71" s="93">
        <f>(1+H71)^((5-Dashboard!$F$9)*3/12)</f>
        <v>1.0234161672126301</v>
      </c>
      <c r="T71" s="93">
        <f t="shared" si="6"/>
        <v>1.1226939100286932</v>
      </c>
      <c r="U71" s="93">
        <f t="shared" si="6"/>
        <v>1.2316022122734747</v>
      </c>
      <c r="V71" s="93">
        <f t="shared" si="6"/>
        <v>1.3510752981978413</v>
      </c>
      <c r="W71" s="93">
        <f t="shared" si="6"/>
        <v>1.4821380176240366</v>
      </c>
      <c r="X71" s="93">
        <f t="shared" si="6"/>
        <v>1.6259146371905884</v>
      </c>
      <c r="Y71" s="93">
        <f t="shared" si="5"/>
        <v>1.7836384844027295</v>
      </c>
      <c r="Z71" s="93">
        <f t="shared" si="5"/>
        <v>1.9566625272157807</v>
      </c>
      <c r="AA71" s="93">
        <f t="shared" si="5"/>
        <v>2.1464709799040187</v>
      </c>
      <c r="AB71" s="93">
        <f t="shared" si="5"/>
        <v>2.3546920347711149</v>
      </c>
      <c r="AC71" s="95">
        <f t="shared" si="5"/>
        <v>2.5831118289157877</v>
      </c>
      <c r="AE71" s="96"/>
    </row>
    <row r="72" spans="3:31" ht="24.75" customHeight="1" x14ac:dyDescent="0.25">
      <c r="C72" s="91">
        <f>ABS(E72-Dashboard!$F$13)</f>
        <v>101.52978986522402</v>
      </c>
      <c r="D72" s="92">
        <f t="shared" si="4"/>
        <v>9.7106228743147116E-2</v>
      </c>
      <c r="E72" s="93" cm="1">
        <f t="array" ref="E72">SUM('DRE + DCF'!$S$41/TIR!S72,'DRE + DCF'!$U$41:$AD$41/TIR!T72:AC72,TIR!F72)</f>
        <v>151.03978986522401</v>
      </c>
      <c r="F72" s="100">
        <f>'DRE + DCF'!$AE$38*'DRE + DCF'!$AE$39*(1+G72)/(R72-G72)/AC72</f>
        <v>113.19023650242744</v>
      </c>
      <c r="G72" s="92">
        <f>R72*(1-'DRE + DCF'!$AE$39)</f>
        <v>5.8263737245888264E-2</v>
      </c>
      <c r="H72" s="94">
        <f t="shared" si="8"/>
        <v>9.7106228743147116E-2</v>
      </c>
      <c r="I72" s="94">
        <f t="shared" si="7"/>
        <v>9.7106228743147116E-2</v>
      </c>
      <c r="J72" s="94">
        <f t="shared" si="7"/>
        <v>9.7106228743147116E-2</v>
      </c>
      <c r="K72" s="94">
        <f t="shared" si="7"/>
        <v>9.7106228743147116E-2</v>
      </c>
      <c r="L72" s="94">
        <f t="shared" si="7"/>
        <v>9.7106228743147116E-2</v>
      </c>
      <c r="M72" s="94">
        <f t="shared" si="7"/>
        <v>9.7106228743147116E-2</v>
      </c>
      <c r="N72" s="94">
        <f t="shared" si="7"/>
        <v>9.7106228743147116E-2</v>
      </c>
      <c r="O72" s="94">
        <f t="shared" si="7"/>
        <v>9.7106228743147116E-2</v>
      </c>
      <c r="P72" s="94">
        <f t="shared" si="7"/>
        <v>9.7106228743147116E-2</v>
      </c>
      <c r="Q72" s="94">
        <f t="shared" si="7"/>
        <v>9.7106228743147116E-2</v>
      </c>
      <c r="R72" s="94">
        <f t="shared" si="7"/>
        <v>9.7106228743147116E-2</v>
      </c>
      <c r="S72" s="93">
        <f>(1+H72)^((5-Dashboard!$F$9)*3/12)</f>
        <v>1.023439489349685</v>
      </c>
      <c r="T72" s="93">
        <f t="shared" si="6"/>
        <v>1.1228218385072453</v>
      </c>
      <c r="U72" s="93">
        <f t="shared" si="6"/>
        <v>1.2318548327951309</v>
      </c>
      <c r="V72" s="93">
        <f t="shared" si="6"/>
        <v>1.3514756099668863</v>
      </c>
      <c r="W72" s="93">
        <f t="shared" si="6"/>
        <v>1.4827123096891153</v>
      </c>
      <c r="X72" s="93">
        <f t="shared" si="6"/>
        <v>1.6266929103940666</v>
      </c>
      <c r="Y72" s="93">
        <f t="shared" si="5"/>
        <v>1.7846549242456486</v>
      </c>
      <c r="Z72" s="93">
        <f t="shared" si="5"/>
        <v>1.9579560335470307</v>
      </c>
      <c r="AA72" s="93">
        <f t="shared" si="5"/>
        <v>2.1480857600096739</v>
      </c>
      <c r="AB72" s="93">
        <f t="shared" si="5"/>
        <v>2.3566782671810707</v>
      </c>
      <c r="AC72" s="95">
        <f t="shared" si="5"/>
        <v>2.5855264060679595</v>
      </c>
      <c r="AE72" s="96"/>
    </row>
    <row r="73" spans="3:31" ht="24.75" customHeight="1" x14ac:dyDescent="0.25">
      <c r="C73" s="91">
        <f>ABS(E73-Dashboard!$F$13)</f>
        <v>101.29461164721732</v>
      </c>
      <c r="D73" s="92">
        <f t="shared" si="4"/>
        <v>9.7206228743147119E-2</v>
      </c>
      <c r="E73" s="93" cm="1">
        <f t="array" ref="E73">SUM('DRE + DCF'!$S$41/TIR!S73,'DRE + DCF'!$U$41:$AD$41/TIR!T73:AC73,TIR!F73)</f>
        <v>150.80461164721731</v>
      </c>
      <c r="F73" s="100">
        <f>'DRE + DCF'!$AE$38*'DRE + DCF'!$AE$39*(1+G73)/(R73-G73)/AC73</f>
        <v>112.97461003628581</v>
      </c>
      <c r="G73" s="92">
        <f>R73*(1-'DRE + DCF'!$AE$39)</f>
        <v>5.8323737245888269E-2</v>
      </c>
      <c r="H73" s="94">
        <f t="shared" si="8"/>
        <v>9.7206228743147119E-2</v>
      </c>
      <c r="I73" s="94">
        <f t="shared" si="7"/>
        <v>9.7206228743147119E-2</v>
      </c>
      <c r="J73" s="94">
        <f t="shared" si="7"/>
        <v>9.7206228743147119E-2</v>
      </c>
      <c r="K73" s="94">
        <f t="shared" si="7"/>
        <v>9.7206228743147119E-2</v>
      </c>
      <c r="L73" s="94">
        <f t="shared" si="7"/>
        <v>9.7206228743147119E-2</v>
      </c>
      <c r="M73" s="94">
        <f t="shared" si="7"/>
        <v>9.7206228743147119E-2</v>
      </c>
      <c r="N73" s="94">
        <f t="shared" si="7"/>
        <v>9.7206228743147119E-2</v>
      </c>
      <c r="O73" s="94">
        <f t="shared" si="7"/>
        <v>9.7206228743147119E-2</v>
      </c>
      <c r="P73" s="94">
        <f t="shared" si="7"/>
        <v>9.7206228743147119E-2</v>
      </c>
      <c r="Q73" s="94">
        <f t="shared" si="7"/>
        <v>9.7206228743147119E-2</v>
      </c>
      <c r="R73" s="94">
        <f t="shared" si="7"/>
        <v>9.7206228743147119E-2</v>
      </c>
      <c r="S73" s="93">
        <f>(1+H73)^((5-Dashboard!$F$9)*3/12)</f>
        <v>1.0234628098924543</v>
      </c>
      <c r="T73" s="93">
        <f t="shared" si="6"/>
        <v>1.1229497699009645</v>
      </c>
      <c r="U73" s="93">
        <f t="shared" si="6"/>
        <v>1.2321074821010223</v>
      </c>
      <c r="V73" s="93">
        <f t="shared" si="6"/>
        <v>1.3518760038422775</v>
      </c>
      <c r="W73" s="93">
        <f t="shared" si="6"/>
        <v>1.4832867719041416</v>
      </c>
      <c r="X73" s="93">
        <f t="shared" si="6"/>
        <v>1.6274714851455401</v>
      </c>
      <c r="Y73" s="93">
        <f t="shared" si="5"/>
        <v>1.7856718506035469</v>
      </c>
      <c r="Z73" s="93">
        <f t="shared" si="5"/>
        <v>1.9592502769735143</v>
      </c>
      <c r="AA73" s="93">
        <f t="shared" si="5"/>
        <v>2.1497016075620761</v>
      </c>
      <c r="AB73" s="93">
        <f t="shared" si="5"/>
        <v>2.3586659937562664</v>
      </c>
      <c r="AC73" s="95">
        <f t="shared" si="5"/>
        <v>2.5879430198740208</v>
      </c>
      <c r="AE73" s="96"/>
    </row>
    <row r="74" spans="3:31" ht="24.75" customHeight="1" x14ac:dyDescent="0.25">
      <c r="C74" s="91">
        <f>ABS(E74-Dashboard!$F$13)</f>
        <v>101.05998747353306</v>
      </c>
      <c r="D74" s="92">
        <f t="shared" si="4"/>
        <v>9.7306228743147122E-2</v>
      </c>
      <c r="E74" s="93" cm="1">
        <f t="array" ref="E74">SUM('DRE + DCF'!$S$41/TIR!S74,'DRE + DCF'!$U$41:$AD$41/TIR!T74:AC74,TIR!F74)</f>
        <v>150.56998747353305</v>
      </c>
      <c r="F74" s="100">
        <f>'DRE + DCF'!$AE$38*'DRE + DCF'!$AE$39*(1+G74)/(R74-G74)/AC74</f>
        <v>112.75952290922666</v>
      </c>
      <c r="G74" s="92">
        <f>R74*(1-'DRE + DCF'!$AE$39)</f>
        <v>5.8383737245888273E-2</v>
      </c>
      <c r="H74" s="94">
        <f t="shared" si="8"/>
        <v>9.7306228743147122E-2</v>
      </c>
      <c r="I74" s="94">
        <f t="shared" si="7"/>
        <v>9.7306228743147122E-2</v>
      </c>
      <c r="J74" s="94">
        <f t="shared" si="7"/>
        <v>9.7306228743147122E-2</v>
      </c>
      <c r="K74" s="94">
        <f t="shared" si="7"/>
        <v>9.7306228743147122E-2</v>
      </c>
      <c r="L74" s="94">
        <f t="shared" si="7"/>
        <v>9.7306228743147122E-2</v>
      </c>
      <c r="M74" s="94">
        <f t="shared" si="7"/>
        <v>9.7306228743147122E-2</v>
      </c>
      <c r="N74" s="94">
        <f t="shared" si="7"/>
        <v>9.7306228743147122E-2</v>
      </c>
      <c r="O74" s="94">
        <f t="shared" si="7"/>
        <v>9.7306228743147122E-2</v>
      </c>
      <c r="P74" s="94">
        <f t="shared" si="7"/>
        <v>9.7306228743147122E-2</v>
      </c>
      <c r="Q74" s="94">
        <f t="shared" si="7"/>
        <v>9.7306228743147122E-2</v>
      </c>
      <c r="R74" s="94">
        <f t="shared" si="7"/>
        <v>9.7306228743147122E-2</v>
      </c>
      <c r="S74" s="93">
        <f>(1+H74)^((5-Dashboard!$F$9)*3/12)</f>
        <v>1.0234861288411925</v>
      </c>
      <c r="T74" s="93">
        <f t="shared" si="6"/>
        <v>1.1230777042096518</v>
      </c>
      <c r="U74" s="93">
        <f t="shared" si="6"/>
        <v>1.2323601601918048</v>
      </c>
      <c r="V74" s="93">
        <f t="shared" si="6"/>
        <v>1.3522764798333702</v>
      </c>
      <c r="W74" s="93">
        <f t="shared" si="6"/>
        <v>1.4838614043040139</v>
      </c>
      <c r="X74" s="93">
        <f t="shared" si="6"/>
        <v>1.628250361534348</v>
      </c>
      <c r="Y74" s="93">
        <f t="shared" si="5"/>
        <v>1.7866892636649214</v>
      </c>
      <c r="Z74" s="93">
        <f t="shared" si="5"/>
        <v>1.9605452578480256</v>
      </c>
      <c r="AA74" s="93">
        <f t="shared" si="5"/>
        <v>2.1513185231694782</v>
      </c>
      <c r="AB74" s="93">
        <f t="shared" si="5"/>
        <v>2.360655215484377</v>
      </c>
      <c r="AC74" s="95">
        <f t="shared" si="5"/>
        <v>2.5903616718660034</v>
      </c>
      <c r="AE74" s="96"/>
    </row>
    <row r="75" spans="3:31" ht="24.75" customHeight="1" x14ac:dyDescent="0.25">
      <c r="C75" s="91">
        <f>ABS(E75-Dashboard!$F$13)</f>
        <v>100.82591556751262</v>
      </c>
      <c r="D75" s="92">
        <f t="shared" si="4"/>
        <v>9.7406228743147125E-2</v>
      </c>
      <c r="E75" s="93" cm="1">
        <f t="array" ref="E75">SUM('DRE + DCF'!$S$41/TIR!S75,'DRE + DCF'!$U$41:$AD$41/TIR!T75:AC75,TIR!F75)</f>
        <v>150.33591556751261</v>
      </c>
      <c r="F75" s="100">
        <f>'DRE + DCF'!$AE$38*'DRE + DCF'!$AE$39*(1+G75)/(R75-G75)/AC75</f>
        <v>112.54497335800473</v>
      </c>
      <c r="G75" s="92">
        <f>R75*(1-'DRE + DCF'!$AE$39)</f>
        <v>5.8443737245888271E-2</v>
      </c>
      <c r="H75" s="94">
        <f t="shared" si="8"/>
        <v>9.7406228743147125E-2</v>
      </c>
      <c r="I75" s="94">
        <f t="shared" si="7"/>
        <v>9.7406228743147125E-2</v>
      </c>
      <c r="J75" s="94">
        <f t="shared" si="7"/>
        <v>9.7406228743147125E-2</v>
      </c>
      <c r="K75" s="94">
        <f t="shared" si="7"/>
        <v>9.7406228743147125E-2</v>
      </c>
      <c r="L75" s="94">
        <f t="shared" si="7"/>
        <v>9.7406228743147125E-2</v>
      </c>
      <c r="M75" s="94">
        <f t="shared" si="7"/>
        <v>9.7406228743147125E-2</v>
      </c>
      <c r="N75" s="94">
        <f t="shared" si="7"/>
        <v>9.7406228743147125E-2</v>
      </c>
      <c r="O75" s="94">
        <f t="shared" si="7"/>
        <v>9.7406228743147125E-2</v>
      </c>
      <c r="P75" s="94">
        <f t="shared" si="7"/>
        <v>9.7406228743147125E-2</v>
      </c>
      <c r="Q75" s="94">
        <f t="shared" si="7"/>
        <v>9.7406228743147125E-2</v>
      </c>
      <c r="R75" s="94">
        <f t="shared" si="7"/>
        <v>9.7406228743147125E-2</v>
      </c>
      <c r="S75" s="93">
        <f>(1+H75)^((5-Dashboard!$F$9)*3/12)</f>
        <v>1.0235094461961538</v>
      </c>
      <c r="T75" s="93">
        <f t="shared" si="6"/>
        <v>1.1232056414331082</v>
      </c>
      <c r="U75" s="93">
        <f t="shared" si="6"/>
        <v>1.2326128670681349</v>
      </c>
      <c r="V75" s="93">
        <f t="shared" si="6"/>
        <v>1.3526770379495201</v>
      </c>
      <c r="W75" s="93">
        <f t="shared" si="6"/>
        <v>1.4844362069236339</v>
      </c>
      <c r="X75" s="93">
        <f t="shared" si="6"/>
        <v>1.6290295396498471</v>
      </c>
      <c r="Y75" s="93">
        <f t="shared" si="5"/>
        <v>1.7877071636183239</v>
      </c>
      <c r="Z75" s="93">
        <f t="shared" si="5"/>
        <v>1.9618409765234932</v>
      </c>
      <c r="AA75" s="93">
        <f t="shared" si="5"/>
        <v>2.1529365074404199</v>
      </c>
      <c r="AB75" s="93">
        <f t="shared" si="5"/>
        <v>2.362645933353634</v>
      </c>
      <c r="AC75" s="95">
        <f t="shared" si="5"/>
        <v>2.5927823635769447</v>
      </c>
      <c r="AE75" s="96"/>
    </row>
    <row r="76" spans="3:31" ht="24.75" customHeight="1" x14ac:dyDescent="0.25">
      <c r="C76" s="91">
        <f>ABS(E76-Dashboard!$F$13)</f>
        <v>100.59239415986283</v>
      </c>
      <c r="D76" s="92">
        <f t="shared" si="4"/>
        <v>9.7506228743147128E-2</v>
      </c>
      <c r="E76" s="93" cm="1">
        <f t="array" ref="E76">SUM('DRE + DCF'!$S$41/TIR!S76,'DRE + DCF'!$U$41:$AD$41/TIR!T76:AC76,TIR!F76)</f>
        <v>150.10239415986283</v>
      </c>
      <c r="F76" s="100">
        <f>'DRE + DCF'!$AE$38*'DRE + DCF'!$AE$39*(1+G76)/(R76-G76)/AC76</f>
        <v>112.33095962672604</v>
      </c>
      <c r="G76" s="92">
        <f>R76*(1-'DRE + DCF'!$AE$39)</f>
        <v>5.8503737245888275E-2</v>
      </c>
      <c r="H76" s="94">
        <f t="shared" si="8"/>
        <v>9.7506228743147128E-2</v>
      </c>
      <c r="I76" s="94">
        <f t="shared" si="7"/>
        <v>9.7506228743147128E-2</v>
      </c>
      <c r="J76" s="94">
        <f t="shared" si="7"/>
        <v>9.7506228743147128E-2</v>
      </c>
      <c r="K76" s="94">
        <f t="shared" si="7"/>
        <v>9.7506228743147128E-2</v>
      </c>
      <c r="L76" s="94">
        <f t="shared" ref="I76:R101" si="9">$D76</f>
        <v>9.7506228743147128E-2</v>
      </c>
      <c r="M76" s="94">
        <f t="shared" si="9"/>
        <v>9.7506228743147128E-2</v>
      </c>
      <c r="N76" s="94">
        <f t="shared" si="9"/>
        <v>9.7506228743147128E-2</v>
      </c>
      <c r="O76" s="94">
        <f t="shared" si="9"/>
        <v>9.7506228743147128E-2</v>
      </c>
      <c r="P76" s="94">
        <f t="shared" si="9"/>
        <v>9.7506228743147128E-2</v>
      </c>
      <c r="Q76" s="94">
        <f t="shared" si="9"/>
        <v>9.7506228743147128E-2</v>
      </c>
      <c r="R76" s="94">
        <f t="shared" si="9"/>
        <v>9.7506228743147128E-2</v>
      </c>
      <c r="S76" s="93">
        <f>(1+H76)^((5-Dashboard!$F$9)*3/12)</f>
        <v>1.0235327619575922</v>
      </c>
      <c r="T76" s="93">
        <f t="shared" si="6"/>
        <v>1.1233335815711345</v>
      </c>
      <c r="U76" s="93">
        <f t="shared" si="6"/>
        <v>1.2328656027306684</v>
      </c>
      <c r="V76" s="93">
        <f t="shared" si="6"/>
        <v>1.3530776782000828</v>
      </c>
      <c r="W76" s="93">
        <f t="shared" si="6"/>
        <v>1.4850111797979066</v>
      </c>
      <c r="X76" s="93">
        <f t="shared" si="6"/>
        <v>1.6298090195814121</v>
      </c>
      <c r="Y76" s="93">
        <f t="shared" si="5"/>
        <v>1.7887255506523618</v>
      </c>
      <c r="Z76" s="93">
        <f t="shared" si="5"/>
        <v>1.963137433352983</v>
      </c>
      <c r="AA76" s="93">
        <f t="shared" si="5"/>
        <v>2.1545555609837339</v>
      </c>
      <c r="AB76" s="93">
        <f t="shared" si="5"/>
        <v>2.3646381483528338</v>
      </c>
      <c r="AC76" s="95">
        <f t="shared" si="5"/>
        <v>2.595205096540897</v>
      </c>
      <c r="AE76" s="96"/>
    </row>
    <row r="77" spans="3:31" ht="24.75" customHeight="1" x14ac:dyDescent="0.25">
      <c r="C77" s="91">
        <f>ABS(E77-Dashboard!$F$13)</f>
        <v>100.35942148861807</v>
      </c>
      <c r="D77" s="92">
        <f t="shared" si="4"/>
        <v>9.760622874314713E-2</v>
      </c>
      <c r="E77" s="93" cm="1">
        <f t="array" ref="E77">SUM('DRE + DCF'!$S$41/TIR!S77,'DRE + DCF'!$U$41:$AD$41/TIR!T77:AC77,TIR!F77)</f>
        <v>149.86942148861806</v>
      </c>
      <c r="F77" s="100">
        <f>'DRE + DCF'!$AE$38*'DRE + DCF'!$AE$39*(1+G77)/(R77-G77)/AC77</f>
        <v>112.11747996681028</v>
      </c>
      <c r="G77" s="92">
        <f>R77*(1-'DRE + DCF'!$AE$39)</f>
        <v>5.8563737245888273E-2</v>
      </c>
      <c r="H77" s="94">
        <f t="shared" si="8"/>
        <v>9.760622874314713E-2</v>
      </c>
      <c r="I77" s="94">
        <f t="shared" si="9"/>
        <v>9.760622874314713E-2</v>
      </c>
      <c r="J77" s="94">
        <f t="shared" si="9"/>
        <v>9.760622874314713E-2</v>
      </c>
      <c r="K77" s="94">
        <f t="shared" si="9"/>
        <v>9.760622874314713E-2</v>
      </c>
      <c r="L77" s="94">
        <f t="shared" si="9"/>
        <v>9.760622874314713E-2</v>
      </c>
      <c r="M77" s="94">
        <f t="shared" si="9"/>
        <v>9.760622874314713E-2</v>
      </c>
      <c r="N77" s="94">
        <f t="shared" si="9"/>
        <v>9.760622874314713E-2</v>
      </c>
      <c r="O77" s="94">
        <f t="shared" si="9"/>
        <v>9.760622874314713E-2</v>
      </c>
      <c r="P77" s="94">
        <f t="shared" si="9"/>
        <v>9.760622874314713E-2</v>
      </c>
      <c r="Q77" s="94">
        <f t="shared" si="9"/>
        <v>9.760622874314713E-2</v>
      </c>
      <c r="R77" s="94">
        <f t="shared" si="9"/>
        <v>9.760622874314713E-2</v>
      </c>
      <c r="S77" s="93">
        <f>(1+H77)^((5-Dashboard!$F$9)*3/12)</f>
        <v>1.023556076125762</v>
      </c>
      <c r="T77" s="93">
        <f t="shared" si="6"/>
        <v>1.1234615246235313</v>
      </c>
      <c r="U77" s="93">
        <f t="shared" si="6"/>
        <v>1.2331183671800605</v>
      </c>
      <c r="V77" s="93">
        <f t="shared" si="6"/>
        <v>1.3534784005944136</v>
      </c>
      <c r="W77" s="93">
        <f t="shared" si="6"/>
        <v>1.485586322961741</v>
      </c>
      <c r="X77" s="93">
        <f t="shared" si="6"/>
        <v>1.6305888014184355</v>
      </c>
      <c r="Y77" s="93">
        <f t="shared" si="5"/>
        <v>1.7897444249556975</v>
      </c>
      <c r="Z77" s="93">
        <f t="shared" si="5"/>
        <v>1.9644346286896956</v>
      </c>
      <c r="AA77" s="93">
        <f t="shared" si="5"/>
        <v>2.1561756844085416</v>
      </c>
      <c r="AB77" s="93">
        <f t="shared" si="5"/>
        <v>2.3666318614713338</v>
      </c>
      <c r="AC77" s="95">
        <f t="shared" si="5"/>
        <v>2.597629872292925</v>
      </c>
      <c r="AE77" s="96"/>
    </row>
    <row r="78" spans="3:31" ht="24.75" customHeight="1" x14ac:dyDescent="0.25">
      <c r="C78" s="91">
        <f>ABS(E78-Dashboard!$F$13)</f>
        <v>100.1269957991027</v>
      </c>
      <c r="D78" s="92">
        <f t="shared" si="4"/>
        <v>9.7706228743147133E-2</v>
      </c>
      <c r="E78" s="93" cm="1">
        <f t="array" ref="E78">SUM('DRE + DCF'!$S$41/TIR!S78,'DRE + DCF'!$U$41:$AD$41/TIR!T78:AC78,TIR!F78)</f>
        <v>149.63699579910269</v>
      </c>
      <c r="F78" s="100">
        <f>'DRE + DCF'!$AE$38*'DRE + DCF'!$AE$39*(1+G78)/(R78-G78)/AC78</f>
        <v>111.90453263695314</v>
      </c>
      <c r="G78" s="92">
        <f>R78*(1-'DRE + DCF'!$AE$39)</f>
        <v>5.8623737245888277E-2</v>
      </c>
      <c r="H78" s="94">
        <f t="shared" si="8"/>
        <v>9.7706228743147133E-2</v>
      </c>
      <c r="I78" s="94">
        <f t="shared" si="9"/>
        <v>9.7706228743147133E-2</v>
      </c>
      <c r="J78" s="94">
        <f t="shared" si="9"/>
        <v>9.7706228743147133E-2</v>
      </c>
      <c r="K78" s="94">
        <f t="shared" si="9"/>
        <v>9.7706228743147133E-2</v>
      </c>
      <c r="L78" s="94">
        <f t="shared" si="9"/>
        <v>9.7706228743147133E-2</v>
      </c>
      <c r="M78" s="94">
        <f t="shared" si="9"/>
        <v>9.7706228743147133E-2</v>
      </c>
      <c r="N78" s="94">
        <f t="shared" si="9"/>
        <v>9.7706228743147133E-2</v>
      </c>
      <c r="O78" s="94">
        <f t="shared" si="9"/>
        <v>9.7706228743147133E-2</v>
      </c>
      <c r="P78" s="94">
        <f t="shared" si="9"/>
        <v>9.7706228743147133E-2</v>
      </c>
      <c r="Q78" s="94">
        <f t="shared" si="9"/>
        <v>9.7706228743147133E-2</v>
      </c>
      <c r="R78" s="94">
        <f t="shared" si="9"/>
        <v>9.7706228743147133E-2</v>
      </c>
      <c r="S78" s="93">
        <f>(1+H78)^((5-Dashboard!$F$9)*3/12)</f>
        <v>1.023579388700917</v>
      </c>
      <c r="T78" s="93">
        <f t="shared" si="6"/>
        <v>1.1235894705900995</v>
      </c>
      <c r="U78" s="93">
        <f t="shared" si="6"/>
        <v>1.2333711604169675</v>
      </c>
      <c r="V78" s="93">
        <f t="shared" si="6"/>
        <v>1.3538792051418687</v>
      </c>
      <c r="W78" s="93">
        <f t="shared" si="6"/>
        <v>1.4861616364500503</v>
      </c>
      <c r="X78" s="93">
        <f t="shared" si="6"/>
        <v>1.6313688852503287</v>
      </c>
      <c r="Y78" s="93">
        <f t="shared" si="5"/>
        <v>1.7907637867170503</v>
      </c>
      <c r="Z78" s="93">
        <f t="shared" si="5"/>
        <v>1.9657325628869708</v>
      </c>
      <c r="AA78" s="93">
        <f t="shared" si="5"/>
        <v>2.157796878324258</v>
      </c>
      <c r="AB78" s="93">
        <f t="shared" si="5"/>
        <v>2.3686270736990567</v>
      </c>
      <c r="AC78" s="95">
        <f t="shared" si="5"/>
        <v>2.6000566923691082</v>
      </c>
      <c r="AE78" s="96"/>
    </row>
    <row r="79" spans="3:31" ht="24.75" customHeight="1" x14ac:dyDescent="0.25">
      <c r="C79" s="91">
        <f>ABS(E79-Dashboard!$F$13)</f>
        <v>99.895115343893679</v>
      </c>
      <c r="D79" s="92">
        <f t="shared" ref="D79:D142" si="10">D78+0.0001</f>
        <v>9.7806228743147136E-2</v>
      </c>
      <c r="E79" s="93" cm="1">
        <f t="array" ref="E79">SUM('DRE + DCF'!$S$41/TIR!S79,'DRE + DCF'!$U$41:$AD$41/TIR!T79:AC79,TIR!F79)</f>
        <v>149.40511534389367</v>
      </c>
      <c r="F79" s="100">
        <f>'DRE + DCF'!$AE$38*'DRE + DCF'!$AE$39*(1+G79)/(R79-G79)/AC79</f>
        <v>111.6921159030888</v>
      </c>
      <c r="G79" s="92">
        <f>R79*(1-'DRE + DCF'!$AE$39)</f>
        <v>5.8683737245888282E-2</v>
      </c>
      <c r="H79" s="94">
        <f t="shared" si="8"/>
        <v>9.7806228743147136E-2</v>
      </c>
      <c r="I79" s="94">
        <f t="shared" si="9"/>
        <v>9.7806228743147136E-2</v>
      </c>
      <c r="J79" s="94">
        <f t="shared" si="9"/>
        <v>9.7806228743147136E-2</v>
      </c>
      <c r="K79" s="94">
        <f t="shared" si="9"/>
        <v>9.7806228743147136E-2</v>
      </c>
      <c r="L79" s="94">
        <f t="shared" si="9"/>
        <v>9.7806228743147136E-2</v>
      </c>
      <c r="M79" s="94">
        <f t="shared" si="9"/>
        <v>9.7806228743147136E-2</v>
      </c>
      <c r="N79" s="94">
        <f t="shared" si="9"/>
        <v>9.7806228743147136E-2</v>
      </c>
      <c r="O79" s="94">
        <f t="shared" si="9"/>
        <v>9.7806228743147136E-2</v>
      </c>
      <c r="P79" s="94">
        <f t="shared" si="9"/>
        <v>9.7806228743147136E-2</v>
      </c>
      <c r="Q79" s="94">
        <f t="shared" si="9"/>
        <v>9.7806228743147136E-2</v>
      </c>
      <c r="R79" s="94">
        <f t="shared" si="9"/>
        <v>9.7806228743147136E-2</v>
      </c>
      <c r="S79" s="93">
        <f>(1+H79)^((5-Dashboard!$F$9)*3/12)</f>
        <v>1.0236026996833112</v>
      </c>
      <c r="T79" s="93">
        <f t="shared" si="6"/>
        <v>1.1237174194706401</v>
      </c>
      <c r="U79" s="93">
        <f t="shared" si="6"/>
        <v>1.2336239824420445</v>
      </c>
      <c r="V79" s="93">
        <f t="shared" si="6"/>
        <v>1.3542800918518032</v>
      </c>
      <c r="W79" s="93">
        <f t="shared" si="6"/>
        <v>1.4867371202977511</v>
      </c>
      <c r="X79" s="93">
        <f t="shared" si="6"/>
        <v>1.6321492711665209</v>
      </c>
      <c r="Y79" s="93">
        <f t="shared" si="5"/>
        <v>1.7917836361251944</v>
      </c>
      <c r="Z79" s="93">
        <f t="shared" si="5"/>
        <v>1.9670312362982831</v>
      </c>
      <c r="AA79" s="93">
        <f t="shared" si="5"/>
        <v>2.1594191433405885</v>
      </c>
      <c r="AB79" s="93">
        <f t="shared" si="5"/>
        <v>2.3706237860264889</v>
      </c>
      <c r="AC79" s="95">
        <f t="shared" si="5"/>
        <v>2.6024855583065412</v>
      </c>
      <c r="AE79" s="96"/>
    </row>
    <row r="80" spans="3:31" ht="24.75" customHeight="1" x14ac:dyDescent="0.25">
      <c r="C80" s="91">
        <f>ABS(E80-Dashboard!$F$13)</f>
        <v>99.663778382783278</v>
      </c>
      <c r="D80" s="92">
        <f t="shared" si="10"/>
        <v>9.7906228743147139E-2</v>
      </c>
      <c r="E80" s="93" cm="1">
        <f t="array" ref="E80">SUM('DRE + DCF'!$S$41/TIR!S80,'DRE + DCF'!$U$41:$AD$41/TIR!T80:AC80,TIR!F80)</f>
        <v>149.17377838278327</v>
      </c>
      <c r="F80" s="100">
        <f>'DRE + DCF'!$AE$38*'DRE + DCF'!$AE$39*(1+G80)/(R80-G80)/AC80</f>
        <v>111.480228038353</v>
      </c>
      <c r="G80" s="92">
        <f>R80*(1-'DRE + DCF'!$AE$39)</f>
        <v>5.8743737245888279E-2</v>
      </c>
      <c r="H80" s="94">
        <f t="shared" si="8"/>
        <v>9.7906228743147139E-2</v>
      </c>
      <c r="I80" s="94">
        <f t="shared" si="9"/>
        <v>9.7906228743147139E-2</v>
      </c>
      <c r="J80" s="94">
        <f t="shared" si="9"/>
        <v>9.7906228743147139E-2</v>
      </c>
      <c r="K80" s="94">
        <f t="shared" si="9"/>
        <v>9.7906228743147139E-2</v>
      </c>
      <c r="L80" s="94">
        <f t="shared" si="9"/>
        <v>9.7906228743147139E-2</v>
      </c>
      <c r="M80" s="94">
        <f t="shared" si="9"/>
        <v>9.7906228743147139E-2</v>
      </c>
      <c r="N80" s="94">
        <f t="shared" si="9"/>
        <v>9.7906228743147139E-2</v>
      </c>
      <c r="O80" s="94">
        <f t="shared" si="9"/>
        <v>9.7906228743147139E-2</v>
      </c>
      <c r="P80" s="94">
        <f t="shared" si="9"/>
        <v>9.7906228743147139E-2</v>
      </c>
      <c r="Q80" s="94">
        <f t="shared" si="9"/>
        <v>9.7906228743147139E-2</v>
      </c>
      <c r="R80" s="94">
        <f t="shared" si="9"/>
        <v>9.7906228743147139E-2</v>
      </c>
      <c r="S80" s="93">
        <f>(1+H80)^((5-Dashboard!$F$9)*3/12)</f>
        <v>1.0236260090731986</v>
      </c>
      <c r="T80" s="93">
        <f t="shared" si="6"/>
        <v>1.1238453712649539</v>
      </c>
      <c r="U80" s="93">
        <f t="shared" si="6"/>
        <v>1.2338768332559475</v>
      </c>
      <c r="V80" s="93">
        <f t="shared" si="6"/>
        <v>1.3546810607335744</v>
      </c>
      <c r="W80" s="93">
        <f t="shared" si="6"/>
        <v>1.487312774539765</v>
      </c>
      <c r="X80" s="93">
        <f t="shared" si="6"/>
        <v>1.6329299592564601</v>
      </c>
      <c r="Y80" s="93">
        <f t="shared" si="5"/>
        <v>1.7928039733689611</v>
      </c>
      <c r="Z80" s="93">
        <f t="shared" si="5"/>
        <v>1.9683306492772457</v>
      </c>
      <c r="AA80" s="93">
        <f t="shared" si="5"/>
        <v>2.1610424800675312</v>
      </c>
      <c r="AB80" s="93">
        <f t="shared" si="5"/>
        <v>2.3726219994446809</v>
      </c>
      <c r="AC80" s="95">
        <f t="shared" si="5"/>
        <v>2.6049164716433348</v>
      </c>
      <c r="AE80" s="96"/>
    </row>
    <row r="81" spans="3:31" ht="24.75" customHeight="1" x14ac:dyDescent="0.25">
      <c r="C81" s="91">
        <f>ABS(E81-Dashboard!$F$13)</f>
        <v>99.432983182742561</v>
      </c>
      <c r="D81" s="92">
        <f t="shared" si="10"/>
        <v>9.8006228743147142E-2</v>
      </c>
      <c r="E81" s="93" cm="1">
        <f t="array" ref="E81">SUM('DRE + DCF'!$S$41/TIR!S81,'DRE + DCF'!$U$41:$AD$41/TIR!T81:AC81,TIR!F81)</f>
        <v>148.94298318274255</v>
      </c>
      <c r="F81" s="100">
        <f>'DRE + DCF'!$AE$38*'DRE + DCF'!$AE$39*(1+G81)/(R81-G81)/AC81</f>
        <v>111.26886732304621</v>
      </c>
      <c r="G81" s="92">
        <f>R81*(1-'DRE + DCF'!$AE$39)</f>
        <v>5.8803737245888284E-2</v>
      </c>
      <c r="H81" s="94">
        <f t="shared" si="8"/>
        <v>9.8006228743147142E-2</v>
      </c>
      <c r="I81" s="94">
        <f t="shared" si="9"/>
        <v>9.8006228743147142E-2</v>
      </c>
      <c r="J81" s="94">
        <f t="shared" si="9"/>
        <v>9.8006228743147142E-2</v>
      </c>
      <c r="K81" s="94">
        <f t="shared" si="9"/>
        <v>9.8006228743147142E-2</v>
      </c>
      <c r="L81" s="94">
        <f t="shared" si="9"/>
        <v>9.8006228743147142E-2</v>
      </c>
      <c r="M81" s="94">
        <f t="shared" si="9"/>
        <v>9.8006228743147142E-2</v>
      </c>
      <c r="N81" s="94">
        <f t="shared" si="9"/>
        <v>9.8006228743147142E-2</v>
      </c>
      <c r="O81" s="94">
        <f t="shared" si="9"/>
        <v>9.8006228743147142E-2</v>
      </c>
      <c r="P81" s="94">
        <f t="shared" si="9"/>
        <v>9.8006228743147142E-2</v>
      </c>
      <c r="Q81" s="94">
        <f t="shared" si="9"/>
        <v>9.8006228743147142E-2</v>
      </c>
      <c r="R81" s="94">
        <f t="shared" si="9"/>
        <v>9.8006228743147142E-2</v>
      </c>
      <c r="S81" s="93">
        <f>(1+H81)^((5-Dashboard!$F$9)*3/12)</f>
        <v>1.0236493168708329</v>
      </c>
      <c r="T81" s="93">
        <f t="shared" si="6"/>
        <v>1.1239733259728422</v>
      </c>
      <c r="U81" s="93">
        <f t="shared" si="6"/>
        <v>1.2341297128593325</v>
      </c>
      <c r="V81" s="93">
        <f t="shared" si="6"/>
        <v>1.3550821117965388</v>
      </c>
      <c r="W81" s="93">
        <f t="shared" si="6"/>
        <v>1.4878885992110173</v>
      </c>
      <c r="X81" s="93">
        <f t="shared" si="6"/>
        <v>1.6337109496096132</v>
      </c>
      <c r="Y81" s="93">
        <f t="shared" si="5"/>
        <v>1.7938247986372371</v>
      </c>
      <c r="Z81" s="93">
        <f t="shared" si="5"/>
        <v>1.9696308021776079</v>
      </c>
      <c r="AA81" s="93">
        <f t="shared" si="5"/>
        <v>2.1626668891153749</v>
      </c>
      <c r="AB81" s="93">
        <f t="shared" si="5"/>
        <v>2.3746217149452469</v>
      </c>
      <c r="AC81" s="95">
        <f t="shared" si="5"/>
        <v>2.607349433918615</v>
      </c>
      <c r="AE81" s="96"/>
    </row>
    <row r="82" spans="3:31" ht="24.75" customHeight="1" x14ac:dyDescent="0.25">
      <c r="C82" s="91">
        <f>ABS(E82-Dashboard!$F$13)</f>
        <v>99.202728017884397</v>
      </c>
      <c r="D82" s="92">
        <f t="shared" si="10"/>
        <v>9.8106228743147145E-2</v>
      </c>
      <c r="E82" s="93" cm="1">
        <f t="array" ref="E82">SUM('DRE + DCF'!$S$41/TIR!S82,'DRE + DCF'!$U$41:$AD$41/TIR!T82:AC82,TIR!F82)</f>
        <v>148.71272801788439</v>
      </c>
      <c r="F82" s="100">
        <f>'DRE + DCF'!$AE$38*'DRE + DCF'!$AE$39*(1+G82)/(R82-G82)/AC82</f>
        <v>111.05803204459683</v>
      </c>
      <c r="G82" s="92">
        <f>R82*(1-'DRE + DCF'!$AE$39)</f>
        <v>5.8863737245888281E-2</v>
      </c>
      <c r="H82" s="94">
        <f t="shared" si="8"/>
        <v>9.8106228743147145E-2</v>
      </c>
      <c r="I82" s="94">
        <f t="shared" si="9"/>
        <v>9.8106228743147145E-2</v>
      </c>
      <c r="J82" s="94">
        <f t="shared" si="9"/>
        <v>9.8106228743147145E-2</v>
      </c>
      <c r="K82" s="94">
        <f t="shared" si="9"/>
        <v>9.8106228743147145E-2</v>
      </c>
      <c r="L82" s="94">
        <f t="shared" si="9"/>
        <v>9.8106228743147145E-2</v>
      </c>
      <c r="M82" s="94">
        <f t="shared" si="9"/>
        <v>9.8106228743147145E-2</v>
      </c>
      <c r="N82" s="94">
        <f t="shared" si="9"/>
        <v>9.8106228743147145E-2</v>
      </c>
      <c r="O82" s="94">
        <f t="shared" si="9"/>
        <v>9.8106228743147145E-2</v>
      </c>
      <c r="P82" s="94">
        <f t="shared" si="9"/>
        <v>9.8106228743147145E-2</v>
      </c>
      <c r="Q82" s="94">
        <f t="shared" si="9"/>
        <v>9.8106228743147145E-2</v>
      </c>
      <c r="R82" s="94">
        <f t="shared" si="9"/>
        <v>9.8106228743147145E-2</v>
      </c>
      <c r="S82" s="93">
        <f>(1+H82)^((5-Dashboard!$F$9)*3/12)</f>
        <v>1.0236726230764679</v>
      </c>
      <c r="T82" s="93">
        <f t="shared" si="6"/>
        <v>1.1241012835941053</v>
      </c>
      <c r="U82" s="93">
        <f t="shared" si="6"/>
        <v>1.2343826212528539</v>
      </c>
      <c r="V82" s="93">
        <f t="shared" si="6"/>
        <v>1.355483245050052</v>
      </c>
      <c r="W82" s="93">
        <f t="shared" si="6"/>
        <v>1.4884645943464359</v>
      </c>
      <c r="X82" s="93">
        <f t="shared" si="6"/>
        <v>1.6344922423154629</v>
      </c>
      <c r="Y82" s="93">
        <f t="shared" si="5"/>
        <v>1.7948461121189632</v>
      </c>
      <c r="Z82" s="93">
        <f t="shared" si="5"/>
        <v>1.9709316953532545</v>
      </c>
      <c r="AA82" s="93">
        <f t="shared" si="5"/>
        <v>2.1642923710946995</v>
      </c>
      <c r="AB82" s="93">
        <f t="shared" si="5"/>
        <v>2.3766229335203644</v>
      </c>
      <c r="AC82" s="95">
        <f t="shared" si="5"/>
        <v>2.6097844466725224</v>
      </c>
      <c r="AE82" s="96"/>
    </row>
    <row r="83" spans="3:31" ht="24.75" customHeight="1" x14ac:dyDescent="0.25">
      <c r="C83" s="91">
        <f>ABS(E83-Dashboard!$F$13)</f>
        <v>98.973011169427025</v>
      </c>
      <c r="D83" s="92">
        <f t="shared" si="10"/>
        <v>9.8206228743147148E-2</v>
      </c>
      <c r="E83" s="93" cm="1">
        <f t="array" ref="E83">SUM('DRE + DCF'!$S$41/TIR!S83,'DRE + DCF'!$U$41:$AD$41/TIR!T83:AC83,TIR!F83)</f>
        <v>148.48301116942702</v>
      </c>
      <c r="F83" s="100">
        <f>'DRE + DCF'!$AE$38*'DRE + DCF'!$AE$39*(1+G83)/(R83-G83)/AC83</f>
        <v>110.84772049752476</v>
      </c>
      <c r="G83" s="92">
        <f>R83*(1-'DRE + DCF'!$AE$39)</f>
        <v>5.8923737245888286E-2</v>
      </c>
      <c r="H83" s="94">
        <f t="shared" si="8"/>
        <v>9.8206228743147148E-2</v>
      </c>
      <c r="I83" s="94">
        <f t="shared" si="9"/>
        <v>9.8206228743147148E-2</v>
      </c>
      <c r="J83" s="94">
        <f t="shared" si="9"/>
        <v>9.8206228743147148E-2</v>
      </c>
      <c r="K83" s="94">
        <f t="shared" si="9"/>
        <v>9.8206228743147148E-2</v>
      </c>
      <c r="L83" s="94">
        <f t="shared" si="9"/>
        <v>9.8206228743147148E-2</v>
      </c>
      <c r="M83" s="94">
        <f t="shared" si="9"/>
        <v>9.8206228743147148E-2</v>
      </c>
      <c r="N83" s="94">
        <f t="shared" si="9"/>
        <v>9.8206228743147148E-2</v>
      </c>
      <c r="O83" s="94">
        <f t="shared" si="9"/>
        <v>9.8206228743147148E-2</v>
      </c>
      <c r="P83" s="94">
        <f t="shared" si="9"/>
        <v>9.8206228743147148E-2</v>
      </c>
      <c r="Q83" s="94">
        <f t="shared" si="9"/>
        <v>9.8206228743147148E-2</v>
      </c>
      <c r="R83" s="94">
        <f t="shared" si="9"/>
        <v>9.8206228743147148E-2</v>
      </c>
      <c r="S83" s="93">
        <f>(1+H83)^((5-Dashboard!$F$9)*3/12)</f>
        <v>1.0236959276903574</v>
      </c>
      <c r="T83" s="93">
        <f t="shared" si="6"/>
        <v>1.1242292441285449</v>
      </c>
      <c r="U83" s="93">
        <f t="shared" si="6"/>
        <v>1.2346355584371682</v>
      </c>
      <c r="V83" s="93">
        <f t="shared" si="6"/>
        <v>1.3558844605034719</v>
      </c>
      <c r="W83" s="93">
        <f t="shared" si="6"/>
        <v>1.4890407599809545</v>
      </c>
      <c r="X83" s="93">
        <f t="shared" si="6"/>
        <v>1.6352738374635138</v>
      </c>
      <c r="Y83" s="93">
        <f t="shared" si="5"/>
        <v>1.7958679140031397</v>
      </c>
      <c r="Z83" s="93">
        <f t="shared" si="5"/>
        <v>1.9722333291582106</v>
      </c>
      <c r="AA83" s="93">
        <f t="shared" si="5"/>
        <v>2.1659189266163805</v>
      </c>
      <c r="AB83" s="93">
        <f t="shared" si="5"/>
        <v>2.3786256561627805</v>
      </c>
      <c r="AC83" s="95">
        <f t="shared" si="5"/>
        <v>2.6122215114462208</v>
      </c>
      <c r="AE83" s="96"/>
    </row>
    <row r="84" spans="3:31" ht="24.75" customHeight="1" x14ac:dyDescent="0.25">
      <c r="C84" s="91">
        <f>ABS(E84-Dashboard!$F$13)</f>
        <v>98.743830925658017</v>
      </c>
      <c r="D84" s="92">
        <f t="shared" si="10"/>
        <v>9.830622874314715E-2</v>
      </c>
      <c r="E84" s="93" cm="1">
        <f t="array" ref="E84">SUM('DRE + DCF'!$S$41/TIR!S84,'DRE + DCF'!$U$41:$AD$41/TIR!T84:AC84,TIR!F84)</f>
        <v>148.25383092565801</v>
      </c>
      <c r="F84" s="100">
        <f>'DRE + DCF'!$AE$38*'DRE + DCF'!$AE$39*(1+G84)/(R84-G84)/AC84</f>
        <v>110.63793098340525</v>
      </c>
      <c r="G84" s="92">
        <f>R84*(1-'DRE + DCF'!$AE$39)</f>
        <v>5.898373724588829E-2</v>
      </c>
      <c r="H84" s="94">
        <f t="shared" si="8"/>
        <v>9.830622874314715E-2</v>
      </c>
      <c r="I84" s="94">
        <f t="shared" si="9"/>
        <v>9.830622874314715E-2</v>
      </c>
      <c r="J84" s="94">
        <f t="shared" si="9"/>
        <v>9.830622874314715E-2</v>
      </c>
      <c r="K84" s="94">
        <f t="shared" si="9"/>
        <v>9.830622874314715E-2</v>
      </c>
      <c r="L84" s="94">
        <f t="shared" si="9"/>
        <v>9.830622874314715E-2</v>
      </c>
      <c r="M84" s="94">
        <f t="shared" si="9"/>
        <v>9.830622874314715E-2</v>
      </c>
      <c r="N84" s="94">
        <f t="shared" si="9"/>
        <v>9.830622874314715E-2</v>
      </c>
      <c r="O84" s="94">
        <f t="shared" si="9"/>
        <v>9.830622874314715E-2</v>
      </c>
      <c r="P84" s="94">
        <f t="shared" si="9"/>
        <v>9.830622874314715E-2</v>
      </c>
      <c r="Q84" s="94">
        <f t="shared" si="9"/>
        <v>9.830622874314715E-2</v>
      </c>
      <c r="R84" s="94">
        <f t="shared" si="9"/>
        <v>9.830622874314715E-2</v>
      </c>
      <c r="S84" s="93">
        <f>(1+H84)^((5-Dashboard!$F$9)*3/12)</f>
        <v>1.0237192307127549</v>
      </c>
      <c r="T84" s="93">
        <f t="shared" si="6"/>
        <v>1.1243572075759616</v>
      </c>
      <c r="U84" s="93">
        <f t="shared" si="6"/>
        <v>1.2348885244129302</v>
      </c>
      <c r="V84" s="93">
        <f t="shared" si="6"/>
        <v>1.3562857581661552</v>
      </c>
      <c r="W84" s="93">
        <f t="shared" si="6"/>
        <v>1.4896170961495099</v>
      </c>
      <c r="X84" s="93">
        <f t="shared" si="6"/>
        <v>1.6360557351432861</v>
      </c>
      <c r="Y84" s="93">
        <f t="shared" si="5"/>
        <v>1.7968902044788195</v>
      </c>
      <c r="Z84" s="93">
        <f t="shared" si="5"/>
        <v>1.9735357039466348</v>
      </c>
      <c r="AA84" s="93">
        <f t="shared" si="5"/>
        <v>2.1675465562915806</v>
      </c>
      <c r="AB84" s="93">
        <f t="shared" si="5"/>
        <v>2.3806298838658013</v>
      </c>
      <c r="AC84" s="95">
        <f t="shared" si="5"/>
        <v>2.6146606297818846</v>
      </c>
      <c r="AE84" s="96"/>
    </row>
    <row r="85" spans="3:31" ht="24.75" customHeight="1" x14ac:dyDescent="0.25">
      <c r="C85" s="91">
        <f>ABS(E85-Dashboard!$F$13)</f>
        <v>98.515185581897981</v>
      </c>
      <c r="D85" s="92">
        <f t="shared" si="10"/>
        <v>9.8406228743147153E-2</v>
      </c>
      <c r="E85" s="93" cm="1">
        <f t="array" ref="E85">SUM('DRE + DCF'!$S$41/TIR!S85,'DRE + DCF'!$U$41:$AD$41/TIR!T85:AC85,TIR!F85)</f>
        <v>148.02518558189797</v>
      </c>
      <c r="F85" s="100">
        <f>'DRE + DCF'!$AE$38*'DRE + DCF'!$AE$39*(1+G85)/(R85-G85)/AC85</f>
        <v>110.42866181083285</v>
      </c>
      <c r="G85" s="92">
        <f>R85*(1-'DRE + DCF'!$AE$39)</f>
        <v>5.9043737245888288E-2</v>
      </c>
      <c r="H85" s="94">
        <f t="shared" si="8"/>
        <v>9.8406228743147153E-2</v>
      </c>
      <c r="I85" s="94">
        <f t="shared" si="9"/>
        <v>9.8406228743147153E-2</v>
      </c>
      <c r="J85" s="94">
        <f t="shared" si="9"/>
        <v>9.8406228743147153E-2</v>
      </c>
      <c r="K85" s="94">
        <f t="shared" si="9"/>
        <v>9.8406228743147153E-2</v>
      </c>
      <c r="L85" s="94">
        <f t="shared" si="9"/>
        <v>9.8406228743147153E-2</v>
      </c>
      <c r="M85" s="94">
        <f t="shared" si="9"/>
        <v>9.8406228743147153E-2</v>
      </c>
      <c r="N85" s="94">
        <f t="shared" si="9"/>
        <v>9.8406228743147153E-2</v>
      </c>
      <c r="O85" s="94">
        <f t="shared" si="9"/>
        <v>9.8406228743147153E-2</v>
      </c>
      <c r="P85" s="94">
        <f t="shared" si="9"/>
        <v>9.8406228743147153E-2</v>
      </c>
      <c r="Q85" s="94">
        <f t="shared" si="9"/>
        <v>9.8406228743147153E-2</v>
      </c>
      <c r="R85" s="94">
        <f t="shared" si="9"/>
        <v>9.8406228743147153E-2</v>
      </c>
      <c r="S85" s="93">
        <f>(1+H85)^((5-Dashboard!$F$9)*3/12)</f>
        <v>1.023742532143914</v>
      </c>
      <c r="T85" s="93">
        <f t="shared" si="6"/>
        <v>1.1244851739361565</v>
      </c>
      <c r="U85" s="93">
        <f t="shared" si="6"/>
        <v>1.2351415191807955</v>
      </c>
      <c r="V85" s="93">
        <f t="shared" si="6"/>
        <v>1.356687138047459</v>
      </c>
      <c r="W85" s="93">
        <f t="shared" si="6"/>
        <v>1.4901936028870428</v>
      </c>
      <c r="X85" s="93">
        <f t="shared" si="6"/>
        <v>1.6368379354443197</v>
      </c>
      <c r="Y85" s="93">
        <f t="shared" si="5"/>
        <v>1.797912983735114</v>
      </c>
      <c r="Z85" s="93">
        <f t="shared" si="5"/>
        <v>1.9748388200728257</v>
      </c>
      <c r="AA85" s="93">
        <f t="shared" si="5"/>
        <v>2.1691752607317589</v>
      </c>
      <c r="AB85" s="93">
        <f t="shared" si="5"/>
        <v>2.3826356176233041</v>
      </c>
      <c r="AC85" s="95">
        <f t="shared" si="5"/>
        <v>2.6171018032227127</v>
      </c>
      <c r="AE85" s="96"/>
    </row>
    <row r="86" spans="3:31" ht="24.75" customHeight="1" x14ac:dyDescent="0.25">
      <c r="C86" s="91">
        <f>ABS(E86-Dashboard!$F$13)</f>
        <v>98.287073440465065</v>
      </c>
      <c r="D86" s="92">
        <f t="shared" si="10"/>
        <v>9.8506228743147156E-2</v>
      </c>
      <c r="E86" s="93" cm="1">
        <f t="array" ref="E86">SUM('DRE + DCF'!$S$41/TIR!S86,'DRE + DCF'!$U$41:$AD$41/TIR!T86:AC86,TIR!F86)</f>
        <v>147.79707344046506</v>
      </c>
      <c r="F86" s="100">
        <f>'DRE + DCF'!$AE$38*'DRE + DCF'!$AE$39*(1+G86)/(R86-G86)/AC86</f>
        <v>110.21991129538571</v>
      </c>
      <c r="G86" s="92">
        <f>R86*(1-'DRE + DCF'!$AE$39)</f>
        <v>5.9103737245888292E-2</v>
      </c>
      <c r="H86" s="94">
        <f t="shared" si="8"/>
        <v>9.8506228743147156E-2</v>
      </c>
      <c r="I86" s="94">
        <f t="shared" si="9"/>
        <v>9.8506228743147156E-2</v>
      </c>
      <c r="J86" s="94">
        <f t="shared" si="9"/>
        <v>9.8506228743147156E-2</v>
      </c>
      <c r="K86" s="94">
        <f t="shared" si="9"/>
        <v>9.8506228743147156E-2</v>
      </c>
      <c r="L86" s="94">
        <f t="shared" si="9"/>
        <v>9.8506228743147156E-2</v>
      </c>
      <c r="M86" s="94">
        <f t="shared" si="9"/>
        <v>9.8506228743147156E-2</v>
      </c>
      <c r="N86" s="94">
        <f t="shared" si="9"/>
        <v>9.8506228743147156E-2</v>
      </c>
      <c r="O86" s="94">
        <f t="shared" si="9"/>
        <v>9.8506228743147156E-2</v>
      </c>
      <c r="P86" s="94">
        <f t="shared" si="9"/>
        <v>9.8506228743147156E-2</v>
      </c>
      <c r="Q86" s="94">
        <f t="shared" si="9"/>
        <v>9.8506228743147156E-2</v>
      </c>
      <c r="R86" s="94">
        <f t="shared" si="9"/>
        <v>9.8506228743147156E-2</v>
      </c>
      <c r="S86" s="93">
        <f>(1+H86)^((5-Dashboard!$F$9)*3/12)</f>
        <v>1.0237658319840883</v>
      </c>
      <c r="T86" s="93">
        <f t="shared" si="6"/>
        <v>1.1246131432089312</v>
      </c>
      <c r="U86" s="93">
        <f t="shared" si="6"/>
        <v>1.2353945427414199</v>
      </c>
      <c r="V86" s="93">
        <f t="shared" si="6"/>
        <v>1.3570886001567417</v>
      </c>
      <c r="W86" s="93">
        <f t="shared" si="6"/>
        <v>1.490770280228499</v>
      </c>
      <c r="X86" s="93">
        <f t="shared" si="6"/>
        <v>1.637620438456173</v>
      </c>
      <c r="Y86" s="93">
        <f t="shared" si="5"/>
        <v>1.7989362519611896</v>
      </c>
      <c r="Z86" s="93">
        <f t="shared" si="5"/>
        <v>1.9761426778912181</v>
      </c>
      <c r="AA86" s="93">
        <f t="shared" si="5"/>
        <v>2.1708050405486659</v>
      </c>
      <c r="AB86" s="93">
        <f t="shared" si="5"/>
        <v>2.3846428584297295</v>
      </c>
      <c r="AC86" s="95">
        <f t="shared" si="5"/>
        <v>2.6195450333129204</v>
      </c>
      <c r="AE86" s="96"/>
    </row>
    <row r="87" spans="3:31" ht="24.75" customHeight="1" x14ac:dyDescent="0.25">
      <c r="C87" s="91">
        <f>ABS(E87-Dashboard!$F$13)</f>
        <v>98.059492810639256</v>
      </c>
      <c r="D87" s="92">
        <f t="shared" si="10"/>
        <v>9.8606228743147159E-2</v>
      </c>
      <c r="E87" s="93" cm="1">
        <f t="array" ref="E87">SUM('DRE + DCF'!$S$41/TIR!S87,'DRE + DCF'!$U$41:$AD$41/TIR!T87:AC87,TIR!F87)</f>
        <v>147.56949281063925</v>
      </c>
      <c r="F87" s="100">
        <f>'DRE + DCF'!$AE$38*'DRE + DCF'!$AE$39*(1+G87)/(R87-G87)/AC87</f>
        <v>110.01167775959003</v>
      </c>
      <c r="G87" s="92">
        <f>R87*(1-'DRE + DCF'!$AE$39)</f>
        <v>5.916373724588829E-2</v>
      </c>
      <c r="H87" s="94">
        <f t="shared" si="8"/>
        <v>9.8606228743147159E-2</v>
      </c>
      <c r="I87" s="94">
        <f t="shared" si="9"/>
        <v>9.8606228743147159E-2</v>
      </c>
      <c r="J87" s="94">
        <f t="shared" si="9"/>
        <v>9.8606228743147159E-2</v>
      </c>
      <c r="K87" s="94">
        <f t="shared" si="9"/>
        <v>9.8606228743147159E-2</v>
      </c>
      <c r="L87" s="94">
        <f t="shared" si="9"/>
        <v>9.8606228743147159E-2</v>
      </c>
      <c r="M87" s="94">
        <f t="shared" si="9"/>
        <v>9.8606228743147159E-2</v>
      </c>
      <c r="N87" s="94">
        <f t="shared" si="9"/>
        <v>9.8606228743147159E-2</v>
      </c>
      <c r="O87" s="94">
        <f t="shared" si="9"/>
        <v>9.8606228743147159E-2</v>
      </c>
      <c r="P87" s="94">
        <f t="shared" si="9"/>
        <v>9.8606228743147159E-2</v>
      </c>
      <c r="Q87" s="94">
        <f t="shared" si="9"/>
        <v>9.8606228743147159E-2</v>
      </c>
      <c r="R87" s="94">
        <f t="shared" si="9"/>
        <v>9.8606228743147159E-2</v>
      </c>
      <c r="S87" s="93">
        <f>(1+H87)^((5-Dashboard!$F$9)*3/12)</f>
        <v>1.0237891302335311</v>
      </c>
      <c r="T87" s="93">
        <f t="shared" si="6"/>
        <v>1.1247411153940863</v>
      </c>
      <c r="U87" s="93">
        <f t="shared" si="6"/>
        <v>1.235647595095458</v>
      </c>
      <c r="V87" s="93">
        <f t="shared" si="6"/>
        <v>1.3574901445033603</v>
      </c>
      <c r="W87" s="93">
        <f t="shared" si="6"/>
        <v>1.4913471282088264</v>
      </c>
      <c r="X87" s="93">
        <f t="shared" si="6"/>
        <v>1.6384032442684213</v>
      </c>
      <c r="Y87" s="93">
        <f t="shared" si="5"/>
        <v>1.7999600093462675</v>
      </c>
      <c r="Z87" s="93">
        <f t="shared" si="5"/>
        <v>1.9774472777563827</v>
      </c>
      <c r="AA87" s="93">
        <f t="shared" si="5"/>
        <v>2.172435896354342</v>
      </c>
      <c r="AB87" s="93">
        <f t="shared" si="5"/>
        <v>2.3866516072800819</v>
      </c>
      <c r="AC87" s="95">
        <f t="shared" si="5"/>
        <v>2.6219903215977411</v>
      </c>
      <c r="AE87" s="96"/>
    </row>
    <row r="88" spans="3:31" ht="24.75" customHeight="1" x14ac:dyDescent="0.25">
      <c r="C88" s="91">
        <f>ABS(E88-Dashboard!$F$13)</f>
        <v>97.83244200862697</v>
      </c>
      <c r="D88" s="92">
        <f t="shared" si="10"/>
        <v>9.8706228743147162E-2</v>
      </c>
      <c r="E88" s="93" cm="1">
        <f t="array" ref="E88">SUM('DRE + DCF'!$S$41/TIR!S88,'DRE + DCF'!$U$41:$AD$41/TIR!T88:AC88,TIR!F88)</f>
        <v>147.34244200862696</v>
      </c>
      <c r="F88" s="100">
        <f>'DRE + DCF'!$AE$38*'DRE + DCF'!$AE$39*(1+G88)/(R88-G88)/AC88</f>
        <v>109.80395953288455</v>
      </c>
      <c r="G88" s="92">
        <f>R88*(1-'DRE + DCF'!$AE$39)</f>
        <v>5.9223737245888294E-2</v>
      </c>
      <c r="H88" s="94">
        <f t="shared" si="8"/>
        <v>9.8706228743147162E-2</v>
      </c>
      <c r="I88" s="94">
        <f t="shared" si="9"/>
        <v>9.8706228743147162E-2</v>
      </c>
      <c r="J88" s="94">
        <f t="shared" si="9"/>
        <v>9.8706228743147162E-2</v>
      </c>
      <c r="K88" s="94">
        <f t="shared" si="9"/>
        <v>9.8706228743147162E-2</v>
      </c>
      <c r="L88" s="94">
        <f t="shared" si="9"/>
        <v>9.8706228743147162E-2</v>
      </c>
      <c r="M88" s="94">
        <f t="shared" si="9"/>
        <v>9.8706228743147162E-2</v>
      </c>
      <c r="N88" s="94">
        <f t="shared" si="9"/>
        <v>9.8706228743147162E-2</v>
      </c>
      <c r="O88" s="94">
        <f t="shared" si="9"/>
        <v>9.8706228743147162E-2</v>
      </c>
      <c r="P88" s="94">
        <f t="shared" si="9"/>
        <v>9.8706228743147162E-2</v>
      </c>
      <c r="Q88" s="94">
        <f t="shared" si="9"/>
        <v>9.8706228743147162E-2</v>
      </c>
      <c r="R88" s="94">
        <f t="shared" si="9"/>
        <v>9.8706228743147162E-2</v>
      </c>
      <c r="S88" s="93">
        <f>(1+H88)^((5-Dashboard!$F$9)*3/12)</f>
        <v>1.023812426892496</v>
      </c>
      <c r="T88" s="93">
        <f t="shared" si="6"/>
        <v>1.1248690904914231</v>
      </c>
      <c r="U88" s="93">
        <f t="shared" si="6"/>
        <v>1.2359006762435654</v>
      </c>
      <c r="V88" s="93">
        <f t="shared" si="6"/>
        <v>1.3578917710966729</v>
      </c>
      <c r="W88" s="93">
        <f t="shared" si="6"/>
        <v>1.4919241468629783</v>
      </c>
      <c r="X88" s="93">
        <f t="shared" si="6"/>
        <v>1.6391863529706598</v>
      </c>
      <c r="Y88" s="93">
        <f t="shared" si="5"/>
        <v>1.8009842560796268</v>
      </c>
      <c r="Z88" s="93">
        <f t="shared" si="5"/>
        <v>1.978752620023029</v>
      </c>
      <c r="AA88" s="93">
        <f t="shared" si="5"/>
        <v>2.1740678287611237</v>
      </c>
      <c r="AB88" s="93">
        <f t="shared" si="5"/>
        <v>2.3886618651699361</v>
      </c>
      <c r="AC88" s="95">
        <f t="shared" si="5"/>
        <v>2.6244376696234322</v>
      </c>
      <c r="AE88" s="96"/>
    </row>
    <row r="89" spans="3:31" ht="24.75" customHeight="1" x14ac:dyDescent="0.25">
      <c r="C89" s="91">
        <f>ABS(E89-Dashboard!$F$13)</f>
        <v>97.605919357525664</v>
      </c>
      <c r="D89" s="92">
        <f t="shared" si="10"/>
        <v>9.8806228743147165E-2</v>
      </c>
      <c r="E89" s="93" cm="1">
        <f t="array" ref="E89">SUM('DRE + DCF'!$S$41/TIR!S89,'DRE + DCF'!$U$41:$AD$41/TIR!T89:AC89,TIR!F89)</f>
        <v>147.11591935752566</v>
      </c>
      <c r="F89" s="100">
        <f>'DRE + DCF'!$AE$38*'DRE + DCF'!$AE$39*(1+G89)/(R89-G89)/AC89</f>
        <v>109.59675495158542</v>
      </c>
      <c r="G89" s="92">
        <f>R89*(1-'DRE + DCF'!$AE$39)</f>
        <v>5.9283737245888299E-2</v>
      </c>
      <c r="H89" s="94">
        <f t="shared" si="8"/>
        <v>9.8806228743147165E-2</v>
      </c>
      <c r="I89" s="94">
        <f t="shared" si="9"/>
        <v>9.8806228743147165E-2</v>
      </c>
      <c r="J89" s="94">
        <f t="shared" si="9"/>
        <v>9.8806228743147165E-2</v>
      </c>
      <c r="K89" s="94">
        <f t="shared" si="9"/>
        <v>9.8806228743147165E-2</v>
      </c>
      <c r="L89" s="94">
        <f t="shared" si="9"/>
        <v>9.8806228743147165E-2</v>
      </c>
      <c r="M89" s="94">
        <f t="shared" si="9"/>
        <v>9.8806228743147165E-2</v>
      </c>
      <c r="N89" s="94">
        <f t="shared" si="9"/>
        <v>9.8806228743147165E-2</v>
      </c>
      <c r="O89" s="94">
        <f t="shared" si="9"/>
        <v>9.8806228743147165E-2</v>
      </c>
      <c r="P89" s="94">
        <f t="shared" si="9"/>
        <v>9.8806228743147165E-2</v>
      </c>
      <c r="Q89" s="94">
        <f t="shared" si="9"/>
        <v>9.8806228743147165E-2</v>
      </c>
      <c r="R89" s="94">
        <f t="shared" si="9"/>
        <v>9.8806228743147165E-2</v>
      </c>
      <c r="S89" s="93">
        <f>(1+H89)^((5-Dashboard!$F$9)*3/12)</f>
        <v>1.0238357219612362</v>
      </c>
      <c r="T89" s="93">
        <f t="shared" si="6"/>
        <v>1.1249970685007433</v>
      </c>
      <c r="U89" s="93">
        <f t="shared" si="6"/>
        <v>1.2361537861863978</v>
      </c>
      <c r="V89" s="93">
        <f t="shared" si="6"/>
        <v>1.3582934799460387</v>
      </c>
      <c r="W89" s="93">
        <f t="shared" si="6"/>
        <v>1.4925013362259125</v>
      </c>
      <c r="X89" s="93">
        <f t="shared" si="6"/>
        <v>1.6399697646525029</v>
      </c>
      <c r="Y89" s="93">
        <f t="shared" ref="Y89:AC139" si="11">(X89)*(1+N89)</f>
        <v>1.8020089923506035</v>
      </c>
      <c r="Z89" s="93">
        <f t="shared" si="11"/>
        <v>1.9800587050460055</v>
      </c>
      <c r="AA89" s="93">
        <f t="shared" si="11"/>
        <v>2.175700838381641</v>
      </c>
      <c r="AB89" s="93">
        <f t="shared" si="11"/>
        <v>2.3906736330954348</v>
      </c>
      <c r="AC89" s="95">
        <f t="shared" si="11"/>
        <v>2.6268870789372731</v>
      </c>
      <c r="AE89" s="96"/>
    </row>
    <row r="90" spans="3:31" ht="24.75" customHeight="1" x14ac:dyDescent="0.25">
      <c r="C90" s="91">
        <f>ABS(E90-Dashboard!$F$13)</f>
        <v>97.379923187290103</v>
      </c>
      <c r="D90" s="92">
        <f t="shared" si="10"/>
        <v>9.8906228743147168E-2</v>
      </c>
      <c r="E90" s="93" cm="1">
        <f t="array" ref="E90">SUM('DRE + DCF'!$S$41/TIR!S90,'DRE + DCF'!$U$41:$AD$41/TIR!T90:AC90,TIR!F90)</f>
        <v>146.88992318729009</v>
      </c>
      <c r="F90" s="100">
        <f>'DRE + DCF'!$AE$38*'DRE + DCF'!$AE$39*(1+G90)/(R90-G90)/AC90</f>
        <v>109.39006235885205</v>
      </c>
      <c r="G90" s="92">
        <f>R90*(1-'DRE + DCF'!$AE$39)</f>
        <v>5.9343737245888296E-2</v>
      </c>
      <c r="H90" s="94">
        <f t="shared" si="8"/>
        <v>9.8906228743147168E-2</v>
      </c>
      <c r="I90" s="94">
        <f t="shared" si="9"/>
        <v>9.8906228743147168E-2</v>
      </c>
      <c r="J90" s="94">
        <f t="shared" si="9"/>
        <v>9.8906228743147168E-2</v>
      </c>
      <c r="K90" s="94">
        <f t="shared" si="9"/>
        <v>9.8906228743147168E-2</v>
      </c>
      <c r="L90" s="94">
        <f t="shared" si="9"/>
        <v>9.8906228743147168E-2</v>
      </c>
      <c r="M90" s="94">
        <f t="shared" si="9"/>
        <v>9.8906228743147168E-2</v>
      </c>
      <c r="N90" s="94">
        <f t="shared" si="9"/>
        <v>9.8906228743147168E-2</v>
      </c>
      <c r="O90" s="94">
        <f t="shared" si="9"/>
        <v>9.8906228743147168E-2</v>
      </c>
      <c r="P90" s="94">
        <f t="shared" si="9"/>
        <v>9.8906228743147168E-2</v>
      </c>
      <c r="Q90" s="94">
        <f t="shared" si="9"/>
        <v>9.8906228743147168E-2</v>
      </c>
      <c r="R90" s="94">
        <f t="shared" si="9"/>
        <v>9.8906228743147168E-2</v>
      </c>
      <c r="S90" s="93">
        <f>(1+H90)^((5-Dashboard!$F$9)*3/12)</f>
        <v>1.0238590154400049</v>
      </c>
      <c r="T90" s="93">
        <f t="shared" ref="T90:X140" si="12">(S90)*(1+I90)</f>
        <v>1.1251250494218477</v>
      </c>
      <c r="U90" s="93">
        <f t="shared" si="12"/>
        <v>1.2364069249246097</v>
      </c>
      <c r="V90" s="93">
        <f t="shared" si="12"/>
        <v>1.3586952710608144</v>
      </c>
      <c r="W90" s="93">
        <f t="shared" si="12"/>
        <v>1.4930786963325877</v>
      </c>
      <c r="X90" s="93">
        <f t="shared" si="12"/>
        <v>1.6407534794035787</v>
      </c>
      <c r="Y90" s="93">
        <f t="shared" si="11"/>
        <v>1.8030342183485839</v>
      </c>
      <c r="Z90" s="93">
        <f t="shared" si="11"/>
        <v>1.9813655331802906</v>
      </c>
      <c r="AA90" s="93">
        <f t="shared" si="11"/>
        <v>2.1773349258288084</v>
      </c>
      <c r="AB90" s="93">
        <f t="shared" si="11"/>
        <v>2.3926869120532759</v>
      </c>
      <c r="AC90" s="95">
        <f t="shared" si="11"/>
        <v>2.6293385510875518</v>
      </c>
      <c r="AE90" s="96"/>
    </row>
    <row r="91" spans="3:31" ht="24.75" customHeight="1" x14ac:dyDescent="0.25">
      <c r="C91" s="91">
        <f>ABS(E91-Dashboard!$F$13)</f>
        <v>97.154451834695891</v>
      </c>
      <c r="D91" s="92">
        <f t="shared" si="10"/>
        <v>9.900622874314717E-2</v>
      </c>
      <c r="E91" s="93" cm="1">
        <f t="array" ref="E91">SUM('DRE + DCF'!$S$41/TIR!S91,'DRE + DCF'!$U$41:$AD$41/TIR!T91:AC91,TIR!F91)</f>
        <v>146.66445183469588</v>
      </c>
      <c r="F91" s="100">
        <f>'DRE + DCF'!$AE$38*'DRE + DCF'!$AE$39*(1+G91)/(R91-G91)/AC91</f>
        <v>109.1838801046511</v>
      </c>
      <c r="G91" s="92">
        <f>R91*(1-'DRE + DCF'!$AE$39)</f>
        <v>5.9403737245888301E-2</v>
      </c>
      <c r="H91" s="94">
        <f t="shared" si="8"/>
        <v>9.900622874314717E-2</v>
      </c>
      <c r="I91" s="94">
        <f t="shared" si="9"/>
        <v>9.900622874314717E-2</v>
      </c>
      <c r="J91" s="94">
        <f t="shared" si="9"/>
        <v>9.900622874314717E-2</v>
      </c>
      <c r="K91" s="94">
        <f t="shared" si="9"/>
        <v>9.900622874314717E-2</v>
      </c>
      <c r="L91" s="94">
        <f t="shared" si="9"/>
        <v>9.900622874314717E-2</v>
      </c>
      <c r="M91" s="94">
        <f t="shared" si="9"/>
        <v>9.900622874314717E-2</v>
      </c>
      <c r="N91" s="94">
        <f t="shared" si="9"/>
        <v>9.900622874314717E-2</v>
      </c>
      <c r="O91" s="94">
        <f t="shared" si="9"/>
        <v>9.900622874314717E-2</v>
      </c>
      <c r="P91" s="94">
        <f t="shared" si="9"/>
        <v>9.900622874314717E-2</v>
      </c>
      <c r="Q91" s="94">
        <f t="shared" si="9"/>
        <v>9.900622874314717E-2</v>
      </c>
      <c r="R91" s="94">
        <f t="shared" si="9"/>
        <v>9.900622874314717E-2</v>
      </c>
      <c r="S91" s="93">
        <f>(1+H91)^((5-Dashboard!$F$9)*3/12)</f>
        <v>1.0238823073290555</v>
      </c>
      <c r="T91" s="93">
        <f t="shared" si="12"/>
        <v>1.1252530332545374</v>
      </c>
      <c r="U91" s="93">
        <f t="shared" si="12"/>
        <v>1.2366600924588564</v>
      </c>
      <c r="V91" s="93">
        <f t="shared" si="12"/>
        <v>1.3590971444503597</v>
      </c>
      <c r="W91" s="93">
        <f t="shared" si="12"/>
        <v>1.4936562272179703</v>
      </c>
      <c r="X91" s="93">
        <f t="shared" si="12"/>
        <v>1.641537497313539</v>
      </c>
      <c r="Y91" s="93">
        <f t="shared" si="11"/>
        <v>1.8040599342630168</v>
      </c>
      <c r="Z91" s="93">
        <f t="shared" si="11"/>
        <v>1.9826731047810082</v>
      </c>
      <c r="AA91" s="93">
        <f t="shared" si="11"/>
        <v>2.1789700917158425</v>
      </c>
      <c r="AB91" s="93">
        <f t="shared" si="11"/>
        <v>2.3947017030407376</v>
      </c>
      <c r="AC91" s="95">
        <f t="shared" si="11"/>
        <v>2.6317920876235932</v>
      </c>
      <c r="AE91" s="96"/>
    </row>
    <row r="92" spans="3:31" ht="24.75" customHeight="1" x14ac:dyDescent="0.25">
      <c r="C92" s="91">
        <f>ABS(E92-Dashboard!$F$13)</f>
        <v>96.929503643306248</v>
      </c>
      <c r="D92" s="92">
        <f t="shared" si="10"/>
        <v>9.9106228743147173E-2</v>
      </c>
      <c r="E92" s="93" cm="1">
        <f t="array" ref="E92">SUM('DRE + DCF'!$S$41/TIR!S92,'DRE + DCF'!$U$41:$AD$41/TIR!T92:AC92,TIR!F92)</f>
        <v>146.43950364330624</v>
      </c>
      <c r="F92" s="100">
        <f>'DRE + DCF'!$AE$38*'DRE + DCF'!$AE$39*(1+G92)/(R92-G92)/AC92</f>
        <v>108.97820654572304</v>
      </c>
      <c r="G92" s="92">
        <f>R92*(1-'DRE + DCF'!$AE$39)</f>
        <v>5.9463737245888298E-2</v>
      </c>
      <c r="H92" s="94">
        <f t="shared" si="8"/>
        <v>9.9106228743147173E-2</v>
      </c>
      <c r="I92" s="94">
        <f t="shared" si="9"/>
        <v>9.9106228743147173E-2</v>
      </c>
      <c r="J92" s="94">
        <f t="shared" si="9"/>
        <v>9.9106228743147173E-2</v>
      </c>
      <c r="K92" s="94">
        <f t="shared" si="9"/>
        <v>9.9106228743147173E-2</v>
      </c>
      <c r="L92" s="94">
        <f t="shared" si="9"/>
        <v>9.9106228743147173E-2</v>
      </c>
      <c r="M92" s="94">
        <f t="shared" si="9"/>
        <v>9.9106228743147173E-2</v>
      </c>
      <c r="N92" s="94">
        <f t="shared" si="9"/>
        <v>9.9106228743147173E-2</v>
      </c>
      <c r="O92" s="94">
        <f t="shared" si="9"/>
        <v>9.9106228743147173E-2</v>
      </c>
      <c r="P92" s="94">
        <f t="shared" si="9"/>
        <v>9.9106228743147173E-2</v>
      </c>
      <c r="Q92" s="94">
        <f t="shared" si="9"/>
        <v>9.9106228743147173E-2</v>
      </c>
      <c r="R92" s="94">
        <f t="shared" si="9"/>
        <v>9.9106228743147173E-2</v>
      </c>
      <c r="S92" s="93">
        <f>(1+H92)^((5-Dashboard!$F$9)*3/12)</f>
        <v>1.0239055976286406</v>
      </c>
      <c r="T92" s="93">
        <f t="shared" si="12"/>
        <v>1.1253810199986136</v>
      </c>
      <c r="U92" s="93">
        <f t="shared" si="12"/>
        <v>1.2369132887897927</v>
      </c>
      <c r="V92" s="93">
        <f t="shared" si="12"/>
        <v>1.3594991001240324</v>
      </c>
      <c r="W92" s="93">
        <f t="shared" si="12"/>
        <v>1.4942339289170277</v>
      </c>
      <c r="X92" s="93">
        <f t="shared" si="12"/>
        <v>1.6423218184720503</v>
      </c>
      <c r="Y92" s="93">
        <f t="shared" si="11"/>
        <v>1.8050861402834029</v>
      </c>
      <c r="Z92" s="93">
        <f t="shared" si="11"/>
        <v>1.9839814202034145</v>
      </c>
      <c r="AA92" s="93">
        <f t="shared" si="11"/>
        <v>2.1806063366562483</v>
      </c>
      <c r="AB92" s="93">
        <f t="shared" si="11"/>
        <v>2.3967180070556586</v>
      </c>
      <c r="AC92" s="95">
        <f t="shared" si="11"/>
        <v>2.6342476900957368</v>
      </c>
      <c r="AE92" s="96"/>
    </row>
    <row r="93" spans="3:31" ht="24.75" customHeight="1" x14ac:dyDescent="0.25">
      <c r="C93" s="91">
        <f>ABS(E93-Dashboard!$F$13)</f>
        <v>96.705076963437079</v>
      </c>
      <c r="D93" s="92">
        <f t="shared" si="10"/>
        <v>9.9206228743147176E-2</v>
      </c>
      <c r="E93" s="93" cm="1">
        <f t="array" ref="E93">SUM('DRE + DCF'!$S$41/TIR!S93,'DRE + DCF'!$U$41:$AD$41/TIR!T93:AC93,TIR!F93)</f>
        <v>146.21507696343707</v>
      </c>
      <c r="F93" s="100">
        <f>'DRE + DCF'!$AE$38*'DRE + DCF'!$AE$39*(1+G93)/(R93-G93)/AC93</f>
        <v>108.7730400455473</v>
      </c>
      <c r="G93" s="92">
        <f>R93*(1-'DRE + DCF'!$AE$39)</f>
        <v>5.9523737245888303E-2</v>
      </c>
      <c r="H93" s="94">
        <f t="shared" si="8"/>
        <v>9.9206228743147176E-2</v>
      </c>
      <c r="I93" s="94">
        <f t="shared" si="9"/>
        <v>9.9206228743147176E-2</v>
      </c>
      <c r="J93" s="94">
        <f t="shared" si="9"/>
        <v>9.9206228743147176E-2</v>
      </c>
      <c r="K93" s="94">
        <f t="shared" si="9"/>
        <v>9.9206228743147176E-2</v>
      </c>
      <c r="L93" s="94">
        <f t="shared" si="9"/>
        <v>9.9206228743147176E-2</v>
      </c>
      <c r="M93" s="94">
        <f t="shared" si="9"/>
        <v>9.9206228743147176E-2</v>
      </c>
      <c r="N93" s="94">
        <f t="shared" si="9"/>
        <v>9.9206228743147176E-2</v>
      </c>
      <c r="O93" s="94">
        <f t="shared" si="9"/>
        <v>9.9206228743147176E-2</v>
      </c>
      <c r="P93" s="94">
        <f t="shared" si="9"/>
        <v>9.9206228743147176E-2</v>
      </c>
      <c r="Q93" s="94">
        <f t="shared" si="9"/>
        <v>9.9206228743147176E-2</v>
      </c>
      <c r="R93" s="94">
        <f t="shared" si="9"/>
        <v>9.9206228743147176E-2</v>
      </c>
      <c r="S93" s="93">
        <f>(1+H93)^((5-Dashboard!$F$9)*3/12)</f>
        <v>1.0239288863390139</v>
      </c>
      <c r="T93" s="93">
        <f t="shared" si="12"/>
        <v>1.125509009653878</v>
      </c>
      <c r="U93" s="93">
        <f t="shared" si="12"/>
        <v>1.2371665139180736</v>
      </c>
      <c r="V93" s="93">
        <f t="shared" si="12"/>
        <v>1.3599011380911921</v>
      </c>
      <c r="W93" s="93">
        <f t="shared" si="12"/>
        <v>1.4948118014647331</v>
      </c>
      <c r="X93" s="93">
        <f t="shared" si="12"/>
        <v>1.6431064429687994</v>
      </c>
      <c r="Y93" s="93">
        <f t="shared" si="11"/>
        <v>1.8061128365993011</v>
      </c>
      <c r="Z93" s="93">
        <f t="shared" si="11"/>
        <v>1.9852904798029058</v>
      </c>
      <c r="AA93" s="93">
        <f t="shared" si="11"/>
        <v>2.1822436612638256</v>
      </c>
      <c r="AB93" s="93">
        <f t="shared" si="11"/>
        <v>2.3987358250964479</v>
      </c>
      <c r="AC93" s="95">
        <f t="shared" si="11"/>
        <v>2.6367053600553483</v>
      </c>
      <c r="AE93" s="96"/>
    </row>
    <row r="94" spans="3:31" ht="24.75" customHeight="1" x14ac:dyDescent="0.25">
      <c r="C94" s="91">
        <f>ABS(E94-Dashboard!$F$13)</f>
        <v>96.481170152123127</v>
      </c>
      <c r="D94" s="92">
        <f t="shared" si="10"/>
        <v>9.9306228743147179E-2</v>
      </c>
      <c r="E94" s="93" cm="1">
        <f t="array" ref="E94">SUM('DRE + DCF'!$S$41/TIR!S94,'DRE + DCF'!$U$41:$AD$41/TIR!T94:AC94,TIR!F94)</f>
        <v>145.99117015212312</v>
      </c>
      <c r="F94" s="100">
        <f>'DRE + DCF'!$AE$38*'DRE + DCF'!$AE$39*(1+G94)/(R94-G94)/AC94</f>
        <v>108.5683789743085</v>
      </c>
      <c r="G94" s="92">
        <f>R94*(1-'DRE + DCF'!$AE$39)</f>
        <v>5.9583737245888307E-2</v>
      </c>
      <c r="H94" s="94">
        <f t="shared" si="8"/>
        <v>9.9306228743147179E-2</v>
      </c>
      <c r="I94" s="94">
        <f t="shared" si="9"/>
        <v>9.9306228743147179E-2</v>
      </c>
      <c r="J94" s="94">
        <f t="shared" si="9"/>
        <v>9.9306228743147179E-2</v>
      </c>
      <c r="K94" s="94">
        <f t="shared" si="9"/>
        <v>9.9306228743147179E-2</v>
      </c>
      <c r="L94" s="94">
        <f t="shared" si="9"/>
        <v>9.9306228743147179E-2</v>
      </c>
      <c r="M94" s="94">
        <f t="shared" si="9"/>
        <v>9.9306228743147179E-2</v>
      </c>
      <c r="N94" s="94">
        <f t="shared" si="9"/>
        <v>9.9306228743147179E-2</v>
      </c>
      <c r="O94" s="94">
        <f t="shared" si="9"/>
        <v>9.9306228743147179E-2</v>
      </c>
      <c r="P94" s="94">
        <f t="shared" si="9"/>
        <v>9.9306228743147179E-2</v>
      </c>
      <c r="Q94" s="94">
        <f t="shared" si="9"/>
        <v>9.9306228743147179E-2</v>
      </c>
      <c r="R94" s="94">
        <f t="shared" si="9"/>
        <v>9.9306228743147179E-2</v>
      </c>
      <c r="S94" s="93">
        <f>(1+H94)^((5-Dashboard!$F$9)*3/12)</f>
        <v>1.0239521734604282</v>
      </c>
      <c r="T94" s="93">
        <f t="shared" si="12"/>
        <v>1.1256370022201323</v>
      </c>
      <c r="U94" s="93">
        <f t="shared" si="12"/>
        <v>1.2374197678443553</v>
      </c>
      <c r="V94" s="93">
        <f t="shared" si="12"/>
        <v>1.3603032583611989</v>
      </c>
      <c r="W94" s="93">
        <f t="shared" si="12"/>
        <v>1.4953898448960645</v>
      </c>
      <c r="X94" s="93">
        <f t="shared" si="12"/>
        <v>1.6438913708934926</v>
      </c>
      <c r="Y94" s="93">
        <f t="shared" si="11"/>
        <v>1.8071400234003276</v>
      </c>
      <c r="Z94" s="93">
        <f t="shared" si="11"/>
        <v>1.986600283935017</v>
      </c>
      <c r="AA94" s="93">
        <f t="shared" si="11"/>
        <v>2.1838820661526688</v>
      </c>
      <c r="AB94" s="93">
        <f t="shared" si="11"/>
        <v>2.4007551581620827</v>
      </c>
      <c r="AC94" s="95">
        <f t="shared" si="11"/>
        <v>2.639165099054817</v>
      </c>
      <c r="AE94" s="96"/>
    </row>
    <row r="95" spans="3:31" ht="24.75" customHeight="1" x14ac:dyDescent="0.25">
      <c r="C95" s="91">
        <f>ABS(E95-Dashboard!$F$13)</f>
        <v>96.257781573084259</v>
      </c>
      <c r="D95" s="92">
        <f t="shared" si="10"/>
        <v>9.9406228743147182E-2</v>
      </c>
      <c r="E95" s="93" cm="1">
        <f t="array" ref="E95">SUM('DRE + DCF'!$S$41/TIR!S95,'DRE + DCF'!$U$41:$AD$41/TIR!T95:AC95,TIR!F95)</f>
        <v>145.76778157308425</v>
      </c>
      <c r="F95" s="100">
        <f>'DRE + DCF'!$AE$38*'DRE + DCF'!$AE$39*(1+G95)/(R95-G95)/AC95</f>
        <v>108.36422170886246</v>
      </c>
      <c r="G95" s="92">
        <f>R95*(1-'DRE + DCF'!$AE$39)</f>
        <v>5.9643737245888305E-2</v>
      </c>
      <c r="H95" s="94">
        <f t="shared" si="8"/>
        <v>9.9406228743147182E-2</v>
      </c>
      <c r="I95" s="94">
        <f t="shared" si="9"/>
        <v>9.9406228743147182E-2</v>
      </c>
      <c r="J95" s="94">
        <f t="shared" si="9"/>
        <v>9.9406228743147182E-2</v>
      </c>
      <c r="K95" s="94">
        <f t="shared" si="9"/>
        <v>9.9406228743147182E-2</v>
      </c>
      <c r="L95" s="94">
        <f t="shared" si="9"/>
        <v>9.9406228743147182E-2</v>
      </c>
      <c r="M95" s="94">
        <f t="shared" si="9"/>
        <v>9.9406228743147182E-2</v>
      </c>
      <c r="N95" s="94">
        <f t="shared" si="9"/>
        <v>9.9406228743147182E-2</v>
      </c>
      <c r="O95" s="94">
        <f t="shared" si="9"/>
        <v>9.9406228743147182E-2</v>
      </c>
      <c r="P95" s="94">
        <f t="shared" si="9"/>
        <v>9.9406228743147182E-2</v>
      </c>
      <c r="Q95" s="94">
        <f t="shared" si="9"/>
        <v>9.9406228743147182E-2</v>
      </c>
      <c r="R95" s="94">
        <f t="shared" si="9"/>
        <v>9.9406228743147182E-2</v>
      </c>
      <c r="S95" s="93">
        <f>(1+H95)^((5-Dashboard!$F$9)*3/12)</f>
        <v>1.0239754589931362</v>
      </c>
      <c r="T95" s="93">
        <f t="shared" si="12"/>
        <v>1.1257649976971771</v>
      </c>
      <c r="U95" s="93">
        <f t="shared" si="12"/>
        <v>1.2376730505692912</v>
      </c>
      <c r="V95" s="93">
        <f t="shared" si="12"/>
        <v>1.360705460943411</v>
      </c>
      <c r="W95" s="93">
        <f t="shared" si="12"/>
        <v>1.4959680592460014</v>
      </c>
      <c r="X95" s="93">
        <f t="shared" si="12"/>
        <v>1.6446766023358514</v>
      </c>
      <c r="Y95" s="93">
        <f t="shared" si="11"/>
        <v>1.8081677008761512</v>
      </c>
      <c r="Z95" s="93">
        <f t="shared" si="11"/>
        <v>1.9879108329554165</v>
      </c>
      <c r="AA95" s="93">
        <f t="shared" si="11"/>
        <v>2.1855215519371627</v>
      </c>
      <c r="AB95" s="93">
        <f t="shared" si="11"/>
        <v>2.4027760072521063</v>
      </c>
      <c r="AC95" s="95">
        <f t="shared" si="11"/>
        <v>2.641626908647555</v>
      </c>
      <c r="AE95" s="96"/>
    </row>
    <row r="96" spans="3:31" ht="24.75" customHeight="1" x14ac:dyDescent="0.25">
      <c r="C96" s="91">
        <f>ABS(E96-Dashboard!$F$13)</f>
        <v>96.034909596691421</v>
      </c>
      <c r="D96" s="92">
        <f t="shared" si="10"/>
        <v>9.9506228743147185E-2</v>
      </c>
      <c r="E96" s="93" cm="1">
        <f t="array" ref="E96">SUM('DRE + DCF'!$S$41/TIR!S96,'DRE + DCF'!$U$41:$AD$41/TIR!T96:AC96,TIR!F96)</f>
        <v>145.54490959669141</v>
      </c>
      <c r="F96" s="100">
        <f>'DRE + DCF'!$AE$38*'DRE + DCF'!$AE$39*(1+G96)/(R96-G96)/AC96</f>
        <v>108.16056663270261</v>
      </c>
      <c r="G96" s="92">
        <f>R96*(1-'DRE + DCF'!$AE$39)</f>
        <v>5.9703737245888309E-2</v>
      </c>
      <c r="H96" s="94">
        <f t="shared" si="8"/>
        <v>9.9506228743147185E-2</v>
      </c>
      <c r="I96" s="94">
        <f t="shared" si="9"/>
        <v>9.9506228743147185E-2</v>
      </c>
      <c r="J96" s="94">
        <f t="shared" si="9"/>
        <v>9.9506228743147185E-2</v>
      </c>
      <c r="K96" s="94">
        <f t="shared" si="9"/>
        <v>9.9506228743147185E-2</v>
      </c>
      <c r="L96" s="94">
        <f t="shared" si="9"/>
        <v>9.9506228743147185E-2</v>
      </c>
      <c r="M96" s="94">
        <f t="shared" si="9"/>
        <v>9.9506228743147185E-2</v>
      </c>
      <c r="N96" s="94">
        <f t="shared" si="9"/>
        <v>9.9506228743147185E-2</v>
      </c>
      <c r="O96" s="94">
        <f t="shared" si="9"/>
        <v>9.9506228743147185E-2</v>
      </c>
      <c r="P96" s="94">
        <f t="shared" si="9"/>
        <v>9.9506228743147185E-2</v>
      </c>
      <c r="Q96" s="94">
        <f t="shared" si="9"/>
        <v>9.9506228743147185E-2</v>
      </c>
      <c r="R96" s="94">
        <f t="shared" si="9"/>
        <v>9.9506228743147185E-2</v>
      </c>
      <c r="S96" s="93">
        <f>(1+H96)^((5-Dashboard!$F$9)*3/12)</f>
        <v>1.0239987429373911</v>
      </c>
      <c r="T96" s="93">
        <f t="shared" si="12"/>
        <v>1.1258929960848143</v>
      </c>
      <c r="U96" s="93">
        <f t="shared" si="12"/>
        <v>1.2379263620935372</v>
      </c>
      <c r="V96" s="93">
        <f t="shared" si="12"/>
        <v>1.3611077458471887</v>
      </c>
      <c r="W96" s="93">
        <f t="shared" si="12"/>
        <v>1.4965464445495285</v>
      </c>
      <c r="X96" s="93">
        <f t="shared" si="12"/>
        <v>1.6454621373856175</v>
      </c>
      <c r="Y96" s="93">
        <f t="shared" si="11"/>
        <v>1.8091958692164987</v>
      </c>
      <c r="Z96" s="93">
        <f t="shared" si="11"/>
        <v>1.9892221272199127</v>
      </c>
      <c r="AA96" s="93">
        <f t="shared" si="11"/>
        <v>2.1871621192319872</v>
      </c>
      <c r="AB96" s="93">
        <f t="shared" si="11"/>
        <v>2.4047983733666318</v>
      </c>
      <c r="AC96" s="95">
        <f t="shared" si="11"/>
        <v>2.6440907903880002</v>
      </c>
      <c r="AE96" s="96"/>
    </row>
    <row r="97" spans="3:31" ht="24.75" customHeight="1" x14ac:dyDescent="0.25">
      <c r="C97" s="91">
        <f>ABS(E97-Dashboard!$F$13)</f>
        <v>95.812552599933383</v>
      </c>
      <c r="D97" s="92">
        <f t="shared" si="10"/>
        <v>9.9606228743147188E-2</v>
      </c>
      <c r="E97" s="93" cm="1">
        <f t="array" ref="E97">SUM('DRE + DCF'!$S$41/TIR!S97,'DRE + DCF'!$U$41:$AD$41/TIR!T97:AC97,TIR!F97)</f>
        <v>145.32255259993337</v>
      </c>
      <c r="F97" s="100">
        <f>'DRE + DCF'!$AE$38*'DRE + DCF'!$AE$39*(1+G97)/(R97-G97)/AC97</f>
        <v>107.95741213592643</v>
      </c>
      <c r="G97" s="92">
        <f>R97*(1-'DRE + DCF'!$AE$39)</f>
        <v>5.9763737245888307E-2</v>
      </c>
      <c r="H97" s="94">
        <f t="shared" si="8"/>
        <v>9.9606228743147188E-2</v>
      </c>
      <c r="I97" s="94">
        <f t="shared" si="9"/>
        <v>9.9606228743147188E-2</v>
      </c>
      <c r="J97" s="94">
        <f t="shared" si="9"/>
        <v>9.9606228743147188E-2</v>
      </c>
      <c r="K97" s="94">
        <f t="shared" si="9"/>
        <v>9.9606228743147188E-2</v>
      </c>
      <c r="L97" s="94">
        <f t="shared" si="9"/>
        <v>9.9606228743147188E-2</v>
      </c>
      <c r="M97" s="94">
        <f t="shared" si="9"/>
        <v>9.9606228743147188E-2</v>
      </c>
      <c r="N97" s="94">
        <f t="shared" si="9"/>
        <v>9.9606228743147188E-2</v>
      </c>
      <c r="O97" s="94">
        <f t="shared" si="9"/>
        <v>9.9606228743147188E-2</v>
      </c>
      <c r="P97" s="94">
        <f t="shared" si="9"/>
        <v>9.9606228743147188E-2</v>
      </c>
      <c r="Q97" s="94">
        <f t="shared" si="9"/>
        <v>9.9606228743147188E-2</v>
      </c>
      <c r="R97" s="94">
        <f t="shared" si="9"/>
        <v>9.9606228743147188E-2</v>
      </c>
      <c r="S97" s="93">
        <f>(1+H97)^((5-Dashboard!$F$9)*3/12)</f>
        <v>1.0240220252934453</v>
      </c>
      <c r="T97" s="93">
        <f t="shared" si="12"/>
        <v>1.126020997382845</v>
      </c>
      <c r="U97" s="93">
        <f t="shared" si="12"/>
        <v>1.2381797024177474</v>
      </c>
      <c r="V97" s="93">
        <f t="shared" si="12"/>
        <v>1.3615101130818914</v>
      </c>
      <c r="W97" s="93">
        <f t="shared" si="12"/>
        <v>1.4971250008416344</v>
      </c>
      <c r="X97" s="93">
        <f t="shared" si="12"/>
        <v>1.6462479761325506</v>
      </c>
      <c r="Y97" s="93">
        <f t="shared" si="11"/>
        <v>1.8102245286111525</v>
      </c>
      <c r="Z97" s="93">
        <f t="shared" si="11"/>
        <v>1.9905341670844507</v>
      </c>
      <c r="AA97" s="93">
        <f t="shared" si="11"/>
        <v>2.1888037686521145</v>
      </c>
      <c r="AB97" s="93">
        <f t="shared" si="11"/>
        <v>2.4068222575063394</v>
      </c>
      <c r="AC97" s="95">
        <f t="shared" si="11"/>
        <v>2.6465567458316137</v>
      </c>
      <c r="AE97" s="96"/>
    </row>
    <row r="98" spans="3:31" ht="24.75" customHeight="1" x14ac:dyDescent="0.25">
      <c r="C98" s="91">
        <f>ABS(E98-Dashboard!$F$13)</f>
        <v>95.590708966383289</v>
      </c>
      <c r="D98" s="92">
        <f t="shared" si="10"/>
        <v>9.9706228743147191E-2</v>
      </c>
      <c r="E98" s="93" cm="1">
        <f t="array" ref="E98">SUM('DRE + DCF'!$S$41/TIR!S98,'DRE + DCF'!$U$41:$AD$41/TIR!T98:AC98,TIR!F98)</f>
        <v>145.10070896638328</v>
      </c>
      <c r="F98" s="100">
        <f>'DRE + DCF'!$AE$38*'DRE + DCF'!$AE$39*(1+G98)/(R98-G98)/AC98</f>
        <v>107.75475661520215</v>
      </c>
      <c r="G98" s="92">
        <f>R98*(1-'DRE + DCF'!$AE$39)</f>
        <v>5.9823737245888312E-2</v>
      </c>
      <c r="H98" s="94">
        <f t="shared" si="8"/>
        <v>9.9706228743147191E-2</v>
      </c>
      <c r="I98" s="94">
        <f t="shared" si="9"/>
        <v>9.9706228743147191E-2</v>
      </c>
      <c r="J98" s="94">
        <f t="shared" si="9"/>
        <v>9.9706228743147191E-2</v>
      </c>
      <c r="K98" s="94">
        <f t="shared" si="9"/>
        <v>9.9706228743147191E-2</v>
      </c>
      <c r="L98" s="94">
        <f t="shared" si="9"/>
        <v>9.9706228743147191E-2</v>
      </c>
      <c r="M98" s="94">
        <f t="shared" si="9"/>
        <v>9.9706228743147191E-2</v>
      </c>
      <c r="N98" s="94">
        <f t="shared" si="9"/>
        <v>9.9706228743147191E-2</v>
      </c>
      <c r="O98" s="94">
        <f t="shared" si="9"/>
        <v>9.9706228743147191E-2</v>
      </c>
      <c r="P98" s="94">
        <f t="shared" si="9"/>
        <v>9.9706228743147191E-2</v>
      </c>
      <c r="Q98" s="94">
        <f t="shared" si="9"/>
        <v>9.9706228743147191E-2</v>
      </c>
      <c r="R98" s="94">
        <f t="shared" si="9"/>
        <v>9.9706228743147191E-2</v>
      </c>
      <c r="S98" s="93">
        <f>(1+H98)^((5-Dashboard!$F$9)*3/12)</f>
        <v>1.0240453060615522</v>
      </c>
      <c r="T98" s="93">
        <f t="shared" si="12"/>
        <v>1.1261490015910716</v>
      </c>
      <c r="U98" s="93">
        <f t="shared" si="12"/>
        <v>1.2384330715425778</v>
      </c>
      <c r="V98" s="93">
        <f t="shared" si="12"/>
        <v>1.3619125626568804</v>
      </c>
      <c r="W98" s="93">
        <f t="shared" si="12"/>
        <v>1.4977037281573131</v>
      </c>
      <c r="X98" s="93">
        <f t="shared" si="12"/>
        <v>1.6470341186664306</v>
      </c>
      <c r="Y98" s="93">
        <f t="shared" si="11"/>
        <v>1.8112536792499534</v>
      </c>
      <c r="Z98" s="93">
        <f t="shared" si="11"/>
        <v>1.9918469529051162</v>
      </c>
      <c r="AA98" s="93">
        <f t="shared" si="11"/>
        <v>2.1904465008128144</v>
      </c>
      <c r="AB98" s="93">
        <f t="shared" si="11"/>
        <v>2.4088476606724831</v>
      </c>
      <c r="AC98" s="95">
        <f t="shared" si="11"/>
        <v>2.6490247765348887</v>
      </c>
      <c r="AE98" s="96"/>
    </row>
    <row r="99" spans="3:31" ht="24.75" customHeight="1" x14ac:dyDescent="0.25">
      <c r="C99" s="91">
        <f>ABS(E99-Dashboard!$F$13)</f>
        <v>95.369377086166082</v>
      </c>
      <c r="D99" s="92">
        <f t="shared" si="10"/>
        <v>9.9806228743147193E-2</v>
      </c>
      <c r="E99" s="93" cm="1">
        <f t="array" ref="E99">SUM('DRE + DCF'!$S$41/TIR!S99,'DRE + DCF'!$U$41:$AD$41/TIR!T99:AC99,TIR!F99)</f>
        <v>144.87937708616607</v>
      </c>
      <c r="F99" s="100">
        <f>'DRE + DCF'!$AE$38*'DRE + DCF'!$AE$39*(1+G99)/(R99-G99)/AC99</f>
        <v>107.55259847373607</v>
      </c>
      <c r="G99" s="92">
        <f>R99*(1-'DRE + DCF'!$AE$39)</f>
        <v>5.9883737245888316E-2</v>
      </c>
      <c r="H99" s="94">
        <f t="shared" si="8"/>
        <v>9.9806228743147193E-2</v>
      </c>
      <c r="I99" s="94">
        <f t="shared" si="9"/>
        <v>9.9806228743147193E-2</v>
      </c>
      <c r="J99" s="94">
        <f t="shared" si="9"/>
        <v>9.9806228743147193E-2</v>
      </c>
      <c r="K99" s="94">
        <f t="shared" si="9"/>
        <v>9.9806228743147193E-2</v>
      </c>
      <c r="L99" s="94">
        <f t="shared" si="9"/>
        <v>9.9806228743147193E-2</v>
      </c>
      <c r="M99" s="94">
        <f t="shared" si="9"/>
        <v>9.9806228743147193E-2</v>
      </c>
      <c r="N99" s="94">
        <f t="shared" si="9"/>
        <v>9.9806228743147193E-2</v>
      </c>
      <c r="O99" s="94">
        <f t="shared" si="9"/>
        <v>9.9806228743147193E-2</v>
      </c>
      <c r="P99" s="94">
        <f t="shared" si="9"/>
        <v>9.9806228743147193E-2</v>
      </c>
      <c r="Q99" s="94">
        <f t="shared" si="9"/>
        <v>9.9806228743147193E-2</v>
      </c>
      <c r="R99" s="94">
        <f t="shared" si="9"/>
        <v>9.9806228743147193E-2</v>
      </c>
      <c r="S99" s="93">
        <f>(1+H99)^((5-Dashboard!$F$9)*3/12)</f>
        <v>1.0240685852419638</v>
      </c>
      <c r="T99" s="93">
        <f t="shared" si="12"/>
        <v>1.1262770087092944</v>
      </c>
      <c r="U99" s="93">
        <f t="shared" si="12"/>
        <v>1.2386864694686817</v>
      </c>
      <c r="V99" s="93">
        <f t="shared" si="12"/>
        <v>1.3623150945815143</v>
      </c>
      <c r="W99" s="93">
        <f t="shared" si="12"/>
        <v>1.4982826265315592</v>
      </c>
      <c r="X99" s="93">
        <f t="shared" si="12"/>
        <v>1.6478205650770512</v>
      </c>
      <c r="Y99" s="93">
        <f t="shared" si="11"/>
        <v>1.8122833213227934</v>
      </c>
      <c r="Z99" s="93">
        <f t="shared" si="11"/>
        <v>1.9931604850381266</v>
      </c>
      <c r="AA99" s="93">
        <f t="shared" si="11"/>
        <v>2.1920903163296441</v>
      </c>
      <c r="AB99" s="93">
        <f t="shared" si="11"/>
        <v>2.4108745838668786</v>
      </c>
      <c r="AC99" s="95">
        <f t="shared" si="11"/>
        <v>2.6514948840553361</v>
      </c>
      <c r="AE99" s="96"/>
    </row>
    <row r="100" spans="3:31" ht="24.75" customHeight="1" x14ac:dyDescent="0.25">
      <c r="C100" s="91">
        <f>ABS(E100-Dashboard!$F$13)</f>
        <v>95.148555355924884</v>
      </c>
      <c r="D100" s="92">
        <f t="shared" si="10"/>
        <v>9.9906228743147196E-2</v>
      </c>
      <c r="E100" s="93" cm="1">
        <f t="array" ref="E100">SUM('DRE + DCF'!$S$41/TIR!S100,'DRE + DCF'!$U$41:$AD$41/TIR!T100:AC100,TIR!F100)</f>
        <v>144.65855535592488</v>
      </c>
      <c r="F100" s="100">
        <f>'DRE + DCF'!$AE$38*'DRE + DCF'!$AE$39*(1+G100)/(R100-G100)/AC100</f>
        <v>107.35093612123914</v>
      </c>
      <c r="G100" s="92">
        <f>R100*(1-'DRE + DCF'!$AE$39)</f>
        <v>5.9943737245888314E-2</v>
      </c>
      <c r="H100" s="94">
        <f t="shared" si="8"/>
        <v>9.9906228743147196E-2</v>
      </c>
      <c r="I100" s="94">
        <f t="shared" si="9"/>
        <v>9.9906228743147196E-2</v>
      </c>
      <c r="J100" s="94">
        <f t="shared" si="9"/>
        <v>9.9906228743147196E-2</v>
      </c>
      <c r="K100" s="94">
        <f t="shared" si="9"/>
        <v>9.9906228743147196E-2</v>
      </c>
      <c r="L100" s="94">
        <f t="shared" si="9"/>
        <v>9.9906228743147196E-2</v>
      </c>
      <c r="M100" s="94">
        <f t="shared" si="9"/>
        <v>9.9906228743147196E-2</v>
      </c>
      <c r="N100" s="94">
        <f t="shared" si="9"/>
        <v>9.9906228743147196E-2</v>
      </c>
      <c r="O100" s="94">
        <f t="shared" si="9"/>
        <v>9.9906228743147196E-2</v>
      </c>
      <c r="P100" s="94">
        <f t="shared" si="9"/>
        <v>9.9906228743147196E-2</v>
      </c>
      <c r="Q100" s="94">
        <f t="shared" si="9"/>
        <v>9.9906228743147196E-2</v>
      </c>
      <c r="R100" s="94">
        <f t="shared" si="9"/>
        <v>9.9906228743147196E-2</v>
      </c>
      <c r="S100" s="93">
        <f>(1+H100)^((5-Dashboard!$F$9)*3/12)</f>
        <v>1.0240918628349331</v>
      </c>
      <c r="T100" s="93">
        <f t="shared" si="12"/>
        <v>1.1264050187373156</v>
      </c>
      <c r="U100" s="93">
        <f t="shared" si="12"/>
        <v>1.2389398961967149</v>
      </c>
      <c r="V100" s="93">
        <f t="shared" si="12"/>
        <v>1.3627177088651548</v>
      </c>
      <c r="W100" s="93">
        <f t="shared" si="12"/>
        <v>1.4988616959993744</v>
      </c>
      <c r="X100" s="93">
        <f t="shared" si="12"/>
        <v>1.6486073154542293</v>
      </c>
      <c r="Y100" s="93">
        <f t="shared" si="11"/>
        <v>1.8133134550196253</v>
      </c>
      <c r="Z100" s="93">
        <f t="shared" si="11"/>
        <v>1.9944747638398423</v>
      </c>
      <c r="AA100" s="93">
        <f t="shared" si="11"/>
        <v>2.1937352158184602</v>
      </c>
      <c r="AB100" s="93">
        <f t="shared" si="11"/>
        <v>2.4129030280919164</v>
      </c>
      <c r="AC100" s="95">
        <f t="shared" si="11"/>
        <v>2.6539670699514999</v>
      </c>
      <c r="AE100" s="96"/>
    </row>
    <row r="101" spans="3:31" ht="24.75" customHeight="1" x14ac:dyDescent="0.25">
      <c r="C101" s="91">
        <f>ABS(E101-Dashboard!$F$13)</f>
        <v>94.928242178788821</v>
      </c>
      <c r="D101" s="92">
        <f t="shared" si="10"/>
        <v>0.1000062287431472</v>
      </c>
      <c r="E101" s="93" cm="1">
        <f t="array" ref="E101">SUM('DRE + DCF'!$S$41/TIR!S101,'DRE + DCF'!$U$41:$AD$41/TIR!T101:AC101,TIR!F101)</f>
        <v>144.43824217878881</v>
      </c>
      <c r="F101" s="100">
        <f>'DRE + DCF'!$AE$38*'DRE + DCF'!$AE$39*(1+G101)/(R101-G101)/AC101</f>
        <v>107.1497679738947</v>
      </c>
      <c r="G101" s="92">
        <f>R101*(1-'DRE + DCF'!$AE$39)</f>
        <v>6.0003737245888318E-2</v>
      </c>
      <c r="H101" s="94">
        <f t="shared" si="8"/>
        <v>0.1000062287431472</v>
      </c>
      <c r="I101" s="94">
        <f t="shared" si="9"/>
        <v>0.1000062287431472</v>
      </c>
      <c r="J101" s="94">
        <f t="shared" si="9"/>
        <v>0.1000062287431472</v>
      </c>
      <c r="K101" s="94">
        <f t="shared" si="9"/>
        <v>0.1000062287431472</v>
      </c>
      <c r="L101" s="94">
        <f t="shared" si="9"/>
        <v>0.1000062287431472</v>
      </c>
      <c r="M101" s="94">
        <f t="shared" si="9"/>
        <v>0.1000062287431472</v>
      </c>
      <c r="N101" s="94">
        <f t="shared" si="9"/>
        <v>0.1000062287431472</v>
      </c>
      <c r="O101" s="94">
        <f t="shared" si="9"/>
        <v>0.1000062287431472</v>
      </c>
      <c r="P101" s="94">
        <f t="shared" si="9"/>
        <v>0.1000062287431472</v>
      </c>
      <c r="Q101" s="94">
        <f t="shared" ref="I101:R127" si="13">$D101</f>
        <v>0.1000062287431472</v>
      </c>
      <c r="R101" s="94">
        <f t="shared" si="13"/>
        <v>0.1000062287431472</v>
      </c>
      <c r="S101" s="93">
        <f>(1+H101)^((5-Dashboard!$F$9)*3/12)</f>
        <v>1.0241151388407128</v>
      </c>
      <c r="T101" s="93">
        <f t="shared" si="12"/>
        <v>1.1265330316749371</v>
      </c>
      <c r="U101" s="93">
        <f t="shared" si="12"/>
        <v>1.2391933517273319</v>
      </c>
      <c r="V101" s="93">
        <f t="shared" si="12"/>
        <v>1.3631204055171626</v>
      </c>
      <c r="W101" s="93">
        <f t="shared" si="12"/>
        <v>1.4994409365957635</v>
      </c>
      <c r="X101" s="93">
        <f t="shared" si="12"/>
        <v>1.6493943698877982</v>
      </c>
      <c r="Y101" s="93">
        <f t="shared" si="11"/>
        <v>1.8143440805304563</v>
      </c>
      <c r="Z101" s="93">
        <f t="shared" si="11"/>
        <v>1.99578978966676</v>
      </c>
      <c r="AA101" s="93">
        <f t="shared" si="11"/>
        <v>2.1953811998954116</v>
      </c>
      <c r="AB101" s="93">
        <f t="shared" si="11"/>
        <v>2.4149329943505569</v>
      </c>
      <c r="AC101" s="95">
        <f t="shared" si="11"/>
        <v>2.6564413357829517</v>
      </c>
      <c r="AE101" s="96"/>
    </row>
    <row r="102" spans="3:31" ht="24.75" customHeight="1" x14ac:dyDescent="0.25">
      <c r="C102" s="91">
        <f>ABS(E102-Dashboard!$F$13)</f>
        <v>94.708435964340367</v>
      </c>
      <c r="D102" s="92">
        <f t="shared" si="10"/>
        <v>0.1001062287431472</v>
      </c>
      <c r="E102" s="93" cm="1">
        <f t="array" ref="E102">SUM('DRE + DCF'!$S$41/TIR!S102,'DRE + DCF'!$U$41:$AD$41/TIR!T102:AC102,TIR!F102)</f>
        <v>144.21843596434036</v>
      </c>
      <c r="F102" s="100">
        <f>'DRE + DCF'!$AE$38*'DRE + DCF'!$AE$39*(1+G102)/(R102-G102)/AC102</f>
        <v>106.94909245432578</v>
      </c>
      <c r="G102" s="92">
        <f>R102*(1-'DRE + DCF'!$AE$39)</f>
        <v>6.0063737245888316E-2</v>
      </c>
      <c r="H102" s="94">
        <f t="shared" si="8"/>
        <v>0.1001062287431472</v>
      </c>
      <c r="I102" s="94">
        <f t="shared" si="13"/>
        <v>0.1001062287431472</v>
      </c>
      <c r="J102" s="94">
        <f t="shared" si="13"/>
        <v>0.1001062287431472</v>
      </c>
      <c r="K102" s="94">
        <f t="shared" si="13"/>
        <v>0.1001062287431472</v>
      </c>
      <c r="L102" s="94">
        <f t="shared" si="13"/>
        <v>0.1001062287431472</v>
      </c>
      <c r="M102" s="94">
        <f t="shared" si="13"/>
        <v>0.1001062287431472</v>
      </c>
      <c r="N102" s="94">
        <f t="shared" si="13"/>
        <v>0.1001062287431472</v>
      </c>
      <c r="O102" s="94">
        <f t="shared" si="13"/>
        <v>0.1001062287431472</v>
      </c>
      <c r="P102" s="94">
        <f t="shared" si="13"/>
        <v>0.1001062287431472</v>
      </c>
      <c r="Q102" s="94">
        <f t="shared" si="13"/>
        <v>0.1001062287431472</v>
      </c>
      <c r="R102" s="94">
        <f t="shared" si="13"/>
        <v>0.1001062287431472</v>
      </c>
      <c r="S102" s="93">
        <f>(1+H102)^((5-Dashboard!$F$9)*3/12)</f>
        <v>1.024138413259555</v>
      </c>
      <c r="T102" s="93">
        <f t="shared" si="12"/>
        <v>1.1266610475219598</v>
      </c>
      <c r="U102" s="93">
        <f t="shared" si="12"/>
        <v>1.239446836061187</v>
      </c>
      <c r="V102" s="93">
        <f t="shared" si="12"/>
        <v>1.3635231845468982</v>
      </c>
      <c r="W102" s="93">
        <f t="shared" si="12"/>
        <v>1.5000203483557344</v>
      </c>
      <c r="X102" s="93">
        <f t="shared" si="12"/>
        <v>1.6501817284676088</v>
      </c>
      <c r="Y102" s="93">
        <f t="shared" si="11"/>
        <v>1.8153751980453492</v>
      </c>
      <c r="Z102" s="93">
        <f t="shared" si="11"/>
        <v>1.997105562875513</v>
      </c>
      <c r="AA102" s="93">
        <f t="shared" si="11"/>
        <v>2.1970282691769407</v>
      </c>
      <c r="AB102" s="93">
        <f t="shared" si="11"/>
        <v>2.416964483646328</v>
      </c>
      <c r="AC102" s="95">
        <f t="shared" si="11"/>
        <v>2.6589176831102899</v>
      </c>
      <c r="AE102" s="96"/>
    </row>
    <row r="103" spans="3:31" ht="24.75" customHeight="1" x14ac:dyDescent="0.25">
      <c r="C103" s="91">
        <f>ABS(E103-Dashboard!$F$13)</f>
        <v>94.489135128583371</v>
      </c>
      <c r="D103" s="92">
        <f t="shared" si="10"/>
        <v>0.1002062287431472</v>
      </c>
      <c r="E103" s="93" cm="1">
        <f t="array" ref="E103">SUM('DRE + DCF'!$S$41/TIR!S103,'DRE + DCF'!$U$41:$AD$41/TIR!T103:AC103,TIR!F103)</f>
        <v>143.99913512858336</v>
      </c>
      <c r="F103" s="100">
        <f>'DRE + DCF'!$AE$38*'DRE + DCF'!$AE$39*(1+G103)/(R103-G103)/AC103</f>
        <v>106.74890799156319</v>
      </c>
      <c r="G103" s="92">
        <f>R103*(1-'DRE + DCF'!$AE$39)</f>
        <v>6.012373724588832E-2</v>
      </c>
      <c r="H103" s="94">
        <f t="shared" si="8"/>
        <v>0.1002062287431472</v>
      </c>
      <c r="I103" s="94">
        <f t="shared" si="13"/>
        <v>0.1002062287431472</v>
      </c>
      <c r="J103" s="94">
        <f t="shared" si="13"/>
        <v>0.1002062287431472</v>
      </c>
      <c r="K103" s="94">
        <f t="shared" si="13"/>
        <v>0.1002062287431472</v>
      </c>
      <c r="L103" s="94">
        <f t="shared" si="13"/>
        <v>0.1002062287431472</v>
      </c>
      <c r="M103" s="94">
        <f t="shared" si="13"/>
        <v>0.1002062287431472</v>
      </c>
      <c r="N103" s="94">
        <f t="shared" si="13"/>
        <v>0.1002062287431472</v>
      </c>
      <c r="O103" s="94">
        <f t="shared" si="13"/>
        <v>0.1002062287431472</v>
      </c>
      <c r="P103" s="94">
        <f t="shared" si="13"/>
        <v>0.1002062287431472</v>
      </c>
      <c r="Q103" s="94">
        <f t="shared" si="13"/>
        <v>0.1002062287431472</v>
      </c>
      <c r="R103" s="94">
        <f t="shared" si="13"/>
        <v>0.1002062287431472</v>
      </c>
      <c r="S103" s="93">
        <f>(1+H103)^((5-Dashboard!$F$9)*3/12)</f>
        <v>1.0241616860917124</v>
      </c>
      <c r="T103" s="93">
        <f t="shared" si="12"/>
        <v>1.1267890662781859</v>
      </c>
      <c r="U103" s="93">
        <f t="shared" si="12"/>
        <v>1.2397003491989349</v>
      </c>
      <c r="V103" s="93">
        <f t="shared" si="12"/>
        <v>1.3639260459637228</v>
      </c>
      <c r="W103" s="93">
        <f t="shared" si="12"/>
        <v>1.5005999313142997</v>
      </c>
      <c r="X103" s="93">
        <f t="shared" si="12"/>
        <v>1.6509693912835313</v>
      </c>
      <c r="Y103" s="93">
        <f t="shared" si="11"/>
        <v>1.8164068077544231</v>
      </c>
      <c r="Z103" s="93">
        <f t="shared" si="11"/>
        <v>1.9984220838228723</v>
      </c>
      <c r="AA103" s="93">
        <f t="shared" si="11"/>
        <v>2.1986764242797836</v>
      </c>
      <c r="AB103" s="93">
        <f t="shared" si="11"/>
        <v>2.4189974969833283</v>
      </c>
      <c r="AC103" s="95">
        <f t="shared" si="11"/>
        <v>2.6613961134951398</v>
      </c>
      <c r="AE103" s="96"/>
    </row>
    <row r="104" spans="3:31" ht="24.75" customHeight="1" x14ac:dyDescent="0.25">
      <c r="C104" s="91">
        <f>ABS(E104-Dashboard!$F$13)</f>
        <v>94.27033809390997</v>
      </c>
      <c r="D104" s="92">
        <f t="shared" si="10"/>
        <v>0.10030622874314721</v>
      </c>
      <c r="E104" s="93" cm="1">
        <f t="array" ref="E104">SUM('DRE + DCF'!$S$41/TIR!S104,'DRE + DCF'!$U$41:$AD$41/TIR!T104:AC104,TIR!F104)</f>
        <v>143.78033809390996</v>
      </c>
      <c r="F104" s="100">
        <f>'DRE + DCF'!$AE$38*'DRE + DCF'!$AE$39*(1+G104)/(R104-G104)/AC104</f>
        <v>106.54921302101263</v>
      </c>
      <c r="G104" s="92">
        <f>R104*(1-'DRE + DCF'!$AE$39)</f>
        <v>6.0183737245888325E-2</v>
      </c>
      <c r="H104" s="94">
        <f t="shared" si="8"/>
        <v>0.10030622874314721</v>
      </c>
      <c r="I104" s="94">
        <f t="shared" si="13"/>
        <v>0.10030622874314721</v>
      </c>
      <c r="J104" s="94">
        <f t="shared" si="13"/>
        <v>0.10030622874314721</v>
      </c>
      <c r="K104" s="94">
        <f t="shared" si="13"/>
        <v>0.10030622874314721</v>
      </c>
      <c r="L104" s="94">
        <f t="shared" si="13"/>
        <v>0.10030622874314721</v>
      </c>
      <c r="M104" s="94">
        <f t="shared" si="13"/>
        <v>0.10030622874314721</v>
      </c>
      <c r="N104" s="94">
        <f t="shared" si="13"/>
        <v>0.10030622874314721</v>
      </c>
      <c r="O104" s="94">
        <f t="shared" si="13"/>
        <v>0.10030622874314721</v>
      </c>
      <c r="P104" s="94">
        <f t="shared" si="13"/>
        <v>0.10030622874314721</v>
      </c>
      <c r="Q104" s="94">
        <f t="shared" si="13"/>
        <v>0.10030622874314721</v>
      </c>
      <c r="R104" s="94">
        <f t="shared" si="13"/>
        <v>0.10030622874314721</v>
      </c>
      <c r="S104" s="93">
        <f>(1+H104)^((5-Dashboard!$F$9)*3/12)</f>
        <v>1.0241849573374373</v>
      </c>
      <c r="T104" s="93">
        <f t="shared" si="12"/>
        <v>1.1269170879434169</v>
      </c>
      <c r="U104" s="93">
        <f t="shared" si="12"/>
        <v>1.2399538911412309</v>
      </c>
      <c r="V104" s="93">
        <f t="shared" si="12"/>
        <v>1.3643289897769988</v>
      </c>
      <c r="W104" s="93">
        <f t="shared" si="12"/>
        <v>1.5011796855064776</v>
      </c>
      <c r="X104" s="93">
        <f t="shared" si="12"/>
        <v>1.6517573584254563</v>
      </c>
      <c r="Y104" s="93">
        <f t="shared" si="11"/>
        <v>1.8174389098478569</v>
      </c>
      <c r="Z104" s="93">
        <f t="shared" si="11"/>
        <v>1.9997393528657523</v>
      </c>
      <c r="AA104" s="93">
        <f t="shared" si="11"/>
        <v>2.2003256658209778</v>
      </c>
      <c r="AB104" s="93">
        <f t="shared" si="11"/>
        <v>2.4210320353662347</v>
      </c>
      <c r="AC104" s="95">
        <f t="shared" si="11"/>
        <v>2.6638766285001676</v>
      </c>
      <c r="AE104" s="96"/>
    </row>
    <row r="105" spans="3:31" ht="24.75" customHeight="1" x14ac:dyDescent="0.25">
      <c r="C105" s="91">
        <f>ABS(E105-Dashboard!$F$13)</f>
        <v>94.052043289070639</v>
      </c>
      <c r="D105" s="92">
        <f t="shared" si="10"/>
        <v>0.10040622874314721</v>
      </c>
      <c r="E105" s="93" cm="1">
        <f t="array" ref="E105">SUM('DRE + DCF'!$S$41/TIR!S105,'DRE + DCF'!$U$41:$AD$41/TIR!T105:AC105,TIR!F105)</f>
        <v>143.56204328907063</v>
      </c>
      <c r="F105" s="100">
        <f>'DRE + DCF'!$AE$38*'DRE + DCF'!$AE$39*(1+G105)/(R105-G105)/AC105</f>
        <v>106.35000598442431</v>
      </c>
      <c r="G105" s="92">
        <f>R105*(1-'DRE + DCF'!$AE$39)</f>
        <v>6.0243737245888322E-2</v>
      </c>
      <c r="H105" s="94">
        <f t="shared" si="8"/>
        <v>0.10040622874314721</v>
      </c>
      <c r="I105" s="94">
        <f t="shared" si="13"/>
        <v>0.10040622874314721</v>
      </c>
      <c r="J105" s="94">
        <f t="shared" si="13"/>
        <v>0.10040622874314721</v>
      </c>
      <c r="K105" s="94">
        <f t="shared" si="13"/>
        <v>0.10040622874314721</v>
      </c>
      <c r="L105" s="94">
        <f t="shared" si="13"/>
        <v>0.10040622874314721</v>
      </c>
      <c r="M105" s="94">
        <f t="shared" si="13"/>
        <v>0.10040622874314721</v>
      </c>
      <c r="N105" s="94">
        <f t="shared" si="13"/>
        <v>0.10040622874314721</v>
      </c>
      <c r="O105" s="94">
        <f t="shared" si="13"/>
        <v>0.10040622874314721</v>
      </c>
      <c r="P105" s="94">
        <f t="shared" si="13"/>
        <v>0.10040622874314721</v>
      </c>
      <c r="Q105" s="94">
        <f t="shared" si="13"/>
        <v>0.10040622874314721</v>
      </c>
      <c r="R105" s="94">
        <f t="shared" si="13"/>
        <v>0.10040622874314721</v>
      </c>
      <c r="S105" s="93">
        <f>(1+H105)^((5-Dashboard!$F$9)*3/12)</f>
        <v>1.0242082269969819</v>
      </c>
      <c r="T105" s="93">
        <f t="shared" si="12"/>
        <v>1.1270451125174541</v>
      </c>
      <c r="U105" s="93">
        <f t="shared" si="12"/>
        <v>1.2402074618887278</v>
      </c>
      <c r="V105" s="93">
        <f t="shared" si="12"/>
        <v>1.3647320159960856</v>
      </c>
      <c r="W105" s="93">
        <f t="shared" si="12"/>
        <v>1.5017596109672853</v>
      </c>
      <c r="X105" s="93">
        <f t="shared" si="12"/>
        <v>1.6525456299832864</v>
      </c>
      <c r="Y105" s="93">
        <f t="shared" si="11"/>
        <v>1.8184715045158766</v>
      </c>
      <c r="Z105" s="93">
        <f t="shared" si="11"/>
        <v>2.0010573703611931</v>
      </c>
      <c r="AA105" s="93">
        <f t="shared" si="11"/>
        <v>2.2019759944178401</v>
      </c>
      <c r="AB105" s="93">
        <f t="shared" si="11"/>
        <v>2.4230680998002772</v>
      </c>
      <c r="AC105" s="95">
        <f t="shared" si="11"/>
        <v>2.6663592296890473</v>
      </c>
      <c r="AE105" s="96"/>
    </row>
    <row r="106" spans="3:31" ht="24.75" customHeight="1" x14ac:dyDescent="0.25">
      <c r="C106" s="91">
        <f>ABS(E106-Dashboard!$F$13)</f>
        <v>93.834249149140192</v>
      </c>
      <c r="D106" s="92">
        <f t="shared" si="10"/>
        <v>0.10050622874314721</v>
      </c>
      <c r="E106" s="93" cm="1">
        <f t="array" ref="E106">SUM('DRE + DCF'!$S$41/TIR!S106,'DRE + DCF'!$U$41:$AD$41/TIR!T106:AC106,TIR!F106)</f>
        <v>143.34424914914018</v>
      </c>
      <c r="F106" s="100">
        <f>'DRE + DCF'!$AE$38*'DRE + DCF'!$AE$39*(1+G106)/(R106-G106)/AC106</f>
        <v>106.15128532985949</v>
      </c>
      <c r="G106" s="92">
        <f>R106*(1-'DRE + DCF'!$AE$39)</f>
        <v>6.0303737245888327E-2</v>
      </c>
      <c r="H106" s="94">
        <f t="shared" si="8"/>
        <v>0.10050622874314721</v>
      </c>
      <c r="I106" s="94">
        <f t="shared" si="13"/>
        <v>0.10050622874314721</v>
      </c>
      <c r="J106" s="94">
        <f t="shared" si="13"/>
        <v>0.10050622874314721</v>
      </c>
      <c r="K106" s="94">
        <f t="shared" si="13"/>
        <v>0.10050622874314721</v>
      </c>
      <c r="L106" s="94">
        <f t="shared" si="13"/>
        <v>0.10050622874314721</v>
      </c>
      <c r="M106" s="94">
        <f t="shared" si="13"/>
        <v>0.10050622874314721</v>
      </c>
      <c r="N106" s="94">
        <f t="shared" si="13"/>
        <v>0.10050622874314721</v>
      </c>
      <c r="O106" s="94">
        <f t="shared" si="13"/>
        <v>0.10050622874314721</v>
      </c>
      <c r="P106" s="94">
        <f t="shared" si="13"/>
        <v>0.10050622874314721</v>
      </c>
      <c r="Q106" s="94">
        <f t="shared" si="13"/>
        <v>0.10050622874314721</v>
      </c>
      <c r="R106" s="94">
        <f t="shared" si="13"/>
        <v>0.10050622874314721</v>
      </c>
      <c r="S106" s="93">
        <f>(1+H106)^((5-Dashboard!$F$9)*3/12)</f>
        <v>1.0242314950705986</v>
      </c>
      <c r="T106" s="93">
        <f t="shared" si="12"/>
        <v>1.1271731400000999</v>
      </c>
      <c r="U106" s="93">
        <f t="shared" si="12"/>
        <v>1.2404610614420817</v>
      </c>
      <c r="V106" s="93">
        <f t="shared" si="12"/>
        <v>1.3651351246303469</v>
      </c>
      <c r="W106" s="93">
        <f t="shared" si="12"/>
        <v>1.5023397077317495</v>
      </c>
      <c r="X106" s="93">
        <f t="shared" si="12"/>
        <v>1.6533342060469498</v>
      </c>
      <c r="Y106" s="93">
        <f t="shared" si="11"/>
        <v>1.8195045919487745</v>
      </c>
      <c r="Z106" s="93">
        <f t="shared" si="11"/>
        <v>2.0023761366663848</v>
      </c>
      <c r="AA106" s="93">
        <f t="shared" si="11"/>
        <v>2.2036274106879961</v>
      </c>
      <c r="AB106" s="93">
        <f t="shared" si="11"/>
        <v>2.425105691291273</v>
      </c>
      <c r="AC106" s="95">
        <f t="shared" si="11"/>
        <v>2.6688439186265018</v>
      </c>
      <c r="AE106" s="96"/>
    </row>
    <row r="107" spans="3:31" ht="24.75" customHeight="1" x14ac:dyDescent="0.25">
      <c r="C107" s="91">
        <f>ABS(E107-Dashboard!$F$13)</f>
        <v>93.616954115487658</v>
      </c>
      <c r="D107" s="92">
        <f t="shared" si="10"/>
        <v>0.10060622874314722</v>
      </c>
      <c r="E107" s="93" cm="1">
        <f t="array" ref="E107">SUM('DRE + DCF'!$S$41/TIR!S107,'DRE + DCF'!$U$41:$AD$41/TIR!T107:AC107,TIR!F107)</f>
        <v>143.12695411548765</v>
      </c>
      <c r="F107" s="100">
        <f>'DRE + DCF'!$AE$38*'DRE + DCF'!$AE$39*(1+G107)/(R107-G107)/AC107</f>
        <v>105.95304951166003</v>
      </c>
      <c r="G107" s="92">
        <f>R107*(1-'DRE + DCF'!$AE$39)</f>
        <v>6.0363737245888324E-2</v>
      </c>
      <c r="H107" s="94">
        <f t="shared" si="8"/>
        <v>0.10060622874314722</v>
      </c>
      <c r="I107" s="94">
        <f t="shared" si="13"/>
        <v>0.10060622874314722</v>
      </c>
      <c r="J107" s="94">
        <f t="shared" si="13"/>
        <v>0.10060622874314722</v>
      </c>
      <c r="K107" s="94">
        <f t="shared" si="13"/>
        <v>0.10060622874314722</v>
      </c>
      <c r="L107" s="94">
        <f t="shared" si="13"/>
        <v>0.10060622874314722</v>
      </c>
      <c r="M107" s="94">
        <f t="shared" si="13"/>
        <v>0.10060622874314722</v>
      </c>
      <c r="N107" s="94">
        <f t="shared" si="13"/>
        <v>0.10060622874314722</v>
      </c>
      <c r="O107" s="94">
        <f t="shared" si="13"/>
        <v>0.10060622874314722</v>
      </c>
      <c r="P107" s="94">
        <f t="shared" si="13"/>
        <v>0.10060622874314722</v>
      </c>
      <c r="Q107" s="94">
        <f t="shared" si="13"/>
        <v>0.10060622874314722</v>
      </c>
      <c r="R107" s="94">
        <f t="shared" si="13"/>
        <v>0.10060622874314722</v>
      </c>
      <c r="S107" s="93">
        <f>(1+H107)^((5-Dashboard!$F$9)*3/12)</f>
        <v>1.0242547615585396</v>
      </c>
      <c r="T107" s="93">
        <f t="shared" si="12"/>
        <v>1.1273011703911557</v>
      </c>
      <c r="U107" s="93">
        <f t="shared" si="12"/>
        <v>1.2407146898019461</v>
      </c>
      <c r="V107" s="93">
        <f t="shared" si="12"/>
        <v>1.3655383156891436</v>
      </c>
      <c r="W107" s="93">
        <f t="shared" si="12"/>
        <v>1.5029199758348977</v>
      </c>
      <c r="X107" s="93">
        <f t="shared" si="12"/>
        <v>1.6541230867063887</v>
      </c>
      <c r="Y107" s="93">
        <f t="shared" si="11"/>
        <v>1.8205381723368925</v>
      </c>
      <c r="Z107" s="93">
        <f t="shared" si="11"/>
        <v>2.0036956521386493</v>
      </c>
      <c r="AA107" s="93">
        <f t="shared" si="11"/>
        <v>2.2052799152493598</v>
      </c>
      <c r="AB107" s="93">
        <f t="shared" si="11"/>
        <v>2.4271448108456055</v>
      </c>
      <c r="AC107" s="95">
        <f t="shared" si="11"/>
        <v>2.6713306968782815</v>
      </c>
      <c r="AE107" s="96"/>
    </row>
    <row r="108" spans="3:31" ht="24.75" customHeight="1" x14ac:dyDescent="0.25">
      <c r="C108" s="91">
        <f>ABS(E108-Dashboard!$F$13)</f>
        <v>93.400156635744651</v>
      </c>
      <c r="D108" s="92">
        <f t="shared" si="10"/>
        <v>0.10070622874314722</v>
      </c>
      <c r="E108" s="93" cm="1">
        <f t="array" ref="E108">SUM('DRE + DCF'!$S$41/TIR!S108,'DRE + DCF'!$U$41:$AD$41/TIR!T108:AC108,TIR!F108)</f>
        <v>142.91015663574464</v>
      </c>
      <c r="F108" s="100">
        <f>'DRE + DCF'!$AE$38*'DRE + DCF'!$AE$39*(1+G108)/(R108-G108)/AC108</f>
        <v>105.75529699041687</v>
      </c>
      <c r="G108" s="92">
        <f>R108*(1-'DRE + DCF'!$AE$39)</f>
        <v>6.0423737245888329E-2</v>
      </c>
      <c r="H108" s="94">
        <f t="shared" si="8"/>
        <v>0.10070622874314722</v>
      </c>
      <c r="I108" s="94">
        <f t="shared" si="13"/>
        <v>0.10070622874314722</v>
      </c>
      <c r="J108" s="94">
        <f t="shared" si="13"/>
        <v>0.10070622874314722</v>
      </c>
      <c r="K108" s="94">
        <f t="shared" si="13"/>
        <v>0.10070622874314722</v>
      </c>
      <c r="L108" s="94">
        <f t="shared" si="13"/>
        <v>0.10070622874314722</v>
      </c>
      <c r="M108" s="94">
        <f t="shared" si="13"/>
        <v>0.10070622874314722</v>
      </c>
      <c r="N108" s="94">
        <f t="shared" si="13"/>
        <v>0.10070622874314722</v>
      </c>
      <c r="O108" s="94">
        <f t="shared" si="13"/>
        <v>0.10070622874314722</v>
      </c>
      <c r="P108" s="94">
        <f t="shared" si="13"/>
        <v>0.10070622874314722</v>
      </c>
      <c r="Q108" s="94">
        <f t="shared" si="13"/>
        <v>0.10070622874314722</v>
      </c>
      <c r="R108" s="94">
        <f t="shared" si="13"/>
        <v>0.10070622874314722</v>
      </c>
      <c r="S108" s="93">
        <f>(1+H108)^((5-Dashboard!$F$9)*3/12)</f>
        <v>1.0242780264610569</v>
      </c>
      <c r="T108" s="93">
        <f t="shared" si="12"/>
        <v>1.1274292036904237</v>
      </c>
      <c r="U108" s="93">
        <f t="shared" si="12"/>
        <v>1.2409683469689758</v>
      </c>
      <c r="V108" s="93">
        <f t="shared" si="12"/>
        <v>1.3659415891818389</v>
      </c>
      <c r="W108" s="93">
        <f t="shared" si="12"/>
        <v>1.5035004153117633</v>
      </c>
      <c r="X108" s="93">
        <f t="shared" si="12"/>
        <v>1.6549122720515665</v>
      </c>
      <c r="Y108" s="93">
        <f t="shared" si="11"/>
        <v>1.8215722458706332</v>
      </c>
      <c r="Z108" s="93">
        <f t="shared" si="11"/>
        <v>2.0050159171354496</v>
      </c>
      <c r="AA108" s="93">
        <f t="shared" si="11"/>
        <v>2.2069335087201436</v>
      </c>
      <c r="AB108" s="93">
        <f t="shared" si="11"/>
        <v>2.4291854594702311</v>
      </c>
      <c r="AC108" s="95">
        <f t="shared" si="11"/>
        <v>2.6738195660111677</v>
      </c>
      <c r="AE108" s="96"/>
    </row>
    <row r="109" spans="3:31" ht="24.75" customHeight="1" x14ac:dyDescent="0.25">
      <c r="C109" s="91">
        <f>ABS(E109-Dashboard!$F$13)</f>
        <v>93.183855163774211</v>
      </c>
      <c r="D109" s="92">
        <f t="shared" si="10"/>
        <v>0.10080622874314722</v>
      </c>
      <c r="E109" s="93" cm="1">
        <f t="array" ref="E109">SUM('DRE + DCF'!$S$41/TIR!S109,'DRE + DCF'!$U$41:$AD$41/TIR!T109:AC109,TIR!F109)</f>
        <v>142.6938551637742</v>
      </c>
      <c r="F109" s="100">
        <f>'DRE + DCF'!$AE$38*'DRE + DCF'!$AE$39*(1+G109)/(R109-G109)/AC109</f>
        <v>105.55802623293891</v>
      </c>
      <c r="G109" s="92">
        <f>R109*(1-'DRE + DCF'!$AE$39)</f>
        <v>6.0483737245888333E-2</v>
      </c>
      <c r="H109" s="94">
        <f t="shared" si="8"/>
        <v>0.10080622874314722</v>
      </c>
      <c r="I109" s="94">
        <f t="shared" si="13"/>
        <v>0.10080622874314722</v>
      </c>
      <c r="J109" s="94">
        <f t="shared" si="13"/>
        <v>0.10080622874314722</v>
      </c>
      <c r="K109" s="94">
        <f t="shared" si="13"/>
        <v>0.10080622874314722</v>
      </c>
      <c r="L109" s="94">
        <f t="shared" si="13"/>
        <v>0.10080622874314722</v>
      </c>
      <c r="M109" s="94">
        <f t="shared" si="13"/>
        <v>0.10080622874314722</v>
      </c>
      <c r="N109" s="94">
        <f t="shared" si="13"/>
        <v>0.10080622874314722</v>
      </c>
      <c r="O109" s="94">
        <f t="shared" si="13"/>
        <v>0.10080622874314722</v>
      </c>
      <c r="P109" s="94">
        <f t="shared" si="13"/>
        <v>0.10080622874314722</v>
      </c>
      <c r="Q109" s="94">
        <f t="shared" si="13"/>
        <v>0.10080622874314722</v>
      </c>
      <c r="R109" s="94">
        <f t="shared" si="13"/>
        <v>0.10080622874314722</v>
      </c>
      <c r="S109" s="93">
        <f>(1+H109)^((5-Dashboard!$F$9)*3/12)</f>
        <v>1.0243012897784025</v>
      </c>
      <c r="T109" s="93">
        <f t="shared" si="12"/>
        <v>1.127557239897705</v>
      </c>
      <c r="U109" s="93">
        <f t="shared" si="12"/>
        <v>1.2412220329438248</v>
      </c>
      <c r="V109" s="93">
        <f t="shared" si="12"/>
        <v>1.3663449451177943</v>
      </c>
      <c r="W109" s="93">
        <f t="shared" si="12"/>
        <v>1.5040810261973816</v>
      </c>
      <c r="X109" s="93">
        <f t="shared" si="12"/>
        <v>1.6557017621724626</v>
      </c>
      <c r="Y109" s="93">
        <f t="shared" si="11"/>
        <v>1.8226068127404518</v>
      </c>
      <c r="Z109" s="93">
        <f t="shared" si="11"/>
        <v>2.0063369320143845</v>
      </c>
      <c r="AA109" s="93">
        <f t="shared" si="11"/>
        <v>2.2085881917188508</v>
      </c>
      <c r="AB109" s="93">
        <f t="shared" si="11"/>
        <v>2.4312276381726754</v>
      </c>
      <c r="AC109" s="95">
        <f t="shared" si="11"/>
        <v>2.6763105275929719</v>
      </c>
      <c r="AE109" s="96"/>
    </row>
    <row r="110" spans="3:31" ht="24.75" customHeight="1" x14ac:dyDescent="0.25">
      <c r="C110" s="91">
        <f>ABS(E110-Dashboard!$F$13)</f>
        <v>92.968048159639693</v>
      </c>
      <c r="D110" s="92">
        <f t="shared" si="10"/>
        <v>0.10090622874314722</v>
      </c>
      <c r="E110" s="93" cm="1">
        <f t="array" ref="E110">SUM('DRE + DCF'!$S$41/TIR!S110,'DRE + DCF'!$U$41:$AD$41/TIR!T110:AC110,TIR!F110)</f>
        <v>142.47804815963968</v>
      </c>
      <c r="F110" s="100">
        <f>'DRE + DCF'!$AE$38*'DRE + DCF'!$AE$39*(1+G110)/(R110-G110)/AC110</f>
        <v>105.3612357122219</v>
      </c>
      <c r="G110" s="92">
        <f>R110*(1-'DRE + DCF'!$AE$39)</f>
        <v>6.0543737245888331E-2</v>
      </c>
      <c r="H110" s="94">
        <f t="shared" si="8"/>
        <v>0.10090622874314722</v>
      </c>
      <c r="I110" s="94">
        <f t="shared" si="13"/>
        <v>0.10090622874314722</v>
      </c>
      <c r="J110" s="94">
        <f t="shared" si="13"/>
        <v>0.10090622874314722</v>
      </c>
      <c r="K110" s="94">
        <f t="shared" si="13"/>
        <v>0.10090622874314722</v>
      </c>
      <c r="L110" s="94">
        <f t="shared" si="13"/>
        <v>0.10090622874314722</v>
      </c>
      <c r="M110" s="94">
        <f t="shared" si="13"/>
        <v>0.10090622874314722</v>
      </c>
      <c r="N110" s="94">
        <f t="shared" si="13"/>
        <v>0.10090622874314722</v>
      </c>
      <c r="O110" s="94">
        <f t="shared" si="13"/>
        <v>0.10090622874314722</v>
      </c>
      <c r="P110" s="94">
        <f t="shared" si="13"/>
        <v>0.10090622874314722</v>
      </c>
      <c r="Q110" s="94">
        <f t="shared" si="13"/>
        <v>0.10090622874314722</v>
      </c>
      <c r="R110" s="94">
        <f t="shared" si="13"/>
        <v>0.10090622874314722</v>
      </c>
      <c r="S110" s="93">
        <f>(1+H110)^((5-Dashboard!$F$9)*3/12)</f>
        <v>1.0243245515108286</v>
      </c>
      <c r="T110" s="93">
        <f t="shared" si="12"/>
        <v>1.127685279012802</v>
      </c>
      <c r="U110" s="93">
        <f t="shared" si="12"/>
        <v>1.2414757477271476</v>
      </c>
      <c r="V110" s="93">
        <f t="shared" si="12"/>
        <v>1.366748383506373</v>
      </c>
      <c r="W110" s="93">
        <f t="shared" si="12"/>
        <v>1.5046618085267938</v>
      </c>
      <c r="X110" s="93">
        <f t="shared" si="12"/>
        <v>1.6564915571590761</v>
      </c>
      <c r="Y110" s="93">
        <f t="shared" si="11"/>
        <v>1.823641873136862</v>
      </c>
      <c r="Z110" s="93">
        <f t="shared" si="11"/>
        <v>2.0076586971331918</v>
      </c>
      <c r="AA110" s="93">
        <f t="shared" si="11"/>
        <v>2.2102439648642824</v>
      </c>
      <c r="AB110" s="93">
        <f t="shared" si="11"/>
        <v>2.4332713479610386</v>
      </c>
      <c r="AC110" s="95">
        <f t="shared" si="11"/>
        <v>2.6788035831925416</v>
      </c>
      <c r="AE110" s="96"/>
    </row>
    <row r="111" spans="3:31" ht="24.75" customHeight="1" x14ac:dyDescent="0.25">
      <c r="C111" s="91">
        <f>ABS(E111-Dashboard!$F$13)</f>
        <v>92.752734089574147</v>
      </c>
      <c r="D111" s="92">
        <f t="shared" si="10"/>
        <v>0.10100622874314723</v>
      </c>
      <c r="E111" s="93" cm="1">
        <f t="array" ref="E111">SUM('DRE + DCF'!$S$41/TIR!S111,'DRE + DCF'!$U$41:$AD$41/TIR!T111:AC111,TIR!F111)</f>
        <v>142.26273408957414</v>
      </c>
      <c r="F111" s="100">
        <f>'DRE + DCF'!$AE$38*'DRE + DCF'!$AE$39*(1+G111)/(R111-G111)/AC111</f>
        <v>105.16492390741782</v>
      </c>
      <c r="G111" s="92">
        <f>R111*(1-'DRE + DCF'!$AE$39)</f>
        <v>6.0603737245888335E-2</v>
      </c>
      <c r="H111" s="94">
        <f t="shared" si="8"/>
        <v>0.10100622874314723</v>
      </c>
      <c r="I111" s="94">
        <f t="shared" si="13"/>
        <v>0.10100622874314723</v>
      </c>
      <c r="J111" s="94">
        <f t="shared" si="13"/>
        <v>0.10100622874314723</v>
      </c>
      <c r="K111" s="94">
        <f t="shared" si="13"/>
        <v>0.10100622874314723</v>
      </c>
      <c r="L111" s="94">
        <f t="shared" si="13"/>
        <v>0.10100622874314723</v>
      </c>
      <c r="M111" s="94">
        <f t="shared" si="13"/>
        <v>0.10100622874314723</v>
      </c>
      <c r="N111" s="94">
        <f t="shared" si="13"/>
        <v>0.10100622874314723</v>
      </c>
      <c r="O111" s="94">
        <f t="shared" si="13"/>
        <v>0.10100622874314723</v>
      </c>
      <c r="P111" s="94">
        <f t="shared" si="13"/>
        <v>0.10100622874314723</v>
      </c>
      <c r="Q111" s="94">
        <f t="shared" si="13"/>
        <v>0.10100622874314723</v>
      </c>
      <c r="R111" s="94">
        <f t="shared" si="13"/>
        <v>0.10100622874314723</v>
      </c>
      <c r="S111" s="93">
        <f>(1+H111)^((5-Dashboard!$F$9)*3/12)</f>
        <v>1.0243478116585871</v>
      </c>
      <c r="T111" s="93">
        <f t="shared" si="12"/>
        <v>1.1278133210355168</v>
      </c>
      <c r="U111" s="93">
        <f t="shared" si="12"/>
        <v>1.2417294913195989</v>
      </c>
      <c r="V111" s="93">
        <f t="shared" si="12"/>
        <v>1.3671519043569382</v>
      </c>
      <c r="W111" s="93">
        <f t="shared" si="12"/>
        <v>1.5052427623350444</v>
      </c>
      <c r="X111" s="93">
        <f t="shared" si="12"/>
        <v>1.6572816571014246</v>
      </c>
      <c r="Y111" s="93">
        <f t="shared" si="11"/>
        <v>1.8246774272504331</v>
      </c>
      <c r="Z111" s="93">
        <f t="shared" si="11"/>
        <v>2.008981212849748</v>
      </c>
      <c r="AA111" s="93">
        <f t="shared" si="11"/>
        <v>2.2119008287755348</v>
      </c>
      <c r="AB111" s="93">
        <f t="shared" si="11"/>
        <v>2.4353165898439935</v>
      </c>
      <c r="AC111" s="95">
        <f t="shared" si="11"/>
        <v>2.681298734379757</v>
      </c>
      <c r="AE111" s="96"/>
    </row>
    <row r="112" spans="3:31" ht="24.75" customHeight="1" x14ac:dyDescent="0.25">
      <c r="C112" s="91">
        <f>ABS(E112-Dashboard!$F$13)</f>
        <v>92.537911425949744</v>
      </c>
      <c r="D112" s="92">
        <f t="shared" si="10"/>
        <v>0.10110622874314723</v>
      </c>
      <c r="E112" s="93" cm="1">
        <f t="array" ref="E112">SUM('DRE + DCF'!$S$41/TIR!S112,'DRE + DCF'!$U$41:$AD$41/TIR!T112:AC112,TIR!F112)</f>
        <v>142.04791142594974</v>
      </c>
      <c r="F112" s="100">
        <f>'DRE + DCF'!$AE$38*'DRE + DCF'!$AE$39*(1+G112)/(R112-G112)/AC112</f>
        <v>104.9690893038043</v>
      </c>
      <c r="G112" s="92">
        <f>R112*(1-'DRE + DCF'!$AE$39)</f>
        <v>6.0663737245888333E-2</v>
      </c>
      <c r="H112" s="94">
        <f t="shared" si="8"/>
        <v>0.10110622874314723</v>
      </c>
      <c r="I112" s="94">
        <f t="shared" si="13"/>
        <v>0.10110622874314723</v>
      </c>
      <c r="J112" s="94">
        <f t="shared" si="13"/>
        <v>0.10110622874314723</v>
      </c>
      <c r="K112" s="94">
        <f t="shared" si="13"/>
        <v>0.10110622874314723</v>
      </c>
      <c r="L112" s="94">
        <f t="shared" si="13"/>
        <v>0.10110622874314723</v>
      </c>
      <c r="M112" s="94">
        <f t="shared" si="13"/>
        <v>0.10110622874314723</v>
      </c>
      <c r="N112" s="94">
        <f t="shared" si="13"/>
        <v>0.10110622874314723</v>
      </c>
      <c r="O112" s="94">
        <f t="shared" si="13"/>
        <v>0.10110622874314723</v>
      </c>
      <c r="P112" s="94">
        <f t="shared" si="13"/>
        <v>0.10110622874314723</v>
      </c>
      <c r="Q112" s="94">
        <f t="shared" si="13"/>
        <v>0.10110622874314723</v>
      </c>
      <c r="R112" s="94">
        <f t="shared" si="13"/>
        <v>0.10110622874314723</v>
      </c>
      <c r="S112" s="93">
        <f>(1+H112)^((5-Dashboard!$F$9)*3/12)</f>
        <v>1.0243710702219297</v>
      </c>
      <c r="T112" s="93">
        <f t="shared" si="12"/>
        <v>1.1279413659656508</v>
      </c>
      <c r="U112" s="93">
        <f t="shared" si="12"/>
        <v>1.2419832637218318</v>
      </c>
      <c r="V112" s="93">
        <f t="shared" si="12"/>
        <v>1.3675555076788519</v>
      </c>
      <c r="W112" s="93">
        <f t="shared" si="12"/>
        <v>1.5058238876571808</v>
      </c>
      <c r="X112" s="93">
        <f t="shared" si="12"/>
        <v>1.6580720620895428</v>
      </c>
      <c r="Y112" s="93">
        <f t="shared" si="11"/>
        <v>1.8257134752717901</v>
      </c>
      <c r="Z112" s="93">
        <f t="shared" si="11"/>
        <v>2.0103044795220661</v>
      </c>
      <c r="AA112" s="93">
        <f t="shared" si="11"/>
        <v>2.2135587840719979</v>
      </c>
      <c r="AB112" s="93">
        <f t="shared" si="11"/>
        <v>2.4373633648307842</v>
      </c>
      <c r="AC112" s="95">
        <f t="shared" si="11"/>
        <v>2.6837959827255324</v>
      </c>
      <c r="AE112" s="96"/>
    </row>
    <row r="113" spans="3:31" ht="24.75" customHeight="1" x14ac:dyDescent="0.25">
      <c r="C113" s="91">
        <f>ABS(E113-Dashboard!$F$13)</f>
        <v>92.323578647247359</v>
      </c>
      <c r="D113" s="92">
        <f t="shared" si="10"/>
        <v>0.10120622874314723</v>
      </c>
      <c r="E113" s="93" cm="1">
        <f t="array" ref="E113">SUM('DRE + DCF'!$S$41/TIR!S113,'DRE + DCF'!$U$41:$AD$41/TIR!T113:AC113,TIR!F113)</f>
        <v>141.83357864724735</v>
      </c>
      <c r="F113" s="100">
        <f>'DRE + DCF'!$AE$38*'DRE + DCF'!$AE$39*(1+G113)/(R113-G113)/AC113</f>
        <v>104.77373039275432</v>
      </c>
      <c r="G113" s="92">
        <f>R113*(1-'DRE + DCF'!$AE$39)</f>
        <v>6.0723737245888337E-2</v>
      </c>
      <c r="H113" s="94">
        <f t="shared" si="8"/>
        <v>0.10120622874314723</v>
      </c>
      <c r="I113" s="94">
        <f t="shared" si="13"/>
        <v>0.10120622874314723</v>
      </c>
      <c r="J113" s="94">
        <f t="shared" si="13"/>
        <v>0.10120622874314723</v>
      </c>
      <c r="K113" s="94">
        <f t="shared" si="13"/>
        <v>0.10120622874314723</v>
      </c>
      <c r="L113" s="94">
        <f t="shared" si="13"/>
        <v>0.10120622874314723</v>
      </c>
      <c r="M113" s="94">
        <f t="shared" si="13"/>
        <v>0.10120622874314723</v>
      </c>
      <c r="N113" s="94">
        <f t="shared" si="13"/>
        <v>0.10120622874314723</v>
      </c>
      <c r="O113" s="94">
        <f t="shared" si="13"/>
        <v>0.10120622874314723</v>
      </c>
      <c r="P113" s="94">
        <f t="shared" si="13"/>
        <v>0.10120622874314723</v>
      </c>
      <c r="Q113" s="94">
        <f t="shared" si="13"/>
        <v>0.10120622874314723</v>
      </c>
      <c r="R113" s="94">
        <f t="shared" si="13"/>
        <v>0.10120622874314723</v>
      </c>
      <c r="S113" s="93">
        <f>(1+H113)^((5-Dashboard!$F$9)*3/12)</f>
        <v>1.0243943272011082</v>
      </c>
      <c r="T113" s="93">
        <f t="shared" si="12"/>
        <v>1.1280694138030061</v>
      </c>
      <c r="U113" s="93">
        <f t="shared" si="12"/>
        <v>1.2422370649345011</v>
      </c>
      <c r="V113" s="93">
        <f t="shared" si="12"/>
        <v>1.3679591934814781</v>
      </c>
      <c r="W113" s="93">
        <f t="shared" si="12"/>
        <v>1.5064051845282558</v>
      </c>
      <c r="X113" s="93">
        <f t="shared" si="12"/>
        <v>1.6588627722134854</v>
      </c>
      <c r="Y113" s="93">
        <f t="shared" si="11"/>
        <v>1.8267500173916147</v>
      </c>
      <c r="Z113" s="93">
        <f t="shared" si="11"/>
        <v>2.0116284975082985</v>
      </c>
      <c r="AA113" s="93">
        <f t="shared" si="11"/>
        <v>2.2152178313733568</v>
      </c>
      <c r="AB113" s="93">
        <f t="shared" si="11"/>
        <v>2.4394116739312275</v>
      </c>
      <c r="AC113" s="95">
        <f t="shared" si="11"/>
        <v>2.6862953298018151</v>
      </c>
      <c r="AE113" s="96"/>
    </row>
    <row r="114" spans="3:31" ht="24.75" customHeight="1" x14ac:dyDescent="0.25">
      <c r="C114" s="91">
        <f>ABS(E114-Dashboard!$F$13)</f>
        <v>92.109734238026078</v>
      </c>
      <c r="D114" s="92">
        <f t="shared" si="10"/>
        <v>0.10130622874314724</v>
      </c>
      <c r="E114" s="93" cm="1">
        <f t="array" ref="E114">SUM('DRE + DCF'!$S$41/TIR!S114,'DRE + DCF'!$U$41:$AD$41/TIR!T114:AC114,TIR!F114)</f>
        <v>141.61973423802607</v>
      </c>
      <c r="F114" s="100">
        <f>'DRE + DCF'!$AE$38*'DRE + DCF'!$AE$39*(1+G114)/(R114-G114)/AC114</f>
        <v>104.57884567170559</v>
      </c>
      <c r="G114" s="92">
        <f>R114*(1-'DRE + DCF'!$AE$39)</f>
        <v>6.0783737245888342E-2</v>
      </c>
      <c r="H114" s="94">
        <f t="shared" si="8"/>
        <v>0.10130622874314724</v>
      </c>
      <c r="I114" s="94">
        <f t="shared" si="13"/>
        <v>0.10130622874314724</v>
      </c>
      <c r="J114" s="94">
        <f t="shared" si="13"/>
        <v>0.10130622874314724</v>
      </c>
      <c r="K114" s="94">
        <f t="shared" si="13"/>
        <v>0.10130622874314724</v>
      </c>
      <c r="L114" s="94">
        <f t="shared" si="13"/>
        <v>0.10130622874314724</v>
      </c>
      <c r="M114" s="94">
        <f t="shared" si="13"/>
        <v>0.10130622874314724</v>
      </c>
      <c r="N114" s="94">
        <f t="shared" si="13"/>
        <v>0.10130622874314724</v>
      </c>
      <c r="O114" s="94">
        <f t="shared" si="13"/>
        <v>0.10130622874314724</v>
      </c>
      <c r="P114" s="94">
        <f t="shared" si="13"/>
        <v>0.10130622874314724</v>
      </c>
      <c r="Q114" s="94">
        <f t="shared" si="13"/>
        <v>0.10130622874314724</v>
      </c>
      <c r="R114" s="94">
        <f t="shared" si="13"/>
        <v>0.10130622874314724</v>
      </c>
      <c r="S114" s="93">
        <f>(1+H114)^((5-Dashboard!$F$9)*3/12)</f>
        <v>1.0244175825963746</v>
      </c>
      <c r="T114" s="93">
        <f t="shared" si="12"/>
        <v>1.1281974645473849</v>
      </c>
      <c r="U114" s="93">
        <f t="shared" si="12"/>
        <v>1.2424908949582609</v>
      </c>
      <c r="V114" s="93">
        <f t="shared" si="12"/>
        <v>1.3683629617741802</v>
      </c>
      <c r="W114" s="93">
        <f t="shared" si="12"/>
        <v>1.5069866529833256</v>
      </c>
      <c r="X114" s="93">
        <f t="shared" si="12"/>
        <v>1.6596537875633242</v>
      </c>
      <c r="Y114" s="93">
        <f t="shared" si="11"/>
        <v>1.8277870538006449</v>
      </c>
      <c r="Z114" s="93">
        <f t="shared" si="11"/>
        <v>2.0129532671667363</v>
      </c>
      <c r="AA114" s="93">
        <f t="shared" si="11"/>
        <v>2.2168779712995952</v>
      </c>
      <c r="AB114" s="93">
        <f t="shared" si="11"/>
        <v>2.441461518155716</v>
      </c>
      <c r="AC114" s="95">
        <f t="shared" si="11"/>
        <v>2.6887967771815906</v>
      </c>
      <c r="AE114" s="96"/>
    </row>
    <row r="115" spans="3:31" ht="24.75" customHeight="1" x14ac:dyDescent="0.25">
      <c r="C115" s="91">
        <f>ABS(E115-Dashboard!$F$13)</f>
        <v>91.89637668889344</v>
      </c>
      <c r="D115" s="92">
        <f t="shared" si="10"/>
        <v>0.10140622874314724</v>
      </c>
      <c r="E115" s="93" cm="1">
        <f t="array" ref="E115">SUM('DRE + DCF'!$S$41/TIR!S115,'DRE + DCF'!$U$41:$AD$41/TIR!T115:AC115,TIR!F115)</f>
        <v>141.40637668889343</v>
      </c>
      <c r="F115" s="100">
        <f>'DRE + DCF'!$AE$38*'DRE + DCF'!$AE$39*(1+G115)/(R115-G115)/AC115</f>
        <v>104.38443364413094</v>
      </c>
      <c r="G115" s="92">
        <f>R115*(1-'DRE + DCF'!$AE$39)</f>
        <v>6.0843737245888339E-2</v>
      </c>
      <c r="H115" s="94">
        <f t="shared" ref="H115:H178" si="14">$D115</f>
        <v>0.10140622874314724</v>
      </c>
      <c r="I115" s="94">
        <f t="shared" si="13"/>
        <v>0.10140622874314724</v>
      </c>
      <c r="J115" s="94">
        <f t="shared" si="13"/>
        <v>0.10140622874314724</v>
      </c>
      <c r="K115" s="94">
        <f t="shared" si="13"/>
        <v>0.10140622874314724</v>
      </c>
      <c r="L115" s="94">
        <f t="shared" si="13"/>
        <v>0.10140622874314724</v>
      </c>
      <c r="M115" s="94">
        <f t="shared" si="13"/>
        <v>0.10140622874314724</v>
      </c>
      <c r="N115" s="94">
        <f t="shared" si="13"/>
        <v>0.10140622874314724</v>
      </c>
      <c r="O115" s="94">
        <f t="shared" si="13"/>
        <v>0.10140622874314724</v>
      </c>
      <c r="P115" s="94">
        <f t="shared" si="13"/>
        <v>0.10140622874314724</v>
      </c>
      <c r="Q115" s="94">
        <f t="shared" si="13"/>
        <v>0.10140622874314724</v>
      </c>
      <c r="R115" s="94">
        <f t="shared" si="13"/>
        <v>0.10140622874314724</v>
      </c>
      <c r="S115" s="93">
        <f>(1+H115)^((5-Dashboard!$F$9)*3/12)</f>
        <v>1.0244408364079804</v>
      </c>
      <c r="T115" s="93">
        <f t="shared" si="12"/>
        <v>1.1283255181985892</v>
      </c>
      <c r="U115" s="93">
        <f t="shared" si="12"/>
        <v>1.2427447537937655</v>
      </c>
      <c r="V115" s="93">
        <f t="shared" si="12"/>
        <v>1.3687668125663222</v>
      </c>
      <c r="W115" s="93">
        <f t="shared" si="12"/>
        <v>1.5075682930574512</v>
      </c>
      <c r="X115" s="93">
        <f t="shared" si="12"/>
        <v>1.6604451082291511</v>
      </c>
      <c r="Y115" s="93">
        <f t="shared" si="11"/>
        <v>1.8288245846896762</v>
      </c>
      <c r="Z115" s="93">
        <f t="shared" si="11"/>
        <v>2.0142787888558087</v>
      </c>
      <c r="AA115" s="93">
        <f t="shared" si="11"/>
        <v>2.2185392044709902</v>
      </c>
      <c r="AB115" s="93">
        <f t="shared" si="11"/>
        <v>2.4435128985152152</v>
      </c>
      <c r="AC115" s="95">
        <f t="shared" si="11"/>
        <v>2.69130032643888</v>
      </c>
      <c r="AE115" s="96"/>
    </row>
    <row r="116" spans="3:31" ht="24.75" customHeight="1" x14ac:dyDescent="0.25">
      <c r="C116" s="91">
        <f>ABS(E116-Dashboard!$F$13)</f>
        <v>91.683504496475621</v>
      </c>
      <c r="D116" s="92">
        <f t="shared" si="10"/>
        <v>0.10150622874314724</v>
      </c>
      <c r="E116" s="93" cm="1">
        <f t="array" ref="E116">SUM('DRE + DCF'!$S$41/TIR!S116,'DRE + DCF'!$U$41:$AD$41/TIR!T116:AC116,TIR!F116)</f>
        <v>141.19350449647561</v>
      </c>
      <c r="F116" s="100">
        <f>'DRE + DCF'!$AE$38*'DRE + DCF'!$AE$39*(1+G116)/(R116-G116)/AC116</f>
        <v>104.19049281950838</v>
      </c>
      <c r="G116" s="92">
        <f>R116*(1-'DRE + DCF'!$AE$39)</f>
        <v>6.0903737245888344E-2</v>
      </c>
      <c r="H116" s="94">
        <f t="shared" si="14"/>
        <v>0.10150622874314724</v>
      </c>
      <c r="I116" s="94">
        <f t="shared" si="13"/>
        <v>0.10150622874314724</v>
      </c>
      <c r="J116" s="94">
        <f t="shared" si="13"/>
        <v>0.10150622874314724</v>
      </c>
      <c r="K116" s="94">
        <f t="shared" si="13"/>
        <v>0.10150622874314724</v>
      </c>
      <c r="L116" s="94">
        <f t="shared" si="13"/>
        <v>0.10150622874314724</v>
      </c>
      <c r="M116" s="94">
        <f t="shared" si="13"/>
        <v>0.10150622874314724</v>
      </c>
      <c r="N116" s="94">
        <f t="shared" si="13"/>
        <v>0.10150622874314724</v>
      </c>
      <c r="O116" s="94">
        <f t="shared" si="13"/>
        <v>0.10150622874314724</v>
      </c>
      <c r="P116" s="94">
        <f t="shared" si="13"/>
        <v>0.10150622874314724</v>
      </c>
      <c r="Q116" s="94">
        <f t="shared" si="13"/>
        <v>0.10150622874314724</v>
      </c>
      <c r="R116" s="94">
        <f t="shared" si="13"/>
        <v>0.10150622874314724</v>
      </c>
      <c r="S116" s="93">
        <f>(1+H116)^((5-Dashboard!$F$9)*3/12)</f>
        <v>1.0244640886361773</v>
      </c>
      <c r="T116" s="93">
        <f t="shared" si="12"/>
        <v>1.1284535747564211</v>
      </c>
      <c r="U116" s="93">
        <f t="shared" si="12"/>
        <v>1.2429986414416685</v>
      </c>
      <c r="V116" s="93">
        <f t="shared" si="12"/>
        <v>1.3691707458672677</v>
      </c>
      <c r="W116" s="93">
        <f t="shared" si="12"/>
        <v>1.508150104785696</v>
      </c>
      <c r="X116" s="93">
        <f t="shared" si="12"/>
        <v>1.6612367343010743</v>
      </c>
      <c r="Y116" s="93">
        <f t="shared" si="11"/>
        <v>1.8298626102495581</v>
      </c>
      <c r="Z116" s="93">
        <f t="shared" si="11"/>
        <v>2.0156050629340823</v>
      </c>
      <c r="AA116" s="93">
        <f t="shared" si="11"/>
        <v>2.2202015315081147</v>
      </c>
      <c r="AB116" s="93">
        <f t="shared" si="11"/>
        <v>2.4455658160212632</v>
      </c>
      <c r="AC116" s="95">
        <f t="shared" si="11"/>
        <v>2.6938059791487388</v>
      </c>
      <c r="AE116" s="96"/>
    </row>
    <row r="117" spans="3:31" ht="24.75" customHeight="1" x14ac:dyDescent="0.25">
      <c r="C117" s="91">
        <f>ABS(E117-Dashboard!$F$13)</f>
        <v>91.471116163387421</v>
      </c>
      <c r="D117" s="92">
        <f t="shared" si="10"/>
        <v>0.10160622874314724</v>
      </c>
      <c r="E117" s="93" cm="1">
        <f t="array" ref="E117">SUM('DRE + DCF'!$S$41/TIR!S117,'DRE + DCF'!$U$41:$AD$41/TIR!T117:AC117,TIR!F117)</f>
        <v>140.98111616338741</v>
      </c>
      <c r="F117" s="100">
        <f>'DRE + DCF'!$AE$38*'DRE + DCF'!$AE$39*(1+G117)/(R117-G117)/AC117</f>
        <v>103.99702171329129</v>
      </c>
      <c r="G117" s="92">
        <f>R117*(1-'DRE + DCF'!$AE$39)</f>
        <v>6.0963737245888341E-2</v>
      </c>
      <c r="H117" s="94">
        <f t="shared" si="14"/>
        <v>0.10160622874314724</v>
      </c>
      <c r="I117" s="94">
        <f t="shared" si="13"/>
        <v>0.10160622874314724</v>
      </c>
      <c r="J117" s="94">
        <f t="shared" si="13"/>
        <v>0.10160622874314724</v>
      </c>
      <c r="K117" s="94">
        <f t="shared" si="13"/>
        <v>0.10160622874314724</v>
      </c>
      <c r="L117" s="94">
        <f t="shared" si="13"/>
        <v>0.10160622874314724</v>
      </c>
      <c r="M117" s="94">
        <f t="shared" si="13"/>
        <v>0.10160622874314724</v>
      </c>
      <c r="N117" s="94">
        <f t="shared" si="13"/>
        <v>0.10160622874314724</v>
      </c>
      <c r="O117" s="94">
        <f t="shared" si="13"/>
        <v>0.10160622874314724</v>
      </c>
      <c r="P117" s="94">
        <f t="shared" si="13"/>
        <v>0.10160622874314724</v>
      </c>
      <c r="Q117" s="94">
        <f t="shared" si="13"/>
        <v>0.10160622874314724</v>
      </c>
      <c r="R117" s="94">
        <f t="shared" si="13"/>
        <v>0.10160622874314724</v>
      </c>
      <c r="S117" s="93">
        <f>(1+H117)^((5-Dashboard!$F$9)*3/12)</f>
        <v>1.0244873392812166</v>
      </c>
      <c r="T117" s="93">
        <f t="shared" si="12"/>
        <v>1.128581634220682</v>
      </c>
      <c r="U117" s="93">
        <f t="shared" si="12"/>
        <v>1.2432525579026235</v>
      </c>
      <c r="V117" s="93">
        <f t="shared" si="12"/>
        <v>1.3695747616863803</v>
      </c>
      <c r="W117" s="93">
        <f t="shared" si="12"/>
        <v>1.5087320882031279</v>
      </c>
      <c r="X117" s="93">
        <f t="shared" si="12"/>
        <v>1.6620286658692209</v>
      </c>
      <c r="Y117" s="93">
        <f t="shared" si="11"/>
        <v>1.8309011306711966</v>
      </c>
      <c r="Z117" s="93">
        <f t="shared" si="11"/>
        <v>2.0169320897602612</v>
      </c>
      <c r="AA117" s="93">
        <f t="shared" si="11"/>
        <v>2.2218649530318362</v>
      </c>
      <c r="AB117" s="93">
        <f t="shared" si="11"/>
        <v>2.4476202716859707</v>
      </c>
      <c r="AC117" s="95">
        <f t="shared" si="11"/>
        <v>2.6963137368872596</v>
      </c>
      <c r="AE117" s="96"/>
    </row>
    <row r="118" spans="3:31" ht="24.75" customHeight="1" x14ac:dyDescent="0.25">
      <c r="C118" s="91">
        <f>ABS(E118-Dashboard!$F$13)</f>
        <v>91.259210198202766</v>
      </c>
      <c r="D118" s="92">
        <f t="shared" si="10"/>
        <v>0.10170622874314725</v>
      </c>
      <c r="E118" s="93" cm="1">
        <f t="array" ref="E118">SUM('DRE + DCF'!$S$41/TIR!S118,'DRE + DCF'!$U$41:$AD$41/TIR!T118:AC118,TIR!F118)</f>
        <v>140.76921019820276</v>
      </c>
      <c r="F118" s="100">
        <f>'DRE + DCF'!$AE$38*'DRE + DCF'!$AE$39*(1+G118)/(R118-G118)/AC118</f>
        <v>103.80401884687878</v>
      </c>
      <c r="G118" s="92">
        <f>R118*(1-'DRE + DCF'!$AE$39)</f>
        <v>6.1023737245888346E-2</v>
      </c>
      <c r="H118" s="94">
        <f t="shared" si="14"/>
        <v>0.10170622874314725</v>
      </c>
      <c r="I118" s="94">
        <f t="shared" si="13"/>
        <v>0.10170622874314725</v>
      </c>
      <c r="J118" s="94">
        <f t="shared" si="13"/>
        <v>0.10170622874314725</v>
      </c>
      <c r="K118" s="94">
        <f t="shared" si="13"/>
        <v>0.10170622874314725</v>
      </c>
      <c r="L118" s="94">
        <f t="shared" si="13"/>
        <v>0.10170622874314725</v>
      </c>
      <c r="M118" s="94">
        <f t="shared" si="13"/>
        <v>0.10170622874314725</v>
      </c>
      <c r="N118" s="94">
        <f t="shared" si="13"/>
        <v>0.10170622874314725</v>
      </c>
      <c r="O118" s="94">
        <f t="shared" si="13"/>
        <v>0.10170622874314725</v>
      </c>
      <c r="P118" s="94">
        <f t="shared" si="13"/>
        <v>0.10170622874314725</v>
      </c>
      <c r="Q118" s="94">
        <f t="shared" si="13"/>
        <v>0.10170622874314725</v>
      </c>
      <c r="R118" s="94">
        <f t="shared" si="13"/>
        <v>0.10170622874314725</v>
      </c>
      <c r="S118" s="93">
        <f>(1+H118)^((5-Dashboard!$F$9)*3/12)</f>
        <v>1.0245105883433501</v>
      </c>
      <c r="T118" s="93">
        <f t="shared" si="12"/>
        <v>1.1287096965911751</v>
      </c>
      <c r="U118" s="93">
        <f t="shared" si="12"/>
        <v>1.2435065031772854</v>
      </c>
      <c r="V118" s="93">
        <f t="shared" si="12"/>
        <v>1.3699788600330254</v>
      </c>
      <c r="W118" s="93">
        <f t="shared" si="12"/>
        <v>1.5093142433448203</v>
      </c>
      <c r="X118" s="93">
        <f t="shared" si="12"/>
        <v>1.6628209030237386</v>
      </c>
      <c r="Y118" s="93">
        <f t="shared" si="11"/>
        <v>1.8319401461455576</v>
      </c>
      <c r="Z118" s="93">
        <f t="shared" si="11"/>
        <v>2.0182598696931922</v>
      </c>
      <c r="AA118" s="93">
        <f t="shared" si="11"/>
        <v>2.2235294696633225</v>
      </c>
      <c r="AB118" s="93">
        <f t="shared" si="11"/>
        <v>2.4496762665220291</v>
      </c>
      <c r="AC118" s="95">
        <f t="shared" si="11"/>
        <v>2.6988236012315774</v>
      </c>
      <c r="AE118" s="96"/>
    </row>
    <row r="119" spans="3:31" ht="24.75" customHeight="1" x14ac:dyDescent="0.25">
      <c r="C119" s="91">
        <f>ABS(E119-Dashboard!$F$13)</f>
        <v>91.047785115425853</v>
      </c>
      <c r="D119" s="92">
        <f t="shared" si="10"/>
        <v>0.10180622874314725</v>
      </c>
      <c r="E119" s="93" cm="1">
        <f t="array" ref="E119">SUM('DRE + DCF'!$S$41/TIR!S119,'DRE + DCF'!$U$41:$AD$41/TIR!T119:AC119,TIR!F119)</f>
        <v>140.55778511542584</v>
      </c>
      <c r="F119" s="100">
        <f>'DRE + DCF'!$AE$38*'DRE + DCF'!$AE$39*(1+G119)/(R119-G119)/AC119</f>
        <v>103.61148274758686</v>
      </c>
      <c r="G119" s="92">
        <f>R119*(1-'DRE + DCF'!$AE$39)</f>
        <v>6.108373724588835E-2</v>
      </c>
      <c r="H119" s="94">
        <f t="shared" si="14"/>
        <v>0.10180622874314725</v>
      </c>
      <c r="I119" s="94">
        <f t="shared" si="13"/>
        <v>0.10180622874314725</v>
      </c>
      <c r="J119" s="94">
        <f t="shared" si="13"/>
        <v>0.10180622874314725</v>
      </c>
      <c r="K119" s="94">
        <f t="shared" si="13"/>
        <v>0.10180622874314725</v>
      </c>
      <c r="L119" s="94">
        <f t="shared" si="13"/>
        <v>0.10180622874314725</v>
      </c>
      <c r="M119" s="94">
        <f t="shared" si="13"/>
        <v>0.10180622874314725</v>
      </c>
      <c r="N119" s="94">
        <f t="shared" si="13"/>
        <v>0.10180622874314725</v>
      </c>
      <c r="O119" s="94">
        <f t="shared" si="13"/>
        <v>0.10180622874314725</v>
      </c>
      <c r="P119" s="94">
        <f t="shared" si="13"/>
        <v>0.10180622874314725</v>
      </c>
      <c r="Q119" s="94">
        <f t="shared" si="13"/>
        <v>0.10180622874314725</v>
      </c>
      <c r="R119" s="94">
        <f t="shared" si="13"/>
        <v>0.10180622874314725</v>
      </c>
      <c r="S119" s="93">
        <f>(1+H119)^((5-Dashboard!$F$9)*3/12)</f>
        <v>1.0245338358228291</v>
      </c>
      <c r="T119" s="93">
        <f t="shared" si="12"/>
        <v>1.1288377618677019</v>
      </c>
      <c r="U119" s="93">
        <f t="shared" si="12"/>
        <v>1.2437604772663073</v>
      </c>
      <c r="V119" s="93">
        <f t="shared" si="12"/>
        <v>1.3703830409165669</v>
      </c>
      <c r="W119" s="93">
        <f t="shared" si="12"/>
        <v>1.5098965702458484</v>
      </c>
      <c r="X119" s="93">
        <f t="shared" si="12"/>
        <v>1.6636134458547907</v>
      </c>
      <c r="Y119" s="93">
        <f t="shared" si="11"/>
        <v>1.8329796568636587</v>
      </c>
      <c r="Z119" s="93">
        <f t="shared" si="11"/>
        <v>2.0195884030918556</v>
      </c>
      <c r="AA119" s="93">
        <f t="shared" si="11"/>
        <v>2.2251950820240323</v>
      </c>
      <c r="AB119" s="93">
        <f t="shared" si="11"/>
        <v>2.451733801542697</v>
      </c>
      <c r="AC119" s="95">
        <f t="shared" si="11"/>
        <v>2.7013355737598586</v>
      </c>
      <c r="AE119" s="96"/>
    </row>
    <row r="120" spans="3:31" ht="24.75" customHeight="1" x14ac:dyDescent="0.25">
      <c r="C120" s="91">
        <f>ABS(E120-Dashboard!$F$13)</f>
        <v>90.836839435461172</v>
      </c>
      <c r="D120" s="92">
        <f t="shared" si="10"/>
        <v>0.10190622874314725</v>
      </c>
      <c r="E120" s="93" cm="1">
        <f t="array" ref="E120">SUM('DRE + DCF'!$S$41/TIR!S120,'DRE + DCF'!$U$41:$AD$41/TIR!T120:AC120,TIR!F120)</f>
        <v>140.34683943546116</v>
      </c>
      <c r="F120" s="100">
        <f>'DRE + DCF'!$AE$38*'DRE + DCF'!$AE$39*(1+G120)/(R120-G120)/AC120</f>
        <v>103.4194119486186</v>
      </c>
      <c r="G120" s="92">
        <f>R120*(1-'DRE + DCF'!$AE$39)</f>
        <v>6.1143737245888348E-2</v>
      </c>
      <c r="H120" s="94">
        <f t="shared" si="14"/>
        <v>0.10190622874314725</v>
      </c>
      <c r="I120" s="94">
        <f t="shared" si="13"/>
        <v>0.10190622874314725</v>
      </c>
      <c r="J120" s="94">
        <f t="shared" si="13"/>
        <v>0.10190622874314725</v>
      </c>
      <c r="K120" s="94">
        <f t="shared" si="13"/>
        <v>0.10190622874314725</v>
      </c>
      <c r="L120" s="94">
        <f t="shared" si="13"/>
        <v>0.10190622874314725</v>
      </c>
      <c r="M120" s="94">
        <f t="shared" si="13"/>
        <v>0.10190622874314725</v>
      </c>
      <c r="N120" s="94">
        <f t="shared" si="13"/>
        <v>0.10190622874314725</v>
      </c>
      <c r="O120" s="94">
        <f t="shared" si="13"/>
        <v>0.10190622874314725</v>
      </c>
      <c r="P120" s="94">
        <f t="shared" si="13"/>
        <v>0.10190622874314725</v>
      </c>
      <c r="Q120" s="94">
        <f t="shared" si="13"/>
        <v>0.10190622874314725</v>
      </c>
      <c r="R120" s="94">
        <f t="shared" si="13"/>
        <v>0.10190622874314725</v>
      </c>
      <c r="S120" s="93">
        <f>(1+H120)^((5-Dashboard!$F$9)*3/12)</f>
        <v>1.024557081719905</v>
      </c>
      <c r="T120" s="93">
        <f t="shared" si="12"/>
        <v>1.1289658300500649</v>
      </c>
      <c r="U120" s="93">
        <f t="shared" si="12"/>
        <v>1.2440144801703439</v>
      </c>
      <c r="V120" s="93">
        <f t="shared" si="12"/>
        <v>1.3707873043463703</v>
      </c>
      <c r="W120" s="93">
        <f t="shared" si="12"/>
        <v>1.5104790689412935</v>
      </c>
      <c r="X120" s="93">
        <f t="shared" si="12"/>
        <v>1.6644062944525608</v>
      </c>
      <c r="Y120" s="93">
        <f t="shared" si="11"/>
        <v>1.8340196630165775</v>
      </c>
      <c r="Z120" s="93">
        <f t="shared" si="11"/>
        <v>2.0209176903153745</v>
      </c>
      <c r="AA120" s="93">
        <f t="shared" si="11"/>
        <v>2.2268617907357258</v>
      </c>
      <c r="AB120" s="93">
        <f t="shared" si="11"/>
        <v>2.4537928777618148</v>
      </c>
      <c r="AC120" s="95">
        <f t="shared" si="11"/>
        <v>2.7038496560513154</v>
      </c>
      <c r="AE120" s="96"/>
    </row>
    <row r="121" spans="3:31" ht="24.75" customHeight="1" x14ac:dyDescent="0.25">
      <c r="C121" s="91">
        <f>ABS(E121-Dashboard!$F$13)</f>
        <v>90.626371684585081</v>
      </c>
      <c r="D121" s="92">
        <f t="shared" si="10"/>
        <v>0.10200622874314726</v>
      </c>
      <c r="E121" s="93" cm="1">
        <f t="array" ref="E121">SUM('DRE + DCF'!$S$41/TIR!S121,'DRE + DCF'!$U$41:$AD$41/TIR!T121:AC121,TIR!F121)</f>
        <v>140.13637168458507</v>
      </c>
      <c r="F121" s="100">
        <f>'DRE + DCF'!$AE$38*'DRE + DCF'!$AE$39*(1+G121)/(R121-G121)/AC121</f>
        <v>103.22780498903559</v>
      </c>
      <c r="G121" s="92">
        <f>R121*(1-'DRE + DCF'!$AE$39)</f>
        <v>6.1203737245888352E-2</v>
      </c>
      <c r="H121" s="94">
        <f t="shared" si="14"/>
        <v>0.10200622874314726</v>
      </c>
      <c r="I121" s="94">
        <f t="shared" si="13"/>
        <v>0.10200622874314726</v>
      </c>
      <c r="J121" s="94">
        <f t="shared" si="13"/>
        <v>0.10200622874314726</v>
      </c>
      <c r="K121" s="94">
        <f t="shared" si="13"/>
        <v>0.10200622874314726</v>
      </c>
      <c r="L121" s="94">
        <f t="shared" si="13"/>
        <v>0.10200622874314726</v>
      </c>
      <c r="M121" s="94">
        <f t="shared" si="13"/>
        <v>0.10200622874314726</v>
      </c>
      <c r="N121" s="94">
        <f t="shared" si="13"/>
        <v>0.10200622874314726</v>
      </c>
      <c r="O121" s="94">
        <f t="shared" si="13"/>
        <v>0.10200622874314726</v>
      </c>
      <c r="P121" s="94">
        <f t="shared" si="13"/>
        <v>0.10200622874314726</v>
      </c>
      <c r="Q121" s="94">
        <f t="shared" si="13"/>
        <v>0.10200622874314726</v>
      </c>
      <c r="R121" s="94">
        <f t="shared" si="13"/>
        <v>0.10200622874314726</v>
      </c>
      <c r="S121" s="93">
        <f>(1+H121)^((5-Dashboard!$F$9)*3/12)</f>
        <v>1.0245803260348292</v>
      </c>
      <c r="T121" s="93">
        <f t="shared" si="12"/>
        <v>1.1290939011380665</v>
      </c>
      <c r="U121" s="93">
        <f t="shared" si="12"/>
        <v>1.2442685118900487</v>
      </c>
      <c r="V121" s="93">
        <f t="shared" si="12"/>
        <v>1.3711916503318007</v>
      </c>
      <c r="W121" s="93">
        <f t="shared" si="12"/>
        <v>1.51106173946624</v>
      </c>
      <c r="X121" s="93">
        <f t="shared" si="12"/>
        <v>1.6651994489072515</v>
      </c>
      <c r="Y121" s="93">
        <f t="shared" si="11"/>
        <v>1.8350601647954474</v>
      </c>
      <c r="Z121" s="93">
        <f t="shared" si="11"/>
        <v>2.0222477317230094</v>
      </c>
      <c r="AA121" s="93">
        <f t="shared" si="11"/>
        <v>2.2285295964204574</v>
      </c>
      <c r="AB121" s="93">
        <f t="shared" si="11"/>
        <v>2.4558534961937966</v>
      </c>
      <c r="AC121" s="95">
        <f t="shared" si="11"/>
        <v>2.7063658496861991</v>
      </c>
      <c r="AE121" s="96"/>
    </row>
    <row r="122" spans="3:31" ht="24.75" customHeight="1" x14ac:dyDescent="0.25">
      <c r="C122" s="91">
        <f>ABS(E122-Dashboard!$F$13)</f>
        <v>90.416380394917411</v>
      </c>
      <c r="D122" s="92">
        <f t="shared" si="10"/>
        <v>0.10210622874314726</v>
      </c>
      <c r="E122" s="93" cm="1">
        <f t="array" ref="E122">SUM('DRE + DCF'!$S$41/TIR!S122,'DRE + DCF'!$U$41:$AD$41/TIR!T122:AC122,TIR!F122)</f>
        <v>139.9263803949174</v>
      </c>
      <c r="F122" s="100">
        <f>'DRE + DCF'!$AE$38*'DRE + DCF'!$AE$39*(1+G122)/(R122-G122)/AC122</f>
        <v>103.03666041372952</v>
      </c>
      <c r="G122" s="92">
        <f>R122*(1-'DRE + DCF'!$AE$39)</f>
        <v>6.126373724588835E-2</v>
      </c>
      <c r="H122" s="94">
        <f t="shared" si="14"/>
        <v>0.10210622874314726</v>
      </c>
      <c r="I122" s="94">
        <f t="shared" si="13"/>
        <v>0.10210622874314726</v>
      </c>
      <c r="J122" s="94">
        <f t="shared" si="13"/>
        <v>0.10210622874314726</v>
      </c>
      <c r="K122" s="94">
        <f t="shared" si="13"/>
        <v>0.10210622874314726</v>
      </c>
      <c r="L122" s="94">
        <f t="shared" si="13"/>
        <v>0.10210622874314726</v>
      </c>
      <c r="M122" s="94">
        <f t="shared" si="13"/>
        <v>0.10210622874314726</v>
      </c>
      <c r="N122" s="94">
        <f t="shared" si="13"/>
        <v>0.10210622874314726</v>
      </c>
      <c r="O122" s="94">
        <f t="shared" si="13"/>
        <v>0.10210622874314726</v>
      </c>
      <c r="P122" s="94">
        <f t="shared" si="13"/>
        <v>0.10210622874314726</v>
      </c>
      <c r="Q122" s="94">
        <f t="shared" si="13"/>
        <v>0.10210622874314726</v>
      </c>
      <c r="R122" s="94">
        <f t="shared" si="13"/>
        <v>0.10210622874314726</v>
      </c>
      <c r="S122" s="93">
        <f>(1+H122)^((5-Dashboard!$F$9)*3/12)</f>
        <v>1.0246035687678525</v>
      </c>
      <c r="T122" s="93">
        <f t="shared" si="12"/>
        <v>1.129221975131508</v>
      </c>
      <c r="U122" s="93">
        <f t="shared" si="12"/>
        <v>1.2445225724260744</v>
      </c>
      <c r="V122" s="93">
        <f t="shared" si="12"/>
        <v>1.3715960788822215</v>
      </c>
      <c r="W122" s="93">
        <f t="shared" si="12"/>
        <v>1.5116445818557736</v>
      </c>
      <c r="X122" s="93">
        <f t="shared" si="12"/>
        <v>1.6659929093090784</v>
      </c>
      <c r="Y122" s="93">
        <f t="shared" si="11"/>
        <v>1.8361011623914527</v>
      </c>
      <c r="Z122" s="93">
        <f t="shared" si="11"/>
        <v>2.0235785276741529</v>
      </c>
      <c r="AA122" s="93">
        <f t="shared" si="11"/>
        <v>2.2301984997005713</v>
      </c>
      <c r="AB122" s="93">
        <f t="shared" si="11"/>
        <v>2.4579156578536216</v>
      </c>
      <c r="AC122" s="95">
        <f t="shared" si="11"/>
        <v>2.7088841562457868</v>
      </c>
      <c r="AE122" s="96"/>
    </row>
    <row r="123" spans="3:31" ht="24.75" customHeight="1" x14ac:dyDescent="0.25">
      <c r="C123" s="91">
        <f>ABS(E123-Dashboard!$F$13)</f>
        <v>90.206864104391343</v>
      </c>
      <c r="D123" s="92">
        <f t="shared" si="10"/>
        <v>0.10220622874314726</v>
      </c>
      <c r="E123" s="93" cm="1">
        <f t="array" ref="E123">SUM('DRE + DCF'!$S$41/TIR!S123,'DRE + DCF'!$U$41:$AD$41/TIR!T123:AC123,TIR!F123)</f>
        <v>139.71686410439133</v>
      </c>
      <c r="F123" s="100">
        <f>'DRE + DCF'!$AE$38*'DRE + DCF'!$AE$39*(1+G123)/(R123-G123)/AC123</f>
        <v>102.84597677339234</v>
      </c>
      <c r="G123" s="92">
        <f>R123*(1-'DRE + DCF'!$AE$39)</f>
        <v>6.1323737245888355E-2</v>
      </c>
      <c r="H123" s="94">
        <f t="shared" si="14"/>
        <v>0.10220622874314726</v>
      </c>
      <c r="I123" s="94">
        <f t="shared" si="13"/>
        <v>0.10220622874314726</v>
      </c>
      <c r="J123" s="94">
        <f t="shared" si="13"/>
        <v>0.10220622874314726</v>
      </c>
      <c r="K123" s="94">
        <f t="shared" si="13"/>
        <v>0.10220622874314726</v>
      </c>
      <c r="L123" s="94">
        <f t="shared" si="13"/>
        <v>0.10220622874314726</v>
      </c>
      <c r="M123" s="94">
        <f t="shared" si="13"/>
        <v>0.10220622874314726</v>
      </c>
      <c r="N123" s="94">
        <f t="shared" si="13"/>
        <v>0.10220622874314726</v>
      </c>
      <c r="O123" s="94">
        <f t="shared" si="13"/>
        <v>0.10220622874314726</v>
      </c>
      <c r="P123" s="94">
        <f t="shared" si="13"/>
        <v>0.10220622874314726</v>
      </c>
      <c r="Q123" s="94">
        <f t="shared" si="13"/>
        <v>0.10220622874314726</v>
      </c>
      <c r="R123" s="94">
        <f t="shared" si="13"/>
        <v>0.10220622874314726</v>
      </c>
      <c r="S123" s="93">
        <f>(1+H123)^((5-Dashboard!$F$9)*3/12)</f>
        <v>1.0246268099192266</v>
      </c>
      <c r="T123" s="93">
        <f t="shared" si="12"/>
        <v>1.1293500520301925</v>
      </c>
      <c r="U123" s="93">
        <f t="shared" si="12"/>
        <v>1.2447766617790756</v>
      </c>
      <c r="V123" s="93">
        <f t="shared" si="12"/>
        <v>1.3720005900069991</v>
      </c>
      <c r="W123" s="93">
        <f t="shared" si="12"/>
        <v>1.5122275961449876</v>
      </c>
      <c r="X123" s="93">
        <f t="shared" si="12"/>
        <v>1.6667866757482821</v>
      </c>
      <c r="Y123" s="93">
        <f t="shared" si="11"/>
        <v>1.8371426559958413</v>
      </c>
      <c r="Z123" s="93">
        <f t="shared" si="11"/>
        <v>2.0249100785283454</v>
      </c>
      <c r="AA123" s="93">
        <f t="shared" si="11"/>
        <v>2.231868501198718</v>
      </c>
      <c r="AB123" s="93">
        <f t="shared" si="11"/>
        <v>2.4599793637568594</v>
      </c>
      <c r="AC123" s="95">
        <f t="shared" si="11"/>
        <v>2.7114045773124151</v>
      </c>
      <c r="AE123" s="96"/>
    </row>
    <row r="124" spans="3:31" ht="24.75" customHeight="1" x14ac:dyDescent="0.25">
      <c r="C124" s="91">
        <f>ABS(E124-Dashboard!$F$13)</f>
        <v>89.997821356726178</v>
      </c>
      <c r="D124" s="92">
        <f t="shared" si="10"/>
        <v>0.10230622874314727</v>
      </c>
      <c r="E124" s="93" cm="1">
        <f t="array" ref="E124">SUM('DRE + DCF'!$S$41/TIR!S124,'DRE + DCF'!$U$41:$AD$41/TIR!T124:AC124,TIR!F124)</f>
        <v>139.50782135672617</v>
      </c>
      <c r="F124" s="100">
        <f>'DRE + DCF'!$AE$38*'DRE + DCF'!$AE$39*(1+G124)/(R124-G124)/AC124</f>
        <v>102.65575262448876</v>
      </c>
      <c r="G124" s="92">
        <f>R124*(1-'DRE + DCF'!$AE$39)</f>
        <v>6.1383737245888359E-2</v>
      </c>
      <c r="H124" s="94">
        <f t="shared" si="14"/>
        <v>0.10230622874314727</v>
      </c>
      <c r="I124" s="94">
        <f t="shared" si="13"/>
        <v>0.10230622874314727</v>
      </c>
      <c r="J124" s="94">
        <f t="shared" si="13"/>
        <v>0.10230622874314727</v>
      </c>
      <c r="K124" s="94">
        <f t="shared" si="13"/>
        <v>0.10230622874314727</v>
      </c>
      <c r="L124" s="94">
        <f t="shared" si="13"/>
        <v>0.10230622874314727</v>
      </c>
      <c r="M124" s="94">
        <f t="shared" si="13"/>
        <v>0.10230622874314727</v>
      </c>
      <c r="N124" s="94">
        <f t="shared" si="13"/>
        <v>0.10230622874314727</v>
      </c>
      <c r="O124" s="94">
        <f t="shared" si="13"/>
        <v>0.10230622874314727</v>
      </c>
      <c r="P124" s="94">
        <f t="shared" si="13"/>
        <v>0.10230622874314727</v>
      </c>
      <c r="Q124" s="94">
        <f t="shared" si="13"/>
        <v>0.10230622874314727</v>
      </c>
      <c r="R124" s="94">
        <f t="shared" si="13"/>
        <v>0.10230622874314727</v>
      </c>
      <c r="S124" s="93">
        <f>(1+H124)^((5-Dashboard!$F$9)*3/12)</f>
        <v>1.0246500494892024</v>
      </c>
      <c r="T124" s="93">
        <f t="shared" si="12"/>
        <v>1.129478131833922</v>
      </c>
      <c r="U124" s="93">
        <f t="shared" si="12"/>
        <v>1.245030779949706</v>
      </c>
      <c r="V124" s="93">
        <f t="shared" si="12"/>
        <v>1.3724051837154998</v>
      </c>
      <c r="W124" s="93">
        <f t="shared" si="12"/>
        <v>1.5128107823689789</v>
      </c>
      <c r="X124" s="93">
        <f t="shared" si="12"/>
        <v>1.6675807483151193</v>
      </c>
      <c r="Y124" s="93">
        <f t="shared" si="11"/>
        <v>1.8381846457999147</v>
      </c>
      <c r="Z124" s="93">
        <f t="shared" si="11"/>
        <v>2.0262423846452622</v>
      </c>
      <c r="AA124" s="93">
        <f t="shared" si="11"/>
        <v>2.2335396015378408</v>
      </c>
      <c r="AB124" s="93">
        <f t="shared" si="11"/>
        <v>2.4620446149196491</v>
      </c>
      <c r="AC124" s="95">
        <f t="shared" si="11"/>
        <v>2.7139271144694526</v>
      </c>
      <c r="AE124" s="96"/>
    </row>
    <row r="125" spans="3:31" ht="24.75" customHeight="1" x14ac:dyDescent="0.25">
      <c r="C125" s="91">
        <f>ABS(E125-Dashboard!$F$13)</f>
        <v>89.789250701398629</v>
      </c>
      <c r="D125" s="92">
        <f t="shared" si="10"/>
        <v>0.10240622874314727</v>
      </c>
      <c r="E125" s="93" cm="1">
        <f t="array" ref="E125">SUM('DRE + DCF'!$S$41/TIR!S125,'DRE + DCF'!$U$41:$AD$41/TIR!T125:AC125,TIR!F125)</f>
        <v>139.29925070139862</v>
      </c>
      <c r="F125" s="100">
        <f>'DRE + DCF'!$AE$38*'DRE + DCF'!$AE$39*(1+G125)/(R125-G125)/AC125</f>
        <v>102.46598652922766</v>
      </c>
      <c r="G125" s="92">
        <f>R125*(1-'DRE + DCF'!$AE$39)</f>
        <v>6.1443737245888357E-2</v>
      </c>
      <c r="H125" s="94">
        <f t="shared" si="14"/>
        <v>0.10240622874314727</v>
      </c>
      <c r="I125" s="94">
        <f t="shared" si="13"/>
        <v>0.10240622874314727</v>
      </c>
      <c r="J125" s="94">
        <f t="shared" si="13"/>
        <v>0.10240622874314727</v>
      </c>
      <c r="K125" s="94">
        <f t="shared" si="13"/>
        <v>0.10240622874314727</v>
      </c>
      <c r="L125" s="94">
        <f t="shared" si="13"/>
        <v>0.10240622874314727</v>
      </c>
      <c r="M125" s="94">
        <f t="shared" si="13"/>
        <v>0.10240622874314727</v>
      </c>
      <c r="N125" s="94">
        <f t="shared" si="13"/>
        <v>0.10240622874314727</v>
      </c>
      <c r="O125" s="94">
        <f t="shared" si="13"/>
        <v>0.10240622874314727</v>
      </c>
      <c r="P125" s="94">
        <f t="shared" si="13"/>
        <v>0.10240622874314727</v>
      </c>
      <c r="Q125" s="94">
        <f t="shared" si="13"/>
        <v>0.10240622874314727</v>
      </c>
      <c r="R125" s="94">
        <f t="shared" si="13"/>
        <v>0.10240622874314727</v>
      </c>
      <c r="S125" s="93">
        <f>(1+H125)^((5-Dashboard!$F$9)*3/12)</f>
        <v>1.0246732874780309</v>
      </c>
      <c r="T125" s="93">
        <f t="shared" si="12"/>
        <v>1.1296062145424988</v>
      </c>
      <c r="U125" s="93">
        <f t="shared" si="12"/>
        <v>1.2452849269386186</v>
      </c>
      <c r="V125" s="93">
        <f t="shared" si="12"/>
        <v>1.3728098600170882</v>
      </c>
      <c r="W125" s="93">
        <f t="shared" si="12"/>
        <v>1.5133941405628462</v>
      </c>
      <c r="X125" s="93">
        <f t="shared" si="12"/>
        <v>1.6683751270998639</v>
      </c>
      <c r="Y125" s="93">
        <f t="shared" si="11"/>
        <v>1.83922713199503</v>
      </c>
      <c r="Z125" s="93">
        <f t="shared" si="11"/>
        <v>2.027575446384716</v>
      </c>
      <c r="AA125" s="93">
        <f t="shared" si="11"/>
        <v>2.2352118013411784</v>
      </c>
      <c r="AB125" s="93">
        <f t="shared" si="11"/>
        <v>2.4641114123587053</v>
      </c>
      <c r="AC125" s="95">
        <f t="shared" si="11"/>
        <v>2.7164517693013108</v>
      </c>
      <c r="AE125" s="96"/>
    </row>
    <row r="126" spans="3:31" ht="24.75" customHeight="1" x14ac:dyDescent="0.25">
      <c r="C126" s="91">
        <f>ABS(E126-Dashboard!$F$13)</f>
        <v>89.581150693614518</v>
      </c>
      <c r="D126" s="92">
        <f t="shared" si="10"/>
        <v>0.10250622874314727</v>
      </c>
      <c r="E126" s="93" cm="1">
        <f t="array" ref="E126">SUM('DRE + DCF'!$S$41/TIR!S126,'DRE + DCF'!$U$41:$AD$41/TIR!T126:AC126,TIR!F126)</f>
        <v>139.09115069361451</v>
      </c>
      <c r="F126" s="100">
        <f>'DRE + DCF'!$AE$38*'DRE + DCF'!$AE$39*(1+G126)/(R126-G126)/AC126</f>
        <v>102.27667705553385</v>
      </c>
      <c r="G126" s="92">
        <f>R126*(1-'DRE + DCF'!$AE$39)</f>
        <v>6.1503737245888361E-2</v>
      </c>
      <c r="H126" s="94">
        <f t="shared" si="14"/>
        <v>0.10250622874314727</v>
      </c>
      <c r="I126" s="94">
        <f t="shared" si="13"/>
        <v>0.10250622874314727</v>
      </c>
      <c r="J126" s="94">
        <f t="shared" si="13"/>
        <v>0.10250622874314727</v>
      </c>
      <c r="K126" s="94">
        <f t="shared" si="13"/>
        <v>0.10250622874314727</v>
      </c>
      <c r="L126" s="94">
        <f t="shared" si="13"/>
        <v>0.10250622874314727</v>
      </c>
      <c r="M126" s="94">
        <f t="shared" si="13"/>
        <v>0.10250622874314727</v>
      </c>
      <c r="N126" s="94">
        <f t="shared" si="13"/>
        <v>0.10250622874314727</v>
      </c>
      <c r="O126" s="94">
        <f t="shared" si="13"/>
        <v>0.10250622874314727</v>
      </c>
      <c r="P126" s="94">
        <f t="shared" si="13"/>
        <v>0.10250622874314727</v>
      </c>
      <c r="Q126" s="94">
        <f t="shared" si="13"/>
        <v>0.10250622874314727</v>
      </c>
      <c r="R126" s="94">
        <f t="shared" si="13"/>
        <v>0.10250622874314727</v>
      </c>
      <c r="S126" s="93">
        <f>(1+H126)^((5-Dashboard!$F$9)*3/12)</f>
        <v>1.0246965238859631</v>
      </c>
      <c r="T126" s="93">
        <f t="shared" si="12"/>
        <v>1.1297343001557256</v>
      </c>
      <c r="U126" s="93">
        <f t="shared" si="12"/>
        <v>1.245539102746468</v>
      </c>
      <c r="V126" s="93">
        <f t="shared" si="12"/>
        <v>1.3732146189211318</v>
      </c>
      <c r="W126" s="93">
        <f t="shared" si="12"/>
        <v>1.5139776707616952</v>
      </c>
      <c r="X126" s="93">
        <f t="shared" si="12"/>
        <v>1.6691698121928109</v>
      </c>
      <c r="Y126" s="93">
        <f t="shared" si="11"/>
        <v>1.8402701147726035</v>
      </c>
      <c r="Z126" s="93">
        <f t="shared" si="11"/>
        <v>2.0289092641066619</v>
      </c>
      <c r="AA126" s="93">
        <f t="shared" si="11"/>
        <v>2.2368851012322701</v>
      </c>
      <c r="AB126" s="93">
        <f t="shared" si="11"/>
        <v>2.4661797570913233</v>
      </c>
      <c r="AC126" s="95">
        <f t="shared" si="11"/>
        <v>2.7189785433934461</v>
      </c>
      <c r="AE126" s="96"/>
    </row>
    <row r="127" spans="3:31" ht="24.75" customHeight="1" x14ac:dyDescent="0.25">
      <c r="C127" s="91">
        <f>ABS(E127-Dashboard!$F$13)</f>
        <v>89.373519894280975</v>
      </c>
      <c r="D127" s="92">
        <f t="shared" si="10"/>
        <v>0.10260622874314727</v>
      </c>
      <c r="E127" s="93" cm="1">
        <f t="array" ref="E127">SUM('DRE + DCF'!$S$41/TIR!S127,'DRE + DCF'!$U$41:$AD$41/TIR!T127:AC127,TIR!F127)</f>
        <v>138.88351989428097</v>
      </c>
      <c r="F127" s="100">
        <f>'DRE + DCF'!$AE$38*'DRE + DCF'!$AE$39*(1+G127)/(R127-G127)/AC127</f>
        <v>102.08782277702022</v>
      </c>
      <c r="G127" s="92">
        <f>R127*(1-'DRE + DCF'!$AE$39)</f>
        <v>6.1563737245888359E-2</v>
      </c>
      <c r="H127" s="94">
        <f t="shared" si="14"/>
        <v>0.10260622874314727</v>
      </c>
      <c r="I127" s="94">
        <f t="shared" si="13"/>
        <v>0.10260622874314727</v>
      </c>
      <c r="J127" s="94">
        <f t="shared" si="13"/>
        <v>0.10260622874314727</v>
      </c>
      <c r="K127" s="94">
        <f t="shared" si="13"/>
        <v>0.10260622874314727</v>
      </c>
      <c r="L127" s="94">
        <f t="shared" ref="I127:R152" si="15">$D127</f>
        <v>0.10260622874314727</v>
      </c>
      <c r="M127" s="94">
        <f t="shared" si="15"/>
        <v>0.10260622874314727</v>
      </c>
      <c r="N127" s="94">
        <f t="shared" si="15"/>
        <v>0.10260622874314727</v>
      </c>
      <c r="O127" s="94">
        <f t="shared" si="15"/>
        <v>0.10260622874314727</v>
      </c>
      <c r="P127" s="94">
        <f t="shared" si="15"/>
        <v>0.10260622874314727</v>
      </c>
      <c r="Q127" s="94">
        <f t="shared" si="15"/>
        <v>0.10260622874314727</v>
      </c>
      <c r="R127" s="94">
        <f t="shared" si="15"/>
        <v>0.10260622874314727</v>
      </c>
      <c r="S127" s="93">
        <f>(1+H127)^((5-Dashboard!$F$9)*3/12)</f>
        <v>1.0247197587132499</v>
      </c>
      <c r="T127" s="93">
        <f t="shared" si="12"/>
        <v>1.1298623886734043</v>
      </c>
      <c r="U127" s="93">
        <f t="shared" si="12"/>
        <v>1.2457933073739065</v>
      </c>
      <c r="V127" s="93">
        <f t="shared" si="12"/>
        <v>1.3736194604369956</v>
      </c>
      <c r="W127" s="93">
        <f t="shared" si="12"/>
        <v>1.5145613730006324</v>
      </c>
      <c r="X127" s="93">
        <f t="shared" si="12"/>
        <v>1.6699648036842705</v>
      </c>
      <c r="Y127" s="93">
        <f t="shared" si="11"/>
        <v>1.8413135943241037</v>
      </c>
      <c r="Z127" s="93">
        <f t="shared" si="11"/>
        <v>2.0302438381711894</v>
      </c>
      <c r="AA127" s="93">
        <f t="shared" si="11"/>
        <v>2.2385595018349478</v>
      </c>
      <c r="AB127" s="93">
        <f t="shared" si="11"/>
        <v>2.4682496501353701</v>
      </c>
      <c r="AC127" s="95">
        <f t="shared" si="11"/>
        <v>2.721507438332353</v>
      </c>
      <c r="AE127" s="96"/>
    </row>
    <row r="128" spans="3:31" ht="24.75" customHeight="1" x14ac:dyDescent="0.25">
      <c r="C128" s="91">
        <f>ABS(E128-Dashboard!$F$13)</f>
        <v>89.166356869978443</v>
      </c>
      <c r="D128" s="92">
        <f t="shared" si="10"/>
        <v>0.10270622874314728</v>
      </c>
      <c r="E128" s="93" cm="1">
        <f t="array" ref="E128">SUM('DRE + DCF'!$S$41/TIR!S128,'DRE + DCF'!$U$41:$AD$41/TIR!T128:AC128,TIR!F128)</f>
        <v>138.67635686997843</v>
      </c>
      <c r="F128" s="100">
        <f>'DRE + DCF'!$AE$38*'DRE + DCF'!$AE$39*(1+G128)/(R128-G128)/AC128</f>
        <v>101.89942227295978</v>
      </c>
      <c r="G128" s="92">
        <f>R128*(1-'DRE + DCF'!$AE$39)</f>
        <v>6.1623737245888363E-2</v>
      </c>
      <c r="H128" s="94">
        <f t="shared" si="14"/>
        <v>0.10270622874314728</v>
      </c>
      <c r="I128" s="94">
        <f t="shared" si="15"/>
        <v>0.10270622874314728</v>
      </c>
      <c r="J128" s="94">
        <f t="shared" si="15"/>
        <v>0.10270622874314728</v>
      </c>
      <c r="K128" s="94">
        <f t="shared" si="15"/>
        <v>0.10270622874314728</v>
      </c>
      <c r="L128" s="94">
        <f t="shared" si="15"/>
        <v>0.10270622874314728</v>
      </c>
      <c r="M128" s="94">
        <f t="shared" si="15"/>
        <v>0.10270622874314728</v>
      </c>
      <c r="N128" s="94">
        <f t="shared" si="15"/>
        <v>0.10270622874314728</v>
      </c>
      <c r="O128" s="94">
        <f t="shared" si="15"/>
        <v>0.10270622874314728</v>
      </c>
      <c r="P128" s="94">
        <f t="shared" si="15"/>
        <v>0.10270622874314728</v>
      </c>
      <c r="Q128" s="94">
        <f t="shared" si="15"/>
        <v>0.10270622874314728</v>
      </c>
      <c r="R128" s="94">
        <f t="shared" si="15"/>
        <v>0.10270622874314728</v>
      </c>
      <c r="S128" s="93">
        <f>(1+H128)^((5-Dashboard!$F$9)*3/12)</f>
        <v>1.0247429919601425</v>
      </c>
      <c r="T128" s="93">
        <f t="shared" si="12"/>
        <v>1.129990480095338</v>
      </c>
      <c r="U128" s="93">
        <f t="shared" si="12"/>
        <v>1.2460475408215885</v>
      </c>
      <c r="V128" s="93">
        <f t="shared" si="12"/>
        <v>1.3740243845740467</v>
      </c>
      <c r="W128" s="93">
        <f t="shared" si="12"/>
        <v>1.5151452473147708</v>
      </c>
      <c r="X128" s="93">
        <f t="shared" si="12"/>
        <v>1.6707601016645741</v>
      </c>
      <c r="Y128" s="93">
        <f t="shared" si="11"/>
        <v>1.8423575708410598</v>
      </c>
      <c r="Z128" s="93">
        <f t="shared" si="11"/>
        <v>2.031579168938531</v>
      </c>
      <c r="AA128" s="93">
        <f t="shared" si="11"/>
        <v>2.2402350037733449</v>
      </c>
      <c r="AB128" s="93">
        <f t="shared" si="11"/>
        <v>2.4703210925092955</v>
      </c>
      <c r="AC128" s="95">
        <f t="shared" si="11"/>
        <v>2.7240384557055766</v>
      </c>
      <c r="AE128" s="96"/>
    </row>
    <row r="129" spans="3:31" ht="24.75" customHeight="1" x14ac:dyDescent="0.25">
      <c r="C129" s="91">
        <f>ABS(E129-Dashboard!$F$13)</f>
        <v>88.959660192933114</v>
      </c>
      <c r="D129" s="92">
        <f t="shared" si="10"/>
        <v>0.10280622874314728</v>
      </c>
      <c r="E129" s="93" cm="1">
        <f t="array" ref="E129">SUM('DRE + DCF'!$S$41/TIR!S129,'DRE + DCF'!$U$41:$AD$41/TIR!T129:AC129,TIR!F129)</f>
        <v>138.46966019293311</v>
      </c>
      <c r="F129" s="100">
        <f>'DRE + DCF'!$AE$38*'DRE + DCF'!$AE$39*(1+G129)/(R129-G129)/AC129</f>
        <v>101.71147412825812</v>
      </c>
      <c r="G129" s="92">
        <f>R129*(1-'DRE + DCF'!$AE$39)</f>
        <v>6.1683737245888368E-2</v>
      </c>
      <c r="H129" s="94">
        <f t="shared" si="14"/>
        <v>0.10280622874314728</v>
      </c>
      <c r="I129" s="94">
        <f t="shared" si="15"/>
        <v>0.10280622874314728</v>
      </c>
      <c r="J129" s="94">
        <f t="shared" si="15"/>
        <v>0.10280622874314728</v>
      </c>
      <c r="K129" s="94">
        <f t="shared" si="15"/>
        <v>0.10280622874314728</v>
      </c>
      <c r="L129" s="94">
        <f t="shared" si="15"/>
        <v>0.10280622874314728</v>
      </c>
      <c r="M129" s="94">
        <f t="shared" si="15"/>
        <v>0.10280622874314728</v>
      </c>
      <c r="N129" s="94">
        <f t="shared" si="15"/>
        <v>0.10280622874314728</v>
      </c>
      <c r="O129" s="94">
        <f t="shared" si="15"/>
        <v>0.10280622874314728</v>
      </c>
      <c r="P129" s="94">
        <f t="shared" si="15"/>
        <v>0.10280622874314728</v>
      </c>
      <c r="Q129" s="94">
        <f t="shared" si="15"/>
        <v>0.10280622874314728</v>
      </c>
      <c r="R129" s="94">
        <f t="shared" si="15"/>
        <v>0.10280622874314728</v>
      </c>
      <c r="S129" s="93">
        <f>(1+H129)^((5-Dashboard!$F$9)*3/12)</f>
        <v>1.0247662236268913</v>
      </c>
      <c r="T129" s="93">
        <f t="shared" si="12"/>
        <v>1.1301185744213287</v>
      </c>
      <c r="U129" s="93">
        <f t="shared" si="12"/>
        <v>1.2463018030901674</v>
      </c>
      <c r="V129" s="93">
        <f t="shared" si="12"/>
        <v>1.3744293913416521</v>
      </c>
      <c r="W129" s="93">
        <f t="shared" si="12"/>
        <v>1.5157292937392266</v>
      </c>
      <c r="X129" s="93">
        <f t="shared" si="12"/>
        <v>1.6715557062240707</v>
      </c>
      <c r="Y129" s="93">
        <f t="shared" si="11"/>
        <v>1.8434020445150556</v>
      </c>
      <c r="Z129" s="93">
        <f t="shared" si="11"/>
        <v>2.0329152567690558</v>
      </c>
      <c r="AA129" s="93">
        <f t="shared" si="11"/>
        <v>2.2419116076718892</v>
      </c>
      <c r="AB129" s="93">
        <f t="shared" si="11"/>
        <v>2.4723940852321227</v>
      </c>
      <c r="AC129" s="95">
        <f t="shared" si="11"/>
        <v>2.7265715971017008</v>
      </c>
      <c r="AE129" s="96"/>
    </row>
    <row r="130" spans="3:31" ht="24.75" customHeight="1" x14ac:dyDescent="0.25">
      <c r="C130" s="91">
        <f>ABS(E130-Dashboard!$F$13)</f>
        <v>88.75342844098958</v>
      </c>
      <c r="D130" s="92">
        <f t="shared" si="10"/>
        <v>0.10290622874314728</v>
      </c>
      <c r="E130" s="93" cm="1">
        <f t="array" ref="E130">SUM('DRE + DCF'!$S$41/TIR!S130,'DRE + DCF'!$U$41:$AD$41/TIR!T130:AC130,TIR!F130)</f>
        <v>138.26342844098957</v>
      </c>
      <c r="F130" s="100">
        <f>'DRE + DCF'!$AE$38*'DRE + DCF'!$AE$39*(1+G130)/(R130-G130)/AC130</f>
        <v>101.52397693342598</v>
      </c>
      <c r="G130" s="92">
        <f>R130*(1-'DRE + DCF'!$AE$39)</f>
        <v>6.1743737245888365E-2</v>
      </c>
      <c r="H130" s="94">
        <f t="shared" si="14"/>
        <v>0.10290622874314728</v>
      </c>
      <c r="I130" s="94">
        <f t="shared" si="15"/>
        <v>0.10290622874314728</v>
      </c>
      <c r="J130" s="94">
        <f t="shared" si="15"/>
        <v>0.10290622874314728</v>
      </c>
      <c r="K130" s="94">
        <f t="shared" si="15"/>
        <v>0.10290622874314728</v>
      </c>
      <c r="L130" s="94">
        <f t="shared" si="15"/>
        <v>0.10290622874314728</v>
      </c>
      <c r="M130" s="94">
        <f t="shared" si="15"/>
        <v>0.10290622874314728</v>
      </c>
      <c r="N130" s="94">
        <f t="shared" si="15"/>
        <v>0.10290622874314728</v>
      </c>
      <c r="O130" s="94">
        <f t="shared" si="15"/>
        <v>0.10290622874314728</v>
      </c>
      <c r="P130" s="94">
        <f t="shared" si="15"/>
        <v>0.10290622874314728</v>
      </c>
      <c r="Q130" s="94">
        <f t="shared" si="15"/>
        <v>0.10290622874314728</v>
      </c>
      <c r="R130" s="94">
        <f t="shared" si="15"/>
        <v>0.10290622874314728</v>
      </c>
      <c r="S130" s="93">
        <f>(1+H130)^((5-Dashboard!$F$9)*3/12)</f>
        <v>1.024789453713747</v>
      </c>
      <c r="T130" s="93">
        <f t="shared" si="12"/>
        <v>1.1302466716511788</v>
      </c>
      <c r="U130" s="93">
        <f t="shared" si="12"/>
        <v>1.2465560941802958</v>
      </c>
      <c r="V130" s="93">
        <f t="shared" si="12"/>
        <v>1.3748344807491775</v>
      </c>
      <c r="W130" s="93">
        <f t="shared" si="12"/>
        <v>1.5163135123091185</v>
      </c>
      <c r="X130" s="93">
        <f t="shared" si="12"/>
        <v>1.6723516174531257</v>
      </c>
      <c r="Y130" s="93">
        <f t="shared" si="11"/>
        <v>1.8444470155377293</v>
      </c>
      <c r="Z130" s="93">
        <f t="shared" si="11"/>
        <v>2.0342521020232702</v>
      </c>
      <c r="AA130" s="93">
        <f t="shared" si="11"/>
        <v>2.2435893141553049</v>
      </c>
      <c r="AB130" s="93">
        <f t="shared" si="11"/>
        <v>2.4744686293234515</v>
      </c>
      <c r="AC130" s="95">
        <f t="shared" si="11"/>
        <v>2.7291068641103524</v>
      </c>
      <c r="AE130" s="96"/>
    </row>
    <row r="131" spans="3:31" ht="24.75" customHeight="1" x14ac:dyDescent="0.25">
      <c r="C131" s="91">
        <f>ABS(E131-Dashboard!$F$13)</f>
        <v>88.547660197582843</v>
      </c>
      <c r="D131" s="92">
        <f t="shared" si="10"/>
        <v>0.10300622874314729</v>
      </c>
      <c r="E131" s="93" cm="1">
        <f t="array" ref="E131">SUM('DRE + DCF'!$S$41/TIR!S131,'DRE + DCF'!$U$41:$AD$41/TIR!T131:AC131,TIR!F131)</f>
        <v>138.05766019758283</v>
      </c>
      <c r="F131" s="100">
        <f>'DRE + DCF'!$AE$38*'DRE + DCF'!$AE$39*(1+G131)/(R131-G131)/AC131</f>
        <v>101.33692928455156</v>
      </c>
      <c r="G131" s="92">
        <f>R131*(1-'DRE + DCF'!$AE$39)</f>
        <v>6.180373724588837E-2</v>
      </c>
      <c r="H131" s="94">
        <f t="shared" si="14"/>
        <v>0.10300622874314729</v>
      </c>
      <c r="I131" s="94">
        <f t="shared" si="15"/>
        <v>0.10300622874314729</v>
      </c>
      <c r="J131" s="94">
        <f t="shared" si="15"/>
        <v>0.10300622874314729</v>
      </c>
      <c r="K131" s="94">
        <f t="shared" si="15"/>
        <v>0.10300622874314729</v>
      </c>
      <c r="L131" s="94">
        <f t="shared" si="15"/>
        <v>0.10300622874314729</v>
      </c>
      <c r="M131" s="94">
        <f t="shared" si="15"/>
        <v>0.10300622874314729</v>
      </c>
      <c r="N131" s="94">
        <f t="shared" si="15"/>
        <v>0.10300622874314729</v>
      </c>
      <c r="O131" s="94">
        <f t="shared" si="15"/>
        <v>0.10300622874314729</v>
      </c>
      <c r="P131" s="94">
        <f t="shared" si="15"/>
        <v>0.10300622874314729</v>
      </c>
      <c r="Q131" s="94">
        <f t="shared" si="15"/>
        <v>0.10300622874314729</v>
      </c>
      <c r="R131" s="94">
        <f t="shared" si="15"/>
        <v>0.10300622874314729</v>
      </c>
      <c r="S131" s="93">
        <f>(1+H131)^((5-Dashboard!$F$9)*3/12)</f>
        <v>1.0248126822209607</v>
      </c>
      <c r="T131" s="93">
        <f t="shared" si="12"/>
        <v>1.1303747717846913</v>
      </c>
      <c r="U131" s="93">
        <f t="shared" si="12"/>
        <v>1.2468104140926279</v>
      </c>
      <c r="V131" s="93">
        <f t="shared" si="12"/>
        <v>1.3752396528059914</v>
      </c>
      <c r="W131" s="93">
        <f t="shared" si="12"/>
        <v>1.5168979030595717</v>
      </c>
      <c r="X131" s="93">
        <f t="shared" si="12"/>
        <v>1.6731478354421263</v>
      </c>
      <c r="Y131" s="93">
        <f t="shared" si="11"/>
        <v>1.8454924841007796</v>
      </c>
      <c r="Z131" s="93">
        <f t="shared" si="11"/>
        <v>2.0355897050618235</v>
      </c>
      <c r="AA131" s="93">
        <f t="shared" si="11"/>
        <v>2.2452681238486174</v>
      </c>
      <c r="AB131" s="93">
        <f t="shared" si="11"/>
        <v>2.476544725803465</v>
      </c>
      <c r="AC131" s="95">
        <f t="shared" si="11"/>
        <v>2.7316442583222114</v>
      </c>
      <c r="AE131" s="96"/>
    </row>
    <row r="132" spans="3:31" ht="24.75" customHeight="1" x14ac:dyDescent="0.25">
      <c r="C132" s="91">
        <f>ABS(E132-Dashboard!$F$13)</f>
        <v>88.342354051711851</v>
      </c>
      <c r="D132" s="92">
        <f t="shared" si="10"/>
        <v>0.10310622874314729</v>
      </c>
      <c r="E132" s="93" cm="1">
        <f t="array" ref="E132">SUM('DRE + DCF'!$S$41/TIR!S132,'DRE + DCF'!$U$41:$AD$41/TIR!T132:AC132,TIR!F132)</f>
        <v>137.85235405171184</v>
      </c>
      <c r="F132" s="100">
        <f>'DRE + DCF'!$AE$38*'DRE + DCF'!$AE$39*(1+G132)/(R132-G132)/AC132</f>
        <v>101.15032978327372</v>
      </c>
      <c r="G132" s="92">
        <f>R132*(1-'DRE + DCF'!$AE$39)</f>
        <v>6.1863737245888367E-2</v>
      </c>
      <c r="H132" s="94">
        <f t="shared" si="14"/>
        <v>0.10310622874314729</v>
      </c>
      <c r="I132" s="94">
        <f t="shared" si="15"/>
        <v>0.10310622874314729</v>
      </c>
      <c r="J132" s="94">
        <f t="shared" si="15"/>
        <v>0.10310622874314729</v>
      </c>
      <c r="K132" s="94">
        <f t="shared" si="15"/>
        <v>0.10310622874314729</v>
      </c>
      <c r="L132" s="94">
        <f t="shared" si="15"/>
        <v>0.10310622874314729</v>
      </c>
      <c r="M132" s="94">
        <f t="shared" si="15"/>
        <v>0.10310622874314729</v>
      </c>
      <c r="N132" s="94">
        <f t="shared" si="15"/>
        <v>0.10310622874314729</v>
      </c>
      <c r="O132" s="94">
        <f t="shared" si="15"/>
        <v>0.10310622874314729</v>
      </c>
      <c r="P132" s="94">
        <f t="shared" si="15"/>
        <v>0.10310622874314729</v>
      </c>
      <c r="Q132" s="94">
        <f t="shared" si="15"/>
        <v>0.10310622874314729</v>
      </c>
      <c r="R132" s="94">
        <f t="shared" si="15"/>
        <v>0.10310622874314729</v>
      </c>
      <c r="S132" s="93">
        <f>(1+H132)^((5-Dashboard!$F$9)*3/12)</f>
        <v>1.0248359091487826</v>
      </c>
      <c r="T132" s="93">
        <f t="shared" si="12"/>
        <v>1.1305028748216683</v>
      </c>
      <c r="U132" s="93">
        <f t="shared" si="12"/>
        <v>1.2470647628278169</v>
      </c>
      <c r="V132" s="93">
        <f t="shared" si="12"/>
        <v>1.3756449075214603</v>
      </c>
      <c r="W132" s="93">
        <f t="shared" si="12"/>
        <v>1.5174824660257136</v>
      </c>
      <c r="X132" s="93">
        <f t="shared" si="12"/>
        <v>1.6739443602814759</v>
      </c>
      <c r="Y132" s="93">
        <f t="shared" si="11"/>
        <v>1.846538450395959</v>
      </c>
      <c r="Z132" s="93">
        <f t="shared" si="11"/>
        <v>2.0369280662455012</v>
      </c>
      <c r="AA132" s="93">
        <f t="shared" si="11"/>
        <v>2.2469480373771464</v>
      </c>
      <c r="AB132" s="93">
        <f t="shared" si="11"/>
        <v>2.4786223756929204</v>
      </c>
      <c r="AC132" s="95">
        <f t="shared" si="11"/>
        <v>2.7341837813289978</v>
      </c>
      <c r="AE132" s="96"/>
    </row>
    <row r="133" spans="3:31" ht="24.75" customHeight="1" x14ac:dyDescent="0.25">
      <c r="C133" s="91">
        <f>ABS(E133-Dashboard!$F$13)</f>
        <v>88.137508597912301</v>
      </c>
      <c r="D133" s="92">
        <f t="shared" si="10"/>
        <v>0.10320622874314729</v>
      </c>
      <c r="E133" s="93" cm="1">
        <f t="array" ref="E133">SUM('DRE + DCF'!$S$41/TIR!S133,'DRE + DCF'!$U$41:$AD$41/TIR!T133:AC133,TIR!F133)</f>
        <v>137.64750859791229</v>
      </c>
      <c r="F133" s="100">
        <f>'DRE + DCF'!$AE$38*'DRE + DCF'!$AE$39*(1+G133)/(R133-G133)/AC133</f>
        <v>100.96417703675493</v>
      </c>
      <c r="G133" s="92">
        <f>R133*(1-'DRE + DCF'!$AE$39)</f>
        <v>6.1923737245888372E-2</v>
      </c>
      <c r="H133" s="94">
        <f t="shared" si="14"/>
        <v>0.10320622874314729</v>
      </c>
      <c r="I133" s="94">
        <f t="shared" si="15"/>
        <v>0.10320622874314729</v>
      </c>
      <c r="J133" s="94">
        <f t="shared" si="15"/>
        <v>0.10320622874314729</v>
      </c>
      <c r="K133" s="94">
        <f t="shared" si="15"/>
        <v>0.10320622874314729</v>
      </c>
      <c r="L133" s="94">
        <f t="shared" si="15"/>
        <v>0.10320622874314729</v>
      </c>
      <c r="M133" s="94">
        <f t="shared" si="15"/>
        <v>0.10320622874314729</v>
      </c>
      <c r="N133" s="94">
        <f t="shared" si="15"/>
        <v>0.10320622874314729</v>
      </c>
      <c r="O133" s="94">
        <f t="shared" si="15"/>
        <v>0.10320622874314729</v>
      </c>
      <c r="P133" s="94">
        <f t="shared" si="15"/>
        <v>0.10320622874314729</v>
      </c>
      <c r="Q133" s="94">
        <f t="shared" si="15"/>
        <v>0.10320622874314729</v>
      </c>
      <c r="R133" s="94">
        <f t="shared" si="15"/>
        <v>0.10320622874314729</v>
      </c>
      <c r="S133" s="93">
        <f>(1+H133)^((5-Dashboard!$F$9)*3/12)</f>
        <v>1.0248591344974634</v>
      </c>
      <c r="T133" s="93">
        <f t="shared" si="12"/>
        <v>1.1306309807619124</v>
      </c>
      <c r="U133" s="93">
        <f t="shared" si="12"/>
        <v>1.2473191403865151</v>
      </c>
      <c r="V133" s="93">
        <f t="shared" si="12"/>
        <v>1.3760502449049516</v>
      </c>
      <c r="W133" s="93">
        <f t="shared" si="12"/>
        <v>1.5180672012426759</v>
      </c>
      <c r="X133" s="93">
        <f t="shared" si="12"/>
        <v>1.6747411920615969</v>
      </c>
      <c r="Y133" s="93">
        <f t="shared" si="11"/>
        <v>1.8475849146150771</v>
      </c>
      <c r="Z133" s="93">
        <f t="shared" si="11"/>
        <v>2.0382671859352288</v>
      </c>
      <c r="AA133" s="93">
        <f t="shared" si="11"/>
        <v>2.2486290553665111</v>
      </c>
      <c r="AB133" s="93">
        <f t="shared" si="11"/>
        <v>2.4807015800131542</v>
      </c>
      <c r="AC133" s="95">
        <f t="shared" si="11"/>
        <v>2.7367254347234784</v>
      </c>
      <c r="AE133" s="96"/>
    </row>
    <row r="134" spans="3:31" ht="24.75" customHeight="1" x14ac:dyDescent="0.25">
      <c r="C134" s="91">
        <f>ABS(E134-Dashboard!$F$13)</f>
        <v>87.933122436229326</v>
      </c>
      <c r="D134" s="92">
        <f t="shared" si="10"/>
        <v>0.10330622874314729</v>
      </c>
      <c r="E134" s="93" cm="1">
        <f t="array" ref="E134">SUM('DRE + DCF'!$S$41/TIR!S134,'DRE + DCF'!$U$41:$AD$41/TIR!T134:AC134,TIR!F134)</f>
        <v>137.44312243622932</v>
      </c>
      <c r="F134" s="100">
        <f>'DRE + DCF'!$AE$38*'DRE + DCF'!$AE$39*(1+G134)/(R134-G134)/AC134</f>
        <v>100.77846965765413</v>
      </c>
      <c r="G134" s="92">
        <f>R134*(1-'DRE + DCF'!$AE$39)</f>
        <v>6.1983737245888376E-2</v>
      </c>
      <c r="H134" s="94">
        <f t="shared" si="14"/>
        <v>0.10330622874314729</v>
      </c>
      <c r="I134" s="94">
        <f t="shared" si="15"/>
        <v>0.10330622874314729</v>
      </c>
      <c r="J134" s="94">
        <f t="shared" si="15"/>
        <v>0.10330622874314729</v>
      </c>
      <c r="K134" s="94">
        <f t="shared" si="15"/>
        <v>0.10330622874314729</v>
      </c>
      <c r="L134" s="94">
        <f t="shared" si="15"/>
        <v>0.10330622874314729</v>
      </c>
      <c r="M134" s="94">
        <f t="shared" si="15"/>
        <v>0.10330622874314729</v>
      </c>
      <c r="N134" s="94">
        <f t="shared" si="15"/>
        <v>0.10330622874314729</v>
      </c>
      <c r="O134" s="94">
        <f t="shared" si="15"/>
        <v>0.10330622874314729</v>
      </c>
      <c r="P134" s="94">
        <f t="shared" si="15"/>
        <v>0.10330622874314729</v>
      </c>
      <c r="Q134" s="94">
        <f t="shared" si="15"/>
        <v>0.10330622874314729</v>
      </c>
      <c r="R134" s="94">
        <f t="shared" si="15"/>
        <v>0.10330622874314729</v>
      </c>
      <c r="S134" s="93">
        <f>(1+H134)^((5-Dashboard!$F$9)*3/12)</f>
        <v>1.0248823582672537</v>
      </c>
      <c r="T134" s="93">
        <f t="shared" si="12"/>
        <v>1.1307590896052269</v>
      </c>
      <c r="U134" s="93">
        <f t="shared" si="12"/>
        <v>1.2475735467693774</v>
      </c>
      <c r="V134" s="93">
        <f t="shared" si="12"/>
        <v>1.3764556649658342</v>
      </c>
      <c r="W134" s="93">
        <f t="shared" si="12"/>
        <v>1.5186521087455955</v>
      </c>
      <c r="X134" s="93">
        <f t="shared" si="12"/>
        <v>1.6755383308729308</v>
      </c>
      <c r="Y134" s="93">
        <f t="shared" si="11"/>
        <v>1.848631876950001</v>
      </c>
      <c r="Z134" s="93">
        <f t="shared" si="11"/>
        <v>2.0396070644920714</v>
      </c>
      <c r="AA134" s="93">
        <f t="shared" si="11"/>
        <v>2.2503111784426282</v>
      </c>
      <c r="AB134" s="93">
        <f t="shared" si="11"/>
        <v>2.4827823397860835</v>
      </c>
      <c r="AC134" s="95">
        <f t="shared" si="11"/>
        <v>2.7392692200994708</v>
      </c>
      <c r="AE134" s="96"/>
    </row>
    <row r="135" spans="3:31" ht="24.75" customHeight="1" x14ac:dyDescent="0.25">
      <c r="C135" s="91">
        <f>ABS(E135-Dashboard!$F$13)</f>
        <v>87.729194172191342</v>
      </c>
      <c r="D135" s="92">
        <f t="shared" si="10"/>
        <v>0.1034062287431473</v>
      </c>
      <c r="E135" s="93" cm="1">
        <f t="array" ref="E135">SUM('DRE + DCF'!$S$41/TIR!S135,'DRE + DCF'!$U$41:$AD$41/TIR!T135:AC135,TIR!F135)</f>
        <v>137.23919417219133</v>
      </c>
      <c r="F135" s="100">
        <f>'DRE + DCF'!$AE$38*'DRE + DCF'!$AE$39*(1+G135)/(R135-G135)/AC135</f>
        <v>100.5932062641003</v>
      </c>
      <c r="G135" s="92">
        <f>R135*(1-'DRE + DCF'!$AE$39)</f>
        <v>6.2043737245888374E-2</v>
      </c>
      <c r="H135" s="94">
        <f t="shared" si="14"/>
        <v>0.1034062287431473</v>
      </c>
      <c r="I135" s="94">
        <f t="shared" si="15"/>
        <v>0.1034062287431473</v>
      </c>
      <c r="J135" s="94">
        <f t="shared" si="15"/>
        <v>0.1034062287431473</v>
      </c>
      <c r="K135" s="94">
        <f t="shared" si="15"/>
        <v>0.1034062287431473</v>
      </c>
      <c r="L135" s="94">
        <f t="shared" si="15"/>
        <v>0.1034062287431473</v>
      </c>
      <c r="M135" s="94">
        <f t="shared" si="15"/>
        <v>0.1034062287431473</v>
      </c>
      <c r="N135" s="94">
        <f t="shared" si="15"/>
        <v>0.1034062287431473</v>
      </c>
      <c r="O135" s="94">
        <f t="shared" si="15"/>
        <v>0.1034062287431473</v>
      </c>
      <c r="P135" s="94">
        <f t="shared" si="15"/>
        <v>0.1034062287431473</v>
      </c>
      <c r="Q135" s="94">
        <f t="shared" si="15"/>
        <v>0.1034062287431473</v>
      </c>
      <c r="R135" s="94">
        <f t="shared" si="15"/>
        <v>0.1034062287431473</v>
      </c>
      <c r="S135" s="93">
        <f>(1+H135)^((5-Dashboard!$F$9)*3/12)</f>
        <v>1.0249055804584037</v>
      </c>
      <c r="T135" s="93">
        <f t="shared" si="12"/>
        <v>1.1308872013514135</v>
      </c>
      <c r="U135" s="93">
        <f t="shared" si="12"/>
        <v>1.2478279819770552</v>
      </c>
      <c r="V135" s="93">
        <f t="shared" si="12"/>
        <v>1.3768611677134743</v>
      </c>
      <c r="W135" s="93">
        <f t="shared" si="12"/>
        <v>1.5192371885696105</v>
      </c>
      <c r="X135" s="93">
        <f t="shared" si="12"/>
        <v>1.6763357768059355</v>
      </c>
      <c r="Y135" s="93">
        <f t="shared" si="11"/>
        <v>1.8496793375926515</v>
      </c>
      <c r="Z135" s="93">
        <f t="shared" si="11"/>
        <v>2.0409477022772302</v>
      </c>
      <c r="AA135" s="93">
        <f t="shared" si="11"/>
        <v>2.25199440723171</v>
      </c>
      <c r="AB135" s="93">
        <f t="shared" si="11"/>
        <v>2.4848646560342003</v>
      </c>
      <c r="AC135" s="95">
        <f t="shared" si="11"/>
        <v>2.7418151390518344</v>
      </c>
      <c r="AE135" s="96"/>
    </row>
    <row r="136" spans="3:31" ht="24.75" customHeight="1" x14ac:dyDescent="0.25">
      <c r="C136" s="91">
        <f>ABS(E136-Dashboard!$F$13)</f>
        <v>87.525722416782628</v>
      </c>
      <c r="D136" s="92">
        <f t="shared" si="10"/>
        <v>0.1035062287431473</v>
      </c>
      <c r="E136" s="93" cm="1">
        <f t="array" ref="E136">SUM('DRE + DCF'!$S$41/TIR!S136,'DRE + DCF'!$U$41:$AD$41/TIR!T136:AC136,TIR!F136)</f>
        <v>137.03572241678262</v>
      </c>
      <c r="F136" s="100">
        <f>'DRE + DCF'!$AE$38*'DRE + DCF'!$AE$39*(1+G136)/(R136-G136)/AC136</f>
        <v>100.40838547966545</v>
      </c>
      <c r="G136" s="92">
        <f>R136*(1-'DRE + DCF'!$AE$39)</f>
        <v>6.2103737245888378E-2</v>
      </c>
      <c r="H136" s="94">
        <f t="shared" si="14"/>
        <v>0.1035062287431473</v>
      </c>
      <c r="I136" s="94">
        <f t="shared" si="15"/>
        <v>0.1035062287431473</v>
      </c>
      <c r="J136" s="94">
        <f t="shared" si="15"/>
        <v>0.1035062287431473</v>
      </c>
      <c r="K136" s="94">
        <f t="shared" si="15"/>
        <v>0.1035062287431473</v>
      </c>
      <c r="L136" s="94">
        <f t="shared" si="15"/>
        <v>0.1035062287431473</v>
      </c>
      <c r="M136" s="94">
        <f t="shared" si="15"/>
        <v>0.1035062287431473</v>
      </c>
      <c r="N136" s="94">
        <f t="shared" si="15"/>
        <v>0.1035062287431473</v>
      </c>
      <c r="O136" s="94">
        <f t="shared" si="15"/>
        <v>0.1035062287431473</v>
      </c>
      <c r="P136" s="94">
        <f t="shared" si="15"/>
        <v>0.1035062287431473</v>
      </c>
      <c r="Q136" s="94">
        <f t="shared" si="15"/>
        <v>0.1035062287431473</v>
      </c>
      <c r="R136" s="94">
        <f t="shared" si="15"/>
        <v>0.1035062287431473</v>
      </c>
      <c r="S136" s="93">
        <f>(1+H136)^((5-Dashboard!$F$9)*3/12)</f>
        <v>1.0249288010711641</v>
      </c>
      <c r="T136" s="93">
        <f t="shared" si="12"/>
        <v>1.1310153160002758</v>
      </c>
      <c r="U136" s="93">
        <f t="shared" si="12"/>
        <v>1.2480824460102036</v>
      </c>
      <c r="V136" s="93">
        <f t="shared" si="12"/>
        <v>1.3772667531572427</v>
      </c>
      <c r="W136" s="93">
        <f t="shared" si="12"/>
        <v>1.5198224407498682</v>
      </c>
      <c r="X136" s="93">
        <f t="shared" si="12"/>
        <v>1.6771335299510925</v>
      </c>
      <c r="Y136" s="93">
        <f t="shared" si="11"/>
        <v>1.8507272967350126</v>
      </c>
      <c r="Z136" s="93">
        <f t="shared" si="11"/>
        <v>2.0422890996520535</v>
      </c>
      <c r="AA136" s="93">
        <f t="shared" si="11"/>
        <v>2.2536787423602758</v>
      </c>
      <c r="AB136" s="93">
        <f t="shared" si="11"/>
        <v>2.4869485297805873</v>
      </c>
      <c r="AC136" s="95">
        <f t="shared" si="11"/>
        <v>2.7443631931764911</v>
      </c>
      <c r="AE136" s="96"/>
    </row>
    <row r="137" spans="3:31" ht="24.75" customHeight="1" x14ac:dyDescent="0.25">
      <c r="C137" s="91">
        <f>ABS(E137-Dashboard!$F$13)</f>
        <v>87.322705786418624</v>
      </c>
      <c r="D137" s="92">
        <f t="shared" si="10"/>
        <v>0.1036062287431473</v>
      </c>
      <c r="E137" s="93" cm="1">
        <f t="array" ref="E137">SUM('DRE + DCF'!$S$41/TIR!S137,'DRE + DCF'!$U$41:$AD$41/TIR!T137:AC137,TIR!F137)</f>
        <v>136.83270578641861</v>
      </c>
      <c r="F137" s="100">
        <f>'DRE + DCF'!$AE$38*'DRE + DCF'!$AE$39*(1+G137)/(R137-G137)/AC137</f>
        <v>100.22400593333937</v>
      </c>
      <c r="G137" s="92">
        <f>R137*(1-'DRE + DCF'!$AE$39)</f>
        <v>6.2163737245888376E-2</v>
      </c>
      <c r="H137" s="94">
        <f t="shared" si="14"/>
        <v>0.1036062287431473</v>
      </c>
      <c r="I137" s="94">
        <f t="shared" si="15"/>
        <v>0.1036062287431473</v>
      </c>
      <c r="J137" s="94">
        <f t="shared" si="15"/>
        <v>0.1036062287431473</v>
      </c>
      <c r="K137" s="94">
        <f t="shared" si="15"/>
        <v>0.1036062287431473</v>
      </c>
      <c r="L137" s="94">
        <f t="shared" si="15"/>
        <v>0.1036062287431473</v>
      </c>
      <c r="M137" s="94">
        <f t="shared" si="15"/>
        <v>0.1036062287431473</v>
      </c>
      <c r="N137" s="94">
        <f t="shared" si="15"/>
        <v>0.1036062287431473</v>
      </c>
      <c r="O137" s="94">
        <f t="shared" si="15"/>
        <v>0.1036062287431473</v>
      </c>
      <c r="P137" s="94">
        <f t="shared" si="15"/>
        <v>0.1036062287431473</v>
      </c>
      <c r="Q137" s="94">
        <f t="shared" si="15"/>
        <v>0.1036062287431473</v>
      </c>
      <c r="R137" s="94">
        <f t="shared" si="15"/>
        <v>0.1036062287431473</v>
      </c>
      <c r="S137" s="93">
        <f>(1+H137)^((5-Dashboard!$F$9)*3/12)</f>
        <v>1.0249520201057849</v>
      </c>
      <c r="T137" s="93">
        <f t="shared" si="12"/>
        <v>1.131143433551616</v>
      </c>
      <c r="U137" s="93">
        <f t="shared" si="12"/>
        <v>1.2483369388694738</v>
      </c>
      <c r="V137" s="93">
        <f t="shared" si="12"/>
        <v>1.377672421306505</v>
      </c>
      <c r="W137" s="93">
        <f t="shared" si="12"/>
        <v>1.5204078653215125</v>
      </c>
      <c r="X137" s="93">
        <f t="shared" si="12"/>
        <v>1.6779315903988936</v>
      </c>
      <c r="Y137" s="93">
        <f t="shared" si="11"/>
        <v>1.8517757545691145</v>
      </c>
      <c r="Z137" s="93">
        <f t="shared" si="11"/>
        <v>2.0436312569780166</v>
      </c>
      <c r="AA137" s="93">
        <f t="shared" si="11"/>
        <v>2.2553641844551269</v>
      </c>
      <c r="AB137" s="93">
        <f t="shared" si="11"/>
        <v>2.4890339620488868</v>
      </c>
      <c r="AC137" s="95">
        <f t="shared" si="11"/>
        <v>2.7469133840703863</v>
      </c>
      <c r="AE137" s="96"/>
    </row>
    <row r="138" spans="3:31" ht="24.75" customHeight="1" x14ac:dyDescent="0.25">
      <c r="C138" s="91">
        <f>ABS(E138-Dashboard!$F$13)</f>
        <v>87.120142902917848</v>
      </c>
      <c r="D138" s="92">
        <f t="shared" si="10"/>
        <v>0.10370622874314731</v>
      </c>
      <c r="E138" s="93" cm="1">
        <f t="array" ref="E138">SUM('DRE + DCF'!$S$41/TIR!S138,'DRE + DCF'!$U$41:$AD$41/TIR!T138:AC138,TIR!F138)</f>
        <v>136.63014290291784</v>
      </c>
      <c r="F138" s="100">
        <f>'DRE + DCF'!$AE$38*'DRE + DCF'!$AE$39*(1+G138)/(R138-G138)/AC138</f>
        <v>100.04006625950207</v>
      </c>
      <c r="G138" s="92">
        <f>R138*(1-'DRE + DCF'!$AE$39)</f>
        <v>6.222373724588838E-2</v>
      </c>
      <c r="H138" s="94">
        <f t="shared" si="14"/>
        <v>0.10370622874314731</v>
      </c>
      <c r="I138" s="94">
        <f t="shared" si="15"/>
        <v>0.10370622874314731</v>
      </c>
      <c r="J138" s="94">
        <f t="shared" si="15"/>
        <v>0.10370622874314731</v>
      </c>
      <c r="K138" s="94">
        <f t="shared" si="15"/>
        <v>0.10370622874314731</v>
      </c>
      <c r="L138" s="94">
        <f t="shared" si="15"/>
        <v>0.10370622874314731</v>
      </c>
      <c r="M138" s="94">
        <f t="shared" si="15"/>
        <v>0.10370622874314731</v>
      </c>
      <c r="N138" s="94">
        <f t="shared" si="15"/>
        <v>0.10370622874314731</v>
      </c>
      <c r="O138" s="94">
        <f t="shared" si="15"/>
        <v>0.10370622874314731</v>
      </c>
      <c r="P138" s="94">
        <f t="shared" si="15"/>
        <v>0.10370622874314731</v>
      </c>
      <c r="Q138" s="94">
        <f t="shared" si="15"/>
        <v>0.10370622874314731</v>
      </c>
      <c r="R138" s="94">
        <f t="shared" si="15"/>
        <v>0.10370622874314731</v>
      </c>
      <c r="S138" s="93">
        <f>(1+H138)^((5-Dashboard!$F$9)*3/12)</f>
        <v>1.0249752375625163</v>
      </c>
      <c r="T138" s="93">
        <f t="shared" si="12"/>
        <v>1.1312715540052365</v>
      </c>
      <c r="U138" s="93">
        <f t="shared" si="12"/>
        <v>1.2485914605555193</v>
      </c>
      <c r="V138" s="93">
        <f t="shared" si="12"/>
        <v>1.3780781721706306</v>
      </c>
      <c r="W138" s="93">
        <f t="shared" si="12"/>
        <v>1.5209934623196963</v>
      </c>
      <c r="X138" s="93">
        <f t="shared" si="12"/>
        <v>1.6787299582398545</v>
      </c>
      <c r="Y138" s="93">
        <f t="shared" si="11"/>
        <v>1.8528247112870511</v>
      </c>
      <c r="Z138" s="93">
        <f t="shared" si="11"/>
        <v>2.0449741746167418</v>
      </c>
      <c r="AA138" s="93">
        <f t="shared" si="11"/>
        <v>2.2570507341433745</v>
      </c>
      <c r="AB138" s="93">
        <f t="shared" si="11"/>
        <v>2.4911209538633359</v>
      </c>
      <c r="AC138" s="95">
        <f t="shared" si="11"/>
        <v>2.7494657133315346</v>
      </c>
      <c r="AE138" s="96"/>
    </row>
    <row r="139" spans="3:31" ht="24.75" customHeight="1" x14ac:dyDescent="0.25">
      <c r="C139" s="91">
        <f>ABS(E139-Dashboard!$F$13)</f>
        <v>86.918032393476153</v>
      </c>
      <c r="D139" s="92">
        <f t="shared" si="10"/>
        <v>0.10380622874314731</v>
      </c>
      <c r="E139" s="93" cm="1">
        <f t="array" ref="E139">SUM('DRE + DCF'!$S$41/TIR!S139,'DRE + DCF'!$U$41:$AD$41/TIR!T139:AC139,TIR!F139)</f>
        <v>136.42803239347614</v>
      </c>
      <c r="F139" s="100">
        <f>'DRE + DCF'!$AE$38*'DRE + DCF'!$AE$39*(1+G139)/(R139-G139)/AC139</f>
        <v>99.85656509789797</v>
      </c>
      <c r="G139" s="92">
        <f>R139*(1-'DRE + DCF'!$AE$39)</f>
        <v>6.2283737245888385E-2</v>
      </c>
      <c r="H139" s="94">
        <f t="shared" si="14"/>
        <v>0.10380622874314731</v>
      </c>
      <c r="I139" s="94">
        <f t="shared" si="15"/>
        <v>0.10380622874314731</v>
      </c>
      <c r="J139" s="94">
        <f t="shared" si="15"/>
        <v>0.10380622874314731</v>
      </c>
      <c r="K139" s="94">
        <f t="shared" si="15"/>
        <v>0.10380622874314731</v>
      </c>
      <c r="L139" s="94">
        <f t="shared" si="15"/>
        <v>0.10380622874314731</v>
      </c>
      <c r="M139" s="94">
        <f t="shared" si="15"/>
        <v>0.10380622874314731</v>
      </c>
      <c r="N139" s="94">
        <f t="shared" si="15"/>
        <v>0.10380622874314731</v>
      </c>
      <c r="O139" s="94">
        <f t="shared" si="15"/>
        <v>0.10380622874314731</v>
      </c>
      <c r="P139" s="94">
        <f t="shared" si="15"/>
        <v>0.10380622874314731</v>
      </c>
      <c r="Q139" s="94">
        <f t="shared" si="15"/>
        <v>0.10380622874314731</v>
      </c>
      <c r="R139" s="94">
        <f t="shared" si="15"/>
        <v>0.10380622874314731</v>
      </c>
      <c r="S139" s="93">
        <f>(1+H139)^((5-Dashboard!$F$9)*3/12)</f>
        <v>1.0249984534416088</v>
      </c>
      <c r="T139" s="93">
        <f t="shared" si="12"/>
        <v>1.1313996773609407</v>
      </c>
      <c r="U139" s="93">
        <f t="shared" si="12"/>
        <v>1.2488460110689936</v>
      </c>
      <c r="V139" s="93">
        <f t="shared" si="12"/>
        <v>1.3784840057589887</v>
      </c>
      <c r="W139" s="93">
        <f t="shared" si="12"/>
        <v>1.5215792317795764</v>
      </c>
      <c r="X139" s="93">
        <f t="shared" si="12"/>
        <v>1.6795286335645097</v>
      </c>
      <c r="Y139" s="93">
        <f t="shared" si="11"/>
        <v>1.8538741670809729</v>
      </c>
      <c r="Z139" s="93">
        <f t="shared" si="11"/>
        <v>2.0463178529299921</v>
      </c>
      <c r="AA139" s="93">
        <f t="shared" si="11"/>
        <v>2.2587383920524293</v>
      </c>
      <c r="AB139" s="93">
        <f t="shared" si="11"/>
        <v>2.4932095062487525</v>
      </c>
      <c r="AC139" s="95">
        <f t="shared" si="11"/>
        <v>2.7520201825589998</v>
      </c>
      <c r="AE139" s="96"/>
    </row>
    <row r="140" spans="3:31" ht="24.75" customHeight="1" x14ac:dyDescent="0.25">
      <c r="C140" s="91">
        <f>ABS(E140-Dashboard!$F$13)</f>
        <v>86.716372890641708</v>
      </c>
      <c r="D140" s="92">
        <f t="shared" si="10"/>
        <v>0.10390622874314731</v>
      </c>
      <c r="E140" s="93" cm="1">
        <f t="array" ref="E140">SUM('DRE + DCF'!$S$41/TIR!S140,'DRE + DCF'!$U$41:$AD$41/TIR!T140:AC140,TIR!F140)</f>
        <v>136.2263728906417</v>
      </c>
      <c r="F140" s="100">
        <f>'DRE + DCF'!$AE$38*'DRE + DCF'!$AE$39*(1+G140)/(R140-G140)/AC140</f>
        <v>99.673501093610611</v>
      </c>
      <c r="G140" s="92">
        <f>R140*(1-'DRE + DCF'!$AE$39)</f>
        <v>6.2343737245888382E-2</v>
      </c>
      <c r="H140" s="94">
        <f t="shared" si="14"/>
        <v>0.10390622874314731</v>
      </c>
      <c r="I140" s="94">
        <f t="shared" si="15"/>
        <v>0.10390622874314731</v>
      </c>
      <c r="J140" s="94">
        <f t="shared" si="15"/>
        <v>0.10390622874314731</v>
      </c>
      <c r="K140" s="94">
        <f t="shared" si="15"/>
        <v>0.10390622874314731</v>
      </c>
      <c r="L140" s="94">
        <f t="shared" si="15"/>
        <v>0.10390622874314731</v>
      </c>
      <c r="M140" s="94">
        <f t="shared" si="15"/>
        <v>0.10390622874314731</v>
      </c>
      <c r="N140" s="94">
        <f t="shared" si="15"/>
        <v>0.10390622874314731</v>
      </c>
      <c r="O140" s="94">
        <f t="shared" si="15"/>
        <v>0.10390622874314731</v>
      </c>
      <c r="P140" s="94">
        <f t="shared" si="15"/>
        <v>0.10390622874314731</v>
      </c>
      <c r="Q140" s="94">
        <f t="shared" si="15"/>
        <v>0.10390622874314731</v>
      </c>
      <c r="R140" s="94">
        <f t="shared" si="15"/>
        <v>0.10390622874314731</v>
      </c>
      <c r="S140" s="93">
        <f>(1+H140)^((5-Dashboard!$F$9)*3/12)</f>
        <v>1.0250216677433122</v>
      </c>
      <c r="T140" s="93">
        <f t="shared" si="12"/>
        <v>1.1315278036185312</v>
      </c>
      <c r="U140" s="93">
        <f t="shared" si="12"/>
        <v>1.2491005904105494</v>
      </c>
      <c r="V140" s="93">
        <f t="shared" si="12"/>
        <v>1.3788899220809485</v>
      </c>
      <c r="W140" s="93">
        <f t="shared" si="12"/>
        <v>1.5221651737363122</v>
      </c>
      <c r="X140" s="93">
        <f t="shared" si="12"/>
        <v>1.6803276164634102</v>
      </c>
      <c r="Y140" s="93">
        <f t="shared" ref="Y140:AC190" si="16">(X140)*(1+N140)</f>
        <v>1.854924122143085</v>
      </c>
      <c r="Z140" s="93">
        <f t="shared" si="16"/>
        <v>2.0476622922796661</v>
      </c>
      <c r="AA140" s="93">
        <f t="shared" si="16"/>
        <v>2.2604271588099945</v>
      </c>
      <c r="AB140" s="93">
        <f t="shared" si="16"/>
        <v>2.4952996202305284</v>
      </c>
      <c r="AC140" s="95">
        <f t="shared" si="16"/>
        <v>2.7545767933528906</v>
      </c>
      <c r="AE140" s="96"/>
    </row>
    <row r="141" spans="3:31" ht="24.75" customHeight="1" x14ac:dyDescent="0.25">
      <c r="C141" s="91">
        <f>ABS(E141-Dashboard!$F$13)</f>
        <v>86.515163032288456</v>
      </c>
      <c r="D141" s="92">
        <f t="shared" si="10"/>
        <v>0.10400622874314731</v>
      </c>
      <c r="E141" s="93" cm="1">
        <f t="array" ref="E141">SUM('DRE + DCF'!$S$41/TIR!S141,'DRE + DCF'!$U$41:$AD$41/TIR!T141:AC141,TIR!F141)</f>
        <v>136.02516303228845</v>
      </c>
      <c r="F141" s="100">
        <f>'DRE + DCF'!$AE$38*'DRE + DCF'!$AE$39*(1+G141)/(R141-G141)/AC141</f>
        <v>99.490872897036368</v>
      </c>
      <c r="G141" s="92">
        <f>R141*(1-'DRE + DCF'!$AE$39)</f>
        <v>6.2403737245888387E-2</v>
      </c>
      <c r="H141" s="94">
        <f t="shared" si="14"/>
        <v>0.10400622874314731</v>
      </c>
      <c r="I141" s="94">
        <f t="shared" si="15"/>
        <v>0.10400622874314731</v>
      </c>
      <c r="J141" s="94">
        <f t="shared" si="15"/>
        <v>0.10400622874314731</v>
      </c>
      <c r="K141" s="94">
        <f t="shared" si="15"/>
        <v>0.10400622874314731</v>
      </c>
      <c r="L141" s="94">
        <f t="shared" si="15"/>
        <v>0.10400622874314731</v>
      </c>
      <c r="M141" s="94">
        <f t="shared" si="15"/>
        <v>0.10400622874314731</v>
      </c>
      <c r="N141" s="94">
        <f t="shared" si="15"/>
        <v>0.10400622874314731</v>
      </c>
      <c r="O141" s="94">
        <f t="shared" si="15"/>
        <v>0.10400622874314731</v>
      </c>
      <c r="P141" s="94">
        <f t="shared" si="15"/>
        <v>0.10400622874314731</v>
      </c>
      <c r="Q141" s="94">
        <f t="shared" si="15"/>
        <v>0.10400622874314731</v>
      </c>
      <c r="R141" s="94">
        <f t="shared" si="15"/>
        <v>0.10400622874314731</v>
      </c>
      <c r="S141" s="93">
        <f>(1+H141)^((5-Dashboard!$F$9)*3/12)</f>
        <v>1.0250448804678767</v>
      </c>
      <c r="T141" s="93">
        <f t="shared" ref="T141:X191" si="17">(S141)*(1+I141)</f>
        <v>1.1316559327778108</v>
      </c>
      <c r="U141" s="93">
        <f t="shared" si="17"/>
        <v>1.2493551985808395</v>
      </c>
      <c r="V141" s="93">
        <f t="shared" si="17"/>
        <v>1.3792959211458786</v>
      </c>
      <c r="W141" s="93">
        <f t="shared" si="17"/>
        <v>1.5227512882250671</v>
      </c>
      <c r="X141" s="93">
        <f t="shared" si="17"/>
        <v>1.6811269070271257</v>
      </c>
      <c r="Y141" s="93">
        <f t="shared" si="16"/>
        <v>1.8559745766656488</v>
      </c>
      <c r="Z141" s="93">
        <f t="shared" si="16"/>
        <v>2.0490074930278022</v>
      </c>
      <c r="AA141" s="93">
        <f t="shared" si="16"/>
        <v>2.2621170350440747</v>
      </c>
      <c r="AB141" s="93">
        <f t="shared" si="16"/>
        <v>2.497391296834639</v>
      </c>
      <c r="AC141" s="95">
        <f t="shared" si="16"/>
        <v>2.7571355473143679</v>
      </c>
      <c r="AE141" s="96"/>
    </row>
    <row r="142" spans="3:31" ht="24.75" customHeight="1" x14ac:dyDescent="0.25">
      <c r="C142" s="91">
        <f>ABS(E142-Dashboard!$F$13)</f>
        <v>86.31440146159045</v>
      </c>
      <c r="D142" s="92">
        <f t="shared" si="10"/>
        <v>0.10410622874314732</v>
      </c>
      <c r="E142" s="93" cm="1">
        <f t="array" ref="E142">SUM('DRE + DCF'!$S$41/TIR!S142,'DRE + DCF'!$U$41:$AD$41/TIR!T142:AC142,TIR!F142)</f>
        <v>135.82440146159044</v>
      </c>
      <c r="F142" s="100">
        <f>'DRE + DCF'!$AE$38*'DRE + DCF'!$AE$39*(1+G142)/(R142-G142)/AC142</f>
        <v>99.30867916385877</v>
      </c>
      <c r="G142" s="92">
        <f>R142*(1-'DRE + DCF'!$AE$39)</f>
        <v>6.2463737245888384E-2</v>
      </c>
      <c r="H142" s="94">
        <f t="shared" si="14"/>
        <v>0.10410622874314732</v>
      </c>
      <c r="I142" s="94">
        <f t="shared" si="15"/>
        <v>0.10410622874314732</v>
      </c>
      <c r="J142" s="94">
        <f t="shared" si="15"/>
        <v>0.10410622874314732</v>
      </c>
      <c r="K142" s="94">
        <f t="shared" si="15"/>
        <v>0.10410622874314732</v>
      </c>
      <c r="L142" s="94">
        <f t="shared" si="15"/>
        <v>0.10410622874314732</v>
      </c>
      <c r="M142" s="94">
        <f t="shared" si="15"/>
        <v>0.10410622874314732</v>
      </c>
      <c r="N142" s="94">
        <f t="shared" si="15"/>
        <v>0.10410622874314732</v>
      </c>
      <c r="O142" s="94">
        <f t="shared" si="15"/>
        <v>0.10410622874314732</v>
      </c>
      <c r="P142" s="94">
        <f t="shared" si="15"/>
        <v>0.10410622874314732</v>
      </c>
      <c r="Q142" s="94">
        <f t="shared" si="15"/>
        <v>0.10410622874314732</v>
      </c>
      <c r="R142" s="94">
        <f t="shared" si="15"/>
        <v>0.10410622874314732</v>
      </c>
      <c r="S142" s="93">
        <f>(1+H142)^((5-Dashboard!$F$9)*3/12)</f>
        <v>1.0250680916155521</v>
      </c>
      <c r="T142" s="93">
        <f t="shared" si="17"/>
        <v>1.1317840648385824</v>
      </c>
      <c r="U142" s="93">
        <f t="shared" si="17"/>
        <v>1.249609835580517</v>
      </c>
      <c r="V142" s="93">
        <f t="shared" si="17"/>
        <v>1.379702002963149</v>
      </c>
      <c r="W142" s="93">
        <f t="shared" si="17"/>
        <v>1.5233375752810092</v>
      </c>
      <c r="X142" s="93">
        <f t="shared" si="17"/>
        <v>1.6819265053462453</v>
      </c>
      <c r="Y142" s="93">
        <f t="shared" si="16"/>
        <v>1.857025530840984</v>
      </c>
      <c r="Z142" s="93">
        <f t="shared" si="16"/>
        <v>2.0503534555365799</v>
      </c>
      <c r="AA142" s="93">
        <f t="shared" si="16"/>
        <v>2.2638080213829737</v>
      </c>
      <c r="AB142" s="93">
        <f t="shared" si="16"/>
        <v>2.4994845370876413</v>
      </c>
      <c r="AC142" s="95">
        <f t="shared" si="16"/>
        <v>2.759696446045647</v>
      </c>
      <c r="AE142" s="96"/>
    </row>
    <row r="143" spans="3:31" ht="24.75" customHeight="1" x14ac:dyDescent="0.25">
      <c r="C143" s="91">
        <f>ABS(E143-Dashboard!$F$13)</f>
        <v>86.114086826996527</v>
      </c>
      <c r="D143" s="92">
        <f t="shared" ref="D143:D206" si="18">D142+0.0001</f>
        <v>0.10420622874314732</v>
      </c>
      <c r="E143" s="93" cm="1">
        <f t="array" ref="E143">SUM('DRE + DCF'!$S$41/TIR!S143,'DRE + DCF'!$U$41:$AD$41/TIR!T143:AC143,TIR!F143)</f>
        <v>135.62408682699652</v>
      </c>
      <c r="F143" s="100">
        <f>'DRE + DCF'!$AE$38*'DRE + DCF'!$AE$39*(1+G143)/(R143-G143)/AC143</f>
        <v>99.126918555023195</v>
      </c>
      <c r="G143" s="92">
        <f>R143*(1-'DRE + DCF'!$AE$39)</f>
        <v>6.2523737245888389E-2</v>
      </c>
      <c r="H143" s="94">
        <f t="shared" si="14"/>
        <v>0.10420622874314732</v>
      </c>
      <c r="I143" s="94">
        <f t="shared" si="15"/>
        <v>0.10420622874314732</v>
      </c>
      <c r="J143" s="94">
        <f t="shared" si="15"/>
        <v>0.10420622874314732</v>
      </c>
      <c r="K143" s="94">
        <f t="shared" si="15"/>
        <v>0.10420622874314732</v>
      </c>
      <c r="L143" s="94">
        <f t="shared" si="15"/>
        <v>0.10420622874314732</v>
      </c>
      <c r="M143" s="94">
        <f t="shared" si="15"/>
        <v>0.10420622874314732</v>
      </c>
      <c r="N143" s="94">
        <f t="shared" si="15"/>
        <v>0.10420622874314732</v>
      </c>
      <c r="O143" s="94">
        <f t="shared" si="15"/>
        <v>0.10420622874314732</v>
      </c>
      <c r="P143" s="94">
        <f t="shared" si="15"/>
        <v>0.10420622874314732</v>
      </c>
      <c r="Q143" s="94">
        <f t="shared" si="15"/>
        <v>0.10420622874314732</v>
      </c>
      <c r="R143" s="94">
        <f t="shared" si="15"/>
        <v>0.10420622874314732</v>
      </c>
      <c r="S143" s="93">
        <f>(1+H143)^((5-Dashboard!$F$9)*3/12)</f>
        <v>1.0250913011865888</v>
      </c>
      <c r="T143" s="93">
        <f t="shared" si="17"/>
        <v>1.1319121998006489</v>
      </c>
      <c r="U143" s="93">
        <f t="shared" si="17"/>
        <v>1.2498645014102345</v>
      </c>
      <c r="V143" s="93">
        <f t="shared" si="17"/>
        <v>1.3801081675421292</v>
      </c>
      <c r="W143" s="93">
        <f t="shared" si="17"/>
        <v>1.5239240349393102</v>
      </c>
      <c r="X143" s="93">
        <f t="shared" si="17"/>
        <v>1.682726411511376</v>
      </c>
      <c r="Y143" s="93">
        <f t="shared" si="16"/>
        <v>1.858076984861466</v>
      </c>
      <c r="Z143" s="93">
        <f t="shared" si="16"/>
        <v>2.0517001801683175</v>
      </c>
      <c r="AA143" s="93">
        <f t="shared" si="16"/>
        <v>2.2655001184552939</v>
      </c>
      <c r="AB143" s="93">
        <f t="shared" si="16"/>
        <v>2.5015793420166736</v>
      </c>
      <c r="AC143" s="95">
        <f t="shared" si="16"/>
        <v>2.7622594911499951</v>
      </c>
      <c r="AE143" s="96"/>
    </row>
    <row r="144" spans="3:31" ht="24.75" customHeight="1" x14ac:dyDescent="0.25">
      <c r="C144" s="91">
        <f>ABS(E144-Dashboard!$F$13)</f>
        <v>85.914217782205043</v>
      </c>
      <c r="D144" s="92">
        <f t="shared" si="18"/>
        <v>0.10430622874314732</v>
      </c>
      <c r="E144" s="93" cm="1">
        <f t="array" ref="E144">SUM('DRE + DCF'!$S$41/TIR!S144,'DRE + DCF'!$U$41:$AD$41/TIR!T144:AC144,TIR!F144)</f>
        <v>135.42421778220503</v>
      </c>
      <c r="F144" s="100">
        <f>'DRE + DCF'!$AE$38*'DRE + DCF'!$AE$39*(1+G144)/(R144-G144)/AC144</f>
        <v>98.945589736711483</v>
      </c>
      <c r="G144" s="92">
        <f>R144*(1-'DRE + DCF'!$AE$39)</f>
        <v>6.2583737245888393E-2</v>
      </c>
      <c r="H144" s="94">
        <f t="shared" si="14"/>
        <v>0.10430622874314732</v>
      </c>
      <c r="I144" s="94">
        <f t="shared" si="15"/>
        <v>0.10430622874314732</v>
      </c>
      <c r="J144" s="94">
        <f t="shared" si="15"/>
        <v>0.10430622874314732</v>
      </c>
      <c r="K144" s="94">
        <f t="shared" si="15"/>
        <v>0.10430622874314732</v>
      </c>
      <c r="L144" s="94">
        <f t="shared" si="15"/>
        <v>0.10430622874314732</v>
      </c>
      <c r="M144" s="94">
        <f t="shared" si="15"/>
        <v>0.10430622874314732</v>
      </c>
      <c r="N144" s="94">
        <f t="shared" si="15"/>
        <v>0.10430622874314732</v>
      </c>
      <c r="O144" s="94">
        <f t="shared" si="15"/>
        <v>0.10430622874314732</v>
      </c>
      <c r="P144" s="94">
        <f t="shared" si="15"/>
        <v>0.10430622874314732</v>
      </c>
      <c r="Q144" s="94">
        <f t="shared" si="15"/>
        <v>0.10430622874314732</v>
      </c>
      <c r="R144" s="94">
        <f t="shared" si="15"/>
        <v>0.10430622874314732</v>
      </c>
      <c r="S144" s="93">
        <f>(1+H144)^((5-Dashboard!$F$9)*3/12)</f>
        <v>1.0251145091812361</v>
      </c>
      <c r="T144" s="93">
        <f t="shared" si="17"/>
        <v>1.1320403376638133</v>
      </c>
      <c r="U144" s="93">
        <f t="shared" si="17"/>
        <v>1.2501191960706448</v>
      </c>
      <c r="V144" s="93">
        <f t="shared" si="17"/>
        <v>1.3805144148921888</v>
      </c>
      <c r="W144" s="93">
        <f t="shared" si="17"/>
        <v>1.5245106672351456</v>
      </c>
      <c r="X144" s="93">
        <f t="shared" si="17"/>
        <v>1.6835266256131429</v>
      </c>
      <c r="Y144" s="93">
        <f t="shared" si="16"/>
        <v>1.8591289389195265</v>
      </c>
      <c r="Z144" s="93">
        <f t="shared" si="16"/>
        <v>2.0530476672854712</v>
      </c>
      <c r="AA144" s="93">
        <f t="shared" si="16"/>
        <v>2.2671933268899345</v>
      </c>
      <c r="AB144" s="93">
        <f t="shared" si="16"/>
        <v>2.5036757126494531</v>
      </c>
      <c r="AC144" s="95">
        <f t="shared" si="16"/>
        <v>2.7648246842317294</v>
      </c>
      <c r="AE144" s="96"/>
    </row>
    <row r="145" spans="3:31" ht="24.75" customHeight="1" x14ac:dyDescent="0.25">
      <c r="C145" s="91">
        <f>ABS(E145-Dashboard!$F$13)</f>
        <v>85.714792986138264</v>
      </c>
      <c r="D145" s="92">
        <f t="shared" si="18"/>
        <v>0.10440622874314733</v>
      </c>
      <c r="E145" s="93" cm="1">
        <f t="array" ref="E145">SUM('DRE + DCF'!$S$41/TIR!S145,'DRE + DCF'!$U$41:$AD$41/TIR!T145:AC145,TIR!F145)</f>
        <v>135.22479298613825</v>
      </c>
      <c r="F145" s="100">
        <f>'DRE + DCF'!$AE$38*'DRE + DCF'!$AE$39*(1+G145)/(R145-G145)/AC145</f>
        <v>98.764691380316606</v>
      </c>
      <c r="G145" s="92">
        <f>R145*(1-'DRE + DCF'!$AE$39)</f>
        <v>6.2643737245888398E-2</v>
      </c>
      <c r="H145" s="94">
        <f t="shared" si="14"/>
        <v>0.10440622874314733</v>
      </c>
      <c r="I145" s="94">
        <f t="shared" si="15"/>
        <v>0.10440622874314733</v>
      </c>
      <c r="J145" s="94">
        <f t="shared" si="15"/>
        <v>0.10440622874314733</v>
      </c>
      <c r="K145" s="94">
        <f t="shared" si="15"/>
        <v>0.10440622874314733</v>
      </c>
      <c r="L145" s="94">
        <f t="shared" si="15"/>
        <v>0.10440622874314733</v>
      </c>
      <c r="M145" s="94">
        <f t="shared" si="15"/>
        <v>0.10440622874314733</v>
      </c>
      <c r="N145" s="94">
        <f t="shared" si="15"/>
        <v>0.10440622874314733</v>
      </c>
      <c r="O145" s="94">
        <f t="shared" si="15"/>
        <v>0.10440622874314733</v>
      </c>
      <c r="P145" s="94">
        <f t="shared" si="15"/>
        <v>0.10440622874314733</v>
      </c>
      <c r="Q145" s="94">
        <f t="shared" si="15"/>
        <v>0.10440622874314733</v>
      </c>
      <c r="R145" s="94">
        <f t="shared" si="15"/>
        <v>0.10440622874314733</v>
      </c>
      <c r="S145" s="93">
        <f>(1+H145)^((5-Dashboard!$F$9)*3/12)</f>
        <v>1.0251377155997441</v>
      </c>
      <c r="T145" s="93">
        <f t="shared" si="17"/>
        <v>1.1321684784278785</v>
      </c>
      <c r="U145" s="93">
        <f t="shared" si="17"/>
        <v>1.2503739195624006</v>
      </c>
      <c r="V145" s="93">
        <f t="shared" si="17"/>
        <v>1.3809207450226983</v>
      </c>
      <c r="W145" s="93">
        <f t="shared" si="17"/>
        <v>1.5250974722036956</v>
      </c>
      <c r="X145" s="93">
        <f t="shared" si="17"/>
        <v>1.6843271477421904</v>
      </c>
      <c r="Y145" s="93">
        <f t="shared" si="16"/>
        <v>1.8601813932076543</v>
      </c>
      <c r="Z145" s="93">
        <f t="shared" si="16"/>
        <v>2.054395917250639</v>
      </c>
      <c r="AA145" s="93">
        <f t="shared" si="16"/>
        <v>2.268887647316097</v>
      </c>
      <c r="AB145" s="93">
        <f t="shared" si="16"/>
        <v>2.5057736500142829</v>
      </c>
      <c r="AC145" s="95">
        <f t="shared" si="16"/>
        <v>2.7673920268962253</v>
      </c>
      <c r="AE145" s="96"/>
    </row>
    <row r="146" spans="3:31" ht="24.75" customHeight="1" x14ac:dyDescent="0.25">
      <c r="C146" s="91">
        <f>ABS(E146-Dashboard!$F$13)</f>
        <v>85.515811102917752</v>
      </c>
      <c r="D146" s="92">
        <f t="shared" si="18"/>
        <v>0.10450622874314733</v>
      </c>
      <c r="E146" s="93" cm="1">
        <f t="array" ref="E146">SUM('DRE + DCF'!$S$41/TIR!S146,'DRE + DCF'!$U$41:$AD$41/TIR!T146:AC146,TIR!F146)</f>
        <v>135.02581110291774</v>
      </c>
      <c r="F146" s="100">
        <f>'DRE + DCF'!$AE$38*'DRE + DCF'!$AE$39*(1+G146)/(R146-G146)/AC146</f>
        <v>98.584222162417731</v>
      </c>
      <c r="G146" s="92">
        <f>R146*(1-'DRE + DCF'!$AE$39)</f>
        <v>6.2703737245888388E-2</v>
      </c>
      <c r="H146" s="94">
        <f t="shared" si="14"/>
        <v>0.10450622874314733</v>
      </c>
      <c r="I146" s="94">
        <f t="shared" si="15"/>
        <v>0.10450622874314733</v>
      </c>
      <c r="J146" s="94">
        <f t="shared" si="15"/>
        <v>0.10450622874314733</v>
      </c>
      <c r="K146" s="94">
        <f t="shared" si="15"/>
        <v>0.10450622874314733</v>
      </c>
      <c r="L146" s="94">
        <f t="shared" si="15"/>
        <v>0.10450622874314733</v>
      </c>
      <c r="M146" s="94">
        <f t="shared" si="15"/>
        <v>0.10450622874314733</v>
      </c>
      <c r="N146" s="94">
        <f t="shared" si="15"/>
        <v>0.10450622874314733</v>
      </c>
      <c r="O146" s="94">
        <f t="shared" si="15"/>
        <v>0.10450622874314733</v>
      </c>
      <c r="P146" s="94">
        <f t="shared" si="15"/>
        <v>0.10450622874314733</v>
      </c>
      <c r="Q146" s="94">
        <f t="shared" si="15"/>
        <v>0.10450622874314733</v>
      </c>
      <c r="R146" s="94">
        <f t="shared" si="15"/>
        <v>0.10450622874314733</v>
      </c>
      <c r="S146" s="93">
        <f>(1+H146)^((5-Dashboard!$F$9)*3/12)</f>
        <v>1.0251609204423626</v>
      </c>
      <c r="T146" s="93">
        <f t="shared" si="17"/>
        <v>1.1322966220926476</v>
      </c>
      <c r="U146" s="93">
        <f t="shared" si="17"/>
        <v>1.2506286718861548</v>
      </c>
      <c r="V146" s="93">
        <f t="shared" si="17"/>
        <v>1.3813271579430277</v>
      </c>
      <c r="W146" s="93">
        <f t="shared" si="17"/>
        <v>1.5256844498801434</v>
      </c>
      <c r="X146" s="93">
        <f t="shared" si="17"/>
        <v>1.6851279779891806</v>
      </c>
      <c r="Y146" s="93">
        <f t="shared" si="16"/>
        <v>1.8612343479183953</v>
      </c>
      <c r="Z146" s="93">
        <f t="shared" si="16"/>
        <v>2.0557449304265578</v>
      </c>
      <c r="AA146" s="93">
        <f t="shared" si="16"/>
        <v>2.2705830803632812</v>
      </c>
      <c r="AB146" s="93">
        <f t="shared" si="16"/>
        <v>2.5078731551400462</v>
      </c>
      <c r="AC146" s="95">
        <f t="shared" si="16"/>
        <v>2.7699615207499102</v>
      </c>
      <c r="AE146" s="96"/>
    </row>
    <row r="147" spans="3:31" ht="24.75" customHeight="1" x14ac:dyDescent="0.25">
      <c r="C147" s="91">
        <f>ABS(E147-Dashboard!$F$13)</f>
        <v>85.317270801839271</v>
      </c>
      <c r="D147" s="92">
        <f t="shared" si="18"/>
        <v>0.10460622874314733</v>
      </c>
      <c r="E147" s="93" cm="1">
        <f t="array" ref="E147">SUM('DRE + DCF'!$S$41/TIR!S147,'DRE + DCF'!$U$41:$AD$41/TIR!T147:AC147,TIR!F147)</f>
        <v>134.82727080183926</v>
      </c>
      <c r="F147" s="100">
        <f>'DRE + DCF'!$AE$38*'DRE + DCF'!$AE$39*(1+G147)/(R147-G147)/AC147</f>
        <v>98.404180764755452</v>
      </c>
      <c r="G147" s="92">
        <f>R147*(1-'DRE + DCF'!$AE$39)</f>
        <v>6.2763737245888393E-2</v>
      </c>
      <c r="H147" s="94">
        <f t="shared" si="14"/>
        <v>0.10460622874314733</v>
      </c>
      <c r="I147" s="94">
        <f t="shared" si="15"/>
        <v>0.10460622874314733</v>
      </c>
      <c r="J147" s="94">
        <f t="shared" si="15"/>
        <v>0.10460622874314733</v>
      </c>
      <c r="K147" s="94">
        <f t="shared" si="15"/>
        <v>0.10460622874314733</v>
      </c>
      <c r="L147" s="94">
        <f t="shared" si="15"/>
        <v>0.10460622874314733</v>
      </c>
      <c r="M147" s="94">
        <f t="shared" si="15"/>
        <v>0.10460622874314733</v>
      </c>
      <c r="N147" s="94">
        <f t="shared" si="15"/>
        <v>0.10460622874314733</v>
      </c>
      <c r="O147" s="94">
        <f t="shared" si="15"/>
        <v>0.10460622874314733</v>
      </c>
      <c r="P147" s="94">
        <f t="shared" si="15"/>
        <v>0.10460622874314733</v>
      </c>
      <c r="Q147" s="94">
        <f t="shared" si="15"/>
        <v>0.10460622874314733</v>
      </c>
      <c r="R147" s="94">
        <f t="shared" si="15"/>
        <v>0.10460622874314733</v>
      </c>
      <c r="S147" s="93">
        <f>(1+H147)^((5-Dashboard!$F$9)*3/12)</f>
        <v>1.0251841237093411</v>
      </c>
      <c r="T147" s="93">
        <f t="shared" si="17"/>
        <v>1.1324247686579234</v>
      </c>
      <c r="U147" s="93">
        <f t="shared" si="17"/>
        <v>1.2508834530425599</v>
      </c>
      <c r="V147" s="93">
        <f t="shared" si="17"/>
        <v>1.3817336536625477</v>
      </c>
      <c r="W147" s="93">
        <f t="shared" si="17"/>
        <v>1.5262716002996768</v>
      </c>
      <c r="X147" s="93">
        <f t="shared" si="17"/>
        <v>1.6859291164447943</v>
      </c>
      <c r="Y147" s="93">
        <f t="shared" si="16"/>
        <v>1.8622878032443506</v>
      </c>
      <c r="Z147" s="93">
        <f t="shared" si="16"/>
        <v>2.0570947071761023</v>
      </c>
      <c r="AA147" s="93">
        <f t="shared" si="16"/>
        <v>2.2722796266612835</v>
      </c>
      <c r="AB147" s="93">
        <f t="shared" si="16"/>
        <v>2.509974229056207</v>
      </c>
      <c r="AC147" s="95">
        <f t="shared" si="16"/>
        <v>2.7725331674002653</v>
      </c>
      <c r="AE147" s="96"/>
    </row>
    <row r="148" spans="3:31" ht="24.75" customHeight="1" x14ac:dyDescent="0.25">
      <c r="C148" s="91">
        <f>ABS(E148-Dashboard!$F$13)</f>
        <v>85.119170757347689</v>
      </c>
      <c r="D148" s="92">
        <f t="shared" si="18"/>
        <v>0.10470622874314733</v>
      </c>
      <c r="E148" s="93" cm="1">
        <f t="array" ref="E148">SUM('DRE + DCF'!$S$41/TIR!S148,'DRE + DCF'!$U$41:$AD$41/TIR!T148:AC148,TIR!F148)</f>
        <v>134.62917075734768</v>
      </c>
      <c r="F148" s="100">
        <f>'DRE + DCF'!$AE$38*'DRE + DCF'!$AE$39*(1+G148)/(R148-G148)/AC148</f>
        <v>98.224565874206533</v>
      </c>
      <c r="G148" s="92">
        <f>R148*(1-'DRE + DCF'!$AE$39)</f>
        <v>6.2823737245888397E-2</v>
      </c>
      <c r="H148" s="94">
        <f t="shared" si="14"/>
        <v>0.10470622874314733</v>
      </c>
      <c r="I148" s="94">
        <f t="shared" si="15"/>
        <v>0.10470622874314733</v>
      </c>
      <c r="J148" s="94">
        <f t="shared" si="15"/>
        <v>0.10470622874314733</v>
      </c>
      <c r="K148" s="94">
        <f t="shared" si="15"/>
        <v>0.10470622874314733</v>
      </c>
      <c r="L148" s="94">
        <f t="shared" si="15"/>
        <v>0.10470622874314733</v>
      </c>
      <c r="M148" s="94">
        <f t="shared" si="15"/>
        <v>0.10470622874314733</v>
      </c>
      <c r="N148" s="94">
        <f t="shared" si="15"/>
        <v>0.10470622874314733</v>
      </c>
      <c r="O148" s="94">
        <f t="shared" si="15"/>
        <v>0.10470622874314733</v>
      </c>
      <c r="P148" s="94">
        <f t="shared" si="15"/>
        <v>0.10470622874314733</v>
      </c>
      <c r="Q148" s="94">
        <f t="shared" si="15"/>
        <v>0.10470622874314733</v>
      </c>
      <c r="R148" s="94">
        <f t="shared" si="15"/>
        <v>0.10470622874314733</v>
      </c>
      <c r="S148" s="93">
        <f>(1+H148)^((5-Dashboard!$F$9)*3/12)</f>
        <v>1.0252073254009293</v>
      </c>
      <c r="T148" s="93">
        <f t="shared" si="17"/>
        <v>1.1325529181235092</v>
      </c>
      <c r="U148" s="93">
        <f t="shared" si="17"/>
        <v>1.2511382630322683</v>
      </c>
      <c r="V148" s="93">
        <f t="shared" si="17"/>
        <v>1.3821402321906289</v>
      </c>
      <c r="W148" s="93">
        <f t="shared" si="17"/>
        <v>1.5268589234974876</v>
      </c>
      <c r="X148" s="93">
        <f t="shared" si="17"/>
        <v>1.6867305631997311</v>
      </c>
      <c r="Y148" s="93">
        <f t="shared" si="16"/>
        <v>1.8633417593781798</v>
      </c>
      <c r="Z148" s="93">
        <f t="shared" si="16"/>
        <v>2.0584452478622901</v>
      </c>
      <c r="AA148" s="93">
        <f t="shared" si="16"/>
        <v>2.2739772868402035</v>
      </c>
      <c r="AB148" s="93">
        <f t="shared" si="16"/>
        <v>2.5120768727928153</v>
      </c>
      <c r="AC148" s="95">
        <f t="shared" si="16"/>
        <v>2.7751069684558298</v>
      </c>
      <c r="AE148" s="96"/>
    </row>
    <row r="149" spans="3:31" ht="24.75" customHeight="1" x14ac:dyDescent="0.25">
      <c r="C149" s="91">
        <f>ABS(E149-Dashboard!$F$13)</f>
        <v>84.921509649012819</v>
      </c>
      <c r="D149" s="92">
        <f t="shared" si="18"/>
        <v>0.10480622874314734</v>
      </c>
      <c r="E149" s="93" cm="1">
        <f t="array" ref="E149">SUM('DRE + DCF'!$S$41/TIR!S149,'DRE + DCF'!$U$41:$AD$41/TIR!T149:AC149,TIR!F149)</f>
        <v>134.43150964901281</v>
      </c>
      <c r="F149" s="100">
        <f>'DRE + DCF'!$AE$38*'DRE + DCF'!$AE$39*(1+G149)/(R149-G149)/AC149</f>
        <v>98.04537618275981</v>
      </c>
      <c r="G149" s="92">
        <f>R149*(1-'DRE + DCF'!$AE$39)</f>
        <v>6.2883737245888402E-2</v>
      </c>
      <c r="H149" s="94">
        <f t="shared" si="14"/>
        <v>0.10480622874314734</v>
      </c>
      <c r="I149" s="94">
        <f t="shared" si="15"/>
        <v>0.10480622874314734</v>
      </c>
      <c r="J149" s="94">
        <f t="shared" si="15"/>
        <v>0.10480622874314734</v>
      </c>
      <c r="K149" s="94">
        <f t="shared" si="15"/>
        <v>0.10480622874314734</v>
      </c>
      <c r="L149" s="94">
        <f t="shared" si="15"/>
        <v>0.10480622874314734</v>
      </c>
      <c r="M149" s="94">
        <f t="shared" si="15"/>
        <v>0.10480622874314734</v>
      </c>
      <c r="N149" s="94">
        <f t="shared" si="15"/>
        <v>0.10480622874314734</v>
      </c>
      <c r="O149" s="94">
        <f t="shared" si="15"/>
        <v>0.10480622874314734</v>
      </c>
      <c r="P149" s="94">
        <f t="shared" si="15"/>
        <v>0.10480622874314734</v>
      </c>
      <c r="Q149" s="94">
        <f t="shared" si="15"/>
        <v>0.10480622874314734</v>
      </c>
      <c r="R149" s="94">
        <f t="shared" si="15"/>
        <v>0.10480622874314734</v>
      </c>
      <c r="S149" s="93">
        <f>(1+H149)^((5-Dashboard!$F$9)*3/12)</f>
        <v>1.0252305255173768</v>
      </c>
      <c r="T149" s="93">
        <f t="shared" si="17"/>
        <v>1.1326810704892081</v>
      </c>
      <c r="U149" s="93">
        <f t="shared" si="17"/>
        <v>1.251393101855933</v>
      </c>
      <c r="V149" s="93">
        <f t="shared" si="17"/>
        <v>1.3825468935366425</v>
      </c>
      <c r="W149" s="93">
        <f t="shared" si="17"/>
        <v>1.5274464195087716</v>
      </c>
      <c r="X149" s="93">
        <f t="shared" si="17"/>
        <v>1.6875323183447091</v>
      </c>
      <c r="Y149" s="93">
        <f t="shared" si="16"/>
        <v>1.8643962165125982</v>
      </c>
      <c r="Z149" s="93">
        <f t="shared" si="16"/>
        <v>2.059796552848276</v>
      </c>
      <c r="AA149" s="93">
        <f t="shared" si="16"/>
        <v>2.2756760615304388</v>
      </c>
      <c r="AB149" s="93">
        <f t="shared" si="16"/>
        <v>2.5141810873805026</v>
      </c>
      <c r="AC149" s="95">
        <f t="shared" si="16"/>
        <v>2.7776829255261983</v>
      </c>
      <c r="AE149" s="96"/>
    </row>
    <row r="150" spans="3:31" ht="24.75" customHeight="1" x14ac:dyDescent="0.25">
      <c r="C150" s="91">
        <f>ABS(E150-Dashboard!$F$13)</f>
        <v>84.724286161504693</v>
      </c>
      <c r="D150" s="92">
        <f t="shared" si="18"/>
        <v>0.10490622874314734</v>
      </c>
      <c r="E150" s="93" cm="1">
        <f t="array" ref="E150">SUM('DRE + DCF'!$S$41/TIR!S150,'DRE + DCF'!$U$41:$AD$41/TIR!T150:AC150,TIR!F150)</f>
        <v>134.23428616150468</v>
      </c>
      <c r="F150" s="100">
        <f>'DRE + DCF'!$AE$38*'DRE + DCF'!$AE$39*(1+G150)/(R150-G150)/AC150</f>
        <v>97.866610387491448</v>
      </c>
      <c r="G150" s="92">
        <f>R150*(1-'DRE + DCF'!$AE$39)</f>
        <v>6.2943737245888406E-2</v>
      </c>
      <c r="H150" s="94">
        <f t="shared" si="14"/>
        <v>0.10490622874314734</v>
      </c>
      <c r="I150" s="94">
        <f t="shared" si="15"/>
        <v>0.10490622874314734</v>
      </c>
      <c r="J150" s="94">
        <f t="shared" si="15"/>
        <v>0.10490622874314734</v>
      </c>
      <c r="K150" s="94">
        <f t="shared" si="15"/>
        <v>0.10490622874314734</v>
      </c>
      <c r="L150" s="94">
        <f t="shared" si="15"/>
        <v>0.10490622874314734</v>
      </c>
      <c r="M150" s="94">
        <f t="shared" si="15"/>
        <v>0.10490622874314734</v>
      </c>
      <c r="N150" s="94">
        <f t="shared" si="15"/>
        <v>0.10490622874314734</v>
      </c>
      <c r="O150" s="94">
        <f t="shared" si="15"/>
        <v>0.10490622874314734</v>
      </c>
      <c r="P150" s="94">
        <f t="shared" si="15"/>
        <v>0.10490622874314734</v>
      </c>
      <c r="Q150" s="94">
        <f t="shared" si="15"/>
        <v>0.10490622874314734</v>
      </c>
      <c r="R150" s="94">
        <f t="shared" si="15"/>
        <v>0.10490622874314734</v>
      </c>
      <c r="S150" s="93">
        <f>(1+H150)^((5-Dashboard!$F$9)*3/12)</f>
        <v>1.025253724058933</v>
      </c>
      <c r="T150" s="93">
        <f t="shared" si="17"/>
        <v>1.132809225754823</v>
      </c>
      <c r="U150" s="93">
        <f t="shared" si="17"/>
        <v>1.251647969514206</v>
      </c>
      <c r="V150" s="93">
        <f t="shared" si="17"/>
        <v>1.3829536377099592</v>
      </c>
      <c r="W150" s="93">
        <f t="shared" si="17"/>
        <v>1.5280340883687278</v>
      </c>
      <c r="X150" s="93">
        <f t="shared" si="17"/>
        <v>1.6883343819704639</v>
      </c>
      <c r="Y150" s="93">
        <f t="shared" si="16"/>
        <v>1.8654511748403775</v>
      </c>
      <c r="Z150" s="93">
        <f t="shared" si="16"/>
        <v>2.0611486224973548</v>
      </c>
      <c r="AA150" s="93">
        <f t="shared" si="16"/>
        <v>2.2773759513626852</v>
      </c>
      <c r="AB150" s="93">
        <f t="shared" si="16"/>
        <v>2.5162868738504818</v>
      </c>
      <c r="AC150" s="95">
        <f t="shared" si="16"/>
        <v>2.7802610402220194</v>
      </c>
      <c r="AE150" s="96"/>
    </row>
    <row r="151" spans="3:31" ht="24.75" customHeight="1" x14ac:dyDescent="0.25">
      <c r="C151" s="91">
        <f>ABS(E151-Dashboard!$F$13)</f>
        <v>84.527498984569092</v>
      </c>
      <c r="D151" s="92">
        <f t="shared" si="18"/>
        <v>0.10500622874314734</v>
      </c>
      <c r="E151" s="93" cm="1">
        <f t="array" ref="E151">SUM('DRE + DCF'!$S$41/TIR!S151,'DRE + DCF'!$U$41:$AD$41/TIR!T151:AC151,TIR!F151)</f>
        <v>134.03749898456908</v>
      </c>
      <c r="F151" s="100">
        <f>'DRE + DCF'!$AE$38*'DRE + DCF'!$AE$39*(1+G151)/(R151-G151)/AC151</f>
        <v>97.688267190540572</v>
      </c>
      <c r="G151" s="92">
        <f>R151*(1-'DRE + DCF'!$AE$39)</f>
        <v>6.3003737245888397E-2</v>
      </c>
      <c r="H151" s="94">
        <f t="shared" si="14"/>
        <v>0.10500622874314734</v>
      </c>
      <c r="I151" s="94">
        <f t="shared" si="15"/>
        <v>0.10500622874314734</v>
      </c>
      <c r="J151" s="94">
        <f t="shared" si="15"/>
        <v>0.10500622874314734</v>
      </c>
      <c r="K151" s="94">
        <f t="shared" si="15"/>
        <v>0.10500622874314734</v>
      </c>
      <c r="L151" s="94">
        <f t="shared" si="15"/>
        <v>0.10500622874314734</v>
      </c>
      <c r="M151" s="94">
        <f t="shared" si="15"/>
        <v>0.10500622874314734</v>
      </c>
      <c r="N151" s="94">
        <f t="shared" si="15"/>
        <v>0.10500622874314734</v>
      </c>
      <c r="O151" s="94">
        <f t="shared" si="15"/>
        <v>0.10500622874314734</v>
      </c>
      <c r="P151" s="94">
        <f t="shared" si="15"/>
        <v>0.10500622874314734</v>
      </c>
      <c r="Q151" s="94">
        <f t="shared" si="15"/>
        <v>0.10500622874314734</v>
      </c>
      <c r="R151" s="94">
        <f t="shared" si="15"/>
        <v>0.10500622874314734</v>
      </c>
      <c r="S151" s="93">
        <f>(1+H151)^((5-Dashboard!$F$9)*3/12)</f>
        <v>1.0252769210258472</v>
      </c>
      <c r="T151" s="93">
        <f t="shared" si="17"/>
        <v>1.1329373839201571</v>
      </c>
      <c r="U151" s="93">
        <f t="shared" si="17"/>
        <v>1.25190286600774</v>
      </c>
      <c r="V151" s="93">
        <f t="shared" si="17"/>
        <v>1.3833604647199504</v>
      </c>
      <c r="W151" s="93">
        <f t="shared" si="17"/>
        <v>1.5286219301125601</v>
      </c>
      <c r="X151" s="93">
        <f t="shared" si="17"/>
        <v>1.6891367541677509</v>
      </c>
      <c r="Y151" s="93">
        <f t="shared" si="16"/>
        <v>1.8665066345543471</v>
      </c>
      <c r="Z151" s="93">
        <f t="shared" si="16"/>
        <v>2.0625014571729627</v>
      </c>
      <c r="AA151" s="93">
        <f t="shared" si="16"/>
        <v>2.2790769569679412</v>
      </c>
      <c r="AB151" s="93">
        <f t="shared" si="16"/>
        <v>2.5183942332345528</v>
      </c>
      <c r="AC151" s="95">
        <f t="shared" si="16"/>
        <v>2.7828413141550032</v>
      </c>
      <c r="AE151" s="96"/>
    </row>
    <row r="152" spans="3:31" ht="24.75" customHeight="1" x14ac:dyDescent="0.25">
      <c r="C152" s="91">
        <f>ABS(E152-Dashboard!$F$13)</f>
        <v>84.3311468130035</v>
      </c>
      <c r="D152" s="92">
        <f t="shared" si="18"/>
        <v>0.10510622874314735</v>
      </c>
      <c r="E152" s="93" cm="1">
        <f t="array" ref="E152">SUM('DRE + DCF'!$S$41/TIR!S152,'DRE + DCF'!$U$41:$AD$41/TIR!T152:AC152,TIR!F152)</f>
        <v>133.84114681300349</v>
      </c>
      <c r="F152" s="100">
        <f>'DRE + DCF'!$AE$38*'DRE + DCF'!$AE$39*(1+G152)/(R152-G152)/AC152</f>
        <v>97.510345299085174</v>
      </c>
      <c r="G152" s="92">
        <f>R152*(1-'DRE + DCF'!$AE$39)</f>
        <v>6.3063737245888402E-2</v>
      </c>
      <c r="H152" s="94">
        <f t="shared" si="14"/>
        <v>0.10510622874314735</v>
      </c>
      <c r="I152" s="94">
        <f t="shared" si="15"/>
        <v>0.10510622874314735</v>
      </c>
      <c r="J152" s="94">
        <f t="shared" si="15"/>
        <v>0.10510622874314735</v>
      </c>
      <c r="K152" s="94">
        <f t="shared" si="15"/>
        <v>0.10510622874314735</v>
      </c>
      <c r="L152" s="94">
        <f t="shared" si="15"/>
        <v>0.10510622874314735</v>
      </c>
      <c r="M152" s="94">
        <f t="shared" si="15"/>
        <v>0.10510622874314735</v>
      </c>
      <c r="N152" s="94">
        <f t="shared" si="15"/>
        <v>0.10510622874314735</v>
      </c>
      <c r="O152" s="94">
        <f t="shared" si="15"/>
        <v>0.10510622874314735</v>
      </c>
      <c r="P152" s="94">
        <f t="shared" si="15"/>
        <v>0.10510622874314735</v>
      </c>
      <c r="Q152" s="94">
        <f t="shared" ref="I152:R178" si="19">$D152</f>
        <v>0.10510622874314735</v>
      </c>
      <c r="R152" s="94">
        <f t="shared" si="19"/>
        <v>0.10510622874314735</v>
      </c>
      <c r="S152" s="93">
        <f>(1+H152)^((5-Dashboard!$F$9)*3/12)</f>
        <v>1.0253001164183693</v>
      </c>
      <c r="T152" s="93">
        <f t="shared" si="17"/>
        <v>1.1330655449850138</v>
      </c>
      <c r="U152" s="93">
        <f t="shared" si="17"/>
        <v>1.2521577913371875</v>
      </c>
      <c r="V152" s="93">
        <f t="shared" si="17"/>
        <v>1.383767374575988</v>
      </c>
      <c r="W152" s="93">
        <f t="shared" si="17"/>
        <v>1.5292099447754761</v>
      </c>
      <c r="X152" s="93">
        <f t="shared" si="17"/>
        <v>1.6899394350273429</v>
      </c>
      <c r="Y152" s="93">
        <f t="shared" si="16"/>
        <v>1.8675625958473918</v>
      </c>
      <c r="Z152" s="93">
        <f t="shared" si="16"/>
        <v>2.0638550572386736</v>
      </c>
      <c r="AA152" s="93">
        <f t="shared" si="16"/>
        <v>2.2807790789775026</v>
      </c>
      <c r="AB152" s="93">
        <f t="shared" si="16"/>
        <v>2.5205031665650965</v>
      </c>
      <c r="AC152" s="95">
        <f t="shared" si="16"/>
        <v>2.7854237489379146</v>
      </c>
      <c r="AE152" s="96"/>
    </row>
    <row r="153" spans="3:31" ht="24.75" customHeight="1" x14ac:dyDescent="0.25">
      <c r="C153" s="91">
        <f>ABS(E153-Dashboard!$F$13)</f>
        <v>84.135228346632687</v>
      </c>
      <c r="D153" s="92">
        <f t="shared" si="18"/>
        <v>0.10520622874314735</v>
      </c>
      <c r="E153" s="93" cm="1">
        <f t="array" ref="E153">SUM('DRE + DCF'!$S$41/TIR!S153,'DRE + DCF'!$U$41:$AD$41/TIR!T153:AC153,TIR!F153)</f>
        <v>133.64522834663268</v>
      </c>
      <c r="F153" s="100">
        <f>'DRE + DCF'!$AE$38*'DRE + DCF'!$AE$39*(1+G153)/(R153-G153)/AC153</f>
        <v>97.332843425317677</v>
      </c>
      <c r="G153" s="92">
        <f>R153*(1-'DRE + DCF'!$AE$39)</f>
        <v>6.3123737245888406E-2</v>
      </c>
      <c r="H153" s="94">
        <f t="shared" si="14"/>
        <v>0.10520622874314735</v>
      </c>
      <c r="I153" s="94">
        <f t="shared" si="19"/>
        <v>0.10520622874314735</v>
      </c>
      <c r="J153" s="94">
        <f t="shared" si="19"/>
        <v>0.10520622874314735</v>
      </c>
      <c r="K153" s="94">
        <f t="shared" si="19"/>
        <v>0.10520622874314735</v>
      </c>
      <c r="L153" s="94">
        <f t="shared" si="19"/>
        <v>0.10520622874314735</v>
      </c>
      <c r="M153" s="94">
        <f t="shared" si="19"/>
        <v>0.10520622874314735</v>
      </c>
      <c r="N153" s="94">
        <f t="shared" si="19"/>
        <v>0.10520622874314735</v>
      </c>
      <c r="O153" s="94">
        <f t="shared" si="19"/>
        <v>0.10520622874314735</v>
      </c>
      <c r="P153" s="94">
        <f t="shared" si="19"/>
        <v>0.10520622874314735</v>
      </c>
      <c r="Q153" s="94">
        <f t="shared" si="19"/>
        <v>0.10520622874314735</v>
      </c>
      <c r="R153" s="94">
        <f t="shared" si="19"/>
        <v>0.10520622874314735</v>
      </c>
      <c r="S153" s="93">
        <f>(1+H153)^((5-Dashboard!$F$9)*3/12)</f>
        <v>1.0253233102367481</v>
      </c>
      <c r="T153" s="93">
        <f t="shared" si="17"/>
        <v>1.1331937089491966</v>
      </c>
      <c r="U153" s="93">
        <f t="shared" si="17"/>
        <v>1.2524127455032015</v>
      </c>
      <c r="V153" s="93">
        <f t="shared" si="17"/>
        <v>1.3841743672874447</v>
      </c>
      <c r="W153" s="93">
        <f t="shared" si="17"/>
        <v>1.529798132392689</v>
      </c>
      <c r="X153" s="93">
        <f t="shared" si="17"/>
        <v>1.690742424640034</v>
      </c>
      <c r="Y153" s="93">
        <f t="shared" si="16"/>
        <v>1.8686190589124572</v>
      </c>
      <c r="Z153" s="93">
        <f t="shared" si="16"/>
        <v>2.0652094230582061</v>
      </c>
      <c r="AA153" s="93">
        <f t="shared" si="16"/>
        <v>2.2824823180229714</v>
      </c>
      <c r="AB153" s="93">
        <f t="shared" si="16"/>
        <v>2.5226136748750854</v>
      </c>
      <c r="AC153" s="95">
        <f t="shared" si="16"/>
        <v>2.7880083461845855</v>
      </c>
      <c r="AE153" s="96"/>
    </row>
    <row r="154" spans="3:31" ht="24.75" customHeight="1" x14ac:dyDescent="0.25">
      <c r="C154" s="91">
        <f>ABS(E154-Dashboard!$F$13)</f>
        <v>83.939742290285892</v>
      </c>
      <c r="D154" s="92">
        <f t="shared" si="18"/>
        <v>0.10530622874314735</v>
      </c>
      <c r="E154" s="93" cm="1">
        <f t="array" ref="E154">SUM('DRE + DCF'!$S$41/TIR!S154,'DRE + DCF'!$U$41:$AD$41/TIR!T154:AC154,TIR!F154)</f>
        <v>133.44974229028588</v>
      </c>
      <c r="F154" s="100">
        <f>'DRE + DCF'!$AE$38*'DRE + DCF'!$AE$39*(1+G154)/(R154-G154)/AC154</f>
        <v>97.155760286422122</v>
      </c>
      <c r="G154" s="92">
        <f>R154*(1-'DRE + DCF'!$AE$39)</f>
        <v>6.3183737245888411E-2</v>
      </c>
      <c r="H154" s="94">
        <f t="shared" si="14"/>
        <v>0.10530622874314735</v>
      </c>
      <c r="I154" s="94">
        <f t="shared" si="19"/>
        <v>0.10530622874314735</v>
      </c>
      <c r="J154" s="94">
        <f t="shared" si="19"/>
        <v>0.10530622874314735</v>
      </c>
      <c r="K154" s="94">
        <f t="shared" si="19"/>
        <v>0.10530622874314735</v>
      </c>
      <c r="L154" s="94">
        <f t="shared" si="19"/>
        <v>0.10530622874314735</v>
      </c>
      <c r="M154" s="94">
        <f t="shared" si="19"/>
        <v>0.10530622874314735</v>
      </c>
      <c r="N154" s="94">
        <f t="shared" si="19"/>
        <v>0.10530622874314735</v>
      </c>
      <c r="O154" s="94">
        <f t="shared" si="19"/>
        <v>0.10530622874314735</v>
      </c>
      <c r="P154" s="94">
        <f t="shared" si="19"/>
        <v>0.10530622874314735</v>
      </c>
      <c r="Q154" s="94">
        <f t="shared" si="19"/>
        <v>0.10530622874314735</v>
      </c>
      <c r="R154" s="94">
        <f t="shared" si="19"/>
        <v>0.10530622874314735</v>
      </c>
      <c r="S154" s="93">
        <f>(1+H154)^((5-Dashboard!$F$9)*3/12)</f>
        <v>1.0253465024812327</v>
      </c>
      <c r="T154" s="93">
        <f t="shared" si="17"/>
        <v>1.1333218758125077</v>
      </c>
      <c r="U154" s="93">
        <f t="shared" si="17"/>
        <v>1.2526677285064325</v>
      </c>
      <c r="V154" s="93">
        <f t="shared" si="17"/>
        <v>1.3845814428636898</v>
      </c>
      <c r="W154" s="93">
        <f t="shared" si="17"/>
        <v>1.5303864929994107</v>
      </c>
      <c r="X154" s="93">
        <f t="shared" si="17"/>
        <v>1.6915457230966298</v>
      </c>
      <c r="Y154" s="93">
        <f t="shared" si="16"/>
        <v>1.8696760239425363</v>
      </c>
      <c r="Z154" s="93">
        <f t="shared" si="16"/>
        <v>2.0665645549954075</v>
      </c>
      <c r="AA154" s="93">
        <f t="shared" si="16"/>
        <v>2.2841866747362345</v>
      </c>
      <c r="AB154" s="93">
        <f t="shared" si="16"/>
        <v>2.5247257591980579</v>
      </c>
      <c r="AC154" s="95">
        <f t="shared" si="16"/>
        <v>2.7905951075098852</v>
      </c>
      <c r="AE154" s="96"/>
    </row>
    <row r="155" spans="3:31" ht="24.75" customHeight="1" x14ac:dyDescent="0.25">
      <c r="C155" s="91">
        <f>ABS(E155-Dashboard!$F$13)</f>
        <v>83.744687353771269</v>
      </c>
      <c r="D155" s="92">
        <f t="shared" si="18"/>
        <v>0.10540622874314735</v>
      </c>
      <c r="E155" s="93" cm="1">
        <f t="array" ref="E155">SUM('DRE + DCF'!$S$41/TIR!S155,'DRE + DCF'!$U$41:$AD$41/TIR!T155:AC155,TIR!F155)</f>
        <v>133.25468735377126</v>
      </c>
      <c r="F155" s="100">
        <f>'DRE + DCF'!$AE$38*'DRE + DCF'!$AE$39*(1+G155)/(R155-G155)/AC155</f>
        <v>96.979094604548763</v>
      </c>
      <c r="G155" s="92">
        <f>R155*(1-'DRE + DCF'!$AE$39)</f>
        <v>6.3243737245888415E-2</v>
      </c>
      <c r="H155" s="94">
        <f t="shared" si="14"/>
        <v>0.10540622874314735</v>
      </c>
      <c r="I155" s="94">
        <f t="shared" si="19"/>
        <v>0.10540622874314735</v>
      </c>
      <c r="J155" s="94">
        <f t="shared" si="19"/>
        <v>0.10540622874314735</v>
      </c>
      <c r="K155" s="94">
        <f t="shared" si="19"/>
        <v>0.10540622874314735</v>
      </c>
      <c r="L155" s="94">
        <f t="shared" si="19"/>
        <v>0.10540622874314735</v>
      </c>
      <c r="M155" s="94">
        <f t="shared" si="19"/>
        <v>0.10540622874314735</v>
      </c>
      <c r="N155" s="94">
        <f t="shared" si="19"/>
        <v>0.10540622874314735</v>
      </c>
      <c r="O155" s="94">
        <f t="shared" si="19"/>
        <v>0.10540622874314735</v>
      </c>
      <c r="P155" s="94">
        <f t="shared" si="19"/>
        <v>0.10540622874314735</v>
      </c>
      <c r="Q155" s="94">
        <f t="shared" si="19"/>
        <v>0.10540622874314735</v>
      </c>
      <c r="R155" s="94">
        <f t="shared" si="19"/>
        <v>0.10540622874314735</v>
      </c>
      <c r="S155" s="93">
        <f>(1+H155)^((5-Dashboard!$F$9)*3/12)</f>
        <v>1.0253696931520728</v>
      </c>
      <c r="T155" s="93">
        <f t="shared" si="17"/>
        <v>1.1334500455747512</v>
      </c>
      <c r="U155" s="93">
        <f t="shared" si="17"/>
        <v>1.2529227403475343</v>
      </c>
      <c r="V155" s="93">
        <f t="shared" si="17"/>
        <v>1.3849886013140975</v>
      </c>
      <c r="W155" s="93">
        <f t="shared" si="17"/>
        <v>1.530975026630863</v>
      </c>
      <c r="X155" s="93">
        <f t="shared" si="17"/>
        <v>1.692349330487962</v>
      </c>
      <c r="Y155" s="93">
        <f t="shared" si="16"/>
        <v>1.8707334911306885</v>
      </c>
      <c r="Z155" s="93">
        <f t="shared" si="16"/>
        <v>2.0679204534142768</v>
      </c>
      <c r="AA155" s="93">
        <f t="shared" si="16"/>
        <v>2.2858921497494951</v>
      </c>
      <c r="AB155" s="93">
        <f t="shared" si="16"/>
        <v>2.5268394205681552</v>
      </c>
      <c r="AC155" s="95">
        <f t="shared" si="16"/>
        <v>2.7931840345297645</v>
      </c>
      <c r="AE155" s="96"/>
    </row>
    <row r="156" spans="3:31" ht="24.75" customHeight="1" x14ac:dyDescent="0.25">
      <c r="C156" s="91">
        <f>ABS(E156-Dashboard!$F$13)</f>
        <v>83.550062251853205</v>
      </c>
      <c r="D156" s="92">
        <f t="shared" si="18"/>
        <v>0.10550622874314736</v>
      </c>
      <c r="E156" s="93" cm="1">
        <f t="array" ref="E156">SUM('DRE + DCF'!$S$41/TIR!S156,'DRE + DCF'!$U$41:$AD$41/TIR!T156:AC156,TIR!F156)</f>
        <v>133.0600622518532</v>
      </c>
      <c r="F156" s="100">
        <f>'DRE + DCF'!$AE$38*'DRE + DCF'!$AE$39*(1+G156)/(R156-G156)/AC156</f>
        <v>96.802845106791352</v>
      </c>
      <c r="G156" s="92">
        <f>R156*(1-'DRE + DCF'!$AE$39)</f>
        <v>6.3303737245888406E-2</v>
      </c>
      <c r="H156" s="94">
        <f t="shared" si="14"/>
        <v>0.10550622874314736</v>
      </c>
      <c r="I156" s="94">
        <f t="shared" si="19"/>
        <v>0.10550622874314736</v>
      </c>
      <c r="J156" s="94">
        <f t="shared" si="19"/>
        <v>0.10550622874314736</v>
      </c>
      <c r="K156" s="94">
        <f t="shared" si="19"/>
        <v>0.10550622874314736</v>
      </c>
      <c r="L156" s="94">
        <f t="shared" si="19"/>
        <v>0.10550622874314736</v>
      </c>
      <c r="M156" s="94">
        <f t="shared" si="19"/>
        <v>0.10550622874314736</v>
      </c>
      <c r="N156" s="94">
        <f t="shared" si="19"/>
        <v>0.10550622874314736</v>
      </c>
      <c r="O156" s="94">
        <f t="shared" si="19"/>
        <v>0.10550622874314736</v>
      </c>
      <c r="P156" s="94">
        <f t="shared" si="19"/>
        <v>0.10550622874314736</v>
      </c>
      <c r="Q156" s="94">
        <f t="shared" si="19"/>
        <v>0.10550622874314736</v>
      </c>
      <c r="R156" s="94">
        <f t="shared" si="19"/>
        <v>0.10550622874314736</v>
      </c>
      <c r="S156" s="93">
        <f>(1+H156)^((5-Dashboard!$F$9)*3/12)</f>
        <v>1.0253928822495173</v>
      </c>
      <c r="T156" s="93">
        <f t="shared" si="17"/>
        <v>1.1335782182357301</v>
      </c>
      <c r="U156" s="93">
        <f t="shared" si="17"/>
        <v>1.2531777810271585</v>
      </c>
      <c r="V156" s="93">
        <f t="shared" si="17"/>
        <v>1.3853958426480397</v>
      </c>
      <c r="W156" s="93">
        <f t="shared" si="17"/>
        <v>1.5315637333222694</v>
      </c>
      <c r="X156" s="93">
        <f t="shared" si="17"/>
        <v>1.6931532469048776</v>
      </c>
      <c r="Y156" s="93">
        <f t="shared" si="16"/>
        <v>1.8717914606700263</v>
      </c>
      <c r="Z156" s="93">
        <f t="shared" si="16"/>
        <v>2.069277118678948</v>
      </c>
      <c r="AA156" s="93">
        <f t="shared" si="16"/>
        <v>2.2875987436952503</v>
      </c>
      <c r="AB156" s="93">
        <f t="shared" si="16"/>
        <v>2.5289546600200978</v>
      </c>
      <c r="AC156" s="95">
        <f t="shared" si="16"/>
        <v>2.7957751288612269</v>
      </c>
      <c r="AE156" s="96"/>
    </row>
    <row r="157" spans="3:31" ht="24.75" customHeight="1" x14ac:dyDescent="0.25">
      <c r="C157" s="91">
        <f>ABS(E157-Dashboard!$F$13)</f>
        <v>83.355865704228989</v>
      </c>
      <c r="D157" s="92">
        <f t="shared" si="18"/>
        <v>0.10560622874314736</v>
      </c>
      <c r="E157" s="93" cm="1">
        <f t="array" ref="E157">SUM('DRE + DCF'!$S$41/TIR!S157,'DRE + DCF'!$U$41:$AD$41/TIR!T157:AC157,TIR!F157)</f>
        <v>132.86586570422898</v>
      </c>
      <c r="F157" s="100">
        <f>'DRE + DCF'!$AE$38*'DRE + DCF'!$AE$39*(1+G157)/(R157-G157)/AC157</f>
        <v>96.627010525163683</v>
      </c>
      <c r="G157" s="92">
        <f>R157*(1-'DRE + DCF'!$AE$39)</f>
        <v>6.336373724588841E-2</v>
      </c>
      <c r="H157" s="94">
        <f t="shared" si="14"/>
        <v>0.10560622874314736</v>
      </c>
      <c r="I157" s="94">
        <f t="shared" si="19"/>
        <v>0.10560622874314736</v>
      </c>
      <c r="J157" s="94">
        <f t="shared" si="19"/>
        <v>0.10560622874314736</v>
      </c>
      <c r="K157" s="94">
        <f t="shared" si="19"/>
        <v>0.10560622874314736</v>
      </c>
      <c r="L157" s="94">
        <f t="shared" si="19"/>
        <v>0.10560622874314736</v>
      </c>
      <c r="M157" s="94">
        <f t="shared" si="19"/>
        <v>0.10560622874314736</v>
      </c>
      <c r="N157" s="94">
        <f t="shared" si="19"/>
        <v>0.10560622874314736</v>
      </c>
      <c r="O157" s="94">
        <f t="shared" si="19"/>
        <v>0.10560622874314736</v>
      </c>
      <c r="P157" s="94">
        <f t="shared" si="19"/>
        <v>0.10560622874314736</v>
      </c>
      <c r="Q157" s="94">
        <f t="shared" si="19"/>
        <v>0.10560622874314736</v>
      </c>
      <c r="R157" s="94">
        <f t="shared" si="19"/>
        <v>0.10560622874314736</v>
      </c>
      <c r="S157" s="93">
        <f>(1+H157)^((5-Dashboard!$F$9)*3/12)</f>
        <v>1.0254160697738153</v>
      </c>
      <c r="T157" s="93">
        <f t="shared" si="17"/>
        <v>1.1337063937952481</v>
      </c>
      <c r="U157" s="93">
        <f t="shared" si="17"/>
        <v>1.2534328505459578</v>
      </c>
      <c r="V157" s="93">
        <f t="shared" si="17"/>
        <v>1.3858031668748896</v>
      </c>
      <c r="W157" s="93">
        <f t="shared" si="17"/>
        <v>1.5321526131088572</v>
      </c>
      <c r="X157" s="93">
        <f t="shared" si="17"/>
        <v>1.6939574724382422</v>
      </c>
      <c r="Y157" s="93">
        <f t="shared" si="16"/>
        <v>1.8728499327537191</v>
      </c>
      <c r="Z157" s="93">
        <f t="shared" si="16"/>
        <v>2.0706345511536965</v>
      </c>
      <c r="AA157" s="93">
        <f t="shared" si="16"/>
        <v>2.289306457206298</v>
      </c>
      <c r="AB157" s="93">
        <f t="shared" si="16"/>
        <v>2.5310714785891908</v>
      </c>
      <c r="AC157" s="95">
        <f t="shared" si="16"/>
        <v>2.7983683921223372</v>
      </c>
      <c r="AE157" s="96"/>
    </row>
    <row r="158" spans="3:31" ht="24.75" customHeight="1" x14ac:dyDescent="0.25">
      <c r="C158" s="91">
        <f>ABS(E158-Dashboard!$F$13)</f>
        <v>83.162096435504907</v>
      </c>
      <c r="D158" s="92">
        <f t="shared" si="18"/>
        <v>0.10570622874314736</v>
      </c>
      <c r="E158" s="93" cm="1">
        <f t="array" ref="E158">SUM('DRE + DCF'!$S$41/TIR!S158,'DRE + DCF'!$U$41:$AD$41/TIR!T158:AC158,TIR!F158)</f>
        <v>132.6720964355049</v>
      </c>
      <c r="F158" s="100">
        <f>'DRE + DCF'!$AE$38*'DRE + DCF'!$AE$39*(1+G158)/(R158-G158)/AC158</f>
        <v>96.451589596575857</v>
      </c>
      <c r="G158" s="92">
        <f>R158*(1-'DRE + DCF'!$AE$39)</f>
        <v>6.3423737245888415E-2</v>
      </c>
      <c r="H158" s="94">
        <f t="shared" si="14"/>
        <v>0.10570622874314736</v>
      </c>
      <c r="I158" s="94">
        <f t="shared" si="19"/>
        <v>0.10570622874314736</v>
      </c>
      <c r="J158" s="94">
        <f t="shared" si="19"/>
        <v>0.10570622874314736</v>
      </c>
      <c r="K158" s="94">
        <f t="shared" si="19"/>
        <v>0.10570622874314736</v>
      </c>
      <c r="L158" s="94">
        <f t="shared" si="19"/>
        <v>0.10570622874314736</v>
      </c>
      <c r="M158" s="94">
        <f t="shared" si="19"/>
        <v>0.10570622874314736</v>
      </c>
      <c r="N158" s="94">
        <f t="shared" si="19"/>
        <v>0.10570622874314736</v>
      </c>
      <c r="O158" s="94">
        <f t="shared" si="19"/>
        <v>0.10570622874314736</v>
      </c>
      <c r="P158" s="94">
        <f t="shared" si="19"/>
        <v>0.10570622874314736</v>
      </c>
      <c r="Q158" s="94">
        <f t="shared" si="19"/>
        <v>0.10570622874314736</v>
      </c>
      <c r="R158" s="94">
        <f t="shared" si="19"/>
        <v>0.10570622874314736</v>
      </c>
      <c r="S158" s="93">
        <f>(1+H158)^((5-Dashboard!$F$9)*3/12)</f>
        <v>1.0254392557252154</v>
      </c>
      <c r="T158" s="93">
        <f t="shared" si="17"/>
        <v>1.1338345722531078</v>
      </c>
      <c r="U158" s="93">
        <f t="shared" si="17"/>
        <v>1.2536879489045836</v>
      </c>
      <c r="V158" s="93">
        <f t="shared" si="17"/>
        <v>1.3862105740040187</v>
      </c>
      <c r="W158" s="93">
        <f t="shared" si="17"/>
        <v>1.532741666025857</v>
      </c>
      <c r="X158" s="93">
        <f t="shared" si="17"/>
        <v>1.6947620071789391</v>
      </c>
      <c r="Y158" s="93">
        <f t="shared" si="16"/>
        <v>1.8739089075749917</v>
      </c>
      <c r="Z158" s="93">
        <f t="shared" si="16"/>
        <v>2.0719927512029352</v>
      </c>
      <c r="AA158" s="93">
        <f t="shared" si="16"/>
        <v>2.2910152909157362</v>
      </c>
      <c r="AB158" s="93">
        <f t="shared" si="16"/>
        <v>2.5331898773113233</v>
      </c>
      <c r="AC158" s="95">
        <f t="shared" si="16"/>
        <v>2.8009638259322194</v>
      </c>
      <c r="AE158" s="96"/>
    </row>
    <row r="159" spans="3:31" ht="24.75" customHeight="1" x14ac:dyDescent="0.25">
      <c r="C159" s="91">
        <f>ABS(E159-Dashboard!$F$13)</f>
        <v>82.968753175173134</v>
      </c>
      <c r="D159" s="92">
        <f t="shared" si="18"/>
        <v>0.10580622874314737</v>
      </c>
      <c r="E159" s="93" cm="1">
        <f t="array" ref="E159">SUM('DRE + DCF'!$S$41/TIR!S159,'DRE + DCF'!$U$41:$AD$41/TIR!T159:AC159,TIR!F159)</f>
        <v>132.47875317517313</v>
      </c>
      <c r="F159" s="100">
        <f>'DRE + DCF'!$AE$38*'DRE + DCF'!$AE$39*(1+G159)/(R159-G159)/AC159</f>
        <v>96.27658106281109</v>
      </c>
      <c r="G159" s="92">
        <f>R159*(1-'DRE + DCF'!$AE$39)</f>
        <v>6.3483737245888419E-2</v>
      </c>
      <c r="H159" s="94">
        <f t="shared" si="14"/>
        <v>0.10580622874314737</v>
      </c>
      <c r="I159" s="94">
        <f t="shared" si="19"/>
        <v>0.10580622874314737</v>
      </c>
      <c r="J159" s="94">
        <f t="shared" si="19"/>
        <v>0.10580622874314737</v>
      </c>
      <c r="K159" s="94">
        <f t="shared" si="19"/>
        <v>0.10580622874314737</v>
      </c>
      <c r="L159" s="94">
        <f t="shared" si="19"/>
        <v>0.10580622874314737</v>
      </c>
      <c r="M159" s="94">
        <f t="shared" si="19"/>
        <v>0.10580622874314737</v>
      </c>
      <c r="N159" s="94">
        <f t="shared" si="19"/>
        <v>0.10580622874314737</v>
      </c>
      <c r="O159" s="94">
        <f t="shared" si="19"/>
        <v>0.10580622874314737</v>
      </c>
      <c r="P159" s="94">
        <f t="shared" si="19"/>
        <v>0.10580622874314737</v>
      </c>
      <c r="Q159" s="94">
        <f t="shared" si="19"/>
        <v>0.10580622874314737</v>
      </c>
      <c r="R159" s="94">
        <f t="shared" si="19"/>
        <v>0.10580622874314737</v>
      </c>
      <c r="S159" s="93">
        <f>(1+H159)^((5-Dashboard!$F$9)*3/12)</f>
        <v>1.0254624401039671</v>
      </c>
      <c r="T159" s="93">
        <f t="shared" si="17"/>
        <v>1.1339627536091135</v>
      </c>
      <c r="U159" s="93">
        <f t="shared" si="17"/>
        <v>1.2539430761036887</v>
      </c>
      <c r="V159" s="93">
        <f t="shared" si="17"/>
        <v>1.3866180640448014</v>
      </c>
      <c r="W159" s="93">
        <f t="shared" si="17"/>
        <v>1.5333308921085058</v>
      </c>
      <c r="X159" s="93">
        <f t="shared" si="17"/>
        <v>1.6955668512178725</v>
      </c>
      <c r="Y159" s="93">
        <f t="shared" si="16"/>
        <v>1.8749683853271288</v>
      </c>
      <c r="Z159" s="93">
        <f t="shared" si="16"/>
        <v>2.0733517191912205</v>
      </c>
      <c r="AA159" s="93">
        <f t="shared" si="16"/>
        <v>2.2927252454569649</v>
      </c>
      <c r="AB159" s="93">
        <f t="shared" si="16"/>
        <v>2.5353098572229733</v>
      </c>
      <c r="AC159" s="95">
        <f t="shared" si="16"/>
        <v>2.8035614319110636</v>
      </c>
      <c r="AE159" s="96"/>
    </row>
    <row r="160" spans="3:31" ht="24.75" customHeight="1" x14ac:dyDescent="0.25">
      <c r="C160" s="91">
        <f>ABS(E160-Dashboard!$F$13)</f>
        <v>82.775834657588518</v>
      </c>
      <c r="D160" s="92">
        <f t="shared" si="18"/>
        <v>0.10590622874314737</v>
      </c>
      <c r="E160" s="93" cm="1">
        <f t="array" ref="E160">SUM('DRE + DCF'!$S$41/TIR!S160,'DRE + DCF'!$U$41:$AD$41/TIR!T160:AC160,TIR!F160)</f>
        <v>132.28583465758851</v>
      </c>
      <c r="F160" s="100">
        <f>'DRE + DCF'!$AE$38*'DRE + DCF'!$AE$39*(1+G160)/(R160-G160)/AC160</f>
        <v>96.101983670502648</v>
      </c>
      <c r="G160" s="92">
        <f>R160*(1-'DRE + DCF'!$AE$39)</f>
        <v>6.3543737245888424E-2</v>
      </c>
      <c r="H160" s="94">
        <f t="shared" si="14"/>
        <v>0.10590622874314737</v>
      </c>
      <c r="I160" s="94">
        <f t="shared" si="19"/>
        <v>0.10590622874314737</v>
      </c>
      <c r="J160" s="94">
        <f t="shared" si="19"/>
        <v>0.10590622874314737</v>
      </c>
      <c r="K160" s="94">
        <f t="shared" si="19"/>
        <v>0.10590622874314737</v>
      </c>
      <c r="L160" s="94">
        <f t="shared" si="19"/>
        <v>0.10590622874314737</v>
      </c>
      <c r="M160" s="94">
        <f t="shared" si="19"/>
        <v>0.10590622874314737</v>
      </c>
      <c r="N160" s="94">
        <f t="shared" si="19"/>
        <v>0.10590622874314737</v>
      </c>
      <c r="O160" s="94">
        <f t="shared" si="19"/>
        <v>0.10590622874314737</v>
      </c>
      <c r="P160" s="94">
        <f t="shared" si="19"/>
        <v>0.10590622874314737</v>
      </c>
      <c r="Q160" s="94">
        <f t="shared" si="19"/>
        <v>0.10590622874314737</v>
      </c>
      <c r="R160" s="94">
        <f t="shared" si="19"/>
        <v>0.10590622874314737</v>
      </c>
      <c r="S160" s="93">
        <f>(1+H160)^((5-Dashboard!$F$9)*3/12)</f>
        <v>1.0254856229103191</v>
      </c>
      <c r="T160" s="93">
        <f t="shared" si="17"/>
        <v>1.1340909378630684</v>
      </c>
      <c r="U160" s="93">
        <f t="shared" si="17"/>
        <v>1.2541982321439249</v>
      </c>
      <c r="V160" s="93">
        <f t="shared" si="17"/>
        <v>1.3870256370066105</v>
      </c>
      <c r="W160" s="93">
        <f t="shared" si="17"/>
        <v>1.5339202913920422</v>
      </c>
      <c r="X160" s="93">
        <f t="shared" si="17"/>
        <v>1.6963720046459632</v>
      </c>
      <c r="Y160" s="93">
        <f t="shared" si="16"/>
        <v>1.87602836620347</v>
      </c>
      <c r="Z160" s="93">
        <f t="shared" si="16"/>
        <v>2.0747114554832478</v>
      </c>
      <c r="AA160" s="93">
        <f t="shared" si="16"/>
        <v>2.2944363214636847</v>
      </c>
      <c r="AB160" s="93">
        <f t="shared" si="16"/>
        <v>2.5374314193612033</v>
      </c>
      <c r="AC160" s="95">
        <f t="shared" si="16"/>
        <v>2.80616121168012</v>
      </c>
      <c r="AE160" s="96"/>
    </row>
    <row r="161" spans="3:31" ht="24.75" customHeight="1" x14ac:dyDescent="0.25">
      <c r="C161" s="91">
        <f>ABS(E161-Dashboard!$F$13)</f>
        <v>82.583339621945782</v>
      </c>
      <c r="D161" s="92">
        <f t="shared" si="18"/>
        <v>0.10600622874314737</v>
      </c>
      <c r="E161" s="93" cm="1">
        <f t="array" ref="E161">SUM('DRE + DCF'!$S$41/TIR!S161,'DRE + DCF'!$U$41:$AD$41/TIR!T161:AC161,TIR!F161)</f>
        <v>132.09333962194577</v>
      </c>
      <c r="F161" s="100">
        <f>'DRE + DCF'!$AE$38*'DRE + DCF'!$AE$39*(1+G161)/(R161-G161)/AC161</f>
        <v>95.927796171110899</v>
      </c>
      <c r="G161" s="92">
        <f>R161*(1-'DRE + DCF'!$AE$39)</f>
        <v>6.3603737245888414E-2</v>
      </c>
      <c r="H161" s="94">
        <f t="shared" si="14"/>
        <v>0.10600622874314737</v>
      </c>
      <c r="I161" s="94">
        <f t="shared" si="19"/>
        <v>0.10600622874314737</v>
      </c>
      <c r="J161" s="94">
        <f t="shared" si="19"/>
        <v>0.10600622874314737</v>
      </c>
      <c r="K161" s="94">
        <f t="shared" si="19"/>
        <v>0.10600622874314737</v>
      </c>
      <c r="L161" s="94">
        <f t="shared" si="19"/>
        <v>0.10600622874314737</v>
      </c>
      <c r="M161" s="94">
        <f t="shared" si="19"/>
        <v>0.10600622874314737</v>
      </c>
      <c r="N161" s="94">
        <f t="shared" si="19"/>
        <v>0.10600622874314737</v>
      </c>
      <c r="O161" s="94">
        <f t="shared" si="19"/>
        <v>0.10600622874314737</v>
      </c>
      <c r="P161" s="94">
        <f t="shared" si="19"/>
        <v>0.10600622874314737</v>
      </c>
      <c r="Q161" s="94">
        <f t="shared" si="19"/>
        <v>0.10600622874314737</v>
      </c>
      <c r="R161" s="94">
        <f t="shared" si="19"/>
        <v>0.10600622874314737</v>
      </c>
      <c r="S161" s="93">
        <f>(1+H161)^((5-Dashboard!$F$9)*3/12)</f>
        <v>1.0255088041445202</v>
      </c>
      <c r="T161" s="93">
        <f t="shared" si="17"/>
        <v>1.1342191250147757</v>
      </c>
      <c r="U161" s="93">
        <f t="shared" si="17"/>
        <v>1.2544534170259445</v>
      </c>
      <c r="V161" s="93">
        <f t="shared" si="17"/>
        <v>1.3874332928988196</v>
      </c>
      <c r="W161" s="93">
        <f t="shared" si="17"/>
        <v>1.5345098639117101</v>
      </c>
      <c r="X161" s="93">
        <f t="shared" si="17"/>
        <v>1.6971774675541507</v>
      </c>
      <c r="Y161" s="93">
        <f t="shared" si="16"/>
        <v>1.8770888503974115</v>
      </c>
      <c r="Z161" s="93">
        <f t="shared" si="16"/>
        <v>2.0760719604438509</v>
      </c>
      <c r="AA161" s="93">
        <f t="shared" si="16"/>
        <v>2.2961485195698961</v>
      </c>
      <c r="AB161" s="93">
        <f t="shared" si="16"/>
        <v>2.5395545647636615</v>
      </c>
      <c r="AC161" s="95">
        <f t="shared" si="16"/>
        <v>2.8087631668617021</v>
      </c>
      <c r="AE161" s="96"/>
    </row>
    <row r="162" spans="3:31" ht="24.75" customHeight="1" x14ac:dyDescent="0.25">
      <c r="C162" s="91">
        <f>ABS(E162-Dashboard!$F$13)</f>
        <v>82.391266812256504</v>
      </c>
      <c r="D162" s="92">
        <f t="shared" si="18"/>
        <v>0.10610622874314737</v>
      </c>
      <c r="E162" s="93" cm="1">
        <f t="array" ref="E162">SUM('DRE + DCF'!$S$41/TIR!S162,'DRE + DCF'!$U$41:$AD$41/TIR!T162:AC162,TIR!F162)</f>
        <v>131.90126681225649</v>
      </c>
      <c r="F162" s="100">
        <f>'DRE + DCF'!$AE$38*'DRE + DCF'!$AE$39*(1+G162)/(R162-G162)/AC162</f>
        <v>95.754017320900388</v>
      </c>
      <c r="G162" s="92">
        <f>R162*(1-'DRE + DCF'!$AE$39)</f>
        <v>6.3663737245888419E-2</v>
      </c>
      <c r="H162" s="94">
        <f t="shared" si="14"/>
        <v>0.10610622874314737</v>
      </c>
      <c r="I162" s="94">
        <f t="shared" si="19"/>
        <v>0.10610622874314737</v>
      </c>
      <c r="J162" s="94">
        <f t="shared" si="19"/>
        <v>0.10610622874314737</v>
      </c>
      <c r="K162" s="94">
        <f t="shared" si="19"/>
        <v>0.10610622874314737</v>
      </c>
      <c r="L162" s="94">
        <f t="shared" si="19"/>
        <v>0.10610622874314737</v>
      </c>
      <c r="M162" s="94">
        <f t="shared" si="19"/>
        <v>0.10610622874314737</v>
      </c>
      <c r="N162" s="94">
        <f t="shared" si="19"/>
        <v>0.10610622874314737</v>
      </c>
      <c r="O162" s="94">
        <f t="shared" si="19"/>
        <v>0.10610622874314737</v>
      </c>
      <c r="P162" s="94">
        <f t="shared" si="19"/>
        <v>0.10610622874314737</v>
      </c>
      <c r="Q162" s="94">
        <f t="shared" si="19"/>
        <v>0.10610622874314737</v>
      </c>
      <c r="R162" s="94">
        <f t="shared" si="19"/>
        <v>0.10610622874314737</v>
      </c>
      <c r="S162" s="93">
        <f>(1+H162)^((5-Dashboard!$F$9)*3/12)</f>
        <v>1.0255319838068191</v>
      </c>
      <c r="T162" s="93">
        <f t="shared" si="17"/>
        <v>1.1343473150640391</v>
      </c>
      <c r="U162" s="93">
        <f t="shared" si="17"/>
        <v>1.254708630750399</v>
      </c>
      <c r="V162" s="93">
        <f t="shared" si="17"/>
        <v>1.3878410317308021</v>
      </c>
      <c r="W162" s="93">
        <f t="shared" si="17"/>
        <v>1.5350996097027563</v>
      </c>
      <c r="X162" s="93">
        <f t="shared" si="17"/>
        <v>1.6979832400333932</v>
      </c>
      <c r="Y162" s="93">
        <f t="shared" si="16"/>
        <v>1.8781498381024069</v>
      </c>
      <c r="Z162" s="93">
        <f t="shared" si="16"/>
        <v>2.077433234438006</v>
      </c>
      <c r="AA162" s="93">
        <f t="shared" si="16"/>
        <v>2.2978618404099014</v>
      </c>
      <c r="AB162" s="93">
        <f t="shared" si="16"/>
        <v>2.541679294468584</v>
      </c>
      <c r="AC162" s="95">
        <f t="shared" si="16"/>
        <v>2.8113672990791887</v>
      </c>
      <c r="AE162" s="96"/>
    </row>
    <row r="163" spans="3:31" ht="24.75" customHeight="1" x14ac:dyDescent="0.25">
      <c r="C163" s="91">
        <f>ABS(E163-Dashboard!$F$13)</f>
        <v>82.199614977326263</v>
      </c>
      <c r="D163" s="92">
        <f t="shared" si="18"/>
        <v>0.10620622874314738</v>
      </c>
      <c r="E163" s="93" cm="1">
        <f t="array" ref="E163">SUM('DRE + DCF'!$S$41/TIR!S163,'DRE + DCF'!$U$41:$AD$41/TIR!T163:AC163,TIR!F163)</f>
        <v>131.70961497732625</v>
      </c>
      <c r="F163" s="100">
        <f>'DRE + DCF'!$AE$38*'DRE + DCF'!$AE$39*(1+G163)/(R163-G163)/AC163</f>
        <v>95.580645880917018</v>
      </c>
      <c r="G163" s="92">
        <f>R163*(1-'DRE + DCF'!$AE$39)</f>
        <v>6.3723737245888423E-2</v>
      </c>
      <c r="H163" s="94">
        <f t="shared" si="14"/>
        <v>0.10620622874314738</v>
      </c>
      <c r="I163" s="94">
        <f t="shared" si="19"/>
        <v>0.10620622874314738</v>
      </c>
      <c r="J163" s="94">
        <f t="shared" si="19"/>
        <v>0.10620622874314738</v>
      </c>
      <c r="K163" s="94">
        <f t="shared" si="19"/>
        <v>0.10620622874314738</v>
      </c>
      <c r="L163" s="94">
        <f t="shared" si="19"/>
        <v>0.10620622874314738</v>
      </c>
      <c r="M163" s="94">
        <f t="shared" si="19"/>
        <v>0.10620622874314738</v>
      </c>
      <c r="N163" s="94">
        <f t="shared" si="19"/>
        <v>0.10620622874314738</v>
      </c>
      <c r="O163" s="94">
        <f t="shared" si="19"/>
        <v>0.10620622874314738</v>
      </c>
      <c r="P163" s="94">
        <f t="shared" si="19"/>
        <v>0.10620622874314738</v>
      </c>
      <c r="Q163" s="94">
        <f t="shared" si="19"/>
        <v>0.10620622874314738</v>
      </c>
      <c r="R163" s="94">
        <f t="shared" si="19"/>
        <v>0.10620622874314738</v>
      </c>
      <c r="S163" s="93">
        <f>(1+H163)^((5-Dashboard!$F$9)*3/12)</f>
        <v>1.0255551618974643</v>
      </c>
      <c r="T163" s="93">
        <f t="shared" si="17"/>
        <v>1.1344755080106619</v>
      </c>
      <c r="U163" s="93">
        <f t="shared" si="17"/>
        <v>1.2549638733179405</v>
      </c>
      <c r="V163" s="93">
        <f t="shared" si="17"/>
        <v>1.3882488535119317</v>
      </c>
      <c r="W163" s="93">
        <f t="shared" si="17"/>
        <v>1.535689528800432</v>
      </c>
      <c r="X163" s="93">
        <f t="shared" si="17"/>
        <v>1.6987893221746668</v>
      </c>
      <c r="Y163" s="93">
        <f t="shared" si="16"/>
        <v>1.8792113295119657</v>
      </c>
      <c r="Z163" s="93">
        <f t="shared" si="16"/>
        <v>2.0787952778308276</v>
      </c>
      <c r="AA163" s="93">
        <f t="shared" si="16"/>
        <v>2.2995762846183032</v>
      </c>
      <c r="AB163" s="93">
        <f t="shared" si="16"/>
        <v>2.5438056095147914</v>
      </c>
      <c r="AC163" s="95">
        <f t="shared" si="16"/>
        <v>2.8139736099570207</v>
      </c>
      <c r="AE163" s="96"/>
    </row>
    <row r="164" spans="3:31" ht="24.75" customHeight="1" x14ac:dyDescent="0.25">
      <c r="C164" s="91">
        <f>ABS(E164-Dashboard!$F$13)</f>
        <v>82.00838287073222</v>
      </c>
      <c r="D164" s="92">
        <f t="shared" si="18"/>
        <v>0.10630622874314738</v>
      </c>
      <c r="E164" s="93" cm="1">
        <f t="array" ref="E164">SUM('DRE + DCF'!$S$41/TIR!S164,'DRE + DCF'!$U$41:$AD$41/TIR!T164:AC164,TIR!F164)</f>
        <v>131.51838287073221</v>
      </c>
      <c r="F164" s="100">
        <f>'DRE + DCF'!$AE$38*'DRE + DCF'!$AE$39*(1+G164)/(R164-G164)/AC164</f>
        <v>95.407680616965592</v>
      </c>
      <c r="G164" s="92">
        <f>R164*(1-'DRE + DCF'!$AE$39)</f>
        <v>6.3783737245888428E-2</v>
      </c>
      <c r="H164" s="94">
        <f t="shared" si="14"/>
        <v>0.10630622874314738</v>
      </c>
      <c r="I164" s="94">
        <f t="shared" si="19"/>
        <v>0.10630622874314738</v>
      </c>
      <c r="J164" s="94">
        <f t="shared" si="19"/>
        <v>0.10630622874314738</v>
      </c>
      <c r="K164" s="94">
        <f t="shared" si="19"/>
        <v>0.10630622874314738</v>
      </c>
      <c r="L164" s="94">
        <f t="shared" si="19"/>
        <v>0.10630622874314738</v>
      </c>
      <c r="M164" s="94">
        <f t="shared" si="19"/>
        <v>0.10630622874314738</v>
      </c>
      <c r="N164" s="94">
        <f t="shared" si="19"/>
        <v>0.10630622874314738</v>
      </c>
      <c r="O164" s="94">
        <f t="shared" si="19"/>
        <v>0.10630622874314738</v>
      </c>
      <c r="P164" s="94">
        <f t="shared" si="19"/>
        <v>0.10630622874314738</v>
      </c>
      <c r="Q164" s="94">
        <f t="shared" si="19"/>
        <v>0.10630622874314738</v>
      </c>
      <c r="R164" s="94">
        <f t="shared" si="19"/>
        <v>0.10630622874314738</v>
      </c>
      <c r="S164" s="93">
        <f>(1+H164)^((5-Dashboard!$F$9)*3/12)</f>
        <v>1.0255783384167048</v>
      </c>
      <c r="T164" s="93">
        <f t="shared" si="17"/>
        <v>1.1346037038544479</v>
      </c>
      <c r="U164" s="93">
        <f t="shared" si="17"/>
        <v>1.2552191447292209</v>
      </c>
      <c r="V164" s="93">
        <f t="shared" si="17"/>
        <v>1.3886567582515832</v>
      </c>
      <c r="W164" s="93">
        <f t="shared" si="17"/>
        <v>1.5362796212399934</v>
      </c>
      <c r="X164" s="93">
        <f t="shared" si="17"/>
        <v>1.6995957140689679</v>
      </c>
      <c r="Y164" s="93">
        <f t="shared" si="16"/>
        <v>1.8802733248196564</v>
      </c>
      <c r="Z164" s="93">
        <f t="shared" si="16"/>
        <v>2.080158090987573</v>
      </c>
      <c r="AA164" s="93">
        <f t="shared" si="16"/>
        <v>2.3012918528300066</v>
      </c>
      <c r="AB164" s="93">
        <f t="shared" si="16"/>
        <v>2.5459335109416945</v>
      </c>
      <c r="AC164" s="95">
        <f t="shared" si="16"/>
        <v>2.8165821011207064</v>
      </c>
      <c r="AE164" s="96"/>
    </row>
    <row r="165" spans="3:31" ht="24.75" customHeight="1" x14ac:dyDescent="0.25">
      <c r="C165" s="91">
        <f>ABS(E165-Dashboard!$F$13)</f>
        <v>81.817569250800375</v>
      </c>
      <c r="D165" s="92">
        <f t="shared" si="18"/>
        <v>0.10640622874314738</v>
      </c>
      <c r="E165" s="93" cm="1">
        <f t="array" ref="E165">SUM('DRE + DCF'!$S$41/TIR!S165,'DRE + DCF'!$U$41:$AD$41/TIR!T165:AC165,TIR!F165)</f>
        <v>131.32756925080037</v>
      </c>
      <c r="F165" s="100">
        <f>'DRE + DCF'!$AE$38*'DRE + DCF'!$AE$39*(1+G165)/(R165-G165)/AC165</f>
        <v>95.235120299587152</v>
      </c>
      <c r="G165" s="92">
        <f>R165*(1-'DRE + DCF'!$AE$39)</f>
        <v>6.3843737245888432E-2</v>
      </c>
      <c r="H165" s="94">
        <f t="shared" si="14"/>
        <v>0.10640622874314738</v>
      </c>
      <c r="I165" s="94">
        <f t="shared" si="19"/>
        <v>0.10640622874314738</v>
      </c>
      <c r="J165" s="94">
        <f t="shared" si="19"/>
        <v>0.10640622874314738</v>
      </c>
      <c r="K165" s="94">
        <f t="shared" si="19"/>
        <v>0.10640622874314738</v>
      </c>
      <c r="L165" s="94">
        <f t="shared" si="19"/>
        <v>0.10640622874314738</v>
      </c>
      <c r="M165" s="94">
        <f t="shared" si="19"/>
        <v>0.10640622874314738</v>
      </c>
      <c r="N165" s="94">
        <f t="shared" si="19"/>
        <v>0.10640622874314738</v>
      </c>
      <c r="O165" s="94">
        <f t="shared" si="19"/>
        <v>0.10640622874314738</v>
      </c>
      <c r="P165" s="94">
        <f t="shared" si="19"/>
        <v>0.10640622874314738</v>
      </c>
      <c r="Q165" s="94">
        <f t="shared" si="19"/>
        <v>0.10640622874314738</v>
      </c>
      <c r="R165" s="94">
        <f t="shared" si="19"/>
        <v>0.10640622874314738</v>
      </c>
      <c r="S165" s="93">
        <f>(1+H165)^((5-Dashboard!$F$9)*3/12)</f>
        <v>1.0256015133647889</v>
      </c>
      <c r="T165" s="93">
        <f t="shared" si="17"/>
        <v>1.1347319025952007</v>
      </c>
      <c r="U165" s="93">
        <f t="shared" si="17"/>
        <v>1.2554744449848925</v>
      </c>
      <c r="V165" s="93">
        <f t="shared" si="17"/>
        <v>1.3890647459591308</v>
      </c>
      <c r="W165" s="93">
        <f t="shared" si="17"/>
        <v>1.5368698870566999</v>
      </c>
      <c r="X165" s="93">
        <f t="shared" si="17"/>
        <v>1.7004024158073101</v>
      </c>
      <c r="Y165" s="93">
        <f t="shared" si="16"/>
        <v>1.8813358242191029</v>
      </c>
      <c r="Z165" s="93">
        <f t="shared" si="16"/>
        <v>2.0815216742736382</v>
      </c>
      <c r="AA165" s="93">
        <f t="shared" si="16"/>
        <v>2.3030085456802181</v>
      </c>
      <c r="AB165" s="93">
        <f t="shared" si="16"/>
        <v>2.5480629997892903</v>
      </c>
      <c r="AC165" s="95">
        <f t="shared" si="16"/>
        <v>2.8191927741968197</v>
      </c>
      <c r="AE165" s="96"/>
    </row>
    <row r="166" spans="3:31" ht="24.75" customHeight="1" x14ac:dyDescent="0.25">
      <c r="C166" s="91">
        <f>ABS(E166-Dashboard!$F$13)</f>
        <v>81.627172880583487</v>
      </c>
      <c r="D166" s="92">
        <f t="shared" si="18"/>
        <v>0.10650622874314739</v>
      </c>
      <c r="E166" s="93" cm="1">
        <f t="array" ref="E166">SUM('DRE + DCF'!$S$41/TIR!S166,'DRE + DCF'!$U$41:$AD$41/TIR!T166:AC166,TIR!F166)</f>
        <v>131.13717288058348</v>
      </c>
      <c r="F166" s="100">
        <f>'DRE + DCF'!$AE$38*'DRE + DCF'!$AE$39*(1+G166)/(R166-G166)/AC166</f>
        <v>95.062963704036804</v>
      </c>
      <c r="G166" s="92">
        <f>R166*(1-'DRE + DCF'!$AE$39)</f>
        <v>6.3903737245888423E-2</v>
      </c>
      <c r="H166" s="94">
        <f t="shared" si="14"/>
        <v>0.10650622874314739</v>
      </c>
      <c r="I166" s="94">
        <f t="shared" si="19"/>
        <v>0.10650622874314739</v>
      </c>
      <c r="J166" s="94">
        <f t="shared" si="19"/>
        <v>0.10650622874314739</v>
      </c>
      <c r="K166" s="94">
        <f t="shared" si="19"/>
        <v>0.10650622874314739</v>
      </c>
      <c r="L166" s="94">
        <f t="shared" si="19"/>
        <v>0.10650622874314739</v>
      </c>
      <c r="M166" s="94">
        <f t="shared" si="19"/>
        <v>0.10650622874314739</v>
      </c>
      <c r="N166" s="94">
        <f t="shared" si="19"/>
        <v>0.10650622874314739</v>
      </c>
      <c r="O166" s="94">
        <f t="shared" si="19"/>
        <v>0.10650622874314739</v>
      </c>
      <c r="P166" s="94">
        <f t="shared" si="19"/>
        <v>0.10650622874314739</v>
      </c>
      <c r="Q166" s="94">
        <f t="shared" si="19"/>
        <v>0.10650622874314739</v>
      </c>
      <c r="R166" s="94">
        <f t="shared" si="19"/>
        <v>0.10650622874314739</v>
      </c>
      <c r="S166" s="93">
        <f>(1+H166)^((5-Dashboard!$F$9)*3/12)</f>
        <v>1.0256246867419652</v>
      </c>
      <c r="T166" s="93">
        <f t="shared" si="17"/>
        <v>1.1348601042327238</v>
      </c>
      <c r="U166" s="93">
        <f t="shared" si="17"/>
        <v>1.2557297740856062</v>
      </c>
      <c r="V166" s="93">
        <f t="shared" si="17"/>
        <v>1.3894728166439485</v>
      </c>
      <c r="W166" s="93">
        <f t="shared" si="17"/>
        <v>1.537460326285814</v>
      </c>
      <c r="X166" s="93">
        <f t="shared" si="17"/>
        <v>1.7012094274807248</v>
      </c>
      <c r="Y166" s="93">
        <f t="shared" si="16"/>
        <v>1.8823988279039856</v>
      </c>
      <c r="Z166" s="93">
        <f t="shared" si="16"/>
        <v>2.0828860280545598</v>
      </c>
      <c r="AA166" s="93">
        <f t="shared" si="16"/>
        <v>2.3047263638044444</v>
      </c>
      <c r="AB166" s="93">
        <f t="shared" si="16"/>
        <v>2.5501940770981628</v>
      </c>
      <c r="AC166" s="95">
        <f t="shared" si="16"/>
        <v>2.8218056308129991</v>
      </c>
      <c r="AE166" s="96"/>
    </row>
    <row r="167" spans="3:31" ht="24.75" customHeight="1" x14ac:dyDescent="0.25">
      <c r="C167" s="91">
        <f>ABS(E167-Dashboard!$F$13)</f>
        <v>81.437192527838704</v>
      </c>
      <c r="D167" s="92">
        <f t="shared" si="18"/>
        <v>0.10660622874314739</v>
      </c>
      <c r="E167" s="93" cm="1">
        <f t="array" ref="E167">SUM('DRE + DCF'!$S$41/TIR!S167,'DRE + DCF'!$U$41:$AD$41/TIR!T167:AC167,TIR!F167)</f>
        <v>130.94719252783869</v>
      </c>
      <c r="F167" s="100">
        <f>'DRE + DCF'!$AE$38*'DRE + DCF'!$AE$39*(1+G167)/(R167-G167)/AC167</f>
        <v>94.891209610261498</v>
      </c>
      <c r="G167" s="92">
        <f>R167*(1-'DRE + DCF'!$AE$39)</f>
        <v>6.3963737245888427E-2</v>
      </c>
      <c r="H167" s="94">
        <f t="shared" si="14"/>
        <v>0.10660622874314739</v>
      </c>
      <c r="I167" s="94">
        <f t="shared" si="19"/>
        <v>0.10660622874314739</v>
      </c>
      <c r="J167" s="94">
        <f t="shared" si="19"/>
        <v>0.10660622874314739</v>
      </c>
      <c r="K167" s="94">
        <f t="shared" si="19"/>
        <v>0.10660622874314739</v>
      </c>
      <c r="L167" s="94">
        <f t="shared" si="19"/>
        <v>0.10660622874314739</v>
      </c>
      <c r="M167" s="94">
        <f t="shared" si="19"/>
        <v>0.10660622874314739</v>
      </c>
      <c r="N167" s="94">
        <f t="shared" si="19"/>
        <v>0.10660622874314739</v>
      </c>
      <c r="O167" s="94">
        <f t="shared" si="19"/>
        <v>0.10660622874314739</v>
      </c>
      <c r="P167" s="94">
        <f t="shared" si="19"/>
        <v>0.10660622874314739</v>
      </c>
      <c r="Q167" s="94">
        <f t="shared" si="19"/>
        <v>0.10660622874314739</v>
      </c>
      <c r="R167" s="94">
        <f t="shared" si="19"/>
        <v>0.10660622874314739</v>
      </c>
      <c r="S167" s="93">
        <f>(1+H167)^((5-Dashboard!$F$9)*3/12)</f>
        <v>1.0256478585484818</v>
      </c>
      <c r="T167" s="93">
        <f t="shared" si="17"/>
        <v>1.1349883087668204</v>
      </c>
      <c r="U167" s="93">
        <f t="shared" si="17"/>
        <v>1.2559851320320139</v>
      </c>
      <c r="V167" s="93">
        <f t="shared" si="17"/>
        <v>1.3898809703154109</v>
      </c>
      <c r="W167" s="93">
        <f t="shared" si="17"/>
        <v>1.5380509389626031</v>
      </c>
      <c r="X167" s="93">
        <f t="shared" si="17"/>
        <v>1.7020167491802629</v>
      </c>
      <c r="Y167" s="93">
        <f t="shared" si="16"/>
        <v>1.883462336068042</v>
      </c>
      <c r="Z167" s="93">
        <f t="shared" si="16"/>
        <v>2.0842511526960141</v>
      </c>
      <c r="AA167" s="93">
        <f t="shared" si="16"/>
        <v>2.3064453078384939</v>
      </c>
      <c r="AB167" s="93">
        <f t="shared" si="16"/>
        <v>2.5523267439094832</v>
      </c>
      <c r="AC167" s="95">
        <f t="shared" si="16"/>
        <v>2.8244206725979497</v>
      </c>
      <c r="AE167" s="96"/>
    </row>
    <row r="168" spans="3:31" ht="24.75" customHeight="1" x14ac:dyDescent="0.25">
      <c r="C168" s="91">
        <f>ABS(E168-Dashboard!$F$13)</f>
        <v>81.247626965005054</v>
      </c>
      <c r="D168" s="92">
        <f t="shared" si="18"/>
        <v>0.10670622874314739</v>
      </c>
      <c r="E168" s="93" cm="1">
        <f t="array" ref="E168">SUM('DRE + DCF'!$S$41/TIR!S168,'DRE + DCF'!$U$41:$AD$41/TIR!T168:AC168,TIR!F168)</f>
        <v>130.75762696500504</v>
      </c>
      <c r="F168" s="100">
        <f>'DRE + DCF'!$AE$38*'DRE + DCF'!$AE$39*(1+G168)/(R168-G168)/AC168</f>
        <v>94.719856802877487</v>
      </c>
      <c r="G168" s="92">
        <f>R168*(1-'DRE + DCF'!$AE$39)</f>
        <v>6.4023737245888432E-2</v>
      </c>
      <c r="H168" s="94">
        <f t="shared" si="14"/>
        <v>0.10670622874314739</v>
      </c>
      <c r="I168" s="94">
        <f t="shared" si="19"/>
        <v>0.10670622874314739</v>
      </c>
      <c r="J168" s="94">
        <f t="shared" si="19"/>
        <v>0.10670622874314739</v>
      </c>
      <c r="K168" s="94">
        <f t="shared" si="19"/>
        <v>0.10670622874314739</v>
      </c>
      <c r="L168" s="94">
        <f t="shared" si="19"/>
        <v>0.10670622874314739</v>
      </c>
      <c r="M168" s="94">
        <f t="shared" si="19"/>
        <v>0.10670622874314739</v>
      </c>
      <c r="N168" s="94">
        <f t="shared" si="19"/>
        <v>0.10670622874314739</v>
      </c>
      <c r="O168" s="94">
        <f t="shared" si="19"/>
        <v>0.10670622874314739</v>
      </c>
      <c r="P168" s="94">
        <f t="shared" si="19"/>
        <v>0.10670622874314739</v>
      </c>
      <c r="Q168" s="94">
        <f t="shared" si="19"/>
        <v>0.10670622874314739</v>
      </c>
      <c r="R168" s="94">
        <f t="shared" si="19"/>
        <v>0.10670622874314739</v>
      </c>
      <c r="S168" s="93">
        <f>(1+H168)^((5-Dashboard!$F$9)*3/12)</f>
        <v>1.0256710287845878</v>
      </c>
      <c r="T168" s="93">
        <f t="shared" si="17"/>
        <v>1.1351165161972956</v>
      </c>
      <c r="U168" s="93">
        <f t="shared" si="17"/>
        <v>1.2562405188247689</v>
      </c>
      <c r="V168" s="93">
        <f t="shared" si="17"/>
        <v>1.3902892069828949</v>
      </c>
      <c r="W168" s="93">
        <f t="shared" si="17"/>
        <v>1.5386417251223408</v>
      </c>
      <c r="X168" s="93">
        <f t="shared" si="17"/>
        <v>1.7028243809969963</v>
      </c>
      <c r="Y168" s="93">
        <f t="shared" si="16"/>
        <v>1.8845263489050703</v>
      </c>
      <c r="Z168" s="93">
        <f t="shared" si="16"/>
        <v>2.0856170485638232</v>
      </c>
      <c r="AA168" s="93">
        <f t="shared" si="16"/>
        <v>2.3081653784184826</v>
      </c>
      <c r="AB168" s="93">
        <f t="shared" si="16"/>
        <v>2.5544610012650186</v>
      </c>
      <c r="AC168" s="95">
        <f t="shared" si="16"/>
        <v>2.8270379011814533</v>
      </c>
      <c r="AE168" s="96"/>
    </row>
    <row r="169" spans="3:31" ht="24.75" customHeight="1" x14ac:dyDescent="0.25">
      <c r="C169" s="91">
        <f>ABS(E169-Dashboard!$F$13)</f>
        <v>81.058474969182527</v>
      </c>
      <c r="D169" s="92">
        <f t="shared" si="18"/>
        <v>0.10680622874314739</v>
      </c>
      <c r="E169" s="93" cm="1">
        <f t="array" ref="E169">SUM('DRE + DCF'!$S$41/TIR!S169,'DRE + DCF'!$U$41:$AD$41/TIR!T169:AC169,TIR!F169)</f>
        <v>130.56847496918252</v>
      </c>
      <c r="F169" s="100">
        <f>'DRE + DCF'!$AE$38*'DRE + DCF'!$AE$39*(1+G169)/(R169-G169)/AC169</f>
        <v>94.548904071149281</v>
      </c>
      <c r="G169" s="92">
        <f>R169*(1-'DRE + DCF'!$AE$39)</f>
        <v>6.4083737245888436E-2</v>
      </c>
      <c r="H169" s="94">
        <f t="shared" si="14"/>
        <v>0.10680622874314739</v>
      </c>
      <c r="I169" s="94">
        <f t="shared" si="19"/>
        <v>0.10680622874314739</v>
      </c>
      <c r="J169" s="94">
        <f t="shared" si="19"/>
        <v>0.10680622874314739</v>
      </c>
      <c r="K169" s="94">
        <f t="shared" si="19"/>
        <v>0.10680622874314739</v>
      </c>
      <c r="L169" s="94">
        <f t="shared" si="19"/>
        <v>0.10680622874314739</v>
      </c>
      <c r="M169" s="94">
        <f t="shared" si="19"/>
        <v>0.10680622874314739</v>
      </c>
      <c r="N169" s="94">
        <f t="shared" si="19"/>
        <v>0.10680622874314739</v>
      </c>
      <c r="O169" s="94">
        <f t="shared" si="19"/>
        <v>0.10680622874314739</v>
      </c>
      <c r="P169" s="94">
        <f t="shared" si="19"/>
        <v>0.10680622874314739</v>
      </c>
      <c r="Q169" s="94">
        <f t="shared" si="19"/>
        <v>0.10680622874314739</v>
      </c>
      <c r="R169" s="94">
        <f t="shared" si="19"/>
        <v>0.10680622874314739</v>
      </c>
      <c r="S169" s="93">
        <f>(1+H169)^((5-Dashboard!$F$9)*3/12)</f>
        <v>1.0256941974505311</v>
      </c>
      <c r="T169" s="93">
        <f t="shared" si="17"/>
        <v>1.1352447265239516</v>
      </c>
      <c r="U169" s="93">
        <f t="shared" si="17"/>
        <v>1.2564959344645206</v>
      </c>
      <c r="V169" s="93">
        <f t="shared" si="17"/>
        <v>1.3906975266557731</v>
      </c>
      <c r="W169" s="93">
        <f t="shared" si="17"/>
        <v>1.5392326848002991</v>
      </c>
      <c r="X169" s="93">
        <f t="shared" si="17"/>
        <v>1.703632323022009</v>
      </c>
      <c r="Y169" s="93">
        <f t="shared" si="16"/>
        <v>1.8855908666089174</v>
      </c>
      <c r="Z169" s="93">
        <f t="shared" si="16"/>
        <v>2.0869837160239393</v>
      </c>
      <c r="AA169" s="93">
        <f t="shared" si="16"/>
        <v>2.3098865761808161</v>
      </c>
      <c r="AB169" s="93">
        <f t="shared" si="16"/>
        <v>2.5565968502071099</v>
      </c>
      <c r="AC169" s="95">
        <f t="shared" si="16"/>
        <v>2.8296573181943407</v>
      </c>
      <c r="AE169" s="96"/>
    </row>
    <row r="170" spans="3:31" ht="24.75" customHeight="1" x14ac:dyDescent="0.25">
      <c r="C170" s="91">
        <f>ABS(E170-Dashboard!$F$13)</f>
        <v>80.869735322108966</v>
      </c>
      <c r="D170" s="92">
        <f t="shared" si="18"/>
        <v>0.1069062287431474</v>
      </c>
      <c r="E170" s="93" cm="1">
        <f t="array" ref="E170">SUM('DRE + DCF'!$S$41/TIR!S170,'DRE + DCF'!$U$41:$AD$41/TIR!T170:AC170,TIR!F170)</f>
        <v>130.37973532210896</v>
      </c>
      <c r="F170" s="100">
        <f>'DRE + DCF'!$AE$38*'DRE + DCF'!$AE$39*(1+G170)/(R170-G170)/AC170</f>
        <v>94.378350208966808</v>
      </c>
      <c r="G170" s="92">
        <f>R170*(1-'DRE + DCF'!$AE$39)</f>
        <v>6.4143737245888441E-2</v>
      </c>
      <c r="H170" s="94">
        <f t="shared" si="14"/>
        <v>0.1069062287431474</v>
      </c>
      <c r="I170" s="94">
        <f t="shared" si="19"/>
        <v>0.1069062287431474</v>
      </c>
      <c r="J170" s="94">
        <f t="shared" si="19"/>
        <v>0.1069062287431474</v>
      </c>
      <c r="K170" s="94">
        <f t="shared" si="19"/>
        <v>0.1069062287431474</v>
      </c>
      <c r="L170" s="94">
        <f t="shared" si="19"/>
        <v>0.1069062287431474</v>
      </c>
      <c r="M170" s="94">
        <f t="shared" si="19"/>
        <v>0.1069062287431474</v>
      </c>
      <c r="N170" s="94">
        <f t="shared" si="19"/>
        <v>0.1069062287431474</v>
      </c>
      <c r="O170" s="94">
        <f t="shared" si="19"/>
        <v>0.1069062287431474</v>
      </c>
      <c r="P170" s="94">
        <f t="shared" si="19"/>
        <v>0.1069062287431474</v>
      </c>
      <c r="Q170" s="94">
        <f t="shared" si="19"/>
        <v>0.1069062287431474</v>
      </c>
      <c r="R170" s="94">
        <f t="shared" si="19"/>
        <v>0.1069062287431474</v>
      </c>
      <c r="S170" s="93">
        <f>(1+H170)^((5-Dashboard!$F$9)*3/12)</f>
        <v>1.0257173645465598</v>
      </c>
      <c r="T170" s="93">
        <f t="shared" si="17"/>
        <v>1.1353729397465928</v>
      </c>
      <c r="U170" s="93">
        <f t="shared" si="17"/>
        <v>1.2567513789519218</v>
      </c>
      <c r="V170" s="93">
        <f t="shared" si="17"/>
        <v>1.391105929343422</v>
      </c>
      <c r="W170" s="93">
        <f t="shared" si="17"/>
        <v>1.5398238180317587</v>
      </c>
      <c r="X170" s="93">
        <f t="shared" si="17"/>
        <v>1.7044405753464087</v>
      </c>
      <c r="Y170" s="93">
        <f t="shared" si="16"/>
        <v>1.8866558893734937</v>
      </c>
      <c r="Z170" s="93">
        <f t="shared" si="16"/>
        <v>2.0883511554424627</v>
      </c>
      <c r="AA170" s="93">
        <f t="shared" si="16"/>
        <v>2.3116089017622108</v>
      </c>
      <c r="AB170" s="93">
        <f t="shared" si="16"/>
        <v>2.5587342917786975</v>
      </c>
      <c r="AC170" s="95">
        <f t="shared" si="16"/>
        <v>2.8322789252685263</v>
      </c>
      <c r="AE170" s="96"/>
    </row>
    <row r="171" spans="3:31" ht="24.75" customHeight="1" x14ac:dyDescent="0.25">
      <c r="C171" s="91">
        <f>ABS(E171-Dashboard!$F$13)</f>
        <v>80.681406810138895</v>
      </c>
      <c r="D171" s="92">
        <f t="shared" si="18"/>
        <v>0.1070062287431474</v>
      </c>
      <c r="E171" s="93" cm="1">
        <f t="array" ref="E171">SUM('DRE + DCF'!$S$41/TIR!S171,'DRE + DCF'!$U$41:$AD$41/TIR!T171:AC171,TIR!F171)</f>
        <v>130.19140681013889</v>
      </c>
      <c r="F171" s="100">
        <f>'DRE + DCF'!$AE$38*'DRE + DCF'!$AE$39*(1+G171)/(R171-G171)/AC171</f>
        <v>94.208194014824031</v>
      </c>
      <c r="G171" s="92">
        <f>R171*(1-'DRE + DCF'!$AE$39)</f>
        <v>6.4203737245888431E-2</v>
      </c>
      <c r="H171" s="94">
        <f t="shared" si="14"/>
        <v>0.1070062287431474</v>
      </c>
      <c r="I171" s="94">
        <f t="shared" si="19"/>
        <v>0.1070062287431474</v>
      </c>
      <c r="J171" s="94">
        <f t="shared" si="19"/>
        <v>0.1070062287431474</v>
      </c>
      <c r="K171" s="94">
        <f t="shared" si="19"/>
        <v>0.1070062287431474</v>
      </c>
      <c r="L171" s="94">
        <f t="shared" si="19"/>
        <v>0.1070062287431474</v>
      </c>
      <c r="M171" s="94">
        <f t="shared" si="19"/>
        <v>0.1070062287431474</v>
      </c>
      <c r="N171" s="94">
        <f t="shared" si="19"/>
        <v>0.1070062287431474</v>
      </c>
      <c r="O171" s="94">
        <f t="shared" si="19"/>
        <v>0.1070062287431474</v>
      </c>
      <c r="P171" s="94">
        <f t="shared" si="19"/>
        <v>0.1070062287431474</v>
      </c>
      <c r="Q171" s="94">
        <f t="shared" si="19"/>
        <v>0.1070062287431474</v>
      </c>
      <c r="R171" s="94">
        <f t="shared" si="19"/>
        <v>0.1070062287431474</v>
      </c>
      <c r="S171" s="93">
        <f>(1+H171)^((5-Dashboard!$F$9)*3/12)</f>
        <v>1.0257405300729223</v>
      </c>
      <c r="T171" s="93">
        <f t="shared" si="17"/>
        <v>1.1355011558650228</v>
      </c>
      <c r="U171" s="93">
        <f t="shared" si="17"/>
        <v>1.2570068522876237</v>
      </c>
      <c r="V171" s="93">
        <f t="shared" si="17"/>
        <v>1.391514415055217</v>
      </c>
      <c r="W171" s="93">
        <f t="shared" si="17"/>
        <v>1.5404151248520026</v>
      </c>
      <c r="X171" s="93">
        <f t="shared" si="17"/>
        <v>1.7052491380613202</v>
      </c>
      <c r="Y171" s="93">
        <f t="shared" si="16"/>
        <v>1.8877214173927648</v>
      </c>
      <c r="Z171" s="93">
        <f t="shared" si="16"/>
        <v>2.0897193671856336</v>
      </c>
      <c r="AA171" s="93">
        <f t="shared" si="16"/>
        <v>2.3133323557996848</v>
      </c>
      <c r="AB171" s="93">
        <f t="shared" si="16"/>
        <v>2.5608733270233102</v>
      </c>
      <c r="AC171" s="95">
        <f t="shared" si="16"/>
        <v>2.8349027240369917</v>
      </c>
      <c r="AE171" s="96"/>
    </row>
    <row r="172" spans="3:31" ht="24.75" customHeight="1" x14ac:dyDescent="0.25">
      <c r="C172" s="91">
        <f>ABS(E172-Dashboard!$F$13)</f>
        <v>80.493488224222119</v>
      </c>
      <c r="D172" s="92">
        <f t="shared" si="18"/>
        <v>0.1071062287431474</v>
      </c>
      <c r="E172" s="93" cm="1">
        <f t="array" ref="E172">SUM('DRE + DCF'!$S$41/TIR!S172,'DRE + DCF'!$U$41:$AD$41/TIR!T172:AC172,TIR!F172)</f>
        <v>130.00348822422211</v>
      </c>
      <c r="F172" s="100">
        <f>'DRE + DCF'!$AE$38*'DRE + DCF'!$AE$39*(1+G172)/(R172-G172)/AC172</f>
        <v>94.038434291797714</v>
      </c>
      <c r="G172" s="92">
        <f>R172*(1-'DRE + DCF'!$AE$39)</f>
        <v>6.4263737245888436E-2</v>
      </c>
      <c r="H172" s="94">
        <f t="shared" si="14"/>
        <v>0.1071062287431474</v>
      </c>
      <c r="I172" s="94">
        <f t="shared" si="19"/>
        <v>0.1071062287431474</v>
      </c>
      <c r="J172" s="94">
        <f t="shared" si="19"/>
        <v>0.1071062287431474</v>
      </c>
      <c r="K172" s="94">
        <f t="shared" si="19"/>
        <v>0.1071062287431474</v>
      </c>
      <c r="L172" s="94">
        <f t="shared" si="19"/>
        <v>0.1071062287431474</v>
      </c>
      <c r="M172" s="94">
        <f t="shared" si="19"/>
        <v>0.1071062287431474</v>
      </c>
      <c r="N172" s="94">
        <f t="shared" si="19"/>
        <v>0.1071062287431474</v>
      </c>
      <c r="O172" s="94">
        <f t="shared" si="19"/>
        <v>0.1071062287431474</v>
      </c>
      <c r="P172" s="94">
        <f t="shared" si="19"/>
        <v>0.1071062287431474</v>
      </c>
      <c r="Q172" s="94">
        <f t="shared" si="19"/>
        <v>0.1071062287431474</v>
      </c>
      <c r="R172" s="94">
        <f t="shared" si="19"/>
        <v>0.1071062287431474</v>
      </c>
      <c r="S172" s="93">
        <f>(1+H172)^((5-Dashboard!$F$9)*3/12)</f>
        <v>1.0257636940298667</v>
      </c>
      <c r="T172" s="93">
        <f t="shared" si="17"/>
        <v>1.1356293748790456</v>
      </c>
      <c r="U172" s="93">
        <f t="shared" si="17"/>
        <v>1.2572623544722783</v>
      </c>
      <c r="V172" s="93">
        <f t="shared" si="17"/>
        <v>1.3919229838005343</v>
      </c>
      <c r="W172" s="93">
        <f t="shared" si="17"/>
        <v>1.5410066052963185</v>
      </c>
      <c r="X172" s="93">
        <f t="shared" si="17"/>
        <v>1.7060580112578871</v>
      </c>
      <c r="Y172" s="93">
        <f t="shared" si="16"/>
        <v>1.8887874508607536</v>
      </c>
      <c r="Z172" s="93">
        <f t="shared" si="16"/>
        <v>2.091088351619832</v>
      </c>
      <c r="AA172" s="93">
        <f t="shared" si="16"/>
        <v>2.3150569389305566</v>
      </c>
      <c r="AB172" s="93">
        <f t="shared" si="16"/>
        <v>2.5630139569850634</v>
      </c>
      <c r="AC172" s="95">
        <f t="shared" si="16"/>
        <v>2.837528716133785</v>
      </c>
      <c r="AE172" s="96"/>
    </row>
    <row r="173" spans="3:31" ht="24.75" customHeight="1" x14ac:dyDescent="0.25">
      <c r="C173" s="91">
        <f>ABS(E173-Dashboard!$F$13)</f>
        <v>80.305978359881578</v>
      </c>
      <c r="D173" s="92">
        <f t="shared" si="18"/>
        <v>0.10720622874314741</v>
      </c>
      <c r="E173" s="93" cm="1">
        <f t="array" ref="E173">SUM('DRE + DCF'!$S$41/TIR!S173,'DRE + DCF'!$U$41:$AD$41/TIR!T173:AC173,TIR!F173)</f>
        <v>129.81597835988157</v>
      </c>
      <c r="F173" s="100">
        <f>'DRE + DCF'!$AE$38*'DRE + DCF'!$AE$39*(1+G173)/(R173-G173)/AC173</f>
        <v>93.869069847525211</v>
      </c>
      <c r="G173" s="92">
        <f>R173*(1-'DRE + DCF'!$AE$39)</f>
        <v>6.432373724588844E-2</v>
      </c>
      <c r="H173" s="94">
        <f t="shared" si="14"/>
        <v>0.10720622874314741</v>
      </c>
      <c r="I173" s="94">
        <f t="shared" si="19"/>
        <v>0.10720622874314741</v>
      </c>
      <c r="J173" s="94">
        <f t="shared" si="19"/>
        <v>0.10720622874314741</v>
      </c>
      <c r="K173" s="94">
        <f t="shared" si="19"/>
        <v>0.10720622874314741</v>
      </c>
      <c r="L173" s="94">
        <f t="shared" si="19"/>
        <v>0.10720622874314741</v>
      </c>
      <c r="M173" s="94">
        <f t="shared" si="19"/>
        <v>0.10720622874314741</v>
      </c>
      <c r="N173" s="94">
        <f t="shared" si="19"/>
        <v>0.10720622874314741</v>
      </c>
      <c r="O173" s="94">
        <f t="shared" si="19"/>
        <v>0.10720622874314741</v>
      </c>
      <c r="P173" s="94">
        <f t="shared" si="19"/>
        <v>0.10720622874314741</v>
      </c>
      <c r="Q173" s="94">
        <f t="shared" si="19"/>
        <v>0.10720622874314741</v>
      </c>
      <c r="R173" s="94">
        <f t="shared" si="19"/>
        <v>0.10720622874314741</v>
      </c>
      <c r="S173" s="93">
        <f>(1+H173)^((5-Dashboard!$F$9)*3/12)</f>
        <v>1.0257868564176411</v>
      </c>
      <c r="T173" s="93">
        <f t="shared" si="17"/>
        <v>1.135757596788465</v>
      </c>
      <c r="U173" s="93">
        <f t="shared" si="17"/>
        <v>1.2575178855065365</v>
      </c>
      <c r="V173" s="93">
        <f t="shared" si="17"/>
        <v>1.3923316355887494</v>
      </c>
      <c r="W173" s="93">
        <f t="shared" si="17"/>
        <v>1.5415982593999975</v>
      </c>
      <c r="X173" s="93">
        <f t="shared" si="17"/>
        <v>1.7068671950272716</v>
      </c>
      <c r="Y173" s="93">
        <f t="shared" si="16"/>
        <v>1.8898539899715396</v>
      </c>
      <c r="Z173" s="93">
        <f t="shared" si="16"/>
        <v>2.0924581091115786</v>
      </c>
      <c r="AA173" s="93">
        <f t="shared" si="16"/>
        <v>2.3167826517924484</v>
      </c>
      <c r="AB173" s="93">
        <f t="shared" si="16"/>
        <v>2.5651561827086651</v>
      </c>
      <c r="AC173" s="95">
        <f t="shared" si="16"/>
        <v>2.8401569031940292</v>
      </c>
      <c r="AE173" s="96"/>
    </row>
    <row r="174" spans="3:31" ht="24.75" customHeight="1" x14ac:dyDescent="0.25">
      <c r="C174" s="91">
        <f>ABS(E174-Dashboard!$F$13)</f>
        <v>80.118876017192633</v>
      </c>
      <c r="D174" s="92">
        <f t="shared" si="18"/>
        <v>0.10730622874314741</v>
      </c>
      <c r="E174" s="93" cm="1">
        <f t="array" ref="E174">SUM('DRE + DCF'!$S$41/TIR!S174,'DRE + DCF'!$U$41:$AD$41/TIR!T174:AC174,TIR!F174)</f>
        <v>129.62887601719262</v>
      </c>
      <c r="F174" s="100">
        <f>'DRE + DCF'!$AE$38*'DRE + DCF'!$AE$39*(1+G174)/(R174-G174)/AC174</f>
        <v>93.700099494183789</v>
      </c>
      <c r="G174" s="92">
        <f>R174*(1-'DRE + DCF'!$AE$39)</f>
        <v>6.4383737245888445E-2</v>
      </c>
      <c r="H174" s="94">
        <f t="shared" si="14"/>
        <v>0.10730622874314741</v>
      </c>
      <c r="I174" s="94">
        <f t="shared" si="19"/>
        <v>0.10730622874314741</v>
      </c>
      <c r="J174" s="94">
        <f t="shared" si="19"/>
        <v>0.10730622874314741</v>
      </c>
      <c r="K174" s="94">
        <f t="shared" si="19"/>
        <v>0.10730622874314741</v>
      </c>
      <c r="L174" s="94">
        <f t="shared" si="19"/>
        <v>0.10730622874314741</v>
      </c>
      <c r="M174" s="94">
        <f t="shared" si="19"/>
        <v>0.10730622874314741</v>
      </c>
      <c r="N174" s="94">
        <f t="shared" si="19"/>
        <v>0.10730622874314741</v>
      </c>
      <c r="O174" s="94">
        <f t="shared" si="19"/>
        <v>0.10730622874314741</v>
      </c>
      <c r="P174" s="94">
        <f t="shared" si="19"/>
        <v>0.10730622874314741</v>
      </c>
      <c r="Q174" s="94">
        <f t="shared" si="19"/>
        <v>0.10730622874314741</v>
      </c>
      <c r="R174" s="94">
        <f t="shared" si="19"/>
        <v>0.10730622874314741</v>
      </c>
      <c r="S174" s="93">
        <f>(1+H174)^((5-Dashboard!$F$9)*3/12)</f>
        <v>1.0258100172364935</v>
      </c>
      <c r="T174" s="93">
        <f t="shared" si="17"/>
        <v>1.1358858215930847</v>
      </c>
      <c r="U174" s="93">
        <f t="shared" si="17"/>
        <v>1.2577734453910503</v>
      </c>
      <c r="V174" s="93">
        <f t="shared" si="17"/>
        <v>1.3927403704292389</v>
      </c>
      <c r="W174" s="93">
        <f t="shared" si="17"/>
        <v>1.5421900871983347</v>
      </c>
      <c r="X174" s="93">
        <f t="shared" si="17"/>
        <v>1.7076766894606537</v>
      </c>
      <c r="Y174" s="93">
        <f t="shared" si="16"/>
        <v>1.8909210349192593</v>
      </c>
      <c r="Z174" s="93">
        <f t="shared" si="16"/>
        <v>2.0938286400275343</v>
      </c>
      <c r="AA174" s="93">
        <f t="shared" si="16"/>
        <v>2.3185094950232821</v>
      </c>
      <c r="AB174" s="93">
        <f t="shared" si="16"/>
        <v>2.5673000052394097</v>
      </c>
      <c r="AC174" s="95">
        <f t="shared" si="16"/>
        <v>2.8427872868539135</v>
      </c>
      <c r="AE174" s="96"/>
    </row>
    <row r="175" spans="3:31" ht="24.75" customHeight="1" x14ac:dyDescent="0.25">
      <c r="C175" s="91">
        <f>ABS(E175-Dashboard!$F$13)</f>
        <v>79.932180000761406</v>
      </c>
      <c r="D175" s="92">
        <f t="shared" si="18"/>
        <v>0.10740622874314741</v>
      </c>
      <c r="E175" s="93" cm="1">
        <f t="array" ref="E175">SUM('DRE + DCF'!$S$41/TIR!S175,'DRE + DCF'!$U$41:$AD$41/TIR!T175:AC175,TIR!F175)</f>
        <v>129.4421800007614</v>
      </c>
      <c r="F175" s="100">
        <f>'DRE + DCF'!$AE$38*'DRE + DCF'!$AE$39*(1+G175)/(R175-G175)/AC175</f>
        <v>93.531522048468986</v>
      </c>
      <c r="G175" s="92">
        <f>R175*(1-'DRE + DCF'!$AE$39)</f>
        <v>6.4443737245888449E-2</v>
      </c>
      <c r="H175" s="94">
        <f t="shared" si="14"/>
        <v>0.10740622874314741</v>
      </c>
      <c r="I175" s="94">
        <f t="shared" si="19"/>
        <v>0.10740622874314741</v>
      </c>
      <c r="J175" s="94">
        <f t="shared" si="19"/>
        <v>0.10740622874314741</v>
      </c>
      <c r="K175" s="94">
        <f t="shared" si="19"/>
        <v>0.10740622874314741</v>
      </c>
      <c r="L175" s="94">
        <f t="shared" si="19"/>
        <v>0.10740622874314741</v>
      </c>
      <c r="M175" s="94">
        <f t="shared" si="19"/>
        <v>0.10740622874314741</v>
      </c>
      <c r="N175" s="94">
        <f t="shared" si="19"/>
        <v>0.10740622874314741</v>
      </c>
      <c r="O175" s="94">
        <f t="shared" si="19"/>
        <v>0.10740622874314741</v>
      </c>
      <c r="P175" s="94">
        <f t="shared" si="19"/>
        <v>0.10740622874314741</v>
      </c>
      <c r="Q175" s="94">
        <f t="shared" si="19"/>
        <v>0.10740622874314741</v>
      </c>
      <c r="R175" s="94">
        <f t="shared" si="19"/>
        <v>0.10740622874314741</v>
      </c>
      <c r="S175" s="93">
        <f>(1+H175)^((5-Dashboard!$F$9)*3/12)</f>
        <v>1.0258331764866715</v>
      </c>
      <c r="T175" s="93">
        <f t="shared" si="17"/>
        <v>1.1360140492927084</v>
      </c>
      <c r="U175" s="93">
        <f t="shared" si="17"/>
        <v>1.2580290341264702</v>
      </c>
      <c r="V175" s="93">
        <f t="shared" si="17"/>
        <v>1.3931491883313787</v>
      </c>
      <c r="W175" s="93">
        <f t="shared" si="17"/>
        <v>1.5427820887266288</v>
      </c>
      <c r="X175" s="93">
        <f t="shared" si="17"/>
        <v>1.708486494649232</v>
      </c>
      <c r="Y175" s="93">
        <f t="shared" si="16"/>
        <v>1.8919885858981056</v>
      </c>
      <c r="Z175" s="93">
        <f t="shared" si="16"/>
        <v>2.0951999447345013</v>
      </c>
      <c r="AA175" s="93">
        <f t="shared" si="16"/>
        <v>2.320237469261285</v>
      </c>
      <c r="AB175" s="93">
        <f t="shared" si="16"/>
        <v>2.5694454256231842</v>
      </c>
      <c r="AC175" s="95">
        <f t="shared" si="16"/>
        <v>2.8454198687507017</v>
      </c>
      <c r="AE175" s="96"/>
    </row>
    <row r="176" spans="3:31" ht="24.75" customHeight="1" x14ac:dyDescent="0.25">
      <c r="C176" s="91">
        <f>ABS(E176-Dashboard!$F$13)</f>
        <v>79.745889119703691</v>
      </c>
      <c r="D176" s="92">
        <f t="shared" si="18"/>
        <v>0.10750622874314741</v>
      </c>
      <c r="E176" s="93" cm="1">
        <f t="array" ref="E176">SUM('DRE + DCF'!$S$41/TIR!S176,'DRE + DCF'!$U$41:$AD$41/TIR!T176:AC176,TIR!F176)</f>
        <v>129.25588911970368</v>
      </c>
      <c r="F176" s="100">
        <f>'DRE + DCF'!$AE$38*'DRE + DCF'!$AE$39*(1+G176)/(R176-G176)/AC176</f>
        <v>93.363336331573507</v>
      </c>
      <c r="G176" s="92">
        <f>R176*(1-'DRE + DCF'!$AE$39)</f>
        <v>6.450373724588844E-2</v>
      </c>
      <c r="H176" s="94">
        <f t="shared" si="14"/>
        <v>0.10750622874314741</v>
      </c>
      <c r="I176" s="94">
        <f t="shared" si="19"/>
        <v>0.10750622874314741</v>
      </c>
      <c r="J176" s="94">
        <f t="shared" si="19"/>
        <v>0.10750622874314741</v>
      </c>
      <c r="K176" s="94">
        <f t="shared" si="19"/>
        <v>0.10750622874314741</v>
      </c>
      <c r="L176" s="94">
        <f t="shared" si="19"/>
        <v>0.10750622874314741</v>
      </c>
      <c r="M176" s="94">
        <f t="shared" si="19"/>
        <v>0.10750622874314741</v>
      </c>
      <c r="N176" s="94">
        <f t="shared" si="19"/>
        <v>0.10750622874314741</v>
      </c>
      <c r="O176" s="94">
        <f t="shared" si="19"/>
        <v>0.10750622874314741</v>
      </c>
      <c r="P176" s="94">
        <f t="shared" si="19"/>
        <v>0.10750622874314741</v>
      </c>
      <c r="Q176" s="94">
        <f t="shared" si="19"/>
        <v>0.10750622874314741</v>
      </c>
      <c r="R176" s="94">
        <f t="shared" si="19"/>
        <v>0.10750622874314741</v>
      </c>
      <c r="S176" s="93">
        <f>(1+H176)^((5-Dashboard!$F$9)*3/12)</f>
        <v>1.0258563341684237</v>
      </c>
      <c r="T176" s="93">
        <f t="shared" si="17"/>
        <v>1.136142279887141</v>
      </c>
      <c r="U176" s="93">
        <f t="shared" si="17"/>
        <v>1.2582846517134489</v>
      </c>
      <c r="V176" s="93">
        <f t="shared" si="17"/>
        <v>1.3935580893045465</v>
      </c>
      <c r="W176" s="93">
        <f t="shared" si="17"/>
        <v>1.5433742640201846</v>
      </c>
      <c r="X176" s="93">
        <f t="shared" si="17"/>
        <v>1.7092966106842253</v>
      </c>
      <c r="Y176" s="93">
        <f t="shared" si="16"/>
        <v>1.8930566431023303</v>
      </c>
      <c r="Z176" s="93">
        <f t="shared" si="16"/>
        <v>2.0965720235994243</v>
      </c>
      <c r="AA176" s="93">
        <f t="shared" si="16"/>
        <v>2.3219665751449874</v>
      </c>
      <c r="AB176" s="93">
        <f t="shared" si="16"/>
        <v>2.5715924449064671</v>
      </c>
      <c r="AC176" s="95">
        <f t="shared" si="16"/>
        <v>2.8480546505227315</v>
      </c>
      <c r="AE176" s="96"/>
    </row>
    <row r="177" spans="3:31" ht="24.75" customHeight="1" x14ac:dyDescent="0.25">
      <c r="C177" s="91">
        <f>ABS(E177-Dashboard!$F$13)</f>
        <v>79.560002187624093</v>
      </c>
      <c r="D177" s="92">
        <f t="shared" si="18"/>
        <v>0.10760622874314742</v>
      </c>
      <c r="E177" s="93" cm="1">
        <f t="array" ref="E177">SUM('DRE + DCF'!$S$41/TIR!S177,'DRE + DCF'!$U$41:$AD$41/TIR!T177:AC177,TIR!F177)</f>
        <v>129.07000218762408</v>
      </c>
      <c r="F177" s="100">
        <f>'DRE + DCF'!$AE$38*'DRE + DCF'!$AE$39*(1+G177)/(R177-G177)/AC177</f>
        <v>93.195541169166432</v>
      </c>
      <c r="G177" s="92">
        <f>R177*(1-'DRE + DCF'!$AE$39)</f>
        <v>6.4563737245888445E-2</v>
      </c>
      <c r="H177" s="94">
        <f t="shared" si="14"/>
        <v>0.10760622874314742</v>
      </c>
      <c r="I177" s="94">
        <f t="shared" si="19"/>
        <v>0.10760622874314742</v>
      </c>
      <c r="J177" s="94">
        <f t="shared" si="19"/>
        <v>0.10760622874314742</v>
      </c>
      <c r="K177" s="94">
        <f t="shared" si="19"/>
        <v>0.10760622874314742</v>
      </c>
      <c r="L177" s="94">
        <f t="shared" si="19"/>
        <v>0.10760622874314742</v>
      </c>
      <c r="M177" s="94">
        <f t="shared" si="19"/>
        <v>0.10760622874314742</v>
      </c>
      <c r="N177" s="94">
        <f t="shared" si="19"/>
        <v>0.10760622874314742</v>
      </c>
      <c r="O177" s="94">
        <f t="shared" si="19"/>
        <v>0.10760622874314742</v>
      </c>
      <c r="P177" s="94">
        <f t="shared" si="19"/>
        <v>0.10760622874314742</v>
      </c>
      <c r="Q177" s="94">
        <f t="shared" si="19"/>
        <v>0.10760622874314742</v>
      </c>
      <c r="R177" s="94">
        <f t="shared" si="19"/>
        <v>0.10760622874314742</v>
      </c>
      <c r="S177" s="93">
        <f>(1+H177)^((5-Dashboard!$F$9)*3/12)</f>
        <v>1.0258794902819972</v>
      </c>
      <c r="T177" s="93">
        <f t="shared" si="17"/>
        <v>1.1362705133761852</v>
      </c>
      <c r="U177" s="93">
        <f t="shared" si="17"/>
        <v>1.2585402981526366</v>
      </c>
      <c r="V177" s="93">
        <f t="shared" si="17"/>
        <v>1.3939670733581182</v>
      </c>
      <c r="W177" s="93">
        <f t="shared" si="17"/>
        <v>1.5439666131143075</v>
      </c>
      <c r="X177" s="93">
        <f t="shared" si="17"/>
        <v>1.7101070376568683</v>
      </c>
      <c r="Y177" s="93">
        <f t="shared" si="16"/>
        <v>1.8941252067262395</v>
      </c>
      <c r="Z177" s="93">
        <f t="shared" si="16"/>
        <v>2.0979448769893847</v>
      </c>
      <c r="AA177" s="93">
        <f t="shared" si="16"/>
        <v>2.3236968133132185</v>
      </c>
      <c r="AB177" s="93">
        <f t="shared" si="16"/>
        <v>2.5737410641363234</v>
      </c>
      <c r="AC177" s="95">
        <f t="shared" si="16"/>
        <v>2.8506916338094084</v>
      </c>
      <c r="AE177" s="96"/>
    </row>
    <row r="178" spans="3:31" ht="24.75" customHeight="1" x14ac:dyDescent="0.25">
      <c r="C178" s="91">
        <f>ABS(E178-Dashboard!$F$13)</f>
        <v>79.374518022594884</v>
      </c>
      <c r="D178" s="92">
        <f t="shared" si="18"/>
        <v>0.10770622874314742</v>
      </c>
      <c r="E178" s="93" cm="1">
        <f t="array" ref="E178">SUM('DRE + DCF'!$S$41/TIR!S178,'DRE + DCF'!$U$41:$AD$41/TIR!T178:AC178,TIR!F178)</f>
        <v>128.88451802259488</v>
      </c>
      <c r="F178" s="100">
        <f>'DRE + DCF'!$AE$38*'DRE + DCF'!$AE$39*(1+G178)/(R178-G178)/AC178</f>
        <v>93.028135391372032</v>
      </c>
      <c r="G178" s="92">
        <f>R178*(1-'DRE + DCF'!$AE$39)</f>
        <v>6.4623737245888449E-2</v>
      </c>
      <c r="H178" s="94">
        <f t="shared" si="14"/>
        <v>0.10770622874314742</v>
      </c>
      <c r="I178" s="94">
        <f t="shared" si="19"/>
        <v>0.10770622874314742</v>
      </c>
      <c r="J178" s="94">
        <f t="shared" si="19"/>
        <v>0.10770622874314742</v>
      </c>
      <c r="K178" s="94">
        <f t="shared" si="19"/>
        <v>0.10770622874314742</v>
      </c>
      <c r="L178" s="94">
        <f t="shared" ref="I178:R203" si="20">$D178</f>
        <v>0.10770622874314742</v>
      </c>
      <c r="M178" s="94">
        <f t="shared" si="20"/>
        <v>0.10770622874314742</v>
      </c>
      <c r="N178" s="94">
        <f t="shared" si="20"/>
        <v>0.10770622874314742</v>
      </c>
      <c r="O178" s="94">
        <f t="shared" si="20"/>
        <v>0.10770622874314742</v>
      </c>
      <c r="P178" s="94">
        <f t="shared" si="20"/>
        <v>0.10770622874314742</v>
      </c>
      <c r="Q178" s="94">
        <f t="shared" si="20"/>
        <v>0.10770622874314742</v>
      </c>
      <c r="R178" s="94">
        <f t="shared" si="20"/>
        <v>0.10770622874314742</v>
      </c>
      <c r="S178" s="93">
        <f>(1+H178)^((5-Dashboard!$F$9)*3/12)</f>
        <v>1.0259026448276403</v>
      </c>
      <c r="T178" s="93">
        <f t="shared" si="17"/>
        <v>1.1363987497596459</v>
      </c>
      <c r="U178" s="93">
        <f t="shared" si="17"/>
        <v>1.2587959734446852</v>
      </c>
      <c r="V178" s="93">
        <f t="shared" si="17"/>
        <v>1.3943761405014714</v>
      </c>
      <c r="W178" s="93">
        <f t="shared" si="17"/>
        <v>1.5445591360443098</v>
      </c>
      <c r="X178" s="93">
        <f t="shared" si="17"/>
        <v>1.7109177756584164</v>
      </c>
      <c r="Y178" s="93">
        <f t="shared" si="16"/>
        <v>1.8951942769641987</v>
      </c>
      <c r="Z178" s="93">
        <f t="shared" si="16"/>
        <v>2.0993185052716083</v>
      </c>
      <c r="AA178" s="93">
        <f t="shared" si="16"/>
        <v>2.3254281844051143</v>
      </c>
      <c r="AB178" s="93">
        <f t="shared" si="16"/>
        <v>2.5758912843604134</v>
      </c>
      <c r="AC178" s="95">
        <f t="shared" si="16"/>
        <v>2.853330820251216</v>
      </c>
      <c r="AE178" s="96"/>
    </row>
    <row r="179" spans="3:31" ht="24.75" customHeight="1" x14ac:dyDescent="0.25">
      <c r="C179" s="91">
        <f>ABS(E179-Dashboard!$F$13)</f>
        <v>79.189435447135338</v>
      </c>
      <c r="D179" s="92">
        <f t="shared" si="18"/>
        <v>0.10780622874314742</v>
      </c>
      <c r="E179" s="93" cm="1">
        <f t="array" ref="E179">SUM('DRE + DCF'!$S$41/TIR!S179,'DRE + DCF'!$U$41:$AD$41/TIR!T179:AC179,TIR!F179)</f>
        <v>128.69943544713533</v>
      </c>
      <c r="F179" s="100">
        <f>'DRE + DCF'!$AE$38*'DRE + DCF'!$AE$39*(1+G179)/(R179-G179)/AC179</f>
        <v>92.861117832749144</v>
      </c>
      <c r="G179" s="92">
        <f>R179*(1-'DRE + DCF'!$AE$39)</f>
        <v>6.4683737245888454E-2</v>
      </c>
      <c r="H179" s="94">
        <f t="shared" ref="H179:H242" si="21">$D179</f>
        <v>0.10780622874314742</v>
      </c>
      <c r="I179" s="94">
        <f t="shared" si="20"/>
        <v>0.10780622874314742</v>
      </c>
      <c r="J179" s="94">
        <f t="shared" si="20"/>
        <v>0.10780622874314742</v>
      </c>
      <c r="K179" s="94">
        <f t="shared" si="20"/>
        <v>0.10780622874314742</v>
      </c>
      <c r="L179" s="94">
        <f t="shared" si="20"/>
        <v>0.10780622874314742</v>
      </c>
      <c r="M179" s="94">
        <f t="shared" si="20"/>
        <v>0.10780622874314742</v>
      </c>
      <c r="N179" s="94">
        <f t="shared" si="20"/>
        <v>0.10780622874314742</v>
      </c>
      <c r="O179" s="94">
        <f t="shared" si="20"/>
        <v>0.10780622874314742</v>
      </c>
      <c r="P179" s="94">
        <f t="shared" si="20"/>
        <v>0.10780622874314742</v>
      </c>
      <c r="Q179" s="94">
        <f t="shared" si="20"/>
        <v>0.10780622874314742</v>
      </c>
      <c r="R179" s="94">
        <f t="shared" si="20"/>
        <v>0.10780622874314742</v>
      </c>
      <c r="S179" s="93">
        <f>(1+H179)^((5-Dashboard!$F$9)*3/12)</f>
        <v>1.0259257978056004</v>
      </c>
      <c r="T179" s="93">
        <f t="shared" si="17"/>
        <v>1.1365269890373271</v>
      </c>
      <c r="U179" s="93">
        <f t="shared" si="17"/>
        <v>1.2590516775902456</v>
      </c>
      <c r="V179" s="93">
        <f t="shared" si="17"/>
        <v>1.3947852907439831</v>
      </c>
      <c r="W179" s="93">
        <f t="shared" si="17"/>
        <v>1.5451518328455063</v>
      </c>
      <c r="X179" s="93">
        <f t="shared" si="17"/>
        <v>1.7117288247801423</v>
      </c>
      <c r="Y179" s="93">
        <f t="shared" si="16"/>
        <v>1.8962638540106291</v>
      </c>
      <c r="Z179" s="93">
        <f t="shared" si="16"/>
        <v>2.1006929088134614</v>
      </c>
      <c r="AA179" s="93">
        <f t="shared" si="16"/>
        <v>2.3271606890601131</v>
      </c>
      <c r="AB179" s="93">
        <f t="shared" si="16"/>
        <v>2.5780431066269882</v>
      </c>
      <c r="AC179" s="95">
        <f t="shared" si="16"/>
        <v>2.8559722114897115</v>
      </c>
      <c r="AE179" s="96"/>
    </row>
    <row r="180" spans="3:31" ht="24.75" customHeight="1" x14ac:dyDescent="0.25">
      <c r="C180" s="91">
        <f>ABS(E180-Dashboard!$F$13)</f>
        <v>79.004753288191097</v>
      </c>
      <c r="D180" s="92">
        <f t="shared" si="18"/>
        <v>0.10790622874314743</v>
      </c>
      <c r="E180" s="93" cm="1">
        <f t="array" ref="E180">SUM('DRE + DCF'!$S$41/TIR!S180,'DRE + DCF'!$U$41:$AD$41/TIR!T180:AC180,TIR!F180)</f>
        <v>128.51475328819109</v>
      </c>
      <c r="F180" s="100">
        <f>'DRE + DCF'!$AE$38*'DRE + DCF'!$AE$39*(1+G180)/(R180-G180)/AC180</f>
        <v>92.694487332270583</v>
      </c>
      <c r="G180" s="92">
        <f>R180*(1-'DRE + DCF'!$AE$39)</f>
        <v>6.4743737245888458E-2</v>
      </c>
      <c r="H180" s="94">
        <f t="shared" si="21"/>
        <v>0.10790622874314743</v>
      </c>
      <c r="I180" s="94">
        <f t="shared" si="20"/>
        <v>0.10790622874314743</v>
      </c>
      <c r="J180" s="94">
        <f t="shared" si="20"/>
        <v>0.10790622874314743</v>
      </c>
      <c r="K180" s="94">
        <f t="shared" si="20"/>
        <v>0.10790622874314743</v>
      </c>
      <c r="L180" s="94">
        <f t="shared" si="20"/>
        <v>0.10790622874314743</v>
      </c>
      <c r="M180" s="94">
        <f t="shared" si="20"/>
        <v>0.10790622874314743</v>
      </c>
      <c r="N180" s="94">
        <f t="shared" si="20"/>
        <v>0.10790622874314743</v>
      </c>
      <c r="O180" s="94">
        <f t="shared" si="20"/>
        <v>0.10790622874314743</v>
      </c>
      <c r="P180" s="94">
        <f t="shared" si="20"/>
        <v>0.10790622874314743</v>
      </c>
      <c r="Q180" s="94">
        <f t="shared" si="20"/>
        <v>0.10790622874314743</v>
      </c>
      <c r="R180" s="94">
        <f t="shared" si="20"/>
        <v>0.10790622874314743</v>
      </c>
      <c r="S180" s="93">
        <f>(1+H180)^((5-Dashboard!$F$9)*3/12)</f>
        <v>1.0259489492161251</v>
      </c>
      <c r="T180" s="93">
        <f t="shared" si="17"/>
        <v>1.1366552312090319</v>
      </c>
      <c r="U180" s="93">
        <f t="shared" si="17"/>
        <v>1.2593074105899686</v>
      </c>
      <c r="V180" s="93">
        <f t="shared" si="17"/>
        <v>1.3951945240950303</v>
      </c>
      <c r="W180" s="93">
        <f t="shared" si="17"/>
        <v>1.5457447035532152</v>
      </c>
      <c r="X180" s="93">
        <f t="shared" si="17"/>
        <v>1.7125401851133371</v>
      </c>
      <c r="Y180" s="93">
        <f t="shared" si="16"/>
        <v>1.8973339380600087</v>
      </c>
      <c r="Z180" s="93">
        <f t="shared" si="16"/>
        <v>2.1020680879824485</v>
      </c>
      <c r="AA180" s="93">
        <f t="shared" si="16"/>
        <v>2.3288943279179528</v>
      </c>
      <c r="AB180" s="93">
        <f t="shared" si="16"/>
        <v>2.5801965319848859</v>
      </c>
      <c r="AC180" s="95">
        <f t="shared" si="16"/>
        <v>2.8586158091675227</v>
      </c>
      <c r="AE180" s="96"/>
    </row>
    <row r="181" spans="3:31" ht="24.75" customHeight="1" x14ac:dyDescent="0.25">
      <c r="C181" s="91">
        <f>ABS(E181-Dashboard!$F$13)</f>
        <v>78.820470377113338</v>
      </c>
      <c r="D181" s="92">
        <f t="shared" si="18"/>
        <v>0.10800622874314743</v>
      </c>
      <c r="E181" s="93" cm="1">
        <f t="array" ref="E181">SUM('DRE + DCF'!$S$41/TIR!S181,'DRE + DCF'!$U$41:$AD$41/TIR!T181:AC181,TIR!F181)</f>
        <v>128.33047037711333</v>
      </c>
      <c r="F181" s="100">
        <f>'DRE + DCF'!$AE$38*'DRE + DCF'!$AE$39*(1+G181)/(R181-G181)/AC181</f>
        <v>92.52824273330225</v>
      </c>
      <c r="G181" s="92">
        <f>R181*(1-'DRE + DCF'!$AE$39)</f>
        <v>6.4803737245888449E-2</v>
      </c>
      <c r="H181" s="94">
        <f t="shared" si="21"/>
        <v>0.10800622874314743</v>
      </c>
      <c r="I181" s="94">
        <f t="shared" si="20"/>
        <v>0.10800622874314743</v>
      </c>
      <c r="J181" s="94">
        <f t="shared" si="20"/>
        <v>0.10800622874314743</v>
      </c>
      <c r="K181" s="94">
        <f t="shared" si="20"/>
        <v>0.10800622874314743</v>
      </c>
      <c r="L181" s="94">
        <f t="shared" si="20"/>
        <v>0.10800622874314743</v>
      </c>
      <c r="M181" s="94">
        <f t="shared" si="20"/>
        <v>0.10800622874314743</v>
      </c>
      <c r="N181" s="94">
        <f t="shared" si="20"/>
        <v>0.10800622874314743</v>
      </c>
      <c r="O181" s="94">
        <f t="shared" si="20"/>
        <v>0.10800622874314743</v>
      </c>
      <c r="P181" s="94">
        <f t="shared" si="20"/>
        <v>0.10800622874314743</v>
      </c>
      <c r="Q181" s="94">
        <f t="shared" si="20"/>
        <v>0.10800622874314743</v>
      </c>
      <c r="R181" s="94">
        <f t="shared" si="20"/>
        <v>0.10800622874314743</v>
      </c>
      <c r="S181" s="93">
        <f>(1+H181)^((5-Dashboard!$F$9)*3/12)</f>
        <v>1.0259720990594623</v>
      </c>
      <c r="T181" s="93">
        <f t="shared" si="17"/>
        <v>1.1367834762745657</v>
      </c>
      <c r="U181" s="93">
        <f t="shared" si="17"/>
        <v>1.2595631724445067</v>
      </c>
      <c r="V181" s="93">
        <f t="shared" si="17"/>
        <v>1.3956038405639923</v>
      </c>
      <c r="W181" s="93">
        <f t="shared" si="17"/>
        <v>1.5463377482027618</v>
      </c>
      <c r="X181" s="93">
        <f t="shared" si="17"/>
        <v>1.7133518567493127</v>
      </c>
      <c r="Y181" s="93">
        <f t="shared" si="16"/>
        <v>1.8984045293068752</v>
      </c>
      <c r="Z181" s="93">
        <f t="shared" si="16"/>
        <v>2.1034440431462205</v>
      </c>
      <c r="AA181" s="93">
        <f t="shared" si="16"/>
        <v>2.330629101618682</v>
      </c>
      <c r="AB181" s="93">
        <f t="shared" si="16"/>
        <v>2.5823515614835455</v>
      </c>
      <c r="AC181" s="95">
        <f t="shared" si="16"/>
        <v>2.861261614928361</v>
      </c>
      <c r="AE181" s="96"/>
    </row>
    <row r="182" spans="3:31" ht="24.75" customHeight="1" x14ac:dyDescent="0.25">
      <c r="C182" s="91">
        <f>ABS(E182-Dashboard!$F$13)</f>
        <v>78.63658554963888</v>
      </c>
      <c r="D182" s="92">
        <f t="shared" si="18"/>
        <v>0.10810622874314743</v>
      </c>
      <c r="E182" s="93" cm="1">
        <f t="array" ref="E182">SUM('DRE + DCF'!$S$41/TIR!S182,'DRE + DCF'!$U$41:$AD$41/TIR!T182:AC182,TIR!F182)</f>
        <v>128.14658554963887</v>
      </c>
      <c r="F182" s="100">
        <f>'DRE + DCF'!$AE$38*'DRE + DCF'!$AE$39*(1+G182)/(R182-G182)/AC182</f>
        <v>92.36238288358328</v>
      </c>
      <c r="G182" s="92">
        <f>R182*(1-'DRE + DCF'!$AE$39)</f>
        <v>6.4863737245888453E-2</v>
      </c>
      <c r="H182" s="94">
        <f t="shared" si="21"/>
        <v>0.10810622874314743</v>
      </c>
      <c r="I182" s="94">
        <f t="shared" si="20"/>
        <v>0.10810622874314743</v>
      </c>
      <c r="J182" s="94">
        <f t="shared" si="20"/>
        <v>0.10810622874314743</v>
      </c>
      <c r="K182" s="94">
        <f t="shared" si="20"/>
        <v>0.10810622874314743</v>
      </c>
      <c r="L182" s="94">
        <f t="shared" si="20"/>
        <v>0.10810622874314743</v>
      </c>
      <c r="M182" s="94">
        <f t="shared" si="20"/>
        <v>0.10810622874314743</v>
      </c>
      <c r="N182" s="94">
        <f t="shared" si="20"/>
        <v>0.10810622874314743</v>
      </c>
      <c r="O182" s="94">
        <f t="shared" si="20"/>
        <v>0.10810622874314743</v>
      </c>
      <c r="P182" s="94">
        <f t="shared" si="20"/>
        <v>0.10810622874314743</v>
      </c>
      <c r="Q182" s="94">
        <f t="shared" si="20"/>
        <v>0.10810622874314743</v>
      </c>
      <c r="R182" s="94">
        <f t="shared" si="20"/>
        <v>0.10810622874314743</v>
      </c>
      <c r="S182" s="93">
        <f>(1+H182)^((5-Dashboard!$F$9)*3/12)</f>
        <v>1.0259952473358591</v>
      </c>
      <c r="T182" s="93">
        <f t="shared" si="17"/>
        <v>1.1369117242337314</v>
      </c>
      <c r="U182" s="93">
        <f t="shared" si="17"/>
        <v>1.2598189631545094</v>
      </c>
      <c r="V182" s="93">
        <f t="shared" si="17"/>
        <v>1.3960132401602454</v>
      </c>
      <c r="W182" s="93">
        <f t="shared" si="17"/>
        <v>1.5469309668294713</v>
      </c>
      <c r="X182" s="93">
        <f t="shared" si="17"/>
        <v>1.7141638397793961</v>
      </c>
      <c r="Y182" s="93">
        <f t="shared" si="16"/>
        <v>1.8994756279458194</v>
      </c>
      <c r="Z182" s="93">
        <f t="shared" si="16"/>
        <v>2.1048207746725636</v>
      </c>
      <c r="AA182" s="93">
        <f t="shared" si="16"/>
        <v>2.3323650108026444</v>
      </c>
      <c r="AB182" s="93">
        <f t="shared" si="16"/>
        <v>2.5845081961729885</v>
      </c>
      <c r="AC182" s="95">
        <f t="shared" si="16"/>
        <v>2.8639096304170049</v>
      </c>
      <c r="AE182" s="96"/>
    </row>
    <row r="183" spans="3:31" ht="24.75" customHeight="1" x14ac:dyDescent="0.25">
      <c r="C183" s="91">
        <f>ABS(E183-Dashboard!$F$13)</f>
        <v>78.453097645869207</v>
      </c>
      <c r="D183" s="92">
        <f t="shared" si="18"/>
        <v>0.10820622874314743</v>
      </c>
      <c r="E183" s="93" cm="1">
        <f t="array" ref="E183">SUM('DRE + DCF'!$S$41/TIR!S183,'DRE + DCF'!$U$41:$AD$41/TIR!T183:AC183,TIR!F183)</f>
        <v>127.9630976458692</v>
      </c>
      <c r="F183" s="100">
        <f>'DRE + DCF'!$AE$38*'DRE + DCF'!$AE$39*(1+G183)/(R183-G183)/AC183</f>
        <v>92.196906635205167</v>
      </c>
      <c r="G183" s="92">
        <f>R183*(1-'DRE + DCF'!$AE$39)</f>
        <v>6.4923737245888458E-2</v>
      </c>
      <c r="H183" s="94">
        <f t="shared" si="21"/>
        <v>0.10820622874314743</v>
      </c>
      <c r="I183" s="94">
        <f t="shared" si="20"/>
        <v>0.10820622874314743</v>
      </c>
      <c r="J183" s="94">
        <f t="shared" si="20"/>
        <v>0.10820622874314743</v>
      </c>
      <c r="K183" s="94">
        <f t="shared" si="20"/>
        <v>0.10820622874314743</v>
      </c>
      <c r="L183" s="94">
        <f t="shared" si="20"/>
        <v>0.10820622874314743</v>
      </c>
      <c r="M183" s="94">
        <f t="shared" si="20"/>
        <v>0.10820622874314743</v>
      </c>
      <c r="N183" s="94">
        <f t="shared" si="20"/>
        <v>0.10820622874314743</v>
      </c>
      <c r="O183" s="94">
        <f t="shared" si="20"/>
        <v>0.10820622874314743</v>
      </c>
      <c r="P183" s="94">
        <f t="shared" si="20"/>
        <v>0.10820622874314743</v>
      </c>
      <c r="Q183" s="94">
        <f t="shared" si="20"/>
        <v>0.10820622874314743</v>
      </c>
      <c r="R183" s="94">
        <f t="shared" si="20"/>
        <v>0.10820622874314743</v>
      </c>
      <c r="S183" s="93">
        <f>(1+H183)^((5-Dashboard!$F$9)*3/12)</f>
        <v>1.0260183940455634</v>
      </c>
      <c r="T183" s="93">
        <f t="shared" si="17"/>
        <v>1.1370399750863343</v>
      </c>
      <c r="U183" s="93">
        <f t="shared" si="17"/>
        <v>1.2600747827206287</v>
      </c>
      <c r="V183" s="93">
        <f t="shared" si="17"/>
        <v>1.3964227228931687</v>
      </c>
      <c r="W183" s="93">
        <f t="shared" si="17"/>
        <v>1.5475243594686756</v>
      </c>
      <c r="X183" s="93">
        <f t="shared" si="17"/>
        <v>1.7149761342949357</v>
      </c>
      <c r="Y183" s="93">
        <f t="shared" si="16"/>
        <v>1.900547234171492</v>
      </c>
      <c r="Z183" s="93">
        <f t="shared" si="16"/>
        <v>2.1061982829294084</v>
      </c>
      <c r="AA183" s="93">
        <f t="shared" si="16"/>
        <v>2.3341020561104919</v>
      </c>
      <c r="AB183" s="93">
        <f t="shared" si="16"/>
        <v>2.5866664371038341</v>
      </c>
      <c r="AC183" s="95">
        <f t="shared" si="16"/>
        <v>2.8665598572793134</v>
      </c>
      <c r="AE183" s="96"/>
    </row>
    <row r="184" spans="3:31" ht="24.75" customHeight="1" x14ac:dyDescent="0.25">
      <c r="C184" s="91">
        <f>ABS(E184-Dashboard!$F$13)</f>
        <v>78.270005510250627</v>
      </c>
      <c r="D184" s="92">
        <f t="shared" si="18"/>
        <v>0.10830622874314744</v>
      </c>
      <c r="E184" s="93" cm="1">
        <f t="array" ref="E184">SUM('DRE + DCF'!$S$41/TIR!S184,'DRE + DCF'!$U$41:$AD$41/TIR!T184:AC184,TIR!F184)</f>
        <v>127.78000551025062</v>
      </c>
      <c r="F184" s="100">
        <f>'DRE + DCF'!$AE$38*'DRE + DCF'!$AE$39*(1+G184)/(R184-G184)/AC184</f>
        <v>92.031812844591769</v>
      </c>
      <c r="G184" s="92">
        <f>R184*(1-'DRE + DCF'!$AE$39)</f>
        <v>6.4983737245888462E-2</v>
      </c>
      <c r="H184" s="94">
        <f t="shared" si="21"/>
        <v>0.10830622874314744</v>
      </c>
      <c r="I184" s="94">
        <f t="shared" si="20"/>
        <v>0.10830622874314744</v>
      </c>
      <c r="J184" s="94">
        <f t="shared" si="20"/>
        <v>0.10830622874314744</v>
      </c>
      <c r="K184" s="94">
        <f t="shared" si="20"/>
        <v>0.10830622874314744</v>
      </c>
      <c r="L184" s="94">
        <f t="shared" si="20"/>
        <v>0.10830622874314744</v>
      </c>
      <c r="M184" s="94">
        <f t="shared" si="20"/>
        <v>0.10830622874314744</v>
      </c>
      <c r="N184" s="94">
        <f t="shared" si="20"/>
        <v>0.10830622874314744</v>
      </c>
      <c r="O184" s="94">
        <f t="shared" si="20"/>
        <v>0.10830622874314744</v>
      </c>
      <c r="P184" s="94">
        <f t="shared" si="20"/>
        <v>0.10830622874314744</v>
      </c>
      <c r="Q184" s="94">
        <f t="shared" si="20"/>
        <v>0.10830622874314744</v>
      </c>
      <c r="R184" s="94">
        <f t="shared" si="20"/>
        <v>0.10830622874314744</v>
      </c>
      <c r="S184" s="93">
        <f>(1+H184)^((5-Dashboard!$F$9)*3/12)</f>
        <v>1.0260415391888222</v>
      </c>
      <c r="T184" s="93">
        <f t="shared" si="17"/>
        <v>1.1371682288321778</v>
      </c>
      <c r="U184" s="93">
        <f t="shared" si="17"/>
        <v>1.2603306311435154</v>
      </c>
      <c r="V184" s="93">
        <f t="shared" si="17"/>
        <v>1.3968322887721403</v>
      </c>
      <c r="W184" s="93">
        <f t="shared" si="17"/>
        <v>1.5481179261557096</v>
      </c>
      <c r="X184" s="93">
        <f t="shared" si="17"/>
        <v>1.7157887403872969</v>
      </c>
      <c r="Y184" s="93">
        <f t="shared" si="16"/>
        <v>1.9016193481786001</v>
      </c>
      <c r="Z184" s="93">
        <f t="shared" si="16"/>
        <v>2.1075765682848262</v>
      </c>
      <c r="AA184" s="93">
        <f t="shared" si="16"/>
        <v>2.33584023818318</v>
      </c>
      <c r="AB184" s="93">
        <f t="shared" si="16"/>
        <v>2.5888262853272952</v>
      </c>
      <c r="AC184" s="95">
        <f t="shared" si="16"/>
        <v>2.8692122971622256</v>
      </c>
      <c r="AE184" s="96"/>
    </row>
    <row r="185" spans="3:31" ht="24.75" customHeight="1" x14ac:dyDescent="0.25">
      <c r="C185" s="91">
        <f>ABS(E185-Dashboard!$F$13)</f>
        <v>78.087307991553843</v>
      </c>
      <c r="D185" s="92">
        <f t="shared" si="18"/>
        <v>0.10840622874314744</v>
      </c>
      <c r="E185" s="93" cm="1">
        <f t="array" ref="E185">SUM('DRE + DCF'!$S$41/TIR!S185,'DRE + DCF'!$U$41:$AD$41/TIR!T185:AC185,TIR!F185)</f>
        <v>127.59730799155383</v>
      </c>
      <c r="F185" s="100">
        <f>'DRE + DCF'!$AE$38*'DRE + DCF'!$AE$39*(1+G185)/(R185-G185)/AC185</f>
        <v>91.867100372479101</v>
      </c>
      <c r="G185" s="92">
        <f>R185*(1-'DRE + DCF'!$AE$39)</f>
        <v>6.5043737245888467E-2</v>
      </c>
      <c r="H185" s="94">
        <f t="shared" si="21"/>
        <v>0.10840622874314744</v>
      </c>
      <c r="I185" s="94">
        <f t="shared" si="20"/>
        <v>0.10840622874314744</v>
      </c>
      <c r="J185" s="94">
        <f t="shared" si="20"/>
        <v>0.10840622874314744</v>
      </c>
      <c r="K185" s="94">
        <f t="shared" si="20"/>
        <v>0.10840622874314744</v>
      </c>
      <c r="L185" s="94">
        <f t="shared" si="20"/>
        <v>0.10840622874314744</v>
      </c>
      <c r="M185" s="94">
        <f t="shared" si="20"/>
        <v>0.10840622874314744</v>
      </c>
      <c r="N185" s="94">
        <f t="shared" si="20"/>
        <v>0.10840622874314744</v>
      </c>
      <c r="O185" s="94">
        <f t="shared" si="20"/>
        <v>0.10840622874314744</v>
      </c>
      <c r="P185" s="94">
        <f t="shared" si="20"/>
        <v>0.10840622874314744</v>
      </c>
      <c r="Q185" s="94">
        <f t="shared" si="20"/>
        <v>0.10840622874314744</v>
      </c>
      <c r="R185" s="94">
        <f t="shared" si="20"/>
        <v>0.10840622874314744</v>
      </c>
      <c r="S185" s="93">
        <f>(1+H185)^((5-Dashboard!$F$9)*3/12)</f>
        <v>1.026064682765883</v>
      </c>
      <c r="T185" s="93">
        <f t="shared" si="17"/>
        <v>1.1372964854710665</v>
      </c>
      <c r="U185" s="93">
        <f t="shared" si="17"/>
        <v>1.2605865084238208</v>
      </c>
      <c r="V185" s="93">
        <f t="shared" si="17"/>
        <v>1.3972419378065393</v>
      </c>
      <c r="W185" s="93">
        <f t="shared" si="17"/>
        <v>1.5487116669259138</v>
      </c>
      <c r="X185" s="93">
        <f t="shared" si="17"/>
        <v>1.7166016581478658</v>
      </c>
      <c r="Y185" s="93">
        <f t="shared" si="16"/>
        <v>1.9026919701619096</v>
      </c>
      <c r="Z185" s="93">
        <f t="shared" si="16"/>
        <v>2.1089556311070314</v>
      </c>
      <c r="AA185" s="93">
        <f t="shared" si="16"/>
        <v>2.3375795576619693</v>
      </c>
      <c r="AB185" s="93">
        <f t="shared" si="16"/>
        <v>2.5909877418951783</v>
      </c>
      <c r="AC185" s="95">
        <f t="shared" si="16"/>
        <v>2.8718669517137583</v>
      </c>
      <c r="AE185" s="96"/>
    </row>
    <row r="186" spans="3:31" ht="24.75" customHeight="1" x14ac:dyDescent="0.25">
      <c r="C186" s="91">
        <f>ABS(E186-Dashboard!$F$13)</f>
        <v>77.905003942854847</v>
      </c>
      <c r="D186" s="92">
        <f t="shared" si="18"/>
        <v>0.10850622874314744</v>
      </c>
      <c r="E186" s="93" cm="1">
        <f t="array" ref="E186">SUM('DRE + DCF'!$S$41/TIR!S186,'DRE + DCF'!$U$41:$AD$41/TIR!T186:AC186,TIR!F186)</f>
        <v>127.41500394285484</v>
      </c>
      <c r="F186" s="100">
        <f>'DRE + DCF'!$AE$38*'DRE + DCF'!$AE$39*(1+G186)/(R186-G186)/AC186</f>
        <v>91.702768083895947</v>
      </c>
      <c r="G186" s="92">
        <f>R186*(1-'DRE + DCF'!$AE$39)</f>
        <v>6.5103737245888457E-2</v>
      </c>
      <c r="H186" s="94">
        <f t="shared" si="21"/>
        <v>0.10850622874314744</v>
      </c>
      <c r="I186" s="94">
        <f t="shared" si="20"/>
        <v>0.10850622874314744</v>
      </c>
      <c r="J186" s="94">
        <f t="shared" si="20"/>
        <v>0.10850622874314744</v>
      </c>
      <c r="K186" s="94">
        <f t="shared" si="20"/>
        <v>0.10850622874314744</v>
      </c>
      <c r="L186" s="94">
        <f t="shared" si="20"/>
        <v>0.10850622874314744</v>
      </c>
      <c r="M186" s="94">
        <f t="shared" si="20"/>
        <v>0.10850622874314744</v>
      </c>
      <c r="N186" s="94">
        <f t="shared" si="20"/>
        <v>0.10850622874314744</v>
      </c>
      <c r="O186" s="94">
        <f t="shared" si="20"/>
        <v>0.10850622874314744</v>
      </c>
      <c r="P186" s="94">
        <f t="shared" si="20"/>
        <v>0.10850622874314744</v>
      </c>
      <c r="Q186" s="94">
        <f t="shared" si="20"/>
        <v>0.10850622874314744</v>
      </c>
      <c r="R186" s="94">
        <f t="shared" si="20"/>
        <v>0.10850622874314744</v>
      </c>
      <c r="S186" s="93">
        <f>(1+H186)^((5-Dashboard!$F$9)*3/12)</f>
        <v>1.0260878247769931</v>
      </c>
      <c r="T186" s="93">
        <f t="shared" si="17"/>
        <v>1.1374247450028041</v>
      </c>
      <c r="U186" s="93">
        <f t="shared" si="17"/>
        <v>1.2608424145621946</v>
      </c>
      <c r="V186" s="93">
        <f t="shared" si="17"/>
        <v>1.3976516700057424</v>
      </c>
      <c r="W186" s="93">
        <f t="shared" si="17"/>
        <v>1.5493055818146277</v>
      </c>
      <c r="X186" s="93">
        <f t="shared" si="17"/>
        <v>1.7174148876680411</v>
      </c>
      <c r="Y186" s="93">
        <f t="shared" si="16"/>
        <v>1.9037651003162366</v>
      </c>
      <c r="Z186" s="93">
        <f t="shared" si="16"/>
        <v>2.1103354717643712</v>
      </c>
      <c r="AA186" s="93">
        <f t="shared" si="16"/>
        <v>2.3393200151884144</v>
      </c>
      <c r="AB186" s="93">
        <f t="shared" si="16"/>
        <v>2.593150807859872</v>
      </c>
      <c r="AC186" s="95">
        <f t="shared" si="16"/>
        <v>2.8745238225829932</v>
      </c>
      <c r="AE186" s="96"/>
    </row>
    <row r="187" spans="3:31" ht="24.75" customHeight="1" x14ac:dyDescent="0.25">
      <c r="C187" s="91">
        <f>ABS(E187-Dashboard!$F$13)</f>
        <v>77.723092221513724</v>
      </c>
      <c r="D187" s="92">
        <f t="shared" si="18"/>
        <v>0.10860622874314745</v>
      </c>
      <c r="E187" s="93" cm="1">
        <f t="array" ref="E187">SUM('DRE + DCF'!$S$41/TIR!S187,'DRE + DCF'!$U$41:$AD$41/TIR!T187:AC187,TIR!F187)</f>
        <v>127.23309222151373</v>
      </c>
      <c r="F187" s="100">
        <f>'DRE + DCF'!$AE$38*'DRE + DCF'!$AE$39*(1+G187)/(R187-G187)/AC187</f>
        <v>91.538814848143033</v>
      </c>
      <c r="G187" s="92">
        <f>R187*(1-'DRE + DCF'!$AE$39)</f>
        <v>6.5163737245888462E-2</v>
      </c>
      <c r="H187" s="94">
        <f t="shared" si="21"/>
        <v>0.10860622874314745</v>
      </c>
      <c r="I187" s="94">
        <f t="shared" si="20"/>
        <v>0.10860622874314745</v>
      </c>
      <c r="J187" s="94">
        <f t="shared" si="20"/>
        <v>0.10860622874314745</v>
      </c>
      <c r="K187" s="94">
        <f t="shared" si="20"/>
        <v>0.10860622874314745</v>
      </c>
      <c r="L187" s="94">
        <f t="shared" si="20"/>
        <v>0.10860622874314745</v>
      </c>
      <c r="M187" s="94">
        <f t="shared" si="20"/>
        <v>0.10860622874314745</v>
      </c>
      <c r="N187" s="94">
        <f t="shared" si="20"/>
        <v>0.10860622874314745</v>
      </c>
      <c r="O187" s="94">
        <f t="shared" si="20"/>
        <v>0.10860622874314745</v>
      </c>
      <c r="P187" s="94">
        <f t="shared" si="20"/>
        <v>0.10860622874314745</v>
      </c>
      <c r="Q187" s="94">
        <f t="shared" si="20"/>
        <v>0.10860622874314745</v>
      </c>
      <c r="R187" s="94">
        <f t="shared" si="20"/>
        <v>0.10860622874314745</v>
      </c>
      <c r="S187" s="93">
        <f>(1+H187)^((5-Dashboard!$F$9)*3/12)</f>
        <v>1.0261109652223996</v>
      </c>
      <c r="T187" s="93">
        <f t="shared" si="17"/>
        <v>1.1375530074271956</v>
      </c>
      <c r="U187" s="93">
        <f t="shared" si="17"/>
        <v>1.2610983495592889</v>
      </c>
      <c r="V187" s="93">
        <f t="shared" si="17"/>
        <v>1.3980614853791309</v>
      </c>
      <c r="W187" s="93">
        <f t="shared" si="17"/>
        <v>1.5498996708572013</v>
      </c>
      <c r="X187" s="93">
        <f t="shared" si="17"/>
        <v>1.7182284290392476</v>
      </c>
      <c r="Y187" s="93">
        <f t="shared" si="16"/>
        <v>1.9048387388364632</v>
      </c>
      <c r="Z187" s="93">
        <f t="shared" si="16"/>
        <v>2.1117160906253445</v>
      </c>
      <c r="AA187" s="93">
        <f t="shared" si="16"/>
        <v>2.3410616114043861</v>
      </c>
      <c r="AB187" s="93">
        <f t="shared" si="16"/>
        <v>2.5953154842743724</v>
      </c>
      <c r="AC187" s="95">
        <f t="shared" si="16"/>
        <v>2.8771829114201077</v>
      </c>
      <c r="AE187" s="96"/>
    </row>
    <row r="188" spans="3:31" ht="24.75" customHeight="1" x14ac:dyDescent="0.25">
      <c r="C188" s="91">
        <f>ABS(E188-Dashboard!$F$13)</f>
        <v>77.541571689155802</v>
      </c>
      <c r="D188" s="92">
        <f t="shared" si="18"/>
        <v>0.10870622874314745</v>
      </c>
      <c r="E188" s="93" cm="1">
        <f t="array" ref="E188">SUM('DRE + DCF'!$S$41/TIR!S188,'DRE + DCF'!$U$41:$AD$41/TIR!T188:AC188,TIR!F188)</f>
        <v>127.05157168915579</v>
      </c>
      <c r="F188" s="100">
        <f>'DRE + DCF'!$AE$38*'DRE + DCF'!$AE$39*(1+G188)/(R188-G188)/AC188</f>
        <v>91.375239538773911</v>
      </c>
      <c r="G188" s="92">
        <f>R188*(1-'DRE + DCF'!$AE$39)</f>
        <v>6.5223737245888466E-2</v>
      </c>
      <c r="H188" s="94">
        <f t="shared" si="21"/>
        <v>0.10870622874314745</v>
      </c>
      <c r="I188" s="94">
        <f t="shared" si="20"/>
        <v>0.10870622874314745</v>
      </c>
      <c r="J188" s="94">
        <f t="shared" si="20"/>
        <v>0.10870622874314745</v>
      </c>
      <c r="K188" s="94">
        <f t="shared" si="20"/>
        <v>0.10870622874314745</v>
      </c>
      <c r="L188" s="94">
        <f t="shared" si="20"/>
        <v>0.10870622874314745</v>
      </c>
      <c r="M188" s="94">
        <f t="shared" si="20"/>
        <v>0.10870622874314745</v>
      </c>
      <c r="N188" s="94">
        <f t="shared" si="20"/>
        <v>0.10870622874314745</v>
      </c>
      <c r="O188" s="94">
        <f t="shared" si="20"/>
        <v>0.10870622874314745</v>
      </c>
      <c r="P188" s="94">
        <f t="shared" si="20"/>
        <v>0.10870622874314745</v>
      </c>
      <c r="Q188" s="94">
        <f t="shared" si="20"/>
        <v>0.10870622874314745</v>
      </c>
      <c r="R188" s="94">
        <f t="shared" si="20"/>
        <v>0.10870622874314745</v>
      </c>
      <c r="S188" s="93">
        <f>(1+H188)^((5-Dashboard!$F$9)*3/12)</f>
        <v>1.0261341041023497</v>
      </c>
      <c r="T188" s="93">
        <f t="shared" si="17"/>
        <v>1.1376812727440444</v>
      </c>
      <c r="U188" s="93">
        <f t="shared" si="17"/>
        <v>1.2613543134157537</v>
      </c>
      <c r="V188" s="93">
        <f t="shared" si="17"/>
        <v>1.3984713839360823</v>
      </c>
      <c r="W188" s="93">
        <f t="shared" si="17"/>
        <v>1.5504939340889841</v>
      </c>
      <c r="X188" s="93">
        <f t="shared" si="17"/>
        <v>1.7190422823529239</v>
      </c>
      <c r="Y188" s="93">
        <f t="shared" si="16"/>
        <v>1.9059128859175232</v>
      </c>
      <c r="Z188" s="93">
        <f t="shared" si="16"/>
        <v>2.1130974880585858</v>
      </c>
      <c r="AA188" s="93">
        <f t="shared" si="16"/>
        <v>2.342804346952053</v>
      </c>
      <c r="AB188" s="93">
        <f t="shared" si="16"/>
        <v>2.5974817721922632</v>
      </c>
      <c r="AC188" s="95">
        <f t="shared" si="16"/>
        <v>2.8798442198763516</v>
      </c>
      <c r="AE188" s="96"/>
    </row>
    <row r="189" spans="3:31" ht="24.75" customHeight="1" x14ac:dyDescent="0.25">
      <c r="C189" s="91">
        <f>ABS(E189-Dashboard!$F$13)</f>
        <v>77.36044121165142</v>
      </c>
      <c r="D189" s="92">
        <f t="shared" si="18"/>
        <v>0.10880622874314745</v>
      </c>
      <c r="E189" s="93" cm="1">
        <f t="array" ref="E189">SUM('DRE + DCF'!$S$41/TIR!S189,'DRE + DCF'!$U$41:$AD$41/TIR!T189:AC189,TIR!F189)</f>
        <v>126.87044121165142</v>
      </c>
      <c r="F189" s="100">
        <f>'DRE + DCF'!$AE$38*'DRE + DCF'!$AE$39*(1+G189)/(R189-G189)/AC189</f>
        <v>91.212041033574977</v>
      </c>
      <c r="G189" s="92">
        <f>R189*(1-'DRE + DCF'!$AE$39)</f>
        <v>6.5283737245888471E-2</v>
      </c>
      <c r="H189" s="94">
        <f t="shared" si="21"/>
        <v>0.10880622874314745</v>
      </c>
      <c r="I189" s="94">
        <f t="shared" si="20"/>
        <v>0.10880622874314745</v>
      </c>
      <c r="J189" s="94">
        <f t="shared" si="20"/>
        <v>0.10880622874314745</v>
      </c>
      <c r="K189" s="94">
        <f t="shared" si="20"/>
        <v>0.10880622874314745</v>
      </c>
      <c r="L189" s="94">
        <f t="shared" si="20"/>
        <v>0.10880622874314745</v>
      </c>
      <c r="M189" s="94">
        <f t="shared" si="20"/>
        <v>0.10880622874314745</v>
      </c>
      <c r="N189" s="94">
        <f t="shared" si="20"/>
        <v>0.10880622874314745</v>
      </c>
      <c r="O189" s="94">
        <f t="shared" si="20"/>
        <v>0.10880622874314745</v>
      </c>
      <c r="P189" s="94">
        <f t="shared" si="20"/>
        <v>0.10880622874314745</v>
      </c>
      <c r="Q189" s="94">
        <f t="shared" si="20"/>
        <v>0.10880622874314745</v>
      </c>
      <c r="R189" s="94">
        <f t="shared" si="20"/>
        <v>0.10880622874314745</v>
      </c>
      <c r="S189" s="93">
        <f>(1+H189)^((5-Dashboard!$F$9)*3/12)</f>
        <v>1.0261572414170905</v>
      </c>
      <c r="T189" s="93">
        <f t="shared" si="17"/>
        <v>1.1378095409531557</v>
      </c>
      <c r="U189" s="93">
        <f t="shared" si="17"/>
        <v>1.2616103061322403</v>
      </c>
      <c r="V189" s="93">
        <f t="shared" si="17"/>
        <v>1.3988813656859773</v>
      </c>
      <c r="W189" s="93">
        <f t="shared" si="17"/>
        <v>1.5510883715453323</v>
      </c>
      <c r="X189" s="93">
        <f t="shared" si="17"/>
        <v>1.7198564477005298</v>
      </c>
      <c r="Y189" s="93">
        <f t="shared" si="16"/>
        <v>1.9069875417544107</v>
      </c>
      <c r="Z189" s="93">
        <f t="shared" si="16"/>
        <v>2.1144796644328734</v>
      </c>
      <c r="AA189" s="93">
        <f t="shared" si="16"/>
        <v>2.3445482224738905</v>
      </c>
      <c r="AB189" s="93">
        <f t="shared" si="16"/>
        <v>2.5996496726677245</v>
      </c>
      <c r="AC189" s="95">
        <f t="shared" si="16"/>
        <v>2.8825077496040574</v>
      </c>
      <c r="AE189" s="96"/>
    </row>
    <row r="190" spans="3:31" ht="24.75" customHeight="1" x14ac:dyDescent="0.25">
      <c r="C190" s="91">
        <f>ABS(E190-Dashboard!$F$13)</f>
        <v>77.179699659096912</v>
      </c>
      <c r="D190" s="92">
        <f t="shared" si="18"/>
        <v>0.10890622874314745</v>
      </c>
      <c r="E190" s="93" cm="1">
        <f t="array" ref="E190">SUM('DRE + DCF'!$S$41/TIR!S190,'DRE + DCF'!$U$41:$AD$41/TIR!T190:AC190,TIR!F190)</f>
        <v>126.6896996590969</v>
      </c>
      <c r="F190" s="100">
        <f>'DRE + DCF'!$AE$38*'DRE + DCF'!$AE$39*(1+G190)/(R190-G190)/AC190</f>
        <v>91.049218214546173</v>
      </c>
      <c r="G190" s="92">
        <f>R190*(1-'DRE + DCF'!$AE$39)</f>
        <v>6.5343737245888475E-2</v>
      </c>
      <c r="H190" s="94">
        <f t="shared" si="21"/>
        <v>0.10890622874314745</v>
      </c>
      <c r="I190" s="94">
        <f t="shared" si="20"/>
        <v>0.10890622874314745</v>
      </c>
      <c r="J190" s="94">
        <f t="shared" si="20"/>
        <v>0.10890622874314745</v>
      </c>
      <c r="K190" s="94">
        <f t="shared" si="20"/>
        <v>0.10890622874314745</v>
      </c>
      <c r="L190" s="94">
        <f t="shared" si="20"/>
        <v>0.10890622874314745</v>
      </c>
      <c r="M190" s="94">
        <f t="shared" si="20"/>
        <v>0.10890622874314745</v>
      </c>
      <c r="N190" s="94">
        <f t="shared" si="20"/>
        <v>0.10890622874314745</v>
      </c>
      <c r="O190" s="94">
        <f t="shared" si="20"/>
        <v>0.10890622874314745</v>
      </c>
      <c r="P190" s="94">
        <f t="shared" si="20"/>
        <v>0.10890622874314745</v>
      </c>
      <c r="Q190" s="94">
        <f t="shared" si="20"/>
        <v>0.10890622874314745</v>
      </c>
      <c r="R190" s="94">
        <f t="shared" si="20"/>
        <v>0.10890622874314745</v>
      </c>
      <c r="S190" s="93">
        <f>(1+H190)^((5-Dashboard!$F$9)*3/12)</f>
        <v>1.0261803771668692</v>
      </c>
      <c r="T190" s="93">
        <f t="shared" si="17"/>
        <v>1.1379378120543335</v>
      </c>
      <c r="U190" s="93">
        <f t="shared" si="17"/>
        <v>1.2618663277093995</v>
      </c>
      <c r="V190" s="93">
        <f t="shared" si="17"/>
        <v>1.3992914306381949</v>
      </c>
      <c r="W190" s="93">
        <f t="shared" si="17"/>
        <v>1.5516829832616044</v>
      </c>
      <c r="X190" s="93">
        <f t="shared" si="17"/>
        <v>1.7206709251735421</v>
      </c>
      <c r="Y190" s="93">
        <f t="shared" si="16"/>
        <v>1.9080627065421751</v>
      </c>
      <c r="Z190" s="93">
        <f t="shared" si="16"/>
        <v>2.1158626201171264</v>
      </c>
      <c r="AA190" s="93">
        <f t="shared" si="16"/>
        <v>2.3462932386126778</v>
      </c>
      <c r="AB190" s="93">
        <f t="shared" si="16"/>
        <v>2.6018191867555305</v>
      </c>
      <c r="AC190" s="95">
        <f t="shared" si="16"/>
        <v>2.885173502256638</v>
      </c>
      <c r="AE190" s="96"/>
    </row>
    <row r="191" spans="3:31" ht="24.75" customHeight="1" x14ac:dyDescent="0.25">
      <c r="C191" s="91">
        <f>ABS(E191-Dashboard!$F$13)</f>
        <v>76.99934590579474</v>
      </c>
      <c r="D191" s="92">
        <f t="shared" si="18"/>
        <v>0.10900622874314746</v>
      </c>
      <c r="E191" s="93" cm="1">
        <f t="array" ref="E191">SUM('DRE + DCF'!$S$41/TIR!S191,'DRE + DCF'!$U$41:$AD$41/TIR!T191:AC191,TIR!F191)</f>
        <v>126.50934590579475</v>
      </c>
      <c r="F191" s="100">
        <f>'DRE + DCF'!$AE$38*'DRE + DCF'!$AE$39*(1+G191)/(R191-G191)/AC191</f>
        <v>90.886769967881449</v>
      </c>
      <c r="G191" s="92">
        <f>R191*(1-'DRE + DCF'!$AE$39)</f>
        <v>6.5403737245888466E-2</v>
      </c>
      <c r="H191" s="94">
        <f t="shared" si="21"/>
        <v>0.10900622874314746</v>
      </c>
      <c r="I191" s="94">
        <f t="shared" si="20"/>
        <v>0.10900622874314746</v>
      </c>
      <c r="J191" s="94">
        <f t="shared" si="20"/>
        <v>0.10900622874314746</v>
      </c>
      <c r="K191" s="94">
        <f t="shared" si="20"/>
        <v>0.10900622874314746</v>
      </c>
      <c r="L191" s="94">
        <f t="shared" si="20"/>
        <v>0.10900622874314746</v>
      </c>
      <c r="M191" s="94">
        <f t="shared" si="20"/>
        <v>0.10900622874314746</v>
      </c>
      <c r="N191" s="94">
        <f t="shared" si="20"/>
        <v>0.10900622874314746</v>
      </c>
      <c r="O191" s="94">
        <f t="shared" si="20"/>
        <v>0.10900622874314746</v>
      </c>
      <c r="P191" s="94">
        <f t="shared" si="20"/>
        <v>0.10900622874314746</v>
      </c>
      <c r="Q191" s="94">
        <f t="shared" si="20"/>
        <v>0.10900622874314746</v>
      </c>
      <c r="R191" s="94">
        <f t="shared" si="20"/>
        <v>0.10900622874314746</v>
      </c>
      <c r="S191" s="93">
        <f>(1+H191)^((5-Dashboard!$F$9)*3/12)</f>
        <v>1.0262035113519323</v>
      </c>
      <c r="T191" s="93">
        <f t="shared" si="17"/>
        <v>1.1380660860473821</v>
      </c>
      <c r="U191" s="93">
        <f t="shared" si="17"/>
        <v>1.2621223781478816</v>
      </c>
      <c r="V191" s="93">
        <f t="shared" si="17"/>
        <v>1.399701578802115</v>
      </c>
      <c r="W191" s="93">
        <f t="shared" si="17"/>
        <v>1.5522777692731631</v>
      </c>
      <c r="X191" s="93">
        <f t="shared" si="17"/>
        <v>1.7214857148634561</v>
      </c>
      <c r="Y191" s="93">
        <f t="shared" ref="Y191:AC241" si="22">(X191)*(1+N191)</f>
        <v>1.9091383804759228</v>
      </c>
      <c r="Z191" s="93">
        <f t="shared" si="22"/>
        <v>2.1172463554804035</v>
      </c>
      <c r="AA191" s="93">
        <f t="shared" si="22"/>
        <v>2.3480393960114956</v>
      </c>
      <c r="AB191" s="93">
        <f t="shared" si="22"/>
        <v>2.6039903155110466</v>
      </c>
      <c r="AC191" s="95">
        <f t="shared" si="22"/>
        <v>2.8878414794885847</v>
      </c>
      <c r="AE191" s="96"/>
    </row>
    <row r="192" spans="3:31" ht="24.75" customHeight="1" x14ac:dyDescent="0.25">
      <c r="C192" s="91">
        <f>ABS(E192-Dashboard!$F$13)</f>
        <v>76.819378830234427</v>
      </c>
      <c r="D192" s="92">
        <f t="shared" si="18"/>
        <v>0.10910622874314746</v>
      </c>
      <c r="E192" s="93" cm="1">
        <f t="array" ref="E192">SUM('DRE + DCF'!$S$41/TIR!S192,'DRE + DCF'!$U$41:$AD$41/TIR!T192:AC192,TIR!F192)</f>
        <v>126.32937883023443</v>
      </c>
      <c r="F192" s="100">
        <f>'DRE + DCF'!$AE$38*'DRE + DCF'!$AE$39*(1+G192)/(R192-G192)/AC192</f>
        <v>90.724695183949436</v>
      </c>
      <c r="G192" s="92">
        <f>R192*(1-'DRE + DCF'!$AE$39)</f>
        <v>6.546373724588847E-2</v>
      </c>
      <c r="H192" s="94">
        <f t="shared" si="21"/>
        <v>0.10910622874314746</v>
      </c>
      <c r="I192" s="94">
        <f t="shared" si="20"/>
        <v>0.10910622874314746</v>
      </c>
      <c r="J192" s="94">
        <f t="shared" si="20"/>
        <v>0.10910622874314746</v>
      </c>
      <c r="K192" s="94">
        <f t="shared" si="20"/>
        <v>0.10910622874314746</v>
      </c>
      <c r="L192" s="94">
        <f t="shared" si="20"/>
        <v>0.10910622874314746</v>
      </c>
      <c r="M192" s="94">
        <f t="shared" si="20"/>
        <v>0.10910622874314746</v>
      </c>
      <c r="N192" s="94">
        <f t="shared" si="20"/>
        <v>0.10910622874314746</v>
      </c>
      <c r="O192" s="94">
        <f t="shared" si="20"/>
        <v>0.10910622874314746</v>
      </c>
      <c r="P192" s="94">
        <f t="shared" si="20"/>
        <v>0.10910622874314746</v>
      </c>
      <c r="Q192" s="94">
        <f t="shared" si="20"/>
        <v>0.10910622874314746</v>
      </c>
      <c r="R192" s="94">
        <f t="shared" si="20"/>
        <v>0.10910622874314746</v>
      </c>
      <c r="S192" s="93">
        <f>(1+H192)^((5-Dashboard!$F$9)*3/12)</f>
        <v>1.0262266439725272</v>
      </c>
      <c r="T192" s="93">
        <f t="shared" ref="T192:X242" si="23">(S192)*(1+I192)</f>
        <v>1.1381943629321063</v>
      </c>
      <c r="U192" s="93">
        <f t="shared" si="23"/>
        <v>1.2623784574483377</v>
      </c>
      <c r="V192" s="93">
        <f t="shared" si="23"/>
        <v>1.4001118101871177</v>
      </c>
      <c r="W192" s="93">
        <f t="shared" si="23"/>
        <v>1.5528727296153757</v>
      </c>
      <c r="X192" s="93">
        <f t="shared" si="23"/>
        <v>1.7223008168617866</v>
      </c>
      <c r="Y192" s="93">
        <f t="shared" si="22"/>
        <v>1.9102145637508183</v>
      </c>
      <c r="Z192" s="93">
        <f t="shared" si="22"/>
        <v>2.1186308708919066</v>
      </c>
      <c r="AA192" s="93">
        <f t="shared" si="22"/>
        <v>2.3497866953137327</v>
      </c>
      <c r="AB192" s="93">
        <f t="shared" si="22"/>
        <v>2.6061630599902372</v>
      </c>
      <c r="AC192" s="95">
        <f t="shared" si="22"/>
        <v>2.8905116829554731</v>
      </c>
      <c r="AE192" s="96"/>
    </row>
    <row r="193" spans="3:31" ht="24.75" customHeight="1" x14ac:dyDescent="0.25">
      <c r="C193" s="91">
        <f>ABS(E193-Dashboard!$F$13)</f>
        <v>76.639797315073025</v>
      </c>
      <c r="D193" s="92">
        <f t="shared" si="18"/>
        <v>0.10920622874314746</v>
      </c>
      <c r="E193" s="93" cm="1">
        <f t="array" ref="E193">SUM('DRE + DCF'!$S$41/TIR!S193,'DRE + DCF'!$U$41:$AD$41/TIR!T193:AC193,TIR!F193)</f>
        <v>126.14979731507303</v>
      </c>
      <c r="F193" s="100">
        <f>'DRE + DCF'!$AE$38*'DRE + DCF'!$AE$39*(1+G193)/(R193-G193)/AC193</f>
        <v>90.562992757274145</v>
      </c>
      <c r="G193" s="92">
        <f>R193*(1-'DRE + DCF'!$AE$39)</f>
        <v>6.5523737245888475E-2</v>
      </c>
      <c r="H193" s="94">
        <f t="shared" si="21"/>
        <v>0.10920622874314746</v>
      </c>
      <c r="I193" s="94">
        <f t="shared" si="20"/>
        <v>0.10920622874314746</v>
      </c>
      <c r="J193" s="94">
        <f t="shared" si="20"/>
        <v>0.10920622874314746</v>
      </c>
      <c r="K193" s="94">
        <f t="shared" si="20"/>
        <v>0.10920622874314746</v>
      </c>
      <c r="L193" s="94">
        <f t="shared" si="20"/>
        <v>0.10920622874314746</v>
      </c>
      <c r="M193" s="94">
        <f t="shared" si="20"/>
        <v>0.10920622874314746</v>
      </c>
      <c r="N193" s="94">
        <f t="shared" si="20"/>
        <v>0.10920622874314746</v>
      </c>
      <c r="O193" s="94">
        <f t="shared" si="20"/>
        <v>0.10920622874314746</v>
      </c>
      <c r="P193" s="94">
        <f t="shared" si="20"/>
        <v>0.10920622874314746</v>
      </c>
      <c r="Q193" s="94">
        <f t="shared" si="20"/>
        <v>0.10920622874314746</v>
      </c>
      <c r="R193" s="94">
        <f t="shared" si="20"/>
        <v>0.10920622874314746</v>
      </c>
      <c r="S193" s="93">
        <f>(1+H193)^((5-Dashboard!$F$9)*3/12)</f>
        <v>1.0262497750289004</v>
      </c>
      <c r="T193" s="93">
        <f t="shared" si="23"/>
        <v>1.13832264270831</v>
      </c>
      <c r="U193" s="93">
        <f t="shared" si="23"/>
        <v>1.2626345656114177</v>
      </c>
      <c r="V193" s="93">
        <f t="shared" si="23"/>
        <v>1.4005221248025828</v>
      </c>
      <c r="W193" s="93">
        <f t="shared" si="23"/>
        <v>1.5534678643236126</v>
      </c>
      <c r="X193" s="93">
        <f t="shared" si="23"/>
        <v>1.7231162312600659</v>
      </c>
      <c r="Y193" s="93">
        <f t="shared" si="22"/>
        <v>1.9112912565620828</v>
      </c>
      <c r="Z193" s="93">
        <f t="shared" si="22"/>
        <v>2.1200161667209794</v>
      </c>
      <c r="AA193" s="93">
        <f t="shared" si="22"/>
        <v>2.351535137163081</v>
      </c>
      <c r="AB193" s="93">
        <f t="shared" si="22"/>
        <v>2.6083374212496611</v>
      </c>
      <c r="AC193" s="95">
        <f t="shared" si="22"/>
        <v>2.8931841143139629</v>
      </c>
      <c r="AE193" s="96"/>
    </row>
    <row r="194" spans="3:31" ht="24.75" customHeight="1" x14ac:dyDescent="0.25">
      <c r="C194" s="91">
        <f>ABS(E194-Dashboard!$F$13)</f>
        <v>76.460600247116133</v>
      </c>
      <c r="D194" s="92">
        <f t="shared" si="18"/>
        <v>0.10930622874314747</v>
      </c>
      <c r="E194" s="93" cm="1">
        <f t="array" ref="E194">SUM('DRE + DCF'!$S$41/TIR!S194,'DRE + DCF'!$U$41:$AD$41/TIR!T194:AC194,TIR!F194)</f>
        <v>125.97060024711614</v>
      </c>
      <c r="F194" s="100">
        <f>'DRE + DCF'!$AE$38*'DRE + DCF'!$AE$39*(1+G194)/(R194-G194)/AC194</f>
        <v>90.401661586515885</v>
      </c>
      <c r="G194" s="92">
        <f>R194*(1-'DRE + DCF'!$AE$39)</f>
        <v>6.5583737245888479E-2</v>
      </c>
      <c r="H194" s="94">
        <f t="shared" si="21"/>
        <v>0.10930622874314747</v>
      </c>
      <c r="I194" s="94">
        <f t="shared" si="20"/>
        <v>0.10930622874314747</v>
      </c>
      <c r="J194" s="94">
        <f t="shared" si="20"/>
        <v>0.10930622874314747</v>
      </c>
      <c r="K194" s="94">
        <f t="shared" si="20"/>
        <v>0.10930622874314747</v>
      </c>
      <c r="L194" s="94">
        <f t="shared" si="20"/>
        <v>0.10930622874314747</v>
      </c>
      <c r="M194" s="94">
        <f t="shared" si="20"/>
        <v>0.10930622874314747</v>
      </c>
      <c r="N194" s="94">
        <f t="shared" si="20"/>
        <v>0.10930622874314747</v>
      </c>
      <c r="O194" s="94">
        <f t="shared" si="20"/>
        <v>0.10930622874314747</v>
      </c>
      <c r="P194" s="94">
        <f t="shared" si="20"/>
        <v>0.10930622874314747</v>
      </c>
      <c r="Q194" s="94">
        <f t="shared" si="20"/>
        <v>0.10930622874314747</v>
      </c>
      <c r="R194" s="94">
        <f t="shared" si="20"/>
        <v>0.10930622874314747</v>
      </c>
      <c r="S194" s="93">
        <f>(1+H194)^((5-Dashboard!$F$9)*3/12)</f>
        <v>1.0262729045212988</v>
      </c>
      <c r="T194" s="93">
        <f t="shared" si="23"/>
        <v>1.1384509253757982</v>
      </c>
      <c r="U194" s="93">
        <f t="shared" si="23"/>
        <v>1.2628907026377731</v>
      </c>
      <c r="V194" s="93">
        <f t="shared" si="23"/>
        <v>1.4009325226578917</v>
      </c>
      <c r="W194" s="93">
        <f t="shared" si="23"/>
        <v>1.5540631734332497</v>
      </c>
      <c r="X194" s="93">
        <f t="shared" si="23"/>
        <v>1.7239319581498462</v>
      </c>
      <c r="Y194" s="93">
        <f t="shared" si="22"/>
        <v>1.9123684591049954</v>
      </c>
      <c r="Z194" s="93">
        <f t="shared" si="22"/>
        <v>2.1214022433371063</v>
      </c>
      <c r="AA194" s="93">
        <f t="shared" si="22"/>
        <v>2.3532847222035382</v>
      </c>
      <c r="AB194" s="93">
        <f t="shared" si="22"/>
        <v>2.6105134003464725</v>
      </c>
      <c r="AC194" s="95">
        <f t="shared" si="22"/>
        <v>2.8958587752217957</v>
      </c>
      <c r="AE194" s="96"/>
    </row>
    <row r="195" spans="3:31" ht="24.75" customHeight="1" x14ac:dyDescent="0.25">
      <c r="C195" s="91">
        <f>ABS(E195-Dashboard!$F$13)</f>
        <v>76.281786517298968</v>
      </c>
      <c r="D195" s="92">
        <f t="shared" si="18"/>
        <v>0.10940622874314747</v>
      </c>
      <c r="E195" s="93" cm="1">
        <f t="array" ref="E195">SUM('DRE + DCF'!$S$41/TIR!S195,'DRE + DCF'!$U$41:$AD$41/TIR!T195:AC195,TIR!F195)</f>
        <v>125.79178651729896</v>
      </c>
      <c r="F195" s="100">
        <f>'DRE + DCF'!$AE$38*'DRE + DCF'!$AE$39*(1+G195)/(R195-G195)/AC195</f>
        <v>90.240700574452347</v>
      </c>
      <c r="G195" s="92">
        <f>R195*(1-'DRE + DCF'!$AE$39)</f>
        <v>6.5643737245888484E-2</v>
      </c>
      <c r="H195" s="94">
        <f t="shared" si="21"/>
        <v>0.10940622874314747</v>
      </c>
      <c r="I195" s="94">
        <f t="shared" si="20"/>
        <v>0.10940622874314747</v>
      </c>
      <c r="J195" s="94">
        <f t="shared" si="20"/>
        <v>0.10940622874314747</v>
      </c>
      <c r="K195" s="94">
        <f t="shared" si="20"/>
        <v>0.10940622874314747</v>
      </c>
      <c r="L195" s="94">
        <f t="shared" si="20"/>
        <v>0.10940622874314747</v>
      </c>
      <c r="M195" s="94">
        <f t="shared" si="20"/>
        <v>0.10940622874314747</v>
      </c>
      <c r="N195" s="94">
        <f t="shared" si="20"/>
        <v>0.10940622874314747</v>
      </c>
      <c r="O195" s="94">
        <f t="shared" si="20"/>
        <v>0.10940622874314747</v>
      </c>
      <c r="P195" s="94">
        <f t="shared" si="20"/>
        <v>0.10940622874314747</v>
      </c>
      <c r="Q195" s="94">
        <f t="shared" si="20"/>
        <v>0.10940622874314747</v>
      </c>
      <c r="R195" s="94">
        <f t="shared" si="20"/>
        <v>0.10940622874314747</v>
      </c>
      <c r="S195" s="93">
        <f>(1+H195)^((5-Dashboard!$F$9)*3/12)</f>
        <v>1.0262960324499693</v>
      </c>
      <c r="T195" s="93">
        <f t="shared" si="23"/>
        <v>1.1385792109343753</v>
      </c>
      <c r="U195" s="93">
        <f t="shared" si="23"/>
        <v>1.2631468685280538</v>
      </c>
      <c r="V195" s="93">
        <f t="shared" si="23"/>
        <v>1.4013430037624244</v>
      </c>
      <c r="W195" s="93">
        <f t="shared" si="23"/>
        <v>1.5546586569796654</v>
      </c>
      <c r="X195" s="93">
        <f t="shared" si="23"/>
        <v>1.7247479976226971</v>
      </c>
      <c r="Y195" s="93">
        <f t="shared" si="22"/>
        <v>1.9134461715748914</v>
      </c>
      <c r="Z195" s="93">
        <f t="shared" si="22"/>
        <v>2.1227891011099138</v>
      </c>
      <c r="AA195" s="93">
        <f t="shared" si="22"/>
        <v>2.3550354510794054</v>
      </c>
      <c r="AB195" s="93">
        <f t="shared" si="22"/>
        <v>2.6126909983384201</v>
      </c>
      <c r="AC195" s="95">
        <f t="shared" si="22"/>
        <v>2.8985356673377956</v>
      </c>
      <c r="AE195" s="96"/>
    </row>
    <row r="196" spans="3:31" ht="24.75" customHeight="1" x14ac:dyDescent="0.25">
      <c r="C196" s="91">
        <f>ABS(E196-Dashboard!$F$13)</f>
        <v>76.103355020667237</v>
      </c>
      <c r="D196" s="92">
        <f t="shared" si="18"/>
        <v>0.10950622874314747</v>
      </c>
      <c r="E196" s="93" cm="1">
        <f t="array" ref="E196">SUM('DRE + DCF'!$S$41/TIR!S196,'DRE + DCF'!$U$41:$AD$41/TIR!T196:AC196,TIR!F196)</f>
        <v>125.61335502066723</v>
      </c>
      <c r="F196" s="100">
        <f>'DRE + DCF'!$AE$38*'DRE + DCF'!$AE$39*(1+G196)/(R196-G196)/AC196</f>
        <v>90.080108627959561</v>
      </c>
      <c r="G196" s="92">
        <f>R196*(1-'DRE + DCF'!$AE$39)</f>
        <v>6.5703737245888474E-2</v>
      </c>
      <c r="H196" s="94">
        <f t="shared" si="21"/>
        <v>0.10950622874314747</v>
      </c>
      <c r="I196" s="94">
        <f t="shared" si="20"/>
        <v>0.10950622874314747</v>
      </c>
      <c r="J196" s="94">
        <f t="shared" si="20"/>
        <v>0.10950622874314747</v>
      </c>
      <c r="K196" s="94">
        <f t="shared" si="20"/>
        <v>0.10950622874314747</v>
      </c>
      <c r="L196" s="94">
        <f t="shared" si="20"/>
        <v>0.10950622874314747</v>
      </c>
      <c r="M196" s="94">
        <f t="shared" si="20"/>
        <v>0.10950622874314747</v>
      </c>
      <c r="N196" s="94">
        <f t="shared" si="20"/>
        <v>0.10950622874314747</v>
      </c>
      <c r="O196" s="94">
        <f t="shared" si="20"/>
        <v>0.10950622874314747</v>
      </c>
      <c r="P196" s="94">
        <f t="shared" si="20"/>
        <v>0.10950622874314747</v>
      </c>
      <c r="Q196" s="94">
        <f t="shared" si="20"/>
        <v>0.10950622874314747</v>
      </c>
      <c r="R196" s="94">
        <f t="shared" si="20"/>
        <v>0.10950622874314747</v>
      </c>
      <c r="S196" s="93">
        <f>(1+H196)^((5-Dashboard!$F$9)*3/12)</f>
        <v>1.0263191588151583</v>
      </c>
      <c r="T196" s="93">
        <f t="shared" si="23"/>
        <v>1.1387074993838457</v>
      </c>
      <c r="U196" s="93">
        <f t="shared" si="23"/>
        <v>1.2634030632829105</v>
      </c>
      <c r="V196" s="93">
        <f t="shared" si="23"/>
        <v>1.4017535681255622</v>
      </c>
      <c r="W196" s="93">
        <f t="shared" si="23"/>
        <v>1.555254314998243</v>
      </c>
      <c r="X196" s="93">
        <f t="shared" si="23"/>
        <v>1.7255643497702076</v>
      </c>
      <c r="Y196" s="93">
        <f t="shared" si="22"/>
        <v>1.9145243941671644</v>
      </c>
      <c r="Z196" s="93">
        <f t="shared" si="22"/>
        <v>2.1241767404091694</v>
      </c>
      <c r="AA196" s="93">
        <f t="shared" si="22"/>
        <v>2.356787324435289</v>
      </c>
      <c r="AB196" s="93">
        <f t="shared" si="22"/>
        <v>2.6148702162838502</v>
      </c>
      <c r="AC196" s="95">
        <f t="shared" si="22"/>
        <v>2.901214792321873</v>
      </c>
      <c r="AE196" s="96"/>
    </row>
    <row r="197" spans="3:31" ht="24.75" customHeight="1" x14ac:dyDescent="0.25">
      <c r="C197" s="91">
        <f>ABS(E197-Dashboard!$F$13)</f>
        <v>75.925304656358577</v>
      </c>
      <c r="D197" s="92">
        <f t="shared" si="18"/>
        <v>0.10960622874314747</v>
      </c>
      <c r="E197" s="93" cm="1">
        <f t="array" ref="E197">SUM('DRE + DCF'!$S$41/TIR!S197,'DRE + DCF'!$U$41:$AD$41/TIR!T197:AC197,TIR!F197)</f>
        <v>125.43530465635857</v>
      </c>
      <c r="F197" s="100">
        <f>'DRE + DCF'!$AE$38*'DRE + DCF'!$AE$39*(1+G197)/(R197-G197)/AC197</f>
        <v>89.919884657993236</v>
      </c>
      <c r="G197" s="92">
        <f>R197*(1-'DRE + DCF'!$AE$39)</f>
        <v>6.5763737245888479E-2</v>
      </c>
      <c r="H197" s="94">
        <f t="shared" si="21"/>
        <v>0.10960622874314747</v>
      </c>
      <c r="I197" s="94">
        <f t="shared" si="20"/>
        <v>0.10960622874314747</v>
      </c>
      <c r="J197" s="94">
        <f t="shared" si="20"/>
        <v>0.10960622874314747</v>
      </c>
      <c r="K197" s="94">
        <f t="shared" si="20"/>
        <v>0.10960622874314747</v>
      </c>
      <c r="L197" s="94">
        <f t="shared" si="20"/>
        <v>0.10960622874314747</v>
      </c>
      <c r="M197" s="94">
        <f t="shared" si="20"/>
        <v>0.10960622874314747</v>
      </c>
      <c r="N197" s="94">
        <f t="shared" si="20"/>
        <v>0.10960622874314747</v>
      </c>
      <c r="O197" s="94">
        <f t="shared" si="20"/>
        <v>0.10960622874314747</v>
      </c>
      <c r="P197" s="94">
        <f t="shared" si="20"/>
        <v>0.10960622874314747</v>
      </c>
      <c r="Q197" s="94">
        <f t="shared" si="20"/>
        <v>0.10960622874314747</v>
      </c>
      <c r="R197" s="94">
        <f t="shared" si="20"/>
        <v>0.10960622874314747</v>
      </c>
      <c r="S197" s="93">
        <f>(1+H197)^((5-Dashboard!$F$9)*3/12)</f>
        <v>1.0263422836171125</v>
      </c>
      <c r="T197" s="93">
        <f t="shared" si="23"/>
        <v>1.1388357907240141</v>
      </c>
      <c r="U197" s="93">
        <f t="shared" si="23"/>
        <v>1.2636592869029935</v>
      </c>
      <c r="V197" s="93">
        <f t="shared" si="23"/>
        <v>1.4021642157566856</v>
      </c>
      <c r="W197" s="93">
        <f t="shared" si="23"/>
        <v>1.5558501475243687</v>
      </c>
      <c r="X197" s="93">
        <f t="shared" si="23"/>
        <v>1.7263810146839842</v>
      </c>
      <c r="Y197" s="93">
        <f t="shared" si="22"/>
        <v>1.915603127077264</v>
      </c>
      <c r="Z197" s="93">
        <f t="shared" si="22"/>
        <v>2.1255651616047833</v>
      </c>
      <c r="AA197" s="93">
        <f t="shared" si="22"/>
        <v>2.3585403429161023</v>
      </c>
      <c r="AB197" s="93">
        <f t="shared" si="22"/>
        <v>2.6170510552417059</v>
      </c>
      <c r="AC197" s="95">
        <f t="shared" si="22"/>
        <v>2.9038961518350237</v>
      </c>
      <c r="AE197" s="96"/>
    </row>
    <row r="198" spans="3:31" ht="24.75" customHeight="1" x14ac:dyDescent="0.25">
      <c r="C198" s="91">
        <f>ABS(E198-Dashboard!$F$13)</f>
        <v>75.747634327583427</v>
      </c>
      <c r="D198" s="92">
        <f t="shared" si="18"/>
        <v>0.10970622874314748</v>
      </c>
      <c r="E198" s="93" cm="1">
        <f t="array" ref="E198">SUM('DRE + DCF'!$S$41/TIR!S198,'DRE + DCF'!$U$41:$AD$41/TIR!T198:AC198,TIR!F198)</f>
        <v>125.25763432758343</v>
      </c>
      <c r="F198" s="100">
        <f>'DRE + DCF'!$AE$38*'DRE + DCF'!$AE$39*(1+G198)/(R198-G198)/AC198</f>
        <v>89.760027579569822</v>
      </c>
      <c r="G198" s="92">
        <f>R198*(1-'DRE + DCF'!$AE$39)</f>
        <v>6.5823737245888483E-2</v>
      </c>
      <c r="H198" s="94">
        <f t="shared" si="21"/>
        <v>0.10970622874314748</v>
      </c>
      <c r="I198" s="94">
        <f t="shared" si="20"/>
        <v>0.10970622874314748</v>
      </c>
      <c r="J198" s="94">
        <f t="shared" si="20"/>
        <v>0.10970622874314748</v>
      </c>
      <c r="K198" s="94">
        <f t="shared" si="20"/>
        <v>0.10970622874314748</v>
      </c>
      <c r="L198" s="94">
        <f t="shared" si="20"/>
        <v>0.10970622874314748</v>
      </c>
      <c r="M198" s="94">
        <f t="shared" si="20"/>
        <v>0.10970622874314748</v>
      </c>
      <c r="N198" s="94">
        <f t="shared" si="20"/>
        <v>0.10970622874314748</v>
      </c>
      <c r="O198" s="94">
        <f t="shared" si="20"/>
        <v>0.10970622874314748</v>
      </c>
      <c r="P198" s="94">
        <f t="shared" si="20"/>
        <v>0.10970622874314748</v>
      </c>
      <c r="Q198" s="94">
        <f t="shared" si="20"/>
        <v>0.10970622874314748</v>
      </c>
      <c r="R198" s="94">
        <f t="shared" si="20"/>
        <v>0.10970622874314748</v>
      </c>
      <c r="S198" s="93">
        <f>(1+H198)^((5-Dashboard!$F$9)*3/12)</f>
        <v>1.0263654068560784</v>
      </c>
      <c r="T198" s="93">
        <f t="shared" si="23"/>
        <v>1.1389640849546849</v>
      </c>
      <c r="U198" s="93">
        <f t="shared" si="23"/>
        <v>1.2639155393889532</v>
      </c>
      <c r="V198" s="93">
        <f t="shared" si="23"/>
        <v>1.4025749466651762</v>
      </c>
      <c r="W198" s="93">
        <f t="shared" si="23"/>
        <v>1.5564461545934338</v>
      </c>
      <c r="X198" s="93">
        <f t="shared" si="23"/>
        <v>1.7271979924556533</v>
      </c>
      <c r="Y198" s="93">
        <f t="shared" si="22"/>
        <v>1.9166823705006981</v>
      </c>
      <c r="Z198" s="93">
        <f t="shared" si="22"/>
        <v>2.1269543650668057</v>
      </c>
      <c r="AA198" s="93">
        <f t="shared" si="22"/>
        <v>2.3602945071670605</v>
      </c>
      <c r="AB198" s="93">
        <f t="shared" si="22"/>
        <v>2.6192335162715246</v>
      </c>
      <c r="AC198" s="95">
        <f t="shared" si="22"/>
        <v>2.9065797475393267</v>
      </c>
      <c r="AE198" s="96"/>
    </row>
    <row r="199" spans="3:31" ht="24.75" customHeight="1" x14ac:dyDescent="0.25">
      <c r="C199" s="91">
        <f>ABS(E199-Dashboard!$F$13)</f>
        <v>75.570342941606953</v>
      </c>
      <c r="D199" s="92">
        <f t="shared" si="18"/>
        <v>0.10980622874314748</v>
      </c>
      <c r="E199" s="93" cm="1">
        <f t="array" ref="E199">SUM('DRE + DCF'!$S$41/TIR!S199,'DRE + DCF'!$U$41:$AD$41/TIR!T199:AC199,TIR!F199)</f>
        <v>125.08034294160694</v>
      </c>
      <c r="F199" s="100">
        <f>'DRE + DCF'!$AE$38*'DRE + DCF'!$AE$39*(1+G199)/(R199-G199)/AC199</f>
        <v>89.600536311748172</v>
      </c>
      <c r="G199" s="92">
        <f>R199*(1-'DRE + DCF'!$AE$39)</f>
        <v>6.5883737245888488E-2</v>
      </c>
      <c r="H199" s="94">
        <f t="shared" si="21"/>
        <v>0.10980622874314748</v>
      </c>
      <c r="I199" s="94">
        <f t="shared" si="20"/>
        <v>0.10980622874314748</v>
      </c>
      <c r="J199" s="94">
        <f t="shared" si="20"/>
        <v>0.10980622874314748</v>
      </c>
      <c r="K199" s="94">
        <f t="shared" si="20"/>
        <v>0.10980622874314748</v>
      </c>
      <c r="L199" s="94">
        <f t="shared" si="20"/>
        <v>0.10980622874314748</v>
      </c>
      <c r="M199" s="94">
        <f t="shared" si="20"/>
        <v>0.10980622874314748</v>
      </c>
      <c r="N199" s="94">
        <f t="shared" si="20"/>
        <v>0.10980622874314748</v>
      </c>
      <c r="O199" s="94">
        <f t="shared" si="20"/>
        <v>0.10980622874314748</v>
      </c>
      <c r="P199" s="94">
        <f t="shared" si="20"/>
        <v>0.10980622874314748</v>
      </c>
      <c r="Q199" s="94">
        <f t="shared" si="20"/>
        <v>0.10980622874314748</v>
      </c>
      <c r="R199" s="94">
        <f t="shared" si="20"/>
        <v>0.10980622874314748</v>
      </c>
      <c r="S199" s="93">
        <f>(1+H199)^((5-Dashboard!$F$9)*3/12)</f>
        <v>1.0263885285323024</v>
      </c>
      <c r="T199" s="93">
        <f t="shared" si="23"/>
        <v>1.1390923820756629</v>
      </c>
      <c r="U199" s="93">
        <f t="shared" si="23"/>
        <v>1.2641718207414399</v>
      </c>
      <c r="V199" s="93">
        <f t="shared" si="23"/>
        <v>1.4029857608604155</v>
      </c>
      <c r="W199" s="93">
        <f t="shared" si="23"/>
        <v>1.557042336240833</v>
      </c>
      <c r="X199" s="93">
        <f t="shared" si="23"/>
        <v>1.7280152831768585</v>
      </c>
      <c r="Y199" s="93">
        <f t="shared" si="22"/>
        <v>1.9177621246330312</v>
      </c>
      <c r="Z199" s="93">
        <f t="shared" si="22"/>
        <v>2.1283443511654303</v>
      </c>
      <c r="AA199" s="93">
        <f t="shared" si="22"/>
        <v>2.3620498178336873</v>
      </c>
      <c r="AB199" s="93">
        <f t="shared" si="22"/>
        <v>2.6214176004334426</v>
      </c>
      <c r="AC199" s="95">
        <f t="shared" si="22"/>
        <v>2.9092655810979497</v>
      </c>
      <c r="AE199" s="96"/>
    </row>
    <row r="200" spans="3:31" ht="24.75" customHeight="1" x14ac:dyDescent="0.25">
      <c r="C200" s="91">
        <f>ABS(E200-Dashboard!$F$13)</f>
        <v>75.39342940972972</v>
      </c>
      <c r="D200" s="92">
        <f t="shared" si="18"/>
        <v>0.10990622874314748</v>
      </c>
      <c r="E200" s="93" cm="1">
        <f t="array" ref="E200">SUM('DRE + DCF'!$S$41/TIR!S200,'DRE + DCF'!$U$41:$AD$41/TIR!T200:AC200,TIR!F200)</f>
        <v>124.90342940972971</v>
      </c>
      <c r="F200" s="100">
        <f>'DRE + DCF'!$AE$38*'DRE + DCF'!$AE$39*(1+G200)/(R200-G200)/AC200</f>
        <v>89.441409777610602</v>
      </c>
      <c r="G200" s="92">
        <f>R200*(1-'DRE + DCF'!$AE$39)</f>
        <v>6.5943737245888492E-2</v>
      </c>
      <c r="H200" s="94">
        <f t="shared" si="21"/>
        <v>0.10990622874314748</v>
      </c>
      <c r="I200" s="94">
        <f t="shared" si="20"/>
        <v>0.10990622874314748</v>
      </c>
      <c r="J200" s="94">
        <f t="shared" si="20"/>
        <v>0.10990622874314748</v>
      </c>
      <c r="K200" s="94">
        <f t="shared" si="20"/>
        <v>0.10990622874314748</v>
      </c>
      <c r="L200" s="94">
        <f t="shared" si="20"/>
        <v>0.10990622874314748</v>
      </c>
      <c r="M200" s="94">
        <f t="shared" si="20"/>
        <v>0.10990622874314748</v>
      </c>
      <c r="N200" s="94">
        <f t="shared" si="20"/>
        <v>0.10990622874314748</v>
      </c>
      <c r="O200" s="94">
        <f t="shared" si="20"/>
        <v>0.10990622874314748</v>
      </c>
      <c r="P200" s="94">
        <f t="shared" si="20"/>
        <v>0.10990622874314748</v>
      </c>
      <c r="Q200" s="94">
        <f t="shared" si="20"/>
        <v>0.10990622874314748</v>
      </c>
      <c r="R200" s="94">
        <f t="shared" si="20"/>
        <v>0.10990622874314748</v>
      </c>
      <c r="S200" s="93">
        <f>(1+H200)^((5-Dashboard!$F$9)*3/12)</f>
        <v>1.0264116486460311</v>
      </c>
      <c r="T200" s="93">
        <f t="shared" si="23"/>
        <v>1.139220682086753</v>
      </c>
      <c r="U200" s="93">
        <f t="shared" si="23"/>
        <v>1.2644281309611043</v>
      </c>
      <c r="V200" s="93">
        <f t="shared" si="23"/>
        <v>1.4033966583517861</v>
      </c>
      <c r="W200" s="93">
        <f t="shared" si="23"/>
        <v>1.5576386925019665</v>
      </c>
      <c r="X200" s="93">
        <f t="shared" si="23"/>
        <v>1.7288328869392651</v>
      </c>
      <c r="Y200" s="93">
        <f t="shared" si="22"/>
        <v>1.9188423896698881</v>
      </c>
      <c r="Z200" s="93">
        <f t="shared" si="22"/>
        <v>2.1297351202709947</v>
      </c>
      <c r="AA200" s="93">
        <f t="shared" si="22"/>
        <v>2.3638062755618137</v>
      </c>
      <c r="AB200" s="93">
        <f t="shared" si="22"/>
        <v>2.6236033087881983</v>
      </c>
      <c r="AC200" s="95">
        <f t="shared" si="22"/>
        <v>2.9119536541751527</v>
      </c>
      <c r="AE200" s="96"/>
    </row>
    <row r="201" spans="3:31" ht="24.75" customHeight="1" x14ac:dyDescent="0.25">
      <c r="C201" s="91">
        <f>ABS(E201-Dashboard!$F$13)</f>
        <v>75.216892647270583</v>
      </c>
      <c r="D201" s="92">
        <f t="shared" si="18"/>
        <v>0.11000622874314749</v>
      </c>
      <c r="E201" s="93" cm="1">
        <f t="array" ref="E201">SUM('DRE + DCF'!$S$41/TIR!S201,'DRE + DCF'!$U$41:$AD$41/TIR!T201:AC201,TIR!F201)</f>
        <v>124.72689264727059</v>
      </c>
      <c r="F201" s="100">
        <f>'DRE + DCF'!$AE$38*'DRE + DCF'!$AE$39*(1+G201)/(R201-G201)/AC201</f>
        <v>89.282646904245425</v>
      </c>
      <c r="G201" s="92">
        <f>R201*(1-'DRE + DCF'!$AE$39)</f>
        <v>6.6003737245888483E-2</v>
      </c>
      <c r="H201" s="94">
        <f t="shared" si="21"/>
        <v>0.11000622874314749</v>
      </c>
      <c r="I201" s="94">
        <f t="shared" si="20"/>
        <v>0.11000622874314749</v>
      </c>
      <c r="J201" s="94">
        <f t="shared" si="20"/>
        <v>0.11000622874314749</v>
      </c>
      <c r="K201" s="94">
        <f t="shared" si="20"/>
        <v>0.11000622874314749</v>
      </c>
      <c r="L201" s="94">
        <f t="shared" si="20"/>
        <v>0.11000622874314749</v>
      </c>
      <c r="M201" s="94">
        <f t="shared" si="20"/>
        <v>0.11000622874314749</v>
      </c>
      <c r="N201" s="94">
        <f t="shared" si="20"/>
        <v>0.11000622874314749</v>
      </c>
      <c r="O201" s="94">
        <f t="shared" si="20"/>
        <v>0.11000622874314749</v>
      </c>
      <c r="P201" s="94">
        <f t="shared" si="20"/>
        <v>0.11000622874314749</v>
      </c>
      <c r="Q201" s="94">
        <f t="shared" si="20"/>
        <v>0.11000622874314749</v>
      </c>
      <c r="R201" s="94">
        <f t="shared" si="20"/>
        <v>0.11000622874314749</v>
      </c>
      <c r="S201" s="93">
        <f>(1+H201)^((5-Dashboard!$F$9)*3/12)</f>
        <v>1.0264347671975107</v>
      </c>
      <c r="T201" s="93">
        <f t="shared" si="23"/>
        <v>1.1393489849877596</v>
      </c>
      <c r="U201" s="93">
        <f t="shared" si="23"/>
        <v>1.2646844700485962</v>
      </c>
      <c r="V201" s="93">
        <f t="shared" si="23"/>
        <v>1.4038076391486685</v>
      </c>
      <c r="W201" s="93">
        <f t="shared" si="23"/>
        <v>1.558235223412235</v>
      </c>
      <c r="X201" s="93">
        <f t="shared" si="23"/>
        <v>1.7296508038345511</v>
      </c>
      <c r="Y201" s="93">
        <f t="shared" si="22"/>
        <v>1.9199231658069438</v>
      </c>
      <c r="Z201" s="93">
        <f t="shared" si="22"/>
        <v>2.1311266727539704</v>
      </c>
      <c r="AA201" s="93">
        <f t="shared" si="22"/>
        <v>2.3655638809975668</v>
      </c>
      <c r="AB201" s="93">
        <f t="shared" si="22"/>
        <v>2.6257906423971131</v>
      </c>
      <c r="AC201" s="95">
        <f t="shared" si="22"/>
        <v>2.9146439684362666</v>
      </c>
      <c r="AE201" s="96"/>
    </row>
    <row r="202" spans="3:31" ht="24.75" customHeight="1" x14ac:dyDescent="0.25">
      <c r="C202" s="91">
        <f>ABS(E202-Dashboard!$F$13)</f>
        <v>75.040731573547163</v>
      </c>
      <c r="D202" s="92">
        <f t="shared" si="18"/>
        <v>0.11010622874314749</v>
      </c>
      <c r="E202" s="93" cm="1">
        <f t="array" ref="E202">SUM('DRE + DCF'!$S$41/TIR!S202,'DRE + DCF'!$U$41:$AD$41/TIR!T202:AC202,TIR!F202)</f>
        <v>124.55073157354715</v>
      </c>
      <c r="F202" s="100">
        <f>'DRE + DCF'!$AE$38*'DRE + DCF'!$AE$39*(1+G202)/(R202-G202)/AC202</f>
        <v>89.124246622727625</v>
      </c>
      <c r="G202" s="92">
        <f>R202*(1-'DRE + DCF'!$AE$39)</f>
        <v>6.6063737245888488E-2</v>
      </c>
      <c r="H202" s="94">
        <f t="shared" si="21"/>
        <v>0.11010622874314749</v>
      </c>
      <c r="I202" s="94">
        <f t="shared" si="20"/>
        <v>0.11010622874314749</v>
      </c>
      <c r="J202" s="94">
        <f t="shared" si="20"/>
        <v>0.11010622874314749</v>
      </c>
      <c r="K202" s="94">
        <f t="shared" si="20"/>
        <v>0.11010622874314749</v>
      </c>
      <c r="L202" s="94">
        <f t="shared" si="20"/>
        <v>0.11010622874314749</v>
      </c>
      <c r="M202" s="94">
        <f t="shared" si="20"/>
        <v>0.11010622874314749</v>
      </c>
      <c r="N202" s="94">
        <f t="shared" si="20"/>
        <v>0.11010622874314749</v>
      </c>
      <c r="O202" s="94">
        <f t="shared" si="20"/>
        <v>0.11010622874314749</v>
      </c>
      <c r="P202" s="94">
        <f t="shared" si="20"/>
        <v>0.11010622874314749</v>
      </c>
      <c r="Q202" s="94">
        <f t="shared" si="20"/>
        <v>0.11010622874314749</v>
      </c>
      <c r="R202" s="94">
        <f t="shared" si="20"/>
        <v>0.11010622874314749</v>
      </c>
      <c r="S202" s="93">
        <f>(1+H202)^((5-Dashboard!$F$9)*3/12)</f>
        <v>1.0264578841869876</v>
      </c>
      <c r="T202" s="93">
        <f t="shared" si="23"/>
        <v>1.1394772907784874</v>
      </c>
      <c r="U202" s="93">
        <f t="shared" si="23"/>
        <v>1.2649408380045655</v>
      </c>
      <c r="V202" s="93">
        <f t="shared" si="23"/>
        <v>1.404218703260445</v>
      </c>
      <c r="W202" s="93">
        <f t="shared" si="23"/>
        <v>1.5588319290070456</v>
      </c>
      <c r="X202" s="93">
        <f t="shared" si="23"/>
        <v>1.7304690339544173</v>
      </c>
      <c r="Y202" s="93">
        <f t="shared" si="22"/>
        <v>1.921004453239936</v>
      </c>
      <c r="Z202" s="93">
        <f t="shared" si="22"/>
        <v>2.1325190089849775</v>
      </c>
      <c r="AA202" s="93">
        <f t="shared" si="22"/>
        <v>2.3673226347873877</v>
      </c>
      <c r="AB202" s="93">
        <f t="shared" si="22"/>
        <v>2.6279796023221187</v>
      </c>
      <c r="AC202" s="95">
        <f t="shared" si="22"/>
        <v>2.9173365255477237</v>
      </c>
      <c r="AE202" s="96"/>
    </row>
    <row r="203" spans="3:31" ht="24.75" customHeight="1" x14ac:dyDescent="0.25">
      <c r="C203" s="91">
        <f>ABS(E203-Dashboard!$F$13)</f>
        <v>74.864945111857821</v>
      </c>
      <c r="D203" s="92">
        <f t="shared" si="18"/>
        <v>0.11020622874314749</v>
      </c>
      <c r="E203" s="93" cm="1">
        <f t="array" ref="E203">SUM('DRE + DCF'!$S$41/TIR!S203,'DRE + DCF'!$U$41:$AD$41/TIR!T203:AC203,TIR!F203)</f>
        <v>124.37494511185781</v>
      </c>
      <c r="F203" s="100">
        <f>'DRE + DCF'!$AE$38*'DRE + DCF'!$AE$39*(1+G203)/(R203-G203)/AC203</f>
        <v>88.966207868100938</v>
      </c>
      <c r="G203" s="92">
        <f>R203*(1-'DRE + DCF'!$AE$39)</f>
        <v>6.6123737245888492E-2</v>
      </c>
      <c r="H203" s="94">
        <f t="shared" si="21"/>
        <v>0.11020622874314749</v>
      </c>
      <c r="I203" s="94">
        <f t="shared" si="20"/>
        <v>0.11020622874314749</v>
      </c>
      <c r="J203" s="94">
        <f t="shared" si="20"/>
        <v>0.11020622874314749</v>
      </c>
      <c r="K203" s="94">
        <f t="shared" si="20"/>
        <v>0.11020622874314749</v>
      </c>
      <c r="L203" s="94">
        <f t="shared" si="20"/>
        <v>0.11020622874314749</v>
      </c>
      <c r="M203" s="94">
        <f t="shared" si="20"/>
        <v>0.11020622874314749</v>
      </c>
      <c r="N203" s="94">
        <f t="shared" si="20"/>
        <v>0.11020622874314749</v>
      </c>
      <c r="O203" s="94">
        <f t="shared" si="20"/>
        <v>0.11020622874314749</v>
      </c>
      <c r="P203" s="94">
        <f t="shared" si="20"/>
        <v>0.11020622874314749</v>
      </c>
      <c r="Q203" s="94">
        <f t="shared" ref="I203:R229" si="24">$D203</f>
        <v>0.11020622874314749</v>
      </c>
      <c r="R203" s="94">
        <f t="shared" si="24"/>
        <v>0.11020622874314749</v>
      </c>
      <c r="S203" s="93">
        <f>(1+H203)^((5-Dashboard!$F$9)*3/12)</f>
        <v>1.026480999614708</v>
      </c>
      <c r="T203" s="93">
        <f t="shared" si="23"/>
        <v>1.1396055994587413</v>
      </c>
      <c r="U203" s="93">
        <f t="shared" si="23"/>
        <v>1.2651972348296632</v>
      </c>
      <c r="V203" s="93">
        <f t="shared" si="23"/>
        <v>1.4046298506964987</v>
      </c>
      <c r="W203" s="93">
        <f t="shared" si="23"/>
        <v>1.5594288093218103</v>
      </c>
      <c r="X203" s="93">
        <f t="shared" si="23"/>
        <v>1.731287577390584</v>
      </c>
      <c r="Y203" s="93">
        <f t="shared" si="22"/>
        <v>1.9220862521646604</v>
      </c>
      <c r="Z203" s="93">
        <f t="shared" si="22"/>
        <v>2.133912129334778</v>
      </c>
      <c r="AA203" s="93">
        <f t="shared" si="22"/>
        <v>2.3690825375780236</v>
      </c>
      <c r="AB203" s="93">
        <f t="shared" si="22"/>
        <v>2.6301701896257437</v>
      </c>
      <c r="AC203" s="95">
        <f t="shared" si="22"/>
        <v>2.9200313271770462</v>
      </c>
      <c r="AE203" s="96"/>
    </row>
    <row r="204" spans="3:31" ht="24.75" customHeight="1" x14ac:dyDescent="0.25">
      <c r="C204" s="91">
        <f>ABS(E204-Dashboard!$F$13)</f>
        <v>74.689532189464074</v>
      </c>
      <c r="D204" s="92">
        <f t="shared" si="18"/>
        <v>0.11030622874314749</v>
      </c>
      <c r="E204" s="93" cm="1">
        <f t="array" ref="E204">SUM('DRE + DCF'!$S$41/TIR!S204,'DRE + DCF'!$U$41:$AD$41/TIR!T204:AC204,TIR!F204)</f>
        <v>124.19953218946407</v>
      </c>
      <c r="F204" s="100">
        <f>'DRE + DCF'!$AE$38*'DRE + DCF'!$AE$39*(1+G204)/(R204-G204)/AC204</f>
        <v>88.808529579360084</v>
      </c>
      <c r="G204" s="92">
        <f>R204*(1-'DRE + DCF'!$AE$39)</f>
        <v>6.6183737245888496E-2</v>
      </c>
      <c r="H204" s="94">
        <f t="shared" si="21"/>
        <v>0.11030622874314749</v>
      </c>
      <c r="I204" s="94">
        <f t="shared" si="24"/>
        <v>0.11030622874314749</v>
      </c>
      <c r="J204" s="94">
        <f t="shared" si="24"/>
        <v>0.11030622874314749</v>
      </c>
      <c r="K204" s="94">
        <f t="shared" si="24"/>
        <v>0.11030622874314749</v>
      </c>
      <c r="L204" s="94">
        <f t="shared" si="24"/>
        <v>0.11030622874314749</v>
      </c>
      <c r="M204" s="94">
        <f t="shared" si="24"/>
        <v>0.11030622874314749</v>
      </c>
      <c r="N204" s="94">
        <f t="shared" si="24"/>
        <v>0.11030622874314749</v>
      </c>
      <c r="O204" s="94">
        <f t="shared" si="24"/>
        <v>0.11030622874314749</v>
      </c>
      <c r="P204" s="94">
        <f t="shared" si="24"/>
        <v>0.11030622874314749</v>
      </c>
      <c r="Q204" s="94">
        <f t="shared" si="24"/>
        <v>0.11030622874314749</v>
      </c>
      <c r="R204" s="94">
        <f t="shared" si="24"/>
        <v>0.11030622874314749</v>
      </c>
      <c r="S204" s="93">
        <f>(1+H204)^((5-Dashboard!$F$9)*3/12)</f>
        <v>1.0265041134809179</v>
      </c>
      <c r="T204" s="93">
        <f t="shared" si="23"/>
        <v>1.1397339110283258</v>
      </c>
      <c r="U204" s="93">
        <f t="shared" si="23"/>
        <v>1.2654536605245386</v>
      </c>
      <c r="V204" s="93">
        <f t="shared" si="23"/>
        <v>1.4050410814662118</v>
      </c>
      <c r="W204" s="93">
        <f t="shared" si="23"/>
        <v>1.5600258643919431</v>
      </c>
      <c r="X204" s="93">
        <f t="shared" si="23"/>
        <v>1.7321064342347874</v>
      </c>
      <c r="Y204" s="93">
        <f t="shared" si="22"/>
        <v>1.9231685627769675</v>
      </c>
      <c r="Z204" s="93">
        <f t="shared" si="22"/>
        <v>2.135306034174274</v>
      </c>
      <c r="AA204" s="93">
        <f t="shared" si="22"/>
        <v>2.3708435900165248</v>
      </c>
      <c r="AB204" s="93">
        <f t="shared" si="22"/>
        <v>2.6323624053711128</v>
      </c>
      <c r="AC204" s="95">
        <f t="shared" si="22"/>
        <v>2.922728374992841</v>
      </c>
      <c r="AE204" s="96"/>
    </row>
    <row r="205" spans="3:31" ht="24.75" customHeight="1" x14ac:dyDescent="0.25">
      <c r="C205" s="91">
        <f>ABS(E205-Dashboard!$F$13)</f>
        <v>74.514491737572257</v>
      </c>
      <c r="D205" s="92">
        <f t="shared" si="18"/>
        <v>0.1104062287431475</v>
      </c>
      <c r="E205" s="93" cm="1">
        <f t="array" ref="E205">SUM('DRE + DCF'!$S$41/TIR!S205,'DRE + DCF'!$U$41:$AD$41/TIR!T205:AC205,TIR!F205)</f>
        <v>124.02449173757226</v>
      </c>
      <c r="F205" s="100">
        <f>'DRE + DCF'!$AE$38*'DRE + DCF'!$AE$39*(1+G205)/(R205-G205)/AC205</f>
        <v>88.651210699432553</v>
      </c>
      <c r="G205" s="92">
        <f>R205*(1-'DRE + DCF'!$AE$39)</f>
        <v>6.6243737245888501E-2</v>
      </c>
      <c r="H205" s="94">
        <f t="shared" si="21"/>
        <v>0.1104062287431475</v>
      </c>
      <c r="I205" s="94">
        <f t="shared" si="24"/>
        <v>0.1104062287431475</v>
      </c>
      <c r="J205" s="94">
        <f t="shared" si="24"/>
        <v>0.1104062287431475</v>
      </c>
      <c r="K205" s="94">
        <f t="shared" si="24"/>
        <v>0.1104062287431475</v>
      </c>
      <c r="L205" s="94">
        <f t="shared" si="24"/>
        <v>0.1104062287431475</v>
      </c>
      <c r="M205" s="94">
        <f t="shared" si="24"/>
        <v>0.1104062287431475</v>
      </c>
      <c r="N205" s="94">
        <f t="shared" si="24"/>
        <v>0.1104062287431475</v>
      </c>
      <c r="O205" s="94">
        <f t="shared" si="24"/>
        <v>0.1104062287431475</v>
      </c>
      <c r="P205" s="94">
        <f t="shared" si="24"/>
        <v>0.1104062287431475</v>
      </c>
      <c r="Q205" s="94">
        <f t="shared" si="24"/>
        <v>0.1104062287431475</v>
      </c>
      <c r="R205" s="94">
        <f t="shared" si="24"/>
        <v>0.1104062287431475</v>
      </c>
      <c r="S205" s="93">
        <f>(1+H205)^((5-Dashboard!$F$9)*3/12)</f>
        <v>1.0265272257858635</v>
      </c>
      <c r="T205" s="93">
        <f t="shared" si="23"/>
        <v>1.1398622254870463</v>
      </c>
      <c r="U205" s="93">
        <f t="shared" si="23"/>
        <v>1.2657101150898424</v>
      </c>
      <c r="V205" s="93">
        <f t="shared" si="23"/>
        <v>1.4054523955789673</v>
      </c>
      <c r="W205" s="93">
        <f t="shared" si="23"/>
        <v>1.5606230942528634</v>
      </c>
      <c r="X205" s="93">
        <f t="shared" si="23"/>
        <v>1.7329256045787838</v>
      </c>
      <c r="Y205" s="93">
        <f t="shared" si="22"/>
        <v>1.9242513852727663</v>
      </c>
      <c r="Z205" s="93">
        <f t="shared" si="22"/>
        <v>2.1367007238745099</v>
      </c>
      <c r="AA205" s="93">
        <f t="shared" si="22"/>
        <v>2.3726057927502482</v>
      </c>
      <c r="AB205" s="93">
        <f t="shared" si="22"/>
        <v>2.6345562506219489</v>
      </c>
      <c r="AC205" s="95">
        <f t="shared" si="22"/>
        <v>2.925427670664805</v>
      </c>
      <c r="AE205" s="96"/>
    </row>
    <row r="206" spans="3:31" ht="24.75" customHeight="1" x14ac:dyDescent="0.25">
      <c r="C206" s="91">
        <f>ABS(E206-Dashboard!$F$13)</f>
        <v>74.33982269131576</v>
      </c>
      <c r="D206" s="92">
        <f t="shared" si="18"/>
        <v>0.1105062287431475</v>
      </c>
      <c r="E206" s="93" cm="1">
        <f t="array" ref="E206">SUM('DRE + DCF'!$S$41/TIR!S206,'DRE + DCF'!$U$41:$AD$41/TIR!T206:AC206,TIR!F206)</f>
        <v>123.84982269131575</v>
      </c>
      <c r="F206" s="100">
        <f>'DRE + DCF'!$AE$38*'DRE + DCF'!$AE$39*(1+G206)/(R206-G206)/AC206</f>
        <v>88.494250175160772</v>
      </c>
      <c r="G206" s="92">
        <f>R206*(1-'DRE + DCF'!$AE$39)</f>
        <v>6.6303737245888492E-2</v>
      </c>
      <c r="H206" s="94">
        <f t="shared" si="21"/>
        <v>0.1105062287431475</v>
      </c>
      <c r="I206" s="94">
        <f t="shared" si="24"/>
        <v>0.1105062287431475</v>
      </c>
      <c r="J206" s="94">
        <f t="shared" si="24"/>
        <v>0.1105062287431475</v>
      </c>
      <c r="K206" s="94">
        <f t="shared" si="24"/>
        <v>0.1105062287431475</v>
      </c>
      <c r="L206" s="94">
        <f t="shared" si="24"/>
        <v>0.1105062287431475</v>
      </c>
      <c r="M206" s="94">
        <f t="shared" si="24"/>
        <v>0.1105062287431475</v>
      </c>
      <c r="N206" s="94">
        <f t="shared" si="24"/>
        <v>0.1105062287431475</v>
      </c>
      <c r="O206" s="94">
        <f t="shared" si="24"/>
        <v>0.1105062287431475</v>
      </c>
      <c r="P206" s="94">
        <f t="shared" si="24"/>
        <v>0.1105062287431475</v>
      </c>
      <c r="Q206" s="94">
        <f t="shared" si="24"/>
        <v>0.1105062287431475</v>
      </c>
      <c r="R206" s="94">
        <f t="shared" si="24"/>
        <v>0.1105062287431475</v>
      </c>
      <c r="S206" s="93">
        <f>(1+H206)^((5-Dashboard!$F$9)*3/12)</f>
        <v>1.026550336529791</v>
      </c>
      <c r="T206" s="93">
        <f t="shared" si="23"/>
        <v>1.1399905428347072</v>
      </c>
      <c r="U206" s="93">
        <f t="shared" si="23"/>
        <v>1.2659665985262243</v>
      </c>
      <c r="V206" s="93">
        <f t="shared" si="23"/>
        <v>1.4058637930441475</v>
      </c>
      <c r="W206" s="93">
        <f t="shared" si="23"/>
        <v>1.5612204989399932</v>
      </c>
      <c r="X206" s="93">
        <f t="shared" si="23"/>
        <v>1.7337450885143471</v>
      </c>
      <c r="Y206" s="93">
        <f t="shared" si="22"/>
        <v>1.925334719848022</v>
      </c>
      <c r="Z206" s="93">
        <f t="shared" si="22"/>
        <v>2.1380961988066711</v>
      </c>
      <c r="AA206" s="93">
        <f t="shared" si="22"/>
        <v>2.3743691464268553</v>
      </c>
      <c r="AB206" s="93">
        <f t="shared" si="22"/>
        <v>2.6367517264425731</v>
      </c>
      <c r="AC206" s="95">
        <f t="shared" si="22"/>
        <v>2.9281292158637253</v>
      </c>
      <c r="AE206" s="96"/>
    </row>
    <row r="207" spans="3:31" ht="24.75" customHeight="1" x14ac:dyDescent="0.25">
      <c r="C207" s="91">
        <f>ABS(E207-Dashboard!$F$13)</f>
        <v>74.165523989736755</v>
      </c>
      <c r="D207" s="92">
        <f t="shared" ref="D207:D270" si="25">D206+0.0001</f>
        <v>0.1106062287431475</v>
      </c>
      <c r="E207" s="93" cm="1">
        <f t="array" ref="E207">SUM('DRE + DCF'!$S$41/TIR!S207,'DRE + DCF'!$U$41:$AD$41/TIR!T207:AC207,TIR!F207)</f>
        <v>123.67552398973676</v>
      </c>
      <c r="F207" s="100">
        <f>'DRE + DCF'!$AE$38*'DRE + DCF'!$AE$39*(1+G207)/(R207-G207)/AC207</f>
        <v>88.337646957284008</v>
      </c>
      <c r="G207" s="92">
        <f>R207*(1-'DRE + DCF'!$AE$39)</f>
        <v>6.6363737245888496E-2</v>
      </c>
      <c r="H207" s="94">
        <f t="shared" si="21"/>
        <v>0.1106062287431475</v>
      </c>
      <c r="I207" s="94">
        <f t="shared" si="24"/>
        <v>0.1106062287431475</v>
      </c>
      <c r="J207" s="94">
        <f t="shared" si="24"/>
        <v>0.1106062287431475</v>
      </c>
      <c r="K207" s="94">
        <f t="shared" si="24"/>
        <v>0.1106062287431475</v>
      </c>
      <c r="L207" s="94">
        <f t="shared" si="24"/>
        <v>0.1106062287431475</v>
      </c>
      <c r="M207" s="94">
        <f t="shared" si="24"/>
        <v>0.1106062287431475</v>
      </c>
      <c r="N207" s="94">
        <f t="shared" si="24"/>
        <v>0.1106062287431475</v>
      </c>
      <c r="O207" s="94">
        <f t="shared" si="24"/>
        <v>0.1106062287431475</v>
      </c>
      <c r="P207" s="94">
        <f t="shared" si="24"/>
        <v>0.1106062287431475</v>
      </c>
      <c r="Q207" s="94">
        <f t="shared" si="24"/>
        <v>0.1106062287431475</v>
      </c>
      <c r="R207" s="94">
        <f t="shared" si="24"/>
        <v>0.1106062287431475</v>
      </c>
      <c r="S207" s="93">
        <f>(1+H207)^((5-Dashboard!$F$9)*3/12)</f>
        <v>1.0265734457129463</v>
      </c>
      <c r="T207" s="93">
        <f t="shared" si="23"/>
        <v>1.1401188630711137</v>
      </c>
      <c r="U207" s="93">
        <f t="shared" si="23"/>
        <v>1.2662231108343345</v>
      </c>
      <c r="V207" s="93">
        <f t="shared" si="23"/>
        <v>1.4062752738711366</v>
      </c>
      <c r="W207" s="93">
        <f t="shared" si="23"/>
        <v>1.5618180784887599</v>
      </c>
      <c r="X207" s="93">
        <f t="shared" si="23"/>
        <v>1.7345648861332708</v>
      </c>
      <c r="Y207" s="93">
        <f t="shared" si="22"/>
        <v>1.926418566698759</v>
      </c>
      <c r="Z207" s="93">
        <f t="shared" si="22"/>
        <v>2.1394924593420881</v>
      </c>
      <c r="AA207" s="93">
        <f t="shared" si="22"/>
        <v>2.3761336516943183</v>
      </c>
      <c r="AB207" s="93">
        <f t="shared" si="22"/>
        <v>2.6389488338979104</v>
      </c>
      <c r="AC207" s="95">
        <f t="shared" si="22"/>
        <v>2.930833012261485</v>
      </c>
      <c r="AE207" s="96"/>
    </row>
    <row r="208" spans="3:31" ht="24.75" customHeight="1" x14ac:dyDescent="0.25">
      <c r="C208" s="91">
        <f>ABS(E208-Dashboard!$F$13)</f>
        <v>73.991594575769</v>
      </c>
      <c r="D208" s="92">
        <f t="shared" si="25"/>
        <v>0.11070622874314751</v>
      </c>
      <c r="E208" s="93" cm="1">
        <f t="array" ref="E208">SUM('DRE + DCF'!$S$41/TIR!S208,'DRE + DCF'!$U$41:$AD$41/TIR!T208:AC208,TIR!F208)</f>
        <v>123.50159457576899</v>
      </c>
      <c r="F208" s="100">
        <f>'DRE + DCF'!$AE$38*'DRE + DCF'!$AE$39*(1+G208)/(R208-G208)/AC208</f>
        <v>88.181400000421021</v>
      </c>
      <c r="G208" s="92">
        <f>R208*(1-'DRE + DCF'!$AE$39)</f>
        <v>6.6423737245888501E-2</v>
      </c>
      <c r="H208" s="94">
        <f t="shared" si="21"/>
        <v>0.11070622874314751</v>
      </c>
      <c r="I208" s="94">
        <f t="shared" si="24"/>
        <v>0.11070622874314751</v>
      </c>
      <c r="J208" s="94">
        <f t="shared" si="24"/>
        <v>0.11070622874314751</v>
      </c>
      <c r="K208" s="94">
        <f t="shared" si="24"/>
        <v>0.11070622874314751</v>
      </c>
      <c r="L208" s="94">
        <f t="shared" si="24"/>
        <v>0.11070622874314751</v>
      </c>
      <c r="M208" s="94">
        <f t="shared" si="24"/>
        <v>0.11070622874314751</v>
      </c>
      <c r="N208" s="94">
        <f t="shared" si="24"/>
        <v>0.11070622874314751</v>
      </c>
      <c r="O208" s="94">
        <f t="shared" si="24"/>
        <v>0.11070622874314751</v>
      </c>
      <c r="P208" s="94">
        <f t="shared" si="24"/>
        <v>0.11070622874314751</v>
      </c>
      <c r="Q208" s="94">
        <f t="shared" si="24"/>
        <v>0.11070622874314751</v>
      </c>
      <c r="R208" s="94">
        <f t="shared" si="24"/>
        <v>0.11070622874314751</v>
      </c>
      <c r="S208" s="93">
        <f>(1+H208)^((5-Dashboard!$F$9)*3/12)</f>
        <v>1.0265965533355754</v>
      </c>
      <c r="T208" s="93">
        <f t="shared" si="23"/>
        <v>1.1402471861960706</v>
      </c>
      <c r="U208" s="93">
        <f t="shared" si="23"/>
        <v>1.2664796520148232</v>
      </c>
      <c r="V208" s="93">
        <f t="shared" si="23"/>
        <v>1.406686838069318</v>
      </c>
      <c r="W208" s="93">
        <f t="shared" si="23"/>
        <v>1.562415832934595</v>
      </c>
      <c r="X208" s="93">
        <f t="shared" si="23"/>
        <v>1.7353849975273676</v>
      </c>
      <c r="Y208" s="93">
        <f t="shared" si="22"/>
        <v>1.9275029260210588</v>
      </c>
      <c r="Z208" s="93">
        <f t="shared" si="22"/>
        <v>2.1408895058522321</v>
      </c>
      <c r="AA208" s="93">
        <f t="shared" si="22"/>
        <v>2.3778993092009135</v>
      </c>
      <c r="AB208" s="93">
        <f t="shared" si="22"/>
        <v>2.6411475740534822</v>
      </c>
      <c r="AC208" s="95">
        <f t="shared" si="22"/>
        <v>2.9335390615310559</v>
      </c>
      <c r="AE208" s="96"/>
    </row>
    <row r="209" spans="3:31" ht="24.75" customHeight="1" x14ac:dyDescent="0.25">
      <c r="C209" s="91">
        <f>ABS(E209-Dashboard!$F$13)</f>
        <v>73.818033396220102</v>
      </c>
      <c r="D209" s="92">
        <f t="shared" si="25"/>
        <v>0.11080622874314751</v>
      </c>
      <c r="E209" s="93" cm="1">
        <f t="array" ref="E209">SUM('DRE + DCF'!$S$41/TIR!S209,'DRE + DCF'!$U$41:$AD$41/TIR!T209:AC209,TIR!F209)</f>
        <v>123.32803339622009</v>
      </c>
      <c r="F209" s="100">
        <f>'DRE + DCF'!$AE$38*'DRE + DCF'!$AE$39*(1+G209)/(R209-G209)/AC209</f>
        <v>88.025508263052387</v>
      </c>
      <c r="G209" s="92">
        <f>R209*(1-'DRE + DCF'!$AE$39)</f>
        <v>6.6483737245888505E-2</v>
      </c>
      <c r="H209" s="94">
        <f t="shared" si="21"/>
        <v>0.11080622874314751</v>
      </c>
      <c r="I209" s="94">
        <f t="shared" si="24"/>
        <v>0.11080622874314751</v>
      </c>
      <c r="J209" s="94">
        <f t="shared" si="24"/>
        <v>0.11080622874314751</v>
      </c>
      <c r="K209" s="94">
        <f t="shared" si="24"/>
        <v>0.11080622874314751</v>
      </c>
      <c r="L209" s="94">
        <f t="shared" si="24"/>
        <v>0.11080622874314751</v>
      </c>
      <c r="M209" s="94">
        <f t="shared" si="24"/>
        <v>0.11080622874314751</v>
      </c>
      <c r="N209" s="94">
        <f t="shared" si="24"/>
        <v>0.11080622874314751</v>
      </c>
      <c r="O209" s="94">
        <f t="shared" si="24"/>
        <v>0.11080622874314751</v>
      </c>
      <c r="P209" s="94">
        <f t="shared" si="24"/>
        <v>0.11080622874314751</v>
      </c>
      <c r="Q209" s="94">
        <f t="shared" si="24"/>
        <v>0.11080622874314751</v>
      </c>
      <c r="R209" s="94">
        <f t="shared" si="24"/>
        <v>0.11080622874314751</v>
      </c>
      <c r="S209" s="93">
        <f>(1+H209)^((5-Dashboard!$F$9)*3/12)</f>
        <v>1.026619659397924</v>
      </c>
      <c r="T209" s="93">
        <f t="shared" si="23"/>
        <v>1.1403755122093826</v>
      </c>
      <c r="U209" s="93">
        <f t="shared" si="23"/>
        <v>1.2667362220683394</v>
      </c>
      <c r="V209" s="93">
        <f t="shared" si="23"/>
        <v>1.4070984856480742</v>
      </c>
      <c r="W209" s="93">
        <f t="shared" si="23"/>
        <v>1.5630137623129312</v>
      </c>
      <c r="X209" s="93">
        <f t="shared" si="23"/>
        <v>1.7362054227884653</v>
      </c>
      <c r="Y209" s="93">
        <f t="shared" si="22"/>
        <v>1.9285877980110571</v>
      </c>
      <c r="Z209" s="93">
        <f t="shared" si="22"/>
        <v>2.1422873387087136</v>
      </c>
      <c r="AA209" s="93">
        <f t="shared" si="22"/>
        <v>2.3796661195952198</v>
      </c>
      <c r="AB209" s="93">
        <f t="shared" si="22"/>
        <v>2.6433479479754061</v>
      </c>
      <c r="AC209" s="95">
        <f t="shared" si="22"/>
        <v>2.9362473653464987</v>
      </c>
      <c r="AE209" s="96"/>
    </row>
    <row r="210" spans="3:31" ht="24.75" customHeight="1" x14ac:dyDescent="0.25">
      <c r="C210" s="91">
        <f>ABS(E210-Dashboard!$F$13)</f>
        <v>73.644839401753671</v>
      </c>
      <c r="D210" s="92">
        <f t="shared" si="25"/>
        <v>0.11090622874314751</v>
      </c>
      <c r="E210" s="93" cm="1">
        <f t="array" ref="E210">SUM('DRE + DCF'!$S$41/TIR!S210,'DRE + DCF'!$U$41:$AD$41/TIR!T210:AC210,TIR!F210)</f>
        <v>123.15483940175366</v>
      </c>
      <c r="F210" s="100">
        <f>'DRE + DCF'!$AE$38*'DRE + DCF'!$AE$39*(1+G210)/(R210-G210)/AC210</f>
        <v>87.869970707502773</v>
      </c>
      <c r="G210" s="92">
        <f>R210*(1-'DRE + DCF'!$AE$39)</f>
        <v>6.654373724588851E-2</v>
      </c>
      <c r="H210" s="94">
        <f t="shared" si="21"/>
        <v>0.11090622874314751</v>
      </c>
      <c r="I210" s="94">
        <f t="shared" si="24"/>
        <v>0.11090622874314751</v>
      </c>
      <c r="J210" s="94">
        <f t="shared" si="24"/>
        <v>0.11090622874314751</v>
      </c>
      <c r="K210" s="94">
        <f t="shared" si="24"/>
        <v>0.11090622874314751</v>
      </c>
      <c r="L210" s="94">
        <f t="shared" si="24"/>
        <v>0.11090622874314751</v>
      </c>
      <c r="M210" s="94">
        <f t="shared" si="24"/>
        <v>0.11090622874314751</v>
      </c>
      <c r="N210" s="94">
        <f t="shared" si="24"/>
        <v>0.11090622874314751</v>
      </c>
      <c r="O210" s="94">
        <f t="shared" si="24"/>
        <v>0.11090622874314751</v>
      </c>
      <c r="P210" s="94">
        <f t="shared" si="24"/>
        <v>0.11090622874314751</v>
      </c>
      <c r="Q210" s="94">
        <f t="shared" si="24"/>
        <v>0.11090622874314751</v>
      </c>
      <c r="R210" s="94">
        <f t="shared" si="24"/>
        <v>0.11090622874314751</v>
      </c>
      <c r="S210" s="93">
        <f>(1+H210)^((5-Dashboard!$F$9)*3/12)</f>
        <v>1.026642763900238</v>
      </c>
      <c r="T210" s="93">
        <f t="shared" si="23"/>
        <v>1.140503841110855</v>
      </c>
      <c r="U210" s="93">
        <f t="shared" si="23"/>
        <v>1.2669928209955339</v>
      </c>
      <c r="V210" s="93">
        <f t="shared" si="23"/>
        <v>1.4075102166167903</v>
      </c>
      <c r="W210" s="93">
        <f t="shared" si="23"/>
        <v>1.5636118666592091</v>
      </c>
      <c r="X210" s="93">
        <f t="shared" si="23"/>
        <v>1.7370261620084153</v>
      </c>
      <c r="Y210" s="93">
        <f t="shared" si="22"/>
        <v>1.9296731828649523</v>
      </c>
      <c r="Z210" s="93">
        <f t="shared" si="22"/>
        <v>2.1436859582832901</v>
      </c>
      <c r="AA210" s="93">
        <f t="shared" si="22"/>
        <v>2.3814340835261301</v>
      </c>
      <c r="AB210" s="93">
        <f t="shared" si="22"/>
        <v>2.6455499567304068</v>
      </c>
      <c r="AC210" s="95">
        <f t="shared" si="22"/>
        <v>2.9389579253829732</v>
      </c>
      <c r="AE210" s="96"/>
    </row>
    <row r="211" spans="3:31" ht="24.75" customHeight="1" x14ac:dyDescent="0.25">
      <c r="C211" s="91">
        <f>ABS(E211-Dashboard!$F$13)</f>
        <v>73.472011546872352</v>
      </c>
      <c r="D211" s="92">
        <f t="shared" si="25"/>
        <v>0.11100622874314751</v>
      </c>
      <c r="E211" s="93" cm="1">
        <f t="array" ref="E211">SUM('DRE + DCF'!$S$41/TIR!S211,'DRE + DCF'!$U$41:$AD$41/TIR!T211:AC211,TIR!F211)</f>
        <v>122.98201154687234</v>
      </c>
      <c r="F211" s="100">
        <f>'DRE + DCF'!$AE$38*'DRE + DCF'!$AE$39*(1+G211)/(R211-G211)/AC211</f>
        <v>87.714786299923773</v>
      </c>
      <c r="G211" s="92">
        <f>R211*(1-'DRE + DCF'!$AE$39)</f>
        <v>6.66037372458885E-2</v>
      </c>
      <c r="H211" s="94">
        <f t="shared" si="21"/>
        <v>0.11100622874314751</v>
      </c>
      <c r="I211" s="94">
        <f t="shared" si="24"/>
        <v>0.11100622874314751</v>
      </c>
      <c r="J211" s="94">
        <f t="shared" si="24"/>
        <v>0.11100622874314751</v>
      </c>
      <c r="K211" s="94">
        <f t="shared" si="24"/>
        <v>0.11100622874314751</v>
      </c>
      <c r="L211" s="94">
        <f t="shared" si="24"/>
        <v>0.11100622874314751</v>
      </c>
      <c r="M211" s="94">
        <f t="shared" si="24"/>
        <v>0.11100622874314751</v>
      </c>
      <c r="N211" s="94">
        <f t="shared" si="24"/>
        <v>0.11100622874314751</v>
      </c>
      <c r="O211" s="94">
        <f t="shared" si="24"/>
        <v>0.11100622874314751</v>
      </c>
      <c r="P211" s="94">
        <f t="shared" si="24"/>
        <v>0.11100622874314751</v>
      </c>
      <c r="Q211" s="94">
        <f t="shared" si="24"/>
        <v>0.11100622874314751</v>
      </c>
      <c r="R211" s="94">
        <f t="shared" si="24"/>
        <v>0.11100622874314751</v>
      </c>
      <c r="S211" s="93">
        <f>(1+H211)^((5-Dashboard!$F$9)*3/12)</f>
        <v>1.0266658668427631</v>
      </c>
      <c r="T211" s="93">
        <f t="shared" si="23"/>
        <v>1.1406321729002926</v>
      </c>
      <c r="U211" s="93">
        <f t="shared" si="23"/>
        <v>1.2672494487970558</v>
      </c>
      <c r="V211" s="93">
        <f t="shared" si="23"/>
        <v>1.4079220309848492</v>
      </c>
      <c r="W211" s="93">
        <f t="shared" si="23"/>
        <v>1.5642101460088702</v>
      </c>
      <c r="X211" s="93">
        <f t="shared" si="23"/>
        <v>1.7378472152790829</v>
      </c>
      <c r="Y211" s="93">
        <f t="shared" si="22"/>
        <v>1.9307590807789947</v>
      </c>
      <c r="Z211" s="93">
        <f t="shared" si="22"/>
        <v>2.1450853649478572</v>
      </c>
      <c r="AA211" s="93">
        <f t="shared" si="22"/>
        <v>2.3832032016428371</v>
      </c>
      <c r="AB211" s="93">
        <f t="shared" si="22"/>
        <v>2.6477536013858032</v>
      </c>
      <c r="AC211" s="95">
        <f t="shared" si="22"/>
        <v>2.941670743316728</v>
      </c>
      <c r="AE211" s="96"/>
    </row>
    <row r="212" spans="3:31" ht="24.75" customHeight="1" x14ac:dyDescent="0.25">
      <c r="C212" s="91">
        <f>ABS(E212-Dashboard!$F$13)</f>
        <v>73.299548789900058</v>
      </c>
      <c r="D212" s="92">
        <f t="shared" si="25"/>
        <v>0.11110622874314752</v>
      </c>
      <c r="E212" s="93" cm="1">
        <f t="array" ref="E212">SUM('DRE + DCF'!$S$41/TIR!S212,'DRE + DCF'!$U$41:$AD$41/TIR!T212:AC212,TIR!F212)</f>
        <v>122.80954878990005</v>
      </c>
      <c r="F212" s="100">
        <f>'DRE + DCF'!$AE$38*'DRE + DCF'!$AE$39*(1+G212)/(R212-G212)/AC212</f>
        <v>87.559954010276329</v>
      </c>
      <c r="G212" s="92">
        <f>R212*(1-'DRE + DCF'!$AE$39)</f>
        <v>6.6663737245888505E-2</v>
      </c>
      <c r="H212" s="94">
        <f t="shared" si="21"/>
        <v>0.11110622874314752</v>
      </c>
      <c r="I212" s="94">
        <f t="shared" si="24"/>
        <v>0.11110622874314752</v>
      </c>
      <c r="J212" s="94">
        <f t="shared" si="24"/>
        <v>0.11110622874314752</v>
      </c>
      <c r="K212" s="94">
        <f t="shared" si="24"/>
        <v>0.11110622874314752</v>
      </c>
      <c r="L212" s="94">
        <f t="shared" si="24"/>
        <v>0.11110622874314752</v>
      </c>
      <c r="M212" s="94">
        <f t="shared" si="24"/>
        <v>0.11110622874314752</v>
      </c>
      <c r="N212" s="94">
        <f t="shared" si="24"/>
        <v>0.11110622874314752</v>
      </c>
      <c r="O212" s="94">
        <f t="shared" si="24"/>
        <v>0.11110622874314752</v>
      </c>
      <c r="P212" s="94">
        <f t="shared" si="24"/>
        <v>0.11110622874314752</v>
      </c>
      <c r="Q212" s="94">
        <f t="shared" si="24"/>
        <v>0.11110622874314752</v>
      </c>
      <c r="R212" s="94">
        <f t="shared" si="24"/>
        <v>0.11110622874314752</v>
      </c>
      <c r="S212" s="93">
        <f>(1+H212)^((5-Dashboard!$F$9)*3/12)</f>
        <v>1.026688968225745</v>
      </c>
      <c r="T212" s="93">
        <f t="shared" si="23"/>
        <v>1.1407605075775007</v>
      </c>
      <c r="U212" s="93">
        <f t="shared" si="23"/>
        <v>1.2675061054735555</v>
      </c>
      <c r="V212" s="93">
        <f t="shared" si="23"/>
        <v>1.4083339287616363</v>
      </c>
      <c r="W212" s="93">
        <f t="shared" si="23"/>
        <v>1.5648086003973622</v>
      </c>
      <c r="X212" s="93">
        <f t="shared" si="23"/>
        <v>1.738668582692356</v>
      </c>
      <c r="Y212" s="93">
        <f t="shared" si="22"/>
        <v>1.931845491949497</v>
      </c>
      <c r="Z212" s="93">
        <f t="shared" si="22"/>
        <v>2.1464855590744558</v>
      </c>
      <c r="AA212" s="93">
        <f t="shared" si="22"/>
        <v>2.3849734745948452</v>
      </c>
      <c r="AB212" s="93">
        <f t="shared" si="22"/>
        <v>2.6499588830095191</v>
      </c>
      <c r="AC212" s="95">
        <f t="shared" si="22"/>
        <v>2.9443858208251101</v>
      </c>
      <c r="AE212" s="96"/>
    </row>
    <row r="213" spans="3:31" ht="24.75" customHeight="1" x14ac:dyDescent="0.25">
      <c r="C213" s="91">
        <f>ABS(E213-Dashboard!$F$13)</f>
        <v>73.127450092964921</v>
      </c>
      <c r="D213" s="92">
        <f t="shared" si="25"/>
        <v>0.11120622874314752</v>
      </c>
      <c r="E213" s="93" cm="1">
        <f t="array" ref="E213">SUM('DRE + DCF'!$S$41/TIR!S213,'DRE + DCF'!$U$41:$AD$41/TIR!T213:AC213,TIR!F213)</f>
        <v>122.63745009296491</v>
      </c>
      <c r="F213" s="100">
        <f>'DRE + DCF'!$AE$38*'DRE + DCF'!$AE$39*(1+G213)/(R213-G213)/AC213</f>
        <v>87.405472812313675</v>
      </c>
      <c r="G213" s="92">
        <f>R213*(1-'DRE + DCF'!$AE$39)</f>
        <v>6.6723737245888509E-2</v>
      </c>
      <c r="H213" s="94">
        <f t="shared" si="21"/>
        <v>0.11120622874314752</v>
      </c>
      <c r="I213" s="94">
        <f t="shared" si="24"/>
        <v>0.11120622874314752</v>
      </c>
      <c r="J213" s="94">
        <f t="shared" si="24"/>
        <v>0.11120622874314752</v>
      </c>
      <c r="K213" s="94">
        <f t="shared" si="24"/>
        <v>0.11120622874314752</v>
      </c>
      <c r="L213" s="94">
        <f t="shared" si="24"/>
        <v>0.11120622874314752</v>
      </c>
      <c r="M213" s="94">
        <f t="shared" si="24"/>
        <v>0.11120622874314752</v>
      </c>
      <c r="N213" s="94">
        <f t="shared" si="24"/>
        <v>0.11120622874314752</v>
      </c>
      <c r="O213" s="94">
        <f t="shared" si="24"/>
        <v>0.11120622874314752</v>
      </c>
      <c r="P213" s="94">
        <f t="shared" si="24"/>
        <v>0.11120622874314752</v>
      </c>
      <c r="Q213" s="94">
        <f t="shared" si="24"/>
        <v>0.11120622874314752</v>
      </c>
      <c r="R213" s="94">
        <f t="shared" si="24"/>
        <v>0.11120622874314752</v>
      </c>
      <c r="S213" s="93">
        <f>(1+H213)^((5-Dashboard!$F$9)*3/12)</f>
        <v>1.0267120680494293</v>
      </c>
      <c r="T213" s="93">
        <f t="shared" si="23"/>
        <v>1.1408888451422841</v>
      </c>
      <c r="U213" s="93">
        <f t="shared" si="23"/>
        <v>1.2677627910256821</v>
      </c>
      <c r="V213" s="93">
        <f t="shared" si="23"/>
        <v>1.4087459099565351</v>
      </c>
      <c r="W213" s="93">
        <f t="shared" si="23"/>
        <v>1.5654072298601349</v>
      </c>
      <c r="X213" s="93">
        <f t="shared" si="23"/>
        <v>1.739490264340138</v>
      </c>
      <c r="Y213" s="93">
        <f t="shared" si="22"/>
        <v>1.9329324165728254</v>
      </c>
      <c r="Z213" s="93">
        <f t="shared" si="22"/>
        <v>2.1478865410352679</v>
      </c>
      <c r="AA213" s="93">
        <f t="shared" si="22"/>
        <v>2.3867449030319636</v>
      </c>
      <c r="AB213" s="93">
        <f t="shared" si="22"/>
        <v>2.6521658026700776</v>
      </c>
      <c r="AC213" s="95">
        <f t="shared" si="22"/>
        <v>2.9471031595865593</v>
      </c>
      <c r="AE213" s="96"/>
    </row>
    <row r="214" spans="3:31" ht="24.75" customHeight="1" x14ac:dyDescent="0.25">
      <c r="C214" s="91">
        <f>ABS(E214-Dashboard!$F$13)</f>
        <v>72.955714421982208</v>
      </c>
      <c r="D214" s="92">
        <f t="shared" si="25"/>
        <v>0.11130622874314752</v>
      </c>
      <c r="E214" s="93" cm="1">
        <f t="array" ref="E214">SUM('DRE + DCF'!$S$41/TIR!S214,'DRE + DCF'!$U$41:$AD$41/TIR!T214:AC214,TIR!F214)</f>
        <v>122.4657144219822</v>
      </c>
      <c r="F214" s="100">
        <f>'DRE + DCF'!$AE$38*'DRE + DCF'!$AE$39*(1+G214)/(R214-G214)/AC214</f>
        <v>87.251341683564178</v>
      </c>
      <c r="G214" s="92">
        <f>R214*(1-'DRE + DCF'!$AE$39)</f>
        <v>6.6783737245888514E-2</v>
      </c>
      <c r="H214" s="94">
        <f t="shared" si="21"/>
        <v>0.11130622874314752</v>
      </c>
      <c r="I214" s="94">
        <f t="shared" si="24"/>
        <v>0.11130622874314752</v>
      </c>
      <c r="J214" s="94">
        <f t="shared" si="24"/>
        <v>0.11130622874314752</v>
      </c>
      <c r="K214" s="94">
        <f t="shared" si="24"/>
        <v>0.11130622874314752</v>
      </c>
      <c r="L214" s="94">
        <f t="shared" si="24"/>
        <v>0.11130622874314752</v>
      </c>
      <c r="M214" s="94">
        <f t="shared" si="24"/>
        <v>0.11130622874314752</v>
      </c>
      <c r="N214" s="94">
        <f t="shared" si="24"/>
        <v>0.11130622874314752</v>
      </c>
      <c r="O214" s="94">
        <f t="shared" si="24"/>
        <v>0.11130622874314752</v>
      </c>
      <c r="P214" s="94">
        <f t="shared" si="24"/>
        <v>0.11130622874314752</v>
      </c>
      <c r="Q214" s="94">
        <f t="shared" si="24"/>
        <v>0.11130622874314752</v>
      </c>
      <c r="R214" s="94">
        <f t="shared" si="24"/>
        <v>0.11130622874314752</v>
      </c>
      <c r="S214" s="93">
        <f>(1+H214)^((5-Dashboard!$F$9)*3/12)</f>
        <v>1.0267351663140616</v>
      </c>
      <c r="T214" s="93">
        <f t="shared" si="23"/>
        <v>1.141017185594448</v>
      </c>
      <c r="U214" s="93">
        <f t="shared" si="23"/>
        <v>1.2680195054540859</v>
      </c>
      <c r="V214" s="93">
        <f t="shared" si="23"/>
        <v>1.4091579745789311</v>
      </c>
      <c r="W214" s="93">
        <f t="shared" si="23"/>
        <v>1.5660060344326439</v>
      </c>
      <c r="X214" s="93">
        <f t="shared" si="23"/>
        <v>1.740312260314353</v>
      </c>
      <c r="Y214" s="93">
        <f t="shared" si="22"/>
        <v>1.9340198548454064</v>
      </c>
      <c r="Z214" s="93">
        <f t="shared" si="22"/>
        <v>2.1492883112026182</v>
      </c>
      <c r="AA214" s="93">
        <f t="shared" si="22"/>
        <v>2.38851748760431</v>
      </c>
      <c r="AB214" s="93">
        <f t="shared" si="22"/>
        <v>2.6543743614366031</v>
      </c>
      <c r="AC214" s="95">
        <f t="shared" si="22"/>
        <v>2.9498227612806116</v>
      </c>
      <c r="AE214" s="96"/>
    </row>
    <row r="215" spans="3:31" ht="24.75" customHeight="1" x14ac:dyDescent="0.25">
      <c r="C215" s="91">
        <f>ABS(E215-Dashboard!$F$13)</f>
        <v>72.784340746637071</v>
      </c>
      <c r="D215" s="92">
        <f t="shared" si="25"/>
        <v>0.11140622874314753</v>
      </c>
      <c r="E215" s="93" cm="1">
        <f t="array" ref="E215">SUM('DRE + DCF'!$S$41/TIR!S215,'DRE + DCF'!$U$41:$AD$41/TIR!T215:AC215,TIR!F215)</f>
        <v>122.29434074663708</v>
      </c>
      <c r="F215" s="100">
        <f>'DRE + DCF'!$AE$38*'DRE + DCF'!$AE$39*(1+G215)/(R215-G215)/AC215</f>
        <v>87.097559605314189</v>
      </c>
      <c r="G215" s="92">
        <f>R215*(1-'DRE + DCF'!$AE$39)</f>
        <v>6.6843737245888518E-2</v>
      </c>
      <c r="H215" s="94">
        <f t="shared" si="21"/>
        <v>0.11140622874314753</v>
      </c>
      <c r="I215" s="94">
        <f t="shared" si="24"/>
        <v>0.11140622874314753</v>
      </c>
      <c r="J215" s="94">
        <f t="shared" si="24"/>
        <v>0.11140622874314753</v>
      </c>
      <c r="K215" s="94">
        <f t="shared" si="24"/>
        <v>0.11140622874314753</v>
      </c>
      <c r="L215" s="94">
        <f t="shared" si="24"/>
        <v>0.11140622874314753</v>
      </c>
      <c r="M215" s="94">
        <f t="shared" si="24"/>
        <v>0.11140622874314753</v>
      </c>
      <c r="N215" s="94">
        <f t="shared" si="24"/>
        <v>0.11140622874314753</v>
      </c>
      <c r="O215" s="94">
        <f t="shared" si="24"/>
        <v>0.11140622874314753</v>
      </c>
      <c r="P215" s="94">
        <f t="shared" si="24"/>
        <v>0.11140622874314753</v>
      </c>
      <c r="Q215" s="94">
        <f t="shared" si="24"/>
        <v>0.11140622874314753</v>
      </c>
      <c r="R215" s="94">
        <f t="shared" si="24"/>
        <v>0.11140622874314753</v>
      </c>
      <c r="S215" s="93">
        <f>(1+H215)^((5-Dashboard!$F$9)*3/12)</f>
        <v>1.0267582630198873</v>
      </c>
      <c r="T215" s="93">
        <f t="shared" si="23"/>
        <v>1.1411455289337975</v>
      </c>
      <c r="U215" s="93">
        <f t="shared" si="23"/>
        <v>1.2682762487594161</v>
      </c>
      <c r="V215" s="93">
        <f t="shared" si="23"/>
        <v>1.4095701226382087</v>
      </c>
      <c r="W215" s="93">
        <f t="shared" si="23"/>
        <v>1.5666050141503474</v>
      </c>
      <c r="X215" s="93">
        <f t="shared" si="23"/>
        <v>1.7411345707069428</v>
      </c>
      <c r="Y215" s="93">
        <f t="shared" si="22"/>
        <v>1.9351078069637222</v>
      </c>
      <c r="Z215" s="93">
        <f t="shared" si="22"/>
        <v>2.1506908699489728</v>
      </c>
      <c r="AA215" s="93">
        <f t="shared" si="22"/>
        <v>2.3902912289623068</v>
      </c>
      <c r="AB215" s="93">
        <f t="shared" si="22"/>
        <v>2.6565845603788207</v>
      </c>
      <c r="AC215" s="95">
        <f t="shared" si="22"/>
        <v>2.9525446275878973</v>
      </c>
      <c r="AE215" s="96"/>
    </row>
    <row r="216" spans="3:31" ht="24.75" customHeight="1" x14ac:dyDescent="0.25">
      <c r="C216" s="91">
        <f>ABS(E216-Dashboard!$F$13)</f>
        <v>72.613328040367719</v>
      </c>
      <c r="D216" s="92">
        <f t="shared" si="25"/>
        <v>0.11150622874314753</v>
      </c>
      <c r="E216" s="93" cm="1">
        <f t="array" ref="E216">SUM('DRE + DCF'!$S$41/TIR!S216,'DRE + DCF'!$U$41:$AD$41/TIR!T216:AC216,TIR!F216)</f>
        <v>122.12332804036771</v>
      </c>
      <c r="F216" s="100">
        <f>'DRE + DCF'!$AE$38*'DRE + DCF'!$AE$39*(1+G216)/(R216-G216)/AC216</f>
        <v>86.944125562591125</v>
      </c>
      <c r="G216" s="92">
        <f>R216*(1-'DRE + DCF'!$AE$39)</f>
        <v>6.6903737245888509E-2</v>
      </c>
      <c r="H216" s="94">
        <f t="shared" si="21"/>
        <v>0.11150622874314753</v>
      </c>
      <c r="I216" s="94">
        <f t="shared" si="24"/>
        <v>0.11150622874314753</v>
      </c>
      <c r="J216" s="94">
        <f t="shared" si="24"/>
        <v>0.11150622874314753</v>
      </c>
      <c r="K216" s="94">
        <f t="shared" si="24"/>
        <v>0.11150622874314753</v>
      </c>
      <c r="L216" s="94">
        <f t="shared" si="24"/>
        <v>0.11150622874314753</v>
      </c>
      <c r="M216" s="94">
        <f t="shared" si="24"/>
        <v>0.11150622874314753</v>
      </c>
      <c r="N216" s="94">
        <f t="shared" si="24"/>
        <v>0.11150622874314753</v>
      </c>
      <c r="O216" s="94">
        <f t="shared" si="24"/>
        <v>0.11150622874314753</v>
      </c>
      <c r="P216" s="94">
        <f t="shared" si="24"/>
        <v>0.11150622874314753</v>
      </c>
      <c r="Q216" s="94">
        <f t="shared" si="24"/>
        <v>0.11150622874314753</v>
      </c>
      <c r="R216" s="94">
        <f t="shared" si="24"/>
        <v>0.11150622874314753</v>
      </c>
      <c r="S216" s="93">
        <f>(1+H216)^((5-Dashboard!$F$9)*3/12)</f>
        <v>1.0267813581671519</v>
      </c>
      <c r="T216" s="93">
        <f t="shared" si="23"/>
        <v>1.1412738751601379</v>
      </c>
      <c r="U216" s="93">
        <f t="shared" si="23"/>
        <v>1.2685330209423225</v>
      </c>
      <c r="V216" s="93">
        <f t="shared" si="23"/>
        <v>1.4099823541437528</v>
      </c>
      <c r="W216" s="93">
        <f t="shared" si="23"/>
        <v>1.5672041690487077</v>
      </c>
      <c r="X216" s="93">
        <f t="shared" si="23"/>
        <v>1.7419571956098672</v>
      </c>
      <c r="Y216" s="93">
        <f t="shared" si="22"/>
        <v>1.9361962731243125</v>
      </c>
      <c r="Z216" s="93">
        <f t="shared" si="22"/>
        <v>2.1520942176469418</v>
      </c>
      <c r="AA216" s="93">
        <f t="shared" si="22"/>
        <v>2.3920661277566864</v>
      </c>
      <c r="AB216" s="93">
        <f t="shared" si="22"/>
        <v>2.6587964005670583</v>
      </c>
      <c r="AC216" s="95">
        <f t="shared" si="22"/>
        <v>2.9552687601901457</v>
      </c>
      <c r="AE216" s="96"/>
    </row>
    <row r="217" spans="3:31" ht="24.75" customHeight="1" x14ac:dyDescent="0.25">
      <c r="C217" s="91">
        <f>ABS(E217-Dashboard!$F$13)</f>
        <v>72.442675280348169</v>
      </c>
      <c r="D217" s="92">
        <f t="shared" si="25"/>
        <v>0.11160622874314753</v>
      </c>
      <c r="E217" s="93" cm="1">
        <f t="array" ref="E217">SUM('DRE + DCF'!$S$41/TIR!S217,'DRE + DCF'!$U$41:$AD$41/TIR!T217:AC217,TIR!F217)</f>
        <v>121.95267528034816</v>
      </c>
      <c r="F217" s="100">
        <f>'DRE + DCF'!$AE$38*'DRE + DCF'!$AE$39*(1+G217)/(R217-G217)/AC217</f>
        <v>86.791038544146488</v>
      </c>
      <c r="G217" s="92">
        <f>R217*(1-'DRE + DCF'!$AE$39)</f>
        <v>6.6963737245888513E-2</v>
      </c>
      <c r="H217" s="94">
        <f t="shared" si="21"/>
        <v>0.11160622874314753</v>
      </c>
      <c r="I217" s="94">
        <f t="shared" si="24"/>
        <v>0.11160622874314753</v>
      </c>
      <c r="J217" s="94">
        <f t="shared" si="24"/>
        <v>0.11160622874314753</v>
      </c>
      <c r="K217" s="94">
        <f t="shared" si="24"/>
        <v>0.11160622874314753</v>
      </c>
      <c r="L217" s="94">
        <f t="shared" si="24"/>
        <v>0.11160622874314753</v>
      </c>
      <c r="M217" s="94">
        <f t="shared" si="24"/>
        <v>0.11160622874314753</v>
      </c>
      <c r="N217" s="94">
        <f t="shared" si="24"/>
        <v>0.11160622874314753</v>
      </c>
      <c r="O217" s="94">
        <f t="shared" si="24"/>
        <v>0.11160622874314753</v>
      </c>
      <c r="P217" s="94">
        <f t="shared" si="24"/>
        <v>0.11160622874314753</v>
      </c>
      <c r="Q217" s="94">
        <f t="shared" si="24"/>
        <v>0.11160622874314753</v>
      </c>
      <c r="R217" s="94">
        <f t="shared" si="24"/>
        <v>0.11160622874314753</v>
      </c>
      <c r="S217" s="93">
        <f>(1+H217)^((5-Dashboard!$F$9)*3/12)</f>
        <v>1.026804451756101</v>
      </c>
      <c r="T217" s="93">
        <f t="shared" si="23"/>
        <v>1.1414022242732746</v>
      </c>
      <c r="U217" s="93">
        <f t="shared" si="23"/>
        <v>1.2687898220034552</v>
      </c>
      <c r="V217" s="93">
        <f t="shared" si="23"/>
        <v>1.4103946691049505</v>
      </c>
      <c r="W217" s="93">
        <f t="shared" si="23"/>
        <v>1.5678034991631935</v>
      </c>
      <c r="X217" s="93">
        <f t="shared" si="23"/>
        <v>1.7427801351151082</v>
      </c>
      <c r="Y217" s="93">
        <f t="shared" si="22"/>
        <v>1.9372852535237788</v>
      </c>
      <c r="Z217" s="93">
        <f t="shared" si="22"/>
        <v>2.1534983546692805</v>
      </c>
      <c r="AA217" s="93">
        <f t="shared" si="22"/>
        <v>2.3938421846384923</v>
      </c>
      <c r="AB217" s="93">
        <f t="shared" si="22"/>
        <v>2.6610098830722522</v>
      </c>
      <c r="AC217" s="95">
        <f t="shared" si="22"/>
        <v>2.9579951607701904</v>
      </c>
      <c r="AE217" s="96"/>
    </row>
    <row r="218" spans="3:31" ht="24.75" customHeight="1" x14ac:dyDescent="0.25">
      <c r="C218" s="91">
        <f>ABS(E218-Dashboard!$F$13)</f>
        <v>72.272381447472611</v>
      </c>
      <c r="D218" s="92">
        <f t="shared" si="25"/>
        <v>0.11170622874314753</v>
      </c>
      <c r="E218" s="93" cm="1">
        <f t="array" ref="E218">SUM('DRE + DCF'!$S$41/TIR!S218,'DRE + DCF'!$U$41:$AD$41/TIR!T218:AC218,TIR!F218)</f>
        <v>121.78238144747262</v>
      </c>
      <c r="F218" s="100">
        <f>'DRE + DCF'!$AE$38*'DRE + DCF'!$AE$39*(1+G218)/(R218-G218)/AC218</f>
        <v>86.638297542439815</v>
      </c>
      <c r="G218" s="92">
        <f>R218*(1-'DRE + DCF'!$AE$39)</f>
        <v>6.7023737245888518E-2</v>
      </c>
      <c r="H218" s="94">
        <f t="shared" si="21"/>
        <v>0.11170622874314753</v>
      </c>
      <c r="I218" s="94">
        <f t="shared" si="24"/>
        <v>0.11170622874314753</v>
      </c>
      <c r="J218" s="94">
        <f t="shared" si="24"/>
        <v>0.11170622874314753</v>
      </c>
      <c r="K218" s="94">
        <f t="shared" si="24"/>
        <v>0.11170622874314753</v>
      </c>
      <c r="L218" s="94">
        <f t="shared" si="24"/>
        <v>0.11170622874314753</v>
      </c>
      <c r="M218" s="94">
        <f t="shared" si="24"/>
        <v>0.11170622874314753</v>
      </c>
      <c r="N218" s="94">
        <f t="shared" si="24"/>
        <v>0.11170622874314753</v>
      </c>
      <c r="O218" s="94">
        <f t="shared" si="24"/>
        <v>0.11170622874314753</v>
      </c>
      <c r="P218" s="94">
        <f t="shared" si="24"/>
        <v>0.11170622874314753</v>
      </c>
      <c r="Q218" s="94">
        <f t="shared" si="24"/>
        <v>0.11170622874314753</v>
      </c>
      <c r="R218" s="94">
        <f t="shared" si="24"/>
        <v>0.11170622874314753</v>
      </c>
      <c r="S218" s="93">
        <f>(1+H218)^((5-Dashboard!$F$9)*3/12)</f>
        <v>1.0268275437869796</v>
      </c>
      <c r="T218" s="93">
        <f t="shared" si="23"/>
        <v>1.1415305762730124</v>
      </c>
      <c r="U218" s="93">
        <f t="shared" si="23"/>
        <v>1.2690466519434627</v>
      </c>
      <c r="V218" s="93">
        <f t="shared" si="23"/>
        <v>1.4108070675311848</v>
      </c>
      <c r="W218" s="93">
        <f t="shared" si="23"/>
        <v>1.5684030045292727</v>
      </c>
      <c r="X218" s="93">
        <f t="shared" si="23"/>
        <v>1.7436033893146596</v>
      </c>
      <c r="Y218" s="93">
        <f t="shared" si="22"/>
        <v>1.9383747483587705</v>
      </c>
      <c r="Z218" s="93">
        <f t="shared" si="22"/>
        <v>2.1549032813888767</v>
      </c>
      <c r="AA218" s="93">
        <f t="shared" si="22"/>
        <v>2.3956194002590618</v>
      </c>
      <c r="AB218" s="93">
        <f t="shared" si="22"/>
        <v>2.6632250089659228</v>
      </c>
      <c r="AC218" s="95">
        <f t="shared" si="22"/>
        <v>2.9607238310119417</v>
      </c>
      <c r="AE218" s="96"/>
    </row>
    <row r="219" spans="3:31" ht="24.75" customHeight="1" x14ac:dyDescent="0.25">
      <c r="C219" s="91">
        <f>ABS(E219-Dashboard!$F$13)</f>
        <v>72.102445526337107</v>
      </c>
      <c r="D219" s="92">
        <f t="shared" si="25"/>
        <v>0.11180622874314754</v>
      </c>
      <c r="E219" s="93" cm="1">
        <f t="array" ref="E219">SUM('DRE + DCF'!$S$41/TIR!S219,'DRE + DCF'!$U$41:$AD$41/TIR!T219:AC219,TIR!F219)</f>
        <v>121.6124455263371</v>
      </c>
      <c r="F219" s="100">
        <f>'DRE + DCF'!$AE$38*'DRE + DCF'!$AE$39*(1+G219)/(R219-G219)/AC219</f>
        <v>86.485901553620749</v>
      </c>
      <c r="G219" s="92">
        <f>R219*(1-'DRE + DCF'!$AE$39)</f>
        <v>6.7083737245888522E-2</v>
      </c>
      <c r="H219" s="94">
        <f t="shared" si="21"/>
        <v>0.11180622874314754</v>
      </c>
      <c r="I219" s="94">
        <f t="shared" si="24"/>
        <v>0.11180622874314754</v>
      </c>
      <c r="J219" s="94">
        <f t="shared" si="24"/>
        <v>0.11180622874314754</v>
      </c>
      <c r="K219" s="94">
        <f t="shared" si="24"/>
        <v>0.11180622874314754</v>
      </c>
      <c r="L219" s="94">
        <f t="shared" si="24"/>
        <v>0.11180622874314754</v>
      </c>
      <c r="M219" s="94">
        <f t="shared" si="24"/>
        <v>0.11180622874314754</v>
      </c>
      <c r="N219" s="94">
        <f t="shared" si="24"/>
        <v>0.11180622874314754</v>
      </c>
      <c r="O219" s="94">
        <f t="shared" si="24"/>
        <v>0.11180622874314754</v>
      </c>
      <c r="P219" s="94">
        <f t="shared" si="24"/>
        <v>0.11180622874314754</v>
      </c>
      <c r="Q219" s="94">
        <f t="shared" si="24"/>
        <v>0.11180622874314754</v>
      </c>
      <c r="R219" s="94">
        <f t="shared" si="24"/>
        <v>0.11180622874314754</v>
      </c>
      <c r="S219" s="93">
        <f>(1+H219)^((5-Dashboard!$F$9)*3/12)</f>
        <v>1.026850634260033</v>
      </c>
      <c r="T219" s="93">
        <f t="shared" si="23"/>
        <v>1.1416589311591565</v>
      </c>
      <c r="U219" s="93">
        <f t="shared" si="23"/>
        <v>1.2693035107629946</v>
      </c>
      <c r="V219" s="93">
        <f t="shared" si="23"/>
        <v>1.4112195494318422</v>
      </c>
      <c r="W219" s="93">
        <f t="shared" si="23"/>
        <v>1.5690026851824206</v>
      </c>
      <c r="X219" s="93">
        <f t="shared" si="23"/>
        <v>1.7444269583005392</v>
      </c>
      <c r="Y219" s="93">
        <f t="shared" si="22"/>
        <v>1.9394647578260025</v>
      </c>
      <c r="Z219" s="93">
        <f t="shared" si="22"/>
        <v>2.15630899817877</v>
      </c>
      <c r="AA219" s="93">
        <f t="shared" si="22"/>
        <v>2.3973977752700528</v>
      </c>
      <c r="AB219" s="93">
        <f t="shared" si="22"/>
        <v>2.6654417793202096</v>
      </c>
      <c r="AC219" s="95">
        <f t="shared" si="22"/>
        <v>2.9634547726004272</v>
      </c>
      <c r="AE219" s="96"/>
    </row>
    <row r="220" spans="3:31" ht="24.75" customHeight="1" x14ac:dyDescent="0.25">
      <c r="C220" s="91">
        <f>ABS(E220-Dashboard!$F$13)</f>
        <v>71.932866505223899</v>
      </c>
      <c r="D220" s="92">
        <f t="shared" si="25"/>
        <v>0.11190622874314754</v>
      </c>
      <c r="E220" s="93" cm="1">
        <f t="array" ref="E220">SUM('DRE + DCF'!$S$41/TIR!S220,'DRE + DCF'!$U$41:$AD$41/TIR!T220:AC220,TIR!F220)</f>
        <v>121.44286650522389</v>
      </c>
      <c r="F220" s="100">
        <f>'DRE + DCF'!$AE$38*'DRE + DCF'!$AE$39*(1+G220)/(R220-G220)/AC220</f>
        <v>86.333849577513291</v>
      </c>
      <c r="G220" s="92">
        <f>R220*(1-'DRE + DCF'!$AE$39)</f>
        <v>6.7143737245888527E-2</v>
      </c>
      <c r="H220" s="94">
        <f t="shared" si="21"/>
        <v>0.11190622874314754</v>
      </c>
      <c r="I220" s="94">
        <f t="shared" si="24"/>
        <v>0.11190622874314754</v>
      </c>
      <c r="J220" s="94">
        <f t="shared" si="24"/>
        <v>0.11190622874314754</v>
      </c>
      <c r="K220" s="94">
        <f t="shared" si="24"/>
        <v>0.11190622874314754</v>
      </c>
      <c r="L220" s="94">
        <f t="shared" si="24"/>
        <v>0.11190622874314754</v>
      </c>
      <c r="M220" s="94">
        <f t="shared" si="24"/>
        <v>0.11190622874314754</v>
      </c>
      <c r="N220" s="94">
        <f t="shared" si="24"/>
        <v>0.11190622874314754</v>
      </c>
      <c r="O220" s="94">
        <f t="shared" si="24"/>
        <v>0.11190622874314754</v>
      </c>
      <c r="P220" s="94">
        <f t="shared" si="24"/>
        <v>0.11190622874314754</v>
      </c>
      <c r="Q220" s="94">
        <f t="shared" si="24"/>
        <v>0.11190622874314754</v>
      </c>
      <c r="R220" s="94">
        <f t="shared" si="24"/>
        <v>0.11190622874314754</v>
      </c>
      <c r="S220" s="93">
        <f>(1+H220)^((5-Dashboard!$F$9)*3/12)</f>
        <v>1.0268737231755065</v>
      </c>
      <c r="T220" s="93">
        <f t="shared" si="23"/>
        <v>1.1417872889315124</v>
      </c>
      <c r="U220" s="93">
        <f t="shared" si="23"/>
        <v>1.2695603984627006</v>
      </c>
      <c r="V220" s="93">
        <f t="shared" si="23"/>
        <v>1.4116321148163091</v>
      </c>
      <c r="W220" s="93">
        <f t="shared" si="23"/>
        <v>1.5696025411581163</v>
      </c>
      <c r="X220" s="93">
        <f t="shared" si="23"/>
        <v>1.7452508421647821</v>
      </c>
      <c r="Y220" s="93">
        <f t="shared" si="22"/>
        <v>1.9405552821222452</v>
      </c>
      <c r="Z220" s="93">
        <f t="shared" si="22"/>
        <v>2.1577155054121406</v>
      </c>
      <c r="AA220" s="93">
        <f t="shared" si="22"/>
        <v>2.3991773103234282</v>
      </c>
      <c r="AB220" s="93">
        <f t="shared" si="22"/>
        <v>2.6676601952078514</v>
      </c>
      <c r="AC220" s="95">
        <f t="shared" si="22"/>
        <v>2.9661879872217711</v>
      </c>
      <c r="AE220" s="96"/>
    </row>
    <row r="221" spans="3:31" ht="24.75" customHeight="1" x14ac:dyDescent="0.25">
      <c r="C221" s="91">
        <f>ABS(E221-Dashboard!$F$13)</f>
        <v>71.763643376084786</v>
      </c>
      <c r="D221" s="92">
        <f t="shared" si="25"/>
        <v>0.11200622874314754</v>
      </c>
      <c r="E221" s="93" cm="1">
        <f t="array" ref="E221">SUM('DRE + DCF'!$S$41/TIR!S221,'DRE + DCF'!$U$41:$AD$41/TIR!T221:AC221,TIR!F221)</f>
        <v>121.27364337608478</v>
      </c>
      <c r="F221" s="100">
        <f>'DRE + DCF'!$AE$38*'DRE + DCF'!$AE$39*(1+G221)/(R221-G221)/AC221</f>
        <v>86.182140617599117</v>
      </c>
      <c r="G221" s="92">
        <f>R221*(1-'DRE + DCF'!$AE$39)</f>
        <v>6.7203737245888517E-2</v>
      </c>
      <c r="H221" s="94">
        <f t="shared" si="21"/>
        <v>0.11200622874314754</v>
      </c>
      <c r="I221" s="94">
        <f t="shared" si="24"/>
        <v>0.11200622874314754</v>
      </c>
      <c r="J221" s="94">
        <f t="shared" si="24"/>
        <v>0.11200622874314754</v>
      </c>
      <c r="K221" s="94">
        <f t="shared" si="24"/>
        <v>0.11200622874314754</v>
      </c>
      <c r="L221" s="94">
        <f t="shared" si="24"/>
        <v>0.11200622874314754</v>
      </c>
      <c r="M221" s="94">
        <f t="shared" si="24"/>
        <v>0.11200622874314754</v>
      </c>
      <c r="N221" s="94">
        <f t="shared" si="24"/>
        <v>0.11200622874314754</v>
      </c>
      <c r="O221" s="94">
        <f t="shared" si="24"/>
        <v>0.11200622874314754</v>
      </c>
      <c r="P221" s="94">
        <f t="shared" si="24"/>
        <v>0.11200622874314754</v>
      </c>
      <c r="Q221" s="94">
        <f t="shared" si="24"/>
        <v>0.11200622874314754</v>
      </c>
      <c r="R221" s="94">
        <f t="shared" si="24"/>
        <v>0.11200622874314754</v>
      </c>
      <c r="S221" s="93">
        <f>(1+H221)^((5-Dashboard!$F$9)*3/12)</f>
        <v>1.0268968105336453</v>
      </c>
      <c r="T221" s="93">
        <f t="shared" si="23"/>
        <v>1.1419156495898855</v>
      </c>
      <c r="U221" s="93">
        <f t="shared" si="23"/>
        <v>1.2698173150432301</v>
      </c>
      <c r="V221" s="93">
        <f t="shared" si="23"/>
        <v>1.4120447636939717</v>
      </c>
      <c r="W221" s="93">
        <f t="shared" si="23"/>
        <v>1.5702025724918425</v>
      </c>
      <c r="X221" s="93">
        <f t="shared" si="23"/>
        <v>1.7460750409994426</v>
      </c>
      <c r="Y221" s="93">
        <f t="shared" si="22"/>
        <v>1.9416463214443269</v>
      </c>
      <c r="Z221" s="93">
        <f t="shared" si="22"/>
        <v>2.1591228034623113</v>
      </c>
      <c r="AA221" s="93">
        <f t="shared" si="22"/>
        <v>2.4009580060714573</v>
      </c>
      <c r="AB221" s="93">
        <f t="shared" si="22"/>
        <v>2.6698802577021885</v>
      </c>
      <c r="AC221" s="95">
        <f t="shared" si="22"/>
        <v>2.9689234765631936</v>
      </c>
      <c r="AE221" s="96"/>
    </row>
    <row r="222" spans="3:31" ht="24.75" customHeight="1" x14ac:dyDescent="0.25">
      <c r="C222" s="91">
        <f>ABS(E222-Dashboard!$F$13)</f>
        <v>71.594775134524753</v>
      </c>
      <c r="D222" s="92">
        <f t="shared" si="25"/>
        <v>0.11210622874314755</v>
      </c>
      <c r="E222" s="93" cm="1">
        <f t="array" ref="E222">SUM('DRE + DCF'!$S$41/TIR!S222,'DRE + DCF'!$U$41:$AD$41/TIR!T222:AC222,TIR!F222)</f>
        <v>121.10477513452476</v>
      </c>
      <c r="F222" s="100">
        <f>'DRE + DCF'!$AE$38*'DRE + DCF'!$AE$39*(1+G222)/(R222-G222)/AC222</f>
        <v>86.030773681001222</v>
      </c>
      <c r="G222" s="92">
        <f>R222*(1-'DRE + DCF'!$AE$39)</f>
        <v>6.7263737245888522E-2</v>
      </c>
      <c r="H222" s="94">
        <f t="shared" si="21"/>
        <v>0.11210622874314755</v>
      </c>
      <c r="I222" s="94">
        <f t="shared" si="24"/>
        <v>0.11210622874314755</v>
      </c>
      <c r="J222" s="94">
        <f t="shared" si="24"/>
        <v>0.11210622874314755</v>
      </c>
      <c r="K222" s="94">
        <f t="shared" si="24"/>
        <v>0.11210622874314755</v>
      </c>
      <c r="L222" s="94">
        <f t="shared" si="24"/>
        <v>0.11210622874314755</v>
      </c>
      <c r="M222" s="94">
        <f t="shared" si="24"/>
        <v>0.11210622874314755</v>
      </c>
      <c r="N222" s="94">
        <f t="shared" si="24"/>
        <v>0.11210622874314755</v>
      </c>
      <c r="O222" s="94">
        <f t="shared" si="24"/>
        <v>0.11210622874314755</v>
      </c>
      <c r="P222" s="94">
        <f t="shared" si="24"/>
        <v>0.11210622874314755</v>
      </c>
      <c r="Q222" s="94">
        <f t="shared" si="24"/>
        <v>0.11210622874314755</v>
      </c>
      <c r="R222" s="94">
        <f t="shared" si="24"/>
        <v>0.11210622874314755</v>
      </c>
      <c r="S222" s="93">
        <f>(1+H222)^((5-Dashboard!$F$9)*3/12)</f>
        <v>1.0269198963346944</v>
      </c>
      <c r="T222" s="93">
        <f t="shared" si="23"/>
        <v>1.142044013134081</v>
      </c>
      <c r="U222" s="93">
        <f t="shared" si="23"/>
        <v>1.2700742605052324</v>
      </c>
      <c r="V222" s="93">
        <f t="shared" si="23"/>
        <v>1.412457496074216</v>
      </c>
      <c r="W222" s="93">
        <f t="shared" si="23"/>
        <v>1.5708027792190855</v>
      </c>
      <c r="X222" s="93">
        <f t="shared" si="23"/>
        <v>1.7468995548965922</v>
      </c>
      <c r="Y222" s="93">
        <f t="shared" si="22"/>
        <v>1.9427378759891323</v>
      </c>
      <c r="Z222" s="93">
        <f t="shared" si="22"/>
        <v>2.1605308927027465</v>
      </c>
      <c r="AA222" s="93">
        <f t="shared" si="22"/>
        <v>2.4027398631667172</v>
      </c>
      <c r="AB222" s="93">
        <f t="shared" si="22"/>
        <v>2.6721019678771643</v>
      </c>
      <c r="AC222" s="95">
        <f t="shared" si="22"/>
        <v>2.9716612423130164</v>
      </c>
      <c r="AE222" s="96"/>
    </row>
    <row r="223" spans="3:31" ht="24.75" customHeight="1" x14ac:dyDescent="0.25">
      <c r="C223" s="91">
        <f>ABS(E223-Dashboard!$F$13)</f>
        <v>71.426260779785309</v>
      </c>
      <c r="D223" s="92">
        <f t="shared" si="25"/>
        <v>0.11220622874314755</v>
      </c>
      <c r="E223" s="93" cm="1">
        <f t="array" ref="E223">SUM('DRE + DCF'!$S$41/TIR!S223,'DRE + DCF'!$U$41:$AD$41/TIR!T223:AC223,TIR!F223)</f>
        <v>120.93626077978531</v>
      </c>
      <c r="F223" s="100">
        <f>'DRE + DCF'!$AE$38*'DRE + DCF'!$AE$39*(1+G223)/(R223-G223)/AC223</f>
        <v>85.879747778467319</v>
      </c>
      <c r="G223" s="92">
        <f>R223*(1-'DRE + DCF'!$AE$39)</f>
        <v>6.7323737245888526E-2</v>
      </c>
      <c r="H223" s="94">
        <f t="shared" si="21"/>
        <v>0.11220622874314755</v>
      </c>
      <c r="I223" s="94">
        <f t="shared" si="24"/>
        <v>0.11220622874314755</v>
      </c>
      <c r="J223" s="94">
        <f t="shared" si="24"/>
        <v>0.11220622874314755</v>
      </c>
      <c r="K223" s="94">
        <f t="shared" si="24"/>
        <v>0.11220622874314755</v>
      </c>
      <c r="L223" s="94">
        <f t="shared" si="24"/>
        <v>0.11220622874314755</v>
      </c>
      <c r="M223" s="94">
        <f t="shared" si="24"/>
        <v>0.11220622874314755</v>
      </c>
      <c r="N223" s="94">
        <f t="shared" si="24"/>
        <v>0.11220622874314755</v>
      </c>
      <c r="O223" s="94">
        <f t="shared" si="24"/>
        <v>0.11220622874314755</v>
      </c>
      <c r="P223" s="94">
        <f t="shared" si="24"/>
        <v>0.11220622874314755</v>
      </c>
      <c r="Q223" s="94">
        <f t="shared" si="24"/>
        <v>0.11220622874314755</v>
      </c>
      <c r="R223" s="94">
        <f t="shared" si="24"/>
        <v>0.11220622874314755</v>
      </c>
      <c r="S223" s="93">
        <f>(1+H223)^((5-Dashboard!$F$9)*3/12)</f>
        <v>1.0269429805788985</v>
      </c>
      <c r="T223" s="93">
        <f t="shared" si="23"/>
        <v>1.1421723795639043</v>
      </c>
      <c r="U223" s="93">
        <f t="shared" si="23"/>
        <v>1.2703312348493569</v>
      </c>
      <c r="V223" s="93">
        <f t="shared" si="23"/>
        <v>1.412870311966429</v>
      </c>
      <c r="W223" s="93">
        <f t="shared" si="23"/>
        <v>1.5714031613753363</v>
      </c>
      <c r="X223" s="93">
        <f t="shared" si="23"/>
        <v>1.7477243839483225</v>
      </c>
      <c r="Y223" s="93">
        <f t="shared" si="22"/>
        <v>1.9438299459536046</v>
      </c>
      <c r="Z223" s="93">
        <f t="shared" si="22"/>
        <v>2.1619397735070551</v>
      </c>
      <c r="AA223" s="93">
        <f t="shared" si="22"/>
        <v>2.4045228822620963</v>
      </c>
      <c r="AB223" s="93">
        <f t="shared" si="22"/>
        <v>2.6743253268073297</v>
      </c>
      <c r="AC223" s="95">
        <f t="shared" si="22"/>
        <v>2.9744012861606657</v>
      </c>
      <c r="AE223" s="96"/>
    </row>
    <row r="224" spans="3:31" ht="24.75" customHeight="1" x14ac:dyDescent="0.25">
      <c r="C224" s="91">
        <f>ABS(E224-Dashboard!$F$13)</f>
        <v>71.258099314728639</v>
      </c>
      <c r="D224" s="92">
        <f t="shared" si="25"/>
        <v>0.11230622874314755</v>
      </c>
      <c r="E224" s="93" cm="1">
        <f t="array" ref="E224">SUM('DRE + DCF'!$S$41/TIR!S224,'DRE + DCF'!$U$41:$AD$41/TIR!T224:AC224,TIR!F224)</f>
        <v>120.76809931472863</v>
      </c>
      <c r="F224" s="100">
        <f>'DRE + DCF'!$AE$38*'DRE + DCF'!$AE$39*(1+G224)/(R224-G224)/AC224</f>
        <v>85.729061924353957</v>
      </c>
      <c r="G224" s="92">
        <f>R224*(1-'DRE + DCF'!$AE$39)</f>
        <v>6.7383737245888531E-2</v>
      </c>
      <c r="H224" s="94">
        <f t="shared" si="21"/>
        <v>0.11230622874314755</v>
      </c>
      <c r="I224" s="94">
        <f t="shared" si="24"/>
        <v>0.11230622874314755</v>
      </c>
      <c r="J224" s="94">
        <f t="shared" si="24"/>
        <v>0.11230622874314755</v>
      </c>
      <c r="K224" s="94">
        <f t="shared" si="24"/>
        <v>0.11230622874314755</v>
      </c>
      <c r="L224" s="94">
        <f t="shared" si="24"/>
        <v>0.11230622874314755</v>
      </c>
      <c r="M224" s="94">
        <f t="shared" si="24"/>
        <v>0.11230622874314755</v>
      </c>
      <c r="N224" s="94">
        <f t="shared" si="24"/>
        <v>0.11230622874314755</v>
      </c>
      <c r="O224" s="94">
        <f t="shared" si="24"/>
        <v>0.11230622874314755</v>
      </c>
      <c r="P224" s="94">
        <f t="shared" si="24"/>
        <v>0.11230622874314755</v>
      </c>
      <c r="Q224" s="94">
        <f t="shared" si="24"/>
        <v>0.11230622874314755</v>
      </c>
      <c r="R224" s="94">
        <f t="shared" si="24"/>
        <v>0.11230622874314755</v>
      </c>
      <c r="S224" s="93">
        <f>(1+H224)^((5-Dashboard!$F$9)*3/12)</f>
        <v>1.0269660632665032</v>
      </c>
      <c r="T224" s="93">
        <f t="shared" si="23"/>
        <v>1.1423007488791608</v>
      </c>
      <c r="U224" s="93">
        <f t="shared" si="23"/>
        <v>1.2705882380762525</v>
      </c>
      <c r="V224" s="93">
        <f t="shared" si="23"/>
        <v>1.4132832113799969</v>
      </c>
      <c r="W224" s="93">
        <f t="shared" si="23"/>
        <v>1.5720037189960889</v>
      </c>
      <c r="X224" s="93">
        <f t="shared" si="23"/>
        <v>1.7485495282467423</v>
      </c>
      <c r="Y224" s="93">
        <f t="shared" si="22"/>
        <v>1.9449225315347436</v>
      </c>
      <c r="Z224" s="93">
        <f t="shared" si="22"/>
        <v>2.163349446248986</v>
      </c>
      <c r="AA224" s="93">
        <f t="shared" si="22"/>
        <v>2.406307064010786</v>
      </c>
      <c r="AB224" s="93">
        <f t="shared" si="22"/>
        <v>2.6765503355678333</v>
      </c>
      <c r="AC224" s="95">
        <f t="shared" si="22"/>
        <v>2.9771436097966628</v>
      </c>
      <c r="AE224" s="96"/>
    </row>
    <row r="225" spans="3:31" ht="24.75" customHeight="1" x14ac:dyDescent="0.25">
      <c r="C225" s="91">
        <f>ABS(E225-Dashboard!$F$13)</f>
        <v>71.09028974582094</v>
      </c>
      <c r="D225" s="92">
        <f t="shared" si="25"/>
        <v>0.11240622874314755</v>
      </c>
      <c r="E225" s="93" cm="1">
        <f t="array" ref="E225">SUM('DRE + DCF'!$S$41/TIR!S225,'DRE + DCF'!$U$41:$AD$41/TIR!T225:AC225,TIR!F225)</f>
        <v>120.60028974582093</v>
      </c>
      <c r="F225" s="100">
        <f>'DRE + DCF'!$AE$38*'DRE + DCF'!$AE$39*(1+G225)/(R225-G225)/AC225</f>
        <v>85.578715136609972</v>
      </c>
      <c r="G225" s="92">
        <f>R225*(1-'DRE + DCF'!$AE$39)</f>
        <v>6.7443737245888535E-2</v>
      </c>
      <c r="H225" s="94">
        <f t="shared" si="21"/>
        <v>0.11240622874314755</v>
      </c>
      <c r="I225" s="94">
        <f t="shared" si="24"/>
        <v>0.11240622874314755</v>
      </c>
      <c r="J225" s="94">
        <f t="shared" si="24"/>
        <v>0.11240622874314755</v>
      </c>
      <c r="K225" s="94">
        <f t="shared" si="24"/>
        <v>0.11240622874314755</v>
      </c>
      <c r="L225" s="94">
        <f t="shared" si="24"/>
        <v>0.11240622874314755</v>
      </c>
      <c r="M225" s="94">
        <f t="shared" si="24"/>
        <v>0.11240622874314755</v>
      </c>
      <c r="N225" s="94">
        <f t="shared" si="24"/>
        <v>0.11240622874314755</v>
      </c>
      <c r="O225" s="94">
        <f t="shared" si="24"/>
        <v>0.11240622874314755</v>
      </c>
      <c r="P225" s="94">
        <f t="shared" si="24"/>
        <v>0.11240622874314755</v>
      </c>
      <c r="Q225" s="94">
        <f t="shared" si="24"/>
        <v>0.11240622874314755</v>
      </c>
      <c r="R225" s="94">
        <f t="shared" si="24"/>
        <v>0.11240622874314755</v>
      </c>
      <c r="S225" s="93">
        <f>(1+H225)^((5-Dashboard!$F$9)*3/12)</f>
        <v>1.0269891443977528</v>
      </c>
      <c r="T225" s="93">
        <f t="shared" si="23"/>
        <v>1.142429121079656</v>
      </c>
      <c r="U225" s="93">
        <f t="shared" si="23"/>
        <v>1.2708452701865689</v>
      </c>
      <c r="V225" s="93">
        <f t="shared" si="23"/>
        <v>1.4136961943243076</v>
      </c>
      <c r="W225" s="93">
        <f t="shared" si="23"/>
        <v>1.572604452116843</v>
      </c>
      <c r="X225" s="93">
        <f t="shared" si="23"/>
        <v>1.749374987883981</v>
      </c>
      <c r="Y225" s="93">
        <f t="shared" si="22"/>
        <v>1.9460156329296088</v>
      </c>
      <c r="Z225" s="93">
        <f t="shared" si="22"/>
        <v>2.1647599113024354</v>
      </c>
      <c r="AA225" s="93">
        <f t="shared" si="22"/>
        <v>2.4080924090662927</v>
      </c>
      <c r="AB225" s="93">
        <f t="shared" si="22"/>
        <v>2.6787769952344358</v>
      </c>
      <c r="AC225" s="95">
        <f t="shared" si="22"/>
        <v>2.9798882149126391</v>
      </c>
      <c r="AE225" s="96"/>
    </row>
    <row r="226" spans="3:31" ht="24.75" customHeight="1" x14ac:dyDescent="0.25">
      <c r="C226" s="91">
        <f>ABS(E226-Dashboard!$F$13)</f>
        <v>70.922831083116932</v>
      </c>
      <c r="D226" s="92">
        <f t="shared" si="25"/>
        <v>0.11250622874314756</v>
      </c>
      <c r="E226" s="93" cm="1">
        <f t="array" ref="E226">SUM('DRE + DCF'!$S$41/TIR!S226,'DRE + DCF'!$U$41:$AD$41/TIR!T226:AC226,TIR!F226)</f>
        <v>120.43283108311694</v>
      </c>
      <c r="F226" s="100">
        <f>'DRE + DCF'!$AE$38*'DRE + DCF'!$AE$39*(1+G226)/(R226-G226)/AC226</f>
        <v>85.428706436760876</v>
      </c>
      <c r="G226" s="92">
        <f>R226*(1-'DRE + DCF'!$AE$39)</f>
        <v>6.7503737245888526E-2</v>
      </c>
      <c r="H226" s="94">
        <f t="shared" si="21"/>
        <v>0.11250622874314756</v>
      </c>
      <c r="I226" s="94">
        <f t="shared" si="24"/>
        <v>0.11250622874314756</v>
      </c>
      <c r="J226" s="94">
        <f t="shared" si="24"/>
        <v>0.11250622874314756</v>
      </c>
      <c r="K226" s="94">
        <f t="shared" si="24"/>
        <v>0.11250622874314756</v>
      </c>
      <c r="L226" s="94">
        <f t="shared" si="24"/>
        <v>0.11250622874314756</v>
      </c>
      <c r="M226" s="94">
        <f t="shared" si="24"/>
        <v>0.11250622874314756</v>
      </c>
      <c r="N226" s="94">
        <f t="shared" si="24"/>
        <v>0.11250622874314756</v>
      </c>
      <c r="O226" s="94">
        <f t="shared" si="24"/>
        <v>0.11250622874314756</v>
      </c>
      <c r="P226" s="94">
        <f t="shared" si="24"/>
        <v>0.11250622874314756</v>
      </c>
      <c r="Q226" s="94">
        <f t="shared" si="24"/>
        <v>0.11250622874314756</v>
      </c>
      <c r="R226" s="94">
        <f t="shared" si="24"/>
        <v>0.11250622874314756</v>
      </c>
      <c r="S226" s="93">
        <f>(1+H226)^((5-Dashboard!$F$9)*3/12)</f>
        <v>1.0270122239728925</v>
      </c>
      <c r="T226" s="93">
        <f t="shared" si="23"/>
        <v>1.1425574961651954</v>
      </c>
      <c r="U226" s="93">
        <f t="shared" si="23"/>
        <v>1.2711023311809548</v>
      </c>
      <c r="V226" s="93">
        <f t="shared" si="23"/>
        <v>1.4141092608087473</v>
      </c>
      <c r="W226" s="93">
        <f t="shared" si="23"/>
        <v>1.5732053607730996</v>
      </c>
      <c r="X226" s="93">
        <f t="shared" si="23"/>
        <v>1.7502007629521839</v>
      </c>
      <c r="Y226" s="93">
        <f t="shared" si="22"/>
        <v>1.9471092503353136</v>
      </c>
      <c r="Z226" s="93">
        <f t="shared" si="22"/>
        <v>2.1661711690414367</v>
      </c>
      <c r="AA226" s="93">
        <f t="shared" si="22"/>
        <v>2.4098789180824238</v>
      </c>
      <c r="AB226" s="93">
        <f t="shared" si="22"/>
        <v>2.681005306883494</v>
      </c>
      <c r="AC226" s="95">
        <f t="shared" si="22"/>
        <v>2.982635103201321</v>
      </c>
      <c r="AE226" s="96"/>
    </row>
    <row r="227" spans="3:31" ht="24.75" customHeight="1" x14ac:dyDescent="0.25">
      <c r="C227" s="91">
        <f>ABS(E227-Dashboard!$F$13)</f>
        <v>70.755722340243494</v>
      </c>
      <c r="D227" s="92">
        <f t="shared" si="25"/>
        <v>0.11260622874314756</v>
      </c>
      <c r="E227" s="93" cm="1">
        <f t="array" ref="E227">SUM('DRE + DCF'!$S$41/TIR!S227,'DRE + DCF'!$U$41:$AD$41/TIR!T227:AC227,TIR!F227)</f>
        <v>120.26572234024349</v>
      </c>
      <c r="F227" s="100">
        <f>'DRE + DCF'!$AE$38*'DRE + DCF'!$AE$39*(1+G227)/(R227-G227)/AC227</f>
        <v>85.27903484989254</v>
      </c>
      <c r="G227" s="92">
        <f>R227*(1-'DRE + DCF'!$AE$39)</f>
        <v>6.756373724588853E-2</v>
      </c>
      <c r="H227" s="94">
        <f t="shared" si="21"/>
        <v>0.11260622874314756</v>
      </c>
      <c r="I227" s="94">
        <f t="shared" si="24"/>
        <v>0.11260622874314756</v>
      </c>
      <c r="J227" s="94">
        <f t="shared" si="24"/>
        <v>0.11260622874314756</v>
      </c>
      <c r="K227" s="94">
        <f t="shared" si="24"/>
        <v>0.11260622874314756</v>
      </c>
      <c r="L227" s="94">
        <f t="shared" si="24"/>
        <v>0.11260622874314756</v>
      </c>
      <c r="M227" s="94">
        <f t="shared" si="24"/>
        <v>0.11260622874314756</v>
      </c>
      <c r="N227" s="94">
        <f t="shared" si="24"/>
        <v>0.11260622874314756</v>
      </c>
      <c r="O227" s="94">
        <f t="shared" si="24"/>
        <v>0.11260622874314756</v>
      </c>
      <c r="P227" s="94">
        <f t="shared" si="24"/>
        <v>0.11260622874314756</v>
      </c>
      <c r="Q227" s="94">
        <f t="shared" si="24"/>
        <v>0.11260622874314756</v>
      </c>
      <c r="R227" s="94">
        <f t="shared" si="24"/>
        <v>0.11260622874314756</v>
      </c>
      <c r="S227" s="93">
        <f>(1+H227)^((5-Dashboard!$F$9)*3/12)</f>
        <v>1.0270353019921667</v>
      </c>
      <c r="T227" s="93">
        <f t="shared" si="23"/>
        <v>1.1426858741355843</v>
      </c>
      <c r="U227" s="93">
        <f t="shared" si="23"/>
        <v>1.2713594210600594</v>
      </c>
      <c r="V227" s="93">
        <f t="shared" si="23"/>
        <v>1.4145224108427041</v>
      </c>
      <c r="W227" s="93">
        <f t="shared" si="23"/>
        <v>1.5738064450003661</v>
      </c>
      <c r="X227" s="93">
        <f t="shared" si="23"/>
        <v>1.7510268535435172</v>
      </c>
      <c r="Y227" s="93">
        <f t="shared" si="22"/>
        <v>1.9482033839490323</v>
      </c>
      <c r="Z227" s="93">
        <f t="shared" si="22"/>
        <v>2.167583219840171</v>
      </c>
      <c r="AA227" s="93">
        <f t="shared" si="22"/>
        <v>2.4116665917133013</v>
      </c>
      <c r="AB227" s="93">
        <f t="shared" si="22"/>
        <v>2.6832352715919763</v>
      </c>
      <c r="AC227" s="95">
        <f t="shared" si="22"/>
        <v>2.9853842763565441</v>
      </c>
      <c r="AE227" s="96"/>
    </row>
    <row r="228" spans="3:31" ht="24.75" customHeight="1" x14ac:dyDescent="0.25">
      <c r="C228" s="91">
        <f>ABS(E228-Dashboard!$F$13)</f>
        <v>70.588962534383626</v>
      </c>
      <c r="D228" s="92">
        <f t="shared" si="25"/>
        <v>0.11270622874314756</v>
      </c>
      <c r="E228" s="93" cm="1">
        <f t="array" ref="E228">SUM('DRE + DCF'!$S$41/TIR!S228,'DRE + DCF'!$U$41:$AD$41/TIR!T228:AC228,TIR!F228)</f>
        <v>120.09896253438362</v>
      </c>
      <c r="F228" s="100">
        <f>'DRE + DCF'!$AE$38*'DRE + DCF'!$AE$39*(1+G228)/(R228-G228)/AC228</f>
        <v>85.129699404635275</v>
      </c>
      <c r="G228" s="92">
        <f>R228*(1-'DRE + DCF'!$AE$39)</f>
        <v>6.7623737245888535E-2</v>
      </c>
      <c r="H228" s="94">
        <f t="shared" si="21"/>
        <v>0.11270622874314756</v>
      </c>
      <c r="I228" s="94">
        <f t="shared" si="24"/>
        <v>0.11270622874314756</v>
      </c>
      <c r="J228" s="94">
        <f t="shared" si="24"/>
        <v>0.11270622874314756</v>
      </c>
      <c r="K228" s="94">
        <f t="shared" si="24"/>
        <v>0.11270622874314756</v>
      </c>
      <c r="L228" s="94">
        <f t="shared" si="24"/>
        <v>0.11270622874314756</v>
      </c>
      <c r="M228" s="94">
        <f t="shared" si="24"/>
        <v>0.11270622874314756</v>
      </c>
      <c r="N228" s="94">
        <f t="shared" si="24"/>
        <v>0.11270622874314756</v>
      </c>
      <c r="O228" s="94">
        <f t="shared" si="24"/>
        <v>0.11270622874314756</v>
      </c>
      <c r="P228" s="94">
        <f t="shared" si="24"/>
        <v>0.11270622874314756</v>
      </c>
      <c r="Q228" s="94">
        <f t="shared" si="24"/>
        <v>0.11270622874314756</v>
      </c>
      <c r="R228" s="94">
        <f t="shared" si="24"/>
        <v>0.11270622874314756</v>
      </c>
      <c r="S228" s="93">
        <f>(1+H228)^((5-Dashboard!$F$9)*3/12)</f>
        <v>1.0270583784558207</v>
      </c>
      <c r="T228" s="93">
        <f t="shared" si="23"/>
        <v>1.1428142549906286</v>
      </c>
      <c r="U228" s="93">
        <f t="shared" si="23"/>
        <v>1.271616539824532</v>
      </c>
      <c r="V228" s="93">
        <f t="shared" si="23"/>
        <v>1.4149356444355654</v>
      </c>
      <c r="W228" s="93">
        <f t="shared" si="23"/>
        <v>1.5744077048341532</v>
      </c>
      <c r="X228" s="93">
        <f t="shared" si="23"/>
        <v>1.751853259750165</v>
      </c>
      <c r="Y228" s="93">
        <f t="shared" si="22"/>
        <v>1.9492980339679957</v>
      </c>
      <c r="Z228" s="93">
        <f t="shared" si="22"/>
        <v>2.1689960640729602</v>
      </c>
      <c r="AA228" s="93">
        <f t="shared" si="22"/>
        <v>2.4134554306133538</v>
      </c>
      <c r="AB228" s="93">
        <f t="shared" si="22"/>
        <v>2.6854668904374539</v>
      </c>
      <c r="AC228" s="95">
        <f t="shared" si="22"/>
        <v>2.9881357360732466</v>
      </c>
      <c r="AE228" s="96"/>
    </row>
    <row r="229" spans="3:31" ht="24.75" customHeight="1" x14ac:dyDescent="0.25">
      <c r="C229" s="91">
        <f>ABS(E229-Dashboard!$F$13)</f>
        <v>70.422550686260877</v>
      </c>
      <c r="D229" s="92">
        <f t="shared" si="25"/>
        <v>0.11280622874314757</v>
      </c>
      <c r="E229" s="93" cm="1">
        <f t="array" ref="E229">SUM('DRE + DCF'!$S$41/TIR!S229,'DRE + DCF'!$U$41:$AD$41/TIR!T229:AC229,TIR!F229)</f>
        <v>119.93255068626087</v>
      </c>
      <c r="F229" s="100">
        <f>'DRE + DCF'!$AE$38*'DRE + DCF'!$AE$39*(1+G229)/(R229-G229)/AC229</f>
        <v>84.980699133148192</v>
      </c>
      <c r="G229" s="92">
        <f>R229*(1-'DRE + DCF'!$AE$39)</f>
        <v>6.7683737245888539E-2</v>
      </c>
      <c r="H229" s="94">
        <f t="shared" si="21"/>
        <v>0.11280622874314757</v>
      </c>
      <c r="I229" s="94">
        <f t="shared" si="24"/>
        <v>0.11280622874314757</v>
      </c>
      <c r="J229" s="94">
        <f t="shared" si="24"/>
        <v>0.11280622874314757</v>
      </c>
      <c r="K229" s="94">
        <f t="shared" si="24"/>
        <v>0.11280622874314757</v>
      </c>
      <c r="L229" s="94">
        <f t="shared" ref="I229:R254" si="26">$D229</f>
        <v>0.11280622874314757</v>
      </c>
      <c r="M229" s="94">
        <f t="shared" si="26"/>
        <v>0.11280622874314757</v>
      </c>
      <c r="N229" s="94">
        <f t="shared" si="26"/>
        <v>0.11280622874314757</v>
      </c>
      <c r="O229" s="94">
        <f t="shared" si="26"/>
        <v>0.11280622874314757</v>
      </c>
      <c r="P229" s="94">
        <f t="shared" si="26"/>
        <v>0.11280622874314757</v>
      </c>
      <c r="Q229" s="94">
        <f t="shared" si="26"/>
        <v>0.11280622874314757</v>
      </c>
      <c r="R229" s="94">
        <f t="shared" si="26"/>
        <v>0.11280622874314757</v>
      </c>
      <c r="S229" s="93">
        <f>(1+H229)^((5-Dashboard!$F$9)*3/12)</f>
        <v>1.0270814533640986</v>
      </c>
      <c r="T229" s="93">
        <f t="shared" si="23"/>
        <v>1.1429426387301336</v>
      </c>
      <c r="U229" s="93">
        <f t="shared" si="23"/>
        <v>1.2718736874750216</v>
      </c>
      <c r="V229" s="93">
        <f t="shared" si="23"/>
        <v>1.4153489615967194</v>
      </c>
      <c r="W229" s="93">
        <f t="shared" si="23"/>
        <v>1.5750091403099753</v>
      </c>
      <c r="X229" s="93">
        <f t="shared" si="23"/>
        <v>1.7526799816643304</v>
      </c>
      <c r="Y229" s="93">
        <f t="shared" si="22"/>
        <v>1.9503932005894924</v>
      </c>
      <c r="Z229" s="93">
        <f t="shared" si="22"/>
        <v>2.1704097021142701</v>
      </c>
      <c r="AA229" s="93">
        <f t="shared" si="22"/>
        <v>2.4152454354373192</v>
      </c>
      <c r="AB229" s="93">
        <f t="shared" si="22"/>
        <v>2.6877001644981044</v>
      </c>
      <c r="AC229" s="95">
        <f t="shared" si="22"/>
        <v>2.9908894840474729</v>
      </c>
      <c r="AE229" s="96"/>
    </row>
    <row r="230" spans="3:31" ht="24.75" customHeight="1" x14ac:dyDescent="0.25">
      <c r="C230" s="91">
        <f>ABS(E230-Dashboard!$F$13)</f>
        <v>70.256485820123686</v>
      </c>
      <c r="D230" s="92">
        <f t="shared" si="25"/>
        <v>0.11290622874314757</v>
      </c>
      <c r="E230" s="93" cm="1">
        <f t="array" ref="E230">SUM('DRE + DCF'!$S$41/TIR!S230,'DRE + DCF'!$U$41:$AD$41/TIR!T230:AC230,TIR!F230)</f>
        <v>119.76648582012368</v>
      </c>
      <c r="F230" s="100">
        <f>'DRE + DCF'!$AE$38*'DRE + DCF'!$AE$39*(1+G230)/(R230-G230)/AC230</f>
        <v>84.832033071103481</v>
      </c>
      <c r="G230" s="92">
        <f>R230*(1-'DRE + DCF'!$AE$39)</f>
        <v>6.7743737245888544E-2</v>
      </c>
      <c r="H230" s="94">
        <f t="shared" si="21"/>
        <v>0.11290622874314757</v>
      </c>
      <c r="I230" s="94">
        <f t="shared" si="26"/>
        <v>0.11290622874314757</v>
      </c>
      <c r="J230" s="94">
        <f t="shared" si="26"/>
        <v>0.11290622874314757</v>
      </c>
      <c r="K230" s="94">
        <f t="shared" si="26"/>
        <v>0.11290622874314757</v>
      </c>
      <c r="L230" s="94">
        <f t="shared" si="26"/>
        <v>0.11290622874314757</v>
      </c>
      <c r="M230" s="94">
        <f t="shared" si="26"/>
        <v>0.11290622874314757</v>
      </c>
      <c r="N230" s="94">
        <f t="shared" si="26"/>
        <v>0.11290622874314757</v>
      </c>
      <c r="O230" s="94">
        <f t="shared" si="26"/>
        <v>0.11290622874314757</v>
      </c>
      <c r="P230" s="94">
        <f t="shared" si="26"/>
        <v>0.11290622874314757</v>
      </c>
      <c r="Q230" s="94">
        <f t="shared" si="26"/>
        <v>0.11290622874314757</v>
      </c>
      <c r="R230" s="94">
        <f t="shared" si="26"/>
        <v>0.11290622874314757</v>
      </c>
      <c r="S230" s="93">
        <f>(1+H230)^((5-Dashboard!$F$9)*3/12)</f>
        <v>1.0271045267172452</v>
      </c>
      <c r="T230" s="93">
        <f t="shared" si="23"/>
        <v>1.1430710253539047</v>
      </c>
      <c r="U230" s="93">
        <f t="shared" si="23"/>
        <v>1.2721308640121769</v>
      </c>
      <c r="V230" s="93">
        <f t="shared" si="23"/>
        <v>1.4157623623355535</v>
      </c>
      <c r="W230" s="93">
        <f t="shared" si="23"/>
        <v>1.5756107514633504</v>
      </c>
      <c r="X230" s="93">
        <f t="shared" si="23"/>
        <v>1.7535070193782338</v>
      </c>
      <c r="Y230" s="93">
        <f t="shared" si="22"/>
        <v>1.9514888840108675</v>
      </c>
      <c r="Z230" s="93">
        <f t="shared" si="22"/>
        <v>2.1718241343387081</v>
      </c>
      <c r="AA230" s="93">
        <f t="shared" si="22"/>
        <v>2.4170366068402425</v>
      </c>
      <c r="AB230" s="93">
        <f t="shared" si="22"/>
        <v>2.6899350948527081</v>
      </c>
      <c r="AC230" s="95">
        <f t="shared" si="22"/>
        <v>2.9936455219763682</v>
      </c>
      <c r="AE230" s="96"/>
    </row>
    <row r="231" spans="3:31" ht="24.75" customHeight="1" x14ac:dyDescent="0.25">
      <c r="C231" s="91">
        <f>ABS(E231-Dashboard!$F$13)</f>
        <v>70.090766963729351</v>
      </c>
      <c r="D231" s="92">
        <f t="shared" si="25"/>
        <v>0.11300622874314757</v>
      </c>
      <c r="E231" s="93" cm="1">
        <f t="array" ref="E231">SUM('DRE + DCF'!$S$41/TIR!S231,'DRE + DCF'!$U$41:$AD$41/TIR!T231:AC231,TIR!F231)</f>
        <v>119.60076696372934</v>
      </c>
      <c r="F231" s="100">
        <f>'DRE + DCF'!$AE$38*'DRE + DCF'!$AE$39*(1+G231)/(R231-G231)/AC231</f>
        <v>84.683700257670552</v>
      </c>
      <c r="G231" s="92">
        <f>R231*(1-'DRE + DCF'!$AE$39)</f>
        <v>6.7803737245888535E-2</v>
      </c>
      <c r="H231" s="94">
        <f t="shared" si="21"/>
        <v>0.11300622874314757</v>
      </c>
      <c r="I231" s="94">
        <f t="shared" si="26"/>
        <v>0.11300622874314757</v>
      </c>
      <c r="J231" s="94">
        <f t="shared" si="26"/>
        <v>0.11300622874314757</v>
      </c>
      <c r="K231" s="94">
        <f t="shared" si="26"/>
        <v>0.11300622874314757</v>
      </c>
      <c r="L231" s="94">
        <f t="shared" si="26"/>
        <v>0.11300622874314757</v>
      </c>
      <c r="M231" s="94">
        <f t="shared" si="26"/>
        <v>0.11300622874314757</v>
      </c>
      <c r="N231" s="94">
        <f t="shared" si="26"/>
        <v>0.11300622874314757</v>
      </c>
      <c r="O231" s="94">
        <f t="shared" si="26"/>
        <v>0.11300622874314757</v>
      </c>
      <c r="P231" s="94">
        <f t="shared" si="26"/>
        <v>0.11300622874314757</v>
      </c>
      <c r="Q231" s="94">
        <f t="shared" si="26"/>
        <v>0.11300622874314757</v>
      </c>
      <c r="R231" s="94">
        <f t="shared" si="26"/>
        <v>0.11300622874314757</v>
      </c>
      <c r="S231" s="93">
        <f>(1+H231)^((5-Dashboard!$F$9)*3/12)</f>
        <v>1.0271275985155051</v>
      </c>
      <c r="T231" s="93">
        <f t="shared" si="23"/>
        <v>1.1431994148617479</v>
      </c>
      <c r="U231" s="93">
        <f t="shared" si="23"/>
        <v>1.272388069436647</v>
      </c>
      <c r="V231" s="93">
        <f t="shared" si="23"/>
        <v>1.4161758466614565</v>
      </c>
      <c r="W231" s="93">
        <f t="shared" si="23"/>
        <v>1.5762125383298016</v>
      </c>
      <c r="X231" s="93">
        <f t="shared" si="23"/>
        <v>1.7543343729841163</v>
      </c>
      <c r="Y231" s="93">
        <f t="shared" si="22"/>
        <v>1.9525850844295256</v>
      </c>
      <c r="Z231" s="93">
        <f t="shared" si="22"/>
        <v>2.1732393611210266</v>
      </c>
      <c r="AA231" s="93">
        <f t="shared" si="22"/>
        <v>2.4188289454774812</v>
      </c>
      <c r="AB231" s="93">
        <f t="shared" si="22"/>
        <v>2.6921716825806556</v>
      </c>
      <c r="AC231" s="95">
        <f t="shared" si="22"/>
        <v>2.9964038515581892</v>
      </c>
      <c r="AE231" s="96"/>
    </row>
    <row r="232" spans="3:31" ht="24.75" customHeight="1" x14ac:dyDescent="0.25">
      <c r="C232" s="91">
        <f>ABS(E232-Dashboard!$F$13)</f>
        <v>69.925393148328595</v>
      </c>
      <c r="D232" s="92">
        <f t="shared" si="25"/>
        <v>0.11310622874314757</v>
      </c>
      <c r="E232" s="93" cm="1">
        <f t="array" ref="E232">SUM('DRE + DCF'!$S$41/TIR!S232,'DRE + DCF'!$U$41:$AD$41/TIR!T232:AC232,TIR!F232)</f>
        <v>119.4353931483286</v>
      </c>
      <c r="F232" s="100">
        <f>'DRE + DCF'!$AE$38*'DRE + DCF'!$AE$39*(1+G232)/(R232-G232)/AC232</f>
        <v>84.535699735500543</v>
      </c>
      <c r="G232" s="92">
        <f>R232*(1-'DRE + DCF'!$AE$39)</f>
        <v>6.7863737245888539E-2</v>
      </c>
      <c r="H232" s="94">
        <f t="shared" si="21"/>
        <v>0.11310622874314757</v>
      </c>
      <c r="I232" s="94">
        <f t="shared" si="26"/>
        <v>0.11310622874314757</v>
      </c>
      <c r="J232" s="94">
        <f t="shared" si="26"/>
        <v>0.11310622874314757</v>
      </c>
      <c r="K232" s="94">
        <f t="shared" si="26"/>
        <v>0.11310622874314757</v>
      </c>
      <c r="L232" s="94">
        <f t="shared" si="26"/>
        <v>0.11310622874314757</v>
      </c>
      <c r="M232" s="94">
        <f t="shared" si="26"/>
        <v>0.11310622874314757</v>
      </c>
      <c r="N232" s="94">
        <f t="shared" si="26"/>
        <v>0.11310622874314757</v>
      </c>
      <c r="O232" s="94">
        <f t="shared" si="26"/>
        <v>0.11310622874314757</v>
      </c>
      <c r="P232" s="94">
        <f t="shared" si="26"/>
        <v>0.11310622874314757</v>
      </c>
      <c r="Q232" s="94">
        <f t="shared" si="26"/>
        <v>0.11310622874314757</v>
      </c>
      <c r="R232" s="94">
        <f t="shared" si="26"/>
        <v>0.11310622874314757</v>
      </c>
      <c r="S232" s="93">
        <f>(1+H232)^((5-Dashboard!$F$9)*3/12)</f>
        <v>1.0271506687591225</v>
      </c>
      <c r="T232" s="93">
        <f t="shared" si="23"/>
        <v>1.1433278072534689</v>
      </c>
      <c r="U232" s="93">
        <f t="shared" si="23"/>
        <v>1.2726453037490812</v>
      </c>
      <c r="V232" s="93">
        <f t="shared" si="23"/>
        <v>1.4165894145838176</v>
      </c>
      <c r="W232" s="93">
        <f t="shared" si="23"/>
        <v>1.5768145009448566</v>
      </c>
      <c r="X232" s="93">
        <f t="shared" si="23"/>
        <v>1.7551620425742378</v>
      </c>
      <c r="Y232" s="93">
        <f t="shared" si="22"/>
        <v>1.9536818020429298</v>
      </c>
      <c r="Z232" s="93">
        <f t="shared" si="22"/>
        <v>2.1746553828361224</v>
      </c>
      <c r="AA232" s="93">
        <f t="shared" si="22"/>
        <v>2.4206224520047024</v>
      </c>
      <c r="AB232" s="93">
        <f t="shared" si="22"/>
        <v>2.6944099287619454</v>
      </c>
      <c r="AC232" s="95">
        <f t="shared" si="22"/>
        <v>2.9991644744923023</v>
      </c>
      <c r="AE232" s="96"/>
    </row>
    <row r="233" spans="3:31" ht="24.75" customHeight="1" x14ac:dyDescent="0.25">
      <c r="C233" s="91">
        <f>ABS(E233-Dashboard!$F$13)</f>
        <v>69.760363408650733</v>
      </c>
      <c r="D233" s="92">
        <f t="shared" si="25"/>
        <v>0.11320622874314758</v>
      </c>
      <c r="E233" s="93" cm="1">
        <f t="array" ref="E233">SUM('DRE + DCF'!$S$41/TIR!S233,'DRE + DCF'!$U$41:$AD$41/TIR!T233:AC233,TIR!F233)</f>
        <v>119.27036340865072</v>
      </c>
      <c r="F233" s="100">
        <f>'DRE + DCF'!$AE$38*'DRE + DCF'!$AE$39*(1+G233)/(R233-G233)/AC233</f>
        <v>84.388030550711349</v>
      </c>
      <c r="G233" s="92">
        <f>R233*(1-'DRE + DCF'!$AE$39)</f>
        <v>6.7923737245888544E-2</v>
      </c>
      <c r="H233" s="94">
        <f t="shared" si="21"/>
        <v>0.11320622874314758</v>
      </c>
      <c r="I233" s="94">
        <f t="shared" si="26"/>
        <v>0.11320622874314758</v>
      </c>
      <c r="J233" s="94">
        <f t="shared" si="26"/>
        <v>0.11320622874314758</v>
      </c>
      <c r="K233" s="94">
        <f t="shared" si="26"/>
        <v>0.11320622874314758</v>
      </c>
      <c r="L233" s="94">
        <f t="shared" si="26"/>
        <v>0.11320622874314758</v>
      </c>
      <c r="M233" s="94">
        <f t="shared" si="26"/>
        <v>0.11320622874314758</v>
      </c>
      <c r="N233" s="94">
        <f t="shared" si="26"/>
        <v>0.11320622874314758</v>
      </c>
      <c r="O233" s="94">
        <f t="shared" si="26"/>
        <v>0.11320622874314758</v>
      </c>
      <c r="P233" s="94">
        <f t="shared" si="26"/>
        <v>0.11320622874314758</v>
      </c>
      <c r="Q233" s="94">
        <f t="shared" si="26"/>
        <v>0.11320622874314758</v>
      </c>
      <c r="R233" s="94">
        <f t="shared" si="26"/>
        <v>0.11320622874314758</v>
      </c>
      <c r="S233" s="93">
        <f>(1+H233)^((5-Dashboard!$F$9)*3/12)</f>
        <v>1.0271737374483423</v>
      </c>
      <c r="T233" s="93">
        <f t="shared" si="23"/>
        <v>1.1434562025288733</v>
      </c>
      <c r="U233" s="93">
        <f t="shared" si="23"/>
        <v>1.2729025669501279</v>
      </c>
      <c r="V233" s="93">
        <f t="shared" si="23"/>
        <v>1.4170030661120239</v>
      </c>
      <c r="W233" s="93">
        <f t="shared" si="23"/>
        <v>1.5774166393440432</v>
      </c>
      <c r="X233" s="93">
        <f t="shared" si="23"/>
        <v>1.7559900282408722</v>
      </c>
      <c r="Y233" s="93">
        <f t="shared" si="22"/>
        <v>1.9547790370485947</v>
      </c>
      <c r="Z233" s="93">
        <f t="shared" si="22"/>
        <v>2.176072199859028</v>
      </c>
      <c r="AA233" s="93">
        <f t="shared" si="22"/>
        <v>2.4224171270778738</v>
      </c>
      <c r="AB233" s="93">
        <f t="shared" si="22"/>
        <v>2.6966498344771703</v>
      </c>
      <c r="AC233" s="95">
        <f t="shared" si="22"/>
        <v>3.0019273924791641</v>
      </c>
      <c r="AE233" s="96"/>
    </row>
    <row r="234" spans="3:31" ht="24.75" customHeight="1" x14ac:dyDescent="0.25">
      <c r="C234" s="91">
        <f>ABS(E234-Dashboard!$F$13)</f>
        <v>69.595676782886983</v>
      </c>
      <c r="D234" s="92">
        <f t="shared" si="25"/>
        <v>0.11330622874314758</v>
      </c>
      <c r="E234" s="93" cm="1">
        <f t="array" ref="E234">SUM('DRE + DCF'!$S$41/TIR!S234,'DRE + DCF'!$U$41:$AD$41/TIR!T234:AC234,TIR!F234)</f>
        <v>119.10567678288697</v>
      </c>
      <c r="F234" s="100">
        <f>'DRE + DCF'!$AE$38*'DRE + DCF'!$AE$39*(1+G234)/(R234-G234)/AC234</f>
        <v>84.240691752871285</v>
      </c>
      <c r="G234" s="92">
        <f>R234*(1-'DRE + DCF'!$AE$39)</f>
        <v>6.7983737245888548E-2</v>
      </c>
      <c r="H234" s="94">
        <f t="shared" si="21"/>
        <v>0.11330622874314758</v>
      </c>
      <c r="I234" s="94">
        <f t="shared" si="26"/>
        <v>0.11330622874314758</v>
      </c>
      <c r="J234" s="94">
        <f t="shared" si="26"/>
        <v>0.11330622874314758</v>
      </c>
      <c r="K234" s="94">
        <f t="shared" si="26"/>
        <v>0.11330622874314758</v>
      </c>
      <c r="L234" s="94">
        <f t="shared" si="26"/>
        <v>0.11330622874314758</v>
      </c>
      <c r="M234" s="94">
        <f t="shared" si="26"/>
        <v>0.11330622874314758</v>
      </c>
      <c r="N234" s="94">
        <f t="shared" si="26"/>
        <v>0.11330622874314758</v>
      </c>
      <c r="O234" s="94">
        <f t="shared" si="26"/>
        <v>0.11330622874314758</v>
      </c>
      <c r="P234" s="94">
        <f t="shared" si="26"/>
        <v>0.11330622874314758</v>
      </c>
      <c r="Q234" s="94">
        <f t="shared" si="26"/>
        <v>0.11330622874314758</v>
      </c>
      <c r="R234" s="94">
        <f t="shared" si="26"/>
        <v>0.11330622874314758</v>
      </c>
      <c r="S234" s="93">
        <f>(1+H234)^((5-Dashboard!$F$9)*3/12)</f>
        <v>1.0271968045834083</v>
      </c>
      <c r="T234" s="93">
        <f t="shared" si="23"/>
        <v>1.1435846006877664</v>
      </c>
      <c r="U234" s="93">
        <f t="shared" si="23"/>
        <v>1.2731598590404356</v>
      </c>
      <c r="V234" s="93">
        <f t="shared" si="23"/>
        <v>1.4174168012554649</v>
      </c>
      <c r="W234" s="93">
        <f t="shared" si="23"/>
        <v>1.5780189535628972</v>
      </c>
      <c r="X234" s="93">
        <f t="shared" si="23"/>
        <v>1.7568183300763174</v>
      </c>
      <c r="Y234" s="93">
        <f t="shared" si="22"/>
        <v>1.9558767896440994</v>
      </c>
      <c r="Z234" s="93">
        <f t="shared" si="22"/>
        <v>2.1774898125649269</v>
      </c>
      <c r="AA234" s="93">
        <f t="shared" si="22"/>
        <v>2.4242129713532821</v>
      </c>
      <c r="AB234" s="93">
        <f t="shared" si="22"/>
        <v>2.6988914008075429</v>
      </c>
      <c r="AC234" s="95">
        <f t="shared" si="22"/>
        <v>3.0046926072203566</v>
      </c>
      <c r="AE234" s="96"/>
    </row>
    <row r="235" spans="3:31" ht="24.75" customHeight="1" x14ac:dyDescent="0.25">
      <c r="C235" s="91">
        <f>ABS(E235-Dashboard!$F$13)</f>
        <v>69.431332312676147</v>
      </c>
      <c r="D235" s="92">
        <f t="shared" si="25"/>
        <v>0.11340622874314758</v>
      </c>
      <c r="E235" s="93" cm="1">
        <f t="array" ref="E235">SUM('DRE + DCF'!$S$41/TIR!S235,'DRE + DCF'!$U$41:$AD$41/TIR!T235:AC235,TIR!F235)</f>
        <v>118.94133231267614</v>
      </c>
      <c r="F235" s="100">
        <f>'DRE + DCF'!$AE$38*'DRE + DCF'!$AE$39*(1+G235)/(R235-G235)/AC235</f>
        <v>84.093682394984469</v>
      </c>
      <c r="G235" s="92">
        <f>R235*(1-'DRE + DCF'!$AE$39)</f>
        <v>6.8043737245888553E-2</v>
      </c>
      <c r="H235" s="94">
        <f t="shared" si="21"/>
        <v>0.11340622874314758</v>
      </c>
      <c r="I235" s="94">
        <f t="shared" si="26"/>
        <v>0.11340622874314758</v>
      </c>
      <c r="J235" s="94">
        <f t="shared" si="26"/>
        <v>0.11340622874314758</v>
      </c>
      <c r="K235" s="94">
        <f t="shared" si="26"/>
        <v>0.11340622874314758</v>
      </c>
      <c r="L235" s="94">
        <f t="shared" si="26"/>
        <v>0.11340622874314758</v>
      </c>
      <c r="M235" s="94">
        <f t="shared" si="26"/>
        <v>0.11340622874314758</v>
      </c>
      <c r="N235" s="94">
        <f t="shared" si="26"/>
        <v>0.11340622874314758</v>
      </c>
      <c r="O235" s="94">
        <f t="shared" si="26"/>
        <v>0.11340622874314758</v>
      </c>
      <c r="P235" s="94">
        <f t="shared" si="26"/>
        <v>0.11340622874314758</v>
      </c>
      <c r="Q235" s="94">
        <f t="shared" si="26"/>
        <v>0.11340622874314758</v>
      </c>
      <c r="R235" s="94">
        <f t="shared" si="26"/>
        <v>0.11340622874314758</v>
      </c>
      <c r="S235" s="93">
        <f>(1+H235)^((5-Dashboard!$F$9)*3/12)</f>
        <v>1.0272198701645652</v>
      </c>
      <c r="T235" s="93">
        <f t="shared" si="23"/>
        <v>1.1437130017299544</v>
      </c>
      <c r="U235" s="93">
        <f t="shared" si="23"/>
        <v>1.2734171800206535</v>
      </c>
      <c r="V235" s="93">
        <f t="shared" si="23"/>
        <v>1.4178306200235298</v>
      </c>
      <c r="W235" s="93">
        <f t="shared" si="23"/>
        <v>1.578621443636957</v>
      </c>
      <c r="X235" s="93">
        <f t="shared" si="23"/>
        <v>1.7576469481728878</v>
      </c>
      <c r="Y235" s="93">
        <f t="shared" si="22"/>
        <v>1.9569750600270777</v>
      </c>
      <c r="Z235" s="93">
        <f t="shared" si="22"/>
        <v>2.1789082213291437</v>
      </c>
      <c r="AA235" s="93">
        <f t="shared" si="22"/>
        <v>2.4260099854875214</v>
      </c>
      <c r="AB235" s="93">
        <f t="shared" si="22"/>
        <v>2.7011346288348794</v>
      </c>
      <c r="AC235" s="95">
        <f t="shared" si="22"/>
        <v>3.0074601204185649</v>
      </c>
      <c r="AE235" s="96"/>
    </row>
    <row r="236" spans="3:31" ht="24.75" customHeight="1" x14ac:dyDescent="0.25">
      <c r="C236" s="91">
        <f>ABS(E236-Dashboard!$F$13)</f>
        <v>69.267329043088807</v>
      </c>
      <c r="D236" s="92">
        <f t="shared" si="25"/>
        <v>0.11350622874314759</v>
      </c>
      <c r="E236" s="93" cm="1">
        <f t="array" ref="E236">SUM('DRE + DCF'!$S$41/TIR!S236,'DRE + DCF'!$U$41:$AD$41/TIR!T236:AC236,TIR!F236)</f>
        <v>118.77732904308881</v>
      </c>
      <c r="F236" s="100">
        <f>'DRE + DCF'!$AE$38*'DRE + DCF'!$AE$39*(1+G236)/(R236-G236)/AC236</f>
        <v>83.947001533475216</v>
      </c>
      <c r="G236" s="92">
        <f>R236*(1-'DRE + DCF'!$AE$39)</f>
        <v>6.8103737245888543E-2</v>
      </c>
      <c r="H236" s="94">
        <f t="shared" si="21"/>
        <v>0.11350622874314759</v>
      </c>
      <c r="I236" s="94">
        <f t="shared" si="26"/>
        <v>0.11350622874314759</v>
      </c>
      <c r="J236" s="94">
        <f t="shared" si="26"/>
        <v>0.11350622874314759</v>
      </c>
      <c r="K236" s="94">
        <f t="shared" si="26"/>
        <v>0.11350622874314759</v>
      </c>
      <c r="L236" s="94">
        <f t="shared" si="26"/>
        <v>0.11350622874314759</v>
      </c>
      <c r="M236" s="94">
        <f t="shared" si="26"/>
        <v>0.11350622874314759</v>
      </c>
      <c r="N236" s="94">
        <f t="shared" si="26"/>
        <v>0.11350622874314759</v>
      </c>
      <c r="O236" s="94">
        <f t="shared" si="26"/>
        <v>0.11350622874314759</v>
      </c>
      <c r="P236" s="94">
        <f t="shared" si="26"/>
        <v>0.11350622874314759</v>
      </c>
      <c r="Q236" s="94">
        <f t="shared" si="26"/>
        <v>0.11350622874314759</v>
      </c>
      <c r="R236" s="94">
        <f t="shared" si="26"/>
        <v>0.11350622874314759</v>
      </c>
      <c r="S236" s="93">
        <f>(1+H236)^((5-Dashboard!$F$9)*3/12)</f>
        <v>1.027242934192057</v>
      </c>
      <c r="T236" s="93">
        <f t="shared" si="23"/>
        <v>1.1438414056552428</v>
      </c>
      <c r="U236" s="93">
        <f t="shared" si="23"/>
        <v>1.2736745298914303</v>
      </c>
      <c r="V236" s="93">
        <f t="shared" si="23"/>
        <v>1.4182445224256079</v>
      </c>
      <c r="W236" s="93">
        <f t="shared" si="23"/>
        <v>1.5792241096017652</v>
      </c>
      <c r="X236" s="93">
        <f t="shared" si="23"/>
        <v>1.7584758826229168</v>
      </c>
      <c r="Y236" s="93">
        <f t="shared" si="22"/>
        <v>1.958073848395222</v>
      </c>
      <c r="Z236" s="93">
        <f t="shared" si="22"/>
        <v>2.1803274265271453</v>
      </c>
      <c r="AA236" s="93">
        <f t="shared" si="22"/>
        <v>2.4278081701374941</v>
      </c>
      <c r="AB236" s="93">
        <f t="shared" si="22"/>
        <v>2.7033795196416031</v>
      </c>
      <c r="AC236" s="95">
        <f t="shared" si="22"/>
        <v>3.0102299337775835</v>
      </c>
      <c r="AE236" s="96"/>
    </row>
    <row r="237" spans="3:31" ht="24.75" customHeight="1" x14ac:dyDescent="0.25">
      <c r="C237" s="91">
        <f>ABS(E237-Dashboard!$F$13)</f>
        <v>69.103666022612657</v>
      </c>
      <c r="D237" s="92">
        <f t="shared" si="25"/>
        <v>0.11360622874314759</v>
      </c>
      <c r="E237" s="93" cm="1">
        <f t="array" ref="E237">SUM('DRE + DCF'!$S$41/TIR!S237,'DRE + DCF'!$U$41:$AD$41/TIR!T237:AC237,TIR!F237)</f>
        <v>118.61366602261266</v>
      </c>
      <c r="F237" s="100">
        <f>'DRE + DCF'!$AE$38*'DRE + DCF'!$AE$39*(1+G237)/(R237-G237)/AC237</f>
        <v>83.800648228173245</v>
      </c>
      <c r="G237" s="92">
        <f>R237*(1-'DRE + DCF'!$AE$39)</f>
        <v>6.8163737245888548E-2</v>
      </c>
      <c r="H237" s="94">
        <f t="shared" si="21"/>
        <v>0.11360622874314759</v>
      </c>
      <c r="I237" s="94">
        <f t="shared" si="26"/>
        <v>0.11360622874314759</v>
      </c>
      <c r="J237" s="94">
        <f t="shared" si="26"/>
        <v>0.11360622874314759</v>
      </c>
      <c r="K237" s="94">
        <f t="shared" si="26"/>
        <v>0.11360622874314759</v>
      </c>
      <c r="L237" s="94">
        <f t="shared" si="26"/>
        <v>0.11360622874314759</v>
      </c>
      <c r="M237" s="94">
        <f t="shared" si="26"/>
        <v>0.11360622874314759</v>
      </c>
      <c r="N237" s="94">
        <f t="shared" si="26"/>
        <v>0.11360622874314759</v>
      </c>
      <c r="O237" s="94">
        <f t="shared" si="26"/>
        <v>0.11360622874314759</v>
      </c>
      <c r="P237" s="94">
        <f t="shared" si="26"/>
        <v>0.11360622874314759</v>
      </c>
      <c r="Q237" s="94">
        <f t="shared" si="26"/>
        <v>0.11360622874314759</v>
      </c>
      <c r="R237" s="94">
        <f t="shared" si="26"/>
        <v>0.11360622874314759</v>
      </c>
      <c r="S237" s="93">
        <f>(1+H237)^((5-Dashboard!$F$9)*3/12)</f>
        <v>1.0272659966661279</v>
      </c>
      <c r="T237" s="93">
        <f t="shared" si="23"/>
        <v>1.1439698124634377</v>
      </c>
      <c r="U237" s="93">
        <f t="shared" si="23"/>
        <v>1.2739319086534147</v>
      </c>
      <c r="V237" s="93">
        <f t="shared" si="23"/>
        <v>1.4186585084710892</v>
      </c>
      <c r="W237" s="93">
        <f t="shared" si="23"/>
        <v>1.5798269514928684</v>
      </c>
      <c r="X237" s="93">
        <f t="shared" si="23"/>
        <v>1.7593051335187568</v>
      </c>
      <c r="Y237" s="93">
        <f t="shared" si="22"/>
        <v>1.9591731549462825</v>
      </c>
      <c r="Z237" s="93">
        <f t="shared" si="22"/>
        <v>2.181747428534544</v>
      </c>
      <c r="AA237" s="93">
        <f t="shared" si="22"/>
        <v>2.4296075259604133</v>
      </c>
      <c r="AB237" s="93">
        <f t="shared" si="22"/>
        <v>2.7056260743107452</v>
      </c>
      <c r="AC237" s="95">
        <f t="shared" si="22"/>
        <v>3.0130020490023162</v>
      </c>
      <c r="AE237" s="96"/>
    </row>
    <row r="238" spans="3:31" ht="24.75" customHeight="1" x14ac:dyDescent="0.25">
      <c r="C238" s="91">
        <f>ABS(E238-Dashboard!$F$13)</f>
        <v>68.940342303136987</v>
      </c>
      <c r="D238" s="92">
        <f t="shared" si="25"/>
        <v>0.11370622874314759</v>
      </c>
      <c r="E238" s="93" cm="1">
        <f t="array" ref="E238">SUM('DRE + DCF'!$S$41/TIR!S238,'DRE + DCF'!$U$41:$AD$41/TIR!T238:AC238,TIR!F238)</f>
        <v>118.45034230313699</v>
      </c>
      <c r="F238" s="100">
        <f>'DRE + DCF'!$AE$38*'DRE + DCF'!$AE$39*(1+G238)/(R238-G238)/AC238</f>
        <v>83.654621542298287</v>
      </c>
      <c r="G238" s="92">
        <f>R238*(1-'DRE + DCF'!$AE$39)</f>
        <v>6.8223737245888552E-2</v>
      </c>
      <c r="H238" s="94">
        <f t="shared" si="21"/>
        <v>0.11370622874314759</v>
      </c>
      <c r="I238" s="94">
        <f t="shared" si="26"/>
        <v>0.11370622874314759</v>
      </c>
      <c r="J238" s="94">
        <f t="shared" si="26"/>
        <v>0.11370622874314759</v>
      </c>
      <c r="K238" s="94">
        <f t="shared" si="26"/>
        <v>0.11370622874314759</v>
      </c>
      <c r="L238" s="94">
        <f t="shared" si="26"/>
        <v>0.11370622874314759</v>
      </c>
      <c r="M238" s="94">
        <f t="shared" si="26"/>
        <v>0.11370622874314759</v>
      </c>
      <c r="N238" s="94">
        <f t="shared" si="26"/>
        <v>0.11370622874314759</v>
      </c>
      <c r="O238" s="94">
        <f t="shared" si="26"/>
        <v>0.11370622874314759</v>
      </c>
      <c r="P238" s="94">
        <f t="shared" si="26"/>
        <v>0.11370622874314759</v>
      </c>
      <c r="Q238" s="94">
        <f t="shared" si="26"/>
        <v>0.11370622874314759</v>
      </c>
      <c r="R238" s="94">
        <f t="shared" si="26"/>
        <v>0.11370622874314759</v>
      </c>
      <c r="S238" s="93">
        <f>(1+H238)^((5-Dashboard!$F$9)*3/12)</f>
        <v>1.0272890575870222</v>
      </c>
      <c r="T238" s="93">
        <f t="shared" si="23"/>
        <v>1.1440982221543448</v>
      </c>
      <c r="U238" s="93">
        <f t="shared" si="23"/>
        <v>1.2741893163072553</v>
      </c>
      <c r="V238" s="93">
        <f t="shared" si="23"/>
        <v>1.4190725781693629</v>
      </c>
      <c r="W238" s="93">
        <f t="shared" si="23"/>
        <v>1.5804299693458168</v>
      </c>
      <c r="X238" s="93">
        <f t="shared" si="23"/>
        <v>1.7601347009527781</v>
      </c>
      <c r="Y238" s="93">
        <f t="shared" si="22"/>
        <v>1.9602729798780665</v>
      </c>
      <c r="Z238" s="93">
        <f t="shared" si="22"/>
        <v>2.1831682277270934</v>
      </c>
      <c r="AA238" s="93">
        <f t="shared" si="22"/>
        <v>2.4314080536138025</v>
      </c>
      <c r="AB238" s="93">
        <f t="shared" si="22"/>
        <v>2.7078742939259448</v>
      </c>
      <c r="AC238" s="95">
        <f t="shared" si="22"/>
        <v>3.0157764677987777</v>
      </c>
      <c r="AE238" s="96"/>
    </row>
    <row r="239" spans="3:31" ht="24.75" customHeight="1" x14ac:dyDescent="0.25">
      <c r="C239" s="91">
        <f>ABS(E239-Dashboard!$F$13)</f>
        <v>68.777356939937931</v>
      </c>
      <c r="D239" s="92">
        <f t="shared" si="25"/>
        <v>0.11380622874314759</v>
      </c>
      <c r="E239" s="93" cm="1">
        <f t="array" ref="E239">SUM('DRE + DCF'!$S$41/TIR!S239,'DRE + DCF'!$U$41:$AD$41/TIR!T239:AC239,TIR!F239)</f>
        <v>118.28735693993792</v>
      </c>
      <c r="F239" s="100">
        <f>'DRE + DCF'!$AE$38*'DRE + DCF'!$AE$39*(1+G239)/(R239-G239)/AC239</f>
        <v>83.508920542445281</v>
      </c>
      <c r="G239" s="92">
        <f>R239*(1-'DRE + DCF'!$AE$39)</f>
        <v>6.8283737245888557E-2</v>
      </c>
      <c r="H239" s="94">
        <f t="shared" si="21"/>
        <v>0.11380622874314759</v>
      </c>
      <c r="I239" s="94">
        <f t="shared" si="26"/>
        <v>0.11380622874314759</v>
      </c>
      <c r="J239" s="94">
        <f t="shared" si="26"/>
        <v>0.11380622874314759</v>
      </c>
      <c r="K239" s="94">
        <f t="shared" si="26"/>
        <v>0.11380622874314759</v>
      </c>
      <c r="L239" s="94">
        <f t="shared" si="26"/>
        <v>0.11380622874314759</v>
      </c>
      <c r="M239" s="94">
        <f t="shared" si="26"/>
        <v>0.11380622874314759</v>
      </c>
      <c r="N239" s="94">
        <f t="shared" si="26"/>
        <v>0.11380622874314759</v>
      </c>
      <c r="O239" s="94">
        <f t="shared" si="26"/>
        <v>0.11380622874314759</v>
      </c>
      <c r="P239" s="94">
        <f t="shared" si="26"/>
        <v>0.11380622874314759</v>
      </c>
      <c r="Q239" s="94">
        <f t="shared" si="26"/>
        <v>0.11380622874314759</v>
      </c>
      <c r="R239" s="94">
        <f t="shared" si="26"/>
        <v>0.11380622874314759</v>
      </c>
      <c r="S239" s="93">
        <f>(1+H239)^((5-Dashboard!$F$9)*3/12)</f>
        <v>1.0273121169549835</v>
      </c>
      <c r="T239" s="93">
        <f t="shared" si="23"/>
        <v>1.1442266347277696</v>
      </c>
      <c r="U239" s="93">
        <f t="shared" si="23"/>
        <v>1.2744467528536001</v>
      </c>
      <c r="V239" s="93">
        <f t="shared" si="23"/>
        <v>1.4194867315298185</v>
      </c>
      <c r="W239" s="93">
        <f t="shared" si="23"/>
        <v>1.581033163196164</v>
      </c>
      <c r="X239" s="93">
        <f t="shared" si="23"/>
        <v>1.760964585017369</v>
      </c>
      <c r="Y239" s="93">
        <f t="shared" si="22"/>
        <v>1.9613733233884376</v>
      </c>
      <c r="Z239" s="93">
        <f t="shared" si="22"/>
        <v>2.1845898244806898</v>
      </c>
      <c r="AA239" s="93">
        <f t="shared" si="22"/>
        <v>2.433209753755492</v>
      </c>
      <c r="AB239" s="93">
        <f t="shared" si="22"/>
        <v>2.7101241795714475</v>
      </c>
      <c r="AC239" s="95">
        <f t="shared" si="22"/>
        <v>3.0185531918740907</v>
      </c>
      <c r="AE239" s="96"/>
    </row>
    <row r="240" spans="3:31" ht="24.75" customHeight="1" x14ac:dyDescent="0.25">
      <c r="C240" s="91">
        <f>ABS(E240-Dashboard!$F$13)</f>
        <v>68.614708991663235</v>
      </c>
      <c r="D240" s="92">
        <f t="shared" si="25"/>
        <v>0.1139062287431476</v>
      </c>
      <c r="E240" s="93" cm="1">
        <f t="array" ref="E240">SUM('DRE + DCF'!$S$41/TIR!S240,'DRE + DCF'!$U$41:$AD$41/TIR!T240:AC240,TIR!F240)</f>
        <v>118.12470899166324</v>
      </c>
      <c r="F240" s="100">
        <f>'DRE + DCF'!$AE$38*'DRE + DCF'!$AE$39*(1+G240)/(R240-G240)/AC240</f>
        <v>83.363544298569238</v>
      </c>
      <c r="G240" s="92">
        <f>R240*(1-'DRE + DCF'!$AE$39)</f>
        <v>6.8343737245888561E-2</v>
      </c>
      <c r="H240" s="94">
        <f t="shared" si="21"/>
        <v>0.1139062287431476</v>
      </c>
      <c r="I240" s="94">
        <f t="shared" si="26"/>
        <v>0.1139062287431476</v>
      </c>
      <c r="J240" s="94">
        <f t="shared" si="26"/>
        <v>0.1139062287431476</v>
      </c>
      <c r="K240" s="94">
        <f t="shared" si="26"/>
        <v>0.1139062287431476</v>
      </c>
      <c r="L240" s="94">
        <f t="shared" si="26"/>
        <v>0.1139062287431476</v>
      </c>
      <c r="M240" s="94">
        <f t="shared" si="26"/>
        <v>0.1139062287431476</v>
      </c>
      <c r="N240" s="94">
        <f t="shared" si="26"/>
        <v>0.1139062287431476</v>
      </c>
      <c r="O240" s="94">
        <f t="shared" si="26"/>
        <v>0.1139062287431476</v>
      </c>
      <c r="P240" s="94">
        <f t="shared" si="26"/>
        <v>0.1139062287431476</v>
      </c>
      <c r="Q240" s="94">
        <f t="shared" si="26"/>
        <v>0.1139062287431476</v>
      </c>
      <c r="R240" s="94">
        <f t="shared" si="26"/>
        <v>0.1139062287431476</v>
      </c>
      <c r="S240" s="93">
        <f>(1+H240)^((5-Dashboard!$F$9)*3/12)</f>
        <v>1.0273351747702562</v>
      </c>
      <c r="T240" s="93">
        <f t="shared" si="23"/>
        <v>1.1443550501835185</v>
      </c>
      <c r="U240" s="93">
        <f t="shared" si="23"/>
        <v>1.2747042182930985</v>
      </c>
      <c r="V240" s="93">
        <f t="shared" si="23"/>
        <v>1.4199009685618473</v>
      </c>
      <c r="W240" s="93">
        <f t="shared" si="23"/>
        <v>1.5816365330794699</v>
      </c>
      <c r="X240" s="93">
        <f t="shared" si="23"/>
        <v>1.761794785804939</v>
      </c>
      <c r="Y240" s="93">
        <f t="shared" si="22"/>
        <v>1.9624741856753212</v>
      </c>
      <c r="Z240" s="93">
        <f t="shared" si="22"/>
        <v>2.1860122191713764</v>
      </c>
      <c r="AA240" s="93">
        <f t="shared" si="22"/>
        <v>2.4350126270436268</v>
      </c>
      <c r="AB240" s="93">
        <f t="shared" si="22"/>
        <v>2.7123757323321107</v>
      </c>
      <c r="AC240" s="95">
        <f t="shared" si="22"/>
        <v>3.0213322229364947</v>
      </c>
      <c r="AE240" s="96"/>
    </row>
    <row r="241" spans="3:31" ht="24.75" customHeight="1" x14ac:dyDescent="0.25">
      <c r="C241" s="91">
        <f>ABS(E241-Dashboard!$F$13)</f>
        <v>68.452397520317732</v>
      </c>
      <c r="D241" s="92">
        <f t="shared" si="25"/>
        <v>0.1140062287431476</v>
      </c>
      <c r="E241" s="93" cm="1">
        <f t="array" ref="E241">SUM('DRE + DCF'!$S$41/TIR!S241,'DRE + DCF'!$U$41:$AD$41/TIR!T241:AC241,TIR!F241)</f>
        <v>117.96239752031772</v>
      </c>
      <c r="F241" s="100">
        <f>'DRE + DCF'!$AE$38*'DRE + DCF'!$AE$39*(1+G241)/(R241-G241)/AC241</f>
        <v>83.218491883970614</v>
      </c>
      <c r="G241" s="92">
        <f>R241*(1-'DRE + DCF'!$AE$39)</f>
        <v>6.8403737245888552E-2</v>
      </c>
      <c r="H241" s="94">
        <f t="shared" si="21"/>
        <v>0.1140062287431476</v>
      </c>
      <c r="I241" s="94">
        <f t="shared" si="26"/>
        <v>0.1140062287431476</v>
      </c>
      <c r="J241" s="94">
        <f t="shared" si="26"/>
        <v>0.1140062287431476</v>
      </c>
      <c r="K241" s="94">
        <f t="shared" si="26"/>
        <v>0.1140062287431476</v>
      </c>
      <c r="L241" s="94">
        <f t="shared" si="26"/>
        <v>0.1140062287431476</v>
      </c>
      <c r="M241" s="94">
        <f t="shared" si="26"/>
        <v>0.1140062287431476</v>
      </c>
      <c r="N241" s="94">
        <f t="shared" si="26"/>
        <v>0.1140062287431476</v>
      </c>
      <c r="O241" s="94">
        <f t="shared" si="26"/>
        <v>0.1140062287431476</v>
      </c>
      <c r="P241" s="94">
        <f t="shared" si="26"/>
        <v>0.1140062287431476</v>
      </c>
      <c r="Q241" s="94">
        <f t="shared" si="26"/>
        <v>0.1140062287431476</v>
      </c>
      <c r="R241" s="94">
        <f t="shared" si="26"/>
        <v>0.1140062287431476</v>
      </c>
      <c r="S241" s="93">
        <f>(1+H241)^((5-Dashboard!$F$9)*3/12)</f>
        <v>1.0273582310330842</v>
      </c>
      <c r="T241" s="93">
        <f t="shared" si="23"/>
        <v>1.1444834685213974</v>
      </c>
      <c r="U241" s="93">
        <f t="shared" si="23"/>
        <v>1.2749617126263988</v>
      </c>
      <c r="V241" s="93">
        <f t="shared" si="23"/>
        <v>1.4203152892748392</v>
      </c>
      <c r="W241" s="93">
        <f t="shared" si="23"/>
        <v>1.5822400790312963</v>
      </c>
      <c r="X241" s="93">
        <f t="shared" si="23"/>
        <v>1.7626253034079142</v>
      </c>
      <c r="Y241" s="93">
        <f t="shared" si="22"/>
        <v>1.9635755669366968</v>
      </c>
      <c r="Z241" s="93">
        <f t="shared" si="22"/>
        <v>2.1874354121753377</v>
      </c>
      <c r="AA241" s="93">
        <f t="shared" si="22"/>
        <v>2.4368166741366606</v>
      </c>
      <c r="AB241" s="93">
        <f t="shared" si="22"/>
        <v>2.7146289532934009</v>
      </c>
      <c r="AC241" s="95">
        <f t="shared" si="22"/>
        <v>3.0241135626953395</v>
      </c>
      <c r="AE241" s="96"/>
    </row>
    <row r="242" spans="3:31" ht="24.75" customHeight="1" x14ac:dyDescent="0.25">
      <c r="C242" s="91">
        <f>ABS(E242-Dashboard!$F$13)</f>
        <v>68.290421591248503</v>
      </c>
      <c r="D242" s="92">
        <f t="shared" si="25"/>
        <v>0.1141062287431476</v>
      </c>
      <c r="E242" s="93" cm="1">
        <f t="array" ref="E242">SUM('DRE + DCF'!$S$41/TIR!S242,'DRE + DCF'!$U$41:$AD$41/TIR!T242:AC242,TIR!F242)</f>
        <v>117.80042159124849</v>
      </c>
      <c r="F242" s="100">
        <f>'DRE + DCF'!$AE$38*'DRE + DCF'!$AE$39*(1+G242)/(R242-G242)/AC242</f>
        <v>83.073762375280552</v>
      </c>
      <c r="G242" s="92">
        <f>R242*(1-'DRE + DCF'!$AE$39)</f>
        <v>6.8463737245888556E-2</v>
      </c>
      <c r="H242" s="94">
        <f t="shared" si="21"/>
        <v>0.1141062287431476</v>
      </c>
      <c r="I242" s="94">
        <f t="shared" si="26"/>
        <v>0.1141062287431476</v>
      </c>
      <c r="J242" s="94">
        <f t="shared" si="26"/>
        <v>0.1141062287431476</v>
      </c>
      <c r="K242" s="94">
        <f t="shared" si="26"/>
        <v>0.1141062287431476</v>
      </c>
      <c r="L242" s="94">
        <f t="shared" si="26"/>
        <v>0.1141062287431476</v>
      </c>
      <c r="M242" s="94">
        <f t="shared" si="26"/>
        <v>0.1141062287431476</v>
      </c>
      <c r="N242" s="94">
        <f t="shared" si="26"/>
        <v>0.1141062287431476</v>
      </c>
      <c r="O242" s="94">
        <f t="shared" si="26"/>
        <v>0.1141062287431476</v>
      </c>
      <c r="P242" s="94">
        <f t="shared" si="26"/>
        <v>0.1141062287431476</v>
      </c>
      <c r="Q242" s="94">
        <f t="shared" si="26"/>
        <v>0.1141062287431476</v>
      </c>
      <c r="R242" s="94">
        <f t="shared" si="26"/>
        <v>0.1141062287431476</v>
      </c>
      <c r="S242" s="93">
        <f>(1+H242)^((5-Dashboard!$F$9)*3/12)</f>
        <v>1.0273812857437112</v>
      </c>
      <c r="T242" s="93">
        <f t="shared" si="23"/>
        <v>1.1446118897412123</v>
      </c>
      <c r="U242" s="93">
        <f t="shared" si="23"/>
        <v>1.2752192358541494</v>
      </c>
      <c r="V242" s="93">
        <f t="shared" si="23"/>
        <v>1.4207296936781848</v>
      </c>
      <c r="W242" s="93">
        <f t="shared" si="23"/>
        <v>1.5828438010872097</v>
      </c>
      <c r="X242" s="93">
        <f t="shared" si="23"/>
        <v>1.7634561379187399</v>
      </c>
      <c r="Y242" s="93">
        <f t="shared" ref="Y242:AC292" si="27">(X242)*(1+N242)</f>
        <v>1.9646774673706033</v>
      </c>
      <c r="Z242" s="93">
        <f t="shared" si="27"/>
        <v>2.1888594038689013</v>
      </c>
      <c r="AA242" s="93">
        <f t="shared" si="27"/>
        <v>2.4386218956933559</v>
      </c>
      <c r="AB242" s="93">
        <f t="shared" si="27"/>
        <v>2.7168838435413902</v>
      </c>
      <c r="AC242" s="95">
        <f t="shared" si="27"/>
        <v>3.026897212861086</v>
      </c>
      <c r="AE242" s="96"/>
    </row>
    <row r="243" spans="3:31" ht="24.75" customHeight="1" x14ac:dyDescent="0.25">
      <c r="C243" s="91">
        <f>ABS(E243-Dashboard!$F$13)</f>
        <v>68.128780273130019</v>
      </c>
      <c r="D243" s="92">
        <f t="shared" si="25"/>
        <v>0.11420622874314761</v>
      </c>
      <c r="E243" s="93" cm="1">
        <f t="array" ref="E243">SUM('DRE + DCF'!$S$41/TIR!S243,'DRE + DCF'!$U$41:$AD$41/TIR!T243:AC243,TIR!F243)</f>
        <v>117.63878027313001</v>
      </c>
      <c r="F243" s="100">
        <f>'DRE + DCF'!$AE$38*'DRE + DCF'!$AE$39*(1+G243)/(R243-G243)/AC243</f>
        <v>82.929354852446068</v>
      </c>
      <c r="G243" s="92">
        <f>R243*(1-'DRE + DCF'!$AE$39)</f>
        <v>6.8523737245888561E-2</v>
      </c>
      <c r="H243" s="94">
        <f t="shared" ref="H243:H306" si="28">$D243</f>
        <v>0.11420622874314761</v>
      </c>
      <c r="I243" s="94">
        <f t="shared" si="26"/>
        <v>0.11420622874314761</v>
      </c>
      <c r="J243" s="94">
        <f t="shared" si="26"/>
        <v>0.11420622874314761</v>
      </c>
      <c r="K243" s="94">
        <f t="shared" si="26"/>
        <v>0.11420622874314761</v>
      </c>
      <c r="L243" s="94">
        <f t="shared" si="26"/>
        <v>0.11420622874314761</v>
      </c>
      <c r="M243" s="94">
        <f t="shared" si="26"/>
        <v>0.11420622874314761</v>
      </c>
      <c r="N243" s="94">
        <f t="shared" si="26"/>
        <v>0.11420622874314761</v>
      </c>
      <c r="O243" s="94">
        <f t="shared" si="26"/>
        <v>0.11420622874314761</v>
      </c>
      <c r="P243" s="94">
        <f t="shared" si="26"/>
        <v>0.11420622874314761</v>
      </c>
      <c r="Q243" s="94">
        <f t="shared" si="26"/>
        <v>0.11420622874314761</v>
      </c>
      <c r="R243" s="94">
        <f t="shared" si="26"/>
        <v>0.11420622874314761</v>
      </c>
      <c r="S243" s="93">
        <f>(1+H243)^((5-Dashboard!$F$9)*3/12)</f>
        <v>1.027404338902381</v>
      </c>
      <c r="T243" s="93">
        <f t="shared" ref="T243:X293" si="29">(S243)*(1+I243)</f>
        <v>1.1447403138427688</v>
      </c>
      <c r="U243" s="93">
        <f t="shared" si="29"/>
        <v>1.2754767879769986</v>
      </c>
      <c r="V243" s="93">
        <f t="shared" si="29"/>
        <v>1.4211441817812749</v>
      </c>
      <c r="W243" s="93">
        <f t="shared" si="29"/>
        <v>1.5834476992827804</v>
      </c>
      <c r="X243" s="93">
        <f t="shared" si="29"/>
        <v>1.7642872894298804</v>
      </c>
      <c r="Y243" s="93">
        <f t="shared" si="27"/>
        <v>1.9657798871751371</v>
      </c>
      <c r="Z243" s="93">
        <f t="shared" si="27"/>
        <v>2.1902841946285396</v>
      </c>
      <c r="AA243" s="93">
        <f t="shared" si="27"/>
        <v>2.4404282923727876</v>
      </c>
      <c r="AB243" s="93">
        <f t="shared" si="27"/>
        <v>2.7191404041627631</v>
      </c>
      <c r="AC243" s="95">
        <f t="shared" si="27"/>
        <v>3.0296831751453106</v>
      </c>
      <c r="AE243" s="96"/>
    </row>
    <row r="244" spans="3:31" ht="24.75" customHeight="1" x14ac:dyDescent="0.25">
      <c r="C244" s="91">
        <f>ABS(E244-Dashboard!$F$13)</f>
        <v>67.967472637949641</v>
      </c>
      <c r="D244" s="92">
        <f t="shared" si="25"/>
        <v>0.11430622874314761</v>
      </c>
      <c r="E244" s="93" cm="1">
        <f t="array" ref="E244">SUM('DRE + DCF'!$S$41/TIR!S244,'DRE + DCF'!$U$41:$AD$41/TIR!T244:AC244,TIR!F244)</f>
        <v>117.47747263794963</v>
      </c>
      <c r="F244" s="100">
        <f>'DRE + DCF'!$AE$38*'DRE + DCF'!$AE$39*(1+G244)/(R244-G244)/AC244</f>
        <v>82.785268398715473</v>
      </c>
      <c r="G244" s="92">
        <f>R244*(1-'DRE + DCF'!$AE$39)</f>
        <v>6.8583737245888565E-2</v>
      </c>
      <c r="H244" s="94">
        <f t="shared" si="28"/>
        <v>0.11430622874314761</v>
      </c>
      <c r="I244" s="94">
        <f t="shared" si="26"/>
        <v>0.11430622874314761</v>
      </c>
      <c r="J244" s="94">
        <f t="shared" si="26"/>
        <v>0.11430622874314761</v>
      </c>
      <c r="K244" s="94">
        <f t="shared" si="26"/>
        <v>0.11430622874314761</v>
      </c>
      <c r="L244" s="94">
        <f t="shared" si="26"/>
        <v>0.11430622874314761</v>
      </c>
      <c r="M244" s="94">
        <f t="shared" si="26"/>
        <v>0.11430622874314761</v>
      </c>
      <c r="N244" s="94">
        <f t="shared" si="26"/>
        <v>0.11430622874314761</v>
      </c>
      <c r="O244" s="94">
        <f t="shared" si="26"/>
        <v>0.11430622874314761</v>
      </c>
      <c r="P244" s="94">
        <f t="shared" si="26"/>
        <v>0.11430622874314761</v>
      </c>
      <c r="Q244" s="94">
        <f t="shared" si="26"/>
        <v>0.11430622874314761</v>
      </c>
      <c r="R244" s="94">
        <f t="shared" si="26"/>
        <v>0.11430622874314761</v>
      </c>
      <c r="S244" s="93">
        <f>(1+H244)^((5-Dashboard!$F$9)*3/12)</f>
        <v>1.0274273905093374</v>
      </c>
      <c r="T244" s="93">
        <f t="shared" si="29"/>
        <v>1.1448687408258729</v>
      </c>
      <c r="U244" s="93">
        <f t="shared" si="29"/>
        <v>1.2757343689955944</v>
      </c>
      <c r="V244" s="93">
        <f t="shared" si="29"/>
        <v>1.4215587535934999</v>
      </c>
      <c r="W244" s="93">
        <f t="shared" si="29"/>
        <v>1.5840517736535822</v>
      </c>
      <c r="X244" s="93">
        <f t="shared" si="29"/>
        <v>1.7651187580338172</v>
      </c>
      <c r="Y244" s="93">
        <f t="shared" si="27"/>
        <v>1.9668828265484513</v>
      </c>
      <c r="Z244" s="93">
        <f t="shared" si="27"/>
        <v>2.1917097848308673</v>
      </c>
      <c r="AA244" s="93">
        <f t="shared" si="27"/>
        <v>2.442235864834339</v>
      </c>
      <c r="AB244" s="93">
        <f t="shared" si="27"/>
        <v>2.7213986362448117</v>
      </c>
      <c r="AC244" s="95">
        <f t="shared" si="27"/>
        <v>3.0324714512607009</v>
      </c>
      <c r="AE244" s="96"/>
    </row>
    <row r="245" spans="3:31" ht="24.75" customHeight="1" x14ac:dyDescent="0.25">
      <c r="C245" s="91">
        <f>ABS(E245-Dashboard!$F$13)</f>
        <v>67.806497760993039</v>
      </c>
      <c r="D245" s="92">
        <f t="shared" si="25"/>
        <v>0.11440622874314761</v>
      </c>
      <c r="E245" s="93" cm="1">
        <f t="array" ref="E245">SUM('DRE + DCF'!$S$41/TIR!S245,'DRE + DCF'!$U$41:$AD$41/TIR!T245:AC245,TIR!F245)</f>
        <v>117.31649776099303</v>
      </c>
      <c r="F245" s="100">
        <f>'DRE + DCF'!$AE$38*'DRE + DCF'!$AE$39*(1+G245)/(R245-G245)/AC245</f>
        <v>82.641502100623853</v>
      </c>
      <c r="G245" s="92">
        <f>R245*(1-'DRE + DCF'!$AE$39)</f>
        <v>6.864373724588857E-2</v>
      </c>
      <c r="H245" s="94">
        <f t="shared" si="28"/>
        <v>0.11440622874314761</v>
      </c>
      <c r="I245" s="94">
        <f t="shared" si="26"/>
        <v>0.11440622874314761</v>
      </c>
      <c r="J245" s="94">
        <f t="shared" si="26"/>
        <v>0.11440622874314761</v>
      </c>
      <c r="K245" s="94">
        <f t="shared" si="26"/>
        <v>0.11440622874314761</v>
      </c>
      <c r="L245" s="94">
        <f t="shared" si="26"/>
        <v>0.11440622874314761</v>
      </c>
      <c r="M245" s="94">
        <f t="shared" si="26"/>
        <v>0.11440622874314761</v>
      </c>
      <c r="N245" s="94">
        <f t="shared" si="26"/>
        <v>0.11440622874314761</v>
      </c>
      <c r="O245" s="94">
        <f t="shared" si="26"/>
        <v>0.11440622874314761</v>
      </c>
      <c r="P245" s="94">
        <f t="shared" si="26"/>
        <v>0.11440622874314761</v>
      </c>
      <c r="Q245" s="94">
        <f t="shared" si="26"/>
        <v>0.11440622874314761</v>
      </c>
      <c r="R245" s="94">
        <f t="shared" si="26"/>
        <v>0.11440622874314761</v>
      </c>
      <c r="S245" s="93">
        <f>(1+H245)^((5-Dashboard!$F$9)*3/12)</f>
        <v>1.0274504405648244</v>
      </c>
      <c r="T245" s="93">
        <f t="shared" si="29"/>
        <v>1.1449971706903315</v>
      </c>
      <c r="U245" s="93">
        <f t="shared" si="29"/>
        <v>1.2759919789105862</v>
      </c>
      <c r="V245" s="93">
        <f t="shared" si="29"/>
        <v>1.4219734091242522</v>
      </c>
      <c r="W245" s="93">
        <f t="shared" si="29"/>
        <v>1.5846560242351948</v>
      </c>
      <c r="X245" s="93">
        <f t="shared" si="29"/>
        <v>1.7659505438230532</v>
      </c>
      <c r="Y245" s="93">
        <f t="shared" si="27"/>
        <v>1.9679862856887591</v>
      </c>
      <c r="Z245" s="93">
        <f t="shared" si="27"/>
        <v>2.1931361748526448</v>
      </c>
      <c r="AA245" s="93">
        <f t="shared" si="27"/>
        <v>2.4440446137377081</v>
      </c>
      <c r="AB245" s="93">
        <f t="shared" si="27"/>
        <v>2.7236585408754421</v>
      </c>
      <c r="AC245" s="95">
        <f t="shared" si="27"/>
        <v>3.0352620429210653</v>
      </c>
      <c r="AE245" s="96"/>
    </row>
    <row r="246" spans="3:31" ht="24.75" customHeight="1" x14ac:dyDescent="0.25">
      <c r="C246" s="91">
        <f>ABS(E246-Dashboard!$F$13)</f>
        <v>67.645854720829732</v>
      </c>
      <c r="D246" s="92">
        <f t="shared" si="25"/>
        <v>0.11450622874314761</v>
      </c>
      <c r="E246" s="93" cm="1">
        <f t="array" ref="E246">SUM('DRE + DCF'!$S$41/TIR!S246,'DRE + DCF'!$U$41:$AD$41/TIR!T246:AC246,TIR!F246)</f>
        <v>117.15585472082972</v>
      </c>
      <c r="F246" s="100">
        <f>'DRE + DCF'!$AE$38*'DRE + DCF'!$AE$39*(1+G246)/(R246-G246)/AC246</f>
        <v>82.498055047978696</v>
      </c>
      <c r="G246" s="92">
        <f>R246*(1-'DRE + DCF'!$AE$39)</f>
        <v>6.870373724588856E-2</v>
      </c>
      <c r="H246" s="94">
        <f t="shared" si="28"/>
        <v>0.11450622874314761</v>
      </c>
      <c r="I246" s="94">
        <f t="shared" si="26"/>
        <v>0.11450622874314761</v>
      </c>
      <c r="J246" s="94">
        <f t="shared" si="26"/>
        <v>0.11450622874314761</v>
      </c>
      <c r="K246" s="94">
        <f t="shared" si="26"/>
        <v>0.11450622874314761</v>
      </c>
      <c r="L246" s="94">
        <f t="shared" si="26"/>
        <v>0.11450622874314761</v>
      </c>
      <c r="M246" s="94">
        <f t="shared" si="26"/>
        <v>0.11450622874314761</v>
      </c>
      <c r="N246" s="94">
        <f t="shared" si="26"/>
        <v>0.11450622874314761</v>
      </c>
      <c r="O246" s="94">
        <f t="shared" si="26"/>
        <v>0.11450622874314761</v>
      </c>
      <c r="P246" s="94">
        <f t="shared" si="26"/>
        <v>0.11450622874314761</v>
      </c>
      <c r="Q246" s="94">
        <f t="shared" si="26"/>
        <v>0.11450622874314761</v>
      </c>
      <c r="R246" s="94">
        <f t="shared" si="26"/>
        <v>0.11450622874314761</v>
      </c>
      <c r="S246" s="93">
        <f>(1+H246)^((5-Dashboard!$F$9)*3/12)</f>
        <v>1.0274734890690851</v>
      </c>
      <c r="T246" s="93">
        <f t="shared" si="29"/>
        <v>1.1451256034359496</v>
      </c>
      <c r="U246" s="93">
        <f t="shared" si="29"/>
        <v>1.2762496177226212</v>
      </c>
      <c r="V246" s="93">
        <f t="shared" si="29"/>
        <v>1.4223881483829224</v>
      </c>
      <c r="W246" s="93">
        <f t="shared" si="29"/>
        <v>1.5852604510631993</v>
      </c>
      <c r="X246" s="93">
        <f t="shared" si="29"/>
        <v>1.7667826468901073</v>
      </c>
      <c r="Y246" s="93">
        <f t="shared" si="27"/>
        <v>1.9690902647943296</v>
      </c>
      <c r="Z246" s="93">
        <f t="shared" si="27"/>
        <v>2.1945633650707741</v>
      </c>
      <c r="AA246" s="93">
        <f t="shared" si="27"/>
        <v>2.4458545397428999</v>
      </c>
      <c r="AB246" s="93">
        <f t="shared" si="27"/>
        <v>2.7259201191431663</v>
      </c>
      <c r="AC246" s="95">
        <f t="shared" si="27"/>
        <v>3.0380549518413216</v>
      </c>
      <c r="AE246" s="96"/>
    </row>
    <row r="247" spans="3:31" ht="24.75" customHeight="1" x14ac:dyDescent="0.25">
      <c r="C247" s="91">
        <f>ABS(E247-Dashboard!$F$13)</f>
        <v>67.485542599298867</v>
      </c>
      <c r="D247" s="92">
        <f t="shared" si="25"/>
        <v>0.11460622874314762</v>
      </c>
      <c r="E247" s="93" cm="1">
        <f t="array" ref="E247">SUM('DRE + DCF'!$S$41/TIR!S247,'DRE + DCF'!$U$41:$AD$41/TIR!T247:AC247,TIR!F247)</f>
        <v>116.99554259929886</v>
      </c>
      <c r="F247" s="100">
        <f>'DRE + DCF'!$AE$38*'DRE + DCF'!$AE$39*(1+G247)/(R247-G247)/AC247</f>
        <v>82.354926333845512</v>
      </c>
      <c r="G247" s="92">
        <f>R247*(1-'DRE + DCF'!$AE$39)</f>
        <v>6.8763737245888565E-2</v>
      </c>
      <c r="H247" s="94">
        <f t="shared" si="28"/>
        <v>0.11460622874314762</v>
      </c>
      <c r="I247" s="94">
        <f t="shared" si="26"/>
        <v>0.11460622874314762</v>
      </c>
      <c r="J247" s="94">
        <f t="shared" si="26"/>
        <v>0.11460622874314762</v>
      </c>
      <c r="K247" s="94">
        <f t="shared" si="26"/>
        <v>0.11460622874314762</v>
      </c>
      <c r="L247" s="94">
        <f t="shared" si="26"/>
        <v>0.11460622874314762</v>
      </c>
      <c r="M247" s="94">
        <f t="shared" si="26"/>
        <v>0.11460622874314762</v>
      </c>
      <c r="N247" s="94">
        <f t="shared" si="26"/>
        <v>0.11460622874314762</v>
      </c>
      <c r="O247" s="94">
        <f t="shared" si="26"/>
        <v>0.11460622874314762</v>
      </c>
      <c r="P247" s="94">
        <f t="shared" si="26"/>
        <v>0.11460622874314762</v>
      </c>
      <c r="Q247" s="94">
        <f t="shared" si="26"/>
        <v>0.11460622874314762</v>
      </c>
      <c r="R247" s="94">
        <f t="shared" si="26"/>
        <v>0.11460622874314762</v>
      </c>
      <c r="S247" s="93">
        <f>(1+H247)^((5-Dashboard!$F$9)*3/12)</f>
        <v>1.0274965360223633</v>
      </c>
      <c r="T247" s="93">
        <f t="shared" si="29"/>
        <v>1.1452540390625341</v>
      </c>
      <c r="U247" s="93">
        <f t="shared" si="29"/>
        <v>1.2765072854323485</v>
      </c>
      <c r="V247" s="93">
        <f t="shared" si="29"/>
        <v>1.4228029713789025</v>
      </c>
      <c r="W247" s="93">
        <f t="shared" si="29"/>
        <v>1.5858650541731831</v>
      </c>
      <c r="X247" s="93">
        <f t="shared" si="29"/>
        <v>1.7676150673275191</v>
      </c>
      <c r="Y247" s="93">
        <f t="shared" si="27"/>
        <v>1.9701947640634907</v>
      </c>
      <c r="Z247" s="93">
        <f t="shared" si="27"/>
        <v>2.1959913558623025</v>
      </c>
      <c r="AA247" s="93">
        <f t="shared" si="27"/>
        <v>2.4476656435102324</v>
      </c>
      <c r="AB247" s="93">
        <f t="shared" si="27"/>
        <v>2.7281833721371096</v>
      </c>
      <c r="AC247" s="95">
        <f t="shared" si="27"/>
        <v>3.0408501797375069</v>
      </c>
      <c r="AE247" s="96"/>
    </row>
    <row r="248" spans="3:31" ht="24.75" customHeight="1" x14ac:dyDescent="0.25">
      <c r="C248" s="91">
        <f>ABS(E248-Dashboard!$F$13)</f>
        <v>67.32556048149462</v>
      </c>
      <c r="D248" s="92">
        <f t="shared" si="25"/>
        <v>0.11470622874314762</v>
      </c>
      <c r="E248" s="93" cm="1">
        <f t="array" ref="E248">SUM('DRE + DCF'!$S$41/TIR!S248,'DRE + DCF'!$U$41:$AD$41/TIR!T248:AC248,TIR!F248)</f>
        <v>116.83556048149461</v>
      </c>
      <c r="F248" s="100">
        <f>'DRE + DCF'!$AE$38*'DRE + DCF'!$AE$39*(1+G248)/(R248-G248)/AC248</f>
        <v>82.212115054533413</v>
      </c>
      <c r="G248" s="92">
        <f>R248*(1-'DRE + DCF'!$AE$39)</f>
        <v>6.8823737245888569E-2</v>
      </c>
      <c r="H248" s="94">
        <f t="shared" si="28"/>
        <v>0.11470622874314762</v>
      </c>
      <c r="I248" s="94">
        <f t="shared" si="26"/>
        <v>0.11470622874314762</v>
      </c>
      <c r="J248" s="94">
        <f t="shared" si="26"/>
        <v>0.11470622874314762</v>
      </c>
      <c r="K248" s="94">
        <f t="shared" si="26"/>
        <v>0.11470622874314762</v>
      </c>
      <c r="L248" s="94">
        <f t="shared" si="26"/>
        <v>0.11470622874314762</v>
      </c>
      <c r="M248" s="94">
        <f t="shared" si="26"/>
        <v>0.11470622874314762</v>
      </c>
      <c r="N248" s="94">
        <f t="shared" si="26"/>
        <v>0.11470622874314762</v>
      </c>
      <c r="O248" s="94">
        <f t="shared" si="26"/>
        <v>0.11470622874314762</v>
      </c>
      <c r="P248" s="94">
        <f t="shared" si="26"/>
        <v>0.11470622874314762</v>
      </c>
      <c r="Q248" s="94">
        <f t="shared" si="26"/>
        <v>0.11470622874314762</v>
      </c>
      <c r="R248" s="94">
        <f t="shared" si="26"/>
        <v>0.11470622874314762</v>
      </c>
      <c r="S248" s="93">
        <f>(1+H248)^((5-Dashboard!$F$9)*3/12)</f>
        <v>1.0275195814249025</v>
      </c>
      <c r="T248" s="93">
        <f t="shared" si="29"/>
        <v>1.1453824775698906</v>
      </c>
      <c r="U248" s="93">
        <f t="shared" si="29"/>
        <v>1.2767649820404154</v>
      </c>
      <c r="V248" s="93">
        <f t="shared" si="29"/>
        <v>1.4232178781215838</v>
      </c>
      <c r="W248" s="93">
        <f t="shared" si="29"/>
        <v>1.5864698336007352</v>
      </c>
      <c r="X248" s="93">
        <f t="shared" si="29"/>
        <v>1.7684478052278443</v>
      </c>
      <c r="Y248" s="93">
        <f t="shared" si="27"/>
        <v>1.9712997836946267</v>
      </c>
      <c r="Z248" s="93">
        <f t="shared" si="27"/>
        <v>2.1974201476044195</v>
      </c>
      <c r="AA248" s="93">
        <f t="shared" si="27"/>
        <v>2.4494779257003332</v>
      </c>
      <c r="AB248" s="93">
        <f t="shared" si="27"/>
        <v>2.730448300947006</v>
      </c>
      <c r="AC248" s="95">
        <f t="shared" si="27"/>
        <v>3.0436477283267718</v>
      </c>
      <c r="AE248" s="96"/>
    </row>
    <row r="249" spans="3:31" ht="24.75" customHeight="1" x14ac:dyDescent="0.25">
      <c r="C249" s="91">
        <f>ABS(E249-Dashboard!$F$13)</f>
        <v>67.165907455751778</v>
      </c>
      <c r="D249" s="92">
        <f t="shared" si="25"/>
        <v>0.11480622874314762</v>
      </c>
      <c r="E249" s="93" cm="1">
        <f t="array" ref="E249">SUM('DRE + DCF'!$S$41/TIR!S249,'DRE + DCF'!$U$41:$AD$41/TIR!T249:AC249,TIR!F249)</f>
        <v>116.67590745575177</v>
      </c>
      <c r="F249" s="100">
        <f>'DRE + DCF'!$AE$38*'DRE + DCF'!$AE$39*(1+G249)/(R249-G249)/AC249</f>
        <v>82.069620309580699</v>
      </c>
      <c r="G249" s="92">
        <f>R249*(1-'DRE + DCF'!$AE$39)</f>
        <v>6.8883737245888574E-2</v>
      </c>
      <c r="H249" s="94">
        <f t="shared" si="28"/>
        <v>0.11480622874314762</v>
      </c>
      <c r="I249" s="94">
        <f t="shared" si="26"/>
        <v>0.11480622874314762</v>
      </c>
      <c r="J249" s="94">
        <f t="shared" si="26"/>
        <v>0.11480622874314762</v>
      </c>
      <c r="K249" s="94">
        <f t="shared" si="26"/>
        <v>0.11480622874314762</v>
      </c>
      <c r="L249" s="94">
        <f t="shared" si="26"/>
        <v>0.11480622874314762</v>
      </c>
      <c r="M249" s="94">
        <f t="shared" si="26"/>
        <v>0.11480622874314762</v>
      </c>
      <c r="N249" s="94">
        <f t="shared" si="26"/>
        <v>0.11480622874314762</v>
      </c>
      <c r="O249" s="94">
        <f t="shared" si="26"/>
        <v>0.11480622874314762</v>
      </c>
      <c r="P249" s="94">
        <f t="shared" si="26"/>
        <v>0.11480622874314762</v>
      </c>
      <c r="Q249" s="94">
        <f t="shared" si="26"/>
        <v>0.11480622874314762</v>
      </c>
      <c r="R249" s="94">
        <f t="shared" si="26"/>
        <v>0.11480622874314762</v>
      </c>
      <c r="S249" s="93">
        <f>(1+H249)^((5-Dashboard!$F$9)*3/12)</f>
        <v>1.0275426252769462</v>
      </c>
      <c r="T249" s="93">
        <f t="shared" si="29"/>
        <v>1.1455109189578259</v>
      </c>
      <c r="U249" s="93">
        <f t="shared" si="29"/>
        <v>1.2770227075474714</v>
      </c>
      <c r="V249" s="93">
        <f t="shared" si="29"/>
        <v>1.4236328686203603</v>
      </c>
      <c r="W249" s="93">
        <f t="shared" si="29"/>
        <v>1.587074789381453</v>
      </c>
      <c r="X249" s="93">
        <f t="shared" si="29"/>
        <v>1.769280860683663</v>
      </c>
      <c r="Y249" s="93">
        <f t="shared" si="27"/>
        <v>1.9724053238861849</v>
      </c>
      <c r="Z249" s="93">
        <f t="shared" si="27"/>
        <v>2.1988497406744645</v>
      </c>
      <c r="AA249" s="93">
        <f t="shared" si="27"/>
        <v>2.4512913869741482</v>
      </c>
      <c r="AB249" s="93">
        <f t="shared" si="27"/>
        <v>2.7327149066632099</v>
      </c>
      <c r="AC249" s="95">
        <f t="shared" si="27"/>
        <v>3.0464475993273958</v>
      </c>
      <c r="AE249" s="96"/>
    </row>
    <row r="250" spans="3:31" ht="24.75" customHeight="1" x14ac:dyDescent="0.25">
      <c r="C250" s="91">
        <f>ABS(E250-Dashboard!$F$13)</f>
        <v>67.00658261363273</v>
      </c>
      <c r="D250" s="92">
        <f t="shared" si="25"/>
        <v>0.11490622874314763</v>
      </c>
      <c r="E250" s="93" cm="1">
        <f t="array" ref="E250">SUM('DRE + DCF'!$S$41/TIR!S250,'DRE + DCF'!$U$41:$AD$41/TIR!T250:AC250,TIR!F250)</f>
        <v>116.51658261363272</v>
      </c>
      <c r="F250" s="100">
        <f>'DRE + DCF'!$AE$38*'DRE + DCF'!$AE$39*(1+G250)/(R250-G250)/AC250</f>
        <v>81.927441201741601</v>
      </c>
      <c r="G250" s="92">
        <f>R250*(1-'DRE + DCF'!$AE$39)</f>
        <v>6.8943737245888578E-2</v>
      </c>
      <c r="H250" s="94">
        <f t="shared" si="28"/>
        <v>0.11490622874314763</v>
      </c>
      <c r="I250" s="94">
        <f t="shared" si="26"/>
        <v>0.11490622874314763</v>
      </c>
      <c r="J250" s="94">
        <f t="shared" si="26"/>
        <v>0.11490622874314763</v>
      </c>
      <c r="K250" s="94">
        <f t="shared" si="26"/>
        <v>0.11490622874314763</v>
      </c>
      <c r="L250" s="94">
        <f t="shared" si="26"/>
        <v>0.11490622874314763</v>
      </c>
      <c r="M250" s="94">
        <f t="shared" si="26"/>
        <v>0.11490622874314763</v>
      </c>
      <c r="N250" s="94">
        <f t="shared" si="26"/>
        <v>0.11490622874314763</v>
      </c>
      <c r="O250" s="94">
        <f t="shared" si="26"/>
        <v>0.11490622874314763</v>
      </c>
      <c r="P250" s="94">
        <f t="shared" si="26"/>
        <v>0.11490622874314763</v>
      </c>
      <c r="Q250" s="94">
        <f t="shared" si="26"/>
        <v>0.11490622874314763</v>
      </c>
      <c r="R250" s="94">
        <f t="shared" si="26"/>
        <v>0.11490622874314763</v>
      </c>
      <c r="S250" s="93">
        <f>(1+H250)^((5-Dashboard!$F$9)*3/12)</f>
        <v>1.0275656675787377</v>
      </c>
      <c r="T250" s="93">
        <f t="shared" si="29"/>
        <v>1.1456393632261455</v>
      </c>
      <c r="U250" s="93">
        <f t="shared" si="29"/>
        <v>1.2772804619541631</v>
      </c>
      <c r="V250" s="93">
        <f t="shared" si="29"/>
        <v>1.4240479428846216</v>
      </c>
      <c r="W250" s="93">
        <f t="shared" si="29"/>
        <v>1.5876799215509307</v>
      </c>
      <c r="X250" s="93">
        <f t="shared" si="29"/>
        <v>1.7701142337875648</v>
      </c>
      <c r="Y250" s="93">
        <f t="shared" si="27"/>
        <v>1.9735113848366603</v>
      </c>
      <c r="Z250" s="93">
        <f t="shared" si="27"/>
        <v>2.200280135449908</v>
      </c>
      <c r="AA250" s="93">
        <f t="shared" si="27"/>
        <v>2.4531060279929191</v>
      </c>
      <c r="AB250" s="93">
        <f t="shared" si="27"/>
        <v>2.7349831903766679</v>
      </c>
      <c r="AC250" s="95">
        <f t="shared" si="27"/>
        <v>3.0492497944587531</v>
      </c>
      <c r="AE250" s="96"/>
    </row>
    <row r="251" spans="3:31" ht="24.75" customHeight="1" x14ac:dyDescent="0.25">
      <c r="C251" s="91">
        <f>ABS(E251-Dashboard!$F$13)</f>
        <v>66.847585049911658</v>
      </c>
      <c r="D251" s="92">
        <f t="shared" si="25"/>
        <v>0.11500622874314763</v>
      </c>
      <c r="E251" s="93" cm="1">
        <f t="array" ref="E251">SUM('DRE + DCF'!$S$41/TIR!S251,'DRE + DCF'!$U$41:$AD$41/TIR!T251:AC251,TIR!F251)</f>
        <v>116.35758504991165</v>
      </c>
      <c r="F251" s="100">
        <f>'DRE + DCF'!$AE$38*'DRE + DCF'!$AE$39*(1+G251)/(R251-G251)/AC251</f>
        <v>81.785576836970932</v>
      </c>
      <c r="G251" s="92">
        <f>R251*(1-'DRE + DCF'!$AE$39)</f>
        <v>6.9003737245888569E-2</v>
      </c>
      <c r="H251" s="94">
        <f t="shared" si="28"/>
        <v>0.11500622874314763</v>
      </c>
      <c r="I251" s="94">
        <f t="shared" si="26"/>
        <v>0.11500622874314763</v>
      </c>
      <c r="J251" s="94">
        <f t="shared" si="26"/>
        <v>0.11500622874314763</v>
      </c>
      <c r="K251" s="94">
        <f t="shared" si="26"/>
        <v>0.11500622874314763</v>
      </c>
      <c r="L251" s="94">
        <f t="shared" si="26"/>
        <v>0.11500622874314763</v>
      </c>
      <c r="M251" s="94">
        <f t="shared" si="26"/>
        <v>0.11500622874314763</v>
      </c>
      <c r="N251" s="94">
        <f t="shared" si="26"/>
        <v>0.11500622874314763</v>
      </c>
      <c r="O251" s="94">
        <f t="shared" si="26"/>
        <v>0.11500622874314763</v>
      </c>
      <c r="P251" s="94">
        <f t="shared" si="26"/>
        <v>0.11500622874314763</v>
      </c>
      <c r="Q251" s="94">
        <f t="shared" si="26"/>
        <v>0.11500622874314763</v>
      </c>
      <c r="R251" s="94">
        <f t="shared" si="26"/>
        <v>0.11500622874314763</v>
      </c>
      <c r="S251" s="93">
        <f>(1+H251)^((5-Dashboard!$F$9)*3/12)</f>
        <v>1.0275887083305204</v>
      </c>
      <c r="T251" s="93">
        <f t="shared" si="29"/>
        <v>1.145767810374656</v>
      </c>
      <c r="U251" s="93">
        <f t="shared" si="29"/>
        <v>1.2775382452611392</v>
      </c>
      <c r="V251" s="93">
        <f t="shared" si="29"/>
        <v>1.4244631009237614</v>
      </c>
      <c r="W251" s="93">
        <f t="shared" si="29"/>
        <v>1.588285230144773</v>
      </c>
      <c r="X251" s="93">
        <f t="shared" si="29"/>
        <v>1.7709479246321658</v>
      </c>
      <c r="Y251" s="93">
        <f t="shared" si="27"/>
        <v>1.9746179667446153</v>
      </c>
      <c r="Z251" s="93">
        <f t="shared" si="27"/>
        <v>2.2017113323083759</v>
      </c>
      <c r="AA251" s="93">
        <f t="shared" si="27"/>
        <v>2.4549218494182137</v>
      </c>
      <c r="AB251" s="93">
        <f t="shared" si="27"/>
        <v>2.7372531531789561</v>
      </c>
      <c r="AC251" s="95">
        <f t="shared" si="27"/>
        <v>3.0520543154413575</v>
      </c>
      <c r="AE251" s="96"/>
    </row>
    <row r="252" spans="3:31" ht="24.75" customHeight="1" x14ac:dyDescent="0.25">
      <c r="C252" s="91">
        <f>ABS(E252-Dashboard!$F$13)</f>
        <v>66.688913862561975</v>
      </c>
      <c r="D252" s="92">
        <f t="shared" si="25"/>
        <v>0.11510622874314763</v>
      </c>
      <c r="E252" s="93" cm="1">
        <f t="array" ref="E252">SUM('DRE + DCF'!$S$41/TIR!S252,'DRE + DCF'!$U$41:$AD$41/TIR!T252:AC252,TIR!F252)</f>
        <v>116.19891386256198</v>
      </c>
      <c r="F252" s="100">
        <f>'DRE + DCF'!$AE$38*'DRE + DCF'!$AE$39*(1+G252)/(R252-G252)/AC252</f>
        <v>81.644026324411129</v>
      </c>
      <c r="G252" s="92">
        <f>R252*(1-'DRE + DCF'!$AE$39)</f>
        <v>6.9063737245888573E-2</v>
      </c>
      <c r="H252" s="94">
        <f t="shared" si="28"/>
        <v>0.11510622874314763</v>
      </c>
      <c r="I252" s="94">
        <f t="shared" si="26"/>
        <v>0.11510622874314763</v>
      </c>
      <c r="J252" s="94">
        <f t="shared" si="26"/>
        <v>0.11510622874314763</v>
      </c>
      <c r="K252" s="94">
        <f t="shared" si="26"/>
        <v>0.11510622874314763</v>
      </c>
      <c r="L252" s="94">
        <f t="shared" si="26"/>
        <v>0.11510622874314763</v>
      </c>
      <c r="M252" s="94">
        <f t="shared" si="26"/>
        <v>0.11510622874314763</v>
      </c>
      <c r="N252" s="94">
        <f t="shared" si="26"/>
        <v>0.11510622874314763</v>
      </c>
      <c r="O252" s="94">
        <f t="shared" si="26"/>
        <v>0.11510622874314763</v>
      </c>
      <c r="P252" s="94">
        <f t="shared" si="26"/>
        <v>0.11510622874314763</v>
      </c>
      <c r="Q252" s="94">
        <f t="shared" si="26"/>
        <v>0.11510622874314763</v>
      </c>
      <c r="R252" s="94">
        <f t="shared" si="26"/>
        <v>0.11510622874314763</v>
      </c>
      <c r="S252" s="93">
        <f>(1+H252)^((5-Dashboard!$F$9)*3/12)</f>
        <v>1.0276117475325375</v>
      </c>
      <c r="T252" s="93">
        <f t="shared" si="29"/>
        <v>1.1458962604031635</v>
      </c>
      <c r="U252" s="93">
        <f t="shared" si="29"/>
        <v>1.2777960574690477</v>
      </c>
      <c r="V252" s="93">
        <f t="shared" si="29"/>
        <v>1.4248783427471721</v>
      </c>
      <c r="W252" s="93">
        <f t="shared" si="29"/>
        <v>1.5888907151985852</v>
      </c>
      <c r="X252" s="93">
        <f t="shared" si="29"/>
        <v>1.771781933310097</v>
      </c>
      <c r="Y252" s="93">
        <f t="shared" si="27"/>
        <v>1.9757250698086655</v>
      </c>
      <c r="Z252" s="93">
        <f t="shared" si="27"/>
        <v>2.2031433316276332</v>
      </c>
      <c r="AA252" s="93">
        <f t="shared" si="27"/>
        <v>2.4567388519119042</v>
      </c>
      <c r="AB252" s="93">
        <f t="shared" si="27"/>
        <v>2.7395247961622538</v>
      </c>
      <c r="AC252" s="95">
        <f t="shared" si="27"/>
        <v>3.0548611639968311</v>
      </c>
      <c r="AE252" s="96"/>
    </row>
    <row r="253" spans="3:31" ht="24.75" customHeight="1" x14ac:dyDescent="0.25">
      <c r="C253" s="91">
        <f>ABS(E253-Dashboard!$F$13)</f>
        <v>66.530568152741353</v>
      </c>
      <c r="D253" s="92">
        <f t="shared" si="25"/>
        <v>0.11520622874314763</v>
      </c>
      <c r="E253" s="93" cm="1">
        <f t="array" ref="E253">SUM('DRE + DCF'!$S$41/TIR!S253,'DRE + DCF'!$U$41:$AD$41/TIR!T253:AC253,TIR!F253)</f>
        <v>116.04056815274134</v>
      </c>
      <c r="F253" s="100">
        <f>'DRE + DCF'!$AE$38*'DRE + DCF'!$AE$39*(1+G253)/(R253-G253)/AC253</f>
        <v>81.502788776377542</v>
      </c>
      <c r="G253" s="92">
        <f>R253*(1-'DRE + DCF'!$AE$39)</f>
        <v>6.9123737245888578E-2</v>
      </c>
      <c r="H253" s="94">
        <f t="shared" si="28"/>
        <v>0.11520622874314763</v>
      </c>
      <c r="I253" s="94">
        <f t="shared" si="26"/>
        <v>0.11520622874314763</v>
      </c>
      <c r="J253" s="94">
        <f t="shared" si="26"/>
        <v>0.11520622874314763</v>
      </c>
      <c r="K253" s="94">
        <f t="shared" si="26"/>
        <v>0.11520622874314763</v>
      </c>
      <c r="L253" s="94">
        <f t="shared" si="26"/>
        <v>0.11520622874314763</v>
      </c>
      <c r="M253" s="94">
        <f t="shared" si="26"/>
        <v>0.11520622874314763</v>
      </c>
      <c r="N253" s="94">
        <f t="shared" si="26"/>
        <v>0.11520622874314763</v>
      </c>
      <c r="O253" s="94">
        <f t="shared" si="26"/>
        <v>0.11520622874314763</v>
      </c>
      <c r="P253" s="94">
        <f t="shared" si="26"/>
        <v>0.11520622874314763</v>
      </c>
      <c r="Q253" s="94">
        <f t="shared" si="26"/>
        <v>0.11520622874314763</v>
      </c>
      <c r="R253" s="94">
        <f t="shared" si="26"/>
        <v>0.11520622874314763</v>
      </c>
      <c r="S253" s="93">
        <f>(1+H253)^((5-Dashboard!$F$9)*3/12)</f>
        <v>1.0276347851850323</v>
      </c>
      <c r="T253" s="93">
        <f t="shared" si="29"/>
        <v>1.1460247133114745</v>
      </c>
      <c r="U253" s="93">
        <f t="shared" si="29"/>
        <v>1.2780538985785364</v>
      </c>
      <c r="V253" s="93">
        <f t="shared" si="29"/>
        <v>1.425293668364247</v>
      </c>
      <c r="W253" s="93">
        <f t="shared" si="29"/>
        <v>1.5894963767479784</v>
      </c>
      <c r="X253" s="93">
        <f t="shared" si="29"/>
        <v>1.7726162599140105</v>
      </c>
      <c r="Y253" s="93">
        <f t="shared" si="27"/>
        <v>1.976832694227487</v>
      </c>
      <c r="Z253" s="93">
        <f t="shared" si="27"/>
        <v>2.2045761337855918</v>
      </c>
      <c r="AA253" s="93">
        <f t="shared" si="27"/>
        <v>2.4585570361361788</v>
      </c>
      <c r="AB253" s="93">
        <f t="shared" si="27"/>
        <v>2.7417981204193587</v>
      </c>
      <c r="AC253" s="95">
        <f t="shared" si="27"/>
        <v>3.0576703418479236</v>
      </c>
      <c r="AE253" s="96"/>
    </row>
    <row r="254" spans="3:31" ht="24.75" customHeight="1" x14ac:dyDescent="0.25">
      <c r="C254" s="91">
        <f>ABS(E254-Dashboard!$F$13)</f>
        <v>66.372547024778527</v>
      </c>
      <c r="D254" s="92">
        <f t="shared" si="25"/>
        <v>0.11530622874314764</v>
      </c>
      <c r="E254" s="93" cm="1">
        <f t="array" ref="E254">SUM('DRE + DCF'!$S$41/TIR!S254,'DRE + DCF'!$U$41:$AD$41/TIR!T254:AC254,TIR!F254)</f>
        <v>115.88254702477852</v>
      </c>
      <c r="F254" s="100">
        <f>'DRE + DCF'!$AE$38*'DRE + DCF'!$AE$39*(1+G254)/(R254-G254)/AC254</f>
        <v>81.361863308345164</v>
      </c>
      <c r="G254" s="92">
        <f>R254*(1-'DRE + DCF'!$AE$39)</f>
        <v>6.9183737245888582E-2</v>
      </c>
      <c r="H254" s="94">
        <f t="shared" si="28"/>
        <v>0.11530622874314764</v>
      </c>
      <c r="I254" s="94">
        <f t="shared" si="26"/>
        <v>0.11530622874314764</v>
      </c>
      <c r="J254" s="94">
        <f t="shared" si="26"/>
        <v>0.11530622874314764</v>
      </c>
      <c r="K254" s="94">
        <f t="shared" si="26"/>
        <v>0.11530622874314764</v>
      </c>
      <c r="L254" s="94">
        <f t="shared" si="26"/>
        <v>0.11530622874314764</v>
      </c>
      <c r="M254" s="94">
        <f t="shared" si="26"/>
        <v>0.11530622874314764</v>
      </c>
      <c r="N254" s="94">
        <f t="shared" si="26"/>
        <v>0.11530622874314764</v>
      </c>
      <c r="O254" s="94">
        <f t="shared" si="26"/>
        <v>0.11530622874314764</v>
      </c>
      <c r="P254" s="94">
        <f t="shared" si="26"/>
        <v>0.11530622874314764</v>
      </c>
      <c r="Q254" s="94">
        <f t="shared" ref="I254:R280" si="30">$D254</f>
        <v>0.11530622874314764</v>
      </c>
      <c r="R254" s="94">
        <f t="shared" si="30"/>
        <v>0.11530622874314764</v>
      </c>
      <c r="S254" s="93">
        <f>(1+H254)^((5-Dashboard!$F$9)*3/12)</f>
        <v>1.0276578212882477</v>
      </c>
      <c r="T254" s="93">
        <f t="shared" si="29"/>
        <v>1.1461531690993951</v>
      </c>
      <c r="U254" s="93">
        <f t="shared" si="29"/>
        <v>1.2783117685902536</v>
      </c>
      <c r="V254" s="93">
        <f t="shared" si="29"/>
        <v>1.4257090777843791</v>
      </c>
      <c r="W254" s="93">
        <f t="shared" si="29"/>
        <v>1.5901022148285668</v>
      </c>
      <c r="X254" s="93">
        <f t="shared" si="29"/>
        <v>1.7734509045365754</v>
      </c>
      <c r="Y254" s="93">
        <f t="shared" si="27"/>
        <v>1.977940840199812</v>
      </c>
      <c r="Z254" s="93">
        <f t="shared" si="27"/>
        <v>2.2060097391603053</v>
      </c>
      <c r="AA254" s="93">
        <f t="shared" si="27"/>
        <v>2.4603764027535351</v>
      </c>
      <c r="AB254" s="93">
        <f t="shared" si="27"/>
        <v>2.7440731270436771</v>
      </c>
      <c r="AC254" s="95">
        <f t="shared" si="27"/>
        <v>3.0604818507184999</v>
      </c>
      <c r="AE254" s="96"/>
    </row>
    <row r="255" spans="3:31" ht="24.75" customHeight="1" x14ac:dyDescent="0.25">
      <c r="C255" s="91">
        <f>ABS(E255-Dashboard!$F$13)</f>
        <v>66.214849586159289</v>
      </c>
      <c r="D255" s="92">
        <f t="shared" si="25"/>
        <v>0.11540622874314764</v>
      </c>
      <c r="E255" s="93" cm="1">
        <f t="array" ref="E255">SUM('DRE + DCF'!$S$41/TIR!S255,'DRE + DCF'!$U$41:$AD$41/TIR!T255:AC255,TIR!F255)</f>
        <v>115.72484958615929</v>
      </c>
      <c r="F255" s="100">
        <f>'DRE + DCF'!$AE$38*'DRE + DCF'!$AE$39*(1+G255)/(R255-G255)/AC255</f>
        <v>81.22124903893463</v>
      </c>
      <c r="G255" s="92">
        <f>R255*(1-'DRE + DCF'!$AE$39)</f>
        <v>6.9243737245888587E-2</v>
      </c>
      <c r="H255" s="94">
        <f t="shared" si="28"/>
        <v>0.11540622874314764</v>
      </c>
      <c r="I255" s="94">
        <f t="shared" si="30"/>
        <v>0.11540622874314764</v>
      </c>
      <c r="J255" s="94">
        <f t="shared" si="30"/>
        <v>0.11540622874314764</v>
      </c>
      <c r="K255" s="94">
        <f t="shared" si="30"/>
        <v>0.11540622874314764</v>
      </c>
      <c r="L255" s="94">
        <f t="shared" si="30"/>
        <v>0.11540622874314764</v>
      </c>
      <c r="M255" s="94">
        <f t="shared" si="30"/>
        <v>0.11540622874314764</v>
      </c>
      <c r="N255" s="94">
        <f t="shared" si="30"/>
        <v>0.11540622874314764</v>
      </c>
      <c r="O255" s="94">
        <f t="shared" si="30"/>
        <v>0.11540622874314764</v>
      </c>
      <c r="P255" s="94">
        <f t="shared" si="30"/>
        <v>0.11540622874314764</v>
      </c>
      <c r="Q255" s="94">
        <f t="shared" si="30"/>
        <v>0.11540622874314764</v>
      </c>
      <c r="R255" s="94">
        <f t="shared" si="30"/>
        <v>0.11540622874314764</v>
      </c>
      <c r="S255" s="93">
        <f>(1+H255)^((5-Dashboard!$F$9)*3/12)</f>
        <v>1.0276808558424271</v>
      </c>
      <c r="T255" s="93">
        <f t="shared" si="29"/>
        <v>1.146281627766732</v>
      </c>
      <c r="U255" s="93">
        <f t="shared" si="29"/>
        <v>1.2785696675048472</v>
      </c>
      <c r="V255" s="93">
        <f t="shared" si="29"/>
        <v>1.4261245710169619</v>
      </c>
      <c r="W255" s="93">
        <f t="shared" si="29"/>
        <v>1.5907082294759687</v>
      </c>
      <c r="X255" s="93">
        <f t="shared" si="29"/>
        <v>1.7742858672704798</v>
      </c>
      <c r="Y255" s="93">
        <f t="shared" si="27"/>
        <v>1.9790495079244308</v>
      </c>
      <c r="Z255" s="93">
        <f t="shared" si="27"/>
        <v>2.2074441481299716</v>
      </c>
      <c r="AA255" s="93">
        <f t="shared" si="27"/>
        <v>2.4621969524267819</v>
      </c>
      <c r="AB255" s="93">
        <f t="shared" si="27"/>
        <v>2.7463498171292282</v>
      </c>
      <c r="AC255" s="95">
        <f t="shared" si="27"/>
        <v>3.0632956923335457</v>
      </c>
      <c r="AE255" s="96"/>
    </row>
    <row r="256" spans="3:31" ht="24.75" customHeight="1" x14ac:dyDescent="0.25">
      <c r="C256" s="91">
        <f>ABS(E256-Dashboard!$F$13)</f>
        <v>66.057474947512702</v>
      </c>
      <c r="D256" s="92">
        <f t="shared" si="25"/>
        <v>0.11550622874314764</v>
      </c>
      <c r="E256" s="93" cm="1">
        <f t="array" ref="E256">SUM('DRE + DCF'!$S$41/TIR!S256,'DRE + DCF'!$U$41:$AD$41/TIR!T256:AC256,TIR!F256)</f>
        <v>115.56747494751269</v>
      </c>
      <c r="F256" s="100">
        <f>'DRE + DCF'!$AE$38*'DRE + DCF'!$AE$39*(1+G256)/(R256-G256)/AC256</f>
        <v>81.080945089898421</v>
      </c>
      <c r="G256" s="92">
        <f>R256*(1-'DRE + DCF'!$AE$39)</f>
        <v>6.9303737245888578E-2</v>
      </c>
      <c r="H256" s="94">
        <f t="shared" si="28"/>
        <v>0.11550622874314764</v>
      </c>
      <c r="I256" s="94">
        <f t="shared" si="30"/>
        <v>0.11550622874314764</v>
      </c>
      <c r="J256" s="94">
        <f t="shared" si="30"/>
        <v>0.11550622874314764</v>
      </c>
      <c r="K256" s="94">
        <f t="shared" si="30"/>
        <v>0.11550622874314764</v>
      </c>
      <c r="L256" s="94">
        <f t="shared" si="30"/>
        <v>0.11550622874314764</v>
      </c>
      <c r="M256" s="94">
        <f t="shared" si="30"/>
        <v>0.11550622874314764</v>
      </c>
      <c r="N256" s="94">
        <f t="shared" si="30"/>
        <v>0.11550622874314764</v>
      </c>
      <c r="O256" s="94">
        <f t="shared" si="30"/>
        <v>0.11550622874314764</v>
      </c>
      <c r="P256" s="94">
        <f t="shared" si="30"/>
        <v>0.11550622874314764</v>
      </c>
      <c r="Q256" s="94">
        <f t="shared" si="30"/>
        <v>0.11550622874314764</v>
      </c>
      <c r="R256" s="94">
        <f t="shared" si="30"/>
        <v>0.11550622874314764</v>
      </c>
      <c r="S256" s="93">
        <f>(1+H256)^((5-Dashboard!$F$9)*3/12)</f>
        <v>1.0277038888478132</v>
      </c>
      <c r="T256" s="93">
        <f t="shared" si="29"/>
        <v>1.1464100893132911</v>
      </c>
      <c r="U256" s="93">
        <f t="shared" si="29"/>
        <v>1.2788275953229644</v>
      </c>
      <c r="V256" s="93">
        <f t="shared" si="29"/>
        <v>1.4265401480713882</v>
      </c>
      <c r="W256" s="93">
        <f t="shared" si="29"/>
        <v>1.5913144207258056</v>
      </c>
      <c r="X256" s="93">
        <f t="shared" si="29"/>
        <v>1.7751211482084301</v>
      </c>
      <c r="Y256" s="93">
        <f t="shared" si="27"/>
        <v>1.9801586976001919</v>
      </c>
      <c r="Z256" s="93">
        <f t="shared" si="27"/>
        <v>2.2088793610729329</v>
      </c>
      <c r="AA256" s="93">
        <f t="shared" si="27"/>
        <v>2.4640186858190409</v>
      </c>
      <c r="AB256" s="93">
        <f t="shared" si="27"/>
        <v>2.7486281917706452</v>
      </c>
      <c r="AC256" s="95">
        <f t="shared" si="27"/>
        <v>3.0661118684191697</v>
      </c>
      <c r="AE256" s="96"/>
    </row>
    <row r="257" spans="3:31" ht="24.75" customHeight="1" x14ac:dyDescent="0.25">
      <c r="C257" s="91">
        <f>ABS(E257-Dashboard!$F$13)</f>
        <v>65.900422222597371</v>
      </c>
      <c r="D257" s="92">
        <f t="shared" si="25"/>
        <v>0.11560622874314765</v>
      </c>
      <c r="E257" s="93" cm="1">
        <f t="array" ref="E257">SUM('DRE + DCF'!$S$41/TIR!S257,'DRE + DCF'!$U$41:$AD$41/TIR!T257:AC257,TIR!F257)</f>
        <v>115.41042222259736</v>
      </c>
      <c r="F257" s="100">
        <f>'DRE + DCF'!$AE$38*'DRE + DCF'!$AE$39*(1+G257)/(R257-G257)/AC257</f>
        <v>80.940950586107263</v>
      </c>
      <c r="G257" s="92">
        <f>R257*(1-'DRE + DCF'!$AE$39)</f>
        <v>6.9363737245888582E-2</v>
      </c>
      <c r="H257" s="94">
        <f t="shared" si="28"/>
        <v>0.11560622874314765</v>
      </c>
      <c r="I257" s="94">
        <f t="shared" si="30"/>
        <v>0.11560622874314765</v>
      </c>
      <c r="J257" s="94">
        <f t="shared" si="30"/>
        <v>0.11560622874314765</v>
      </c>
      <c r="K257" s="94">
        <f t="shared" si="30"/>
        <v>0.11560622874314765</v>
      </c>
      <c r="L257" s="94">
        <f t="shared" si="30"/>
        <v>0.11560622874314765</v>
      </c>
      <c r="M257" s="94">
        <f t="shared" si="30"/>
        <v>0.11560622874314765</v>
      </c>
      <c r="N257" s="94">
        <f t="shared" si="30"/>
        <v>0.11560622874314765</v>
      </c>
      <c r="O257" s="94">
        <f t="shared" si="30"/>
        <v>0.11560622874314765</v>
      </c>
      <c r="P257" s="94">
        <f t="shared" si="30"/>
        <v>0.11560622874314765</v>
      </c>
      <c r="Q257" s="94">
        <f t="shared" si="30"/>
        <v>0.11560622874314765</v>
      </c>
      <c r="R257" s="94">
        <f t="shared" si="30"/>
        <v>0.11560622874314765</v>
      </c>
      <c r="S257" s="93">
        <f>(1+H257)^((5-Dashboard!$F$9)*3/12)</f>
        <v>1.0277269203046493</v>
      </c>
      <c r="T257" s="93">
        <f t="shared" si="29"/>
        <v>1.1465385537388793</v>
      </c>
      <c r="U257" s="93">
        <f t="shared" si="29"/>
        <v>1.2790855520452538</v>
      </c>
      <c r="V257" s="93">
        <f t="shared" si="29"/>
        <v>1.4269558089570527</v>
      </c>
      <c r="W257" s="93">
        <f t="shared" si="29"/>
        <v>1.591920788613705</v>
      </c>
      <c r="X257" s="93">
        <f t="shared" si="29"/>
        <v>1.775956747443153</v>
      </c>
      <c r="Y257" s="93">
        <f t="shared" si="27"/>
        <v>1.9812684094260027</v>
      </c>
      <c r="Z257" s="93">
        <f t="shared" si="27"/>
        <v>2.2103153783676772</v>
      </c>
      <c r="AA257" s="93">
        <f t="shared" si="27"/>
        <v>2.4658416035937476</v>
      </c>
      <c r="AB257" s="93">
        <f t="shared" si="27"/>
        <v>2.7509082520631765</v>
      </c>
      <c r="AC257" s="95">
        <f t="shared" si="27"/>
        <v>3.0689303807026045</v>
      </c>
      <c r="AE257" s="96"/>
    </row>
    <row r="258" spans="3:31" ht="24.75" customHeight="1" x14ac:dyDescent="0.25">
      <c r="C258" s="91">
        <f>ABS(E258-Dashboard!$F$13)</f>
        <v>65.743690528288056</v>
      </c>
      <c r="D258" s="92">
        <f t="shared" si="25"/>
        <v>0.11570622874314765</v>
      </c>
      <c r="E258" s="93" cm="1">
        <f t="array" ref="E258">SUM('DRE + DCF'!$S$41/TIR!S258,'DRE + DCF'!$U$41:$AD$41/TIR!T258:AC258,TIR!F258)</f>
        <v>115.25369052828805</v>
      </c>
      <c r="F258" s="100">
        <f>'DRE + DCF'!$AE$38*'DRE + DCF'!$AE$39*(1+G258)/(R258-G258)/AC258</f>
        <v>80.801264655536642</v>
      </c>
      <c r="G258" s="92">
        <f>R258*(1-'DRE + DCF'!$AE$39)</f>
        <v>6.9423737245888587E-2</v>
      </c>
      <c r="H258" s="94">
        <f t="shared" si="28"/>
        <v>0.11570622874314765</v>
      </c>
      <c r="I258" s="94">
        <f t="shared" si="30"/>
        <v>0.11570622874314765</v>
      </c>
      <c r="J258" s="94">
        <f t="shared" si="30"/>
        <v>0.11570622874314765</v>
      </c>
      <c r="K258" s="94">
        <f t="shared" si="30"/>
        <v>0.11570622874314765</v>
      </c>
      <c r="L258" s="94">
        <f t="shared" si="30"/>
        <v>0.11570622874314765</v>
      </c>
      <c r="M258" s="94">
        <f t="shared" si="30"/>
        <v>0.11570622874314765</v>
      </c>
      <c r="N258" s="94">
        <f t="shared" si="30"/>
        <v>0.11570622874314765</v>
      </c>
      <c r="O258" s="94">
        <f t="shared" si="30"/>
        <v>0.11570622874314765</v>
      </c>
      <c r="P258" s="94">
        <f t="shared" si="30"/>
        <v>0.11570622874314765</v>
      </c>
      <c r="Q258" s="94">
        <f t="shared" si="30"/>
        <v>0.11570622874314765</v>
      </c>
      <c r="R258" s="94">
        <f t="shared" si="30"/>
        <v>0.11570622874314765</v>
      </c>
      <c r="S258" s="93">
        <f>(1+H258)^((5-Dashboard!$F$9)*3/12)</f>
        <v>1.0277499502131782</v>
      </c>
      <c r="T258" s="93">
        <f t="shared" si="29"/>
        <v>1.1466670210433028</v>
      </c>
      <c r="U258" s="93">
        <f t="shared" si="29"/>
        <v>1.2793435376723628</v>
      </c>
      <c r="V258" s="93">
        <f t="shared" si="29"/>
        <v>1.4273715536833489</v>
      </c>
      <c r="W258" s="93">
        <f t="shared" si="29"/>
        <v>1.5925273331752965</v>
      </c>
      <c r="X258" s="93">
        <f t="shared" si="29"/>
        <v>1.7767926650673922</v>
      </c>
      <c r="Y258" s="93">
        <f t="shared" si="27"/>
        <v>1.9823786436008268</v>
      </c>
      <c r="Z258" s="93">
        <f t="shared" si="27"/>
        <v>2.2117522003928349</v>
      </c>
      <c r="AA258" s="93">
        <f t="shared" si="27"/>
        <v>2.4676657064146483</v>
      </c>
      <c r="AB258" s="93">
        <f t="shared" si="27"/>
        <v>2.7531899991026827</v>
      </c>
      <c r="AC258" s="95">
        <f t="shared" si="27"/>
        <v>3.0717512309122039</v>
      </c>
      <c r="AE258" s="96"/>
    </row>
    <row r="259" spans="3:31" ht="24.75" customHeight="1" x14ac:dyDescent="0.25">
      <c r="C259" s="91">
        <f>ABS(E259-Dashboard!$F$13)</f>
        <v>65.587278984562118</v>
      </c>
      <c r="D259" s="92">
        <f t="shared" si="25"/>
        <v>0.11580622874314765</v>
      </c>
      <c r="E259" s="93" cm="1">
        <f t="array" ref="E259">SUM('DRE + DCF'!$S$41/TIR!S259,'DRE + DCF'!$U$41:$AD$41/TIR!T259:AC259,TIR!F259)</f>
        <v>115.09727898456211</v>
      </c>
      <c r="F259" s="100">
        <f>'DRE + DCF'!$AE$38*'DRE + DCF'!$AE$39*(1+G259)/(R259-G259)/AC259</f>
        <v>80.661886429253258</v>
      </c>
      <c r="G259" s="92">
        <f>R259*(1-'DRE + DCF'!$AE$39)</f>
        <v>6.9483737245888591E-2</v>
      </c>
      <c r="H259" s="94">
        <f t="shared" si="28"/>
        <v>0.11580622874314765</v>
      </c>
      <c r="I259" s="94">
        <f t="shared" si="30"/>
        <v>0.11580622874314765</v>
      </c>
      <c r="J259" s="94">
        <f t="shared" si="30"/>
        <v>0.11580622874314765</v>
      </c>
      <c r="K259" s="94">
        <f t="shared" si="30"/>
        <v>0.11580622874314765</v>
      </c>
      <c r="L259" s="94">
        <f t="shared" si="30"/>
        <v>0.11580622874314765</v>
      </c>
      <c r="M259" s="94">
        <f t="shared" si="30"/>
        <v>0.11580622874314765</v>
      </c>
      <c r="N259" s="94">
        <f t="shared" si="30"/>
        <v>0.11580622874314765</v>
      </c>
      <c r="O259" s="94">
        <f t="shared" si="30"/>
        <v>0.11580622874314765</v>
      </c>
      <c r="P259" s="94">
        <f t="shared" si="30"/>
        <v>0.11580622874314765</v>
      </c>
      <c r="Q259" s="94">
        <f t="shared" si="30"/>
        <v>0.11580622874314765</v>
      </c>
      <c r="R259" s="94">
        <f t="shared" si="30"/>
        <v>0.11580622874314765</v>
      </c>
      <c r="S259" s="93">
        <f>(1+H259)^((5-Dashboard!$F$9)*3/12)</f>
        <v>1.0277729785736427</v>
      </c>
      <c r="T259" s="93">
        <f t="shared" si="29"/>
        <v>1.146795491226368</v>
      </c>
      <c r="U259" s="93">
        <f t="shared" si="29"/>
        <v>1.2796015522049391</v>
      </c>
      <c r="V259" s="93">
        <f t="shared" si="29"/>
        <v>1.4277873822596709</v>
      </c>
      <c r="W259" s="93">
        <f t="shared" si="29"/>
        <v>1.5931340544462143</v>
      </c>
      <c r="X259" s="93">
        <f t="shared" si="29"/>
        <v>1.7776289011739108</v>
      </c>
      <c r="Y259" s="93">
        <f t="shared" si="27"/>
        <v>1.9834894003236869</v>
      </c>
      <c r="Z259" s="93">
        <f t="shared" si="27"/>
        <v>2.2131898275271804</v>
      </c>
      <c r="AA259" s="93">
        <f t="shared" si="27"/>
        <v>2.4694909949458004</v>
      </c>
      <c r="AB259" s="93">
        <f t="shared" si="27"/>
        <v>2.755473433985637</v>
      </c>
      <c r="AC259" s="95">
        <f t="shared" si="27"/>
        <v>3.0745744207774441</v>
      </c>
      <c r="AE259" s="96"/>
    </row>
    <row r="260" spans="3:31" ht="24.75" customHeight="1" x14ac:dyDescent="0.25">
      <c r="C260" s="91">
        <f>ABS(E260-Dashboard!$F$13)</f>
        <v>65.431186714485875</v>
      </c>
      <c r="D260" s="92">
        <f t="shared" si="25"/>
        <v>0.11590622874314765</v>
      </c>
      <c r="E260" s="93" cm="1">
        <f t="array" ref="E260">SUM('DRE + DCF'!$S$41/TIR!S260,'DRE + DCF'!$U$41:$AD$41/TIR!T260:AC260,TIR!F260)</f>
        <v>114.94118671448587</v>
      </c>
      <c r="F260" s="100">
        <f>'DRE + DCF'!$AE$38*'DRE + DCF'!$AE$39*(1+G260)/(R260-G260)/AC260</f>
        <v>80.5228150414015</v>
      </c>
      <c r="G260" s="92">
        <f>R260*(1-'DRE + DCF'!$AE$39)</f>
        <v>6.9543737245888596E-2</v>
      </c>
      <c r="H260" s="94">
        <f t="shared" si="28"/>
        <v>0.11590622874314765</v>
      </c>
      <c r="I260" s="94">
        <f t="shared" si="30"/>
        <v>0.11590622874314765</v>
      </c>
      <c r="J260" s="94">
        <f t="shared" si="30"/>
        <v>0.11590622874314765</v>
      </c>
      <c r="K260" s="94">
        <f t="shared" si="30"/>
        <v>0.11590622874314765</v>
      </c>
      <c r="L260" s="94">
        <f t="shared" si="30"/>
        <v>0.11590622874314765</v>
      </c>
      <c r="M260" s="94">
        <f t="shared" si="30"/>
        <v>0.11590622874314765</v>
      </c>
      <c r="N260" s="94">
        <f t="shared" si="30"/>
        <v>0.11590622874314765</v>
      </c>
      <c r="O260" s="94">
        <f t="shared" si="30"/>
        <v>0.11590622874314765</v>
      </c>
      <c r="P260" s="94">
        <f t="shared" si="30"/>
        <v>0.11590622874314765</v>
      </c>
      <c r="Q260" s="94">
        <f t="shared" si="30"/>
        <v>0.11590622874314765</v>
      </c>
      <c r="R260" s="94">
        <f t="shared" si="30"/>
        <v>0.11590622874314765</v>
      </c>
      <c r="S260" s="93">
        <f>(1+H260)^((5-Dashboard!$F$9)*3/12)</f>
        <v>1.0277960053862856</v>
      </c>
      <c r="T260" s="93">
        <f t="shared" si="29"/>
        <v>1.1469239642878817</v>
      </c>
      <c r="U260" s="93">
        <f t="shared" si="29"/>
        <v>1.2798595956436305</v>
      </c>
      <c r="V260" s="93">
        <f t="shared" si="29"/>
        <v>1.4282032946954135</v>
      </c>
      <c r="W260" s="93">
        <f t="shared" si="29"/>
        <v>1.5937409524620971</v>
      </c>
      <c r="X260" s="93">
        <f t="shared" si="29"/>
        <v>1.7784654558554909</v>
      </c>
      <c r="Y260" s="93">
        <f t="shared" si="27"/>
        <v>1.9846006797936637</v>
      </c>
      <c r="Z260" s="93">
        <f t="shared" si="27"/>
        <v>2.2146282601496345</v>
      </c>
      <c r="AA260" s="93">
        <f t="shared" si="27"/>
        <v>2.4713174698515772</v>
      </c>
      <c r="AB260" s="93">
        <f t="shared" si="27"/>
        <v>2.7577585578091308</v>
      </c>
      <c r="AC260" s="95">
        <f t="shared" si="27"/>
        <v>3.0773999520289288</v>
      </c>
      <c r="AE260" s="96"/>
    </row>
    <row r="261" spans="3:31" ht="24.75" customHeight="1" x14ac:dyDescent="0.25">
      <c r="C261" s="91">
        <f>ABS(E261-Dashboard!$F$13)</f>
        <v>65.275412844201469</v>
      </c>
      <c r="D261" s="92">
        <f t="shared" si="25"/>
        <v>0.11600622874314766</v>
      </c>
      <c r="E261" s="93" cm="1">
        <f t="array" ref="E261">SUM('DRE + DCF'!$S$41/TIR!S261,'DRE + DCF'!$U$41:$AD$41/TIR!T261:AC261,TIR!F261)</f>
        <v>114.78541284420146</v>
      </c>
      <c r="F261" s="100">
        <f>'DRE + DCF'!$AE$38*'DRE + DCF'!$AE$39*(1+G261)/(R261-G261)/AC261</f>
        <v>80.384049629190173</v>
      </c>
      <c r="G261" s="92">
        <f>R261*(1-'DRE + DCF'!$AE$39)</f>
        <v>6.9603737245888586E-2</v>
      </c>
      <c r="H261" s="94">
        <f t="shared" si="28"/>
        <v>0.11600622874314766</v>
      </c>
      <c r="I261" s="94">
        <f t="shared" si="30"/>
        <v>0.11600622874314766</v>
      </c>
      <c r="J261" s="94">
        <f t="shared" si="30"/>
        <v>0.11600622874314766</v>
      </c>
      <c r="K261" s="94">
        <f t="shared" si="30"/>
        <v>0.11600622874314766</v>
      </c>
      <c r="L261" s="94">
        <f t="shared" si="30"/>
        <v>0.11600622874314766</v>
      </c>
      <c r="M261" s="94">
        <f t="shared" si="30"/>
        <v>0.11600622874314766</v>
      </c>
      <c r="N261" s="94">
        <f t="shared" si="30"/>
        <v>0.11600622874314766</v>
      </c>
      <c r="O261" s="94">
        <f t="shared" si="30"/>
        <v>0.11600622874314766</v>
      </c>
      <c r="P261" s="94">
        <f t="shared" si="30"/>
        <v>0.11600622874314766</v>
      </c>
      <c r="Q261" s="94">
        <f t="shared" si="30"/>
        <v>0.11600622874314766</v>
      </c>
      <c r="R261" s="94">
        <f t="shared" si="30"/>
        <v>0.11600622874314766</v>
      </c>
      <c r="S261" s="93">
        <f>(1+H261)^((5-Dashboard!$F$9)*3/12)</f>
        <v>1.0278190306513495</v>
      </c>
      <c r="T261" s="93">
        <f t="shared" si="29"/>
        <v>1.1470524402276501</v>
      </c>
      <c r="U261" s="93">
        <f t="shared" si="29"/>
        <v>1.2801176679890844</v>
      </c>
      <c r="V261" s="93">
        <f t="shared" si="29"/>
        <v>1.4286192909999709</v>
      </c>
      <c r="W261" s="93">
        <f t="shared" si="29"/>
        <v>1.5943480272585868</v>
      </c>
      <c r="X261" s="93">
        <f t="shared" si="29"/>
        <v>1.7793023292049326</v>
      </c>
      <c r="Y261" s="93">
        <f t="shared" si="27"/>
        <v>1.9857124822098953</v>
      </c>
      <c r="Z261" s="93">
        <f t="shared" si="27"/>
        <v>2.2160674986392599</v>
      </c>
      <c r="AA261" s="93">
        <f t="shared" si="27"/>
        <v>2.4731451317966608</v>
      </c>
      <c r="AB261" s="93">
        <f t="shared" si="27"/>
        <v>2.7600453716708664</v>
      </c>
      <c r="AC261" s="95">
        <f t="shared" si="27"/>
        <v>3.0802278263983829</v>
      </c>
      <c r="AE261" s="96"/>
    </row>
    <row r="262" spans="3:31" ht="24.75" customHeight="1" x14ac:dyDescent="0.25">
      <c r="C262" s="91">
        <f>ABS(E262-Dashboard!$F$13)</f>
        <v>65.119956502913482</v>
      </c>
      <c r="D262" s="92">
        <f t="shared" si="25"/>
        <v>0.11610622874314766</v>
      </c>
      <c r="E262" s="93" cm="1">
        <f t="array" ref="E262">SUM('DRE + DCF'!$S$41/TIR!S262,'DRE + DCF'!$U$41:$AD$41/TIR!T262:AC262,TIR!F262)</f>
        <v>114.62995650291347</v>
      </c>
      <c r="F262" s="100">
        <f>'DRE + DCF'!$AE$38*'DRE + DCF'!$AE$39*(1+G262)/(R262-G262)/AC262</f>
        <v>80.245589332879319</v>
      </c>
      <c r="G262" s="92">
        <f>R262*(1-'DRE + DCF'!$AE$39)</f>
        <v>6.9663737245888591E-2</v>
      </c>
      <c r="H262" s="94">
        <f t="shared" si="28"/>
        <v>0.11610622874314766</v>
      </c>
      <c r="I262" s="94">
        <f t="shared" si="30"/>
        <v>0.11610622874314766</v>
      </c>
      <c r="J262" s="94">
        <f t="shared" si="30"/>
        <v>0.11610622874314766</v>
      </c>
      <c r="K262" s="94">
        <f t="shared" si="30"/>
        <v>0.11610622874314766</v>
      </c>
      <c r="L262" s="94">
        <f t="shared" si="30"/>
        <v>0.11610622874314766</v>
      </c>
      <c r="M262" s="94">
        <f t="shared" si="30"/>
        <v>0.11610622874314766</v>
      </c>
      <c r="N262" s="94">
        <f t="shared" si="30"/>
        <v>0.11610622874314766</v>
      </c>
      <c r="O262" s="94">
        <f t="shared" si="30"/>
        <v>0.11610622874314766</v>
      </c>
      <c r="P262" s="94">
        <f t="shared" si="30"/>
        <v>0.11610622874314766</v>
      </c>
      <c r="Q262" s="94">
        <f t="shared" si="30"/>
        <v>0.11610622874314766</v>
      </c>
      <c r="R262" s="94">
        <f t="shared" si="30"/>
        <v>0.11610622874314766</v>
      </c>
      <c r="S262" s="93">
        <f>(1+H262)^((5-Dashboard!$F$9)*3/12)</f>
        <v>1.0278420543690772</v>
      </c>
      <c r="T262" s="93">
        <f t="shared" si="29"/>
        <v>1.14718091904548</v>
      </c>
      <c r="U262" s="93">
        <f t="shared" si="29"/>
        <v>1.2803757692419488</v>
      </c>
      <c r="V262" s="93">
        <f t="shared" si="29"/>
        <v>1.4290353711827382</v>
      </c>
      <c r="W262" s="93">
        <f t="shared" si="29"/>
        <v>1.5949552788713299</v>
      </c>
      <c r="X262" s="93">
        <f t="shared" si="29"/>
        <v>1.7801395213150553</v>
      </c>
      <c r="Y262" s="93">
        <f t="shared" si="27"/>
        <v>1.9868248077715782</v>
      </c>
      <c r="Z262" s="93">
        <f t="shared" si="27"/>
        <v>2.2175075433752651</v>
      </c>
      <c r="AA262" s="93">
        <f t="shared" si="27"/>
        <v>2.4749739814460487</v>
      </c>
      <c r="AB262" s="93">
        <f t="shared" si="27"/>
        <v>2.7623338766691625</v>
      </c>
      <c r="AC262" s="95">
        <f t="shared" si="27"/>
        <v>3.083058045618658</v>
      </c>
      <c r="AE262" s="96"/>
    </row>
    <row r="263" spans="3:31" ht="24.75" customHeight="1" x14ac:dyDescent="0.25">
      <c r="C263" s="91">
        <f>ABS(E263-Dashboard!$F$13)</f>
        <v>64.964816822875576</v>
      </c>
      <c r="D263" s="92">
        <f t="shared" si="25"/>
        <v>0.11620622874314766</v>
      </c>
      <c r="E263" s="93" cm="1">
        <f t="array" ref="E263">SUM('DRE + DCF'!$S$41/TIR!S263,'DRE + DCF'!$U$41:$AD$41/TIR!T263:AC263,TIR!F263)</f>
        <v>114.47481682287557</v>
      </c>
      <c r="F263" s="100">
        <f>'DRE + DCF'!$AE$38*'DRE + DCF'!$AE$39*(1+G263)/(R263-G263)/AC263</f>
        <v>80.107433295766683</v>
      </c>
      <c r="G263" s="92">
        <f>R263*(1-'DRE + DCF'!$AE$39)</f>
        <v>6.9723737245888595E-2</v>
      </c>
      <c r="H263" s="94">
        <f t="shared" si="28"/>
        <v>0.11620622874314766</v>
      </c>
      <c r="I263" s="94">
        <f t="shared" si="30"/>
        <v>0.11620622874314766</v>
      </c>
      <c r="J263" s="94">
        <f t="shared" si="30"/>
        <v>0.11620622874314766</v>
      </c>
      <c r="K263" s="94">
        <f t="shared" si="30"/>
        <v>0.11620622874314766</v>
      </c>
      <c r="L263" s="94">
        <f t="shared" si="30"/>
        <v>0.11620622874314766</v>
      </c>
      <c r="M263" s="94">
        <f t="shared" si="30"/>
        <v>0.11620622874314766</v>
      </c>
      <c r="N263" s="94">
        <f t="shared" si="30"/>
        <v>0.11620622874314766</v>
      </c>
      <c r="O263" s="94">
        <f t="shared" si="30"/>
        <v>0.11620622874314766</v>
      </c>
      <c r="P263" s="94">
        <f t="shared" si="30"/>
        <v>0.11620622874314766</v>
      </c>
      <c r="Q263" s="94">
        <f t="shared" si="30"/>
        <v>0.11620622874314766</v>
      </c>
      <c r="R263" s="94">
        <f t="shared" si="30"/>
        <v>0.11620622874314766</v>
      </c>
      <c r="S263" s="93">
        <f>(1+H263)^((5-Dashboard!$F$9)*3/12)</f>
        <v>1.0278650765397113</v>
      </c>
      <c r="T263" s="93">
        <f t="shared" si="29"/>
        <v>1.1473094007411779</v>
      </c>
      <c r="U263" s="93">
        <f t="shared" si="29"/>
        <v>1.2806338994028708</v>
      </c>
      <c r="V263" s="93">
        <f t="shared" si="29"/>
        <v>1.4294515352531099</v>
      </c>
      <c r="W263" s="93">
        <f t="shared" si="29"/>
        <v>1.5955627073359762</v>
      </c>
      <c r="X263" s="93">
        <f t="shared" si="29"/>
        <v>1.7809770322786964</v>
      </c>
      <c r="Y263" s="93">
        <f t="shared" si="27"/>
        <v>1.9879376566779667</v>
      </c>
      <c r="Z263" s="93">
        <f t="shared" si="27"/>
        <v>2.2189483947370032</v>
      </c>
      <c r="AA263" s="93">
        <f t="shared" si="27"/>
        <v>2.4768040194650514</v>
      </c>
      <c r="AB263" s="93">
        <f t="shared" si="27"/>
        <v>2.7646240739029544</v>
      </c>
      <c r="AC263" s="95">
        <f t="shared" si="27"/>
        <v>3.0858906114237334</v>
      </c>
      <c r="AE263" s="96"/>
    </row>
    <row r="264" spans="3:31" ht="24.75" customHeight="1" x14ac:dyDescent="0.25">
      <c r="C264" s="91">
        <f>ABS(E264-Dashboard!$F$13)</f>
        <v>64.809992939377281</v>
      </c>
      <c r="D264" s="92">
        <f t="shared" si="25"/>
        <v>0.11630622874314767</v>
      </c>
      <c r="E264" s="93" cm="1">
        <f t="array" ref="E264">SUM('DRE + DCF'!$S$41/TIR!S264,'DRE + DCF'!$U$41:$AD$41/TIR!T264:AC264,TIR!F264)</f>
        <v>114.31999293937729</v>
      </c>
      <c r="F264" s="100">
        <f>'DRE + DCF'!$AE$38*'DRE + DCF'!$AE$39*(1+G264)/(R264-G264)/AC264</f>
        <v>79.969580664174657</v>
      </c>
      <c r="G264" s="92">
        <f>R264*(1-'DRE + DCF'!$AE$39)</f>
        <v>6.97837372458886E-2</v>
      </c>
      <c r="H264" s="94">
        <f t="shared" si="28"/>
        <v>0.11630622874314767</v>
      </c>
      <c r="I264" s="94">
        <f t="shared" si="30"/>
        <v>0.11630622874314767</v>
      </c>
      <c r="J264" s="94">
        <f t="shared" si="30"/>
        <v>0.11630622874314767</v>
      </c>
      <c r="K264" s="94">
        <f t="shared" si="30"/>
        <v>0.11630622874314767</v>
      </c>
      <c r="L264" s="94">
        <f t="shared" si="30"/>
        <v>0.11630622874314767</v>
      </c>
      <c r="M264" s="94">
        <f t="shared" si="30"/>
        <v>0.11630622874314767</v>
      </c>
      <c r="N264" s="94">
        <f t="shared" si="30"/>
        <v>0.11630622874314767</v>
      </c>
      <c r="O264" s="94">
        <f t="shared" si="30"/>
        <v>0.11630622874314767</v>
      </c>
      <c r="P264" s="94">
        <f t="shared" si="30"/>
        <v>0.11630622874314767</v>
      </c>
      <c r="Q264" s="94">
        <f t="shared" si="30"/>
        <v>0.11630622874314767</v>
      </c>
      <c r="R264" s="94">
        <f t="shared" si="30"/>
        <v>0.11630622874314767</v>
      </c>
      <c r="S264" s="93">
        <f>(1+H264)^((5-Dashboard!$F$9)*3/12)</f>
        <v>1.0278880971634945</v>
      </c>
      <c r="T264" s="93">
        <f t="shared" si="29"/>
        <v>1.1474378853145508</v>
      </c>
      <c r="U264" s="93">
        <f t="shared" si="29"/>
        <v>1.2808920584724988</v>
      </c>
      <c r="V264" s="93">
        <f t="shared" si="29"/>
        <v>1.4298677832204827</v>
      </c>
      <c r="W264" s="93">
        <f t="shared" si="29"/>
        <v>1.5961703126881819</v>
      </c>
      <c r="X264" s="93">
        <f t="shared" si="29"/>
        <v>1.7818148621887153</v>
      </c>
      <c r="Y264" s="93">
        <f t="shared" si="27"/>
        <v>1.9890510291283763</v>
      </c>
      <c r="Z264" s="93">
        <f t="shared" si="27"/>
        <v>2.2203900531039746</v>
      </c>
      <c r="AA264" s="93">
        <f t="shared" si="27"/>
        <v>2.4786352465192953</v>
      </c>
      <c r="AB264" s="93">
        <f t="shared" si="27"/>
        <v>2.7669159644717971</v>
      </c>
      <c r="AC264" s="95">
        <f t="shared" si="27"/>
        <v>3.0887255255487212</v>
      </c>
      <c r="AE264" s="96"/>
    </row>
    <row r="265" spans="3:31" ht="24.75" customHeight="1" x14ac:dyDescent="0.25">
      <c r="C265" s="91">
        <f>ABS(E265-Dashboard!$F$13)</f>
        <v>64.655483990731767</v>
      </c>
      <c r="D265" s="92">
        <f t="shared" si="25"/>
        <v>0.11640622874314767</v>
      </c>
      <c r="E265" s="93" cm="1">
        <f t="array" ref="E265">SUM('DRE + DCF'!$S$41/TIR!S265,'DRE + DCF'!$U$41:$AD$41/TIR!T265:AC265,TIR!F265)</f>
        <v>114.16548399073176</v>
      </c>
      <c r="F265" s="100">
        <f>'DRE + DCF'!$AE$38*'DRE + DCF'!$AE$39*(1+G265)/(R265-G265)/AC265</f>
        <v>79.832030587437842</v>
      </c>
      <c r="G265" s="92">
        <f>R265*(1-'DRE + DCF'!$AE$39)</f>
        <v>6.9843737245888604E-2</v>
      </c>
      <c r="H265" s="94">
        <f t="shared" si="28"/>
        <v>0.11640622874314767</v>
      </c>
      <c r="I265" s="94">
        <f t="shared" si="30"/>
        <v>0.11640622874314767</v>
      </c>
      <c r="J265" s="94">
        <f t="shared" si="30"/>
        <v>0.11640622874314767</v>
      </c>
      <c r="K265" s="94">
        <f t="shared" si="30"/>
        <v>0.11640622874314767</v>
      </c>
      <c r="L265" s="94">
        <f t="shared" si="30"/>
        <v>0.11640622874314767</v>
      </c>
      <c r="M265" s="94">
        <f t="shared" si="30"/>
        <v>0.11640622874314767</v>
      </c>
      <c r="N265" s="94">
        <f t="shared" si="30"/>
        <v>0.11640622874314767</v>
      </c>
      <c r="O265" s="94">
        <f t="shared" si="30"/>
        <v>0.11640622874314767</v>
      </c>
      <c r="P265" s="94">
        <f t="shared" si="30"/>
        <v>0.11640622874314767</v>
      </c>
      <c r="Q265" s="94">
        <f t="shared" si="30"/>
        <v>0.11640622874314767</v>
      </c>
      <c r="R265" s="94">
        <f t="shared" si="30"/>
        <v>0.11640622874314767</v>
      </c>
      <c r="S265" s="93">
        <f>(1+H265)^((5-Dashboard!$F$9)*3/12)</f>
        <v>1.0279111162406689</v>
      </c>
      <c r="T265" s="93">
        <f t="shared" si="29"/>
        <v>1.1475663727654046</v>
      </c>
      <c r="U265" s="93">
        <f t="shared" si="29"/>
        <v>1.2811502464514788</v>
      </c>
      <c r="V265" s="93">
        <f t="shared" si="29"/>
        <v>1.4302841150942498</v>
      </c>
      <c r="W265" s="93">
        <f t="shared" si="29"/>
        <v>1.5967780949636017</v>
      </c>
      <c r="X265" s="93">
        <f t="shared" si="29"/>
        <v>1.7826530111379824</v>
      </c>
      <c r="Y265" s="93">
        <f t="shared" si="27"/>
        <v>1.9901649253221714</v>
      </c>
      <c r="Z265" s="93">
        <f t="shared" si="27"/>
        <v>2.2218325188558135</v>
      </c>
      <c r="AA265" s="93">
        <f t="shared" si="27"/>
        <v>2.4804676632747076</v>
      </c>
      <c r="AB265" s="93">
        <f t="shared" si="27"/>
        <v>2.7692095494758444</v>
      </c>
      <c r="AC265" s="95">
        <f t="shared" si="27"/>
        <v>3.0915627897298386</v>
      </c>
      <c r="AE265" s="96"/>
    </row>
    <row r="266" spans="3:31" ht="24.75" customHeight="1" x14ac:dyDescent="0.25">
      <c r="C266" s="91">
        <f>ABS(E266-Dashboard!$F$13)</f>
        <v>64.501289118261155</v>
      </c>
      <c r="D266" s="92">
        <f t="shared" si="25"/>
        <v>0.11650622874314767</v>
      </c>
      <c r="E266" s="93" cm="1">
        <f t="array" ref="E266">SUM('DRE + DCF'!$S$41/TIR!S266,'DRE + DCF'!$U$41:$AD$41/TIR!T266:AC266,TIR!F266)</f>
        <v>114.01128911826116</v>
      </c>
      <c r="F266" s="100">
        <f>'DRE + DCF'!$AE$38*'DRE + DCF'!$AE$39*(1+G266)/(R266-G266)/AC266</f>
        <v>79.694782217888772</v>
      </c>
      <c r="G266" s="92">
        <f>R266*(1-'DRE + DCF'!$AE$39)</f>
        <v>6.9903737245888595E-2</v>
      </c>
      <c r="H266" s="94">
        <f t="shared" si="28"/>
        <v>0.11650622874314767</v>
      </c>
      <c r="I266" s="94">
        <f t="shared" si="30"/>
        <v>0.11650622874314767</v>
      </c>
      <c r="J266" s="94">
        <f t="shared" si="30"/>
        <v>0.11650622874314767</v>
      </c>
      <c r="K266" s="94">
        <f t="shared" si="30"/>
        <v>0.11650622874314767</v>
      </c>
      <c r="L266" s="94">
        <f t="shared" si="30"/>
        <v>0.11650622874314767</v>
      </c>
      <c r="M266" s="94">
        <f t="shared" si="30"/>
        <v>0.11650622874314767</v>
      </c>
      <c r="N266" s="94">
        <f t="shared" si="30"/>
        <v>0.11650622874314767</v>
      </c>
      <c r="O266" s="94">
        <f t="shared" si="30"/>
        <v>0.11650622874314767</v>
      </c>
      <c r="P266" s="94">
        <f t="shared" si="30"/>
        <v>0.11650622874314767</v>
      </c>
      <c r="Q266" s="94">
        <f t="shared" si="30"/>
        <v>0.11650622874314767</v>
      </c>
      <c r="R266" s="94">
        <f t="shared" si="30"/>
        <v>0.11650622874314767</v>
      </c>
      <c r="S266" s="93">
        <f>(1+H266)^((5-Dashboard!$F$9)*3/12)</f>
        <v>1.0279341337714774</v>
      </c>
      <c r="T266" s="93">
        <f t="shared" si="29"/>
        <v>1.1476948630935466</v>
      </c>
      <c r="U266" s="93">
        <f t="shared" si="29"/>
        <v>1.281408463340459</v>
      </c>
      <c r="V266" s="93">
        <f t="shared" si="29"/>
        <v>1.4307005308838079</v>
      </c>
      <c r="W266" s="93">
        <f t="shared" si="29"/>
        <v>1.5973860541978997</v>
      </c>
      <c r="X266" s="93">
        <f t="shared" si="29"/>
        <v>1.7834914792193943</v>
      </c>
      <c r="Y266" s="93">
        <f t="shared" si="27"/>
        <v>1.991279345458784</v>
      </c>
      <c r="Z266" s="93">
        <f t="shared" si="27"/>
        <v>2.2232757923723105</v>
      </c>
      <c r="AA266" s="93">
        <f t="shared" si="27"/>
        <v>2.4823012703975422</v>
      </c>
      <c r="AB266" s="93">
        <f t="shared" si="27"/>
        <v>2.7715048300158847</v>
      </c>
      <c r="AC266" s="95">
        <f t="shared" si="27"/>
        <v>3.0944024057044541</v>
      </c>
      <c r="AE266" s="96"/>
    </row>
    <row r="267" spans="3:31" ht="24.75" customHeight="1" x14ac:dyDescent="0.25">
      <c r="C267" s="91">
        <f>ABS(E267-Dashboard!$F$13)</f>
        <v>64.347407466285034</v>
      </c>
      <c r="D267" s="92">
        <f t="shared" si="25"/>
        <v>0.11660622874314767</v>
      </c>
      <c r="E267" s="93" cm="1">
        <f t="array" ref="E267">SUM('DRE + DCF'!$S$41/TIR!S267,'DRE + DCF'!$U$41:$AD$41/TIR!T267:AC267,TIR!F267)</f>
        <v>113.85740746628503</v>
      </c>
      <c r="F267" s="100">
        <f>'DRE + DCF'!$AE$38*'DRE + DCF'!$AE$39*(1+G267)/(R267-G267)/AC267</f>
        <v>79.557834710846009</v>
      </c>
      <c r="G267" s="92">
        <f>R267*(1-'DRE + DCF'!$AE$39)</f>
        <v>6.9963737245888599E-2</v>
      </c>
      <c r="H267" s="94">
        <f t="shared" si="28"/>
        <v>0.11660622874314767</v>
      </c>
      <c r="I267" s="94">
        <f t="shared" si="30"/>
        <v>0.11660622874314767</v>
      </c>
      <c r="J267" s="94">
        <f t="shared" si="30"/>
        <v>0.11660622874314767</v>
      </c>
      <c r="K267" s="94">
        <f t="shared" si="30"/>
        <v>0.11660622874314767</v>
      </c>
      <c r="L267" s="94">
        <f t="shared" si="30"/>
        <v>0.11660622874314767</v>
      </c>
      <c r="M267" s="94">
        <f t="shared" si="30"/>
        <v>0.11660622874314767</v>
      </c>
      <c r="N267" s="94">
        <f t="shared" si="30"/>
        <v>0.11660622874314767</v>
      </c>
      <c r="O267" s="94">
        <f t="shared" si="30"/>
        <v>0.11660622874314767</v>
      </c>
      <c r="P267" s="94">
        <f t="shared" si="30"/>
        <v>0.11660622874314767</v>
      </c>
      <c r="Q267" s="94">
        <f t="shared" si="30"/>
        <v>0.11660622874314767</v>
      </c>
      <c r="R267" s="94">
        <f t="shared" si="30"/>
        <v>0.11660622874314767</v>
      </c>
      <c r="S267" s="93">
        <f>(1+H267)^((5-Dashboard!$F$9)*3/12)</f>
        <v>1.0279571497561619</v>
      </c>
      <c r="T267" s="93">
        <f t="shared" si="29"/>
        <v>1.1478233562987832</v>
      </c>
      <c r="U267" s="93">
        <f t="shared" si="29"/>
        <v>1.2816667091400866</v>
      </c>
      <c r="V267" s="93">
        <f t="shared" si="29"/>
        <v>1.431117030598553</v>
      </c>
      <c r="W267" s="93">
        <f t="shared" si="29"/>
        <v>1.5979941904267423</v>
      </c>
      <c r="X267" s="93">
        <f t="shared" si="29"/>
        <v>1.7843302665258642</v>
      </c>
      <c r="Y267" s="93">
        <f t="shared" si="27"/>
        <v>1.9923942897377009</v>
      </c>
      <c r="Z267" s="93">
        <f t="shared" si="27"/>
        <v>2.2247198740333967</v>
      </c>
      <c r="AA267" s="93">
        <f t="shared" si="27"/>
        <v>2.4841360685543616</v>
      </c>
      <c r="AB267" s="93">
        <f t="shared" si="27"/>
        <v>2.7738018071933155</v>
      </c>
      <c r="AC267" s="95">
        <f t="shared" si="27"/>
        <v>3.0972443752110559</v>
      </c>
      <c r="AE267" s="96"/>
    </row>
    <row r="268" spans="3:31" ht="24.75" customHeight="1" x14ac:dyDescent="0.25">
      <c r="C268" s="91">
        <f>ABS(E268-Dashboard!$F$13)</f>
        <v>64.193838182106873</v>
      </c>
      <c r="D268" s="92">
        <f t="shared" si="25"/>
        <v>0.11670622874314768</v>
      </c>
      <c r="E268" s="93" cm="1">
        <f t="array" ref="E268">SUM('DRE + DCF'!$S$41/TIR!S268,'DRE + DCF'!$U$41:$AD$41/TIR!T268:AC268,TIR!F268)</f>
        <v>113.70383818210686</v>
      </c>
      <c r="F268" s="100">
        <f>'DRE + DCF'!$AE$38*'DRE + DCF'!$AE$39*(1+G268)/(R268-G268)/AC268</f>
        <v>79.421187224600871</v>
      </c>
      <c r="G268" s="92">
        <f>R268*(1-'DRE + DCF'!$AE$39)</f>
        <v>7.0023737245888604E-2</v>
      </c>
      <c r="H268" s="94">
        <f t="shared" si="28"/>
        <v>0.11670622874314768</v>
      </c>
      <c r="I268" s="94">
        <f t="shared" si="30"/>
        <v>0.11670622874314768</v>
      </c>
      <c r="J268" s="94">
        <f t="shared" si="30"/>
        <v>0.11670622874314768</v>
      </c>
      <c r="K268" s="94">
        <f t="shared" si="30"/>
        <v>0.11670622874314768</v>
      </c>
      <c r="L268" s="94">
        <f t="shared" si="30"/>
        <v>0.11670622874314768</v>
      </c>
      <c r="M268" s="94">
        <f t="shared" si="30"/>
        <v>0.11670622874314768</v>
      </c>
      <c r="N268" s="94">
        <f t="shared" si="30"/>
        <v>0.11670622874314768</v>
      </c>
      <c r="O268" s="94">
        <f t="shared" si="30"/>
        <v>0.11670622874314768</v>
      </c>
      <c r="P268" s="94">
        <f t="shared" si="30"/>
        <v>0.11670622874314768</v>
      </c>
      <c r="Q268" s="94">
        <f t="shared" si="30"/>
        <v>0.11670622874314768</v>
      </c>
      <c r="R268" s="94">
        <f t="shared" si="30"/>
        <v>0.11670622874314768</v>
      </c>
      <c r="S268" s="93">
        <f>(1+H268)^((5-Dashboard!$F$9)*3/12)</f>
        <v>1.0279801641949649</v>
      </c>
      <c r="T268" s="93">
        <f t="shared" si="29"/>
        <v>1.1479518523809209</v>
      </c>
      <c r="U268" s="93">
        <f t="shared" si="29"/>
        <v>1.2819249838510087</v>
      </c>
      <c r="V268" s="93">
        <f t="shared" si="29"/>
        <v>1.4315336142478805</v>
      </c>
      <c r="W268" s="93">
        <f t="shared" si="29"/>
        <v>1.5986025036857987</v>
      </c>
      <c r="X268" s="93">
        <f t="shared" si="29"/>
        <v>1.7851693731503222</v>
      </c>
      <c r="Y268" s="93">
        <f t="shared" si="27"/>
        <v>1.9935097583584653</v>
      </c>
      <c r="Z268" s="93">
        <f t="shared" si="27"/>
        <v>2.2261647642191456</v>
      </c>
      <c r="AA268" s="93">
        <f t="shared" si="27"/>
        <v>2.4859720584120408</v>
      </c>
      <c r="AB268" s="93">
        <f t="shared" si="27"/>
        <v>2.7761004821101505</v>
      </c>
      <c r="AC268" s="95">
        <f t="shared" si="27"/>
        <v>3.1000886999892603</v>
      </c>
      <c r="AE268" s="96"/>
    </row>
    <row r="269" spans="3:31" ht="24.75" customHeight="1" x14ac:dyDescent="0.25">
      <c r="C269" s="91">
        <f>ABS(E269-Dashboard!$F$13)</f>
        <v>64.040580416001177</v>
      </c>
      <c r="D269" s="92">
        <f t="shared" si="25"/>
        <v>0.11680622874314768</v>
      </c>
      <c r="E269" s="93" cm="1">
        <f t="array" ref="E269">SUM('DRE + DCF'!$S$41/TIR!S269,'DRE + DCF'!$U$41:$AD$41/TIR!T269:AC269,TIR!F269)</f>
        <v>113.55058041600117</v>
      </c>
      <c r="F269" s="100">
        <f>'DRE + DCF'!$AE$38*'DRE + DCF'!$AE$39*(1+G269)/(R269-G269)/AC269</f>
        <v>79.284838920404468</v>
      </c>
      <c r="G269" s="92">
        <f>R269*(1-'DRE + DCF'!$AE$39)</f>
        <v>7.0083737245888608E-2</v>
      </c>
      <c r="H269" s="94">
        <f t="shared" si="28"/>
        <v>0.11680622874314768</v>
      </c>
      <c r="I269" s="94">
        <f t="shared" si="30"/>
        <v>0.11680622874314768</v>
      </c>
      <c r="J269" s="94">
        <f t="shared" si="30"/>
        <v>0.11680622874314768</v>
      </c>
      <c r="K269" s="94">
        <f t="shared" si="30"/>
        <v>0.11680622874314768</v>
      </c>
      <c r="L269" s="94">
        <f t="shared" si="30"/>
        <v>0.11680622874314768</v>
      </c>
      <c r="M269" s="94">
        <f t="shared" si="30"/>
        <v>0.11680622874314768</v>
      </c>
      <c r="N269" s="94">
        <f t="shared" si="30"/>
        <v>0.11680622874314768</v>
      </c>
      <c r="O269" s="94">
        <f t="shared" si="30"/>
        <v>0.11680622874314768</v>
      </c>
      <c r="P269" s="94">
        <f t="shared" si="30"/>
        <v>0.11680622874314768</v>
      </c>
      <c r="Q269" s="94">
        <f t="shared" si="30"/>
        <v>0.11680622874314768</v>
      </c>
      <c r="R269" s="94">
        <f t="shared" si="30"/>
        <v>0.11680622874314768</v>
      </c>
      <c r="S269" s="93">
        <f>(1+H269)^((5-Dashboard!$F$9)*3/12)</f>
        <v>1.0280031770881288</v>
      </c>
      <c r="T269" s="93">
        <f t="shared" si="29"/>
        <v>1.1480803513397675</v>
      </c>
      <c r="U269" s="93">
        <f t="shared" si="29"/>
        <v>1.2821832874738737</v>
      </c>
      <c r="V269" s="93">
        <f t="shared" si="29"/>
        <v>1.431950281841188</v>
      </c>
      <c r="W269" s="93">
        <f t="shared" si="29"/>
        <v>1.5992109940107446</v>
      </c>
      <c r="X269" s="93">
        <f t="shared" si="29"/>
        <v>1.7860087991857203</v>
      </c>
      <c r="Y269" s="93">
        <f t="shared" si="27"/>
        <v>1.9946257515206822</v>
      </c>
      <c r="Z269" s="93">
        <f t="shared" si="27"/>
        <v>2.2276104633097797</v>
      </c>
      <c r="AA269" s="93">
        <f t="shared" si="27"/>
        <v>2.487809240637771</v>
      </c>
      <c r="AB269" s="93">
        <f t="shared" si="27"/>
        <v>2.7784008558690232</v>
      </c>
      <c r="AC269" s="95">
        <f t="shared" si="27"/>
        <v>3.1029353817798175</v>
      </c>
      <c r="AE269" s="96"/>
    </row>
    <row r="270" spans="3:31" ht="24.75" customHeight="1" x14ac:dyDescent="0.25">
      <c r="C270" s="91">
        <f>ABS(E270-Dashboard!$F$13)</f>
        <v>63.887633321201029</v>
      </c>
      <c r="D270" s="92">
        <f t="shared" si="25"/>
        <v>0.11690622874314768</v>
      </c>
      <c r="E270" s="93" cm="1">
        <f t="array" ref="E270">SUM('DRE + DCF'!$S$41/TIR!S270,'DRE + DCF'!$U$41:$AD$41/TIR!T270:AC270,TIR!F270)</f>
        <v>113.39763332120103</v>
      </c>
      <c r="F270" s="100">
        <f>'DRE + DCF'!$AE$38*'DRE + DCF'!$AE$39*(1+G270)/(R270-G270)/AC270</f>
        <v>79.148788962455271</v>
      </c>
      <c r="G270" s="92">
        <f>R270*(1-'DRE + DCF'!$AE$39)</f>
        <v>7.0143737245888613E-2</v>
      </c>
      <c r="H270" s="94">
        <f t="shared" si="28"/>
        <v>0.11690622874314768</v>
      </c>
      <c r="I270" s="94">
        <f t="shared" si="30"/>
        <v>0.11690622874314768</v>
      </c>
      <c r="J270" s="94">
        <f t="shared" si="30"/>
        <v>0.11690622874314768</v>
      </c>
      <c r="K270" s="94">
        <f t="shared" si="30"/>
        <v>0.11690622874314768</v>
      </c>
      <c r="L270" s="94">
        <f t="shared" si="30"/>
        <v>0.11690622874314768</v>
      </c>
      <c r="M270" s="94">
        <f t="shared" si="30"/>
        <v>0.11690622874314768</v>
      </c>
      <c r="N270" s="94">
        <f t="shared" si="30"/>
        <v>0.11690622874314768</v>
      </c>
      <c r="O270" s="94">
        <f t="shared" si="30"/>
        <v>0.11690622874314768</v>
      </c>
      <c r="P270" s="94">
        <f t="shared" si="30"/>
        <v>0.11690622874314768</v>
      </c>
      <c r="Q270" s="94">
        <f t="shared" si="30"/>
        <v>0.11690622874314768</v>
      </c>
      <c r="R270" s="94">
        <f t="shared" si="30"/>
        <v>0.11690622874314768</v>
      </c>
      <c r="S270" s="93">
        <f>(1+H270)^((5-Dashboard!$F$9)*3/12)</f>
        <v>1.0280261884358957</v>
      </c>
      <c r="T270" s="93">
        <f t="shared" si="29"/>
        <v>1.1482088531751287</v>
      </c>
      <c r="U270" s="93">
        <f t="shared" si="29"/>
        <v>1.2824416200093276</v>
      </c>
      <c r="V270" s="93">
        <f t="shared" si="29"/>
        <v>1.4323670333878709</v>
      </c>
      <c r="W270" s="93">
        <f t="shared" si="29"/>
        <v>1.5998196614372573</v>
      </c>
      <c r="X270" s="93">
        <f t="shared" si="29"/>
        <v>1.7868485447250264</v>
      </c>
      <c r="Y270" s="93">
        <f t="shared" si="27"/>
        <v>1.995742269424011</v>
      </c>
      <c r="Z270" s="93">
        <f t="shared" si="27"/>
        <v>2.229056971685663</v>
      </c>
      <c r="AA270" s="93">
        <f t="shared" si="27"/>
        <v>2.489647615899055</v>
      </c>
      <c r="AB270" s="93">
        <f t="shared" si="27"/>
        <v>2.7807029295731822</v>
      </c>
      <c r="AC270" s="95">
        <f t="shared" si="27"/>
        <v>3.1057844223246058</v>
      </c>
      <c r="AE270" s="96"/>
    </row>
    <row r="271" spans="3:31" ht="24.75" customHeight="1" x14ac:dyDescent="0.25">
      <c r="C271" s="91">
        <f>ABS(E271-Dashboard!$F$13)</f>
        <v>63.734996053885205</v>
      </c>
      <c r="D271" s="92">
        <f t="shared" ref="D271:D334" si="31">D270+0.0001</f>
        <v>0.11700622874314769</v>
      </c>
      <c r="E271" s="93" cm="1">
        <f t="array" ref="E271">SUM('DRE + DCF'!$S$41/TIR!S271,'DRE + DCF'!$U$41:$AD$41/TIR!T271:AC271,TIR!F271)</f>
        <v>113.2449960538852</v>
      </c>
      <c r="F271" s="100">
        <f>'DRE + DCF'!$AE$38*'DRE + DCF'!$AE$39*(1+G271)/(R271-G271)/AC271</f>
        <v>79.013036517886192</v>
      </c>
      <c r="G271" s="92">
        <f>R271*(1-'DRE + DCF'!$AE$39)</f>
        <v>7.0203737245888603E-2</v>
      </c>
      <c r="H271" s="94">
        <f t="shared" si="28"/>
        <v>0.11700622874314769</v>
      </c>
      <c r="I271" s="94">
        <f t="shared" si="30"/>
        <v>0.11700622874314769</v>
      </c>
      <c r="J271" s="94">
        <f t="shared" si="30"/>
        <v>0.11700622874314769</v>
      </c>
      <c r="K271" s="94">
        <f t="shared" si="30"/>
        <v>0.11700622874314769</v>
      </c>
      <c r="L271" s="94">
        <f t="shared" si="30"/>
        <v>0.11700622874314769</v>
      </c>
      <c r="M271" s="94">
        <f t="shared" si="30"/>
        <v>0.11700622874314769</v>
      </c>
      <c r="N271" s="94">
        <f t="shared" si="30"/>
        <v>0.11700622874314769</v>
      </c>
      <c r="O271" s="94">
        <f t="shared" si="30"/>
        <v>0.11700622874314769</v>
      </c>
      <c r="P271" s="94">
        <f t="shared" si="30"/>
        <v>0.11700622874314769</v>
      </c>
      <c r="Q271" s="94">
        <f t="shared" si="30"/>
        <v>0.11700622874314769</v>
      </c>
      <c r="R271" s="94">
        <f t="shared" si="30"/>
        <v>0.11700622874314769</v>
      </c>
      <c r="S271" s="93">
        <f>(1+H271)^((5-Dashboard!$F$9)*3/12)</f>
        <v>1.0280491982385076</v>
      </c>
      <c r="T271" s="93">
        <f t="shared" si="29"/>
        <v>1.1483373578868119</v>
      </c>
      <c r="U271" s="93">
        <f t="shared" si="29"/>
        <v>1.282699981458018</v>
      </c>
      <c r="V271" s="93">
        <f t="shared" si="29"/>
        <v>1.4327838688973262</v>
      </c>
      <c r="W271" s="93">
        <f t="shared" si="29"/>
        <v>1.6004285060010188</v>
      </c>
      <c r="X271" s="93">
        <f t="shared" si="29"/>
        <v>1.7876886098612281</v>
      </c>
      <c r="Y271" s="93">
        <f t="shared" si="27"/>
        <v>1.9968593122681708</v>
      </c>
      <c r="Z271" s="93">
        <f t="shared" si="27"/>
        <v>2.2305042897273051</v>
      </c>
      <c r="AA271" s="93">
        <f t="shared" si="27"/>
        <v>2.4914871848637103</v>
      </c>
      <c r="AB271" s="93">
        <f t="shared" si="27"/>
        <v>2.7830067043264948</v>
      </c>
      <c r="AC271" s="95">
        <f t="shared" si="27"/>
        <v>3.108635823366634</v>
      </c>
      <c r="AE271" s="96"/>
    </row>
    <row r="272" spans="3:31" ht="24.75" customHeight="1" x14ac:dyDescent="0.25">
      <c r="C272" s="91">
        <f>ABS(E272-Dashboard!$F$13)</f>
        <v>63.58266777316549</v>
      </c>
      <c r="D272" s="92">
        <f t="shared" si="31"/>
        <v>0.11710622874314769</v>
      </c>
      <c r="E272" s="93" cm="1">
        <f t="array" ref="E272">SUM('DRE + DCF'!$S$41/TIR!S272,'DRE + DCF'!$U$41:$AD$41/TIR!T272:AC272,TIR!F272)</f>
        <v>113.09266777316549</v>
      </c>
      <c r="F272" s="100">
        <f>'DRE + DCF'!$AE$38*'DRE + DCF'!$AE$39*(1+G272)/(R272-G272)/AC272</f>
        <v>78.877580756752096</v>
      </c>
      <c r="G272" s="92">
        <f>R272*(1-'DRE + DCF'!$AE$39)</f>
        <v>7.0263737245888608E-2</v>
      </c>
      <c r="H272" s="94">
        <f t="shared" si="28"/>
        <v>0.11710622874314769</v>
      </c>
      <c r="I272" s="94">
        <f t="shared" si="30"/>
        <v>0.11710622874314769</v>
      </c>
      <c r="J272" s="94">
        <f t="shared" si="30"/>
        <v>0.11710622874314769</v>
      </c>
      <c r="K272" s="94">
        <f t="shared" si="30"/>
        <v>0.11710622874314769</v>
      </c>
      <c r="L272" s="94">
        <f t="shared" si="30"/>
        <v>0.11710622874314769</v>
      </c>
      <c r="M272" s="94">
        <f t="shared" si="30"/>
        <v>0.11710622874314769</v>
      </c>
      <c r="N272" s="94">
        <f t="shared" si="30"/>
        <v>0.11710622874314769</v>
      </c>
      <c r="O272" s="94">
        <f t="shared" si="30"/>
        <v>0.11710622874314769</v>
      </c>
      <c r="P272" s="94">
        <f t="shared" si="30"/>
        <v>0.11710622874314769</v>
      </c>
      <c r="Q272" s="94">
        <f t="shared" si="30"/>
        <v>0.11710622874314769</v>
      </c>
      <c r="R272" s="94">
        <f t="shared" si="30"/>
        <v>0.11710622874314769</v>
      </c>
      <c r="S272" s="93">
        <f>(1+H272)^((5-Dashboard!$F$9)*3/12)</f>
        <v>1.0280722064962067</v>
      </c>
      <c r="T272" s="93">
        <f t="shared" si="29"/>
        <v>1.148465865474624</v>
      </c>
      <c r="U272" s="93">
        <f t="shared" si="29"/>
        <v>1.2829583718205924</v>
      </c>
      <c r="V272" s="93">
        <f t="shared" si="29"/>
        <v>1.433200788378951</v>
      </c>
      <c r="W272" s="93">
        <f t="shared" si="29"/>
        <v>1.601037527737716</v>
      </c>
      <c r="X272" s="93">
        <f t="shared" si="29"/>
        <v>1.7885289946873326</v>
      </c>
      <c r="Y272" s="93">
        <f t="shared" si="27"/>
        <v>1.9979768802529394</v>
      </c>
      <c r="Z272" s="93">
        <f t="shared" si="27"/>
        <v>2.2319524178153607</v>
      </c>
      <c r="AA272" s="93">
        <f t="shared" si="27"/>
        <v>2.4933279481998678</v>
      </c>
      <c r="AB272" s="93">
        <f t="shared" si="27"/>
        <v>2.7853121812334445</v>
      </c>
      <c r="AC272" s="95">
        <f t="shared" si="27"/>
        <v>3.1114895866500438</v>
      </c>
      <c r="AE272" s="96"/>
    </row>
    <row r="273" spans="3:31" ht="24.75" customHeight="1" x14ac:dyDescent="0.25">
      <c r="C273" s="91">
        <f>ABS(E273-Dashboard!$F$13)</f>
        <v>63.430647641074266</v>
      </c>
      <c r="D273" s="92">
        <f t="shared" si="31"/>
        <v>0.11720622874314769</v>
      </c>
      <c r="E273" s="93" cm="1">
        <f t="array" ref="E273">SUM('DRE + DCF'!$S$41/TIR!S273,'DRE + DCF'!$U$41:$AD$41/TIR!T273:AC273,TIR!F273)</f>
        <v>112.94064764107426</v>
      </c>
      <c r="F273" s="100">
        <f>'DRE + DCF'!$AE$38*'DRE + DCF'!$AE$39*(1+G273)/(R273-G273)/AC273</f>
        <v>78.742420852017176</v>
      </c>
      <c r="G273" s="92">
        <f>R273*(1-'DRE + DCF'!$AE$39)</f>
        <v>7.0323737245888612E-2</v>
      </c>
      <c r="H273" s="94">
        <f t="shared" si="28"/>
        <v>0.11720622874314769</v>
      </c>
      <c r="I273" s="94">
        <f t="shared" si="30"/>
        <v>0.11720622874314769</v>
      </c>
      <c r="J273" s="94">
        <f t="shared" si="30"/>
        <v>0.11720622874314769</v>
      </c>
      <c r="K273" s="94">
        <f t="shared" si="30"/>
        <v>0.11720622874314769</v>
      </c>
      <c r="L273" s="94">
        <f t="shared" si="30"/>
        <v>0.11720622874314769</v>
      </c>
      <c r="M273" s="94">
        <f t="shared" si="30"/>
        <v>0.11720622874314769</v>
      </c>
      <c r="N273" s="94">
        <f t="shared" si="30"/>
        <v>0.11720622874314769</v>
      </c>
      <c r="O273" s="94">
        <f t="shared" si="30"/>
        <v>0.11720622874314769</v>
      </c>
      <c r="P273" s="94">
        <f t="shared" si="30"/>
        <v>0.11720622874314769</v>
      </c>
      <c r="Q273" s="94">
        <f t="shared" si="30"/>
        <v>0.11720622874314769</v>
      </c>
      <c r="R273" s="94">
        <f t="shared" si="30"/>
        <v>0.11720622874314769</v>
      </c>
      <c r="S273" s="93">
        <f>(1+H273)^((5-Dashboard!$F$9)*3/12)</f>
        <v>1.0280952132092349</v>
      </c>
      <c r="T273" s="93">
        <f t="shared" si="29"/>
        <v>1.1485943759383717</v>
      </c>
      <c r="U273" s="93">
        <f t="shared" si="29"/>
        <v>1.2832167910976975</v>
      </c>
      <c r="V273" s="93">
        <f t="shared" si="29"/>
        <v>1.4336177918421422</v>
      </c>
      <c r="W273" s="93">
        <f t="shared" si="29"/>
        <v>1.6016467266830385</v>
      </c>
      <c r="X273" s="93">
        <f t="shared" si="29"/>
        <v>1.7893696992963646</v>
      </c>
      <c r="Y273" s="93">
        <f t="shared" si="27"/>
        <v>1.9990949735781516</v>
      </c>
      <c r="Z273" s="93">
        <f t="shared" si="27"/>
        <v>2.2334013563306292</v>
      </c>
      <c r="AA273" s="93">
        <f t="shared" si="27"/>
        <v>2.4951699065759732</v>
      </c>
      <c r="AB273" s="93">
        <f t="shared" si="27"/>
        <v>2.7876193613991349</v>
      </c>
      <c r="AC273" s="95">
        <f t="shared" si="27"/>
        <v>3.1143457139201089</v>
      </c>
      <c r="AE273" s="96"/>
    </row>
    <row r="274" spans="3:31" ht="24.75" customHeight="1" x14ac:dyDescent="0.25">
      <c r="C274" s="91">
        <f>ABS(E274-Dashboard!$F$13)</f>
        <v>63.278934822551797</v>
      </c>
      <c r="D274" s="92">
        <f t="shared" si="31"/>
        <v>0.11730622874314769</v>
      </c>
      <c r="E274" s="93" cm="1">
        <f t="array" ref="E274">SUM('DRE + DCF'!$S$41/TIR!S274,'DRE + DCF'!$U$41:$AD$41/TIR!T274:AC274,TIR!F274)</f>
        <v>112.78893482255179</v>
      </c>
      <c r="F274" s="100">
        <f>'DRE + DCF'!$AE$38*'DRE + DCF'!$AE$39*(1+G274)/(R274-G274)/AC274</f>
        <v>78.607555979542369</v>
      </c>
      <c r="G274" s="92">
        <f>R274*(1-'DRE + DCF'!$AE$39)</f>
        <v>7.0383737245888617E-2</v>
      </c>
      <c r="H274" s="94">
        <f t="shared" si="28"/>
        <v>0.11730622874314769</v>
      </c>
      <c r="I274" s="94">
        <f t="shared" si="30"/>
        <v>0.11730622874314769</v>
      </c>
      <c r="J274" s="94">
        <f t="shared" si="30"/>
        <v>0.11730622874314769</v>
      </c>
      <c r="K274" s="94">
        <f t="shared" si="30"/>
        <v>0.11730622874314769</v>
      </c>
      <c r="L274" s="94">
        <f t="shared" si="30"/>
        <v>0.11730622874314769</v>
      </c>
      <c r="M274" s="94">
        <f t="shared" si="30"/>
        <v>0.11730622874314769</v>
      </c>
      <c r="N274" s="94">
        <f t="shared" si="30"/>
        <v>0.11730622874314769</v>
      </c>
      <c r="O274" s="94">
        <f t="shared" si="30"/>
        <v>0.11730622874314769</v>
      </c>
      <c r="P274" s="94">
        <f t="shared" si="30"/>
        <v>0.11730622874314769</v>
      </c>
      <c r="Q274" s="94">
        <f t="shared" si="30"/>
        <v>0.11730622874314769</v>
      </c>
      <c r="R274" s="94">
        <f t="shared" si="30"/>
        <v>0.11730622874314769</v>
      </c>
      <c r="S274" s="93">
        <f>(1+H274)^((5-Dashboard!$F$9)*3/12)</f>
        <v>1.0281182183778341</v>
      </c>
      <c r="T274" s="93">
        <f t="shared" si="29"/>
        <v>1.1487228892778618</v>
      </c>
      <c r="U274" s="93">
        <f t="shared" si="29"/>
        <v>1.2834752392899802</v>
      </c>
      <c r="V274" s="93">
        <f t="shared" si="29"/>
        <v>1.4340348792962967</v>
      </c>
      <c r="W274" s="93">
        <f t="shared" si="29"/>
        <v>1.6022561028726803</v>
      </c>
      <c r="X274" s="93">
        <f t="shared" si="29"/>
        <v>1.7902107237813671</v>
      </c>
      <c r="Y274" s="93">
        <f t="shared" si="27"/>
        <v>2.0002135924437003</v>
      </c>
      <c r="Z274" s="93">
        <f t="shared" si="27"/>
        <v>2.2348511056540543</v>
      </c>
      <c r="AA274" s="93">
        <f t="shared" si="27"/>
        <v>2.4970130606607852</v>
      </c>
      <c r="AB274" s="93">
        <f t="shared" si="27"/>
        <v>2.7899282459292865</v>
      </c>
      <c r="AC274" s="95">
        <f t="shared" si="27"/>
        <v>3.117204206923236</v>
      </c>
      <c r="AE274" s="96"/>
    </row>
    <row r="275" spans="3:31" ht="24.75" customHeight="1" x14ac:dyDescent="0.25">
      <c r="C275" s="91">
        <f>ABS(E275-Dashboard!$F$13)</f>
        <v>63.127528485433963</v>
      </c>
      <c r="D275" s="92">
        <f t="shared" si="31"/>
        <v>0.1174062287431477</v>
      </c>
      <c r="E275" s="93" cm="1">
        <f t="array" ref="E275">SUM('DRE + DCF'!$S$41/TIR!S275,'DRE + DCF'!$U$41:$AD$41/TIR!T275:AC275,TIR!F275)</f>
        <v>112.63752848543396</v>
      </c>
      <c r="F275" s="100">
        <f>'DRE + DCF'!$AE$38*'DRE + DCF'!$AE$39*(1+G275)/(R275-G275)/AC275</f>
        <v>78.4729853180731</v>
      </c>
      <c r="G275" s="92">
        <f>R275*(1-'DRE + DCF'!$AE$39)</f>
        <v>7.0443737245888621E-2</v>
      </c>
      <c r="H275" s="94">
        <f t="shared" si="28"/>
        <v>0.1174062287431477</v>
      </c>
      <c r="I275" s="94">
        <f t="shared" si="30"/>
        <v>0.1174062287431477</v>
      </c>
      <c r="J275" s="94">
        <f t="shared" si="30"/>
        <v>0.1174062287431477</v>
      </c>
      <c r="K275" s="94">
        <f t="shared" si="30"/>
        <v>0.1174062287431477</v>
      </c>
      <c r="L275" s="94">
        <f t="shared" si="30"/>
        <v>0.1174062287431477</v>
      </c>
      <c r="M275" s="94">
        <f t="shared" si="30"/>
        <v>0.1174062287431477</v>
      </c>
      <c r="N275" s="94">
        <f t="shared" si="30"/>
        <v>0.1174062287431477</v>
      </c>
      <c r="O275" s="94">
        <f t="shared" si="30"/>
        <v>0.1174062287431477</v>
      </c>
      <c r="P275" s="94">
        <f t="shared" si="30"/>
        <v>0.1174062287431477</v>
      </c>
      <c r="Q275" s="94">
        <f t="shared" si="30"/>
        <v>0.1174062287431477</v>
      </c>
      <c r="R275" s="94">
        <f t="shared" si="30"/>
        <v>0.1174062287431477</v>
      </c>
      <c r="S275" s="93">
        <f>(1+H275)^((5-Dashboard!$F$9)*3/12)</f>
        <v>1.0281412220022466</v>
      </c>
      <c r="T275" s="93">
        <f t="shared" si="29"/>
        <v>1.1488514054929018</v>
      </c>
      <c r="U275" s="93">
        <f t="shared" si="29"/>
        <v>1.283733716398088</v>
      </c>
      <c r="V275" s="93">
        <f t="shared" si="29"/>
        <v>1.4344520507508129</v>
      </c>
      <c r="W275" s="93">
        <f t="shared" si="29"/>
        <v>1.6028656563423402</v>
      </c>
      <c r="X275" s="93">
        <f t="shared" si="29"/>
        <v>1.7910520682354045</v>
      </c>
      <c r="Y275" s="93">
        <f t="shared" si="27"/>
        <v>2.001332737049538</v>
      </c>
      <c r="Z275" s="93">
        <f t="shared" si="27"/>
        <v>2.2363016661667259</v>
      </c>
      <c r="AA275" s="93">
        <f t="shared" si="27"/>
        <v>2.4988574111233786</v>
      </c>
      <c r="AB275" s="93">
        <f t="shared" si="27"/>
        <v>2.7922388359302399</v>
      </c>
      <c r="AC275" s="95">
        <f t="shared" si="27"/>
        <v>3.1200650674069661</v>
      </c>
      <c r="AE275" s="96"/>
    </row>
    <row r="276" spans="3:31" ht="24.75" customHeight="1" x14ac:dyDescent="0.25">
      <c r="C276" s="91">
        <f>ABS(E276-Dashboard!$F$13)</f>
        <v>62.976427800439772</v>
      </c>
      <c r="D276" s="92">
        <f t="shared" si="31"/>
        <v>0.1175062287431477</v>
      </c>
      <c r="E276" s="93" cm="1">
        <f t="array" ref="E276">SUM('DRE + DCF'!$S$41/TIR!S276,'DRE + DCF'!$U$41:$AD$41/TIR!T276:AC276,TIR!F276)</f>
        <v>112.48642780043977</v>
      </c>
      <c r="F276" s="100">
        <f>'DRE + DCF'!$AE$38*'DRE + DCF'!$AE$39*(1+G276)/(R276-G276)/AC276</f>
        <v>78.338708049226824</v>
      </c>
      <c r="G276" s="92">
        <f>R276*(1-'DRE + DCF'!$AE$39)</f>
        <v>7.0503737245888612E-2</v>
      </c>
      <c r="H276" s="94">
        <f t="shared" si="28"/>
        <v>0.1175062287431477</v>
      </c>
      <c r="I276" s="94">
        <f t="shared" si="30"/>
        <v>0.1175062287431477</v>
      </c>
      <c r="J276" s="94">
        <f t="shared" si="30"/>
        <v>0.1175062287431477</v>
      </c>
      <c r="K276" s="94">
        <f t="shared" si="30"/>
        <v>0.1175062287431477</v>
      </c>
      <c r="L276" s="94">
        <f t="shared" si="30"/>
        <v>0.1175062287431477</v>
      </c>
      <c r="M276" s="94">
        <f t="shared" si="30"/>
        <v>0.1175062287431477</v>
      </c>
      <c r="N276" s="94">
        <f t="shared" si="30"/>
        <v>0.1175062287431477</v>
      </c>
      <c r="O276" s="94">
        <f t="shared" si="30"/>
        <v>0.1175062287431477</v>
      </c>
      <c r="P276" s="94">
        <f t="shared" si="30"/>
        <v>0.1175062287431477</v>
      </c>
      <c r="Q276" s="94">
        <f t="shared" si="30"/>
        <v>0.1175062287431477</v>
      </c>
      <c r="R276" s="94">
        <f t="shared" si="30"/>
        <v>0.1175062287431477</v>
      </c>
      <c r="S276" s="93">
        <f>(1+H276)^((5-Dashboard!$F$9)*3/12)</f>
        <v>1.0281642240827138</v>
      </c>
      <c r="T276" s="93">
        <f t="shared" si="29"/>
        <v>1.1489799245832981</v>
      </c>
      <c r="U276" s="93">
        <f t="shared" si="29"/>
        <v>1.2839922224226676</v>
      </c>
      <c r="V276" s="93">
        <f t="shared" si="29"/>
        <v>1.4348693062150881</v>
      </c>
      <c r="W276" s="93">
        <f t="shared" si="29"/>
        <v>1.6034753871277199</v>
      </c>
      <c r="X276" s="93">
        <f t="shared" si="29"/>
        <v>1.7918937327515569</v>
      </c>
      <c r="Y276" s="93">
        <f t="shared" si="27"/>
        <v>2.002452407595674</v>
      </c>
      <c r="Z276" s="93">
        <f t="shared" si="27"/>
        <v>2.237753038249878</v>
      </c>
      <c r="AA276" s="93">
        <f t="shared" si="27"/>
        <v>2.5007029586331417</v>
      </c>
      <c r="AB276" s="93">
        <f t="shared" si="27"/>
        <v>2.7945511325089538</v>
      </c>
      <c r="AC276" s="95">
        <f t="shared" si="27"/>
        <v>3.1229282971199734</v>
      </c>
      <c r="AE276" s="96"/>
    </row>
    <row r="277" spans="3:31" ht="24.75" customHeight="1" x14ac:dyDescent="0.25">
      <c r="C277" s="91">
        <f>ABS(E277-Dashboard!$F$13)</f>
        <v>62.825631941159166</v>
      </c>
      <c r="D277" s="92">
        <f t="shared" si="31"/>
        <v>0.1176062287431477</v>
      </c>
      <c r="E277" s="93" cm="1">
        <f t="array" ref="E277">SUM('DRE + DCF'!$S$41/TIR!S277,'DRE + DCF'!$U$41:$AD$41/TIR!T277:AC277,TIR!F277)</f>
        <v>112.33563194115916</v>
      </c>
      <c r="F277" s="100">
        <f>'DRE + DCF'!$AE$38*'DRE + DCF'!$AE$39*(1+G277)/(R277-G277)/AC277</f>
        <v>78.204723357480745</v>
      </c>
      <c r="G277" s="92">
        <f>R277*(1-'DRE + DCF'!$AE$39)</f>
        <v>7.0563737245888616E-2</v>
      </c>
      <c r="H277" s="94">
        <f t="shared" si="28"/>
        <v>0.1176062287431477</v>
      </c>
      <c r="I277" s="94">
        <f t="shared" si="30"/>
        <v>0.1176062287431477</v>
      </c>
      <c r="J277" s="94">
        <f t="shared" si="30"/>
        <v>0.1176062287431477</v>
      </c>
      <c r="K277" s="94">
        <f t="shared" si="30"/>
        <v>0.1176062287431477</v>
      </c>
      <c r="L277" s="94">
        <f t="shared" si="30"/>
        <v>0.1176062287431477</v>
      </c>
      <c r="M277" s="94">
        <f t="shared" si="30"/>
        <v>0.1176062287431477</v>
      </c>
      <c r="N277" s="94">
        <f t="shared" si="30"/>
        <v>0.1176062287431477</v>
      </c>
      <c r="O277" s="94">
        <f t="shared" si="30"/>
        <v>0.1176062287431477</v>
      </c>
      <c r="P277" s="94">
        <f t="shared" si="30"/>
        <v>0.1176062287431477</v>
      </c>
      <c r="Q277" s="94">
        <f t="shared" si="30"/>
        <v>0.1176062287431477</v>
      </c>
      <c r="R277" s="94">
        <f t="shared" si="30"/>
        <v>0.1176062287431477</v>
      </c>
      <c r="S277" s="93">
        <f>(1+H277)^((5-Dashboard!$F$9)*3/12)</f>
        <v>1.0281872246194776</v>
      </c>
      <c r="T277" s="93">
        <f t="shared" si="29"/>
        <v>1.1491084465488581</v>
      </c>
      <c r="U277" s="93">
        <f t="shared" si="29"/>
        <v>1.2842507573643662</v>
      </c>
      <c r="V277" s="93">
        <f t="shared" si="29"/>
        <v>1.4352866456985205</v>
      </c>
      <c r="W277" s="93">
        <f t="shared" si="29"/>
        <v>1.6040852952645257</v>
      </c>
      <c r="X277" s="93">
        <f t="shared" si="29"/>
        <v>1.792735717422925</v>
      </c>
      <c r="Y277" s="93">
        <f t="shared" si="27"/>
        <v>2.0035726042821764</v>
      </c>
      <c r="Z277" s="93">
        <f t="shared" si="27"/>
        <v>2.2392052222848902</v>
      </c>
      <c r="AA277" s="93">
        <f t="shared" si="27"/>
        <v>2.5025497038597777</v>
      </c>
      <c r="AB277" s="93">
        <f t="shared" si="27"/>
        <v>2.7968651367730071</v>
      </c>
      <c r="AC277" s="95">
        <f t="shared" si="27"/>
        <v>3.1257938978120681</v>
      </c>
      <c r="AE277" s="96"/>
    </row>
    <row r="278" spans="3:31" ht="24.75" customHeight="1" x14ac:dyDescent="0.25">
      <c r="C278" s="91">
        <f>ABS(E278-Dashboard!$F$13)</f>
        <v>62.675140084040628</v>
      </c>
      <c r="D278" s="92">
        <f t="shared" si="31"/>
        <v>0.11770622874314771</v>
      </c>
      <c r="E278" s="93" cm="1">
        <f t="array" ref="E278">SUM('DRE + DCF'!$S$41/TIR!S278,'DRE + DCF'!$U$41:$AD$41/TIR!T278:AC278,TIR!F278)</f>
        <v>112.18514008404063</v>
      </c>
      <c r="F278" s="100">
        <f>'DRE + DCF'!$AE$38*'DRE + DCF'!$AE$39*(1+G278)/(R278-G278)/AC278</f>
        <v>78.071030430159539</v>
      </c>
      <c r="G278" s="92">
        <f>R278*(1-'DRE + DCF'!$AE$39)</f>
        <v>7.0623737245888621E-2</v>
      </c>
      <c r="H278" s="94">
        <f t="shared" si="28"/>
        <v>0.11770622874314771</v>
      </c>
      <c r="I278" s="94">
        <f t="shared" si="30"/>
        <v>0.11770622874314771</v>
      </c>
      <c r="J278" s="94">
        <f t="shared" si="30"/>
        <v>0.11770622874314771</v>
      </c>
      <c r="K278" s="94">
        <f t="shared" si="30"/>
        <v>0.11770622874314771</v>
      </c>
      <c r="L278" s="94">
        <f t="shared" si="30"/>
        <v>0.11770622874314771</v>
      </c>
      <c r="M278" s="94">
        <f t="shared" si="30"/>
        <v>0.11770622874314771</v>
      </c>
      <c r="N278" s="94">
        <f t="shared" si="30"/>
        <v>0.11770622874314771</v>
      </c>
      <c r="O278" s="94">
        <f t="shared" si="30"/>
        <v>0.11770622874314771</v>
      </c>
      <c r="P278" s="94">
        <f t="shared" si="30"/>
        <v>0.11770622874314771</v>
      </c>
      <c r="Q278" s="94">
        <f t="shared" si="30"/>
        <v>0.11770622874314771</v>
      </c>
      <c r="R278" s="94">
        <f t="shared" si="30"/>
        <v>0.11770622874314771</v>
      </c>
      <c r="S278" s="93">
        <f>(1+H278)^((5-Dashboard!$F$9)*3/12)</f>
        <v>1.0282102236127797</v>
      </c>
      <c r="T278" s="93">
        <f t="shared" si="29"/>
        <v>1.1492369713893884</v>
      </c>
      <c r="U278" s="93">
        <f t="shared" si="29"/>
        <v>1.2845093212238299</v>
      </c>
      <c r="V278" s="93">
        <f t="shared" si="29"/>
        <v>1.4357040692105072</v>
      </c>
      <c r="W278" s="93">
        <f t="shared" si="29"/>
        <v>1.604695380788467</v>
      </c>
      <c r="X278" s="93">
        <f t="shared" si="29"/>
        <v>1.7935780223426265</v>
      </c>
      <c r="Y278" s="93">
        <f t="shared" si="27"/>
        <v>2.00469332730917</v>
      </c>
      <c r="Z278" s="93">
        <f t="shared" si="27"/>
        <v>2.2406582186532851</v>
      </c>
      <c r="AA278" s="93">
        <f t="shared" si="27"/>
        <v>2.5043976474733025</v>
      </c>
      <c r="AB278" s="93">
        <f t="shared" si="27"/>
        <v>2.7991808498305959</v>
      </c>
      <c r="AC278" s="95">
        <f t="shared" si="27"/>
        <v>3.1286618712341943</v>
      </c>
      <c r="AE278" s="96"/>
    </row>
    <row r="279" spans="3:31" ht="24.75" customHeight="1" x14ac:dyDescent="0.25">
      <c r="C279" s="91">
        <f>ABS(E279-Dashboard!$F$13)</f>
        <v>62.524951408378961</v>
      </c>
      <c r="D279" s="92">
        <f t="shared" si="31"/>
        <v>0.11780622874314771</v>
      </c>
      <c r="E279" s="93" cm="1">
        <f t="array" ref="E279">SUM('DRE + DCF'!$S$41/TIR!S279,'DRE + DCF'!$U$41:$AD$41/TIR!T279:AC279,TIR!F279)</f>
        <v>112.03495140837896</v>
      </c>
      <c r="F279" s="100">
        <f>'DRE + DCF'!$AE$38*'DRE + DCF'!$AE$39*(1+G279)/(R279-G279)/AC279</f>
        <v>77.937628457423131</v>
      </c>
      <c r="G279" s="92">
        <f>R279*(1-'DRE + DCF'!$AE$39)</f>
        <v>7.0683737245888625E-2</v>
      </c>
      <c r="H279" s="94">
        <f t="shared" si="28"/>
        <v>0.11780622874314771</v>
      </c>
      <c r="I279" s="94">
        <f t="shared" si="30"/>
        <v>0.11780622874314771</v>
      </c>
      <c r="J279" s="94">
        <f t="shared" si="30"/>
        <v>0.11780622874314771</v>
      </c>
      <c r="K279" s="94">
        <f t="shared" si="30"/>
        <v>0.11780622874314771</v>
      </c>
      <c r="L279" s="94">
        <f t="shared" si="30"/>
        <v>0.11780622874314771</v>
      </c>
      <c r="M279" s="94">
        <f t="shared" si="30"/>
        <v>0.11780622874314771</v>
      </c>
      <c r="N279" s="94">
        <f t="shared" si="30"/>
        <v>0.11780622874314771</v>
      </c>
      <c r="O279" s="94">
        <f t="shared" si="30"/>
        <v>0.11780622874314771</v>
      </c>
      <c r="P279" s="94">
        <f t="shared" si="30"/>
        <v>0.11780622874314771</v>
      </c>
      <c r="Q279" s="94">
        <f t="shared" si="30"/>
        <v>0.11780622874314771</v>
      </c>
      <c r="R279" s="94">
        <f t="shared" si="30"/>
        <v>0.11780622874314771</v>
      </c>
      <c r="S279" s="93">
        <f>(1+H279)^((5-Dashboard!$F$9)*3/12)</f>
        <v>1.028233221062862</v>
      </c>
      <c r="T279" s="93">
        <f t="shared" si="29"/>
        <v>1.1493654991046969</v>
      </c>
      <c r="U279" s="93">
        <f t="shared" si="29"/>
        <v>1.2847679140017068</v>
      </c>
      <c r="V279" s="93">
        <f t="shared" si="29"/>
        <v>1.4361215767604485</v>
      </c>
      <c r="W279" s="93">
        <f t="shared" si="29"/>
        <v>1.6053056437352597</v>
      </c>
      <c r="X279" s="93">
        <f t="shared" si="29"/>
        <v>1.7944206476038016</v>
      </c>
      <c r="Y279" s="93">
        <f t="shared" si="27"/>
        <v>2.0058145768768423</v>
      </c>
      <c r="Z279" s="93">
        <f t="shared" si="27"/>
        <v>2.2421120277367352</v>
      </c>
      <c r="AA279" s="93">
        <f t="shared" si="27"/>
        <v>2.5062467901440515</v>
      </c>
      <c r="AB279" s="93">
        <f t="shared" si="27"/>
        <v>2.8014982727905413</v>
      </c>
      <c r="AC279" s="95">
        <f t="shared" si="27"/>
        <v>3.1315322191384367</v>
      </c>
      <c r="AE279" s="96"/>
    </row>
    <row r="280" spans="3:31" ht="24.75" customHeight="1" x14ac:dyDescent="0.25">
      <c r="C280" s="91">
        <f>ABS(E280-Dashboard!$F$13)</f>
        <v>62.375065096303437</v>
      </c>
      <c r="D280" s="92">
        <f t="shared" si="31"/>
        <v>0.11790622874314771</v>
      </c>
      <c r="E280" s="93" cm="1">
        <f t="array" ref="E280">SUM('DRE + DCF'!$S$41/TIR!S280,'DRE + DCF'!$U$41:$AD$41/TIR!T280:AC280,TIR!F280)</f>
        <v>111.88506509630344</v>
      </c>
      <c r="F280" s="100">
        <f>'DRE + DCF'!$AE$38*'DRE + DCF'!$AE$39*(1+G280)/(R280-G280)/AC280</f>
        <v>77.80451663225476</v>
      </c>
      <c r="G280" s="92">
        <f>R280*(1-'DRE + DCF'!$AE$39)</f>
        <v>7.074373724588863E-2</v>
      </c>
      <c r="H280" s="94">
        <f t="shared" si="28"/>
        <v>0.11790622874314771</v>
      </c>
      <c r="I280" s="94">
        <f t="shared" si="30"/>
        <v>0.11790622874314771</v>
      </c>
      <c r="J280" s="94">
        <f t="shared" si="30"/>
        <v>0.11790622874314771</v>
      </c>
      <c r="K280" s="94">
        <f t="shared" si="30"/>
        <v>0.11790622874314771</v>
      </c>
      <c r="L280" s="94">
        <f t="shared" ref="I280:R305" si="32">$D280</f>
        <v>0.11790622874314771</v>
      </c>
      <c r="M280" s="94">
        <f t="shared" si="32"/>
        <v>0.11790622874314771</v>
      </c>
      <c r="N280" s="94">
        <f t="shared" si="32"/>
        <v>0.11790622874314771</v>
      </c>
      <c r="O280" s="94">
        <f t="shared" si="32"/>
        <v>0.11790622874314771</v>
      </c>
      <c r="P280" s="94">
        <f t="shared" si="32"/>
        <v>0.11790622874314771</v>
      </c>
      <c r="Q280" s="94">
        <f t="shared" si="32"/>
        <v>0.11790622874314771</v>
      </c>
      <c r="R280" s="94">
        <f t="shared" si="32"/>
        <v>0.11790622874314771</v>
      </c>
      <c r="S280" s="93">
        <f>(1+H280)^((5-Dashboard!$F$9)*3/12)</f>
        <v>1.0282562169699656</v>
      </c>
      <c r="T280" s="93">
        <f t="shared" si="29"/>
        <v>1.1494940296945899</v>
      </c>
      <c r="U280" s="93">
        <f t="shared" si="29"/>
        <v>1.2850265356986428</v>
      </c>
      <c r="V280" s="93">
        <f t="shared" si="29"/>
        <v>1.4365391683577415</v>
      </c>
      <c r="W280" s="93">
        <f t="shared" si="29"/>
        <v>1.6059160841406204</v>
      </c>
      <c r="X280" s="93">
        <f t="shared" si="29"/>
        <v>1.7952635932996042</v>
      </c>
      <c r="Y280" s="93">
        <f t="shared" si="27"/>
        <v>2.0069363531854325</v>
      </c>
      <c r="Z280" s="93">
        <f t="shared" si="27"/>
        <v>2.2435666499170526</v>
      </c>
      <c r="AA280" s="93">
        <f t="shared" si="27"/>
        <v>2.50809713254267</v>
      </c>
      <c r="AB280" s="93">
        <f t="shared" si="27"/>
        <v>2.8038174067622785</v>
      </c>
      <c r="AC280" s="95">
        <f t="shared" si="27"/>
        <v>3.1344049432780108</v>
      </c>
      <c r="AE280" s="96"/>
    </row>
    <row r="281" spans="3:31" ht="24.75" customHeight="1" x14ac:dyDescent="0.25">
      <c r="C281" s="91">
        <f>ABS(E281-Dashboard!$F$13)</f>
        <v>62.225480332765208</v>
      </c>
      <c r="D281" s="92">
        <f t="shared" si="31"/>
        <v>0.11800622874314771</v>
      </c>
      <c r="E281" s="93" cm="1">
        <f t="array" ref="E281">SUM('DRE + DCF'!$S$41/TIR!S281,'DRE + DCF'!$U$41:$AD$41/TIR!T281:AC281,TIR!F281)</f>
        <v>111.73548033276521</v>
      </c>
      <c r="F281" s="100">
        <f>'DRE + DCF'!$AE$38*'DRE + DCF'!$AE$39*(1+G281)/(R281-G281)/AC281</f>
        <v>77.671694150448587</v>
      </c>
      <c r="G281" s="92">
        <f>R281*(1-'DRE + DCF'!$AE$39)</f>
        <v>7.080373724588862E-2</v>
      </c>
      <c r="H281" s="94">
        <f t="shared" si="28"/>
        <v>0.11800622874314771</v>
      </c>
      <c r="I281" s="94">
        <f t="shared" si="32"/>
        <v>0.11800622874314771</v>
      </c>
      <c r="J281" s="94">
        <f t="shared" si="32"/>
        <v>0.11800622874314771</v>
      </c>
      <c r="K281" s="94">
        <f t="shared" si="32"/>
        <v>0.11800622874314771</v>
      </c>
      <c r="L281" s="94">
        <f t="shared" si="32"/>
        <v>0.11800622874314771</v>
      </c>
      <c r="M281" s="94">
        <f t="shared" si="32"/>
        <v>0.11800622874314771</v>
      </c>
      <c r="N281" s="94">
        <f t="shared" si="32"/>
        <v>0.11800622874314771</v>
      </c>
      <c r="O281" s="94">
        <f t="shared" si="32"/>
        <v>0.11800622874314771</v>
      </c>
      <c r="P281" s="94">
        <f t="shared" si="32"/>
        <v>0.11800622874314771</v>
      </c>
      <c r="Q281" s="94">
        <f t="shared" si="32"/>
        <v>0.11800622874314771</v>
      </c>
      <c r="R281" s="94">
        <f t="shared" si="32"/>
        <v>0.11800622874314771</v>
      </c>
      <c r="S281" s="93">
        <f>(1+H281)^((5-Dashboard!$F$9)*3/12)</f>
        <v>1.0282792113343324</v>
      </c>
      <c r="T281" s="93">
        <f t="shared" si="29"/>
        <v>1.1496225631588752</v>
      </c>
      <c r="U281" s="93">
        <f t="shared" si="29"/>
        <v>1.2852851863152854</v>
      </c>
      <c r="V281" s="93">
        <f t="shared" si="29"/>
        <v>1.4369568440117864</v>
      </c>
      <c r="W281" s="93">
        <f t="shared" si="29"/>
        <v>1.6065267020402729</v>
      </c>
      <c r="X281" s="93">
        <f t="shared" si="29"/>
        <v>1.7961068595232121</v>
      </c>
      <c r="Y281" s="93">
        <f t="shared" si="27"/>
        <v>2.0080586564352449</v>
      </c>
      <c r="Z281" s="93">
        <f t="shared" si="27"/>
        <v>2.2450220855762004</v>
      </c>
      <c r="AA281" s="93">
        <f t="shared" si="27"/>
        <v>2.5099486753401243</v>
      </c>
      <c r="AB281" s="93">
        <f t="shared" si="27"/>
        <v>2.806138252855872</v>
      </c>
      <c r="AC281" s="95">
        <f t="shared" si="27"/>
        <v>3.1372800454072793</v>
      </c>
      <c r="AE281" s="96"/>
    </row>
    <row r="282" spans="3:31" ht="24.75" customHeight="1" x14ac:dyDescent="0.25">
      <c r="C282" s="91">
        <f>ABS(E282-Dashboard!$F$13)</f>
        <v>62.076196305526246</v>
      </c>
      <c r="D282" s="92">
        <f t="shared" si="31"/>
        <v>0.11810622874314772</v>
      </c>
      <c r="E282" s="93" cm="1">
        <f t="array" ref="E282">SUM('DRE + DCF'!$S$41/TIR!S282,'DRE + DCF'!$U$41:$AD$41/TIR!T282:AC282,TIR!F282)</f>
        <v>111.58619630552624</v>
      </c>
      <c r="F282" s="100">
        <f>'DRE + DCF'!$AE$38*'DRE + DCF'!$AE$39*(1+G282)/(R282-G282)/AC282</f>
        <v>77.539160210598396</v>
      </c>
      <c r="G282" s="92">
        <f>R282*(1-'DRE + DCF'!$AE$39)</f>
        <v>7.0863737245888625E-2</v>
      </c>
      <c r="H282" s="94">
        <f t="shared" si="28"/>
        <v>0.11810622874314772</v>
      </c>
      <c r="I282" s="94">
        <f t="shared" si="32"/>
        <v>0.11810622874314772</v>
      </c>
      <c r="J282" s="94">
        <f t="shared" si="32"/>
        <v>0.11810622874314772</v>
      </c>
      <c r="K282" s="94">
        <f t="shared" si="32"/>
        <v>0.11810622874314772</v>
      </c>
      <c r="L282" s="94">
        <f t="shared" si="32"/>
        <v>0.11810622874314772</v>
      </c>
      <c r="M282" s="94">
        <f t="shared" si="32"/>
        <v>0.11810622874314772</v>
      </c>
      <c r="N282" s="94">
        <f t="shared" si="32"/>
        <v>0.11810622874314772</v>
      </c>
      <c r="O282" s="94">
        <f t="shared" si="32"/>
        <v>0.11810622874314772</v>
      </c>
      <c r="P282" s="94">
        <f t="shared" si="32"/>
        <v>0.11810622874314772</v>
      </c>
      <c r="Q282" s="94">
        <f t="shared" si="32"/>
        <v>0.11810622874314772</v>
      </c>
      <c r="R282" s="94">
        <f t="shared" si="32"/>
        <v>0.11810622874314772</v>
      </c>
      <c r="S282" s="93">
        <f>(1+H282)^((5-Dashboard!$F$9)*3/12)</f>
        <v>1.0283022041562038</v>
      </c>
      <c r="T282" s="93">
        <f t="shared" si="29"/>
        <v>1.1497510994973594</v>
      </c>
      <c r="U282" s="93">
        <f t="shared" si="29"/>
        <v>1.2855438658522802</v>
      </c>
      <c r="V282" s="93">
        <f t="shared" si="29"/>
        <v>1.4373746037319801</v>
      </c>
      <c r="W282" s="93">
        <f t="shared" si="29"/>
        <v>1.6071374974699408</v>
      </c>
      <c r="X282" s="93">
        <f t="shared" si="29"/>
        <v>1.7969504463678159</v>
      </c>
      <c r="Y282" s="93">
        <f t="shared" si="27"/>
        <v>2.0091814868266349</v>
      </c>
      <c r="Z282" s="93">
        <f t="shared" si="27"/>
        <v>2.2464783350962794</v>
      </c>
      <c r="AA282" s="93">
        <f t="shared" si="27"/>
        <v>2.5118014192076865</v>
      </c>
      <c r="AB282" s="93">
        <f t="shared" si="27"/>
        <v>2.8084608121819929</v>
      </c>
      <c r="AC282" s="95">
        <f t="shared" si="27"/>
        <v>3.1401575272817261</v>
      </c>
      <c r="AE282" s="96"/>
    </row>
    <row r="283" spans="3:31" ht="24.75" customHeight="1" x14ac:dyDescent="0.25">
      <c r="C283" s="91">
        <f>ABS(E283-Dashboard!$F$13)</f>
        <v>61.927212205146269</v>
      </c>
      <c r="D283" s="92">
        <f t="shared" si="31"/>
        <v>0.11820622874314772</v>
      </c>
      <c r="E283" s="93" cm="1">
        <f t="array" ref="E283">SUM('DRE + DCF'!$S$41/TIR!S283,'DRE + DCF'!$U$41:$AD$41/TIR!T283:AC283,TIR!F283)</f>
        <v>111.43721220514627</v>
      </c>
      <c r="F283" s="100">
        <f>'DRE + DCF'!$AE$38*'DRE + DCF'!$AE$39*(1+G283)/(R283-G283)/AC283</f>
        <v>77.406914014084805</v>
      </c>
      <c r="G283" s="92">
        <f>R283*(1-'DRE + DCF'!$AE$39)</f>
        <v>7.0923737245888629E-2</v>
      </c>
      <c r="H283" s="94">
        <f t="shared" si="28"/>
        <v>0.11820622874314772</v>
      </c>
      <c r="I283" s="94">
        <f t="shared" si="32"/>
        <v>0.11820622874314772</v>
      </c>
      <c r="J283" s="94">
        <f t="shared" si="32"/>
        <v>0.11820622874314772</v>
      </c>
      <c r="K283" s="94">
        <f t="shared" si="32"/>
        <v>0.11820622874314772</v>
      </c>
      <c r="L283" s="94">
        <f t="shared" si="32"/>
        <v>0.11820622874314772</v>
      </c>
      <c r="M283" s="94">
        <f t="shared" si="32"/>
        <v>0.11820622874314772</v>
      </c>
      <c r="N283" s="94">
        <f t="shared" si="32"/>
        <v>0.11820622874314772</v>
      </c>
      <c r="O283" s="94">
        <f t="shared" si="32"/>
        <v>0.11820622874314772</v>
      </c>
      <c r="P283" s="94">
        <f t="shared" si="32"/>
        <v>0.11820622874314772</v>
      </c>
      <c r="Q283" s="94">
        <f t="shared" si="32"/>
        <v>0.11820622874314772</v>
      </c>
      <c r="R283" s="94">
        <f t="shared" si="32"/>
        <v>0.11820622874314772</v>
      </c>
      <c r="S283" s="93">
        <f>(1+H283)^((5-Dashboard!$F$9)*3/12)</f>
        <v>1.0283251954358212</v>
      </c>
      <c r="T283" s="93">
        <f t="shared" si="29"/>
        <v>1.14987963870985</v>
      </c>
      <c r="U283" s="93">
        <f t="shared" si="29"/>
        <v>1.2858025743102746</v>
      </c>
      <c r="V283" s="93">
        <f t="shared" si="29"/>
        <v>1.4377924475277231</v>
      </c>
      <c r="W283" s="93">
        <f t="shared" si="29"/>
        <v>1.6077484704653555</v>
      </c>
      <c r="X283" s="93">
        <f t="shared" si="29"/>
        <v>1.7977943539266292</v>
      </c>
      <c r="Y283" s="93">
        <f t="shared" si="27"/>
        <v>2.0103048445600198</v>
      </c>
      <c r="Z283" s="93">
        <f t="shared" si="27"/>
        <v>2.2479353988595396</v>
      </c>
      <c r="AA283" s="93">
        <f t="shared" si="27"/>
        <v>2.5136553648169495</v>
      </c>
      <c r="AB283" s="93">
        <f t="shared" si="27"/>
        <v>2.8107850858519425</v>
      </c>
      <c r="AC283" s="95">
        <f t="shared" si="27"/>
        <v>3.1430373906579856</v>
      </c>
      <c r="AE283" s="96"/>
    </row>
    <row r="284" spans="3:31" ht="24.75" customHeight="1" x14ac:dyDescent="0.25">
      <c r="C284" s="91">
        <f>ABS(E284-Dashboard!$F$13)</f>
        <v>61.778527224971377</v>
      </c>
      <c r="D284" s="92">
        <f t="shared" si="31"/>
        <v>0.11830622874314772</v>
      </c>
      <c r="E284" s="93" cm="1">
        <f t="array" ref="E284">SUM('DRE + DCF'!$S$41/TIR!S284,'DRE + DCF'!$U$41:$AD$41/TIR!T284:AC284,TIR!F284)</f>
        <v>111.28852722497138</v>
      </c>
      <c r="F284" s="100">
        <f>'DRE + DCF'!$AE$38*'DRE + DCF'!$AE$39*(1+G284)/(R284-G284)/AC284</f>
        <v>77.274954765063725</v>
      </c>
      <c r="G284" s="92">
        <f>R284*(1-'DRE + DCF'!$AE$39)</f>
        <v>7.0983737245888634E-2</v>
      </c>
      <c r="H284" s="94">
        <f t="shared" si="28"/>
        <v>0.11830622874314772</v>
      </c>
      <c r="I284" s="94">
        <f t="shared" si="32"/>
        <v>0.11830622874314772</v>
      </c>
      <c r="J284" s="94">
        <f t="shared" si="32"/>
        <v>0.11830622874314772</v>
      </c>
      <c r="K284" s="94">
        <f t="shared" si="32"/>
        <v>0.11830622874314772</v>
      </c>
      <c r="L284" s="94">
        <f t="shared" si="32"/>
        <v>0.11830622874314772</v>
      </c>
      <c r="M284" s="94">
        <f t="shared" si="32"/>
        <v>0.11830622874314772</v>
      </c>
      <c r="N284" s="94">
        <f t="shared" si="32"/>
        <v>0.11830622874314772</v>
      </c>
      <c r="O284" s="94">
        <f t="shared" si="32"/>
        <v>0.11830622874314772</v>
      </c>
      <c r="P284" s="94">
        <f t="shared" si="32"/>
        <v>0.11830622874314772</v>
      </c>
      <c r="Q284" s="94">
        <f t="shared" si="32"/>
        <v>0.11830622874314772</v>
      </c>
      <c r="R284" s="94">
        <f t="shared" si="32"/>
        <v>0.11830622874314772</v>
      </c>
      <c r="S284" s="93">
        <f>(1+H284)^((5-Dashboard!$F$9)*3/12)</f>
        <v>1.028348185173426</v>
      </c>
      <c r="T284" s="93">
        <f t="shared" si="29"/>
        <v>1.1500081807961542</v>
      </c>
      <c r="U284" s="93">
        <f t="shared" si="29"/>
        <v>1.2860613116899153</v>
      </c>
      <c r="V284" s="93">
        <f t="shared" si="29"/>
        <v>1.4382103754084152</v>
      </c>
      <c r="W284" s="93">
        <f t="shared" si="29"/>
        <v>1.6083596210622517</v>
      </c>
      <c r="X284" s="93">
        <f t="shared" si="29"/>
        <v>1.798638582292885</v>
      </c>
      <c r="Y284" s="93">
        <f t="shared" si="27"/>
        <v>2.0114287298358779</v>
      </c>
      <c r="Z284" s="93">
        <f t="shared" si="27"/>
        <v>2.2493932772483807</v>
      </c>
      <c r="AA284" s="93">
        <f t="shared" si="27"/>
        <v>2.5155105128398265</v>
      </c>
      <c r="AB284" s="93">
        <f t="shared" si="27"/>
        <v>2.8131110749776482</v>
      </c>
      <c r="AC284" s="95">
        <f t="shared" si="27"/>
        <v>3.1459196372938361</v>
      </c>
      <c r="AE284" s="96"/>
    </row>
    <row r="285" spans="3:31" ht="24.75" customHeight="1" x14ac:dyDescent="0.25">
      <c r="C285" s="91">
        <f>ABS(E285-Dashboard!$F$13)</f>
        <v>61.630140561122509</v>
      </c>
      <c r="D285" s="92">
        <f t="shared" si="31"/>
        <v>0.11840622874314773</v>
      </c>
      <c r="E285" s="93" cm="1">
        <f t="array" ref="E285">SUM('DRE + DCF'!$S$41/TIR!S285,'DRE + DCF'!$U$41:$AD$41/TIR!T285:AC285,TIR!F285)</f>
        <v>111.14014056112251</v>
      </c>
      <c r="F285" s="100">
        <f>'DRE + DCF'!$AE$38*'DRE + DCF'!$AE$39*(1+G285)/(R285-G285)/AC285</f>
        <v>77.143281670454883</v>
      </c>
      <c r="G285" s="92">
        <f>R285*(1-'DRE + DCF'!$AE$39)</f>
        <v>7.1043737245888638E-2</v>
      </c>
      <c r="H285" s="94">
        <f t="shared" si="28"/>
        <v>0.11840622874314773</v>
      </c>
      <c r="I285" s="94">
        <f t="shared" si="32"/>
        <v>0.11840622874314773</v>
      </c>
      <c r="J285" s="94">
        <f t="shared" si="32"/>
        <v>0.11840622874314773</v>
      </c>
      <c r="K285" s="94">
        <f t="shared" si="32"/>
        <v>0.11840622874314773</v>
      </c>
      <c r="L285" s="94">
        <f t="shared" si="32"/>
        <v>0.11840622874314773</v>
      </c>
      <c r="M285" s="94">
        <f t="shared" si="32"/>
        <v>0.11840622874314773</v>
      </c>
      <c r="N285" s="94">
        <f t="shared" si="32"/>
        <v>0.11840622874314773</v>
      </c>
      <c r="O285" s="94">
        <f t="shared" si="32"/>
        <v>0.11840622874314773</v>
      </c>
      <c r="P285" s="94">
        <f t="shared" si="32"/>
        <v>0.11840622874314773</v>
      </c>
      <c r="Q285" s="94">
        <f t="shared" si="32"/>
        <v>0.11840622874314773</v>
      </c>
      <c r="R285" s="94">
        <f t="shared" si="32"/>
        <v>0.11840622874314773</v>
      </c>
      <c r="S285" s="93">
        <f>(1+H285)^((5-Dashboard!$F$9)*3/12)</f>
        <v>1.0283711733692593</v>
      </c>
      <c r="T285" s="93">
        <f t="shared" si="29"/>
        <v>1.1501367257560791</v>
      </c>
      <c r="U285" s="93">
        <f t="shared" si="29"/>
        <v>1.2863200779918484</v>
      </c>
      <c r="V285" s="93">
        <f t="shared" si="29"/>
        <v>1.4386283873834549</v>
      </c>
      <c r="W285" s="93">
        <f t="shared" si="29"/>
        <v>1.608970949296366</v>
      </c>
      <c r="X285" s="93">
        <f t="shared" si="29"/>
        <v>1.7994831315598312</v>
      </c>
      <c r="Y285" s="93">
        <f t="shared" si="27"/>
        <v>2.0125531428547405</v>
      </c>
      <c r="Z285" s="93">
        <f t="shared" si="27"/>
        <v>2.25085197064534</v>
      </c>
      <c r="AA285" s="93">
        <f t="shared" si="27"/>
        <v>2.5173668639485371</v>
      </c>
      <c r="AB285" s="93">
        <f t="shared" si="27"/>
        <v>2.8154387806716481</v>
      </c>
      <c r="AC285" s="95">
        <f t="shared" si="27"/>
        <v>3.1488042689481843</v>
      </c>
      <c r="AE285" s="96"/>
    </row>
    <row r="286" spans="3:31" ht="24.75" customHeight="1" x14ac:dyDescent="0.25">
      <c r="C286" s="91">
        <f>ABS(E286-Dashboard!$F$13)</f>
        <v>61.482051412483067</v>
      </c>
      <c r="D286" s="92">
        <f t="shared" si="31"/>
        <v>0.11850622874314773</v>
      </c>
      <c r="E286" s="93" cm="1">
        <f t="array" ref="E286">SUM('DRE + DCF'!$S$41/TIR!S286,'DRE + DCF'!$U$41:$AD$41/TIR!T286:AC286,TIR!F286)</f>
        <v>110.99205141248306</v>
      </c>
      <c r="F286" s="100">
        <f>'DRE + DCF'!$AE$38*'DRE + DCF'!$AE$39*(1+G286)/(R286-G286)/AC286</f>
        <v>77.011893939929507</v>
      </c>
      <c r="G286" s="92">
        <f>R286*(1-'DRE + DCF'!$AE$39)</f>
        <v>7.1103737245888629E-2</v>
      </c>
      <c r="H286" s="94">
        <f t="shared" si="28"/>
        <v>0.11850622874314773</v>
      </c>
      <c r="I286" s="94">
        <f t="shared" si="32"/>
        <v>0.11850622874314773</v>
      </c>
      <c r="J286" s="94">
        <f t="shared" si="32"/>
        <v>0.11850622874314773</v>
      </c>
      <c r="K286" s="94">
        <f t="shared" si="32"/>
        <v>0.11850622874314773</v>
      </c>
      <c r="L286" s="94">
        <f t="shared" si="32"/>
        <v>0.11850622874314773</v>
      </c>
      <c r="M286" s="94">
        <f t="shared" si="32"/>
        <v>0.11850622874314773</v>
      </c>
      <c r="N286" s="94">
        <f t="shared" si="32"/>
        <v>0.11850622874314773</v>
      </c>
      <c r="O286" s="94">
        <f t="shared" si="32"/>
        <v>0.11850622874314773</v>
      </c>
      <c r="P286" s="94">
        <f t="shared" si="32"/>
        <v>0.11850622874314773</v>
      </c>
      <c r="Q286" s="94">
        <f t="shared" si="32"/>
        <v>0.11850622874314773</v>
      </c>
      <c r="R286" s="94">
        <f t="shared" si="32"/>
        <v>0.11850622874314773</v>
      </c>
      <c r="S286" s="93">
        <f>(1+H286)^((5-Dashboard!$F$9)*3/12)</f>
        <v>1.0283941600235627</v>
      </c>
      <c r="T286" s="93">
        <f t="shared" si="29"/>
        <v>1.1502652735894323</v>
      </c>
      <c r="U286" s="93">
        <f t="shared" si="29"/>
        <v>1.2865788732167209</v>
      </c>
      <c r="V286" s="93">
        <f t="shared" si="29"/>
        <v>1.439046483462243</v>
      </c>
      <c r="W286" s="93">
        <f t="shared" si="29"/>
        <v>1.6095824552034419</v>
      </c>
      <c r="X286" s="93">
        <f t="shared" si="29"/>
        <v>1.8003280018207384</v>
      </c>
      <c r="Y286" s="93">
        <f t="shared" si="27"/>
        <v>2.0136780838172008</v>
      </c>
      <c r="Z286" s="93">
        <f t="shared" si="27"/>
        <v>2.2523114794331054</v>
      </c>
      <c r="AA286" s="93">
        <f t="shared" si="27"/>
        <v>2.5192244188156225</v>
      </c>
      <c r="AB286" s="93">
        <f t="shared" si="27"/>
        <v>2.8177682040471104</v>
      </c>
      <c r="AC286" s="95">
        <f t="shared" si="27"/>
        <v>3.1516912873810861</v>
      </c>
      <c r="AE286" s="96"/>
    </row>
    <row r="287" spans="3:31" ht="24.75" customHeight="1" x14ac:dyDescent="0.25">
      <c r="C287" s="91">
        <f>ABS(E287-Dashboard!$F$13)</f>
        <v>61.334258980687785</v>
      </c>
      <c r="D287" s="92">
        <f t="shared" si="31"/>
        <v>0.11860622874314773</v>
      </c>
      <c r="E287" s="93" cm="1">
        <f t="array" ref="E287">SUM('DRE + DCF'!$S$41/TIR!S287,'DRE + DCF'!$U$41:$AD$41/TIR!T287:AC287,TIR!F287)</f>
        <v>110.84425898068778</v>
      </c>
      <c r="F287" s="100">
        <f>'DRE + DCF'!$AE$38*'DRE + DCF'!$AE$39*(1+G287)/(R287-G287)/AC287</f>
        <v>76.880790785899123</v>
      </c>
      <c r="G287" s="92">
        <f>R287*(1-'DRE + DCF'!$AE$39)</f>
        <v>7.1163737245888634E-2</v>
      </c>
      <c r="H287" s="94">
        <f t="shared" si="28"/>
        <v>0.11860622874314773</v>
      </c>
      <c r="I287" s="94">
        <f t="shared" si="32"/>
        <v>0.11860622874314773</v>
      </c>
      <c r="J287" s="94">
        <f t="shared" si="32"/>
        <v>0.11860622874314773</v>
      </c>
      <c r="K287" s="94">
        <f t="shared" si="32"/>
        <v>0.11860622874314773</v>
      </c>
      <c r="L287" s="94">
        <f t="shared" si="32"/>
        <v>0.11860622874314773</v>
      </c>
      <c r="M287" s="94">
        <f t="shared" si="32"/>
        <v>0.11860622874314773</v>
      </c>
      <c r="N287" s="94">
        <f t="shared" si="32"/>
        <v>0.11860622874314773</v>
      </c>
      <c r="O287" s="94">
        <f t="shared" si="32"/>
        <v>0.11860622874314773</v>
      </c>
      <c r="P287" s="94">
        <f t="shared" si="32"/>
        <v>0.11860622874314773</v>
      </c>
      <c r="Q287" s="94">
        <f t="shared" si="32"/>
        <v>0.11860622874314773</v>
      </c>
      <c r="R287" s="94">
        <f t="shared" si="32"/>
        <v>0.11860622874314773</v>
      </c>
      <c r="S287" s="93">
        <f>(1+H287)^((5-Dashboard!$F$9)*3/12)</f>
        <v>1.0284171451365769</v>
      </c>
      <c r="T287" s="93">
        <f t="shared" si="29"/>
        <v>1.1503938242960208</v>
      </c>
      <c r="U287" s="93">
        <f t="shared" si="29"/>
        <v>1.2868376973651792</v>
      </c>
      <c r="V287" s="93">
        <f t="shared" si="29"/>
        <v>1.4394646636541792</v>
      </c>
      <c r="W287" s="93">
        <f t="shared" si="29"/>
        <v>1.6101941388192251</v>
      </c>
      <c r="X287" s="93">
        <f t="shared" si="29"/>
        <v>1.8011731931688939</v>
      </c>
      <c r="Y287" s="93">
        <f t="shared" si="27"/>
        <v>2.0148035529239094</v>
      </c>
      <c r="Z287" s="93">
        <f t="shared" si="27"/>
        <v>2.2537718039945096</v>
      </c>
      <c r="AA287" s="93">
        <f t="shared" si="27"/>
        <v>2.5210831781139391</v>
      </c>
      <c r="AB287" s="93">
        <f t="shared" si="27"/>
        <v>2.8200993462178228</v>
      </c>
      <c r="AC287" s="95">
        <f t="shared" si="27"/>
        <v>3.1545806943537351</v>
      </c>
      <c r="AE287" s="96"/>
    </row>
    <row r="288" spans="3:31" ht="24.75" customHeight="1" x14ac:dyDescent="0.25">
      <c r="C288" s="91">
        <f>ABS(E288-Dashboard!$F$13)</f>
        <v>61.186762470110772</v>
      </c>
      <c r="D288" s="92">
        <f t="shared" si="31"/>
        <v>0.11870622874314773</v>
      </c>
      <c r="E288" s="93" cm="1">
        <f t="array" ref="E288">SUM('DRE + DCF'!$S$41/TIR!S288,'DRE + DCF'!$U$41:$AD$41/TIR!T288:AC288,TIR!F288)</f>
        <v>110.69676247011077</v>
      </c>
      <c r="F288" s="100">
        <f>'DRE + DCF'!$AE$38*'DRE + DCF'!$AE$39*(1+G288)/(R288-G288)/AC288</f>
        <v>76.749971423503638</v>
      </c>
      <c r="G288" s="92">
        <f>R288*(1-'DRE + DCF'!$AE$39)</f>
        <v>7.1223737245888638E-2</v>
      </c>
      <c r="H288" s="94">
        <f t="shared" si="28"/>
        <v>0.11870622874314773</v>
      </c>
      <c r="I288" s="94">
        <f t="shared" si="32"/>
        <v>0.11870622874314773</v>
      </c>
      <c r="J288" s="94">
        <f t="shared" si="32"/>
        <v>0.11870622874314773</v>
      </c>
      <c r="K288" s="94">
        <f t="shared" si="32"/>
        <v>0.11870622874314773</v>
      </c>
      <c r="L288" s="94">
        <f t="shared" si="32"/>
        <v>0.11870622874314773</v>
      </c>
      <c r="M288" s="94">
        <f t="shared" si="32"/>
        <v>0.11870622874314773</v>
      </c>
      <c r="N288" s="94">
        <f t="shared" si="32"/>
        <v>0.11870622874314773</v>
      </c>
      <c r="O288" s="94">
        <f t="shared" si="32"/>
        <v>0.11870622874314773</v>
      </c>
      <c r="P288" s="94">
        <f t="shared" si="32"/>
        <v>0.11870622874314773</v>
      </c>
      <c r="Q288" s="94">
        <f t="shared" si="32"/>
        <v>0.11870622874314773</v>
      </c>
      <c r="R288" s="94">
        <f t="shared" si="32"/>
        <v>0.11870622874314773</v>
      </c>
      <c r="S288" s="93">
        <f>(1+H288)^((5-Dashboard!$F$9)*3/12)</f>
        <v>1.0284401287085434</v>
      </c>
      <c r="T288" s="93">
        <f t="shared" si="29"/>
        <v>1.1505223778756521</v>
      </c>
      <c r="U288" s="93">
        <f t="shared" si="29"/>
        <v>1.2870965504378695</v>
      </c>
      <c r="V288" s="93">
        <f t="shared" si="29"/>
        <v>1.4398829279686636</v>
      </c>
      <c r="W288" s="93">
        <f t="shared" si="29"/>
        <v>1.6108060001794651</v>
      </c>
      <c r="X288" s="93">
        <f t="shared" si="29"/>
        <v>1.8020187056976036</v>
      </c>
      <c r="Y288" s="93">
        <f t="shared" si="27"/>
        <v>2.0159295503755743</v>
      </c>
      <c r="Z288" s="93">
        <f t="shared" si="27"/>
        <v>2.2552329447125281</v>
      </c>
      <c r="AA288" s="93">
        <f t="shared" si="27"/>
        <v>2.522943142516656</v>
      </c>
      <c r="AB288" s="93">
        <f t="shared" si="27"/>
        <v>2.8224322082981943</v>
      </c>
      <c r="AC288" s="95">
        <f t="shared" si="27"/>
        <v>3.1574724916284675</v>
      </c>
      <c r="AE288" s="96"/>
    </row>
    <row r="289" spans="3:31" ht="24.75" customHeight="1" x14ac:dyDescent="0.25">
      <c r="C289" s="91">
        <f>ABS(E289-Dashboard!$F$13)</f>
        <v>61.03956108785389</v>
      </c>
      <c r="D289" s="92">
        <f t="shared" si="31"/>
        <v>0.11880622874314774</v>
      </c>
      <c r="E289" s="93" cm="1">
        <f t="array" ref="E289">SUM('DRE + DCF'!$S$41/TIR!S289,'DRE + DCF'!$U$41:$AD$41/TIR!T289:AC289,TIR!F289)</f>
        <v>110.54956108785389</v>
      </c>
      <c r="F289" s="100">
        <f>'DRE + DCF'!$AE$38*'DRE + DCF'!$AE$39*(1+G289)/(R289-G289)/AC289</f>
        <v>76.619435070599806</v>
      </c>
      <c r="G289" s="92">
        <f>R289*(1-'DRE + DCF'!$AE$39)</f>
        <v>7.1283737245888643E-2</v>
      </c>
      <c r="H289" s="94">
        <f t="shared" si="28"/>
        <v>0.11880622874314774</v>
      </c>
      <c r="I289" s="94">
        <f t="shared" si="32"/>
        <v>0.11880622874314774</v>
      </c>
      <c r="J289" s="94">
        <f t="shared" si="32"/>
        <v>0.11880622874314774</v>
      </c>
      <c r="K289" s="94">
        <f t="shared" si="32"/>
        <v>0.11880622874314774</v>
      </c>
      <c r="L289" s="94">
        <f t="shared" si="32"/>
        <v>0.11880622874314774</v>
      </c>
      <c r="M289" s="94">
        <f t="shared" si="32"/>
        <v>0.11880622874314774</v>
      </c>
      <c r="N289" s="94">
        <f t="shared" si="32"/>
        <v>0.11880622874314774</v>
      </c>
      <c r="O289" s="94">
        <f t="shared" si="32"/>
        <v>0.11880622874314774</v>
      </c>
      <c r="P289" s="94">
        <f t="shared" si="32"/>
        <v>0.11880622874314774</v>
      </c>
      <c r="Q289" s="94">
        <f t="shared" si="32"/>
        <v>0.11880622874314774</v>
      </c>
      <c r="R289" s="94">
        <f t="shared" si="32"/>
        <v>0.11880622874314774</v>
      </c>
      <c r="S289" s="93">
        <f>(1+H289)^((5-Dashboard!$F$9)*3/12)</f>
        <v>1.0284631107397033</v>
      </c>
      <c r="T289" s="93">
        <f t="shared" si="29"/>
        <v>1.1506509343281337</v>
      </c>
      <c r="U289" s="93">
        <f t="shared" si="29"/>
        <v>1.2873554324354386</v>
      </c>
      <c r="V289" s="93">
        <f t="shared" si="29"/>
        <v>1.4403012764150971</v>
      </c>
      <c r="W289" s="93">
        <f t="shared" si="29"/>
        <v>1.6114180393199167</v>
      </c>
      <c r="X289" s="93">
        <f t="shared" si="29"/>
        <v>1.8028645395001932</v>
      </c>
      <c r="Y289" s="93">
        <f t="shared" si="27"/>
        <v>2.0170560763729628</v>
      </c>
      <c r="Z289" s="93">
        <f t="shared" si="27"/>
        <v>2.2566949019702851</v>
      </c>
      <c r="AA289" s="93">
        <f t="shared" si="27"/>
        <v>2.5248043126972619</v>
      </c>
      <c r="AB289" s="93">
        <f t="shared" si="27"/>
        <v>2.8247667914032588</v>
      </c>
      <c r="AC289" s="95">
        <f t="shared" si="27"/>
        <v>3.1603666809687621</v>
      </c>
      <c r="AE289" s="96"/>
    </row>
    <row r="290" spans="3:31" ht="24.75" customHeight="1" x14ac:dyDescent="0.25">
      <c r="C290" s="91">
        <f>ABS(E290-Dashboard!$F$13)</f>
        <v>60.892654043735412</v>
      </c>
      <c r="D290" s="92">
        <f t="shared" si="31"/>
        <v>0.11890622874314774</v>
      </c>
      <c r="E290" s="93" cm="1">
        <f t="array" ref="E290">SUM('DRE + DCF'!$S$41/TIR!S290,'DRE + DCF'!$U$41:$AD$41/TIR!T290:AC290,TIR!F290)</f>
        <v>110.40265404373541</v>
      </c>
      <c r="F290" s="100">
        <f>'DRE + DCF'!$AE$38*'DRE + DCF'!$AE$39*(1+G290)/(R290-G290)/AC290</f>
        <v>76.489180947749801</v>
      </c>
      <c r="G290" s="92">
        <f>R290*(1-'DRE + DCF'!$AE$39)</f>
        <v>7.1343737245888647E-2</v>
      </c>
      <c r="H290" s="94">
        <f t="shared" si="28"/>
        <v>0.11890622874314774</v>
      </c>
      <c r="I290" s="94">
        <f t="shared" si="32"/>
        <v>0.11890622874314774</v>
      </c>
      <c r="J290" s="94">
        <f t="shared" si="32"/>
        <v>0.11890622874314774</v>
      </c>
      <c r="K290" s="94">
        <f t="shared" si="32"/>
        <v>0.11890622874314774</v>
      </c>
      <c r="L290" s="94">
        <f t="shared" si="32"/>
        <v>0.11890622874314774</v>
      </c>
      <c r="M290" s="94">
        <f t="shared" si="32"/>
        <v>0.11890622874314774</v>
      </c>
      <c r="N290" s="94">
        <f t="shared" si="32"/>
        <v>0.11890622874314774</v>
      </c>
      <c r="O290" s="94">
        <f t="shared" si="32"/>
        <v>0.11890622874314774</v>
      </c>
      <c r="P290" s="94">
        <f t="shared" si="32"/>
        <v>0.11890622874314774</v>
      </c>
      <c r="Q290" s="94">
        <f t="shared" si="32"/>
        <v>0.11890622874314774</v>
      </c>
      <c r="R290" s="94">
        <f t="shared" si="32"/>
        <v>0.11890622874314774</v>
      </c>
      <c r="S290" s="93">
        <f>(1+H290)^((5-Dashboard!$F$9)*3/12)</f>
        <v>1.0284860912302973</v>
      </c>
      <c r="T290" s="93">
        <f t="shared" si="29"/>
        <v>1.1507794936532729</v>
      </c>
      <c r="U290" s="93">
        <f t="shared" si="29"/>
        <v>1.2876143433585328</v>
      </c>
      <c r="V290" s="93">
        <f t="shared" si="29"/>
        <v>1.4407197090028805</v>
      </c>
      <c r="W290" s="93">
        <f t="shared" si="29"/>
        <v>1.6120302562763382</v>
      </c>
      <c r="X290" s="93">
        <f t="shared" si="29"/>
        <v>1.8037106946700074</v>
      </c>
      <c r="Y290" s="93">
        <f t="shared" si="27"/>
        <v>2.0181831311169014</v>
      </c>
      <c r="Z290" s="93">
        <f t="shared" si="27"/>
        <v>2.2581576761510496</v>
      </c>
      <c r="AA290" s="93">
        <f t="shared" si="27"/>
        <v>2.5266666893295611</v>
      </c>
      <c r="AB290" s="93">
        <f t="shared" si="27"/>
        <v>2.8271030966486737</v>
      </c>
      <c r="AC290" s="95">
        <f t="shared" si="27"/>
        <v>3.1632632641392422</v>
      </c>
      <c r="AE290" s="96"/>
    </row>
    <row r="291" spans="3:31" ht="24.75" customHeight="1" x14ac:dyDescent="0.25">
      <c r="C291" s="91">
        <f>ABS(E291-Dashboard!$F$13)</f>
        <v>60.746040550278487</v>
      </c>
      <c r="D291" s="92">
        <f t="shared" si="31"/>
        <v>0.11900622874314774</v>
      </c>
      <c r="E291" s="93" cm="1">
        <f t="array" ref="E291">SUM('DRE + DCF'!$S$41/TIR!S291,'DRE + DCF'!$U$41:$AD$41/TIR!T291:AC291,TIR!F291)</f>
        <v>110.25604055027848</v>
      </c>
      <c r="F291" s="100">
        <f>'DRE + DCF'!$AE$38*'DRE + DCF'!$AE$39*(1+G291)/(R291-G291)/AC291</f>
        <v>76.359208278209707</v>
      </c>
      <c r="G291" s="92">
        <f>R291*(1-'DRE + DCF'!$AE$39)</f>
        <v>7.1403737245888638E-2</v>
      </c>
      <c r="H291" s="94">
        <f t="shared" si="28"/>
        <v>0.11900622874314774</v>
      </c>
      <c r="I291" s="94">
        <f t="shared" si="32"/>
        <v>0.11900622874314774</v>
      </c>
      <c r="J291" s="94">
        <f t="shared" si="32"/>
        <v>0.11900622874314774</v>
      </c>
      <c r="K291" s="94">
        <f t="shared" si="32"/>
        <v>0.11900622874314774</v>
      </c>
      <c r="L291" s="94">
        <f t="shared" si="32"/>
        <v>0.11900622874314774</v>
      </c>
      <c r="M291" s="94">
        <f t="shared" si="32"/>
        <v>0.11900622874314774</v>
      </c>
      <c r="N291" s="94">
        <f t="shared" si="32"/>
        <v>0.11900622874314774</v>
      </c>
      <c r="O291" s="94">
        <f t="shared" si="32"/>
        <v>0.11900622874314774</v>
      </c>
      <c r="P291" s="94">
        <f t="shared" si="32"/>
        <v>0.11900622874314774</v>
      </c>
      <c r="Q291" s="94">
        <f t="shared" si="32"/>
        <v>0.11900622874314774</v>
      </c>
      <c r="R291" s="94">
        <f t="shared" si="32"/>
        <v>0.11900622874314774</v>
      </c>
      <c r="S291" s="93">
        <f>(1+H291)^((5-Dashboard!$F$9)*3/12)</f>
        <v>1.0285090701805664</v>
      </c>
      <c r="T291" s="93">
        <f t="shared" si="29"/>
        <v>1.1509080558508771</v>
      </c>
      <c r="U291" s="93">
        <f t="shared" si="29"/>
        <v>1.2878732832077979</v>
      </c>
      <c r="V291" s="93">
        <f t="shared" si="29"/>
        <v>1.4411382257414138</v>
      </c>
      <c r="W291" s="93">
        <f t="shared" si="29"/>
        <v>1.6126426510844905</v>
      </c>
      <c r="X291" s="93">
        <f t="shared" si="29"/>
        <v>1.8045571713004074</v>
      </c>
      <c r="Y291" s="93">
        <f t="shared" si="27"/>
        <v>2.0193107148082712</v>
      </c>
      <c r="Z291" s="93">
        <f t="shared" si="27"/>
        <v>2.2596212676382335</v>
      </c>
      <c r="AA291" s="93">
        <f t="shared" si="27"/>
        <v>2.5285302730876706</v>
      </c>
      <c r="AB291" s="93">
        <f t="shared" si="27"/>
        <v>2.8294411251507157</v>
      </c>
      <c r="AC291" s="95">
        <f t="shared" si="27"/>
        <v>3.1661622429056711</v>
      </c>
      <c r="AE291" s="96"/>
    </row>
    <row r="292" spans="3:31" ht="24.75" customHeight="1" x14ac:dyDescent="0.25">
      <c r="C292" s="91">
        <f>ABS(E292-Dashboard!$F$13)</f>
        <v>60.599719822699619</v>
      </c>
      <c r="D292" s="92">
        <f t="shared" si="31"/>
        <v>0.11910622874314775</v>
      </c>
      <c r="E292" s="93" cm="1">
        <f t="array" ref="E292">SUM('DRE + DCF'!$S$41/TIR!S292,'DRE + DCF'!$U$41:$AD$41/TIR!T292:AC292,TIR!F292)</f>
        <v>110.10971982269962</v>
      </c>
      <c r="F292" s="100">
        <f>'DRE + DCF'!$AE$38*'DRE + DCF'!$AE$39*(1+G292)/(R292-G292)/AC292</f>
        <v>76.229516287918088</v>
      </c>
      <c r="G292" s="92">
        <f>R292*(1-'DRE + DCF'!$AE$39)</f>
        <v>7.1463737245888642E-2</v>
      </c>
      <c r="H292" s="94">
        <f t="shared" si="28"/>
        <v>0.11910622874314775</v>
      </c>
      <c r="I292" s="94">
        <f t="shared" si="32"/>
        <v>0.11910622874314775</v>
      </c>
      <c r="J292" s="94">
        <f t="shared" si="32"/>
        <v>0.11910622874314775</v>
      </c>
      <c r="K292" s="94">
        <f t="shared" si="32"/>
        <v>0.11910622874314775</v>
      </c>
      <c r="L292" s="94">
        <f t="shared" si="32"/>
        <v>0.11910622874314775</v>
      </c>
      <c r="M292" s="94">
        <f t="shared" si="32"/>
        <v>0.11910622874314775</v>
      </c>
      <c r="N292" s="94">
        <f t="shared" si="32"/>
        <v>0.11910622874314775</v>
      </c>
      <c r="O292" s="94">
        <f t="shared" si="32"/>
        <v>0.11910622874314775</v>
      </c>
      <c r="P292" s="94">
        <f t="shared" si="32"/>
        <v>0.11910622874314775</v>
      </c>
      <c r="Q292" s="94">
        <f t="shared" si="32"/>
        <v>0.11910622874314775</v>
      </c>
      <c r="R292" s="94">
        <f t="shared" si="32"/>
        <v>0.11910622874314775</v>
      </c>
      <c r="S292" s="93">
        <f>(1+H292)^((5-Dashboard!$F$9)*3/12)</f>
        <v>1.0285320475907518</v>
      </c>
      <c r="T292" s="93">
        <f t="shared" si="29"/>
        <v>1.1510366209207539</v>
      </c>
      <c r="U292" s="93">
        <f t="shared" si="29"/>
        <v>1.2881322519838809</v>
      </c>
      <c r="V292" s="93">
        <f t="shared" si="29"/>
        <v>1.4415568266400991</v>
      </c>
      <c r="W292" s="93">
        <f t="shared" si="29"/>
        <v>1.6132552237801407</v>
      </c>
      <c r="X292" s="93">
        <f t="shared" si="29"/>
        <v>1.8054039694847761</v>
      </c>
      <c r="Y292" s="93">
        <f t="shared" si="27"/>
        <v>2.0204388276480167</v>
      </c>
      <c r="Z292" s="93">
        <f t="shared" si="27"/>
        <v>2.2610856768153984</v>
      </c>
      <c r="AA292" s="93">
        <f t="shared" si="27"/>
        <v>2.530395064646028</v>
      </c>
      <c r="AB292" s="93">
        <f t="shared" si="27"/>
        <v>2.8317808780262896</v>
      </c>
      <c r="AC292" s="95">
        <f t="shared" si="27"/>
        <v>3.1690636190349606</v>
      </c>
      <c r="AE292" s="96"/>
    </row>
    <row r="293" spans="3:31" ht="24.75" customHeight="1" x14ac:dyDescent="0.25">
      <c r="C293" s="91">
        <f>ABS(E293-Dashboard!$F$13)</f>
        <v>60.453691078897457</v>
      </c>
      <c r="D293" s="92">
        <f t="shared" si="31"/>
        <v>0.11920622874314775</v>
      </c>
      <c r="E293" s="93" cm="1">
        <f t="array" ref="E293">SUM('DRE + DCF'!$S$41/TIR!S293,'DRE + DCF'!$U$41:$AD$41/TIR!T293:AC293,TIR!F293)</f>
        <v>109.96369107889745</v>
      </c>
      <c r="F293" s="100">
        <f>'DRE + DCF'!$AE$38*'DRE + DCF'!$AE$39*(1+G293)/(R293-G293)/AC293</f>
        <v>76.100104205484683</v>
      </c>
      <c r="G293" s="92">
        <f>R293*(1-'DRE + DCF'!$AE$39)</f>
        <v>7.1523737245888647E-2</v>
      </c>
      <c r="H293" s="94">
        <f t="shared" si="28"/>
        <v>0.11920622874314775</v>
      </c>
      <c r="I293" s="94">
        <f t="shared" si="32"/>
        <v>0.11920622874314775</v>
      </c>
      <c r="J293" s="94">
        <f t="shared" si="32"/>
        <v>0.11920622874314775</v>
      </c>
      <c r="K293" s="94">
        <f t="shared" si="32"/>
        <v>0.11920622874314775</v>
      </c>
      <c r="L293" s="94">
        <f t="shared" si="32"/>
        <v>0.11920622874314775</v>
      </c>
      <c r="M293" s="94">
        <f t="shared" si="32"/>
        <v>0.11920622874314775</v>
      </c>
      <c r="N293" s="94">
        <f t="shared" si="32"/>
        <v>0.11920622874314775</v>
      </c>
      <c r="O293" s="94">
        <f t="shared" si="32"/>
        <v>0.11920622874314775</v>
      </c>
      <c r="P293" s="94">
        <f t="shared" si="32"/>
        <v>0.11920622874314775</v>
      </c>
      <c r="Q293" s="94">
        <f t="shared" si="32"/>
        <v>0.11920622874314775</v>
      </c>
      <c r="R293" s="94">
        <f t="shared" si="32"/>
        <v>0.11920622874314775</v>
      </c>
      <c r="S293" s="93">
        <f>(1+H293)^((5-Dashboard!$F$9)*3/12)</f>
        <v>1.0285550234610938</v>
      </c>
      <c r="T293" s="93">
        <f t="shared" si="29"/>
        <v>1.1511651888627106</v>
      </c>
      <c r="U293" s="93">
        <f t="shared" si="29"/>
        <v>1.2883912496874277</v>
      </c>
      <c r="V293" s="93">
        <f t="shared" si="29"/>
        <v>1.441975511708337</v>
      </c>
      <c r="W293" s="93">
        <f t="shared" si="29"/>
        <v>1.6138679743990585</v>
      </c>
      <c r="X293" s="93">
        <f t="shared" si="29"/>
        <v>1.8062510893165131</v>
      </c>
      <c r="Y293" s="93">
        <f t="shared" ref="Y293:AC343" si="33">(X293)*(1+N293)</f>
        <v>2.0215674698371369</v>
      </c>
      <c r="Z293" s="93">
        <f t="shared" si="33"/>
        <v>2.262550904066249</v>
      </c>
      <c r="AA293" s="93">
        <f t="shared" si="33"/>
        <v>2.5322610646793859</v>
      </c>
      <c r="AB293" s="93">
        <f t="shared" si="33"/>
        <v>2.8341223563929234</v>
      </c>
      <c r="AC293" s="95">
        <f t="shared" si="33"/>
        <v>3.1719673942951672</v>
      </c>
      <c r="AE293" s="96"/>
    </row>
    <row r="294" spans="3:31" ht="24.75" customHeight="1" x14ac:dyDescent="0.25">
      <c r="C294" s="91">
        <f>ABS(E294-Dashboard!$F$13)</f>
        <v>60.307953539441435</v>
      </c>
      <c r="D294" s="92">
        <f t="shared" si="31"/>
        <v>0.11930622874314775</v>
      </c>
      <c r="E294" s="93" cm="1">
        <f t="array" ref="E294">SUM('DRE + DCF'!$S$41/TIR!S294,'DRE + DCF'!$U$41:$AD$41/TIR!T294:AC294,TIR!F294)</f>
        <v>109.81795353944143</v>
      </c>
      <c r="F294" s="100">
        <f>'DRE + DCF'!$AE$38*'DRE + DCF'!$AE$39*(1+G294)/(R294-G294)/AC294</f>
        <v>75.970971262179148</v>
      </c>
      <c r="G294" s="92">
        <f>R294*(1-'DRE + DCF'!$AE$39)</f>
        <v>7.1583737245888651E-2</v>
      </c>
      <c r="H294" s="94">
        <f t="shared" si="28"/>
        <v>0.11930622874314775</v>
      </c>
      <c r="I294" s="94">
        <f t="shared" si="32"/>
        <v>0.11930622874314775</v>
      </c>
      <c r="J294" s="94">
        <f t="shared" si="32"/>
        <v>0.11930622874314775</v>
      </c>
      <c r="K294" s="94">
        <f t="shared" si="32"/>
        <v>0.11930622874314775</v>
      </c>
      <c r="L294" s="94">
        <f t="shared" si="32"/>
        <v>0.11930622874314775</v>
      </c>
      <c r="M294" s="94">
        <f t="shared" si="32"/>
        <v>0.11930622874314775</v>
      </c>
      <c r="N294" s="94">
        <f t="shared" si="32"/>
        <v>0.11930622874314775</v>
      </c>
      <c r="O294" s="94">
        <f t="shared" si="32"/>
        <v>0.11930622874314775</v>
      </c>
      <c r="P294" s="94">
        <f t="shared" si="32"/>
        <v>0.11930622874314775</v>
      </c>
      <c r="Q294" s="94">
        <f t="shared" si="32"/>
        <v>0.11930622874314775</v>
      </c>
      <c r="R294" s="94">
        <f t="shared" si="32"/>
        <v>0.11930622874314775</v>
      </c>
      <c r="S294" s="93">
        <f>(1+H294)^((5-Dashboard!$F$9)*3/12)</f>
        <v>1.0285779977918337</v>
      </c>
      <c r="T294" s="93">
        <f t="shared" ref="T294:X344" si="34">(S294)*(1+I294)</f>
        <v>1.1512937596765551</v>
      </c>
      <c r="U294" s="93">
        <f t="shared" si="34"/>
        <v>1.2886502763190846</v>
      </c>
      <c r="V294" s="93">
        <f t="shared" si="34"/>
        <v>1.4423942809555297</v>
      </c>
      <c r="W294" s="93">
        <f t="shared" si="34"/>
        <v>1.6144809029770182</v>
      </c>
      <c r="X294" s="93">
        <f t="shared" si="34"/>
        <v>1.8070985308890379</v>
      </c>
      <c r="Y294" s="93">
        <f t="shared" si="33"/>
        <v>2.0226966415766916</v>
      </c>
      <c r="Z294" s="93">
        <f t="shared" si="33"/>
        <v>2.264016949774637</v>
      </c>
      <c r="AA294" s="93">
        <f t="shared" si="33"/>
        <v>2.5341282738628133</v>
      </c>
      <c r="AB294" s="93">
        <f t="shared" si="33"/>
        <v>2.8364655613687679</v>
      </c>
      <c r="AC294" s="95">
        <f t="shared" si="33"/>
        <v>3.1748735704554911</v>
      </c>
      <c r="AE294" s="96"/>
    </row>
    <row r="295" spans="3:31" ht="24.75" customHeight="1" x14ac:dyDescent="0.25">
      <c r="C295" s="91">
        <f>ABS(E295-Dashboard!$F$13)</f>
        <v>60.162506427560551</v>
      </c>
      <c r="D295" s="92">
        <f t="shared" si="31"/>
        <v>0.11940622874314775</v>
      </c>
      <c r="E295" s="93" cm="1">
        <f t="array" ref="E295">SUM('DRE + DCF'!$S$41/TIR!S295,'DRE + DCF'!$U$41:$AD$41/TIR!T295:AC295,TIR!F295)</f>
        <v>109.67250642756055</v>
      </c>
      <c r="F295" s="100">
        <f>'DRE + DCF'!$AE$38*'DRE + DCF'!$AE$39*(1+G295)/(R295-G295)/AC295</f>
        <v>75.842116691919784</v>
      </c>
      <c r="G295" s="92">
        <f>R295*(1-'DRE + DCF'!$AE$39)</f>
        <v>7.1643737245888656E-2</v>
      </c>
      <c r="H295" s="94">
        <f t="shared" si="28"/>
        <v>0.11940622874314775</v>
      </c>
      <c r="I295" s="94">
        <f t="shared" si="32"/>
        <v>0.11940622874314775</v>
      </c>
      <c r="J295" s="94">
        <f t="shared" si="32"/>
        <v>0.11940622874314775</v>
      </c>
      <c r="K295" s="94">
        <f t="shared" si="32"/>
        <v>0.11940622874314775</v>
      </c>
      <c r="L295" s="94">
        <f t="shared" si="32"/>
        <v>0.11940622874314775</v>
      </c>
      <c r="M295" s="94">
        <f t="shared" si="32"/>
        <v>0.11940622874314775</v>
      </c>
      <c r="N295" s="94">
        <f t="shared" si="32"/>
        <v>0.11940622874314775</v>
      </c>
      <c r="O295" s="94">
        <f t="shared" si="32"/>
        <v>0.11940622874314775</v>
      </c>
      <c r="P295" s="94">
        <f t="shared" si="32"/>
        <v>0.11940622874314775</v>
      </c>
      <c r="Q295" s="94">
        <f t="shared" si="32"/>
        <v>0.11940622874314775</v>
      </c>
      <c r="R295" s="94">
        <f t="shared" si="32"/>
        <v>0.11940622874314775</v>
      </c>
      <c r="S295" s="93">
        <f>(1+H295)^((5-Dashboard!$F$9)*3/12)</f>
        <v>1.0286009705832118</v>
      </c>
      <c r="T295" s="93">
        <f t="shared" si="34"/>
        <v>1.1514223333620945</v>
      </c>
      <c r="U295" s="93">
        <f t="shared" si="34"/>
        <v>1.2889093318794975</v>
      </c>
      <c r="V295" s="93">
        <f t="shared" si="34"/>
        <v>1.4428131343910784</v>
      </c>
      <c r="W295" s="93">
        <f t="shared" si="34"/>
        <v>1.6150940095497974</v>
      </c>
      <c r="X295" s="93">
        <f t="shared" si="34"/>
        <v>1.807946294295788</v>
      </c>
      <c r="Y295" s="93">
        <f t="shared" si="33"/>
        <v>2.023826343067797</v>
      </c>
      <c r="Z295" s="93">
        <f t="shared" si="33"/>
        <v>2.2654838143245581</v>
      </c>
      <c r="AA295" s="93">
        <f t="shared" si="33"/>
        <v>2.535996692871695</v>
      </c>
      <c r="AB295" s="93">
        <f t="shared" si="33"/>
        <v>2.8388104940725984</v>
      </c>
      <c r="AC295" s="95">
        <f t="shared" si="33"/>
        <v>3.177782149286279</v>
      </c>
      <c r="AE295" s="96"/>
    </row>
    <row r="296" spans="3:31" ht="24.75" customHeight="1" x14ac:dyDescent="0.25">
      <c r="C296" s="91">
        <f>ABS(E296-Dashboard!$F$13)</f>
        <v>60.017348969131866</v>
      </c>
      <c r="D296" s="92">
        <f t="shared" si="31"/>
        <v>0.11950622874314776</v>
      </c>
      <c r="E296" s="93" cm="1">
        <f t="array" ref="E296">SUM('DRE + DCF'!$S$41/TIR!S296,'DRE + DCF'!$U$41:$AD$41/TIR!T296:AC296,TIR!F296)</f>
        <v>109.52734896913186</v>
      </c>
      <c r="F296" s="100">
        <f>'DRE + DCF'!$AE$38*'DRE + DCF'!$AE$39*(1+G296)/(R296-G296)/AC296</f>
        <v>75.713539731262131</v>
      </c>
      <c r="G296" s="92">
        <f>R296*(1-'DRE + DCF'!$AE$39)</f>
        <v>7.1703737245888646E-2</v>
      </c>
      <c r="H296" s="94">
        <f t="shared" si="28"/>
        <v>0.11950622874314776</v>
      </c>
      <c r="I296" s="94">
        <f t="shared" si="32"/>
        <v>0.11950622874314776</v>
      </c>
      <c r="J296" s="94">
        <f t="shared" si="32"/>
        <v>0.11950622874314776</v>
      </c>
      <c r="K296" s="94">
        <f t="shared" si="32"/>
        <v>0.11950622874314776</v>
      </c>
      <c r="L296" s="94">
        <f t="shared" si="32"/>
        <v>0.11950622874314776</v>
      </c>
      <c r="M296" s="94">
        <f t="shared" si="32"/>
        <v>0.11950622874314776</v>
      </c>
      <c r="N296" s="94">
        <f t="shared" si="32"/>
        <v>0.11950622874314776</v>
      </c>
      <c r="O296" s="94">
        <f t="shared" si="32"/>
        <v>0.11950622874314776</v>
      </c>
      <c r="P296" s="94">
        <f t="shared" si="32"/>
        <v>0.11950622874314776</v>
      </c>
      <c r="Q296" s="94">
        <f t="shared" si="32"/>
        <v>0.11950622874314776</v>
      </c>
      <c r="R296" s="94">
        <f t="shared" si="32"/>
        <v>0.11950622874314776</v>
      </c>
      <c r="S296" s="93">
        <f>(1+H296)^((5-Dashboard!$F$9)*3/12)</f>
        <v>1.0286239418354688</v>
      </c>
      <c r="T296" s="93">
        <f t="shared" si="34"/>
        <v>1.1515509099191368</v>
      </c>
      <c r="U296" s="93">
        <f t="shared" si="34"/>
        <v>1.2891684163693131</v>
      </c>
      <c r="V296" s="93">
        <f t="shared" si="34"/>
        <v>1.4432320720243859</v>
      </c>
      <c r="W296" s="93">
        <f t="shared" si="34"/>
        <v>1.6157072941531794</v>
      </c>
      <c r="X296" s="93">
        <f t="shared" si="34"/>
        <v>1.8087943796302217</v>
      </c>
      <c r="Y296" s="93">
        <f t="shared" si="33"/>
        <v>2.0249565745116311</v>
      </c>
      <c r="Z296" s="93">
        <f t="shared" si="33"/>
        <v>2.2669514981001591</v>
      </c>
      <c r="AA296" s="93">
        <f t="shared" si="33"/>
        <v>2.5378663223817384</v>
      </c>
      <c r="AB296" s="93">
        <f t="shared" si="33"/>
        <v>2.8411571556238218</v>
      </c>
      <c r="AC296" s="95">
        <f t="shared" si="33"/>
        <v>3.1806931325590337</v>
      </c>
      <c r="AE296" s="96"/>
    </row>
    <row r="297" spans="3:31" ht="24.75" customHeight="1" x14ac:dyDescent="0.25">
      <c r="C297" s="91">
        <f>ABS(E297-Dashboard!$F$13)</f>
        <v>59.872480392670376</v>
      </c>
      <c r="D297" s="92">
        <f t="shared" si="31"/>
        <v>0.11960622874314776</v>
      </c>
      <c r="E297" s="93" cm="1">
        <f t="array" ref="E297">SUM('DRE + DCF'!$S$41/TIR!S297,'DRE + DCF'!$U$41:$AD$41/TIR!T297:AC297,TIR!F297)</f>
        <v>109.38248039267037</v>
      </c>
      <c r="F297" s="100">
        <f>'DRE + DCF'!$AE$38*'DRE + DCF'!$AE$39*(1+G297)/(R297-G297)/AC297</f>
        <v>75.585239619388673</v>
      </c>
      <c r="G297" s="92">
        <f>R297*(1-'DRE + DCF'!$AE$39)</f>
        <v>7.1763737245888651E-2</v>
      </c>
      <c r="H297" s="94">
        <f t="shared" si="28"/>
        <v>0.11960622874314776</v>
      </c>
      <c r="I297" s="94">
        <f t="shared" si="32"/>
        <v>0.11960622874314776</v>
      </c>
      <c r="J297" s="94">
        <f t="shared" si="32"/>
        <v>0.11960622874314776</v>
      </c>
      <c r="K297" s="94">
        <f t="shared" si="32"/>
        <v>0.11960622874314776</v>
      </c>
      <c r="L297" s="94">
        <f t="shared" si="32"/>
        <v>0.11960622874314776</v>
      </c>
      <c r="M297" s="94">
        <f t="shared" si="32"/>
        <v>0.11960622874314776</v>
      </c>
      <c r="N297" s="94">
        <f t="shared" si="32"/>
        <v>0.11960622874314776</v>
      </c>
      <c r="O297" s="94">
        <f t="shared" si="32"/>
        <v>0.11960622874314776</v>
      </c>
      <c r="P297" s="94">
        <f t="shared" si="32"/>
        <v>0.11960622874314776</v>
      </c>
      <c r="Q297" s="94">
        <f t="shared" si="32"/>
        <v>0.11960622874314776</v>
      </c>
      <c r="R297" s="94">
        <f t="shared" si="32"/>
        <v>0.11960622874314776</v>
      </c>
      <c r="S297" s="93">
        <f>(1+H297)^((5-Dashboard!$F$9)*3/12)</f>
        <v>1.0286469115488455</v>
      </c>
      <c r="T297" s="93">
        <f t="shared" si="34"/>
        <v>1.1516794893474893</v>
      </c>
      <c r="U297" s="93">
        <f t="shared" si="34"/>
        <v>1.2894275297891769</v>
      </c>
      <c r="V297" s="93">
        <f t="shared" si="34"/>
        <v>1.4436510938648532</v>
      </c>
      <c r="W297" s="93">
        <f t="shared" si="34"/>
        <v>1.6163207568229485</v>
      </c>
      <c r="X297" s="93">
        <f t="shared" si="34"/>
        <v>1.809642786985812</v>
      </c>
      <c r="Y297" s="93">
        <f t="shared" si="33"/>
        <v>2.0260873361094247</v>
      </c>
      <c r="Z297" s="93">
        <f t="shared" si="33"/>
        <v>2.2684200014857239</v>
      </c>
      <c r="AA297" s="93">
        <f t="shared" si="33"/>
        <v>2.5397371630689571</v>
      </c>
      <c r="AB297" s="93">
        <f t="shared" si="33"/>
        <v>2.8435055471424562</v>
      </c>
      <c r="AC297" s="95">
        <f t="shared" si="33"/>
        <v>3.1836065220463867</v>
      </c>
      <c r="AE297" s="96"/>
    </row>
    <row r="298" spans="3:31" ht="24.75" customHeight="1" x14ac:dyDescent="0.25">
      <c r="C298" s="91">
        <f>ABS(E298-Dashboard!$F$13)</f>
        <v>59.727899929316699</v>
      </c>
      <c r="D298" s="92">
        <f t="shared" si="31"/>
        <v>0.11970622874314776</v>
      </c>
      <c r="E298" s="93" cm="1">
        <f t="array" ref="E298">SUM('DRE + DCF'!$S$41/TIR!S298,'DRE + DCF'!$U$41:$AD$41/TIR!T298:AC298,TIR!F298)</f>
        <v>109.2378999293167</v>
      </c>
      <c r="F298" s="100">
        <f>'DRE + DCF'!$AE$38*'DRE + DCF'!$AE$39*(1+G298)/(R298-G298)/AC298</f>
        <v>75.457215598096781</v>
      </c>
      <c r="G298" s="92">
        <f>R298*(1-'DRE + DCF'!$AE$39)</f>
        <v>7.1823737245888655E-2</v>
      </c>
      <c r="H298" s="94">
        <f t="shared" si="28"/>
        <v>0.11970622874314776</v>
      </c>
      <c r="I298" s="94">
        <f t="shared" si="32"/>
        <v>0.11970622874314776</v>
      </c>
      <c r="J298" s="94">
        <f t="shared" si="32"/>
        <v>0.11970622874314776</v>
      </c>
      <c r="K298" s="94">
        <f t="shared" si="32"/>
        <v>0.11970622874314776</v>
      </c>
      <c r="L298" s="94">
        <f t="shared" si="32"/>
        <v>0.11970622874314776</v>
      </c>
      <c r="M298" s="94">
        <f t="shared" si="32"/>
        <v>0.11970622874314776</v>
      </c>
      <c r="N298" s="94">
        <f t="shared" si="32"/>
        <v>0.11970622874314776</v>
      </c>
      <c r="O298" s="94">
        <f t="shared" si="32"/>
        <v>0.11970622874314776</v>
      </c>
      <c r="P298" s="94">
        <f t="shared" si="32"/>
        <v>0.11970622874314776</v>
      </c>
      <c r="Q298" s="94">
        <f t="shared" si="32"/>
        <v>0.11970622874314776</v>
      </c>
      <c r="R298" s="94">
        <f t="shared" si="32"/>
        <v>0.11970622874314776</v>
      </c>
      <c r="S298" s="93">
        <f>(1+H298)^((5-Dashboard!$F$9)*3/12)</f>
        <v>1.0286698797235825</v>
      </c>
      <c r="T298" s="93">
        <f t="shared" si="34"/>
        <v>1.1518080716469601</v>
      </c>
      <c r="U298" s="93">
        <f t="shared" si="34"/>
        <v>1.2896866721397351</v>
      </c>
      <c r="V298" s="93">
        <f t="shared" si="34"/>
        <v>1.4440701999218832</v>
      </c>
      <c r="W298" s="93">
        <f t="shared" si="34"/>
        <v>1.6169343975948953</v>
      </c>
      <c r="X298" s="93">
        <f t="shared" si="34"/>
        <v>1.8104915164560538</v>
      </c>
      <c r="Y298" s="93">
        <f t="shared" si="33"/>
        <v>2.0272186280624709</v>
      </c>
      <c r="Z298" s="93">
        <f t="shared" si="33"/>
        <v>2.2698893248656873</v>
      </c>
      <c r="AA298" s="93">
        <f t="shared" si="33"/>
        <v>2.5416092156096886</v>
      </c>
      <c r="AB298" s="93">
        <f t="shared" si="33"/>
        <v>2.8458556697491546</v>
      </c>
      <c r="AC298" s="95">
        <f t="shared" si="33"/>
        <v>3.1865223195221311</v>
      </c>
      <c r="AE298" s="96"/>
    </row>
    <row r="299" spans="3:31" ht="24.75" customHeight="1" x14ac:dyDescent="0.25">
      <c r="C299" s="91">
        <f>ABS(E299-Dashboard!$F$13)</f>
        <v>59.583606812826609</v>
      </c>
      <c r="D299" s="92">
        <f t="shared" si="31"/>
        <v>0.11980622874314777</v>
      </c>
      <c r="E299" s="93" cm="1">
        <f t="array" ref="E299">SUM('DRE + DCF'!$S$41/TIR!S299,'DRE + DCF'!$U$41:$AD$41/TIR!T299:AC299,TIR!F299)</f>
        <v>109.09360681282661</v>
      </c>
      <c r="F299" s="100">
        <f>'DRE + DCF'!$AE$38*'DRE + DCF'!$AE$39*(1+G299)/(R299-G299)/AC299</f>
        <v>75.329466911788103</v>
      </c>
      <c r="G299" s="92">
        <f>R299*(1-'DRE + DCF'!$AE$39)</f>
        <v>7.188373724588866E-2</v>
      </c>
      <c r="H299" s="94">
        <f t="shared" si="28"/>
        <v>0.11980622874314777</v>
      </c>
      <c r="I299" s="94">
        <f t="shared" si="32"/>
        <v>0.11980622874314777</v>
      </c>
      <c r="J299" s="94">
        <f t="shared" si="32"/>
        <v>0.11980622874314777</v>
      </c>
      <c r="K299" s="94">
        <f t="shared" si="32"/>
        <v>0.11980622874314777</v>
      </c>
      <c r="L299" s="94">
        <f t="shared" si="32"/>
        <v>0.11980622874314777</v>
      </c>
      <c r="M299" s="94">
        <f t="shared" si="32"/>
        <v>0.11980622874314777</v>
      </c>
      <c r="N299" s="94">
        <f t="shared" si="32"/>
        <v>0.11980622874314777</v>
      </c>
      <c r="O299" s="94">
        <f t="shared" si="32"/>
        <v>0.11980622874314777</v>
      </c>
      <c r="P299" s="94">
        <f t="shared" si="32"/>
        <v>0.11980622874314777</v>
      </c>
      <c r="Q299" s="94">
        <f t="shared" si="32"/>
        <v>0.11980622874314777</v>
      </c>
      <c r="R299" s="94">
        <f t="shared" si="32"/>
        <v>0.11980622874314777</v>
      </c>
      <c r="S299" s="93">
        <f>(1+H299)^((5-Dashboard!$F$9)*3/12)</f>
        <v>1.0286928463599199</v>
      </c>
      <c r="T299" s="93">
        <f t="shared" si="34"/>
        <v>1.1519366568173564</v>
      </c>
      <c r="U299" s="93">
        <f t="shared" si="34"/>
        <v>1.2899458434216335</v>
      </c>
      <c r="V299" s="93">
        <f t="shared" si="34"/>
        <v>1.4444893902048785</v>
      </c>
      <c r="W299" s="93">
        <f t="shared" si="34"/>
        <v>1.6175482165048143</v>
      </c>
      <c r="X299" s="93">
        <f t="shared" si="34"/>
        <v>1.811340568134461</v>
      </c>
      <c r="Y299" s="93">
        <f t="shared" si="33"/>
        <v>2.0283504505721215</v>
      </c>
      <c r="Z299" s="93">
        <f t="shared" si="33"/>
        <v>2.2713594686246319</v>
      </c>
      <c r="AA299" s="93">
        <f t="shared" si="33"/>
        <v>2.5434824806805891</v>
      </c>
      <c r="AB299" s="93">
        <f t="shared" si="33"/>
        <v>2.848207524565197</v>
      </c>
      <c r="AC299" s="95">
        <f t="shared" si="33"/>
        <v>3.18944052676121</v>
      </c>
      <c r="AE299" s="96"/>
    </row>
    <row r="300" spans="3:31" ht="24.75" customHeight="1" x14ac:dyDescent="0.25">
      <c r="C300" s="91">
        <f>ABS(E300-Dashboard!$F$13)</f>
        <v>59.439600279560274</v>
      </c>
      <c r="D300" s="92">
        <f t="shared" si="31"/>
        <v>0.11990622874314777</v>
      </c>
      <c r="E300" s="93" cm="1">
        <f t="array" ref="E300">SUM('DRE + DCF'!$S$41/TIR!S300,'DRE + DCF'!$U$41:$AD$41/TIR!T300:AC300,TIR!F300)</f>
        <v>108.94960027956027</v>
      </c>
      <c r="F300" s="100">
        <f>'DRE + DCF'!$AE$38*'DRE + DCF'!$AE$39*(1+G300)/(R300-G300)/AC300</f>
        <v>75.201992807457813</v>
      </c>
      <c r="G300" s="92">
        <f>R300*(1-'DRE + DCF'!$AE$39)</f>
        <v>7.1943737245888664E-2</v>
      </c>
      <c r="H300" s="94">
        <f t="shared" si="28"/>
        <v>0.11990622874314777</v>
      </c>
      <c r="I300" s="94">
        <f t="shared" si="32"/>
        <v>0.11990622874314777</v>
      </c>
      <c r="J300" s="94">
        <f t="shared" si="32"/>
        <v>0.11990622874314777</v>
      </c>
      <c r="K300" s="94">
        <f t="shared" si="32"/>
        <v>0.11990622874314777</v>
      </c>
      <c r="L300" s="94">
        <f t="shared" si="32"/>
        <v>0.11990622874314777</v>
      </c>
      <c r="M300" s="94">
        <f t="shared" si="32"/>
        <v>0.11990622874314777</v>
      </c>
      <c r="N300" s="94">
        <f t="shared" si="32"/>
        <v>0.11990622874314777</v>
      </c>
      <c r="O300" s="94">
        <f t="shared" si="32"/>
        <v>0.11990622874314777</v>
      </c>
      <c r="P300" s="94">
        <f t="shared" si="32"/>
        <v>0.11990622874314777</v>
      </c>
      <c r="Q300" s="94">
        <f t="shared" si="32"/>
        <v>0.11990622874314777</v>
      </c>
      <c r="R300" s="94">
        <f t="shared" si="32"/>
        <v>0.11990622874314777</v>
      </c>
      <c r="S300" s="93">
        <f>(1+H300)^((5-Dashboard!$F$9)*3/12)</f>
        <v>1.0287158114580981</v>
      </c>
      <c r="T300" s="93">
        <f t="shared" si="34"/>
        <v>1.1520652448584858</v>
      </c>
      <c r="U300" s="93">
        <f t="shared" si="34"/>
        <v>1.2902050436355181</v>
      </c>
      <c r="V300" s="93">
        <f t="shared" si="34"/>
        <v>1.4449086647232416</v>
      </c>
      <c r="W300" s="93">
        <f t="shared" si="34"/>
        <v>1.618162213588503</v>
      </c>
      <c r="X300" s="93">
        <f t="shared" si="34"/>
        <v>1.8121899421145644</v>
      </c>
      <c r="Y300" s="93">
        <f t="shared" si="33"/>
        <v>2.0294828038397852</v>
      </c>
      <c r="Z300" s="93">
        <f t="shared" si="33"/>
        <v>2.2728304331472833</v>
      </c>
      <c r="AA300" s="93">
        <f t="shared" si="33"/>
        <v>2.5453569589586293</v>
      </c>
      <c r="AB300" s="93">
        <f t="shared" si="33"/>
        <v>2.8505611127124859</v>
      </c>
      <c r="AC300" s="95">
        <f t="shared" si="33"/>
        <v>3.1923611455397114</v>
      </c>
      <c r="AE300" s="96"/>
    </row>
    <row r="301" spans="3:31" ht="24.75" customHeight="1" x14ac:dyDescent="0.25">
      <c r="C301" s="91">
        <f>ABS(E301-Dashboard!$F$13)</f>
        <v>59.295879568471001</v>
      </c>
      <c r="D301" s="92">
        <f t="shared" si="31"/>
        <v>0.12000622874314777</v>
      </c>
      <c r="E301" s="93" cm="1">
        <f t="array" ref="E301">SUM('DRE + DCF'!$S$41/TIR!S301,'DRE + DCF'!$U$41:$AD$41/TIR!T301:AC301,TIR!F301)</f>
        <v>108.805879568471</v>
      </c>
      <c r="F301" s="100">
        <f>'DRE + DCF'!$AE$38*'DRE + DCF'!$AE$39*(1+G301)/(R301-G301)/AC301</f>
        <v>75.074792534683439</v>
      </c>
      <c r="G301" s="92">
        <f>R301*(1-'DRE + DCF'!$AE$39)</f>
        <v>7.2003737245888655E-2</v>
      </c>
      <c r="H301" s="94">
        <f t="shared" si="28"/>
        <v>0.12000622874314777</v>
      </c>
      <c r="I301" s="94">
        <f t="shared" si="32"/>
        <v>0.12000622874314777</v>
      </c>
      <c r="J301" s="94">
        <f t="shared" si="32"/>
        <v>0.12000622874314777</v>
      </c>
      <c r="K301" s="94">
        <f t="shared" si="32"/>
        <v>0.12000622874314777</v>
      </c>
      <c r="L301" s="94">
        <f t="shared" si="32"/>
        <v>0.12000622874314777</v>
      </c>
      <c r="M301" s="94">
        <f t="shared" si="32"/>
        <v>0.12000622874314777</v>
      </c>
      <c r="N301" s="94">
        <f t="shared" si="32"/>
        <v>0.12000622874314777</v>
      </c>
      <c r="O301" s="94">
        <f t="shared" si="32"/>
        <v>0.12000622874314777</v>
      </c>
      <c r="P301" s="94">
        <f t="shared" si="32"/>
        <v>0.12000622874314777</v>
      </c>
      <c r="Q301" s="94">
        <f t="shared" si="32"/>
        <v>0.12000622874314777</v>
      </c>
      <c r="R301" s="94">
        <f t="shared" si="32"/>
        <v>0.12000622874314777</v>
      </c>
      <c r="S301" s="93">
        <f>(1+H301)^((5-Dashboard!$F$9)*3/12)</f>
        <v>1.0287387750183579</v>
      </c>
      <c r="T301" s="93">
        <f t="shared" si="34"/>
        <v>1.1521938357701567</v>
      </c>
      <c r="U301" s="93">
        <f t="shared" si="34"/>
        <v>1.290464272782035</v>
      </c>
      <c r="V301" s="93">
        <f t="shared" si="34"/>
        <v>1.4453280234863759</v>
      </c>
      <c r="W301" s="93">
        <f t="shared" si="34"/>
        <v>1.6187763888817637</v>
      </c>
      <c r="X301" s="93">
        <f t="shared" si="34"/>
        <v>1.8130396384899155</v>
      </c>
      <c r="Y301" s="93">
        <f t="shared" si="33"/>
        <v>2.0306156880669302</v>
      </c>
      <c r="Z301" s="93">
        <f t="shared" si="33"/>
        <v>2.2743022188185145</v>
      </c>
      <c r="AA301" s="93">
        <f t="shared" si="33"/>
        <v>2.5472326511210976</v>
      </c>
      <c r="AB301" s="93">
        <f t="shared" si="33"/>
        <v>2.852916435313551</v>
      </c>
      <c r="AC301" s="95">
        <f t="shared" si="33"/>
        <v>3.1952841776348748</v>
      </c>
      <c r="AE301" s="96"/>
    </row>
    <row r="302" spans="3:31" ht="24.75" customHeight="1" x14ac:dyDescent="0.25">
      <c r="C302" s="91">
        <f>ABS(E302-Dashboard!$F$13)</f>
        <v>59.152443921094608</v>
      </c>
      <c r="D302" s="92">
        <f t="shared" si="31"/>
        <v>0.12010622874314777</v>
      </c>
      <c r="E302" s="93" cm="1">
        <f t="array" ref="E302">SUM('DRE + DCF'!$S$41/TIR!S302,'DRE + DCF'!$U$41:$AD$41/TIR!T302:AC302,TIR!F302)</f>
        <v>108.66244392109461</v>
      </c>
      <c r="F302" s="100">
        <f>'DRE + DCF'!$AE$38*'DRE + DCF'!$AE$39*(1+G302)/(R302-G302)/AC302</f>
        <v>74.947865345614247</v>
      </c>
      <c r="G302" s="92">
        <f>R302*(1-'DRE + DCF'!$AE$39)</f>
        <v>7.2063737245888659E-2</v>
      </c>
      <c r="H302" s="94">
        <f t="shared" si="28"/>
        <v>0.12010622874314777</v>
      </c>
      <c r="I302" s="94">
        <f t="shared" si="32"/>
        <v>0.12010622874314777</v>
      </c>
      <c r="J302" s="94">
        <f t="shared" si="32"/>
        <v>0.12010622874314777</v>
      </c>
      <c r="K302" s="94">
        <f t="shared" si="32"/>
        <v>0.12010622874314777</v>
      </c>
      <c r="L302" s="94">
        <f t="shared" si="32"/>
        <v>0.12010622874314777</v>
      </c>
      <c r="M302" s="94">
        <f t="shared" si="32"/>
        <v>0.12010622874314777</v>
      </c>
      <c r="N302" s="94">
        <f t="shared" si="32"/>
        <v>0.12010622874314777</v>
      </c>
      <c r="O302" s="94">
        <f t="shared" si="32"/>
        <v>0.12010622874314777</v>
      </c>
      <c r="P302" s="94">
        <f t="shared" si="32"/>
        <v>0.12010622874314777</v>
      </c>
      <c r="Q302" s="94">
        <f t="shared" si="32"/>
        <v>0.12010622874314777</v>
      </c>
      <c r="R302" s="94">
        <f t="shared" si="32"/>
        <v>0.12010622874314777</v>
      </c>
      <c r="S302" s="93">
        <f>(1+H302)^((5-Dashboard!$F$9)*3/12)</f>
        <v>1.0287617370409392</v>
      </c>
      <c r="T302" s="93">
        <f t="shared" si="34"/>
        <v>1.1523224295521763</v>
      </c>
      <c r="U302" s="93">
        <f t="shared" si="34"/>
        <v>1.2907235308618299</v>
      </c>
      <c r="V302" s="93">
        <f t="shared" si="34"/>
        <v>1.4457474665036842</v>
      </c>
      <c r="W302" s="93">
        <f t="shared" si="34"/>
        <v>1.6193907424204022</v>
      </c>
      <c r="X302" s="93">
        <f t="shared" si="34"/>
        <v>1.8138896573540828</v>
      </c>
      <c r="Y302" s="93">
        <f t="shared" si="33"/>
        <v>2.0317491034550823</v>
      </c>
      <c r="Z302" s="93">
        <f t="shared" si="33"/>
        <v>2.2757748260233437</v>
      </c>
      <c r="AA302" s="93">
        <f t="shared" si="33"/>
        <v>2.5491095578456009</v>
      </c>
      <c r="AB302" s="93">
        <f t="shared" si="33"/>
        <v>2.8552734934915489</v>
      </c>
      <c r="AC302" s="95">
        <f t="shared" si="33"/>
        <v>3.1982096248250915</v>
      </c>
      <c r="AE302" s="96"/>
    </row>
    <row r="303" spans="3:31" ht="24.75" customHeight="1" x14ac:dyDescent="0.25">
      <c r="C303" s="91">
        <f>ABS(E303-Dashboard!$F$13)</f>
        <v>59.009292581538482</v>
      </c>
      <c r="D303" s="92">
        <f t="shared" si="31"/>
        <v>0.12020622874314778</v>
      </c>
      <c r="E303" s="93" cm="1">
        <f t="array" ref="E303">SUM('DRE + DCF'!$S$41/TIR!S303,'DRE + DCF'!$U$41:$AD$41/TIR!T303:AC303,TIR!F303)</f>
        <v>108.51929258153848</v>
      </c>
      <c r="F303" s="100">
        <f>'DRE + DCF'!$AE$38*'DRE + DCF'!$AE$39*(1+G303)/(R303-G303)/AC303</f>
        <v>74.821210494960198</v>
      </c>
      <c r="G303" s="92">
        <f>R303*(1-'DRE + DCF'!$AE$39)</f>
        <v>7.2123737245888664E-2</v>
      </c>
      <c r="H303" s="94">
        <f t="shared" si="28"/>
        <v>0.12020622874314778</v>
      </c>
      <c r="I303" s="94">
        <f t="shared" si="32"/>
        <v>0.12020622874314778</v>
      </c>
      <c r="J303" s="94">
        <f t="shared" si="32"/>
        <v>0.12020622874314778</v>
      </c>
      <c r="K303" s="94">
        <f t="shared" si="32"/>
        <v>0.12020622874314778</v>
      </c>
      <c r="L303" s="94">
        <f t="shared" si="32"/>
        <v>0.12020622874314778</v>
      </c>
      <c r="M303" s="94">
        <f t="shared" si="32"/>
        <v>0.12020622874314778</v>
      </c>
      <c r="N303" s="94">
        <f t="shared" si="32"/>
        <v>0.12020622874314778</v>
      </c>
      <c r="O303" s="94">
        <f t="shared" si="32"/>
        <v>0.12020622874314778</v>
      </c>
      <c r="P303" s="94">
        <f t="shared" si="32"/>
        <v>0.12020622874314778</v>
      </c>
      <c r="Q303" s="94">
        <f t="shared" si="32"/>
        <v>0.12020622874314778</v>
      </c>
      <c r="R303" s="94">
        <f t="shared" si="32"/>
        <v>0.12020622874314778</v>
      </c>
      <c r="S303" s="93">
        <f>(1+H303)^((5-Dashboard!$F$9)*3/12)</f>
        <v>1.0287846975260824</v>
      </c>
      <c r="T303" s="93">
        <f t="shared" si="34"/>
        <v>1.1524510262043528</v>
      </c>
      <c r="U303" s="93">
        <f t="shared" si="34"/>
        <v>1.2909828178755487</v>
      </c>
      <c r="V303" s="93">
        <f t="shared" si="34"/>
        <v>1.4461669937845705</v>
      </c>
      <c r="W303" s="93">
        <f t="shared" si="34"/>
        <v>1.6200052742402289</v>
      </c>
      <c r="X303" s="93">
        <f t="shared" si="34"/>
        <v>1.8147399988006556</v>
      </c>
      <c r="Y303" s="93">
        <f t="shared" si="33"/>
        <v>2.032883050205827</v>
      </c>
      <c r="Z303" s="93">
        <f t="shared" si="33"/>
        <v>2.2772482551469366</v>
      </c>
      <c r="AA303" s="93">
        <f t="shared" si="33"/>
        <v>2.5509876798100635</v>
      </c>
      <c r="AB303" s="93">
        <f t="shared" si="33"/>
        <v>2.8576322883702638</v>
      </c>
      <c r="AC303" s="95">
        <f t="shared" si="33"/>
        <v>3.2011374888899047</v>
      </c>
      <c r="AE303" s="96"/>
    </row>
    <row r="304" spans="3:31" ht="24.75" customHeight="1" x14ac:dyDescent="0.25">
      <c r="C304" s="91">
        <f>ABS(E304-Dashboard!$F$13)</f>
        <v>58.866424796470945</v>
      </c>
      <c r="D304" s="92">
        <f t="shared" si="31"/>
        <v>0.12030622874314778</v>
      </c>
      <c r="E304" s="93" cm="1">
        <f t="array" ref="E304">SUM('DRE + DCF'!$S$41/TIR!S304,'DRE + DCF'!$U$41:$AD$41/TIR!T304:AC304,TIR!F304)</f>
        <v>108.37642479647094</v>
      </c>
      <c r="F304" s="100">
        <f>'DRE + DCF'!$AE$38*'DRE + DCF'!$AE$39*(1+G304)/(R304-G304)/AC304</f>
        <v>74.694827239981478</v>
      </c>
      <c r="G304" s="92">
        <f>R304*(1-'DRE + DCF'!$AE$39)</f>
        <v>7.2183737245888668E-2</v>
      </c>
      <c r="H304" s="94">
        <f t="shared" si="28"/>
        <v>0.12030622874314778</v>
      </c>
      <c r="I304" s="94">
        <f t="shared" si="32"/>
        <v>0.12030622874314778</v>
      </c>
      <c r="J304" s="94">
        <f t="shared" si="32"/>
        <v>0.12030622874314778</v>
      </c>
      <c r="K304" s="94">
        <f t="shared" si="32"/>
        <v>0.12030622874314778</v>
      </c>
      <c r="L304" s="94">
        <f t="shared" si="32"/>
        <v>0.12030622874314778</v>
      </c>
      <c r="M304" s="94">
        <f t="shared" si="32"/>
        <v>0.12030622874314778</v>
      </c>
      <c r="N304" s="94">
        <f t="shared" si="32"/>
        <v>0.12030622874314778</v>
      </c>
      <c r="O304" s="94">
        <f t="shared" si="32"/>
        <v>0.12030622874314778</v>
      </c>
      <c r="P304" s="94">
        <f t="shared" si="32"/>
        <v>0.12030622874314778</v>
      </c>
      <c r="Q304" s="94">
        <f t="shared" si="32"/>
        <v>0.12030622874314778</v>
      </c>
      <c r="R304" s="94">
        <f t="shared" si="32"/>
        <v>0.12030622874314778</v>
      </c>
      <c r="S304" s="93">
        <f>(1+H304)^((5-Dashboard!$F$9)*3/12)</f>
        <v>1.0288076564740276</v>
      </c>
      <c r="T304" s="93">
        <f t="shared" si="34"/>
        <v>1.1525796257264938</v>
      </c>
      <c r="U304" s="93">
        <f t="shared" si="34"/>
        <v>1.2912421338238369</v>
      </c>
      <c r="V304" s="93">
        <f t="shared" si="34"/>
        <v>1.4465866053384377</v>
      </c>
      <c r="W304" s="93">
        <f t="shared" si="34"/>
        <v>1.6206199843770575</v>
      </c>
      <c r="X304" s="93">
        <f t="shared" si="34"/>
        <v>1.8155906629232403</v>
      </c>
      <c r="Y304" s="93">
        <f t="shared" si="33"/>
        <v>2.0340175285208071</v>
      </c>
      <c r="Z304" s="93">
        <f t="shared" si="33"/>
        <v>2.2787225065746033</v>
      </c>
      <c r="AA304" s="93">
        <f t="shared" si="33"/>
        <v>2.5528670176927264</v>
      </c>
      <c r="AB304" s="93">
        <f t="shared" si="33"/>
        <v>2.8599928210741052</v>
      </c>
      <c r="AC304" s="95">
        <f t="shared" si="33"/>
        <v>3.2040677716100072</v>
      </c>
      <c r="AE304" s="96"/>
    </row>
    <row r="305" spans="3:31" ht="24.75" customHeight="1" x14ac:dyDescent="0.25">
      <c r="C305" s="91">
        <f>ABS(E305-Dashboard!$F$13)</f>
        <v>58.723839815110502</v>
      </c>
      <c r="D305" s="92">
        <f t="shared" si="31"/>
        <v>0.12040622874314778</v>
      </c>
      <c r="E305" s="93" cm="1">
        <f t="array" ref="E305">SUM('DRE + DCF'!$S$41/TIR!S305,'DRE + DCF'!$U$41:$AD$41/TIR!T305:AC305,TIR!F305)</f>
        <v>108.2338398151105</v>
      </c>
      <c r="F305" s="100">
        <f>'DRE + DCF'!$AE$38*'DRE + DCF'!$AE$39*(1+G305)/(R305-G305)/AC305</f>
        <v>74.568714840477639</v>
      </c>
      <c r="G305" s="92">
        <f>R305*(1-'DRE + DCF'!$AE$39)</f>
        <v>7.2243737245888673E-2</v>
      </c>
      <c r="H305" s="94">
        <f t="shared" si="28"/>
        <v>0.12040622874314778</v>
      </c>
      <c r="I305" s="94">
        <f t="shared" si="32"/>
        <v>0.12040622874314778</v>
      </c>
      <c r="J305" s="94">
        <f t="shared" si="32"/>
        <v>0.12040622874314778</v>
      </c>
      <c r="K305" s="94">
        <f t="shared" si="32"/>
        <v>0.12040622874314778</v>
      </c>
      <c r="L305" s="94">
        <f t="shared" si="32"/>
        <v>0.12040622874314778</v>
      </c>
      <c r="M305" s="94">
        <f t="shared" si="32"/>
        <v>0.12040622874314778</v>
      </c>
      <c r="N305" s="94">
        <f t="shared" si="32"/>
        <v>0.12040622874314778</v>
      </c>
      <c r="O305" s="94">
        <f t="shared" si="32"/>
        <v>0.12040622874314778</v>
      </c>
      <c r="P305" s="94">
        <f t="shared" si="32"/>
        <v>0.12040622874314778</v>
      </c>
      <c r="Q305" s="94">
        <f t="shared" ref="I305:R331" si="35">$D305</f>
        <v>0.12040622874314778</v>
      </c>
      <c r="R305" s="94">
        <f t="shared" si="35"/>
        <v>0.12040622874314778</v>
      </c>
      <c r="S305" s="93">
        <f>(1+H305)^((5-Dashboard!$F$9)*3/12)</f>
        <v>1.028830613885015</v>
      </c>
      <c r="T305" s="93">
        <f t="shared" si="34"/>
        <v>1.1527082281184071</v>
      </c>
      <c r="U305" s="93">
        <f t="shared" si="34"/>
        <v>1.2915014787073407</v>
      </c>
      <c r="V305" s="93">
        <f t="shared" si="34"/>
        <v>1.4470063011746903</v>
      </c>
      <c r="W305" s="93">
        <f t="shared" si="34"/>
        <v>1.6212348728667063</v>
      </c>
      <c r="X305" s="93">
        <f t="shared" si="34"/>
        <v>1.816441649815463</v>
      </c>
      <c r="Y305" s="93">
        <f t="shared" si="33"/>
        <v>2.0351525386017242</v>
      </c>
      <c r="Z305" s="93">
        <f t="shared" si="33"/>
        <v>2.2801975806918011</v>
      </c>
      <c r="AA305" s="93">
        <f t="shared" si="33"/>
        <v>2.5547475721721504</v>
      </c>
      <c r="AB305" s="93">
        <f t="shared" si="33"/>
        <v>2.8623550927281118</v>
      </c>
      <c r="AC305" s="95">
        <f t="shared" si="33"/>
        <v>3.2070004747672467</v>
      </c>
      <c r="AE305" s="96"/>
    </row>
    <row r="306" spans="3:31" ht="24.75" customHeight="1" x14ac:dyDescent="0.25">
      <c r="C306" s="91">
        <f>ABS(E306-Dashboard!$F$13)</f>
        <v>58.581536889215194</v>
      </c>
      <c r="D306" s="92">
        <f t="shared" si="31"/>
        <v>0.12050622874314779</v>
      </c>
      <c r="E306" s="93" cm="1">
        <f t="array" ref="E306">SUM('DRE + DCF'!$S$41/TIR!S306,'DRE + DCF'!$U$41:$AD$41/TIR!T306:AC306,TIR!F306)</f>
        <v>108.09153688921519</v>
      </c>
      <c r="F306" s="100">
        <f>'DRE + DCF'!$AE$38*'DRE + DCF'!$AE$39*(1+G306)/(R306-G306)/AC306</f>
        <v>74.442872558777026</v>
      </c>
      <c r="G306" s="92">
        <f>R306*(1-'DRE + DCF'!$AE$39)</f>
        <v>7.2303737245888663E-2</v>
      </c>
      <c r="H306" s="94">
        <f t="shared" si="28"/>
        <v>0.12050622874314779</v>
      </c>
      <c r="I306" s="94">
        <f t="shared" si="35"/>
        <v>0.12050622874314779</v>
      </c>
      <c r="J306" s="94">
        <f t="shared" si="35"/>
        <v>0.12050622874314779</v>
      </c>
      <c r="K306" s="94">
        <f t="shared" si="35"/>
        <v>0.12050622874314779</v>
      </c>
      <c r="L306" s="94">
        <f t="shared" si="35"/>
        <v>0.12050622874314779</v>
      </c>
      <c r="M306" s="94">
        <f t="shared" si="35"/>
        <v>0.12050622874314779</v>
      </c>
      <c r="N306" s="94">
        <f t="shared" si="35"/>
        <v>0.12050622874314779</v>
      </c>
      <c r="O306" s="94">
        <f t="shared" si="35"/>
        <v>0.12050622874314779</v>
      </c>
      <c r="P306" s="94">
        <f t="shared" si="35"/>
        <v>0.12050622874314779</v>
      </c>
      <c r="Q306" s="94">
        <f t="shared" si="35"/>
        <v>0.12050622874314779</v>
      </c>
      <c r="R306" s="94">
        <f t="shared" si="35"/>
        <v>0.12050622874314779</v>
      </c>
      <c r="S306" s="93">
        <f>(1+H306)^((5-Dashboard!$F$9)*3/12)</f>
        <v>1.0288535697592844</v>
      </c>
      <c r="T306" s="93">
        <f t="shared" si="34"/>
        <v>1.1528368333799008</v>
      </c>
      <c r="U306" s="93">
        <f t="shared" si="34"/>
        <v>1.2917608525267052</v>
      </c>
      <c r="V306" s="93">
        <f t="shared" si="34"/>
        <v>1.447426081302732</v>
      </c>
      <c r="W306" s="93">
        <f t="shared" si="34"/>
        <v>1.621849939744997</v>
      </c>
      <c r="X306" s="93">
        <f t="shared" si="34"/>
        <v>1.8172929595709681</v>
      </c>
      <c r="Y306" s="93">
        <f t="shared" si="33"/>
        <v>2.0362880806503392</v>
      </c>
      <c r="Z306" s="93">
        <f t="shared" si="33"/>
        <v>2.2816734778841341</v>
      </c>
      <c r="AA306" s="93">
        <f t="shared" si="33"/>
        <v>2.556629343927213</v>
      </c>
      <c r="AB306" s="93">
        <f t="shared" si="33"/>
        <v>2.8647191044579494</v>
      </c>
      <c r="AC306" s="95">
        <f t="shared" si="33"/>
        <v>3.2099356001446244</v>
      </c>
      <c r="AE306" s="96"/>
    </row>
    <row r="307" spans="3:31" ht="24.75" customHeight="1" x14ac:dyDescent="0.25">
      <c r="C307" s="91">
        <f>ABS(E307-Dashboard!$F$13)</f>
        <v>58.439515273072111</v>
      </c>
      <c r="D307" s="92">
        <f t="shared" si="31"/>
        <v>0.12060622874314779</v>
      </c>
      <c r="E307" s="93" cm="1">
        <f t="array" ref="E307">SUM('DRE + DCF'!$S$41/TIR!S307,'DRE + DCF'!$U$41:$AD$41/TIR!T307:AC307,TIR!F307)</f>
        <v>107.94951527307211</v>
      </c>
      <c r="F307" s="100">
        <f>'DRE + DCF'!$AE$38*'DRE + DCF'!$AE$39*(1+G307)/(R307-G307)/AC307</f>
        <v>74.317299659726302</v>
      </c>
      <c r="G307" s="92">
        <f>R307*(1-'DRE + DCF'!$AE$39)</f>
        <v>7.2363737245888668E-2</v>
      </c>
      <c r="H307" s="94">
        <f t="shared" ref="H307:H370" si="36">$D307</f>
        <v>0.12060622874314779</v>
      </c>
      <c r="I307" s="94">
        <f t="shared" si="35"/>
        <v>0.12060622874314779</v>
      </c>
      <c r="J307" s="94">
        <f t="shared" si="35"/>
        <v>0.12060622874314779</v>
      </c>
      <c r="K307" s="94">
        <f t="shared" si="35"/>
        <v>0.12060622874314779</v>
      </c>
      <c r="L307" s="94">
        <f t="shared" si="35"/>
        <v>0.12060622874314779</v>
      </c>
      <c r="M307" s="94">
        <f t="shared" si="35"/>
        <v>0.12060622874314779</v>
      </c>
      <c r="N307" s="94">
        <f t="shared" si="35"/>
        <v>0.12060622874314779</v>
      </c>
      <c r="O307" s="94">
        <f t="shared" si="35"/>
        <v>0.12060622874314779</v>
      </c>
      <c r="P307" s="94">
        <f t="shared" si="35"/>
        <v>0.12060622874314779</v>
      </c>
      <c r="Q307" s="94">
        <f t="shared" si="35"/>
        <v>0.12060622874314779</v>
      </c>
      <c r="R307" s="94">
        <f t="shared" si="35"/>
        <v>0.12060622874314779</v>
      </c>
      <c r="S307" s="93">
        <f>(1+H307)^((5-Dashboard!$F$9)*3/12)</f>
        <v>1.0288765240970761</v>
      </c>
      <c r="T307" s="93">
        <f t="shared" si="34"/>
        <v>1.1529654415107828</v>
      </c>
      <c r="U307" s="93">
        <f t="shared" si="34"/>
        <v>1.2920202552825766</v>
      </c>
      <c r="V307" s="93">
        <f t="shared" si="34"/>
        <v>1.4478459457319672</v>
      </c>
      <c r="W307" s="93">
        <f t="shared" si="34"/>
        <v>1.6224651850477561</v>
      </c>
      <c r="X307" s="93">
        <f t="shared" si="34"/>
        <v>1.8181445922834192</v>
      </c>
      <c r="Y307" s="93">
        <f t="shared" si="33"/>
        <v>2.0374241548684702</v>
      </c>
      <c r="Z307" s="93">
        <f t="shared" si="33"/>
        <v>2.2831501985373515</v>
      </c>
      <c r="AA307" s="93">
        <f t="shared" si="33"/>
        <v>2.5585123336371103</v>
      </c>
      <c r="AB307" s="93">
        <f t="shared" si="33"/>
        <v>2.8670848573899121</v>
      </c>
      <c r="AC307" s="95">
        <f t="shared" si="33"/>
        <v>3.212873149526295</v>
      </c>
      <c r="AE307" s="96"/>
    </row>
    <row r="308" spans="3:31" ht="24.75" customHeight="1" x14ac:dyDescent="0.25">
      <c r="C308" s="91">
        <f>ABS(E308-Dashboard!$F$13)</f>
        <v>58.297774223486691</v>
      </c>
      <c r="D308" s="92">
        <f t="shared" si="31"/>
        <v>0.12070622874314779</v>
      </c>
      <c r="E308" s="93" cm="1">
        <f t="array" ref="E308">SUM('DRE + DCF'!$S$41/TIR!S308,'DRE + DCF'!$U$41:$AD$41/TIR!T308:AC308,TIR!F308)</f>
        <v>107.80777422348669</v>
      </c>
      <c r="F308" s="100">
        <f>'DRE + DCF'!$AE$38*'DRE + DCF'!$AE$39*(1+G308)/(R308-G308)/AC308</f>
        <v>74.191995410679738</v>
      </c>
      <c r="G308" s="92">
        <f>R308*(1-'DRE + DCF'!$AE$39)</f>
        <v>7.2423737245888672E-2</v>
      </c>
      <c r="H308" s="94">
        <f t="shared" si="36"/>
        <v>0.12070622874314779</v>
      </c>
      <c r="I308" s="94">
        <f t="shared" si="35"/>
        <v>0.12070622874314779</v>
      </c>
      <c r="J308" s="94">
        <f t="shared" si="35"/>
        <v>0.12070622874314779</v>
      </c>
      <c r="K308" s="94">
        <f t="shared" si="35"/>
        <v>0.12070622874314779</v>
      </c>
      <c r="L308" s="94">
        <f t="shared" si="35"/>
        <v>0.12070622874314779</v>
      </c>
      <c r="M308" s="94">
        <f t="shared" si="35"/>
        <v>0.12070622874314779</v>
      </c>
      <c r="N308" s="94">
        <f t="shared" si="35"/>
        <v>0.12070622874314779</v>
      </c>
      <c r="O308" s="94">
        <f t="shared" si="35"/>
        <v>0.12070622874314779</v>
      </c>
      <c r="P308" s="94">
        <f t="shared" si="35"/>
        <v>0.12070622874314779</v>
      </c>
      <c r="Q308" s="94">
        <f t="shared" si="35"/>
        <v>0.12070622874314779</v>
      </c>
      <c r="R308" s="94">
        <f t="shared" si="35"/>
        <v>0.12070622874314779</v>
      </c>
      <c r="S308" s="93">
        <f>(1+H308)^((5-Dashboard!$F$9)*3/12)</f>
        <v>1.0288994768986301</v>
      </c>
      <c r="T308" s="93">
        <f t="shared" si="34"/>
        <v>1.1530940525108613</v>
      </c>
      <c r="U308" s="93">
        <f t="shared" si="34"/>
        <v>1.2922796869756006</v>
      </c>
      <c r="V308" s="93">
        <f t="shared" si="34"/>
        <v>1.4482658944718008</v>
      </c>
      <c r="W308" s="93">
        <f t="shared" si="34"/>
        <v>1.6230806088108134</v>
      </c>
      <c r="X308" s="93">
        <f t="shared" si="34"/>
        <v>1.8189965480464989</v>
      </c>
      <c r="Y308" s="93">
        <f t="shared" si="33"/>
        <v>2.0385607614579957</v>
      </c>
      <c r="Z308" s="93">
        <f t="shared" si="33"/>
        <v>2.2846277430373498</v>
      </c>
      <c r="AA308" s="93">
        <f t="shared" si="33"/>
        <v>2.5603965419813575</v>
      </c>
      <c r="AB308" s="93">
        <f t="shared" si="33"/>
        <v>2.8694523526509235</v>
      </c>
      <c r="AC308" s="95">
        <f t="shared" si="33"/>
        <v>3.2158131246975694</v>
      </c>
      <c r="AE308" s="96"/>
    </row>
    <row r="309" spans="3:31" ht="24.75" customHeight="1" x14ac:dyDescent="0.25">
      <c r="C309" s="91">
        <f>ABS(E309-Dashboard!$F$13)</f>
        <v>58.156312999772432</v>
      </c>
      <c r="D309" s="92">
        <f t="shared" si="31"/>
        <v>0.12080622874314779</v>
      </c>
      <c r="E309" s="93" cm="1">
        <f t="array" ref="E309">SUM('DRE + DCF'!$S$41/TIR!S309,'DRE + DCF'!$U$41:$AD$41/TIR!T309:AC309,TIR!F309)</f>
        <v>107.66631299977243</v>
      </c>
      <c r="F309" s="100">
        <f>'DRE + DCF'!$AE$38*'DRE + DCF'!$AE$39*(1+G309)/(R309-G309)/AC309</f>
        <v>74.066959081488918</v>
      </c>
      <c r="G309" s="92">
        <f>R309*(1-'DRE + DCF'!$AE$39)</f>
        <v>7.2483737245888677E-2</v>
      </c>
      <c r="H309" s="94">
        <f t="shared" si="36"/>
        <v>0.12080622874314779</v>
      </c>
      <c r="I309" s="94">
        <f t="shared" si="35"/>
        <v>0.12080622874314779</v>
      </c>
      <c r="J309" s="94">
        <f t="shared" si="35"/>
        <v>0.12080622874314779</v>
      </c>
      <c r="K309" s="94">
        <f t="shared" si="35"/>
        <v>0.12080622874314779</v>
      </c>
      <c r="L309" s="94">
        <f t="shared" si="35"/>
        <v>0.12080622874314779</v>
      </c>
      <c r="M309" s="94">
        <f t="shared" si="35"/>
        <v>0.12080622874314779</v>
      </c>
      <c r="N309" s="94">
        <f t="shared" si="35"/>
        <v>0.12080622874314779</v>
      </c>
      <c r="O309" s="94">
        <f t="shared" si="35"/>
        <v>0.12080622874314779</v>
      </c>
      <c r="P309" s="94">
        <f t="shared" si="35"/>
        <v>0.12080622874314779</v>
      </c>
      <c r="Q309" s="94">
        <f t="shared" si="35"/>
        <v>0.12080622874314779</v>
      </c>
      <c r="R309" s="94">
        <f t="shared" si="35"/>
        <v>0.12080622874314779</v>
      </c>
      <c r="S309" s="93">
        <f>(1+H309)^((5-Dashboard!$F$9)*3/12)</f>
        <v>1.028922428164186</v>
      </c>
      <c r="T309" s="93">
        <f t="shared" si="34"/>
        <v>1.1532226663799436</v>
      </c>
      <c r="U309" s="93">
        <f t="shared" si="34"/>
        <v>1.2925391476064219</v>
      </c>
      <c r="V309" s="93">
        <f t="shared" si="34"/>
        <v>1.4486859275316364</v>
      </c>
      <c r="W309" s="93">
        <f t="shared" si="34"/>
        <v>1.6236962110700024</v>
      </c>
      <c r="X309" s="93">
        <f t="shared" si="34"/>
        <v>1.8198488269539073</v>
      </c>
      <c r="Y309" s="93">
        <f t="shared" si="33"/>
        <v>2.0396979006208502</v>
      </c>
      <c r="Z309" s="93">
        <f t="shared" si="33"/>
        <v>2.2861061117701706</v>
      </c>
      <c r="AA309" s="93">
        <f t="shared" si="33"/>
        <v>2.5622819696397858</v>
      </c>
      <c r="AB309" s="93">
        <f t="shared" si="33"/>
        <v>2.871821591368533</v>
      </c>
      <c r="AC309" s="95">
        <f t="shared" si="33"/>
        <v>3.2187555274449107</v>
      </c>
      <c r="AE309" s="96"/>
    </row>
    <row r="310" spans="3:31" ht="24.75" customHeight="1" x14ac:dyDescent="0.25">
      <c r="C310" s="91">
        <f>ABS(E310-Dashboard!$F$13)</f>
        <v>58.015130863740346</v>
      </c>
      <c r="D310" s="92">
        <f t="shared" si="31"/>
        <v>0.1209062287431478</v>
      </c>
      <c r="E310" s="93" cm="1">
        <f t="array" ref="E310">SUM('DRE + DCF'!$S$41/TIR!S310,'DRE + DCF'!$U$41:$AD$41/TIR!T310:AC310,TIR!F310)</f>
        <v>107.52513086374034</v>
      </c>
      <c r="F310" s="100">
        <f>'DRE + DCF'!$AE$38*'DRE + DCF'!$AE$39*(1+G310)/(R310-G310)/AC310</f>
        <v>73.942189944492256</v>
      </c>
      <c r="G310" s="92">
        <f>R310*(1-'DRE + DCF'!$AE$39)</f>
        <v>7.2543737245888681E-2</v>
      </c>
      <c r="H310" s="94">
        <f t="shared" si="36"/>
        <v>0.1209062287431478</v>
      </c>
      <c r="I310" s="94">
        <f t="shared" si="35"/>
        <v>0.1209062287431478</v>
      </c>
      <c r="J310" s="94">
        <f t="shared" si="35"/>
        <v>0.1209062287431478</v>
      </c>
      <c r="K310" s="94">
        <f t="shared" si="35"/>
        <v>0.1209062287431478</v>
      </c>
      <c r="L310" s="94">
        <f t="shared" si="35"/>
        <v>0.1209062287431478</v>
      </c>
      <c r="M310" s="94">
        <f t="shared" si="35"/>
        <v>0.1209062287431478</v>
      </c>
      <c r="N310" s="94">
        <f t="shared" si="35"/>
        <v>0.1209062287431478</v>
      </c>
      <c r="O310" s="94">
        <f t="shared" si="35"/>
        <v>0.1209062287431478</v>
      </c>
      <c r="P310" s="94">
        <f t="shared" si="35"/>
        <v>0.1209062287431478</v>
      </c>
      <c r="Q310" s="94">
        <f t="shared" si="35"/>
        <v>0.1209062287431478</v>
      </c>
      <c r="R310" s="94">
        <f t="shared" si="35"/>
        <v>0.1209062287431478</v>
      </c>
      <c r="S310" s="93">
        <f>(1+H310)^((5-Dashboard!$F$9)*3/12)</f>
        <v>1.0289453778939837</v>
      </c>
      <c r="T310" s="93">
        <f t="shared" si="34"/>
        <v>1.1533512831178383</v>
      </c>
      <c r="U310" s="93">
        <f t="shared" si="34"/>
        <v>1.2927986371756865</v>
      </c>
      <c r="V310" s="93">
        <f t="shared" si="34"/>
        <v>1.4491060449208797</v>
      </c>
      <c r="W310" s="93">
        <f t="shared" si="34"/>
        <v>1.6243119918611617</v>
      </c>
      <c r="X310" s="93">
        <f t="shared" si="34"/>
        <v>1.8207014290993653</v>
      </c>
      <c r="Y310" s="93">
        <f t="shared" si="33"/>
        <v>2.040835572559029</v>
      </c>
      <c r="Z310" s="93">
        <f t="shared" si="33"/>
        <v>2.2875853051220036</v>
      </c>
      <c r="AA310" s="93">
        <f t="shared" si="33"/>
        <v>2.5641686172925482</v>
      </c>
      <c r="AB310" s="93">
        <f t="shared" si="33"/>
        <v>2.8741925746709218</v>
      </c>
      <c r="AC310" s="95">
        <f t="shared" si="33"/>
        <v>3.2217003595559408</v>
      </c>
      <c r="AE310" s="96"/>
    </row>
    <row r="311" spans="3:31" ht="24.75" customHeight="1" x14ac:dyDescent="0.25">
      <c r="C311" s="91">
        <f>ABS(E311-Dashboard!$F$13)</f>
        <v>57.874227079688545</v>
      </c>
      <c r="D311" s="92">
        <f t="shared" si="31"/>
        <v>0.1210062287431478</v>
      </c>
      <c r="E311" s="93" cm="1">
        <f t="array" ref="E311">SUM('DRE + DCF'!$S$41/TIR!S311,'DRE + DCF'!$U$41:$AD$41/TIR!T311:AC311,TIR!F311)</f>
        <v>107.38422707968854</v>
      </c>
      <c r="F311" s="100">
        <f>'DRE + DCF'!$AE$38*'DRE + DCF'!$AE$39*(1+G311)/(R311-G311)/AC311</f>
        <v>73.817687274504593</v>
      </c>
      <c r="G311" s="92">
        <f>R311*(1-'DRE + DCF'!$AE$39)</f>
        <v>7.2603737245888672E-2</v>
      </c>
      <c r="H311" s="94">
        <f t="shared" si="36"/>
        <v>0.1210062287431478</v>
      </c>
      <c r="I311" s="94">
        <f t="shared" si="35"/>
        <v>0.1210062287431478</v>
      </c>
      <c r="J311" s="94">
        <f t="shared" si="35"/>
        <v>0.1210062287431478</v>
      </c>
      <c r="K311" s="94">
        <f t="shared" si="35"/>
        <v>0.1210062287431478</v>
      </c>
      <c r="L311" s="94">
        <f t="shared" si="35"/>
        <v>0.1210062287431478</v>
      </c>
      <c r="M311" s="94">
        <f t="shared" si="35"/>
        <v>0.1210062287431478</v>
      </c>
      <c r="N311" s="94">
        <f t="shared" si="35"/>
        <v>0.1210062287431478</v>
      </c>
      <c r="O311" s="94">
        <f t="shared" si="35"/>
        <v>0.1210062287431478</v>
      </c>
      <c r="P311" s="94">
        <f t="shared" si="35"/>
        <v>0.1210062287431478</v>
      </c>
      <c r="Q311" s="94">
        <f t="shared" si="35"/>
        <v>0.1210062287431478</v>
      </c>
      <c r="R311" s="94">
        <f t="shared" si="35"/>
        <v>0.1210062287431478</v>
      </c>
      <c r="S311" s="93">
        <f>(1+H311)^((5-Dashboard!$F$9)*3/12)</f>
        <v>1.0289683260882629</v>
      </c>
      <c r="T311" s="93">
        <f t="shared" si="34"/>
        <v>1.1534799027243532</v>
      </c>
      <c r="U311" s="93">
        <f t="shared" si="34"/>
        <v>1.2930581556840401</v>
      </c>
      <c r="V311" s="93">
        <f t="shared" si="34"/>
        <v>1.4495262466489358</v>
      </c>
      <c r="W311" s="93">
        <f t="shared" si="34"/>
        <v>1.6249279512201333</v>
      </c>
      <c r="X311" s="93">
        <f t="shared" si="34"/>
        <v>1.8215543545766111</v>
      </c>
      <c r="Y311" s="93">
        <f t="shared" si="33"/>
        <v>2.0419737774745852</v>
      </c>
      <c r="Z311" s="93">
        <f t="shared" si="33"/>
        <v>2.2890653234791842</v>
      </c>
      <c r="AA311" s="93">
        <f t="shared" si="33"/>
        <v>2.5660564856201136</v>
      </c>
      <c r="AB311" s="93">
        <f t="shared" si="33"/>
        <v>2.8765653036868986</v>
      </c>
      <c r="AC311" s="95">
        <f t="shared" si="33"/>
        <v>3.2246476228194374</v>
      </c>
      <c r="AE311" s="96"/>
    </row>
    <row r="312" spans="3:31" ht="24.75" customHeight="1" x14ac:dyDescent="0.25">
      <c r="C312" s="91">
        <f>ABS(E312-Dashboard!$F$13)</f>
        <v>57.73360091439212</v>
      </c>
      <c r="D312" s="92">
        <f t="shared" si="31"/>
        <v>0.1211062287431478</v>
      </c>
      <c r="E312" s="93" cm="1">
        <f t="array" ref="E312">SUM('DRE + DCF'!$S$41/TIR!S312,'DRE + DCF'!$U$41:$AD$41/TIR!T312:AC312,TIR!F312)</f>
        <v>107.24360091439212</v>
      </c>
      <c r="F312" s="100">
        <f>'DRE + DCF'!$AE$38*'DRE + DCF'!$AE$39*(1+G312)/(R312-G312)/AC312</f>
        <v>73.693450348806991</v>
      </c>
      <c r="G312" s="92">
        <f>R312*(1-'DRE + DCF'!$AE$39)</f>
        <v>7.2663737245888677E-2</v>
      </c>
      <c r="H312" s="94">
        <f t="shared" si="36"/>
        <v>0.1211062287431478</v>
      </c>
      <c r="I312" s="94">
        <f t="shared" si="35"/>
        <v>0.1211062287431478</v>
      </c>
      <c r="J312" s="94">
        <f t="shared" si="35"/>
        <v>0.1211062287431478</v>
      </c>
      <c r="K312" s="94">
        <f t="shared" si="35"/>
        <v>0.1211062287431478</v>
      </c>
      <c r="L312" s="94">
        <f t="shared" si="35"/>
        <v>0.1211062287431478</v>
      </c>
      <c r="M312" s="94">
        <f t="shared" si="35"/>
        <v>0.1211062287431478</v>
      </c>
      <c r="N312" s="94">
        <f t="shared" si="35"/>
        <v>0.1211062287431478</v>
      </c>
      <c r="O312" s="94">
        <f t="shared" si="35"/>
        <v>0.1211062287431478</v>
      </c>
      <c r="P312" s="94">
        <f t="shared" si="35"/>
        <v>0.1211062287431478</v>
      </c>
      <c r="Q312" s="94">
        <f t="shared" si="35"/>
        <v>0.1211062287431478</v>
      </c>
      <c r="R312" s="94">
        <f t="shared" si="35"/>
        <v>0.1211062287431478</v>
      </c>
      <c r="S312" s="93">
        <f>(1+H312)^((5-Dashboard!$F$9)*3/12)</f>
        <v>1.0289912727472634</v>
      </c>
      <c r="T312" s="93">
        <f t="shared" si="34"/>
        <v>1.1536085251992962</v>
      </c>
      <c r="U312" s="93">
        <f t="shared" si="34"/>
        <v>1.2933177031321275</v>
      </c>
      <c r="V312" s="93">
        <f t="shared" si="34"/>
        <v>1.4499465327252092</v>
      </c>
      <c r="W312" s="93">
        <f t="shared" si="34"/>
        <v>1.6255440891827624</v>
      </c>
      <c r="X312" s="93">
        <f t="shared" si="34"/>
        <v>1.8224076034794017</v>
      </c>
      <c r="Y312" s="93">
        <f t="shared" si="33"/>
        <v>2.0431125155696295</v>
      </c>
      <c r="Z312" s="93">
        <f t="shared" si="33"/>
        <v>2.290546167228193</v>
      </c>
      <c r="AA312" s="93">
        <f t="shared" si="33"/>
        <v>2.5679455753032707</v>
      </c>
      <c r="AB312" s="93">
        <f t="shared" si="33"/>
        <v>2.8789397795459024</v>
      </c>
      <c r="AC312" s="95">
        <f t="shared" si="33"/>
        <v>3.2275973190253358</v>
      </c>
      <c r="AE312" s="96"/>
    </row>
    <row r="313" spans="3:31" ht="24.75" customHeight="1" x14ac:dyDescent="0.25">
      <c r="C313" s="91">
        <f>ABS(E313-Dashboard!$F$13)</f>
        <v>57.593251637092401</v>
      </c>
      <c r="D313" s="92">
        <f t="shared" si="31"/>
        <v>0.12120622874314781</v>
      </c>
      <c r="E313" s="93" cm="1">
        <f t="array" ref="E313">SUM('DRE + DCF'!$S$41/TIR!S313,'DRE + DCF'!$U$41:$AD$41/TIR!T313:AC313,TIR!F313)</f>
        <v>107.1032516370924</v>
      </c>
      <c r="F313" s="100">
        <f>'DRE + DCF'!$AE$38*'DRE + DCF'!$AE$39*(1+G313)/(R313-G313)/AC313</f>
        <v>73.569478447136177</v>
      </c>
      <c r="G313" s="92">
        <f>R313*(1-'DRE + DCF'!$AE$39)</f>
        <v>7.2723737245888681E-2</v>
      </c>
      <c r="H313" s="94">
        <f t="shared" si="36"/>
        <v>0.12120622874314781</v>
      </c>
      <c r="I313" s="94">
        <f t="shared" si="35"/>
        <v>0.12120622874314781</v>
      </c>
      <c r="J313" s="94">
        <f t="shared" si="35"/>
        <v>0.12120622874314781</v>
      </c>
      <c r="K313" s="94">
        <f t="shared" si="35"/>
        <v>0.12120622874314781</v>
      </c>
      <c r="L313" s="94">
        <f t="shared" si="35"/>
        <v>0.12120622874314781</v>
      </c>
      <c r="M313" s="94">
        <f t="shared" si="35"/>
        <v>0.12120622874314781</v>
      </c>
      <c r="N313" s="94">
        <f t="shared" si="35"/>
        <v>0.12120622874314781</v>
      </c>
      <c r="O313" s="94">
        <f t="shared" si="35"/>
        <v>0.12120622874314781</v>
      </c>
      <c r="P313" s="94">
        <f t="shared" si="35"/>
        <v>0.12120622874314781</v>
      </c>
      <c r="Q313" s="94">
        <f t="shared" si="35"/>
        <v>0.12120622874314781</v>
      </c>
      <c r="R313" s="94">
        <f t="shared" si="35"/>
        <v>0.12120622874314781</v>
      </c>
      <c r="S313" s="93">
        <f>(1+H313)^((5-Dashboard!$F$9)*3/12)</f>
        <v>1.0290142178712249</v>
      </c>
      <c r="T313" s="93">
        <f t="shared" si="34"/>
        <v>1.1537371505424761</v>
      </c>
      <c r="U313" s="93">
        <f t="shared" si="34"/>
        <v>1.2935772795205951</v>
      </c>
      <c r="V313" s="93">
        <f t="shared" si="34"/>
        <v>1.4503669031591073</v>
      </c>
      <c r="W313" s="93">
        <f t="shared" si="34"/>
        <v>1.6261604057849011</v>
      </c>
      <c r="X313" s="93">
        <f t="shared" si="34"/>
        <v>1.823261175901516</v>
      </c>
      <c r="Y313" s="93">
        <f t="shared" si="33"/>
        <v>2.0442517870463361</v>
      </c>
      <c r="Z313" s="93">
        <f t="shared" si="33"/>
        <v>2.292027836755663</v>
      </c>
      <c r="AA313" s="93">
        <f t="shared" si="33"/>
        <v>2.5698358870231326</v>
      </c>
      <c r="AB313" s="93">
        <f t="shared" si="33"/>
        <v>2.881316003378009</v>
      </c>
      <c r="AC313" s="95">
        <f t="shared" si="33"/>
        <v>3.2305494499647365</v>
      </c>
      <c r="AE313" s="96"/>
    </row>
    <row r="314" spans="3:31" ht="24.75" customHeight="1" x14ac:dyDescent="0.25">
      <c r="C314" s="91">
        <f>ABS(E314-Dashboard!$F$13)</f>
        <v>57.4531785194877</v>
      </c>
      <c r="D314" s="92">
        <f t="shared" si="31"/>
        <v>0.12130622874314781</v>
      </c>
      <c r="E314" s="93" cm="1">
        <f t="array" ref="E314">SUM('DRE + DCF'!$S$41/TIR!S314,'DRE + DCF'!$U$41:$AD$41/TIR!T314:AC314,TIR!F314)</f>
        <v>106.9631785194877</v>
      </c>
      <c r="F314" s="100">
        <f>'DRE + DCF'!$AE$38*'DRE + DCF'!$AE$39*(1+G314)/(R314-G314)/AC314</f>
        <v>73.445770851675107</v>
      </c>
      <c r="G314" s="92">
        <f>R314*(1-'DRE + DCF'!$AE$39)</f>
        <v>7.2783737245888686E-2</v>
      </c>
      <c r="H314" s="94">
        <f t="shared" si="36"/>
        <v>0.12130622874314781</v>
      </c>
      <c r="I314" s="94">
        <f t="shared" si="35"/>
        <v>0.12130622874314781</v>
      </c>
      <c r="J314" s="94">
        <f t="shared" si="35"/>
        <v>0.12130622874314781</v>
      </c>
      <c r="K314" s="94">
        <f t="shared" si="35"/>
        <v>0.12130622874314781</v>
      </c>
      <c r="L314" s="94">
        <f t="shared" si="35"/>
        <v>0.12130622874314781</v>
      </c>
      <c r="M314" s="94">
        <f t="shared" si="35"/>
        <v>0.12130622874314781</v>
      </c>
      <c r="N314" s="94">
        <f t="shared" si="35"/>
        <v>0.12130622874314781</v>
      </c>
      <c r="O314" s="94">
        <f t="shared" si="35"/>
        <v>0.12130622874314781</v>
      </c>
      <c r="P314" s="94">
        <f t="shared" si="35"/>
        <v>0.12130622874314781</v>
      </c>
      <c r="Q314" s="94">
        <f t="shared" si="35"/>
        <v>0.12130622874314781</v>
      </c>
      <c r="R314" s="94">
        <f t="shared" si="35"/>
        <v>0.12130622874314781</v>
      </c>
      <c r="S314" s="93">
        <f>(1+H314)^((5-Dashboard!$F$9)*3/12)</f>
        <v>1.029037161460387</v>
      </c>
      <c r="T314" s="93">
        <f t="shared" si="34"/>
        <v>1.1538657787537003</v>
      </c>
      <c r="U314" s="93">
        <f t="shared" si="34"/>
        <v>1.2938368848500872</v>
      </c>
      <c r="V314" s="93">
        <f t="shared" si="34"/>
        <v>1.4507873579600337</v>
      </c>
      <c r="W314" s="93">
        <f t="shared" si="34"/>
        <v>1.6267769010624007</v>
      </c>
      <c r="X314" s="93">
        <f t="shared" si="34"/>
        <v>1.8241150719367456</v>
      </c>
      <c r="Y314" s="93">
        <f t="shared" si="33"/>
        <v>2.0453915921069283</v>
      </c>
      <c r="Z314" s="93">
        <f t="shared" si="33"/>
        <v>2.293510332448363</v>
      </c>
      <c r="AA314" s="93">
        <f t="shared" si="33"/>
        <v>2.5717274214611172</v>
      </c>
      <c r="AB314" s="93">
        <f t="shared" si="33"/>
        <v>2.8836939763139053</v>
      </c>
      <c r="AC314" s="95">
        <f t="shared" si="33"/>
        <v>3.2335040174298775</v>
      </c>
      <c r="AE314" s="96"/>
    </row>
    <row r="315" spans="3:31" ht="24.75" customHeight="1" x14ac:dyDescent="0.25">
      <c r="C315" s="91">
        <f>ABS(E315-Dashboard!$F$13)</f>
        <v>57.313380835721993</v>
      </c>
      <c r="D315" s="92">
        <f t="shared" si="31"/>
        <v>0.12140622874314781</v>
      </c>
      <c r="E315" s="93" cm="1">
        <f t="array" ref="E315">SUM('DRE + DCF'!$S$41/TIR!S315,'DRE + DCF'!$U$41:$AD$41/TIR!T315:AC315,TIR!F315)</f>
        <v>106.82338083572199</v>
      </c>
      <c r="F315" s="100">
        <f>'DRE + DCF'!$AE$38*'DRE + DCF'!$AE$39*(1+G315)/(R315-G315)/AC315</f>
        <v>73.322326847041779</v>
      </c>
      <c r="G315" s="92">
        <f>R315*(1-'DRE + DCF'!$AE$39)</f>
        <v>7.284373724588869E-2</v>
      </c>
      <c r="H315" s="94">
        <f t="shared" si="36"/>
        <v>0.12140622874314781</v>
      </c>
      <c r="I315" s="94">
        <f t="shared" si="35"/>
        <v>0.12140622874314781</v>
      </c>
      <c r="J315" s="94">
        <f t="shared" si="35"/>
        <v>0.12140622874314781</v>
      </c>
      <c r="K315" s="94">
        <f t="shared" si="35"/>
        <v>0.12140622874314781</v>
      </c>
      <c r="L315" s="94">
        <f t="shared" si="35"/>
        <v>0.12140622874314781</v>
      </c>
      <c r="M315" s="94">
        <f t="shared" si="35"/>
        <v>0.12140622874314781</v>
      </c>
      <c r="N315" s="94">
        <f t="shared" si="35"/>
        <v>0.12140622874314781</v>
      </c>
      <c r="O315" s="94">
        <f t="shared" si="35"/>
        <v>0.12140622874314781</v>
      </c>
      <c r="P315" s="94">
        <f t="shared" si="35"/>
        <v>0.12140622874314781</v>
      </c>
      <c r="Q315" s="94">
        <f t="shared" si="35"/>
        <v>0.12140622874314781</v>
      </c>
      <c r="R315" s="94">
        <f t="shared" si="35"/>
        <v>0.12140622874314781</v>
      </c>
      <c r="S315" s="93">
        <f>(1+H315)^((5-Dashboard!$F$9)*3/12)</f>
        <v>1.0290601035149891</v>
      </c>
      <c r="T315" s="93">
        <f t="shared" si="34"/>
        <v>1.1539944098327772</v>
      </c>
      <c r="U315" s="93">
        <f t="shared" si="34"/>
        <v>1.2940965191212492</v>
      </c>
      <c r="V315" s="93">
        <f t="shared" si="34"/>
        <v>1.4512078971373952</v>
      </c>
      <c r="W315" s="93">
        <f t="shared" si="34"/>
        <v>1.6273935750511204</v>
      </c>
      <c r="X315" s="93">
        <f t="shared" si="34"/>
        <v>1.824969291678906</v>
      </c>
      <c r="Y315" s="93">
        <f t="shared" si="33"/>
        <v>2.0465319309536958</v>
      </c>
      <c r="Z315" s="93">
        <f t="shared" si="33"/>
        <v>2.2949936546932164</v>
      </c>
      <c r="AA315" s="93">
        <f t="shared" si="33"/>
        <v>2.5736201792989739</v>
      </c>
      <c r="AB315" s="93">
        <f t="shared" si="33"/>
        <v>2.8860736994849265</v>
      </c>
      <c r="AC315" s="95">
        <f t="shared" si="33"/>
        <v>3.2364610232141766</v>
      </c>
      <c r="AE315" s="96"/>
    </row>
    <row r="316" spans="3:31" ht="24.75" customHeight="1" x14ac:dyDescent="0.25">
      <c r="C316" s="91">
        <f>ABS(E316-Dashboard!$F$13)</f>
        <v>57.173857862375364</v>
      </c>
      <c r="D316" s="92">
        <f t="shared" si="31"/>
        <v>0.12150622874314781</v>
      </c>
      <c r="E316" s="93" cm="1">
        <f t="array" ref="E316">SUM('DRE + DCF'!$S$41/TIR!S316,'DRE + DCF'!$U$41:$AD$41/TIR!T316:AC316,TIR!F316)</f>
        <v>106.68385786237536</v>
      </c>
      <c r="F316" s="100">
        <f>'DRE + DCF'!$AE$38*'DRE + DCF'!$AE$39*(1+G316)/(R316-G316)/AC316</f>
        <v>73.199145720279731</v>
      </c>
      <c r="G316" s="92">
        <f>R316*(1-'DRE + DCF'!$AE$39)</f>
        <v>7.2903737245888681E-2</v>
      </c>
      <c r="H316" s="94">
        <f t="shared" si="36"/>
        <v>0.12150622874314781</v>
      </c>
      <c r="I316" s="94">
        <f t="shared" si="35"/>
        <v>0.12150622874314781</v>
      </c>
      <c r="J316" s="94">
        <f t="shared" si="35"/>
        <v>0.12150622874314781</v>
      </c>
      <c r="K316" s="94">
        <f t="shared" si="35"/>
        <v>0.12150622874314781</v>
      </c>
      <c r="L316" s="94">
        <f t="shared" si="35"/>
        <v>0.12150622874314781</v>
      </c>
      <c r="M316" s="94">
        <f t="shared" si="35"/>
        <v>0.12150622874314781</v>
      </c>
      <c r="N316" s="94">
        <f t="shared" si="35"/>
        <v>0.12150622874314781</v>
      </c>
      <c r="O316" s="94">
        <f t="shared" si="35"/>
        <v>0.12150622874314781</v>
      </c>
      <c r="P316" s="94">
        <f t="shared" si="35"/>
        <v>0.12150622874314781</v>
      </c>
      <c r="Q316" s="94">
        <f t="shared" si="35"/>
        <v>0.12150622874314781</v>
      </c>
      <c r="R316" s="94">
        <f t="shared" si="35"/>
        <v>0.12150622874314781</v>
      </c>
      <c r="S316" s="93">
        <f>(1+H316)^((5-Dashboard!$F$9)*3/12)</f>
        <v>1.0290830440352707</v>
      </c>
      <c r="T316" s="93">
        <f t="shared" si="34"/>
        <v>1.1541230437795154</v>
      </c>
      <c r="U316" s="93">
        <f t="shared" si="34"/>
        <v>1.2943561823347272</v>
      </c>
      <c r="V316" s="93">
        <f t="shared" si="34"/>
        <v>1.4516285207005981</v>
      </c>
      <c r="W316" s="93">
        <f t="shared" si="34"/>
        <v>1.6280104277869223</v>
      </c>
      <c r="X316" s="93">
        <f t="shared" si="34"/>
        <v>1.8258238352218301</v>
      </c>
      <c r="Y316" s="93">
        <f t="shared" si="33"/>
        <v>2.0476728037889855</v>
      </c>
      <c r="Z316" s="93">
        <f t="shared" si="33"/>
        <v>2.2964778038772931</v>
      </c>
      <c r="AA316" s="93">
        <f t="shared" si="33"/>
        <v>2.5755141612187691</v>
      </c>
      <c r="AB316" s="93">
        <f t="shared" si="33"/>
        <v>2.8884551740230333</v>
      </c>
      <c r="AC316" s="95">
        <f t="shared" si="33"/>
        <v>3.239420469112205</v>
      </c>
      <c r="AE316" s="96"/>
    </row>
    <row r="317" spans="3:31" ht="24.75" customHeight="1" x14ac:dyDescent="0.25">
      <c r="C317" s="91">
        <f>ABS(E317-Dashboard!$F$13)</f>
        <v>57.034608878454087</v>
      </c>
      <c r="D317" s="92">
        <f t="shared" si="31"/>
        <v>0.12160622874314782</v>
      </c>
      <c r="E317" s="93" cm="1">
        <f t="array" ref="E317">SUM('DRE + DCF'!$S$41/TIR!S317,'DRE + DCF'!$U$41:$AD$41/TIR!T317:AC317,TIR!F317)</f>
        <v>106.54460887845408</v>
      </c>
      <c r="F317" s="100">
        <f>'DRE + DCF'!$AE$38*'DRE + DCF'!$AE$39*(1+G317)/(R317-G317)/AC317</f>
        <v>73.076226760847945</v>
      </c>
      <c r="G317" s="92">
        <f>R317*(1-'DRE + DCF'!$AE$39)</f>
        <v>7.2963737245888685E-2</v>
      </c>
      <c r="H317" s="94">
        <f t="shared" si="36"/>
        <v>0.12160622874314782</v>
      </c>
      <c r="I317" s="94">
        <f t="shared" si="35"/>
        <v>0.12160622874314782</v>
      </c>
      <c r="J317" s="94">
        <f t="shared" si="35"/>
        <v>0.12160622874314782</v>
      </c>
      <c r="K317" s="94">
        <f t="shared" si="35"/>
        <v>0.12160622874314782</v>
      </c>
      <c r="L317" s="94">
        <f t="shared" si="35"/>
        <v>0.12160622874314782</v>
      </c>
      <c r="M317" s="94">
        <f t="shared" si="35"/>
        <v>0.12160622874314782</v>
      </c>
      <c r="N317" s="94">
        <f t="shared" si="35"/>
        <v>0.12160622874314782</v>
      </c>
      <c r="O317" s="94">
        <f t="shared" si="35"/>
        <v>0.12160622874314782</v>
      </c>
      <c r="P317" s="94">
        <f t="shared" si="35"/>
        <v>0.12160622874314782</v>
      </c>
      <c r="Q317" s="94">
        <f t="shared" si="35"/>
        <v>0.12160622874314782</v>
      </c>
      <c r="R317" s="94">
        <f t="shared" si="35"/>
        <v>0.12160622874314782</v>
      </c>
      <c r="S317" s="93">
        <f>(1+H317)^((5-Dashboard!$F$9)*3/12)</f>
        <v>1.029105983021471</v>
      </c>
      <c r="T317" s="93">
        <f t="shared" si="34"/>
        <v>1.1542516805937222</v>
      </c>
      <c r="U317" s="93">
        <f t="shared" si="34"/>
        <v>1.2946158744911651</v>
      </c>
      <c r="V317" s="93">
        <f t="shared" si="34"/>
        <v>1.4520492286590481</v>
      </c>
      <c r="W317" s="93">
        <f t="shared" si="34"/>
        <v>1.6286274593056718</v>
      </c>
      <c r="X317" s="93">
        <f t="shared" si="34"/>
        <v>1.8266787026593689</v>
      </c>
      <c r="Y317" s="93">
        <f t="shared" si="33"/>
        <v>2.0488142108152005</v>
      </c>
      <c r="Z317" s="93">
        <f t="shared" si="33"/>
        <v>2.297962780387806</v>
      </c>
      <c r="AA317" s="93">
        <f t="shared" si="33"/>
        <v>2.5774093679028858</v>
      </c>
      <c r="AB317" s="93">
        <f t="shared" si="33"/>
        <v>2.8908384010608161</v>
      </c>
      <c r="AC317" s="95">
        <f t="shared" si="33"/>
        <v>3.2423823569196935</v>
      </c>
      <c r="AE317" s="96"/>
    </row>
    <row r="318" spans="3:31" ht="24.75" customHeight="1" x14ac:dyDescent="0.25">
      <c r="C318" s="91">
        <f>ABS(E318-Dashboard!$F$13)</f>
        <v>56.895633165380183</v>
      </c>
      <c r="D318" s="92">
        <f t="shared" si="31"/>
        <v>0.12170622874314782</v>
      </c>
      <c r="E318" s="93" cm="1">
        <f t="array" ref="E318">SUM('DRE + DCF'!$S$41/TIR!S318,'DRE + DCF'!$U$41:$AD$41/TIR!T318:AC318,TIR!F318)</f>
        <v>106.40563316538018</v>
      </c>
      <c r="F318" s="100">
        <f>'DRE + DCF'!$AE$38*'DRE + DCF'!$AE$39*(1+G318)/(R318-G318)/AC318</f>
        <v>72.953569260610664</v>
      </c>
      <c r="G318" s="92">
        <f>R318*(1-'DRE + DCF'!$AE$39)</f>
        <v>7.302373724588869E-2</v>
      </c>
      <c r="H318" s="94">
        <f t="shared" si="36"/>
        <v>0.12170622874314782</v>
      </c>
      <c r="I318" s="94">
        <f t="shared" si="35"/>
        <v>0.12170622874314782</v>
      </c>
      <c r="J318" s="94">
        <f t="shared" si="35"/>
        <v>0.12170622874314782</v>
      </c>
      <c r="K318" s="94">
        <f t="shared" si="35"/>
        <v>0.12170622874314782</v>
      </c>
      <c r="L318" s="94">
        <f t="shared" si="35"/>
        <v>0.12170622874314782</v>
      </c>
      <c r="M318" s="94">
        <f t="shared" si="35"/>
        <v>0.12170622874314782</v>
      </c>
      <c r="N318" s="94">
        <f t="shared" si="35"/>
        <v>0.12170622874314782</v>
      </c>
      <c r="O318" s="94">
        <f t="shared" si="35"/>
        <v>0.12170622874314782</v>
      </c>
      <c r="P318" s="94">
        <f t="shared" si="35"/>
        <v>0.12170622874314782</v>
      </c>
      <c r="Q318" s="94">
        <f t="shared" si="35"/>
        <v>0.12170622874314782</v>
      </c>
      <c r="R318" s="94">
        <f t="shared" si="35"/>
        <v>0.12170622874314782</v>
      </c>
      <c r="S318" s="93">
        <f>(1+H318)^((5-Dashboard!$F$9)*3/12)</f>
        <v>1.0291289204738299</v>
      </c>
      <c r="T318" s="93">
        <f t="shared" si="34"/>
        <v>1.1543803202752065</v>
      </c>
      <c r="U318" s="93">
        <f t="shared" si="34"/>
        <v>1.294875595591209</v>
      </c>
      <c r="V318" s="93">
        <f t="shared" si="34"/>
        <v>1.4524700210221526</v>
      </c>
      <c r="W318" s="93">
        <f t="shared" si="34"/>
        <v>1.6292446696432394</v>
      </c>
      <c r="X318" s="93">
        <f t="shared" si="34"/>
        <v>1.8275338940853938</v>
      </c>
      <c r="Y318" s="93">
        <f t="shared" si="33"/>
        <v>2.0499561522348064</v>
      </c>
      <c r="Z318" s="93">
        <f t="shared" si="33"/>
        <v>2.2994485846121191</v>
      </c>
      <c r="AA318" s="93">
        <f t="shared" si="33"/>
        <v>2.5793058000340294</v>
      </c>
      <c r="AB318" s="93">
        <f t="shared" si="33"/>
        <v>2.8932233817314992</v>
      </c>
      <c r="AC318" s="95">
        <f t="shared" si="33"/>
        <v>3.2453466884335369</v>
      </c>
      <c r="AE318" s="96"/>
    </row>
    <row r="319" spans="3:31" ht="24.75" customHeight="1" x14ac:dyDescent="0.25">
      <c r="C319" s="91">
        <f>ABS(E319-Dashboard!$F$13)</f>
        <v>56.756930006981854</v>
      </c>
      <c r="D319" s="92">
        <f t="shared" si="31"/>
        <v>0.12180622874314782</v>
      </c>
      <c r="E319" s="93" cm="1">
        <f t="array" ref="E319">SUM('DRE + DCF'!$S$41/TIR!S319,'DRE + DCF'!$U$41:$AD$41/TIR!T319:AC319,TIR!F319)</f>
        <v>106.26693000698185</v>
      </c>
      <c r="F319" s="100">
        <f>'DRE + DCF'!$AE$38*'DRE + DCF'!$AE$39*(1+G319)/(R319-G319)/AC319</f>
        <v>72.831172513827624</v>
      </c>
      <c r="G319" s="92">
        <f>R319*(1-'DRE + DCF'!$AE$39)</f>
        <v>7.3083737245888694E-2</v>
      </c>
      <c r="H319" s="94">
        <f t="shared" si="36"/>
        <v>0.12180622874314782</v>
      </c>
      <c r="I319" s="94">
        <f t="shared" si="35"/>
        <v>0.12180622874314782</v>
      </c>
      <c r="J319" s="94">
        <f t="shared" si="35"/>
        <v>0.12180622874314782</v>
      </c>
      <c r="K319" s="94">
        <f t="shared" si="35"/>
        <v>0.12180622874314782</v>
      </c>
      <c r="L319" s="94">
        <f t="shared" si="35"/>
        <v>0.12180622874314782</v>
      </c>
      <c r="M319" s="94">
        <f t="shared" si="35"/>
        <v>0.12180622874314782</v>
      </c>
      <c r="N319" s="94">
        <f t="shared" si="35"/>
        <v>0.12180622874314782</v>
      </c>
      <c r="O319" s="94">
        <f t="shared" si="35"/>
        <v>0.12180622874314782</v>
      </c>
      <c r="P319" s="94">
        <f t="shared" si="35"/>
        <v>0.12180622874314782</v>
      </c>
      <c r="Q319" s="94">
        <f t="shared" si="35"/>
        <v>0.12180622874314782</v>
      </c>
      <c r="R319" s="94">
        <f t="shared" si="35"/>
        <v>0.12180622874314782</v>
      </c>
      <c r="S319" s="93">
        <f>(1+H319)^((5-Dashboard!$F$9)*3/12)</f>
        <v>1.0291518563925861</v>
      </c>
      <c r="T319" s="93">
        <f t="shared" si="34"/>
        <v>1.1545089628237766</v>
      </c>
      <c r="U319" s="93">
        <f t="shared" si="34"/>
        <v>1.2951353456355039</v>
      </c>
      <c r="V319" s="93">
        <f t="shared" si="34"/>
        <v>1.452890897799318</v>
      </c>
      <c r="W319" s="93">
        <f t="shared" si="34"/>
        <v>1.6298620588354993</v>
      </c>
      <c r="X319" s="93">
        <f t="shared" si="34"/>
        <v>1.828389409593794</v>
      </c>
      <c r="Y319" s="93">
        <f t="shared" si="33"/>
        <v>2.0510986282503247</v>
      </c>
      <c r="Z319" s="93">
        <f t="shared" si="33"/>
        <v>2.3009352169377406</v>
      </c>
      <c r="AA319" s="93">
        <f t="shared" si="33"/>
        <v>2.5812034582952235</v>
      </c>
      <c r="AB319" s="93">
        <f t="shared" si="33"/>
        <v>2.8956101171689359</v>
      </c>
      <c r="AC319" s="95">
        <f t="shared" si="33"/>
        <v>3.2483134654517882</v>
      </c>
      <c r="AE319" s="96"/>
    </row>
    <row r="320" spans="3:31" ht="24.75" customHeight="1" x14ac:dyDescent="0.25">
      <c r="C320" s="91">
        <f>ABS(E320-Dashboard!$F$13)</f>
        <v>56.618498689483282</v>
      </c>
      <c r="D320" s="92">
        <f t="shared" si="31"/>
        <v>0.12190622874314783</v>
      </c>
      <c r="E320" s="93" cm="1">
        <f t="array" ref="E320">SUM('DRE + DCF'!$S$41/TIR!S320,'DRE + DCF'!$U$41:$AD$41/TIR!T320:AC320,TIR!F320)</f>
        <v>106.12849868948328</v>
      </c>
      <c r="F320" s="100">
        <f>'DRE + DCF'!$AE$38*'DRE + DCF'!$AE$39*(1+G320)/(R320-G320)/AC320</f>
        <v>72.70903581714397</v>
      </c>
      <c r="G320" s="92">
        <f>R320*(1-'DRE + DCF'!$AE$39)</f>
        <v>7.3143737245888699E-2</v>
      </c>
      <c r="H320" s="94">
        <f t="shared" si="36"/>
        <v>0.12190622874314783</v>
      </c>
      <c r="I320" s="94">
        <f t="shared" si="35"/>
        <v>0.12190622874314783</v>
      </c>
      <c r="J320" s="94">
        <f t="shared" si="35"/>
        <v>0.12190622874314783</v>
      </c>
      <c r="K320" s="94">
        <f t="shared" si="35"/>
        <v>0.12190622874314783</v>
      </c>
      <c r="L320" s="94">
        <f t="shared" si="35"/>
        <v>0.12190622874314783</v>
      </c>
      <c r="M320" s="94">
        <f t="shared" si="35"/>
        <v>0.12190622874314783</v>
      </c>
      <c r="N320" s="94">
        <f t="shared" si="35"/>
        <v>0.12190622874314783</v>
      </c>
      <c r="O320" s="94">
        <f t="shared" si="35"/>
        <v>0.12190622874314783</v>
      </c>
      <c r="P320" s="94">
        <f t="shared" si="35"/>
        <v>0.12190622874314783</v>
      </c>
      <c r="Q320" s="94">
        <f t="shared" si="35"/>
        <v>0.12190622874314783</v>
      </c>
      <c r="R320" s="94">
        <f t="shared" si="35"/>
        <v>0.12190622874314783</v>
      </c>
      <c r="S320" s="93">
        <f>(1+H320)^((5-Dashboard!$F$9)*3/12)</f>
        <v>1.0291747907779791</v>
      </c>
      <c r="T320" s="93">
        <f t="shared" si="34"/>
        <v>1.1546376082392407</v>
      </c>
      <c r="U320" s="93">
        <f t="shared" si="34"/>
        <v>1.2953951246246946</v>
      </c>
      <c r="V320" s="93">
        <f t="shared" si="34"/>
        <v>1.4533118589999512</v>
      </c>
      <c r="W320" s="93">
        <f t="shared" si="34"/>
        <v>1.6304796269183286</v>
      </c>
      <c r="X320" s="93">
        <f t="shared" si="34"/>
        <v>1.8292452492784768</v>
      </c>
      <c r="Y320" s="93">
        <f t="shared" si="33"/>
        <v>2.0522416390643352</v>
      </c>
      <c r="Z320" s="93">
        <f t="shared" si="33"/>
        <v>2.3024226777523249</v>
      </c>
      <c r="AA320" s="93">
        <f t="shared" si="33"/>
        <v>2.5831023433698106</v>
      </c>
      <c r="AB320" s="93">
        <f t="shared" si="33"/>
        <v>2.8979986085076117</v>
      </c>
      <c r="AC320" s="95">
        <f t="shared" si="33"/>
        <v>3.2512826897736646</v>
      </c>
      <c r="AE320" s="96"/>
    </row>
    <row r="321" spans="3:31" ht="24.75" customHeight="1" x14ac:dyDescent="0.25">
      <c r="C321" s="91">
        <f>ABS(E321-Dashboard!$F$13)</f>
        <v>56.48033850149482</v>
      </c>
      <c r="D321" s="92">
        <f t="shared" si="31"/>
        <v>0.12200622874314783</v>
      </c>
      <c r="E321" s="93" cm="1">
        <f t="array" ref="E321">SUM('DRE + DCF'!$S$41/TIR!S321,'DRE + DCF'!$U$41:$AD$41/TIR!T321:AC321,TIR!F321)</f>
        <v>105.99033850149482</v>
      </c>
      <c r="F321" s="100">
        <f>'DRE + DCF'!$AE$38*'DRE + DCF'!$AE$39*(1+G321)/(R321-G321)/AC321</f>
        <v>72.587158469580473</v>
      </c>
      <c r="G321" s="92">
        <f>R321*(1-'DRE + DCF'!$AE$39)</f>
        <v>7.3203737245888689E-2</v>
      </c>
      <c r="H321" s="94">
        <f t="shared" si="36"/>
        <v>0.12200622874314783</v>
      </c>
      <c r="I321" s="94">
        <f t="shared" si="35"/>
        <v>0.12200622874314783</v>
      </c>
      <c r="J321" s="94">
        <f t="shared" si="35"/>
        <v>0.12200622874314783</v>
      </c>
      <c r="K321" s="94">
        <f t="shared" si="35"/>
        <v>0.12200622874314783</v>
      </c>
      <c r="L321" s="94">
        <f t="shared" si="35"/>
        <v>0.12200622874314783</v>
      </c>
      <c r="M321" s="94">
        <f t="shared" si="35"/>
        <v>0.12200622874314783</v>
      </c>
      <c r="N321" s="94">
        <f t="shared" si="35"/>
        <v>0.12200622874314783</v>
      </c>
      <c r="O321" s="94">
        <f t="shared" si="35"/>
        <v>0.12200622874314783</v>
      </c>
      <c r="P321" s="94">
        <f t="shared" si="35"/>
        <v>0.12200622874314783</v>
      </c>
      <c r="Q321" s="94">
        <f t="shared" si="35"/>
        <v>0.12200622874314783</v>
      </c>
      <c r="R321" s="94">
        <f t="shared" si="35"/>
        <v>0.12200622874314783</v>
      </c>
      <c r="S321" s="93">
        <f>(1+H321)^((5-Dashboard!$F$9)*3/12)</f>
        <v>1.0291977236302481</v>
      </c>
      <c r="T321" s="93">
        <f t="shared" si="34"/>
        <v>1.1547662565214072</v>
      </c>
      <c r="U321" s="93">
        <f t="shared" si="34"/>
        <v>1.2956549325594264</v>
      </c>
      <c r="V321" s="93">
        <f t="shared" si="34"/>
        <v>1.4537329046334595</v>
      </c>
      <c r="W321" s="93">
        <f t="shared" si="34"/>
        <v>1.63109737392761</v>
      </c>
      <c r="X321" s="93">
        <f t="shared" si="34"/>
        <v>1.8301014132333697</v>
      </c>
      <c r="Y321" s="93">
        <f t="shared" si="33"/>
        <v>2.0533851848794784</v>
      </c>
      <c r="Z321" s="93">
        <f t="shared" si="33"/>
        <v>2.3039109674436751</v>
      </c>
      <c r="AA321" s="93">
        <f t="shared" si="33"/>
        <v>2.5850024559414551</v>
      </c>
      <c r="AB321" s="93">
        <f t="shared" si="33"/>
        <v>2.900388856882647</v>
      </c>
      <c r="AC321" s="95">
        <f t="shared" si="33"/>
        <v>3.2542543631995482</v>
      </c>
      <c r="AE321" s="96"/>
    </row>
    <row r="322" spans="3:31" ht="24.75" customHeight="1" x14ac:dyDescent="0.25">
      <c r="C322" s="91">
        <f>ABS(E322-Dashboard!$F$13)</f>
        <v>56.342448734003248</v>
      </c>
      <c r="D322" s="92">
        <f t="shared" si="31"/>
        <v>0.12210622874314783</v>
      </c>
      <c r="E322" s="93" cm="1">
        <f t="array" ref="E322">SUM('DRE + DCF'!$S$41/TIR!S322,'DRE + DCF'!$U$41:$AD$41/TIR!T322:AC322,TIR!F322)</f>
        <v>105.85244873400325</v>
      </c>
      <c r="F322" s="100">
        <f>'DRE + DCF'!$AE$38*'DRE + DCF'!$AE$39*(1+G322)/(R322-G322)/AC322</f>
        <v>72.465539772523769</v>
      </c>
      <c r="G322" s="92">
        <f>R322*(1-'DRE + DCF'!$AE$39)</f>
        <v>7.3263737245888694E-2</v>
      </c>
      <c r="H322" s="94">
        <f t="shared" si="36"/>
        <v>0.12210622874314783</v>
      </c>
      <c r="I322" s="94">
        <f t="shared" si="35"/>
        <v>0.12210622874314783</v>
      </c>
      <c r="J322" s="94">
        <f t="shared" si="35"/>
        <v>0.12210622874314783</v>
      </c>
      <c r="K322" s="94">
        <f t="shared" si="35"/>
        <v>0.12210622874314783</v>
      </c>
      <c r="L322" s="94">
        <f t="shared" si="35"/>
        <v>0.12210622874314783</v>
      </c>
      <c r="M322" s="94">
        <f t="shared" si="35"/>
        <v>0.12210622874314783</v>
      </c>
      <c r="N322" s="94">
        <f t="shared" si="35"/>
        <v>0.12210622874314783</v>
      </c>
      <c r="O322" s="94">
        <f t="shared" si="35"/>
        <v>0.12210622874314783</v>
      </c>
      <c r="P322" s="94">
        <f t="shared" si="35"/>
        <v>0.12210622874314783</v>
      </c>
      <c r="Q322" s="94">
        <f t="shared" si="35"/>
        <v>0.12210622874314783</v>
      </c>
      <c r="R322" s="94">
        <f t="shared" si="35"/>
        <v>0.12210622874314783</v>
      </c>
      <c r="S322" s="93">
        <f>(1+H322)^((5-Dashboard!$F$9)*3/12)</f>
        <v>1.0292206549496323</v>
      </c>
      <c r="T322" s="93">
        <f t="shared" si="34"/>
        <v>1.1548949076700845</v>
      </c>
      <c r="U322" s="93">
        <f t="shared" si="34"/>
        <v>1.2959147694403443</v>
      </c>
      <c r="V322" s="93">
        <f t="shared" si="34"/>
        <v>1.4541540347092508</v>
      </c>
      <c r="W322" s="93">
        <f t="shared" si="34"/>
        <v>1.6317152998992299</v>
      </c>
      <c r="X322" s="93">
        <f t="shared" si="34"/>
        <v>1.8309579015524193</v>
      </c>
      <c r="Y322" s="93">
        <f t="shared" si="33"/>
        <v>2.0545292658984531</v>
      </c>
      <c r="Z322" s="93">
        <f t="shared" si="33"/>
        <v>2.3054000863997413</v>
      </c>
      <c r="AA322" s="93">
        <f t="shared" si="33"/>
        <v>2.5869037966941408</v>
      </c>
      <c r="AB322" s="93">
        <f t="shared" si="33"/>
        <v>2.9027808634297929</v>
      </c>
      <c r="AC322" s="95">
        <f t="shared" si="33"/>
        <v>3.2572284875309832</v>
      </c>
      <c r="AE322" s="96"/>
    </row>
    <row r="323" spans="3:31" ht="24.75" customHeight="1" x14ac:dyDescent="0.25">
      <c r="C323" s="91">
        <f>ABS(E323-Dashboard!$F$13)</f>
        <v>56.20482868036202</v>
      </c>
      <c r="D323" s="92">
        <f t="shared" si="31"/>
        <v>0.12220622874314784</v>
      </c>
      <c r="E323" s="93" cm="1">
        <f t="array" ref="E323">SUM('DRE + DCF'!$S$41/TIR!S323,'DRE + DCF'!$U$41:$AD$41/TIR!T323:AC323,TIR!F323)</f>
        <v>105.71482868036202</v>
      </c>
      <c r="F323" s="100">
        <f>'DRE + DCF'!$AE$38*'DRE + DCF'!$AE$39*(1+G323)/(R323-G323)/AC323</f>
        <v>72.344179029716543</v>
      </c>
      <c r="G323" s="92">
        <f>R323*(1-'DRE + DCF'!$AE$39)</f>
        <v>7.3323737245888698E-2</v>
      </c>
      <c r="H323" s="94">
        <f t="shared" si="36"/>
        <v>0.12220622874314784</v>
      </c>
      <c r="I323" s="94">
        <f t="shared" si="35"/>
        <v>0.12220622874314784</v>
      </c>
      <c r="J323" s="94">
        <f t="shared" si="35"/>
        <v>0.12220622874314784</v>
      </c>
      <c r="K323" s="94">
        <f t="shared" si="35"/>
        <v>0.12220622874314784</v>
      </c>
      <c r="L323" s="94">
        <f t="shared" si="35"/>
        <v>0.12220622874314784</v>
      </c>
      <c r="M323" s="94">
        <f t="shared" si="35"/>
        <v>0.12220622874314784</v>
      </c>
      <c r="N323" s="94">
        <f t="shared" si="35"/>
        <v>0.12220622874314784</v>
      </c>
      <c r="O323" s="94">
        <f t="shared" si="35"/>
        <v>0.12220622874314784</v>
      </c>
      <c r="P323" s="94">
        <f t="shared" si="35"/>
        <v>0.12220622874314784</v>
      </c>
      <c r="Q323" s="94">
        <f t="shared" si="35"/>
        <v>0.12220622874314784</v>
      </c>
      <c r="R323" s="94">
        <f t="shared" si="35"/>
        <v>0.12220622874314784</v>
      </c>
      <c r="S323" s="93">
        <f>(1+H323)^((5-Dashboard!$F$9)*3/12)</f>
        <v>1.0292435847363706</v>
      </c>
      <c r="T323" s="93">
        <f t="shared" si="34"/>
        <v>1.1550235616850808</v>
      </c>
      <c r="U323" s="93">
        <f t="shared" si="34"/>
        <v>1.296174635268093</v>
      </c>
      <c r="V323" s="93">
        <f t="shared" si="34"/>
        <v>1.4545752492367316</v>
      </c>
      <c r="W323" s="93">
        <f t="shared" si="34"/>
        <v>1.632333404869077</v>
      </c>
      <c r="X323" s="93">
        <f t="shared" si="34"/>
        <v>1.8318147143295886</v>
      </c>
      <c r="Y323" s="93">
        <f t="shared" si="33"/>
        <v>2.0556738823240144</v>
      </c>
      <c r="Z323" s="93">
        <f t="shared" si="33"/>
        <v>2.3068900350086174</v>
      </c>
      <c r="AA323" s="93">
        <f t="shared" si="33"/>
        <v>2.588806366312169</v>
      </c>
      <c r="AB323" s="93">
        <f t="shared" si="33"/>
        <v>2.905174629285431</v>
      </c>
      <c r="AC323" s="95">
        <f t="shared" si="33"/>
        <v>3.2602050645706759</v>
      </c>
      <c r="AE323" s="96"/>
    </row>
    <row r="324" spans="3:31" ht="24.75" customHeight="1" x14ac:dyDescent="0.25">
      <c r="C324" s="91">
        <f>ABS(E324-Dashboard!$F$13)</f>
        <v>56.067477636281318</v>
      </c>
      <c r="D324" s="92">
        <f t="shared" si="31"/>
        <v>0.12230622874314784</v>
      </c>
      <c r="E324" s="93" cm="1">
        <f t="array" ref="E324">SUM('DRE + DCF'!$S$41/TIR!S324,'DRE + DCF'!$U$41:$AD$41/TIR!T324:AC324,TIR!F324)</f>
        <v>105.57747763628132</v>
      </c>
      <c r="F324" s="100">
        <f>'DRE + DCF'!$AE$38*'DRE + DCF'!$AE$39*(1+G324)/(R324-G324)/AC324</f>
        <v>72.223075547247774</v>
      </c>
      <c r="G324" s="92">
        <f>R324*(1-'DRE + DCF'!$AE$39)</f>
        <v>7.3383737245888703E-2</v>
      </c>
      <c r="H324" s="94">
        <f t="shared" si="36"/>
        <v>0.12230622874314784</v>
      </c>
      <c r="I324" s="94">
        <f t="shared" si="35"/>
        <v>0.12230622874314784</v>
      </c>
      <c r="J324" s="94">
        <f t="shared" si="35"/>
        <v>0.12230622874314784</v>
      </c>
      <c r="K324" s="94">
        <f t="shared" si="35"/>
        <v>0.12230622874314784</v>
      </c>
      <c r="L324" s="94">
        <f t="shared" si="35"/>
        <v>0.12230622874314784</v>
      </c>
      <c r="M324" s="94">
        <f t="shared" si="35"/>
        <v>0.12230622874314784</v>
      </c>
      <c r="N324" s="94">
        <f t="shared" si="35"/>
        <v>0.12230622874314784</v>
      </c>
      <c r="O324" s="94">
        <f t="shared" si="35"/>
        <v>0.12230622874314784</v>
      </c>
      <c r="P324" s="94">
        <f t="shared" si="35"/>
        <v>0.12230622874314784</v>
      </c>
      <c r="Q324" s="94">
        <f t="shared" si="35"/>
        <v>0.12230622874314784</v>
      </c>
      <c r="R324" s="94">
        <f t="shared" si="35"/>
        <v>0.12230622874314784</v>
      </c>
      <c r="S324" s="93">
        <f>(1+H324)^((5-Dashboard!$F$9)*3/12)</f>
        <v>1.0292665129907017</v>
      </c>
      <c r="T324" s="93">
        <f t="shared" si="34"/>
        <v>1.1551522185662046</v>
      </c>
      <c r="U324" s="93">
        <f t="shared" si="34"/>
        <v>1.2964345300433175</v>
      </c>
      <c r="V324" s="93">
        <f t="shared" si="34"/>
        <v>1.4549965482253109</v>
      </c>
      <c r="W324" s="93">
        <f t="shared" si="34"/>
        <v>1.6329516888730462</v>
      </c>
      <c r="X324" s="93">
        <f t="shared" si="34"/>
        <v>1.8326718516588625</v>
      </c>
      <c r="Y324" s="93">
        <f t="shared" si="33"/>
        <v>2.0568190343589796</v>
      </c>
      <c r="Z324" s="93">
        <f t="shared" si="33"/>
        <v>2.3083808136585495</v>
      </c>
      <c r="AA324" s="93">
        <f t="shared" si="33"/>
        <v>2.5907101654801656</v>
      </c>
      <c r="AB324" s="93">
        <f t="shared" si="33"/>
        <v>2.9075701555865812</v>
      </c>
      <c r="AC324" s="95">
        <f t="shared" si="33"/>
        <v>3.2631840961225032</v>
      </c>
      <c r="AE324" s="96"/>
    </row>
    <row r="325" spans="3:31" ht="24.75" customHeight="1" x14ac:dyDescent="0.25">
      <c r="C325" s="91">
        <f>ABS(E325-Dashboard!$F$13)</f>
        <v>55.930394899818616</v>
      </c>
      <c r="D325" s="92">
        <f t="shared" si="31"/>
        <v>0.12240622874314784</v>
      </c>
      <c r="E325" s="93" cm="1">
        <f t="array" ref="E325">SUM('DRE + DCF'!$S$41/TIR!S325,'DRE + DCF'!$U$41:$AD$41/TIR!T325:AC325,TIR!F325)</f>
        <v>105.44039489981861</v>
      </c>
      <c r="F325" s="100">
        <f>'DRE + DCF'!$AE$38*'DRE + DCF'!$AE$39*(1+G325)/(R325-G325)/AC325</f>
        <v>72.102228633543092</v>
      </c>
      <c r="G325" s="92">
        <f>R325*(1-'DRE + DCF'!$AE$39)</f>
        <v>7.3443737245888707E-2</v>
      </c>
      <c r="H325" s="94">
        <f t="shared" si="36"/>
        <v>0.12240622874314784</v>
      </c>
      <c r="I325" s="94">
        <f t="shared" si="35"/>
        <v>0.12240622874314784</v>
      </c>
      <c r="J325" s="94">
        <f t="shared" si="35"/>
        <v>0.12240622874314784</v>
      </c>
      <c r="K325" s="94">
        <f t="shared" si="35"/>
        <v>0.12240622874314784</v>
      </c>
      <c r="L325" s="94">
        <f t="shared" si="35"/>
        <v>0.12240622874314784</v>
      </c>
      <c r="M325" s="94">
        <f t="shared" si="35"/>
        <v>0.12240622874314784</v>
      </c>
      <c r="N325" s="94">
        <f t="shared" si="35"/>
        <v>0.12240622874314784</v>
      </c>
      <c r="O325" s="94">
        <f t="shared" si="35"/>
        <v>0.12240622874314784</v>
      </c>
      <c r="P325" s="94">
        <f t="shared" si="35"/>
        <v>0.12240622874314784</v>
      </c>
      <c r="Q325" s="94">
        <f t="shared" si="35"/>
        <v>0.12240622874314784</v>
      </c>
      <c r="R325" s="94">
        <f t="shared" si="35"/>
        <v>0.12240622874314784</v>
      </c>
      <c r="S325" s="93">
        <f>(1+H325)^((5-Dashboard!$F$9)*3/12)</f>
        <v>1.0292894397128651</v>
      </c>
      <c r="T325" s="93">
        <f t="shared" si="34"/>
        <v>1.1552808783132644</v>
      </c>
      <c r="U325" s="93">
        <f t="shared" si="34"/>
        <v>1.2966944537666625</v>
      </c>
      <c r="V325" s="93">
        <f t="shared" si="34"/>
        <v>1.4554179316843956</v>
      </c>
      <c r="W325" s="93">
        <f t="shared" si="34"/>
        <v>1.6335701519470347</v>
      </c>
      <c r="X325" s="93">
        <f t="shared" si="34"/>
        <v>1.8335293136342421</v>
      </c>
      <c r="Y325" s="93">
        <f t="shared" si="33"/>
        <v>2.0579647222062221</v>
      </c>
      <c r="Z325" s="93">
        <f t="shared" si="33"/>
        <v>2.3098724227379255</v>
      </c>
      <c r="AA325" s="93">
        <f t="shared" si="33"/>
        <v>2.5926151948830731</v>
      </c>
      <c r="AB325" s="93">
        <f t="shared" si="33"/>
        <v>2.9099674434708911</v>
      </c>
      <c r="AC325" s="95">
        <f t="shared" si="33"/>
        <v>3.2661655839915018</v>
      </c>
      <c r="AE325" s="96"/>
    </row>
    <row r="326" spans="3:31" ht="24.75" customHeight="1" x14ac:dyDescent="0.25">
      <c r="C326" s="91">
        <f>ABS(E326-Dashboard!$F$13)</f>
        <v>55.793579771368876</v>
      </c>
      <c r="D326" s="92">
        <f t="shared" si="31"/>
        <v>0.12250622874314784</v>
      </c>
      <c r="E326" s="93" cm="1">
        <f t="array" ref="E326">SUM('DRE + DCF'!$S$41/TIR!S326,'DRE + DCF'!$U$41:$AD$41/TIR!T326:AC326,TIR!F326)</f>
        <v>105.30357977136887</v>
      </c>
      <c r="F326" s="100">
        <f>'DRE + DCF'!$AE$38*'DRE + DCF'!$AE$39*(1+G326)/(R326-G326)/AC326</f>
        <v>71.981637599355182</v>
      </c>
      <c r="G326" s="92">
        <f>R326*(1-'DRE + DCF'!$AE$39)</f>
        <v>7.3503737245888698E-2</v>
      </c>
      <c r="H326" s="94">
        <f t="shared" si="36"/>
        <v>0.12250622874314784</v>
      </c>
      <c r="I326" s="94">
        <f t="shared" si="35"/>
        <v>0.12250622874314784</v>
      </c>
      <c r="J326" s="94">
        <f t="shared" si="35"/>
        <v>0.12250622874314784</v>
      </c>
      <c r="K326" s="94">
        <f t="shared" si="35"/>
        <v>0.12250622874314784</v>
      </c>
      <c r="L326" s="94">
        <f t="shared" si="35"/>
        <v>0.12250622874314784</v>
      </c>
      <c r="M326" s="94">
        <f t="shared" si="35"/>
        <v>0.12250622874314784</v>
      </c>
      <c r="N326" s="94">
        <f t="shared" si="35"/>
        <v>0.12250622874314784</v>
      </c>
      <c r="O326" s="94">
        <f t="shared" si="35"/>
        <v>0.12250622874314784</v>
      </c>
      <c r="P326" s="94">
        <f t="shared" si="35"/>
        <v>0.12250622874314784</v>
      </c>
      <c r="Q326" s="94">
        <f t="shared" si="35"/>
        <v>0.12250622874314784</v>
      </c>
      <c r="R326" s="94">
        <f t="shared" si="35"/>
        <v>0.12250622874314784</v>
      </c>
      <c r="S326" s="93">
        <f>(1+H326)^((5-Dashboard!$F$9)*3/12)</f>
        <v>1.0293123649030995</v>
      </c>
      <c r="T326" s="93">
        <f t="shared" si="34"/>
        <v>1.155409540926069</v>
      </c>
      <c r="U326" s="93">
        <f t="shared" si="34"/>
        <v>1.2969544064387732</v>
      </c>
      <c r="V326" s="93">
        <f t="shared" si="34"/>
        <v>1.4558393996233949</v>
      </c>
      <c r="W326" s="93">
        <f t="shared" si="34"/>
        <v>1.6341887941269455</v>
      </c>
      <c r="X326" s="93">
        <f t="shared" si="34"/>
        <v>1.8343871003497498</v>
      </c>
      <c r="Y326" s="93">
        <f t="shared" si="33"/>
        <v>2.0591109460686758</v>
      </c>
      <c r="Z326" s="93">
        <f t="shared" si="33"/>
        <v>2.3113648626352843</v>
      </c>
      <c r="AA326" s="93">
        <f t="shared" si="33"/>
        <v>2.5945214552061566</v>
      </c>
      <c r="AB326" s="93">
        <f t="shared" si="33"/>
        <v>2.9123664940766467</v>
      </c>
      <c r="AC326" s="95">
        <f t="shared" si="33"/>
        <v>3.2691495299838795</v>
      </c>
      <c r="AE326" s="96"/>
    </row>
    <row r="327" spans="3:31" ht="24.75" customHeight="1" x14ac:dyDescent="0.25">
      <c r="C327" s="91">
        <f>ABS(E327-Dashboard!$F$13)</f>
        <v>55.657031553655081</v>
      </c>
      <c r="D327" s="92">
        <f t="shared" si="31"/>
        <v>0.12260622874314785</v>
      </c>
      <c r="E327" s="93" cm="1">
        <f t="array" ref="E327">SUM('DRE + DCF'!$S$41/TIR!S327,'DRE + DCF'!$U$41:$AD$41/TIR!T327:AC327,TIR!F327)</f>
        <v>105.16703155365508</v>
      </c>
      <c r="F327" s="100">
        <f>'DRE + DCF'!$AE$38*'DRE + DCF'!$AE$39*(1+G327)/(R327-G327)/AC327</f>
        <v>71.861301757754234</v>
      </c>
      <c r="G327" s="92">
        <f>R327*(1-'DRE + DCF'!$AE$39)</f>
        <v>7.3563737245888702E-2</v>
      </c>
      <c r="H327" s="94">
        <f t="shared" si="36"/>
        <v>0.12260622874314785</v>
      </c>
      <c r="I327" s="94">
        <f t="shared" si="35"/>
        <v>0.12260622874314785</v>
      </c>
      <c r="J327" s="94">
        <f t="shared" si="35"/>
        <v>0.12260622874314785</v>
      </c>
      <c r="K327" s="94">
        <f t="shared" si="35"/>
        <v>0.12260622874314785</v>
      </c>
      <c r="L327" s="94">
        <f t="shared" si="35"/>
        <v>0.12260622874314785</v>
      </c>
      <c r="M327" s="94">
        <f t="shared" si="35"/>
        <v>0.12260622874314785</v>
      </c>
      <c r="N327" s="94">
        <f t="shared" si="35"/>
        <v>0.12260622874314785</v>
      </c>
      <c r="O327" s="94">
        <f t="shared" si="35"/>
        <v>0.12260622874314785</v>
      </c>
      <c r="P327" s="94">
        <f t="shared" si="35"/>
        <v>0.12260622874314785</v>
      </c>
      <c r="Q327" s="94">
        <f t="shared" si="35"/>
        <v>0.12260622874314785</v>
      </c>
      <c r="R327" s="94">
        <f t="shared" si="35"/>
        <v>0.12260622874314785</v>
      </c>
      <c r="S327" s="93">
        <f>(1+H327)^((5-Dashboard!$F$9)*3/12)</f>
        <v>1.0293352885616436</v>
      </c>
      <c r="T327" s="93">
        <f t="shared" si="34"/>
        <v>1.1555382064044264</v>
      </c>
      <c r="U327" s="93">
        <f t="shared" si="34"/>
        <v>1.2972143880602942</v>
      </c>
      <c r="V327" s="93">
        <f t="shared" si="34"/>
        <v>1.4562609520517171</v>
      </c>
      <c r="W327" s="93">
        <f t="shared" si="34"/>
        <v>1.6348076154486841</v>
      </c>
      <c r="X327" s="93">
        <f t="shared" si="34"/>
        <v>1.8352452118994254</v>
      </c>
      <c r="Y327" s="93">
        <f t="shared" si="33"/>
        <v>2.0602577061493328</v>
      </c>
      <c r="Z327" s="93">
        <f t="shared" si="33"/>
        <v>2.3128581337393106</v>
      </c>
      <c r="AA327" s="93">
        <f t="shared" si="33"/>
        <v>2.5964289471350024</v>
      </c>
      <c r="AB327" s="93">
        <f t="shared" si="33"/>
        <v>2.9147673085427668</v>
      </c>
      <c r="AC327" s="95">
        <f t="shared" si="33"/>
        <v>3.2721359359070106</v>
      </c>
      <c r="AE327" s="96"/>
    </row>
    <row r="328" spans="3:31" ht="24.75" customHeight="1" x14ac:dyDescent="0.25">
      <c r="C328" s="91">
        <f>ABS(E328-Dashboard!$F$13)</f>
        <v>55.52074955171846</v>
      </c>
      <c r="D328" s="92">
        <f t="shared" si="31"/>
        <v>0.12270622874314785</v>
      </c>
      <c r="E328" s="93" cm="1">
        <f t="array" ref="E328">SUM('DRE + DCF'!$S$41/TIR!S328,'DRE + DCF'!$U$41:$AD$41/TIR!T328:AC328,TIR!F328)</f>
        <v>105.03074955171846</v>
      </c>
      <c r="F328" s="100">
        <f>'DRE + DCF'!$AE$38*'DRE + DCF'!$AE$39*(1+G328)/(R328-G328)/AC328</f>
        <v>71.741220424118211</v>
      </c>
      <c r="G328" s="92">
        <f>R328*(1-'DRE + DCF'!$AE$39)</f>
        <v>7.3623737245888707E-2</v>
      </c>
      <c r="H328" s="94">
        <f t="shared" si="36"/>
        <v>0.12270622874314785</v>
      </c>
      <c r="I328" s="94">
        <f t="shared" si="35"/>
        <v>0.12270622874314785</v>
      </c>
      <c r="J328" s="94">
        <f t="shared" si="35"/>
        <v>0.12270622874314785</v>
      </c>
      <c r="K328" s="94">
        <f t="shared" si="35"/>
        <v>0.12270622874314785</v>
      </c>
      <c r="L328" s="94">
        <f t="shared" si="35"/>
        <v>0.12270622874314785</v>
      </c>
      <c r="M328" s="94">
        <f t="shared" si="35"/>
        <v>0.12270622874314785</v>
      </c>
      <c r="N328" s="94">
        <f t="shared" si="35"/>
        <v>0.12270622874314785</v>
      </c>
      <c r="O328" s="94">
        <f t="shared" si="35"/>
        <v>0.12270622874314785</v>
      </c>
      <c r="P328" s="94">
        <f t="shared" si="35"/>
        <v>0.12270622874314785</v>
      </c>
      <c r="Q328" s="94">
        <f t="shared" si="35"/>
        <v>0.12270622874314785</v>
      </c>
      <c r="R328" s="94">
        <f t="shared" si="35"/>
        <v>0.12270622874314785</v>
      </c>
      <c r="S328" s="93">
        <f>(1+H328)^((5-Dashboard!$F$9)*3/12)</f>
        <v>1.0293582106887362</v>
      </c>
      <c r="T328" s="93">
        <f t="shared" si="34"/>
        <v>1.1556668747481458</v>
      </c>
      <c r="U328" s="93">
        <f t="shared" si="34"/>
        <v>1.2974743986318706</v>
      </c>
      <c r="V328" s="93">
        <f t="shared" si="34"/>
        <v>1.4566825889787713</v>
      </c>
      <c r="W328" s="93">
        <f t="shared" si="34"/>
        <v>1.6354266159481614</v>
      </c>
      <c r="X328" s="93">
        <f t="shared" si="34"/>
        <v>1.836103648377329</v>
      </c>
      <c r="Y328" s="93">
        <f t="shared" si="33"/>
        <v>2.061405002651246</v>
      </c>
      <c r="Z328" s="93">
        <f t="shared" si="33"/>
        <v>2.3143522364388396</v>
      </c>
      <c r="AA328" s="93">
        <f t="shared" si="33"/>
        <v>2.59833767135552</v>
      </c>
      <c r="AB328" s="93">
        <f t="shared" si="33"/>
        <v>2.9171698880088086</v>
      </c>
      <c r="AC328" s="95">
        <f t="shared" si="33"/>
        <v>3.2751248035694407</v>
      </c>
      <c r="AE328" s="96"/>
    </row>
    <row r="329" spans="3:31" ht="24.75" customHeight="1" x14ac:dyDescent="0.25">
      <c r="C329" s="91">
        <f>ABS(E329-Dashboard!$F$13)</f>
        <v>55.384733072909732</v>
      </c>
      <c r="D329" s="92">
        <f t="shared" si="31"/>
        <v>0.12280622874314785</v>
      </c>
      <c r="E329" s="93" cm="1">
        <f t="array" ref="E329">SUM('DRE + DCF'!$S$41/TIR!S329,'DRE + DCF'!$U$41:$AD$41/TIR!T329:AC329,TIR!F329)</f>
        <v>104.89473307290973</v>
      </c>
      <c r="F329" s="100">
        <f>'DRE + DCF'!$AE$38*'DRE + DCF'!$AE$39*(1+G329)/(R329-G329)/AC329</f>
        <v>71.621392916123938</v>
      </c>
      <c r="G329" s="92">
        <f>R329*(1-'DRE + DCF'!$AE$39)</f>
        <v>7.3683737245888711E-2</v>
      </c>
      <c r="H329" s="94">
        <f t="shared" si="36"/>
        <v>0.12280622874314785</v>
      </c>
      <c r="I329" s="94">
        <f t="shared" si="35"/>
        <v>0.12280622874314785</v>
      </c>
      <c r="J329" s="94">
        <f t="shared" si="35"/>
        <v>0.12280622874314785</v>
      </c>
      <c r="K329" s="94">
        <f t="shared" si="35"/>
        <v>0.12280622874314785</v>
      </c>
      <c r="L329" s="94">
        <f t="shared" si="35"/>
        <v>0.12280622874314785</v>
      </c>
      <c r="M329" s="94">
        <f t="shared" si="35"/>
        <v>0.12280622874314785</v>
      </c>
      <c r="N329" s="94">
        <f t="shared" si="35"/>
        <v>0.12280622874314785</v>
      </c>
      <c r="O329" s="94">
        <f t="shared" si="35"/>
        <v>0.12280622874314785</v>
      </c>
      <c r="P329" s="94">
        <f t="shared" si="35"/>
        <v>0.12280622874314785</v>
      </c>
      <c r="Q329" s="94">
        <f t="shared" si="35"/>
        <v>0.12280622874314785</v>
      </c>
      <c r="R329" s="94">
        <f t="shared" si="35"/>
        <v>0.12280622874314785</v>
      </c>
      <c r="S329" s="93">
        <f>(1+H329)^((5-Dashboard!$F$9)*3/12)</f>
        <v>1.0293811312846162</v>
      </c>
      <c r="T329" s="93">
        <f t="shared" si="34"/>
        <v>1.155795545957035</v>
      </c>
      <c r="U329" s="93">
        <f t="shared" si="34"/>
        <v>1.2977344381541462</v>
      </c>
      <c r="V329" s="93">
        <f t="shared" si="34"/>
        <v>1.4571043104139649</v>
      </c>
      <c r="W329" s="93">
        <f t="shared" si="34"/>
        <v>1.6360457956612893</v>
      </c>
      <c r="X329" s="93">
        <f t="shared" si="34"/>
        <v>1.836962409877535</v>
      </c>
      <c r="Y329" s="93">
        <f t="shared" si="33"/>
        <v>2.0625528357775198</v>
      </c>
      <c r="Z329" s="93">
        <f t="shared" si="33"/>
        <v>2.3158471711228423</v>
      </c>
      <c r="AA329" s="93">
        <f t="shared" si="33"/>
        <v>2.6002476285539262</v>
      </c>
      <c r="AB329" s="93">
        <f t="shared" si="33"/>
        <v>2.9195742336149477</v>
      </c>
      <c r="AC329" s="95">
        <f t="shared" si="33"/>
        <v>3.2781161347808658</v>
      </c>
      <c r="AE329" s="96"/>
    </row>
    <row r="330" spans="3:31" ht="24.75" customHeight="1" x14ac:dyDescent="0.25">
      <c r="C330" s="91">
        <f>ABS(E330-Dashboard!$F$13)</f>
        <v>55.248981426878522</v>
      </c>
      <c r="D330" s="92">
        <f t="shared" si="31"/>
        <v>0.12290622874314786</v>
      </c>
      <c r="E330" s="93" cm="1">
        <f t="array" ref="E330">SUM('DRE + DCF'!$S$41/TIR!S330,'DRE + DCF'!$U$41:$AD$41/TIR!T330:AC330,TIR!F330)</f>
        <v>104.75898142687852</v>
      </c>
      <c r="F330" s="100">
        <f>'DRE + DCF'!$AE$38*'DRE + DCF'!$AE$39*(1+G330)/(R330-G330)/AC330</f>
        <v>71.501818553736882</v>
      </c>
      <c r="G330" s="92">
        <f>R330*(1-'DRE + DCF'!$AE$39)</f>
        <v>7.3743737245888716E-2</v>
      </c>
      <c r="H330" s="94">
        <f t="shared" si="36"/>
        <v>0.12290622874314786</v>
      </c>
      <c r="I330" s="94">
        <f t="shared" si="35"/>
        <v>0.12290622874314786</v>
      </c>
      <c r="J330" s="94">
        <f t="shared" si="35"/>
        <v>0.12290622874314786</v>
      </c>
      <c r="K330" s="94">
        <f t="shared" si="35"/>
        <v>0.12290622874314786</v>
      </c>
      <c r="L330" s="94">
        <f t="shared" si="35"/>
        <v>0.12290622874314786</v>
      </c>
      <c r="M330" s="94">
        <f t="shared" si="35"/>
        <v>0.12290622874314786</v>
      </c>
      <c r="N330" s="94">
        <f t="shared" si="35"/>
        <v>0.12290622874314786</v>
      </c>
      <c r="O330" s="94">
        <f t="shared" si="35"/>
        <v>0.12290622874314786</v>
      </c>
      <c r="P330" s="94">
        <f t="shared" si="35"/>
        <v>0.12290622874314786</v>
      </c>
      <c r="Q330" s="94">
        <f t="shared" si="35"/>
        <v>0.12290622874314786</v>
      </c>
      <c r="R330" s="94">
        <f t="shared" si="35"/>
        <v>0.12290622874314786</v>
      </c>
      <c r="S330" s="93">
        <f>(1+H330)^((5-Dashboard!$F$9)*3/12)</f>
        <v>1.0294040503495219</v>
      </c>
      <c r="T330" s="93">
        <f t="shared" si="34"/>
        <v>1.1559242200309032</v>
      </c>
      <c r="U330" s="93">
        <f t="shared" si="34"/>
        <v>1.2979945066277663</v>
      </c>
      <c r="V330" s="93">
        <f t="shared" si="34"/>
        <v>1.4575261163667079</v>
      </c>
      <c r="W330" s="93">
        <f t="shared" si="34"/>
        <v>1.6366651546239865</v>
      </c>
      <c r="X330" s="93">
        <f t="shared" si="34"/>
        <v>1.8378214964941417</v>
      </c>
      <c r="Y330" s="93">
        <f t="shared" si="33"/>
        <v>2.0637012057313253</v>
      </c>
      <c r="Z330" s="93">
        <f t="shared" si="33"/>
        <v>2.3173429381804498</v>
      </c>
      <c r="AA330" s="93">
        <f t="shared" si="33"/>
        <v>2.6021588194167746</v>
      </c>
      <c r="AB330" s="93">
        <f t="shared" si="33"/>
        <v>2.9219803465020124</v>
      </c>
      <c r="AC330" s="95">
        <f t="shared" si="33"/>
        <v>3.2811099313521717</v>
      </c>
      <c r="AE330" s="96"/>
    </row>
    <row r="331" spans="3:31" ht="24.75" customHeight="1" x14ac:dyDescent="0.25">
      <c r="C331" s="91">
        <f>ABS(E331-Dashboard!$F$13)</f>
        <v>55.113493925564747</v>
      </c>
      <c r="D331" s="92">
        <f t="shared" si="31"/>
        <v>0.12300622874314786</v>
      </c>
      <c r="E331" s="93" cm="1">
        <f t="array" ref="E331">SUM('DRE + DCF'!$S$41/TIR!S331,'DRE + DCF'!$U$41:$AD$41/TIR!T331:AC331,TIR!F331)</f>
        <v>104.62349392556474</v>
      </c>
      <c r="F331" s="100">
        <f>'DRE + DCF'!$AE$38*'DRE + DCF'!$AE$39*(1+G331)/(R331-G331)/AC331</f>
        <v>71.382496659202218</v>
      </c>
      <c r="G331" s="92">
        <f>R331*(1-'DRE + DCF'!$AE$39)</f>
        <v>7.3803737245888706E-2</v>
      </c>
      <c r="H331" s="94">
        <f t="shared" si="36"/>
        <v>0.12300622874314786</v>
      </c>
      <c r="I331" s="94">
        <f t="shared" si="35"/>
        <v>0.12300622874314786</v>
      </c>
      <c r="J331" s="94">
        <f t="shared" si="35"/>
        <v>0.12300622874314786</v>
      </c>
      <c r="K331" s="94">
        <f t="shared" si="35"/>
        <v>0.12300622874314786</v>
      </c>
      <c r="L331" s="94">
        <f t="shared" ref="I331:R356" si="37">$D331</f>
        <v>0.12300622874314786</v>
      </c>
      <c r="M331" s="94">
        <f t="shared" si="37"/>
        <v>0.12300622874314786</v>
      </c>
      <c r="N331" s="94">
        <f t="shared" si="37"/>
        <v>0.12300622874314786</v>
      </c>
      <c r="O331" s="94">
        <f t="shared" si="37"/>
        <v>0.12300622874314786</v>
      </c>
      <c r="P331" s="94">
        <f t="shared" si="37"/>
        <v>0.12300622874314786</v>
      </c>
      <c r="Q331" s="94">
        <f t="shared" si="37"/>
        <v>0.12300622874314786</v>
      </c>
      <c r="R331" s="94">
        <f t="shared" si="37"/>
        <v>0.12300622874314786</v>
      </c>
      <c r="S331" s="93">
        <f>(1+H331)^((5-Dashboard!$F$9)*3/12)</f>
        <v>1.029426967883692</v>
      </c>
      <c r="T331" s="93">
        <f t="shared" si="34"/>
        <v>1.1560528969695587</v>
      </c>
      <c r="U331" s="93">
        <f t="shared" si="34"/>
        <v>1.2982546040533751</v>
      </c>
      <c r="V331" s="93">
        <f t="shared" si="34"/>
        <v>1.4579480068464095</v>
      </c>
      <c r="W331" s="93">
        <f t="shared" si="34"/>
        <v>1.6372846928721756</v>
      </c>
      <c r="X331" s="93">
        <f t="shared" si="34"/>
        <v>1.8386809083212652</v>
      </c>
      <c r="Y331" s="93">
        <f t="shared" si="33"/>
        <v>2.0648501127158898</v>
      </c>
      <c r="Z331" s="93">
        <f t="shared" si="33"/>
        <v>2.3188395380009355</v>
      </c>
      <c r="AA331" s="93">
        <f t="shared" si="33"/>
        <v>2.604071244630934</v>
      </c>
      <c r="AB331" s="93">
        <f t="shared" si="33"/>
        <v>2.9243882278114604</v>
      </c>
      <c r="AC331" s="95">
        <f t="shared" si="33"/>
        <v>3.284106195095406</v>
      </c>
      <c r="AE331" s="96"/>
    </row>
    <row r="332" spans="3:31" ht="24.75" customHeight="1" x14ac:dyDescent="0.25">
      <c r="C332" s="91">
        <f>ABS(E332-Dashboard!$F$13)</f>
        <v>54.978269883189164</v>
      </c>
      <c r="D332" s="92">
        <f t="shared" si="31"/>
        <v>0.12310622874314786</v>
      </c>
      <c r="E332" s="93" cm="1">
        <f t="array" ref="E332">SUM('DRE + DCF'!$S$41/TIR!S332,'DRE + DCF'!$U$41:$AD$41/TIR!T332:AC332,TIR!F332)</f>
        <v>104.48826988318916</v>
      </c>
      <c r="F332" s="100">
        <f>'DRE + DCF'!$AE$38*'DRE + DCF'!$AE$39*(1+G332)/(R332-G332)/AC332</f>
        <v>71.263426557035558</v>
      </c>
      <c r="G332" s="92">
        <f>R332*(1-'DRE + DCF'!$AE$39)</f>
        <v>7.3863737245888711E-2</v>
      </c>
      <c r="H332" s="94">
        <f t="shared" si="36"/>
        <v>0.12310622874314786</v>
      </c>
      <c r="I332" s="94">
        <f t="shared" si="37"/>
        <v>0.12310622874314786</v>
      </c>
      <c r="J332" s="94">
        <f t="shared" si="37"/>
        <v>0.12310622874314786</v>
      </c>
      <c r="K332" s="94">
        <f t="shared" si="37"/>
        <v>0.12310622874314786</v>
      </c>
      <c r="L332" s="94">
        <f t="shared" si="37"/>
        <v>0.12310622874314786</v>
      </c>
      <c r="M332" s="94">
        <f t="shared" si="37"/>
        <v>0.12310622874314786</v>
      </c>
      <c r="N332" s="94">
        <f t="shared" si="37"/>
        <v>0.12310622874314786</v>
      </c>
      <c r="O332" s="94">
        <f t="shared" si="37"/>
        <v>0.12310622874314786</v>
      </c>
      <c r="P332" s="94">
        <f t="shared" si="37"/>
        <v>0.12310622874314786</v>
      </c>
      <c r="Q332" s="94">
        <f t="shared" si="37"/>
        <v>0.12310622874314786</v>
      </c>
      <c r="R332" s="94">
        <f t="shared" si="37"/>
        <v>0.12310622874314786</v>
      </c>
      <c r="S332" s="93">
        <f>(1+H332)^((5-Dashboard!$F$9)*3/12)</f>
        <v>1.0294498838873654</v>
      </c>
      <c r="T332" s="93">
        <f t="shared" si="34"/>
        <v>1.1561815767728105</v>
      </c>
      <c r="U332" s="93">
        <f t="shared" si="34"/>
        <v>1.2985147304316176</v>
      </c>
      <c r="V332" s="93">
        <f t="shared" si="34"/>
        <v>1.4583699818624793</v>
      </c>
      <c r="W332" s="93">
        <f t="shared" si="34"/>
        <v>1.6379044104417821</v>
      </c>
      <c r="X332" s="93">
        <f t="shared" si="34"/>
        <v>1.839540645453039</v>
      </c>
      <c r="Y332" s="93">
        <f t="shared" si="33"/>
        <v>2.0659995569344987</v>
      </c>
      <c r="Z332" s="93">
        <f t="shared" si="33"/>
        <v>2.3203369709737194</v>
      </c>
      <c r="AA332" s="93">
        <f t="shared" si="33"/>
        <v>2.6059849048835932</v>
      </c>
      <c r="AB332" s="93">
        <f t="shared" si="33"/>
        <v>2.9267978786853837</v>
      </c>
      <c r="AC332" s="95">
        <f t="shared" si="33"/>
        <v>3.2871049278237865</v>
      </c>
      <c r="AE332" s="96"/>
    </row>
    <row r="333" spans="3:31" ht="24.75" customHeight="1" x14ac:dyDescent="0.25">
      <c r="C333" s="91">
        <f>ABS(E333-Dashboard!$F$13)</f>
        <v>54.843308616243853</v>
      </c>
      <c r="D333" s="92">
        <f t="shared" si="31"/>
        <v>0.12320622874314786</v>
      </c>
      <c r="E333" s="93" cm="1">
        <f t="array" ref="E333">SUM('DRE + DCF'!$S$41/TIR!S333,'DRE + DCF'!$U$41:$AD$41/TIR!T333:AC333,TIR!F333)</f>
        <v>104.35330861624385</v>
      </c>
      <c r="F333" s="100">
        <f>'DRE + DCF'!$AE$38*'DRE + DCF'!$AE$39*(1+G333)/(R333-G333)/AC333</f>
        <v>71.144607574013406</v>
      </c>
      <c r="G333" s="92">
        <f>R333*(1-'DRE + DCF'!$AE$39)</f>
        <v>7.3923737245888715E-2</v>
      </c>
      <c r="H333" s="94">
        <f t="shared" si="36"/>
        <v>0.12320622874314786</v>
      </c>
      <c r="I333" s="94">
        <f t="shared" si="37"/>
        <v>0.12320622874314786</v>
      </c>
      <c r="J333" s="94">
        <f t="shared" si="37"/>
        <v>0.12320622874314786</v>
      </c>
      <c r="K333" s="94">
        <f t="shared" si="37"/>
        <v>0.12320622874314786</v>
      </c>
      <c r="L333" s="94">
        <f t="shared" si="37"/>
        <v>0.12320622874314786</v>
      </c>
      <c r="M333" s="94">
        <f t="shared" si="37"/>
        <v>0.12320622874314786</v>
      </c>
      <c r="N333" s="94">
        <f t="shared" si="37"/>
        <v>0.12320622874314786</v>
      </c>
      <c r="O333" s="94">
        <f t="shared" si="37"/>
        <v>0.12320622874314786</v>
      </c>
      <c r="P333" s="94">
        <f t="shared" si="37"/>
        <v>0.12320622874314786</v>
      </c>
      <c r="Q333" s="94">
        <f t="shared" si="37"/>
        <v>0.12320622874314786</v>
      </c>
      <c r="R333" s="94">
        <f t="shared" si="37"/>
        <v>0.12320622874314786</v>
      </c>
      <c r="S333" s="93">
        <f>(1+H333)^((5-Dashboard!$F$9)*3/12)</f>
        <v>1.0294727983607799</v>
      </c>
      <c r="T333" s="93">
        <f t="shared" si="34"/>
        <v>1.1563102594404666</v>
      </c>
      <c r="U333" s="93">
        <f t="shared" si="34"/>
        <v>1.2987748857631374</v>
      </c>
      <c r="V333" s="93">
        <f t="shared" si="34"/>
        <v>1.4587920414243263</v>
      </c>
      <c r="W333" s="93">
        <f t="shared" si="34"/>
        <v>1.6385243073687354</v>
      </c>
      <c r="X333" s="93">
        <f t="shared" si="34"/>
        <v>1.8404007079836158</v>
      </c>
      <c r="Y333" s="93">
        <f t="shared" si="33"/>
        <v>2.0671495385904963</v>
      </c>
      <c r="Z333" s="93">
        <f t="shared" si="33"/>
        <v>2.3218352374883695</v>
      </c>
      <c r="AA333" s="93">
        <f t="shared" si="33"/>
        <v>2.6078998008622629</v>
      </c>
      <c r="AB333" s="93">
        <f t="shared" si="33"/>
        <v>2.9292093002665087</v>
      </c>
      <c r="AC333" s="95">
        <f t="shared" si="33"/>
        <v>3.2901061313517004</v>
      </c>
      <c r="AE333" s="96"/>
    </row>
    <row r="334" spans="3:31" ht="24.75" customHeight="1" x14ac:dyDescent="0.25">
      <c r="C334" s="91">
        <f>ABS(E334-Dashboard!$F$13)</f>
        <v>54.70860944348302</v>
      </c>
      <c r="D334" s="92">
        <f t="shared" si="31"/>
        <v>0.12330622874314787</v>
      </c>
      <c r="E334" s="93" cm="1">
        <f t="array" ref="E334">SUM('DRE + DCF'!$S$41/TIR!S334,'DRE + DCF'!$U$41:$AD$41/TIR!T334:AC334,TIR!F334)</f>
        <v>104.21860944348302</v>
      </c>
      <c r="F334" s="100">
        <f>'DRE + DCF'!$AE$38*'DRE + DCF'!$AE$39*(1+G334)/(R334-G334)/AC334</f>
        <v>71.026039039163948</v>
      </c>
      <c r="G334" s="92">
        <f>R334*(1-'DRE + DCF'!$AE$39)</f>
        <v>7.398373724588872E-2</v>
      </c>
      <c r="H334" s="94">
        <f t="shared" si="36"/>
        <v>0.12330622874314787</v>
      </c>
      <c r="I334" s="94">
        <f t="shared" si="37"/>
        <v>0.12330622874314787</v>
      </c>
      <c r="J334" s="94">
        <f t="shared" si="37"/>
        <v>0.12330622874314787</v>
      </c>
      <c r="K334" s="94">
        <f t="shared" si="37"/>
        <v>0.12330622874314787</v>
      </c>
      <c r="L334" s="94">
        <f t="shared" si="37"/>
        <v>0.12330622874314787</v>
      </c>
      <c r="M334" s="94">
        <f t="shared" si="37"/>
        <v>0.12330622874314787</v>
      </c>
      <c r="N334" s="94">
        <f t="shared" si="37"/>
        <v>0.12330622874314787</v>
      </c>
      <c r="O334" s="94">
        <f t="shared" si="37"/>
        <v>0.12330622874314787</v>
      </c>
      <c r="P334" s="94">
        <f t="shared" si="37"/>
        <v>0.12330622874314787</v>
      </c>
      <c r="Q334" s="94">
        <f t="shared" si="37"/>
        <v>0.12330622874314787</v>
      </c>
      <c r="R334" s="94">
        <f t="shared" si="37"/>
        <v>0.12330622874314787</v>
      </c>
      <c r="S334" s="93">
        <f>(1+H334)^((5-Dashboard!$F$9)*3/12)</f>
        <v>1.0294957113041745</v>
      </c>
      <c r="T334" s="93">
        <f t="shared" si="34"/>
        <v>1.1564389449723367</v>
      </c>
      <c r="U334" s="93">
        <f t="shared" si="34"/>
        <v>1.2990350700485802</v>
      </c>
      <c r="V334" s="93">
        <f t="shared" si="34"/>
        <v>1.4592141855413616</v>
      </c>
      <c r="W334" s="93">
        <f t="shared" si="34"/>
        <v>1.639144383688971</v>
      </c>
      <c r="X334" s="93">
        <f t="shared" si="34"/>
        <v>1.8412610960071694</v>
      </c>
      <c r="Y334" s="93">
        <f t="shared" si="33"/>
        <v>2.0683000578872885</v>
      </c>
      <c r="Z334" s="93">
        <f t="shared" si="33"/>
        <v>2.3233343379346048</v>
      </c>
      <c r="AA334" s="93">
        <f t="shared" si="33"/>
        <v>2.609815933254779</v>
      </c>
      <c r="AB334" s="93">
        <f t="shared" si="33"/>
        <v>2.9316224936982049</v>
      </c>
      <c r="AC334" s="95">
        <f t="shared" si="33"/>
        <v>3.2931098074947136</v>
      </c>
      <c r="AE334" s="96"/>
    </row>
    <row r="335" spans="3:31" ht="24.75" customHeight="1" x14ac:dyDescent="0.25">
      <c r="C335" s="91">
        <f>ABS(E335-Dashboard!$F$13)</f>
        <v>54.57417168591396</v>
      </c>
      <c r="D335" s="92">
        <f t="shared" ref="D335:D398" si="38">D334+0.0001</f>
        <v>0.12340622874314787</v>
      </c>
      <c r="E335" s="93" cm="1">
        <f t="array" ref="E335">SUM('DRE + DCF'!$S$41/TIR!S335,'DRE + DCF'!$U$41:$AD$41/TIR!T335:AC335,TIR!F335)</f>
        <v>104.08417168591396</v>
      </c>
      <c r="F335" s="100">
        <f>'DRE + DCF'!$AE$38*'DRE + DCF'!$AE$39*(1+G335)/(R335-G335)/AC335</f>
        <v>70.907720283758067</v>
      </c>
      <c r="G335" s="92">
        <f>R335*(1-'DRE + DCF'!$AE$39)</f>
        <v>7.4043737245888724E-2</v>
      </c>
      <c r="H335" s="94">
        <f t="shared" si="36"/>
        <v>0.12340622874314787</v>
      </c>
      <c r="I335" s="94">
        <f t="shared" si="37"/>
        <v>0.12340622874314787</v>
      </c>
      <c r="J335" s="94">
        <f t="shared" si="37"/>
        <v>0.12340622874314787</v>
      </c>
      <c r="K335" s="94">
        <f t="shared" si="37"/>
        <v>0.12340622874314787</v>
      </c>
      <c r="L335" s="94">
        <f t="shared" si="37"/>
        <v>0.12340622874314787</v>
      </c>
      <c r="M335" s="94">
        <f t="shared" si="37"/>
        <v>0.12340622874314787</v>
      </c>
      <c r="N335" s="94">
        <f t="shared" si="37"/>
        <v>0.12340622874314787</v>
      </c>
      <c r="O335" s="94">
        <f t="shared" si="37"/>
        <v>0.12340622874314787</v>
      </c>
      <c r="P335" s="94">
        <f t="shared" si="37"/>
        <v>0.12340622874314787</v>
      </c>
      <c r="Q335" s="94">
        <f t="shared" si="37"/>
        <v>0.12340622874314787</v>
      </c>
      <c r="R335" s="94">
        <f t="shared" si="37"/>
        <v>0.12340622874314787</v>
      </c>
      <c r="S335" s="93">
        <f>(1+H335)^((5-Dashboard!$F$9)*3/12)</f>
        <v>1.0295186227177873</v>
      </c>
      <c r="T335" s="93">
        <f t="shared" si="34"/>
        <v>1.1565676333682291</v>
      </c>
      <c r="U335" s="93">
        <f t="shared" si="34"/>
        <v>1.29929528328859</v>
      </c>
      <c r="V335" s="93">
        <f t="shared" si="34"/>
        <v>1.4596364142229949</v>
      </c>
      <c r="W335" s="93">
        <f t="shared" si="34"/>
        <v>1.639764639438426</v>
      </c>
      <c r="X335" s="93">
        <f t="shared" si="34"/>
        <v>1.8421218096178897</v>
      </c>
      <c r="Y335" s="93">
        <f t="shared" si="33"/>
        <v>2.0694511150283366</v>
      </c>
      <c r="Z335" s="93">
        <f t="shared" si="33"/>
        <v>2.3248342727022857</v>
      </c>
      <c r="AA335" s="93">
        <f t="shared" si="33"/>
        <v>2.6117333027492937</v>
      </c>
      <c r="AB335" s="93">
        <f t="shared" si="33"/>
        <v>2.9340374601244701</v>
      </c>
      <c r="AC335" s="95">
        <f t="shared" si="33"/>
        <v>3.2961159580695552</v>
      </c>
      <c r="AE335" s="96"/>
    </row>
    <row r="336" spans="3:31" ht="24.75" customHeight="1" x14ac:dyDescent="0.25">
      <c r="C336" s="91">
        <f>ABS(E336-Dashboard!$F$13)</f>
        <v>54.43999466678769</v>
      </c>
      <c r="D336" s="92">
        <f t="shared" si="38"/>
        <v>0.12350622874314787</v>
      </c>
      <c r="E336" s="93" cm="1">
        <f t="array" ref="E336">SUM('DRE + DCF'!$S$41/TIR!S336,'DRE + DCF'!$U$41:$AD$41/TIR!T336:AC336,TIR!F336)</f>
        <v>103.94999466678769</v>
      </c>
      <c r="F336" s="100">
        <f>'DRE + DCF'!$AE$38*'DRE + DCF'!$AE$39*(1+G336)/(R336-G336)/AC336</f>
        <v>70.789650641299971</v>
      </c>
      <c r="G336" s="92">
        <f>R336*(1-'DRE + DCF'!$AE$39)</f>
        <v>7.4103737245888715E-2</v>
      </c>
      <c r="H336" s="94">
        <f t="shared" si="36"/>
        <v>0.12350622874314787</v>
      </c>
      <c r="I336" s="94">
        <f t="shared" si="37"/>
        <v>0.12350622874314787</v>
      </c>
      <c r="J336" s="94">
        <f t="shared" si="37"/>
        <v>0.12350622874314787</v>
      </c>
      <c r="K336" s="94">
        <f t="shared" si="37"/>
        <v>0.12350622874314787</v>
      </c>
      <c r="L336" s="94">
        <f t="shared" si="37"/>
        <v>0.12350622874314787</v>
      </c>
      <c r="M336" s="94">
        <f t="shared" si="37"/>
        <v>0.12350622874314787</v>
      </c>
      <c r="N336" s="94">
        <f t="shared" si="37"/>
        <v>0.12350622874314787</v>
      </c>
      <c r="O336" s="94">
        <f t="shared" si="37"/>
        <v>0.12350622874314787</v>
      </c>
      <c r="P336" s="94">
        <f t="shared" si="37"/>
        <v>0.12350622874314787</v>
      </c>
      <c r="Q336" s="94">
        <f t="shared" si="37"/>
        <v>0.12350622874314787</v>
      </c>
      <c r="R336" s="94">
        <f t="shared" si="37"/>
        <v>0.12350622874314787</v>
      </c>
      <c r="S336" s="93">
        <f>(1+H336)^((5-Dashboard!$F$9)*3/12)</f>
        <v>1.0295415326018564</v>
      </c>
      <c r="T336" s="93">
        <f t="shared" si="34"/>
        <v>1.1566963246279522</v>
      </c>
      <c r="U336" s="93">
        <f t="shared" si="34"/>
        <v>1.2995555254838105</v>
      </c>
      <c r="V336" s="93">
        <f t="shared" si="34"/>
        <v>1.4600587274786356</v>
      </c>
      <c r="W336" s="93">
        <f t="shared" si="34"/>
        <v>1.6403850746530415</v>
      </c>
      <c r="X336" s="93">
        <f t="shared" si="34"/>
        <v>1.8429828489099858</v>
      </c>
      <c r="Y336" s="93">
        <f t="shared" si="33"/>
        <v>2.0706027102171607</v>
      </c>
      <c r="Z336" s="93">
        <f t="shared" si="33"/>
        <v>2.3263350421814231</v>
      </c>
      <c r="AA336" s="93">
        <f t="shared" si="33"/>
        <v>2.6136519100342825</v>
      </c>
      <c r="AB336" s="93">
        <f t="shared" si="33"/>
        <v>2.9364542006899419</v>
      </c>
      <c r="AC336" s="95">
        <f t="shared" si="33"/>
        <v>3.2991245848941313</v>
      </c>
      <c r="AE336" s="96"/>
    </row>
    <row r="337" spans="3:31" ht="24.75" customHeight="1" x14ac:dyDescent="0.25">
      <c r="C337" s="91">
        <f>ABS(E337-Dashboard!$F$13)</f>
        <v>54.306077711589801</v>
      </c>
      <c r="D337" s="92">
        <f t="shared" si="38"/>
        <v>0.12360622874314788</v>
      </c>
      <c r="E337" s="93" cm="1">
        <f t="array" ref="E337">SUM('DRE + DCF'!$S$41/TIR!S337,'DRE + DCF'!$U$41:$AD$41/TIR!T337:AC337,TIR!F337)</f>
        <v>103.8160777115898</v>
      </c>
      <c r="F337" s="100">
        <f>'DRE + DCF'!$AE$38*'DRE + DCF'!$AE$39*(1+G337)/(R337-G337)/AC337</f>
        <v>70.671829447518036</v>
      </c>
      <c r="G337" s="92">
        <f>R337*(1-'DRE + DCF'!$AE$39)</f>
        <v>7.416373724588872E-2</v>
      </c>
      <c r="H337" s="94">
        <f t="shared" si="36"/>
        <v>0.12360622874314788</v>
      </c>
      <c r="I337" s="94">
        <f t="shared" si="37"/>
        <v>0.12360622874314788</v>
      </c>
      <c r="J337" s="94">
        <f t="shared" si="37"/>
        <v>0.12360622874314788</v>
      </c>
      <c r="K337" s="94">
        <f t="shared" si="37"/>
        <v>0.12360622874314788</v>
      </c>
      <c r="L337" s="94">
        <f t="shared" si="37"/>
        <v>0.12360622874314788</v>
      </c>
      <c r="M337" s="94">
        <f t="shared" si="37"/>
        <v>0.12360622874314788</v>
      </c>
      <c r="N337" s="94">
        <f t="shared" si="37"/>
        <v>0.12360622874314788</v>
      </c>
      <c r="O337" s="94">
        <f t="shared" si="37"/>
        <v>0.12360622874314788</v>
      </c>
      <c r="P337" s="94">
        <f t="shared" si="37"/>
        <v>0.12360622874314788</v>
      </c>
      <c r="Q337" s="94">
        <f t="shared" si="37"/>
        <v>0.12360622874314788</v>
      </c>
      <c r="R337" s="94">
        <f t="shared" si="37"/>
        <v>0.12360622874314788</v>
      </c>
      <c r="S337" s="93">
        <f>(1+H337)^((5-Dashboard!$F$9)*3/12)</f>
        <v>1.0295644409566205</v>
      </c>
      <c r="T337" s="93">
        <f t="shared" si="34"/>
        <v>1.1568250187513156</v>
      </c>
      <c r="U337" s="93">
        <f t="shared" si="34"/>
        <v>1.2998157966348871</v>
      </c>
      <c r="V337" s="93">
        <f t="shared" si="34"/>
        <v>1.4604811253176959</v>
      </c>
      <c r="W337" s="93">
        <f t="shared" si="34"/>
        <v>1.641005689368765</v>
      </c>
      <c r="X337" s="93">
        <f t="shared" si="34"/>
        <v>1.8438442139776876</v>
      </c>
      <c r="Y337" s="93">
        <f t="shared" si="33"/>
        <v>2.0717548436573434</v>
      </c>
      <c r="Z337" s="93">
        <f t="shared" si="33"/>
        <v>2.3278366467621776</v>
      </c>
      <c r="AA337" s="93">
        <f t="shared" si="33"/>
        <v>2.6155717557985456</v>
      </c>
      <c r="AB337" s="93">
        <f t="shared" si="33"/>
        <v>2.9388727165398976</v>
      </c>
      <c r="AC337" s="95">
        <f t="shared" si="33"/>
        <v>3.3021356897875247</v>
      </c>
      <c r="AE337" s="96"/>
    </row>
    <row r="338" spans="3:31" ht="24.75" customHeight="1" x14ac:dyDescent="0.25">
      <c r="C338" s="91">
        <f>ABS(E338-Dashboard!$F$13)</f>
        <v>54.172420148031598</v>
      </c>
      <c r="D338" s="92">
        <f t="shared" si="38"/>
        <v>0.12370622874314788</v>
      </c>
      <c r="E338" s="93" cm="1">
        <f t="array" ref="E338">SUM('DRE + DCF'!$S$41/TIR!S338,'DRE + DCF'!$U$41:$AD$41/TIR!T338:AC338,TIR!F338)</f>
        <v>103.6824201480316</v>
      </c>
      <c r="F338" s="100">
        <f>'DRE + DCF'!$AE$38*'DRE + DCF'!$AE$39*(1+G338)/(R338-G338)/AC338</f>
        <v>70.554256040356023</v>
      </c>
      <c r="G338" s="92">
        <f>R338*(1-'DRE + DCF'!$AE$39)</f>
        <v>7.4223737245888724E-2</v>
      </c>
      <c r="H338" s="94">
        <f t="shared" si="36"/>
        <v>0.12370622874314788</v>
      </c>
      <c r="I338" s="94">
        <f t="shared" si="37"/>
        <v>0.12370622874314788</v>
      </c>
      <c r="J338" s="94">
        <f t="shared" si="37"/>
        <v>0.12370622874314788</v>
      </c>
      <c r="K338" s="94">
        <f t="shared" si="37"/>
        <v>0.12370622874314788</v>
      </c>
      <c r="L338" s="94">
        <f t="shared" si="37"/>
        <v>0.12370622874314788</v>
      </c>
      <c r="M338" s="94">
        <f t="shared" si="37"/>
        <v>0.12370622874314788</v>
      </c>
      <c r="N338" s="94">
        <f t="shared" si="37"/>
        <v>0.12370622874314788</v>
      </c>
      <c r="O338" s="94">
        <f t="shared" si="37"/>
        <v>0.12370622874314788</v>
      </c>
      <c r="P338" s="94">
        <f t="shared" si="37"/>
        <v>0.12370622874314788</v>
      </c>
      <c r="Q338" s="94">
        <f t="shared" si="37"/>
        <v>0.12370622874314788</v>
      </c>
      <c r="R338" s="94">
        <f t="shared" si="37"/>
        <v>0.12370622874314788</v>
      </c>
      <c r="S338" s="93">
        <f>(1+H338)^((5-Dashboard!$F$9)*3/12)</f>
        <v>1.0295873477823176</v>
      </c>
      <c r="T338" s="93">
        <f t="shared" si="34"/>
        <v>1.156953715738128</v>
      </c>
      <c r="U338" s="93">
        <f t="shared" si="34"/>
        <v>1.3000760967424636</v>
      </c>
      <c r="V338" s="93">
        <f t="shared" si="34"/>
        <v>1.4609036077495856</v>
      </c>
      <c r="W338" s="93">
        <f t="shared" si="34"/>
        <v>1.6416264836215457</v>
      </c>
      <c r="X338" s="93">
        <f t="shared" si="34"/>
        <v>1.8447059049152421</v>
      </c>
      <c r="Y338" s="93">
        <f t="shared" si="33"/>
        <v>2.0729075155525227</v>
      </c>
      <c r="Z338" s="93">
        <f t="shared" si="33"/>
        <v>2.3293390868348536</v>
      </c>
      <c r="AA338" s="93">
        <f t="shared" si="33"/>
        <v>2.617492840731201</v>
      </c>
      <c r="AB338" s="93">
        <f t="shared" si="33"/>
        <v>2.9412930088202467</v>
      </c>
      <c r="AC338" s="95">
        <f t="shared" si="33"/>
        <v>3.3051492745699855</v>
      </c>
      <c r="AE338" s="96"/>
    </row>
    <row r="339" spans="3:31" ht="24.75" customHeight="1" x14ac:dyDescent="0.25">
      <c r="C339" s="91">
        <f>ABS(E339-Dashboard!$F$13)</f>
        <v>54.039021306040802</v>
      </c>
      <c r="D339" s="92">
        <f t="shared" si="38"/>
        <v>0.12380622874314788</v>
      </c>
      <c r="E339" s="93" cm="1">
        <f t="array" ref="E339">SUM('DRE + DCF'!$S$41/TIR!S339,'DRE + DCF'!$U$41:$AD$41/TIR!T339:AC339,TIR!F339)</f>
        <v>103.5490213060408</v>
      </c>
      <c r="F339" s="100">
        <f>'DRE + DCF'!$AE$38*'DRE + DCF'!$AE$39*(1+G339)/(R339-G339)/AC339</f>
        <v>70.436929759963675</v>
      </c>
      <c r="G339" s="92">
        <f>R339*(1-'DRE + DCF'!$AE$39)</f>
        <v>7.4283737245888729E-2</v>
      </c>
      <c r="H339" s="94">
        <f t="shared" si="36"/>
        <v>0.12380622874314788</v>
      </c>
      <c r="I339" s="94">
        <f t="shared" si="37"/>
        <v>0.12380622874314788</v>
      </c>
      <c r="J339" s="94">
        <f t="shared" si="37"/>
        <v>0.12380622874314788</v>
      </c>
      <c r="K339" s="94">
        <f t="shared" si="37"/>
        <v>0.12380622874314788</v>
      </c>
      <c r="L339" s="94">
        <f t="shared" si="37"/>
        <v>0.12380622874314788</v>
      </c>
      <c r="M339" s="94">
        <f t="shared" si="37"/>
        <v>0.12380622874314788</v>
      </c>
      <c r="N339" s="94">
        <f t="shared" si="37"/>
        <v>0.12380622874314788</v>
      </c>
      <c r="O339" s="94">
        <f t="shared" si="37"/>
        <v>0.12380622874314788</v>
      </c>
      <c r="P339" s="94">
        <f t="shared" si="37"/>
        <v>0.12380622874314788</v>
      </c>
      <c r="Q339" s="94">
        <f t="shared" si="37"/>
        <v>0.12380622874314788</v>
      </c>
      <c r="R339" s="94">
        <f t="shared" si="37"/>
        <v>0.12380622874314788</v>
      </c>
      <c r="S339" s="93">
        <f>(1+H339)^((5-Dashboard!$F$9)*3/12)</f>
        <v>1.0296102530791855</v>
      </c>
      <c r="T339" s="93">
        <f t="shared" si="34"/>
        <v>1.1570824155881976</v>
      </c>
      <c r="U339" s="93">
        <f t="shared" si="34"/>
        <v>1.3003364258071841</v>
      </c>
      <c r="V339" s="93">
        <f t="shared" si="34"/>
        <v>1.4613261747837156</v>
      </c>
      <c r="W339" s="93">
        <f t="shared" si="34"/>
        <v>1.6422474574473376</v>
      </c>
      <c r="X339" s="93">
        <f t="shared" si="34"/>
        <v>1.8455679218169156</v>
      </c>
      <c r="Y339" s="93">
        <f t="shared" si="33"/>
        <v>2.0740607261063966</v>
      </c>
      <c r="Z339" s="93">
        <f t="shared" si="33"/>
        <v>2.3308423627899044</v>
      </c>
      <c r="AA339" s="93">
        <f t="shared" si="33"/>
        <v>2.6194151655216906</v>
      </c>
      <c r="AB339" s="93">
        <f t="shared" si="33"/>
        <v>2.9437150786775397</v>
      </c>
      <c r="AC339" s="95">
        <f t="shared" si="33"/>
        <v>3.3081653410629448</v>
      </c>
      <c r="AE339" s="96"/>
    </row>
    <row r="340" spans="3:31" ht="24.75" customHeight="1" x14ac:dyDescent="0.25">
      <c r="C340" s="91">
        <f>ABS(E340-Dashboard!$F$13)</f>
        <v>53.905880517752742</v>
      </c>
      <c r="D340" s="92">
        <f t="shared" si="38"/>
        <v>0.12390622874314788</v>
      </c>
      <c r="E340" s="93" cm="1">
        <f t="array" ref="E340">SUM('DRE + DCF'!$S$41/TIR!S340,'DRE + DCF'!$U$41:$AD$41/TIR!T340:AC340,TIR!F340)</f>
        <v>103.41588051775274</v>
      </c>
      <c r="F340" s="100">
        <f>'DRE + DCF'!$AE$38*'DRE + DCF'!$AE$39*(1+G340)/(R340-G340)/AC340</f>
        <v>70.319849948688059</v>
      </c>
      <c r="G340" s="92">
        <f>R340*(1-'DRE + DCF'!$AE$39)</f>
        <v>7.4343737245888733E-2</v>
      </c>
      <c r="H340" s="94">
        <f t="shared" si="36"/>
        <v>0.12390622874314788</v>
      </c>
      <c r="I340" s="94">
        <f t="shared" si="37"/>
        <v>0.12390622874314788</v>
      </c>
      <c r="J340" s="94">
        <f t="shared" si="37"/>
        <v>0.12390622874314788</v>
      </c>
      <c r="K340" s="94">
        <f t="shared" si="37"/>
        <v>0.12390622874314788</v>
      </c>
      <c r="L340" s="94">
        <f t="shared" si="37"/>
        <v>0.12390622874314788</v>
      </c>
      <c r="M340" s="94">
        <f t="shared" si="37"/>
        <v>0.12390622874314788</v>
      </c>
      <c r="N340" s="94">
        <f t="shared" si="37"/>
        <v>0.12390622874314788</v>
      </c>
      <c r="O340" s="94">
        <f t="shared" si="37"/>
        <v>0.12390622874314788</v>
      </c>
      <c r="P340" s="94">
        <f t="shared" si="37"/>
        <v>0.12390622874314788</v>
      </c>
      <c r="Q340" s="94">
        <f t="shared" si="37"/>
        <v>0.12390622874314788</v>
      </c>
      <c r="R340" s="94">
        <f t="shared" si="37"/>
        <v>0.12390622874314788</v>
      </c>
      <c r="S340" s="93">
        <f>(1+H340)^((5-Dashboard!$F$9)*3/12)</f>
        <v>1.0296331568474628</v>
      </c>
      <c r="T340" s="93">
        <f t="shared" si="34"/>
        <v>1.1572111183013341</v>
      </c>
      <c r="U340" s="93">
        <f t="shared" si="34"/>
        <v>1.300596783829693</v>
      </c>
      <c r="V340" s="93">
        <f t="shared" si="34"/>
        <v>1.4617488264294973</v>
      </c>
      <c r="W340" s="93">
        <f t="shared" si="34"/>
        <v>1.6428686108820985</v>
      </c>
      <c r="X340" s="93">
        <f t="shared" si="34"/>
        <v>1.8464302647769932</v>
      </c>
      <c r="Y340" s="93">
        <f t="shared" si="33"/>
        <v>2.0752144755227224</v>
      </c>
      <c r="Z340" s="93">
        <f t="shared" si="33"/>
        <v>2.3323464750179324</v>
      </c>
      <c r="AA340" s="93">
        <f t="shared" si="33"/>
        <v>2.6213387308597786</v>
      </c>
      <c r="AB340" s="93">
        <f t="shared" si="33"/>
        <v>2.9461389272589633</v>
      </c>
      <c r="AC340" s="95">
        <f t="shared" si="33"/>
        <v>3.3111838910890046</v>
      </c>
      <c r="AE340" s="96"/>
    </row>
    <row r="341" spans="3:31" ht="24.75" customHeight="1" x14ac:dyDescent="0.25">
      <c r="C341" s="91">
        <f>ABS(E341-Dashboard!$F$13)</f>
        <v>53.772997117501198</v>
      </c>
      <c r="D341" s="92">
        <f t="shared" si="38"/>
        <v>0.12400622874314789</v>
      </c>
      <c r="E341" s="93" cm="1">
        <f t="array" ref="E341">SUM('DRE + DCF'!$S$41/TIR!S341,'DRE + DCF'!$U$41:$AD$41/TIR!T341:AC341,TIR!F341)</f>
        <v>103.2829971175012</v>
      </c>
      <c r="F341" s="100">
        <f>'DRE + DCF'!$AE$38*'DRE + DCF'!$AE$39*(1+G341)/(R341-G341)/AC341</f>
        <v>70.203015951064316</v>
      </c>
      <c r="G341" s="92">
        <f>R341*(1-'DRE + DCF'!$AE$39)</f>
        <v>7.4403737245888724E-2</v>
      </c>
      <c r="H341" s="94">
        <f t="shared" si="36"/>
        <v>0.12400622874314789</v>
      </c>
      <c r="I341" s="94">
        <f t="shared" si="37"/>
        <v>0.12400622874314789</v>
      </c>
      <c r="J341" s="94">
        <f t="shared" si="37"/>
        <v>0.12400622874314789</v>
      </c>
      <c r="K341" s="94">
        <f t="shared" si="37"/>
        <v>0.12400622874314789</v>
      </c>
      <c r="L341" s="94">
        <f t="shared" si="37"/>
        <v>0.12400622874314789</v>
      </c>
      <c r="M341" s="94">
        <f t="shared" si="37"/>
        <v>0.12400622874314789</v>
      </c>
      <c r="N341" s="94">
        <f t="shared" si="37"/>
        <v>0.12400622874314789</v>
      </c>
      <c r="O341" s="94">
        <f t="shared" si="37"/>
        <v>0.12400622874314789</v>
      </c>
      <c r="P341" s="94">
        <f t="shared" si="37"/>
        <v>0.12400622874314789</v>
      </c>
      <c r="Q341" s="94">
        <f t="shared" si="37"/>
        <v>0.12400622874314789</v>
      </c>
      <c r="R341" s="94">
        <f t="shared" si="37"/>
        <v>0.12400622874314789</v>
      </c>
      <c r="S341" s="93">
        <f>(1+H341)^((5-Dashboard!$F$9)*3/12)</f>
        <v>1.0296560590873871</v>
      </c>
      <c r="T341" s="93">
        <f t="shared" si="34"/>
        <v>1.1573398238773458</v>
      </c>
      <c r="U341" s="93">
        <f t="shared" si="34"/>
        <v>1.3008571708106345</v>
      </c>
      <c r="V341" s="93">
        <f t="shared" si="34"/>
        <v>1.4621715626963421</v>
      </c>
      <c r="W341" s="93">
        <f t="shared" si="34"/>
        <v>1.6434899439617905</v>
      </c>
      <c r="X341" s="93">
        <f t="shared" si="34"/>
        <v>1.8472929338897794</v>
      </c>
      <c r="Y341" s="93">
        <f t="shared" si="33"/>
        <v>2.0763687640053159</v>
      </c>
      <c r="Z341" s="93">
        <f t="shared" si="33"/>
        <v>2.3338514239096861</v>
      </c>
      <c r="AA341" s="93">
        <f t="shared" si="33"/>
        <v>2.6232635374355517</v>
      </c>
      <c r="AB341" s="93">
        <f t="shared" si="33"/>
        <v>2.9485645557123439</v>
      </c>
      <c r="AC341" s="95">
        <f t="shared" si="33"/>
        <v>3.3142049264719469</v>
      </c>
      <c r="AE341" s="96"/>
    </row>
    <row r="342" spans="3:31" ht="24.75" customHeight="1" x14ac:dyDescent="0.25">
      <c r="C342" s="91">
        <f>ABS(E342-Dashboard!$F$13)</f>
        <v>53.6403704418098</v>
      </c>
      <c r="D342" s="92">
        <f t="shared" si="38"/>
        <v>0.12410622874314789</v>
      </c>
      <c r="E342" s="93" cm="1">
        <f t="array" ref="E342">SUM('DRE + DCF'!$S$41/TIR!S342,'DRE + DCF'!$U$41:$AD$41/TIR!T342:AC342,TIR!F342)</f>
        <v>103.1503704418098</v>
      </c>
      <c r="F342" s="100">
        <f>'DRE + DCF'!$AE$38*'DRE + DCF'!$AE$39*(1+G342)/(R342-G342)/AC342</f>
        <v>70.086427113807105</v>
      </c>
      <c r="G342" s="92">
        <f>R342*(1-'DRE + DCF'!$AE$39)</f>
        <v>7.4463737245888728E-2</v>
      </c>
      <c r="H342" s="94">
        <f t="shared" si="36"/>
        <v>0.12410622874314789</v>
      </c>
      <c r="I342" s="94">
        <f t="shared" si="37"/>
        <v>0.12410622874314789</v>
      </c>
      <c r="J342" s="94">
        <f t="shared" si="37"/>
        <v>0.12410622874314789</v>
      </c>
      <c r="K342" s="94">
        <f t="shared" si="37"/>
        <v>0.12410622874314789</v>
      </c>
      <c r="L342" s="94">
        <f t="shared" si="37"/>
        <v>0.12410622874314789</v>
      </c>
      <c r="M342" s="94">
        <f t="shared" si="37"/>
        <v>0.12410622874314789</v>
      </c>
      <c r="N342" s="94">
        <f t="shared" si="37"/>
        <v>0.12410622874314789</v>
      </c>
      <c r="O342" s="94">
        <f t="shared" si="37"/>
        <v>0.12410622874314789</v>
      </c>
      <c r="P342" s="94">
        <f t="shared" si="37"/>
        <v>0.12410622874314789</v>
      </c>
      <c r="Q342" s="94">
        <f t="shared" si="37"/>
        <v>0.12410622874314789</v>
      </c>
      <c r="R342" s="94">
        <f t="shared" si="37"/>
        <v>0.12410622874314789</v>
      </c>
      <c r="S342" s="93">
        <f>(1+H342)^((5-Dashboard!$F$9)*3/12)</f>
        <v>1.0296789597991964</v>
      </c>
      <c r="T342" s="93">
        <f t="shared" si="34"/>
        <v>1.1574685323160421</v>
      </c>
      <c r="U342" s="93">
        <f t="shared" si="34"/>
        <v>1.3011175867506524</v>
      </c>
      <c r="V342" s="93">
        <f t="shared" si="34"/>
        <v>1.4625943835936612</v>
      </c>
      <c r="W342" s="93">
        <f t="shared" si="34"/>
        <v>1.6441114567223793</v>
      </c>
      <c r="X342" s="93">
        <f t="shared" si="34"/>
        <v>1.8481559292495968</v>
      </c>
      <c r="Y342" s="93">
        <f t="shared" si="33"/>
        <v>2.0775235917580521</v>
      </c>
      <c r="Z342" s="93">
        <f t="shared" si="33"/>
        <v>2.3353572098560629</v>
      </c>
      <c r="AA342" s="93">
        <f t="shared" si="33"/>
        <v>2.625189585939419</v>
      </c>
      <c r="AB342" s="93">
        <f t="shared" si="33"/>
        <v>2.9509919651861458</v>
      </c>
      <c r="AC342" s="95">
        <f t="shared" si="33"/>
        <v>3.3172284490367288</v>
      </c>
      <c r="AE342" s="96"/>
    </row>
    <row r="343" spans="3:31" ht="24.75" customHeight="1" x14ac:dyDescent="0.25">
      <c r="C343" s="91">
        <f>ABS(E343-Dashboard!$F$13)</f>
        <v>53.507999829382804</v>
      </c>
      <c r="D343" s="92">
        <f t="shared" si="38"/>
        <v>0.12420622874314789</v>
      </c>
      <c r="E343" s="93" cm="1">
        <f t="array" ref="E343">SUM('DRE + DCF'!$S$41/TIR!S343,'DRE + DCF'!$U$41:$AD$41/TIR!T343:AC343,TIR!F343)</f>
        <v>103.0179998293828</v>
      </c>
      <c r="F343" s="100">
        <f>'DRE + DCF'!$AE$38*'DRE + DCF'!$AE$39*(1+G343)/(R343-G343)/AC343</f>
        <v>69.970082785801424</v>
      </c>
      <c r="G343" s="92">
        <f>R343*(1-'DRE + DCF'!$AE$39)</f>
        <v>7.4523737245888733E-2</v>
      </c>
      <c r="H343" s="94">
        <f t="shared" si="36"/>
        <v>0.12420622874314789</v>
      </c>
      <c r="I343" s="94">
        <f t="shared" si="37"/>
        <v>0.12420622874314789</v>
      </c>
      <c r="J343" s="94">
        <f t="shared" si="37"/>
        <v>0.12420622874314789</v>
      </c>
      <c r="K343" s="94">
        <f t="shared" si="37"/>
        <v>0.12420622874314789</v>
      </c>
      <c r="L343" s="94">
        <f t="shared" si="37"/>
        <v>0.12420622874314789</v>
      </c>
      <c r="M343" s="94">
        <f t="shared" si="37"/>
        <v>0.12420622874314789</v>
      </c>
      <c r="N343" s="94">
        <f t="shared" si="37"/>
        <v>0.12420622874314789</v>
      </c>
      <c r="O343" s="94">
        <f t="shared" si="37"/>
        <v>0.12420622874314789</v>
      </c>
      <c r="P343" s="94">
        <f t="shared" si="37"/>
        <v>0.12420622874314789</v>
      </c>
      <c r="Q343" s="94">
        <f t="shared" si="37"/>
        <v>0.12420622874314789</v>
      </c>
      <c r="R343" s="94">
        <f t="shared" si="37"/>
        <v>0.12420622874314789</v>
      </c>
      <c r="S343" s="93">
        <f>(1+H343)^((5-Dashboard!$F$9)*3/12)</f>
        <v>1.0297018589831288</v>
      </c>
      <c r="T343" s="93">
        <f t="shared" si="34"/>
        <v>1.1575972436172319</v>
      </c>
      <c r="U343" s="93">
        <f t="shared" si="34"/>
        <v>1.3013780316503911</v>
      </c>
      <c r="V343" s="93">
        <f t="shared" si="34"/>
        <v>1.463017289130867</v>
      </c>
      <c r="W343" s="93">
        <f t="shared" si="34"/>
        <v>1.6447331491998356</v>
      </c>
      <c r="X343" s="93">
        <f t="shared" si="34"/>
        <v>1.8490192509507881</v>
      </c>
      <c r="Y343" s="93">
        <f t="shared" si="33"/>
        <v>2.0786789589848653</v>
      </c>
      <c r="Z343" s="93">
        <f t="shared" si="33"/>
        <v>2.336863833248108</v>
      </c>
      <c r="AA343" s="93">
        <f t="shared" si="33"/>
        <v>2.6271168770621118</v>
      </c>
      <c r="AB343" s="93">
        <f t="shared" si="33"/>
        <v>2.9534211568294726</v>
      </c>
      <c r="AC343" s="95">
        <f t="shared" si="33"/>
        <v>3.3202544606094864</v>
      </c>
      <c r="AE343" s="96"/>
    </row>
    <row r="344" spans="3:31" ht="24.75" customHeight="1" x14ac:dyDescent="0.25">
      <c r="C344" s="91">
        <f>ABS(E344-Dashboard!$F$13)</f>
        <v>53.375884621096581</v>
      </c>
      <c r="D344" s="92">
        <f t="shared" si="38"/>
        <v>0.1243062287431479</v>
      </c>
      <c r="E344" s="93" cm="1">
        <f t="array" ref="E344">SUM('DRE + DCF'!$S$41/TIR!S344,'DRE + DCF'!$U$41:$AD$41/TIR!T344:AC344,TIR!F344)</f>
        <v>102.88588462109658</v>
      </c>
      <c r="F344" s="100">
        <f>'DRE + DCF'!$AE$38*'DRE + DCF'!$AE$39*(1+G344)/(R344-G344)/AC344</f>
        <v>69.853982318094083</v>
      </c>
      <c r="G344" s="92">
        <f>R344*(1-'DRE + DCF'!$AE$39)</f>
        <v>7.4583737245888737E-2</v>
      </c>
      <c r="H344" s="94">
        <f t="shared" si="36"/>
        <v>0.1243062287431479</v>
      </c>
      <c r="I344" s="94">
        <f t="shared" si="37"/>
        <v>0.1243062287431479</v>
      </c>
      <c r="J344" s="94">
        <f t="shared" si="37"/>
        <v>0.1243062287431479</v>
      </c>
      <c r="K344" s="94">
        <f t="shared" si="37"/>
        <v>0.1243062287431479</v>
      </c>
      <c r="L344" s="94">
        <f t="shared" si="37"/>
        <v>0.1243062287431479</v>
      </c>
      <c r="M344" s="94">
        <f t="shared" si="37"/>
        <v>0.1243062287431479</v>
      </c>
      <c r="N344" s="94">
        <f t="shared" si="37"/>
        <v>0.1243062287431479</v>
      </c>
      <c r="O344" s="94">
        <f t="shared" si="37"/>
        <v>0.1243062287431479</v>
      </c>
      <c r="P344" s="94">
        <f t="shared" si="37"/>
        <v>0.1243062287431479</v>
      </c>
      <c r="Q344" s="94">
        <f t="shared" si="37"/>
        <v>0.1243062287431479</v>
      </c>
      <c r="R344" s="94">
        <f t="shared" si="37"/>
        <v>0.1243062287431479</v>
      </c>
      <c r="S344" s="93">
        <f>(1+H344)^((5-Dashboard!$F$9)*3/12)</f>
        <v>1.0297247566394221</v>
      </c>
      <c r="T344" s="93">
        <f t="shared" si="34"/>
        <v>1.1577259577807242</v>
      </c>
      <c r="U344" s="93">
        <f t="shared" si="34"/>
        <v>1.3016385055104946</v>
      </c>
      <c r="V344" s="93">
        <f t="shared" si="34"/>
        <v>1.4634402793173713</v>
      </c>
      <c r="W344" s="93">
        <f t="shared" si="34"/>
        <v>1.6453550214301325</v>
      </c>
      <c r="X344" s="93">
        <f t="shared" si="34"/>
        <v>1.8498828990877134</v>
      </c>
      <c r="Y344" s="93">
        <f t="shared" ref="Y344:AC394" si="39">(X344)*(1+N344)</f>
        <v>2.0798348658897483</v>
      </c>
      <c r="Z344" s="93">
        <f t="shared" si="39"/>
        <v>2.3383712944770134</v>
      </c>
      <c r="AA344" s="93">
        <f t="shared" si="39"/>
        <v>2.6290454114946837</v>
      </c>
      <c r="AB344" s="93">
        <f t="shared" si="39"/>
        <v>2.955852131792065</v>
      </c>
      <c r="AC344" s="95">
        <f t="shared" si="39"/>
        <v>3.3232829630175305</v>
      </c>
      <c r="AE344" s="96"/>
    </row>
    <row r="345" spans="3:31" ht="24.75" customHeight="1" x14ac:dyDescent="0.25">
      <c r="C345" s="91">
        <f>ABS(E345-Dashboard!$F$13)</f>
        <v>53.244024159990452</v>
      </c>
      <c r="D345" s="92">
        <f t="shared" si="38"/>
        <v>0.1244062287431479</v>
      </c>
      <c r="E345" s="93" cm="1">
        <f t="array" ref="E345">SUM('DRE + DCF'!$S$41/TIR!S345,'DRE + DCF'!$U$41:$AD$41/TIR!T345:AC345,TIR!F345)</f>
        <v>102.75402415999045</v>
      </c>
      <c r="F345" s="100">
        <f>'DRE + DCF'!$AE$38*'DRE + DCF'!$AE$39*(1+G345)/(R345-G345)/AC345</f>
        <v>69.738125063884539</v>
      </c>
      <c r="G345" s="92">
        <f>R345*(1-'DRE + DCF'!$AE$39)</f>
        <v>7.4643737245888742E-2</v>
      </c>
      <c r="H345" s="94">
        <f t="shared" si="36"/>
        <v>0.1244062287431479</v>
      </c>
      <c r="I345" s="94">
        <f t="shared" si="37"/>
        <v>0.1244062287431479</v>
      </c>
      <c r="J345" s="94">
        <f t="shared" si="37"/>
        <v>0.1244062287431479</v>
      </c>
      <c r="K345" s="94">
        <f t="shared" si="37"/>
        <v>0.1244062287431479</v>
      </c>
      <c r="L345" s="94">
        <f t="shared" si="37"/>
        <v>0.1244062287431479</v>
      </c>
      <c r="M345" s="94">
        <f t="shared" si="37"/>
        <v>0.1244062287431479</v>
      </c>
      <c r="N345" s="94">
        <f t="shared" si="37"/>
        <v>0.1244062287431479</v>
      </c>
      <c r="O345" s="94">
        <f t="shared" si="37"/>
        <v>0.1244062287431479</v>
      </c>
      <c r="P345" s="94">
        <f t="shared" si="37"/>
        <v>0.1244062287431479</v>
      </c>
      <c r="Q345" s="94">
        <f t="shared" si="37"/>
        <v>0.1244062287431479</v>
      </c>
      <c r="R345" s="94">
        <f t="shared" si="37"/>
        <v>0.1244062287431479</v>
      </c>
      <c r="S345" s="93">
        <f>(1+H345)^((5-Dashboard!$F$9)*3/12)</f>
        <v>1.0297476527683138</v>
      </c>
      <c r="T345" s="93">
        <f t="shared" ref="T345:X395" si="40">(S345)*(1+I345)</f>
        <v>1.1578546748063283</v>
      </c>
      <c r="U345" s="93">
        <f t="shared" si="40"/>
        <v>1.3018990083316075</v>
      </c>
      <c r="V345" s="93">
        <f t="shared" si="40"/>
        <v>1.4638633541625869</v>
      </c>
      <c r="W345" s="93">
        <f t="shared" si="40"/>
        <v>1.6459770734492496</v>
      </c>
      <c r="X345" s="93">
        <f t="shared" si="40"/>
        <v>1.8507468737547543</v>
      </c>
      <c r="Y345" s="93">
        <f t="shared" si="39"/>
        <v>2.0809913126767543</v>
      </c>
      <c r="Z345" s="93">
        <f t="shared" si="39"/>
        <v>2.3398795939341226</v>
      </c>
      <c r="AA345" s="93">
        <f t="shared" si="39"/>
        <v>2.6309751899285154</v>
      </c>
      <c r="AB345" s="93">
        <f t="shared" si="39"/>
        <v>2.9582848912243094</v>
      </c>
      <c r="AC345" s="95">
        <f t="shared" si="39"/>
        <v>3.3263139580893597</v>
      </c>
      <c r="AE345" s="96"/>
    </row>
    <row r="346" spans="3:31" ht="24.75" customHeight="1" x14ac:dyDescent="0.25">
      <c r="C346" s="91">
        <f>ABS(E346-Dashboard!$F$13)</f>
        <v>53.112417791258714</v>
      </c>
      <c r="D346" s="92">
        <f t="shared" si="38"/>
        <v>0.1245062287431479</v>
      </c>
      <c r="E346" s="93" cm="1">
        <f t="array" ref="E346">SUM('DRE + DCF'!$S$41/TIR!S346,'DRE + DCF'!$U$41:$AD$41/TIR!T346:AC346,TIR!F346)</f>
        <v>102.62241779125871</v>
      </c>
      <c r="F346" s="100">
        <f>'DRE + DCF'!$AE$38*'DRE + DCF'!$AE$39*(1+G346)/(R346-G346)/AC346</f>
        <v>69.622510378516893</v>
      </c>
      <c r="G346" s="92">
        <f>R346*(1-'DRE + DCF'!$AE$39)</f>
        <v>7.4703737245888732E-2</v>
      </c>
      <c r="H346" s="94">
        <f t="shared" si="36"/>
        <v>0.1245062287431479</v>
      </c>
      <c r="I346" s="94">
        <f t="shared" si="37"/>
        <v>0.1245062287431479</v>
      </c>
      <c r="J346" s="94">
        <f t="shared" si="37"/>
        <v>0.1245062287431479</v>
      </c>
      <c r="K346" s="94">
        <f t="shared" si="37"/>
        <v>0.1245062287431479</v>
      </c>
      <c r="L346" s="94">
        <f t="shared" si="37"/>
        <v>0.1245062287431479</v>
      </c>
      <c r="M346" s="94">
        <f t="shared" si="37"/>
        <v>0.1245062287431479</v>
      </c>
      <c r="N346" s="94">
        <f t="shared" si="37"/>
        <v>0.1245062287431479</v>
      </c>
      <c r="O346" s="94">
        <f t="shared" si="37"/>
        <v>0.1245062287431479</v>
      </c>
      <c r="P346" s="94">
        <f t="shared" si="37"/>
        <v>0.1245062287431479</v>
      </c>
      <c r="Q346" s="94">
        <f t="shared" si="37"/>
        <v>0.1245062287431479</v>
      </c>
      <c r="R346" s="94">
        <f t="shared" si="37"/>
        <v>0.1245062287431479</v>
      </c>
      <c r="S346" s="93">
        <f>(1+H346)^((5-Dashboard!$F$9)*3/12)</f>
        <v>1.0297705473700418</v>
      </c>
      <c r="T346" s="93">
        <f t="shared" si="40"/>
        <v>1.1579833946938529</v>
      </c>
      <c r="U346" s="93">
        <f t="shared" si="40"/>
        <v>1.3021595401143728</v>
      </c>
      <c r="V346" s="93">
        <f t="shared" si="40"/>
        <v>1.4642865136759253</v>
      </c>
      <c r="W346" s="93">
        <f t="shared" si="40"/>
        <v>1.6465993052931667</v>
      </c>
      <c r="X346" s="93">
        <f t="shared" si="40"/>
        <v>1.8516111750463062</v>
      </c>
      <c r="Y346" s="93">
        <f t="shared" si="39"/>
        <v>2.0821482995499907</v>
      </c>
      <c r="Z346" s="93">
        <f t="shared" si="39"/>
        <v>2.3413887320109183</v>
      </c>
      <c r="AA346" s="93">
        <f t="shared" si="39"/>
        <v>2.6329062130552989</v>
      </c>
      <c r="AB346" s="93">
        <f t="shared" si="39"/>
        <v>2.9607194362772176</v>
      </c>
      <c r="AC346" s="95">
        <f t="shared" si="39"/>
        <v>3.3293474476546328</v>
      </c>
      <c r="AE346" s="96"/>
    </row>
    <row r="347" spans="3:31" ht="24.75" customHeight="1" x14ac:dyDescent="0.25">
      <c r="C347" s="91">
        <f>ABS(E347-Dashboard!$F$13)</f>
        <v>52.981064862240991</v>
      </c>
      <c r="D347" s="92">
        <f t="shared" si="38"/>
        <v>0.1246062287431479</v>
      </c>
      <c r="E347" s="93" cm="1">
        <f t="array" ref="E347">SUM('DRE + DCF'!$S$41/TIR!S347,'DRE + DCF'!$U$41:$AD$41/TIR!T347:AC347,TIR!F347)</f>
        <v>102.49106486224099</v>
      </c>
      <c r="F347" s="100">
        <f>'DRE + DCF'!$AE$38*'DRE + DCF'!$AE$39*(1+G347)/(R347-G347)/AC347</f>
        <v>69.507137619470356</v>
      </c>
      <c r="G347" s="92">
        <f>R347*(1-'DRE + DCF'!$AE$39)</f>
        <v>7.4763737245888737E-2</v>
      </c>
      <c r="H347" s="94">
        <f t="shared" si="36"/>
        <v>0.1246062287431479</v>
      </c>
      <c r="I347" s="94">
        <f t="shared" si="37"/>
        <v>0.1246062287431479</v>
      </c>
      <c r="J347" s="94">
        <f t="shared" si="37"/>
        <v>0.1246062287431479</v>
      </c>
      <c r="K347" s="94">
        <f t="shared" si="37"/>
        <v>0.1246062287431479</v>
      </c>
      <c r="L347" s="94">
        <f t="shared" si="37"/>
        <v>0.1246062287431479</v>
      </c>
      <c r="M347" s="94">
        <f t="shared" si="37"/>
        <v>0.1246062287431479</v>
      </c>
      <c r="N347" s="94">
        <f t="shared" si="37"/>
        <v>0.1246062287431479</v>
      </c>
      <c r="O347" s="94">
        <f t="shared" si="37"/>
        <v>0.1246062287431479</v>
      </c>
      <c r="P347" s="94">
        <f t="shared" si="37"/>
        <v>0.1246062287431479</v>
      </c>
      <c r="Q347" s="94">
        <f t="shared" si="37"/>
        <v>0.1246062287431479</v>
      </c>
      <c r="R347" s="94">
        <f t="shared" si="37"/>
        <v>0.1246062287431479</v>
      </c>
      <c r="S347" s="93">
        <f>(1+H347)^((5-Dashboard!$F$9)*3/12)</f>
        <v>1.0297934404448437</v>
      </c>
      <c r="T347" s="93">
        <f t="shared" si="40"/>
        <v>1.1581121174431073</v>
      </c>
      <c r="U347" s="93">
        <f t="shared" si="40"/>
        <v>1.3024201008594345</v>
      </c>
      <c r="V347" s="93">
        <f t="shared" si="40"/>
        <v>1.4647097578667991</v>
      </c>
      <c r="W347" s="93">
        <f t="shared" si="40"/>
        <v>1.6472217169978705</v>
      </c>
      <c r="X347" s="93">
        <f t="shared" si="40"/>
        <v>1.8524758030567881</v>
      </c>
      <c r="Y347" s="93">
        <f t="shared" si="39"/>
        <v>2.0833058267136288</v>
      </c>
      <c r="Z347" s="93">
        <f t="shared" si="39"/>
        <v>2.3428987090990403</v>
      </c>
      <c r="AA347" s="93">
        <f t="shared" si="39"/>
        <v>2.6348384815670616</v>
      </c>
      <c r="AB347" s="93">
        <f t="shared" si="39"/>
        <v>2.9631557681024554</v>
      </c>
      <c r="AC347" s="95">
        <f t="shared" si="39"/>
        <v>3.3323834335442082</v>
      </c>
      <c r="AE347" s="96"/>
    </row>
    <row r="348" spans="3:31" ht="24.75" customHeight="1" x14ac:dyDescent="0.25">
      <c r="C348" s="91">
        <f>ABS(E348-Dashboard!$F$13)</f>
        <v>52.849964722414136</v>
      </c>
      <c r="D348" s="92">
        <f t="shared" si="38"/>
        <v>0.12470622874314791</v>
      </c>
      <c r="E348" s="93" cm="1">
        <f t="array" ref="E348">SUM('DRE + DCF'!$S$41/TIR!S348,'DRE + DCF'!$U$41:$AD$41/TIR!T348:AC348,TIR!F348)</f>
        <v>102.35996472241413</v>
      </c>
      <c r="F348" s="100">
        <f>'DRE + DCF'!$AE$38*'DRE + DCF'!$AE$39*(1+G348)/(R348-G348)/AC348</f>
        <v>69.392006146351136</v>
      </c>
      <c r="G348" s="92">
        <f>R348*(1-'DRE + DCF'!$AE$39)</f>
        <v>7.4823737245888741E-2</v>
      </c>
      <c r="H348" s="94">
        <f t="shared" si="36"/>
        <v>0.12470622874314791</v>
      </c>
      <c r="I348" s="94">
        <f t="shared" si="37"/>
        <v>0.12470622874314791</v>
      </c>
      <c r="J348" s="94">
        <f t="shared" si="37"/>
        <v>0.12470622874314791</v>
      </c>
      <c r="K348" s="94">
        <f t="shared" si="37"/>
        <v>0.12470622874314791</v>
      </c>
      <c r="L348" s="94">
        <f t="shared" si="37"/>
        <v>0.12470622874314791</v>
      </c>
      <c r="M348" s="94">
        <f t="shared" si="37"/>
        <v>0.12470622874314791</v>
      </c>
      <c r="N348" s="94">
        <f t="shared" si="37"/>
        <v>0.12470622874314791</v>
      </c>
      <c r="O348" s="94">
        <f t="shared" si="37"/>
        <v>0.12470622874314791</v>
      </c>
      <c r="P348" s="94">
        <f t="shared" si="37"/>
        <v>0.12470622874314791</v>
      </c>
      <c r="Q348" s="94">
        <f t="shared" si="37"/>
        <v>0.12470622874314791</v>
      </c>
      <c r="R348" s="94">
        <f t="shared" si="37"/>
        <v>0.12470622874314791</v>
      </c>
      <c r="S348" s="93">
        <f>(1+H348)^((5-Dashboard!$F$9)*3/12)</f>
        <v>1.0298163319929572</v>
      </c>
      <c r="T348" s="93">
        <f t="shared" si="40"/>
        <v>1.1582408430539004</v>
      </c>
      <c r="U348" s="93">
        <f t="shared" si="40"/>
        <v>1.3026806905674366</v>
      </c>
      <c r="V348" s="93">
        <f t="shared" si="40"/>
        <v>1.4651330867446213</v>
      </c>
      <c r="W348" s="93">
        <f t="shared" si="40"/>
        <v>1.6478443085993504</v>
      </c>
      <c r="X348" s="93">
        <f t="shared" si="40"/>
        <v>1.8533407578806356</v>
      </c>
      <c r="Y348" s="93">
        <f t="shared" si="39"/>
        <v>2.0844638943718974</v>
      </c>
      <c r="Z348" s="93">
        <f t="shared" si="39"/>
        <v>2.3444095255902724</v>
      </c>
      <c r="AA348" s="93">
        <f t="shared" si="39"/>
        <v>2.6367719961561478</v>
      </c>
      <c r="AB348" s="93">
        <f t="shared" si="39"/>
        <v>2.9655938878523234</v>
      </c>
      <c r="AC348" s="95">
        <f t="shared" si="39"/>
        <v>3.3354219175901165</v>
      </c>
      <c r="AE348" s="96"/>
    </row>
    <row r="349" spans="3:31" ht="24.75" customHeight="1" x14ac:dyDescent="0.25">
      <c r="C349" s="91">
        <f>ABS(E349-Dashboard!$F$13)</f>
        <v>52.7191167233835</v>
      </c>
      <c r="D349" s="92">
        <f t="shared" si="38"/>
        <v>0.12480622874314791</v>
      </c>
      <c r="E349" s="93" cm="1">
        <f t="array" ref="E349">SUM('DRE + DCF'!$S$41/TIR!S349,'DRE + DCF'!$U$41:$AD$41/TIR!T349:AC349,TIR!F349)</f>
        <v>102.2291167233835</v>
      </c>
      <c r="F349" s="100">
        <f>'DRE + DCF'!$AE$38*'DRE + DCF'!$AE$39*(1+G349)/(R349-G349)/AC349</f>
        <v>69.27711532088361</v>
      </c>
      <c r="G349" s="92">
        <f>R349*(1-'DRE + DCF'!$AE$39)</f>
        <v>7.4883737245888746E-2</v>
      </c>
      <c r="H349" s="94">
        <f t="shared" si="36"/>
        <v>0.12480622874314791</v>
      </c>
      <c r="I349" s="94">
        <f t="shared" si="37"/>
        <v>0.12480622874314791</v>
      </c>
      <c r="J349" s="94">
        <f t="shared" si="37"/>
        <v>0.12480622874314791</v>
      </c>
      <c r="K349" s="94">
        <f t="shared" si="37"/>
        <v>0.12480622874314791</v>
      </c>
      <c r="L349" s="94">
        <f t="shared" si="37"/>
        <v>0.12480622874314791</v>
      </c>
      <c r="M349" s="94">
        <f t="shared" si="37"/>
        <v>0.12480622874314791</v>
      </c>
      <c r="N349" s="94">
        <f t="shared" si="37"/>
        <v>0.12480622874314791</v>
      </c>
      <c r="O349" s="94">
        <f t="shared" si="37"/>
        <v>0.12480622874314791</v>
      </c>
      <c r="P349" s="94">
        <f t="shared" si="37"/>
        <v>0.12480622874314791</v>
      </c>
      <c r="Q349" s="94">
        <f t="shared" si="37"/>
        <v>0.12480622874314791</v>
      </c>
      <c r="R349" s="94">
        <f t="shared" si="37"/>
        <v>0.12480622874314791</v>
      </c>
      <c r="S349" s="93">
        <f>(1+H349)^((5-Dashboard!$F$9)*3/12)</f>
        <v>1.0298392220146197</v>
      </c>
      <c r="T349" s="93">
        <f t="shared" si="40"/>
        <v>1.1583695715260418</v>
      </c>
      <c r="U349" s="93">
        <f t="shared" si="40"/>
        <v>1.3029413092390232</v>
      </c>
      <c r="V349" s="93">
        <f t="shared" si="40"/>
        <v>1.4655565003188054</v>
      </c>
      <c r="W349" s="93">
        <f t="shared" si="40"/>
        <v>1.6484670801336017</v>
      </c>
      <c r="X349" s="93">
        <f t="shared" si="40"/>
        <v>1.8542060396123052</v>
      </c>
      <c r="Y349" s="93">
        <f t="shared" si="39"/>
        <v>2.0856225027290849</v>
      </c>
      <c r="Z349" s="93">
        <f t="shared" si="39"/>
        <v>2.3459211818765477</v>
      </c>
      <c r="AA349" s="93">
        <f t="shared" si="39"/>
        <v>2.6387067575152283</v>
      </c>
      <c r="AB349" s="93">
        <f t="shared" si="39"/>
        <v>2.9680337966797641</v>
      </c>
      <c r="AC349" s="95">
        <f t="shared" si="39"/>
        <v>3.3384629016255727</v>
      </c>
      <c r="AE349" s="96"/>
    </row>
    <row r="350" spans="3:31" ht="24.75" customHeight="1" x14ac:dyDescent="0.25">
      <c r="C350" s="91">
        <f>ABS(E350-Dashboard!$F$13)</f>
        <v>52.588520218874315</v>
      </c>
      <c r="D350" s="92">
        <f t="shared" si="38"/>
        <v>0.12490622874314791</v>
      </c>
      <c r="E350" s="93" cm="1">
        <f t="array" ref="E350">SUM('DRE + DCF'!$S$41/TIR!S350,'DRE + DCF'!$U$41:$AD$41/TIR!T350:AC350,TIR!F350)</f>
        <v>102.09852021887431</v>
      </c>
      <c r="F350" s="100">
        <f>'DRE + DCF'!$AE$38*'DRE + DCF'!$AE$39*(1+G350)/(R350-G350)/AC350</f>
        <v>69.162464506901912</v>
      </c>
      <c r="G350" s="92">
        <f>R350*(1-'DRE + DCF'!$AE$39)</f>
        <v>7.494373724588875E-2</v>
      </c>
      <c r="H350" s="94">
        <f t="shared" si="36"/>
        <v>0.12490622874314791</v>
      </c>
      <c r="I350" s="94">
        <f t="shared" si="37"/>
        <v>0.12490622874314791</v>
      </c>
      <c r="J350" s="94">
        <f t="shared" si="37"/>
        <v>0.12490622874314791</v>
      </c>
      <c r="K350" s="94">
        <f t="shared" si="37"/>
        <v>0.12490622874314791</v>
      </c>
      <c r="L350" s="94">
        <f t="shared" si="37"/>
        <v>0.12490622874314791</v>
      </c>
      <c r="M350" s="94">
        <f t="shared" si="37"/>
        <v>0.12490622874314791</v>
      </c>
      <c r="N350" s="94">
        <f t="shared" si="37"/>
        <v>0.12490622874314791</v>
      </c>
      <c r="O350" s="94">
        <f t="shared" si="37"/>
        <v>0.12490622874314791</v>
      </c>
      <c r="P350" s="94">
        <f t="shared" si="37"/>
        <v>0.12490622874314791</v>
      </c>
      <c r="Q350" s="94">
        <f t="shared" si="37"/>
        <v>0.12490622874314791</v>
      </c>
      <c r="R350" s="94">
        <f t="shared" si="37"/>
        <v>0.12490622874314791</v>
      </c>
      <c r="S350" s="93">
        <f>(1+H350)^((5-Dashboard!$F$9)*3/12)</f>
        <v>1.0298621105100687</v>
      </c>
      <c r="T350" s="93">
        <f t="shared" si="40"/>
        <v>1.1584983028593405</v>
      </c>
      <c r="U350" s="93">
        <f t="shared" si="40"/>
        <v>1.3032019568748381</v>
      </c>
      <c r="V350" s="93">
        <f t="shared" si="40"/>
        <v>1.4659799985987647</v>
      </c>
      <c r="W350" s="93">
        <f t="shared" si="40"/>
        <v>1.6490900316366217</v>
      </c>
      <c r="X350" s="93">
        <f t="shared" si="40"/>
        <v>1.8550716483462706</v>
      </c>
      <c r="Y350" s="93">
        <f t="shared" si="39"/>
        <v>2.0867816519895386</v>
      </c>
      <c r="Z350" s="93">
        <f t="shared" si="39"/>
        <v>2.3474336783499479</v>
      </c>
      <c r="AA350" s="93">
        <f t="shared" si="39"/>
        <v>2.6406427663372956</v>
      </c>
      <c r="AB350" s="93">
        <f t="shared" si="39"/>
        <v>2.9704754957383606</v>
      </c>
      <c r="AC350" s="95">
        <f t="shared" si="39"/>
        <v>3.341506387484972</v>
      </c>
      <c r="AE350" s="96"/>
    </row>
    <row r="351" spans="3:31" ht="24.75" customHeight="1" x14ac:dyDescent="0.25">
      <c r="C351" s="91">
        <f>ABS(E351-Dashboard!$F$13)</f>
        <v>52.458174564723301</v>
      </c>
      <c r="D351" s="92">
        <f t="shared" si="38"/>
        <v>0.1250062287431479</v>
      </c>
      <c r="E351" s="93" cm="1">
        <f t="array" ref="E351">SUM('DRE + DCF'!$S$41/TIR!S351,'DRE + DCF'!$U$41:$AD$41/TIR!T351:AC351,TIR!F351)</f>
        <v>101.9681745647233</v>
      </c>
      <c r="F351" s="100">
        <f>'DRE + DCF'!$AE$38*'DRE + DCF'!$AE$39*(1+G351)/(R351-G351)/AC351</f>
        <v>69.048053070341339</v>
      </c>
      <c r="G351" s="92">
        <f>R351*(1-'DRE + DCF'!$AE$39)</f>
        <v>7.5003737245888741E-2</v>
      </c>
      <c r="H351" s="94">
        <f t="shared" si="36"/>
        <v>0.1250062287431479</v>
      </c>
      <c r="I351" s="94">
        <f t="shared" si="37"/>
        <v>0.1250062287431479</v>
      </c>
      <c r="J351" s="94">
        <f t="shared" si="37"/>
        <v>0.1250062287431479</v>
      </c>
      <c r="K351" s="94">
        <f t="shared" si="37"/>
        <v>0.1250062287431479</v>
      </c>
      <c r="L351" s="94">
        <f t="shared" si="37"/>
        <v>0.1250062287431479</v>
      </c>
      <c r="M351" s="94">
        <f t="shared" si="37"/>
        <v>0.1250062287431479</v>
      </c>
      <c r="N351" s="94">
        <f t="shared" si="37"/>
        <v>0.1250062287431479</v>
      </c>
      <c r="O351" s="94">
        <f t="shared" si="37"/>
        <v>0.1250062287431479</v>
      </c>
      <c r="P351" s="94">
        <f t="shared" si="37"/>
        <v>0.1250062287431479</v>
      </c>
      <c r="Q351" s="94">
        <f t="shared" si="37"/>
        <v>0.1250062287431479</v>
      </c>
      <c r="R351" s="94">
        <f t="shared" si="37"/>
        <v>0.1250062287431479</v>
      </c>
      <c r="S351" s="93">
        <f>(1+H351)^((5-Dashboard!$F$9)*3/12)</f>
        <v>1.0298849974795419</v>
      </c>
      <c r="T351" s="93">
        <f t="shared" si="40"/>
        <v>1.1586270370536058</v>
      </c>
      <c r="U351" s="93">
        <f t="shared" si="40"/>
        <v>1.3034626334755246</v>
      </c>
      <c r="V351" s="93">
        <f t="shared" si="40"/>
        <v>1.466403581593912</v>
      </c>
      <c r="W351" s="93">
        <f t="shared" si="40"/>
        <v>1.649713163144412</v>
      </c>
      <c r="X351" s="93">
        <f t="shared" si="40"/>
        <v>1.8559375841770245</v>
      </c>
      <c r="Y351" s="93">
        <f t="shared" si="39"/>
        <v>2.0879413423576629</v>
      </c>
      <c r="Z351" s="93">
        <f t="shared" si="39"/>
        <v>2.3489470154027003</v>
      </c>
      <c r="AA351" s="93">
        <f t="shared" si="39"/>
        <v>2.6425800233156651</v>
      </c>
      <c r="AB351" s="93">
        <f t="shared" si="39"/>
        <v>2.9729189861823362</v>
      </c>
      <c r="AC351" s="95">
        <f t="shared" si="39"/>
        <v>3.3445523770038927</v>
      </c>
      <c r="AE351" s="96"/>
    </row>
    <row r="352" spans="3:31" ht="24.75" customHeight="1" x14ac:dyDescent="0.25">
      <c r="C352" s="91">
        <f>ABS(E352-Dashboard!$F$13)</f>
        <v>52.328079118870072</v>
      </c>
      <c r="D352" s="92">
        <f t="shared" si="38"/>
        <v>0.12510622874314789</v>
      </c>
      <c r="E352" s="93" cm="1">
        <f t="array" ref="E352">SUM('DRE + DCF'!$S$41/TIR!S352,'DRE + DCF'!$U$41:$AD$41/TIR!T352:AC352,TIR!F352)</f>
        <v>101.83807911887007</v>
      </c>
      <c r="F352" s="100">
        <f>'DRE + DCF'!$AE$38*'DRE + DCF'!$AE$39*(1+G352)/(R352-G352)/AC352</f>
        <v>68.933880379229919</v>
      </c>
      <c r="G352" s="92">
        <f>R352*(1-'DRE + DCF'!$AE$39)</f>
        <v>7.5063737245888731E-2</v>
      </c>
      <c r="H352" s="94">
        <f t="shared" si="36"/>
        <v>0.12510622874314789</v>
      </c>
      <c r="I352" s="94">
        <f t="shared" si="37"/>
        <v>0.12510622874314789</v>
      </c>
      <c r="J352" s="94">
        <f t="shared" si="37"/>
        <v>0.12510622874314789</v>
      </c>
      <c r="K352" s="94">
        <f t="shared" si="37"/>
        <v>0.12510622874314789</v>
      </c>
      <c r="L352" s="94">
        <f t="shared" si="37"/>
        <v>0.12510622874314789</v>
      </c>
      <c r="M352" s="94">
        <f t="shared" si="37"/>
        <v>0.12510622874314789</v>
      </c>
      <c r="N352" s="94">
        <f t="shared" si="37"/>
        <v>0.12510622874314789</v>
      </c>
      <c r="O352" s="94">
        <f t="shared" si="37"/>
        <v>0.12510622874314789</v>
      </c>
      <c r="P352" s="94">
        <f t="shared" si="37"/>
        <v>0.12510622874314789</v>
      </c>
      <c r="Q352" s="94">
        <f t="shared" si="37"/>
        <v>0.12510622874314789</v>
      </c>
      <c r="R352" s="94">
        <f t="shared" si="37"/>
        <v>0.12510622874314789</v>
      </c>
      <c r="S352" s="93">
        <f>(1+H352)^((5-Dashboard!$F$9)*3/12)</f>
        <v>1.0299078829232762</v>
      </c>
      <c r="T352" s="93">
        <f t="shared" si="40"/>
        <v>1.1587557741086467</v>
      </c>
      <c r="U352" s="93">
        <f t="shared" si="40"/>
        <v>1.3037233390417264</v>
      </c>
      <c r="V352" s="93">
        <f t="shared" si="40"/>
        <v>1.4668272493136612</v>
      </c>
      <c r="W352" s="93">
        <f t="shared" si="40"/>
        <v>1.6503364746929785</v>
      </c>
      <c r="X352" s="93">
        <f t="shared" si="40"/>
        <v>1.8568038471990786</v>
      </c>
      <c r="Y352" s="93">
        <f t="shared" si="39"/>
        <v>2.0891015740379237</v>
      </c>
      <c r="Z352" s="93">
        <f t="shared" si="39"/>
        <v>2.3504611934271824</v>
      </c>
      <c r="AA352" s="93">
        <f t="shared" si="39"/>
        <v>2.6445185291439759</v>
      </c>
      <c r="AB352" s="93">
        <f t="shared" si="39"/>
        <v>2.9753642691665552</v>
      </c>
      <c r="AC352" s="95">
        <f t="shared" si="39"/>
        <v>3.3476008720190955</v>
      </c>
      <c r="AE352" s="96"/>
    </row>
    <row r="353" spans="3:31" ht="24.75" customHeight="1" x14ac:dyDescent="0.25">
      <c r="C353" s="91">
        <f>ABS(E353-Dashboard!$F$13)</f>
        <v>52.198233241348611</v>
      </c>
      <c r="D353" s="92">
        <f t="shared" si="38"/>
        <v>0.12520622874314788</v>
      </c>
      <c r="E353" s="93" cm="1">
        <f t="array" ref="E353">SUM('DRE + DCF'!$S$41/TIR!S353,'DRE + DCF'!$U$41:$AD$41/TIR!T353:AC353,TIR!F353)</f>
        <v>101.70823324134861</v>
      </c>
      <c r="F353" s="100">
        <f>'DRE + DCF'!$AE$38*'DRE + DCF'!$AE$39*(1+G353)/(R353-G353)/AC353</f>
        <v>68.819945803679843</v>
      </c>
      <c r="G353" s="92">
        <f>R353*(1-'DRE + DCF'!$AE$39)</f>
        <v>7.5123737245888722E-2</v>
      </c>
      <c r="H353" s="94">
        <f t="shared" si="36"/>
        <v>0.12520622874314788</v>
      </c>
      <c r="I353" s="94">
        <f t="shared" si="37"/>
        <v>0.12520622874314788</v>
      </c>
      <c r="J353" s="94">
        <f t="shared" si="37"/>
        <v>0.12520622874314788</v>
      </c>
      <c r="K353" s="94">
        <f t="shared" si="37"/>
        <v>0.12520622874314788</v>
      </c>
      <c r="L353" s="94">
        <f t="shared" si="37"/>
        <v>0.12520622874314788</v>
      </c>
      <c r="M353" s="94">
        <f t="shared" si="37"/>
        <v>0.12520622874314788</v>
      </c>
      <c r="N353" s="94">
        <f t="shared" si="37"/>
        <v>0.12520622874314788</v>
      </c>
      <c r="O353" s="94">
        <f t="shared" si="37"/>
        <v>0.12520622874314788</v>
      </c>
      <c r="P353" s="94">
        <f t="shared" si="37"/>
        <v>0.12520622874314788</v>
      </c>
      <c r="Q353" s="94">
        <f t="shared" si="37"/>
        <v>0.12520622874314788</v>
      </c>
      <c r="R353" s="94">
        <f t="shared" si="37"/>
        <v>0.12520622874314788</v>
      </c>
      <c r="S353" s="93">
        <f>(1+H353)^((5-Dashboard!$F$9)*3/12)</f>
        <v>1.0299307668415092</v>
      </c>
      <c r="T353" s="93">
        <f t="shared" si="40"/>
        <v>1.1588845140242729</v>
      </c>
      <c r="U353" s="93">
        <f t="shared" si="40"/>
        <v>1.303984073574088</v>
      </c>
      <c r="V353" s="93">
        <f t="shared" si="40"/>
        <v>1.467251001767427</v>
      </c>
      <c r="W353" s="93">
        <f t="shared" si="40"/>
        <v>1.6509599663183323</v>
      </c>
      <c r="X353" s="93">
        <f t="shared" si="40"/>
        <v>1.8576704375069653</v>
      </c>
      <c r="Y353" s="93">
        <f t="shared" si="39"/>
        <v>2.0902623472348458</v>
      </c>
      <c r="Z353" s="93">
        <f t="shared" si="39"/>
        <v>2.3519762128159214</v>
      </c>
      <c r="AA353" s="93">
        <f t="shared" si="39"/>
        <v>2.6464582845161946</v>
      </c>
      <c r="AB353" s="93">
        <f t="shared" si="39"/>
        <v>2.9778113458465278</v>
      </c>
      <c r="AC353" s="95">
        <f t="shared" si="39"/>
        <v>3.3506518743685292</v>
      </c>
      <c r="AE353" s="96"/>
    </row>
    <row r="354" spans="3:31" ht="24.75" customHeight="1" x14ac:dyDescent="0.25">
      <c r="C354" s="91">
        <f>ABS(E354-Dashboard!$F$13)</f>
        <v>52.068636294279067</v>
      </c>
      <c r="D354" s="92">
        <f t="shared" si="38"/>
        <v>0.12530622874314787</v>
      </c>
      <c r="E354" s="93" cm="1">
        <f t="array" ref="E354">SUM('DRE + DCF'!$S$41/TIR!S354,'DRE + DCF'!$U$41:$AD$41/TIR!T354:AC354,TIR!F354)</f>
        <v>101.57863629427906</v>
      </c>
      <c r="F354" s="100">
        <f>'DRE + DCF'!$AE$38*'DRE + DCF'!$AE$39*(1+G354)/(R354-G354)/AC354</f>
        <v>68.706248715879269</v>
      </c>
      <c r="G354" s="92">
        <f>R354*(1-'DRE + DCF'!$AE$39)</f>
        <v>7.5183737245888713E-2</v>
      </c>
      <c r="H354" s="94">
        <f t="shared" si="36"/>
        <v>0.12530622874314787</v>
      </c>
      <c r="I354" s="94">
        <f t="shared" si="37"/>
        <v>0.12530622874314787</v>
      </c>
      <c r="J354" s="94">
        <f t="shared" si="37"/>
        <v>0.12530622874314787</v>
      </c>
      <c r="K354" s="94">
        <f t="shared" si="37"/>
        <v>0.12530622874314787</v>
      </c>
      <c r="L354" s="94">
        <f t="shared" si="37"/>
        <v>0.12530622874314787</v>
      </c>
      <c r="M354" s="94">
        <f t="shared" si="37"/>
        <v>0.12530622874314787</v>
      </c>
      <c r="N354" s="94">
        <f t="shared" si="37"/>
        <v>0.12530622874314787</v>
      </c>
      <c r="O354" s="94">
        <f t="shared" si="37"/>
        <v>0.12530622874314787</v>
      </c>
      <c r="P354" s="94">
        <f t="shared" si="37"/>
        <v>0.12530622874314787</v>
      </c>
      <c r="Q354" s="94">
        <f t="shared" si="37"/>
        <v>0.12530622874314787</v>
      </c>
      <c r="R354" s="94">
        <f t="shared" si="37"/>
        <v>0.12530622874314787</v>
      </c>
      <c r="S354" s="93">
        <f>(1+H354)^((5-Dashboard!$F$9)*3/12)</f>
        <v>1.0299536492344781</v>
      </c>
      <c r="T354" s="93">
        <f t="shared" si="40"/>
        <v>1.1590132568002935</v>
      </c>
      <c r="U354" s="93">
        <f t="shared" si="40"/>
        <v>1.304244837073252</v>
      </c>
      <c r="V354" s="93">
        <f t="shared" si="40"/>
        <v>1.4676748389646226</v>
      </c>
      <c r="W354" s="93">
        <f t="shared" si="40"/>
        <v>1.6515836380564863</v>
      </c>
      <c r="X354" s="93">
        <f t="shared" si="40"/>
        <v>1.8585373551952329</v>
      </c>
      <c r="Y354" s="93">
        <f t="shared" si="39"/>
        <v>2.0914236621530118</v>
      </c>
      <c r="Z354" s="93">
        <f t="shared" si="39"/>
        <v>2.353492073961589</v>
      </c>
      <c r="AA354" s="93">
        <f t="shared" si="39"/>
        <v>2.6483992901266054</v>
      </c>
      <c r="AB354" s="93">
        <f t="shared" si="39"/>
        <v>2.9802602173784001</v>
      </c>
      <c r="AC354" s="95">
        <f t="shared" si="39"/>
        <v>3.3537053858913217</v>
      </c>
      <c r="AE354" s="96"/>
    </row>
    <row r="355" spans="3:31" ht="24.75" customHeight="1" x14ac:dyDescent="0.25">
      <c r="C355" s="91">
        <f>ABS(E355-Dashboard!$F$13)</f>
        <v>51.939287641859231</v>
      </c>
      <c r="D355" s="92">
        <f t="shared" si="38"/>
        <v>0.12540622874314786</v>
      </c>
      <c r="E355" s="93" cm="1">
        <f t="array" ref="E355">SUM('DRE + DCF'!$S$41/TIR!S355,'DRE + DCF'!$U$41:$AD$41/TIR!T355:AC355,TIR!F355)</f>
        <v>101.44928764185923</v>
      </c>
      <c r="F355" s="100">
        <f>'DRE + DCF'!$AE$38*'DRE + DCF'!$AE$39*(1+G355)/(R355-G355)/AC355</f>
        <v>68.592788490083834</v>
      </c>
      <c r="G355" s="92">
        <f>R355*(1-'DRE + DCF'!$AE$39)</f>
        <v>7.5243737245888717E-2</v>
      </c>
      <c r="H355" s="94">
        <f t="shared" si="36"/>
        <v>0.12540622874314786</v>
      </c>
      <c r="I355" s="94">
        <f t="shared" si="37"/>
        <v>0.12540622874314786</v>
      </c>
      <c r="J355" s="94">
        <f t="shared" si="37"/>
        <v>0.12540622874314786</v>
      </c>
      <c r="K355" s="94">
        <f t="shared" si="37"/>
        <v>0.12540622874314786</v>
      </c>
      <c r="L355" s="94">
        <f t="shared" si="37"/>
        <v>0.12540622874314786</v>
      </c>
      <c r="M355" s="94">
        <f t="shared" si="37"/>
        <v>0.12540622874314786</v>
      </c>
      <c r="N355" s="94">
        <f t="shared" si="37"/>
        <v>0.12540622874314786</v>
      </c>
      <c r="O355" s="94">
        <f t="shared" si="37"/>
        <v>0.12540622874314786</v>
      </c>
      <c r="P355" s="94">
        <f t="shared" si="37"/>
        <v>0.12540622874314786</v>
      </c>
      <c r="Q355" s="94">
        <f t="shared" si="37"/>
        <v>0.12540622874314786</v>
      </c>
      <c r="R355" s="94">
        <f t="shared" si="37"/>
        <v>0.12540622874314786</v>
      </c>
      <c r="S355" s="93">
        <f>(1+H355)^((5-Dashboard!$F$9)*3/12)</f>
        <v>1.0299765301024202</v>
      </c>
      <c r="T355" s="93">
        <f t="shared" si="40"/>
        <v>1.159142002436518</v>
      </c>
      <c r="U355" s="93">
        <f t="shared" si="40"/>
        <v>1.3045056295398625</v>
      </c>
      <c r="V355" s="93">
        <f t="shared" si="40"/>
        <v>1.4680987609146625</v>
      </c>
      <c r="W355" s="93">
        <f t="shared" si="40"/>
        <v>1.6522074899434587</v>
      </c>
      <c r="X355" s="93">
        <f t="shared" si="40"/>
        <v>1.8594046003584503</v>
      </c>
      <c r="Y355" s="93">
        <f t="shared" si="39"/>
        <v>2.0925855189970637</v>
      </c>
      <c r="Z355" s="93">
        <f t="shared" si="39"/>
        <v>2.3550087772570083</v>
      </c>
      <c r="AA355" s="93">
        <f t="shared" si="39"/>
        <v>2.6503415466698219</v>
      </c>
      <c r="AB355" s="93">
        <f t="shared" si="39"/>
        <v>2.9827108849189661</v>
      </c>
      <c r="AC355" s="95">
        <f t="shared" si="39"/>
        <v>3.3567614084277908</v>
      </c>
      <c r="AE355" s="96"/>
    </row>
    <row r="356" spans="3:31" ht="24.75" customHeight="1" x14ac:dyDescent="0.25">
      <c r="C356" s="91">
        <f>ABS(E356-Dashboard!$F$13)</f>
        <v>51.810186650356194</v>
      </c>
      <c r="D356" s="92">
        <f t="shared" si="38"/>
        <v>0.12550622874314785</v>
      </c>
      <c r="E356" s="93" cm="1">
        <f t="array" ref="E356">SUM('DRE + DCF'!$S$41/TIR!S356,'DRE + DCF'!$U$41:$AD$41/TIR!T356:AC356,TIR!F356)</f>
        <v>101.32018665035619</v>
      </c>
      <c r="F356" s="100">
        <f>'DRE + DCF'!$AE$38*'DRE + DCF'!$AE$39*(1+G356)/(R356-G356)/AC356</f>
        <v>68.479564502608312</v>
      </c>
      <c r="G356" s="92">
        <f>R356*(1-'DRE + DCF'!$AE$39)</f>
        <v>7.5303737245888708E-2</v>
      </c>
      <c r="H356" s="94">
        <f t="shared" si="36"/>
        <v>0.12550622874314785</v>
      </c>
      <c r="I356" s="94">
        <f t="shared" si="37"/>
        <v>0.12550622874314785</v>
      </c>
      <c r="J356" s="94">
        <f t="shared" si="37"/>
        <v>0.12550622874314785</v>
      </c>
      <c r="K356" s="94">
        <f t="shared" si="37"/>
        <v>0.12550622874314785</v>
      </c>
      <c r="L356" s="94">
        <f t="shared" si="37"/>
        <v>0.12550622874314785</v>
      </c>
      <c r="M356" s="94">
        <f t="shared" si="37"/>
        <v>0.12550622874314785</v>
      </c>
      <c r="N356" s="94">
        <f t="shared" si="37"/>
        <v>0.12550622874314785</v>
      </c>
      <c r="O356" s="94">
        <f t="shared" si="37"/>
        <v>0.12550622874314785</v>
      </c>
      <c r="P356" s="94">
        <f t="shared" si="37"/>
        <v>0.12550622874314785</v>
      </c>
      <c r="Q356" s="94">
        <f t="shared" ref="I356:R382" si="41">$D356</f>
        <v>0.12550622874314785</v>
      </c>
      <c r="R356" s="94">
        <f t="shared" si="41"/>
        <v>0.12550622874314785</v>
      </c>
      <c r="S356" s="93">
        <f>(1+H356)^((5-Dashboard!$F$9)*3/12)</f>
        <v>1.0299994094455724</v>
      </c>
      <c r="T356" s="93">
        <f t="shared" si="40"/>
        <v>1.1592707509327558</v>
      </c>
      <c r="U356" s="93">
        <f t="shared" si="40"/>
        <v>1.3047664509745631</v>
      </c>
      <c r="V356" s="93">
        <f t="shared" si="40"/>
        <v>1.4685227676269619</v>
      </c>
      <c r="W356" s="93">
        <f t="shared" si="40"/>
        <v>1.6528315220152718</v>
      </c>
      <c r="X356" s="93">
        <f t="shared" si="40"/>
        <v>1.8602721730912057</v>
      </c>
      <c r="Y356" s="93">
        <f t="shared" si="39"/>
        <v>2.0937479179717036</v>
      </c>
      <c r="Z356" s="93">
        <f t="shared" si="39"/>
        <v>2.3565263230951499</v>
      </c>
      <c r="AA356" s="93">
        <f t="shared" si="39"/>
        <v>2.652285054840779</v>
      </c>
      <c r="AB356" s="93">
        <f t="shared" si="39"/>
        <v>2.9851633496256582</v>
      </c>
      <c r="AC356" s="95">
        <f t="shared" si="39"/>
        <v>3.3598199438194376</v>
      </c>
      <c r="AE356" s="96"/>
    </row>
    <row r="357" spans="3:31" ht="24.75" customHeight="1" x14ac:dyDescent="0.25">
      <c r="C357" s="91">
        <f>ABS(E357-Dashboard!$F$13)</f>
        <v>51.681332688098273</v>
      </c>
      <c r="D357" s="92">
        <f t="shared" si="38"/>
        <v>0.12560622874314784</v>
      </c>
      <c r="E357" s="93" cm="1">
        <f t="array" ref="E357">SUM('DRE + DCF'!$S$41/TIR!S357,'DRE + DCF'!$U$41:$AD$41/TIR!T357:AC357,TIR!F357)</f>
        <v>101.19133268809827</v>
      </c>
      <c r="F357" s="100">
        <f>'DRE + DCF'!$AE$38*'DRE + DCF'!$AE$39*(1+G357)/(R357-G357)/AC357</f>
        <v>68.366576131818519</v>
      </c>
      <c r="G357" s="92">
        <f>R357*(1-'DRE + DCF'!$AE$39)</f>
        <v>7.5363737245888698E-2</v>
      </c>
      <c r="H357" s="94">
        <f t="shared" si="36"/>
        <v>0.12560622874314784</v>
      </c>
      <c r="I357" s="94">
        <f t="shared" si="41"/>
        <v>0.12560622874314784</v>
      </c>
      <c r="J357" s="94">
        <f t="shared" si="41"/>
        <v>0.12560622874314784</v>
      </c>
      <c r="K357" s="94">
        <f t="shared" si="41"/>
        <v>0.12560622874314784</v>
      </c>
      <c r="L357" s="94">
        <f t="shared" si="41"/>
        <v>0.12560622874314784</v>
      </c>
      <c r="M357" s="94">
        <f t="shared" si="41"/>
        <v>0.12560622874314784</v>
      </c>
      <c r="N357" s="94">
        <f t="shared" si="41"/>
        <v>0.12560622874314784</v>
      </c>
      <c r="O357" s="94">
        <f t="shared" si="41"/>
        <v>0.12560622874314784</v>
      </c>
      <c r="P357" s="94">
        <f t="shared" si="41"/>
        <v>0.12560622874314784</v>
      </c>
      <c r="Q357" s="94">
        <f t="shared" si="41"/>
        <v>0.12560622874314784</v>
      </c>
      <c r="R357" s="94">
        <f t="shared" si="41"/>
        <v>0.12560622874314784</v>
      </c>
      <c r="S357" s="93">
        <f>(1+H357)^((5-Dashboard!$F$9)*3/12)</f>
        <v>1.030022287264172</v>
      </c>
      <c r="T357" s="93">
        <f t="shared" si="40"/>
        <v>1.1593995022888159</v>
      </c>
      <c r="U357" s="93">
        <f t="shared" si="40"/>
        <v>1.3050273013779967</v>
      </c>
      <c r="V357" s="93">
        <f t="shared" si="40"/>
        <v>1.4689468591109343</v>
      </c>
      <c r="W357" s="93">
        <f t="shared" si="40"/>
        <v>1.6534557343079508</v>
      </c>
      <c r="X357" s="93">
        <f t="shared" si="40"/>
        <v>1.8611400734881047</v>
      </c>
      <c r="Y357" s="93">
        <f t="shared" si="39"/>
        <v>2.0949108592816907</v>
      </c>
      <c r="Z357" s="93">
        <f t="shared" si="39"/>
        <v>2.3580447118691312</v>
      </c>
      <c r="AA357" s="93">
        <f t="shared" si="39"/>
        <v>2.6542298153347357</v>
      </c>
      <c r="AB357" s="93">
        <f t="shared" si="39"/>
        <v>2.9876176126565537</v>
      </c>
      <c r="AC357" s="95">
        <f t="shared" si="39"/>
        <v>3.3628809939089499</v>
      </c>
      <c r="AE357" s="96"/>
    </row>
    <row r="358" spans="3:31" ht="24.75" customHeight="1" x14ac:dyDescent="0.25">
      <c r="C358" s="91">
        <f>ABS(E358-Dashboard!$F$13)</f>
        <v>51.552725125466402</v>
      </c>
      <c r="D358" s="92">
        <f t="shared" si="38"/>
        <v>0.12570622874314782</v>
      </c>
      <c r="E358" s="93" cm="1">
        <f t="array" ref="E358">SUM('DRE + DCF'!$S$41/TIR!S358,'DRE + DCF'!$U$41:$AD$41/TIR!T358:AC358,TIR!F358)</f>
        <v>101.0627251254664</v>
      </c>
      <c r="F358" s="100">
        <f>'DRE + DCF'!$AE$38*'DRE + DCF'!$AE$39*(1+G358)/(R358-G358)/AC358</f>
        <v>68.253822758122794</v>
      </c>
      <c r="G358" s="92">
        <f>R358*(1-'DRE + DCF'!$AE$39)</f>
        <v>7.5423737245888689E-2</v>
      </c>
      <c r="H358" s="94">
        <f t="shared" si="36"/>
        <v>0.12570622874314782</v>
      </c>
      <c r="I358" s="94">
        <f t="shared" si="41"/>
        <v>0.12570622874314782</v>
      </c>
      <c r="J358" s="94">
        <f t="shared" si="41"/>
        <v>0.12570622874314782</v>
      </c>
      <c r="K358" s="94">
        <f t="shared" si="41"/>
        <v>0.12570622874314782</v>
      </c>
      <c r="L358" s="94">
        <f t="shared" si="41"/>
        <v>0.12570622874314782</v>
      </c>
      <c r="M358" s="94">
        <f t="shared" si="41"/>
        <v>0.12570622874314782</v>
      </c>
      <c r="N358" s="94">
        <f t="shared" si="41"/>
        <v>0.12570622874314782</v>
      </c>
      <c r="O358" s="94">
        <f t="shared" si="41"/>
        <v>0.12570622874314782</v>
      </c>
      <c r="P358" s="94">
        <f t="shared" si="41"/>
        <v>0.12570622874314782</v>
      </c>
      <c r="Q358" s="94">
        <f t="shared" si="41"/>
        <v>0.12570622874314782</v>
      </c>
      <c r="R358" s="94">
        <f t="shared" si="41"/>
        <v>0.12570622874314782</v>
      </c>
      <c r="S358" s="93">
        <f>(1+H358)^((5-Dashboard!$F$9)*3/12)</f>
        <v>1.0300451635584558</v>
      </c>
      <c r="T358" s="93">
        <f t="shared" si="40"/>
        <v>1.1595282565045082</v>
      </c>
      <c r="U358" s="93">
        <f t="shared" si="40"/>
        <v>1.3052881807508072</v>
      </c>
      <c r="V358" s="93">
        <f t="shared" si="40"/>
        <v>1.4693710353759954</v>
      </c>
      <c r="W358" s="93">
        <f t="shared" si="40"/>
        <v>1.6540801268575263</v>
      </c>
      <c r="X358" s="93">
        <f t="shared" si="40"/>
        <v>1.8620083016437734</v>
      </c>
      <c r="Y358" s="93">
        <f t="shared" si="39"/>
        <v>2.0960743431318458</v>
      </c>
      <c r="Z358" s="93">
        <f t="shared" si="39"/>
        <v>2.3595639439722209</v>
      </c>
      <c r="AA358" s="93">
        <f t="shared" si="39"/>
        <v>2.6561758288472772</v>
      </c>
      <c r="AB358" s="93">
        <f t="shared" si="39"/>
        <v>2.9900736751703736</v>
      </c>
      <c r="AC358" s="95">
        <f t="shared" si="39"/>
        <v>3.3659445605402052</v>
      </c>
      <c r="AE358" s="96"/>
    </row>
    <row r="359" spans="3:31" ht="24.75" customHeight="1" x14ac:dyDescent="0.25">
      <c r="C359" s="91">
        <f>ABS(E359-Dashboard!$F$13)</f>
        <v>51.424363334886316</v>
      </c>
      <c r="D359" s="92">
        <f t="shared" si="38"/>
        <v>0.12580622874314781</v>
      </c>
      <c r="E359" s="93" cm="1">
        <f t="array" ref="E359">SUM('DRE + DCF'!$S$41/TIR!S359,'DRE + DCF'!$U$41:$AD$41/TIR!T359:AC359,TIR!F359)</f>
        <v>100.93436333488631</v>
      </c>
      <c r="F359" s="100">
        <f>'DRE + DCF'!$AE$38*'DRE + DCF'!$AE$39*(1+G359)/(R359-G359)/AC359</f>
        <v>68.141303763964103</v>
      </c>
      <c r="G359" s="92">
        <f>R359*(1-'DRE + DCF'!$AE$39)</f>
        <v>7.548373724588868E-2</v>
      </c>
      <c r="H359" s="94">
        <f t="shared" si="36"/>
        <v>0.12580622874314781</v>
      </c>
      <c r="I359" s="94">
        <f t="shared" si="41"/>
        <v>0.12580622874314781</v>
      </c>
      <c r="J359" s="94">
        <f t="shared" si="41"/>
        <v>0.12580622874314781</v>
      </c>
      <c r="K359" s="94">
        <f t="shared" si="41"/>
        <v>0.12580622874314781</v>
      </c>
      <c r="L359" s="94">
        <f t="shared" si="41"/>
        <v>0.12580622874314781</v>
      </c>
      <c r="M359" s="94">
        <f t="shared" si="41"/>
        <v>0.12580622874314781</v>
      </c>
      <c r="N359" s="94">
        <f t="shared" si="41"/>
        <v>0.12580622874314781</v>
      </c>
      <c r="O359" s="94">
        <f t="shared" si="41"/>
        <v>0.12580622874314781</v>
      </c>
      <c r="P359" s="94">
        <f t="shared" si="41"/>
        <v>0.12580622874314781</v>
      </c>
      <c r="Q359" s="94">
        <f t="shared" si="41"/>
        <v>0.12580622874314781</v>
      </c>
      <c r="R359" s="94">
        <f t="shared" si="41"/>
        <v>0.12580622874314781</v>
      </c>
      <c r="S359" s="93">
        <f>(1+H359)^((5-Dashboard!$F$9)*3/12)</f>
        <v>1.0300680383286609</v>
      </c>
      <c r="T359" s="93">
        <f t="shared" si="40"/>
        <v>1.159657013579642</v>
      </c>
      <c r="U359" s="93">
        <f t="shared" si="40"/>
        <v>1.3055490890936381</v>
      </c>
      <c r="V359" s="93">
        <f t="shared" si="40"/>
        <v>1.4697952964315606</v>
      </c>
      <c r="W359" s="93">
        <f t="shared" si="40"/>
        <v>1.6547046997000323</v>
      </c>
      <c r="X359" s="93">
        <f t="shared" si="40"/>
        <v>1.8628768576528563</v>
      </c>
      <c r="Y359" s="93">
        <f t="shared" si="39"/>
        <v>2.097238369727048</v>
      </c>
      <c r="Z359" s="93">
        <f t="shared" si="39"/>
        <v>2.3610840197978353</v>
      </c>
      <c r="AA359" s="93">
        <f t="shared" si="39"/>
        <v>2.6581230960743127</v>
      </c>
      <c r="AB359" s="93">
        <f t="shared" si="39"/>
        <v>2.9925315383264821</v>
      </c>
      <c r="AC359" s="95">
        <f t="shared" si="39"/>
        <v>3.3690106455582676</v>
      </c>
      <c r="AE359" s="96"/>
    </row>
    <row r="360" spans="3:31" ht="24.75" customHeight="1" x14ac:dyDescent="0.25">
      <c r="C360" s="91">
        <f>ABS(E360-Dashboard!$F$13)</f>
        <v>51.296246690820077</v>
      </c>
      <c r="D360" s="92">
        <f t="shared" si="38"/>
        <v>0.1259062287431478</v>
      </c>
      <c r="E360" s="93" cm="1">
        <f t="array" ref="E360">SUM('DRE + DCF'!$S$41/TIR!S360,'DRE + DCF'!$U$41:$AD$41/TIR!T360:AC360,TIR!F360)</f>
        <v>100.80624669082007</v>
      </c>
      <c r="F360" s="100">
        <f>'DRE + DCF'!$AE$38*'DRE + DCF'!$AE$39*(1+G360)/(R360-G360)/AC360</f>
        <v>68.029018533811623</v>
      </c>
      <c r="G360" s="92">
        <f>R360*(1-'DRE + DCF'!$AE$39)</f>
        <v>7.5543737245888684E-2</v>
      </c>
      <c r="H360" s="94">
        <f t="shared" si="36"/>
        <v>0.1259062287431478</v>
      </c>
      <c r="I360" s="94">
        <f t="shared" si="41"/>
        <v>0.1259062287431478</v>
      </c>
      <c r="J360" s="94">
        <f t="shared" si="41"/>
        <v>0.1259062287431478</v>
      </c>
      <c r="K360" s="94">
        <f t="shared" si="41"/>
        <v>0.1259062287431478</v>
      </c>
      <c r="L360" s="94">
        <f t="shared" si="41"/>
        <v>0.1259062287431478</v>
      </c>
      <c r="M360" s="94">
        <f t="shared" si="41"/>
        <v>0.1259062287431478</v>
      </c>
      <c r="N360" s="94">
        <f t="shared" si="41"/>
        <v>0.1259062287431478</v>
      </c>
      <c r="O360" s="94">
        <f t="shared" si="41"/>
        <v>0.1259062287431478</v>
      </c>
      <c r="P360" s="94">
        <f t="shared" si="41"/>
        <v>0.1259062287431478</v>
      </c>
      <c r="Q360" s="94">
        <f t="shared" si="41"/>
        <v>0.1259062287431478</v>
      </c>
      <c r="R360" s="94">
        <f t="shared" si="41"/>
        <v>0.1259062287431478</v>
      </c>
      <c r="S360" s="93">
        <f>(1+H360)^((5-Dashboard!$F$9)*3/12)</f>
        <v>1.0300909115750241</v>
      </c>
      <c r="T360" s="93">
        <f t="shared" si="40"/>
        <v>1.1597857735140267</v>
      </c>
      <c r="U360" s="93">
        <f t="shared" si="40"/>
        <v>1.3058100264071324</v>
      </c>
      <c r="V360" s="93">
        <f t="shared" si="40"/>
        <v>1.4702196422870448</v>
      </c>
      <c r="W360" s="93">
        <f t="shared" si="40"/>
        <v>1.6553294528715066</v>
      </c>
      <c r="X360" s="93">
        <f t="shared" si="40"/>
        <v>1.8637457416100163</v>
      </c>
      <c r="Y360" s="93">
        <f t="shared" si="39"/>
        <v>2.0984029392722348</v>
      </c>
      <c r="Z360" s="93">
        <f t="shared" si="39"/>
        <v>2.3626049397395383</v>
      </c>
      <c r="AA360" s="93">
        <f t="shared" si="39"/>
        <v>2.6600716177120756</v>
      </c>
      <c r="AB360" s="93">
        <f t="shared" si="39"/>
        <v>2.9949912032848873</v>
      </c>
      <c r="AC360" s="95">
        <f t="shared" si="39"/>
        <v>3.37207925080939</v>
      </c>
      <c r="AE360" s="96"/>
    </row>
    <row r="361" spans="3:31" ht="24.75" customHeight="1" x14ac:dyDescent="0.25">
      <c r="C361" s="91">
        <f>ABS(E361-Dashboard!$F$13)</f>
        <v>51.168374569758107</v>
      </c>
      <c r="D361" s="92">
        <f t="shared" si="38"/>
        <v>0.12600622874314779</v>
      </c>
      <c r="E361" s="93" cm="1">
        <f t="array" ref="E361">SUM('DRE + DCF'!$S$41/TIR!S361,'DRE + DCF'!$U$41:$AD$41/TIR!T361:AC361,TIR!F361)</f>
        <v>100.67837456975811</v>
      </c>
      <c r="F361" s="100">
        <f>'DRE + DCF'!$AE$38*'DRE + DCF'!$AE$39*(1+G361)/(R361-G361)/AC361</f>
        <v>67.916966454152799</v>
      </c>
      <c r="G361" s="92">
        <f>R361*(1-'DRE + DCF'!$AE$39)</f>
        <v>7.5603737245888675E-2</v>
      </c>
      <c r="H361" s="94">
        <f t="shared" si="36"/>
        <v>0.12600622874314779</v>
      </c>
      <c r="I361" s="94">
        <f t="shared" si="41"/>
        <v>0.12600622874314779</v>
      </c>
      <c r="J361" s="94">
        <f t="shared" si="41"/>
        <v>0.12600622874314779</v>
      </c>
      <c r="K361" s="94">
        <f t="shared" si="41"/>
        <v>0.12600622874314779</v>
      </c>
      <c r="L361" s="94">
        <f t="shared" si="41"/>
        <v>0.12600622874314779</v>
      </c>
      <c r="M361" s="94">
        <f t="shared" si="41"/>
        <v>0.12600622874314779</v>
      </c>
      <c r="N361" s="94">
        <f t="shared" si="41"/>
        <v>0.12600622874314779</v>
      </c>
      <c r="O361" s="94">
        <f t="shared" si="41"/>
        <v>0.12600622874314779</v>
      </c>
      <c r="P361" s="94">
        <f t="shared" si="41"/>
        <v>0.12600622874314779</v>
      </c>
      <c r="Q361" s="94">
        <f t="shared" si="41"/>
        <v>0.12600622874314779</v>
      </c>
      <c r="R361" s="94">
        <f t="shared" si="41"/>
        <v>0.12600622874314779</v>
      </c>
      <c r="S361" s="93">
        <f>(1+H361)^((5-Dashboard!$F$9)*3/12)</f>
        <v>1.0301137832977825</v>
      </c>
      <c r="T361" s="93">
        <f t="shared" si="40"/>
        <v>1.1599145363074723</v>
      </c>
      <c r="U361" s="93">
        <f t="shared" si="40"/>
        <v>1.3060709926919338</v>
      </c>
      <c r="V361" s="93">
        <f t="shared" si="40"/>
        <v>1.4706440729518637</v>
      </c>
      <c r="W361" s="93">
        <f t="shared" si="40"/>
        <v>1.6559543864079909</v>
      </c>
      <c r="X361" s="93">
        <f t="shared" si="40"/>
        <v>1.8646149536099352</v>
      </c>
      <c r="Y361" s="93">
        <f t="shared" si="39"/>
        <v>2.0995680519724025</v>
      </c>
      <c r="Z361" s="93">
        <f t="shared" si="39"/>
        <v>2.3641267041910421</v>
      </c>
      <c r="AA361" s="93">
        <f t="shared" si="39"/>
        <v>2.6620213944571227</v>
      </c>
      <c r="AB361" s="93">
        <f t="shared" si="39"/>
        <v>2.9974526712062404</v>
      </c>
      <c r="AC361" s="95">
        <f t="shared" si="39"/>
        <v>3.3751503781410133</v>
      </c>
      <c r="AE361" s="96"/>
    </row>
    <row r="362" spans="3:31" ht="24.75" customHeight="1" x14ac:dyDescent="0.25">
      <c r="C362" s="91">
        <f>ABS(E362-Dashboard!$F$13)</f>
        <v>51.040746350211059</v>
      </c>
      <c r="D362" s="92">
        <f t="shared" si="38"/>
        <v>0.12610622874314778</v>
      </c>
      <c r="E362" s="93" cm="1">
        <f t="array" ref="E362">SUM('DRE + DCF'!$S$41/TIR!S362,'DRE + DCF'!$U$41:$AD$41/TIR!T362:AC362,TIR!F362)</f>
        <v>100.55074635021106</v>
      </c>
      <c r="F362" s="100">
        <f>'DRE + DCF'!$AE$38*'DRE + DCF'!$AE$39*(1+G362)/(R362-G362)/AC362</f>
        <v>67.805146913485217</v>
      </c>
      <c r="G362" s="92">
        <f>R362*(1-'DRE + DCF'!$AE$39)</f>
        <v>7.5663737245888665E-2</v>
      </c>
      <c r="H362" s="94">
        <f t="shared" si="36"/>
        <v>0.12610622874314778</v>
      </c>
      <c r="I362" s="94">
        <f t="shared" si="41"/>
        <v>0.12610622874314778</v>
      </c>
      <c r="J362" s="94">
        <f t="shared" si="41"/>
        <v>0.12610622874314778</v>
      </c>
      <c r="K362" s="94">
        <f t="shared" si="41"/>
        <v>0.12610622874314778</v>
      </c>
      <c r="L362" s="94">
        <f t="shared" si="41"/>
        <v>0.12610622874314778</v>
      </c>
      <c r="M362" s="94">
        <f t="shared" si="41"/>
        <v>0.12610622874314778</v>
      </c>
      <c r="N362" s="94">
        <f t="shared" si="41"/>
        <v>0.12610622874314778</v>
      </c>
      <c r="O362" s="94">
        <f t="shared" si="41"/>
        <v>0.12610622874314778</v>
      </c>
      <c r="P362" s="94">
        <f t="shared" si="41"/>
        <v>0.12610622874314778</v>
      </c>
      <c r="Q362" s="94">
        <f t="shared" si="41"/>
        <v>0.12610622874314778</v>
      </c>
      <c r="R362" s="94">
        <f t="shared" si="41"/>
        <v>0.12610622874314778</v>
      </c>
      <c r="S362" s="93">
        <f>(1+H362)^((5-Dashboard!$F$9)*3/12)</f>
        <v>1.0301366534971725</v>
      </c>
      <c r="T362" s="93">
        <f t="shared" si="40"/>
        <v>1.1600433019597878</v>
      </c>
      <c r="U362" s="93">
        <f t="shared" si="40"/>
        <v>1.3063319879486852</v>
      </c>
      <c r="V362" s="93">
        <f t="shared" si="40"/>
        <v>1.4710685884354331</v>
      </c>
      <c r="W362" s="93">
        <f t="shared" si="40"/>
        <v>1.6565795003455315</v>
      </c>
      <c r="X362" s="93">
        <f t="shared" si="40"/>
        <v>1.8654844937473145</v>
      </c>
      <c r="Y362" s="93">
        <f t="shared" si="39"/>
        <v>2.1007337080326085</v>
      </c>
      <c r="Z362" s="93">
        <f t="shared" si="39"/>
        <v>2.3656493135462098</v>
      </c>
      <c r="AA362" s="93">
        <f t="shared" si="39"/>
        <v>2.6639724270063385</v>
      </c>
      <c r="AB362" s="93">
        <f t="shared" si="39"/>
        <v>2.9999159432518385</v>
      </c>
      <c r="AC362" s="95">
        <f t="shared" si="39"/>
        <v>3.3782240294017707</v>
      </c>
      <c r="AE362" s="96"/>
    </row>
    <row r="363" spans="3:31" ht="24.75" customHeight="1" x14ac:dyDescent="0.25">
      <c r="C363" s="91">
        <f>ABS(E363-Dashboard!$F$13)</f>
        <v>50.913361412701754</v>
      </c>
      <c r="D363" s="92">
        <f t="shared" si="38"/>
        <v>0.12620622874314777</v>
      </c>
      <c r="E363" s="93" cm="1">
        <f t="array" ref="E363">SUM('DRE + DCF'!$S$41/TIR!S363,'DRE + DCF'!$U$41:$AD$41/TIR!T363:AC363,TIR!F363)</f>
        <v>100.42336141270175</v>
      </c>
      <c r="F363" s="100">
        <f>'DRE + DCF'!$AE$38*'DRE + DCF'!$AE$39*(1+G363)/(R363-G363)/AC363</f>
        <v>67.693559302308515</v>
      </c>
      <c r="G363" s="92">
        <f>R363*(1-'DRE + DCF'!$AE$39)</f>
        <v>7.5723737245888656E-2</v>
      </c>
      <c r="H363" s="94">
        <f t="shared" si="36"/>
        <v>0.12620622874314777</v>
      </c>
      <c r="I363" s="94">
        <f t="shared" si="41"/>
        <v>0.12620622874314777</v>
      </c>
      <c r="J363" s="94">
        <f t="shared" si="41"/>
        <v>0.12620622874314777</v>
      </c>
      <c r="K363" s="94">
        <f t="shared" si="41"/>
        <v>0.12620622874314777</v>
      </c>
      <c r="L363" s="94">
        <f t="shared" si="41"/>
        <v>0.12620622874314777</v>
      </c>
      <c r="M363" s="94">
        <f t="shared" si="41"/>
        <v>0.12620622874314777</v>
      </c>
      <c r="N363" s="94">
        <f t="shared" si="41"/>
        <v>0.12620622874314777</v>
      </c>
      <c r="O363" s="94">
        <f t="shared" si="41"/>
        <v>0.12620622874314777</v>
      </c>
      <c r="P363" s="94">
        <f t="shared" si="41"/>
        <v>0.12620622874314777</v>
      </c>
      <c r="Q363" s="94">
        <f t="shared" si="41"/>
        <v>0.12620622874314777</v>
      </c>
      <c r="R363" s="94">
        <f t="shared" si="41"/>
        <v>0.12620622874314777</v>
      </c>
      <c r="S363" s="93">
        <f>(1+H363)^((5-Dashboard!$F$9)*3/12)</f>
        <v>1.030159522173431</v>
      </c>
      <c r="T363" s="93">
        <f t="shared" si="40"/>
        <v>1.1601720704707827</v>
      </c>
      <c r="U363" s="93">
        <f t="shared" si="40"/>
        <v>1.3065930121780298</v>
      </c>
      <c r="V363" s="93">
        <f t="shared" si="40"/>
        <v>1.4714931887471687</v>
      </c>
      <c r="W363" s="93">
        <f t="shared" si="40"/>
        <v>1.6572047947201778</v>
      </c>
      <c r="X363" s="93">
        <f t="shared" si="40"/>
        <v>1.8663543621168739</v>
      </c>
      <c r="Y363" s="93">
        <f t="shared" si="39"/>
        <v>2.1018999076579679</v>
      </c>
      <c r="Z363" s="93">
        <f t="shared" si="39"/>
        <v>2.3671727681990506</v>
      </c>
      <c r="AA363" s="93">
        <f t="shared" si="39"/>
        <v>2.6659247160569306</v>
      </c>
      <c r="AB363" s="93">
        <f t="shared" si="39"/>
        <v>3.002381020583623</v>
      </c>
      <c r="AC363" s="95">
        <f t="shared" si="39"/>
        <v>3.3813002064414852</v>
      </c>
      <c r="AE363" s="96"/>
    </row>
    <row r="364" spans="3:31" ht="24.75" customHeight="1" x14ac:dyDescent="0.25">
      <c r="C364" s="91">
        <f>ABS(E364-Dashboard!$F$13)</f>
        <v>50.786219139757144</v>
      </c>
      <c r="D364" s="92">
        <f t="shared" si="38"/>
        <v>0.12630622874314776</v>
      </c>
      <c r="E364" s="93" cm="1">
        <f t="array" ref="E364">SUM('DRE + DCF'!$S$41/TIR!S364,'DRE + DCF'!$U$41:$AD$41/TIR!T364:AC364,TIR!F364)</f>
        <v>100.29621913975714</v>
      </c>
      <c r="F364" s="100">
        <f>'DRE + DCF'!$AE$38*'DRE + DCF'!$AE$39*(1+G364)/(R364-G364)/AC364</f>
        <v>67.582203013116427</v>
      </c>
      <c r="G364" s="92">
        <f>R364*(1-'DRE + DCF'!$AE$39)</f>
        <v>7.5783737245888647E-2</v>
      </c>
      <c r="H364" s="94">
        <f t="shared" si="36"/>
        <v>0.12630622874314776</v>
      </c>
      <c r="I364" s="94">
        <f t="shared" si="41"/>
        <v>0.12630622874314776</v>
      </c>
      <c r="J364" s="94">
        <f t="shared" si="41"/>
        <v>0.12630622874314776</v>
      </c>
      <c r="K364" s="94">
        <f t="shared" si="41"/>
        <v>0.12630622874314776</v>
      </c>
      <c r="L364" s="94">
        <f t="shared" si="41"/>
        <v>0.12630622874314776</v>
      </c>
      <c r="M364" s="94">
        <f t="shared" si="41"/>
        <v>0.12630622874314776</v>
      </c>
      <c r="N364" s="94">
        <f t="shared" si="41"/>
        <v>0.12630622874314776</v>
      </c>
      <c r="O364" s="94">
        <f t="shared" si="41"/>
        <v>0.12630622874314776</v>
      </c>
      <c r="P364" s="94">
        <f t="shared" si="41"/>
        <v>0.12630622874314776</v>
      </c>
      <c r="Q364" s="94">
        <f t="shared" si="41"/>
        <v>0.12630622874314776</v>
      </c>
      <c r="R364" s="94">
        <f t="shared" si="41"/>
        <v>0.12630622874314776</v>
      </c>
      <c r="S364" s="93">
        <f>(1+H364)^((5-Dashboard!$F$9)*3/12)</f>
        <v>1.030182389326795</v>
      </c>
      <c r="T364" s="93">
        <f t="shared" si="40"/>
        <v>1.1603008418402676</v>
      </c>
      <c r="U364" s="93">
        <f t="shared" si="40"/>
        <v>1.3068540653806113</v>
      </c>
      <c r="V364" s="93">
        <f t="shared" si="40"/>
        <v>1.4719178738964875</v>
      </c>
      <c r="W364" s="93">
        <f t="shared" si="40"/>
        <v>1.657830269567985</v>
      </c>
      <c r="X364" s="93">
        <f t="shared" si="40"/>
        <v>1.8672245588133531</v>
      </c>
      <c r="Y364" s="93">
        <f t="shared" si="39"/>
        <v>2.1030666510536555</v>
      </c>
      <c r="Z364" s="93">
        <f t="shared" si="39"/>
        <v>2.3686970685437245</v>
      </c>
      <c r="AA364" s="93">
        <f t="shared" si="39"/>
        <v>2.6678782623064317</v>
      </c>
      <c r="AB364" s="93">
        <f t="shared" si="39"/>
        <v>3.0048479043641794</v>
      </c>
      <c r="AC364" s="95">
        <f t="shared" si="39"/>
        <v>3.3843789111111695</v>
      </c>
      <c r="AE364" s="96"/>
    </row>
    <row r="365" spans="3:31" ht="24.75" customHeight="1" x14ac:dyDescent="0.25">
      <c r="C365" s="91">
        <f>ABS(E365-Dashboard!$F$13)</f>
        <v>50.659318915900378</v>
      </c>
      <c r="D365" s="92">
        <f t="shared" si="38"/>
        <v>0.12640622874314775</v>
      </c>
      <c r="E365" s="93" cm="1">
        <f t="array" ref="E365">SUM('DRE + DCF'!$S$41/TIR!S365,'DRE + DCF'!$U$41:$AD$41/TIR!T365:AC365,TIR!F365)</f>
        <v>100.16931891590038</v>
      </c>
      <c r="F365" s="100">
        <f>'DRE + DCF'!$AE$38*'DRE + DCF'!$AE$39*(1+G365)/(R365-G365)/AC365</f>
        <v>67.471077440388768</v>
      </c>
      <c r="G365" s="92">
        <f>R365*(1-'DRE + DCF'!$AE$39)</f>
        <v>7.5843737245888651E-2</v>
      </c>
      <c r="H365" s="94">
        <f t="shared" si="36"/>
        <v>0.12640622874314775</v>
      </c>
      <c r="I365" s="94">
        <f t="shared" si="41"/>
        <v>0.12640622874314775</v>
      </c>
      <c r="J365" s="94">
        <f t="shared" si="41"/>
        <v>0.12640622874314775</v>
      </c>
      <c r="K365" s="94">
        <f t="shared" si="41"/>
        <v>0.12640622874314775</v>
      </c>
      <c r="L365" s="94">
        <f t="shared" si="41"/>
        <v>0.12640622874314775</v>
      </c>
      <c r="M365" s="94">
        <f t="shared" si="41"/>
        <v>0.12640622874314775</v>
      </c>
      <c r="N365" s="94">
        <f t="shared" si="41"/>
        <v>0.12640622874314775</v>
      </c>
      <c r="O365" s="94">
        <f t="shared" si="41"/>
        <v>0.12640622874314775</v>
      </c>
      <c r="P365" s="94">
        <f t="shared" si="41"/>
        <v>0.12640622874314775</v>
      </c>
      <c r="Q365" s="94">
        <f t="shared" si="41"/>
        <v>0.12640622874314775</v>
      </c>
      <c r="R365" s="94">
        <f t="shared" si="41"/>
        <v>0.12640622874314775</v>
      </c>
      <c r="S365" s="93">
        <f>(1+H365)^((5-Dashboard!$F$9)*3/12)</f>
        <v>1.0302052549575005</v>
      </c>
      <c r="T365" s="93">
        <f t="shared" si="40"/>
        <v>1.1604296160680512</v>
      </c>
      <c r="U365" s="93">
        <f t="shared" si="40"/>
        <v>1.3071151475570724</v>
      </c>
      <c r="V365" s="93">
        <f t="shared" si="40"/>
        <v>1.4723426438928051</v>
      </c>
      <c r="W365" s="93">
        <f t="shared" si="40"/>
        <v>1.6584559249250099</v>
      </c>
      <c r="X365" s="93">
        <f t="shared" si="40"/>
        <v>1.8680950839315094</v>
      </c>
      <c r="Y365" s="93">
        <f t="shared" si="39"/>
        <v>2.1042339384249056</v>
      </c>
      <c r="Z365" s="93">
        <f t="shared" si="39"/>
        <v>2.3702222149745391</v>
      </c>
      <c r="AA365" s="93">
        <f t="shared" si="39"/>
        <v>2.6698330664527012</v>
      </c>
      <c r="AB365" s="93">
        <f t="shared" si="39"/>
        <v>3.0073165957567412</v>
      </c>
      <c r="AC365" s="95">
        <f t="shared" si="39"/>
        <v>3.3874601452630322</v>
      </c>
      <c r="AE365" s="96"/>
    </row>
    <row r="366" spans="3:31" ht="24.75" customHeight="1" x14ac:dyDescent="0.25">
      <c r="C366" s="91">
        <f>ABS(E366-Dashboard!$F$13)</f>
        <v>50.532660127642878</v>
      </c>
      <c r="D366" s="92">
        <f t="shared" si="38"/>
        <v>0.12650622874314774</v>
      </c>
      <c r="E366" s="93" cm="1">
        <f t="array" ref="E366">SUM('DRE + DCF'!$S$41/TIR!S366,'DRE + DCF'!$U$41:$AD$41/TIR!T366:AC366,TIR!F366)</f>
        <v>100.04266012764288</v>
      </c>
      <c r="F366" s="100">
        <f>'DRE + DCF'!$AE$38*'DRE + DCF'!$AE$39*(1+G366)/(R366-G366)/AC366</f>
        <v>67.360181980583633</v>
      </c>
      <c r="G366" s="92">
        <f>R366*(1-'DRE + DCF'!$AE$39)</f>
        <v>7.5903737245888642E-2</v>
      </c>
      <c r="H366" s="94">
        <f t="shared" si="36"/>
        <v>0.12650622874314774</v>
      </c>
      <c r="I366" s="94">
        <f t="shared" si="41"/>
        <v>0.12650622874314774</v>
      </c>
      <c r="J366" s="94">
        <f t="shared" si="41"/>
        <v>0.12650622874314774</v>
      </c>
      <c r="K366" s="94">
        <f t="shared" si="41"/>
        <v>0.12650622874314774</v>
      </c>
      <c r="L366" s="94">
        <f t="shared" si="41"/>
        <v>0.12650622874314774</v>
      </c>
      <c r="M366" s="94">
        <f t="shared" si="41"/>
        <v>0.12650622874314774</v>
      </c>
      <c r="N366" s="94">
        <f t="shared" si="41"/>
        <v>0.12650622874314774</v>
      </c>
      <c r="O366" s="94">
        <f t="shared" si="41"/>
        <v>0.12650622874314774</v>
      </c>
      <c r="P366" s="94">
        <f t="shared" si="41"/>
        <v>0.12650622874314774</v>
      </c>
      <c r="Q366" s="94">
        <f t="shared" si="41"/>
        <v>0.12650622874314774</v>
      </c>
      <c r="R366" s="94">
        <f t="shared" si="41"/>
        <v>0.12650622874314774</v>
      </c>
      <c r="S366" s="93">
        <f>(1+H366)^((5-Dashboard!$F$9)*3/12)</f>
        <v>1.0302281190657845</v>
      </c>
      <c r="T366" s="93">
        <f t="shared" si="40"/>
        <v>1.1605583931539434</v>
      </c>
      <c r="U366" s="93">
        <f t="shared" si="40"/>
        <v>1.3073762587080562</v>
      </c>
      <c r="V366" s="93">
        <f t="shared" si="40"/>
        <v>1.4727674987455384</v>
      </c>
      <c r="W366" s="93">
        <f t="shared" si="40"/>
        <v>1.659081760827315</v>
      </c>
      <c r="X366" s="93">
        <f t="shared" si="40"/>
        <v>1.8689659375661196</v>
      </c>
      <c r="Y366" s="93">
        <f t="shared" si="39"/>
        <v>2.1054017699770107</v>
      </c>
      <c r="Z366" s="93">
        <f t="shared" si="39"/>
        <v>2.3717482078859504</v>
      </c>
      <c r="AA366" s="93">
        <f t="shared" si="39"/>
        <v>2.6717891291939213</v>
      </c>
      <c r="AB366" s="93">
        <f t="shared" si="39"/>
        <v>3.0097870959251831</v>
      </c>
      <c r="AC366" s="95">
        <f t="shared" si="39"/>
        <v>3.3905439107504689</v>
      </c>
      <c r="AE366" s="96"/>
    </row>
    <row r="367" spans="3:31" ht="24.75" customHeight="1" x14ac:dyDescent="0.25">
      <c r="C367" s="91">
        <f>ABS(E367-Dashboard!$F$13)</f>
        <v>50.406242163476286</v>
      </c>
      <c r="D367" s="92">
        <f t="shared" si="38"/>
        <v>0.12660622874314773</v>
      </c>
      <c r="E367" s="93" cm="1">
        <f t="array" ref="E367">SUM('DRE + DCF'!$S$41/TIR!S367,'DRE + DCF'!$U$41:$AD$41/TIR!T367:AC367,TIR!F367)</f>
        <v>99.916242163476284</v>
      </c>
      <c r="F367" s="100">
        <f>'DRE + DCF'!$AE$38*'DRE + DCF'!$AE$39*(1+G367)/(R367-G367)/AC367</f>
        <v>67.249516032129279</v>
      </c>
      <c r="G367" s="92">
        <f>R367*(1-'DRE + DCF'!$AE$39)</f>
        <v>7.5963737245888632E-2</v>
      </c>
      <c r="H367" s="94">
        <f t="shared" si="36"/>
        <v>0.12660622874314773</v>
      </c>
      <c r="I367" s="94">
        <f t="shared" si="41"/>
        <v>0.12660622874314773</v>
      </c>
      <c r="J367" s="94">
        <f t="shared" si="41"/>
        <v>0.12660622874314773</v>
      </c>
      <c r="K367" s="94">
        <f t="shared" si="41"/>
        <v>0.12660622874314773</v>
      </c>
      <c r="L367" s="94">
        <f t="shared" si="41"/>
        <v>0.12660622874314773</v>
      </c>
      <c r="M367" s="94">
        <f t="shared" si="41"/>
        <v>0.12660622874314773</v>
      </c>
      <c r="N367" s="94">
        <f t="shared" si="41"/>
        <v>0.12660622874314773</v>
      </c>
      <c r="O367" s="94">
        <f t="shared" si="41"/>
        <v>0.12660622874314773</v>
      </c>
      <c r="P367" s="94">
        <f t="shared" si="41"/>
        <v>0.12660622874314773</v>
      </c>
      <c r="Q367" s="94">
        <f t="shared" si="41"/>
        <v>0.12660622874314773</v>
      </c>
      <c r="R367" s="94">
        <f t="shared" si="41"/>
        <v>0.12660622874314773</v>
      </c>
      <c r="S367" s="93">
        <f>(1+H367)^((5-Dashboard!$F$9)*3/12)</f>
        <v>1.0302509816518832</v>
      </c>
      <c r="T367" s="93">
        <f t="shared" si="40"/>
        <v>1.1606871730977542</v>
      </c>
      <c r="U367" s="93">
        <f t="shared" si="40"/>
        <v>1.307637398834206</v>
      </c>
      <c r="V367" s="93">
        <f t="shared" si="40"/>
        <v>1.4731924384641042</v>
      </c>
      <c r="W367" s="93">
        <f t="shared" si="40"/>
        <v>1.6597077773109661</v>
      </c>
      <c r="X367" s="93">
        <f t="shared" si="40"/>
        <v>1.8698371198119796</v>
      </c>
      <c r="Y367" s="93">
        <f t="shared" si="39"/>
        <v>2.1065701459153239</v>
      </c>
      <c r="Z367" s="93">
        <f t="shared" si="39"/>
        <v>2.3732750476725655</v>
      </c>
      <c r="AA367" s="93">
        <f t="shared" si="39"/>
        <v>2.6737464512286033</v>
      </c>
      <c r="AB367" s="93">
        <f t="shared" si="39"/>
        <v>3.0122594060340315</v>
      </c>
      <c r="AC367" s="95">
        <f t="shared" si="39"/>
        <v>3.3936302094280744</v>
      </c>
      <c r="AE367" s="96"/>
    </row>
    <row r="368" spans="3:31" ht="24.75" customHeight="1" x14ac:dyDescent="0.25">
      <c r="C368" s="91">
        <f>ABS(E368-Dashboard!$F$13)</f>
        <v>50.280064413864885</v>
      </c>
      <c r="D368" s="92">
        <f t="shared" si="38"/>
        <v>0.12670622874314771</v>
      </c>
      <c r="E368" s="93" cm="1">
        <f t="array" ref="E368">SUM('DRE + DCF'!$S$41/TIR!S368,'DRE + DCF'!$U$41:$AD$41/TIR!T368:AC368,TIR!F368)</f>
        <v>99.790064413864883</v>
      </c>
      <c r="F368" s="100">
        <f>'DRE + DCF'!$AE$38*'DRE + DCF'!$AE$39*(1+G368)/(R368-G368)/AC368</f>
        <v>67.13907899541654</v>
      </c>
      <c r="G368" s="92">
        <f>R368*(1-'DRE + DCF'!$AE$39)</f>
        <v>7.6023737245888623E-2</v>
      </c>
      <c r="H368" s="94">
        <f t="shared" si="36"/>
        <v>0.12670622874314771</v>
      </c>
      <c r="I368" s="94">
        <f t="shared" si="41"/>
        <v>0.12670622874314771</v>
      </c>
      <c r="J368" s="94">
        <f t="shared" si="41"/>
        <v>0.12670622874314771</v>
      </c>
      <c r="K368" s="94">
        <f t="shared" si="41"/>
        <v>0.12670622874314771</v>
      </c>
      <c r="L368" s="94">
        <f t="shared" si="41"/>
        <v>0.12670622874314771</v>
      </c>
      <c r="M368" s="94">
        <f t="shared" si="41"/>
        <v>0.12670622874314771</v>
      </c>
      <c r="N368" s="94">
        <f t="shared" si="41"/>
        <v>0.12670622874314771</v>
      </c>
      <c r="O368" s="94">
        <f t="shared" si="41"/>
        <v>0.12670622874314771</v>
      </c>
      <c r="P368" s="94">
        <f t="shared" si="41"/>
        <v>0.12670622874314771</v>
      </c>
      <c r="Q368" s="94">
        <f t="shared" si="41"/>
        <v>0.12670622874314771</v>
      </c>
      <c r="R368" s="94">
        <f t="shared" si="41"/>
        <v>0.12670622874314771</v>
      </c>
      <c r="S368" s="93">
        <f>(1+H368)^((5-Dashboard!$F$9)*3/12)</f>
        <v>1.0302738427160334</v>
      </c>
      <c r="T368" s="93">
        <f t="shared" si="40"/>
        <v>1.160815955899293</v>
      </c>
      <c r="U368" s="93">
        <f t="shared" si="40"/>
        <v>1.3078985679361645</v>
      </c>
      <c r="V368" s="93">
        <f t="shared" si="40"/>
        <v>1.4736174630579195</v>
      </c>
      <c r="W368" s="93">
        <f t="shared" si="40"/>
        <v>1.6603339744120333</v>
      </c>
      <c r="X368" s="93">
        <f t="shared" si="40"/>
        <v>1.870708630763904</v>
      </c>
      <c r="Y368" s="93">
        <f t="shared" si="39"/>
        <v>2.107739066445256</v>
      </c>
      <c r="Z368" s="93">
        <f t="shared" si="39"/>
        <v>2.3748027347291374</v>
      </c>
      <c r="AA368" s="93">
        <f t="shared" si="39"/>
        <v>2.6757050332555803</v>
      </c>
      <c r="AB368" s="93">
        <f t="shared" si="39"/>
        <v>3.0147335272484534</v>
      </c>
      <c r="AC368" s="95">
        <f t="shared" si="39"/>
        <v>3.3967190431516325</v>
      </c>
      <c r="AE368" s="96"/>
    </row>
    <row r="369" spans="3:31" ht="24.75" customHeight="1" x14ac:dyDescent="0.25">
      <c r="C369" s="91">
        <f>ABS(E369-Dashboard!$F$13)</f>
        <v>50.154126271237537</v>
      </c>
      <c r="D369" s="92">
        <f t="shared" si="38"/>
        <v>0.1268062287431477</v>
      </c>
      <c r="E369" s="93" cm="1">
        <f t="array" ref="E369">SUM('DRE + DCF'!$S$41/TIR!S369,'DRE + DCF'!$U$41:$AD$41/TIR!T369:AC369,TIR!F369)</f>
        <v>99.664126271237535</v>
      </c>
      <c r="F369" s="100">
        <f>'DRE + DCF'!$AE$38*'DRE + DCF'!$AE$39*(1+G369)/(R369-G369)/AC369</f>
        <v>67.02887027279084</v>
      </c>
      <c r="G369" s="92">
        <f>R369*(1-'DRE + DCF'!$AE$39)</f>
        <v>7.6083737245888614E-2</v>
      </c>
      <c r="H369" s="94">
        <f t="shared" si="36"/>
        <v>0.1268062287431477</v>
      </c>
      <c r="I369" s="94">
        <f t="shared" si="41"/>
        <v>0.1268062287431477</v>
      </c>
      <c r="J369" s="94">
        <f t="shared" si="41"/>
        <v>0.1268062287431477</v>
      </c>
      <c r="K369" s="94">
        <f t="shared" si="41"/>
        <v>0.1268062287431477</v>
      </c>
      <c r="L369" s="94">
        <f t="shared" si="41"/>
        <v>0.1268062287431477</v>
      </c>
      <c r="M369" s="94">
        <f t="shared" si="41"/>
        <v>0.1268062287431477</v>
      </c>
      <c r="N369" s="94">
        <f t="shared" si="41"/>
        <v>0.1268062287431477</v>
      </c>
      <c r="O369" s="94">
        <f t="shared" si="41"/>
        <v>0.1268062287431477</v>
      </c>
      <c r="P369" s="94">
        <f t="shared" si="41"/>
        <v>0.1268062287431477</v>
      </c>
      <c r="Q369" s="94">
        <f t="shared" si="41"/>
        <v>0.1268062287431477</v>
      </c>
      <c r="R369" s="94">
        <f t="shared" si="41"/>
        <v>0.1268062287431477</v>
      </c>
      <c r="S369" s="93">
        <f>(1+H369)^((5-Dashboard!$F$9)*3/12)</f>
        <v>1.0302967022584713</v>
      </c>
      <c r="T369" s="93">
        <f t="shared" si="40"/>
        <v>1.1609447415583698</v>
      </c>
      <c r="U369" s="93">
        <f t="shared" si="40"/>
        <v>1.308159766014575</v>
      </c>
      <c r="V369" s="93">
        <f t="shared" si="40"/>
        <v>1.4740425725364017</v>
      </c>
      <c r="W369" s="93">
        <f t="shared" si="40"/>
        <v>1.6609603521665905</v>
      </c>
      <c r="X369" s="93">
        <f t="shared" si="40"/>
        <v>1.8715804705167265</v>
      </c>
      <c r="Y369" s="93">
        <f t="shared" si="39"/>
        <v>2.1089085317722787</v>
      </c>
      <c r="Z369" s="93">
        <f t="shared" si="39"/>
        <v>2.3763312694505703</v>
      </c>
      <c r="AA369" s="93">
        <f t="shared" si="39"/>
        <v>2.6776648759740138</v>
      </c>
      <c r="AB369" s="93">
        <f t="shared" si="39"/>
        <v>3.017209460734267</v>
      </c>
      <c r="AC369" s="95">
        <f t="shared" si="39"/>
        <v>3.399810413778126</v>
      </c>
      <c r="AE369" s="96"/>
    </row>
    <row r="370" spans="3:31" ht="24.75" customHeight="1" x14ac:dyDescent="0.25">
      <c r="C370" s="91">
        <f>ABS(E370-Dashboard!$F$13)</f>
        <v>50.028427129979981</v>
      </c>
      <c r="D370" s="92">
        <f t="shared" si="38"/>
        <v>0.12690622874314769</v>
      </c>
      <c r="E370" s="93" cm="1">
        <f t="array" ref="E370">SUM('DRE + DCF'!$S$41/TIR!S370,'DRE + DCF'!$U$41:$AD$41/TIR!T370:AC370,TIR!F370)</f>
        <v>99.538427129979979</v>
      </c>
      <c r="F370" s="100">
        <f>'DRE + DCF'!$AE$38*'DRE + DCF'!$AE$39*(1+G370)/(R370-G370)/AC370</f>
        <v>66.918889268544461</v>
      </c>
      <c r="G370" s="92">
        <f>R370*(1-'DRE + DCF'!$AE$39)</f>
        <v>7.6143737245888618E-2</v>
      </c>
      <c r="H370" s="94">
        <f t="shared" si="36"/>
        <v>0.12690622874314769</v>
      </c>
      <c r="I370" s="94">
        <f t="shared" si="41"/>
        <v>0.12690622874314769</v>
      </c>
      <c r="J370" s="94">
        <f t="shared" si="41"/>
        <v>0.12690622874314769</v>
      </c>
      <c r="K370" s="94">
        <f t="shared" si="41"/>
        <v>0.12690622874314769</v>
      </c>
      <c r="L370" s="94">
        <f t="shared" si="41"/>
        <v>0.12690622874314769</v>
      </c>
      <c r="M370" s="94">
        <f t="shared" si="41"/>
        <v>0.12690622874314769</v>
      </c>
      <c r="N370" s="94">
        <f t="shared" si="41"/>
        <v>0.12690622874314769</v>
      </c>
      <c r="O370" s="94">
        <f t="shared" si="41"/>
        <v>0.12690622874314769</v>
      </c>
      <c r="P370" s="94">
        <f t="shared" si="41"/>
        <v>0.12690622874314769</v>
      </c>
      <c r="Q370" s="94">
        <f t="shared" si="41"/>
        <v>0.12690622874314769</v>
      </c>
      <c r="R370" s="94">
        <f t="shared" si="41"/>
        <v>0.12690622874314769</v>
      </c>
      <c r="S370" s="93">
        <f>(1+H370)^((5-Dashboard!$F$9)*3/12)</f>
        <v>1.0303195602794331</v>
      </c>
      <c r="T370" s="93">
        <f t="shared" si="40"/>
        <v>1.1610735300747941</v>
      </c>
      <c r="U370" s="93">
        <f t="shared" si="40"/>
        <v>1.3084209930700799</v>
      </c>
      <c r="V370" s="93">
        <f t="shared" si="40"/>
        <v>1.4744677669089679</v>
      </c>
      <c r="W370" s="93">
        <f t="shared" si="40"/>
        <v>1.6615869106107155</v>
      </c>
      <c r="X370" s="93">
        <f t="shared" si="40"/>
        <v>1.8724526391652991</v>
      </c>
      <c r="Y370" s="93">
        <f t="shared" si="39"/>
        <v>2.1100785421019213</v>
      </c>
      <c r="Z370" s="93">
        <f t="shared" si="39"/>
        <v>2.3778606522319152</v>
      </c>
      <c r="AA370" s="93">
        <f t="shared" si="39"/>
        <v>2.6796259800833893</v>
      </c>
      <c r="AB370" s="93">
        <f t="shared" si="39"/>
        <v>3.0196872076579333</v>
      </c>
      <c r="AC370" s="95">
        <f t="shared" si="39"/>
        <v>3.4029043231657279</v>
      </c>
      <c r="AE370" s="96"/>
    </row>
    <row r="371" spans="3:31" ht="24.75" customHeight="1" x14ac:dyDescent="0.25">
      <c r="C371" s="91">
        <f>ABS(E371-Dashboard!$F$13)</f>
        <v>49.902966386426932</v>
      </c>
      <c r="D371" s="92">
        <f t="shared" si="38"/>
        <v>0.12700622874314768</v>
      </c>
      <c r="E371" s="93" cm="1">
        <f t="array" ref="E371">SUM('DRE + DCF'!$S$41/TIR!S371,'DRE + DCF'!$U$41:$AD$41/TIR!T371:AC371,TIR!F371)</f>
        <v>99.41296638642693</v>
      </c>
      <c r="F371" s="100">
        <f>'DRE + DCF'!$AE$38*'DRE + DCF'!$AE$39*(1+G371)/(R371-G371)/AC371</f>
        <v>66.809135388908715</v>
      </c>
      <c r="G371" s="92">
        <f>R371*(1-'DRE + DCF'!$AE$39)</f>
        <v>7.6203737245888609E-2</v>
      </c>
      <c r="H371" s="94">
        <f t="shared" ref="H371:H434" si="42">$D371</f>
        <v>0.12700622874314768</v>
      </c>
      <c r="I371" s="94">
        <f t="shared" si="41"/>
        <v>0.12700622874314768</v>
      </c>
      <c r="J371" s="94">
        <f t="shared" si="41"/>
        <v>0.12700622874314768</v>
      </c>
      <c r="K371" s="94">
        <f t="shared" si="41"/>
        <v>0.12700622874314768</v>
      </c>
      <c r="L371" s="94">
        <f t="shared" si="41"/>
        <v>0.12700622874314768</v>
      </c>
      <c r="M371" s="94">
        <f t="shared" si="41"/>
        <v>0.12700622874314768</v>
      </c>
      <c r="N371" s="94">
        <f t="shared" si="41"/>
        <v>0.12700622874314768</v>
      </c>
      <c r="O371" s="94">
        <f t="shared" si="41"/>
        <v>0.12700622874314768</v>
      </c>
      <c r="P371" s="94">
        <f t="shared" si="41"/>
        <v>0.12700622874314768</v>
      </c>
      <c r="Q371" s="94">
        <f t="shared" si="41"/>
        <v>0.12700622874314768</v>
      </c>
      <c r="R371" s="94">
        <f t="shared" si="41"/>
        <v>0.12700622874314768</v>
      </c>
      <c r="S371" s="93">
        <f>(1+H371)^((5-Dashboard!$F$9)*3/12)</f>
        <v>1.0303424167791553</v>
      </c>
      <c r="T371" s="93">
        <f t="shared" si="40"/>
        <v>1.1612023214483762</v>
      </c>
      <c r="U371" s="93">
        <f t="shared" si="40"/>
        <v>1.3086822491033228</v>
      </c>
      <c r="V371" s="93">
        <f t="shared" si="40"/>
        <v>1.4748930461850365</v>
      </c>
      <c r="W371" s="93">
        <f t="shared" si="40"/>
        <v>1.6622136497804911</v>
      </c>
      <c r="X371" s="93">
        <f t="shared" si="40"/>
        <v>1.8733251368044945</v>
      </c>
      <c r="Y371" s="93">
        <f t="shared" si="39"/>
        <v>2.1112490976397744</v>
      </c>
      <c r="Z371" s="93">
        <f t="shared" si="39"/>
        <v>2.3793908834683757</v>
      </c>
      <c r="AA371" s="93">
        <f t="shared" si="39"/>
        <v>2.6815883462835206</v>
      </c>
      <c r="AB371" s="93">
        <f t="shared" si="39"/>
        <v>3.0221667691865646</v>
      </c>
      <c r="AC371" s="95">
        <f t="shared" si="39"/>
        <v>3.4060007731738131</v>
      </c>
      <c r="AE371" s="96"/>
    </row>
    <row r="372" spans="3:31" ht="24.75" customHeight="1" x14ac:dyDescent="0.25">
      <c r="C372" s="91">
        <f>ABS(E372-Dashboard!$F$13)</f>
        <v>49.777743438854678</v>
      </c>
      <c r="D372" s="92">
        <f t="shared" si="38"/>
        <v>0.12710622874314767</v>
      </c>
      <c r="E372" s="93" cm="1">
        <f t="array" ref="E372">SUM('DRE + DCF'!$S$41/TIR!S372,'DRE + DCF'!$U$41:$AD$41/TIR!T372:AC372,TIR!F372)</f>
        <v>99.287743438854676</v>
      </c>
      <c r="F372" s="100">
        <f>'DRE + DCF'!$AE$38*'DRE + DCF'!$AE$39*(1+G372)/(R372-G372)/AC372</f>
        <v>66.699608042046435</v>
      </c>
      <c r="G372" s="92">
        <f>R372*(1-'DRE + DCF'!$AE$39)</f>
        <v>7.6263737245888599E-2</v>
      </c>
      <c r="H372" s="94">
        <f t="shared" si="42"/>
        <v>0.12710622874314767</v>
      </c>
      <c r="I372" s="94">
        <f t="shared" si="41"/>
        <v>0.12710622874314767</v>
      </c>
      <c r="J372" s="94">
        <f t="shared" si="41"/>
        <v>0.12710622874314767</v>
      </c>
      <c r="K372" s="94">
        <f t="shared" si="41"/>
        <v>0.12710622874314767</v>
      </c>
      <c r="L372" s="94">
        <f t="shared" si="41"/>
        <v>0.12710622874314767</v>
      </c>
      <c r="M372" s="94">
        <f t="shared" si="41"/>
        <v>0.12710622874314767</v>
      </c>
      <c r="N372" s="94">
        <f t="shared" si="41"/>
        <v>0.12710622874314767</v>
      </c>
      <c r="O372" s="94">
        <f t="shared" si="41"/>
        <v>0.12710622874314767</v>
      </c>
      <c r="P372" s="94">
        <f t="shared" si="41"/>
        <v>0.12710622874314767</v>
      </c>
      <c r="Q372" s="94">
        <f t="shared" si="41"/>
        <v>0.12710622874314767</v>
      </c>
      <c r="R372" s="94">
        <f t="shared" si="41"/>
        <v>0.12710622874314767</v>
      </c>
      <c r="S372" s="93">
        <f>(1+H372)^((5-Dashboard!$F$9)*3/12)</f>
        <v>1.0303652717578737</v>
      </c>
      <c r="T372" s="93">
        <f t="shared" si="40"/>
        <v>1.1613311156789257</v>
      </c>
      <c r="U372" s="93">
        <f t="shared" si="40"/>
        <v>1.308943534114946</v>
      </c>
      <c r="V372" s="93">
        <f t="shared" si="40"/>
        <v>1.4753184103740244</v>
      </c>
      <c r="W372" s="93">
        <f t="shared" si="40"/>
        <v>1.6628405697120023</v>
      </c>
      <c r="X372" s="93">
        <f t="shared" si="40"/>
        <v>1.8741979635292021</v>
      </c>
      <c r="Y372" s="93">
        <f t="shared" si="39"/>
        <v>2.1124201985914866</v>
      </c>
      <c r="Z372" s="93">
        <f t="shared" si="39"/>
        <v>2.3809219635553016</v>
      </c>
      <c r="AA372" s="93">
        <f t="shared" si="39"/>
        <v>2.683551975274546</v>
      </c>
      <c r="AB372" s="93">
        <f t="shared" si="39"/>
        <v>3.0246481464879182</v>
      </c>
      <c r="AC372" s="95">
        <f t="shared" si="39"/>
        <v>3.4090997656629494</v>
      </c>
      <c r="AE372" s="96"/>
    </row>
    <row r="373" spans="3:31" ht="24.75" customHeight="1" x14ac:dyDescent="0.25">
      <c r="C373" s="91">
        <f>ABS(E373-Dashboard!$F$13)</f>
        <v>49.652757687473205</v>
      </c>
      <c r="D373" s="92">
        <f t="shared" si="38"/>
        <v>0.12720622874314766</v>
      </c>
      <c r="E373" s="93" cm="1">
        <f t="array" ref="E373">SUM('DRE + DCF'!$S$41/TIR!S373,'DRE + DCF'!$U$41:$AD$41/TIR!T373:AC373,TIR!F373)</f>
        <v>99.162757687473203</v>
      </c>
      <c r="F373" s="100">
        <f>'DRE + DCF'!$AE$38*'DRE + DCF'!$AE$39*(1+G373)/(R373-G373)/AC373</f>
        <v>66.590306638044183</v>
      </c>
      <c r="G373" s="92">
        <f>R373*(1-'DRE + DCF'!$AE$39)</f>
        <v>7.632373724588859E-2</v>
      </c>
      <c r="H373" s="94">
        <f t="shared" si="42"/>
        <v>0.12720622874314766</v>
      </c>
      <c r="I373" s="94">
        <f t="shared" si="41"/>
        <v>0.12720622874314766</v>
      </c>
      <c r="J373" s="94">
        <f t="shared" si="41"/>
        <v>0.12720622874314766</v>
      </c>
      <c r="K373" s="94">
        <f t="shared" si="41"/>
        <v>0.12720622874314766</v>
      </c>
      <c r="L373" s="94">
        <f t="shared" si="41"/>
        <v>0.12720622874314766</v>
      </c>
      <c r="M373" s="94">
        <f t="shared" si="41"/>
        <v>0.12720622874314766</v>
      </c>
      <c r="N373" s="94">
        <f t="shared" si="41"/>
        <v>0.12720622874314766</v>
      </c>
      <c r="O373" s="94">
        <f t="shared" si="41"/>
        <v>0.12720622874314766</v>
      </c>
      <c r="P373" s="94">
        <f t="shared" si="41"/>
        <v>0.12720622874314766</v>
      </c>
      <c r="Q373" s="94">
        <f t="shared" si="41"/>
        <v>0.12720622874314766</v>
      </c>
      <c r="R373" s="94">
        <f t="shared" si="41"/>
        <v>0.12720622874314766</v>
      </c>
      <c r="S373" s="93">
        <f>(1+H373)^((5-Dashboard!$F$9)*3/12)</f>
        <v>1.0303881252158249</v>
      </c>
      <c r="T373" s="93">
        <f t="shared" si="40"/>
        <v>1.1614599127662522</v>
      </c>
      <c r="U373" s="93">
        <f t="shared" si="40"/>
        <v>1.3092048481055925</v>
      </c>
      <c r="V373" s="93">
        <f t="shared" si="40"/>
        <v>1.4757438594853505</v>
      </c>
      <c r="W373" s="93">
        <f t="shared" si="40"/>
        <v>1.6634676704413396</v>
      </c>
      <c r="X373" s="93">
        <f t="shared" si="40"/>
        <v>1.8750711194343317</v>
      </c>
      <c r="Y373" s="93">
        <f t="shared" si="39"/>
        <v>2.1135918451627651</v>
      </c>
      <c r="Z373" s="93">
        <f t="shared" si="39"/>
        <v>2.3824538928881913</v>
      </c>
      <c r="AA373" s="93">
        <f t="shared" si="39"/>
        <v>2.6855168677569292</v>
      </c>
      <c r="AB373" s="93">
        <f t="shared" si="39"/>
        <v>3.0271313407303988</v>
      </c>
      <c r="AC373" s="95">
        <f t="shared" si="39"/>
        <v>3.4122013024949012</v>
      </c>
      <c r="AE373" s="96"/>
    </row>
    <row r="374" spans="3:31" ht="24.75" customHeight="1" x14ac:dyDescent="0.25">
      <c r="C374" s="91">
        <f>ABS(E374-Dashboard!$F$13)</f>
        <v>49.52800853441844</v>
      </c>
      <c r="D374" s="92">
        <f t="shared" si="38"/>
        <v>0.12730622874314765</v>
      </c>
      <c r="E374" s="93" cm="1">
        <f t="array" ref="E374">SUM('DRE + DCF'!$S$41/TIR!S374,'DRE + DCF'!$U$41:$AD$41/TIR!T374:AC374,TIR!F374)</f>
        <v>99.038008534418438</v>
      </c>
      <c r="F374" s="100">
        <f>'DRE + DCF'!$AE$38*'DRE + DCF'!$AE$39*(1+G374)/(R374-G374)/AC374</f>
        <v>66.48123058890458</v>
      </c>
      <c r="G374" s="92">
        <f>R374*(1-'DRE + DCF'!$AE$39)</f>
        <v>7.638373724588858E-2</v>
      </c>
      <c r="H374" s="94">
        <f t="shared" si="42"/>
        <v>0.12730622874314765</v>
      </c>
      <c r="I374" s="94">
        <f t="shared" si="41"/>
        <v>0.12730622874314765</v>
      </c>
      <c r="J374" s="94">
        <f t="shared" si="41"/>
        <v>0.12730622874314765</v>
      </c>
      <c r="K374" s="94">
        <f t="shared" si="41"/>
        <v>0.12730622874314765</v>
      </c>
      <c r="L374" s="94">
        <f t="shared" si="41"/>
        <v>0.12730622874314765</v>
      </c>
      <c r="M374" s="94">
        <f t="shared" si="41"/>
        <v>0.12730622874314765</v>
      </c>
      <c r="N374" s="94">
        <f t="shared" si="41"/>
        <v>0.12730622874314765</v>
      </c>
      <c r="O374" s="94">
        <f t="shared" si="41"/>
        <v>0.12730622874314765</v>
      </c>
      <c r="P374" s="94">
        <f t="shared" si="41"/>
        <v>0.12730622874314765</v>
      </c>
      <c r="Q374" s="94">
        <f t="shared" si="41"/>
        <v>0.12730622874314765</v>
      </c>
      <c r="R374" s="94">
        <f t="shared" si="41"/>
        <v>0.12730622874314765</v>
      </c>
      <c r="S374" s="93">
        <f>(1+H374)^((5-Dashboard!$F$9)*3/12)</f>
        <v>1.0304109771532448</v>
      </c>
      <c r="T374" s="93">
        <f t="shared" si="40"/>
        <v>1.1615887127101661</v>
      </c>
      <c r="U374" s="93">
        <f t="shared" si="40"/>
        <v>1.3094661910759049</v>
      </c>
      <c r="V374" s="93">
        <f t="shared" si="40"/>
        <v>1.4761693935284323</v>
      </c>
      <c r="W374" s="93">
        <f t="shared" si="40"/>
        <v>1.6640949520045965</v>
      </c>
      <c r="X374" s="93">
        <f t="shared" si="40"/>
        <v>1.8759446046148109</v>
      </c>
      <c r="Y374" s="93">
        <f t="shared" si="39"/>
        <v>2.1147640375593779</v>
      </c>
      <c r="Z374" s="93">
        <f t="shared" si="39"/>
        <v>2.3839866718626945</v>
      </c>
      <c r="AA374" s="93">
        <f t="shared" si="39"/>
        <v>2.687483024431462</v>
      </c>
      <c r="AB374" s="93">
        <f t="shared" si="39"/>
        <v>3.02961635308306</v>
      </c>
      <c r="AC374" s="95">
        <f t="shared" si="39"/>
        <v>3.415305385532633</v>
      </c>
      <c r="AE374" s="96"/>
    </row>
    <row r="375" spans="3:31" ht="24.75" customHeight="1" x14ac:dyDescent="0.25">
      <c r="C375" s="91">
        <f>ABS(E375-Dashboard!$F$13)</f>
        <v>49.403495383744904</v>
      </c>
      <c r="D375" s="92">
        <f t="shared" si="38"/>
        <v>0.12740622874314764</v>
      </c>
      <c r="E375" s="93" cm="1">
        <f t="array" ref="E375">SUM('DRE + DCF'!$S$41/TIR!S375,'DRE + DCF'!$U$41:$AD$41/TIR!T375:AC375,TIR!F375)</f>
        <v>98.913495383744902</v>
      </c>
      <c r="F375" s="100">
        <f>'DRE + DCF'!$AE$38*'DRE + DCF'!$AE$39*(1+G375)/(R375-G375)/AC375</f>
        <v>66.372379308538797</v>
      </c>
      <c r="G375" s="92">
        <f>R375*(1-'DRE + DCF'!$AE$39)</f>
        <v>7.6443737245888585E-2</v>
      </c>
      <c r="H375" s="94">
        <f t="shared" si="42"/>
        <v>0.12740622874314764</v>
      </c>
      <c r="I375" s="94">
        <f t="shared" si="41"/>
        <v>0.12740622874314764</v>
      </c>
      <c r="J375" s="94">
        <f t="shared" si="41"/>
        <v>0.12740622874314764</v>
      </c>
      <c r="K375" s="94">
        <f t="shared" si="41"/>
        <v>0.12740622874314764</v>
      </c>
      <c r="L375" s="94">
        <f t="shared" si="41"/>
        <v>0.12740622874314764</v>
      </c>
      <c r="M375" s="94">
        <f t="shared" si="41"/>
        <v>0.12740622874314764</v>
      </c>
      <c r="N375" s="94">
        <f t="shared" si="41"/>
        <v>0.12740622874314764</v>
      </c>
      <c r="O375" s="94">
        <f t="shared" si="41"/>
        <v>0.12740622874314764</v>
      </c>
      <c r="P375" s="94">
        <f t="shared" si="41"/>
        <v>0.12740622874314764</v>
      </c>
      <c r="Q375" s="94">
        <f t="shared" si="41"/>
        <v>0.12740622874314764</v>
      </c>
      <c r="R375" s="94">
        <f t="shared" si="41"/>
        <v>0.12740622874314764</v>
      </c>
      <c r="S375" s="93">
        <f>(1+H375)^((5-Dashboard!$F$9)*3/12)</f>
        <v>1.0304338275703695</v>
      </c>
      <c r="T375" s="93">
        <f t="shared" si="40"/>
        <v>1.1617175155104771</v>
      </c>
      <c r="U375" s="93">
        <f t="shared" si="40"/>
        <v>1.3097275630265262</v>
      </c>
      <c r="V375" s="93">
        <f t="shared" si="40"/>
        <v>1.476595012512689</v>
      </c>
      <c r="W375" s="93">
        <f t="shared" si="40"/>
        <v>1.6647224144378716</v>
      </c>
      <c r="X375" s="93">
        <f t="shared" si="40"/>
        <v>1.8768184191655881</v>
      </c>
      <c r="Y375" s="93">
        <f t="shared" si="39"/>
        <v>2.1159367759871519</v>
      </c>
      <c r="Z375" s="93">
        <f t="shared" si="39"/>
        <v>2.3855203008746093</v>
      </c>
      <c r="AA375" s="93">
        <f t="shared" si="39"/>
        <v>2.6894504459992623</v>
      </c>
      <c r="AB375" s="93">
        <f t="shared" si="39"/>
        <v>3.0321031847156048</v>
      </c>
      <c r="AC375" s="95">
        <f t="shared" si="39"/>
        <v>3.4184120166403078</v>
      </c>
      <c r="AE375" s="96"/>
    </row>
    <row r="376" spans="3:31" ht="24.75" customHeight="1" x14ac:dyDescent="0.25">
      <c r="C376" s="91">
        <f>ABS(E376-Dashboard!$F$13)</f>
        <v>49.27921764141788</v>
      </c>
      <c r="D376" s="92">
        <f t="shared" si="38"/>
        <v>0.12750622874314763</v>
      </c>
      <c r="E376" s="93" cm="1">
        <f t="array" ref="E376">SUM('DRE + DCF'!$S$41/TIR!S376,'DRE + DCF'!$U$41:$AD$41/TIR!T376:AC376,TIR!F376)</f>
        <v>98.789217641417878</v>
      </c>
      <c r="F376" s="100">
        <f>'DRE + DCF'!$AE$38*'DRE + DCF'!$AE$39*(1+G376)/(R376-G376)/AC376</f>
        <v>66.263752212758902</v>
      </c>
      <c r="G376" s="92">
        <f>R376*(1-'DRE + DCF'!$AE$39)</f>
        <v>7.6503737245888576E-2</v>
      </c>
      <c r="H376" s="94">
        <f t="shared" si="42"/>
        <v>0.12750622874314763</v>
      </c>
      <c r="I376" s="94">
        <f t="shared" si="41"/>
        <v>0.12750622874314763</v>
      </c>
      <c r="J376" s="94">
        <f t="shared" si="41"/>
        <v>0.12750622874314763</v>
      </c>
      <c r="K376" s="94">
        <f t="shared" si="41"/>
        <v>0.12750622874314763</v>
      </c>
      <c r="L376" s="94">
        <f t="shared" si="41"/>
        <v>0.12750622874314763</v>
      </c>
      <c r="M376" s="94">
        <f t="shared" si="41"/>
        <v>0.12750622874314763</v>
      </c>
      <c r="N376" s="94">
        <f t="shared" si="41"/>
        <v>0.12750622874314763</v>
      </c>
      <c r="O376" s="94">
        <f t="shared" si="41"/>
        <v>0.12750622874314763</v>
      </c>
      <c r="P376" s="94">
        <f t="shared" si="41"/>
        <v>0.12750622874314763</v>
      </c>
      <c r="Q376" s="94">
        <f t="shared" si="41"/>
        <v>0.12750622874314763</v>
      </c>
      <c r="R376" s="94">
        <f t="shared" si="41"/>
        <v>0.12750622874314763</v>
      </c>
      <c r="S376" s="93">
        <f>(1+H376)^((5-Dashboard!$F$9)*3/12)</f>
        <v>1.030456676467435</v>
      </c>
      <c r="T376" s="93">
        <f t="shared" si="40"/>
        <v>1.1618463211669954</v>
      </c>
      <c r="U376" s="93">
        <f t="shared" si="40"/>
        <v>1.3099889639580988</v>
      </c>
      <c r="V376" s="93">
        <f t="shared" si="40"/>
        <v>1.4770207164475393</v>
      </c>
      <c r="W376" s="93">
        <f t="shared" si="40"/>
        <v>1.6653500577772671</v>
      </c>
      <c r="X376" s="93">
        <f t="shared" si="40"/>
        <v>1.8776925631816295</v>
      </c>
      <c r="Y376" s="93">
        <f t="shared" si="39"/>
        <v>2.1171100606519735</v>
      </c>
      <c r="Z376" s="93">
        <f t="shared" si="39"/>
        <v>2.3870547803198834</v>
      </c>
      <c r="AA376" s="93">
        <f t="shared" si="39"/>
        <v>2.6914191331617747</v>
      </c>
      <c r="AB376" s="93">
        <f t="shared" si="39"/>
        <v>3.0345918367983842</v>
      </c>
      <c r="AC376" s="95">
        <f t="shared" si="39"/>
        <v>3.4215211976832873</v>
      </c>
      <c r="AE376" s="96"/>
    </row>
    <row r="377" spans="3:31" ht="24.75" customHeight="1" x14ac:dyDescent="0.25">
      <c r="C377" s="91">
        <f>ABS(E377-Dashboard!$F$13)</f>
        <v>49.155174715306138</v>
      </c>
      <c r="D377" s="92">
        <f t="shared" si="38"/>
        <v>0.12760622874314761</v>
      </c>
      <c r="E377" s="93" cm="1">
        <f t="array" ref="E377">SUM('DRE + DCF'!$S$41/TIR!S377,'DRE + DCF'!$U$41:$AD$41/TIR!T377:AC377,TIR!F377)</f>
        <v>98.665174715306136</v>
      </c>
      <c r="F377" s="100">
        <f>'DRE + DCF'!$AE$38*'DRE + DCF'!$AE$39*(1+G377)/(R377-G377)/AC377</f>
        <v>66.155348719270464</v>
      </c>
      <c r="G377" s="92">
        <f>R377*(1-'DRE + DCF'!$AE$39)</f>
        <v>7.6563737245888566E-2</v>
      </c>
      <c r="H377" s="94">
        <f t="shared" si="42"/>
        <v>0.12760622874314761</v>
      </c>
      <c r="I377" s="94">
        <f t="shared" si="41"/>
        <v>0.12760622874314761</v>
      </c>
      <c r="J377" s="94">
        <f t="shared" si="41"/>
        <v>0.12760622874314761</v>
      </c>
      <c r="K377" s="94">
        <f t="shared" si="41"/>
        <v>0.12760622874314761</v>
      </c>
      <c r="L377" s="94">
        <f t="shared" si="41"/>
        <v>0.12760622874314761</v>
      </c>
      <c r="M377" s="94">
        <f t="shared" si="41"/>
        <v>0.12760622874314761</v>
      </c>
      <c r="N377" s="94">
        <f t="shared" si="41"/>
        <v>0.12760622874314761</v>
      </c>
      <c r="O377" s="94">
        <f t="shared" si="41"/>
        <v>0.12760622874314761</v>
      </c>
      <c r="P377" s="94">
        <f t="shared" si="41"/>
        <v>0.12760622874314761</v>
      </c>
      <c r="Q377" s="94">
        <f t="shared" si="41"/>
        <v>0.12760622874314761</v>
      </c>
      <c r="R377" s="94">
        <f t="shared" si="41"/>
        <v>0.12760622874314761</v>
      </c>
      <c r="S377" s="93">
        <f>(1+H377)^((5-Dashboard!$F$9)*3/12)</f>
        <v>1.0304795238446771</v>
      </c>
      <c r="T377" s="93">
        <f t="shared" si="40"/>
        <v>1.1619751296795309</v>
      </c>
      <c r="U377" s="93">
        <f t="shared" si="40"/>
        <v>1.3102503938712657</v>
      </c>
      <c r="V377" s="93">
        <f t="shared" si="40"/>
        <v>1.4774465053424017</v>
      </c>
      <c r="W377" s="93">
        <f t="shared" si="40"/>
        <v>1.6659778820588884</v>
      </c>
      <c r="X377" s="93">
        <f t="shared" si="40"/>
        <v>1.8785670367579195</v>
      </c>
      <c r="Y377" s="93">
        <f t="shared" si="39"/>
        <v>2.1182838917597877</v>
      </c>
      <c r="Z377" s="93">
        <f t="shared" si="39"/>
        <v>2.3885901105946123</v>
      </c>
      <c r="AA377" s="93">
        <f t="shared" si="39"/>
        <v>2.6933890866207686</v>
      </c>
      <c r="AB377" s="93">
        <f t="shared" si="39"/>
        <v>3.0370823105023961</v>
      </c>
      <c r="AC377" s="95">
        <f t="shared" si="39"/>
        <v>3.4246329305281322</v>
      </c>
      <c r="AE377" s="96"/>
    </row>
    <row r="378" spans="3:31" ht="24.75" customHeight="1" x14ac:dyDescent="0.25">
      <c r="C378" s="91">
        <f>ABS(E378-Dashboard!$F$13)</f>
        <v>49.031366015174321</v>
      </c>
      <c r="D378" s="92">
        <f t="shared" si="38"/>
        <v>0.1277062287431476</v>
      </c>
      <c r="E378" s="93" cm="1">
        <f t="array" ref="E378">SUM('DRE + DCF'!$S$41/TIR!S378,'DRE + DCF'!$U$41:$AD$41/TIR!T378:AC378,TIR!F378)</f>
        <v>98.541366015174319</v>
      </c>
      <c r="F378" s="100">
        <f>'DRE + DCF'!$AE$38*'DRE + DCF'!$AE$39*(1+G378)/(R378-G378)/AC378</f>
        <v>66.047168247665013</v>
      </c>
      <c r="G378" s="92">
        <f>R378*(1-'DRE + DCF'!$AE$39)</f>
        <v>7.6623737245888557E-2</v>
      </c>
      <c r="H378" s="94">
        <f t="shared" si="42"/>
        <v>0.1277062287431476</v>
      </c>
      <c r="I378" s="94">
        <f t="shared" si="41"/>
        <v>0.1277062287431476</v>
      </c>
      <c r="J378" s="94">
        <f t="shared" si="41"/>
        <v>0.1277062287431476</v>
      </c>
      <c r="K378" s="94">
        <f t="shared" si="41"/>
        <v>0.1277062287431476</v>
      </c>
      <c r="L378" s="94">
        <f t="shared" si="41"/>
        <v>0.1277062287431476</v>
      </c>
      <c r="M378" s="94">
        <f t="shared" si="41"/>
        <v>0.1277062287431476</v>
      </c>
      <c r="N378" s="94">
        <f t="shared" si="41"/>
        <v>0.1277062287431476</v>
      </c>
      <c r="O378" s="94">
        <f t="shared" si="41"/>
        <v>0.1277062287431476</v>
      </c>
      <c r="P378" s="94">
        <f t="shared" si="41"/>
        <v>0.1277062287431476</v>
      </c>
      <c r="Q378" s="94">
        <f t="shared" si="41"/>
        <v>0.1277062287431476</v>
      </c>
      <c r="R378" s="94">
        <f t="shared" si="41"/>
        <v>0.1277062287431476</v>
      </c>
      <c r="S378" s="93">
        <f>(1+H378)^((5-Dashboard!$F$9)*3/12)</f>
        <v>1.0305023697023317</v>
      </c>
      <c r="T378" s="93">
        <f t="shared" si="40"/>
        <v>1.1621039410478933</v>
      </c>
      <c r="U378" s="93">
        <f t="shared" si="40"/>
        <v>1.3105118527666688</v>
      </c>
      <c r="V378" s="93">
        <f t="shared" si="40"/>
        <v>1.4778723792066952</v>
      </c>
      <c r="W378" s="93">
        <f t="shared" si="40"/>
        <v>1.6666058873188452</v>
      </c>
      <c r="X378" s="93">
        <f t="shared" si="40"/>
        <v>1.8794418399894621</v>
      </c>
      <c r="Y378" s="93">
        <f t="shared" si="39"/>
        <v>2.1194582695165987</v>
      </c>
      <c r="Z378" s="93">
        <f t="shared" si="39"/>
        <v>2.3901262920950415</v>
      </c>
      <c r="AA378" s="93">
        <f t="shared" si="39"/>
        <v>2.6953603070783423</v>
      </c>
      <c r="AB378" s="93">
        <f t="shared" si="39"/>
        <v>3.0395746069992895</v>
      </c>
      <c r="AC378" s="95">
        <f t="shared" si="39"/>
        <v>3.427747217042604</v>
      </c>
      <c r="AE378" s="96"/>
    </row>
    <row r="379" spans="3:31" ht="24.75" customHeight="1" x14ac:dyDescent="0.25">
      <c r="C379" s="91">
        <f>ABS(E379-Dashboard!$F$13)</f>
        <v>48.90779095267532</v>
      </c>
      <c r="D379" s="92">
        <f t="shared" si="38"/>
        <v>0.12780622874314759</v>
      </c>
      <c r="E379" s="93" cm="1">
        <f t="array" ref="E379">SUM('DRE + DCF'!$S$41/TIR!S379,'DRE + DCF'!$U$41:$AD$41/TIR!T379:AC379,TIR!F379)</f>
        <v>98.417790952675318</v>
      </c>
      <c r="F379" s="100">
        <f>'DRE + DCF'!$AE$38*'DRE + DCF'!$AE$39*(1+G379)/(R379-G379)/AC379</f>
        <v>65.939210219412473</v>
      </c>
      <c r="G379" s="92">
        <f>R379*(1-'DRE + DCF'!$AE$39)</f>
        <v>7.6683737245888547E-2</v>
      </c>
      <c r="H379" s="94">
        <f t="shared" si="42"/>
        <v>0.12780622874314759</v>
      </c>
      <c r="I379" s="94">
        <f t="shared" si="41"/>
        <v>0.12780622874314759</v>
      </c>
      <c r="J379" s="94">
        <f t="shared" si="41"/>
        <v>0.12780622874314759</v>
      </c>
      <c r="K379" s="94">
        <f t="shared" si="41"/>
        <v>0.12780622874314759</v>
      </c>
      <c r="L379" s="94">
        <f t="shared" si="41"/>
        <v>0.12780622874314759</v>
      </c>
      <c r="M379" s="94">
        <f t="shared" si="41"/>
        <v>0.12780622874314759</v>
      </c>
      <c r="N379" s="94">
        <f t="shared" si="41"/>
        <v>0.12780622874314759</v>
      </c>
      <c r="O379" s="94">
        <f t="shared" si="41"/>
        <v>0.12780622874314759</v>
      </c>
      <c r="P379" s="94">
        <f t="shared" si="41"/>
        <v>0.12780622874314759</v>
      </c>
      <c r="Q379" s="94">
        <f t="shared" si="41"/>
        <v>0.12780622874314759</v>
      </c>
      <c r="R379" s="94">
        <f t="shared" si="41"/>
        <v>0.12780622874314759</v>
      </c>
      <c r="S379" s="93">
        <f>(1+H379)^((5-Dashboard!$F$9)*3/12)</f>
        <v>1.0305252140406345</v>
      </c>
      <c r="T379" s="93">
        <f t="shared" si="40"/>
        <v>1.162232755271893</v>
      </c>
      <c r="U379" s="93">
        <f t="shared" si="40"/>
        <v>1.3107733406449513</v>
      </c>
      <c r="V379" s="93">
        <f t="shared" si="40"/>
        <v>1.4782983380498398</v>
      </c>
      <c r="W379" s="93">
        <f t="shared" si="40"/>
        <v>1.6672340735932525</v>
      </c>
      <c r="X379" s="93">
        <f t="shared" si="40"/>
        <v>1.8803169729712814</v>
      </c>
      <c r="Y379" s="93">
        <f t="shared" si="39"/>
        <v>2.1206331941284717</v>
      </c>
      <c r="Z379" s="93">
        <f t="shared" si="39"/>
        <v>2.391663325217567</v>
      </c>
      <c r="AA379" s="93">
        <f t="shared" si="39"/>
        <v>2.6973327952369206</v>
      </c>
      <c r="AB379" s="93">
        <f t="shared" si="39"/>
        <v>3.042068727461364</v>
      </c>
      <c r="AC379" s="95">
        <f t="shared" si="39"/>
        <v>3.4308640590956672</v>
      </c>
      <c r="AE379" s="96"/>
    </row>
    <row r="380" spans="3:31" ht="24.75" customHeight="1" x14ac:dyDescent="0.25">
      <c r="C380" s="91">
        <f>ABS(E380-Dashboard!$F$13)</f>
        <v>48.784448941343094</v>
      </c>
      <c r="D380" s="92">
        <f t="shared" si="38"/>
        <v>0.12790622874314758</v>
      </c>
      <c r="E380" s="93" cm="1">
        <f t="array" ref="E380">SUM('DRE + DCF'!$S$41/TIR!S380,'DRE + DCF'!$U$41:$AD$41/TIR!T380:AC380,TIR!F380)</f>
        <v>98.294448941343092</v>
      </c>
      <c r="F380" s="100">
        <f>'DRE + DCF'!$AE$38*'DRE + DCF'!$AE$39*(1+G380)/(R380-G380)/AC380</f>
        <v>65.831474057853896</v>
      </c>
      <c r="G380" s="92">
        <f>R380*(1-'DRE + DCF'!$AE$39)</f>
        <v>7.6743737245888552E-2</v>
      </c>
      <c r="H380" s="94">
        <f t="shared" si="42"/>
        <v>0.12790622874314758</v>
      </c>
      <c r="I380" s="94">
        <f t="shared" si="41"/>
        <v>0.12790622874314758</v>
      </c>
      <c r="J380" s="94">
        <f t="shared" si="41"/>
        <v>0.12790622874314758</v>
      </c>
      <c r="K380" s="94">
        <f t="shared" si="41"/>
        <v>0.12790622874314758</v>
      </c>
      <c r="L380" s="94">
        <f t="shared" si="41"/>
        <v>0.12790622874314758</v>
      </c>
      <c r="M380" s="94">
        <f t="shared" si="41"/>
        <v>0.12790622874314758</v>
      </c>
      <c r="N380" s="94">
        <f t="shared" si="41"/>
        <v>0.12790622874314758</v>
      </c>
      <c r="O380" s="94">
        <f t="shared" si="41"/>
        <v>0.12790622874314758</v>
      </c>
      <c r="P380" s="94">
        <f t="shared" si="41"/>
        <v>0.12790622874314758</v>
      </c>
      <c r="Q380" s="94">
        <f t="shared" si="41"/>
        <v>0.12790622874314758</v>
      </c>
      <c r="R380" s="94">
        <f t="shared" si="41"/>
        <v>0.12790622874314758</v>
      </c>
      <c r="S380" s="93">
        <f>(1+H380)^((5-Dashboard!$F$9)*3/12)</f>
        <v>1.0305480568598215</v>
      </c>
      <c r="T380" s="93">
        <f t="shared" si="40"/>
        <v>1.1623615723513401</v>
      </c>
      <c r="U380" s="93">
        <f t="shared" si="40"/>
        <v>1.3110348575067552</v>
      </c>
      <c r="V380" s="93">
        <f t="shared" si="40"/>
        <v>1.4787243818812541</v>
      </c>
      <c r="W380" s="93">
        <f t="shared" si="40"/>
        <v>1.6678624409182274</v>
      </c>
      <c r="X380" s="93">
        <f t="shared" si="40"/>
        <v>1.8811924357984187</v>
      </c>
      <c r="Y380" s="93">
        <f t="shared" si="39"/>
        <v>2.12180866580153</v>
      </c>
      <c r="Z380" s="93">
        <f t="shared" si="39"/>
        <v>2.3932012103587335</v>
      </c>
      <c r="AA380" s="93">
        <f t="shared" si="39"/>
        <v>2.6993065517992552</v>
      </c>
      <c r="AB380" s="93">
        <f t="shared" si="39"/>
        <v>3.0445646730615676</v>
      </c>
      <c r="AC380" s="95">
        <f t="shared" si="39"/>
        <v>3.4339834585574871</v>
      </c>
      <c r="AE380" s="96"/>
    </row>
    <row r="381" spans="3:31" ht="24.75" customHeight="1" x14ac:dyDescent="0.25">
      <c r="C381" s="91">
        <f>ABS(E381-Dashboard!$F$13)</f>
        <v>48.661339396585099</v>
      </c>
      <c r="D381" s="92">
        <f t="shared" si="38"/>
        <v>0.12800622874314757</v>
      </c>
      <c r="E381" s="93" cm="1">
        <f t="array" ref="E381">SUM('DRE + DCF'!$S$41/TIR!S381,'DRE + DCF'!$U$41:$AD$41/TIR!T381:AC381,TIR!F381)</f>
        <v>98.171339396585097</v>
      </c>
      <c r="F381" s="100">
        <f>'DRE + DCF'!$AE$38*'DRE + DCF'!$AE$39*(1+G381)/(R381-G381)/AC381</f>
        <v>65.723959188193973</v>
      </c>
      <c r="G381" s="92">
        <f>R381*(1-'DRE + DCF'!$AE$39)</f>
        <v>7.6803737245888543E-2</v>
      </c>
      <c r="H381" s="94">
        <f t="shared" si="42"/>
        <v>0.12800622874314757</v>
      </c>
      <c r="I381" s="94">
        <f t="shared" si="41"/>
        <v>0.12800622874314757</v>
      </c>
      <c r="J381" s="94">
        <f t="shared" si="41"/>
        <v>0.12800622874314757</v>
      </c>
      <c r="K381" s="94">
        <f t="shared" si="41"/>
        <v>0.12800622874314757</v>
      </c>
      <c r="L381" s="94">
        <f t="shared" si="41"/>
        <v>0.12800622874314757</v>
      </c>
      <c r="M381" s="94">
        <f t="shared" si="41"/>
        <v>0.12800622874314757</v>
      </c>
      <c r="N381" s="94">
        <f t="shared" si="41"/>
        <v>0.12800622874314757</v>
      </c>
      <c r="O381" s="94">
        <f t="shared" si="41"/>
        <v>0.12800622874314757</v>
      </c>
      <c r="P381" s="94">
        <f t="shared" si="41"/>
        <v>0.12800622874314757</v>
      </c>
      <c r="Q381" s="94">
        <f t="shared" si="41"/>
        <v>0.12800622874314757</v>
      </c>
      <c r="R381" s="94">
        <f t="shared" si="41"/>
        <v>0.12800622874314757</v>
      </c>
      <c r="S381" s="93">
        <f>(1+H381)^((5-Dashboard!$F$9)*3/12)</f>
        <v>1.0305708981601283</v>
      </c>
      <c r="T381" s="93">
        <f t="shared" si="40"/>
        <v>1.1624903922860448</v>
      </c>
      <c r="U381" s="93">
        <f t="shared" si="40"/>
        <v>1.3112964033527237</v>
      </c>
      <c r="V381" s="93">
        <f t="shared" si="40"/>
        <v>1.4791505107103591</v>
      </c>
      <c r="W381" s="93">
        <f t="shared" si="40"/>
        <v>1.6684909893298929</v>
      </c>
      <c r="X381" s="93">
        <f t="shared" si="40"/>
        <v>1.8820682285659358</v>
      </c>
      <c r="Y381" s="93">
        <f t="shared" si="39"/>
        <v>2.1229846847419576</v>
      </c>
      <c r="Z381" s="93">
        <f t="shared" si="39"/>
        <v>2.3947399479152356</v>
      </c>
      <c r="AA381" s="93">
        <f t="shared" si="39"/>
        <v>2.7012815774684267</v>
      </c>
      <c r="AB381" s="93">
        <f t="shared" si="39"/>
        <v>3.0470624449735007</v>
      </c>
      <c r="AC381" s="95">
        <f t="shared" si="39"/>
        <v>3.4371054172994331</v>
      </c>
      <c r="AE381" s="96"/>
    </row>
    <row r="382" spans="3:31" ht="24.75" customHeight="1" x14ac:dyDescent="0.25">
      <c r="C382" s="91">
        <f>ABS(E382-Dashboard!$F$13)</f>
        <v>48.538461735675106</v>
      </c>
      <c r="D382" s="92">
        <f t="shared" si="38"/>
        <v>0.12810622874314756</v>
      </c>
      <c r="E382" s="93" cm="1">
        <f t="array" ref="E382">SUM('DRE + DCF'!$S$41/TIR!S382,'DRE + DCF'!$U$41:$AD$41/TIR!T382:AC382,TIR!F382)</f>
        <v>98.048461735675104</v>
      </c>
      <c r="F382" s="100">
        <f>'DRE + DCF'!$AE$38*'DRE + DCF'!$AE$39*(1+G382)/(R382-G382)/AC382</f>
        <v>65.616665037493803</v>
      </c>
      <c r="G382" s="92">
        <f>R382*(1-'DRE + DCF'!$AE$39)</f>
        <v>7.6863737245888533E-2</v>
      </c>
      <c r="H382" s="94">
        <f t="shared" si="42"/>
        <v>0.12810622874314756</v>
      </c>
      <c r="I382" s="94">
        <f t="shared" si="41"/>
        <v>0.12810622874314756</v>
      </c>
      <c r="J382" s="94">
        <f t="shared" si="41"/>
        <v>0.12810622874314756</v>
      </c>
      <c r="K382" s="94">
        <f t="shared" si="41"/>
        <v>0.12810622874314756</v>
      </c>
      <c r="L382" s="94">
        <f t="shared" ref="I382:R407" si="43">$D382</f>
        <v>0.12810622874314756</v>
      </c>
      <c r="M382" s="94">
        <f t="shared" si="43"/>
        <v>0.12810622874314756</v>
      </c>
      <c r="N382" s="94">
        <f t="shared" si="43"/>
        <v>0.12810622874314756</v>
      </c>
      <c r="O382" s="94">
        <f t="shared" si="43"/>
        <v>0.12810622874314756</v>
      </c>
      <c r="P382" s="94">
        <f t="shared" si="43"/>
        <v>0.12810622874314756</v>
      </c>
      <c r="Q382" s="94">
        <f t="shared" si="43"/>
        <v>0.12810622874314756</v>
      </c>
      <c r="R382" s="94">
        <f t="shared" si="43"/>
        <v>0.12810622874314756</v>
      </c>
      <c r="S382" s="93">
        <f>(1+H382)^((5-Dashboard!$F$9)*3/12)</f>
        <v>1.0305937379417902</v>
      </c>
      <c r="T382" s="93">
        <f t="shared" si="40"/>
        <v>1.1626192150758168</v>
      </c>
      <c r="U382" s="93">
        <f t="shared" si="40"/>
        <v>1.3115579781834981</v>
      </c>
      <c r="V382" s="93">
        <f t="shared" si="40"/>
        <v>1.4795767245465734</v>
      </c>
      <c r="W382" s="93">
        <f t="shared" si="40"/>
        <v>1.6691197188643738</v>
      </c>
      <c r="X382" s="93">
        <f t="shared" si="40"/>
        <v>1.8829443513689115</v>
      </c>
      <c r="Y382" s="93">
        <f t="shared" si="39"/>
        <v>2.1241612511559951</v>
      </c>
      <c r="Z382" s="93">
        <f t="shared" si="39"/>
        <v>2.3962795382839155</v>
      </c>
      <c r="AA382" s="93">
        <f t="shared" si="39"/>
        <v>2.7032578729478387</v>
      </c>
      <c r="AB382" s="93">
        <f t="shared" si="39"/>
        <v>3.0495620443714091</v>
      </c>
      <c r="AC382" s="95">
        <f t="shared" si="39"/>
        <v>3.4402299371940734</v>
      </c>
      <c r="AE382" s="96"/>
    </row>
    <row r="383" spans="3:31" ht="24.75" customHeight="1" x14ac:dyDescent="0.25">
      <c r="C383" s="91">
        <f>ABS(E383-Dashboard!$F$13)</f>
        <v>48.415815377745666</v>
      </c>
      <c r="D383" s="92">
        <f t="shared" si="38"/>
        <v>0.12820622874314755</v>
      </c>
      <c r="E383" s="93" cm="1">
        <f t="array" ref="E383">SUM('DRE + DCF'!$S$41/TIR!S383,'DRE + DCF'!$U$41:$AD$41/TIR!T383:AC383,TIR!F383)</f>
        <v>97.925815377745664</v>
      </c>
      <c r="F383" s="100">
        <f>'DRE + DCF'!$AE$38*'DRE + DCF'!$AE$39*(1+G383)/(R383-G383)/AC383</f>
        <v>65.509591034663458</v>
      </c>
      <c r="G383" s="92">
        <f>R383*(1-'DRE + DCF'!$AE$39)</f>
        <v>7.6923737245888524E-2</v>
      </c>
      <c r="H383" s="94">
        <f t="shared" si="42"/>
        <v>0.12820622874314755</v>
      </c>
      <c r="I383" s="94">
        <f t="shared" si="43"/>
        <v>0.12820622874314755</v>
      </c>
      <c r="J383" s="94">
        <f t="shared" si="43"/>
        <v>0.12820622874314755</v>
      </c>
      <c r="K383" s="94">
        <f t="shared" si="43"/>
        <v>0.12820622874314755</v>
      </c>
      <c r="L383" s="94">
        <f t="shared" si="43"/>
        <v>0.12820622874314755</v>
      </c>
      <c r="M383" s="94">
        <f t="shared" si="43"/>
        <v>0.12820622874314755</v>
      </c>
      <c r="N383" s="94">
        <f t="shared" si="43"/>
        <v>0.12820622874314755</v>
      </c>
      <c r="O383" s="94">
        <f t="shared" si="43"/>
        <v>0.12820622874314755</v>
      </c>
      <c r="P383" s="94">
        <f t="shared" si="43"/>
        <v>0.12820622874314755</v>
      </c>
      <c r="Q383" s="94">
        <f t="shared" si="43"/>
        <v>0.12820622874314755</v>
      </c>
      <c r="R383" s="94">
        <f t="shared" si="43"/>
        <v>0.12820622874314755</v>
      </c>
      <c r="S383" s="93">
        <f>(1+H383)^((5-Dashboard!$F$9)*3/12)</f>
        <v>1.0306165762050434</v>
      </c>
      <c r="T383" s="93">
        <f t="shared" si="40"/>
        <v>1.1627480407204669</v>
      </c>
      <c r="U383" s="93">
        <f t="shared" si="40"/>
        <v>1.3118195819997218</v>
      </c>
      <c r="V383" s="93">
        <f t="shared" si="40"/>
        <v>1.4800030233993184</v>
      </c>
      <c r="W383" s="93">
        <f t="shared" si="40"/>
        <v>1.6697486295578015</v>
      </c>
      <c r="X383" s="93">
        <f t="shared" si="40"/>
        <v>1.883820804302446</v>
      </c>
      <c r="Y383" s="93">
        <f t="shared" si="39"/>
        <v>2.1253383652499456</v>
      </c>
      <c r="Z383" s="93">
        <f t="shared" si="39"/>
        <v>2.3978199818617676</v>
      </c>
      <c r="AA383" s="93">
        <f t="shared" si="39"/>
        <v>2.7052354389412274</v>
      </c>
      <c r="AB383" s="93">
        <f t="shared" si="39"/>
        <v>3.0520634724301958</v>
      </c>
      <c r="AC383" s="95">
        <f t="shared" si="39"/>
        <v>3.4433570201151866</v>
      </c>
      <c r="AE383" s="96"/>
    </row>
    <row r="384" spans="3:31" ht="24.75" customHeight="1" x14ac:dyDescent="0.25">
      <c r="C384" s="91">
        <f>ABS(E384-Dashboard!$F$13)</f>
        <v>48.293399743781002</v>
      </c>
      <c r="D384" s="92">
        <f t="shared" si="38"/>
        <v>0.12830622874314754</v>
      </c>
      <c r="E384" s="93" cm="1">
        <f t="array" ref="E384">SUM('DRE + DCF'!$S$41/TIR!S384,'DRE + DCF'!$U$41:$AD$41/TIR!T384:AC384,TIR!F384)</f>
        <v>97.803399743781</v>
      </c>
      <c r="F384" s="100">
        <f>'DRE + DCF'!$AE$38*'DRE + DCF'!$AE$39*(1+G384)/(R384-G384)/AC384</f>
        <v>65.402736610454767</v>
      </c>
      <c r="G384" s="92">
        <f>R384*(1-'DRE + DCF'!$AE$39)</f>
        <v>7.6983737245888514E-2</v>
      </c>
      <c r="H384" s="94">
        <f t="shared" si="42"/>
        <v>0.12830622874314754</v>
      </c>
      <c r="I384" s="94">
        <f t="shared" si="43"/>
        <v>0.12830622874314754</v>
      </c>
      <c r="J384" s="94">
        <f t="shared" si="43"/>
        <v>0.12830622874314754</v>
      </c>
      <c r="K384" s="94">
        <f t="shared" si="43"/>
        <v>0.12830622874314754</v>
      </c>
      <c r="L384" s="94">
        <f t="shared" si="43"/>
        <v>0.12830622874314754</v>
      </c>
      <c r="M384" s="94">
        <f t="shared" si="43"/>
        <v>0.12830622874314754</v>
      </c>
      <c r="N384" s="94">
        <f t="shared" si="43"/>
        <v>0.12830622874314754</v>
      </c>
      <c r="O384" s="94">
        <f t="shared" si="43"/>
        <v>0.12830622874314754</v>
      </c>
      <c r="P384" s="94">
        <f t="shared" si="43"/>
        <v>0.12830622874314754</v>
      </c>
      <c r="Q384" s="94">
        <f t="shared" si="43"/>
        <v>0.12830622874314754</v>
      </c>
      <c r="R384" s="94">
        <f t="shared" si="43"/>
        <v>0.12830622874314754</v>
      </c>
      <c r="S384" s="93">
        <f>(1+H384)^((5-Dashboard!$F$9)*3/12)</f>
        <v>1.0306394129501231</v>
      </c>
      <c r="T384" s="93">
        <f t="shared" si="40"/>
        <v>1.1628768692198048</v>
      </c>
      <c r="U384" s="93">
        <f t="shared" si="40"/>
        <v>1.3120812148020364</v>
      </c>
      <c r="V384" s="93">
        <f t="shared" si="40"/>
        <v>1.4804294072780135</v>
      </c>
      <c r="W384" s="93">
        <f t="shared" si="40"/>
        <v>1.6703777214463087</v>
      </c>
      <c r="X384" s="93">
        <f t="shared" si="40"/>
        <v>1.8846975874616565</v>
      </c>
      <c r="Y384" s="93">
        <f t="shared" si="39"/>
        <v>2.1265160272301702</v>
      </c>
      <c r="Z384" s="93">
        <f t="shared" si="39"/>
        <v>2.3993612790459338</v>
      </c>
      <c r="AA384" s="93">
        <f t="shared" si="39"/>
        <v>2.7072142761526523</v>
      </c>
      <c r="AB384" s="93">
        <f t="shared" si="39"/>
        <v>3.0545667303254094</v>
      </c>
      <c r="AC384" s="95">
        <f t="shared" si="39"/>
        <v>3.4464866679377497</v>
      </c>
      <c r="AE384" s="96"/>
    </row>
    <row r="385" spans="3:31" ht="24.75" customHeight="1" x14ac:dyDescent="0.25">
      <c r="C385" s="91">
        <f>ABS(E385-Dashboard!$F$13)</f>
        <v>48.171214256609652</v>
      </c>
      <c r="D385" s="92">
        <f t="shared" si="38"/>
        <v>0.12840622874314753</v>
      </c>
      <c r="E385" s="93" cm="1">
        <f t="array" ref="E385">SUM('DRE + DCF'!$S$41/TIR!S385,'DRE + DCF'!$U$41:$AD$41/TIR!T385:AC385,TIR!F385)</f>
        <v>97.68121425660965</v>
      </c>
      <c r="F385" s="100">
        <f>'DRE + DCF'!$AE$38*'DRE + DCF'!$AE$39*(1+G385)/(R385-G385)/AC385</f>
        <v>65.296101197454092</v>
      </c>
      <c r="G385" s="92">
        <f>R385*(1-'DRE + DCF'!$AE$39)</f>
        <v>7.7043737245888519E-2</v>
      </c>
      <c r="H385" s="94">
        <f t="shared" si="42"/>
        <v>0.12840622874314753</v>
      </c>
      <c r="I385" s="94">
        <f t="shared" si="43"/>
        <v>0.12840622874314753</v>
      </c>
      <c r="J385" s="94">
        <f t="shared" si="43"/>
        <v>0.12840622874314753</v>
      </c>
      <c r="K385" s="94">
        <f t="shared" si="43"/>
        <v>0.12840622874314753</v>
      </c>
      <c r="L385" s="94">
        <f t="shared" si="43"/>
        <v>0.12840622874314753</v>
      </c>
      <c r="M385" s="94">
        <f t="shared" si="43"/>
        <v>0.12840622874314753</v>
      </c>
      <c r="N385" s="94">
        <f t="shared" si="43"/>
        <v>0.12840622874314753</v>
      </c>
      <c r="O385" s="94">
        <f t="shared" si="43"/>
        <v>0.12840622874314753</v>
      </c>
      <c r="P385" s="94">
        <f t="shared" si="43"/>
        <v>0.12840622874314753</v>
      </c>
      <c r="Q385" s="94">
        <f t="shared" si="43"/>
        <v>0.12840622874314753</v>
      </c>
      <c r="R385" s="94">
        <f t="shared" si="43"/>
        <v>0.12840622874314753</v>
      </c>
      <c r="S385" s="93">
        <f>(1+H385)^((5-Dashboard!$F$9)*3/12)</f>
        <v>1.0306622481772645</v>
      </c>
      <c r="T385" s="93">
        <f t="shared" si="40"/>
        <v>1.1630057005736409</v>
      </c>
      <c r="U385" s="93">
        <f t="shared" si="40"/>
        <v>1.3123428765910845</v>
      </c>
      <c r="V385" s="93">
        <f t="shared" si="40"/>
        <v>1.4808558761920796</v>
      </c>
      <c r="W385" s="93">
        <f t="shared" si="40"/>
        <v>1.671006994566034</v>
      </c>
      <c r="X385" s="93">
        <f t="shared" si="40"/>
        <v>1.8855747009416797</v>
      </c>
      <c r="Y385" s="93">
        <f t="shared" si="39"/>
        <v>2.1276942373030892</v>
      </c>
      <c r="Z385" s="93">
        <f t="shared" si="39"/>
        <v>2.4009034302337064</v>
      </c>
      <c r="AA385" s="93">
        <f t="shared" si="39"/>
        <v>2.7091943852865032</v>
      </c>
      <c r="AB385" s="93">
        <f t="shared" si="39"/>
        <v>3.0570718192332529</v>
      </c>
      <c r="AC385" s="95">
        <f t="shared" si="39"/>
        <v>3.4496188825379481</v>
      </c>
      <c r="AE385" s="96"/>
    </row>
    <row r="386" spans="3:31" ht="24.75" customHeight="1" x14ac:dyDescent="0.25">
      <c r="C386" s="91">
        <f>ABS(E386-Dashboard!$F$13)</f>
        <v>48.049258340897204</v>
      </c>
      <c r="D386" s="92">
        <f t="shared" si="38"/>
        <v>0.12850622874314752</v>
      </c>
      <c r="E386" s="93" cm="1">
        <f t="array" ref="E386">SUM('DRE + DCF'!$S$41/TIR!S386,'DRE + DCF'!$U$41:$AD$41/TIR!T386:AC386,TIR!F386)</f>
        <v>97.559258340897202</v>
      </c>
      <c r="F386" s="100">
        <f>'DRE + DCF'!$AE$38*'DRE + DCF'!$AE$39*(1+G386)/(R386-G386)/AC386</f>
        <v>65.189684230074974</v>
      </c>
      <c r="G386" s="92">
        <f>R386*(1-'DRE + DCF'!$AE$39)</f>
        <v>7.710373724588851E-2</v>
      </c>
      <c r="H386" s="94">
        <f t="shared" si="42"/>
        <v>0.12850622874314752</v>
      </c>
      <c r="I386" s="94">
        <f t="shared" si="43"/>
        <v>0.12850622874314752</v>
      </c>
      <c r="J386" s="94">
        <f t="shared" si="43"/>
        <v>0.12850622874314752</v>
      </c>
      <c r="K386" s="94">
        <f t="shared" si="43"/>
        <v>0.12850622874314752</v>
      </c>
      <c r="L386" s="94">
        <f t="shared" si="43"/>
        <v>0.12850622874314752</v>
      </c>
      <c r="M386" s="94">
        <f t="shared" si="43"/>
        <v>0.12850622874314752</v>
      </c>
      <c r="N386" s="94">
        <f t="shared" si="43"/>
        <v>0.12850622874314752</v>
      </c>
      <c r="O386" s="94">
        <f t="shared" si="43"/>
        <v>0.12850622874314752</v>
      </c>
      <c r="P386" s="94">
        <f t="shared" si="43"/>
        <v>0.12850622874314752</v>
      </c>
      <c r="Q386" s="94">
        <f t="shared" si="43"/>
        <v>0.12850622874314752</v>
      </c>
      <c r="R386" s="94">
        <f t="shared" si="43"/>
        <v>0.12850622874314752</v>
      </c>
      <c r="S386" s="93">
        <f>(1+H386)^((5-Dashboard!$F$9)*3/12)</f>
        <v>1.0306850818867033</v>
      </c>
      <c r="T386" s="93">
        <f t="shared" si="40"/>
        <v>1.1631345347817856</v>
      </c>
      <c r="U386" s="93">
        <f t="shared" si="40"/>
        <v>1.3126045673675082</v>
      </c>
      <c r="V386" s="93">
        <f t="shared" si="40"/>
        <v>1.4812824301509375</v>
      </c>
      <c r="W386" s="93">
        <f t="shared" si="40"/>
        <v>1.6716364489531195</v>
      </c>
      <c r="X386" s="93">
        <f t="shared" si="40"/>
        <v>1.8864521448376719</v>
      </c>
      <c r="Y386" s="93">
        <f t="shared" si="39"/>
        <v>2.1288729956751831</v>
      </c>
      <c r="Z386" s="93">
        <f t="shared" si="39"/>
        <v>2.4024464358225277</v>
      </c>
      <c r="AA386" s="93">
        <f t="shared" si="39"/>
        <v>2.711175767047497</v>
      </c>
      <c r="AB386" s="93">
        <f t="shared" si="39"/>
        <v>3.059578740330581</v>
      </c>
      <c r="AC386" s="95">
        <f t="shared" si="39"/>
        <v>3.4527536657931739</v>
      </c>
      <c r="AE386" s="96"/>
    </row>
    <row r="387" spans="3:31" ht="24.75" customHeight="1" x14ac:dyDescent="0.25">
      <c r="C387" s="91">
        <f>ABS(E387-Dashboard!$F$13)</f>
        <v>47.927531423139193</v>
      </c>
      <c r="D387" s="92">
        <f t="shared" si="38"/>
        <v>0.1286062287431475</v>
      </c>
      <c r="E387" s="93" cm="1">
        <f t="array" ref="E387">SUM('DRE + DCF'!$S$41/TIR!S387,'DRE + DCF'!$U$41:$AD$41/TIR!T387:AC387,TIR!F387)</f>
        <v>97.437531423139191</v>
      </c>
      <c r="F387" s="100">
        <f>'DRE + DCF'!$AE$38*'DRE + DCF'!$AE$39*(1+G387)/(R387-G387)/AC387</f>
        <v>65.083485144551133</v>
      </c>
      <c r="G387" s="92">
        <f>R387*(1-'DRE + DCF'!$AE$39)</f>
        <v>7.71637372458885E-2</v>
      </c>
      <c r="H387" s="94">
        <f t="shared" si="42"/>
        <v>0.1286062287431475</v>
      </c>
      <c r="I387" s="94">
        <f t="shared" si="43"/>
        <v>0.1286062287431475</v>
      </c>
      <c r="J387" s="94">
        <f t="shared" si="43"/>
        <v>0.1286062287431475</v>
      </c>
      <c r="K387" s="94">
        <f t="shared" si="43"/>
        <v>0.1286062287431475</v>
      </c>
      <c r="L387" s="94">
        <f t="shared" si="43"/>
        <v>0.1286062287431475</v>
      </c>
      <c r="M387" s="94">
        <f t="shared" si="43"/>
        <v>0.1286062287431475</v>
      </c>
      <c r="N387" s="94">
        <f t="shared" si="43"/>
        <v>0.1286062287431475</v>
      </c>
      <c r="O387" s="94">
        <f t="shared" si="43"/>
        <v>0.1286062287431475</v>
      </c>
      <c r="P387" s="94">
        <f t="shared" si="43"/>
        <v>0.1286062287431475</v>
      </c>
      <c r="Q387" s="94">
        <f t="shared" si="43"/>
        <v>0.1286062287431475</v>
      </c>
      <c r="R387" s="94">
        <f t="shared" si="43"/>
        <v>0.1286062287431475</v>
      </c>
      <c r="S387" s="93">
        <f>(1+H387)^((5-Dashboard!$F$9)*3/12)</f>
        <v>1.030707914078675</v>
      </c>
      <c r="T387" s="93">
        <f t="shared" si="40"/>
        <v>1.1632633718440495</v>
      </c>
      <c r="U387" s="93">
        <f t="shared" si="40"/>
        <v>1.3128662871319503</v>
      </c>
      <c r="V387" s="93">
        <f t="shared" si="40"/>
        <v>1.4817090691640087</v>
      </c>
      <c r="W387" s="93">
        <f t="shared" si="40"/>
        <v>1.6722660846437114</v>
      </c>
      <c r="X387" s="93">
        <f t="shared" si="40"/>
        <v>1.8873299192448083</v>
      </c>
      <c r="Y387" s="93">
        <f t="shared" si="39"/>
        <v>2.1300523025529925</v>
      </c>
      <c r="Z387" s="93">
        <f t="shared" si="39"/>
        <v>2.4039902962099906</v>
      </c>
      <c r="AA387" s="93">
        <f t="shared" si="39"/>
        <v>2.7131584221406797</v>
      </c>
      <c r="AB387" s="93">
        <f t="shared" si="39"/>
        <v>3.0620874947949011</v>
      </c>
      <c r="AC387" s="95">
        <f t="shared" si="39"/>
        <v>3.4558910195820256</v>
      </c>
      <c r="AE387" s="96"/>
    </row>
    <row r="388" spans="3:31" ht="24.75" customHeight="1" x14ac:dyDescent="0.25">
      <c r="C388" s="91">
        <f>ABS(E388-Dashboard!$F$13)</f>
        <v>47.806032931653981</v>
      </c>
      <c r="D388" s="92">
        <f t="shared" si="38"/>
        <v>0.12870622874314749</v>
      </c>
      <c r="E388" s="93" cm="1">
        <f t="array" ref="E388">SUM('DRE + DCF'!$S$41/TIR!S388,'DRE + DCF'!$U$41:$AD$41/TIR!T388:AC388,TIR!F388)</f>
        <v>97.316032931653979</v>
      </c>
      <c r="F388" s="100">
        <f>'DRE + DCF'!$AE$38*'DRE + DCF'!$AE$39*(1+G388)/(R388-G388)/AC388</f>
        <v>64.977503378929271</v>
      </c>
      <c r="G388" s="92">
        <f>R388*(1-'DRE + DCF'!$AE$39)</f>
        <v>7.7223737245888491E-2</v>
      </c>
      <c r="H388" s="94">
        <f t="shared" si="42"/>
        <v>0.12870622874314749</v>
      </c>
      <c r="I388" s="94">
        <f t="shared" si="43"/>
        <v>0.12870622874314749</v>
      </c>
      <c r="J388" s="94">
        <f t="shared" si="43"/>
        <v>0.12870622874314749</v>
      </c>
      <c r="K388" s="94">
        <f t="shared" si="43"/>
        <v>0.12870622874314749</v>
      </c>
      <c r="L388" s="94">
        <f t="shared" si="43"/>
        <v>0.12870622874314749</v>
      </c>
      <c r="M388" s="94">
        <f t="shared" si="43"/>
        <v>0.12870622874314749</v>
      </c>
      <c r="N388" s="94">
        <f t="shared" si="43"/>
        <v>0.12870622874314749</v>
      </c>
      <c r="O388" s="94">
        <f t="shared" si="43"/>
        <v>0.12870622874314749</v>
      </c>
      <c r="P388" s="94">
        <f t="shared" si="43"/>
        <v>0.12870622874314749</v>
      </c>
      <c r="Q388" s="94">
        <f t="shared" si="43"/>
        <v>0.12870622874314749</v>
      </c>
      <c r="R388" s="94">
        <f t="shared" si="43"/>
        <v>0.12870622874314749</v>
      </c>
      <c r="S388" s="93">
        <f>(1+H388)^((5-Dashboard!$F$9)*3/12)</f>
        <v>1.0307307447534144</v>
      </c>
      <c r="T388" s="93">
        <f t="shared" si="40"/>
        <v>1.1633922117602422</v>
      </c>
      <c r="U388" s="93">
        <f t="shared" si="40"/>
        <v>1.3131280358850523</v>
      </c>
      <c r="V388" s="93">
        <f t="shared" si="40"/>
        <v>1.482135793240714</v>
      </c>
      <c r="W388" s="93">
        <f t="shared" si="40"/>
        <v>1.6728959016739597</v>
      </c>
      <c r="X388" s="93">
        <f t="shared" si="40"/>
        <v>1.8882080242582824</v>
      </c>
      <c r="Y388" s="93">
        <f t="shared" si="39"/>
        <v>2.1312321581431157</v>
      </c>
      <c r="Z388" s="93">
        <f t="shared" si="39"/>
        <v>2.4055350117938357</v>
      </c>
      <c r="AA388" s="93">
        <f t="shared" si="39"/>
        <v>2.7151423512714232</v>
      </c>
      <c r="AB388" s="93">
        <f t="shared" si="39"/>
        <v>3.0645980838043703</v>
      </c>
      <c r="AC388" s="95">
        <f t="shared" si="39"/>
        <v>3.4590309457843071</v>
      </c>
      <c r="AE388" s="96"/>
    </row>
    <row r="389" spans="3:31" ht="24.75" customHeight="1" x14ac:dyDescent="0.25">
      <c r="C389" s="91">
        <f>ABS(E389-Dashboard!$F$13)</f>
        <v>47.684762296575563</v>
      </c>
      <c r="D389" s="92">
        <f t="shared" si="38"/>
        <v>0.12880622874314748</v>
      </c>
      <c r="E389" s="93" cm="1">
        <f t="array" ref="E389">SUM('DRE + DCF'!$S$41/TIR!S389,'DRE + DCF'!$U$41:$AD$41/TIR!T389:AC389,TIR!F389)</f>
        <v>97.194762296575561</v>
      </c>
      <c r="F389" s="100">
        <f>'DRE + DCF'!$AE$38*'DRE + DCF'!$AE$39*(1+G389)/(R389-G389)/AC389</f>
        <v>64.87173837306193</v>
      </c>
      <c r="G389" s="92">
        <f>R389*(1-'DRE + DCF'!$AE$39)</f>
        <v>7.7283737245888481E-2</v>
      </c>
      <c r="H389" s="94">
        <f t="shared" si="42"/>
        <v>0.12880622874314748</v>
      </c>
      <c r="I389" s="94">
        <f t="shared" si="43"/>
        <v>0.12880622874314748</v>
      </c>
      <c r="J389" s="94">
        <f t="shared" si="43"/>
        <v>0.12880622874314748</v>
      </c>
      <c r="K389" s="94">
        <f t="shared" si="43"/>
        <v>0.12880622874314748</v>
      </c>
      <c r="L389" s="94">
        <f t="shared" si="43"/>
        <v>0.12880622874314748</v>
      </c>
      <c r="M389" s="94">
        <f t="shared" si="43"/>
        <v>0.12880622874314748</v>
      </c>
      <c r="N389" s="94">
        <f t="shared" si="43"/>
        <v>0.12880622874314748</v>
      </c>
      <c r="O389" s="94">
        <f t="shared" si="43"/>
        <v>0.12880622874314748</v>
      </c>
      <c r="P389" s="94">
        <f t="shared" si="43"/>
        <v>0.12880622874314748</v>
      </c>
      <c r="Q389" s="94">
        <f t="shared" si="43"/>
        <v>0.12880622874314748</v>
      </c>
      <c r="R389" s="94">
        <f t="shared" si="43"/>
        <v>0.12880622874314748</v>
      </c>
      <c r="S389" s="93">
        <f>(1+H389)^((5-Dashboard!$F$9)*3/12)</f>
        <v>1.0307535739111573</v>
      </c>
      <c r="T389" s="93">
        <f t="shared" si="40"/>
        <v>1.1635210545301746</v>
      </c>
      <c r="U389" s="93">
        <f t="shared" si="40"/>
        <v>1.3133898136274564</v>
      </c>
      <c r="V389" s="93">
        <f t="shared" si="40"/>
        <v>1.4825626023904745</v>
      </c>
      <c r="W389" s="93">
        <f t="shared" si="40"/>
        <v>1.673525900080018</v>
      </c>
      <c r="X389" s="93">
        <f t="shared" si="40"/>
        <v>1.8890864599733066</v>
      </c>
      <c r="Y389" s="93">
        <f t="shared" si="39"/>
        <v>2.132412562652211</v>
      </c>
      <c r="Z389" s="93">
        <f t="shared" si="39"/>
        <v>2.407080582971953</v>
      </c>
      <c r="AA389" s="93">
        <f t="shared" si="39"/>
        <v>2.7171275551454275</v>
      </c>
      <c r="AB389" s="93">
        <f t="shared" si="39"/>
        <v>3.0671105085377985</v>
      </c>
      <c r="AC389" s="95">
        <f t="shared" si="39"/>
        <v>3.4621734462810299</v>
      </c>
      <c r="AE389" s="96"/>
    </row>
    <row r="390" spans="3:31" ht="24.75" customHeight="1" x14ac:dyDescent="0.25">
      <c r="C390" s="91">
        <f>ABS(E390-Dashboard!$F$13)</f>
        <v>47.563718949846411</v>
      </c>
      <c r="D390" s="92">
        <f t="shared" si="38"/>
        <v>0.12890622874314747</v>
      </c>
      <c r="E390" s="93" cm="1">
        <f t="array" ref="E390">SUM('DRE + DCF'!$S$41/TIR!S390,'DRE + DCF'!$U$41:$AD$41/TIR!T390:AC390,TIR!F390)</f>
        <v>97.073718949846409</v>
      </c>
      <c r="F390" s="100">
        <f>'DRE + DCF'!$AE$38*'DRE + DCF'!$AE$39*(1+G390)/(R390-G390)/AC390</f>
        <v>64.766189568600382</v>
      </c>
      <c r="G390" s="92">
        <f>R390*(1-'DRE + DCF'!$AE$39)</f>
        <v>7.7343737245888486E-2</v>
      </c>
      <c r="H390" s="94">
        <f t="shared" si="42"/>
        <v>0.12890622874314747</v>
      </c>
      <c r="I390" s="94">
        <f t="shared" si="43"/>
        <v>0.12890622874314747</v>
      </c>
      <c r="J390" s="94">
        <f t="shared" si="43"/>
        <v>0.12890622874314747</v>
      </c>
      <c r="K390" s="94">
        <f t="shared" si="43"/>
        <v>0.12890622874314747</v>
      </c>
      <c r="L390" s="94">
        <f t="shared" si="43"/>
        <v>0.12890622874314747</v>
      </c>
      <c r="M390" s="94">
        <f t="shared" si="43"/>
        <v>0.12890622874314747</v>
      </c>
      <c r="N390" s="94">
        <f t="shared" si="43"/>
        <v>0.12890622874314747</v>
      </c>
      <c r="O390" s="94">
        <f t="shared" si="43"/>
        <v>0.12890622874314747</v>
      </c>
      <c r="P390" s="94">
        <f t="shared" si="43"/>
        <v>0.12890622874314747</v>
      </c>
      <c r="Q390" s="94">
        <f t="shared" si="43"/>
        <v>0.12890622874314747</v>
      </c>
      <c r="R390" s="94">
        <f t="shared" si="43"/>
        <v>0.12890622874314747</v>
      </c>
      <c r="S390" s="93">
        <f>(1+H390)^((5-Dashboard!$F$9)*3/12)</f>
        <v>1.0307764015521383</v>
      </c>
      <c r="T390" s="93">
        <f t="shared" si="40"/>
        <v>1.1636499001536567</v>
      </c>
      <c r="U390" s="93">
        <f t="shared" si="40"/>
        <v>1.3136516203598048</v>
      </c>
      <c r="V390" s="93">
        <f t="shared" si="40"/>
        <v>1.4829894966227122</v>
      </c>
      <c r="W390" s="93">
        <f t="shared" si="40"/>
        <v>1.6741560798980446</v>
      </c>
      <c r="X390" s="93">
        <f t="shared" si="40"/>
        <v>1.889965226485113</v>
      </c>
      <c r="Y390" s="93">
        <f t="shared" si="39"/>
        <v>2.1335935162869974</v>
      </c>
      <c r="Z390" s="93">
        <f t="shared" si="39"/>
        <v>2.4086270101423857</v>
      </c>
      <c r="AA390" s="93">
        <f t="shared" si="39"/>
        <v>2.7191140344687237</v>
      </c>
      <c r="AB390" s="93">
        <f t="shared" si="39"/>
        <v>3.0696247701746517</v>
      </c>
      <c r="AC390" s="95">
        <f t="shared" si="39"/>
        <v>3.465318522954417</v>
      </c>
      <c r="AE390" s="96"/>
    </row>
    <row r="391" spans="3:31" ht="24.75" customHeight="1" x14ac:dyDescent="0.25">
      <c r="C391" s="91">
        <f>ABS(E391-Dashboard!$F$13)</f>
        <v>47.442902325210518</v>
      </c>
      <c r="D391" s="92">
        <f t="shared" si="38"/>
        <v>0.12900622874314746</v>
      </c>
      <c r="E391" s="93" cm="1">
        <f t="array" ref="E391">SUM('DRE + DCF'!$S$41/TIR!S391,'DRE + DCF'!$U$41:$AD$41/TIR!T391:AC391,TIR!F391)</f>
        <v>96.952902325210516</v>
      </c>
      <c r="F391" s="100">
        <f>'DRE + DCF'!$AE$38*'DRE + DCF'!$AE$39*(1+G391)/(R391-G391)/AC391</f>
        <v>64.660856408987598</v>
      </c>
      <c r="G391" s="92">
        <f>R391*(1-'DRE + DCF'!$AE$39)</f>
        <v>7.7403737245888476E-2</v>
      </c>
      <c r="H391" s="94">
        <f t="shared" si="42"/>
        <v>0.12900622874314746</v>
      </c>
      <c r="I391" s="94">
        <f t="shared" si="43"/>
        <v>0.12900622874314746</v>
      </c>
      <c r="J391" s="94">
        <f t="shared" si="43"/>
        <v>0.12900622874314746</v>
      </c>
      <c r="K391" s="94">
        <f t="shared" si="43"/>
        <v>0.12900622874314746</v>
      </c>
      <c r="L391" s="94">
        <f t="shared" si="43"/>
        <v>0.12900622874314746</v>
      </c>
      <c r="M391" s="94">
        <f t="shared" si="43"/>
        <v>0.12900622874314746</v>
      </c>
      <c r="N391" s="94">
        <f t="shared" si="43"/>
        <v>0.12900622874314746</v>
      </c>
      <c r="O391" s="94">
        <f t="shared" si="43"/>
        <v>0.12900622874314746</v>
      </c>
      <c r="P391" s="94">
        <f t="shared" si="43"/>
        <v>0.12900622874314746</v>
      </c>
      <c r="Q391" s="94">
        <f t="shared" si="43"/>
        <v>0.12900622874314746</v>
      </c>
      <c r="R391" s="94">
        <f t="shared" si="43"/>
        <v>0.12900622874314746</v>
      </c>
      <c r="S391" s="93">
        <f>(1+H391)^((5-Dashboard!$F$9)*3/12)</f>
        <v>1.0307992276765932</v>
      </c>
      <c r="T391" s="93">
        <f t="shared" si="40"/>
        <v>1.1637787486304996</v>
      </c>
      <c r="U391" s="93">
        <f t="shared" si="40"/>
        <v>1.3139134560827397</v>
      </c>
      <c r="V391" s="93">
        <f t="shared" si="40"/>
        <v>1.4834164759468491</v>
      </c>
      <c r="W391" s="93">
        <f t="shared" si="40"/>
        <v>1.6747864411642022</v>
      </c>
      <c r="X391" s="93">
        <f t="shared" si="40"/>
        <v>1.8908443238889532</v>
      </c>
      <c r="Y391" s="93">
        <f t="shared" si="39"/>
        <v>2.1347750192542536</v>
      </c>
      <c r="Z391" s="93">
        <f t="shared" si="39"/>
        <v>2.4101742937033248</v>
      </c>
      <c r="AA391" s="93">
        <f t="shared" si="39"/>
        <v>2.7211017899476699</v>
      </c>
      <c r="AB391" s="93">
        <f t="shared" si="39"/>
        <v>3.0721408698950472</v>
      </c>
      <c r="AC391" s="95">
        <f t="shared" si="39"/>
        <v>3.4684661776878998</v>
      </c>
      <c r="AE391" s="96"/>
    </row>
    <row r="392" spans="3:31" ht="24.75" customHeight="1" x14ac:dyDescent="0.25">
      <c r="C392" s="91">
        <f>ABS(E392-Dashboard!$F$13)</f>
        <v>47.322311858206483</v>
      </c>
      <c r="D392" s="92">
        <f t="shared" si="38"/>
        <v>0.12910622874314745</v>
      </c>
      <c r="E392" s="93" cm="1">
        <f t="array" ref="E392">SUM('DRE + DCF'!$S$41/TIR!S392,'DRE + DCF'!$U$41:$AD$41/TIR!T392:AC392,TIR!F392)</f>
        <v>96.832311858206481</v>
      </c>
      <c r="F392" s="100">
        <f>'DRE + DCF'!$AE$38*'DRE + DCF'!$AE$39*(1+G392)/(R392-G392)/AC392</f>
        <v>64.555738339451409</v>
      </c>
      <c r="G392" s="92">
        <f>R392*(1-'DRE + DCF'!$AE$39)</f>
        <v>7.7463737245888467E-2</v>
      </c>
      <c r="H392" s="94">
        <f t="shared" si="42"/>
        <v>0.12910622874314745</v>
      </c>
      <c r="I392" s="94">
        <f t="shared" si="43"/>
        <v>0.12910622874314745</v>
      </c>
      <c r="J392" s="94">
        <f t="shared" si="43"/>
        <v>0.12910622874314745</v>
      </c>
      <c r="K392" s="94">
        <f t="shared" si="43"/>
        <v>0.12910622874314745</v>
      </c>
      <c r="L392" s="94">
        <f t="shared" si="43"/>
        <v>0.12910622874314745</v>
      </c>
      <c r="M392" s="94">
        <f t="shared" si="43"/>
        <v>0.12910622874314745</v>
      </c>
      <c r="N392" s="94">
        <f t="shared" si="43"/>
        <v>0.12910622874314745</v>
      </c>
      <c r="O392" s="94">
        <f t="shared" si="43"/>
        <v>0.12910622874314745</v>
      </c>
      <c r="P392" s="94">
        <f t="shared" si="43"/>
        <v>0.12910622874314745</v>
      </c>
      <c r="Q392" s="94">
        <f t="shared" si="43"/>
        <v>0.12910622874314745</v>
      </c>
      <c r="R392" s="94">
        <f t="shared" si="43"/>
        <v>0.12910622874314745</v>
      </c>
      <c r="S392" s="93">
        <f>(1+H392)^((5-Dashboard!$F$9)*3/12)</f>
        <v>1.0308220522847562</v>
      </c>
      <c r="T392" s="93">
        <f t="shared" si="40"/>
        <v>1.1639075999605126</v>
      </c>
      <c r="U392" s="93">
        <f t="shared" si="40"/>
        <v>1.3141753207969025</v>
      </c>
      <c r="V392" s="93">
        <f t="shared" si="40"/>
        <v>1.4838435403723065</v>
      </c>
      <c r="W392" s="93">
        <f t="shared" si="40"/>
        <v>1.6754169839146553</v>
      </c>
      <c r="X392" s="93">
        <f t="shared" si="40"/>
        <v>1.8917237522800951</v>
      </c>
      <c r="Y392" s="93">
        <f t="shared" si="39"/>
        <v>2.1359570717608145</v>
      </c>
      <c r="Z392" s="93">
        <f t="shared" si="39"/>
        <v>2.4117224340531096</v>
      </c>
      <c r="AA392" s="93">
        <f t="shared" si="39"/>
        <v>2.7230908222889507</v>
      </c>
      <c r="AB392" s="93">
        <f t="shared" si="39"/>
        <v>3.0746588088797537</v>
      </c>
      <c r="AC392" s="95">
        <f t="shared" si="39"/>
        <v>3.4716164123661164</v>
      </c>
      <c r="AE392" s="96"/>
    </row>
    <row r="393" spans="3:31" ht="24.75" customHeight="1" x14ac:dyDescent="0.25">
      <c r="C393" s="91">
        <f>ABS(E393-Dashboard!$F$13)</f>
        <v>47.201946986160188</v>
      </c>
      <c r="D393" s="92">
        <f t="shared" si="38"/>
        <v>0.12920622874314744</v>
      </c>
      <c r="E393" s="93" cm="1">
        <f t="array" ref="E393">SUM('DRE + DCF'!$S$41/TIR!S393,'DRE + DCF'!$U$41:$AD$41/TIR!T393:AC393,TIR!F393)</f>
        <v>96.711946986160186</v>
      </c>
      <c r="F393" s="100">
        <f>'DRE + DCF'!$AE$38*'DRE + DCF'!$AE$39*(1+G393)/(R393-G393)/AC393</f>
        <v>64.450834806997207</v>
      </c>
      <c r="G393" s="92">
        <f>R393*(1-'DRE + DCF'!$AE$39)</f>
        <v>7.7523737245888458E-2</v>
      </c>
      <c r="H393" s="94">
        <f t="shared" si="42"/>
        <v>0.12920622874314744</v>
      </c>
      <c r="I393" s="94">
        <f t="shared" si="43"/>
        <v>0.12920622874314744</v>
      </c>
      <c r="J393" s="94">
        <f t="shared" si="43"/>
        <v>0.12920622874314744</v>
      </c>
      <c r="K393" s="94">
        <f t="shared" si="43"/>
        <v>0.12920622874314744</v>
      </c>
      <c r="L393" s="94">
        <f t="shared" si="43"/>
        <v>0.12920622874314744</v>
      </c>
      <c r="M393" s="94">
        <f t="shared" si="43"/>
        <v>0.12920622874314744</v>
      </c>
      <c r="N393" s="94">
        <f t="shared" si="43"/>
        <v>0.12920622874314744</v>
      </c>
      <c r="O393" s="94">
        <f t="shared" si="43"/>
        <v>0.12920622874314744</v>
      </c>
      <c r="P393" s="94">
        <f t="shared" si="43"/>
        <v>0.12920622874314744</v>
      </c>
      <c r="Q393" s="94">
        <f t="shared" si="43"/>
        <v>0.12920622874314744</v>
      </c>
      <c r="R393" s="94">
        <f t="shared" si="43"/>
        <v>0.12920622874314744</v>
      </c>
      <c r="S393" s="93">
        <f>(1+H393)^((5-Dashboard!$F$9)*3/12)</f>
        <v>1.0308448753768631</v>
      </c>
      <c r="T393" s="93">
        <f t="shared" si="40"/>
        <v>1.1640364541435073</v>
      </c>
      <c r="U393" s="93">
        <f t="shared" si="40"/>
        <v>1.3144372145029357</v>
      </c>
      <c r="V393" s="93">
        <f t="shared" si="40"/>
        <v>1.4842706899085076</v>
      </c>
      <c r="W393" s="93">
        <f t="shared" si="40"/>
        <v>1.6760477081855756</v>
      </c>
      <c r="X393" s="93">
        <f t="shared" si="40"/>
        <v>1.8926035117538291</v>
      </c>
      <c r="Y393" s="93">
        <f t="shared" si="39"/>
        <v>2.1371396740135786</v>
      </c>
      <c r="Z393" s="93">
        <f t="shared" si="39"/>
        <v>2.4132714315902328</v>
      </c>
      <c r="AA393" s="93">
        <f t="shared" si="39"/>
        <v>2.7250811321995836</v>
      </c>
      <c r="AB393" s="93">
        <f t="shared" si="39"/>
        <v>3.0771785883101983</v>
      </c>
      <c r="AC393" s="95">
        <f t="shared" si="39"/>
        <v>3.4747692288749215</v>
      </c>
      <c r="AE393" s="96"/>
    </row>
    <row r="394" spans="3:31" ht="24.75" customHeight="1" x14ac:dyDescent="0.25">
      <c r="C394" s="91">
        <f>ABS(E394-Dashboard!$F$13)</f>
        <v>47.081807148178207</v>
      </c>
      <c r="D394" s="92">
        <f t="shared" si="38"/>
        <v>0.12930622874314743</v>
      </c>
      <c r="E394" s="93" cm="1">
        <f t="array" ref="E394">SUM('DRE + DCF'!$S$41/TIR!S394,'DRE + DCF'!$U$41:$AD$41/TIR!T394:AC394,TIR!F394)</f>
        <v>96.591807148178205</v>
      </c>
      <c r="F394" s="100">
        <f>'DRE + DCF'!$AE$38*'DRE + DCF'!$AE$39*(1+G394)/(R394-G394)/AC394</f>
        <v>64.3461452604013</v>
      </c>
      <c r="G394" s="92">
        <f>R394*(1-'DRE + DCF'!$AE$39)</f>
        <v>7.7583737245888448E-2</v>
      </c>
      <c r="H394" s="94">
        <f t="shared" si="42"/>
        <v>0.12930622874314743</v>
      </c>
      <c r="I394" s="94">
        <f t="shared" si="43"/>
        <v>0.12930622874314743</v>
      </c>
      <c r="J394" s="94">
        <f t="shared" si="43"/>
        <v>0.12930622874314743</v>
      </c>
      <c r="K394" s="94">
        <f t="shared" si="43"/>
        <v>0.12930622874314743</v>
      </c>
      <c r="L394" s="94">
        <f t="shared" si="43"/>
        <v>0.12930622874314743</v>
      </c>
      <c r="M394" s="94">
        <f t="shared" si="43"/>
        <v>0.12930622874314743</v>
      </c>
      <c r="N394" s="94">
        <f t="shared" si="43"/>
        <v>0.12930622874314743</v>
      </c>
      <c r="O394" s="94">
        <f t="shared" si="43"/>
        <v>0.12930622874314743</v>
      </c>
      <c r="P394" s="94">
        <f t="shared" si="43"/>
        <v>0.12930622874314743</v>
      </c>
      <c r="Q394" s="94">
        <f t="shared" si="43"/>
        <v>0.12930622874314743</v>
      </c>
      <c r="R394" s="94">
        <f t="shared" si="43"/>
        <v>0.12930622874314743</v>
      </c>
      <c r="S394" s="93">
        <f>(1+H394)^((5-Dashboard!$F$9)*3/12)</f>
        <v>1.0308676969531483</v>
      </c>
      <c r="T394" s="93">
        <f t="shared" si="40"/>
        <v>1.1641653111792938</v>
      </c>
      <c r="U394" s="93">
        <f t="shared" si="40"/>
        <v>1.3146991372014809</v>
      </c>
      <c r="V394" s="93">
        <f t="shared" si="40"/>
        <v>1.4846979245648741</v>
      </c>
      <c r="W394" s="93">
        <f t="shared" si="40"/>
        <v>1.676678614013136</v>
      </c>
      <c r="X394" s="93">
        <f t="shared" si="40"/>
        <v>1.893483602405462</v>
      </c>
      <c r="Y394" s="93">
        <f t="shared" si="39"/>
        <v>2.1383228262195013</v>
      </c>
      <c r="Z394" s="93">
        <f t="shared" si="39"/>
        <v>2.4148212867133338</v>
      </c>
      <c r="AA394" s="93">
        <f t="shared" si="39"/>
        <v>2.7270727203869098</v>
      </c>
      <c r="AB394" s="93">
        <f t="shared" si="39"/>
        <v>3.0797002093684571</v>
      </c>
      <c r="AC394" s="95">
        <f t="shared" si="39"/>
        <v>3.4779246291013739</v>
      </c>
      <c r="AE394" s="96"/>
    </row>
    <row r="395" spans="3:31" ht="24.75" customHeight="1" x14ac:dyDescent="0.25">
      <c r="C395" s="91">
        <f>ABS(E395-Dashboard!$F$13)</f>
        <v>46.961891785140587</v>
      </c>
      <c r="D395" s="92">
        <f t="shared" si="38"/>
        <v>0.12940622874314742</v>
      </c>
      <c r="E395" s="93" cm="1">
        <f t="array" ref="E395">SUM('DRE + DCF'!$S$41/TIR!S395,'DRE + DCF'!$U$41:$AD$41/TIR!T395:AC395,TIR!F395)</f>
        <v>96.471891785140585</v>
      </c>
      <c r="F395" s="100">
        <f>'DRE + DCF'!$AE$38*'DRE + DCF'!$AE$39*(1+G395)/(R395-G395)/AC395</f>
        <v>64.241669150203776</v>
      </c>
      <c r="G395" s="92">
        <f>R395*(1-'DRE + DCF'!$AE$39)</f>
        <v>7.7643737245888453E-2</v>
      </c>
      <c r="H395" s="94">
        <f t="shared" si="42"/>
        <v>0.12940622874314742</v>
      </c>
      <c r="I395" s="94">
        <f t="shared" si="43"/>
        <v>0.12940622874314742</v>
      </c>
      <c r="J395" s="94">
        <f t="shared" si="43"/>
        <v>0.12940622874314742</v>
      </c>
      <c r="K395" s="94">
        <f t="shared" si="43"/>
        <v>0.12940622874314742</v>
      </c>
      <c r="L395" s="94">
        <f t="shared" si="43"/>
        <v>0.12940622874314742</v>
      </c>
      <c r="M395" s="94">
        <f t="shared" si="43"/>
        <v>0.12940622874314742</v>
      </c>
      <c r="N395" s="94">
        <f t="shared" si="43"/>
        <v>0.12940622874314742</v>
      </c>
      <c r="O395" s="94">
        <f t="shared" si="43"/>
        <v>0.12940622874314742</v>
      </c>
      <c r="P395" s="94">
        <f t="shared" si="43"/>
        <v>0.12940622874314742</v>
      </c>
      <c r="Q395" s="94">
        <f t="shared" si="43"/>
        <v>0.12940622874314742</v>
      </c>
      <c r="R395" s="94">
        <f t="shared" si="43"/>
        <v>0.12940622874314742</v>
      </c>
      <c r="S395" s="93">
        <f>(1+H395)^((5-Dashboard!$F$9)*3/12)</f>
        <v>1.0308905170138472</v>
      </c>
      <c r="T395" s="93">
        <f t="shared" si="40"/>
        <v>1.1642941710676826</v>
      </c>
      <c r="U395" s="93">
        <f t="shared" si="40"/>
        <v>1.3149610888931804</v>
      </c>
      <c r="V395" s="93">
        <f t="shared" si="40"/>
        <v>1.4851252443508296</v>
      </c>
      <c r="W395" s="93">
        <f t="shared" si="40"/>
        <v>1.6773097014335159</v>
      </c>
      <c r="X395" s="93">
        <f t="shared" si="40"/>
        <v>1.8943640243303217</v>
      </c>
      <c r="Y395" s="93">
        <f t="shared" ref="Y395:AC445" si="44">(X395)*(1+N395)</f>
        <v>2.1395065285856005</v>
      </c>
      <c r="Z395" s="93">
        <f t="shared" si="44"/>
        <v>2.4163719998212061</v>
      </c>
      <c r="AA395" s="93">
        <f t="shared" si="44"/>
        <v>2.7290655875586056</v>
      </c>
      <c r="AB395" s="93">
        <f t="shared" si="44"/>
        <v>3.0822236732372668</v>
      </c>
      <c r="AC395" s="95">
        <f t="shared" si="44"/>
        <v>3.4810826149337526</v>
      </c>
      <c r="AE395" s="96"/>
    </row>
    <row r="396" spans="3:31" ht="24.75" customHeight="1" x14ac:dyDescent="0.25">
      <c r="C396" s="91">
        <f>ABS(E396-Dashboard!$F$13)</f>
        <v>46.842200339694195</v>
      </c>
      <c r="D396" s="92">
        <f t="shared" si="38"/>
        <v>0.12950622874314741</v>
      </c>
      <c r="E396" s="93" cm="1">
        <f t="array" ref="E396">SUM('DRE + DCF'!$S$41/TIR!S396,'DRE + DCF'!$U$41:$AD$41/TIR!T396:AC396,TIR!F396)</f>
        <v>96.352200339694193</v>
      </c>
      <c r="F396" s="100">
        <f>'DRE + DCF'!$AE$38*'DRE + DCF'!$AE$39*(1+G396)/(R396-G396)/AC396</f>
        <v>64.137405928701767</v>
      </c>
      <c r="G396" s="92">
        <f>R396*(1-'DRE + DCF'!$AE$39)</f>
        <v>7.7703737245888443E-2</v>
      </c>
      <c r="H396" s="94">
        <f t="shared" si="42"/>
        <v>0.12950622874314741</v>
      </c>
      <c r="I396" s="94">
        <f t="shared" si="43"/>
        <v>0.12950622874314741</v>
      </c>
      <c r="J396" s="94">
        <f t="shared" si="43"/>
        <v>0.12950622874314741</v>
      </c>
      <c r="K396" s="94">
        <f t="shared" si="43"/>
        <v>0.12950622874314741</v>
      </c>
      <c r="L396" s="94">
        <f t="shared" si="43"/>
        <v>0.12950622874314741</v>
      </c>
      <c r="M396" s="94">
        <f t="shared" si="43"/>
        <v>0.12950622874314741</v>
      </c>
      <c r="N396" s="94">
        <f t="shared" si="43"/>
        <v>0.12950622874314741</v>
      </c>
      <c r="O396" s="94">
        <f t="shared" si="43"/>
        <v>0.12950622874314741</v>
      </c>
      <c r="P396" s="94">
        <f t="shared" si="43"/>
        <v>0.12950622874314741</v>
      </c>
      <c r="Q396" s="94">
        <f t="shared" si="43"/>
        <v>0.12950622874314741</v>
      </c>
      <c r="R396" s="94">
        <f t="shared" si="43"/>
        <v>0.12950622874314741</v>
      </c>
      <c r="S396" s="93">
        <f>(1+H396)^((5-Dashboard!$F$9)*3/12)</f>
        <v>1.030913335559194</v>
      </c>
      <c r="T396" s="93">
        <f t="shared" ref="T396:X446" si="45">(S396)*(1+I396)</f>
        <v>1.164423033808484</v>
      </c>
      <c r="U396" s="93">
        <f t="shared" si="45"/>
        <v>1.3152230695786753</v>
      </c>
      <c r="V396" s="93">
        <f t="shared" si="45"/>
        <v>1.4855526492757958</v>
      </c>
      <c r="W396" s="93">
        <f t="shared" si="45"/>
        <v>1.6779409704828956</v>
      </c>
      <c r="X396" s="93">
        <f t="shared" si="45"/>
        <v>1.8952447776237522</v>
      </c>
      <c r="Y396" s="93">
        <f t="shared" si="44"/>
        <v>2.1406907813189493</v>
      </c>
      <c r="Z396" s="93">
        <f t="shared" si="44"/>
        <v>2.4179235713127882</v>
      </c>
      <c r="AA396" s="93">
        <f t="shared" si="44"/>
        <v>2.7310597344226704</v>
      </c>
      <c r="AB396" s="93">
        <f t="shared" si="44"/>
        <v>3.0847489811000122</v>
      </c>
      <c r="AC396" s="95">
        <f t="shared" si="44"/>
        <v>3.4842431882615412</v>
      </c>
      <c r="AE396" s="96"/>
    </row>
    <row r="397" spans="3:31" ht="24.75" customHeight="1" x14ac:dyDescent="0.25">
      <c r="C397" s="91">
        <f>ABS(E397-Dashboard!$F$13)</f>
        <v>46.722732256245699</v>
      </c>
      <c r="D397" s="92">
        <f t="shared" si="38"/>
        <v>0.12960622874314739</v>
      </c>
      <c r="E397" s="93" cm="1">
        <f t="array" ref="E397">SUM('DRE + DCF'!$S$41/TIR!S397,'DRE + DCF'!$U$41:$AD$41/TIR!T397:AC397,TIR!F397)</f>
        <v>96.232732256245697</v>
      </c>
      <c r="F397" s="100">
        <f>'DRE + DCF'!$AE$38*'DRE + DCF'!$AE$39*(1+G397)/(R397-G397)/AC397</f>
        <v>64.033355049942571</v>
      </c>
      <c r="G397" s="92">
        <f>R397*(1-'DRE + DCF'!$AE$39)</f>
        <v>7.7763737245888434E-2</v>
      </c>
      <c r="H397" s="94">
        <f t="shared" si="42"/>
        <v>0.12960622874314739</v>
      </c>
      <c r="I397" s="94">
        <f t="shared" si="43"/>
        <v>0.12960622874314739</v>
      </c>
      <c r="J397" s="94">
        <f t="shared" si="43"/>
        <v>0.12960622874314739</v>
      </c>
      <c r="K397" s="94">
        <f t="shared" si="43"/>
        <v>0.12960622874314739</v>
      </c>
      <c r="L397" s="94">
        <f t="shared" si="43"/>
        <v>0.12960622874314739</v>
      </c>
      <c r="M397" s="94">
        <f t="shared" si="43"/>
        <v>0.12960622874314739</v>
      </c>
      <c r="N397" s="94">
        <f t="shared" si="43"/>
        <v>0.12960622874314739</v>
      </c>
      <c r="O397" s="94">
        <f t="shared" si="43"/>
        <v>0.12960622874314739</v>
      </c>
      <c r="P397" s="94">
        <f t="shared" si="43"/>
        <v>0.12960622874314739</v>
      </c>
      <c r="Q397" s="94">
        <f t="shared" si="43"/>
        <v>0.12960622874314739</v>
      </c>
      <c r="R397" s="94">
        <f t="shared" si="43"/>
        <v>0.12960622874314739</v>
      </c>
      <c r="S397" s="93">
        <f>(1+H397)^((5-Dashboard!$F$9)*3/12)</f>
        <v>1.0309361525894238</v>
      </c>
      <c r="T397" s="93">
        <f t="shared" si="45"/>
        <v>1.1645518994015089</v>
      </c>
      <c r="U397" s="93">
        <f t="shared" si="45"/>
        <v>1.3154850792586077</v>
      </c>
      <c r="V397" s="93">
        <f t="shared" si="45"/>
        <v>1.4859801393491963</v>
      </c>
      <c r="W397" s="93">
        <f t="shared" si="45"/>
        <v>1.6785724211974622</v>
      </c>
      <c r="X397" s="93">
        <f t="shared" si="45"/>
        <v>1.8961258623811192</v>
      </c>
      <c r="Y397" s="93">
        <f t="shared" si="44"/>
        <v>2.1418755846266841</v>
      </c>
      <c r="Z397" s="93">
        <f t="shared" si="44"/>
        <v>2.4194760015871726</v>
      </c>
      <c r="AA397" s="93">
        <f t="shared" si="44"/>
        <v>2.7330551616874352</v>
      </c>
      <c r="AB397" s="93">
        <f t="shared" si="44"/>
        <v>3.0872761341407369</v>
      </c>
      <c r="AC397" s="95">
        <f t="shared" si="44"/>
        <v>3.4874063509754412</v>
      </c>
      <c r="AE397" s="96"/>
    </row>
    <row r="398" spans="3:31" ht="24.75" customHeight="1" x14ac:dyDescent="0.25">
      <c r="C398" s="91">
        <f>ABS(E398-Dashboard!$F$13)</f>
        <v>46.603486980954692</v>
      </c>
      <c r="D398" s="92">
        <f t="shared" si="38"/>
        <v>0.12970622874314738</v>
      </c>
      <c r="E398" s="93" cm="1">
        <f t="array" ref="E398">SUM('DRE + DCF'!$S$41/TIR!S398,'DRE + DCF'!$U$41:$AD$41/TIR!T398:AC398,TIR!F398)</f>
        <v>96.11348698095469</v>
      </c>
      <c r="F398" s="100">
        <f>'DRE + DCF'!$AE$38*'DRE + DCF'!$AE$39*(1+G398)/(R398-G398)/AC398</f>
        <v>63.929515969716668</v>
      </c>
      <c r="G398" s="92">
        <f>R398*(1-'DRE + DCF'!$AE$39)</f>
        <v>7.7823737245888425E-2</v>
      </c>
      <c r="H398" s="94">
        <f t="shared" si="42"/>
        <v>0.12970622874314738</v>
      </c>
      <c r="I398" s="94">
        <f t="shared" si="43"/>
        <v>0.12970622874314738</v>
      </c>
      <c r="J398" s="94">
        <f t="shared" si="43"/>
        <v>0.12970622874314738</v>
      </c>
      <c r="K398" s="94">
        <f t="shared" si="43"/>
        <v>0.12970622874314738</v>
      </c>
      <c r="L398" s="94">
        <f t="shared" si="43"/>
        <v>0.12970622874314738</v>
      </c>
      <c r="M398" s="94">
        <f t="shared" si="43"/>
        <v>0.12970622874314738</v>
      </c>
      <c r="N398" s="94">
        <f t="shared" si="43"/>
        <v>0.12970622874314738</v>
      </c>
      <c r="O398" s="94">
        <f t="shared" si="43"/>
        <v>0.12970622874314738</v>
      </c>
      <c r="P398" s="94">
        <f t="shared" si="43"/>
        <v>0.12970622874314738</v>
      </c>
      <c r="Q398" s="94">
        <f t="shared" si="43"/>
        <v>0.12970622874314738</v>
      </c>
      <c r="R398" s="94">
        <f t="shared" si="43"/>
        <v>0.12970622874314738</v>
      </c>
      <c r="S398" s="93">
        <f>(1+H398)^((5-Dashboard!$F$9)*3/12)</f>
        <v>1.0309589681047715</v>
      </c>
      <c r="T398" s="93">
        <f t="shared" si="45"/>
        <v>1.1646807678465683</v>
      </c>
      <c r="U398" s="93">
        <f t="shared" si="45"/>
        <v>1.3157471179336198</v>
      </c>
      <c r="V398" s="93">
        <f t="shared" si="45"/>
        <v>1.4864077145804548</v>
      </c>
      <c r="W398" s="93">
        <f t="shared" si="45"/>
        <v>1.6792040536134063</v>
      </c>
      <c r="X398" s="93">
        <f t="shared" si="45"/>
        <v>1.8970072786978072</v>
      </c>
      <c r="Y398" s="93">
        <f t="shared" si="44"/>
        <v>2.1430609387160007</v>
      </c>
      <c r="Z398" s="93">
        <f t="shared" si="44"/>
        <v>2.4210292910436024</v>
      </c>
      <c r="AA398" s="93">
        <f t="shared" si="44"/>
        <v>2.735051870061564</v>
      </c>
      <c r="AB398" s="93">
        <f t="shared" si="44"/>
        <v>3.0898051335441425</v>
      </c>
      <c r="AC398" s="95">
        <f t="shared" si="44"/>
        <v>3.4905721049673701</v>
      </c>
      <c r="AE398" s="96"/>
    </row>
    <row r="399" spans="3:31" ht="24.75" customHeight="1" x14ac:dyDescent="0.25">
      <c r="C399" s="91">
        <f>ABS(E399-Dashboard!$F$13)</f>
        <v>46.484463961727165</v>
      </c>
      <c r="D399" s="92">
        <f t="shared" ref="D399:D462" si="46">D398+0.0001</f>
        <v>0.12980622874314737</v>
      </c>
      <c r="E399" s="93" cm="1">
        <f t="array" ref="E399">SUM('DRE + DCF'!$S$41/TIR!S399,'DRE + DCF'!$U$41:$AD$41/TIR!T399:AC399,TIR!F399)</f>
        <v>95.994463961727163</v>
      </c>
      <c r="F399" s="100">
        <f>'DRE + DCF'!$AE$38*'DRE + DCF'!$AE$39*(1+G399)/(R399-G399)/AC399</f>
        <v>63.825888145551261</v>
      </c>
      <c r="G399" s="92">
        <f>R399*(1-'DRE + DCF'!$AE$39)</f>
        <v>7.7883737245888415E-2</v>
      </c>
      <c r="H399" s="94">
        <f t="shared" si="42"/>
        <v>0.12980622874314737</v>
      </c>
      <c r="I399" s="94">
        <f t="shared" si="43"/>
        <v>0.12980622874314737</v>
      </c>
      <c r="J399" s="94">
        <f t="shared" si="43"/>
        <v>0.12980622874314737</v>
      </c>
      <c r="K399" s="94">
        <f t="shared" si="43"/>
        <v>0.12980622874314737</v>
      </c>
      <c r="L399" s="94">
        <f t="shared" si="43"/>
        <v>0.12980622874314737</v>
      </c>
      <c r="M399" s="94">
        <f t="shared" si="43"/>
        <v>0.12980622874314737</v>
      </c>
      <c r="N399" s="94">
        <f t="shared" si="43"/>
        <v>0.12980622874314737</v>
      </c>
      <c r="O399" s="94">
        <f t="shared" si="43"/>
        <v>0.12980622874314737</v>
      </c>
      <c r="P399" s="94">
        <f t="shared" si="43"/>
        <v>0.12980622874314737</v>
      </c>
      <c r="Q399" s="94">
        <f t="shared" si="43"/>
        <v>0.12980622874314737</v>
      </c>
      <c r="R399" s="94">
        <f t="shared" si="43"/>
        <v>0.12980622874314737</v>
      </c>
      <c r="S399" s="93">
        <f>(1+H399)^((5-Dashboard!$F$9)*3/12)</f>
        <v>1.0309817821054716</v>
      </c>
      <c r="T399" s="93">
        <f t="shared" si="45"/>
        <v>1.1648096391434724</v>
      </c>
      <c r="U399" s="93">
        <f t="shared" si="45"/>
        <v>1.316009185604353</v>
      </c>
      <c r="V399" s="93">
        <f t="shared" si="45"/>
        <v>1.4868353749789947</v>
      </c>
      <c r="W399" s="93">
        <f t="shared" si="45"/>
        <v>1.6798358677669214</v>
      </c>
      <c r="X399" s="93">
        <f t="shared" si="45"/>
        <v>1.8978890266692179</v>
      </c>
      <c r="Y399" s="93">
        <f t="shared" si="44"/>
        <v>2.1442468437941518</v>
      </c>
      <c r="Z399" s="93">
        <f t="shared" si="44"/>
        <v>2.4225834400814672</v>
      </c>
      <c r="AA399" s="93">
        <f t="shared" si="44"/>
        <v>2.737049860254043</v>
      </c>
      <c r="AB399" s="93">
        <f t="shared" si="44"/>
        <v>3.0923359804955788</v>
      </c>
      <c r="AC399" s="95">
        <f t="shared" si="44"/>
        <v>3.4937404521304529</v>
      </c>
      <c r="AE399" s="96"/>
    </row>
    <row r="400" spans="3:31" ht="24.75" customHeight="1" x14ac:dyDescent="0.25">
      <c r="C400" s="91">
        <f>ABS(E400-Dashboard!$F$13)</f>
        <v>46.365662648208477</v>
      </c>
      <c r="D400" s="92">
        <f t="shared" si="46"/>
        <v>0.12990622874314736</v>
      </c>
      <c r="E400" s="93" cm="1">
        <f t="array" ref="E400">SUM('DRE + DCF'!$S$41/TIR!S400,'DRE + DCF'!$U$41:$AD$41/TIR!T400:AC400,TIR!F400)</f>
        <v>95.875662648208476</v>
      </c>
      <c r="F400" s="100">
        <f>'DRE + DCF'!$AE$38*'DRE + DCF'!$AE$39*(1+G400)/(R400-G400)/AC400</f>
        <v>63.722471036703233</v>
      </c>
      <c r="G400" s="92">
        <f>R400*(1-'DRE + DCF'!$AE$39)</f>
        <v>7.794373724588842E-2</v>
      </c>
      <c r="H400" s="94">
        <f t="shared" si="42"/>
        <v>0.12990622874314736</v>
      </c>
      <c r="I400" s="94">
        <f t="shared" si="43"/>
        <v>0.12990622874314736</v>
      </c>
      <c r="J400" s="94">
        <f t="shared" si="43"/>
        <v>0.12990622874314736</v>
      </c>
      <c r="K400" s="94">
        <f t="shared" si="43"/>
        <v>0.12990622874314736</v>
      </c>
      <c r="L400" s="94">
        <f t="shared" si="43"/>
        <v>0.12990622874314736</v>
      </c>
      <c r="M400" s="94">
        <f t="shared" si="43"/>
        <v>0.12990622874314736</v>
      </c>
      <c r="N400" s="94">
        <f t="shared" si="43"/>
        <v>0.12990622874314736</v>
      </c>
      <c r="O400" s="94">
        <f t="shared" si="43"/>
        <v>0.12990622874314736</v>
      </c>
      <c r="P400" s="94">
        <f t="shared" si="43"/>
        <v>0.12990622874314736</v>
      </c>
      <c r="Q400" s="94">
        <f t="shared" si="43"/>
        <v>0.12990622874314736</v>
      </c>
      <c r="R400" s="94">
        <f t="shared" si="43"/>
        <v>0.12990622874314736</v>
      </c>
      <c r="S400" s="93">
        <f>(1+H400)^((5-Dashboard!$F$9)*3/12)</f>
        <v>1.0310045945917585</v>
      </c>
      <c r="T400" s="93">
        <f t="shared" si="45"/>
        <v>1.1649385132920314</v>
      </c>
      <c r="U400" s="93">
        <f t="shared" si="45"/>
        <v>1.316271282271448</v>
      </c>
      <c r="V400" s="93">
        <f t="shared" si="45"/>
        <v>1.4872631205542386</v>
      </c>
      <c r="W400" s="93">
        <f t="shared" si="45"/>
        <v>1.6804678636942048</v>
      </c>
      <c r="X400" s="93">
        <f t="shared" si="45"/>
        <v>1.8987711063907724</v>
      </c>
      <c r="Y400" s="93">
        <f t="shared" si="44"/>
        <v>2.1454333000684511</v>
      </c>
      <c r="Z400" s="93">
        <f t="shared" si="44"/>
        <v>2.4241384491003091</v>
      </c>
      <c r="AA400" s="93">
        <f t="shared" si="44"/>
        <v>2.7390491329741922</v>
      </c>
      <c r="AB400" s="93">
        <f t="shared" si="44"/>
        <v>3.0948686761810573</v>
      </c>
      <c r="AC400" s="95">
        <f t="shared" si="44"/>
        <v>3.4969113943590355</v>
      </c>
      <c r="AE400" s="96"/>
    </row>
    <row r="401" spans="3:31" ht="24.75" customHeight="1" x14ac:dyDescent="0.25">
      <c r="C401" s="91">
        <f>ABS(E401-Dashboard!$F$13)</f>
        <v>46.247082491776588</v>
      </c>
      <c r="D401" s="92">
        <f t="shared" si="46"/>
        <v>0.13000622874314735</v>
      </c>
      <c r="E401" s="93" cm="1">
        <f t="array" ref="E401">SUM('DRE + DCF'!$S$41/TIR!S401,'DRE + DCF'!$U$41:$AD$41/TIR!T401:AC401,TIR!F401)</f>
        <v>95.757082491776586</v>
      </c>
      <c r="F401" s="100">
        <f>'DRE + DCF'!$AE$38*'DRE + DCF'!$AE$39*(1+G401)/(R401-G401)/AC401</f>
        <v>63.619264104152464</v>
      </c>
      <c r="G401" s="92">
        <f>R401*(1-'DRE + DCF'!$AE$39)</f>
        <v>7.800373724588841E-2</v>
      </c>
      <c r="H401" s="94">
        <f t="shared" si="42"/>
        <v>0.13000622874314735</v>
      </c>
      <c r="I401" s="94">
        <f t="shared" si="43"/>
        <v>0.13000622874314735</v>
      </c>
      <c r="J401" s="94">
        <f t="shared" si="43"/>
        <v>0.13000622874314735</v>
      </c>
      <c r="K401" s="94">
        <f t="shared" si="43"/>
        <v>0.13000622874314735</v>
      </c>
      <c r="L401" s="94">
        <f t="shared" si="43"/>
        <v>0.13000622874314735</v>
      </c>
      <c r="M401" s="94">
        <f t="shared" si="43"/>
        <v>0.13000622874314735</v>
      </c>
      <c r="N401" s="94">
        <f t="shared" si="43"/>
        <v>0.13000622874314735</v>
      </c>
      <c r="O401" s="94">
        <f t="shared" si="43"/>
        <v>0.13000622874314735</v>
      </c>
      <c r="P401" s="94">
        <f t="shared" si="43"/>
        <v>0.13000622874314735</v>
      </c>
      <c r="Q401" s="94">
        <f t="shared" si="43"/>
        <v>0.13000622874314735</v>
      </c>
      <c r="R401" s="94">
        <f t="shared" si="43"/>
        <v>0.13000622874314735</v>
      </c>
      <c r="S401" s="93">
        <f>(1+H401)^((5-Dashboard!$F$9)*3/12)</f>
        <v>1.0310274055638671</v>
      </c>
      <c r="T401" s="93">
        <f t="shared" si="45"/>
        <v>1.165067390292057</v>
      </c>
      <c r="U401" s="93">
        <f t="shared" si="45"/>
        <v>1.316533407935548</v>
      </c>
      <c r="V401" s="93">
        <f t="shared" si="45"/>
        <v>1.4876909513156122</v>
      </c>
      <c r="W401" s="93">
        <f t="shared" si="45"/>
        <v>1.6811000414314603</v>
      </c>
      <c r="X401" s="93">
        <f t="shared" si="45"/>
        <v>1.8996535179579133</v>
      </c>
      <c r="Y401" s="93">
        <f t="shared" si="44"/>
        <v>2.1466203077462742</v>
      </c>
      <c r="Z401" s="93">
        <f t="shared" si="44"/>
        <v>2.4256943184998216</v>
      </c>
      <c r="AA401" s="93">
        <f t="shared" si="44"/>
        <v>2.7410496889316622</v>
      </c>
      <c r="AB401" s="93">
        <f t="shared" si="44"/>
        <v>3.0974032217872449</v>
      </c>
      <c r="AC401" s="95">
        <f t="shared" si="44"/>
        <v>3.500084933548679</v>
      </c>
      <c r="AE401" s="96"/>
    </row>
    <row r="402" spans="3:31" ht="24.75" customHeight="1" x14ac:dyDescent="0.25">
      <c r="C402" s="91">
        <f>ABS(E402-Dashboard!$F$13)</f>
        <v>46.128722945535621</v>
      </c>
      <c r="D402" s="92">
        <f t="shared" si="46"/>
        <v>0.13010622874314734</v>
      </c>
      <c r="E402" s="93" cm="1">
        <f t="array" ref="E402">SUM('DRE + DCF'!$S$41/TIR!S402,'DRE + DCF'!$U$41:$AD$41/TIR!T402:AC402,TIR!F402)</f>
        <v>95.638722945535619</v>
      </c>
      <c r="F402" s="100">
        <f>'DRE + DCF'!$AE$38*'DRE + DCF'!$AE$39*(1+G402)/(R402-G402)/AC402</f>
        <v>63.516266810595276</v>
      </c>
      <c r="G402" s="92">
        <f>R402*(1-'DRE + DCF'!$AE$39)</f>
        <v>7.8063737245888401E-2</v>
      </c>
      <c r="H402" s="94">
        <f t="shared" si="42"/>
        <v>0.13010622874314734</v>
      </c>
      <c r="I402" s="94">
        <f t="shared" si="43"/>
        <v>0.13010622874314734</v>
      </c>
      <c r="J402" s="94">
        <f t="shared" si="43"/>
        <v>0.13010622874314734</v>
      </c>
      <c r="K402" s="94">
        <f t="shared" si="43"/>
        <v>0.13010622874314734</v>
      </c>
      <c r="L402" s="94">
        <f t="shared" si="43"/>
        <v>0.13010622874314734</v>
      </c>
      <c r="M402" s="94">
        <f t="shared" si="43"/>
        <v>0.13010622874314734</v>
      </c>
      <c r="N402" s="94">
        <f t="shared" si="43"/>
        <v>0.13010622874314734</v>
      </c>
      <c r="O402" s="94">
        <f t="shared" si="43"/>
        <v>0.13010622874314734</v>
      </c>
      <c r="P402" s="94">
        <f t="shared" si="43"/>
        <v>0.13010622874314734</v>
      </c>
      <c r="Q402" s="94">
        <f t="shared" si="43"/>
        <v>0.13010622874314734</v>
      </c>
      <c r="R402" s="94">
        <f t="shared" si="43"/>
        <v>0.13010622874314734</v>
      </c>
      <c r="S402" s="93">
        <f>(1+H402)^((5-Dashboard!$F$9)*3/12)</f>
        <v>1.0310502150220315</v>
      </c>
      <c r="T402" s="93">
        <f t="shared" si="45"/>
        <v>1.1651962701433594</v>
      </c>
      <c r="U402" s="93">
        <f t="shared" si="45"/>
        <v>1.3167955625972934</v>
      </c>
      <c r="V402" s="93">
        <f t="shared" si="45"/>
        <v>1.4881188672725383</v>
      </c>
      <c r="W402" s="93">
        <f t="shared" si="45"/>
        <v>1.6817324010148924</v>
      </c>
      <c r="X402" s="93">
        <f t="shared" si="45"/>
        <v>1.9005362614660983</v>
      </c>
      <c r="Y402" s="93">
        <f t="shared" si="44"/>
        <v>2.1478078670350524</v>
      </c>
      <c r="Z402" s="93">
        <f t="shared" si="44"/>
        <v>2.4272510486798464</v>
      </c>
      <c r="AA402" s="93">
        <f t="shared" si="44"/>
        <v>2.743051528836431</v>
      </c>
      <c r="AB402" s="93">
        <f t="shared" si="44"/>
        <v>3.0999396185014638</v>
      </c>
      <c r="AC402" s="95">
        <f t="shared" si="44"/>
        <v>3.5032610715961603</v>
      </c>
      <c r="AE402" s="96"/>
    </row>
    <row r="403" spans="3:31" ht="24.75" customHeight="1" x14ac:dyDescent="0.25">
      <c r="C403" s="91">
        <f>ABS(E403-Dashboard!$F$13)</f>
        <v>46.010583464309029</v>
      </c>
      <c r="D403" s="92">
        <f t="shared" si="46"/>
        <v>0.13020622874314733</v>
      </c>
      <c r="E403" s="93" cm="1">
        <f t="array" ref="E403">SUM('DRE + DCF'!$S$41/TIR!S403,'DRE + DCF'!$U$41:$AD$41/TIR!T403:AC403,TIR!F403)</f>
        <v>95.520583464309027</v>
      </c>
      <c r="F403" s="100">
        <f>'DRE + DCF'!$AE$38*'DRE + DCF'!$AE$39*(1+G403)/(R403-G403)/AC403</f>
        <v>63.413478620437687</v>
      </c>
      <c r="G403" s="92">
        <f>R403*(1-'DRE + DCF'!$AE$39)</f>
        <v>7.8123737245888392E-2</v>
      </c>
      <c r="H403" s="94">
        <f t="shared" si="42"/>
        <v>0.13020622874314733</v>
      </c>
      <c r="I403" s="94">
        <f t="shared" si="43"/>
        <v>0.13020622874314733</v>
      </c>
      <c r="J403" s="94">
        <f t="shared" si="43"/>
        <v>0.13020622874314733</v>
      </c>
      <c r="K403" s="94">
        <f t="shared" si="43"/>
        <v>0.13020622874314733</v>
      </c>
      <c r="L403" s="94">
        <f t="shared" si="43"/>
        <v>0.13020622874314733</v>
      </c>
      <c r="M403" s="94">
        <f t="shared" si="43"/>
        <v>0.13020622874314733</v>
      </c>
      <c r="N403" s="94">
        <f t="shared" si="43"/>
        <v>0.13020622874314733</v>
      </c>
      <c r="O403" s="94">
        <f t="shared" si="43"/>
        <v>0.13020622874314733</v>
      </c>
      <c r="P403" s="94">
        <f t="shared" si="43"/>
        <v>0.13020622874314733</v>
      </c>
      <c r="Q403" s="94">
        <f t="shared" si="43"/>
        <v>0.13020622874314733</v>
      </c>
      <c r="R403" s="94">
        <f t="shared" si="43"/>
        <v>0.13020622874314733</v>
      </c>
      <c r="S403" s="93">
        <f>(1+H403)^((5-Dashboard!$F$9)*3/12)</f>
        <v>1.0310730229664866</v>
      </c>
      <c r="T403" s="93">
        <f t="shared" si="45"/>
        <v>1.1653251528457493</v>
      </c>
      <c r="U403" s="93">
        <f t="shared" si="45"/>
        <v>1.3170577462573261</v>
      </c>
      <c r="V403" s="93">
        <f t="shared" si="45"/>
        <v>1.4885468684344416</v>
      </c>
      <c r="W403" s="93">
        <f t="shared" si="45"/>
        <v>1.6823649424807121</v>
      </c>
      <c r="X403" s="93">
        <f t="shared" si="45"/>
        <v>1.9014193370108077</v>
      </c>
      <c r="Y403" s="93">
        <f t="shared" si="44"/>
        <v>2.1489959781422803</v>
      </c>
      <c r="Z403" s="93">
        <f t="shared" si="44"/>
        <v>2.4288086400403777</v>
      </c>
      <c r="AA403" s="93">
        <f t="shared" si="44"/>
        <v>2.7450546533988076</v>
      </c>
      <c r="AB403" s="93">
        <f t="shared" si="44"/>
        <v>3.102477867511694</v>
      </c>
      <c r="AC403" s="95">
        <f t="shared" si="44"/>
        <v>3.5064398103994736</v>
      </c>
      <c r="AE403" s="96"/>
    </row>
    <row r="404" spans="3:31" ht="24.75" customHeight="1" x14ac:dyDescent="0.25">
      <c r="C404" s="91">
        <f>ABS(E404-Dashboard!$F$13)</f>
        <v>45.892663504632814</v>
      </c>
      <c r="D404" s="92">
        <f t="shared" si="46"/>
        <v>0.13030622874314732</v>
      </c>
      <c r="E404" s="93" cm="1">
        <f t="array" ref="E404">SUM('DRE + DCF'!$S$41/TIR!S404,'DRE + DCF'!$U$41:$AD$41/TIR!T404:AC404,TIR!F404)</f>
        <v>95.402663504632812</v>
      </c>
      <c r="F404" s="100">
        <f>'DRE + DCF'!$AE$38*'DRE + DCF'!$AE$39*(1+G404)/(R404-G404)/AC404</f>
        <v>63.310898999788684</v>
      </c>
      <c r="G404" s="92">
        <f>R404*(1-'DRE + DCF'!$AE$39)</f>
        <v>7.8183737245888382E-2</v>
      </c>
      <c r="H404" s="94">
        <f t="shared" si="42"/>
        <v>0.13030622874314732</v>
      </c>
      <c r="I404" s="94">
        <f t="shared" si="43"/>
        <v>0.13030622874314732</v>
      </c>
      <c r="J404" s="94">
        <f t="shared" si="43"/>
        <v>0.13030622874314732</v>
      </c>
      <c r="K404" s="94">
        <f t="shared" si="43"/>
        <v>0.13030622874314732</v>
      </c>
      <c r="L404" s="94">
        <f t="shared" si="43"/>
        <v>0.13030622874314732</v>
      </c>
      <c r="M404" s="94">
        <f t="shared" si="43"/>
        <v>0.13030622874314732</v>
      </c>
      <c r="N404" s="94">
        <f t="shared" si="43"/>
        <v>0.13030622874314732</v>
      </c>
      <c r="O404" s="94">
        <f t="shared" si="43"/>
        <v>0.13030622874314732</v>
      </c>
      <c r="P404" s="94">
        <f t="shared" si="43"/>
        <v>0.13030622874314732</v>
      </c>
      <c r="Q404" s="94">
        <f t="shared" si="43"/>
        <v>0.13030622874314732</v>
      </c>
      <c r="R404" s="94">
        <f t="shared" si="43"/>
        <v>0.13030622874314732</v>
      </c>
      <c r="S404" s="93">
        <f>(1+H404)^((5-Dashboard!$F$9)*3/12)</f>
        <v>1.0310958293974664</v>
      </c>
      <c r="T404" s="93">
        <f t="shared" si="45"/>
        <v>1.1654540383990379</v>
      </c>
      <c r="U404" s="93">
        <f t="shared" si="45"/>
        <v>1.3173199589162878</v>
      </c>
      <c r="V404" s="93">
        <f t="shared" si="45"/>
        <v>1.4889749548107472</v>
      </c>
      <c r="W404" s="93">
        <f t="shared" si="45"/>
        <v>1.6829976658651338</v>
      </c>
      <c r="X404" s="93">
        <f t="shared" si="45"/>
        <v>1.9023027446875389</v>
      </c>
      <c r="Y404" s="93">
        <f t="shared" si="44"/>
        <v>2.1501846412755103</v>
      </c>
      <c r="Z404" s="93">
        <f t="shared" si="44"/>
        <v>2.4303670929815593</v>
      </c>
      <c r="AA404" s="93">
        <f t="shared" si="44"/>
        <v>2.7470590633294325</v>
      </c>
      <c r="AB404" s="93">
        <f t="shared" si="44"/>
        <v>3.1050179700065734</v>
      </c>
      <c r="AC404" s="95">
        <f t="shared" si="44"/>
        <v>3.5096211518578331</v>
      </c>
      <c r="AE404" s="96"/>
    </row>
    <row r="405" spans="3:31" ht="24.75" customHeight="1" x14ac:dyDescent="0.25">
      <c r="C405" s="91">
        <f>ABS(E405-Dashboard!$F$13)</f>
        <v>45.774962524749306</v>
      </c>
      <c r="D405" s="92">
        <f t="shared" si="46"/>
        <v>0.13040622874314731</v>
      </c>
      <c r="E405" s="93" cm="1">
        <f t="array" ref="E405">SUM('DRE + DCF'!$S$41/TIR!S405,'DRE + DCF'!$U$41:$AD$41/TIR!T405:AC405,TIR!F405)</f>
        <v>95.284962524749304</v>
      </c>
      <c r="F405" s="100">
        <f>'DRE + DCF'!$AE$38*'DRE + DCF'!$AE$39*(1+G405)/(R405-G405)/AC405</f>
        <v>63.20852741645389</v>
      </c>
      <c r="G405" s="92">
        <f>R405*(1-'DRE + DCF'!$AE$39)</f>
        <v>7.8243737245888387E-2</v>
      </c>
      <c r="H405" s="94">
        <f t="shared" si="42"/>
        <v>0.13040622874314731</v>
      </c>
      <c r="I405" s="94">
        <f t="shared" si="43"/>
        <v>0.13040622874314731</v>
      </c>
      <c r="J405" s="94">
        <f t="shared" si="43"/>
        <v>0.13040622874314731</v>
      </c>
      <c r="K405" s="94">
        <f t="shared" si="43"/>
        <v>0.13040622874314731</v>
      </c>
      <c r="L405" s="94">
        <f t="shared" si="43"/>
        <v>0.13040622874314731</v>
      </c>
      <c r="M405" s="94">
        <f t="shared" si="43"/>
        <v>0.13040622874314731</v>
      </c>
      <c r="N405" s="94">
        <f t="shared" si="43"/>
        <v>0.13040622874314731</v>
      </c>
      <c r="O405" s="94">
        <f t="shared" si="43"/>
        <v>0.13040622874314731</v>
      </c>
      <c r="P405" s="94">
        <f t="shared" si="43"/>
        <v>0.13040622874314731</v>
      </c>
      <c r="Q405" s="94">
        <f t="shared" si="43"/>
        <v>0.13040622874314731</v>
      </c>
      <c r="R405" s="94">
        <f t="shared" si="43"/>
        <v>0.13040622874314731</v>
      </c>
      <c r="S405" s="93">
        <f>(1+H405)^((5-Dashboard!$F$9)*3/12)</f>
        <v>1.0311186343152052</v>
      </c>
      <c r="T405" s="93">
        <f t="shared" si="45"/>
        <v>1.1655829268030355</v>
      </c>
      <c r="U405" s="93">
        <f t="shared" si="45"/>
        <v>1.3175822005748195</v>
      </c>
      <c r="V405" s="93">
        <f t="shared" si="45"/>
        <v>1.4894031264108787</v>
      </c>
      <c r="W405" s="93">
        <f t="shared" si="45"/>
        <v>1.6836305712043744</v>
      </c>
      <c r="X405" s="93">
        <f t="shared" si="45"/>
        <v>1.9031864845918078</v>
      </c>
      <c r="Y405" s="93">
        <f t="shared" si="44"/>
        <v>2.1513738566423535</v>
      </c>
      <c r="Z405" s="93">
        <f t="shared" si="44"/>
        <v>2.4319264079036831</v>
      </c>
      <c r="AA405" s="93">
        <f t="shared" si="44"/>
        <v>2.7490647593392712</v>
      </c>
      <c r="AB405" s="93">
        <f t="shared" si="44"/>
        <v>3.1075599271753935</v>
      </c>
      <c r="AC405" s="95">
        <f t="shared" si="44"/>
        <v>3.5128050978716661</v>
      </c>
      <c r="AE405" s="96"/>
    </row>
    <row r="406" spans="3:31" ht="24.75" customHeight="1" x14ac:dyDescent="0.25">
      <c r="C406" s="91">
        <f>ABS(E406-Dashboard!$F$13)</f>
        <v>45.657479984600023</v>
      </c>
      <c r="D406" s="92">
        <f t="shared" si="46"/>
        <v>0.1305062287431473</v>
      </c>
      <c r="E406" s="93" cm="1">
        <f t="array" ref="E406">SUM('DRE + DCF'!$S$41/TIR!S406,'DRE + DCF'!$U$41:$AD$41/TIR!T406:AC406,TIR!F406)</f>
        <v>95.167479984600021</v>
      </c>
      <c r="F406" s="100">
        <f>'DRE + DCF'!$AE$38*'DRE + DCF'!$AE$39*(1+G406)/(R406-G406)/AC406</f>
        <v>63.106363339928585</v>
      </c>
      <c r="G406" s="92">
        <f>R406*(1-'DRE + DCF'!$AE$39)</f>
        <v>7.8303737245888377E-2</v>
      </c>
      <c r="H406" s="94">
        <f t="shared" si="42"/>
        <v>0.1305062287431473</v>
      </c>
      <c r="I406" s="94">
        <f t="shared" si="43"/>
        <v>0.1305062287431473</v>
      </c>
      <c r="J406" s="94">
        <f t="shared" si="43"/>
        <v>0.1305062287431473</v>
      </c>
      <c r="K406" s="94">
        <f t="shared" si="43"/>
        <v>0.1305062287431473</v>
      </c>
      <c r="L406" s="94">
        <f t="shared" si="43"/>
        <v>0.1305062287431473</v>
      </c>
      <c r="M406" s="94">
        <f t="shared" si="43"/>
        <v>0.1305062287431473</v>
      </c>
      <c r="N406" s="94">
        <f t="shared" si="43"/>
        <v>0.1305062287431473</v>
      </c>
      <c r="O406" s="94">
        <f t="shared" si="43"/>
        <v>0.1305062287431473</v>
      </c>
      <c r="P406" s="94">
        <f t="shared" si="43"/>
        <v>0.1305062287431473</v>
      </c>
      <c r="Q406" s="94">
        <f t="shared" si="43"/>
        <v>0.1305062287431473</v>
      </c>
      <c r="R406" s="94">
        <f t="shared" si="43"/>
        <v>0.1305062287431473</v>
      </c>
      <c r="S406" s="93">
        <f>(1+H406)^((5-Dashboard!$F$9)*3/12)</f>
        <v>1.0311414377199377</v>
      </c>
      <c r="T406" s="93">
        <f t="shared" si="45"/>
        <v>1.1657118180575536</v>
      </c>
      <c r="U406" s="93">
        <f t="shared" si="45"/>
        <v>1.3178444712335629</v>
      </c>
      <c r="V406" s="93">
        <f t="shared" si="45"/>
        <v>1.4898313832442622</v>
      </c>
      <c r="W406" s="93">
        <f t="shared" si="45"/>
        <v>1.6842636585346575</v>
      </c>
      <c r="X406" s="93">
        <f t="shared" si="45"/>
        <v>1.9040705568191518</v>
      </c>
      <c r="Y406" s="93">
        <f t="shared" si="44"/>
        <v>2.152563624450484</v>
      </c>
      <c r="Z406" s="93">
        <f t="shared" si="44"/>
        <v>2.4334865852071972</v>
      </c>
      <c r="AA406" s="93">
        <f t="shared" si="44"/>
        <v>2.751071742139628</v>
      </c>
      <c r="AB406" s="93">
        <f t="shared" si="44"/>
        <v>3.1101037402081113</v>
      </c>
      <c r="AC406" s="95">
        <f t="shared" si="44"/>
        <v>3.5159916503426292</v>
      </c>
      <c r="AE406" s="96"/>
    </row>
    <row r="407" spans="3:31" ht="24.75" customHeight="1" x14ac:dyDescent="0.25">
      <c r="C407" s="91">
        <f>ABS(E407-Dashboard!$F$13)</f>
        <v>45.540215345819739</v>
      </c>
      <c r="D407" s="92">
        <f t="shared" si="46"/>
        <v>0.13060622874314728</v>
      </c>
      <c r="E407" s="93" cm="1">
        <f t="array" ref="E407">SUM('DRE + DCF'!$S$41/TIR!S407,'DRE + DCF'!$U$41:$AD$41/TIR!T407:AC407,TIR!F407)</f>
        <v>95.050215345819737</v>
      </c>
      <c r="F407" s="100">
        <f>'DRE + DCF'!$AE$38*'DRE + DCF'!$AE$39*(1+G407)/(R407-G407)/AC407</f>
        <v>63.004406241391642</v>
      </c>
      <c r="G407" s="92">
        <f>R407*(1-'DRE + DCF'!$AE$39)</f>
        <v>7.8363737245888368E-2</v>
      </c>
      <c r="H407" s="94">
        <f t="shared" si="42"/>
        <v>0.13060622874314728</v>
      </c>
      <c r="I407" s="94">
        <f t="shared" si="43"/>
        <v>0.13060622874314728</v>
      </c>
      <c r="J407" s="94">
        <f t="shared" si="43"/>
        <v>0.13060622874314728</v>
      </c>
      <c r="K407" s="94">
        <f t="shared" si="43"/>
        <v>0.13060622874314728</v>
      </c>
      <c r="L407" s="94">
        <f t="shared" si="43"/>
        <v>0.13060622874314728</v>
      </c>
      <c r="M407" s="94">
        <f t="shared" si="43"/>
        <v>0.13060622874314728</v>
      </c>
      <c r="N407" s="94">
        <f t="shared" si="43"/>
        <v>0.13060622874314728</v>
      </c>
      <c r="O407" s="94">
        <f t="shared" si="43"/>
        <v>0.13060622874314728</v>
      </c>
      <c r="P407" s="94">
        <f t="shared" si="43"/>
        <v>0.13060622874314728</v>
      </c>
      <c r="Q407" s="94">
        <f t="shared" ref="I407:R433" si="47">$D407</f>
        <v>0.13060622874314728</v>
      </c>
      <c r="R407" s="94">
        <f t="shared" si="47"/>
        <v>0.13060622874314728</v>
      </c>
      <c r="S407" s="93">
        <f>(1+H407)^((5-Dashboard!$F$9)*3/12)</f>
        <v>1.0311642396118976</v>
      </c>
      <c r="T407" s="93">
        <f t="shared" si="45"/>
        <v>1.1658407121624026</v>
      </c>
      <c r="U407" s="93">
        <f t="shared" si="45"/>
        <v>1.3181067708931591</v>
      </c>
      <c r="V407" s="93">
        <f t="shared" si="45"/>
        <v>1.4902597253203222</v>
      </c>
      <c r="W407" s="93">
        <f t="shared" si="45"/>
        <v>1.6848969278922081</v>
      </c>
      <c r="X407" s="93">
        <f t="shared" si="45"/>
        <v>1.904954961465124</v>
      </c>
      <c r="Y407" s="93">
        <f t="shared" si="44"/>
        <v>2.1537539449076313</v>
      </c>
      <c r="Z407" s="93">
        <f t="shared" si="44"/>
        <v>2.4350476252926931</v>
      </c>
      <c r="AA407" s="93">
        <f t="shared" si="44"/>
        <v>2.7530800124421284</v>
      </c>
      <c r="AB407" s="93">
        <f t="shared" si="44"/>
        <v>3.1126494102953317</v>
      </c>
      <c r="AC407" s="95">
        <f t="shared" si="44"/>
        <v>3.5191808111735865</v>
      </c>
      <c r="AE407" s="96"/>
    </row>
    <row r="408" spans="3:31" ht="24.75" customHeight="1" x14ac:dyDescent="0.25">
      <c r="C408" s="91">
        <f>ABS(E408-Dashboard!$F$13)</f>
        <v>45.4231680717294</v>
      </c>
      <c r="D408" s="92">
        <f t="shared" si="46"/>
        <v>0.13070622874314727</v>
      </c>
      <c r="E408" s="93" cm="1">
        <f t="array" ref="E408">SUM('DRE + DCF'!$S$41/TIR!S408,'DRE + DCF'!$U$41:$AD$41/TIR!T408:AC408,TIR!F408)</f>
        <v>94.933168071729398</v>
      </c>
      <c r="F408" s="100">
        <f>'DRE + DCF'!$AE$38*'DRE + DCF'!$AE$39*(1+G408)/(R408-G408)/AC408</f>
        <v>62.902655593698576</v>
      </c>
      <c r="G408" s="92">
        <f>R408*(1-'DRE + DCF'!$AE$39)</f>
        <v>7.8423737245888359E-2</v>
      </c>
      <c r="H408" s="94">
        <f t="shared" si="42"/>
        <v>0.13070622874314727</v>
      </c>
      <c r="I408" s="94">
        <f t="shared" si="47"/>
        <v>0.13070622874314727</v>
      </c>
      <c r="J408" s="94">
        <f t="shared" si="47"/>
        <v>0.13070622874314727</v>
      </c>
      <c r="K408" s="94">
        <f t="shared" si="47"/>
        <v>0.13070622874314727</v>
      </c>
      <c r="L408" s="94">
        <f t="shared" si="47"/>
        <v>0.13070622874314727</v>
      </c>
      <c r="M408" s="94">
        <f t="shared" si="47"/>
        <v>0.13070622874314727</v>
      </c>
      <c r="N408" s="94">
        <f t="shared" si="47"/>
        <v>0.13070622874314727</v>
      </c>
      <c r="O408" s="94">
        <f t="shared" si="47"/>
        <v>0.13070622874314727</v>
      </c>
      <c r="P408" s="94">
        <f t="shared" si="47"/>
        <v>0.13070622874314727</v>
      </c>
      <c r="Q408" s="94">
        <f t="shared" si="47"/>
        <v>0.13070622874314727</v>
      </c>
      <c r="R408" s="94">
        <f t="shared" si="47"/>
        <v>0.13070622874314727</v>
      </c>
      <c r="S408" s="93">
        <f>(1+H408)^((5-Dashboard!$F$9)*3/12)</f>
        <v>1.0311870399913192</v>
      </c>
      <c r="T408" s="93">
        <f t="shared" si="45"/>
        <v>1.1659696091173937</v>
      </c>
      <c r="U408" s="93">
        <f t="shared" si="45"/>
        <v>1.3183690995542499</v>
      </c>
      <c r="V408" s="93">
        <f t="shared" si="45"/>
        <v>1.4906881526484848</v>
      </c>
      <c r="W408" s="93">
        <f t="shared" si="45"/>
        <v>1.6855303793132572</v>
      </c>
      <c r="X408" s="93">
        <f t="shared" si="45"/>
        <v>1.9058396986252997</v>
      </c>
      <c r="Y408" s="93">
        <f t="shared" si="44"/>
        <v>2.1549448182215891</v>
      </c>
      <c r="Z408" s="93">
        <f t="shared" si="44"/>
        <v>2.4366095285609202</v>
      </c>
      <c r="AA408" s="93">
        <f t="shared" si="44"/>
        <v>2.7550895709587362</v>
      </c>
      <c r="AB408" s="93">
        <f t="shared" si="44"/>
        <v>3.1151969386283285</v>
      </c>
      <c r="AC408" s="95">
        <f t="shared" si="44"/>
        <v>3.5223725822686349</v>
      </c>
      <c r="AE408" s="96"/>
    </row>
    <row r="409" spans="3:31" ht="24.75" customHeight="1" x14ac:dyDescent="0.25">
      <c r="C409" s="91">
        <f>ABS(E409-Dashboard!$F$13)</f>
        <v>45.30633762733013</v>
      </c>
      <c r="D409" s="92">
        <f t="shared" si="46"/>
        <v>0.13080622874314726</v>
      </c>
      <c r="E409" s="93" cm="1">
        <f t="array" ref="E409">SUM('DRE + DCF'!$S$41/TIR!S409,'DRE + DCF'!$U$41:$AD$41/TIR!T409:AC409,TIR!F409)</f>
        <v>94.816337627330128</v>
      </c>
      <c r="F409" s="100">
        <f>'DRE + DCF'!$AE$38*'DRE + DCF'!$AE$39*(1+G409)/(R409-G409)/AC409</f>
        <v>62.801110871375428</v>
      </c>
      <c r="G409" s="92">
        <f>R409*(1-'DRE + DCF'!$AE$39)</f>
        <v>7.8483737245888349E-2</v>
      </c>
      <c r="H409" s="94">
        <f t="shared" si="42"/>
        <v>0.13080622874314726</v>
      </c>
      <c r="I409" s="94">
        <f t="shared" si="47"/>
        <v>0.13080622874314726</v>
      </c>
      <c r="J409" s="94">
        <f t="shared" si="47"/>
        <v>0.13080622874314726</v>
      </c>
      <c r="K409" s="94">
        <f t="shared" si="47"/>
        <v>0.13080622874314726</v>
      </c>
      <c r="L409" s="94">
        <f t="shared" si="47"/>
        <v>0.13080622874314726</v>
      </c>
      <c r="M409" s="94">
        <f t="shared" si="47"/>
        <v>0.13080622874314726</v>
      </c>
      <c r="N409" s="94">
        <f t="shared" si="47"/>
        <v>0.13080622874314726</v>
      </c>
      <c r="O409" s="94">
        <f t="shared" si="47"/>
        <v>0.13080622874314726</v>
      </c>
      <c r="P409" s="94">
        <f t="shared" si="47"/>
        <v>0.13080622874314726</v>
      </c>
      <c r="Q409" s="94">
        <f t="shared" si="47"/>
        <v>0.13080622874314726</v>
      </c>
      <c r="R409" s="94">
        <f t="shared" si="47"/>
        <v>0.13080622874314726</v>
      </c>
      <c r="S409" s="93">
        <f>(1+H409)^((5-Dashboard!$F$9)*3/12)</f>
        <v>1.0312098388584368</v>
      </c>
      <c r="T409" s="93">
        <f t="shared" si="45"/>
        <v>1.1660985089223375</v>
      </c>
      <c r="U409" s="93">
        <f t="shared" si="45"/>
        <v>1.3186314572174758</v>
      </c>
      <c r="V409" s="93">
        <f t="shared" si="45"/>
        <v>1.4911166652381744</v>
      </c>
      <c r="W409" s="93">
        <f t="shared" si="45"/>
        <v>1.6861640128340381</v>
      </c>
      <c r="X409" s="93">
        <f t="shared" si="45"/>
        <v>1.9067247683952704</v>
      </c>
      <c r="Y409" s="93">
        <f t="shared" si="44"/>
        <v>2.1561362446002068</v>
      </c>
      <c r="Z409" s="93">
        <f t="shared" si="44"/>
        <v>2.4381722954127723</v>
      </c>
      <c r="AA409" s="93">
        <f t="shared" si="44"/>
        <v>2.7571004184017398</v>
      </c>
      <c r="AB409" s="93">
        <f t="shared" si="44"/>
        <v>3.117746326399025</v>
      </c>
      <c r="AC409" s="95">
        <f t="shared" si="44"/>
        <v>3.5255669655330832</v>
      </c>
      <c r="AE409" s="96"/>
    </row>
    <row r="410" spans="3:31" ht="24.75" customHeight="1" x14ac:dyDescent="0.25">
      <c r="C410" s="91">
        <f>ABS(E410-Dashboard!$F$13)</f>
        <v>45.189723479296369</v>
      </c>
      <c r="D410" s="92">
        <f t="shared" si="46"/>
        <v>0.13090622874314725</v>
      </c>
      <c r="E410" s="93" cm="1">
        <f t="array" ref="E410">SUM('DRE + DCF'!$S$41/TIR!S410,'DRE + DCF'!$U$41:$AD$41/TIR!T410:AC410,TIR!F410)</f>
        <v>94.699723479296367</v>
      </c>
      <c r="F410" s="100">
        <f>'DRE + DCF'!$AE$38*'DRE + DCF'!$AE$39*(1+G410)/(R410-G410)/AC410</f>
        <v>62.699771550612041</v>
      </c>
      <c r="G410" s="92">
        <f>R410*(1-'DRE + DCF'!$AE$39)</f>
        <v>7.8543737245888354E-2</v>
      </c>
      <c r="H410" s="94">
        <f t="shared" si="42"/>
        <v>0.13090622874314725</v>
      </c>
      <c r="I410" s="94">
        <f t="shared" si="47"/>
        <v>0.13090622874314725</v>
      </c>
      <c r="J410" s="94">
        <f t="shared" si="47"/>
        <v>0.13090622874314725</v>
      </c>
      <c r="K410" s="94">
        <f t="shared" si="47"/>
        <v>0.13090622874314725</v>
      </c>
      <c r="L410" s="94">
        <f t="shared" si="47"/>
        <v>0.13090622874314725</v>
      </c>
      <c r="M410" s="94">
        <f t="shared" si="47"/>
        <v>0.13090622874314725</v>
      </c>
      <c r="N410" s="94">
        <f t="shared" si="47"/>
        <v>0.13090622874314725</v>
      </c>
      <c r="O410" s="94">
        <f t="shared" si="47"/>
        <v>0.13090622874314725</v>
      </c>
      <c r="P410" s="94">
        <f t="shared" si="47"/>
        <v>0.13090622874314725</v>
      </c>
      <c r="Q410" s="94">
        <f t="shared" si="47"/>
        <v>0.13090622874314725</v>
      </c>
      <c r="R410" s="94">
        <f t="shared" si="47"/>
        <v>0.13090622874314725</v>
      </c>
      <c r="S410" s="93">
        <f>(1+H410)^((5-Dashboard!$F$9)*3/12)</f>
        <v>1.031232636213484</v>
      </c>
      <c r="T410" s="93">
        <f t="shared" si="45"/>
        <v>1.1662274115770452</v>
      </c>
      <c r="U410" s="93">
        <f t="shared" si="45"/>
        <v>1.3188938438834785</v>
      </c>
      <c r="V410" s="93">
        <f t="shared" si="45"/>
        <v>1.491545263098818</v>
      </c>
      <c r="W410" s="93">
        <f t="shared" si="45"/>
        <v>1.6867978284907896</v>
      </c>
      <c r="X410" s="93">
        <f t="shared" si="45"/>
        <v>1.907610170870649</v>
      </c>
      <c r="Y410" s="93">
        <f t="shared" si="44"/>
        <v>2.1573282242513963</v>
      </c>
      <c r="Z410" s="93">
        <f t="shared" si="44"/>
        <v>2.4397359262492975</v>
      </c>
      <c r="AA410" s="93">
        <f t="shared" si="44"/>
        <v>2.7591125554837621</v>
      </c>
      <c r="AB410" s="93">
        <f t="shared" si="44"/>
        <v>3.1202975748000092</v>
      </c>
      <c r="AC410" s="95">
        <f t="shared" si="44"/>
        <v>3.5287639628734668</v>
      </c>
      <c r="AE410" s="96"/>
    </row>
    <row r="411" spans="3:31" ht="24.75" customHeight="1" x14ac:dyDescent="0.25">
      <c r="C411" s="91">
        <f>ABS(E411-Dashboard!$F$13)</f>
        <v>45.073325095969629</v>
      </c>
      <c r="D411" s="92">
        <f t="shared" si="46"/>
        <v>0.13100622874314724</v>
      </c>
      <c r="E411" s="93" cm="1">
        <f t="array" ref="E411">SUM('DRE + DCF'!$S$41/TIR!S411,'DRE + DCF'!$U$41:$AD$41/TIR!T411:AC411,TIR!F411)</f>
        <v>94.583325095969627</v>
      </c>
      <c r="F411" s="100">
        <f>'DRE + DCF'!$AE$38*'DRE + DCF'!$AE$39*(1+G411)/(R411-G411)/AC411</f>
        <v>62.598637109255769</v>
      </c>
      <c r="G411" s="92">
        <f>R411*(1-'DRE + DCF'!$AE$39)</f>
        <v>7.8603737245888344E-2</v>
      </c>
      <c r="H411" s="94">
        <f t="shared" si="42"/>
        <v>0.13100622874314724</v>
      </c>
      <c r="I411" s="94">
        <f t="shared" si="47"/>
        <v>0.13100622874314724</v>
      </c>
      <c r="J411" s="94">
        <f t="shared" si="47"/>
        <v>0.13100622874314724</v>
      </c>
      <c r="K411" s="94">
        <f t="shared" si="47"/>
        <v>0.13100622874314724</v>
      </c>
      <c r="L411" s="94">
        <f t="shared" si="47"/>
        <v>0.13100622874314724</v>
      </c>
      <c r="M411" s="94">
        <f t="shared" si="47"/>
        <v>0.13100622874314724</v>
      </c>
      <c r="N411" s="94">
        <f t="shared" si="47"/>
        <v>0.13100622874314724</v>
      </c>
      <c r="O411" s="94">
        <f t="shared" si="47"/>
        <v>0.13100622874314724</v>
      </c>
      <c r="P411" s="94">
        <f t="shared" si="47"/>
        <v>0.13100622874314724</v>
      </c>
      <c r="Q411" s="94">
        <f t="shared" si="47"/>
        <v>0.13100622874314724</v>
      </c>
      <c r="R411" s="94">
        <f t="shared" si="47"/>
        <v>0.13100622874314724</v>
      </c>
      <c r="S411" s="93">
        <f>(1+H411)^((5-Dashboard!$F$9)*3/12)</f>
        <v>1.0312554320566951</v>
      </c>
      <c r="T411" s="93">
        <f t="shared" si="45"/>
        <v>1.1663563170813276</v>
      </c>
      <c r="U411" s="93">
        <f t="shared" si="45"/>
        <v>1.3191562595528987</v>
      </c>
      <c r="V411" s="93">
        <f t="shared" si="45"/>
        <v>1.4919739462398403</v>
      </c>
      <c r="W411" s="93">
        <f t="shared" si="45"/>
        <v>1.687431826319753</v>
      </c>
      <c r="X411" s="93">
        <f t="shared" si="45"/>
        <v>1.9084959061470652</v>
      </c>
      <c r="Y411" s="93">
        <f t="shared" si="44"/>
        <v>2.1585207573831275</v>
      </c>
      <c r="Z411" s="93">
        <f t="shared" si="44"/>
        <v>2.4413004214716931</v>
      </c>
      <c r="AA411" s="93">
        <f t="shared" si="44"/>
        <v>2.7611259829177555</v>
      </c>
      <c r="AB411" s="93">
        <f t="shared" si="44"/>
        <v>3.1228506850245261</v>
      </c>
      <c r="AC411" s="95">
        <f t="shared" si="44"/>
        <v>3.5319635761975432</v>
      </c>
      <c r="AE411" s="96"/>
    </row>
    <row r="412" spans="3:31" ht="24.75" customHeight="1" x14ac:dyDescent="0.25">
      <c r="C412" s="91">
        <f>ABS(E412-Dashboard!$F$13)</f>
        <v>44.957141947351992</v>
      </c>
      <c r="D412" s="92">
        <f t="shared" si="46"/>
        <v>0.13110622874314723</v>
      </c>
      <c r="E412" s="93" cm="1">
        <f t="array" ref="E412">SUM('DRE + DCF'!$S$41/TIR!S412,'DRE + DCF'!$U$41:$AD$41/TIR!T412:AC412,TIR!F412)</f>
        <v>94.46714194735199</v>
      </c>
      <c r="F412" s="100">
        <f>'DRE + DCF'!$AE$38*'DRE + DCF'!$AE$39*(1+G412)/(R412-G412)/AC412</f>
        <v>62.49770702680501</v>
      </c>
      <c r="G412" s="92">
        <f>R412*(1-'DRE + DCF'!$AE$39)</f>
        <v>7.8663737245888335E-2</v>
      </c>
      <c r="H412" s="94">
        <f t="shared" si="42"/>
        <v>0.13110622874314723</v>
      </c>
      <c r="I412" s="94">
        <f t="shared" si="47"/>
        <v>0.13110622874314723</v>
      </c>
      <c r="J412" s="94">
        <f t="shared" si="47"/>
        <v>0.13110622874314723</v>
      </c>
      <c r="K412" s="94">
        <f t="shared" si="47"/>
        <v>0.13110622874314723</v>
      </c>
      <c r="L412" s="94">
        <f t="shared" si="47"/>
        <v>0.13110622874314723</v>
      </c>
      <c r="M412" s="94">
        <f t="shared" si="47"/>
        <v>0.13110622874314723</v>
      </c>
      <c r="N412" s="94">
        <f t="shared" si="47"/>
        <v>0.13110622874314723</v>
      </c>
      <c r="O412" s="94">
        <f t="shared" si="47"/>
        <v>0.13110622874314723</v>
      </c>
      <c r="P412" s="94">
        <f t="shared" si="47"/>
        <v>0.13110622874314723</v>
      </c>
      <c r="Q412" s="94">
        <f t="shared" si="47"/>
        <v>0.13110622874314723</v>
      </c>
      <c r="R412" s="94">
        <f t="shared" si="47"/>
        <v>0.13110622874314723</v>
      </c>
      <c r="S412" s="93">
        <f>(1+H412)^((5-Dashboard!$F$9)*3/12)</f>
        <v>1.031278226388304</v>
      </c>
      <c r="T412" s="93">
        <f t="shared" si="45"/>
        <v>1.1664852254349962</v>
      </c>
      <c r="U412" s="93">
        <f t="shared" si="45"/>
        <v>1.3194187042263785</v>
      </c>
      <c r="V412" s="93">
        <f t="shared" si="45"/>
        <v>1.4924027146706691</v>
      </c>
      <c r="W412" s="93">
        <f t="shared" si="45"/>
        <v>1.6880660063571757</v>
      </c>
      <c r="X412" s="93">
        <f t="shared" si="45"/>
        <v>1.9093819743201708</v>
      </c>
      <c r="Y412" s="93">
        <f t="shared" si="44"/>
        <v>2.1597138442034334</v>
      </c>
      <c r="Z412" s="93">
        <f t="shared" si="44"/>
        <v>2.4428657814813106</v>
      </c>
      <c r="AA412" s="93">
        <f t="shared" si="44"/>
        <v>2.7631407014170066</v>
      </c>
      <c r="AB412" s="93">
        <f t="shared" si="44"/>
        <v>3.1254056582664851</v>
      </c>
      <c r="AC412" s="95">
        <f t="shared" si="44"/>
        <v>3.5351658074142978</v>
      </c>
      <c r="AE412" s="96"/>
    </row>
    <row r="413" spans="3:31" ht="24.75" customHeight="1" x14ac:dyDescent="0.25">
      <c r="C413" s="91">
        <f>ABS(E413-Dashboard!$F$13)</f>
        <v>44.841173505100024</v>
      </c>
      <c r="D413" s="92">
        <f t="shared" si="46"/>
        <v>0.13120622874314722</v>
      </c>
      <c r="E413" s="93" cm="1">
        <f t="array" ref="E413">SUM('DRE + DCF'!$S$41/TIR!S413,'DRE + DCF'!$U$41:$AD$41/TIR!T413:AC413,TIR!F413)</f>
        <v>94.351173505100022</v>
      </c>
      <c r="F413" s="100">
        <f>'DRE + DCF'!$AE$38*'DRE + DCF'!$AE$39*(1+G413)/(R413-G413)/AC413</f>
        <v>62.396980784403056</v>
      </c>
      <c r="G413" s="92">
        <f>R413*(1-'DRE + DCF'!$AE$39)</f>
        <v>7.8723737245888326E-2</v>
      </c>
      <c r="H413" s="94">
        <f t="shared" si="42"/>
        <v>0.13120622874314722</v>
      </c>
      <c r="I413" s="94">
        <f t="shared" si="47"/>
        <v>0.13120622874314722</v>
      </c>
      <c r="J413" s="94">
        <f t="shared" si="47"/>
        <v>0.13120622874314722</v>
      </c>
      <c r="K413" s="94">
        <f t="shared" si="47"/>
        <v>0.13120622874314722</v>
      </c>
      <c r="L413" s="94">
        <f t="shared" si="47"/>
        <v>0.13120622874314722</v>
      </c>
      <c r="M413" s="94">
        <f t="shared" si="47"/>
        <v>0.13120622874314722</v>
      </c>
      <c r="N413" s="94">
        <f t="shared" si="47"/>
        <v>0.13120622874314722</v>
      </c>
      <c r="O413" s="94">
        <f t="shared" si="47"/>
        <v>0.13120622874314722</v>
      </c>
      <c r="P413" s="94">
        <f t="shared" si="47"/>
        <v>0.13120622874314722</v>
      </c>
      <c r="Q413" s="94">
        <f t="shared" si="47"/>
        <v>0.13120622874314722</v>
      </c>
      <c r="R413" s="94">
        <f t="shared" si="47"/>
        <v>0.13120622874314722</v>
      </c>
      <c r="S413" s="93">
        <f>(1+H413)^((5-Dashboard!$F$9)*3/12)</f>
        <v>1.0313010192085446</v>
      </c>
      <c r="T413" s="93">
        <f t="shared" si="45"/>
        <v>1.1666141366378617</v>
      </c>
      <c r="U413" s="93">
        <f t="shared" si="45"/>
        <v>1.3196811779045583</v>
      </c>
      <c r="V413" s="93">
        <f t="shared" si="45"/>
        <v>1.4928315684007298</v>
      </c>
      <c r="W413" s="93">
        <f t="shared" si="45"/>
        <v>1.6887003686393072</v>
      </c>
      <c r="X413" s="93">
        <f t="shared" si="45"/>
        <v>1.9102683754856331</v>
      </c>
      <c r="Y413" s="93">
        <f t="shared" si="44"/>
        <v>2.1609074849204015</v>
      </c>
      <c r="Z413" s="93">
        <f t="shared" si="44"/>
        <v>2.4444320066796466</v>
      </c>
      <c r="AA413" s="93">
        <f t="shared" si="44"/>
        <v>2.7651567116951266</v>
      </c>
      <c r="AB413" s="93">
        <f t="shared" si="44"/>
        <v>3.1279624957204462</v>
      </c>
      <c r="AC413" s="95">
        <f t="shared" si="44"/>
        <v>3.5383706584339287</v>
      </c>
      <c r="AE413" s="96"/>
    </row>
    <row r="414" spans="3:31" ht="24.75" customHeight="1" x14ac:dyDescent="0.25">
      <c r="C414" s="91">
        <f>ABS(E414-Dashboard!$F$13)</f>
        <v>44.72541924251798</v>
      </c>
      <c r="D414" s="92">
        <f t="shared" si="46"/>
        <v>0.13130622874314721</v>
      </c>
      <c r="E414" s="93" cm="1">
        <f t="array" ref="E414">SUM('DRE + DCF'!$S$41/TIR!S414,'DRE + DCF'!$U$41:$AD$41/TIR!T414:AC414,TIR!F414)</f>
        <v>94.235419242517978</v>
      </c>
      <c r="F414" s="100">
        <f>'DRE + DCF'!$AE$38*'DRE + DCF'!$AE$39*(1+G414)/(R414-G414)/AC414</f>
        <v>62.296457864831417</v>
      </c>
      <c r="G414" s="92">
        <f>R414*(1-'DRE + DCF'!$AE$39)</f>
        <v>7.8783737245888316E-2</v>
      </c>
      <c r="H414" s="94">
        <f t="shared" si="42"/>
        <v>0.13130622874314721</v>
      </c>
      <c r="I414" s="94">
        <f t="shared" si="47"/>
        <v>0.13130622874314721</v>
      </c>
      <c r="J414" s="94">
        <f t="shared" si="47"/>
        <v>0.13130622874314721</v>
      </c>
      <c r="K414" s="94">
        <f t="shared" si="47"/>
        <v>0.13130622874314721</v>
      </c>
      <c r="L414" s="94">
        <f t="shared" si="47"/>
        <v>0.13130622874314721</v>
      </c>
      <c r="M414" s="94">
        <f t="shared" si="47"/>
        <v>0.13130622874314721</v>
      </c>
      <c r="N414" s="94">
        <f t="shared" si="47"/>
        <v>0.13130622874314721</v>
      </c>
      <c r="O414" s="94">
        <f t="shared" si="47"/>
        <v>0.13130622874314721</v>
      </c>
      <c r="P414" s="94">
        <f t="shared" si="47"/>
        <v>0.13130622874314721</v>
      </c>
      <c r="Q414" s="94">
        <f t="shared" si="47"/>
        <v>0.13130622874314721</v>
      </c>
      <c r="R414" s="94">
        <f t="shared" si="47"/>
        <v>0.13130622874314721</v>
      </c>
      <c r="S414" s="93">
        <f>(1+H414)^((5-Dashboard!$F$9)*3/12)</f>
        <v>1.0313238105176505</v>
      </c>
      <c r="T414" s="93">
        <f t="shared" si="45"/>
        <v>1.1667430506897354</v>
      </c>
      <c r="U414" s="93">
        <f t="shared" si="45"/>
        <v>1.3199436805880793</v>
      </c>
      <c r="V414" s="93">
        <f t="shared" si="45"/>
        <v>1.4932605074394494</v>
      </c>
      <c r="W414" s="93">
        <f t="shared" si="45"/>
        <v>1.6893349132024018</v>
      </c>
      <c r="X414" s="93">
        <f t="shared" si="45"/>
        <v>1.9111551097391413</v>
      </c>
      <c r="Y414" s="93">
        <f t="shared" si="44"/>
        <v>2.1621016797421837</v>
      </c>
      <c r="Z414" s="93">
        <f t="shared" si="44"/>
        <v>2.4459990974683539</v>
      </c>
      <c r="AA414" s="93">
        <f t="shared" si="44"/>
        <v>2.767174014466065</v>
      </c>
      <c r="AB414" s="93">
        <f t="shared" si="44"/>
        <v>3.130521198581639</v>
      </c>
      <c r="AC414" s="95">
        <f t="shared" si="44"/>
        <v>3.5415781311678711</v>
      </c>
      <c r="AE414" s="96"/>
    </row>
    <row r="415" spans="3:31" ht="24.75" customHeight="1" x14ac:dyDescent="0.25">
      <c r="C415" s="91">
        <f>ABS(E415-Dashboard!$F$13)</f>
        <v>44.609878634551912</v>
      </c>
      <c r="D415" s="92">
        <f t="shared" si="46"/>
        <v>0.1314062287431472</v>
      </c>
      <c r="E415" s="93" cm="1">
        <f t="array" ref="E415">SUM('DRE + DCF'!$S$41/TIR!S415,'DRE + DCF'!$U$41:$AD$41/TIR!T415:AC415,TIR!F415)</f>
        <v>94.11987863455191</v>
      </c>
      <c r="F415" s="100">
        <f>'DRE + DCF'!$AE$38*'DRE + DCF'!$AE$39*(1+G415)/(R415-G415)/AC415</f>
        <v>62.196137752503844</v>
      </c>
      <c r="G415" s="92">
        <f>R415*(1-'DRE + DCF'!$AE$39)</f>
        <v>7.8843737245888321E-2</v>
      </c>
      <c r="H415" s="94">
        <f t="shared" si="42"/>
        <v>0.1314062287431472</v>
      </c>
      <c r="I415" s="94">
        <f t="shared" si="47"/>
        <v>0.1314062287431472</v>
      </c>
      <c r="J415" s="94">
        <f t="shared" si="47"/>
        <v>0.1314062287431472</v>
      </c>
      <c r="K415" s="94">
        <f t="shared" si="47"/>
        <v>0.1314062287431472</v>
      </c>
      <c r="L415" s="94">
        <f t="shared" si="47"/>
        <v>0.1314062287431472</v>
      </c>
      <c r="M415" s="94">
        <f t="shared" si="47"/>
        <v>0.1314062287431472</v>
      </c>
      <c r="N415" s="94">
        <f t="shared" si="47"/>
        <v>0.1314062287431472</v>
      </c>
      <c r="O415" s="94">
        <f t="shared" si="47"/>
        <v>0.1314062287431472</v>
      </c>
      <c r="P415" s="94">
        <f t="shared" si="47"/>
        <v>0.1314062287431472</v>
      </c>
      <c r="Q415" s="94">
        <f t="shared" si="47"/>
        <v>0.1314062287431472</v>
      </c>
      <c r="R415" s="94">
        <f t="shared" si="47"/>
        <v>0.1314062287431472</v>
      </c>
      <c r="S415" s="93">
        <f>(1+H415)^((5-Dashboard!$F$9)*3/12)</f>
        <v>1.0313466003158558</v>
      </c>
      <c r="T415" s="93">
        <f t="shared" si="45"/>
        <v>1.1668719675904284</v>
      </c>
      <c r="U415" s="93">
        <f t="shared" si="45"/>
        <v>1.3202062122775826</v>
      </c>
      <c r="V415" s="93">
        <f t="shared" si="45"/>
        <v>1.4936895317962546</v>
      </c>
      <c r="W415" s="93">
        <f t="shared" si="45"/>
        <v>1.6899696400827178</v>
      </c>
      <c r="X415" s="93">
        <f t="shared" si="45"/>
        <v>1.9120421771764016</v>
      </c>
      <c r="Y415" s="93">
        <f t="shared" si="44"/>
        <v>2.1632964288769889</v>
      </c>
      <c r="Z415" s="93">
        <f t="shared" si="44"/>
        <v>2.447567054249232</v>
      </c>
      <c r="AA415" s="93">
        <f t="shared" si="44"/>
        <v>2.7691926104440978</v>
      </c>
      <c r="AB415" s="93">
        <f t="shared" si="44"/>
        <v>3.133081768045948</v>
      </c>
      <c r="AC415" s="95">
        <f t="shared" si="44"/>
        <v>3.5447882275287781</v>
      </c>
      <c r="AE415" s="96"/>
    </row>
    <row r="416" spans="3:31" ht="24.75" customHeight="1" x14ac:dyDescent="0.25">
      <c r="C416" s="91">
        <f>ABS(E416-Dashboard!$F$13)</f>
        <v>44.494551157783057</v>
      </c>
      <c r="D416" s="92">
        <f t="shared" si="46"/>
        <v>0.13150622874314719</v>
      </c>
      <c r="E416" s="93" cm="1">
        <f t="array" ref="E416">SUM('DRE + DCF'!$S$41/TIR!S416,'DRE + DCF'!$U$41:$AD$41/TIR!T416:AC416,TIR!F416)</f>
        <v>94.004551157783055</v>
      </c>
      <c r="F416" s="100">
        <f>'DRE + DCF'!$AE$38*'DRE + DCF'!$AE$39*(1+G416)/(R416-G416)/AC416</f>
        <v>62.096019933459822</v>
      </c>
      <c r="G416" s="92">
        <f>R416*(1-'DRE + DCF'!$AE$39)</f>
        <v>7.8903737245888311E-2</v>
      </c>
      <c r="H416" s="94">
        <f t="shared" si="42"/>
        <v>0.13150622874314719</v>
      </c>
      <c r="I416" s="94">
        <f t="shared" si="47"/>
        <v>0.13150622874314719</v>
      </c>
      <c r="J416" s="94">
        <f t="shared" si="47"/>
        <v>0.13150622874314719</v>
      </c>
      <c r="K416" s="94">
        <f t="shared" si="47"/>
        <v>0.13150622874314719</v>
      </c>
      <c r="L416" s="94">
        <f t="shared" si="47"/>
        <v>0.13150622874314719</v>
      </c>
      <c r="M416" s="94">
        <f t="shared" si="47"/>
        <v>0.13150622874314719</v>
      </c>
      <c r="N416" s="94">
        <f t="shared" si="47"/>
        <v>0.13150622874314719</v>
      </c>
      <c r="O416" s="94">
        <f t="shared" si="47"/>
        <v>0.13150622874314719</v>
      </c>
      <c r="P416" s="94">
        <f t="shared" si="47"/>
        <v>0.13150622874314719</v>
      </c>
      <c r="Q416" s="94">
        <f t="shared" si="47"/>
        <v>0.13150622874314719</v>
      </c>
      <c r="R416" s="94">
        <f t="shared" si="47"/>
        <v>0.13150622874314719</v>
      </c>
      <c r="S416" s="93">
        <f>(1+H416)^((5-Dashboard!$F$9)*3/12)</f>
        <v>1.0313693886033937</v>
      </c>
      <c r="T416" s="93">
        <f t="shared" si="45"/>
        <v>1.1670008873397515</v>
      </c>
      <c r="U416" s="93">
        <f t="shared" si="45"/>
        <v>1.3204687729737086</v>
      </c>
      <c r="V416" s="93">
        <f t="shared" si="45"/>
        <v>1.4941186414805721</v>
      </c>
      <c r="W416" s="93">
        <f t="shared" si="45"/>
        <v>1.6906045493165165</v>
      </c>
      <c r="X416" s="93">
        <f t="shared" si="45"/>
        <v>1.9129295778931397</v>
      </c>
      <c r="Y416" s="93">
        <f t="shared" si="44"/>
        <v>2.164491732533087</v>
      </c>
      <c r="Z416" s="93">
        <f t="shared" si="44"/>
        <v>2.4491358774242342</v>
      </c>
      <c r="AA416" s="93">
        <f t="shared" si="44"/>
        <v>2.7712125003438342</v>
      </c>
      <c r="AB416" s="93">
        <f t="shared" si="44"/>
        <v>3.1356442053099194</v>
      </c>
      <c r="AC416" s="95">
        <f t="shared" si="44"/>
        <v>3.5480009494305298</v>
      </c>
      <c r="AE416" s="96"/>
    </row>
    <row r="417" spans="3:31" ht="24.75" customHeight="1" x14ac:dyDescent="0.25">
      <c r="C417" s="91">
        <f>ABS(E417-Dashboard!$F$13)</f>
        <v>44.379436290421772</v>
      </c>
      <c r="D417" s="92">
        <f t="shared" si="46"/>
        <v>0.13160622874314717</v>
      </c>
      <c r="E417" s="93" cm="1">
        <f t="array" ref="E417">SUM('DRE + DCF'!$S$41/TIR!S417,'DRE + DCF'!$U$41:$AD$41/TIR!T417:AC417,TIR!F417)</f>
        <v>93.88943629042177</v>
      </c>
      <c r="F417" s="100">
        <f>'DRE + DCF'!$AE$38*'DRE + DCF'!$AE$39*(1+G417)/(R417-G417)/AC417</f>
        <v>61.996103895358431</v>
      </c>
      <c r="G417" s="92">
        <f>R417*(1-'DRE + DCF'!$AE$39)</f>
        <v>7.8963737245888302E-2</v>
      </c>
      <c r="H417" s="94">
        <f t="shared" si="42"/>
        <v>0.13160622874314717</v>
      </c>
      <c r="I417" s="94">
        <f t="shared" si="47"/>
        <v>0.13160622874314717</v>
      </c>
      <c r="J417" s="94">
        <f t="shared" si="47"/>
        <v>0.13160622874314717</v>
      </c>
      <c r="K417" s="94">
        <f t="shared" si="47"/>
        <v>0.13160622874314717</v>
      </c>
      <c r="L417" s="94">
        <f t="shared" si="47"/>
        <v>0.13160622874314717</v>
      </c>
      <c r="M417" s="94">
        <f t="shared" si="47"/>
        <v>0.13160622874314717</v>
      </c>
      <c r="N417" s="94">
        <f t="shared" si="47"/>
        <v>0.13160622874314717</v>
      </c>
      <c r="O417" s="94">
        <f t="shared" si="47"/>
        <v>0.13160622874314717</v>
      </c>
      <c r="P417" s="94">
        <f t="shared" si="47"/>
        <v>0.13160622874314717</v>
      </c>
      <c r="Q417" s="94">
        <f t="shared" si="47"/>
        <v>0.13160622874314717</v>
      </c>
      <c r="R417" s="94">
        <f t="shared" si="47"/>
        <v>0.13160622874314717</v>
      </c>
      <c r="S417" s="93">
        <f>(1+H417)^((5-Dashboard!$F$9)*3/12)</f>
        <v>1.0313921753804982</v>
      </c>
      <c r="T417" s="93">
        <f t="shared" si="45"/>
        <v>1.1671298099375162</v>
      </c>
      <c r="U417" s="93">
        <f t="shared" si="45"/>
        <v>1.3207313626770989</v>
      </c>
      <c r="V417" s="93">
        <f t="shared" si="45"/>
        <v>1.4945478365018297</v>
      </c>
      <c r="W417" s="93">
        <f t="shared" si="45"/>
        <v>1.6912396409400652</v>
      </c>
      <c r="X417" s="93">
        <f t="shared" si="45"/>
        <v>1.9138173119851016</v>
      </c>
      <c r="Y417" s="93">
        <f t="shared" si="44"/>
        <v>2.1656875909188082</v>
      </c>
      <c r="Z417" s="93">
        <f t="shared" si="44"/>
        <v>2.4507055673954645</v>
      </c>
      <c r="AA417" s="93">
        <f t="shared" si="44"/>
        <v>2.7732336848802164</v>
      </c>
      <c r="AB417" s="93">
        <f t="shared" si="44"/>
        <v>3.1382085115707632</v>
      </c>
      <c r="AC417" s="95">
        <f t="shared" si="44"/>
        <v>3.5512162987882365</v>
      </c>
      <c r="AE417" s="96"/>
    </row>
    <row r="418" spans="3:31" ht="24.75" customHeight="1" x14ac:dyDescent="0.25">
      <c r="C418" s="91">
        <f>ABS(E418-Dashboard!$F$13)</f>
        <v>44.264533512301306</v>
      </c>
      <c r="D418" s="92">
        <f t="shared" si="46"/>
        <v>0.13170622874314716</v>
      </c>
      <c r="E418" s="93" cm="1">
        <f t="array" ref="E418">SUM('DRE + DCF'!$S$41/TIR!S418,'DRE + DCF'!$U$41:$AD$41/TIR!T418:AC418,TIR!F418)</f>
        <v>93.774533512301304</v>
      </c>
      <c r="F418" s="100">
        <f>'DRE + DCF'!$AE$38*'DRE + DCF'!$AE$39*(1+G418)/(R418-G418)/AC418</f>
        <v>61.896389127472155</v>
      </c>
      <c r="G418" s="92">
        <f>R418*(1-'DRE + DCF'!$AE$39)</f>
        <v>7.9023737245888293E-2</v>
      </c>
      <c r="H418" s="94">
        <f t="shared" si="42"/>
        <v>0.13170622874314716</v>
      </c>
      <c r="I418" s="94">
        <f t="shared" si="47"/>
        <v>0.13170622874314716</v>
      </c>
      <c r="J418" s="94">
        <f t="shared" si="47"/>
        <v>0.13170622874314716</v>
      </c>
      <c r="K418" s="94">
        <f t="shared" si="47"/>
        <v>0.13170622874314716</v>
      </c>
      <c r="L418" s="94">
        <f t="shared" si="47"/>
        <v>0.13170622874314716</v>
      </c>
      <c r="M418" s="94">
        <f t="shared" si="47"/>
        <v>0.13170622874314716</v>
      </c>
      <c r="N418" s="94">
        <f t="shared" si="47"/>
        <v>0.13170622874314716</v>
      </c>
      <c r="O418" s="94">
        <f t="shared" si="47"/>
        <v>0.13170622874314716</v>
      </c>
      <c r="P418" s="94">
        <f t="shared" si="47"/>
        <v>0.13170622874314716</v>
      </c>
      <c r="Q418" s="94">
        <f t="shared" si="47"/>
        <v>0.13170622874314716</v>
      </c>
      <c r="R418" s="94">
        <f t="shared" si="47"/>
        <v>0.13170622874314716</v>
      </c>
      <c r="S418" s="93">
        <f>(1+H418)^((5-Dashboard!$F$9)*3/12)</f>
        <v>1.0314149606474026</v>
      </c>
      <c r="T418" s="93">
        <f t="shared" si="45"/>
        <v>1.1672587353835335</v>
      </c>
      <c r="U418" s="93">
        <f t="shared" si="45"/>
        <v>1.320993981388394</v>
      </c>
      <c r="V418" s="93">
        <f t="shared" si="45"/>
        <v>1.4949771168694546</v>
      </c>
      <c r="W418" s="93">
        <f t="shared" si="45"/>
        <v>1.6918749149896337</v>
      </c>
      <c r="X418" s="93">
        <f t="shared" si="45"/>
        <v>1.9147053795480511</v>
      </c>
      <c r="Y418" s="93">
        <f t="shared" si="44"/>
        <v>2.166884004242541</v>
      </c>
      <c r="Z418" s="93">
        <f t="shared" si="44"/>
        <v>2.4522761245651759</v>
      </c>
      <c r="AA418" s="93">
        <f t="shared" si="44"/>
        <v>2.7752561647685154</v>
      </c>
      <c r="AB418" s="93">
        <f t="shared" si="44"/>
        <v>3.140774688026347</v>
      </c>
      <c r="AC418" s="95">
        <f t="shared" si="44"/>
        <v>3.5544342775182316</v>
      </c>
      <c r="AE418" s="96"/>
    </row>
    <row r="419" spans="3:31" ht="24.75" customHeight="1" x14ac:dyDescent="0.25">
      <c r="C419" s="91">
        <f>ABS(E419-Dashboard!$F$13)</f>
        <v>44.149842304871477</v>
      </c>
      <c r="D419" s="92">
        <f t="shared" si="46"/>
        <v>0.13180622874314715</v>
      </c>
      <c r="E419" s="93" cm="1">
        <f t="array" ref="E419">SUM('DRE + DCF'!$S$41/TIR!S419,'DRE + DCF'!$U$41:$AD$41/TIR!T419:AC419,TIR!F419)</f>
        <v>93.659842304871475</v>
      </c>
      <c r="F419" s="100">
        <f>'DRE + DCF'!$AE$38*'DRE + DCF'!$AE$39*(1+G419)/(R419-G419)/AC419</f>
        <v>61.796875120680589</v>
      </c>
      <c r="G419" s="92">
        <f>R419*(1-'DRE + DCF'!$AE$39)</f>
        <v>7.9083737245888283E-2</v>
      </c>
      <c r="H419" s="94">
        <f t="shared" si="42"/>
        <v>0.13180622874314715</v>
      </c>
      <c r="I419" s="94">
        <f t="shared" si="47"/>
        <v>0.13180622874314715</v>
      </c>
      <c r="J419" s="94">
        <f t="shared" si="47"/>
        <v>0.13180622874314715</v>
      </c>
      <c r="K419" s="94">
        <f t="shared" si="47"/>
        <v>0.13180622874314715</v>
      </c>
      <c r="L419" s="94">
        <f t="shared" si="47"/>
        <v>0.13180622874314715</v>
      </c>
      <c r="M419" s="94">
        <f t="shared" si="47"/>
        <v>0.13180622874314715</v>
      </c>
      <c r="N419" s="94">
        <f t="shared" si="47"/>
        <v>0.13180622874314715</v>
      </c>
      <c r="O419" s="94">
        <f t="shared" si="47"/>
        <v>0.13180622874314715</v>
      </c>
      <c r="P419" s="94">
        <f t="shared" si="47"/>
        <v>0.13180622874314715</v>
      </c>
      <c r="Q419" s="94">
        <f t="shared" si="47"/>
        <v>0.13180622874314715</v>
      </c>
      <c r="R419" s="94">
        <f t="shared" si="47"/>
        <v>0.13180622874314715</v>
      </c>
      <c r="S419" s="93">
        <f>(1+H419)^((5-Dashboard!$F$9)*3/12)</f>
        <v>1.0314377444043408</v>
      </c>
      <c r="T419" s="93">
        <f t="shared" si="45"/>
        <v>1.167387663677615</v>
      </c>
      <c r="U419" s="93">
        <f t="shared" si="45"/>
        <v>1.3212566291082348</v>
      </c>
      <c r="V419" s="93">
        <f t="shared" si="45"/>
        <v>1.4954064825928743</v>
      </c>
      <c r="W419" s="93">
        <f t="shared" si="45"/>
        <v>1.692510371501496</v>
      </c>
      <c r="X419" s="93">
        <f t="shared" si="45"/>
        <v>1.9155937806777712</v>
      </c>
      <c r="Y419" s="93">
        <f t="shared" si="44"/>
        <v>2.1680809727127355</v>
      </c>
      <c r="Z419" s="93">
        <f t="shared" si="44"/>
        <v>2.4538475493357752</v>
      </c>
      <c r="AA419" s="93">
        <f t="shared" si="44"/>
        <v>2.7772799407243376</v>
      </c>
      <c r="AB419" s="93">
        <f t="shared" si="44"/>
        <v>3.143342735875204</v>
      </c>
      <c r="AC419" s="95">
        <f t="shared" si="44"/>
        <v>3.5576548875380811</v>
      </c>
      <c r="AE419" s="96"/>
    </row>
    <row r="420" spans="3:31" ht="24.75" customHeight="1" x14ac:dyDescent="0.25">
      <c r="C420" s="91">
        <f>ABS(E420-Dashboard!$F$13)</f>
        <v>44.035362151192537</v>
      </c>
      <c r="D420" s="92">
        <f t="shared" si="46"/>
        <v>0.13190622874314714</v>
      </c>
      <c r="E420" s="93" cm="1">
        <f t="array" ref="E420">SUM('DRE + DCF'!$S$41/TIR!S420,'DRE + DCF'!$U$41:$AD$41/TIR!T420:AC420,TIR!F420)</f>
        <v>93.545362151192535</v>
      </c>
      <c r="F420" s="100">
        <f>'DRE + DCF'!$AE$38*'DRE + DCF'!$AE$39*(1+G420)/(R420-G420)/AC420</f>
        <v>61.697561367464345</v>
      </c>
      <c r="G420" s="92">
        <f>R420*(1-'DRE + DCF'!$AE$39)</f>
        <v>7.9143737245888288E-2</v>
      </c>
      <c r="H420" s="94">
        <f t="shared" si="42"/>
        <v>0.13190622874314714</v>
      </c>
      <c r="I420" s="94">
        <f t="shared" si="47"/>
        <v>0.13190622874314714</v>
      </c>
      <c r="J420" s="94">
        <f t="shared" si="47"/>
        <v>0.13190622874314714</v>
      </c>
      <c r="K420" s="94">
        <f t="shared" si="47"/>
        <v>0.13190622874314714</v>
      </c>
      <c r="L420" s="94">
        <f t="shared" si="47"/>
        <v>0.13190622874314714</v>
      </c>
      <c r="M420" s="94">
        <f t="shared" si="47"/>
        <v>0.13190622874314714</v>
      </c>
      <c r="N420" s="94">
        <f t="shared" si="47"/>
        <v>0.13190622874314714</v>
      </c>
      <c r="O420" s="94">
        <f t="shared" si="47"/>
        <v>0.13190622874314714</v>
      </c>
      <c r="P420" s="94">
        <f t="shared" si="47"/>
        <v>0.13190622874314714</v>
      </c>
      <c r="Q420" s="94">
        <f t="shared" si="47"/>
        <v>0.13190622874314714</v>
      </c>
      <c r="R420" s="94">
        <f t="shared" si="47"/>
        <v>0.13190622874314714</v>
      </c>
      <c r="S420" s="93">
        <f>(1+H420)^((5-Dashboard!$F$9)*3/12)</f>
        <v>1.031460526651546</v>
      </c>
      <c r="T420" s="93">
        <f t="shared" si="45"/>
        <v>1.1675165948195718</v>
      </c>
      <c r="U420" s="93">
        <f t="shared" si="45"/>
        <v>1.3215193058372625</v>
      </c>
      <c r="V420" s="93">
        <f t="shared" si="45"/>
        <v>1.4958359336815175</v>
      </c>
      <c r="W420" s="93">
        <f t="shared" si="45"/>
        <v>1.6931460105119309</v>
      </c>
      <c r="X420" s="93">
        <f t="shared" si="45"/>
        <v>1.9164825154700647</v>
      </c>
      <c r="Y420" s="93">
        <f t="shared" si="44"/>
        <v>2.1692784965379013</v>
      </c>
      <c r="Z420" s="93">
        <f t="shared" si="44"/>
        <v>2.4554198421098201</v>
      </c>
      <c r="AA420" s="93">
        <f t="shared" si="44"/>
        <v>2.7793050134636204</v>
      </c>
      <c r="AB420" s="93">
        <f t="shared" si="44"/>
        <v>3.1459126563165283</v>
      </c>
      <c r="AC420" s="95">
        <f t="shared" si="44"/>
        <v>3.5608781307665778</v>
      </c>
      <c r="AE420" s="96"/>
    </row>
    <row r="421" spans="3:31" ht="24.75" customHeight="1" x14ac:dyDescent="0.25">
      <c r="C421" s="91">
        <f>ABS(E421-Dashboard!$F$13)</f>
        <v>43.921092535929169</v>
      </c>
      <c r="D421" s="92">
        <f t="shared" si="46"/>
        <v>0.13200622874314713</v>
      </c>
      <c r="E421" s="93" cm="1">
        <f t="array" ref="E421">SUM('DRE + DCF'!$S$41/TIR!S421,'DRE + DCF'!$U$41:$AD$41/TIR!T421:AC421,TIR!F421)</f>
        <v>93.431092535929167</v>
      </c>
      <c r="F421" s="100">
        <f>'DRE + DCF'!$AE$38*'DRE + DCF'!$AE$39*(1+G421)/(R421-G421)/AC421</f>
        <v>61.598447361898913</v>
      </c>
      <c r="G421" s="92">
        <f>R421*(1-'DRE + DCF'!$AE$39)</f>
        <v>7.9203737245888278E-2</v>
      </c>
      <c r="H421" s="94">
        <f t="shared" si="42"/>
        <v>0.13200622874314713</v>
      </c>
      <c r="I421" s="94">
        <f t="shared" si="47"/>
        <v>0.13200622874314713</v>
      </c>
      <c r="J421" s="94">
        <f t="shared" si="47"/>
        <v>0.13200622874314713</v>
      </c>
      <c r="K421" s="94">
        <f t="shared" si="47"/>
        <v>0.13200622874314713</v>
      </c>
      <c r="L421" s="94">
        <f t="shared" si="47"/>
        <v>0.13200622874314713</v>
      </c>
      <c r="M421" s="94">
        <f t="shared" si="47"/>
        <v>0.13200622874314713</v>
      </c>
      <c r="N421" s="94">
        <f t="shared" si="47"/>
        <v>0.13200622874314713</v>
      </c>
      <c r="O421" s="94">
        <f t="shared" si="47"/>
        <v>0.13200622874314713</v>
      </c>
      <c r="P421" s="94">
        <f t="shared" si="47"/>
        <v>0.13200622874314713</v>
      </c>
      <c r="Q421" s="94">
        <f t="shared" si="47"/>
        <v>0.13200622874314713</v>
      </c>
      <c r="R421" s="94">
        <f t="shared" si="47"/>
        <v>0.13200622874314713</v>
      </c>
      <c r="S421" s="93">
        <f>(1+H421)^((5-Dashboard!$F$9)*3/12)</f>
        <v>1.0314833073892515</v>
      </c>
      <c r="T421" s="93">
        <f t="shared" si="45"/>
        <v>1.1676455288092151</v>
      </c>
      <c r="U421" s="93">
        <f t="shared" si="45"/>
        <v>1.3217820115761174</v>
      </c>
      <c r="V421" s="93">
        <f t="shared" si="45"/>
        <v>1.4962654701448115</v>
      </c>
      <c r="W421" s="93">
        <f t="shared" si="45"/>
        <v>1.69378183205722</v>
      </c>
      <c r="X421" s="93">
        <f t="shared" si="45"/>
        <v>1.9173715840207521</v>
      </c>
      <c r="Y421" s="93">
        <f t="shared" si="44"/>
        <v>2.1704765759266058</v>
      </c>
      <c r="Z421" s="93">
        <f t="shared" si="44"/>
        <v>2.456993003290016</v>
      </c>
      <c r="AA421" s="93">
        <f t="shared" si="44"/>
        <v>2.7813313837026299</v>
      </c>
      <c r="AB421" s="93">
        <f t="shared" si="44"/>
        <v>3.1484844505501735</v>
      </c>
      <c r="AC421" s="95">
        <f t="shared" si="44"/>
        <v>3.5641040091237417</v>
      </c>
      <c r="AE421" s="96"/>
    </row>
    <row r="422" spans="3:31" ht="24.75" customHeight="1" x14ac:dyDescent="0.25">
      <c r="C422" s="91">
        <f>ABS(E422-Dashboard!$F$13)</f>
        <v>43.807032945344183</v>
      </c>
      <c r="D422" s="92">
        <f t="shared" si="46"/>
        <v>0.13210622874314712</v>
      </c>
      <c r="E422" s="93" cm="1">
        <f t="array" ref="E422">SUM('DRE + DCF'!$S$41/TIR!S422,'DRE + DCF'!$U$41:$AD$41/TIR!T422:AC422,TIR!F422)</f>
        <v>93.317032945344181</v>
      </c>
      <c r="F422" s="100">
        <f>'DRE + DCF'!$AE$38*'DRE + DCF'!$AE$39*(1+G422)/(R422-G422)/AC422</f>
        <v>61.499532599648568</v>
      </c>
      <c r="G422" s="92">
        <f>R422*(1-'DRE + DCF'!$AE$39)</f>
        <v>7.9263737245888269E-2</v>
      </c>
      <c r="H422" s="94">
        <f t="shared" si="42"/>
        <v>0.13210622874314712</v>
      </c>
      <c r="I422" s="94">
        <f t="shared" si="47"/>
        <v>0.13210622874314712</v>
      </c>
      <c r="J422" s="94">
        <f t="shared" si="47"/>
        <v>0.13210622874314712</v>
      </c>
      <c r="K422" s="94">
        <f t="shared" si="47"/>
        <v>0.13210622874314712</v>
      </c>
      <c r="L422" s="94">
        <f t="shared" si="47"/>
        <v>0.13210622874314712</v>
      </c>
      <c r="M422" s="94">
        <f t="shared" si="47"/>
        <v>0.13210622874314712</v>
      </c>
      <c r="N422" s="94">
        <f t="shared" si="47"/>
        <v>0.13210622874314712</v>
      </c>
      <c r="O422" s="94">
        <f t="shared" si="47"/>
        <v>0.13210622874314712</v>
      </c>
      <c r="P422" s="94">
        <f t="shared" si="47"/>
        <v>0.13210622874314712</v>
      </c>
      <c r="Q422" s="94">
        <f t="shared" si="47"/>
        <v>0.13210622874314712</v>
      </c>
      <c r="R422" s="94">
        <f t="shared" si="47"/>
        <v>0.13210622874314712</v>
      </c>
      <c r="S422" s="93">
        <f>(1+H422)^((5-Dashboard!$F$9)*3/12)</f>
        <v>1.0315060866176908</v>
      </c>
      <c r="T422" s="93">
        <f t="shared" si="45"/>
        <v>1.167774465646356</v>
      </c>
      <c r="U422" s="93">
        <f t="shared" si="45"/>
        <v>1.3220447463254399</v>
      </c>
      <c r="V422" s="93">
        <f t="shared" si="45"/>
        <v>1.4966950919921844</v>
      </c>
      <c r="W422" s="93">
        <f t="shared" si="45"/>
        <v>1.6944178361736495</v>
      </c>
      <c r="X422" s="93">
        <f t="shared" si="45"/>
        <v>1.9182609864256741</v>
      </c>
      <c r="Y422" s="93">
        <f t="shared" si="44"/>
        <v>2.1716752110874795</v>
      </c>
      <c r="Z422" s="93">
        <f t="shared" si="44"/>
        <v>2.4585670332792247</v>
      </c>
      <c r="AA422" s="93">
        <f t="shared" si="44"/>
        <v>2.7833590521579707</v>
      </c>
      <c r="AB422" s="93">
        <f t="shared" si="44"/>
        <v>3.1510581197766609</v>
      </c>
      <c r="AC422" s="95">
        <f t="shared" si="44"/>
        <v>3.5673325245308276</v>
      </c>
      <c r="AE422" s="96"/>
    </row>
    <row r="423" spans="3:31" ht="24.75" customHeight="1" x14ac:dyDescent="0.25">
      <c r="C423" s="91">
        <f>ABS(E423-Dashboard!$F$13)</f>
        <v>43.693182867292528</v>
      </c>
      <c r="D423" s="92">
        <f t="shared" si="46"/>
        <v>0.13220622874314711</v>
      </c>
      <c r="E423" s="93" cm="1">
        <f t="array" ref="E423">SUM('DRE + DCF'!$S$41/TIR!S423,'DRE + DCF'!$U$41:$AD$41/TIR!T423:AC423,TIR!F423)</f>
        <v>93.203182867292526</v>
      </c>
      <c r="F423" s="100">
        <f>'DRE + DCF'!$AE$38*'DRE + DCF'!$AE$39*(1+G423)/(R423-G423)/AC423</f>
        <v>61.400816577960278</v>
      </c>
      <c r="G423" s="92">
        <f>R423*(1-'DRE + DCF'!$AE$39)</f>
        <v>7.9323737245888259E-2</v>
      </c>
      <c r="H423" s="94">
        <f t="shared" si="42"/>
        <v>0.13220622874314711</v>
      </c>
      <c r="I423" s="94">
        <f t="shared" si="47"/>
        <v>0.13220622874314711</v>
      </c>
      <c r="J423" s="94">
        <f t="shared" si="47"/>
        <v>0.13220622874314711</v>
      </c>
      <c r="K423" s="94">
        <f t="shared" si="47"/>
        <v>0.13220622874314711</v>
      </c>
      <c r="L423" s="94">
        <f t="shared" si="47"/>
        <v>0.13220622874314711</v>
      </c>
      <c r="M423" s="94">
        <f t="shared" si="47"/>
        <v>0.13220622874314711</v>
      </c>
      <c r="N423" s="94">
        <f t="shared" si="47"/>
        <v>0.13220622874314711</v>
      </c>
      <c r="O423" s="94">
        <f t="shared" si="47"/>
        <v>0.13220622874314711</v>
      </c>
      <c r="P423" s="94">
        <f t="shared" si="47"/>
        <v>0.13220622874314711</v>
      </c>
      <c r="Q423" s="94">
        <f t="shared" si="47"/>
        <v>0.13220622874314711</v>
      </c>
      <c r="R423" s="94">
        <f t="shared" si="47"/>
        <v>0.13220622874314711</v>
      </c>
      <c r="S423" s="93">
        <f>(1+H423)^((5-Dashboard!$F$9)*3/12)</f>
        <v>1.0315288643370975</v>
      </c>
      <c r="T423" s="93">
        <f t="shared" si="45"/>
        <v>1.1679034053308066</v>
      </c>
      <c r="U423" s="93">
        <f t="shared" si="45"/>
        <v>1.3223075100858717</v>
      </c>
      <c r="V423" s="93">
        <f t="shared" si="45"/>
        <v>1.4971247992330659</v>
      </c>
      <c r="W423" s="93">
        <f t="shared" si="45"/>
        <v>1.6950540228975108</v>
      </c>
      <c r="X423" s="93">
        <f t="shared" si="45"/>
        <v>1.919150722780691</v>
      </c>
      <c r="Y423" s="93">
        <f t="shared" si="44"/>
        <v>2.172874402229211</v>
      </c>
      <c r="Z423" s="93">
        <f t="shared" si="44"/>
        <v>2.4601419324804552</v>
      </c>
      <c r="AA423" s="93">
        <f t="shared" si="44"/>
        <v>2.7853880195465743</v>
      </c>
      <c r="AB423" s="93">
        <f t="shared" si="44"/>
        <v>3.1536336651971704</v>
      </c>
      <c r="AC423" s="95">
        <f t="shared" si="44"/>
        <v>3.5705636789103168</v>
      </c>
      <c r="AE423" s="96"/>
    </row>
    <row r="424" spans="3:31" ht="24.75" customHeight="1" x14ac:dyDescent="0.25">
      <c r="C424" s="91">
        <f>ABS(E424-Dashboard!$F$13)</f>
        <v>43.579541791215256</v>
      </c>
      <c r="D424" s="92">
        <f t="shared" si="46"/>
        <v>0.1323062287431471</v>
      </c>
      <c r="E424" s="93" cm="1">
        <f t="array" ref="E424">SUM('DRE + DCF'!$S$41/TIR!S424,'DRE + DCF'!$U$41:$AD$41/TIR!T424:AC424,TIR!F424)</f>
        <v>93.089541791215254</v>
      </c>
      <c r="F424" s="100">
        <f>'DRE + DCF'!$AE$38*'DRE + DCF'!$AE$39*(1+G424)/(R424-G424)/AC424</f>
        <v>61.302298795657649</v>
      </c>
      <c r="G424" s="92">
        <f>R424*(1-'DRE + DCF'!$AE$39)</f>
        <v>7.938373724588825E-2</v>
      </c>
      <c r="H424" s="94">
        <f t="shared" si="42"/>
        <v>0.1323062287431471</v>
      </c>
      <c r="I424" s="94">
        <f t="shared" si="47"/>
        <v>0.1323062287431471</v>
      </c>
      <c r="J424" s="94">
        <f t="shared" si="47"/>
        <v>0.1323062287431471</v>
      </c>
      <c r="K424" s="94">
        <f t="shared" si="47"/>
        <v>0.1323062287431471</v>
      </c>
      <c r="L424" s="94">
        <f t="shared" si="47"/>
        <v>0.1323062287431471</v>
      </c>
      <c r="M424" s="94">
        <f t="shared" si="47"/>
        <v>0.1323062287431471</v>
      </c>
      <c r="N424" s="94">
        <f t="shared" si="47"/>
        <v>0.1323062287431471</v>
      </c>
      <c r="O424" s="94">
        <f t="shared" si="47"/>
        <v>0.1323062287431471</v>
      </c>
      <c r="P424" s="94">
        <f t="shared" si="47"/>
        <v>0.1323062287431471</v>
      </c>
      <c r="Q424" s="94">
        <f t="shared" si="47"/>
        <v>0.1323062287431471</v>
      </c>
      <c r="R424" s="94">
        <f t="shared" si="47"/>
        <v>0.1323062287431471</v>
      </c>
      <c r="S424" s="93">
        <f>(1+H424)^((5-Dashboard!$F$9)*3/12)</f>
        <v>1.0315516405477043</v>
      </c>
      <c r="T424" s="93">
        <f t="shared" si="45"/>
        <v>1.1680323478623775</v>
      </c>
      <c r="U424" s="93">
        <f t="shared" si="45"/>
        <v>1.3225703028580524</v>
      </c>
      <c r="V424" s="93">
        <f t="shared" si="45"/>
        <v>1.4975545918768833</v>
      </c>
      <c r="W424" s="93">
        <f t="shared" si="45"/>
        <v>1.6956903922650965</v>
      </c>
      <c r="X424" s="93">
        <f t="shared" si="45"/>
        <v>1.9200407931816792</v>
      </c>
      <c r="Y424" s="93">
        <f t="shared" si="44"/>
        <v>2.174074149560548</v>
      </c>
      <c r="Z424" s="93">
        <f t="shared" si="44"/>
        <v>2.4617177012968687</v>
      </c>
      <c r="AA424" s="93">
        <f t="shared" si="44"/>
        <v>2.7874182865857065</v>
      </c>
      <c r="AB424" s="93">
        <f t="shared" si="44"/>
        <v>3.1562110880135461</v>
      </c>
      <c r="AC424" s="95">
        <f t="shared" si="44"/>
        <v>3.5737974741859238</v>
      </c>
      <c r="AE424" s="96"/>
    </row>
    <row r="425" spans="3:31" ht="24.75" customHeight="1" x14ac:dyDescent="0.25">
      <c r="C425" s="91">
        <f>ABS(E425-Dashboard!$F$13)</f>
        <v>43.466109208133339</v>
      </c>
      <c r="D425" s="92">
        <f t="shared" si="46"/>
        <v>0.13240622874314709</v>
      </c>
      <c r="E425" s="93" cm="1">
        <f t="array" ref="E425">SUM('DRE + DCF'!$S$41/TIR!S425,'DRE + DCF'!$U$41:$AD$41/TIR!T425:AC425,TIR!F425)</f>
        <v>92.976109208133337</v>
      </c>
      <c r="F425" s="100">
        <f>'DRE + DCF'!$AE$38*'DRE + DCF'!$AE$39*(1+G425)/(R425-G425)/AC425</f>
        <v>61.203978753134862</v>
      </c>
      <c r="G425" s="92">
        <f>R425*(1-'DRE + DCF'!$AE$39)</f>
        <v>7.9443737245888255E-2</v>
      </c>
      <c r="H425" s="94">
        <f t="shared" si="42"/>
        <v>0.13240622874314709</v>
      </c>
      <c r="I425" s="94">
        <f t="shared" si="47"/>
        <v>0.13240622874314709</v>
      </c>
      <c r="J425" s="94">
        <f t="shared" si="47"/>
        <v>0.13240622874314709</v>
      </c>
      <c r="K425" s="94">
        <f t="shared" si="47"/>
        <v>0.13240622874314709</v>
      </c>
      <c r="L425" s="94">
        <f t="shared" si="47"/>
        <v>0.13240622874314709</v>
      </c>
      <c r="M425" s="94">
        <f t="shared" si="47"/>
        <v>0.13240622874314709</v>
      </c>
      <c r="N425" s="94">
        <f t="shared" si="47"/>
        <v>0.13240622874314709</v>
      </c>
      <c r="O425" s="94">
        <f t="shared" si="47"/>
        <v>0.13240622874314709</v>
      </c>
      <c r="P425" s="94">
        <f t="shared" si="47"/>
        <v>0.13240622874314709</v>
      </c>
      <c r="Q425" s="94">
        <f t="shared" si="47"/>
        <v>0.13240622874314709</v>
      </c>
      <c r="R425" s="94">
        <f t="shared" si="47"/>
        <v>0.13240622874314709</v>
      </c>
      <c r="S425" s="93">
        <f>(1+H425)^((5-Dashboard!$F$9)*3/12)</f>
        <v>1.0315744152497446</v>
      </c>
      <c r="T425" s="93">
        <f t="shared" si="45"/>
        <v>1.1681612932408805</v>
      </c>
      <c r="U425" s="93">
        <f t="shared" si="45"/>
        <v>1.322833124642623</v>
      </c>
      <c r="V425" s="93">
        <f t="shared" si="45"/>
        <v>1.4979844699330662</v>
      </c>
      <c r="W425" s="93">
        <f t="shared" si="45"/>
        <v>1.6963269443127058</v>
      </c>
      <c r="X425" s="93">
        <f t="shared" si="45"/>
        <v>1.9209311977245378</v>
      </c>
      <c r="Y425" s="93">
        <f t="shared" si="44"/>
        <v>2.1752744532903003</v>
      </c>
      <c r="Z425" s="93">
        <f t="shared" si="44"/>
        <v>2.4632943401317799</v>
      </c>
      <c r="AA425" s="93">
        <f t="shared" si="44"/>
        <v>2.7894498539929682</v>
      </c>
      <c r="AB425" s="93">
        <f t="shared" si="44"/>
        <v>3.1587903894282996</v>
      </c>
      <c r="AC425" s="95">
        <f t="shared" si="44"/>
        <v>3.5770339122825976</v>
      </c>
      <c r="AE425" s="96"/>
    </row>
    <row r="426" spans="3:31" ht="24.75" customHeight="1" x14ac:dyDescent="0.25">
      <c r="C426" s="91">
        <f>ABS(E426-Dashboard!$F$13)</f>
        <v>43.352884610641873</v>
      </c>
      <c r="D426" s="92">
        <f t="shared" si="46"/>
        <v>0.13250622874314708</v>
      </c>
      <c r="E426" s="93" cm="1">
        <f t="array" ref="E426">SUM('DRE + DCF'!$S$41/TIR!S426,'DRE + DCF'!$U$41:$AD$41/TIR!T426:AC426,TIR!F426)</f>
        <v>92.862884610641871</v>
      </c>
      <c r="F426" s="100">
        <f>'DRE + DCF'!$AE$38*'DRE + DCF'!$AE$39*(1+G426)/(R426-G426)/AC426</f>
        <v>61.105855952350772</v>
      </c>
      <c r="G426" s="92">
        <f>R426*(1-'DRE + DCF'!$AE$39)</f>
        <v>7.9503737245888245E-2</v>
      </c>
      <c r="H426" s="94">
        <f t="shared" si="42"/>
        <v>0.13250622874314708</v>
      </c>
      <c r="I426" s="94">
        <f t="shared" si="47"/>
        <v>0.13250622874314708</v>
      </c>
      <c r="J426" s="94">
        <f t="shared" si="47"/>
        <v>0.13250622874314708</v>
      </c>
      <c r="K426" s="94">
        <f t="shared" si="47"/>
        <v>0.13250622874314708</v>
      </c>
      <c r="L426" s="94">
        <f t="shared" si="47"/>
        <v>0.13250622874314708</v>
      </c>
      <c r="M426" s="94">
        <f t="shared" si="47"/>
        <v>0.13250622874314708</v>
      </c>
      <c r="N426" s="94">
        <f t="shared" si="47"/>
        <v>0.13250622874314708</v>
      </c>
      <c r="O426" s="94">
        <f t="shared" si="47"/>
        <v>0.13250622874314708</v>
      </c>
      <c r="P426" s="94">
        <f t="shared" si="47"/>
        <v>0.13250622874314708</v>
      </c>
      <c r="Q426" s="94">
        <f t="shared" si="47"/>
        <v>0.13250622874314708</v>
      </c>
      <c r="R426" s="94">
        <f t="shared" si="47"/>
        <v>0.13250622874314708</v>
      </c>
      <c r="S426" s="93">
        <f>(1+H426)^((5-Dashboard!$F$9)*3/12)</f>
        <v>1.0315971884434516</v>
      </c>
      <c r="T426" s="93">
        <f t="shared" si="45"/>
        <v>1.1682902414661269</v>
      </c>
      <c r="U426" s="93">
        <f t="shared" si="45"/>
        <v>1.3230959754402241</v>
      </c>
      <c r="V426" s="93">
        <f t="shared" si="45"/>
        <v>1.4984144334110436</v>
      </c>
      <c r="W426" s="93">
        <f t="shared" si="45"/>
        <v>1.6969636790766405</v>
      </c>
      <c r="X426" s="93">
        <f t="shared" si="45"/>
        <v>1.9218219365051823</v>
      </c>
      <c r="Y426" s="93">
        <f t="shared" si="44"/>
        <v>2.176475313627336</v>
      </c>
      <c r="Z426" s="93">
        <f t="shared" si="44"/>
        <v>2.4648718493886528</v>
      </c>
      <c r="AA426" s="93">
        <f t="shared" si="44"/>
        <v>2.7914827224862897</v>
      </c>
      <c r="AB426" s="93">
        <f t="shared" si="44"/>
        <v>3.1613715706446008</v>
      </c>
      <c r="AC426" s="95">
        <f t="shared" si="44"/>
        <v>3.5802729951265166</v>
      </c>
      <c r="AE426" s="96"/>
    </row>
    <row r="427" spans="3:31" ht="24.75" customHeight="1" x14ac:dyDescent="0.25">
      <c r="C427" s="91">
        <f>ABS(E427-Dashboard!$F$13)</f>
        <v>43.239867492903919</v>
      </c>
      <c r="D427" s="92">
        <f t="shared" si="46"/>
        <v>0.13260622874314706</v>
      </c>
      <c r="E427" s="93" cm="1">
        <f t="array" ref="E427">SUM('DRE + DCF'!$S$41/TIR!S427,'DRE + DCF'!$U$41:$AD$41/TIR!T427:AC427,TIR!F427)</f>
        <v>92.749867492903917</v>
      </c>
      <c r="F427" s="100">
        <f>'DRE + DCF'!$AE$38*'DRE + DCF'!$AE$39*(1+G427)/(R427-G427)/AC427</f>
        <v>61.007929896822858</v>
      </c>
      <c r="G427" s="92">
        <f>R427*(1-'DRE + DCF'!$AE$39)</f>
        <v>7.9563737245888236E-2</v>
      </c>
      <c r="H427" s="94">
        <f t="shared" si="42"/>
        <v>0.13260622874314706</v>
      </c>
      <c r="I427" s="94">
        <f t="shared" si="47"/>
        <v>0.13260622874314706</v>
      </c>
      <c r="J427" s="94">
        <f t="shared" si="47"/>
        <v>0.13260622874314706</v>
      </c>
      <c r="K427" s="94">
        <f t="shared" si="47"/>
        <v>0.13260622874314706</v>
      </c>
      <c r="L427" s="94">
        <f t="shared" si="47"/>
        <v>0.13260622874314706</v>
      </c>
      <c r="M427" s="94">
        <f t="shared" si="47"/>
        <v>0.13260622874314706</v>
      </c>
      <c r="N427" s="94">
        <f t="shared" si="47"/>
        <v>0.13260622874314706</v>
      </c>
      <c r="O427" s="94">
        <f t="shared" si="47"/>
        <v>0.13260622874314706</v>
      </c>
      <c r="P427" s="94">
        <f t="shared" si="47"/>
        <v>0.13260622874314706</v>
      </c>
      <c r="Q427" s="94">
        <f t="shared" si="47"/>
        <v>0.13260622874314706</v>
      </c>
      <c r="R427" s="94">
        <f t="shared" si="47"/>
        <v>0.13260622874314706</v>
      </c>
      <c r="S427" s="93">
        <f>(1+H427)^((5-Dashboard!$F$9)*3/12)</f>
        <v>1.0316199601290583</v>
      </c>
      <c r="T427" s="93">
        <f t="shared" si="45"/>
        <v>1.1684191925379286</v>
      </c>
      <c r="U427" s="93">
        <f t="shared" si="45"/>
        <v>1.3233588552514963</v>
      </c>
      <c r="V427" s="93">
        <f t="shared" si="45"/>
        <v>1.4988444823202456</v>
      </c>
      <c r="W427" s="93">
        <f t="shared" si="45"/>
        <v>1.6976005965932079</v>
      </c>
      <c r="X427" s="93">
        <f t="shared" si="45"/>
        <v>1.9227130096195499</v>
      </c>
      <c r="Y427" s="93">
        <f t="shared" si="44"/>
        <v>2.1776767307805849</v>
      </c>
      <c r="Z427" s="93">
        <f t="shared" si="44"/>
        <v>2.4664502294711039</v>
      </c>
      <c r="AA427" s="93">
        <f t="shared" si="44"/>
        <v>2.7935168927839369</v>
      </c>
      <c r="AB427" s="93">
        <f t="shared" si="44"/>
        <v>3.1639546328662891</v>
      </c>
      <c r="AC427" s="95">
        <f t="shared" si="44"/>
        <v>3.583514724645096</v>
      </c>
      <c r="AE427" s="96"/>
    </row>
    <row r="428" spans="3:31" ht="24.75" customHeight="1" x14ac:dyDescent="0.25">
      <c r="C428" s="91">
        <f>ABS(E428-Dashboard!$F$13)</f>
        <v>43.127057350644741</v>
      </c>
      <c r="D428" s="92">
        <f t="shared" si="46"/>
        <v>0.13270622874314705</v>
      </c>
      <c r="E428" s="93" cm="1">
        <f t="array" ref="E428">SUM('DRE + DCF'!$S$41/TIR!S428,'DRE + DCF'!$U$41:$AD$41/TIR!T428:AC428,TIR!F428)</f>
        <v>92.637057350644739</v>
      </c>
      <c r="F428" s="100">
        <f>'DRE + DCF'!$AE$38*'DRE + DCF'!$AE$39*(1+G428)/(R428-G428)/AC428</f>
        <v>60.910200091621384</v>
      </c>
      <c r="G428" s="92">
        <f>R428*(1-'DRE + DCF'!$AE$39)</f>
        <v>7.9623737245888226E-2</v>
      </c>
      <c r="H428" s="94">
        <f t="shared" si="42"/>
        <v>0.13270622874314705</v>
      </c>
      <c r="I428" s="94">
        <f t="shared" si="47"/>
        <v>0.13270622874314705</v>
      </c>
      <c r="J428" s="94">
        <f t="shared" si="47"/>
        <v>0.13270622874314705</v>
      </c>
      <c r="K428" s="94">
        <f t="shared" si="47"/>
        <v>0.13270622874314705</v>
      </c>
      <c r="L428" s="94">
        <f t="shared" si="47"/>
        <v>0.13270622874314705</v>
      </c>
      <c r="M428" s="94">
        <f t="shared" si="47"/>
        <v>0.13270622874314705</v>
      </c>
      <c r="N428" s="94">
        <f t="shared" si="47"/>
        <v>0.13270622874314705</v>
      </c>
      <c r="O428" s="94">
        <f t="shared" si="47"/>
        <v>0.13270622874314705</v>
      </c>
      <c r="P428" s="94">
        <f t="shared" si="47"/>
        <v>0.13270622874314705</v>
      </c>
      <c r="Q428" s="94">
        <f t="shared" si="47"/>
        <v>0.13270622874314705</v>
      </c>
      <c r="R428" s="94">
        <f t="shared" si="47"/>
        <v>0.13270622874314705</v>
      </c>
      <c r="S428" s="93">
        <f>(1+H428)^((5-Dashboard!$F$9)*3/12)</f>
        <v>1.0316427303067979</v>
      </c>
      <c r="T428" s="93">
        <f t="shared" si="45"/>
        <v>1.1685481464560965</v>
      </c>
      <c r="U428" s="93">
        <f t="shared" si="45"/>
        <v>1.3236217640770798</v>
      </c>
      <c r="V428" s="93">
        <f t="shared" si="45"/>
        <v>1.4992746166701005</v>
      </c>
      <c r="W428" s="93">
        <f t="shared" si="45"/>
        <v>1.698237696898717</v>
      </c>
      <c r="X428" s="93">
        <f t="shared" si="45"/>
        <v>1.9236044171635933</v>
      </c>
      <c r="Y428" s="93">
        <f t="shared" si="44"/>
        <v>2.1788787049590335</v>
      </c>
      <c r="Z428" s="93">
        <f t="shared" si="44"/>
        <v>2.4680294807828989</v>
      </c>
      <c r="AA428" s="93">
        <f t="shared" si="44"/>
        <v>2.7955523656045047</v>
      </c>
      <c r="AB428" s="93">
        <f t="shared" si="44"/>
        <v>3.1665395772978622</v>
      </c>
      <c r="AC428" s="95">
        <f t="shared" si="44"/>
        <v>3.5867591027669805</v>
      </c>
      <c r="AE428" s="96"/>
    </row>
    <row r="429" spans="3:31" ht="24.75" customHeight="1" x14ac:dyDescent="0.25">
      <c r="C429" s="91">
        <f>ABS(E429-Dashboard!$F$13)</f>
        <v>43.014453681145604</v>
      </c>
      <c r="D429" s="92">
        <f t="shared" si="46"/>
        <v>0.13280622874314704</v>
      </c>
      <c r="E429" s="93" cm="1">
        <f t="array" ref="E429">SUM('DRE + DCF'!$S$41/TIR!S429,'DRE + DCF'!$U$41:$AD$41/TIR!T429:AC429,TIR!F429)</f>
        <v>92.524453681145602</v>
      </c>
      <c r="F429" s="100">
        <f>'DRE + DCF'!$AE$38*'DRE + DCF'!$AE$39*(1+G429)/(R429-G429)/AC429</f>
        <v>60.812666043363308</v>
      </c>
      <c r="G429" s="92">
        <f>R429*(1-'DRE + DCF'!$AE$39)</f>
        <v>7.9683737245888217E-2</v>
      </c>
      <c r="H429" s="94">
        <f t="shared" si="42"/>
        <v>0.13280622874314704</v>
      </c>
      <c r="I429" s="94">
        <f t="shared" si="47"/>
        <v>0.13280622874314704</v>
      </c>
      <c r="J429" s="94">
        <f t="shared" si="47"/>
        <v>0.13280622874314704</v>
      </c>
      <c r="K429" s="94">
        <f t="shared" si="47"/>
        <v>0.13280622874314704</v>
      </c>
      <c r="L429" s="94">
        <f t="shared" si="47"/>
        <v>0.13280622874314704</v>
      </c>
      <c r="M429" s="94">
        <f t="shared" si="47"/>
        <v>0.13280622874314704</v>
      </c>
      <c r="N429" s="94">
        <f t="shared" si="47"/>
        <v>0.13280622874314704</v>
      </c>
      <c r="O429" s="94">
        <f t="shared" si="47"/>
        <v>0.13280622874314704</v>
      </c>
      <c r="P429" s="94">
        <f t="shared" si="47"/>
        <v>0.13280622874314704</v>
      </c>
      <c r="Q429" s="94">
        <f t="shared" si="47"/>
        <v>0.13280622874314704</v>
      </c>
      <c r="R429" s="94">
        <f t="shared" si="47"/>
        <v>0.13280622874314704</v>
      </c>
      <c r="S429" s="93">
        <f>(1+H429)^((5-Dashboard!$F$9)*3/12)</f>
        <v>1.031665498976903</v>
      </c>
      <c r="T429" s="93">
        <f t="shared" si="45"/>
        <v>1.1686771032204426</v>
      </c>
      <c r="U429" s="93">
        <f t="shared" si="45"/>
        <v>1.3238847019176152</v>
      </c>
      <c r="V429" s="93">
        <f t="shared" si="45"/>
        <v>1.4997048364700392</v>
      </c>
      <c r="W429" s="93">
        <f t="shared" si="45"/>
        <v>1.6988749800294831</v>
      </c>
      <c r="X429" s="93">
        <f t="shared" si="45"/>
        <v>1.9244961592332881</v>
      </c>
      <c r="Y429" s="93">
        <f t="shared" si="44"/>
        <v>2.1800812363717323</v>
      </c>
      <c r="Z429" s="93">
        <f t="shared" si="44"/>
        <v>2.4696096037279593</v>
      </c>
      <c r="AA429" s="93">
        <f t="shared" si="44"/>
        <v>2.7975891416669274</v>
      </c>
      <c r="AB429" s="93">
        <f t="shared" si="44"/>
        <v>3.1691264051444898</v>
      </c>
      <c r="AC429" s="95">
        <f t="shared" si="44"/>
        <v>3.5900061314220562</v>
      </c>
      <c r="AE429" s="96"/>
    </row>
    <row r="430" spans="3:31" ht="24.75" customHeight="1" x14ac:dyDescent="0.25">
      <c r="C430" s="91">
        <f>ABS(E430-Dashboard!$F$13)</f>
        <v>42.90205598323822</v>
      </c>
      <c r="D430" s="92">
        <f t="shared" si="46"/>
        <v>0.13290622874314703</v>
      </c>
      <c r="E430" s="93" cm="1">
        <f t="array" ref="E430">SUM('DRE + DCF'!$S$41/TIR!S430,'DRE + DCF'!$U$41:$AD$41/TIR!T430:AC430,TIR!F430)</f>
        <v>92.412055983238218</v>
      </c>
      <c r="F430" s="100">
        <f>'DRE + DCF'!$AE$38*'DRE + DCF'!$AE$39*(1+G430)/(R430-G430)/AC430</f>
        <v>60.715327260206607</v>
      </c>
      <c r="G430" s="92">
        <f>R430*(1-'DRE + DCF'!$AE$39)</f>
        <v>7.9743737245888222E-2</v>
      </c>
      <c r="H430" s="94">
        <f t="shared" si="42"/>
        <v>0.13290622874314703</v>
      </c>
      <c r="I430" s="94">
        <f t="shared" si="47"/>
        <v>0.13290622874314703</v>
      </c>
      <c r="J430" s="94">
        <f t="shared" si="47"/>
        <v>0.13290622874314703</v>
      </c>
      <c r="K430" s="94">
        <f t="shared" si="47"/>
        <v>0.13290622874314703</v>
      </c>
      <c r="L430" s="94">
        <f t="shared" si="47"/>
        <v>0.13290622874314703</v>
      </c>
      <c r="M430" s="94">
        <f t="shared" si="47"/>
        <v>0.13290622874314703</v>
      </c>
      <c r="N430" s="94">
        <f t="shared" si="47"/>
        <v>0.13290622874314703</v>
      </c>
      <c r="O430" s="94">
        <f t="shared" si="47"/>
        <v>0.13290622874314703</v>
      </c>
      <c r="P430" s="94">
        <f t="shared" si="47"/>
        <v>0.13290622874314703</v>
      </c>
      <c r="Q430" s="94">
        <f t="shared" si="47"/>
        <v>0.13290622874314703</v>
      </c>
      <c r="R430" s="94">
        <f t="shared" si="47"/>
        <v>0.13290622874314703</v>
      </c>
      <c r="S430" s="93">
        <f>(1+H430)^((5-Dashboard!$F$9)*3/12)</f>
        <v>1.0316882661396065</v>
      </c>
      <c r="T430" s="93">
        <f t="shared" si="45"/>
        <v>1.1688060628307779</v>
      </c>
      <c r="U430" s="93">
        <f t="shared" si="45"/>
        <v>1.3241476687737423</v>
      </c>
      <c r="V430" s="93">
        <f t="shared" si="45"/>
        <v>1.5001351417294904</v>
      </c>
      <c r="W430" s="93">
        <f t="shared" si="45"/>
        <v>1.6995124460218234</v>
      </c>
      <c r="X430" s="93">
        <f t="shared" si="45"/>
        <v>1.9253882359246253</v>
      </c>
      <c r="Y430" s="93">
        <f t="shared" si="44"/>
        <v>2.181284325227788</v>
      </c>
      <c r="Z430" s="93">
        <f t="shared" si="44"/>
        <v>2.4711905987103537</v>
      </c>
      <c r="AA430" s="93">
        <f t="shared" si="44"/>
        <v>2.7996272216904665</v>
      </c>
      <c r="AB430" s="93">
        <f t="shared" si="44"/>
        <v>3.1717151176120009</v>
      </c>
      <c r="AC430" s="95">
        <f t="shared" si="44"/>
        <v>3.5932558125414391</v>
      </c>
      <c r="AE430" s="96"/>
    </row>
    <row r="431" spans="3:31" ht="24.75" customHeight="1" x14ac:dyDescent="0.25">
      <c r="C431" s="91">
        <f>ABS(E431-Dashboard!$F$13)</f>
        <v>42.789863757298555</v>
      </c>
      <c r="D431" s="92">
        <f t="shared" si="46"/>
        <v>0.13300622874314702</v>
      </c>
      <c r="E431" s="93" cm="1">
        <f t="array" ref="E431">SUM('DRE + DCF'!$S$41/TIR!S431,'DRE + DCF'!$U$41:$AD$41/TIR!T431:AC431,TIR!F431)</f>
        <v>92.299863757298553</v>
      </c>
      <c r="F431" s="100">
        <f>'DRE + DCF'!$AE$38*'DRE + DCF'!$AE$39*(1+G431)/(R431-G431)/AC431</f>
        <v>60.618183251844236</v>
      </c>
      <c r="G431" s="92">
        <f>R431*(1-'DRE + DCF'!$AE$39)</f>
        <v>7.9803737245888212E-2</v>
      </c>
      <c r="H431" s="94">
        <f t="shared" si="42"/>
        <v>0.13300622874314702</v>
      </c>
      <c r="I431" s="94">
        <f t="shared" si="47"/>
        <v>0.13300622874314702</v>
      </c>
      <c r="J431" s="94">
        <f t="shared" si="47"/>
        <v>0.13300622874314702</v>
      </c>
      <c r="K431" s="94">
        <f t="shared" si="47"/>
        <v>0.13300622874314702</v>
      </c>
      <c r="L431" s="94">
        <f t="shared" si="47"/>
        <v>0.13300622874314702</v>
      </c>
      <c r="M431" s="94">
        <f t="shared" si="47"/>
        <v>0.13300622874314702</v>
      </c>
      <c r="N431" s="94">
        <f t="shared" si="47"/>
        <v>0.13300622874314702</v>
      </c>
      <c r="O431" s="94">
        <f t="shared" si="47"/>
        <v>0.13300622874314702</v>
      </c>
      <c r="P431" s="94">
        <f t="shared" si="47"/>
        <v>0.13300622874314702</v>
      </c>
      <c r="Q431" s="94">
        <f t="shared" si="47"/>
        <v>0.13300622874314702</v>
      </c>
      <c r="R431" s="94">
        <f t="shared" si="47"/>
        <v>0.13300622874314702</v>
      </c>
      <c r="S431" s="93">
        <f>(1+H431)^((5-Dashboard!$F$9)*3/12)</f>
        <v>1.0317110317951417</v>
      </c>
      <c r="T431" s="93">
        <f t="shared" si="45"/>
        <v>1.1689350252869146</v>
      </c>
      <c r="U431" s="93">
        <f t="shared" si="45"/>
        <v>1.3244106646461025</v>
      </c>
      <c r="V431" s="93">
        <f t="shared" si="45"/>
        <v>1.5005655324578855</v>
      </c>
      <c r="W431" s="93">
        <f t="shared" si="45"/>
        <v>1.7001500949120611</v>
      </c>
      <c r="X431" s="93">
        <f t="shared" si="45"/>
        <v>1.9262806473336178</v>
      </c>
      <c r="Y431" s="93">
        <f t="shared" si="44"/>
        <v>2.1824879717363705</v>
      </c>
      <c r="Z431" s="93">
        <f t="shared" si="44"/>
        <v>2.4727724661343053</v>
      </c>
      <c r="AA431" s="93">
        <f t="shared" si="44"/>
        <v>2.8016666063947206</v>
      </c>
      <c r="AB431" s="93">
        <f t="shared" si="44"/>
        <v>3.1743057159068933</v>
      </c>
      <c r="AC431" s="95">
        <f t="shared" si="44"/>
        <v>3.5965081480574845</v>
      </c>
      <c r="AE431" s="96"/>
    </row>
    <row r="432" spans="3:31" ht="24.75" customHeight="1" x14ac:dyDescent="0.25">
      <c r="C432" s="91">
        <f>ABS(E432-Dashboard!$F$13)</f>
        <v>42.67787650524118</v>
      </c>
      <c r="D432" s="92">
        <f t="shared" si="46"/>
        <v>0.13310622874314701</v>
      </c>
      <c r="E432" s="93" cm="1">
        <f t="array" ref="E432">SUM('DRE + DCF'!$S$41/TIR!S432,'DRE + DCF'!$U$41:$AD$41/TIR!T432:AC432,TIR!F432)</f>
        <v>92.187876505241178</v>
      </c>
      <c r="F432" s="100">
        <f>'DRE + DCF'!$AE$38*'DRE + DCF'!$AE$39*(1+G432)/(R432-G432)/AC432</f>
        <v>60.521233529498389</v>
      </c>
      <c r="G432" s="92">
        <f>R432*(1-'DRE + DCF'!$AE$39)</f>
        <v>7.9863737245888203E-2</v>
      </c>
      <c r="H432" s="94">
        <f t="shared" si="42"/>
        <v>0.13310622874314701</v>
      </c>
      <c r="I432" s="94">
        <f t="shared" si="47"/>
        <v>0.13310622874314701</v>
      </c>
      <c r="J432" s="94">
        <f t="shared" si="47"/>
        <v>0.13310622874314701</v>
      </c>
      <c r="K432" s="94">
        <f t="shared" si="47"/>
        <v>0.13310622874314701</v>
      </c>
      <c r="L432" s="94">
        <f t="shared" si="47"/>
        <v>0.13310622874314701</v>
      </c>
      <c r="M432" s="94">
        <f t="shared" si="47"/>
        <v>0.13310622874314701</v>
      </c>
      <c r="N432" s="94">
        <f t="shared" si="47"/>
        <v>0.13310622874314701</v>
      </c>
      <c r="O432" s="94">
        <f t="shared" si="47"/>
        <v>0.13310622874314701</v>
      </c>
      <c r="P432" s="94">
        <f t="shared" si="47"/>
        <v>0.13310622874314701</v>
      </c>
      <c r="Q432" s="94">
        <f t="shared" si="47"/>
        <v>0.13310622874314701</v>
      </c>
      <c r="R432" s="94">
        <f t="shared" si="47"/>
        <v>0.13310622874314701</v>
      </c>
      <c r="S432" s="93">
        <f>(1+H432)^((5-Dashboard!$F$9)*3/12)</f>
        <v>1.0317337959437409</v>
      </c>
      <c r="T432" s="93">
        <f t="shared" si="45"/>
        <v>1.1690639905886639</v>
      </c>
      <c r="U432" s="93">
        <f t="shared" si="45"/>
        <v>1.324673689535335</v>
      </c>
      <c r="V432" s="93">
        <f t="shared" si="45"/>
        <v>1.5009960086646539</v>
      </c>
      <c r="W432" s="93">
        <f t="shared" si="45"/>
        <v>1.700787926736522</v>
      </c>
      <c r="X432" s="93">
        <f t="shared" si="45"/>
        <v>1.9271733935562962</v>
      </c>
      <c r="Y432" s="93">
        <f t="shared" si="44"/>
        <v>2.1836921761067076</v>
      </c>
      <c r="Z432" s="93">
        <f t="shared" si="44"/>
        <v>2.4743552064041876</v>
      </c>
      <c r="AA432" s="93">
        <f t="shared" si="44"/>
        <v>2.8037072964996201</v>
      </c>
      <c r="AB432" s="93">
        <f t="shared" si="44"/>
        <v>3.1768982012363289</v>
      </c>
      <c r="AC432" s="95">
        <f t="shared" si="44"/>
        <v>3.5997631399037839</v>
      </c>
      <c r="AE432" s="96"/>
    </row>
    <row r="433" spans="3:31" ht="24.75" customHeight="1" x14ac:dyDescent="0.25">
      <c r="C433" s="91">
        <f>ABS(E433-Dashboard!$F$13)</f>
        <v>42.566093730513465</v>
      </c>
      <c r="D433" s="92">
        <f t="shared" si="46"/>
        <v>0.133206228743147</v>
      </c>
      <c r="E433" s="93" cm="1">
        <f t="array" ref="E433">SUM('DRE + DCF'!$S$41/TIR!S433,'DRE + DCF'!$U$41:$AD$41/TIR!T433:AC433,TIR!F433)</f>
        <v>92.076093730513463</v>
      </c>
      <c r="F433" s="100">
        <f>'DRE + DCF'!$AE$38*'DRE + DCF'!$AE$39*(1+G433)/(R433-G433)/AC433</f>
        <v>60.424477605914724</v>
      </c>
      <c r="G433" s="92">
        <f>R433*(1-'DRE + DCF'!$AE$39)</f>
        <v>7.9923737245888193E-2</v>
      </c>
      <c r="H433" s="94">
        <f t="shared" si="42"/>
        <v>0.133206228743147</v>
      </c>
      <c r="I433" s="94">
        <f t="shared" si="47"/>
        <v>0.133206228743147</v>
      </c>
      <c r="J433" s="94">
        <f t="shared" si="47"/>
        <v>0.133206228743147</v>
      </c>
      <c r="K433" s="94">
        <f t="shared" si="47"/>
        <v>0.133206228743147</v>
      </c>
      <c r="L433" s="94">
        <f t="shared" ref="I433:R458" si="48">$D433</f>
        <v>0.133206228743147</v>
      </c>
      <c r="M433" s="94">
        <f t="shared" si="48"/>
        <v>0.133206228743147</v>
      </c>
      <c r="N433" s="94">
        <f t="shared" si="48"/>
        <v>0.133206228743147</v>
      </c>
      <c r="O433" s="94">
        <f t="shared" si="48"/>
        <v>0.133206228743147</v>
      </c>
      <c r="P433" s="94">
        <f t="shared" si="48"/>
        <v>0.133206228743147</v>
      </c>
      <c r="Q433" s="94">
        <f t="shared" si="48"/>
        <v>0.133206228743147</v>
      </c>
      <c r="R433" s="94">
        <f t="shared" si="48"/>
        <v>0.133206228743147</v>
      </c>
      <c r="S433" s="93">
        <f>(1+H433)^((5-Dashboard!$F$9)*3/12)</f>
        <v>1.031756558585637</v>
      </c>
      <c r="T433" s="93">
        <f t="shared" si="45"/>
        <v>1.1691929587358376</v>
      </c>
      <c r="U433" s="93">
        <f t="shared" si="45"/>
        <v>1.3249367434420805</v>
      </c>
      <c r="V433" s="93">
        <f t="shared" si="45"/>
        <v>1.5014265703592264</v>
      </c>
      <c r="W433" s="93">
        <f t="shared" si="45"/>
        <v>1.7014259415315363</v>
      </c>
      <c r="X433" s="93">
        <f t="shared" si="45"/>
        <v>1.9280664746887104</v>
      </c>
      <c r="Y433" s="93">
        <f t="shared" si="44"/>
        <v>2.1848969385480879</v>
      </c>
      <c r="Z433" s="93">
        <f t="shared" si="44"/>
        <v>2.4759388199245262</v>
      </c>
      <c r="AA433" s="93">
        <f t="shared" si="44"/>
        <v>2.8057492927254302</v>
      </c>
      <c r="AB433" s="93">
        <f t="shared" si="44"/>
        <v>3.1794925748081369</v>
      </c>
      <c r="AC433" s="95">
        <f t="shared" si="44"/>
        <v>3.603020790015167</v>
      </c>
      <c r="AE433" s="96"/>
    </row>
    <row r="434" spans="3:31" ht="24.75" customHeight="1" x14ac:dyDescent="0.25">
      <c r="C434" s="91">
        <f>ABS(E434-Dashboard!$F$13)</f>
        <v>42.454514938089609</v>
      </c>
      <c r="D434" s="92">
        <f t="shared" si="46"/>
        <v>0.13330622874314699</v>
      </c>
      <c r="E434" s="93" cm="1">
        <f t="array" ref="E434">SUM('DRE + DCF'!$S$41/TIR!S434,'DRE + DCF'!$U$41:$AD$41/TIR!T434:AC434,TIR!F434)</f>
        <v>91.964514938089607</v>
      </c>
      <c r="F434" s="100">
        <f>'DRE + DCF'!$AE$38*'DRE + DCF'!$AE$39*(1+G434)/(R434-G434)/AC434</f>
        <v>60.327914995356437</v>
      </c>
      <c r="G434" s="92">
        <f>R434*(1-'DRE + DCF'!$AE$39)</f>
        <v>7.9983737245888184E-2</v>
      </c>
      <c r="H434" s="94">
        <f t="shared" si="42"/>
        <v>0.13330622874314699</v>
      </c>
      <c r="I434" s="94">
        <f t="shared" si="48"/>
        <v>0.13330622874314699</v>
      </c>
      <c r="J434" s="94">
        <f t="shared" si="48"/>
        <v>0.13330622874314699</v>
      </c>
      <c r="K434" s="94">
        <f t="shared" si="48"/>
        <v>0.13330622874314699</v>
      </c>
      <c r="L434" s="94">
        <f t="shared" si="48"/>
        <v>0.13330622874314699</v>
      </c>
      <c r="M434" s="94">
        <f t="shared" si="48"/>
        <v>0.13330622874314699</v>
      </c>
      <c r="N434" s="94">
        <f t="shared" si="48"/>
        <v>0.13330622874314699</v>
      </c>
      <c r="O434" s="94">
        <f t="shared" si="48"/>
        <v>0.13330622874314699</v>
      </c>
      <c r="P434" s="94">
        <f t="shared" si="48"/>
        <v>0.13330622874314699</v>
      </c>
      <c r="Q434" s="94">
        <f t="shared" si="48"/>
        <v>0.13330622874314699</v>
      </c>
      <c r="R434" s="94">
        <f t="shared" si="48"/>
        <v>0.13330622874314699</v>
      </c>
      <c r="S434" s="93">
        <f>(1+H434)^((5-Dashboard!$F$9)*3/12)</f>
        <v>1.0317793197210627</v>
      </c>
      <c r="T434" s="93">
        <f t="shared" si="45"/>
        <v>1.1693219297282473</v>
      </c>
      <c r="U434" s="93">
        <f t="shared" si="45"/>
        <v>1.3251998263669791</v>
      </c>
      <c r="V434" s="93">
        <f t="shared" si="45"/>
        <v>1.5018572175510343</v>
      </c>
      <c r="W434" s="93">
        <f t="shared" si="45"/>
        <v>1.7020641393334388</v>
      </c>
      <c r="X434" s="93">
        <f t="shared" si="45"/>
        <v>1.9289598908269299</v>
      </c>
      <c r="Y434" s="93">
        <f t="shared" si="44"/>
        <v>2.1861022592698607</v>
      </c>
      <c r="Z434" s="93">
        <f t="shared" si="44"/>
        <v>2.4775233070999994</v>
      </c>
      <c r="AA434" s="93">
        <f t="shared" si="44"/>
        <v>2.8077925957927499</v>
      </c>
      <c r="AB434" s="93">
        <f t="shared" si="44"/>
        <v>3.1820888378308125</v>
      </c>
      <c r="AC434" s="95">
        <f t="shared" si="44"/>
        <v>3.6062811003277018</v>
      </c>
      <c r="AE434" s="96"/>
    </row>
    <row r="435" spans="3:31" ht="24.75" customHeight="1" x14ac:dyDescent="0.25">
      <c r="C435" s="91">
        <f>ABS(E435-Dashboard!$F$13)</f>
        <v>42.343139634465054</v>
      </c>
      <c r="D435" s="92">
        <f t="shared" si="46"/>
        <v>0.13340622874314698</v>
      </c>
      <c r="E435" s="93" cm="1">
        <f t="array" ref="E435">SUM('DRE + DCF'!$S$41/TIR!S435,'DRE + DCF'!$U$41:$AD$41/TIR!T435:AC435,TIR!F435)</f>
        <v>91.853139634465052</v>
      </c>
      <c r="F435" s="100">
        <f>'DRE + DCF'!$AE$38*'DRE + DCF'!$AE$39*(1+G435)/(R435-G435)/AC435</f>
        <v>60.231545213598686</v>
      </c>
      <c r="G435" s="92">
        <f>R435*(1-'DRE + DCF'!$AE$39)</f>
        <v>8.0043737245888189E-2</v>
      </c>
      <c r="H435" s="94">
        <f t="shared" ref="H435:H498" si="49">$D435</f>
        <v>0.13340622874314698</v>
      </c>
      <c r="I435" s="94">
        <f t="shared" si="48"/>
        <v>0.13340622874314698</v>
      </c>
      <c r="J435" s="94">
        <f t="shared" si="48"/>
        <v>0.13340622874314698</v>
      </c>
      <c r="K435" s="94">
        <f t="shared" si="48"/>
        <v>0.13340622874314698</v>
      </c>
      <c r="L435" s="94">
        <f t="shared" si="48"/>
        <v>0.13340622874314698</v>
      </c>
      <c r="M435" s="94">
        <f t="shared" si="48"/>
        <v>0.13340622874314698</v>
      </c>
      <c r="N435" s="94">
        <f t="shared" si="48"/>
        <v>0.13340622874314698</v>
      </c>
      <c r="O435" s="94">
        <f t="shared" si="48"/>
        <v>0.13340622874314698</v>
      </c>
      <c r="P435" s="94">
        <f t="shared" si="48"/>
        <v>0.13340622874314698</v>
      </c>
      <c r="Q435" s="94">
        <f t="shared" si="48"/>
        <v>0.13340622874314698</v>
      </c>
      <c r="R435" s="94">
        <f t="shared" si="48"/>
        <v>0.13340622874314698</v>
      </c>
      <c r="S435" s="93">
        <f>(1+H435)^((5-Dashboard!$F$9)*3/12)</f>
        <v>1.0318020793502509</v>
      </c>
      <c r="T435" s="93">
        <f t="shared" si="45"/>
        <v>1.1694509035657052</v>
      </c>
      <c r="U435" s="93">
        <f t="shared" si="45"/>
        <v>1.3254629383106717</v>
      </c>
      <c r="V435" s="93">
        <f t="shared" si="45"/>
        <v>1.502287950249509</v>
      </c>
      <c r="W435" s="93">
        <f t="shared" si="45"/>
        <v>1.7027025201785684</v>
      </c>
      <c r="X435" s="93">
        <f t="shared" si="45"/>
        <v>1.9298536420670434</v>
      </c>
      <c r="Y435" s="93">
        <f t="shared" si="44"/>
        <v>2.1873081384814346</v>
      </c>
      <c r="Z435" s="93">
        <f t="shared" si="44"/>
        <v>2.479108668335436</v>
      </c>
      <c r="AA435" s="93">
        <f t="shared" si="44"/>
        <v>2.8098372064225119</v>
      </c>
      <c r="AB435" s="93">
        <f t="shared" si="44"/>
        <v>3.1846869915135185</v>
      </c>
      <c r="AC435" s="95">
        <f t="shared" si="44"/>
        <v>3.6095440727786956</v>
      </c>
      <c r="AE435" s="96"/>
    </row>
    <row r="436" spans="3:31" ht="24.75" customHeight="1" x14ac:dyDescent="0.25">
      <c r="C436" s="91">
        <f>ABS(E436-Dashboard!$F$13)</f>
        <v>42.231967327650729</v>
      </c>
      <c r="D436" s="92">
        <f t="shared" si="46"/>
        <v>0.13350622874314697</v>
      </c>
      <c r="E436" s="93" cm="1">
        <f t="array" ref="E436">SUM('DRE + DCF'!$S$41/TIR!S436,'DRE + DCF'!$U$41:$AD$41/TIR!T436:AC436,TIR!F436)</f>
        <v>91.741967327650727</v>
      </c>
      <c r="F436" s="100">
        <f>'DRE + DCF'!$AE$38*'DRE + DCF'!$AE$39*(1+G436)/(R436-G436)/AC436</f>
        <v>60.135367777922767</v>
      </c>
      <c r="G436" s="92">
        <f>R436*(1-'DRE + DCF'!$AE$39)</f>
        <v>8.0103737245888179E-2</v>
      </c>
      <c r="H436" s="94">
        <f t="shared" si="49"/>
        <v>0.13350622874314697</v>
      </c>
      <c r="I436" s="94">
        <f t="shared" si="48"/>
        <v>0.13350622874314697</v>
      </c>
      <c r="J436" s="94">
        <f t="shared" si="48"/>
        <v>0.13350622874314697</v>
      </c>
      <c r="K436" s="94">
        <f t="shared" si="48"/>
        <v>0.13350622874314697</v>
      </c>
      <c r="L436" s="94">
        <f t="shared" si="48"/>
        <v>0.13350622874314697</v>
      </c>
      <c r="M436" s="94">
        <f t="shared" si="48"/>
        <v>0.13350622874314697</v>
      </c>
      <c r="N436" s="94">
        <f t="shared" si="48"/>
        <v>0.13350622874314697</v>
      </c>
      <c r="O436" s="94">
        <f t="shared" si="48"/>
        <v>0.13350622874314697</v>
      </c>
      <c r="P436" s="94">
        <f t="shared" si="48"/>
        <v>0.13350622874314697</v>
      </c>
      <c r="Q436" s="94">
        <f t="shared" si="48"/>
        <v>0.13350622874314697</v>
      </c>
      <c r="R436" s="94">
        <f t="shared" si="48"/>
        <v>0.13350622874314697</v>
      </c>
      <c r="S436" s="93">
        <f>(1+H436)^((5-Dashboard!$F$9)*3/12)</f>
        <v>1.0318248374734336</v>
      </c>
      <c r="T436" s="93">
        <f t="shared" si="45"/>
        <v>1.1695798802480222</v>
      </c>
      <c r="U436" s="93">
        <f t="shared" si="45"/>
        <v>1.325726079273797</v>
      </c>
      <c r="V436" s="93">
        <f t="shared" si="45"/>
        <v>1.5027187684640799</v>
      </c>
      <c r="W436" s="93">
        <f t="shared" si="45"/>
        <v>1.7033410841032655</v>
      </c>
      <c r="X436" s="93">
        <f t="shared" si="45"/>
        <v>1.930747728505156</v>
      </c>
      <c r="Y436" s="93">
        <f t="shared" si="44"/>
        <v>2.1885145763922766</v>
      </c>
      <c r="Z436" s="93">
        <f t="shared" si="44"/>
        <v>2.4806949040358153</v>
      </c>
      <c r="AA436" s="93">
        <f t="shared" si="44"/>
        <v>2.8118831253359797</v>
      </c>
      <c r="AB436" s="93">
        <f t="shared" si="44"/>
        <v>3.18728703706608</v>
      </c>
      <c r="AC436" s="95">
        <f t="shared" si="44"/>
        <v>3.6128097093066911</v>
      </c>
      <c r="AE436" s="96"/>
    </row>
    <row r="437" spans="3:31" ht="24.75" customHeight="1" x14ac:dyDescent="0.25">
      <c r="C437" s="91">
        <f>ABS(E437-Dashboard!$F$13)</f>
        <v>42.120997527167113</v>
      </c>
      <c r="D437" s="92">
        <f t="shared" si="46"/>
        <v>0.13360622874314695</v>
      </c>
      <c r="E437" s="93" cm="1">
        <f t="array" ref="E437">SUM('DRE + DCF'!$S$41/TIR!S437,'DRE + DCF'!$U$41:$AD$41/TIR!T437:AC437,TIR!F437)</f>
        <v>91.630997527167111</v>
      </c>
      <c r="F437" s="100">
        <f>'DRE + DCF'!$AE$38*'DRE + DCF'!$AE$39*(1+G437)/(R437-G437)/AC437</f>
        <v>60.039382207110307</v>
      </c>
      <c r="G437" s="92">
        <f>R437*(1-'DRE + DCF'!$AE$39)</f>
        <v>8.016373724588817E-2</v>
      </c>
      <c r="H437" s="94">
        <f t="shared" si="49"/>
        <v>0.13360622874314695</v>
      </c>
      <c r="I437" s="94">
        <f t="shared" si="48"/>
        <v>0.13360622874314695</v>
      </c>
      <c r="J437" s="94">
        <f t="shared" si="48"/>
        <v>0.13360622874314695</v>
      </c>
      <c r="K437" s="94">
        <f t="shared" si="48"/>
        <v>0.13360622874314695</v>
      </c>
      <c r="L437" s="94">
        <f t="shared" si="48"/>
        <v>0.13360622874314695</v>
      </c>
      <c r="M437" s="94">
        <f t="shared" si="48"/>
        <v>0.13360622874314695</v>
      </c>
      <c r="N437" s="94">
        <f t="shared" si="48"/>
        <v>0.13360622874314695</v>
      </c>
      <c r="O437" s="94">
        <f t="shared" si="48"/>
        <v>0.13360622874314695</v>
      </c>
      <c r="P437" s="94">
        <f t="shared" si="48"/>
        <v>0.13360622874314695</v>
      </c>
      <c r="Q437" s="94">
        <f t="shared" si="48"/>
        <v>0.13360622874314695</v>
      </c>
      <c r="R437" s="94">
        <f t="shared" si="48"/>
        <v>0.13360622874314695</v>
      </c>
      <c r="S437" s="93">
        <f>(1+H437)^((5-Dashboard!$F$9)*3/12)</f>
        <v>1.0318475940908436</v>
      </c>
      <c r="T437" s="93">
        <f t="shared" si="45"/>
        <v>1.1697088597750107</v>
      </c>
      <c r="U437" s="93">
        <f t="shared" si="45"/>
        <v>1.3259892492569965</v>
      </c>
      <c r="V437" s="93">
        <f t="shared" si="45"/>
        <v>1.5031496722041804</v>
      </c>
      <c r="W437" s="93">
        <f t="shared" si="45"/>
        <v>1.7039798311438785</v>
      </c>
      <c r="X437" s="93">
        <f t="shared" si="45"/>
        <v>1.9316421502373966</v>
      </c>
      <c r="Y437" s="93">
        <f t="shared" si="44"/>
        <v>2.1897215732119184</v>
      </c>
      <c r="Z437" s="93">
        <f t="shared" si="44"/>
        <v>2.4822820146062736</v>
      </c>
      <c r="AA437" s="93">
        <f t="shared" si="44"/>
        <v>2.8139303532547593</v>
      </c>
      <c r="AB437" s="93">
        <f t="shared" si="44"/>
        <v>3.1898889756989992</v>
      </c>
      <c r="AC437" s="95">
        <f t="shared" si="44"/>
        <v>3.6160780118514824</v>
      </c>
      <c r="AE437" s="96"/>
    </row>
    <row r="438" spans="3:31" ht="24.75" customHeight="1" x14ac:dyDescent="0.25">
      <c r="C438" s="91">
        <f>ABS(E438-Dashboard!$F$13)</f>
        <v>42.010229744038988</v>
      </c>
      <c r="D438" s="92">
        <f t="shared" si="46"/>
        <v>0.13370622874314694</v>
      </c>
      <c r="E438" s="93" cm="1">
        <f t="array" ref="E438">SUM('DRE + DCF'!$S$41/TIR!S438,'DRE + DCF'!$U$41:$AD$41/TIR!T438:AC438,TIR!F438)</f>
        <v>91.520229744038986</v>
      </c>
      <c r="F438" s="100">
        <f>'DRE + DCF'!$AE$38*'DRE + DCF'!$AE$39*(1+G438)/(R438-G438)/AC438</f>
        <v>59.943588021437897</v>
      </c>
      <c r="G438" s="92">
        <f>R438*(1-'DRE + DCF'!$AE$39)</f>
        <v>8.022373724588816E-2</v>
      </c>
      <c r="H438" s="94">
        <f t="shared" si="49"/>
        <v>0.13370622874314694</v>
      </c>
      <c r="I438" s="94">
        <f t="shared" si="48"/>
        <v>0.13370622874314694</v>
      </c>
      <c r="J438" s="94">
        <f t="shared" si="48"/>
        <v>0.13370622874314694</v>
      </c>
      <c r="K438" s="94">
        <f t="shared" si="48"/>
        <v>0.13370622874314694</v>
      </c>
      <c r="L438" s="94">
        <f t="shared" si="48"/>
        <v>0.13370622874314694</v>
      </c>
      <c r="M438" s="94">
        <f t="shared" si="48"/>
        <v>0.13370622874314694</v>
      </c>
      <c r="N438" s="94">
        <f t="shared" si="48"/>
        <v>0.13370622874314694</v>
      </c>
      <c r="O438" s="94">
        <f t="shared" si="48"/>
        <v>0.13370622874314694</v>
      </c>
      <c r="P438" s="94">
        <f t="shared" si="48"/>
        <v>0.13370622874314694</v>
      </c>
      <c r="Q438" s="94">
        <f t="shared" si="48"/>
        <v>0.13370622874314694</v>
      </c>
      <c r="R438" s="94">
        <f t="shared" si="48"/>
        <v>0.13370622874314694</v>
      </c>
      <c r="S438" s="93">
        <f>(1+H438)^((5-Dashboard!$F$9)*3/12)</f>
        <v>1.0318703492027133</v>
      </c>
      <c r="T438" s="93">
        <f t="shared" si="45"/>
        <v>1.1698378421464821</v>
      </c>
      <c r="U438" s="93">
        <f t="shared" si="45"/>
        <v>1.326252448260909</v>
      </c>
      <c r="V438" s="93">
        <f t="shared" si="45"/>
        <v>1.5035806614792409</v>
      </c>
      <c r="W438" s="93">
        <f t="shared" si="45"/>
        <v>1.7046187613367565</v>
      </c>
      <c r="X438" s="93">
        <f t="shared" si="45"/>
        <v>1.9325369073599088</v>
      </c>
      <c r="Y438" s="93">
        <f t="shared" si="44"/>
        <v>2.1909291291499464</v>
      </c>
      <c r="Z438" s="93">
        <f t="shared" si="44"/>
        <v>2.4838700004520931</v>
      </c>
      <c r="AA438" s="93">
        <f t="shared" si="44"/>
        <v>2.815978890900781</v>
      </c>
      <c r="AB438" s="93">
        <f t="shared" si="44"/>
        <v>3.1924928086234341</v>
      </c>
      <c r="AC438" s="95">
        <f t="shared" si="44"/>
        <v>3.6193489823540905</v>
      </c>
      <c r="AE438" s="96"/>
    </row>
    <row r="439" spans="3:31" ht="24.75" customHeight="1" x14ac:dyDescent="0.25">
      <c r="C439" s="91">
        <f>ABS(E439-Dashboard!$F$13)</f>
        <v>41.89966349078923</v>
      </c>
      <c r="D439" s="92">
        <f t="shared" si="46"/>
        <v>0.13380622874314693</v>
      </c>
      <c r="E439" s="93" cm="1">
        <f t="array" ref="E439">SUM('DRE + DCF'!$S$41/TIR!S439,'DRE + DCF'!$U$41:$AD$41/TIR!T439:AC439,TIR!F439)</f>
        <v>91.409663490789228</v>
      </c>
      <c r="F439" s="100">
        <f>'DRE + DCF'!$AE$38*'DRE + DCF'!$AE$39*(1+G439)/(R439-G439)/AC439</f>
        <v>59.847984742671052</v>
      </c>
      <c r="G439" s="92">
        <f>R439*(1-'DRE + DCF'!$AE$39)</f>
        <v>8.0283737245888151E-2</v>
      </c>
      <c r="H439" s="94">
        <f t="shared" si="49"/>
        <v>0.13380622874314693</v>
      </c>
      <c r="I439" s="94">
        <f t="shared" si="48"/>
        <v>0.13380622874314693</v>
      </c>
      <c r="J439" s="94">
        <f t="shared" si="48"/>
        <v>0.13380622874314693</v>
      </c>
      <c r="K439" s="94">
        <f t="shared" si="48"/>
        <v>0.13380622874314693</v>
      </c>
      <c r="L439" s="94">
        <f t="shared" si="48"/>
        <v>0.13380622874314693</v>
      </c>
      <c r="M439" s="94">
        <f t="shared" si="48"/>
        <v>0.13380622874314693</v>
      </c>
      <c r="N439" s="94">
        <f t="shared" si="48"/>
        <v>0.13380622874314693</v>
      </c>
      <c r="O439" s="94">
        <f t="shared" si="48"/>
        <v>0.13380622874314693</v>
      </c>
      <c r="P439" s="94">
        <f t="shared" si="48"/>
        <v>0.13380622874314693</v>
      </c>
      <c r="Q439" s="94">
        <f t="shared" si="48"/>
        <v>0.13380622874314693</v>
      </c>
      <c r="R439" s="94">
        <f t="shared" si="48"/>
        <v>0.13380622874314693</v>
      </c>
      <c r="S439" s="93">
        <f>(1+H439)^((5-Dashboard!$F$9)*3/12)</f>
        <v>1.031893102809275</v>
      </c>
      <c r="T439" s="93">
        <f t="shared" si="45"/>
        <v>1.1699668273622486</v>
      </c>
      <c r="U439" s="93">
        <f t="shared" si="45"/>
        <v>1.3265156762861756</v>
      </c>
      <c r="V439" s="93">
        <f t="shared" si="45"/>
        <v>1.504011736298694</v>
      </c>
      <c r="W439" s="93">
        <f t="shared" si="45"/>
        <v>1.7052578747182547</v>
      </c>
      <c r="X439" s="93">
        <f t="shared" si="45"/>
        <v>1.9334319999688583</v>
      </c>
      <c r="Y439" s="93">
        <f t="shared" si="44"/>
        <v>2.1921372444160117</v>
      </c>
      <c r="Z439" s="93">
        <f t="shared" si="44"/>
        <v>2.4854588619787124</v>
      </c>
      <c r="AA439" s="93">
        <f t="shared" si="44"/>
        <v>2.8180287389963175</v>
      </c>
      <c r="AB439" s="93">
        <f t="shared" si="44"/>
        <v>3.1950985370512206</v>
      </c>
      <c r="AC439" s="95">
        <f t="shared" si="44"/>
        <v>3.6226226227567904</v>
      </c>
      <c r="AE439" s="96"/>
    </row>
    <row r="440" spans="3:31" ht="24.75" customHeight="1" x14ac:dyDescent="0.25">
      <c r="C440" s="91">
        <f>ABS(E440-Dashboard!$F$13)</f>
        <v>41.789298281433723</v>
      </c>
      <c r="D440" s="92">
        <f t="shared" si="46"/>
        <v>0.13390622874314692</v>
      </c>
      <c r="E440" s="93" cm="1">
        <f t="array" ref="E440">SUM('DRE + DCF'!$S$41/TIR!S440,'DRE + DCF'!$U$41:$AD$41/TIR!T440:AC440,TIR!F440)</f>
        <v>91.299298281433721</v>
      </c>
      <c r="F440" s="100">
        <f>'DRE + DCF'!$AE$38*'DRE + DCF'!$AE$39*(1+G440)/(R440-G440)/AC440</f>
        <v>59.752571894058946</v>
      </c>
      <c r="G440" s="92">
        <f>R440*(1-'DRE + DCF'!$AE$39)</f>
        <v>8.0343737245888155E-2</v>
      </c>
      <c r="H440" s="94">
        <f t="shared" si="49"/>
        <v>0.13390622874314692</v>
      </c>
      <c r="I440" s="94">
        <f t="shared" si="48"/>
        <v>0.13390622874314692</v>
      </c>
      <c r="J440" s="94">
        <f t="shared" si="48"/>
        <v>0.13390622874314692</v>
      </c>
      <c r="K440" s="94">
        <f t="shared" si="48"/>
        <v>0.13390622874314692</v>
      </c>
      <c r="L440" s="94">
        <f t="shared" si="48"/>
        <v>0.13390622874314692</v>
      </c>
      <c r="M440" s="94">
        <f t="shared" si="48"/>
        <v>0.13390622874314692</v>
      </c>
      <c r="N440" s="94">
        <f t="shared" si="48"/>
        <v>0.13390622874314692</v>
      </c>
      <c r="O440" s="94">
        <f t="shared" si="48"/>
        <v>0.13390622874314692</v>
      </c>
      <c r="P440" s="94">
        <f t="shared" si="48"/>
        <v>0.13390622874314692</v>
      </c>
      <c r="Q440" s="94">
        <f t="shared" si="48"/>
        <v>0.13390622874314692</v>
      </c>
      <c r="R440" s="94">
        <f t="shared" si="48"/>
        <v>0.13390622874314692</v>
      </c>
      <c r="S440" s="93">
        <f>(1+H440)^((5-Dashboard!$F$9)*3/12)</f>
        <v>1.0319158549107614</v>
      </c>
      <c r="T440" s="93">
        <f t="shared" si="45"/>
        <v>1.1700958154221219</v>
      </c>
      <c r="U440" s="93">
        <f t="shared" si="45"/>
        <v>1.3267789333334357</v>
      </c>
      <c r="V440" s="93">
        <f t="shared" si="45"/>
        <v>1.5044428966719712</v>
      </c>
      <c r="W440" s="93">
        <f t="shared" si="45"/>
        <v>1.7058971713247308</v>
      </c>
      <c r="X440" s="93">
        <f t="shared" si="45"/>
        <v>1.9343274281604277</v>
      </c>
      <c r="Y440" s="93">
        <f t="shared" si="44"/>
        <v>2.193345919219821</v>
      </c>
      <c r="Z440" s="93">
        <f t="shared" si="44"/>
        <v>2.4870485995917182</v>
      </c>
      <c r="AA440" s="93">
        <f t="shared" si="44"/>
        <v>2.8200798982639701</v>
      </c>
      <c r="AB440" s="93">
        <f t="shared" si="44"/>
        <v>3.1977061621948559</v>
      </c>
      <c r="AC440" s="95">
        <f t="shared" si="44"/>
        <v>3.6258989350030908</v>
      </c>
      <c r="AE440" s="96"/>
    </row>
    <row r="441" spans="3:31" ht="24.75" customHeight="1" x14ac:dyDescent="0.25">
      <c r="C441" s="91">
        <f>ABS(E441-Dashboard!$F$13)</f>
        <v>41.679133631475274</v>
      </c>
      <c r="D441" s="92">
        <f t="shared" si="46"/>
        <v>0.13400622874314691</v>
      </c>
      <c r="E441" s="93" cm="1">
        <f t="array" ref="E441">SUM('DRE + DCF'!$S$41/TIR!S441,'DRE + DCF'!$U$41:$AD$41/TIR!T441:AC441,TIR!F441)</f>
        <v>91.189133631475272</v>
      </c>
      <c r="F441" s="100">
        <f>'DRE + DCF'!$AE$38*'DRE + DCF'!$AE$39*(1+G441)/(R441-G441)/AC441</f>
        <v>59.657349000328473</v>
      </c>
      <c r="G441" s="92">
        <f>R441*(1-'DRE + DCF'!$AE$39)</f>
        <v>8.0403737245888146E-2</v>
      </c>
      <c r="H441" s="94">
        <f t="shared" si="49"/>
        <v>0.13400622874314691</v>
      </c>
      <c r="I441" s="94">
        <f t="shared" si="48"/>
        <v>0.13400622874314691</v>
      </c>
      <c r="J441" s="94">
        <f t="shared" si="48"/>
        <v>0.13400622874314691</v>
      </c>
      <c r="K441" s="94">
        <f t="shared" si="48"/>
        <v>0.13400622874314691</v>
      </c>
      <c r="L441" s="94">
        <f t="shared" si="48"/>
        <v>0.13400622874314691</v>
      </c>
      <c r="M441" s="94">
        <f t="shared" si="48"/>
        <v>0.13400622874314691</v>
      </c>
      <c r="N441" s="94">
        <f t="shared" si="48"/>
        <v>0.13400622874314691</v>
      </c>
      <c r="O441" s="94">
        <f t="shared" si="48"/>
        <v>0.13400622874314691</v>
      </c>
      <c r="P441" s="94">
        <f t="shared" si="48"/>
        <v>0.13400622874314691</v>
      </c>
      <c r="Q441" s="94">
        <f t="shared" si="48"/>
        <v>0.13400622874314691</v>
      </c>
      <c r="R441" s="94">
        <f t="shared" si="48"/>
        <v>0.13400622874314691</v>
      </c>
      <c r="S441" s="93">
        <f>(1+H441)^((5-Dashboard!$F$9)*3/12)</f>
        <v>1.0319386055074042</v>
      </c>
      <c r="T441" s="93">
        <f t="shared" si="45"/>
        <v>1.1702248063259135</v>
      </c>
      <c r="U441" s="93">
        <f t="shared" si="45"/>
        <v>1.3270422194033287</v>
      </c>
      <c r="V441" s="93">
        <f t="shared" si="45"/>
        <v>1.5048741426085046</v>
      </c>
      <c r="W441" s="93">
        <f t="shared" si="45"/>
        <v>1.706536651192547</v>
      </c>
      <c r="X441" s="93">
        <f t="shared" si="45"/>
        <v>1.9352231920308194</v>
      </c>
      <c r="Y441" s="93">
        <f t="shared" si="44"/>
        <v>2.1945551537711445</v>
      </c>
      <c r="Z441" s="93">
        <f t="shared" si="44"/>
        <v>2.4886392136968527</v>
      </c>
      <c r="AA441" s="93">
        <f t="shared" si="44"/>
        <v>2.8221323694266784</v>
      </c>
      <c r="AB441" s="93">
        <f t="shared" si="44"/>
        <v>3.2003156852675092</v>
      </c>
      <c r="AC441" s="95">
        <f t="shared" si="44"/>
        <v>3.6291779210377482</v>
      </c>
      <c r="AE441" s="96"/>
    </row>
    <row r="442" spans="3:31" ht="24.75" customHeight="1" x14ac:dyDescent="0.25">
      <c r="C442" s="91">
        <f>ABS(E442-Dashboard!$F$13)</f>
        <v>41.569169057898257</v>
      </c>
      <c r="D442" s="92">
        <f t="shared" si="46"/>
        <v>0.1341062287431469</v>
      </c>
      <c r="E442" s="93" cm="1">
        <f t="array" ref="E442">SUM('DRE + DCF'!$S$41/TIR!S442,'DRE + DCF'!$U$41:$AD$41/TIR!T442:AC442,TIR!F442)</f>
        <v>91.079169057898255</v>
      </c>
      <c r="F442" s="100">
        <f>'DRE + DCF'!$AE$38*'DRE + DCF'!$AE$39*(1+G442)/(R442-G442)/AC442</f>
        <v>59.562315587678938</v>
      </c>
      <c r="G442" s="92">
        <f>R442*(1-'DRE + DCF'!$AE$39)</f>
        <v>8.0463737245888137E-2</v>
      </c>
      <c r="H442" s="94">
        <f t="shared" si="49"/>
        <v>0.1341062287431469</v>
      </c>
      <c r="I442" s="94">
        <f t="shared" si="48"/>
        <v>0.1341062287431469</v>
      </c>
      <c r="J442" s="94">
        <f t="shared" si="48"/>
        <v>0.1341062287431469</v>
      </c>
      <c r="K442" s="94">
        <f t="shared" si="48"/>
        <v>0.1341062287431469</v>
      </c>
      <c r="L442" s="94">
        <f t="shared" si="48"/>
        <v>0.1341062287431469</v>
      </c>
      <c r="M442" s="94">
        <f t="shared" si="48"/>
        <v>0.1341062287431469</v>
      </c>
      <c r="N442" s="94">
        <f t="shared" si="48"/>
        <v>0.1341062287431469</v>
      </c>
      <c r="O442" s="94">
        <f t="shared" si="48"/>
        <v>0.1341062287431469</v>
      </c>
      <c r="P442" s="94">
        <f t="shared" si="48"/>
        <v>0.1341062287431469</v>
      </c>
      <c r="Q442" s="94">
        <f t="shared" si="48"/>
        <v>0.1341062287431469</v>
      </c>
      <c r="R442" s="94">
        <f t="shared" si="48"/>
        <v>0.1341062287431469</v>
      </c>
      <c r="S442" s="93">
        <f>(1+H442)^((5-Dashboard!$F$9)*3/12)</f>
        <v>1.0319613545994362</v>
      </c>
      <c r="T442" s="93">
        <f t="shared" si="45"/>
        <v>1.1703538000734359</v>
      </c>
      <c r="U442" s="93">
        <f t="shared" si="45"/>
        <v>1.3273055344964955</v>
      </c>
      <c r="V442" s="93">
        <f t="shared" si="45"/>
        <v>1.5053054741177274</v>
      </c>
      <c r="W442" s="93">
        <f t="shared" si="45"/>
        <v>1.7071763143580707</v>
      </c>
      <c r="X442" s="93">
        <f t="shared" si="45"/>
        <v>1.9361192916762566</v>
      </c>
      <c r="Y442" s="93">
        <f t="shared" si="44"/>
        <v>2.1957649482798125</v>
      </c>
      <c r="Z442" s="93">
        <f t="shared" si="44"/>
        <v>2.4902307047000094</v>
      </c>
      <c r="AA442" s="93">
        <f t="shared" si="44"/>
        <v>2.8241861532077168</v>
      </c>
      <c r="AB442" s="93">
        <f t="shared" si="44"/>
        <v>3.2029271074830192</v>
      </c>
      <c r="AC442" s="95">
        <f t="shared" si="44"/>
        <v>3.6324595828067627</v>
      </c>
      <c r="AE442" s="96"/>
    </row>
    <row r="443" spans="3:31" ht="24.75" customHeight="1" x14ac:dyDescent="0.25">
      <c r="C443" s="91">
        <f>ABS(E443-Dashboard!$F$13)</f>
        <v>41.459404079163185</v>
      </c>
      <c r="D443" s="92">
        <f t="shared" si="46"/>
        <v>0.13420622874314689</v>
      </c>
      <c r="E443" s="93" cm="1">
        <f t="array" ref="E443">SUM('DRE + DCF'!$S$41/TIR!S443,'DRE + DCF'!$U$41:$AD$41/TIR!T443:AC443,TIR!F443)</f>
        <v>90.969404079163183</v>
      </c>
      <c r="F443" s="100">
        <f>'DRE + DCF'!$AE$38*'DRE + DCF'!$AE$39*(1+G443)/(R443-G443)/AC443</f>
        <v>59.467471183776439</v>
      </c>
      <c r="G443" s="92">
        <f>R443*(1-'DRE + DCF'!$AE$39)</f>
        <v>8.0523737245888127E-2</v>
      </c>
      <c r="H443" s="94">
        <f t="shared" si="49"/>
        <v>0.13420622874314689</v>
      </c>
      <c r="I443" s="94">
        <f t="shared" si="48"/>
        <v>0.13420622874314689</v>
      </c>
      <c r="J443" s="94">
        <f t="shared" si="48"/>
        <v>0.13420622874314689</v>
      </c>
      <c r="K443" s="94">
        <f t="shared" si="48"/>
        <v>0.13420622874314689</v>
      </c>
      <c r="L443" s="94">
        <f t="shared" si="48"/>
        <v>0.13420622874314689</v>
      </c>
      <c r="M443" s="94">
        <f t="shared" si="48"/>
        <v>0.13420622874314689</v>
      </c>
      <c r="N443" s="94">
        <f t="shared" si="48"/>
        <v>0.13420622874314689</v>
      </c>
      <c r="O443" s="94">
        <f t="shared" si="48"/>
        <v>0.13420622874314689</v>
      </c>
      <c r="P443" s="94">
        <f t="shared" si="48"/>
        <v>0.13420622874314689</v>
      </c>
      <c r="Q443" s="94">
        <f t="shared" si="48"/>
        <v>0.13420622874314689</v>
      </c>
      <c r="R443" s="94">
        <f t="shared" si="48"/>
        <v>0.13420622874314689</v>
      </c>
      <c r="S443" s="93">
        <f>(1+H443)^((5-Dashboard!$F$9)*3/12)</f>
        <v>1.031984102187089</v>
      </c>
      <c r="T443" s="93">
        <f t="shared" si="45"/>
        <v>1.1704827966645006</v>
      </c>
      <c r="U443" s="93">
        <f t="shared" si="45"/>
        <v>1.3275688786135749</v>
      </c>
      <c r="V443" s="93">
        <f t="shared" si="45"/>
        <v>1.5057368912090714</v>
      </c>
      <c r="W443" s="93">
        <f t="shared" si="45"/>
        <v>1.707816160857671</v>
      </c>
      <c r="X443" s="93">
        <f t="shared" si="45"/>
        <v>1.9370157271929784</v>
      </c>
      <c r="Y443" s="93">
        <f t="shared" si="44"/>
        <v>2.1969753029557122</v>
      </c>
      <c r="Z443" s="93">
        <f t="shared" si="44"/>
        <v>2.491823073007231</v>
      </c>
      <c r="AA443" s="93">
        <f t="shared" si="44"/>
        <v>2.8262412503306908</v>
      </c>
      <c r="AB443" s="93">
        <f t="shared" si="44"/>
        <v>3.2055404300558892</v>
      </c>
      <c r="AC443" s="95">
        <f t="shared" si="44"/>
        <v>3.6357439222573755</v>
      </c>
      <c r="AE443" s="96"/>
    </row>
    <row r="444" spans="3:31" ht="24.75" customHeight="1" x14ac:dyDescent="0.25">
      <c r="C444" s="91">
        <f>ABS(E444-Dashboard!$F$13)</f>
        <v>41.349838215200784</v>
      </c>
      <c r="D444" s="92">
        <f t="shared" si="46"/>
        <v>0.13430622874314688</v>
      </c>
      <c r="E444" s="93" cm="1">
        <f t="array" ref="E444">SUM('DRE + DCF'!$S$41/TIR!S444,'DRE + DCF'!$U$41:$AD$41/TIR!T444:AC444,TIR!F444)</f>
        <v>90.859838215200782</v>
      </c>
      <c r="F444" s="100">
        <f>'DRE + DCF'!$AE$38*'DRE + DCF'!$AE$39*(1+G444)/(R444-G444)/AC444</f>
        <v>59.37281531774817</v>
      </c>
      <c r="G444" s="92">
        <f>R444*(1-'DRE + DCF'!$AE$39)</f>
        <v>8.0583737245888118E-2</v>
      </c>
      <c r="H444" s="94">
        <f t="shared" si="49"/>
        <v>0.13430622874314688</v>
      </c>
      <c r="I444" s="94">
        <f t="shared" si="48"/>
        <v>0.13430622874314688</v>
      </c>
      <c r="J444" s="94">
        <f t="shared" si="48"/>
        <v>0.13430622874314688</v>
      </c>
      <c r="K444" s="94">
        <f t="shared" si="48"/>
        <v>0.13430622874314688</v>
      </c>
      <c r="L444" s="94">
        <f t="shared" si="48"/>
        <v>0.13430622874314688</v>
      </c>
      <c r="M444" s="94">
        <f t="shared" si="48"/>
        <v>0.13430622874314688</v>
      </c>
      <c r="N444" s="94">
        <f t="shared" si="48"/>
        <v>0.13430622874314688</v>
      </c>
      <c r="O444" s="94">
        <f t="shared" si="48"/>
        <v>0.13430622874314688</v>
      </c>
      <c r="P444" s="94">
        <f t="shared" si="48"/>
        <v>0.13430622874314688</v>
      </c>
      <c r="Q444" s="94">
        <f t="shared" si="48"/>
        <v>0.13430622874314688</v>
      </c>
      <c r="R444" s="94">
        <f t="shared" si="48"/>
        <v>0.13430622874314688</v>
      </c>
      <c r="S444" s="93">
        <f>(1+H444)^((5-Dashboard!$F$9)*3/12)</f>
        <v>1.0320068482705953</v>
      </c>
      <c r="T444" s="93">
        <f t="shared" si="45"/>
        <v>1.17061179609892</v>
      </c>
      <c r="U444" s="93">
        <f t="shared" si="45"/>
        <v>1.3278322517552075</v>
      </c>
      <c r="V444" s="93">
        <f t="shared" si="45"/>
        <v>1.5061683938919701</v>
      </c>
      <c r="W444" s="93">
        <f t="shared" si="45"/>
        <v>1.7084561907277231</v>
      </c>
      <c r="X444" s="93">
        <f t="shared" si="45"/>
        <v>1.9379124986772462</v>
      </c>
      <c r="Y444" s="93">
        <f t="shared" si="44"/>
        <v>2.1981862180087957</v>
      </c>
      <c r="Z444" s="93">
        <f t="shared" si="44"/>
        <v>2.4934163190247181</v>
      </c>
      <c r="AA444" s="93">
        <f t="shared" si="44"/>
        <v>2.8282976615195472</v>
      </c>
      <c r="AB444" s="93">
        <f t="shared" si="44"/>
        <v>3.208155654201299</v>
      </c>
      <c r="AC444" s="95">
        <f t="shared" si="44"/>
        <v>3.6390309413380786</v>
      </c>
      <c r="AE444" s="96"/>
    </row>
    <row r="445" spans="3:31" ht="24.75" customHeight="1" x14ac:dyDescent="0.25">
      <c r="C445" s="91">
        <f>ABS(E445-Dashboard!$F$13)</f>
        <v>41.24047098740683</v>
      </c>
      <c r="D445" s="92">
        <f t="shared" si="46"/>
        <v>0.13440622874314687</v>
      </c>
      <c r="E445" s="93" cm="1">
        <f t="array" ref="E445">SUM('DRE + DCF'!$S$41/TIR!S445,'DRE + DCF'!$U$41:$AD$41/TIR!T445:AC445,TIR!F445)</f>
        <v>90.750470987406828</v>
      </c>
      <c r="F445" s="100">
        <f>'DRE + DCF'!$AE$38*'DRE + DCF'!$AE$39*(1+G445)/(R445-G445)/AC445</f>
        <v>59.278347520177157</v>
      </c>
      <c r="G445" s="92">
        <f>R445*(1-'DRE + DCF'!$AE$39)</f>
        <v>8.0643737245888122E-2</v>
      </c>
      <c r="H445" s="94">
        <f t="shared" si="49"/>
        <v>0.13440622874314687</v>
      </c>
      <c r="I445" s="94">
        <f t="shared" si="48"/>
        <v>0.13440622874314687</v>
      </c>
      <c r="J445" s="94">
        <f t="shared" si="48"/>
        <v>0.13440622874314687</v>
      </c>
      <c r="K445" s="94">
        <f t="shared" si="48"/>
        <v>0.13440622874314687</v>
      </c>
      <c r="L445" s="94">
        <f t="shared" si="48"/>
        <v>0.13440622874314687</v>
      </c>
      <c r="M445" s="94">
        <f t="shared" si="48"/>
        <v>0.13440622874314687</v>
      </c>
      <c r="N445" s="94">
        <f t="shared" si="48"/>
        <v>0.13440622874314687</v>
      </c>
      <c r="O445" s="94">
        <f t="shared" si="48"/>
        <v>0.13440622874314687</v>
      </c>
      <c r="P445" s="94">
        <f t="shared" si="48"/>
        <v>0.13440622874314687</v>
      </c>
      <c r="Q445" s="94">
        <f t="shared" si="48"/>
        <v>0.13440622874314687</v>
      </c>
      <c r="R445" s="94">
        <f t="shared" si="48"/>
        <v>0.13440622874314687</v>
      </c>
      <c r="S445" s="93">
        <f>(1+H445)^((5-Dashboard!$F$9)*3/12)</f>
        <v>1.0320295928501868</v>
      </c>
      <c r="T445" s="93">
        <f t="shared" si="45"/>
        <v>1.1707407983765057</v>
      </c>
      <c r="U445" s="93">
        <f t="shared" si="45"/>
        <v>1.3280956539220328</v>
      </c>
      <c r="V445" s="93">
        <f t="shared" si="45"/>
        <v>1.5065999821758567</v>
      </c>
      <c r="W445" s="93">
        <f t="shared" si="45"/>
        <v>1.7090964040046059</v>
      </c>
      <c r="X445" s="93">
        <f t="shared" si="45"/>
        <v>1.9388096062253388</v>
      </c>
      <c r="Y445" s="93">
        <f t="shared" si="44"/>
        <v>2.1993976936490722</v>
      </c>
      <c r="Z445" s="93">
        <f t="shared" si="44"/>
        <v>2.4950104431588191</v>
      </c>
      <c r="AA445" s="93">
        <f t="shared" si="44"/>
        <v>2.8303553874985639</v>
      </c>
      <c r="AB445" s="93">
        <f t="shared" si="44"/>
        <v>3.2107727811350939</v>
      </c>
      <c r="AC445" s="95">
        <f t="shared" si="44"/>
        <v>3.6423206419986074</v>
      </c>
      <c r="AE445" s="96"/>
    </row>
    <row r="446" spans="3:31" ht="24.75" customHeight="1" x14ac:dyDescent="0.25">
      <c r="C446" s="91">
        <f>ABS(E446-Dashboard!$F$13)</f>
        <v>41.131301918636559</v>
      </c>
      <c r="D446" s="92">
        <f t="shared" si="46"/>
        <v>0.13450622874314686</v>
      </c>
      <c r="E446" s="93" cm="1">
        <f t="array" ref="E446">SUM('DRE + DCF'!$S$41/TIR!S446,'DRE + DCF'!$U$41:$AD$41/TIR!T446:AC446,TIR!F446)</f>
        <v>90.641301918636557</v>
      </c>
      <c r="F446" s="100">
        <f>'DRE + DCF'!$AE$38*'DRE + DCF'!$AE$39*(1+G446)/(R446-G446)/AC446</f>
        <v>59.184067323096684</v>
      </c>
      <c r="G446" s="92">
        <f>R446*(1-'DRE + DCF'!$AE$39)</f>
        <v>8.0703737245888113E-2</v>
      </c>
      <c r="H446" s="94">
        <f t="shared" si="49"/>
        <v>0.13450622874314686</v>
      </c>
      <c r="I446" s="94">
        <f t="shared" si="48"/>
        <v>0.13450622874314686</v>
      </c>
      <c r="J446" s="94">
        <f t="shared" si="48"/>
        <v>0.13450622874314686</v>
      </c>
      <c r="K446" s="94">
        <f t="shared" si="48"/>
        <v>0.13450622874314686</v>
      </c>
      <c r="L446" s="94">
        <f t="shared" si="48"/>
        <v>0.13450622874314686</v>
      </c>
      <c r="M446" s="94">
        <f t="shared" si="48"/>
        <v>0.13450622874314686</v>
      </c>
      <c r="N446" s="94">
        <f t="shared" si="48"/>
        <v>0.13450622874314686</v>
      </c>
      <c r="O446" s="94">
        <f t="shared" si="48"/>
        <v>0.13450622874314686</v>
      </c>
      <c r="P446" s="94">
        <f t="shared" si="48"/>
        <v>0.13450622874314686</v>
      </c>
      <c r="Q446" s="94">
        <f t="shared" si="48"/>
        <v>0.13450622874314686</v>
      </c>
      <c r="R446" s="94">
        <f t="shared" si="48"/>
        <v>0.13450622874314686</v>
      </c>
      <c r="S446" s="93">
        <f>(1+H446)^((5-Dashboard!$F$9)*3/12)</f>
        <v>1.0320523359260954</v>
      </c>
      <c r="T446" s="93">
        <f t="shared" si="45"/>
        <v>1.1708698034970697</v>
      </c>
      <c r="U446" s="93">
        <f t="shared" si="45"/>
        <v>1.32835908511469</v>
      </c>
      <c r="V446" s="93">
        <f t="shared" si="45"/>
        <v>1.5070316560701638</v>
      </c>
      <c r="W446" s="93">
        <f t="shared" si="45"/>
        <v>1.7097368007247007</v>
      </c>
      <c r="X446" s="93">
        <f t="shared" si="45"/>
        <v>1.9397070499335534</v>
      </c>
      <c r="Y446" s="93">
        <f t="shared" ref="Y446:AC496" si="50">(X446)*(1+N446)</f>
        <v>2.2006097300866103</v>
      </c>
      <c r="Z446" s="93">
        <f t="shared" si="50"/>
        <v>2.4966054458160345</v>
      </c>
      <c r="AA446" s="93">
        <f t="shared" si="50"/>
        <v>2.8324144289923523</v>
      </c>
      <c r="AB446" s="93">
        <f t="shared" si="50"/>
        <v>3.2133918120737874</v>
      </c>
      <c r="AC446" s="95">
        <f t="shared" si="50"/>
        <v>3.6456130261899395</v>
      </c>
      <c r="AE446" s="96"/>
    </row>
    <row r="447" spans="3:31" ht="24.75" customHeight="1" x14ac:dyDescent="0.25">
      <c r="C447" s="91">
        <f>ABS(E447-Dashboard!$F$13)</f>
        <v>41.022330533199145</v>
      </c>
      <c r="D447" s="92">
        <f t="shared" si="46"/>
        <v>0.13460622874314684</v>
      </c>
      <c r="E447" s="93" cm="1">
        <f t="array" ref="E447">SUM('DRE + DCF'!$S$41/TIR!S447,'DRE + DCF'!$U$41:$AD$41/TIR!T447:AC447,TIR!F447)</f>
        <v>90.532330533199143</v>
      </c>
      <c r="F447" s="100">
        <f>'DRE + DCF'!$AE$38*'DRE + DCF'!$AE$39*(1+G447)/(R447-G447)/AC447</f>
        <v>59.089974259984785</v>
      </c>
      <c r="G447" s="92">
        <f>R447*(1-'DRE + DCF'!$AE$39)</f>
        <v>8.0763737245888104E-2</v>
      </c>
      <c r="H447" s="94">
        <f t="shared" si="49"/>
        <v>0.13460622874314684</v>
      </c>
      <c r="I447" s="94">
        <f t="shared" si="48"/>
        <v>0.13460622874314684</v>
      </c>
      <c r="J447" s="94">
        <f t="shared" si="48"/>
        <v>0.13460622874314684</v>
      </c>
      <c r="K447" s="94">
        <f t="shared" si="48"/>
        <v>0.13460622874314684</v>
      </c>
      <c r="L447" s="94">
        <f t="shared" si="48"/>
        <v>0.13460622874314684</v>
      </c>
      <c r="M447" s="94">
        <f t="shared" si="48"/>
        <v>0.13460622874314684</v>
      </c>
      <c r="N447" s="94">
        <f t="shared" si="48"/>
        <v>0.13460622874314684</v>
      </c>
      <c r="O447" s="94">
        <f t="shared" si="48"/>
        <v>0.13460622874314684</v>
      </c>
      <c r="P447" s="94">
        <f t="shared" si="48"/>
        <v>0.13460622874314684</v>
      </c>
      <c r="Q447" s="94">
        <f t="shared" si="48"/>
        <v>0.13460622874314684</v>
      </c>
      <c r="R447" s="94">
        <f t="shared" si="48"/>
        <v>0.13460622874314684</v>
      </c>
      <c r="S447" s="93">
        <f>(1+H447)^((5-Dashboard!$F$9)*3/12)</f>
        <v>1.0320750774985532</v>
      </c>
      <c r="T447" s="93">
        <f t="shared" ref="T447:X497" si="51">(S447)*(1+I447)</f>
        <v>1.1709988114604244</v>
      </c>
      <c r="U447" s="93">
        <f t="shared" si="51"/>
        <v>1.3286225453338194</v>
      </c>
      <c r="V447" s="93">
        <f t="shared" si="51"/>
        <v>1.5074634155843256</v>
      </c>
      <c r="W447" s="93">
        <f t="shared" si="51"/>
        <v>1.7103773809243947</v>
      </c>
      <c r="X447" s="93">
        <f t="shared" si="51"/>
        <v>1.9406048298982082</v>
      </c>
      <c r="Y447" s="93">
        <f t="shared" si="50"/>
        <v>2.2018223275315418</v>
      </c>
      <c r="Z447" s="93">
        <f t="shared" si="50"/>
        <v>2.4982013274030206</v>
      </c>
      <c r="AA447" s="93">
        <f t="shared" si="50"/>
        <v>2.8344747867258646</v>
      </c>
      <c r="AB447" s="93">
        <f t="shared" si="50"/>
        <v>3.2160127482345686</v>
      </c>
      <c r="AC447" s="95">
        <f t="shared" si="50"/>
        <v>3.6489080958643072</v>
      </c>
      <c r="AE447" s="96"/>
    </row>
    <row r="448" spans="3:31" ht="24.75" customHeight="1" x14ac:dyDescent="0.25">
      <c r="C448" s="91">
        <f>ABS(E448-Dashboard!$F$13)</f>
        <v>40.913556356852261</v>
      </c>
      <c r="D448" s="92">
        <f t="shared" si="46"/>
        <v>0.13470622874314683</v>
      </c>
      <c r="E448" s="93" cm="1">
        <f t="array" ref="E448">SUM('DRE + DCF'!$S$41/TIR!S448,'DRE + DCF'!$U$41:$AD$41/TIR!T448:AC448,TIR!F448)</f>
        <v>90.423556356852259</v>
      </c>
      <c r="F448" s="100">
        <f>'DRE + DCF'!$AE$38*'DRE + DCF'!$AE$39*(1+G448)/(R448-G448)/AC448</f>
        <v>58.99606786575886</v>
      </c>
      <c r="G448" s="92">
        <f>R448*(1-'DRE + DCF'!$AE$39)</f>
        <v>8.0823737245888094E-2</v>
      </c>
      <c r="H448" s="94">
        <f t="shared" si="49"/>
        <v>0.13470622874314683</v>
      </c>
      <c r="I448" s="94">
        <f t="shared" si="48"/>
        <v>0.13470622874314683</v>
      </c>
      <c r="J448" s="94">
        <f t="shared" si="48"/>
        <v>0.13470622874314683</v>
      </c>
      <c r="K448" s="94">
        <f t="shared" si="48"/>
        <v>0.13470622874314683</v>
      </c>
      <c r="L448" s="94">
        <f t="shared" si="48"/>
        <v>0.13470622874314683</v>
      </c>
      <c r="M448" s="94">
        <f t="shared" si="48"/>
        <v>0.13470622874314683</v>
      </c>
      <c r="N448" s="94">
        <f t="shared" si="48"/>
        <v>0.13470622874314683</v>
      </c>
      <c r="O448" s="94">
        <f t="shared" si="48"/>
        <v>0.13470622874314683</v>
      </c>
      <c r="P448" s="94">
        <f t="shared" si="48"/>
        <v>0.13470622874314683</v>
      </c>
      <c r="Q448" s="94">
        <f t="shared" si="48"/>
        <v>0.13470622874314683</v>
      </c>
      <c r="R448" s="94">
        <f t="shared" si="48"/>
        <v>0.13470622874314683</v>
      </c>
      <c r="S448" s="93">
        <f>(1+H448)^((5-Dashboard!$F$9)*3/12)</f>
        <v>1.0320978175677922</v>
      </c>
      <c r="T448" s="93">
        <f t="shared" si="51"/>
        <v>1.1711278222663819</v>
      </c>
      <c r="U448" s="93">
        <f t="shared" si="51"/>
        <v>1.3288860345800606</v>
      </c>
      <c r="V448" s="93">
        <f t="shared" si="51"/>
        <v>1.5078952607277756</v>
      </c>
      <c r="W448" s="93">
        <f t="shared" si="51"/>
        <v>1.7110181446400783</v>
      </c>
      <c r="X448" s="93">
        <f t="shared" si="51"/>
        <v>1.9415029462156395</v>
      </c>
      <c r="Y448" s="93">
        <f t="shared" si="50"/>
        <v>2.2030354861940569</v>
      </c>
      <c r="Z448" s="93">
        <f t="shared" si="50"/>
        <v>2.4997980883265831</v>
      </c>
      <c r="AA448" s="93">
        <f t="shared" si="50"/>
        <v>2.8365364614243851</v>
      </c>
      <c r="AB448" s="93">
        <f t="shared" si="50"/>
        <v>3.2186355908352948</v>
      </c>
      <c r="AC448" s="95">
        <f t="shared" si="50"/>
        <v>3.6522058529751877</v>
      </c>
      <c r="AE448" s="96"/>
    </row>
    <row r="449" spans="3:31" ht="24.75" customHeight="1" x14ac:dyDescent="0.25">
      <c r="C449" s="91">
        <f>ABS(E449-Dashboard!$F$13)</f>
        <v>40.804978916796863</v>
      </c>
      <c r="D449" s="92">
        <f t="shared" si="46"/>
        <v>0.13480622874314682</v>
      </c>
      <c r="E449" s="93" cm="1">
        <f t="array" ref="E449">SUM('DRE + DCF'!$S$41/TIR!S449,'DRE + DCF'!$U$41:$AD$41/TIR!T449:AC449,TIR!F449)</f>
        <v>90.314978916796861</v>
      </c>
      <c r="F449" s="100">
        <f>'DRE + DCF'!$AE$38*'DRE + DCF'!$AE$39*(1+G449)/(R449-G449)/AC449</f>
        <v>58.90234767677039</v>
      </c>
      <c r="G449" s="92">
        <f>R449*(1-'DRE + DCF'!$AE$39)</f>
        <v>8.0883737245888085E-2</v>
      </c>
      <c r="H449" s="94">
        <f t="shared" si="49"/>
        <v>0.13480622874314682</v>
      </c>
      <c r="I449" s="94">
        <f t="shared" si="48"/>
        <v>0.13480622874314682</v>
      </c>
      <c r="J449" s="94">
        <f t="shared" si="48"/>
        <v>0.13480622874314682</v>
      </c>
      <c r="K449" s="94">
        <f t="shared" si="48"/>
        <v>0.13480622874314682</v>
      </c>
      <c r="L449" s="94">
        <f t="shared" si="48"/>
        <v>0.13480622874314682</v>
      </c>
      <c r="M449" s="94">
        <f t="shared" si="48"/>
        <v>0.13480622874314682</v>
      </c>
      <c r="N449" s="94">
        <f t="shared" si="48"/>
        <v>0.13480622874314682</v>
      </c>
      <c r="O449" s="94">
        <f t="shared" si="48"/>
        <v>0.13480622874314682</v>
      </c>
      <c r="P449" s="94">
        <f t="shared" si="48"/>
        <v>0.13480622874314682</v>
      </c>
      <c r="Q449" s="94">
        <f t="shared" si="48"/>
        <v>0.13480622874314682</v>
      </c>
      <c r="R449" s="94">
        <f t="shared" si="48"/>
        <v>0.13480622874314682</v>
      </c>
      <c r="S449" s="93">
        <f>(1+H449)^((5-Dashboard!$F$9)*3/12)</f>
        <v>1.0321205561340439</v>
      </c>
      <c r="T449" s="93">
        <f t="shared" si="51"/>
        <v>1.1712568359147537</v>
      </c>
      <c r="U449" s="93">
        <f t="shared" si="51"/>
        <v>1.3291495528540525</v>
      </c>
      <c r="V449" s="93">
        <f t="shared" si="51"/>
        <v>1.5083271915099472</v>
      </c>
      <c r="W449" s="93">
        <f t="shared" si="51"/>
        <v>1.7116590919081454</v>
      </c>
      <c r="X449" s="93">
        <f t="shared" si="51"/>
        <v>1.9424013989822018</v>
      </c>
      <c r="Y449" s="93">
        <f t="shared" si="50"/>
        <v>2.204249206284405</v>
      </c>
      <c r="Z449" s="93">
        <f t="shared" si="50"/>
        <v>2.5013957289936806</v>
      </c>
      <c r="AA449" s="93">
        <f t="shared" si="50"/>
        <v>2.8385994538135333</v>
      </c>
      <c r="AB449" s="93">
        <f t="shared" si="50"/>
        <v>3.2212603410944922</v>
      </c>
      <c r="AC449" s="95">
        <f t="shared" si="50"/>
        <v>3.6555062994773038</v>
      </c>
      <c r="AE449" s="96"/>
    </row>
    <row r="450" spans="3:31" ht="24.75" customHeight="1" x14ac:dyDescent="0.25">
      <c r="C450" s="91">
        <f>ABS(E450-Dashboard!$F$13)</f>
        <v>40.696597741671447</v>
      </c>
      <c r="D450" s="92">
        <f t="shared" si="46"/>
        <v>0.13490622874314681</v>
      </c>
      <c r="E450" s="93" cm="1">
        <f t="array" ref="E450">SUM('DRE + DCF'!$S$41/TIR!S450,'DRE + DCF'!$U$41:$AD$41/TIR!T450:AC450,TIR!F450)</f>
        <v>90.206597741671445</v>
      </c>
      <c r="F450" s="100">
        <f>'DRE + DCF'!$AE$38*'DRE + DCF'!$AE$39*(1+G450)/(R450-G450)/AC450</f>
        <v>58.808813230799309</v>
      </c>
      <c r="G450" s="92">
        <f>R450*(1-'DRE + DCF'!$AE$39)</f>
        <v>8.0943737245888089E-2</v>
      </c>
      <c r="H450" s="94">
        <f t="shared" si="49"/>
        <v>0.13490622874314681</v>
      </c>
      <c r="I450" s="94">
        <f t="shared" si="48"/>
        <v>0.13490622874314681</v>
      </c>
      <c r="J450" s="94">
        <f t="shared" si="48"/>
        <v>0.13490622874314681</v>
      </c>
      <c r="K450" s="94">
        <f t="shared" si="48"/>
        <v>0.13490622874314681</v>
      </c>
      <c r="L450" s="94">
        <f t="shared" si="48"/>
        <v>0.13490622874314681</v>
      </c>
      <c r="M450" s="94">
        <f t="shared" si="48"/>
        <v>0.13490622874314681</v>
      </c>
      <c r="N450" s="94">
        <f t="shared" si="48"/>
        <v>0.13490622874314681</v>
      </c>
      <c r="O450" s="94">
        <f t="shared" si="48"/>
        <v>0.13490622874314681</v>
      </c>
      <c r="P450" s="94">
        <f t="shared" si="48"/>
        <v>0.13490622874314681</v>
      </c>
      <c r="Q450" s="94">
        <f t="shared" si="48"/>
        <v>0.13490622874314681</v>
      </c>
      <c r="R450" s="94">
        <f t="shared" si="48"/>
        <v>0.13490622874314681</v>
      </c>
      <c r="S450" s="93">
        <f>(1+H450)^((5-Dashboard!$F$9)*3/12)</f>
        <v>1.0321432931975405</v>
      </c>
      <c r="T450" s="93">
        <f t="shared" si="51"/>
        <v>1.1713858524053529</v>
      </c>
      <c r="U450" s="93">
        <f t="shared" si="51"/>
        <v>1.3294131001564355</v>
      </c>
      <c r="V450" s="93">
        <f t="shared" si="51"/>
        <v>1.5087592079402756</v>
      </c>
      <c r="W450" s="93">
        <f t="shared" si="51"/>
        <v>1.7123002227649955</v>
      </c>
      <c r="X450" s="93">
        <f t="shared" si="51"/>
        <v>1.9433001882942713</v>
      </c>
      <c r="Y450" s="93">
        <f t="shared" si="50"/>
        <v>2.2054634880128985</v>
      </c>
      <c r="Z450" s="93">
        <f t="shared" si="50"/>
        <v>2.502994249811425</v>
      </c>
      <c r="AA450" s="93">
        <f t="shared" si="50"/>
        <v>2.8406637646192663</v>
      </c>
      <c r="AB450" s="93">
        <f t="shared" si="50"/>
        <v>3.2238870002313615</v>
      </c>
      <c r="AC450" s="95">
        <f t="shared" si="50"/>
        <v>3.6588094373266311</v>
      </c>
      <c r="AE450" s="96"/>
    </row>
    <row r="451" spans="3:31" ht="24.75" customHeight="1" x14ac:dyDescent="0.25">
      <c r="C451" s="91">
        <f>ABS(E451-Dashboard!$F$13)</f>
        <v>40.588412361547022</v>
      </c>
      <c r="D451" s="92">
        <f t="shared" si="46"/>
        <v>0.1350062287431468</v>
      </c>
      <c r="E451" s="93" cm="1">
        <f t="array" ref="E451">SUM('DRE + DCF'!$S$41/TIR!S451,'DRE + DCF'!$U$41:$AD$41/TIR!T451:AC451,TIR!F451)</f>
        <v>90.09841236154702</v>
      </c>
      <c r="F451" s="100">
        <f>'DRE + DCF'!$AE$38*'DRE + DCF'!$AE$39*(1+G451)/(R451-G451)/AC451</f>
        <v>58.715464067048856</v>
      </c>
      <c r="G451" s="92">
        <f>R451*(1-'DRE + DCF'!$AE$39)</f>
        <v>8.100373724588808E-2</v>
      </c>
      <c r="H451" s="94">
        <f t="shared" si="49"/>
        <v>0.1350062287431468</v>
      </c>
      <c r="I451" s="94">
        <f t="shared" si="48"/>
        <v>0.1350062287431468</v>
      </c>
      <c r="J451" s="94">
        <f t="shared" si="48"/>
        <v>0.1350062287431468</v>
      </c>
      <c r="K451" s="94">
        <f t="shared" si="48"/>
        <v>0.1350062287431468</v>
      </c>
      <c r="L451" s="94">
        <f t="shared" si="48"/>
        <v>0.1350062287431468</v>
      </c>
      <c r="M451" s="94">
        <f t="shared" si="48"/>
        <v>0.1350062287431468</v>
      </c>
      <c r="N451" s="94">
        <f t="shared" si="48"/>
        <v>0.1350062287431468</v>
      </c>
      <c r="O451" s="94">
        <f t="shared" si="48"/>
        <v>0.1350062287431468</v>
      </c>
      <c r="P451" s="94">
        <f t="shared" si="48"/>
        <v>0.1350062287431468</v>
      </c>
      <c r="Q451" s="94">
        <f t="shared" si="48"/>
        <v>0.1350062287431468</v>
      </c>
      <c r="R451" s="94">
        <f t="shared" si="48"/>
        <v>0.1350062287431468</v>
      </c>
      <c r="S451" s="93">
        <f>(1+H451)^((5-Dashboard!$F$9)*3/12)</f>
        <v>1.0321660287585133</v>
      </c>
      <c r="T451" s="93">
        <f t="shared" si="51"/>
        <v>1.1715148717379906</v>
      </c>
      <c r="U451" s="93">
        <f t="shared" si="51"/>
        <v>1.329676676487848</v>
      </c>
      <c r="V451" s="93">
        <f t="shared" si="51"/>
        <v>1.5091913100281937</v>
      </c>
      <c r="W451" s="93">
        <f t="shared" si="51"/>
        <v>1.7129415372470296</v>
      </c>
      <c r="X451" s="93">
        <f t="shared" si="51"/>
        <v>1.9441993142482397</v>
      </c>
      <c r="Y451" s="93">
        <f t="shared" si="50"/>
        <v>2.2066783315899068</v>
      </c>
      <c r="Z451" s="93">
        <f t="shared" si="50"/>
        <v>2.5045936511870792</v>
      </c>
      <c r="AA451" s="93">
        <f t="shared" si="50"/>
        <v>2.8427293945678755</v>
      </c>
      <c r="AB451" s="93">
        <f t="shared" si="50"/>
        <v>3.2265155694657732</v>
      </c>
      <c r="AC451" s="95">
        <f t="shared" si="50"/>
        <v>3.6621152684803939</v>
      </c>
      <c r="AE451" s="96"/>
    </row>
    <row r="452" spans="3:31" ht="24.75" customHeight="1" x14ac:dyDescent="0.25">
      <c r="C452" s="91">
        <f>ABS(E452-Dashboard!$F$13)</f>
        <v>40.480422307921536</v>
      </c>
      <c r="D452" s="92">
        <f t="shared" si="46"/>
        <v>0.13510622874314679</v>
      </c>
      <c r="E452" s="93" cm="1">
        <f t="array" ref="E452">SUM('DRE + DCF'!$S$41/TIR!S452,'DRE + DCF'!$U$41:$AD$41/TIR!T452:AC452,TIR!F452)</f>
        <v>89.990422307921534</v>
      </c>
      <c r="F452" s="100">
        <f>'DRE + DCF'!$AE$38*'DRE + DCF'!$AE$39*(1+G452)/(R452-G452)/AC452</f>
        <v>58.622299726140149</v>
      </c>
      <c r="G452" s="92">
        <f>R452*(1-'DRE + DCF'!$AE$39)</f>
        <v>8.1063737245888071E-2</v>
      </c>
      <c r="H452" s="94">
        <f t="shared" si="49"/>
        <v>0.13510622874314679</v>
      </c>
      <c r="I452" s="94">
        <f t="shared" si="48"/>
        <v>0.13510622874314679</v>
      </c>
      <c r="J452" s="94">
        <f t="shared" si="48"/>
        <v>0.13510622874314679</v>
      </c>
      <c r="K452" s="94">
        <f t="shared" si="48"/>
        <v>0.13510622874314679</v>
      </c>
      <c r="L452" s="94">
        <f t="shared" si="48"/>
        <v>0.13510622874314679</v>
      </c>
      <c r="M452" s="94">
        <f t="shared" si="48"/>
        <v>0.13510622874314679</v>
      </c>
      <c r="N452" s="94">
        <f t="shared" si="48"/>
        <v>0.13510622874314679</v>
      </c>
      <c r="O452" s="94">
        <f t="shared" si="48"/>
        <v>0.13510622874314679</v>
      </c>
      <c r="P452" s="94">
        <f t="shared" si="48"/>
        <v>0.13510622874314679</v>
      </c>
      <c r="Q452" s="94">
        <f t="shared" si="48"/>
        <v>0.13510622874314679</v>
      </c>
      <c r="R452" s="94">
        <f t="shared" si="48"/>
        <v>0.13510622874314679</v>
      </c>
      <c r="S452" s="93">
        <f>(1+H452)^((5-Dashboard!$F$9)*3/12)</f>
        <v>1.0321887628171942</v>
      </c>
      <c r="T452" s="93">
        <f t="shared" si="51"/>
        <v>1.1716438939124798</v>
      </c>
      <c r="U452" s="93">
        <f t="shared" si="51"/>
        <v>1.3299402818489305</v>
      </c>
      <c r="V452" s="93">
        <f t="shared" si="51"/>
        <v>1.5096234977831373</v>
      </c>
      <c r="W452" s="93">
        <f t="shared" si="51"/>
        <v>1.7135830353906552</v>
      </c>
      <c r="X452" s="93">
        <f t="shared" si="51"/>
        <v>1.9450987769405208</v>
      </c>
      <c r="Y452" s="93">
        <f t="shared" si="50"/>
        <v>2.207893737225862</v>
      </c>
      <c r="Z452" s="93">
        <f t="shared" si="50"/>
        <v>2.5061939335280607</v>
      </c>
      <c r="AA452" s="93">
        <f t="shared" si="50"/>
        <v>2.8447963443859896</v>
      </c>
      <c r="AB452" s="93">
        <f t="shared" si="50"/>
        <v>3.2291460500182709</v>
      </c>
      <c r="AC452" s="95">
        <f t="shared" si="50"/>
        <v>3.6654237948970683</v>
      </c>
      <c r="AE452" s="96"/>
    </row>
    <row r="453" spans="3:31" ht="24.75" customHeight="1" x14ac:dyDescent="0.25">
      <c r="C453" s="91">
        <f>ABS(E453-Dashboard!$F$13)</f>
        <v>40.372627113714735</v>
      </c>
      <c r="D453" s="92">
        <f t="shared" si="46"/>
        <v>0.13520622874314678</v>
      </c>
      <c r="E453" s="93" cm="1">
        <f t="array" ref="E453">SUM('DRE + DCF'!$S$41/TIR!S453,'DRE + DCF'!$U$41:$AD$41/TIR!T453:AC453,TIR!F453)</f>
        <v>89.882627113714733</v>
      </c>
      <c r="F453" s="100">
        <f>'DRE + DCF'!$AE$38*'DRE + DCF'!$AE$39*(1+G453)/(R453-G453)/AC453</f>
        <v>58.529319750106929</v>
      </c>
      <c r="G453" s="92">
        <f>R453*(1-'DRE + DCF'!$AE$39)</f>
        <v>8.1123737245888061E-2</v>
      </c>
      <c r="H453" s="94">
        <f t="shared" si="49"/>
        <v>0.13520622874314678</v>
      </c>
      <c r="I453" s="94">
        <f t="shared" si="48"/>
        <v>0.13520622874314678</v>
      </c>
      <c r="J453" s="94">
        <f t="shared" si="48"/>
        <v>0.13520622874314678</v>
      </c>
      <c r="K453" s="94">
        <f t="shared" si="48"/>
        <v>0.13520622874314678</v>
      </c>
      <c r="L453" s="94">
        <f t="shared" si="48"/>
        <v>0.13520622874314678</v>
      </c>
      <c r="M453" s="94">
        <f t="shared" si="48"/>
        <v>0.13520622874314678</v>
      </c>
      <c r="N453" s="94">
        <f t="shared" si="48"/>
        <v>0.13520622874314678</v>
      </c>
      <c r="O453" s="94">
        <f t="shared" si="48"/>
        <v>0.13520622874314678</v>
      </c>
      <c r="P453" s="94">
        <f t="shared" si="48"/>
        <v>0.13520622874314678</v>
      </c>
      <c r="Q453" s="94">
        <f t="shared" si="48"/>
        <v>0.13520622874314678</v>
      </c>
      <c r="R453" s="94">
        <f t="shared" si="48"/>
        <v>0.13520622874314678</v>
      </c>
      <c r="S453" s="93">
        <f>(1+H453)^((5-Dashboard!$F$9)*3/12)</f>
        <v>1.0322114953738146</v>
      </c>
      <c r="T453" s="93">
        <f t="shared" si="51"/>
        <v>1.1717729189286323</v>
      </c>
      <c r="U453" s="93">
        <f t="shared" si="51"/>
        <v>1.3302039162403219</v>
      </c>
      <c r="V453" s="93">
        <f t="shared" si="51"/>
        <v>1.5100557712145406</v>
      </c>
      <c r="W453" s="93">
        <f t="shared" si="51"/>
        <v>1.7142247172322826</v>
      </c>
      <c r="X453" s="93">
        <f t="shared" si="51"/>
        <v>1.9459985764675467</v>
      </c>
      <c r="Y453" s="93">
        <f t="shared" si="50"/>
        <v>2.2091097051312558</v>
      </c>
      <c r="Z453" s="93">
        <f t="shared" si="50"/>
        <v>2.5077950972419378</v>
      </c>
      <c r="AA453" s="93">
        <f t="shared" si="50"/>
        <v>2.8468646148005732</v>
      </c>
      <c r="AB453" s="93">
        <f t="shared" si="50"/>
        <v>3.2317784431100698</v>
      </c>
      <c r="AC453" s="95">
        <f t="shared" si="50"/>
        <v>3.6687350185363807</v>
      </c>
      <c r="AE453" s="96"/>
    </row>
    <row r="454" spans="3:31" ht="24.75" customHeight="1" x14ac:dyDescent="0.25">
      <c r="C454" s="91">
        <f>ABS(E454-Dashboard!$F$13)</f>
        <v>40.265026313262659</v>
      </c>
      <c r="D454" s="92">
        <f t="shared" si="46"/>
        <v>0.13530622874314677</v>
      </c>
      <c r="E454" s="93" cm="1">
        <f t="array" ref="E454">SUM('DRE + DCF'!$S$41/TIR!S454,'DRE + DCF'!$U$41:$AD$41/TIR!T454:AC454,TIR!F454)</f>
        <v>89.775026313262657</v>
      </c>
      <c r="F454" s="100">
        <f>'DRE + DCF'!$AE$38*'DRE + DCF'!$AE$39*(1+G454)/(R454-G454)/AC454</f>
        <v>58.436523682390167</v>
      </c>
      <c r="G454" s="92">
        <f>R454*(1-'DRE + DCF'!$AE$39)</f>
        <v>8.1183737245888052E-2</v>
      </c>
      <c r="H454" s="94">
        <f t="shared" si="49"/>
        <v>0.13530622874314677</v>
      </c>
      <c r="I454" s="94">
        <f t="shared" si="48"/>
        <v>0.13530622874314677</v>
      </c>
      <c r="J454" s="94">
        <f t="shared" si="48"/>
        <v>0.13530622874314677</v>
      </c>
      <c r="K454" s="94">
        <f t="shared" si="48"/>
        <v>0.13530622874314677</v>
      </c>
      <c r="L454" s="94">
        <f t="shared" si="48"/>
        <v>0.13530622874314677</v>
      </c>
      <c r="M454" s="94">
        <f t="shared" si="48"/>
        <v>0.13530622874314677</v>
      </c>
      <c r="N454" s="94">
        <f t="shared" si="48"/>
        <v>0.13530622874314677</v>
      </c>
      <c r="O454" s="94">
        <f t="shared" si="48"/>
        <v>0.13530622874314677</v>
      </c>
      <c r="P454" s="94">
        <f t="shared" si="48"/>
        <v>0.13530622874314677</v>
      </c>
      <c r="Q454" s="94">
        <f t="shared" si="48"/>
        <v>0.13530622874314677</v>
      </c>
      <c r="R454" s="94">
        <f t="shared" si="48"/>
        <v>0.13530622874314677</v>
      </c>
      <c r="S454" s="93">
        <f>(1+H454)^((5-Dashboard!$F$9)*3/12)</f>
        <v>1.0322342264286064</v>
      </c>
      <c r="T454" s="93">
        <f t="shared" si="51"/>
        <v>1.1719019467862606</v>
      </c>
      <c r="U454" s="93">
        <f t="shared" si="51"/>
        <v>1.3304675796626615</v>
      </c>
      <c r="V454" s="93">
        <f t="shared" si="51"/>
        <v>1.5104881303318385</v>
      </c>
      <c r="W454" s="93">
        <f t="shared" si="51"/>
        <v>1.7148665828083263</v>
      </c>
      <c r="X454" s="93">
        <f t="shared" si="51"/>
        <v>1.9468987129257682</v>
      </c>
      <c r="Y454" s="93">
        <f t="shared" si="50"/>
        <v>2.2103262355166402</v>
      </c>
      <c r="Z454" s="93">
        <f t="shared" si="50"/>
        <v>2.5093971427364332</v>
      </c>
      <c r="AA454" s="93">
        <f t="shared" si="50"/>
        <v>2.848934206538928</v>
      </c>
      <c r="AB454" s="93">
        <f t="shared" si="50"/>
        <v>3.2344127499630595</v>
      </c>
      <c r="AC454" s="95">
        <f t="shared" si="50"/>
        <v>3.6720489413593116</v>
      </c>
      <c r="AE454" s="96"/>
    </row>
    <row r="455" spans="3:31" ht="24.75" customHeight="1" x14ac:dyDescent="0.25">
      <c r="C455" s="91">
        <f>ABS(E455-Dashboard!$F$13)</f>
        <v>40.15761944231263</v>
      </c>
      <c r="D455" s="92">
        <f t="shared" si="46"/>
        <v>0.13540622874314676</v>
      </c>
      <c r="E455" s="93" cm="1">
        <f t="array" ref="E455">SUM('DRE + DCF'!$S$41/TIR!S455,'DRE + DCF'!$U$41:$AD$41/TIR!T455:AC455,TIR!F455)</f>
        <v>89.667619442312628</v>
      </c>
      <c r="F455" s="100">
        <f>'DRE + DCF'!$AE$38*'DRE + DCF'!$AE$39*(1+G455)/(R455-G455)/AC455</f>
        <v>58.343911067833012</v>
      </c>
      <c r="G455" s="92">
        <f>R455*(1-'DRE + DCF'!$AE$39)</f>
        <v>8.1243737245888056E-2</v>
      </c>
      <c r="H455" s="94">
        <f t="shared" si="49"/>
        <v>0.13540622874314676</v>
      </c>
      <c r="I455" s="94">
        <f t="shared" si="48"/>
        <v>0.13540622874314676</v>
      </c>
      <c r="J455" s="94">
        <f t="shared" si="48"/>
        <v>0.13540622874314676</v>
      </c>
      <c r="K455" s="94">
        <f t="shared" si="48"/>
        <v>0.13540622874314676</v>
      </c>
      <c r="L455" s="94">
        <f t="shared" si="48"/>
        <v>0.13540622874314676</v>
      </c>
      <c r="M455" s="94">
        <f t="shared" si="48"/>
        <v>0.13540622874314676</v>
      </c>
      <c r="N455" s="94">
        <f t="shared" si="48"/>
        <v>0.13540622874314676</v>
      </c>
      <c r="O455" s="94">
        <f t="shared" si="48"/>
        <v>0.13540622874314676</v>
      </c>
      <c r="P455" s="94">
        <f t="shared" si="48"/>
        <v>0.13540622874314676</v>
      </c>
      <c r="Q455" s="94">
        <f t="shared" si="48"/>
        <v>0.13540622874314676</v>
      </c>
      <c r="R455" s="94">
        <f t="shared" si="48"/>
        <v>0.13540622874314676</v>
      </c>
      <c r="S455" s="93">
        <f>(1+H455)^((5-Dashboard!$F$9)*3/12)</f>
        <v>1.0322569559818007</v>
      </c>
      <c r="T455" s="93">
        <f t="shared" si="51"/>
        <v>1.1720309774851767</v>
      </c>
      <c r="U455" s="93">
        <f t="shared" si="51"/>
        <v>1.3307312721165885</v>
      </c>
      <c r="V455" s="93">
        <f t="shared" si="51"/>
        <v>1.5109205751444659</v>
      </c>
      <c r="W455" s="93">
        <f t="shared" si="51"/>
        <v>1.7155086321552042</v>
      </c>
      <c r="X455" s="93">
        <f t="shared" si="51"/>
        <v>1.9477991864116546</v>
      </c>
      <c r="Y455" s="93">
        <f t="shared" si="50"/>
        <v>2.2115433285926263</v>
      </c>
      <c r="Z455" s="93">
        <f t="shared" si="50"/>
        <v>2.5110000704194197</v>
      </c>
      <c r="AA455" s="93">
        <f t="shared" si="50"/>
        <v>2.8510051203286895</v>
      </c>
      <c r="AB455" s="93">
        <f t="shared" si="50"/>
        <v>3.2370489717997986</v>
      </c>
      <c r="AC455" s="95">
        <f t="shared" si="50"/>
        <v>3.6753655653280903</v>
      </c>
      <c r="AE455" s="96"/>
    </row>
    <row r="456" spans="3:31" ht="24.75" customHeight="1" x14ac:dyDescent="0.25">
      <c r="C456" s="91">
        <f>ABS(E456-Dashboard!$F$13)</f>
        <v>40.050406038017705</v>
      </c>
      <c r="D456" s="92">
        <f t="shared" si="46"/>
        <v>0.13550622874314674</v>
      </c>
      <c r="E456" s="93" cm="1">
        <f t="array" ref="E456">SUM('DRE + DCF'!$S$41/TIR!S456,'DRE + DCF'!$U$41:$AD$41/TIR!T456:AC456,TIR!F456)</f>
        <v>89.560406038017703</v>
      </c>
      <c r="F456" s="100">
        <f>'DRE + DCF'!$AE$38*'DRE + DCF'!$AE$39*(1+G456)/(R456-G456)/AC456</f>
        <v>58.251481452675264</v>
      </c>
      <c r="G456" s="92">
        <f>R456*(1-'DRE + DCF'!$AE$39)</f>
        <v>8.1303737245888047E-2</v>
      </c>
      <c r="H456" s="94">
        <f t="shared" si="49"/>
        <v>0.13550622874314674</v>
      </c>
      <c r="I456" s="94">
        <f t="shared" si="48"/>
        <v>0.13550622874314674</v>
      </c>
      <c r="J456" s="94">
        <f t="shared" si="48"/>
        <v>0.13550622874314674</v>
      </c>
      <c r="K456" s="94">
        <f t="shared" si="48"/>
        <v>0.13550622874314674</v>
      </c>
      <c r="L456" s="94">
        <f t="shared" si="48"/>
        <v>0.13550622874314674</v>
      </c>
      <c r="M456" s="94">
        <f t="shared" si="48"/>
        <v>0.13550622874314674</v>
      </c>
      <c r="N456" s="94">
        <f t="shared" si="48"/>
        <v>0.13550622874314674</v>
      </c>
      <c r="O456" s="94">
        <f t="shared" si="48"/>
        <v>0.13550622874314674</v>
      </c>
      <c r="P456" s="94">
        <f t="shared" si="48"/>
        <v>0.13550622874314674</v>
      </c>
      <c r="Q456" s="94">
        <f t="shared" si="48"/>
        <v>0.13550622874314674</v>
      </c>
      <c r="R456" s="94">
        <f t="shared" si="48"/>
        <v>0.13550622874314674</v>
      </c>
      <c r="S456" s="93">
        <f>(1+H456)^((5-Dashboard!$F$9)*3/12)</f>
        <v>1.0322796840336292</v>
      </c>
      <c r="T456" s="93">
        <f t="shared" si="51"/>
        <v>1.1721600110251935</v>
      </c>
      <c r="U456" s="93">
        <f t="shared" si="51"/>
        <v>1.3309949936027428</v>
      </c>
      <c r="V456" s="93">
        <f t="shared" si="51"/>
        <v>1.5113531056618592</v>
      </c>
      <c r="W456" s="93">
        <f t="shared" si="51"/>
        <v>1.7161508653093405</v>
      </c>
      <c r="X456" s="93">
        <f t="shared" si="51"/>
        <v>1.9486999970216972</v>
      </c>
      <c r="Y456" s="93">
        <f t="shared" si="50"/>
        <v>2.2127609845698886</v>
      </c>
      <c r="Z456" s="93">
        <f t="shared" si="50"/>
        <v>2.5126038806989266</v>
      </c>
      <c r="AA456" s="93">
        <f t="shared" si="50"/>
        <v>2.8530773568978338</v>
      </c>
      <c r="AB456" s="93">
        <f t="shared" si="50"/>
        <v>3.2396871098435245</v>
      </c>
      <c r="AC456" s="95">
        <f t="shared" si="50"/>
        <v>3.678684892406205</v>
      </c>
      <c r="AE456" s="96"/>
    </row>
    <row r="457" spans="3:31" ht="24.75" customHeight="1" x14ac:dyDescent="0.25">
      <c r="C457" s="91">
        <f>ABS(E457-Dashboard!$F$13)</f>
        <v>39.943385638931851</v>
      </c>
      <c r="D457" s="92">
        <f t="shared" si="46"/>
        <v>0.13560622874314673</v>
      </c>
      <c r="E457" s="93" cm="1">
        <f t="array" ref="E457">SUM('DRE + DCF'!$S$41/TIR!S457,'DRE + DCF'!$U$41:$AD$41/TIR!T457:AC457,TIR!F457)</f>
        <v>89.453385638931849</v>
      </c>
      <c r="F457" s="100">
        <f>'DRE + DCF'!$AE$38*'DRE + DCF'!$AE$39*(1+G457)/(R457-G457)/AC457</f>
        <v>58.159234384548483</v>
      </c>
      <c r="G457" s="92">
        <f>R457*(1-'DRE + DCF'!$AE$39)</f>
        <v>8.1363737245888038E-2</v>
      </c>
      <c r="H457" s="94">
        <f t="shared" si="49"/>
        <v>0.13560622874314673</v>
      </c>
      <c r="I457" s="94">
        <f t="shared" si="48"/>
        <v>0.13560622874314673</v>
      </c>
      <c r="J457" s="94">
        <f t="shared" si="48"/>
        <v>0.13560622874314673</v>
      </c>
      <c r="K457" s="94">
        <f t="shared" si="48"/>
        <v>0.13560622874314673</v>
      </c>
      <c r="L457" s="94">
        <f t="shared" si="48"/>
        <v>0.13560622874314673</v>
      </c>
      <c r="M457" s="94">
        <f t="shared" si="48"/>
        <v>0.13560622874314673</v>
      </c>
      <c r="N457" s="94">
        <f t="shared" si="48"/>
        <v>0.13560622874314673</v>
      </c>
      <c r="O457" s="94">
        <f t="shared" si="48"/>
        <v>0.13560622874314673</v>
      </c>
      <c r="P457" s="94">
        <f t="shared" si="48"/>
        <v>0.13560622874314673</v>
      </c>
      <c r="Q457" s="94">
        <f t="shared" si="48"/>
        <v>0.13560622874314673</v>
      </c>
      <c r="R457" s="94">
        <f t="shared" si="48"/>
        <v>0.13560622874314673</v>
      </c>
      <c r="S457" s="93">
        <f>(1+H457)^((5-Dashboard!$F$9)*3/12)</f>
        <v>1.032302410584323</v>
      </c>
      <c r="T457" s="93">
        <f t="shared" si="51"/>
        <v>1.1722890474061225</v>
      </c>
      <c r="U457" s="93">
        <f t="shared" si="51"/>
        <v>1.3312587441217627</v>
      </c>
      <c r="V457" s="93">
        <f t="shared" si="51"/>
        <v>1.5117857218934527</v>
      </c>
      <c r="W457" s="93">
        <f t="shared" si="51"/>
        <v>1.7167932823071594</v>
      </c>
      <c r="X457" s="93">
        <f t="shared" si="51"/>
        <v>1.9496011448524018</v>
      </c>
      <c r="Y457" s="93">
        <f t="shared" si="50"/>
        <v>2.2139792036591572</v>
      </c>
      <c r="Z457" s="93">
        <f t="shared" si="50"/>
        <v>2.5142085739831308</v>
      </c>
      <c r="AA457" s="93">
        <f t="shared" si="50"/>
        <v>2.8551509169746683</v>
      </c>
      <c r="AB457" s="93">
        <f t="shared" si="50"/>
        <v>3.2423271653181405</v>
      </c>
      <c r="AC457" s="95">
        <f t="shared" si="50"/>
        <v>3.6820069245583911</v>
      </c>
      <c r="AE457" s="96"/>
    </row>
    <row r="458" spans="3:31" ht="24.75" customHeight="1" x14ac:dyDescent="0.25">
      <c r="C458" s="91">
        <f>ABS(E458-Dashboard!$F$13)</f>
        <v>39.836557785004196</v>
      </c>
      <c r="D458" s="92">
        <f t="shared" si="46"/>
        <v>0.13570622874314672</v>
      </c>
      <c r="E458" s="93" cm="1">
        <f t="array" ref="E458">SUM('DRE + DCF'!$S$41/TIR!S458,'DRE + DCF'!$U$41:$AD$41/TIR!T458:AC458,TIR!F458)</f>
        <v>89.346557785004194</v>
      </c>
      <c r="F458" s="100">
        <f>'DRE + DCF'!$AE$38*'DRE + DCF'!$AE$39*(1+G458)/(R458-G458)/AC458</f>
        <v>58.067169412470491</v>
      </c>
      <c r="G458" s="92">
        <f>R458*(1-'DRE + DCF'!$AE$39)</f>
        <v>8.1423737245888028E-2</v>
      </c>
      <c r="H458" s="94">
        <f t="shared" si="49"/>
        <v>0.13570622874314672</v>
      </c>
      <c r="I458" s="94">
        <f t="shared" si="48"/>
        <v>0.13570622874314672</v>
      </c>
      <c r="J458" s="94">
        <f t="shared" si="48"/>
        <v>0.13570622874314672</v>
      </c>
      <c r="K458" s="94">
        <f t="shared" si="48"/>
        <v>0.13570622874314672</v>
      </c>
      <c r="L458" s="94">
        <f t="shared" si="48"/>
        <v>0.13570622874314672</v>
      </c>
      <c r="M458" s="94">
        <f t="shared" si="48"/>
        <v>0.13570622874314672</v>
      </c>
      <c r="N458" s="94">
        <f t="shared" si="48"/>
        <v>0.13570622874314672</v>
      </c>
      <c r="O458" s="94">
        <f t="shared" si="48"/>
        <v>0.13570622874314672</v>
      </c>
      <c r="P458" s="94">
        <f t="shared" si="48"/>
        <v>0.13570622874314672</v>
      </c>
      <c r="Q458" s="94">
        <f t="shared" ref="I458:R484" si="52">$D458</f>
        <v>0.13570622874314672</v>
      </c>
      <c r="R458" s="94">
        <f t="shared" si="52"/>
        <v>0.13570622874314672</v>
      </c>
      <c r="S458" s="93">
        <f>(1+H458)^((5-Dashboard!$F$9)*3/12)</f>
        <v>1.0323251356341139</v>
      </c>
      <c r="T458" s="93">
        <f t="shared" si="51"/>
        <v>1.1724180866277769</v>
      </c>
      <c r="U458" s="93">
        <f t="shared" si="51"/>
        <v>1.3315225236742885</v>
      </c>
      <c r="V458" s="93">
        <f t="shared" si="51"/>
        <v>1.5122184238486835</v>
      </c>
      <c r="W458" s="93">
        <f t="shared" si="51"/>
        <v>1.7174358831850938</v>
      </c>
      <c r="X458" s="93">
        <f t="shared" si="51"/>
        <v>1.9505026300002983</v>
      </c>
      <c r="Y458" s="93">
        <f t="shared" si="50"/>
        <v>2.2151979860712281</v>
      </c>
      <c r="Z458" s="93">
        <f t="shared" si="50"/>
        <v>2.515814150680368</v>
      </c>
      <c r="AA458" s="93">
        <f t="shared" si="50"/>
        <v>2.8572258012878433</v>
      </c>
      <c r="AB458" s="93">
        <f t="shared" si="50"/>
        <v>3.2449691394482323</v>
      </c>
      <c r="AC458" s="95">
        <f t="shared" si="50"/>
        <v>3.6853316637506461</v>
      </c>
      <c r="AE458" s="96"/>
    </row>
    <row r="459" spans="3:31" ht="24.75" customHeight="1" x14ac:dyDescent="0.25">
      <c r="C459" s="91">
        <f>ABS(E459-Dashboard!$F$13)</f>
        <v>39.729922017574459</v>
      </c>
      <c r="D459" s="92">
        <f t="shared" si="46"/>
        <v>0.13580622874314671</v>
      </c>
      <c r="E459" s="93" cm="1">
        <f t="array" ref="E459">SUM('DRE + DCF'!$S$41/TIR!S459,'DRE + DCF'!$U$41:$AD$41/TIR!T459:AC459,TIR!F459)</f>
        <v>89.239922017574457</v>
      </c>
      <c r="F459" s="100">
        <f>'DRE + DCF'!$AE$38*'DRE + DCF'!$AE$39*(1+G459)/(R459-G459)/AC459</f>
        <v>57.975286086840462</v>
      </c>
      <c r="G459" s="92">
        <f>R459*(1-'DRE + DCF'!$AE$39)</f>
        <v>8.1483737245888019E-2</v>
      </c>
      <c r="H459" s="94">
        <f t="shared" si="49"/>
        <v>0.13580622874314671</v>
      </c>
      <c r="I459" s="94">
        <f t="shared" si="52"/>
        <v>0.13580622874314671</v>
      </c>
      <c r="J459" s="94">
        <f t="shared" si="52"/>
        <v>0.13580622874314671</v>
      </c>
      <c r="K459" s="94">
        <f t="shared" si="52"/>
        <v>0.13580622874314671</v>
      </c>
      <c r="L459" s="94">
        <f t="shared" si="52"/>
        <v>0.13580622874314671</v>
      </c>
      <c r="M459" s="94">
        <f t="shared" si="52"/>
        <v>0.13580622874314671</v>
      </c>
      <c r="N459" s="94">
        <f t="shared" si="52"/>
        <v>0.13580622874314671</v>
      </c>
      <c r="O459" s="94">
        <f t="shared" si="52"/>
        <v>0.13580622874314671</v>
      </c>
      <c r="P459" s="94">
        <f t="shared" si="52"/>
        <v>0.13580622874314671</v>
      </c>
      <c r="Q459" s="94">
        <f t="shared" si="52"/>
        <v>0.13580622874314671</v>
      </c>
      <c r="R459" s="94">
        <f t="shared" si="52"/>
        <v>0.13580622874314671</v>
      </c>
      <c r="S459" s="93">
        <f>(1+H459)^((5-Dashboard!$F$9)*3/12)</f>
        <v>1.0323478591832327</v>
      </c>
      <c r="T459" s="93">
        <f t="shared" si="51"/>
        <v>1.1725471286899687</v>
      </c>
      <c r="U459" s="93">
        <f t="shared" si="51"/>
        <v>1.3317863322609584</v>
      </c>
      <c r="V459" s="93">
        <f t="shared" si="51"/>
        <v>1.5126512115369866</v>
      </c>
      <c r="W459" s="93">
        <f t="shared" si="51"/>
        <v>1.7180786679795765</v>
      </c>
      <c r="X459" s="93">
        <f t="shared" si="51"/>
        <v>1.9514044525619318</v>
      </c>
      <c r="Y459" s="93">
        <f t="shared" si="50"/>
        <v>2.2164173320169525</v>
      </c>
      <c r="Z459" s="93">
        <f t="shared" si="50"/>
        <v>2.5174206111991215</v>
      </c>
      <c r="AA459" s="93">
        <f t="shared" si="50"/>
        <v>2.8593020105663416</v>
      </c>
      <c r="AB459" s="93">
        <f t="shared" si="50"/>
        <v>3.2476130334590536</v>
      </c>
      <c r="AC459" s="95">
        <f t="shared" si="50"/>
        <v>3.6886591119502183</v>
      </c>
      <c r="AE459" s="96"/>
    </row>
    <row r="460" spans="3:31" ht="24.75" customHeight="1" x14ac:dyDescent="0.25">
      <c r="C460" s="91">
        <f>ABS(E460-Dashboard!$F$13)</f>
        <v>39.623477879367265</v>
      </c>
      <c r="D460" s="92">
        <f t="shared" si="46"/>
        <v>0.1359062287431467</v>
      </c>
      <c r="E460" s="93" cm="1">
        <f t="array" ref="E460">SUM('DRE + DCF'!$S$41/TIR!S460,'DRE + DCF'!$U$41:$AD$41/TIR!T460:AC460,TIR!F460)</f>
        <v>89.133477879367263</v>
      </c>
      <c r="F460" s="100">
        <f>'DRE + DCF'!$AE$38*'DRE + DCF'!$AE$39*(1+G460)/(R460-G460)/AC460</f>
        <v>57.883583959433544</v>
      </c>
      <c r="G460" s="92">
        <f>R460*(1-'DRE + DCF'!$AE$39)</f>
        <v>8.1543737245888023E-2</v>
      </c>
      <c r="H460" s="94">
        <f t="shared" si="49"/>
        <v>0.1359062287431467</v>
      </c>
      <c r="I460" s="94">
        <f t="shared" si="52"/>
        <v>0.1359062287431467</v>
      </c>
      <c r="J460" s="94">
        <f t="shared" si="52"/>
        <v>0.1359062287431467</v>
      </c>
      <c r="K460" s="94">
        <f t="shared" si="52"/>
        <v>0.1359062287431467</v>
      </c>
      <c r="L460" s="94">
        <f t="shared" si="52"/>
        <v>0.1359062287431467</v>
      </c>
      <c r="M460" s="94">
        <f t="shared" si="52"/>
        <v>0.1359062287431467</v>
      </c>
      <c r="N460" s="94">
        <f t="shared" si="52"/>
        <v>0.1359062287431467</v>
      </c>
      <c r="O460" s="94">
        <f t="shared" si="52"/>
        <v>0.1359062287431467</v>
      </c>
      <c r="P460" s="94">
        <f t="shared" si="52"/>
        <v>0.1359062287431467</v>
      </c>
      <c r="Q460" s="94">
        <f t="shared" si="52"/>
        <v>0.1359062287431467</v>
      </c>
      <c r="R460" s="94">
        <f t="shared" si="52"/>
        <v>0.1359062287431467</v>
      </c>
      <c r="S460" s="93">
        <f>(1+H460)^((5-Dashboard!$F$9)*3/12)</f>
        <v>1.0323705812319108</v>
      </c>
      <c r="T460" s="93">
        <f t="shared" si="51"/>
        <v>1.1726761735925102</v>
      </c>
      <c r="U460" s="93">
        <f t="shared" si="51"/>
        <v>1.3320501698824119</v>
      </c>
      <c r="V460" s="93">
        <f t="shared" si="51"/>
        <v>1.5130840849677984</v>
      </c>
      <c r="W460" s="93">
        <f t="shared" si="51"/>
        <v>1.718721636727047</v>
      </c>
      <c r="X460" s="93">
        <f t="shared" si="51"/>
        <v>1.9523066126338686</v>
      </c>
      <c r="Y460" s="93">
        <f t="shared" si="50"/>
        <v>2.2176372417072452</v>
      </c>
      <c r="Z460" s="93">
        <f t="shared" si="50"/>
        <v>2.5190279559480309</v>
      </c>
      <c r="AA460" s="93">
        <f t="shared" si="50"/>
        <v>2.8613795455394855</v>
      </c>
      <c r="AB460" s="93">
        <f t="shared" si="50"/>
        <v>3.2502588485765362</v>
      </c>
      <c r="AC460" s="95">
        <f t="shared" si="50"/>
        <v>3.6919892711256157</v>
      </c>
      <c r="AE460" s="96"/>
    </row>
    <row r="461" spans="3:31" ht="24.75" customHeight="1" x14ac:dyDescent="0.25">
      <c r="C461" s="91">
        <f>ABS(E461-Dashboard!$F$13)</f>
        <v>39.517224914487379</v>
      </c>
      <c r="D461" s="92">
        <f t="shared" si="46"/>
        <v>0.13600622874314669</v>
      </c>
      <c r="E461" s="93" cm="1">
        <f t="array" ref="E461">SUM('DRE + DCF'!$S$41/TIR!S461,'DRE + DCF'!$U$41:$AD$41/TIR!T461:AC461,TIR!F461)</f>
        <v>89.027224914487377</v>
      </c>
      <c r="F461" s="100">
        <f>'DRE + DCF'!$AE$38*'DRE + DCF'!$AE$39*(1+G461)/(R461-G461)/AC461</f>
        <v>57.792062583395968</v>
      </c>
      <c r="G461" s="92">
        <f>R461*(1-'DRE + DCF'!$AE$39)</f>
        <v>8.1603737245888014E-2</v>
      </c>
      <c r="H461" s="94">
        <f t="shared" si="49"/>
        <v>0.13600622874314669</v>
      </c>
      <c r="I461" s="94">
        <f t="shared" si="52"/>
        <v>0.13600622874314669</v>
      </c>
      <c r="J461" s="94">
        <f t="shared" si="52"/>
        <v>0.13600622874314669</v>
      </c>
      <c r="K461" s="94">
        <f t="shared" si="52"/>
        <v>0.13600622874314669</v>
      </c>
      <c r="L461" s="94">
        <f t="shared" si="52"/>
        <v>0.13600622874314669</v>
      </c>
      <c r="M461" s="94">
        <f t="shared" si="52"/>
        <v>0.13600622874314669</v>
      </c>
      <c r="N461" s="94">
        <f t="shared" si="52"/>
        <v>0.13600622874314669</v>
      </c>
      <c r="O461" s="94">
        <f t="shared" si="52"/>
        <v>0.13600622874314669</v>
      </c>
      <c r="P461" s="94">
        <f t="shared" si="52"/>
        <v>0.13600622874314669</v>
      </c>
      <c r="Q461" s="94">
        <f t="shared" si="52"/>
        <v>0.13600622874314669</v>
      </c>
      <c r="R461" s="94">
        <f t="shared" si="52"/>
        <v>0.13600622874314669</v>
      </c>
      <c r="S461" s="93">
        <f>(1+H461)^((5-Dashboard!$F$9)*3/12)</f>
        <v>1.0323933017803792</v>
      </c>
      <c r="T461" s="93">
        <f t="shared" si="51"/>
        <v>1.172805221335214</v>
      </c>
      <c r="U461" s="93">
        <f t="shared" si="51"/>
        <v>1.332314036539288</v>
      </c>
      <c r="V461" s="93">
        <f t="shared" si="51"/>
        <v>1.5135170441505557</v>
      </c>
      <c r="W461" s="93">
        <f t="shared" si="51"/>
        <v>1.7193647894639474</v>
      </c>
      <c r="X461" s="93">
        <f t="shared" si="51"/>
        <v>1.9532091103126934</v>
      </c>
      <c r="Y461" s="93">
        <f t="shared" si="50"/>
        <v>2.2188577153530797</v>
      </c>
      <c r="Z461" s="93">
        <f t="shared" si="50"/>
        <v>2.5206361853358867</v>
      </c>
      <c r="AA461" s="93">
        <f t="shared" si="50"/>
        <v>2.8634584069369322</v>
      </c>
      <c r="AB461" s="93">
        <f t="shared" si="50"/>
        <v>3.252906586027283</v>
      </c>
      <c r="AC461" s="95">
        <f t="shared" si="50"/>
        <v>3.6953221432465981</v>
      </c>
      <c r="AE461" s="96"/>
    </row>
    <row r="462" spans="3:31" ht="24.75" customHeight="1" x14ac:dyDescent="0.25">
      <c r="C462" s="91">
        <f>ABS(E462-Dashboard!$F$13)</f>
        <v>39.411162668414441</v>
      </c>
      <c r="D462" s="92">
        <f t="shared" si="46"/>
        <v>0.13610622874314668</v>
      </c>
      <c r="E462" s="93" cm="1">
        <f t="array" ref="E462">SUM('DRE + DCF'!$S$41/TIR!S462,'DRE + DCF'!$U$41:$AD$41/TIR!T462:AC462,TIR!F462)</f>
        <v>88.921162668414439</v>
      </c>
      <c r="F462" s="100">
        <f>'DRE + DCF'!$AE$38*'DRE + DCF'!$AE$39*(1+G462)/(R462-G462)/AC462</f>
        <v>57.700721513239763</v>
      </c>
      <c r="G462" s="92">
        <f>R462*(1-'DRE + DCF'!$AE$39)</f>
        <v>8.1663737245888005E-2</v>
      </c>
      <c r="H462" s="94">
        <f t="shared" si="49"/>
        <v>0.13610622874314668</v>
      </c>
      <c r="I462" s="94">
        <f t="shared" si="52"/>
        <v>0.13610622874314668</v>
      </c>
      <c r="J462" s="94">
        <f t="shared" si="52"/>
        <v>0.13610622874314668</v>
      </c>
      <c r="K462" s="94">
        <f t="shared" si="52"/>
        <v>0.13610622874314668</v>
      </c>
      <c r="L462" s="94">
        <f t="shared" si="52"/>
        <v>0.13610622874314668</v>
      </c>
      <c r="M462" s="94">
        <f t="shared" si="52"/>
        <v>0.13610622874314668</v>
      </c>
      <c r="N462" s="94">
        <f t="shared" si="52"/>
        <v>0.13610622874314668</v>
      </c>
      <c r="O462" s="94">
        <f t="shared" si="52"/>
        <v>0.13610622874314668</v>
      </c>
      <c r="P462" s="94">
        <f t="shared" si="52"/>
        <v>0.13610622874314668</v>
      </c>
      <c r="Q462" s="94">
        <f t="shared" si="52"/>
        <v>0.13610622874314668</v>
      </c>
      <c r="R462" s="94">
        <f t="shared" si="52"/>
        <v>0.13610622874314668</v>
      </c>
      <c r="S462" s="93">
        <f>(1+H462)^((5-Dashboard!$F$9)*3/12)</f>
        <v>1.0324160208288693</v>
      </c>
      <c r="T462" s="93">
        <f t="shared" si="51"/>
        <v>1.1729342719178928</v>
      </c>
      <c r="U462" s="93">
        <f t="shared" si="51"/>
        <v>1.3325779322322258</v>
      </c>
      <c r="V462" s="93">
        <f t="shared" si="51"/>
        <v>1.5139500890946946</v>
      </c>
      <c r="W462" s="93">
        <f t="shared" si="51"/>
        <v>1.7200081262267244</v>
      </c>
      <c r="X462" s="93">
        <f t="shared" si="51"/>
        <v>1.95411194569501</v>
      </c>
      <c r="Y462" s="93">
        <f t="shared" si="50"/>
        <v>2.2200787531654904</v>
      </c>
      <c r="Z462" s="93">
        <f t="shared" si="50"/>
        <v>2.5222452997716327</v>
      </c>
      <c r="AA462" s="93">
        <f t="shared" si="50"/>
        <v>2.865538595488677</v>
      </c>
      <c r="AB462" s="93">
        <f t="shared" si="50"/>
        <v>3.2555562470385744</v>
      </c>
      <c r="AC462" s="95">
        <f t="shared" si="50"/>
        <v>3.6986577302841868</v>
      </c>
      <c r="AE462" s="96"/>
    </row>
    <row r="463" spans="3:31" ht="24.75" customHeight="1" x14ac:dyDescent="0.25">
      <c r="C463" s="91">
        <f>ABS(E463-Dashboard!$F$13)</f>
        <v>39.305290687997847</v>
      </c>
      <c r="D463" s="92">
        <f t="shared" ref="D463:D526" si="53">D462+0.0001</f>
        <v>0.13620622874314667</v>
      </c>
      <c r="E463" s="93" cm="1">
        <f t="array" ref="E463">SUM('DRE + DCF'!$S$41/TIR!S463,'DRE + DCF'!$U$41:$AD$41/TIR!T463:AC463,TIR!F463)</f>
        <v>88.815290687997845</v>
      </c>
      <c r="F463" s="100">
        <f>'DRE + DCF'!$AE$38*'DRE + DCF'!$AE$39*(1+G463)/(R463-G463)/AC463</f>
        <v>57.609560304837778</v>
      </c>
      <c r="G463" s="92">
        <f>R463*(1-'DRE + DCF'!$AE$39)</f>
        <v>8.1723737245887995E-2</v>
      </c>
      <c r="H463" s="94">
        <f t="shared" si="49"/>
        <v>0.13620622874314667</v>
      </c>
      <c r="I463" s="94">
        <f t="shared" si="52"/>
        <v>0.13620622874314667</v>
      </c>
      <c r="J463" s="94">
        <f t="shared" si="52"/>
        <v>0.13620622874314667</v>
      </c>
      <c r="K463" s="94">
        <f t="shared" si="52"/>
        <v>0.13620622874314667</v>
      </c>
      <c r="L463" s="94">
        <f t="shared" si="52"/>
        <v>0.13620622874314667</v>
      </c>
      <c r="M463" s="94">
        <f t="shared" si="52"/>
        <v>0.13620622874314667</v>
      </c>
      <c r="N463" s="94">
        <f t="shared" si="52"/>
        <v>0.13620622874314667</v>
      </c>
      <c r="O463" s="94">
        <f t="shared" si="52"/>
        <v>0.13620622874314667</v>
      </c>
      <c r="P463" s="94">
        <f t="shared" si="52"/>
        <v>0.13620622874314667</v>
      </c>
      <c r="Q463" s="94">
        <f t="shared" si="52"/>
        <v>0.13620622874314667</v>
      </c>
      <c r="R463" s="94">
        <f t="shared" si="52"/>
        <v>0.13620622874314667</v>
      </c>
      <c r="S463" s="93">
        <f>(1+H463)^((5-Dashboard!$F$9)*3/12)</f>
        <v>1.0324387383776119</v>
      </c>
      <c r="T463" s="93">
        <f t="shared" si="51"/>
        <v>1.1730633253403586</v>
      </c>
      <c r="U463" s="93">
        <f t="shared" si="51"/>
        <v>1.3328418569618639</v>
      </c>
      <c r="V463" s="93">
        <f t="shared" si="51"/>
        <v>1.5143832198096518</v>
      </c>
      <c r="W463" s="93">
        <f t="shared" si="51"/>
        <v>1.7206516470518283</v>
      </c>
      <c r="X463" s="93">
        <f t="shared" si="51"/>
        <v>1.9550151188774416</v>
      </c>
      <c r="Y463" s="93">
        <f t="shared" si="50"/>
        <v>2.2213003553555724</v>
      </c>
      <c r="Z463" s="93">
        <f t="shared" si="50"/>
        <v>2.5238552996643664</v>
      </c>
      <c r="AA463" s="93">
        <f t="shared" si="50"/>
        <v>2.8676201119250542</v>
      </c>
      <c r="AB463" s="93">
        <f t="shared" si="50"/>
        <v>3.2582078328383659</v>
      </c>
      <c r="AC463" s="95">
        <f t="shared" si="50"/>
        <v>3.7019960342106608</v>
      </c>
      <c r="AE463" s="96"/>
    </row>
    <row r="464" spans="3:31" ht="24.75" customHeight="1" x14ac:dyDescent="0.25">
      <c r="C464" s="91">
        <f>ABS(E464-Dashboard!$F$13)</f>
        <v>39.199608521451715</v>
      </c>
      <c r="D464" s="92">
        <f t="shared" si="53"/>
        <v>0.13630622874314666</v>
      </c>
      <c r="E464" s="93" cm="1">
        <f t="array" ref="E464">SUM('DRE + DCF'!$S$41/TIR!S464,'DRE + DCF'!$U$41:$AD$41/TIR!T464:AC464,TIR!F464)</f>
        <v>88.709608521451713</v>
      </c>
      <c r="F464" s="100">
        <f>'DRE + DCF'!$AE$38*'DRE + DCF'!$AE$39*(1+G464)/(R464-G464)/AC464</f>
        <v>57.518578515418533</v>
      </c>
      <c r="G464" s="92">
        <f>R464*(1-'DRE + DCF'!$AE$39)</f>
        <v>8.1783737245887986E-2</v>
      </c>
      <c r="H464" s="94">
        <f t="shared" si="49"/>
        <v>0.13630622874314666</v>
      </c>
      <c r="I464" s="94">
        <f t="shared" si="52"/>
        <v>0.13630622874314666</v>
      </c>
      <c r="J464" s="94">
        <f t="shared" si="52"/>
        <v>0.13630622874314666</v>
      </c>
      <c r="K464" s="94">
        <f t="shared" si="52"/>
        <v>0.13630622874314666</v>
      </c>
      <c r="L464" s="94">
        <f t="shared" si="52"/>
        <v>0.13630622874314666</v>
      </c>
      <c r="M464" s="94">
        <f t="shared" si="52"/>
        <v>0.13630622874314666</v>
      </c>
      <c r="N464" s="94">
        <f t="shared" si="52"/>
        <v>0.13630622874314666</v>
      </c>
      <c r="O464" s="94">
        <f t="shared" si="52"/>
        <v>0.13630622874314666</v>
      </c>
      <c r="P464" s="94">
        <f t="shared" si="52"/>
        <v>0.13630622874314666</v>
      </c>
      <c r="Q464" s="94">
        <f t="shared" si="52"/>
        <v>0.13630622874314666</v>
      </c>
      <c r="R464" s="94">
        <f t="shared" si="52"/>
        <v>0.13630622874314666</v>
      </c>
      <c r="S464" s="93">
        <f>(1+H464)^((5-Dashboard!$F$9)*3/12)</f>
        <v>1.0324614544268382</v>
      </c>
      <c r="T464" s="93">
        <f t="shared" si="51"/>
        <v>1.1731923816024248</v>
      </c>
      <c r="U464" s="93">
        <f t="shared" si="51"/>
        <v>1.3331058107288418</v>
      </c>
      <c r="V464" s="93">
        <f t="shared" si="51"/>
        <v>1.5148164363048653</v>
      </c>
      <c r="W464" s="93">
        <f t="shared" si="51"/>
        <v>1.7212953519757146</v>
      </c>
      <c r="X464" s="93">
        <f t="shared" si="51"/>
        <v>1.9559186299566316</v>
      </c>
      <c r="Y464" s="93">
        <f t="shared" si="50"/>
        <v>2.2225225221344824</v>
      </c>
      <c r="Z464" s="93">
        <f t="shared" si="50"/>
        <v>2.5254661854233404</v>
      </c>
      <c r="AA464" s="93">
        <f t="shared" si="50"/>
        <v>2.8697029569767363</v>
      </c>
      <c r="AB464" s="93">
        <f t="shared" si="50"/>
        <v>3.2608613446552916</v>
      </c>
      <c r="AC464" s="95">
        <f t="shared" si="50"/>
        <v>3.7053370569995607</v>
      </c>
      <c r="AE464" s="96"/>
    </row>
    <row r="465" spans="3:31" ht="24.75" customHeight="1" x14ac:dyDescent="0.25">
      <c r="C465" s="91">
        <f>ABS(E465-Dashboard!$F$13)</f>
        <v>39.094115718349961</v>
      </c>
      <c r="D465" s="92">
        <f t="shared" si="53"/>
        <v>0.13640622874314665</v>
      </c>
      <c r="E465" s="93" cm="1">
        <f t="array" ref="E465">SUM('DRE + DCF'!$S$41/TIR!S465,'DRE + DCF'!$U$41:$AD$41/TIR!T465:AC465,TIR!F465)</f>
        <v>88.604115718349959</v>
      </c>
      <c r="F465" s="100">
        <f>'DRE + DCF'!$AE$38*'DRE + DCF'!$AE$39*(1+G465)/(R465-G465)/AC465</f>
        <v>57.427775703561359</v>
      </c>
      <c r="G465" s="92">
        <f>R465*(1-'DRE + DCF'!$AE$39)</f>
        <v>8.184373724588799E-2</v>
      </c>
      <c r="H465" s="94">
        <f t="shared" si="49"/>
        <v>0.13640622874314665</v>
      </c>
      <c r="I465" s="94">
        <f t="shared" si="52"/>
        <v>0.13640622874314665</v>
      </c>
      <c r="J465" s="94">
        <f t="shared" si="52"/>
        <v>0.13640622874314665</v>
      </c>
      <c r="K465" s="94">
        <f t="shared" si="52"/>
        <v>0.13640622874314665</v>
      </c>
      <c r="L465" s="94">
        <f t="shared" si="52"/>
        <v>0.13640622874314665</v>
      </c>
      <c r="M465" s="94">
        <f t="shared" si="52"/>
        <v>0.13640622874314665</v>
      </c>
      <c r="N465" s="94">
        <f t="shared" si="52"/>
        <v>0.13640622874314665</v>
      </c>
      <c r="O465" s="94">
        <f t="shared" si="52"/>
        <v>0.13640622874314665</v>
      </c>
      <c r="P465" s="94">
        <f t="shared" si="52"/>
        <v>0.13640622874314665</v>
      </c>
      <c r="Q465" s="94">
        <f t="shared" si="52"/>
        <v>0.13640622874314665</v>
      </c>
      <c r="R465" s="94">
        <f t="shared" si="52"/>
        <v>0.13640622874314665</v>
      </c>
      <c r="S465" s="93">
        <f>(1+H465)^((5-Dashboard!$F$9)*3/12)</f>
        <v>1.0324841689767787</v>
      </c>
      <c r="T465" s="93">
        <f t="shared" si="51"/>
        <v>1.173321440703903</v>
      </c>
      <c r="U465" s="93">
        <f t="shared" si="51"/>
        <v>1.333369793533798</v>
      </c>
      <c r="V465" s="93">
        <f t="shared" si="51"/>
        <v>1.5152497385897716</v>
      </c>
      <c r="W465" s="93">
        <f t="shared" si="51"/>
        <v>1.7219392410348413</v>
      </c>
      <c r="X465" s="93">
        <f t="shared" si="51"/>
        <v>1.9568224790292403</v>
      </c>
      <c r="Y465" s="93">
        <f t="shared" si="50"/>
        <v>2.2237452537134343</v>
      </c>
      <c r="Z465" s="93">
        <f t="shared" si="50"/>
        <v>2.5270779574579558</v>
      </c>
      <c r="AA465" s="93">
        <f t="shared" si="50"/>
        <v>2.8717871313747296</v>
      </c>
      <c r="AB465" s="93">
        <f t="shared" si="50"/>
        <v>3.2635167837186558</v>
      </c>
      <c r="AC465" s="95">
        <f t="shared" si="50"/>
        <v>3.7086808006256811</v>
      </c>
      <c r="AE465" s="96"/>
    </row>
    <row r="466" spans="3:31" ht="24.75" customHeight="1" x14ac:dyDescent="0.25">
      <c r="C466" s="91">
        <f>ABS(E466-Dashboard!$F$13)</f>
        <v>38.988811829621135</v>
      </c>
      <c r="D466" s="92">
        <f t="shared" si="53"/>
        <v>0.13650622874314663</v>
      </c>
      <c r="E466" s="93" cm="1">
        <f t="array" ref="E466">SUM('DRE + DCF'!$S$41/TIR!S466,'DRE + DCF'!$U$41:$AD$41/TIR!T466:AC466,TIR!F466)</f>
        <v>88.498811829621133</v>
      </c>
      <c r="F466" s="100">
        <f>'DRE + DCF'!$AE$38*'DRE + DCF'!$AE$39*(1+G466)/(R466-G466)/AC466</f>
        <v>57.337151429191209</v>
      </c>
      <c r="G466" s="92">
        <f>R466*(1-'DRE + DCF'!$AE$39)</f>
        <v>8.1903737245887981E-2</v>
      </c>
      <c r="H466" s="94">
        <f t="shared" si="49"/>
        <v>0.13650622874314663</v>
      </c>
      <c r="I466" s="94">
        <f t="shared" si="52"/>
        <v>0.13650622874314663</v>
      </c>
      <c r="J466" s="94">
        <f t="shared" si="52"/>
        <v>0.13650622874314663</v>
      </c>
      <c r="K466" s="94">
        <f t="shared" si="52"/>
        <v>0.13650622874314663</v>
      </c>
      <c r="L466" s="94">
        <f t="shared" si="52"/>
        <v>0.13650622874314663</v>
      </c>
      <c r="M466" s="94">
        <f t="shared" si="52"/>
        <v>0.13650622874314663</v>
      </c>
      <c r="N466" s="94">
        <f t="shared" si="52"/>
        <v>0.13650622874314663</v>
      </c>
      <c r="O466" s="94">
        <f t="shared" si="52"/>
        <v>0.13650622874314663</v>
      </c>
      <c r="P466" s="94">
        <f t="shared" si="52"/>
        <v>0.13650622874314663</v>
      </c>
      <c r="Q466" s="94">
        <f t="shared" si="52"/>
        <v>0.13650622874314663</v>
      </c>
      <c r="R466" s="94">
        <f t="shared" si="52"/>
        <v>0.13650622874314663</v>
      </c>
      <c r="S466" s="93">
        <f>(1+H466)^((5-Dashboard!$F$9)*3/12)</f>
        <v>1.0325068820276648</v>
      </c>
      <c r="T466" s="93">
        <f t="shared" si="51"/>
        <v>1.1734505026446065</v>
      </c>
      <c r="U466" s="93">
        <f t="shared" si="51"/>
        <v>1.3336338053773715</v>
      </c>
      <c r="V466" s="93">
        <f t="shared" si="51"/>
        <v>1.5156831266738082</v>
      </c>
      <c r="W466" s="93">
        <f t="shared" si="51"/>
        <v>1.7225833142656708</v>
      </c>
      <c r="X466" s="93">
        <f t="shared" si="51"/>
        <v>1.9577266661919481</v>
      </c>
      <c r="Y466" s="93">
        <f t="shared" si="50"/>
        <v>2.224968550303704</v>
      </c>
      <c r="Z466" s="93">
        <f t="shared" si="50"/>
        <v>2.5286906161777689</v>
      </c>
      <c r="AA466" s="93">
        <f t="shared" si="50"/>
        <v>2.8738726358503799</v>
      </c>
      <c r="AB466" s="93">
        <f t="shared" si="50"/>
        <v>3.2661741512584417</v>
      </c>
      <c r="AC466" s="95">
        <f t="shared" si="50"/>
        <v>3.7120272670650794</v>
      </c>
      <c r="AE466" s="96"/>
    </row>
    <row r="467" spans="3:31" ht="24.75" customHeight="1" x14ac:dyDescent="0.25">
      <c r="C467" s="91">
        <f>ABS(E467-Dashboard!$F$13)</f>
        <v>38.883696407543418</v>
      </c>
      <c r="D467" s="92">
        <f t="shared" si="53"/>
        <v>0.13660622874314662</v>
      </c>
      <c r="E467" s="93" cm="1">
        <f t="array" ref="E467">SUM('DRE + DCF'!$S$41/TIR!S467,'DRE + DCF'!$U$41:$AD$41/TIR!T467:AC467,TIR!F467)</f>
        <v>88.393696407543416</v>
      </c>
      <c r="F467" s="100">
        <f>'DRE + DCF'!$AE$38*'DRE + DCF'!$AE$39*(1+G467)/(R467-G467)/AC467</f>
        <v>57.246705253573758</v>
      </c>
      <c r="G467" s="92">
        <f>R467*(1-'DRE + DCF'!$AE$39)</f>
        <v>8.1963737245887971E-2</v>
      </c>
      <c r="H467" s="94">
        <f t="shared" si="49"/>
        <v>0.13660622874314662</v>
      </c>
      <c r="I467" s="94">
        <f t="shared" si="52"/>
        <v>0.13660622874314662</v>
      </c>
      <c r="J467" s="94">
        <f t="shared" si="52"/>
        <v>0.13660622874314662</v>
      </c>
      <c r="K467" s="94">
        <f t="shared" si="52"/>
        <v>0.13660622874314662</v>
      </c>
      <c r="L467" s="94">
        <f t="shared" si="52"/>
        <v>0.13660622874314662</v>
      </c>
      <c r="M467" s="94">
        <f t="shared" si="52"/>
        <v>0.13660622874314662</v>
      </c>
      <c r="N467" s="94">
        <f t="shared" si="52"/>
        <v>0.13660622874314662</v>
      </c>
      <c r="O467" s="94">
        <f t="shared" si="52"/>
        <v>0.13660622874314662</v>
      </c>
      <c r="P467" s="94">
        <f t="shared" si="52"/>
        <v>0.13660622874314662</v>
      </c>
      <c r="Q467" s="94">
        <f t="shared" si="52"/>
        <v>0.13660622874314662</v>
      </c>
      <c r="R467" s="94">
        <f t="shared" si="52"/>
        <v>0.13660622874314662</v>
      </c>
      <c r="S467" s="93">
        <f>(1+H467)^((5-Dashboard!$F$9)*3/12)</f>
        <v>1.032529593579727</v>
      </c>
      <c r="T467" s="93">
        <f t="shared" si="51"/>
        <v>1.1735795674243474</v>
      </c>
      <c r="U467" s="93">
        <f t="shared" si="51"/>
        <v>1.3338978462602009</v>
      </c>
      <c r="V467" s="93">
        <f t="shared" si="51"/>
        <v>1.5161166005664126</v>
      </c>
      <c r="W467" s="93">
        <f t="shared" si="51"/>
        <v>1.7232275717046699</v>
      </c>
      <c r="X467" s="93">
        <f t="shared" si="51"/>
        <v>1.9586311915414552</v>
      </c>
      <c r="Y467" s="93">
        <f t="shared" si="50"/>
        <v>2.226192412116629</v>
      </c>
      <c r="Z467" s="93">
        <f t="shared" si="50"/>
        <v>2.5303041619924906</v>
      </c>
      <c r="AA467" s="93">
        <f t="shared" si="50"/>
        <v>2.8759594711353729</v>
      </c>
      <c r="AB467" s="93">
        <f t="shared" si="50"/>
        <v>3.2688334485053105</v>
      </c>
      <c r="AC467" s="95">
        <f t="shared" si="50"/>
        <v>3.7153764582950757</v>
      </c>
      <c r="AE467" s="96"/>
    </row>
    <row r="468" spans="3:31" ht="24.75" customHeight="1" x14ac:dyDescent="0.25">
      <c r="C468" s="91">
        <f>ABS(E468-Dashboard!$F$13)</f>
        <v>38.778769005739797</v>
      </c>
      <c r="D468" s="92">
        <f t="shared" si="53"/>
        <v>0.13670622874314661</v>
      </c>
      <c r="E468" s="93" cm="1">
        <f t="array" ref="E468">SUM('DRE + DCF'!$S$41/TIR!S468,'DRE + DCF'!$U$41:$AD$41/TIR!T468:AC468,TIR!F468)</f>
        <v>88.288769005739795</v>
      </c>
      <c r="F468" s="100">
        <f>'DRE + DCF'!$AE$38*'DRE + DCF'!$AE$39*(1+G468)/(R468-G468)/AC468</f>
        <v>57.156436739310429</v>
      </c>
      <c r="G468" s="92">
        <f>R468*(1-'DRE + DCF'!$AE$39)</f>
        <v>8.2023737245887962E-2</v>
      </c>
      <c r="H468" s="94">
        <f t="shared" si="49"/>
        <v>0.13670622874314661</v>
      </c>
      <c r="I468" s="94">
        <f t="shared" si="52"/>
        <v>0.13670622874314661</v>
      </c>
      <c r="J468" s="94">
        <f t="shared" si="52"/>
        <v>0.13670622874314661</v>
      </c>
      <c r="K468" s="94">
        <f t="shared" si="52"/>
        <v>0.13670622874314661</v>
      </c>
      <c r="L468" s="94">
        <f t="shared" si="52"/>
        <v>0.13670622874314661</v>
      </c>
      <c r="M468" s="94">
        <f t="shared" si="52"/>
        <v>0.13670622874314661</v>
      </c>
      <c r="N468" s="94">
        <f t="shared" si="52"/>
        <v>0.13670622874314661</v>
      </c>
      <c r="O468" s="94">
        <f t="shared" si="52"/>
        <v>0.13670622874314661</v>
      </c>
      <c r="P468" s="94">
        <f t="shared" si="52"/>
        <v>0.13670622874314661</v>
      </c>
      <c r="Q468" s="94">
        <f t="shared" si="52"/>
        <v>0.13670622874314661</v>
      </c>
      <c r="R468" s="94">
        <f t="shared" si="52"/>
        <v>0.13670622874314661</v>
      </c>
      <c r="S468" s="93">
        <f>(1+H468)^((5-Dashboard!$F$9)*3/12)</f>
        <v>1.0325523036331961</v>
      </c>
      <c r="T468" s="93">
        <f t="shared" si="51"/>
        <v>1.1737086350429387</v>
      </c>
      <c r="U468" s="93">
        <f t="shared" si="51"/>
        <v>1.334161916182925</v>
      </c>
      <c r="V468" s="93">
        <f t="shared" si="51"/>
        <v>1.5165501602770228</v>
      </c>
      <c r="W468" s="93">
        <f t="shared" si="51"/>
        <v>1.7238720133883092</v>
      </c>
      <c r="X468" s="93">
        <f t="shared" si="51"/>
        <v>1.95953605517448</v>
      </c>
      <c r="Y468" s="93">
        <f t="shared" si="50"/>
        <v>2.2274168393636056</v>
      </c>
      <c r="Z468" s="93">
        <f t="shared" si="50"/>
        <v>2.5319185953119834</v>
      </c>
      <c r="AA468" s="93">
        <f t="shared" si="50"/>
        <v>2.8780476379617297</v>
      </c>
      <c r="AB468" s="93">
        <f t="shared" si="50"/>
        <v>3.2714946766905988</v>
      </c>
      <c r="AC468" s="95">
        <f t="shared" si="50"/>
        <v>3.7187283762942505</v>
      </c>
      <c r="AE468" s="96"/>
    </row>
    <row r="469" spans="3:31" ht="24.75" customHeight="1" x14ac:dyDescent="0.25">
      <c r="C469" s="91">
        <f>ABS(E469-Dashboard!$F$13)</f>
        <v>38.674029179172827</v>
      </c>
      <c r="D469" s="92">
        <f t="shared" si="53"/>
        <v>0.1368062287431466</v>
      </c>
      <c r="E469" s="93" cm="1">
        <f t="array" ref="E469">SUM('DRE + DCF'!$S$41/TIR!S469,'DRE + DCF'!$U$41:$AD$41/TIR!T469:AC469,TIR!F469)</f>
        <v>88.184029179172825</v>
      </c>
      <c r="F469" s="100">
        <f>'DRE + DCF'!$AE$38*'DRE + DCF'!$AE$39*(1+G469)/(R469-G469)/AC469</f>
        <v>57.066345450333372</v>
      </c>
      <c r="G469" s="92">
        <f>R469*(1-'DRE + DCF'!$AE$39)</f>
        <v>8.2083737245887953E-2</v>
      </c>
      <c r="H469" s="94">
        <f t="shared" si="49"/>
        <v>0.1368062287431466</v>
      </c>
      <c r="I469" s="94">
        <f t="shared" si="52"/>
        <v>0.1368062287431466</v>
      </c>
      <c r="J469" s="94">
        <f t="shared" si="52"/>
        <v>0.1368062287431466</v>
      </c>
      <c r="K469" s="94">
        <f t="shared" si="52"/>
        <v>0.1368062287431466</v>
      </c>
      <c r="L469" s="94">
        <f t="shared" si="52"/>
        <v>0.1368062287431466</v>
      </c>
      <c r="M469" s="94">
        <f t="shared" si="52"/>
        <v>0.1368062287431466</v>
      </c>
      <c r="N469" s="94">
        <f t="shared" si="52"/>
        <v>0.1368062287431466</v>
      </c>
      <c r="O469" s="94">
        <f t="shared" si="52"/>
        <v>0.1368062287431466</v>
      </c>
      <c r="P469" s="94">
        <f t="shared" si="52"/>
        <v>0.1368062287431466</v>
      </c>
      <c r="Q469" s="94">
        <f t="shared" si="52"/>
        <v>0.1368062287431466</v>
      </c>
      <c r="R469" s="94">
        <f t="shared" si="52"/>
        <v>0.1368062287431466</v>
      </c>
      <c r="S469" s="93">
        <f>(1+H469)^((5-Dashboard!$F$9)*3/12)</f>
        <v>1.0325750121883028</v>
      </c>
      <c r="T469" s="93">
        <f t="shared" si="51"/>
        <v>1.1738377055001932</v>
      </c>
      <c r="U469" s="93">
        <f t="shared" si="51"/>
        <v>1.3344260151461831</v>
      </c>
      <c r="V469" s="93">
        <f t="shared" si="51"/>
        <v>1.5169838058150775</v>
      </c>
      <c r="W469" s="93">
        <f t="shared" si="51"/>
        <v>1.7245166393530642</v>
      </c>
      <c r="X469" s="93">
        <f t="shared" si="51"/>
        <v>1.9604412571877621</v>
      </c>
      <c r="Y469" s="93">
        <f t="shared" si="50"/>
        <v>2.228641832256093</v>
      </c>
      <c r="Z469" s="93">
        <f t="shared" si="50"/>
        <v>2.5335339165462654</v>
      </c>
      <c r="AA469" s="93">
        <f t="shared" si="50"/>
        <v>2.8801371370618138</v>
      </c>
      <c r="AB469" s="93">
        <f t="shared" si="50"/>
        <v>3.274157837046324</v>
      </c>
      <c r="AC469" s="95">
        <f t="shared" si="50"/>
        <v>3.7220830230424498</v>
      </c>
      <c r="AE469" s="96"/>
    </row>
    <row r="470" spans="3:31" ht="24.75" customHeight="1" x14ac:dyDescent="0.25">
      <c r="C470" s="91">
        <f>ABS(E470-Dashboard!$F$13)</f>
        <v>38.569476484140118</v>
      </c>
      <c r="D470" s="92">
        <f t="shared" si="53"/>
        <v>0.13690622874314659</v>
      </c>
      <c r="E470" s="93" cm="1">
        <f t="array" ref="E470">SUM('DRE + DCF'!$S$41/TIR!S470,'DRE + DCF'!$U$41:$AD$41/TIR!T470:AC470,TIR!F470)</f>
        <v>88.079476484140116</v>
      </c>
      <c r="F470" s="100">
        <f>'DRE + DCF'!$AE$38*'DRE + DCF'!$AE$39*(1+G470)/(R470-G470)/AC470</f>
        <v>56.976430951900745</v>
      </c>
      <c r="G470" s="92">
        <f>R470*(1-'DRE + DCF'!$AE$39)</f>
        <v>8.2143737245887957E-2</v>
      </c>
      <c r="H470" s="94">
        <f t="shared" si="49"/>
        <v>0.13690622874314659</v>
      </c>
      <c r="I470" s="94">
        <f t="shared" si="52"/>
        <v>0.13690622874314659</v>
      </c>
      <c r="J470" s="94">
        <f t="shared" si="52"/>
        <v>0.13690622874314659</v>
      </c>
      <c r="K470" s="94">
        <f t="shared" si="52"/>
        <v>0.13690622874314659</v>
      </c>
      <c r="L470" s="94">
        <f t="shared" si="52"/>
        <v>0.13690622874314659</v>
      </c>
      <c r="M470" s="94">
        <f t="shared" si="52"/>
        <v>0.13690622874314659</v>
      </c>
      <c r="N470" s="94">
        <f t="shared" si="52"/>
        <v>0.13690622874314659</v>
      </c>
      <c r="O470" s="94">
        <f t="shared" si="52"/>
        <v>0.13690622874314659</v>
      </c>
      <c r="P470" s="94">
        <f t="shared" si="52"/>
        <v>0.13690622874314659</v>
      </c>
      <c r="Q470" s="94">
        <f t="shared" si="52"/>
        <v>0.13690622874314659</v>
      </c>
      <c r="R470" s="94">
        <f t="shared" si="52"/>
        <v>0.13690622874314659</v>
      </c>
      <c r="S470" s="93">
        <f>(1+H470)^((5-Dashboard!$F$9)*3/12)</f>
        <v>1.032597719245278</v>
      </c>
      <c r="T470" s="93">
        <f t="shared" si="51"/>
        <v>1.1739667787959236</v>
      </c>
      <c r="U470" s="93">
        <f t="shared" si="51"/>
        <v>1.3346901431506133</v>
      </c>
      <c r="V470" s="93">
        <f t="shared" si="51"/>
        <v>1.5174175371900143</v>
      </c>
      <c r="W470" s="93">
        <f t="shared" si="51"/>
        <v>1.7251614496354126</v>
      </c>
      <c r="X470" s="93">
        <f t="shared" si="51"/>
        <v>1.9613467976780568</v>
      </c>
      <c r="Y470" s="93">
        <f t="shared" si="50"/>
        <v>2.229867391005607</v>
      </c>
      <c r="Z470" s="93">
        <f t="shared" si="50"/>
        <v>2.5351501261055041</v>
      </c>
      <c r="AA470" s="93">
        <f t="shared" si="50"/>
        <v>2.882227969168321</v>
      </c>
      <c r="AB470" s="93">
        <f t="shared" si="50"/>
        <v>3.276822930805174</v>
      </c>
      <c r="AC470" s="95">
        <f t="shared" si="50"/>
        <v>3.7254404005207751</v>
      </c>
      <c r="AE470" s="96"/>
    </row>
    <row r="471" spans="3:31" ht="24.75" customHeight="1" x14ac:dyDescent="0.25">
      <c r="C471" s="91">
        <f>ABS(E471-Dashboard!$F$13)</f>
        <v>38.465110478268961</v>
      </c>
      <c r="D471" s="92">
        <f t="shared" si="53"/>
        <v>0.13700622874314658</v>
      </c>
      <c r="E471" s="93" cm="1">
        <f t="array" ref="E471">SUM('DRE + DCF'!$S$41/TIR!S471,'DRE + DCF'!$U$41:$AD$41/TIR!T471:AC471,TIR!F471)</f>
        <v>87.975110478268959</v>
      </c>
      <c r="F471" s="100">
        <f>'DRE + DCF'!$AE$38*'DRE + DCF'!$AE$39*(1+G471)/(R471-G471)/AC471</f>
        <v>56.886692810591519</v>
      </c>
      <c r="G471" s="92">
        <f>R471*(1-'DRE + DCF'!$AE$39)</f>
        <v>8.2203737245887948E-2</v>
      </c>
      <c r="H471" s="94">
        <f t="shared" si="49"/>
        <v>0.13700622874314658</v>
      </c>
      <c r="I471" s="94">
        <f t="shared" si="52"/>
        <v>0.13700622874314658</v>
      </c>
      <c r="J471" s="94">
        <f t="shared" si="52"/>
        <v>0.13700622874314658</v>
      </c>
      <c r="K471" s="94">
        <f t="shared" si="52"/>
        <v>0.13700622874314658</v>
      </c>
      <c r="L471" s="94">
        <f t="shared" si="52"/>
        <v>0.13700622874314658</v>
      </c>
      <c r="M471" s="94">
        <f t="shared" si="52"/>
        <v>0.13700622874314658</v>
      </c>
      <c r="N471" s="94">
        <f t="shared" si="52"/>
        <v>0.13700622874314658</v>
      </c>
      <c r="O471" s="94">
        <f t="shared" si="52"/>
        <v>0.13700622874314658</v>
      </c>
      <c r="P471" s="94">
        <f t="shared" si="52"/>
        <v>0.13700622874314658</v>
      </c>
      <c r="Q471" s="94">
        <f t="shared" si="52"/>
        <v>0.13700622874314658</v>
      </c>
      <c r="R471" s="94">
        <f t="shared" si="52"/>
        <v>0.13700622874314658</v>
      </c>
      <c r="S471" s="93">
        <f>(1+H471)^((5-Dashboard!$F$9)*3/12)</f>
        <v>1.0326204248043518</v>
      </c>
      <c r="T471" s="93">
        <f t="shared" si="51"/>
        <v>1.1740958549299421</v>
      </c>
      <c r="U471" s="93">
        <f t="shared" si="51"/>
        <v>1.334954300196854</v>
      </c>
      <c r="V471" s="93">
        <f t="shared" si="51"/>
        <v>1.5178513544112715</v>
      </c>
      <c r="W471" s="93">
        <f t="shared" si="51"/>
        <v>1.725806444271837</v>
      </c>
      <c r="X471" s="93">
        <f t="shared" si="51"/>
        <v>1.9622526767421409</v>
      </c>
      <c r="Y471" s="93">
        <f t="shared" si="50"/>
        <v>2.2310935158237264</v>
      </c>
      <c r="Z471" s="93">
        <f t="shared" si="50"/>
        <v>2.5367672244000232</v>
      </c>
      <c r="AA471" s="93">
        <f t="shared" si="50"/>
        <v>2.8843201350142897</v>
      </c>
      <c r="AB471" s="93">
        <f t="shared" si="50"/>
        <v>3.2794899592005211</v>
      </c>
      <c r="AC471" s="95">
        <f t="shared" si="50"/>
        <v>3.7288005107116002</v>
      </c>
      <c r="AE471" s="96"/>
    </row>
    <row r="472" spans="3:31" ht="24.75" customHeight="1" x14ac:dyDescent="0.25">
      <c r="C472" s="91">
        <f>ABS(E472-Dashboard!$F$13)</f>
        <v>38.360930720511867</v>
      </c>
      <c r="D472" s="92">
        <f t="shared" si="53"/>
        <v>0.13710622874314657</v>
      </c>
      <c r="E472" s="93" cm="1">
        <f t="array" ref="E472">SUM('DRE + DCF'!$S$41/TIR!S472,'DRE + DCF'!$U$41:$AD$41/TIR!T472:AC472,TIR!F472)</f>
        <v>87.870930720511865</v>
      </c>
      <c r="F472" s="100">
        <f>'DRE + DCF'!$AE$38*'DRE + DCF'!$AE$39*(1+G472)/(R472-G472)/AC472</f>
        <v>56.797130594300874</v>
      </c>
      <c r="G472" s="92">
        <f>R472*(1-'DRE + DCF'!$AE$39)</f>
        <v>8.2263737245887938E-2</v>
      </c>
      <c r="H472" s="94">
        <f t="shared" si="49"/>
        <v>0.13710622874314657</v>
      </c>
      <c r="I472" s="94">
        <f t="shared" si="52"/>
        <v>0.13710622874314657</v>
      </c>
      <c r="J472" s="94">
        <f t="shared" si="52"/>
        <v>0.13710622874314657</v>
      </c>
      <c r="K472" s="94">
        <f t="shared" si="52"/>
        <v>0.13710622874314657</v>
      </c>
      <c r="L472" s="94">
        <f t="shared" si="52"/>
        <v>0.13710622874314657</v>
      </c>
      <c r="M472" s="94">
        <f t="shared" si="52"/>
        <v>0.13710622874314657</v>
      </c>
      <c r="N472" s="94">
        <f t="shared" si="52"/>
        <v>0.13710622874314657</v>
      </c>
      <c r="O472" s="94">
        <f t="shared" si="52"/>
        <v>0.13710622874314657</v>
      </c>
      <c r="P472" s="94">
        <f t="shared" si="52"/>
        <v>0.13710622874314657</v>
      </c>
      <c r="Q472" s="94">
        <f t="shared" si="52"/>
        <v>0.13710622874314657</v>
      </c>
      <c r="R472" s="94">
        <f t="shared" si="52"/>
        <v>0.13710622874314657</v>
      </c>
      <c r="S472" s="93">
        <f>(1+H472)^((5-Dashboard!$F$9)*3/12)</f>
        <v>1.0326431288657552</v>
      </c>
      <c r="T472" s="93">
        <f t="shared" si="51"/>
        <v>1.1742249339020621</v>
      </c>
      <c r="U472" s="93">
        <f t="shared" si="51"/>
        <v>1.3352184862855443</v>
      </c>
      <c r="V472" s="93">
        <f t="shared" si="51"/>
        <v>1.5182852574882881</v>
      </c>
      <c r="W472" s="93">
        <f t="shared" si="51"/>
        <v>1.7264516232988245</v>
      </c>
      <c r="X472" s="93">
        <f t="shared" si="51"/>
        <v>1.9631588944768099</v>
      </c>
      <c r="Y472" s="93">
        <f t="shared" si="50"/>
        <v>2.2323202069220902</v>
      </c>
      <c r="Z472" s="93">
        <f t="shared" si="50"/>
        <v>2.5383852118402985</v>
      </c>
      <c r="AA472" s="93">
        <f t="shared" si="50"/>
        <v>2.8864136353330951</v>
      </c>
      <c r="AB472" s="93">
        <f t="shared" si="50"/>
        <v>3.2821589234664117</v>
      </c>
      <c r="AC472" s="95">
        <f t="shared" si="50"/>
        <v>3.7321633555985572</v>
      </c>
      <c r="AE472" s="96"/>
    </row>
    <row r="473" spans="3:31" ht="24.75" customHeight="1" x14ac:dyDescent="0.25">
      <c r="C473" s="91">
        <f>ABS(E473-Dashboard!$F$13)</f>
        <v>38.256936771141305</v>
      </c>
      <c r="D473" s="92">
        <f t="shared" si="53"/>
        <v>0.13720622874314656</v>
      </c>
      <c r="E473" s="93" cm="1">
        <f t="array" ref="E473">SUM('DRE + DCF'!$S$41/TIR!S473,'DRE + DCF'!$U$41:$AD$41/TIR!T473:AC473,TIR!F473)</f>
        <v>87.766936771141303</v>
      </c>
      <c r="F473" s="100">
        <f>'DRE + DCF'!$AE$38*'DRE + DCF'!$AE$39*(1+G473)/(R473-G473)/AC473</f>
        <v>56.707743872235163</v>
      </c>
      <c r="G473" s="92">
        <f>R473*(1-'DRE + DCF'!$AE$39)</f>
        <v>8.2323737245887929E-2</v>
      </c>
      <c r="H473" s="94">
        <f t="shared" si="49"/>
        <v>0.13720622874314656</v>
      </c>
      <c r="I473" s="94">
        <f t="shared" si="52"/>
        <v>0.13720622874314656</v>
      </c>
      <c r="J473" s="94">
        <f t="shared" si="52"/>
        <v>0.13720622874314656</v>
      </c>
      <c r="K473" s="94">
        <f t="shared" si="52"/>
        <v>0.13720622874314656</v>
      </c>
      <c r="L473" s="94">
        <f t="shared" si="52"/>
        <v>0.13720622874314656</v>
      </c>
      <c r="M473" s="94">
        <f t="shared" si="52"/>
        <v>0.13720622874314656</v>
      </c>
      <c r="N473" s="94">
        <f t="shared" si="52"/>
        <v>0.13720622874314656</v>
      </c>
      <c r="O473" s="94">
        <f t="shared" si="52"/>
        <v>0.13720622874314656</v>
      </c>
      <c r="P473" s="94">
        <f t="shared" si="52"/>
        <v>0.13720622874314656</v>
      </c>
      <c r="Q473" s="94">
        <f t="shared" si="52"/>
        <v>0.13720622874314656</v>
      </c>
      <c r="R473" s="94">
        <f t="shared" si="52"/>
        <v>0.13720622874314656</v>
      </c>
      <c r="S473" s="93">
        <f>(1+H473)^((5-Dashboard!$F$9)*3/12)</f>
        <v>1.0326658314297186</v>
      </c>
      <c r="T473" s="93">
        <f t="shared" si="51"/>
        <v>1.1743540157120962</v>
      </c>
      <c r="U473" s="93">
        <f t="shared" si="51"/>
        <v>1.3354827014173227</v>
      </c>
      <c r="V473" s="93">
        <f t="shared" si="51"/>
        <v>1.5187192464305033</v>
      </c>
      <c r="W473" s="93">
        <f t="shared" si="51"/>
        <v>1.727096986752866</v>
      </c>
      <c r="X473" s="93">
        <f t="shared" si="51"/>
        <v>1.9640654509788791</v>
      </c>
      <c r="Y473" s="93">
        <f t="shared" si="50"/>
        <v>2.2335474645123985</v>
      </c>
      <c r="Z473" s="93">
        <f t="shared" si="50"/>
        <v>2.5400040888369619</v>
      </c>
      <c r="AA473" s="93">
        <f t="shared" si="50"/>
        <v>2.8885084708584539</v>
      </c>
      <c r="AB473" s="93">
        <f t="shared" si="50"/>
        <v>3.2848298248375754</v>
      </c>
      <c r="AC473" s="95">
        <f t="shared" si="50"/>
        <v>3.7355289371665497</v>
      </c>
      <c r="AE473" s="96"/>
    </row>
    <row r="474" spans="3:31" ht="24.75" customHeight="1" x14ac:dyDescent="0.25">
      <c r="C474" s="91">
        <f>ABS(E474-Dashboard!$F$13)</f>
        <v>38.153128191745175</v>
      </c>
      <c r="D474" s="92">
        <f t="shared" si="53"/>
        <v>0.13730622874314655</v>
      </c>
      <c r="E474" s="93" cm="1">
        <f t="array" ref="E474">SUM('DRE + DCF'!$S$41/TIR!S474,'DRE + DCF'!$U$41:$AD$41/TIR!T474:AC474,TIR!F474)</f>
        <v>87.663128191745173</v>
      </c>
      <c r="F474" s="100">
        <f>'DRE + DCF'!$AE$38*'DRE + DCF'!$AE$39*(1+G474)/(R474-G474)/AC474</f>
        <v>56.618532214907141</v>
      </c>
      <c r="G474" s="92">
        <f>R474*(1-'DRE + DCF'!$AE$39)</f>
        <v>8.238373724588792E-2</v>
      </c>
      <c r="H474" s="94">
        <f t="shared" si="49"/>
        <v>0.13730622874314655</v>
      </c>
      <c r="I474" s="94">
        <f t="shared" si="52"/>
        <v>0.13730622874314655</v>
      </c>
      <c r="J474" s="94">
        <f t="shared" si="52"/>
        <v>0.13730622874314655</v>
      </c>
      <c r="K474" s="94">
        <f t="shared" si="52"/>
        <v>0.13730622874314655</v>
      </c>
      <c r="L474" s="94">
        <f t="shared" si="52"/>
        <v>0.13730622874314655</v>
      </c>
      <c r="M474" s="94">
        <f t="shared" si="52"/>
        <v>0.13730622874314655</v>
      </c>
      <c r="N474" s="94">
        <f t="shared" si="52"/>
        <v>0.13730622874314655</v>
      </c>
      <c r="O474" s="94">
        <f t="shared" si="52"/>
        <v>0.13730622874314655</v>
      </c>
      <c r="P474" s="94">
        <f t="shared" si="52"/>
        <v>0.13730622874314655</v>
      </c>
      <c r="Q474" s="94">
        <f t="shared" si="52"/>
        <v>0.13730622874314655</v>
      </c>
      <c r="R474" s="94">
        <f t="shared" si="52"/>
        <v>0.13730622874314655</v>
      </c>
      <c r="S474" s="93">
        <f>(1+H474)^((5-Dashboard!$F$9)*3/12)</f>
        <v>1.0326885324964721</v>
      </c>
      <c r="T474" s="93">
        <f t="shared" si="51"/>
        <v>1.174483100359857</v>
      </c>
      <c r="U474" s="93">
        <f t="shared" si="51"/>
        <v>1.3357469455928275</v>
      </c>
      <c r="V474" s="93">
        <f t="shared" si="51"/>
        <v>1.5191533212473556</v>
      </c>
      <c r="W474" s="93">
        <f t="shared" si="51"/>
        <v>1.7277425346704558</v>
      </c>
      <c r="X474" s="93">
        <f t="shared" si="51"/>
        <v>1.9649723463451814</v>
      </c>
      <c r="Y474" s="93">
        <f t="shared" si="50"/>
        <v>2.2347752888064103</v>
      </c>
      <c r="Z474" s="93">
        <f t="shared" si="50"/>
        <v>2.5416238558007946</v>
      </c>
      <c r="AA474" s="93">
        <f t="shared" si="50"/>
        <v>2.8906046423244169</v>
      </c>
      <c r="AB474" s="93">
        <f t="shared" si="50"/>
        <v>3.2875026645494145</v>
      </c>
      <c r="AC474" s="95">
        <f t="shared" si="50"/>
        <v>3.7388972574017405</v>
      </c>
      <c r="AE474" s="96"/>
    </row>
    <row r="475" spans="3:31" ht="24.75" customHeight="1" x14ac:dyDescent="0.25">
      <c r="C475" s="91">
        <f>ABS(E475-Dashboard!$F$13)</f>
        <v>38.049504545221815</v>
      </c>
      <c r="D475" s="92">
        <f t="shared" si="53"/>
        <v>0.13740622874314654</v>
      </c>
      <c r="E475" s="93" cm="1">
        <f t="array" ref="E475">SUM('DRE + DCF'!$S$41/TIR!S475,'DRE + DCF'!$U$41:$AD$41/TIR!T475:AC475,TIR!F475)</f>
        <v>87.559504545221813</v>
      </c>
      <c r="F475" s="100">
        <f>'DRE + DCF'!$AE$38*'DRE + DCF'!$AE$39*(1+G475)/(R475-G475)/AC475</f>
        <v>56.529495194131179</v>
      </c>
      <c r="G475" s="92">
        <f>R475*(1-'DRE + DCF'!$AE$39)</f>
        <v>8.2443737245887924E-2</v>
      </c>
      <c r="H475" s="94">
        <f t="shared" si="49"/>
        <v>0.13740622874314654</v>
      </c>
      <c r="I475" s="94">
        <f t="shared" si="52"/>
        <v>0.13740622874314654</v>
      </c>
      <c r="J475" s="94">
        <f t="shared" si="52"/>
        <v>0.13740622874314654</v>
      </c>
      <c r="K475" s="94">
        <f t="shared" si="52"/>
        <v>0.13740622874314654</v>
      </c>
      <c r="L475" s="94">
        <f t="shared" si="52"/>
        <v>0.13740622874314654</v>
      </c>
      <c r="M475" s="94">
        <f t="shared" si="52"/>
        <v>0.13740622874314654</v>
      </c>
      <c r="N475" s="94">
        <f t="shared" si="52"/>
        <v>0.13740622874314654</v>
      </c>
      <c r="O475" s="94">
        <f t="shared" si="52"/>
        <v>0.13740622874314654</v>
      </c>
      <c r="P475" s="94">
        <f t="shared" si="52"/>
        <v>0.13740622874314654</v>
      </c>
      <c r="Q475" s="94">
        <f t="shared" si="52"/>
        <v>0.13740622874314654</v>
      </c>
      <c r="R475" s="94">
        <f t="shared" si="52"/>
        <v>0.13740622874314654</v>
      </c>
      <c r="S475" s="93">
        <f>(1+H475)^((5-Dashboard!$F$9)*3/12)</f>
        <v>1.0327112320662464</v>
      </c>
      <c r="T475" s="93">
        <f t="shared" si="51"/>
        <v>1.1746121878451576</v>
      </c>
      <c r="U475" s="93">
        <f t="shared" si="51"/>
        <v>1.3360112188126971</v>
      </c>
      <c r="V475" s="93">
        <f t="shared" si="51"/>
        <v>1.5195874819482846</v>
      </c>
      <c r="W475" s="93">
        <f t="shared" si="51"/>
        <v>1.7283882670880928</v>
      </c>
      <c r="X475" s="93">
        <f t="shared" si="51"/>
        <v>1.96587958067257</v>
      </c>
      <c r="Y475" s="93">
        <f t="shared" si="50"/>
        <v>2.236003680015946</v>
      </c>
      <c r="Z475" s="93">
        <f t="shared" si="50"/>
        <v>2.5432445131427346</v>
      </c>
      <c r="AA475" s="93">
        <f t="shared" si="50"/>
        <v>2.8927021504653774</v>
      </c>
      <c r="AB475" s="93">
        <f t="shared" si="50"/>
        <v>3.2901774438380151</v>
      </c>
      <c r="AC475" s="95">
        <f t="shared" si="50"/>
        <v>3.7422683182915626</v>
      </c>
      <c r="AE475" s="96"/>
    </row>
    <row r="476" spans="3:31" ht="24.75" customHeight="1" x14ac:dyDescent="0.25">
      <c r="C476" s="91">
        <f>ABS(E476-Dashboard!$F$13)</f>
        <v>37.946065395775129</v>
      </c>
      <c r="D476" s="92">
        <f t="shared" si="53"/>
        <v>0.13750622874314652</v>
      </c>
      <c r="E476" s="93" cm="1">
        <f t="array" ref="E476">SUM('DRE + DCF'!$S$41/TIR!S476,'DRE + DCF'!$U$41:$AD$41/TIR!T476:AC476,TIR!F476)</f>
        <v>87.456065395775127</v>
      </c>
      <c r="F476" s="100">
        <f>'DRE + DCF'!$AE$38*'DRE + DCF'!$AE$39*(1+G476)/(R476-G476)/AC476</f>
        <v>56.440632383018311</v>
      </c>
      <c r="G476" s="92">
        <f>R476*(1-'DRE + DCF'!$AE$39)</f>
        <v>8.2503737245887915E-2</v>
      </c>
      <c r="H476" s="94">
        <f t="shared" si="49"/>
        <v>0.13750622874314652</v>
      </c>
      <c r="I476" s="94">
        <f t="shared" si="52"/>
        <v>0.13750622874314652</v>
      </c>
      <c r="J476" s="94">
        <f t="shared" si="52"/>
        <v>0.13750622874314652</v>
      </c>
      <c r="K476" s="94">
        <f t="shared" si="52"/>
        <v>0.13750622874314652</v>
      </c>
      <c r="L476" s="94">
        <f t="shared" si="52"/>
        <v>0.13750622874314652</v>
      </c>
      <c r="M476" s="94">
        <f t="shared" si="52"/>
        <v>0.13750622874314652</v>
      </c>
      <c r="N476" s="94">
        <f t="shared" si="52"/>
        <v>0.13750622874314652</v>
      </c>
      <c r="O476" s="94">
        <f t="shared" si="52"/>
        <v>0.13750622874314652</v>
      </c>
      <c r="P476" s="94">
        <f t="shared" si="52"/>
        <v>0.13750622874314652</v>
      </c>
      <c r="Q476" s="94">
        <f t="shared" si="52"/>
        <v>0.13750622874314652</v>
      </c>
      <c r="R476" s="94">
        <f t="shared" si="52"/>
        <v>0.13750622874314652</v>
      </c>
      <c r="S476" s="93">
        <f>(1+H476)^((5-Dashboard!$F$9)*3/12)</f>
        <v>1.0327339301392717</v>
      </c>
      <c r="T476" s="93">
        <f t="shared" si="51"/>
        <v>1.1747412781678113</v>
      </c>
      <c r="U476" s="93">
        <f t="shared" si="51"/>
        <v>1.3362755210775707</v>
      </c>
      <c r="V476" s="93">
        <f t="shared" si="51"/>
        <v>1.5200217285427307</v>
      </c>
      <c r="W476" s="93">
        <f t="shared" si="51"/>
        <v>1.7290341840422805</v>
      </c>
      <c r="X476" s="93">
        <f t="shared" si="51"/>
        <v>1.966787154057918</v>
      </c>
      <c r="Y476" s="93">
        <f t="shared" si="50"/>
        <v>2.2372326383528884</v>
      </c>
      <c r="Z476" s="93">
        <f t="shared" si="50"/>
        <v>2.5448660612738738</v>
      </c>
      <c r="AA476" s="93">
        <f t="shared" si="50"/>
        <v>2.8948009960160697</v>
      </c>
      <c r="AB476" s="93">
        <f t="shared" si="50"/>
        <v>3.2928541639401439</v>
      </c>
      <c r="AC476" s="95">
        <f t="shared" si="50"/>
        <v>3.7456421218247198</v>
      </c>
      <c r="AE476" s="96"/>
    </row>
    <row r="477" spans="3:31" ht="24.75" customHeight="1" x14ac:dyDescent="0.25">
      <c r="C477" s="91">
        <f>ABS(E477-Dashboard!$F$13)</f>
        <v>37.842810308910167</v>
      </c>
      <c r="D477" s="92">
        <f t="shared" si="53"/>
        <v>0.13760622874314651</v>
      </c>
      <c r="E477" s="93" cm="1">
        <f t="array" ref="E477">SUM('DRE + DCF'!$S$41/TIR!S477,'DRE + DCF'!$U$41:$AD$41/TIR!T477:AC477,TIR!F477)</f>
        <v>87.352810308910165</v>
      </c>
      <c r="F477" s="100">
        <f>'DRE + DCF'!$AE$38*'DRE + DCF'!$AE$39*(1+G477)/(R477-G477)/AC477</f>
        <v>56.351943355971819</v>
      </c>
      <c r="G477" s="92">
        <f>R477*(1-'DRE + DCF'!$AE$39)</f>
        <v>8.2563737245887905E-2</v>
      </c>
      <c r="H477" s="94">
        <f t="shared" si="49"/>
        <v>0.13760622874314651</v>
      </c>
      <c r="I477" s="94">
        <f t="shared" si="52"/>
        <v>0.13760622874314651</v>
      </c>
      <c r="J477" s="94">
        <f t="shared" si="52"/>
        <v>0.13760622874314651</v>
      </c>
      <c r="K477" s="94">
        <f t="shared" si="52"/>
        <v>0.13760622874314651</v>
      </c>
      <c r="L477" s="94">
        <f t="shared" si="52"/>
        <v>0.13760622874314651</v>
      </c>
      <c r="M477" s="94">
        <f t="shared" si="52"/>
        <v>0.13760622874314651</v>
      </c>
      <c r="N477" s="94">
        <f t="shared" si="52"/>
        <v>0.13760622874314651</v>
      </c>
      <c r="O477" s="94">
        <f t="shared" si="52"/>
        <v>0.13760622874314651</v>
      </c>
      <c r="P477" s="94">
        <f t="shared" si="52"/>
        <v>0.13760622874314651</v>
      </c>
      <c r="Q477" s="94">
        <f t="shared" si="52"/>
        <v>0.13760622874314651</v>
      </c>
      <c r="R477" s="94">
        <f t="shared" si="52"/>
        <v>0.13760622874314651</v>
      </c>
      <c r="S477" s="93">
        <f>(1+H477)^((5-Dashboard!$F$9)*3/12)</f>
        <v>1.0327566267157784</v>
      </c>
      <c r="T477" s="93">
        <f t="shared" si="51"/>
        <v>1.1748703713276303</v>
      </c>
      <c r="U477" s="93">
        <f t="shared" si="51"/>
        <v>1.3365398523880856</v>
      </c>
      <c r="V477" s="93">
        <f t="shared" si="51"/>
        <v>1.5204560610401319</v>
      </c>
      <c r="W477" s="93">
        <f t="shared" si="51"/>
        <v>1.7296802855695239</v>
      </c>
      <c r="X477" s="93">
        <f t="shared" si="51"/>
        <v>1.9676950665981148</v>
      </c>
      <c r="Y477" s="93">
        <f t="shared" si="50"/>
        <v>2.2384621640291757</v>
      </c>
      <c r="Z477" s="93">
        <f t="shared" si="50"/>
        <v>2.5464885006054532</v>
      </c>
      <c r="AA477" s="93">
        <f t="shared" si="50"/>
        <v>2.8969011797115596</v>
      </c>
      <c r="AB477" s="93">
        <f t="shared" si="50"/>
        <v>3.2955328260932397</v>
      </c>
      <c r="AC477" s="95">
        <f t="shared" si="50"/>
        <v>3.7490186699911741</v>
      </c>
      <c r="AE477" s="96"/>
    </row>
    <row r="478" spans="3:31" ht="24.75" customHeight="1" x14ac:dyDescent="0.25">
      <c r="C478" s="91">
        <f>ABS(E478-Dashboard!$F$13)</f>
        <v>37.739738851427809</v>
      </c>
      <c r="D478" s="92">
        <f t="shared" si="53"/>
        <v>0.1377062287431465</v>
      </c>
      <c r="E478" s="93" cm="1">
        <f t="array" ref="E478">SUM('DRE + DCF'!$S$41/TIR!S478,'DRE + DCF'!$U$41:$AD$41/TIR!T478:AC478,TIR!F478)</f>
        <v>87.249738851427807</v>
      </c>
      <c r="F478" s="100">
        <f>'DRE + DCF'!$AE$38*'DRE + DCF'!$AE$39*(1+G478)/(R478-G478)/AC478</f>
        <v>56.263427688681972</v>
      </c>
      <c r="G478" s="92">
        <f>R478*(1-'DRE + DCF'!$AE$39)</f>
        <v>8.2623737245887896E-2</v>
      </c>
      <c r="H478" s="94">
        <f t="shared" si="49"/>
        <v>0.1377062287431465</v>
      </c>
      <c r="I478" s="94">
        <f t="shared" si="52"/>
        <v>0.1377062287431465</v>
      </c>
      <c r="J478" s="94">
        <f t="shared" si="52"/>
        <v>0.1377062287431465</v>
      </c>
      <c r="K478" s="94">
        <f t="shared" si="52"/>
        <v>0.1377062287431465</v>
      </c>
      <c r="L478" s="94">
        <f t="shared" si="52"/>
        <v>0.1377062287431465</v>
      </c>
      <c r="M478" s="94">
        <f t="shared" si="52"/>
        <v>0.1377062287431465</v>
      </c>
      <c r="N478" s="94">
        <f t="shared" si="52"/>
        <v>0.1377062287431465</v>
      </c>
      <c r="O478" s="94">
        <f t="shared" si="52"/>
        <v>0.1377062287431465</v>
      </c>
      <c r="P478" s="94">
        <f t="shared" si="52"/>
        <v>0.1377062287431465</v>
      </c>
      <c r="Q478" s="94">
        <f t="shared" si="52"/>
        <v>0.1377062287431465</v>
      </c>
      <c r="R478" s="94">
        <f t="shared" si="52"/>
        <v>0.1377062287431465</v>
      </c>
      <c r="S478" s="93">
        <f>(1+H478)^((5-Dashboard!$F$9)*3/12)</f>
        <v>1.0327793217959966</v>
      </c>
      <c r="T478" s="93">
        <f t="shared" si="51"/>
        <v>1.1749994673244279</v>
      </c>
      <c r="U478" s="93">
        <f t="shared" si="51"/>
        <v>1.3368042127448809</v>
      </c>
      <c r="V478" s="93">
        <f t="shared" si="51"/>
        <v>1.5208904794499294</v>
      </c>
      <c r="W478" s="93">
        <f t="shared" si="51"/>
        <v>1.7303265717063352</v>
      </c>
      <c r="X478" s="93">
        <f t="shared" si="51"/>
        <v>1.9686033183900724</v>
      </c>
      <c r="Y478" s="93">
        <f t="shared" si="50"/>
        <v>2.239692257256813</v>
      </c>
      <c r="Z478" s="93">
        <f t="shared" si="50"/>
        <v>2.5481118315488738</v>
      </c>
      <c r="AA478" s="93">
        <f t="shared" si="50"/>
        <v>2.8990027022872611</v>
      </c>
      <c r="AB478" s="93">
        <f t="shared" si="50"/>
        <v>3.2982134315354306</v>
      </c>
      <c r="AC478" s="95">
        <f t="shared" si="50"/>
        <v>3.7523979647821668</v>
      </c>
      <c r="AE478" s="96"/>
    </row>
    <row r="479" spans="3:31" ht="24.75" customHeight="1" x14ac:dyDescent="0.25">
      <c r="C479" s="91">
        <f>ABS(E479-Dashboard!$F$13)</f>
        <v>37.636850591420504</v>
      </c>
      <c r="D479" s="92">
        <f t="shared" si="53"/>
        <v>0.13780622874314649</v>
      </c>
      <c r="E479" s="93" cm="1">
        <f t="array" ref="E479">SUM('DRE + DCF'!$S$41/TIR!S479,'DRE + DCF'!$U$41:$AD$41/TIR!T479:AC479,TIR!F479)</f>
        <v>87.146850591420502</v>
      </c>
      <c r="F479" s="100">
        <f>'DRE + DCF'!$AE$38*'DRE + DCF'!$AE$39*(1+G479)/(R479-G479)/AC479</f>
        <v>56.175084958121758</v>
      </c>
      <c r="G479" s="92">
        <f>R479*(1-'DRE + DCF'!$AE$39)</f>
        <v>8.2683737245887887E-2</v>
      </c>
      <c r="H479" s="94">
        <f t="shared" si="49"/>
        <v>0.13780622874314649</v>
      </c>
      <c r="I479" s="94">
        <f t="shared" si="52"/>
        <v>0.13780622874314649</v>
      </c>
      <c r="J479" s="94">
        <f t="shared" si="52"/>
        <v>0.13780622874314649</v>
      </c>
      <c r="K479" s="94">
        <f t="shared" si="52"/>
        <v>0.13780622874314649</v>
      </c>
      <c r="L479" s="94">
        <f t="shared" si="52"/>
        <v>0.13780622874314649</v>
      </c>
      <c r="M479" s="94">
        <f t="shared" si="52"/>
        <v>0.13780622874314649</v>
      </c>
      <c r="N479" s="94">
        <f t="shared" si="52"/>
        <v>0.13780622874314649</v>
      </c>
      <c r="O479" s="94">
        <f t="shared" si="52"/>
        <v>0.13780622874314649</v>
      </c>
      <c r="P479" s="94">
        <f t="shared" si="52"/>
        <v>0.13780622874314649</v>
      </c>
      <c r="Q479" s="94">
        <f t="shared" si="52"/>
        <v>0.13780622874314649</v>
      </c>
      <c r="R479" s="94">
        <f t="shared" si="52"/>
        <v>0.13780622874314649</v>
      </c>
      <c r="S479" s="93">
        <f>(1+H479)^((5-Dashboard!$F$9)*3/12)</f>
        <v>1.0328020153801565</v>
      </c>
      <c r="T479" s="93">
        <f t="shared" si="51"/>
        <v>1.1751285661580171</v>
      </c>
      <c r="U479" s="93">
        <f t="shared" si="51"/>
        <v>1.3370686021485945</v>
      </c>
      <c r="V479" s="93">
        <f t="shared" si="51"/>
        <v>1.5213249837815628</v>
      </c>
      <c r="W479" s="93">
        <f t="shared" si="51"/>
        <v>1.7309730424892285</v>
      </c>
      <c r="X479" s="93">
        <f t="shared" si="51"/>
        <v>1.9695119095307194</v>
      </c>
      <c r="Y479" s="93">
        <f t="shared" si="50"/>
        <v>2.2409229182478612</v>
      </c>
      <c r="Z479" s="93">
        <f t="shared" si="50"/>
        <v>2.5497360545156855</v>
      </c>
      <c r="AA479" s="93">
        <f t="shared" si="50"/>
        <v>2.9011055644789221</v>
      </c>
      <c r="AB479" s="93">
        <f t="shared" si="50"/>
        <v>3.3008959815055197</v>
      </c>
      <c r="AC479" s="95">
        <f t="shared" si="50"/>
        <v>3.7557800081902024</v>
      </c>
      <c r="AE479" s="96"/>
    </row>
    <row r="480" spans="3:31" ht="24.75" customHeight="1" x14ac:dyDescent="0.25">
      <c r="C480" s="91">
        <f>ABS(E480-Dashboard!$F$13)</f>
        <v>37.534145098267338</v>
      </c>
      <c r="D480" s="92">
        <f t="shared" si="53"/>
        <v>0.13790622874314648</v>
      </c>
      <c r="E480" s="93" cm="1">
        <f t="array" ref="E480">SUM('DRE + DCF'!$S$41/TIR!S480,'DRE + DCF'!$U$41:$AD$41/TIR!T480:AC480,TIR!F480)</f>
        <v>87.044145098267336</v>
      </c>
      <c r="F480" s="100">
        <f>'DRE + DCF'!$AE$38*'DRE + DCF'!$AE$39*(1+G480)/(R480-G480)/AC480</f>
        <v>56.086914742541929</v>
      </c>
      <c r="G480" s="92">
        <f>R480*(1-'DRE + DCF'!$AE$39)</f>
        <v>8.2743737245887891E-2</v>
      </c>
      <c r="H480" s="94">
        <f t="shared" si="49"/>
        <v>0.13790622874314648</v>
      </c>
      <c r="I480" s="94">
        <f t="shared" si="52"/>
        <v>0.13790622874314648</v>
      </c>
      <c r="J480" s="94">
        <f t="shared" si="52"/>
        <v>0.13790622874314648</v>
      </c>
      <c r="K480" s="94">
        <f t="shared" si="52"/>
        <v>0.13790622874314648</v>
      </c>
      <c r="L480" s="94">
        <f t="shared" si="52"/>
        <v>0.13790622874314648</v>
      </c>
      <c r="M480" s="94">
        <f t="shared" si="52"/>
        <v>0.13790622874314648</v>
      </c>
      <c r="N480" s="94">
        <f t="shared" si="52"/>
        <v>0.13790622874314648</v>
      </c>
      <c r="O480" s="94">
        <f t="shared" si="52"/>
        <v>0.13790622874314648</v>
      </c>
      <c r="P480" s="94">
        <f t="shared" si="52"/>
        <v>0.13790622874314648</v>
      </c>
      <c r="Q480" s="94">
        <f t="shared" si="52"/>
        <v>0.13790622874314648</v>
      </c>
      <c r="R480" s="94">
        <f t="shared" si="52"/>
        <v>0.13790622874314648</v>
      </c>
      <c r="S480" s="93">
        <f>(1+H480)^((5-Dashboard!$F$9)*3/12)</f>
        <v>1.032824707468488</v>
      </c>
      <c r="T480" s="93">
        <f t="shared" si="51"/>
        <v>1.1752576678282107</v>
      </c>
      <c r="U480" s="93">
        <f t="shared" si="51"/>
        <v>1.3373330205998648</v>
      </c>
      <c r="V480" s="93">
        <f t="shared" si="51"/>
        <v>1.5217595740444729</v>
      </c>
      <c r="W480" s="93">
        <f t="shared" si="51"/>
        <v>1.7316196979547231</v>
      </c>
      <c r="X480" s="93">
        <f t="shared" si="51"/>
        <v>1.9704208401170054</v>
      </c>
      <c r="Y480" s="93">
        <f t="shared" si="50"/>
        <v>2.2421541472144439</v>
      </c>
      <c r="Z480" s="93">
        <f t="shared" si="50"/>
        <v>2.5513611699175938</v>
      </c>
      <c r="AA480" s="93">
        <f t="shared" si="50"/>
        <v>2.9032097670226311</v>
      </c>
      <c r="AB480" s="93">
        <f t="shared" si="50"/>
        <v>3.3035804772429911</v>
      </c>
      <c r="AC480" s="95">
        <f t="shared" si="50"/>
        <v>3.7591648022090562</v>
      </c>
      <c r="AE480" s="96"/>
    </row>
    <row r="481" spans="3:31" ht="24.75" customHeight="1" x14ac:dyDescent="0.25">
      <c r="C481" s="91">
        <f>ABS(E481-Dashboard!$F$13)</f>
        <v>37.431621942629285</v>
      </c>
      <c r="D481" s="92">
        <f t="shared" si="53"/>
        <v>0.13800622874314647</v>
      </c>
      <c r="E481" s="93" cm="1">
        <f t="array" ref="E481">SUM('DRE + DCF'!$S$41/TIR!S481,'DRE + DCF'!$U$41:$AD$41/TIR!T481:AC481,TIR!F481)</f>
        <v>86.941621942629283</v>
      </c>
      <c r="F481" s="100">
        <f>'DRE + DCF'!$AE$38*'DRE + DCF'!$AE$39*(1+G481)/(R481-G481)/AC481</f>
        <v>55.9989166214663</v>
      </c>
      <c r="G481" s="92">
        <f>R481*(1-'DRE + DCF'!$AE$39)</f>
        <v>8.2803737245887882E-2</v>
      </c>
      <c r="H481" s="94">
        <f t="shared" si="49"/>
        <v>0.13800622874314647</v>
      </c>
      <c r="I481" s="94">
        <f t="shared" si="52"/>
        <v>0.13800622874314647</v>
      </c>
      <c r="J481" s="94">
        <f t="shared" si="52"/>
        <v>0.13800622874314647</v>
      </c>
      <c r="K481" s="94">
        <f t="shared" si="52"/>
        <v>0.13800622874314647</v>
      </c>
      <c r="L481" s="94">
        <f t="shared" si="52"/>
        <v>0.13800622874314647</v>
      </c>
      <c r="M481" s="94">
        <f t="shared" si="52"/>
        <v>0.13800622874314647</v>
      </c>
      <c r="N481" s="94">
        <f t="shared" si="52"/>
        <v>0.13800622874314647</v>
      </c>
      <c r="O481" s="94">
        <f t="shared" si="52"/>
        <v>0.13800622874314647</v>
      </c>
      <c r="P481" s="94">
        <f t="shared" si="52"/>
        <v>0.13800622874314647</v>
      </c>
      <c r="Q481" s="94">
        <f t="shared" si="52"/>
        <v>0.13800622874314647</v>
      </c>
      <c r="R481" s="94">
        <f t="shared" si="52"/>
        <v>0.13800622874314647</v>
      </c>
      <c r="S481" s="93">
        <f>(1+H481)^((5-Dashboard!$F$9)*3/12)</f>
        <v>1.0328473980612212</v>
      </c>
      <c r="T481" s="93">
        <f t="shared" si="51"/>
        <v>1.1753867723348217</v>
      </c>
      <c r="U481" s="93">
        <f t="shared" si="51"/>
        <v>1.3375974680993297</v>
      </c>
      <c r="V481" s="93">
        <f t="shared" si="51"/>
        <v>1.5221942502480994</v>
      </c>
      <c r="W481" s="93">
        <f t="shared" si="51"/>
        <v>1.732266538139341</v>
      </c>
      <c r="X481" s="93">
        <f t="shared" si="51"/>
        <v>1.9713301102458973</v>
      </c>
      <c r="Y481" s="93">
        <f t="shared" si="50"/>
        <v>2.2433859443687449</v>
      </c>
      <c r="Z481" s="93">
        <f t="shared" si="50"/>
        <v>2.5529871781664575</v>
      </c>
      <c r="AA481" s="93">
        <f t="shared" si="50"/>
        <v>2.9053153106548177</v>
      </c>
      <c r="AB481" s="93">
        <f t="shared" si="50"/>
        <v>3.3062669199880124</v>
      </c>
      <c r="AC481" s="95">
        <f t="shared" si="50"/>
        <v>3.7625523488337764</v>
      </c>
      <c r="AE481" s="96"/>
    </row>
    <row r="482" spans="3:31" ht="24.75" customHeight="1" x14ac:dyDescent="0.25">
      <c r="C482" s="91">
        <f>ABS(E482-Dashboard!$F$13)</f>
        <v>37.329280696444634</v>
      </c>
      <c r="D482" s="92">
        <f t="shared" si="53"/>
        <v>0.13810622874314646</v>
      </c>
      <c r="E482" s="93" cm="1">
        <f t="array" ref="E482">SUM('DRE + DCF'!$S$41/TIR!S482,'DRE + DCF'!$U$41:$AD$41/TIR!T482:AC482,TIR!F482)</f>
        <v>86.839280696444632</v>
      </c>
      <c r="F482" s="100">
        <f>'DRE + DCF'!$AE$38*'DRE + DCF'!$AE$39*(1+G482)/(R482-G482)/AC482</f>
        <v>55.911090175687193</v>
      </c>
      <c r="G482" s="92">
        <f>R482*(1-'DRE + DCF'!$AE$39)</f>
        <v>8.2863737245887872E-2</v>
      </c>
      <c r="H482" s="94">
        <f t="shared" si="49"/>
        <v>0.13810622874314646</v>
      </c>
      <c r="I482" s="94">
        <f t="shared" si="52"/>
        <v>0.13810622874314646</v>
      </c>
      <c r="J482" s="94">
        <f t="shared" si="52"/>
        <v>0.13810622874314646</v>
      </c>
      <c r="K482" s="94">
        <f t="shared" si="52"/>
        <v>0.13810622874314646</v>
      </c>
      <c r="L482" s="94">
        <f t="shared" si="52"/>
        <v>0.13810622874314646</v>
      </c>
      <c r="M482" s="94">
        <f t="shared" si="52"/>
        <v>0.13810622874314646</v>
      </c>
      <c r="N482" s="94">
        <f t="shared" si="52"/>
        <v>0.13810622874314646</v>
      </c>
      <c r="O482" s="94">
        <f t="shared" si="52"/>
        <v>0.13810622874314646</v>
      </c>
      <c r="P482" s="94">
        <f t="shared" si="52"/>
        <v>0.13810622874314646</v>
      </c>
      <c r="Q482" s="94">
        <f t="shared" si="52"/>
        <v>0.13810622874314646</v>
      </c>
      <c r="R482" s="94">
        <f t="shared" si="52"/>
        <v>0.13810622874314646</v>
      </c>
      <c r="S482" s="93">
        <f>(1+H482)^((5-Dashboard!$F$9)*3/12)</f>
        <v>1.0328700871585861</v>
      </c>
      <c r="T482" s="93">
        <f t="shared" si="51"/>
        <v>1.1755158796776635</v>
      </c>
      <c r="U482" s="93">
        <f t="shared" si="51"/>
        <v>1.3378619446476279</v>
      </c>
      <c r="V482" s="93">
        <f t="shared" si="51"/>
        <v>1.522629012401884</v>
      </c>
      <c r="W482" s="93">
        <f t="shared" si="51"/>
        <v>1.7329135630796098</v>
      </c>
      <c r="X482" s="93">
        <f t="shared" si="51"/>
        <v>1.9722397200143833</v>
      </c>
      <c r="Y482" s="93">
        <f t="shared" si="50"/>
        <v>2.244618309923009</v>
      </c>
      <c r="Z482" s="93">
        <f t="shared" si="50"/>
        <v>2.5546140796742911</v>
      </c>
      <c r="AA482" s="93">
        <f t="shared" si="50"/>
        <v>2.9074221961122513</v>
      </c>
      <c r="AB482" s="93">
        <f t="shared" si="50"/>
        <v>3.3089553109814314</v>
      </c>
      <c r="AC482" s="95">
        <f t="shared" si="50"/>
        <v>3.7659426500606825</v>
      </c>
      <c r="AE482" s="96"/>
    </row>
    <row r="483" spans="3:31" ht="24.75" customHeight="1" x14ac:dyDescent="0.25">
      <c r="C483" s="91">
        <f>ABS(E483-Dashboard!$F$13)</f>
        <v>37.227120932924343</v>
      </c>
      <c r="D483" s="92">
        <f t="shared" si="53"/>
        <v>0.13820622874314645</v>
      </c>
      <c r="E483" s="93" cm="1">
        <f t="array" ref="E483">SUM('DRE + DCF'!$S$41/TIR!S483,'DRE + DCF'!$U$41:$AD$41/TIR!T483:AC483,TIR!F483)</f>
        <v>86.737120932924341</v>
      </c>
      <c r="F483" s="100">
        <f>'DRE + DCF'!$AE$38*'DRE + DCF'!$AE$39*(1+G483)/(R483-G483)/AC483</f>
        <v>55.823434987260768</v>
      </c>
      <c r="G483" s="92">
        <f>R483*(1-'DRE + DCF'!$AE$39)</f>
        <v>8.2923737245887863E-2</v>
      </c>
      <c r="H483" s="94">
        <f t="shared" si="49"/>
        <v>0.13820622874314645</v>
      </c>
      <c r="I483" s="94">
        <f t="shared" si="52"/>
        <v>0.13820622874314645</v>
      </c>
      <c r="J483" s="94">
        <f t="shared" si="52"/>
        <v>0.13820622874314645</v>
      </c>
      <c r="K483" s="94">
        <f t="shared" si="52"/>
        <v>0.13820622874314645</v>
      </c>
      <c r="L483" s="94">
        <f t="shared" si="52"/>
        <v>0.13820622874314645</v>
      </c>
      <c r="M483" s="94">
        <f t="shared" si="52"/>
        <v>0.13820622874314645</v>
      </c>
      <c r="N483" s="94">
        <f t="shared" si="52"/>
        <v>0.13820622874314645</v>
      </c>
      <c r="O483" s="94">
        <f t="shared" si="52"/>
        <v>0.13820622874314645</v>
      </c>
      <c r="P483" s="94">
        <f t="shared" si="52"/>
        <v>0.13820622874314645</v>
      </c>
      <c r="Q483" s="94">
        <f t="shared" si="52"/>
        <v>0.13820622874314645</v>
      </c>
      <c r="R483" s="94">
        <f t="shared" si="52"/>
        <v>0.13820622874314645</v>
      </c>
      <c r="S483" s="93">
        <f>(1+H483)^((5-Dashboard!$F$9)*3/12)</f>
        <v>1.0328927747608128</v>
      </c>
      <c r="T483" s="93">
        <f t="shared" si="51"/>
        <v>1.1756449898565489</v>
      </c>
      <c r="U483" s="93">
        <f t="shared" si="51"/>
        <v>1.3381264502453971</v>
      </c>
      <c r="V483" s="93">
        <f t="shared" si="51"/>
        <v>1.5230638605152671</v>
      </c>
      <c r="W483" s="93">
        <f t="shared" si="51"/>
        <v>1.7335607728120599</v>
      </c>
      <c r="X483" s="93">
        <f t="shared" si="51"/>
        <v>1.9731496695194692</v>
      </c>
      <c r="Y483" s="93">
        <f t="shared" si="50"/>
        <v>2.2458512440895411</v>
      </c>
      <c r="Z483" s="93">
        <f t="shared" si="50"/>
        <v>2.5562418748532605</v>
      </c>
      <c r="AA483" s="93">
        <f t="shared" si="50"/>
        <v>2.9095304241320399</v>
      </c>
      <c r="AB483" s="93">
        <f t="shared" si="50"/>
        <v>3.3116456514647767</v>
      </c>
      <c r="AC483" s="95">
        <f t="shared" si="50"/>
        <v>3.7693357078873642</v>
      </c>
      <c r="AE483" s="96"/>
    </row>
    <row r="484" spans="3:31" ht="24.75" customHeight="1" x14ac:dyDescent="0.25">
      <c r="C484" s="91">
        <f>ABS(E484-Dashboard!$F$13)</f>
        <v>37.125142226547275</v>
      </c>
      <c r="D484" s="92">
        <f t="shared" si="53"/>
        <v>0.13830622874314644</v>
      </c>
      <c r="E484" s="93" cm="1">
        <f t="array" ref="E484">SUM('DRE + DCF'!$S$41/TIR!S484,'DRE + DCF'!$U$41:$AD$41/TIR!T484:AC484,TIR!F484)</f>
        <v>86.635142226547273</v>
      </c>
      <c r="F484" s="100">
        <f>'DRE + DCF'!$AE$38*'DRE + DCF'!$AE$39*(1+G484)/(R484-G484)/AC484</f>
        <v>55.735950639502285</v>
      </c>
      <c r="G484" s="92">
        <f>R484*(1-'DRE + DCF'!$AE$39)</f>
        <v>8.2983737245887854E-2</v>
      </c>
      <c r="H484" s="94">
        <f t="shared" si="49"/>
        <v>0.13830622874314644</v>
      </c>
      <c r="I484" s="94">
        <f t="shared" si="52"/>
        <v>0.13830622874314644</v>
      </c>
      <c r="J484" s="94">
        <f t="shared" si="52"/>
        <v>0.13830622874314644</v>
      </c>
      <c r="K484" s="94">
        <f t="shared" si="52"/>
        <v>0.13830622874314644</v>
      </c>
      <c r="L484" s="94">
        <f t="shared" ref="I484:R509" si="54">$D484</f>
        <v>0.13830622874314644</v>
      </c>
      <c r="M484" s="94">
        <f t="shared" si="54"/>
        <v>0.13830622874314644</v>
      </c>
      <c r="N484" s="94">
        <f t="shared" si="54"/>
        <v>0.13830622874314644</v>
      </c>
      <c r="O484" s="94">
        <f t="shared" si="54"/>
        <v>0.13830622874314644</v>
      </c>
      <c r="P484" s="94">
        <f t="shared" si="54"/>
        <v>0.13830622874314644</v>
      </c>
      <c r="Q484" s="94">
        <f t="shared" si="54"/>
        <v>0.13830622874314644</v>
      </c>
      <c r="R484" s="94">
        <f t="shared" si="54"/>
        <v>0.13830622874314644</v>
      </c>
      <c r="S484" s="93">
        <f>(1+H484)^((5-Dashboard!$F$9)*3/12)</f>
        <v>1.032915460868131</v>
      </c>
      <c r="T484" s="93">
        <f t="shared" si="51"/>
        <v>1.1757741028712914</v>
      </c>
      <c r="U484" s="93">
        <f t="shared" si="51"/>
        <v>1.338390984893276</v>
      </c>
      <c r="V484" s="93">
        <f t="shared" si="51"/>
        <v>1.5234987945976906</v>
      </c>
      <c r="W484" s="93">
        <f t="shared" si="51"/>
        <v>1.7342081673732266</v>
      </c>
      <c r="X484" s="93">
        <f t="shared" si="51"/>
        <v>1.9740599588581809</v>
      </c>
      <c r="Y484" s="93">
        <f t="shared" si="50"/>
        <v>2.2470847470807067</v>
      </c>
      <c r="Z484" s="93">
        <f t="shared" si="50"/>
        <v>2.5578705641156865</v>
      </c>
      <c r="AA484" s="93">
        <f t="shared" si="50"/>
        <v>2.9116399954516319</v>
      </c>
      <c r="AB484" s="93">
        <f t="shared" si="50"/>
        <v>3.3143379426802593</v>
      </c>
      <c r="AC484" s="95">
        <f t="shared" si="50"/>
        <v>3.7727315243126847</v>
      </c>
      <c r="AE484" s="96"/>
    </row>
    <row r="485" spans="3:31" ht="24.75" customHeight="1" x14ac:dyDescent="0.25">
      <c r="C485" s="91">
        <f>ABS(E485-Dashboard!$F$13)</f>
        <v>37.023344153055739</v>
      </c>
      <c r="D485" s="92">
        <f t="shared" si="53"/>
        <v>0.13840622874314643</v>
      </c>
      <c r="E485" s="93" cm="1">
        <f t="array" ref="E485">SUM('DRE + DCF'!$S$41/TIR!S485,'DRE + DCF'!$U$41:$AD$41/TIR!T485:AC485,TIR!F485)</f>
        <v>86.533344153055737</v>
      </c>
      <c r="F485" s="100">
        <f>'DRE + DCF'!$AE$38*'DRE + DCF'!$AE$39*(1+G485)/(R485-G485)/AC485</f>
        <v>55.648636716981642</v>
      </c>
      <c r="G485" s="92">
        <f>R485*(1-'DRE + DCF'!$AE$39)</f>
        <v>8.3043737245887858E-2</v>
      </c>
      <c r="H485" s="94">
        <f t="shared" si="49"/>
        <v>0.13840622874314643</v>
      </c>
      <c r="I485" s="94">
        <f t="shared" si="54"/>
        <v>0.13840622874314643</v>
      </c>
      <c r="J485" s="94">
        <f t="shared" si="54"/>
        <v>0.13840622874314643</v>
      </c>
      <c r="K485" s="94">
        <f t="shared" si="54"/>
        <v>0.13840622874314643</v>
      </c>
      <c r="L485" s="94">
        <f t="shared" si="54"/>
        <v>0.13840622874314643</v>
      </c>
      <c r="M485" s="94">
        <f t="shared" si="54"/>
        <v>0.13840622874314643</v>
      </c>
      <c r="N485" s="94">
        <f t="shared" si="54"/>
        <v>0.13840622874314643</v>
      </c>
      <c r="O485" s="94">
        <f t="shared" si="54"/>
        <v>0.13840622874314643</v>
      </c>
      <c r="P485" s="94">
        <f t="shared" si="54"/>
        <v>0.13840622874314643</v>
      </c>
      <c r="Q485" s="94">
        <f t="shared" si="54"/>
        <v>0.13840622874314643</v>
      </c>
      <c r="R485" s="94">
        <f t="shared" si="54"/>
        <v>0.13840622874314643</v>
      </c>
      <c r="S485" s="93">
        <f>(1+H485)^((5-Dashboard!$F$9)*3/12)</f>
        <v>1.0329381454807707</v>
      </c>
      <c r="T485" s="93">
        <f t="shared" si="51"/>
        <v>1.1759032187217038</v>
      </c>
      <c r="U485" s="93">
        <f t="shared" si="51"/>
        <v>1.3386555485919021</v>
      </c>
      <c r="V485" s="93">
        <f t="shared" si="51"/>
        <v>1.523933814658595</v>
      </c>
      <c r="W485" s="93">
        <f t="shared" si="51"/>
        <v>1.7348557467996482</v>
      </c>
      <c r="X485" s="93">
        <f t="shared" si="51"/>
        <v>1.9749705881275623</v>
      </c>
      <c r="Y485" s="93">
        <f t="shared" si="50"/>
        <v>2.2483188191089321</v>
      </c>
      <c r="Z485" s="93">
        <f t="shared" si="50"/>
        <v>2.559500147874044</v>
      </c>
      <c r="AA485" s="93">
        <f t="shared" si="50"/>
        <v>2.9137509108088162</v>
      </c>
      <c r="AB485" s="93">
        <f t="shared" si="50"/>
        <v>3.3170321858707728</v>
      </c>
      <c r="AC485" s="95">
        <f t="shared" si="50"/>
        <v>3.7761301013367818</v>
      </c>
      <c r="AE485" s="96"/>
    </row>
    <row r="486" spans="3:31" ht="24.75" customHeight="1" x14ac:dyDescent="0.25">
      <c r="C486" s="91">
        <f>ABS(E486-Dashboard!$F$13)</f>
        <v>36.92172628945071</v>
      </c>
      <c r="D486" s="92">
        <f t="shared" si="53"/>
        <v>0.13850622874314641</v>
      </c>
      <c r="E486" s="93" cm="1">
        <f t="array" ref="E486">SUM('DRE + DCF'!$S$41/TIR!S486,'DRE + DCF'!$U$41:$AD$41/TIR!T486:AC486,TIR!F486)</f>
        <v>86.431726289450708</v>
      </c>
      <c r="F486" s="100">
        <f>'DRE + DCF'!$AE$38*'DRE + DCF'!$AE$39*(1+G486)/(R486-G486)/AC486</f>
        <v>55.561492805518618</v>
      </c>
      <c r="G486" s="92">
        <f>R486*(1-'DRE + DCF'!$AE$39)</f>
        <v>8.3103737245887849E-2</v>
      </c>
      <c r="H486" s="94">
        <f t="shared" si="49"/>
        <v>0.13850622874314641</v>
      </c>
      <c r="I486" s="94">
        <f t="shared" si="54"/>
        <v>0.13850622874314641</v>
      </c>
      <c r="J486" s="94">
        <f t="shared" si="54"/>
        <v>0.13850622874314641</v>
      </c>
      <c r="K486" s="94">
        <f t="shared" si="54"/>
        <v>0.13850622874314641</v>
      </c>
      <c r="L486" s="94">
        <f t="shared" si="54"/>
        <v>0.13850622874314641</v>
      </c>
      <c r="M486" s="94">
        <f t="shared" si="54"/>
        <v>0.13850622874314641</v>
      </c>
      <c r="N486" s="94">
        <f t="shared" si="54"/>
        <v>0.13850622874314641</v>
      </c>
      <c r="O486" s="94">
        <f t="shared" si="54"/>
        <v>0.13850622874314641</v>
      </c>
      <c r="P486" s="94">
        <f t="shared" si="54"/>
        <v>0.13850622874314641</v>
      </c>
      <c r="Q486" s="94">
        <f t="shared" si="54"/>
        <v>0.13850622874314641</v>
      </c>
      <c r="R486" s="94">
        <f t="shared" si="54"/>
        <v>0.13850622874314641</v>
      </c>
      <c r="S486" s="93">
        <f>(1+H486)^((5-Dashboard!$F$9)*3/12)</f>
        <v>1.0329608285989615</v>
      </c>
      <c r="T486" s="93">
        <f t="shared" si="51"/>
        <v>1.1760323374075994</v>
      </c>
      <c r="U486" s="93">
        <f t="shared" si="51"/>
        <v>1.3389201413419136</v>
      </c>
      <c r="V486" s="93">
        <f t="shared" si="51"/>
        <v>1.5243689207074227</v>
      </c>
      <c r="W486" s="93">
        <f t="shared" si="51"/>
        <v>1.7355035111278683</v>
      </c>
      <c r="X486" s="93">
        <f t="shared" si="51"/>
        <v>1.9758815574246786</v>
      </c>
      <c r="Y486" s="93">
        <f t="shared" si="50"/>
        <v>2.2495534603867058</v>
      </c>
      <c r="Z486" s="93">
        <f t="shared" si="50"/>
        <v>2.5611306265409635</v>
      </c>
      <c r="AA486" s="93">
        <f t="shared" si="50"/>
        <v>2.9158631709417242</v>
      </c>
      <c r="AB486" s="93">
        <f t="shared" si="50"/>
        <v>3.3197283822798949</v>
      </c>
      <c r="AC486" s="95">
        <f t="shared" si="50"/>
        <v>3.7795314409610694</v>
      </c>
      <c r="AE486" s="96"/>
    </row>
    <row r="487" spans="3:31" ht="24.75" customHeight="1" x14ac:dyDescent="0.25">
      <c r="C487" s="91">
        <f>ABS(E487-Dashboard!$F$13)</f>
        <v>36.820288213987446</v>
      </c>
      <c r="D487" s="92">
        <f t="shared" si="53"/>
        <v>0.1386062287431464</v>
      </c>
      <c r="E487" s="93" cm="1">
        <f t="array" ref="E487">SUM('DRE + DCF'!$S$41/TIR!S487,'DRE + DCF'!$U$41:$AD$41/TIR!T487:AC487,TIR!F487)</f>
        <v>86.330288213987444</v>
      </c>
      <c r="F487" s="100">
        <f>'DRE + DCF'!$AE$38*'DRE + DCF'!$AE$39*(1+G487)/(R487-G487)/AC487</f>
        <v>55.474518492178518</v>
      </c>
      <c r="G487" s="92">
        <f>R487*(1-'DRE + DCF'!$AE$39)</f>
        <v>8.3163737245887839E-2</v>
      </c>
      <c r="H487" s="94">
        <f t="shared" si="49"/>
        <v>0.1386062287431464</v>
      </c>
      <c r="I487" s="94">
        <f t="shared" si="54"/>
        <v>0.1386062287431464</v>
      </c>
      <c r="J487" s="94">
        <f t="shared" si="54"/>
        <v>0.1386062287431464</v>
      </c>
      <c r="K487" s="94">
        <f t="shared" si="54"/>
        <v>0.1386062287431464</v>
      </c>
      <c r="L487" s="94">
        <f t="shared" si="54"/>
        <v>0.1386062287431464</v>
      </c>
      <c r="M487" s="94">
        <f t="shared" si="54"/>
        <v>0.1386062287431464</v>
      </c>
      <c r="N487" s="94">
        <f t="shared" si="54"/>
        <v>0.1386062287431464</v>
      </c>
      <c r="O487" s="94">
        <f t="shared" si="54"/>
        <v>0.1386062287431464</v>
      </c>
      <c r="P487" s="94">
        <f t="shared" si="54"/>
        <v>0.1386062287431464</v>
      </c>
      <c r="Q487" s="94">
        <f t="shared" si="54"/>
        <v>0.1386062287431464</v>
      </c>
      <c r="R487" s="94">
        <f t="shared" si="54"/>
        <v>0.1386062287431464</v>
      </c>
      <c r="S487" s="93">
        <f>(1+H487)^((5-Dashboard!$F$9)*3/12)</f>
        <v>1.032983510222933</v>
      </c>
      <c r="T487" s="93">
        <f t="shared" si="51"/>
        <v>1.1761614589287912</v>
      </c>
      <c r="U487" s="93">
        <f t="shared" si="51"/>
        <v>1.339184763143948</v>
      </c>
      <c r="V487" s="93">
        <f t="shared" si="51"/>
        <v>1.5248041127536145</v>
      </c>
      <c r="W487" s="93">
        <f t="shared" si="51"/>
        <v>1.7361514603944324</v>
      </c>
      <c r="X487" s="93">
        <f t="shared" si="51"/>
        <v>1.9767928668466108</v>
      </c>
      <c r="Y487" s="93">
        <f t="shared" si="50"/>
        <v>2.2507886711265725</v>
      </c>
      <c r="Z487" s="93">
        <f t="shared" si="50"/>
        <v>2.5627620005292249</v>
      </c>
      <c r="AA487" s="93">
        <f t="shared" si="50"/>
        <v>2.917976776588822</v>
      </c>
      <c r="AB487" s="93">
        <f t="shared" si="50"/>
        <v>3.3224265331518814</v>
      </c>
      <c r="AC487" s="95">
        <f t="shared" si="50"/>
        <v>3.7829355451882303</v>
      </c>
      <c r="AE487" s="96"/>
    </row>
    <row r="488" spans="3:31" ht="24.75" customHeight="1" x14ac:dyDescent="0.25">
      <c r="C488" s="91">
        <f>ABS(E488-Dashboard!$F$13)</f>
        <v>36.719029506170777</v>
      </c>
      <c r="D488" s="92">
        <f t="shared" si="53"/>
        <v>0.13870622874314639</v>
      </c>
      <c r="E488" s="93" cm="1">
        <f t="array" ref="E488">SUM('DRE + DCF'!$S$41/TIR!S488,'DRE + DCF'!$U$41:$AD$41/TIR!T488:AC488,TIR!F488)</f>
        <v>86.229029506170775</v>
      </c>
      <c r="F488" s="100">
        <f>'DRE + DCF'!$AE$38*'DRE + DCF'!$AE$39*(1+G488)/(R488-G488)/AC488</f>
        <v>55.387713365267423</v>
      </c>
      <c r="G488" s="92">
        <f>R488*(1-'DRE + DCF'!$AE$39)</f>
        <v>8.322373724588783E-2</v>
      </c>
      <c r="H488" s="94">
        <f t="shared" si="49"/>
        <v>0.13870622874314639</v>
      </c>
      <c r="I488" s="94">
        <f t="shared" si="54"/>
        <v>0.13870622874314639</v>
      </c>
      <c r="J488" s="94">
        <f t="shared" si="54"/>
        <v>0.13870622874314639</v>
      </c>
      <c r="K488" s="94">
        <f t="shared" si="54"/>
        <v>0.13870622874314639</v>
      </c>
      <c r="L488" s="94">
        <f t="shared" si="54"/>
        <v>0.13870622874314639</v>
      </c>
      <c r="M488" s="94">
        <f t="shared" si="54"/>
        <v>0.13870622874314639</v>
      </c>
      <c r="N488" s="94">
        <f t="shared" si="54"/>
        <v>0.13870622874314639</v>
      </c>
      <c r="O488" s="94">
        <f t="shared" si="54"/>
        <v>0.13870622874314639</v>
      </c>
      <c r="P488" s="94">
        <f t="shared" si="54"/>
        <v>0.13870622874314639</v>
      </c>
      <c r="Q488" s="94">
        <f t="shared" si="54"/>
        <v>0.13870622874314639</v>
      </c>
      <c r="R488" s="94">
        <f t="shared" si="54"/>
        <v>0.13870622874314639</v>
      </c>
      <c r="S488" s="93">
        <f>(1+H488)^((5-Dashboard!$F$9)*3/12)</f>
        <v>1.0330061903529151</v>
      </c>
      <c r="T488" s="93">
        <f t="shared" si="51"/>
        <v>1.1762905832850927</v>
      </c>
      <c r="U488" s="93">
        <f t="shared" si="51"/>
        <v>1.3394494139986439</v>
      </c>
      <c r="V488" s="93">
        <f t="shared" si="51"/>
        <v>1.5252393908066133</v>
      </c>
      <c r="W488" s="93">
        <f t="shared" si="51"/>
        <v>1.7367995946358927</v>
      </c>
      <c r="X488" s="93">
        <f t="shared" si="51"/>
        <v>1.9777045164904627</v>
      </c>
      <c r="Y488" s="93">
        <f t="shared" si="50"/>
        <v>2.2520244515411427</v>
      </c>
      <c r="Z488" s="93">
        <f t="shared" si="50"/>
        <v>2.5643942702517672</v>
      </c>
      <c r="AA488" s="93">
        <f t="shared" si="50"/>
        <v>2.9200917284889227</v>
      </c>
      <c r="AB488" s="93">
        <f t="shared" si="50"/>
        <v>3.325126639731677</v>
      </c>
      <c r="AC488" s="95">
        <f t="shared" si="50"/>
        <v>3.786342416022229</v>
      </c>
      <c r="AE488" s="96"/>
    </row>
    <row r="489" spans="3:31" ht="24.75" customHeight="1" x14ac:dyDescent="0.25">
      <c r="C489" s="91">
        <f>ABS(E489-Dashboard!$F$13)</f>
        <v>36.617949746750575</v>
      </c>
      <c r="D489" s="92">
        <f t="shared" si="53"/>
        <v>0.13880622874314638</v>
      </c>
      <c r="E489" s="93" cm="1">
        <f t="array" ref="E489">SUM('DRE + DCF'!$S$41/TIR!S489,'DRE + DCF'!$U$41:$AD$41/TIR!T489:AC489,TIR!F489)</f>
        <v>86.127949746750573</v>
      </c>
      <c r="F489" s="100">
        <f>'DRE + DCF'!$AE$38*'DRE + DCF'!$AE$39*(1+G489)/(R489-G489)/AC489</f>
        <v>55.301077014327753</v>
      </c>
      <c r="G489" s="92">
        <f>R489*(1-'DRE + DCF'!$AE$39)</f>
        <v>8.3283737245887821E-2</v>
      </c>
      <c r="H489" s="94">
        <f t="shared" si="49"/>
        <v>0.13880622874314638</v>
      </c>
      <c r="I489" s="94">
        <f t="shared" si="54"/>
        <v>0.13880622874314638</v>
      </c>
      <c r="J489" s="94">
        <f t="shared" si="54"/>
        <v>0.13880622874314638</v>
      </c>
      <c r="K489" s="94">
        <f t="shared" si="54"/>
        <v>0.13880622874314638</v>
      </c>
      <c r="L489" s="94">
        <f t="shared" si="54"/>
        <v>0.13880622874314638</v>
      </c>
      <c r="M489" s="94">
        <f t="shared" si="54"/>
        <v>0.13880622874314638</v>
      </c>
      <c r="N489" s="94">
        <f t="shared" si="54"/>
        <v>0.13880622874314638</v>
      </c>
      <c r="O489" s="94">
        <f t="shared" si="54"/>
        <v>0.13880622874314638</v>
      </c>
      <c r="P489" s="94">
        <f t="shared" si="54"/>
        <v>0.13880622874314638</v>
      </c>
      <c r="Q489" s="94">
        <f t="shared" si="54"/>
        <v>0.13880622874314638</v>
      </c>
      <c r="R489" s="94">
        <f t="shared" si="54"/>
        <v>0.13880622874314638</v>
      </c>
      <c r="S489" s="93">
        <f>(1+H489)^((5-Dashboard!$F$9)*3/12)</f>
        <v>1.0330288689891372</v>
      </c>
      <c r="T489" s="93">
        <f t="shared" si="51"/>
        <v>1.1764197104763172</v>
      </c>
      <c r="U489" s="93">
        <f t="shared" si="51"/>
        <v>1.339714093906639</v>
      </c>
      <c r="V489" s="93">
        <f t="shared" si="51"/>
        <v>1.5256747548758611</v>
      </c>
      <c r="W489" s="93">
        <f t="shared" si="51"/>
        <v>1.7374479138888037</v>
      </c>
      <c r="X489" s="93">
        <f t="shared" si="51"/>
        <v>1.9786165064533556</v>
      </c>
      <c r="Y489" s="93">
        <f t="shared" si="50"/>
        <v>2.2532608018430853</v>
      </c>
      <c r="Z489" s="93">
        <f t="shared" si="50"/>
        <v>2.5660274361216819</v>
      </c>
      <c r="AA489" s="93">
        <f t="shared" si="50"/>
        <v>2.9222080273811777</v>
      </c>
      <c r="AB489" s="93">
        <f t="shared" si="50"/>
        <v>3.3278287032649079</v>
      </c>
      <c r="AC489" s="95">
        <f t="shared" si="50"/>
        <v>3.7897520554683051</v>
      </c>
      <c r="AE489" s="96"/>
    </row>
    <row r="490" spans="3:31" ht="24.75" customHeight="1" x14ac:dyDescent="0.25">
      <c r="C490" s="91">
        <f>ABS(E490-Dashboard!$F$13)</f>
        <v>36.51704851771742</v>
      </c>
      <c r="D490" s="92">
        <f t="shared" si="53"/>
        <v>0.13890622874314637</v>
      </c>
      <c r="E490" s="93" cm="1">
        <f t="array" ref="E490">SUM('DRE + DCF'!$S$41/TIR!S490,'DRE + DCF'!$U$41:$AD$41/TIR!T490:AC490,TIR!F490)</f>
        <v>86.027048517717418</v>
      </c>
      <c r="F490" s="100">
        <f>'DRE + DCF'!$AE$38*'DRE + DCF'!$AE$39*(1+G490)/(R490-G490)/AC490</f>
        <v>55.214609030133786</v>
      </c>
      <c r="G490" s="92">
        <f>R490*(1-'DRE + DCF'!$AE$39)</f>
        <v>8.3343737245887825E-2</v>
      </c>
      <c r="H490" s="94">
        <f t="shared" si="49"/>
        <v>0.13890622874314637</v>
      </c>
      <c r="I490" s="94">
        <f t="shared" si="54"/>
        <v>0.13890622874314637</v>
      </c>
      <c r="J490" s="94">
        <f t="shared" si="54"/>
        <v>0.13890622874314637</v>
      </c>
      <c r="K490" s="94">
        <f t="shared" si="54"/>
        <v>0.13890622874314637</v>
      </c>
      <c r="L490" s="94">
        <f t="shared" si="54"/>
        <v>0.13890622874314637</v>
      </c>
      <c r="M490" s="94">
        <f t="shared" si="54"/>
        <v>0.13890622874314637</v>
      </c>
      <c r="N490" s="94">
        <f t="shared" si="54"/>
        <v>0.13890622874314637</v>
      </c>
      <c r="O490" s="94">
        <f t="shared" si="54"/>
        <v>0.13890622874314637</v>
      </c>
      <c r="P490" s="94">
        <f t="shared" si="54"/>
        <v>0.13890622874314637</v>
      </c>
      <c r="Q490" s="94">
        <f t="shared" si="54"/>
        <v>0.13890622874314637</v>
      </c>
      <c r="R490" s="94">
        <f t="shared" si="54"/>
        <v>0.13890622874314637</v>
      </c>
      <c r="S490" s="93">
        <f>(1+H490)^((5-Dashboard!$F$9)*3/12)</f>
        <v>1.0330515461318288</v>
      </c>
      <c r="T490" s="93">
        <f t="shared" si="51"/>
        <v>1.1765488405022777</v>
      </c>
      <c r="U490" s="93">
        <f t="shared" si="51"/>
        <v>1.3399788028685709</v>
      </c>
      <c r="V490" s="93">
        <f t="shared" si="51"/>
        <v>1.5261102049708</v>
      </c>
      <c r="W490" s="93">
        <f t="shared" si="51"/>
        <v>1.738096418189724</v>
      </c>
      <c r="X490" s="93">
        <f t="shared" si="51"/>
        <v>1.9795288368324293</v>
      </c>
      <c r="Y490" s="93">
        <f t="shared" si="50"/>
        <v>2.2544977222451292</v>
      </c>
      <c r="Z490" s="93">
        <f t="shared" si="50"/>
        <v>2.5676614985522135</v>
      </c>
      <c r="AA490" s="93">
        <f t="shared" si="50"/>
        <v>2.9243256740050771</v>
      </c>
      <c r="AB490" s="93">
        <f t="shared" si="50"/>
        <v>3.330532724997882</v>
      </c>
      <c r="AC490" s="95">
        <f t="shared" si="50"/>
        <v>3.7931644655329726</v>
      </c>
      <c r="AE490" s="96"/>
    </row>
    <row r="491" spans="3:31" ht="24.75" customHeight="1" x14ac:dyDescent="0.25">
      <c r="C491" s="91">
        <f>ABS(E491-Dashboard!$F$13)</f>
        <v>36.416325402297751</v>
      </c>
      <c r="D491" s="92">
        <f t="shared" si="53"/>
        <v>0.13900622874314636</v>
      </c>
      <c r="E491" s="93" cm="1">
        <f t="array" ref="E491">SUM('DRE + DCF'!$S$41/TIR!S491,'DRE + DCF'!$U$41:$AD$41/TIR!T491:AC491,TIR!F491)</f>
        <v>85.926325402297749</v>
      </c>
      <c r="F491" s="100">
        <f>'DRE + DCF'!$AE$38*'DRE + DCF'!$AE$39*(1+G491)/(R491-G491)/AC491</f>
        <v>55.128309004687019</v>
      </c>
      <c r="G491" s="92">
        <f>R491*(1-'DRE + DCF'!$AE$39)</f>
        <v>8.3403737245887816E-2</v>
      </c>
      <c r="H491" s="94">
        <f t="shared" si="49"/>
        <v>0.13900622874314636</v>
      </c>
      <c r="I491" s="94">
        <f t="shared" si="54"/>
        <v>0.13900622874314636</v>
      </c>
      <c r="J491" s="94">
        <f t="shared" si="54"/>
        <v>0.13900622874314636</v>
      </c>
      <c r="K491" s="94">
        <f t="shared" si="54"/>
        <v>0.13900622874314636</v>
      </c>
      <c r="L491" s="94">
        <f t="shared" si="54"/>
        <v>0.13900622874314636</v>
      </c>
      <c r="M491" s="94">
        <f t="shared" si="54"/>
        <v>0.13900622874314636</v>
      </c>
      <c r="N491" s="94">
        <f t="shared" si="54"/>
        <v>0.13900622874314636</v>
      </c>
      <c r="O491" s="94">
        <f t="shared" si="54"/>
        <v>0.13900622874314636</v>
      </c>
      <c r="P491" s="94">
        <f t="shared" si="54"/>
        <v>0.13900622874314636</v>
      </c>
      <c r="Q491" s="94">
        <f t="shared" si="54"/>
        <v>0.13900622874314636</v>
      </c>
      <c r="R491" s="94">
        <f t="shared" si="54"/>
        <v>0.13900622874314636</v>
      </c>
      <c r="S491" s="93">
        <f>(1+H491)^((5-Dashboard!$F$9)*3/12)</f>
        <v>1.0330742217812197</v>
      </c>
      <c r="T491" s="93">
        <f t="shared" si="51"/>
        <v>1.1766779733627879</v>
      </c>
      <c r="U491" s="93">
        <f t="shared" si="51"/>
        <v>1.3402435408850775</v>
      </c>
      <c r="V491" s="93">
        <f t="shared" si="51"/>
        <v>1.5265457411008729</v>
      </c>
      <c r="W491" s="93">
        <f t="shared" si="51"/>
        <v>1.7387451075752167</v>
      </c>
      <c r="X491" s="93">
        <f t="shared" si="51"/>
        <v>1.9804415077248441</v>
      </c>
      <c r="Y491" s="93">
        <f t="shared" si="50"/>
        <v>2.2557352129600656</v>
      </c>
      <c r="Z491" s="93">
        <f t="shared" si="50"/>
        <v>2.5692964579567628</v>
      </c>
      <c r="AA491" s="93">
        <f t="shared" si="50"/>
        <v>2.9264446691004564</v>
      </c>
      <c r="AB491" s="93">
        <f t="shared" si="50"/>
        <v>3.3332387061775957</v>
      </c>
      <c r="AC491" s="95">
        <f t="shared" si="50"/>
        <v>3.7965796482240277</v>
      </c>
      <c r="AE491" s="96"/>
    </row>
    <row r="492" spans="3:31" ht="24.75" customHeight="1" x14ac:dyDescent="0.25">
      <c r="C492" s="91">
        <f>ABS(E492-Dashboard!$F$13)</f>
        <v>36.315779984949778</v>
      </c>
      <c r="D492" s="92">
        <f t="shared" si="53"/>
        <v>0.13910622874314635</v>
      </c>
      <c r="E492" s="93" cm="1">
        <f t="array" ref="E492">SUM('DRE + DCF'!$S$41/TIR!S492,'DRE + DCF'!$U$41:$AD$41/TIR!T492:AC492,TIR!F492)</f>
        <v>85.825779984949776</v>
      </c>
      <c r="F492" s="100">
        <f>'DRE + DCF'!$AE$38*'DRE + DCF'!$AE$39*(1+G492)/(R492-G492)/AC492</f>
        <v>55.04217653121195</v>
      </c>
      <c r="G492" s="92">
        <f>R492*(1-'DRE + DCF'!$AE$39)</f>
        <v>8.3463737245887806E-2</v>
      </c>
      <c r="H492" s="94">
        <f t="shared" si="49"/>
        <v>0.13910622874314635</v>
      </c>
      <c r="I492" s="94">
        <f t="shared" si="54"/>
        <v>0.13910622874314635</v>
      </c>
      <c r="J492" s="94">
        <f t="shared" si="54"/>
        <v>0.13910622874314635</v>
      </c>
      <c r="K492" s="94">
        <f t="shared" si="54"/>
        <v>0.13910622874314635</v>
      </c>
      <c r="L492" s="94">
        <f t="shared" si="54"/>
        <v>0.13910622874314635</v>
      </c>
      <c r="M492" s="94">
        <f t="shared" si="54"/>
        <v>0.13910622874314635</v>
      </c>
      <c r="N492" s="94">
        <f t="shared" si="54"/>
        <v>0.13910622874314635</v>
      </c>
      <c r="O492" s="94">
        <f t="shared" si="54"/>
        <v>0.13910622874314635</v>
      </c>
      <c r="P492" s="94">
        <f t="shared" si="54"/>
        <v>0.13910622874314635</v>
      </c>
      <c r="Q492" s="94">
        <f t="shared" si="54"/>
        <v>0.13910622874314635</v>
      </c>
      <c r="R492" s="94">
        <f t="shared" si="54"/>
        <v>0.13910622874314635</v>
      </c>
      <c r="S492" s="93">
        <f>(1+H492)^((5-Dashboard!$F$9)*3/12)</f>
        <v>1.0330968959375391</v>
      </c>
      <c r="T492" s="93">
        <f t="shared" si="51"/>
        <v>1.1768071090576608</v>
      </c>
      <c r="U492" s="93">
        <f t="shared" si="51"/>
        <v>1.3405083079567965</v>
      </c>
      <c r="V492" s="93">
        <f t="shared" si="51"/>
        <v>1.5269813632755227</v>
      </c>
      <c r="W492" s="93">
        <f t="shared" si="51"/>
        <v>1.7393939820818491</v>
      </c>
      <c r="X492" s="93">
        <f t="shared" si="51"/>
        <v>1.9813545192277791</v>
      </c>
      <c r="Y492" s="93">
        <f t="shared" si="50"/>
        <v>2.2569732742007451</v>
      </c>
      <c r="Z492" s="93">
        <f t="shared" si="50"/>
        <v>2.5709323147488821</v>
      </c>
      <c r="AA492" s="93">
        <f t="shared" si="50"/>
        <v>2.928565013407487</v>
      </c>
      <c r="AB492" s="93">
        <f t="shared" si="50"/>
        <v>3.3359466480517246</v>
      </c>
      <c r="AC492" s="95">
        <f t="shared" si="50"/>
        <v>3.7999976055505402</v>
      </c>
      <c r="AE492" s="96"/>
    </row>
    <row r="493" spans="3:31" ht="24.75" customHeight="1" x14ac:dyDescent="0.25">
      <c r="C493" s="91">
        <f>ABS(E493-Dashboard!$F$13)</f>
        <v>36.215411851358759</v>
      </c>
      <c r="D493" s="92">
        <f t="shared" si="53"/>
        <v>0.13920622874314634</v>
      </c>
      <c r="E493" s="93" cm="1">
        <f t="array" ref="E493">SUM('DRE + DCF'!$S$41/TIR!S493,'DRE + DCF'!$U$41:$AD$41/TIR!T493:AC493,TIR!F493)</f>
        <v>85.725411851358757</v>
      </c>
      <c r="F493" s="100">
        <f>'DRE + DCF'!$AE$38*'DRE + DCF'!$AE$39*(1+G493)/(R493-G493)/AC493</f>
        <v>54.956211204151394</v>
      </c>
      <c r="G493" s="92">
        <f>R493*(1-'DRE + DCF'!$AE$39)</f>
        <v>8.3523737245887797E-2</v>
      </c>
      <c r="H493" s="94">
        <f t="shared" si="49"/>
        <v>0.13920622874314634</v>
      </c>
      <c r="I493" s="94">
        <f t="shared" si="54"/>
        <v>0.13920622874314634</v>
      </c>
      <c r="J493" s="94">
        <f t="shared" si="54"/>
        <v>0.13920622874314634</v>
      </c>
      <c r="K493" s="94">
        <f t="shared" si="54"/>
        <v>0.13920622874314634</v>
      </c>
      <c r="L493" s="94">
        <f t="shared" si="54"/>
        <v>0.13920622874314634</v>
      </c>
      <c r="M493" s="94">
        <f t="shared" si="54"/>
        <v>0.13920622874314634</v>
      </c>
      <c r="N493" s="94">
        <f t="shared" si="54"/>
        <v>0.13920622874314634</v>
      </c>
      <c r="O493" s="94">
        <f t="shared" si="54"/>
        <v>0.13920622874314634</v>
      </c>
      <c r="P493" s="94">
        <f t="shared" si="54"/>
        <v>0.13920622874314634</v>
      </c>
      <c r="Q493" s="94">
        <f t="shared" si="54"/>
        <v>0.13920622874314634</v>
      </c>
      <c r="R493" s="94">
        <f t="shared" si="54"/>
        <v>0.13920622874314634</v>
      </c>
      <c r="S493" s="93">
        <f>(1+H493)^((5-Dashboard!$F$9)*3/12)</f>
        <v>1.0331195686010162</v>
      </c>
      <c r="T493" s="93">
        <f t="shared" si="51"/>
        <v>1.17693624758671</v>
      </c>
      <c r="U493" s="93">
        <f t="shared" si="51"/>
        <v>1.340773104084366</v>
      </c>
      <c r="V493" s="93">
        <f t="shared" si="51"/>
        <v>1.5274170715041926</v>
      </c>
      <c r="W493" s="93">
        <f t="shared" si="51"/>
        <v>1.7400430417461921</v>
      </c>
      <c r="X493" s="93">
        <f t="shared" si="51"/>
        <v>1.9822678714384327</v>
      </c>
      <c r="Y493" s="93">
        <f t="shared" si="50"/>
        <v>2.2582119061800809</v>
      </c>
      <c r="Z493" s="93">
        <f t="shared" si="50"/>
        <v>2.5725690693422818</v>
      </c>
      <c r="AA493" s="93">
        <f t="shared" si="50"/>
        <v>2.9306867076666867</v>
      </c>
      <c r="AB493" s="93">
        <f t="shared" si="50"/>
        <v>3.3386565518686342</v>
      </c>
      <c r="AC493" s="95">
        <f t="shared" si="50"/>
        <v>3.8034183395228638</v>
      </c>
      <c r="AE493" s="96"/>
    </row>
    <row r="494" spans="3:31" ht="24.75" customHeight="1" x14ac:dyDescent="0.25">
      <c r="C494" s="91">
        <f>ABS(E494-Dashboard!$F$13)</f>
        <v>36.115220588432571</v>
      </c>
      <c r="D494" s="92">
        <f t="shared" si="53"/>
        <v>0.13930622874314633</v>
      </c>
      <c r="E494" s="93" cm="1">
        <f t="array" ref="E494">SUM('DRE + DCF'!$S$41/TIR!S494,'DRE + DCF'!$U$41:$AD$41/TIR!T494:AC494,TIR!F494)</f>
        <v>85.625220588432569</v>
      </c>
      <c r="F494" s="100">
        <f>'DRE + DCF'!$AE$38*'DRE + DCF'!$AE$39*(1+G494)/(R494-G494)/AC494</f>
        <v>54.870412619162124</v>
      </c>
      <c r="G494" s="92">
        <f>R494*(1-'DRE + DCF'!$AE$39)</f>
        <v>8.3583737245887788E-2</v>
      </c>
      <c r="H494" s="94">
        <f t="shared" si="49"/>
        <v>0.13930622874314633</v>
      </c>
      <c r="I494" s="94">
        <f t="shared" si="54"/>
        <v>0.13930622874314633</v>
      </c>
      <c r="J494" s="94">
        <f t="shared" si="54"/>
        <v>0.13930622874314633</v>
      </c>
      <c r="K494" s="94">
        <f t="shared" si="54"/>
        <v>0.13930622874314633</v>
      </c>
      <c r="L494" s="94">
        <f t="shared" si="54"/>
        <v>0.13930622874314633</v>
      </c>
      <c r="M494" s="94">
        <f t="shared" si="54"/>
        <v>0.13930622874314633</v>
      </c>
      <c r="N494" s="94">
        <f t="shared" si="54"/>
        <v>0.13930622874314633</v>
      </c>
      <c r="O494" s="94">
        <f t="shared" si="54"/>
        <v>0.13930622874314633</v>
      </c>
      <c r="P494" s="94">
        <f t="shared" si="54"/>
        <v>0.13930622874314633</v>
      </c>
      <c r="Q494" s="94">
        <f t="shared" si="54"/>
        <v>0.13930622874314633</v>
      </c>
      <c r="R494" s="94">
        <f t="shared" si="54"/>
        <v>0.13930622874314633</v>
      </c>
      <c r="S494" s="93">
        <f>(1+H494)^((5-Dashboard!$F$9)*3/12)</f>
        <v>1.0331422397718808</v>
      </c>
      <c r="T494" s="93">
        <f t="shared" si="51"/>
        <v>1.1770653889497489</v>
      </c>
      <c r="U494" s="93">
        <f t="shared" si="51"/>
        <v>1.3410379292684231</v>
      </c>
      <c r="V494" s="93">
        <f t="shared" si="51"/>
        <v>1.5278528657963255</v>
      </c>
      <c r="W494" s="93">
        <f t="shared" si="51"/>
        <v>1.7406922866048202</v>
      </c>
      <c r="X494" s="93">
        <f t="shared" si="51"/>
        <v>1.9831815644540218</v>
      </c>
      <c r="Y494" s="93">
        <f t="shared" si="50"/>
        <v>2.2594511091110445</v>
      </c>
      <c r="Z494" s="93">
        <f t="shared" si="50"/>
        <v>2.5742067221508234</v>
      </c>
      <c r="AA494" s="93">
        <f t="shared" si="50"/>
        <v>2.932809752618911</v>
      </c>
      <c r="AB494" s="93">
        <f t="shared" si="50"/>
        <v>3.3413684188773716</v>
      </c>
      <c r="AC494" s="95">
        <f t="shared" si="50"/>
        <v>3.8068418521526279</v>
      </c>
      <c r="AE494" s="96"/>
    </row>
    <row r="495" spans="3:31" ht="24.75" customHeight="1" x14ac:dyDescent="0.25">
      <c r="C495" s="91">
        <f>ABS(E495-Dashboard!$F$13)</f>
        <v>36.015205784297471</v>
      </c>
      <c r="D495" s="92">
        <f t="shared" si="53"/>
        <v>0.13940622874314632</v>
      </c>
      <c r="E495" s="93" cm="1">
        <f t="array" ref="E495">SUM('DRE + DCF'!$S$41/TIR!S495,'DRE + DCF'!$U$41:$AD$41/TIR!T495:AC495,TIR!F495)</f>
        <v>85.525205784297469</v>
      </c>
      <c r="F495" s="100">
        <f>'DRE + DCF'!$AE$38*'DRE + DCF'!$AE$39*(1+G495)/(R495-G495)/AC495</f>
        <v>54.784780373110536</v>
      </c>
      <c r="G495" s="92">
        <f>R495*(1-'DRE + DCF'!$AE$39)</f>
        <v>8.3643737245887792E-2</v>
      </c>
      <c r="H495" s="94">
        <f t="shared" si="49"/>
        <v>0.13940622874314632</v>
      </c>
      <c r="I495" s="94">
        <f t="shared" si="54"/>
        <v>0.13940622874314632</v>
      </c>
      <c r="J495" s="94">
        <f t="shared" si="54"/>
        <v>0.13940622874314632</v>
      </c>
      <c r="K495" s="94">
        <f t="shared" si="54"/>
        <v>0.13940622874314632</v>
      </c>
      <c r="L495" s="94">
        <f t="shared" si="54"/>
        <v>0.13940622874314632</v>
      </c>
      <c r="M495" s="94">
        <f t="shared" si="54"/>
        <v>0.13940622874314632</v>
      </c>
      <c r="N495" s="94">
        <f t="shared" si="54"/>
        <v>0.13940622874314632</v>
      </c>
      <c r="O495" s="94">
        <f t="shared" si="54"/>
        <v>0.13940622874314632</v>
      </c>
      <c r="P495" s="94">
        <f t="shared" si="54"/>
        <v>0.13940622874314632</v>
      </c>
      <c r="Q495" s="94">
        <f t="shared" si="54"/>
        <v>0.13940622874314632</v>
      </c>
      <c r="R495" s="94">
        <f t="shared" si="54"/>
        <v>0.13940622874314632</v>
      </c>
      <c r="S495" s="93">
        <f>(1+H495)^((5-Dashboard!$F$9)*3/12)</f>
        <v>1.0331649094503617</v>
      </c>
      <c r="T495" s="93">
        <f t="shared" si="51"/>
        <v>1.1771945331465909</v>
      </c>
      <c r="U495" s="93">
        <f t="shared" si="51"/>
        <v>1.3413027835096061</v>
      </c>
      <c r="V495" s="93">
        <f t="shared" si="51"/>
        <v>1.5282887461613652</v>
      </c>
      <c r="W495" s="93">
        <f t="shared" si="51"/>
        <v>1.7413417166943128</v>
      </c>
      <c r="X495" s="93">
        <f t="shared" si="51"/>
        <v>1.9840955983717834</v>
      </c>
      <c r="Y495" s="93">
        <f t="shared" si="50"/>
        <v>2.2606908832066699</v>
      </c>
      <c r="Z495" s="93">
        <f t="shared" si="50"/>
        <v>2.5758452735885244</v>
      </c>
      <c r="AA495" s="93">
        <f t="shared" si="50"/>
        <v>2.9349341490053589</v>
      </c>
      <c r="AB495" s="93">
        <f t="shared" si="50"/>
        <v>3.3440822503276717</v>
      </c>
      <c r="AC495" s="95">
        <f t="shared" si="50"/>
        <v>3.8102681454527465</v>
      </c>
      <c r="AE495" s="96"/>
    </row>
    <row r="496" spans="3:31" ht="24.75" customHeight="1" x14ac:dyDescent="0.25">
      <c r="C496" s="91">
        <f>ABS(E496-Dashboard!$F$13)</f>
        <v>35.915367028293495</v>
      </c>
      <c r="D496" s="92">
        <f t="shared" si="53"/>
        <v>0.1395062287431463</v>
      </c>
      <c r="E496" s="93" cm="1">
        <f t="array" ref="E496">SUM('DRE + DCF'!$S$41/TIR!S496,'DRE + DCF'!$U$41:$AD$41/TIR!T496:AC496,TIR!F496)</f>
        <v>85.425367028293493</v>
      </c>
      <c r="F496" s="100">
        <f>'DRE + DCF'!$AE$38*'DRE + DCF'!$AE$39*(1+G496)/(R496-G496)/AC496</f>
        <v>54.699314064068133</v>
      </c>
      <c r="G496" s="92">
        <f>R496*(1-'DRE + DCF'!$AE$39)</f>
        <v>8.3703737245887783E-2</v>
      </c>
      <c r="H496" s="94">
        <f t="shared" si="49"/>
        <v>0.1395062287431463</v>
      </c>
      <c r="I496" s="94">
        <f t="shared" si="54"/>
        <v>0.1395062287431463</v>
      </c>
      <c r="J496" s="94">
        <f t="shared" si="54"/>
        <v>0.1395062287431463</v>
      </c>
      <c r="K496" s="94">
        <f t="shared" si="54"/>
        <v>0.1395062287431463</v>
      </c>
      <c r="L496" s="94">
        <f t="shared" si="54"/>
        <v>0.1395062287431463</v>
      </c>
      <c r="M496" s="94">
        <f t="shared" si="54"/>
        <v>0.1395062287431463</v>
      </c>
      <c r="N496" s="94">
        <f t="shared" si="54"/>
        <v>0.1395062287431463</v>
      </c>
      <c r="O496" s="94">
        <f t="shared" si="54"/>
        <v>0.1395062287431463</v>
      </c>
      <c r="P496" s="94">
        <f t="shared" si="54"/>
        <v>0.1395062287431463</v>
      </c>
      <c r="Q496" s="94">
        <f t="shared" si="54"/>
        <v>0.1395062287431463</v>
      </c>
      <c r="R496" s="94">
        <f t="shared" si="54"/>
        <v>0.1395062287431463</v>
      </c>
      <c r="S496" s="93">
        <f>(1+H496)^((5-Dashboard!$F$9)*3/12)</f>
        <v>1.0331875776366881</v>
      </c>
      <c r="T496" s="93">
        <f t="shared" si="51"/>
        <v>1.1773236801770492</v>
      </c>
      <c r="U496" s="93">
        <f t="shared" si="51"/>
        <v>1.3415676668085514</v>
      </c>
      <c r="V496" s="93">
        <f t="shared" si="51"/>
        <v>1.5287247126087544</v>
      </c>
      <c r="W496" s="93">
        <f t="shared" si="51"/>
        <v>1.7419913320512519</v>
      </c>
      <c r="X496" s="93">
        <f t="shared" si="51"/>
        <v>1.9850099732889721</v>
      </c>
      <c r="Y496" s="93">
        <f t="shared" si="50"/>
        <v>2.2619312286800501</v>
      </c>
      <c r="Z496" s="93">
        <f t="shared" si="50"/>
        <v>2.5774847240695551</v>
      </c>
      <c r="AA496" s="93">
        <f t="shared" si="50"/>
        <v>2.9370598975675679</v>
      </c>
      <c r="AB496" s="93">
        <f t="shared" si="50"/>
        <v>3.3467980474699508</v>
      </c>
      <c r="AC496" s="95">
        <f t="shared" si="50"/>
        <v>3.8136972214374092</v>
      </c>
      <c r="AE496" s="96"/>
    </row>
    <row r="497" spans="3:31" ht="24.75" customHeight="1" x14ac:dyDescent="0.25">
      <c r="C497" s="91">
        <f>ABS(E497-Dashboard!$F$13)</f>
        <v>35.815703910970107</v>
      </c>
      <c r="D497" s="92">
        <f t="shared" si="53"/>
        <v>0.13960622874314629</v>
      </c>
      <c r="E497" s="93" cm="1">
        <f t="array" ref="E497">SUM('DRE + DCF'!$S$41/TIR!S497,'DRE + DCF'!$U$41:$AD$41/TIR!T497:AC497,TIR!F497)</f>
        <v>85.325703910970105</v>
      </c>
      <c r="F497" s="100">
        <f>'DRE + DCF'!$AE$38*'DRE + DCF'!$AE$39*(1+G497)/(R497-G497)/AC497</f>
        <v>54.614013291307181</v>
      </c>
      <c r="G497" s="92">
        <f>R497*(1-'DRE + DCF'!$AE$39)</f>
        <v>8.3763737245887773E-2</v>
      </c>
      <c r="H497" s="94">
        <f t="shared" si="49"/>
        <v>0.13960622874314629</v>
      </c>
      <c r="I497" s="94">
        <f t="shared" si="54"/>
        <v>0.13960622874314629</v>
      </c>
      <c r="J497" s="94">
        <f t="shared" si="54"/>
        <v>0.13960622874314629</v>
      </c>
      <c r="K497" s="94">
        <f t="shared" si="54"/>
        <v>0.13960622874314629</v>
      </c>
      <c r="L497" s="94">
        <f t="shared" si="54"/>
        <v>0.13960622874314629</v>
      </c>
      <c r="M497" s="94">
        <f t="shared" si="54"/>
        <v>0.13960622874314629</v>
      </c>
      <c r="N497" s="94">
        <f t="shared" si="54"/>
        <v>0.13960622874314629</v>
      </c>
      <c r="O497" s="94">
        <f t="shared" si="54"/>
        <v>0.13960622874314629</v>
      </c>
      <c r="P497" s="94">
        <f t="shared" si="54"/>
        <v>0.13960622874314629</v>
      </c>
      <c r="Q497" s="94">
        <f t="shared" si="54"/>
        <v>0.13960622874314629</v>
      </c>
      <c r="R497" s="94">
        <f t="shared" si="54"/>
        <v>0.13960622874314629</v>
      </c>
      <c r="S497" s="93">
        <f>(1+H497)^((5-Dashboard!$F$9)*3/12)</f>
        <v>1.0332102443310895</v>
      </c>
      <c r="T497" s="93">
        <f t="shared" si="51"/>
        <v>1.1774528300409377</v>
      </c>
      <c r="U497" s="93">
        <f t="shared" si="51"/>
        <v>1.3418325791658978</v>
      </c>
      <c r="V497" s="93">
        <f t="shared" si="51"/>
        <v>1.5291607651479382</v>
      </c>
      <c r="W497" s="93">
        <f t="shared" si="51"/>
        <v>1.742641132712226</v>
      </c>
      <c r="X497" s="93">
        <f t="shared" si="51"/>
        <v>1.9859246893028646</v>
      </c>
      <c r="Y497" s="93">
        <f t="shared" ref="Y497:AC547" si="55">(X497)*(1+N497)</f>
        <v>2.2631721457443419</v>
      </c>
      <c r="Z497" s="93">
        <f t="shared" si="55"/>
        <v>2.5791250740082439</v>
      </c>
      <c r="AA497" s="93">
        <f t="shared" si="55"/>
        <v>2.9391869990474229</v>
      </c>
      <c r="AB497" s="93">
        <f t="shared" si="55"/>
        <v>3.3495158115553192</v>
      </c>
      <c r="AC497" s="95">
        <f t="shared" si="55"/>
        <v>3.8171290821220967</v>
      </c>
      <c r="AE497" s="96"/>
    </row>
    <row r="498" spans="3:31" ht="24.75" customHeight="1" x14ac:dyDescent="0.25">
      <c r="C498" s="91">
        <f>ABS(E498-Dashboard!$F$13)</f>
        <v>35.716216024081952</v>
      </c>
      <c r="D498" s="92">
        <f t="shared" si="53"/>
        <v>0.13970622874314628</v>
      </c>
      <c r="E498" s="93" cm="1">
        <f t="array" ref="E498">SUM('DRE + DCF'!$S$41/TIR!S498,'DRE + DCF'!$U$41:$AD$41/TIR!T498:AC498,TIR!F498)</f>
        <v>85.22621602408195</v>
      </c>
      <c r="F498" s="100">
        <f>'DRE + DCF'!$AE$38*'DRE + DCF'!$AE$39*(1+G498)/(R498-G498)/AC498</f>
        <v>54.528877655296462</v>
      </c>
      <c r="G498" s="92">
        <f>R498*(1-'DRE + DCF'!$AE$39)</f>
        <v>8.3823737245887764E-2</v>
      </c>
      <c r="H498" s="94">
        <f t="shared" si="49"/>
        <v>0.13970622874314628</v>
      </c>
      <c r="I498" s="94">
        <f t="shared" si="54"/>
        <v>0.13970622874314628</v>
      </c>
      <c r="J498" s="94">
        <f t="shared" si="54"/>
        <v>0.13970622874314628</v>
      </c>
      <c r="K498" s="94">
        <f t="shared" si="54"/>
        <v>0.13970622874314628</v>
      </c>
      <c r="L498" s="94">
        <f t="shared" si="54"/>
        <v>0.13970622874314628</v>
      </c>
      <c r="M498" s="94">
        <f t="shared" si="54"/>
        <v>0.13970622874314628</v>
      </c>
      <c r="N498" s="94">
        <f t="shared" si="54"/>
        <v>0.13970622874314628</v>
      </c>
      <c r="O498" s="94">
        <f t="shared" si="54"/>
        <v>0.13970622874314628</v>
      </c>
      <c r="P498" s="94">
        <f t="shared" si="54"/>
        <v>0.13970622874314628</v>
      </c>
      <c r="Q498" s="94">
        <f t="shared" si="54"/>
        <v>0.13970622874314628</v>
      </c>
      <c r="R498" s="94">
        <f t="shared" si="54"/>
        <v>0.13970622874314628</v>
      </c>
      <c r="S498" s="93">
        <f>(1+H498)^((5-Dashboard!$F$9)*3/12)</f>
        <v>1.0332329095337949</v>
      </c>
      <c r="T498" s="93">
        <f t="shared" ref="T498:X548" si="56">(S498)*(1+I498)</f>
        <v>1.1775819827380698</v>
      </c>
      <c r="U498" s="93">
        <f t="shared" si="56"/>
        <v>1.3420975205822823</v>
      </c>
      <c r="V498" s="93">
        <f t="shared" si="56"/>
        <v>1.5295969037883601</v>
      </c>
      <c r="W498" s="93">
        <f t="shared" si="56"/>
        <v>1.7432911187138251</v>
      </c>
      <c r="X498" s="93">
        <f t="shared" si="56"/>
        <v>1.9868397465107541</v>
      </c>
      <c r="Y498" s="93">
        <f t="shared" si="55"/>
        <v>2.2644136346127604</v>
      </c>
      <c r="Z498" s="93">
        <f t="shared" si="55"/>
        <v>2.5807663238190699</v>
      </c>
      <c r="AA498" s="93">
        <f t="shared" si="55"/>
        <v>2.9413154541871456</v>
      </c>
      <c r="AB498" s="93">
        <f t="shared" si="55"/>
        <v>3.3522355438355662</v>
      </c>
      <c r="AC498" s="95">
        <f t="shared" si="55"/>
        <v>3.8205637295235633</v>
      </c>
      <c r="AE498" s="96"/>
    </row>
    <row r="499" spans="3:31" ht="24.75" customHeight="1" x14ac:dyDescent="0.25">
      <c r="C499" s="91">
        <f>ABS(E499-Dashboard!$F$13)</f>
        <v>35.616902960584376</v>
      </c>
      <c r="D499" s="92">
        <f t="shared" si="53"/>
        <v>0.13980622874314627</v>
      </c>
      <c r="E499" s="93" cm="1">
        <f t="array" ref="E499">SUM('DRE + DCF'!$S$41/TIR!S499,'DRE + DCF'!$U$41:$AD$41/TIR!T499:AC499,TIR!F499)</f>
        <v>85.126902960584374</v>
      </c>
      <c r="F499" s="100">
        <f>'DRE + DCF'!$AE$38*'DRE + DCF'!$AE$39*(1+G499)/(R499-G499)/AC499</f>
        <v>54.44390675769678</v>
      </c>
      <c r="G499" s="92">
        <f>R499*(1-'DRE + DCF'!$AE$39)</f>
        <v>8.3883737245887754E-2</v>
      </c>
      <c r="H499" s="94">
        <f t="shared" ref="H499:H562" si="57">$D499</f>
        <v>0.13980622874314627</v>
      </c>
      <c r="I499" s="94">
        <f t="shared" si="54"/>
        <v>0.13980622874314627</v>
      </c>
      <c r="J499" s="94">
        <f t="shared" si="54"/>
        <v>0.13980622874314627</v>
      </c>
      <c r="K499" s="94">
        <f t="shared" si="54"/>
        <v>0.13980622874314627</v>
      </c>
      <c r="L499" s="94">
        <f t="shared" si="54"/>
        <v>0.13980622874314627</v>
      </c>
      <c r="M499" s="94">
        <f t="shared" si="54"/>
        <v>0.13980622874314627</v>
      </c>
      <c r="N499" s="94">
        <f t="shared" si="54"/>
        <v>0.13980622874314627</v>
      </c>
      <c r="O499" s="94">
        <f t="shared" si="54"/>
        <v>0.13980622874314627</v>
      </c>
      <c r="P499" s="94">
        <f t="shared" si="54"/>
        <v>0.13980622874314627</v>
      </c>
      <c r="Q499" s="94">
        <f t="shared" si="54"/>
        <v>0.13980622874314627</v>
      </c>
      <c r="R499" s="94">
        <f t="shared" si="54"/>
        <v>0.13980622874314627</v>
      </c>
      <c r="S499" s="93">
        <f>(1+H499)^((5-Dashboard!$F$9)*3/12)</f>
        <v>1.0332555732450333</v>
      </c>
      <c r="T499" s="93">
        <f t="shared" si="56"/>
        <v>1.1777111382682592</v>
      </c>
      <c r="U499" s="93">
        <f t="shared" si="56"/>
        <v>1.3423624910583427</v>
      </c>
      <c r="V499" s="93">
        <f t="shared" si="56"/>
        <v>1.530033128539465</v>
      </c>
      <c r="W499" s="93">
        <f t="shared" si="56"/>
        <v>1.7439412900926452</v>
      </c>
      <c r="X499" s="93">
        <f t="shared" si="56"/>
        <v>1.9877551450099553</v>
      </c>
      <c r="Y499" s="93">
        <f t="shared" si="55"/>
        <v>2.2656556954985829</v>
      </c>
      <c r="Z499" s="93">
        <f t="shared" si="55"/>
        <v>2.5824084739166699</v>
      </c>
      <c r="AA499" s="93">
        <f t="shared" si="55"/>
        <v>2.9434452637293034</v>
      </c>
      <c r="AB499" s="93">
        <f t="shared" si="55"/>
        <v>3.3549572455631731</v>
      </c>
      <c r="AC499" s="95">
        <f t="shared" si="55"/>
        <v>3.8240011656598543</v>
      </c>
      <c r="AE499" s="96"/>
    </row>
    <row r="500" spans="3:31" ht="24.75" customHeight="1" x14ac:dyDescent="0.25">
      <c r="C500" s="91">
        <f>ABS(E500-Dashboard!$F$13)</f>
        <v>35.517764314629225</v>
      </c>
      <c r="D500" s="92">
        <f t="shared" si="53"/>
        <v>0.13990622874314626</v>
      </c>
      <c r="E500" s="93" cm="1">
        <f t="array" ref="E500">SUM('DRE + DCF'!$S$41/TIR!S500,'DRE + DCF'!$U$41:$AD$41/TIR!T500:AC500,TIR!F500)</f>
        <v>85.027764314629223</v>
      </c>
      <c r="F500" s="100">
        <f>'DRE + DCF'!$AE$38*'DRE + DCF'!$AE$39*(1+G500)/(R500-G500)/AC500</f>
        <v>54.359100201356775</v>
      </c>
      <c r="G500" s="92">
        <f>R500*(1-'DRE + DCF'!$AE$39)</f>
        <v>8.3943737245887759E-2</v>
      </c>
      <c r="H500" s="94">
        <f t="shared" si="57"/>
        <v>0.13990622874314626</v>
      </c>
      <c r="I500" s="94">
        <f t="shared" si="54"/>
        <v>0.13990622874314626</v>
      </c>
      <c r="J500" s="94">
        <f t="shared" si="54"/>
        <v>0.13990622874314626</v>
      </c>
      <c r="K500" s="94">
        <f t="shared" si="54"/>
        <v>0.13990622874314626</v>
      </c>
      <c r="L500" s="94">
        <f t="shared" si="54"/>
        <v>0.13990622874314626</v>
      </c>
      <c r="M500" s="94">
        <f t="shared" si="54"/>
        <v>0.13990622874314626</v>
      </c>
      <c r="N500" s="94">
        <f t="shared" si="54"/>
        <v>0.13990622874314626</v>
      </c>
      <c r="O500" s="94">
        <f t="shared" si="54"/>
        <v>0.13990622874314626</v>
      </c>
      <c r="P500" s="94">
        <f t="shared" si="54"/>
        <v>0.13990622874314626</v>
      </c>
      <c r="Q500" s="94">
        <f t="shared" si="54"/>
        <v>0.13990622874314626</v>
      </c>
      <c r="R500" s="94">
        <f t="shared" si="54"/>
        <v>0.13990622874314626</v>
      </c>
      <c r="S500" s="93">
        <f>(1+H500)^((5-Dashboard!$F$9)*3/12)</f>
        <v>1.0332782354650334</v>
      </c>
      <c r="T500" s="93">
        <f t="shared" si="56"/>
        <v>1.1778402966313188</v>
      </c>
      <c r="U500" s="93">
        <f t="shared" si="56"/>
        <v>1.3426274905947153</v>
      </c>
      <c r="V500" s="93">
        <f t="shared" si="56"/>
        <v>1.5304694394106961</v>
      </c>
      <c r="W500" s="93">
        <f t="shared" si="56"/>
        <v>1.7445916468852838</v>
      </c>
      <c r="X500" s="93">
        <f t="shared" si="56"/>
        <v>1.9886708848977985</v>
      </c>
      <c r="Y500" s="93">
        <f t="shared" si="55"/>
        <v>2.2668983286151452</v>
      </c>
      <c r="Z500" s="93">
        <f t="shared" si="55"/>
        <v>2.5840515247158318</v>
      </c>
      <c r="AA500" s="93">
        <f t="shared" si="55"/>
        <v>2.9455764284168007</v>
      </c>
      <c r="AB500" s="93">
        <f t="shared" si="55"/>
        <v>3.3576809179913014</v>
      </c>
      <c r="AC500" s="95">
        <f t="shared" si="55"/>
        <v>3.8274413925502899</v>
      </c>
      <c r="AE500" s="96"/>
    </row>
    <row r="501" spans="3:31" ht="24.75" customHeight="1" x14ac:dyDescent="0.25">
      <c r="C501" s="91">
        <f>ABS(E501-Dashboard!$F$13)</f>
        <v>35.418799681560351</v>
      </c>
      <c r="D501" s="92">
        <f t="shared" si="53"/>
        <v>0.14000622874314625</v>
      </c>
      <c r="E501" s="93" cm="1">
        <f t="array" ref="E501">SUM('DRE + DCF'!$S$41/TIR!S501,'DRE + DCF'!$U$41:$AD$41/TIR!T501:AC501,TIR!F501)</f>
        <v>84.928799681560349</v>
      </c>
      <c r="F501" s="100">
        <f>'DRE + DCF'!$AE$38*'DRE + DCF'!$AE$39*(1+G501)/(R501-G501)/AC501</f>
        <v>54.274457590308465</v>
      </c>
      <c r="G501" s="92">
        <f>R501*(1-'DRE + DCF'!$AE$39)</f>
        <v>8.400373724588775E-2</v>
      </c>
      <c r="H501" s="94">
        <f t="shared" si="57"/>
        <v>0.14000622874314625</v>
      </c>
      <c r="I501" s="94">
        <f t="shared" si="54"/>
        <v>0.14000622874314625</v>
      </c>
      <c r="J501" s="94">
        <f t="shared" si="54"/>
        <v>0.14000622874314625</v>
      </c>
      <c r="K501" s="94">
        <f t="shared" si="54"/>
        <v>0.14000622874314625</v>
      </c>
      <c r="L501" s="94">
        <f t="shared" si="54"/>
        <v>0.14000622874314625</v>
      </c>
      <c r="M501" s="94">
        <f t="shared" si="54"/>
        <v>0.14000622874314625</v>
      </c>
      <c r="N501" s="94">
        <f t="shared" si="54"/>
        <v>0.14000622874314625</v>
      </c>
      <c r="O501" s="94">
        <f t="shared" si="54"/>
        <v>0.14000622874314625</v>
      </c>
      <c r="P501" s="94">
        <f t="shared" si="54"/>
        <v>0.14000622874314625</v>
      </c>
      <c r="Q501" s="94">
        <f t="shared" si="54"/>
        <v>0.14000622874314625</v>
      </c>
      <c r="R501" s="94">
        <f t="shared" si="54"/>
        <v>0.14000622874314625</v>
      </c>
      <c r="S501" s="93">
        <f>(1+H501)^((5-Dashboard!$F$9)*3/12)</f>
        <v>1.0333008961940244</v>
      </c>
      <c r="T501" s="93">
        <f t="shared" si="56"/>
        <v>1.177969457827063</v>
      </c>
      <c r="U501" s="93">
        <f t="shared" si="56"/>
        <v>1.3428925191920387</v>
      </c>
      <c r="V501" s="93">
        <f t="shared" si="56"/>
        <v>1.5309058364114991</v>
      </c>
      <c r="W501" s="93">
        <f t="shared" si="56"/>
        <v>1.7452421891283452</v>
      </c>
      <c r="X501" s="93">
        <f t="shared" si="56"/>
        <v>1.9895869662716377</v>
      </c>
      <c r="Y501" s="93">
        <f t="shared" si="55"/>
        <v>2.2681415341758471</v>
      </c>
      <c r="Z501" s="93">
        <f t="shared" si="55"/>
        <v>2.5856954766315012</v>
      </c>
      <c r="AA501" s="93">
        <f t="shared" si="55"/>
        <v>2.94770894899289</v>
      </c>
      <c r="AB501" s="93">
        <f t="shared" si="55"/>
        <v>3.3604065623738077</v>
      </c>
      <c r="AC501" s="95">
        <f t="shared" si="55"/>
        <v>3.830884412215485</v>
      </c>
      <c r="AE501" s="96"/>
    </row>
    <row r="502" spans="3:31" ht="24.75" customHeight="1" x14ac:dyDescent="0.25">
      <c r="C502" s="91">
        <f>ABS(E502-Dashboard!$F$13)</f>
        <v>35.320008657909447</v>
      </c>
      <c r="D502" s="92">
        <f t="shared" si="53"/>
        <v>0.14010622874314624</v>
      </c>
      <c r="E502" s="93" cm="1">
        <f t="array" ref="E502">SUM('DRE + DCF'!$S$41/TIR!S502,'DRE + DCF'!$U$41:$AD$41/TIR!T502:AC502,TIR!F502)</f>
        <v>84.830008657909445</v>
      </c>
      <c r="F502" s="100">
        <f>'DRE + DCF'!$AE$38*'DRE + DCF'!$AE$39*(1+G502)/(R502-G502)/AC502</f>
        <v>54.189978529763124</v>
      </c>
      <c r="G502" s="92">
        <f>R502*(1-'DRE + DCF'!$AE$39)</f>
        <v>8.406373724588774E-2</v>
      </c>
      <c r="H502" s="94">
        <f t="shared" si="57"/>
        <v>0.14010622874314624</v>
      </c>
      <c r="I502" s="94">
        <f t="shared" si="54"/>
        <v>0.14010622874314624</v>
      </c>
      <c r="J502" s="94">
        <f t="shared" si="54"/>
        <v>0.14010622874314624</v>
      </c>
      <c r="K502" s="94">
        <f t="shared" si="54"/>
        <v>0.14010622874314624</v>
      </c>
      <c r="L502" s="94">
        <f t="shared" si="54"/>
        <v>0.14010622874314624</v>
      </c>
      <c r="M502" s="94">
        <f t="shared" si="54"/>
        <v>0.14010622874314624</v>
      </c>
      <c r="N502" s="94">
        <f t="shared" si="54"/>
        <v>0.14010622874314624</v>
      </c>
      <c r="O502" s="94">
        <f t="shared" si="54"/>
        <v>0.14010622874314624</v>
      </c>
      <c r="P502" s="94">
        <f t="shared" si="54"/>
        <v>0.14010622874314624</v>
      </c>
      <c r="Q502" s="94">
        <f t="shared" si="54"/>
        <v>0.14010622874314624</v>
      </c>
      <c r="R502" s="94">
        <f t="shared" si="54"/>
        <v>0.14010622874314624</v>
      </c>
      <c r="S502" s="93">
        <f>(1+H502)^((5-Dashboard!$F$9)*3/12)</f>
        <v>1.0333235554322353</v>
      </c>
      <c r="T502" s="93">
        <f t="shared" si="56"/>
        <v>1.1780986218553053</v>
      </c>
      <c r="U502" s="93">
        <f t="shared" si="56"/>
        <v>1.3431575768509501</v>
      </c>
      <c r="V502" s="93">
        <f t="shared" si="56"/>
        <v>1.5313423195513194</v>
      </c>
      <c r="W502" s="93">
        <f t="shared" si="56"/>
        <v>1.7458929168584367</v>
      </c>
      <c r="X502" s="93">
        <f t="shared" si="56"/>
        <v>1.9905033892288437</v>
      </c>
      <c r="Y502" s="93">
        <f t="shared" si="55"/>
        <v>2.2693853123941481</v>
      </c>
      <c r="Z502" s="93">
        <f t="shared" si="55"/>
        <v>2.5873403300787792</v>
      </c>
      <c r="AA502" s="93">
        <f t="shared" si="55"/>
        <v>2.9498428262011642</v>
      </c>
      <c r="AB502" s="93">
        <f t="shared" si="55"/>
        <v>3.3631341799652335</v>
      </c>
      <c r="AC502" s="95">
        <f t="shared" si="55"/>
        <v>3.834330226677336</v>
      </c>
      <c r="AE502" s="96"/>
    </row>
    <row r="503" spans="3:31" ht="24.75" customHeight="1" x14ac:dyDescent="0.25">
      <c r="C503" s="91">
        <f>ABS(E503-Dashboard!$F$13)</f>
        <v>35.221390841391887</v>
      </c>
      <c r="D503" s="92">
        <f t="shared" si="53"/>
        <v>0.14020622874314623</v>
      </c>
      <c r="E503" s="93" cm="1">
        <f t="array" ref="E503">SUM('DRE + DCF'!$S$41/TIR!S503,'DRE + DCF'!$U$41:$AD$41/TIR!T503:AC503,TIR!F503)</f>
        <v>84.731390841391885</v>
      </c>
      <c r="F503" s="100">
        <f>'DRE + DCF'!$AE$38*'DRE + DCF'!$AE$39*(1+G503)/(R503-G503)/AC503</f>
        <v>54.105662626106977</v>
      </c>
      <c r="G503" s="92">
        <f>R503*(1-'DRE + DCF'!$AE$39)</f>
        <v>8.4123737245887731E-2</v>
      </c>
      <c r="H503" s="94">
        <f t="shared" si="57"/>
        <v>0.14020622874314623</v>
      </c>
      <c r="I503" s="94">
        <f t="shared" si="54"/>
        <v>0.14020622874314623</v>
      </c>
      <c r="J503" s="94">
        <f t="shared" si="54"/>
        <v>0.14020622874314623</v>
      </c>
      <c r="K503" s="94">
        <f t="shared" si="54"/>
        <v>0.14020622874314623</v>
      </c>
      <c r="L503" s="94">
        <f t="shared" si="54"/>
        <v>0.14020622874314623</v>
      </c>
      <c r="M503" s="94">
        <f t="shared" si="54"/>
        <v>0.14020622874314623</v>
      </c>
      <c r="N503" s="94">
        <f t="shared" si="54"/>
        <v>0.14020622874314623</v>
      </c>
      <c r="O503" s="94">
        <f t="shared" si="54"/>
        <v>0.14020622874314623</v>
      </c>
      <c r="P503" s="94">
        <f t="shared" si="54"/>
        <v>0.14020622874314623</v>
      </c>
      <c r="Q503" s="94">
        <f t="shared" si="54"/>
        <v>0.14020622874314623</v>
      </c>
      <c r="R503" s="94">
        <f t="shared" si="54"/>
        <v>0.14020622874314623</v>
      </c>
      <c r="S503" s="93">
        <f>(1+H503)^((5-Dashboard!$F$9)*3/12)</f>
        <v>1.0333462131798947</v>
      </c>
      <c r="T503" s="93">
        <f t="shared" si="56"/>
        <v>1.178227788715859</v>
      </c>
      <c r="U503" s="93">
        <f t="shared" si="56"/>
        <v>1.3434226635720861</v>
      </c>
      <c r="V503" s="93">
        <f t="shared" si="56"/>
        <v>1.5317788888396007</v>
      </c>
      <c r="W503" s="93">
        <f t="shared" si="56"/>
        <v>1.7465438301121681</v>
      </c>
      <c r="X503" s="93">
        <f t="shared" si="56"/>
        <v>1.9914201538668055</v>
      </c>
      <c r="Y503" s="93">
        <f t="shared" si="55"/>
        <v>2.2706296634835663</v>
      </c>
      <c r="Z503" s="93">
        <f t="shared" si="55"/>
        <v>2.5889860854729165</v>
      </c>
      <c r="AA503" s="93">
        <f t="shared" si="55"/>
        <v>2.9519780607855552</v>
      </c>
      <c r="AB503" s="93">
        <f t="shared" si="55"/>
        <v>3.3658637720208042</v>
      </c>
      <c r="AC503" s="95">
        <f t="shared" si="55"/>
        <v>3.8377788379590223</v>
      </c>
      <c r="AE503" s="96"/>
    </row>
    <row r="504" spans="3:31" ht="24.75" customHeight="1" x14ac:dyDescent="0.25">
      <c r="C504" s="91">
        <f>ABS(E504-Dashboard!$F$13)</f>
        <v>35.122945830902161</v>
      </c>
      <c r="D504" s="92">
        <f t="shared" si="53"/>
        <v>0.14030622874314622</v>
      </c>
      <c r="E504" s="93" cm="1">
        <f t="array" ref="E504">SUM('DRE + DCF'!$S$41/TIR!S504,'DRE + DCF'!$U$41:$AD$41/TIR!T504:AC504,TIR!F504)</f>
        <v>84.632945830902159</v>
      </c>
      <c r="F504" s="100">
        <f>'DRE + DCF'!$AE$38*'DRE + DCF'!$AE$39*(1+G504)/(R504-G504)/AC504</f>
        <v>54.021509486896854</v>
      </c>
      <c r="G504" s="92">
        <f>R504*(1-'DRE + DCF'!$AE$39)</f>
        <v>8.4183737245887721E-2</v>
      </c>
      <c r="H504" s="94">
        <f t="shared" si="57"/>
        <v>0.14030622874314622</v>
      </c>
      <c r="I504" s="94">
        <f t="shared" si="54"/>
        <v>0.14030622874314622</v>
      </c>
      <c r="J504" s="94">
        <f t="shared" si="54"/>
        <v>0.14030622874314622</v>
      </c>
      <c r="K504" s="94">
        <f t="shared" si="54"/>
        <v>0.14030622874314622</v>
      </c>
      <c r="L504" s="94">
        <f t="shared" si="54"/>
        <v>0.14030622874314622</v>
      </c>
      <c r="M504" s="94">
        <f t="shared" si="54"/>
        <v>0.14030622874314622</v>
      </c>
      <c r="N504" s="94">
        <f t="shared" si="54"/>
        <v>0.14030622874314622</v>
      </c>
      <c r="O504" s="94">
        <f t="shared" si="54"/>
        <v>0.14030622874314622</v>
      </c>
      <c r="P504" s="94">
        <f t="shared" si="54"/>
        <v>0.14030622874314622</v>
      </c>
      <c r="Q504" s="94">
        <f t="shared" si="54"/>
        <v>0.14030622874314622</v>
      </c>
      <c r="R504" s="94">
        <f t="shared" si="54"/>
        <v>0.14030622874314622</v>
      </c>
      <c r="S504" s="93">
        <f>(1+H504)^((5-Dashboard!$F$9)*3/12)</f>
        <v>1.0333688694372316</v>
      </c>
      <c r="T504" s="93">
        <f t="shared" si="56"/>
        <v>1.1783569584085383</v>
      </c>
      <c r="U504" s="93">
        <f t="shared" si="56"/>
        <v>1.3436877793560846</v>
      </c>
      <c r="V504" s="93">
        <f t="shared" si="56"/>
        <v>1.5322155442857897</v>
      </c>
      <c r="W504" s="93">
        <f t="shared" si="56"/>
        <v>1.7471949289261559</v>
      </c>
      <c r="X504" s="93">
        <f t="shared" si="56"/>
        <v>1.9923372602829343</v>
      </c>
      <c r="Y504" s="93">
        <f t="shared" si="55"/>
        <v>2.2718745876576851</v>
      </c>
      <c r="Z504" s="93">
        <f t="shared" si="55"/>
        <v>2.5906327432293255</v>
      </c>
      <c r="AA504" s="93">
        <f t="shared" si="55"/>
        <v>2.9541146534903437</v>
      </c>
      <c r="AB504" s="93">
        <f t="shared" si="55"/>
        <v>3.3685953397964403</v>
      </c>
      <c r="AC504" s="95">
        <f t="shared" si="55"/>
        <v>3.841230248085016</v>
      </c>
      <c r="AE504" s="96"/>
    </row>
    <row r="505" spans="3:31" ht="24.75" customHeight="1" x14ac:dyDescent="0.25">
      <c r="C505" s="91">
        <f>ABS(E505-Dashboard!$F$13)</f>
        <v>35.024673226509968</v>
      </c>
      <c r="D505" s="92">
        <f t="shared" si="53"/>
        <v>0.14040622874314621</v>
      </c>
      <c r="E505" s="93" cm="1">
        <f t="array" ref="E505">SUM('DRE + DCF'!$S$41/TIR!S505,'DRE + DCF'!$U$41:$AD$41/TIR!T505:AC505,TIR!F505)</f>
        <v>84.534673226509966</v>
      </c>
      <c r="F505" s="100">
        <f>'DRE + DCF'!$AE$38*'DRE + DCF'!$AE$39*(1+G505)/(R505-G505)/AC505</f>
        <v>53.937518720856126</v>
      </c>
      <c r="G505" s="92">
        <f>R505*(1-'DRE + DCF'!$AE$39)</f>
        <v>8.4243737245887726E-2</v>
      </c>
      <c r="H505" s="94">
        <f t="shared" si="57"/>
        <v>0.14040622874314621</v>
      </c>
      <c r="I505" s="94">
        <f t="shared" si="54"/>
        <v>0.14040622874314621</v>
      </c>
      <c r="J505" s="94">
        <f t="shared" si="54"/>
        <v>0.14040622874314621</v>
      </c>
      <c r="K505" s="94">
        <f t="shared" si="54"/>
        <v>0.14040622874314621</v>
      </c>
      <c r="L505" s="94">
        <f t="shared" si="54"/>
        <v>0.14040622874314621</v>
      </c>
      <c r="M505" s="94">
        <f t="shared" si="54"/>
        <v>0.14040622874314621</v>
      </c>
      <c r="N505" s="94">
        <f t="shared" si="54"/>
        <v>0.14040622874314621</v>
      </c>
      <c r="O505" s="94">
        <f t="shared" si="54"/>
        <v>0.14040622874314621</v>
      </c>
      <c r="P505" s="94">
        <f t="shared" si="54"/>
        <v>0.14040622874314621</v>
      </c>
      <c r="Q505" s="94">
        <f t="shared" si="54"/>
        <v>0.14040622874314621</v>
      </c>
      <c r="R505" s="94">
        <f t="shared" si="54"/>
        <v>0.14040622874314621</v>
      </c>
      <c r="S505" s="93">
        <f>(1+H505)^((5-Dashboard!$F$9)*3/12)</f>
        <v>1.0333915242044742</v>
      </c>
      <c r="T505" s="93">
        <f t="shared" si="56"/>
        <v>1.1784861309331562</v>
      </c>
      <c r="U505" s="93">
        <f t="shared" si="56"/>
        <v>1.3439529242035824</v>
      </c>
      <c r="V505" s="93">
        <f t="shared" si="56"/>
        <v>1.5326522858993308</v>
      </c>
      <c r="W505" s="93">
        <f t="shared" si="56"/>
        <v>1.7478462133370183</v>
      </c>
      <c r="X505" s="93">
        <f t="shared" si="56"/>
        <v>1.9932547085746577</v>
      </c>
      <c r="Y505" s="93">
        <f t="shared" si="55"/>
        <v>2.2731200851301443</v>
      </c>
      <c r="Z505" s="93">
        <f t="shared" si="55"/>
        <v>2.5922803037635673</v>
      </c>
      <c r="AA505" s="93">
        <f t="shared" si="55"/>
        <v>2.9562526050601474</v>
      </c>
      <c r="AB505" s="93">
        <f t="shared" si="55"/>
        <v>3.3713288845487446</v>
      </c>
      <c r="AC505" s="95">
        <f t="shared" si="55"/>
        <v>3.8446844590810718</v>
      </c>
      <c r="AE505" s="96"/>
    </row>
    <row r="506" spans="3:31" ht="24.75" customHeight="1" x14ac:dyDescent="0.25">
      <c r="C506" s="91">
        <f>ABS(E506-Dashboard!$F$13)</f>
        <v>34.926572629455727</v>
      </c>
      <c r="D506" s="92">
        <f t="shared" si="53"/>
        <v>0.14050622874314619</v>
      </c>
      <c r="E506" s="93" cm="1">
        <f t="array" ref="E506">SUM('DRE + DCF'!$S$41/TIR!S506,'DRE + DCF'!$U$41:$AD$41/TIR!T506:AC506,TIR!F506)</f>
        <v>84.436572629455725</v>
      </c>
      <c r="F506" s="100">
        <f>'DRE + DCF'!$AE$38*'DRE + DCF'!$AE$39*(1+G506)/(R506-G506)/AC506</f>
        <v>53.853689937870328</v>
      </c>
      <c r="G506" s="92">
        <f>R506*(1-'DRE + DCF'!$AE$39)</f>
        <v>8.4303737245887717E-2</v>
      </c>
      <c r="H506" s="94">
        <f t="shared" si="57"/>
        <v>0.14050622874314619</v>
      </c>
      <c r="I506" s="94">
        <f t="shared" si="54"/>
        <v>0.14050622874314619</v>
      </c>
      <c r="J506" s="94">
        <f t="shared" si="54"/>
        <v>0.14050622874314619</v>
      </c>
      <c r="K506" s="94">
        <f t="shared" si="54"/>
        <v>0.14050622874314619</v>
      </c>
      <c r="L506" s="94">
        <f t="shared" si="54"/>
        <v>0.14050622874314619</v>
      </c>
      <c r="M506" s="94">
        <f t="shared" si="54"/>
        <v>0.14050622874314619</v>
      </c>
      <c r="N506" s="94">
        <f t="shared" si="54"/>
        <v>0.14050622874314619</v>
      </c>
      <c r="O506" s="94">
        <f t="shared" si="54"/>
        <v>0.14050622874314619</v>
      </c>
      <c r="P506" s="94">
        <f t="shared" si="54"/>
        <v>0.14050622874314619</v>
      </c>
      <c r="Q506" s="94">
        <f t="shared" si="54"/>
        <v>0.14050622874314619</v>
      </c>
      <c r="R506" s="94">
        <f t="shared" si="54"/>
        <v>0.14050622874314619</v>
      </c>
      <c r="S506" s="93">
        <f>(1+H506)^((5-Dashboard!$F$9)*3/12)</f>
        <v>1.0334141774818517</v>
      </c>
      <c r="T506" s="93">
        <f t="shared" si="56"/>
        <v>1.178615306289527</v>
      </c>
      <c r="U506" s="93">
        <f t="shared" si="56"/>
        <v>1.3442180981152168</v>
      </c>
      <c r="V506" s="93">
        <f t="shared" si="56"/>
        <v>1.5330891136896703</v>
      </c>
      <c r="W506" s="93">
        <f t="shared" si="56"/>
        <v>1.7484976833813783</v>
      </c>
      <c r="X506" s="93">
        <f t="shared" si="56"/>
        <v>1.9941724988394236</v>
      </c>
      <c r="Y506" s="93">
        <f t="shared" si="55"/>
        <v>2.2743661561146471</v>
      </c>
      <c r="Z506" s="93">
        <f t="shared" si="55"/>
        <v>2.593928767491362</v>
      </c>
      <c r="AA506" s="93">
        <f t="shared" si="55"/>
        <v>2.9583919162399308</v>
      </c>
      <c r="AB506" s="93">
        <f t="shared" si="55"/>
        <v>3.374064407535013</v>
      </c>
      <c r="AC506" s="95">
        <f t="shared" si="55"/>
        <v>3.8481414729742358</v>
      </c>
      <c r="AE506" s="96"/>
    </row>
    <row r="507" spans="3:31" ht="24.75" customHeight="1" x14ac:dyDescent="0.25">
      <c r="C507" s="91">
        <f>ABS(E507-Dashboard!$F$13)</f>
        <v>34.828643642146538</v>
      </c>
      <c r="D507" s="92">
        <f t="shared" si="53"/>
        <v>0.14060622874314618</v>
      </c>
      <c r="E507" s="93" cm="1">
        <f t="array" ref="E507">SUM('DRE + DCF'!$S$41/TIR!S507,'DRE + DCF'!$U$41:$AD$41/TIR!T507:AC507,TIR!F507)</f>
        <v>84.338643642146536</v>
      </c>
      <c r="F507" s="100">
        <f>'DRE + DCF'!$AE$38*'DRE + DCF'!$AE$39*(1+G507)/(R507-G507)/AC507</f>
        <v>53.770022748983088</v>
      </c>
      <c r="G507" s="92">
        <f>R507*(1-'DRE + DCF'!$AE$39)</f>
        <v>8.4363737245887707E-2</v>
      </c>
      <c r="H507" s="94">
        <f t="shared" si="57"/>
        <v>0.14060622874314618</v>
      </c>
      <c r="I507" s="94">
        <f t="shared" si="54"/>
        <v>0.14060622874314618</v>
      </c>
      <c r="J507" s="94">
        <f t="shared" si="54"/>
        <v>0.14060622874314618</v>
      </c>
      <c r="K507" s="94">
        <f t="shared" si="54"/>
        <v>0.14060622874314618</v>
      </c>
      <c r="L507" s="94">
        <f t="shared" si="54"/>
        <v>0.14060622874314618</v>
      </c>
      <c r="M507" s="94">
        <f t="shared" si="54"/>
        <v>0.14060622874314618</v>
      </c>
      <c r="N507" s="94">
        <f t="shared" si="54"/>
        <v>0.14060622874314618</v>
      </c>
      <c r="O507" s="94">
        <f t="shared" si="54"/>
        <v>0.14060622874314618</v>
      </c>
      <c r="P507" s="94">
        <f t="shared" si="54"/>
        <v>0.14060622874314618</v>
      </c>
      <c r="Q507" s="94">
        <f t="shared" si="54"/>
        <v>0.14060622874314618</v>
      </c>
      <c r="R507" s="94">
        <f t="shared" si="54"/>
        <v>0.14060622874314618</v>
      </c>
      <c r="S507" s="93">
        <f>(1+H507)^((5-Dashboard!$F$9)*3/12)</f>
        <v>1.0334368292695926</v>
      </c>
      <c r="T507" s="93">
        <f t="shared" si="56"/>
        <v>1.1787444844774646</v>
      </c>
      <c r="U507" s="93">
        <f t="shared" si="56"/>
        <v>1.3444833010916251</v>
      </c>
      <c r="V507" s="93">
        <f t="shared" si="56"/>
        <v>1.5335260276662543</v>
      </c>
      <c r="W507" s="93">
        <f t="shared" si="56"/>
        <v>1.7491493390958641</v>
      </c>
      <c r="X507" s="93">
        <f t="shared" si="56"/>
        <v>1.9950906311747003</v>
      </c>
      <c r="Y507" s="93">
        <f t="shared" si="55"/>
        <v>2.2756128008249581</v>
      </c>
      <c r="Z507" s="93">
        <f t="shared" si="55"/>
        <v>2.5955781348285836</v>
      </c>
      <c r="AA507" s="93">
        <f t="shared" si="55"/>
        <v>2.9605325877750004</v>
      </c>
      <c r="AB507" s="93">
        <f t="shared" si="55"/>
        <v>3.3768019100132305</v>
      </c>
      <c r="AC507" s="95">
        <f t="shared" si="55"/>
        <v>3.8516012917928437</v>
      </c>
      <c r="AE507" s="96"/>
    </row>
    <row r="508" spans="3:31" ht="24.75" customHeight="1" x14ac:dyDescent="0.25">
      <c r="C508" s="91">
        <f>ABS(E508-Dashboard!$F$13)</f>
        <v>34.730885868151979</v>
      </c>
      <c r="D508" s="92">
        <f t="shared" si="53"/>
        <v>0.14070622874314617</v>
      </c>
      <c r="E508" s="93" cm="1">
        <f t="array" ref="E508">SUM('DRE + DCF'!$S$41/TIR!S508,'DRE + DCF'!$U$41:$AD$41/TIR!T508:AC508,TIR!F508)</f>
        <v>84.240885868151977</v>
      </c>
      <c r="F508" s="100">
        <f>'DRE + DCF'!$AE$38*'DRE + DCF'!$AE$39*(1+G508)/(R508-G508)/AC508</f>
        <v>53.686516766391918</v>
      </c>
      <c r="G508" s="92">
        <f>R508*(1-'DRE + DCF'!$AE$39)</f>
        <v>8.4423737245887698E-2</v>
      </c>
      <c r="H508" s="94">
        <f t="shared" si="57"/>
        <v>0.14070622874314617</v>
      </c>
      <c r="I508" s="94">
        <f t="shared" si="54"/>
        <v>0.14070622874314617</v>
      </c>
      <c r="J508" s="94">
        <f t="shared" si="54"/>
        <v>0.14070622874314617</v>
      </c>
      <c r="K508" s="94">
        <f t="shared" si="54"/>
        <v>0.14070622874314617</v>
      </c>
      <c r="L508" s="94">
        <f t="shared" si="54"/>
        <v>0.14070622874314617</v>
      </c>
      <c r="M508" s="94">
        <f t="shared" si="54"/>
        <v>0.14070622874314617</v>
      </c>
      <c r="N508" s="94">
        <f t="shared" si="54"/>
        <v>0.14070622874314617</v>
      </c>
      <c r="O508" s="94">
        <f t="shared" si="54"/>
        <v>0.14070622874314617</v>
      </c>
      <c r="P508" s="94">
        <f t="shared" si="54"/>
        <v>0.14070622874314617</v>
      </c>
      <c r="Q508" s="94">
        <f t="shared" si="54"/>
        <v>0.14070622874314617</v>
      </c>
      <c r="R508" s="94">
        <f t="shared" si="54"/>
        <v>0.14070622874314617</v>
      </c>
      <c r="S508" s="93">
        <f>(1+H508)^((5-Dashboard!$F$9)*3/12)</f>
        <v>1.0334594795679253</v>
      </c>
      <c r="T508" s="93">
        <f t="shared" si="56"/>
        <v>1.1788736654967826</v>
      </c>
      <c r="U508" s="93">
        <f t="shared" si="56"/>
        <v>1.3447485331334441</v>
      </c>
      <c r="V508" s="93">
        <f t="shared" si="56"/>
        <v>1.5339630278385288</v>
      </c>
      <c r="W508" s="93">
        <f t="shared" si="56"/>
        <v>1.7498011805171059</v>
      </c>
      <c r="X508" s="93">
        <f t="shared" si="56"/>
        <v>1.996009105677973</v>
      </c>
      <c r="Y508" s="93">
        <f t="shared" si="55"/>
        <v>2.2768600194749005</v>
      </c>
      <c r="Z508" s="93">
        <f t="shared" si="55"/>
        <v>2.5972284061912601</v>
      </c>
      <c r="AA508" s="93">
        <f t="shared" si="55"/>
        <v>2.9626746204110046</v>
      </c>
      <c r="AB508" s="93">
        <f t="shared" si="55"/>
        <v>3.3795413932420693</v>
      </c>
      <c r="AC508" s="95">
        <f t="shared" si="55"/>
        <v>3.8550639175665187</v>
      </c>
      <c r="AE508" s="96"/>
    </row>
    <row r="509" spans="3:31" ht="24.75" customHeight="1" x14ac:dyDescent="0.25">
      <c r="C509" s="91">
        <f>ABS(E509-Dashboard!$F$13)</f>
        <v>34.633298912199898</v>
      </c>
      <c r="D509" s="92">
        <f t="shared" si="53"/>
        <v>0.14080622874314616</v>
      </c>
      <c r="E509" s="93" cm="1">
        <f t="array" ref="E509">SUM('DRE + DCF'!$S$41/TIR!S509,'DRE + DCF'!$U$41:$AD$41/TIR!T509:AC509,TIR!F509)</f>
        <v>84.143298912199896</v>
      </c>
      <c r="F509" s="100">
        <f>'DRE + DCF'!$AE$38*'DRE + DCF'!$AE$39*(1+G509)/(R509-G509)/AC509</f>
        <v>53.603171603444039</v>
      </c>
      <c r="G509" s="92">
        <f>R509*(1-'DRE + DCF'!$AE$39)</f>
        <v>8.4483737245887688E-2</v>
      </c>
      <c r="H509" s="94">
        <f t="shared" si="57"/>
        <v>0.14080622874314616</v>
      </c>
      <c r="I509" s="94">
        <f t="shared" si="54"/>
        <v>0.14080622874314616</v>
      </c>
      <c r="J509" s="94">
        <f t="shared" si="54"/>
        <v>0.14080622874314616</v>
      </c>
      <c r="K509" s="94">
        <f t="shared" si="54"/>
        <v>0.14080622874314616</v>
      </c>
      <c r="L509" s="94">
        <f t="shared" si="54"/>
        <v>0.14080622874314616</v>
      </c>
      <c r="M509" s="94">
        <f t="shared" si="54"/>
        <v>0.14080622874314616</v>
      </c>
      <c r="N509" s="94">
        <f t="shared" si="54"/>
        <v>0.14080622874314616</v>
      </c>
      <c r="O509" s="94">
        <f t="shared" si="54"/>
        <v>0.14080622874314616</v>
      </c>
      <c r="P509" s="94">
        <f t="shared" si="54"/>
        <v>0.14080622874314616</v>
      </c>
      <c r="Q509" s="94">
        <f t="shared" ref="I509:R535" si="58">$D509</f>
        <v>0.14080622874314616</v>
      </c>
      <c r="R509" s="94">
        <f t="shared" si="58"/>
        <v>0.14080622874314616</v>
      </c>
      <c r="S509" s="93">
        <f>(1+H509)^((5-Dashboard!$F$9)*3/12)</f>
        <v>1.0334821283770781</v>
      </c>
      <c r="T509" s="93">
        <f t="shared" si="56"/>
        <v>1.1790028493472946</v>
      </c>
      <c r="U509" s="93">
        <f t="shared" si="56"/>
        <v>1.345013794241311</v>
      </c>
      <c r="V509" s="93">
        <f t="shared" si="56"/>
        <v>1.53440011421594</v>
      </c>
      <c r="W509" s="93">
        <f t="shared" si="56"/>
        <v>1.7504532076817394</v>
      </c>
      <c r="X509" s="93">
        <f t="shared" si="56"/>
        <v>1.9969279224467484</v>
      </c>
      <c r="Y509" s="93">
        <f t="shared" si="55"/>
        <v>2.2781078122783609</v>
      </c>
      <c r="Z509" s="93">
        <f t="shared" si="55"/>
        <v>2.5988795819955763</v>
      </c>
      <c r="AA509" s="93">
        <f t="shared" si="55"/>
        <v>2.9648180148939378</v>
      </c>
      <c r="AB509" s="93">
        <f t="shared" si="55"/>
        <v>3.3822828584808944</v>
      </c>
      <c r="AC509" s="95">
        <f t="shared" si="55"/>
        <v>3.8585293523261774</v>
      </c>
      <c r="AE509" s="96"/>
    </row>
    <row r="510" spans="3:31" ht="24.75" customHeight="1" x14ac:dyDescent="0.25">
      <c r="C510" s="91">
        <f>ABS(E510-Dashboard!$F$13)</f>
        <v>34.535882380172374</v>
      </c>
      <c r="D510" s="92">
        <f t="shared" si="53"/>
        <v>0.14090622874314615</v>
      </c>
      <c r="E510" s="93" cm="1">
        <f t="array" ref="E510">SUM('DRE + DCF'!$S$41/TIR!S510,'DRE + DCF'!$U$41:$AD$41/TIR!T510:AC510,TIR!F510)</f>
        <v>84.045882380172372</v>
      </c>
      <c r="F510" s="100">
        <f>'DRE + DCF'!$AE$38*'DRE + DCF'!$AE$39*(1+G510)/(R510-G510)/AC510</f>
        <v>53.519986874632345</v>
      </c>
      <c r="G510" s="92">
        <f>R510*(1-'DRE + DCF'!$AE$39)</f>
        <v>8.4543737245887693E-2</v>
      </c>
      <c r="H510" s="94">
        <f t="shared" si="57"/>
        <v>0.14090622874314615</v>
      </c>
      <c r="I510" s="94">
        <f t="shared" si="58"/>
        <v>0.14090622874314615</v>
      </c>
      <c r="J510" s="94">
        <f t="shared" si="58"/>
        <v>0.14090622874314615</v>
      </c>
      <c r="K510" s="94">
        <f t="shared" si="58"/>
        <v>0.14090622874314615</v>
      </c>
      <c r="L510" s="94">
        <f t="shared" si="58"/>
        <v>0.14090622874314615</v>
      </c>
      <c r="M510" s="94">
        <f t="shared" si="58"/>
        <v>0.14090622874314615</v>
      </c>
      <c r="N510" s="94">
        <f t="shared" si="58"/>
        <v>0.14090622874314615</v>
      </c>
      <c r="O510" s="94">
        <f t="shared" si="58"/>
        <v>0.14090622874314615</v>
      </c>
      <c r="P510" s="94">
        <f t="shared" si="58"/>
        <v>0.14090622874314615</v>
      </c>
      <c r="Q510" s="94">
        <f t="shared" si="58"/>
        <v>0.14090622874314615</v>
      </c>
      <c r="R510" s="94">
        <f t="shared" si="58"/>
        <v>0.14090622874314615</v>
      </c>
      <c r="S510" s="93">
        <f>(1+H510)^((5-Dashboard!$F$9)*3/12)</f>
        <v>1.0335047756972797</v>
      </c>
      <c r="T510" s="93">
        <f t="shared" si="56"/>
        <v>1.1791320360288147</v>
      </c>
      <c r="U510" s="93">
        <f t="shared" si="56"/>
        <v>1.3452790844158624</v>
      </c>
      <c r="V510" s="93">
        <f t="shared" si="56"/>
        <v>1.5348372868079341</v>
      </c>
      <c r="W510" s="93">
        <f t="shared" si="56"/>
        <v>1.7511054206264027</v>
      </c>
      <c r="X510" s="93">
        <f t="shared" si="56"/>
        <v>1.9978470815785498</v>
      </c>
      <c r="Y510" s="93">
        <f t="shared" si="55"/>
        <v>2.2793561794492838</v>
      </c>
      <c r="Z510" s="93">
        <f t="shared" si="55"/>
        <v>2.6005316626578683</v>
      </c>
      <c r="AA510" s="93">
        <f t="shared" si="55"/>
        <v>2.9669627719701319</v>
      </c>
      <c r="AB510" s="93">
        <f t="shared" si="55"/>
        <v>3.3850263069897544</v>
      </c>
      <c r="AC510" s="95">
        <f t="shared" si="55"/>
        <v>3.8619975981040202</v>
      </c>
      <c r="AE510" s="96"/>
    </row>
    <row r="511" spans="3:31" ht="24.75" customHeight="1" x14ac:dyDescent="0.25">
      <c r="C511" s="91">
        <f>ABS(E511-Dashboard!$F$13)</f>
        <v>34.438635879101291</v>
      </c>
      <c r="D511" s="92">
        <f t="shared" si="53"/>
        <v>0.14100622874314614</v>
      </c>
      <c r="E511" s="93" cm="1">
        <f t="array" ref="E511">SUM('DRE + DCF'!$S$41/TIR!S511,'DRE + DCF'!$U$41:$AD$41/TIR!T511:AC511,TIR!F511)</f>
        <v>83.948635879101289</v>
      </c>
      <c r="F511" s="100">
        <f>'DRE + DCF'!$AE$38*'DRE + DCF'!$AE$39*(1+G511)/(R511-G511)/AC511</f>
        <v>53.436962195591008</v>
      </c>
      <c r="G511" s="92">
        <f>R511*(1-'DRE + DCF'!$AE$39)</f>
        <v>8.4603737245887684E-2</v>
      </c>
      <c r="H511" s="94">
        <f t="shared" si="57"/>
        <v>0.14100622874314614</v>
      </c>
      <c r="I511" s="94">
        <f t="shared" si="58"/>
        <v>0.14100622874314614</v>
      </c>
      <c r="J511" s="94">
        <f t="shared" si="58"/>
        <v>0.14100622874314614</v>
      </c>
      <c r="K511" s="94">
        <f t="shared" si="58"/>
        <v>0.14100622874314614</v>
      </c>
      <c r="L511" s="94">
        <f t="shared" si="58"/>
        <v>0.14100622874314614</v>
      </c>
      <c r="M511" s="94">
        <f t="shared" si="58"/>
        <v>0.14100622874314614</v>
      </c>
      <c r="N511" s="94">
        <f t="shared" si="58"/>
        <v>0.14100622874314614</v>
      </c>
      <c r="O511" s="94">
        <f t="shared" si="58"/>
        <v>0.14100622874314614</v>
      </c>
      <c r="P511" s="94">
        <f t="shared" si="58"/>
        <v>0.14100622874314614</v>
      </c>
      <c r="Q511" s="94">
        <f t="shared" si="58"/>
        <v>0.14100622874314614</v>
      </c>
      <c r="R511" s="94">
        <f t="shared" si="58"/>
        <v>0.14100622874314614</v>
      </c>
      <c r="S511" s="93">
        <f>(1+H511)^((5-Dashboard!$F$9)*3/12)</f>
        <v>1.0335274215287586</v>
      </c>
      <c r="T511" s="93">
        <f t="shared" si="56"/>
        <v>1.1792612255411568</v>
      </c>
      <c r="U511" s="93">
        <f t="shared" si="56"/>
        <v>1.345544403657736</v>
      </c>
      <c r="V511" s="93">
        <f t="shared" si="56"/>
        <v>1.5352745456239589</v>
      </c>
      <c r="W511" s="93">
        <f t="shared" si="56"/>
        <v>1.7517578193877408</v>
      </c>
      <c r="X511" s="93">
        <f t="shared" si="56"/>
        <v>1.9987665831709234</v>
      </c>
      <c r="Y511" s="93">
        <f t="shared" si="55"/>
        <v>2.2806051212016794</v>
      </c>
      <c r="Z511" s="93">
        <f t="shared" si="55"/>
        <v>2.6021846485946338</v>
      </c>
      <c r="AA511" s="93">
        <f t="shared" si="55"/>
        <v>2.9691088923862723</v>
      </c>
      <c r="AB511" s="93">
        <f t="shared" si="55"/>
        <v>3.3877717400294003</v>
      </c>
      <c r="AC511" s="95">
        <f t="shared" si="55"/>
        <v>3.8654686569335523</v>
      </c>
      <c r="AE511" s="96"/>
    </row>
    <row r="512" spans="3:31" ht="24.75" customHeight="1" x14ac:dyDescent="0.25">
      <c r="C512" s="91">
        <f>ABS(E512-Dashboard!$F$13)</f>
        <v>34.341559017164634</v>
      </c>
      <c r="D512" s="92">
        <f t="shared" si="53"/>
        <v>0.14110622874314613</v>
      </c>
      <c r="E512" s="93" cm="1">
        <f t="array" ref="E512">SUM('DRE + DCF'!$S$41/TIR!S512,'DRE + DCF'!$U$41:$AD$41/TIR!T512:AC512,TIR!F512)</f>
        <v>83.851559017164632</v>
      </c>
      <c r="F512" s="100">
        <f>'DRE + DCF'!$AE$38*'DRE + DCF'!$AE$39*(1+G512)/(R512-G512)/AC512</f>
        <v>53.354097183091746</v>
      </c>
      <c r="G512" s="92">
        <f>R512*(1-'DRE + DCF'!$AE$39)</f>
        <v>8.4663737245887674E-2</v>
      </c>
      <c r="H512" s="94">
        <f t="shared" si="57"/>
        <v>0.14110622874314613</v>
      </c>
      <c r="I512" s="94">
        <f t="shared" si="58"/>
        <v>0.14110622874314613</v>
      </c>
      <c r="J512" s="94">
        <f t="shared" si="58"/>
        <v>0.14110622874314613</v>
      </c>
      <c r="K512" s="94">
        <f t="shared" si="58"/>
        <v>0.14110622874314613</v>
      </c>
      <c r="L512" s="94">
        <f t="shared" si="58"/>
        <v>0.14110622874314613</v>
      </c>
      <c r="M512" s="94">
        <f t="shared" si="58"/>
        <v>0.14110622874314613</v>
      </c>
      <c r="N512" s="94">
        <f t="shared" si="58"/>
        <v>0.14110622874314613</v>
      </c>
      <c r="O512" s="94">
        <f t="shared" si="58"/>
        <v>0.14110622874314613</v>
      </c>
      <c r="P512" s="94">
        <f t="shared" si="58"/>
        <v>0.14110622874314613</v>
      </c>
      <c r="Q512" s="94">
        <f t="shared" si="58"/>
        <v>0.14110622874314613</v>
      </c>
      <c r="R512" s="94">
        <f t="shared" si="58"/>
        <v>0.14110622874314613</v>
      </c>
      <c r="S512" s="93">
        <f>(1+H512)^((5-Dashboard!$F$9)*3/12)</f>
        <v>1.0335500658717429</v>
      </c>
      <c r="T512" s="93">
        <f t="shared" si="56"/>
        <v>1.1793904178841348</v>
      </c>
      <c r="U512" s="93">
        <f t="shared" si="56"/>
        <v>1.3458097519675682</v>
      </c>
      <c r="V512" s="93">
        <f t="shared" si="56"/>
        <v>1.5357118906734608</v>
      </c>
      <c r="W512" s="93">
        <f t="shared" si="56"/>
        <v>1.7524104040023996</v>
      </c>
      <c r="X512" s="93">
        <f t="shared" si="56"/>
        <v>1.9996864273214314</v>
      </c>
      <c r="Y512" s="93">
        <f t="shared" si="55"/>
        <v>2.2818546377496141</v>
      </c>
      <c r="Z512" s="93">
        <f t="shared" si="55"/>
        <v>2.6038385402225201</v>
      </c>
      <c r="AA512" s="93">
        <f t="shared" si="55"/>
        <v>2.9712563768893787</v>
      </c>
      <c r="AB512" s="93">
        <f t="shared" si="55"/>
        <v>3.3905191588612631</v>
      </c>
      <c r="AC512" s="95">
        <f t="shared" si="55"/>
        <v>3.86894253084956</v>
      </c>
      <c r="AE512" s="96"/>
    </row>
    <row r="513" spans="3:31" ht="24.75" customHeight="1" x14ac:dyDescent="0.25">
      <c r="C513" s="91">
        <f>ABS(E513-Dashboard!$F$13)</f>
        <v>34.244651403682148</v>
      </c>
      <c r="D513" s="92">
        <f t="shared" si="53"/>
        <v>0.14120622874314612</v>
      </c>
      <c r="E513" s="93" cm="1">
        <f t="array" ref="E513">SUM('DRE + DCF'!$S$41/TIR!S513,'DRE + DCF'!$U$41:$AD$41/TIR!T513:AC513,TIR!F513)</f>
        <v>83.754651403682146</v>
      </c>
      <c r="F513" s="100">
        <f>'DRE + DCF'!$AE$38*'DRE + DCF'!$AE$39*(1+G513)/(R513-G513)/AC513</f>
        <v>53.271391455039513</v>
      </c>
      <c r="G513" s="92">
        <f>R513*(1-'DRE + DCF'!$AE$39)</f>
        <v>8.4723737245887665E-2</v>
      </c>
      <c r="H513" s="94">
        <f t="shared" si="57"/>
        <v>0.14120622874314612</v>
      </c>
      <c r="I513" s="94">
        <f t="shared" si="58"/>
        <v>0.14120622874314612</v>
      </c>
      <c r="J513" s="94">
        <f t="shared" si="58"/>
        <v>0.14120622874314612</v>
      </c>
      <c r="K513" s="94">
        <f t="shared" si="58"/>
        <v>0.14120622874314612</v>
      </c>
      <c r="L513" s="94">
        <f t="shared" si="58"/>
        <v>0.14120622874314612</v>
      </c>
      <c r="M513" s="94">
        <f t="shared" si="58"/>
        <v>0.14120622874314612</v>
      </c>
      <c r="N513" s="94">
        <f t="shared" si="58"/>
        <v>0.14120622874314612</v>
      </c>
      <c r="O513" s="94">
        <f t="shared" si="58"/>
        <v>0.14120622874314612</v>
      </c>
      <c r="P513" s="94">
        <f t="shared" si="58"/>
        <v>0.14120622874314612</v>
      </c>
      <c r="Q513" s="94">
        <f t="shared" si="58"/>
        <v>0.14120622874314612</v>
      </c>
      <c r="R513" s="94">
        <f t="shared" si="58"/>
        <v>0.14120622874314612</v>
      </c>
      <c r="S513" s="93">
        <f>(1+H513)^((5-Dashboard!$F$9)*3/12)</f>
        <v>1.0335727087264608</v>
      </c>
      <c r="T513" s="93">
        <f t="shared" si="56"/>
        <v>1.1795196130575625</v>
      </c>
      <c r="U513" s="93">
        <f t="shared" si="56"/>
        <v>1.3460751293459958</v>
      </c>
      <c r="V513" s="93">
        <f t="shared" si="56"/>
        <v>1.5361493219658866</v>
      </c>
      <c r="W513" s="93">
        <f t="shared" si="56"/>
        <v>1.7530631745070304</v>
      </c>
      <c r="X513" s="93">
        <f t="shared" si="56"/>
        <v>2.0006066141276562</v>
      </c>
      <c r="Y513" s="93">
        <f t="shared" si="55"/>
        <v>2.2831047293072171</v>
      </c>
      <c r="Z513" s="93">
        <f t="shared" si="55"/>
        <v>2.6054933379583307</v>
      </c>
      <c r="AA513" s="93">
        <f t="shared" si="55"/>
        <v>2.9734052262268182</v>
      </c>
      <c r="AB513" s="93">
        <f t="shared" si="55"/>
        <v>3.3932685647474687</v>
      </c>
      <c r="AC513" s="95">
        <f t="shared" si="55"/>
        <v>3.8724192218881268</v>
      </c>
      <c r="AE513" s="96"/>
    </row>
    <row r="514" spans="3:31" ht="24.75" customHeight="1" x14ac:dyDescent="0.25">
      <c r="C514" s="91">
        <f>ABS(E514-Dashboard!$F$13)</f>
        <v>34.147912649111227</v>
      </c>
      <c r="D514" s="92">
        <f t="shared" si="53"/>
        <v>0.14130622874314611</v>
      </c>
      <c r="E514" s="93" cm="1">
        <f t="array" ref="E514">SUM('DRE + DCF'!$S$41/TIR!S514,'DRE + DCF'!$U$41:$AD$41/TIR!T514:AC514,TIR!F514)</f>
        <v>83.657912649111225</v>
      </c>
      <c r="F514" s="100">
        <f>'DRE + DCF'!$AE$38*'DRE + DCF'!$AE$39*(1+G514)/(R514-G514)/AC514</f>
        <v>53.188844630468402</v>
      </c>
      <c r="G514" s="92">
        <f>R514*(1-'DRE + DCF'!$AE$39)</f>
        <v>8.4783737245887655E-2</v>
      </c>
      <c r="H514" s="94">
        <f t="shared" si="57"/>
        <v>0.14130622874314611</v>
      </c>
      <c r="I514" s="94">
        <f t="shared" si="58"/>
        <v>0.14130622874314611</v>
      </c>
      <c r="J514" s="94">
        <f t="shared" si="58"/>
        <v>0.14130622874314611</v>
      </c>
      <c r="K514" s="94">
        <f t="shared" si="58"/>
        <v>0.14130622874314611</v>
      </c>
      <c r="L514" s="94">
        <f t="shared" si="58"/>
        <v>0.14130622874314611</v>
      </c>
      <c r="M514" s="94">
        <f t="shared" si="58"/>
        <v>0.14130622874314611</v>
      </c>
      <c r="N514" s="94">
        <f t="shared" si="58"/>
        <v>0.14130622874314611</v>
      </c>
      <c r="O514" s="94">
        <f t="shared" si="58"/>
        <v>0.14130622874314611</v>
      </c>
      <c r="P514" s="94">
        <f t="shared" si="58"/>
        <v>0.14130622874314611</v>
      </c>
      <c r="Q514" s="94">
        <f t="shared" si="58"/>
        <v>0.14130622874314611</v>
      </c>
      <c r="R514" s="94">
        <f t="shared" si="58"/>
        <v>0.14130622874314611</v>
      </c>
      <c r="S514" s="93">
        <f>(1+H514)^((5-Dashboard!$F$9)*3/12)</f>
        <v>1.0335953500931407</v>
      </c>
      <c r="T514" s="93">
        <f t="shared" si="56"/>
        <v>1.1796488110612542</v>
      </c>
      <c r="U514" s="93">
        <f t="shared" si="56"/>
        <v>1.3463405357936562</v>
      </c>
      <c r="V514" s="93">
        <f t="shared" si="56"/>
        <v>1.5365868395106845</v>
      </c>
      <c r="W514" s="93">
        <f t="shared" si="56"/>
        <v>1.7537161309382894</v>
      </c>
      <c r="X514" s="93">
        <f t="shared" si="56"/>
        <v>2.0015271436872006</v>
      </c>
      <c r="Y514" s="93">
        <f t="shared" si="55"/>
        <v>2.2843553960886802</v>
      </c>
      <c r="Z514" s="93">
        <f t="shared" si="55"/>
        <v>2.6071490422190275</v>
      </c>
      <c r="AA514" s="93">
        <f t="shared" si="55"/>
        <v>2.9755554411463039</v>
      </c>
      <c r="AB514" s="93">
        <f t="shared" si="55"/>
        <v>3.3960199589508364</v>
      </c>
      <c r="AC514" s="95">
        <f t="shared" si="55"/>
        <v>3.8758987320866329</v>
      </c>
      <c r="AE514" s="96"/>
    </row>
    <row r="515" spans="3:31" ht="24.75" customHeight="1" x14ac:dyDescent="0.25">
      <c r="C515" s="91">
        <f>ABS(E515-Dashboard!$F$13)</f>
        <v>34.051342365043091</v>
      </c>
      <c r="D515" s="92">
        <f t="shared" si="53"/>
        <v>0.1414062287431461</v>
      </c>
      <c r="E515" s="93" cm="1">
        <f t="array" ref="E515">SUM('DRE + DCF'!$S$41/TIR!S515,'DRE + DCF'!$U$41:$AD$41/TIR!T515:AC515,TIR!F515)</f>
        <v>83.561342365043089</v>
      </c>
      <c r="F515" s="100">
        <f>'DRE + DCF'!$AE$38*'DRE + DCF'!$AE$39*(1+G515)/(R515-G515)/AC515</f>
        <v>53.106456329537806</v>
      </c>
      <c r="G515" s="92">
        <f>R515*(1-'DRE + DCF'!$AE$39)</f>
        <v>8.484373724588766E-2</v>
      </c>
      <c r="H515" s="94">
        <f t="shared" si="57"/>
        <v>0.1414062287431461</v>
      </c>
      <c r="I515" s="94">
        <f t="shared" si="58"/>
        <v>0.1414062287431461</v>
      </c>
      <c r="J515" s="94">
        <f t="shared" si="58"/>
        <v>0.1414062287431461</v>
      </c>
      <c r="K515" s="94">
        <f t="shared" si="58"/>
        <v>0.1414062287431461</v>
      </c>
      <c r="L515" s="94">
        <f t="shared" si="58"/>
        <v>0.1414062287431461</v>
      </c>
      <c r="M515" s="94">
        <f t="shared" si="58"/>
        <v>0.1414062287431461</v>
      </c>
      <c r="N515" s="94">
        <f t="shared" si="58"/>
        <v>0.1414062287431461</v>
      </c>
      <c r="O515" s="94">
        <f t="shared" si="58"/>
        <v>0.1414062287431461</v>
      </c>
      <c r="P515" s="94">
        <f t="shared" si="58"/>
        <v>0.1414062287431461</v>
      </c>
      <c r="Q515" s="94">
        <f t="shared" si="58"/>
        <v>0.1414062287431461</v>
      </c>
      <c r="R515" s="94">
        <f t="shared" si="58"/>
        <v>0.1414062287431461</v>
      </c>
      <c r="S515" s="93">
        <f>(1+H515)^((5-Dashboard!$F$9)*3/12)</f>
        <v>1.0336179899720108</v>
      </c>
      <c r="T515" s="93">
        <f t="shared" si="56"/>
        <v>1.1797780118950238</v>
      </c>
      <c r="U515" s="93">
        <f t="shared" si="56"/>
        <v>1.3466059713111858</v>
      </c>
      <c r="V515" s="93">
        <f t="shared" si="56"/>
        <v>1.5370244433173017</v>
      </c>
      <c r="W515" s="93">
        <f t="shared" si="56"/>
        <v>1.7543692733328349</v>
      </c>
      <c r="X515" s="93">
        <f t="shared" si="56"/>
        <v>2.0024480160976847</v>
      </c>
      <c r="Y515" s="93">
        <f t="shared" si="55"/>
        <v>2.2856066383082529</v>
      </c>
      <c r="Z515" s="93">
        <f t="shared" si="55"/>
        <v>2.6088056534217232</v>
      </c>
      <c r="AA515" s="93">
        <f t="shared" si="55"/>
        <v>2.9777070223958884</v>
      </c>
      <c r="AB515" s="93">
        <f t="shared" si="55"/>
        <v>3.3987733427348741</v>
      </c>
      <c r="AC515" s="95">
        <f t="shared" si="55"/>
        <v>3.8793810634837489</v>
      </c>
      <c r="AE515" s="96"/>
    </row>
    <row r="516" spans="3:31" ht="24.75" customHeight="1" x14ac:dyDescent="0.25">
      <c r="C516" s="91">
        <f>ABS(E516-Dashboard!$F$13)</f>
        <v>33.954940164198398</v>
      </c>
      <c r="D516" s="92">
        <f t="shared" si="53"/>
        <v>0.14150622874314608</v>
      </c>
      <c r="E516" s="93" cm="1">
        <f t="array" ref="E516">SUM('DRE + DCF'!$S$41/TIR!S516,'DRE + DCF'!$U$41:$AD$41/TIR!T516:AC516,TIR!F516)</f>
        <v>83.464940164198396</v>
      </c>
      <c r="F516" s="100">
        <f>'DRE + DCF'!$AE$38*'DRE + DCF'!$AE$39*(1+G516)/(R516-G516)/AC516</f>
        <v>53.024226173528099</v>
      </c>
      <c r="G516" s="92">
        <f>R516*(1-'DRE + DCF'!$AE$39)</f>
        <v>8.490373724588765E-2</v>
      </c>
      <c r="H516" s="94">
        <f t="shared" si="57"/>
        <v>0.14150622874314608</v>
      </c>
      <c r="I516" s="94">
        <f t="shared" si="58"/>
        <v>0.14150622874314608</v>
      </c>
      <c r="J516" s="94">
        <f t="shared" si="58"/>
        <v>0.14150622874314608</v>
      </c>
      <c r="K516" s="94">
        <f t="shared" si="58"/>
        <v>0.14150622874314608</v>
      </c>
      <c r="L516" s="94">
        <f t="shared" si="58"/>
        <v>0.14150622874314608</v>
      </c>
      <c r="M516" s="94">
        <f t="shared" si="58"/>
        <v>0.14150622874314608</v>
      </c>
      <c r="N516" s="94">
        <f t="shared" si="58"/>
        <v>0.14150622874314608</v>
      </c>
      <c r="O516" s="94">
        <f t="shared" si="58"/>
        <v>0.14150622874314608</v>
      </c>
      <c r="P516" s="94">
        <f t="shared" si="58"/>
        <v>0.14150622874314608</v>
      </c>
      <c r="Q516" s="94">
        <f t="shared" si="58"/>
        <v>0.14150622874314608</v>
      </c>
      <c r="R516" s="94">
        <f t="shared" si="58"/>
        <v>0.14150622874314608</v>
      </c>
      <c r="S516" s="93">
        <f>(1+H516)^((5-Dashboard!$F$9)*3/12)</f>
        <v>1.0336406283632991</v>
      </c>
      <c r="T516" s="93">
        <f t="shared" si="56"/>
        <v>1.1799072155586854</v>
      </c>
      <c r="U516" s="93">
        <f t="shared" si="56"/>
        <v>1.3468714358992213</v>
      </c>
      <c r="V516" s="93">
        <f t="shared" si="56"/>
        <v>1.5374621333951861</v>
      </c>
      <c r="W516" s="93">
        <f t="shared" si="56"/>
        <v>1.7550226017273307</v>
      </c>
      <c r="X516" s="93">
        <f t="shared" si="56"/>
        <v>2.0033692314567499</v>
      </c>
      <c r="Y516" s="93">
        <f t="shared" si="55"/>
        <v>2.2868584561802496</v>
      </c>
      <c r="Z516" s="93">
        <f t="shared" si="55"/>
        <v>2.6104631719836902</v>
      </c>
      <c r="AA516" s="93">
        <f t="shared" si="55"/>
        <v>2.979859970723973</v>
      </c>
      <c r="AB516" s="93">
        <f t="shared" si="55"/>
        <v>3.4015287173637843</v>
      </c>
      <c r="AC516" s="95">
        <f t="shared" si="55"/>
        <v>3.8828662181194442</v>
      </c>
      <c r="AE516" s="96"/>
    </row>
    <row r="517" spans="3:31" ht="24.75" customHeight="1" x14ac:dyDescent="0.25">
      <c r="C517" s="91">
        <f>ABS(E517-Dashboard!$F$13)</f>
        <v>33.858705660423603</v>
      </c>
      <c r="D517" s="92">
        <f t="shared" si="53"/>
        <v>0.14160622874314607</v>
      </c>
      <c r="E517" s="93" cm="1">
        <f t="array" ref="E517">SUM('DRE + DCF'!$S$41/TIR!S517,'DRE + DCF'!$U$41:$AD$41/TIR!T517:AC517,TIR!F517)</f>
        <v>83.368705660423601</v>
      </c>
      <c r="F517" s="100">
        <f>'DRE + DCF'!$AE$38*'DRE + DCF'!$AE$39*(1+G517)/(R517-G517)/AC517</f>
        <v>52.94215378483689</v>
      </c>
      <c r="G517" s="92">
        <f>R517*(1-'DRE + DCF'!$AE$39)</f>
        <v>8.4963737245887641E-2</v>
      </c>
      <c r="H517" s="94">
        <f t="shared" si="57"/>
        <v>0.14160622874314607</v>
      </c>
      <c r="I517" s="94">
        <f t="shared" si="58"/>
        <v>0.14160622874314607</v>
      </c>
      <c r="J517" s="94">
        <f t="shared" si="58"/>
        <v>0.14160622874314607</v>
      </c>
      <c r="K517" s="94">
        <f t="shared" si="58"/>
        <v>0.14160622874314607</v>
      </c>
      <c r="L517" s="94">
        <f t="shared" si="58"/>
        <v>0.14160622874314607</v>
      </c>
      <c r="M517" s="94">
        <f t="shared" si="58"/>
        <v>0.14160622874314607</v>
      </c>
      <c r="N517" s="94">
        <f t="shared" si="58"/>
        <v>0.14160622874314607</v>
      </c>
      <c r="O517" s="94">
        <f t="shared" si="58"/>
        <v>0.14160622874314607</v>
      </c>
      <c r="P517" s="94">
        <f t="shared" si="58"/>
        <v>0.14160622874314607</v>
      </c>
      <c r="Q517" s="94">
        <f t="shared" si="58"/>
        <v>0.14160622874314607</v>
      </c>
      <c r="R517" s="94">
        <f t="shared" si="58"/>
        <v>0.14160622874314607</v>
      </c>
      <c r="S517" s="93">
        <f>(1+H517)^((5-Dashboard!$F$9)*3/12)</f>
        <v>1.0336632652672335</v>
      </c>
      <c r="T517" s="93">
        <f t="shared" si="56"/>
        <v>1.1800364220520527</v>
      </c>
      <c r="U517" s="93">
        <f t="shared" si="56"/>
        <v>1.3471369295583995</v>
      </c>
      <c r="V517" s="93">
        <f t="shared" si="56"/>
        <v>1.5378999097537858</v>
      </c>
      <c r="W517" s="93">
        <f t="shared" si="56"/>
        <v>1.755676116158444</v>
      </c>
      <c r="X517" s="93">
        <f t="shared" si="56"/>
        <v>2.004290789862055</v>
      </c>
      <c r="Y517" s="93">
        <f t="shared" si="55"/>
        <v>2.2881108499190423</v>
      </c>
      <c r="Z517" s="93">
        <f t="shared" si="55"/>
        <v>2.6121215983223527</v>
      </c>
      <c r="AA517" s="93">
        <f t="shared" si="55"/>
        <v>2.9820142868793003</v>
      </c>
      <c r="AB517" s="93">
        <f t="shared" si="55"/>
        <v>3.40428608410246</v>
      </c>
      <c r="AC517" s="95">
        <f t="shared" si="55"/>
        <v>3.8863541980349821</v>
      </c>
      <c r="AE517" s="96"/>
    </row>
    <row r="518" spans="3:31" ht="24.75" customHeight="1" x14ac:dyDescent="0.25">
      <c r="C518" s="91">
        <f>ABS(E518-Dashboard!$F$13)</f>
        <v>33.762638468686667</v>
      </c>
      <c r="D518" s="92">
        <f t="shared" si="53"/>
        <v>0.14170622874314606</v>
      </c>
      <c r="E518" s="93" cm="1">
        <f t="array" ref="E518">SUM('DRE + DCF'!$S$41/TIR!S518,'DRE + DCF'!$U$41:$AD$41/TIR!T518:AC518,TIR!F518)</f>
        <v>83.272638468686665</v>
      </c>
      <c r="F518" s="100">
        <f>'DRE + DCF'!$AE$38*'DRE + DCF'!$AE$39*(1+G518)/(R518-G518)/AC518</f>
        <v>52.860238786974868</v>
      </c>
      <c r="G518" s="92">
        <f>R518*(1-'DRE + DCF'!$AE$39)</f>
        <v>8.5023737245887632E-2</v>
      </c>
      <c r="H518" s="94">
        <f t="shared" si="57"/>
        <v>0.14170622874314606</v>
      </c>
      <c r="I518" s="94">
        <f t="shared" si="58"/>
        <v>0.14170622874314606</v>
      </c>
      <c r="J518" s="94">
        <f t="shared" si="58"/>
        <v>0.14170622874314606</v>
      </c>
      <c r="K518" s="94">
        <f t="shared" si="58"/>
        <v>0.14170622874314606</v>
      </c>
      <c r="L518" s="94">
        <f t="shared" si="58"/>
        <v>0.14170622874314606</v>
      </c>
      <c r="M518" s="94">
        <f t="shared" si="58"/>
        <v>0.14170622874314606</v>
      </c>
      <c r="N518" s="94">
        <f t="shared" si="58"/>
        <v>0.14170622874314606</v>
      </c>
      <c r="O518" s="94">
        <f t="shared" si="58"/>
        <v>0.14170622874314606</v>
      </c>
      <c r="P518" s="94">
        <f t="shared" si="58"/>
        <v>0.14170622874314606</v>
      </c>
      <c r="Q518" s="94">
        <f t="shared" si="58"/>
        <v>0.14170622874314606</v>
      </c>
      <c r="R518" s="94">
        <f t="shared" si="58"/>
        <v>0.14170622874314606</v>
      </c>
      <c r="S518" s="93">
        <f>(1+H518)^((5-Dashboard!$F$9)*3/12)</f>
        <v>1.0336859006840424</v>
      </c>
      <c r="T518" s="93">
        <f t="shared" si="56"/>
        <v>1.1801656313749402</v>
      </c>
      <c r="U518" s="93">
        <f t="shared" si="56"/>
        <v>1.3474024522893568</v>
      </c>
      <c r="V518" s="93">
        <f t="shared" si="56"/>
        <v>1.5383377724025484</v>
      </c>
      <c r="W518" s="93">
        <f t="shared" si="56"/>
        <v>1.7563298166628458</v>
      </c>
      <c r="X518" s="93">
        <f t="shared" si="56"/>
        <v>2.0052126914112787</v>
      </c>
      <c r="Y518" s="93">
        <f t="shared" si="55"/>
        <v>2.2893638197390649</v>
      </c>
      <c r="Z518" s="93">
        <f t="shared" si="55"/>
        <v>2.6137809328552915</v>
      </c>
      <c r="AA518" s="93">
        <f t="shared" si="55"/>
        <v>2.9841699716109571</v>
      </c>
      <c r="AB518" s="93">
        <f t="shared" si="55"/>
        <v>3.4070454442164873</v>
      </c>
      <c r="AC518" s="95">
        <f t="shared" si="55"/>
        <v>3.8898450052729228</v>
      </c>
      <c r="AE518" s="96"/>
    </row>
    <row r="519" spans="3:31" ht="24.75" customHeight="1" x14ac:dyDescent="0.25">
      <c r="C519" s="91">
        <f>ABS(E519-Dashboard!$F$13)</f>
        <v>33.666738205073123</v>
      </c>
      <c r="D519" s="92">
        <f t="shared" si="53"/>
        <v>0.14180622874314605</v>
      </c>
      <c r="E519" s="93" cm="1">
        <f t="array" ref="E519">SUM('DRE + DCF'!$S$41/TIR!S519,'DRE + DCF'!$U$41:$AD$41/TIR!T519:AC519,TIR!F519)</f>
        <v>83.176738205073121</v>
      </c>
      <c r="F519" s="100">
        <f>'DRE + DCF'!$AE$38*'DRE + DCF'!$AE$39*(1+G519)/(R519-G519)/AC519</f>
        <v>52.778480804561838</v>
      </c>
      <c r="G519" s="92">
        <f>R519*(1-'DRE + DCF'!$AE$39)</f>
        <v>8.5083737245887622E-2</v>
      </c>
      <c r="H519" s="94">
        <f t="shared" si="57"/>
        <v>0.14180622874314605</v>
      </c>
      <c r="I519" s="94">
        <f t="shared" si="58"/>
        <v>0.14180622874314605</v>
      </c>
      <c r="J519" s="94">
        <f t="shared" si="58"/>
        <v>0.14180622874314605</v>
      </c>
      <c r="K519" s="94">
        <f t="shared" si="58"/>
        <v>0.14180622874314605</v>
      </c>
      <c r="L519" s="94">
        <f t="shared" si="58"/>
        <v>0.14180622874314605</v>
      </c>
      <c r="M519" s="94">
        <f t="shared" si="58"/>
        <v>0.14180622874314605</v>
      </c>
      <c r="N519" s="94">
        <f t="shared" si="58"/>
        <v>0.14180622874314605</v>
      </c>
      <c r="O519" s="94">
        <f t="shared" si="58"/>
        <v>0.14180622874314605</v>
      </c>
      <c r="P519" s="94">
        <f t="shared" si="58"/>
        <v>0.14180622874314605</v>
      </c>
      <c r="Q519" s="94">
        <f t="shared" si="58"/>
        <v>0.14180622874314605</v>
      </c>
      <c r="R519" s="94">
        <f t="shared" si="58"/>
        <v>0.14180622874314605</v>
      </c>
      <c r="S519" s="93">
        <f>(1+H519)^((5-Dashboard!$F$9)*3/12)</f>
        <v>1.0337085346139532</v>
      </c>
      <c r="T519" s="93">
        <f t="shared" si="56"/>
        <v>1.1802948435271619</v>
      </c>
      <c r="U519" s="93">
        <f t="shared" si="56"/>
        <v>1.3476680040927305</v>
      </c>
      <c r="V519" s="93">
        <f t="shared" si="56"/>
        <v>1.5387757213509232</v>
      </c>
      <c r="W519" s="93">
        <f t="shared" si="56"/>
        <v>1.7569837032772118</v>
      </c>
      <c r="X519" s="93">
        <f t="shared" si="56"/>
        <v>2.0061349362021201</v>
      </c>
      <c r="Y519" s="93">
        <f t="shared" si="55"/>
        <v>2.2906173658548146</v>
      </c>
      <c r="Z519" s="93">
        <f t="shared" si="55"/>
        <v>2.6154411760002452</v>
      </c>
      <c r="AA519" s="93">
        <f t="shared" si="55"/>
        <v>2.9863270256683787</v>
      </c>
      <c r="AB519" s="93">
        <f t="shared" si="55"/>
        <v>3.4098067989721481</v>
      </c>
      <c r="AC519" s="95">
        <f t="shared" si="55"/>
        <v>3.8933386418771274</v>
      </c>
      <c r="AE519" s="96"/>
    </row>
    <row r="520" spans="3:31" ht="24.75" customHeight="1" x14ac:dyDescent="0.25">
      <c r="C520" s="91">
        <f>ABS(E520-Dashboard!$F$13)</f>
        <v>33.571004486782236</v>
      </c>
      <c r="D520" s="92">
        <f t="shared" si="53"/>
        <v>0.14190622874314604</v>
      </c>
      <c r="E520" s="93" cm="1">
        <f t="array" ref="E520">SUM('DRE + DCF'!$S$41/TIR!S520,'DRE + DCF'!$U$41:$AD$41/TIR!T520:AC520,TIR!F520)</f>
        <v>83.081004486782234</v>
      </c>
      <c r="F520" s="100">
        <f>'DRE + DCF'!$AE$38*'DRE + DCF'!$AE$39*(1+G520)/(R520-G520)/AC520</f>
        <v>52.696879463322809</v>
      </c>
      <c r="G520" s="92">
        <f>R520*(1-'DRE + DCF'!$AE$39)</f>
        <v>8.5143737245887627E-2</v>
      </c>
      <c r="H520" s="94">
        <f t="shared" si="57"/>
        <v>0.14190622874314604</v>
      </c>
      <c r="I520" s="94">
        <f t="shared" si="58"/>
        <v>0.14190622874314604</v>
      </c>
      <c r="J520" s="94">
        <f t="shared" si="58"/>
        <v>0.14190622874314604</v>
      </c>
      <c r="K520" s="94">
        <f t="shared" si="58"/>
        <v>0.14190622874314604</v>
      </c>
      <c r="L520" s="94">
        <f t="shared" si="58"/>
        <v>0.14190622874314604</v>
      </c>
      <c r="M520" s="94">
        <f t="shared" si="58"/>
        <v>0.14190622874314604</v>
      </c>
      <c r="N520" s="94">
        <f t="shared" si="58"/>
        <v>0.14190622874314604</v>
      </c>
      <c r="O520" s="94">
        <f t="shared" si="58"/>
        <v>0.14190622874314604</v>
      </c>
      <c r="P520" s="94">
        <f t="shared" si="58"/>
        <v>0.14190622874314604</v>
      </c>
      <c r="Q520" s="94">
        <f t="shared" si="58"/>
        <v>0.14190622874314604</v>
      </c>
      <c r="R520" s="94">
        <f t="shared" si="58"/>
        <v>0.14190622874314604</v>
      </c>
      <c r="S520" s="93">
        <f>(1+H520)^((5-Dashboard!$F$9)*3/12)</f>
        <v>1.0337311670571943</v>
      </c>
      <c r="T520" s="93">
        <f t="shared" si="56"/>
        <v>1.1804240585085317</v>
      </c>
      <c r="U520" s="93">
        <f t="shared" si="56"/>
        <v>1.3479335849691563</v>
      </c>
      <c r="V520" s="93">
        <f t="shared" si="56"/>
        <v>1.5392137566083584</v>
      </c>
      <c r="W520" s="93">
        <f t="shared" si="56"/>
        <v>1.7576377760382211</v>
      </c>
      <c r="X520" s="93">
        <f t="shared" si="56"/>
        <v>2.0070575243322955</v>
      </c>
      <c r="Y520" s="93">
        <f t="shared" si="55"/>
        <v>2.2918714884808464</v>
      </c>
      <c r="Z520" s="93">
        <f t="shared" si="55"/>
        <v>2.617102328175104</v>
      </c>
      <c r="AA520" s="93">
        <f t="shared" si="55"/>
        <v>2.9884854498013405</v>
      </c>
      <c r="AB520" s="93">
        <f t="shared" si="55"/>
        <v>3.4125701496364131</v>
      </c>
      <c r="AC520" s="95">
        <f t="shared" si="55"/>
        <v>3.8968351098927503</v>
      </c>
      <c r="AE520" s="96"/>
    </row>
    <row r="521" spans="3:31" ht="24.75" customHeight="1" x14ac:dyDescent="0.25">
      <c r="C521" s="91">
        <f>ABS(E521-Dashboard!$F$13)</f>
        <v>33.475436932122854</v>
      </c>
      <c r="D521" s="92">
        <f t="shared" si="53"/>
        <v>0.14200622874314603</v>
      </c>
      <c r="E521" s="93" cm="1">
        <f t="array" ref="E521">SUM('DRE + DCF'!$S$41/TIR!S521,'DRE + DCF'!$U$41:$AD$41/TIR!T521:AC521,TIR!F521)</f>
        <v>82.985436932122852</v>
      </c>
      <c r="F521" s="100">
        <f>'DRE + DCF'!$AE$38*'DRE + DCF'!$AE$39*(1+G521)/(R521-G521)/AC521</f>
        <v>52.615434390083962</v>
      </c>
      <c r="G521" s="92">
        <f>R521*(1-'DRE + DCF'!$AE$39)</f>
        <v>8.5203737245887617E-2</v>
      </c>
      <c r="H521" s="94">
        <f t="shared" si="57"/>
        <v>0.14200622874314603</v>
      </c>
      <c r="I521" s="94">
        <f t="shared" si="58"/>
        <v>0.14200622874314603</v>
      </c>
      <c r="J521" s="94">
        <f t="shared" si="58"/>
        <v>0.14200622874314603</v>
      </c>
      <c r="K521" s="94">
        <f t="shared" si="58"/>
        <v>0.14200622874314603</v>
      </c>
      <c r="L521" s="94">
        <f t="shared" si="58"/>
        <v>0.14200622874314603</v>
      </c>
      <c r="M521" s="94">
        <f t="shared" si="58"/>
        <v>0.14200622874314603</v>
      </c>
      <c r="N521" s="94">
        <f t="shared" si="58"/>
        <v>0.14200622874314603</v>
      </c>
      <c r="O521" s="94">
        <f t="shared" si="58"/>
        <v>0.14200622874314603</v>
      </c>
      <c r="P521" s="94">
        <f t="shared" si="58"/>
        <v>0.14200622874314603</v>
      </c>
      <c r="Q521" s="94">
        <f t="shared" si="58"/>
        <v>0.14200622874314603</v>
      </c>
      <c r="R521" s="94">
        <f t="shared" si="58"/>
        <v>0.14200622874314603</v>
      </c>
      <c r="S521" s="93">
        <f>(1+H521)^((5-Dashboard!$F$9)*3/12)</f>
        <v>1.033753798013993</v>
      </c>
      <c r="T521" s="93">
        <f t="shared" si="56"/>
        <v>1.1805532763188642</v>
      </c>
      <c r="U521" s="93">
        <f t="shared" si="56"/>
        <v>1.3481991949192713</v>
      </c>
      <c r="V521" s="93">
        <f t="shared" si="56"/>
        <v>1.5396518781843027</v>
      </c>
      <c r="W521" s="93">
        <f t="shared" si="56"/>
        <v>1.7582920349825573</v>
      </c>
      <c r="X521" s="93">
        <f t="shared" si="56"/>
        <v>2.007980455899542</v>
      </c>
      <c r="Y521" s="93">
        <f t="shared" si="55"/>
        <v>2.293126187831779</v>
      </c>
      <c r="Z521" s="93">
        <f t="shared" si="55"/>
        <v>2.6187643897979171</v>
      </c>
      <c r="AA521" s="93">
        <f t="shared" si="55"/>
        <v>2.9906452447599654</v>
      </c>
      <c r="AB521" s="93">
        <f t="shared" si="55"/>
        <v>3.415335497476951</v>
      </c>
      <c r="AC521" s="95">
        <f t="shared" si="55"/>
        <v>3.9003344113662495</v>
      </c>
      <c r="AE521" s="96"/>
    </row>
    <row r="522" spans="3:31" ht="24.75" customHeight="1" x14ac:dyDescent="0.25">
      <c r="C522" s="91">
        <f>ABS(E522-Dashboard!$F$13)</f>
        <v>33.3800351605096</v>
      </c>
      <c r="D522" s="92">
        <f t="shared" si="53"/>
        <v>0.14210622874314602</v>
      </c>
      <c r="E522" s="93" cm="1">
        <f t="array" ref="E522">SUM('DRE + DCF'!$S$41/TIR!S522,'DRE + DCF'!$U$41:$AD$41/TIR!T522:AC522,TIR!F522)</f>
        <v>82.890035160509598</v>
      </c>
      <c r="F522" s="100">
        <f>'DRE + DCF'!$AE$38*'DRE + DCF'!$AE$39*(1+G522)/(R522-G522)/AC522</f>
        <v>52.534145212768834</v>
      </c>
      <c r="G522" s="92">
        <f>R522*(1-'DRE + DCF'!$AE$39)</f>
        <v>8.5263737245887608E-2</v>
      </c>
      <c r="H522" s="94">
        <f t="shared" si="57"/>
        <v>0.14210622874314602</v>
      </c>
      <c r="I522" s="94">
        <f t="shared" si="58"/>
        <v>0.14210622874314602</v>
      </c>
      <c r="J522" s="94">
        <f t="shared" si="58"/>
        <v>0.14210622874314602</v>
      </c>
      <c r="K522" s="94">
        <f t="shared" si="58"/>
        <v>0.14210622874314602</v>
      </c>
      <c r="L522" s="94">
        <f t="shared" si="58"/>
        <v>0.14210622874314602</v>
      </c>
      <c r="M522" s="94">
        <f t="shared" si="58"/>
        <v>0.14210622874314602</v>
      </c>
      <c r="N522" s="94">
        <f t="shared" si="58"/>
        <v>0.14210622874314602</v>
      </c>
      <c r="O522" s="94">
        <f t="shared" si="58"/>
        <v>0.14210622874314602</v>
      </c>
      <c r="P522" s="94">
        <f t="shared" si="58"/>
        <v>0.14210622874314602</v>
      </c>
      <c r="Q522" s="94">
        <f t="shared" si="58"/>
        <v>0.14210622874314602</v>
      </c>
      <c r="R522" s="94">
        <f t="shared" si="58"/>
        <v>0.14210622874314602</v>
      </c>
      <c r="S522" s="93">
        <f>(1+H522)^((5-Dashboard!$F$9)*3/12)</f>
        <v>1.0337764274845775</v>
      </c>
      <c r="T522" s="93">
        <f t="shared" si="56"/>
        <v>1.1806824969579732</v>
      </c>
      <c r="U522" s="93">
        <f t="shared" si="56"/>
        <v>1.3484648339437117</v>
      </c>
      <c r="V522" s="93">
        <f t="shared" si="56"/>
        <v>1.5400900860882052</v>
      </c>
      <c r="W522" s="93">
        <f t="shared" si="56"/>
        <v>1.7589464801469072</v>
      </c>
      <c r="X522" s="93">
        <f t="shared" si="56"/>
        <v>2.0089037310016153</v>
      </c>
      <c r="Y522" s="93">
        <f t="shared" si="55"/>
        <v>2.2943814641222904</v>
      </c>
      <c r="Z522" s="93">
        <f t="shared" si="55"/>
        <v>2.6204273612868869</v>
      </c>
      <c r="AA522" s="93">
        <f t="shared" si="55"/>
        <v>2.9928064112947199</v>
      </c>
      <c r="AB522" s="93">
        <f t="shared" si="55"/>
        <v>3.4181028437621213</v>
      </c>
      <c r="AC522" s="95">
        <f t="shared" si="55"/>
        <v>3.9038365483453794</v>
      </c>
      <c r="AE522" s="96"/>
    </row>
    <row r="523" spans="3:31" ht="24.75" customHeight="1" x14ac:dyDescent="0.25">
      <c r="C523" s="91">
        <f>ABS(E523-Dashboard!$F$13)</f>
        <v>33.28479879245895</v>
      </c>
      <c r="D523" s="92">
        <f t="shared" si="53"/>
        <v>0.14220622874314601</v>
      </c>
      <c r="E523" s="93" cm="1">
        <f t="array" ref="E523">SUM('DRE + DCF'!$S$41/TIR!S523,'DRE + DCF'!$U$41:$AD$41/TIR!T523:AC523,TIR!F523)</f>
        <v>82.794798792458948</v>
      </c>
      <c r="F523" s="100">
        <f>'DRE + DCF'!$AE$38*'DRE + DCF'!$AE$39*(1+G523)/(R523-G523)/AC523</f>
        <v>52.45301156039433</v>
      </c>
      <c r="G523" s="92">
        <f>R523*(1-'DRE + DCF'!$AE$39)</f>
        <v>8.5323737245887599E-2</v>
      </c>
      <c r="H523" s="94">
        <f t="shared" si="57"/>
        <v>0.14220622874314601</v>
      </c>
      <c r="I523" s="94">
        <f t="shared" si="58"/>
        <v>0.14220622874314601</v>
      </c>
      <c r="J523" s="94">
        <f t="shared" si="58"/>
        <v>0.14220622874314601</v>
      </c>
      <c r="K523" s="94">
        <f t="shared" si="58"/>
        <v>0.14220622874314601</v>
      </c>
      <c r="L523" s="94">
        <f t="shared" si="58"/>
        <v>0.14220622874314601</v>
      </c>
      <c r="M523" s="94">
        <f t="shared" si="58"/>
        <v>0.14220622874314601</v>
      </c>
      <c r="N523" s="94">
        <f t="shared" si="58"/>
        <v>0.14220622874314601</v>
      </c>
      <c r="O523" s="94">
        <f t="shared" si="58"/>
        <v>0.14220622874314601</v>
      </c>
      <c r="P523" s="94">
        <f t="shared" si="58"/>
        <v>0.14220622874314601</v>
      </c>
      <c r="Q523" s="94">
        <f t="shared" si="58"/>
        <v>0.14220622874314601</v>
      </c>
      <c r="R523" s="94">
        <f t="shared" si="58"/>
        <v>0.14220622874314601</v>
      </c>
      <c r="S523" s="93">
        <f>(1+H523)^((5-Dashboard!$F$9)*3/12)</f>
        <v>1.0337990554691754</v>
      </c>
      <c r="T523" s="93">
        <f t="shared" si="56"/>
        <v>1.1808117204256732</v>
      </c>
      <c r="U523" s="93">
        <f t="shared" si="56"/>
        <v>1.3487305020431142</v>
      </c>
      <c r="V523" s="93">
        <f t="shared" si="56"/>
        <v>1.5405283803295156</v>
      </c>
      <c r="W523" s="93">
        <f t="shared" si="56"/>
        <v>1.7596011115679628</v>
      </c>
      <c r="X523" s="93">
        <f t="shared" si="56"/>
        <v>2.0098273497362906</v>
      </c>
      <c r="Y523" s="93">
        <f t="shared" si="55"/>
        <v>2.2956373175671207</v>
      </c>
      <c r="Z523" s="93">
        <f t="shared" si="55"/>
        <v>2.6220912430603729</v>
      </c>
      <c r="AA523" s="93">
        <f t="shared" si="55"/>
        <v>2.9949689501564163</v>
      </c>
      <c r="AB523" s="93">
        <f t="shared" si="55"/>
        <v>3.4208721897609795</v>
      </c>
      <c r="AC523" s="95">
        <f t="shared" si="55"/>
        <v>3.9073415228791961</v>
      </c>
      <c r="AE523" s="96"/>
    </row>
    <row r="524" spans="3:31" ht="24.75" customHeight="1" x14ac:dyDescent="0.25">
      <c r="C524" s="91">
        <f>ABS(E524-Dashboard!$F$13)</f>
        <v>33.189727449585156</v>
      </c>
      <c r="D524" s="92">
        <f t="shared" si="53"/>
        <v>0.142306228743146</v>
      </c>
      <c r="E524" s="93" cm="1">
        <f t="array" ref="E524">SUM('DRE + DCF'!$S$41/TIR!S524,'DRE + DCF'!$U$41:$AD$41/TIR!T524:AC524,TIR!F524)</f>
        <v>82.699727449585154</v>
      </c>
      <c r="F524" s="100">
        <f>'DRE + DCF'!$AE$38*'DRE + DCF'!$AE$39*(1+G524)/(R524-G524)/AC524</f>
        <v>52.372033063066766</v>
      </c>
      <c r="G524" s="92">
        <f>R524*(1-'DRE + DCF'!$AE$39)</f>
        <v>8.5383737245887589E-2</v>
      </c>
      <c r="H524" s="94">
        <f t="shared" si="57"/>
        <v>0.142306228743146</v>
      </c>
      <c r="I524" s="94">
        <f t="shared" si="58"/>
        <v>0.142306228743146</v>
      </c>
      <c r="J524" s="94">
        <f t="shared" si="58"/>
        <v>0.142306228743146</v>
      </c>
      <c r="K524" s="94">
        <f t="shared" si="58"/>
        <v>0.142306228743146</v>
      </c>
      <c r="L524" s="94">
        <f t="shared" si="58"/>
        <v>0.142306228743146</v>
      </c>
      <c r="M524" s="94">
        <f t="shared" si="58"/>
        <v>0.142306228743146</v>
      </c>
      <c r="N524" s="94">
        <f t="shared" si="58"/>
        <v>0.142306228743146</v>
      </c>
      <c r="O524" s="94">
        <f t="shared" si="58"/>
        <v>0.142306228743146</v>
      </c>
      <c r="P524" s="94">
        <f t="shared" si="58"/>
        <v>0.142306228743146</v>
      </c>
      <c r="Q524" s="94">
        <f t="shared" si="58"/>
        <v>0.142306228743146</v>
      </c>
      <c r="R524" s="94">
        <f t="shared" si="58"/>
        <v>0.142306228743146</v>
      </c>
      <c r="S524" s="93">
        <f>(1+H524)^((5-Dashboard!$F$9)*3/12)</f>
        <v>1.0338216819680144</v>
      </c>
      <c r="T524" s="93">
        <f t="shared" si="56"/>
        <v>1.1809409467217786</v>
      </c>
      <c r="U524" s="93">
        <f t="shared" si="56"/>
        <v>1.3489961992181154</v>
      </c>
      <c r="V524" s="93">
        <f t="shared" si="56"/>
        <v>1.5409667609176831</v>
      </c>
      <c r="W524" s="93">
        <f t="shared" si="56"/>
        <v>1.7602559292824198</v>
      </c>
      <c r="X524" s="93">
        <f t="shared" si="56"/>
        <v>2.0107513122013629</v>
      </c>
      <c r="Y524" s="93">
        <f t="shared" si="55"/>
        <v>2.2968937483810712</v>
      </c>
      <c r="Z524" s="93">
        <f t="shared" si="55"/>
        <v>2.6237560355368901</v>
      </c>
      <c r="AA524" s="93">
        <f t="shared" si="55"/>
        <v>2.9971328620962128</v>
      </c>
      <c r="AB524" s="93">
        <f t="shared" si="55"/>
        <v>3.4236435367432763</v>
      </c>
      <c r="AC524" s="95">
        <f t="shared" si="55"/>
        <v>3.9108493370180586</v>
      </c>
      <c r="AE524" s="96"/>
    </row>
    <row r="525" spans="3:31" ht="24.75" customHeight="1" x14ac:dyDescent="0.25">
      <c r="C525" s="91">
        <f>ABS(E525-Dashboard!$F$13)</f>
        <v>33.094820754596689</v>
      </c>
      <c r="D525" s="92">
        <f t="shared" si="53"/>
        <v>0.14240622874314599</v>
      </c>
      <c r="E525" s="93" cm="1">
        <f t="array" ref="E525">SUM('DRE + DCF'!$S$41/TIR!S525,'DRE + DCF'!$U$41:$AD$41/TIR!T525:AC525,TIR!F525)</f>
        <v>82.604820754596687</v>
      </c>
      <c r="F525" s="100">
        <f>'DRE + DCF'!$AE$38*'DRE + DCF'!$AE$39*(1+G525)/(R525-G525)/AC525</f>
        <v>52.291209351978196</v>
      </c>
      <c r="G525" s="92">
        <f>R525*(1-'DRE + DCF'!$AE$39)</f>
        <v>8.5443737245887594E-2</v>
      </c>
      <c r="H525" s="94">
        <f t="shared" si="57"/>
        <v>0.14240622874314599</v>
      </c>
      <c r="I525" s="94">
        <f t="shared" si="58"/>
        <v>0.14240622874314599</v>
      </c>
      <c r="J525" s="94">
        <f t="shared" si="58"/>
        <v>0.14240622874314599</v>
      </c>
      <c r="K525" s="94">
        <f t="shared" si="58"/>
        <v>0.14240622874314599</v>
      </c>
      <c r="L525" s="94">
        <f t="shared" si="58"/>
        <v>0.14240622874314599</v>
      </c>
      <c r="M525" s="94">
        <f t="shared" si="58"/>
        <v>0.14240622874314599</v>
      </c>
      <c r="N525" s="94">
        <f t="shared" si="58"/>
        <v>0.14240622874314599</v>
      </c>
      <c r="O525" s="94">
        <f t="shared" si="58"/>
        <v>0.14240622874314599</v>
      </c>
      <c r="P525" s="94">
        <f t="shared" si="58"/>
        <v>0.14240622874314599</v>
      </c>
      <c r="Q525" s="94">
        <f t="shared" si="58"/>
        <v>0.14240622874314599</v>
      </c>
      <c r="R525" s="94">
        <f t="shared" si="58"/>
        <v>0.14240622874314599</v>
      </c>
      <c r="S525" s="93">
        <f>(1+H525)^((5-Dashboard!$F$9)*3/12)</f>
        <v>1.0338443069813219</v>
      </c>
      <c r="T525" s="93">
        <f t="shared" si="56"/>
        <v>1.1810701758461033</v>
      </c>
      <c r="U525" s="93">
        <f t="shared" si="56"/>
        <v>1.3492619254693512</v>
      </c>
      <c r="V525" s="93">
        <f t="shared" si="56"/>
        <v>1.5414052278621573</v>
      </c>
      <c r="W525" s="93">
        <f t="shared" si="56"/>
        <v>1.7609109333269768</v>
      </c>
      <c r="X525" s="93">
        <f t="shared" si="56"/>
        <v>2.0116756184946452</v>
      </c>
      <c r="Y525" s="93">
        <f t="shared" si="55"/>
        <v>2.2981507567790032</v>
      </c>
      <c r="Z525" s="93">
        <f t="shared" si="55"/>
        <v>2.625421739135108</v>
      </c>
      <c r="AA525" s="93">
        <f t="shared" si="55"/>
        <v>2.9992981478656104</v>
      </c>
      <c r="AB525" s="93">
        <f t="shared" si="55"/>
        <v>3.4264168859794548</v>
      </c>
      <c r="AC525" s="95">
        <f t="shared" si="55"/>
        <v>3.914359992813623</v>
      </c>
      <c r="AE525" s="96"/>
    </row>
    <row r="526" spans="3:31" ht="24.75" customHeight="1" x14ac:dyDescent="0.25">
      <c r="C526" s="91">
        <f>ABS(E526-Dashboard!$F$13)</f>
        <v>33.000078331291981</v>
      </c>
      <c r="D526" s="92">
        <f t="shared" si="53"/>
        <v>0.14250622874314597</v>
      </c>
      <c r="E526" s="93" cm="1">
        <f t="array" ref="E526">SUM('DRE + DCF'!$S$41/TIR!S526,'DRE + DCF'!$U$41:$AD$41/TIR!T526:AC526,TIR!F526)</f>
        <v>82.510078331291979</v>
      </c>
      <c r="F526" s="100">
        <f>'DRE + DCF'!$AE$38*'DRE + DCF'!$AE$39*(1+G526)/(R526-G526)/AC526</f>
        <v>52.210540059402256</v>
      </c>
      <c r="G526" s="92">
        <f>R526*(1-'DRE + DCF'!$AE$39)</f>
        <v>8.5503737245887584E-2</v>
      </c>
      <c r="H526" s="94">
        <f t="shared" si="57"/>
        <v>0.14250622874314597</v>
      </c>
      <c r="I526" s="94">
        <f t="shared" si="58"/>
        <v>0.14250622874314597</v>
      </c>
      <c r="J526" s="94">
        <f t="shared" si="58"/>
        <v>0.14250622874314597</v>
      </c>
      <c r="K526" s="94">
        <f t="shared" si="58"/>
        <v>0.14250622874314597</v>
      </c>
      <c r="L526" s="94">
        <f t="shared" si="58"/>
        <v>0.14250622874314597</v>
      </c>
      <c r="M526" s="94">
        <f t="shared" si="58"/>
        <v>0.14250622874314597</v>
      </c>
      <c r="N526" s="94">
        <f t="shared" si="58"/>
        <v>0.14250622874314597</v>
      </c>
      <c r="O526" s="94">
        <f t="shared" si="58"/>
        <v>0.14250622874314597</v>
      </c>
      <c r="P526" s="94">
        <f t="shared" si="58"/>
        <v>0.14250622874314597</v>
      </c>
      <c r="Q526" s="94">
        <f t="shared" si="58"/>
        <v>0.14250622874314597</v>
      </c>
      <c r="R526" s="94">
        <f t="shared" si="58"/>
        <v>0.14250622874314597</v>
      </c>
      <c r="S526" s="93">
        <f>(1+H526)^((5-Dashboard!$F$9)*3/12)</f>
        <v>1.0338669305093258</v>
      </c>
      <c r="T526" s="93">
        <f t="shared" si="56"/>
        <v>1.181199407798462</v>
      </c>
      <c r="U526" s="93">
        <f t="shared" si="56"/>
        <v>1.3495276807974583</v>
      </c>
      <c r="V526" s="93">
        <f t="shared" si="56"/>
        <v>1.5418437811723882</v>
      </c>
      <c r="W526" s="93">
        <f t="shared" si="56"/>
        <v>1.7615661237383378</v>
      </c>
      <c r="X526" s="93">
        <f t="shared" si="56"/>
        <v>2.0126002687139706</v>
      </c>
      <c r="Y526" s="93">
        <f t="shared" si="55"/>
        <v>2.2994083429758407</v>
      </c>
      <c r="Z526" s="93">
        <f t="shared" si="55"/>
        <v>2.6270883542738543</v>
      </c>
      <c r="AA526" s="93">
        <f t="shared" si="55"/>
        <v>3.001464808216459</v>
      </c>
      <c r="AB526" s="93">
        <f t="shared" si="55"/>
        <v>3.4291922387406566</v>
      </c>
      <c r="AC526" s="95">
        <f t="shared" si="55"/>
        <v>3.9178734923188534</v>
      </c>
      <c r="AE526" s="96"/>
    </row>
    <row r="527" spans="3:31" ht="24.75" customHeight="1" x14ac:dyDescent="0.25">
      <c r="C527" s="91">
        <f>ABS(E527-Dashboard!$F$13)</f>
        <v>32.905499804555795</v>
      </c>
      <c r="D527" s="92">
        <f t="shared" ref="D527:D590" si="59">D526+0.0001</f>
        <v>0.14260622874314596</v>
      </c>
      <c r="E527" s="93" cm="1">
        <f t="array" ref="E527">SUM('DRE + DCF'!$S$41/TIR!S527,'DRE + DCF'!$U$41:$AD$41/TIR!T527:AC527,TIR!F527)</f>
        <v>82.415499804555793</v>
      </c>
      <c r="F527" s="100">
        <f>'DRE + DCF'!$AE$38*'DRE + DCF'!$AE$39*(1+G527)/(R527-G527)/AC527</f>
        <v>52.130024818690558</v>
      </c>
      <c r="G527" s="92">
        <f>R527*(1-'DRE + DCF'!$AE$39)</f>
        <v>8.5563737245887575E-2</v>
      </c>
      <c r="H527" s="94">
        <f t="shared" si="57"/>
        <v>0.14260622874314596</v>
      </c>
      <c r="I527" s="94">
        <f t="shared" si="58"/>
        <v>0.14260622874314596</v>
      </c>
      <c r="J527" s="94">
        <f t="shared" si="58"/>
        <v>0.14260622874314596</v>
      </c>
      <c r="K527" s="94">
        <f t="shared" si="58"/>
        <v>0.14260622874314596</v>
      </c>
      <c r="L527" s="94">
        <f t="shared" si="58"/>
        <v>0.14260622874314596</v>
      </c>
      <c r="M527" s="94">
        <f t="shared" si="58"/>
        <v>0.14260622874314596</v>
      </c>
      <c r="N527" s="94">
        <f t="shared" si="58"/>
        <v>0.14260622874314596</v>
      </c>
      <c r="O527" s="94">
        <f t="shared" si="58"/>
        <v>0.14260622874314596</v>
      </c>
      <c r="P527" s="94">
        <f t="shared" si="58"/>
        <v>0.14260622874314596</v>
      </c>
      <c r="Q527" s="94">
        <f t="shared" si="58"/>
        <v>0.14260622874314596</v>
      </c>
      <c r="R527" s="94">
        <f t="shared" si="58"/>
        <v>0.14260622874314596</v>
      </c>
      <c r="S527" s="93">
        <f>(1+H527)^((5-Dashboard!$F$9)*3/12)</f>
        <v>1.0338895525522533</v>
      </c>
      <c r="T527" s="93">
        <f t="shared" si="56"/>
        <v>1.1813286425786689</v>
      </c>
      <c r="U527" s="93">
        <f t="shared" si="56"/>
        <v>1.3497934652030728</v>
      </c>
      <c r="V527" s="93">
        <f t="shared" si="56"/>
        <v>1.5422824208578259</v>
      </c>
      <c r="W527" s="93">
        <f t="shared" si="56"/>
        <v>1.76222150055321</v>
      </c>
      <c r="X527" s="93">
        <f t="shared" si="56"/>
        <v>2.0135252629571911</v>
      </c>
      <c r="Y527" s="93">
        <f t="shared" si="55"/>
        <v>2.3006665071865675</v>
      </c>
      <c r="Z527" s="93">
        <f t="shared" si="55"/>
        <v>2.6287558813721099</v>
      </c>
      <c r="AA527" s="93">
        <f t="shared" si="55"/>
        <v>3.0036328439009514</v>
      </c>
      <c r="AB527" s="93">
        <f t="shared" si="55"/>
        <v>3.4319695962987167</v>
      </c>
      <c r="AC527" s="95">
        <f t="shared" si="55"/>
        <v>3.9213898375880141</v>
      </c>
      <c r="AE527" s="96"/>
    </row>
    <row r="528" spans="3:31" ht="24.75" customHeight="1" x14ac:dyDescent="0.25">
      <c r="C528" s="91">
        <f>ABS(E528-Dashboard!$F$13)</f>
        <v>32.81108480035541</v>
      </c>
      <c r="D528" s="92">
        <f t="shared" si="59"/>
        <v>0.14270622874314595</v>
      </c>
      <c r="E528" s="93" cm="1">
        <f t="array" ref="E528">SUM('DRE + DCF'!$S$41/TIR!S528,'DRE + DCF'!$U$41:$AD$41/TIR!T528:AC528,TIR!F528)</f>
        <v>82.321084800355408</v>
      </c>
      <c r="F528" s="100">
        <f>'DRE + DCF'!$AE$38*'DRE + DCF'!$AE$39*(1+G528)/(R528-G528)/AC528</f>
        <v>52.049663264268773</v>
      </c>
      <c r="G528" s="92">
        <f>R528*(1-'DRE + DCF'!$AE$39)</f>
        <v>8.5623737245887566E-2</v>
      </c>
      <c r="H528" s="94">
        <f t="shared" si="57"/>
        <v>0.14270622874314595</v>
      </c>
      <c r="I528" s="94">
        <f t="shared" si="58"/>
        <v>0.14270622874314595</v>
      </c>
      <c r="J528" s="94">
        <f t="shared" si="58"/>
        <v>0.14270622874314595</v>
      </c>
      <c r="K528" s="94">
        <f t="shared" si="58"/>
        <v>0.14270622874314595</v>
      </c>
      <c r="L528" s="94">
        <f t="shared" si="58"/>
        <v>0.14270622874314595</v>
      </c>
      <c r="M528" s="94">
        <f t="shared" si="58"/>
        <v>0.14270622874314595</v>
      </c>
      <c r="N528" s="94">
        <f t="shared" si="58"/>
        <v>0.14270622874314595</v>
      </c>
      <c r="O528" s="94">
        <f t="shared" si="58"/>
        <v>0.14270622874314595</v>
      </c>
      <c r="P528" s="94">
        <f t="shared" si="58"/>
        <v>0.14270622874314595</v>
      </c>
      <c r="Q528" s="94">
        <f t="shared" si="58"/>
        <v>0.14270622874314595</v>
      </c>
      <c r="R528" s="94">
        <f t="shared" si="58"/>
        <v>0.14270622874314595</v>
      </c>
      <c r="S528" s="93">
        <f>(1+H528)^((5-Dashboard!$F$9)*3/12)</f>
        <v>1.033912173110332</v>
      </c>
      <c r="T528" s="93">
        <f t="shared" si="56"/>
        <v>1.1814578801865383</v>
      </c>
      <c r="U528" s="93">
        <f t="shared" si="56"/>
        <v>1.3500592786868308</v>
      </c>
      <c r="V528" s="93">
        <f t="shared" si="56"/>
        <v>1.5427211469279203</v>
      </c>
      <c r="W528" s="93">
        <f t="shared" si="56"/>
        <v>1.7628770638083047</v>
      </c>
      <c r="X528" s="93">
        <f t="shared" si="56"/>
        <v>2.0144506013221783</v>
      </c>
      <c r="Y528" s="93">
        <f t="shared" si="55"/>
        <v>2.3019252496262292</v>
      </c>
      <c r="Z528" s="93">
        <f t="shared" si="55"/>
        <v>2.6304243208490132</v>
      </c>
      <c r="AA528" s="93">
        <f t="shared" si="55"/>
        <v>3.0058022556716271</v>
      </c>
      <c r="AB528" s="93">
        <f t="shared" si="55"/>
        <v>3.4347489599261665</v>
      </c>
      <c r="AC528" s="95">
        <f t="shared" si="55"/>
        <v>3.9249090306766727</v>
      </c>
      <c r="AE528" s="96"/>
    </row>
    <row r="529" spans="3:31" ht="24.75" customHeight="1" x14ac:dyDescent="0.25">
      <c r="C529" s="91">
        <f>ABS(E529-Dashboard!$F$13)</f>
        <v>32.716832945736662</v>
      </c>
      <c r="D529" s="92">
        <f t="shared" si="59"/>
        <v>0.14280622874314594</v>
      </c>
      <c r="E529" s="93" cm="1">
        <f t="array" ref="E529">SUM('DRE + DCF'!$S$41/TIR!S529,'DRE + DCF'!$U$41:$AD$41/TIR!T529:AC529,TIR!F529)</f>
        <v>82.22683294573666</v>
      </c>
      <c r="F529" s="100">
        <f>'DRE + DCF'!$AE$38*'DRE + DCF'!$AE$39*(1+G529)/(R529-G529)/AC529</f>
        <v>51.969455031632798</v>
      </c>
      <c r="G529" s="92">
        <f>R529*(1-'DRE + DCF'!$AE$39)</f>
        <v>8.5683737245887556E-2</v>
      </c>
      <c r="H529" s="94">
        <f t="shared" si="57"/>
        <v>0.14280622874314594</v>
      </c>
      <c r="I529" s="94">
        <f t="shared" si="58"/>
        <v>0.14280622874314594</v>
      </c>
      <c r="J529" s="94">
        <f t="shared" si="58"/>
        <v>0.14280622874314594</v>
      </c>
      <c r="K529" s="94">
        <f t="shared" si="58"/>
        <v>0.14280622874314594</v>
      </c>
      <c r="L529" s="94">
        <f t="shared" si="58"/>
        <v>0.14280622874314594</v>
      </c>
      <c r="M529" s="94">
        <f t="shared" si="58"/>
        <v>0.14280622874314594</v>
      </c>
      <c r="N529" s="94">
        <f t="shared" si="58"/>
        <v>0.14280622874314594</v>
      </c>
      <c r="O529" s="94">
        <f t="shared" si="58"/>
        <v>0.14280622874314594</v>
      </c>
      <c r="P529" s="94">
        <f t="shared" si="58"/>
        <v>0.14280622874314594</v>
      </c>
      <c r="Q529" s="94">
        <f t="shared" si="58"/>
        <v>0.14280622874314594</v>
      </c>
      <c r="R529" s="94">
        <f t="shared" si="58"/>
        <v>0.14280622874314594</v>
      </c>
      <c r="S529" s="93">
        <f>(1+H529)^((5-Dashboard!$F$9)*3/12)</f>
        <v>1.0339347921837891</v>
      </c>
      <c r="T529" s="93">
        <f t="shared" si="56"/>
        <v>1.1815871206218844</v>
      </c>
      <c r="U529" s="93">
        <f t="shared" si="56"/>
        <v>1.3503251212493685</v>
      </c>
      <c r="V529" s="93">
        <f t="shared" si="56"/>
        <v>1.5431599593921221</v>
      </c>
      <c r="W529" s="93">
        <f t="shared" si="56"/>
        <v>1.7635328135403374</v>
      </c>
      <c r="X529" s="93">
        <f t="shared" si="56"/>
        <v>2.0153762839068228</v>
      </c>
      <c r="Y529" s="93">
        <f t="shared" si="55"/>
        <v>2.3031845705099321</v>
      </c>
      <c r="Z529" s="93">
        <f t="shared" si="55"/>
        <v>2.6320936731238578</v>
      </c>
      <c r="AA529" s="93">
        <f t="shared" si="55"/>
        <v>3.0079730442813708</v>
      </c>
      <c r="AB529" s="93">
        <f t="shared" si="55"/>
        <v>3.4375303308962333</v>
      </c>
      <c r="AC529" s="95">
        <f t="shared" si="55"/>
        <v>3.9284310736417032</v>
      </c>
      <c r="AE529" s="96"/>
    </row>
    <row r="530" spans="3:31" ht="24.75" customHeight="1" x14ac:dyDescent="0.25">
      <c r="C530" s="91">
        <f>ABS(E530-Dashboard!$F$13)</f>
        <v>32.622743868820159</v>
      </c>
      <c r="D530" s="92">
        <f t="shared" si="59"/>
        <v>0.14290622874314593</v>
      </c>
      <c r="E530" s="93" cm="1">
        <f t="array" ref="E530">SUM('DRE + DCF'!$S$41/TIR!S530,'DRE + DCF'!$U$41:$AD$41/TIR!T530:AC530,TIR!F530)</f>
        <v>82.132743868820157</v>
      </c>
      <c r="F530" s="100">
        <f>'DRE + DCF'!$AE$38*'DRE + DCF'!$AE$39*(1+G530)/(R530-G530)/AC530</f>
        <v>51.889399757344933</v>
      </c>
      <c r="G530" s="92">
        <f>R530*(1-'DRE + DCF'!$AE$39)</f>
        <v>8.5743737245887561E-2</v>
      </c>
      <c r="H530" s="94">
        <f t="shared" si="57"/>
        <v>0.14290622874314593</v>
      </c>
      <c r="I530" s="94">
        <f t="shared" si="58"/>
        <v>0.14290622874314593</v>
      </c>
      <c r="J530" s="94">
        <f t="shared" si="58"/>
        <v>0.14290622874314593</v>
      </c>
      <c r="K530" s="94">
        <f t="shared" si="58"/>
        <v>0.14290622874314593</v>
      </c>
      <c r="L530" s="94">
        <f t="shared" si="58"/>
        <v>0.14290622874314593</v>
      </c>
      <c r="M530" s="94">
        <f t="shared" si="58"/>
        <v>0.14290622874314593</v>
      </c>
      <c r="N530" s="94">
        <f t="shared" si="58"/>
        <v>0.14290622874314593</v>
      </c>
      <c r="O530" s="94">
        <f t="shared" si="58"/>
        <v>0.14290622874314593</v>
      </c>
      <c r="P530" s="94">
        <f t="shared" si="58"/>
        <v>0.14290622874314593</v>
      </c>
      <c r="Q530" s="94">
        <f t="shared" si="58"/>
        <v>0.14290622874314593</v>
      </c>
      <c r="R530" s="94">
        <f t="shared" si="58"/>
        <v>0.14290622874314593</v>
      </c>
      <c r="S530" s="93">
        <f>(1+H530)^((5-Dashboard!$F$9)*3/12)</f>
        <v>1.0339574097728523</v>
      </c>
      <c r="T530" s="93">
        <f t="shared" si="56"/>
        <v>1.1817163638845223</v>
      </c>
      <c r="U530" s="93">
        <f t="shared" si="56"/>
        <v>1.3505909928913225</v>
      </c>
      <c r="V530" s="93">
        <f t="shared" si="56"/>
        <v>1.5435988582598823</v>
      </c>
      <c r="W530" s="93">
        <f t="shared" si="56"/>
        <v>1.764188749786028</v>
      </c>
      <c r="X530" s="93">
        <f t="shared" si="56"/>
        <v>2.016302310809035</v>
      </c>
      <c r="Y530" s="93">
        <f t="shared" si="55"/>
        <v>2.3044444700528448</v>
      </c>
      <c r="Z530" s="93">
        <f t="shared" si="55"/>
        <v>2.6337639386160943</v>
      </c>
      <c r="AA530" s="93">
        <f t="shared" si="55"/>
        <v>3.0101452104834148</v>
      </c>
      <c r="AB530" s="93">
        <f t="shared" si="55"/>
        <v>3.440313710482843</v>
      </c>
      <c r="AC530" s="95">
        <f t="shared" si="55"/>
        <v>3.9319559685412853</v>
      </c>
      <c r="AE530" s="96"/>
    </row>
    <row r="531" spans="3:31" ht="24.75" customHeight="1" x14ac:dyDescent="0.25">
      <c r="C531" s="91">
        <f>ABS(E531-Dashboard!$F$13)</f>
        <v>32.528817198797576</v>
      </c>
      <c r="D531" s="92">
        <f t="shared" si="59"/>
        <v>0.14300622874314592</v>
      </c>
      <c r="E531" s="93" cm="1">
        <f t="array" ref="E531">SUM('DRE + DCF'!$S$41/TIR!S531,'DRE + DCF'!$U$41:$AD$41/TIR!T531:AC531,TIR!F531)</f>
        <v>82.038817198797574</v>
      </c>
      <c r="F531" s="100">
        <f>'DRE + DCF'!$AE$38*'DRE + DCF'!$AE$39*(1+G531)/(R531-G531)/AC531</f>
        <v>51.809497079030152</v>
      </c>
      <c r="G531" s="92">
        <f>R531*(1-'DRE + DCF'!$AE$39)</f>
        <v>8.5803737245887551E-2</v>
      </c>
      <c r="H531" s="94">
        <f t="shared" si="57"/>
        <v>0.14300622874314592</v>
      </c>
      <c r="I531" s="94">
        <f t="shared" si="58"/>
        <v>0.14300622874314592</v>
      </c>
      <c r="J531" s="94">
        <f t="shared" si="58"/>
        <v>0.14300622874314592</v>
      </c>
      <c r="K531" s="94">
        <f t="shared" si="58"/>
        <v>0.14300622874314592</v>
      </c>
      <c r="L531" s="94">
        <f t="shared" si="58"/>
        <v>0.14300622874314592</v>
      </c>
      <c r="M531" s="94">
        <f t="shared" si="58"/>
        <v>0.14300622874314592</v>
      </c>
      <c r="N531" s="94">
        <f t="shared" si="58"/>
        <v>0.14300622874314592</v>
      </c>
      <c r="O531" s="94">
        <f t="shared" si="58"/>
        <v>0.14300622874314592</v>
      </c>
      <c r="P531" s="94">
        <f t="shared" si="58"/>
        <v>0.14300622874314592</v>
      </c>
      <c r="Q531" s="94">
        <f t="shared" si="58"/>
        <v>0.14300622874314592</v>
      </c>
      <c r="R531" s="94">
        <f t="shared" si="58"/>
        <v>0.14300622874314592</v>
      </c>
      <c r="S531" s="93">
        <f>(1+H531)^((5-Dashboard!$F$9)*3/12)</f>
        <v>1.0339800258777485</v>
      </c>
      <c r="T531" s="93">
        <f t="shared" si="56"/>
        <v>1.1818456099742658</v>
      </c>
      <c r="U531" s="93">
        <f t="shared" si="56"/>
        <v>1.3508568936133285</v>
      </c>
      <c r="V531" s="93">
        <f t="shared" si="56"/>
        <v>1.5440378435406517</v>
      </c>
      <c r="W531" s="93">
        <f t="shared" si="56"/>
        <v>1.7648448725821</v>
      </c>
      <c r="X531" s="93">
        <f t="shared" si="56"/>
        <v>2.0172286821267442</v>
      </c>
      <c r="Y531" s="93">
        <f t="shared" si="55"/>
        <v>2.3057049484701961</v>
      </c>
      <c r="Z531" s="93">
        <f t="shared" si="55"/>
        <v>2.6354351177453283</v>
      </c>
      <c r="AA531" s="93">
        <f t="shared" si="55"/>
        <v>3.0123187550313366</v>
      </c>
      <c r="AB531" s="93">
        <f t="shared" si="55"/>
        <v>3.4430990999606164</v>
      </c>
      <c r="AC531" s="95">
        <f t="shared" si="55"/>
        <v>3.935483717434904</v>
      </c>
      <c r="AE531" s="96"/>
    </row>
    <row r="532" spans="3:31" ht="24.75" customHeight="1" x14ac:dyDescent="0.25">
      <c r="C532" s="91">
        <f>ABS(E532-Dashboard!$F$13)</f>
        <v>32.435052565927784</v>
      </c>
      <c r="D532" s="92">
        <f t="shared" si="59"/>
        <v>0.14310622874314591</v>
      </c>
      <c r="E532" s="93" cm="1">
        <f t="array" ref="E532">SUM('DRE + DCF'!$S$41/TIR!S532,'DRE + DCF'!$U$41:$AD$41/TIR!T532:AC532,TIR!F532)</f>
        <v>81.945052565927782</v>
      </c>
      <c r="F532" s="100">
        <f>'DRE + DCF'!$AE$38*'DRE + DCF'!$AE$39*(1+G532)/(R532-G532)/AC532</f>
        <v>51.729746635372322</v>
      </c>
      <c r="G532" s="92">
        <f>R532*(1-'DRE + DCF'!$AE$39)</f>
        <v>8.5863737245887542E-2</v>
      </c>
      <c r="H532" s="94">
        <f t="shared" si="57"/>
        <v>0.14310622874314591</v>
      </c>
      <c r="I532" s="94">
        <f t="shared" si="58"/>
        <v>0.14310622874314591</v>
      </c>
      <c r="J532" s="94">
        <f t="shared" si="58"/>
        <v>0.14310622874314591</v>
      </c>
      <c r="K532" s="94">
        <f t="shared" si="58"/>
        <v>0.14310622874314591</v>
      </c>
      <c r="L532" s="94">
        <f t="shared" si="58"/>
        <v>0.14310622874314591</v>
      </c>
      <c r="M532" s="94">
        <f t="shared" si="58"/>
        <v>0.14310622874314591</v>
      </c>
      <c r="N532" s="94">
        <f t="shared" si="58"/>
        <v>0.14310622874314591</v>
      </c>
      <c r="O532" s="94">
        <f t="shared" si="58"/>
        <v>0.14310622874314591</v>
      </c>
      <c r="P532" s="94">
        <f t="shared" si="58"/>
        <v>0.14310622874314591</v>
      </c>
      <c r="Q532" s="94">
        <f t="shared" si="58"/>
        <v>0.14310622874314591</v>
      </c>
      <c r="R532" s="94">
        <f t="shared" si="58"/>
        <v>0.14310622874314591</v>
      </c>
      <c r="S532" s="93">
        <f>(1+H532)^((5-Dashboard!$F$9)*3/12)</f>
        <v>1.0340026404987053</v>
      </c>
      <c r="T532" s="93">
        <f t="shared" si="56"/>
        <v>1.1819748588909298</v>
      </c>
      <c r="U532" s="93">
        <f t="shared" si="56"/>
        <v>1.3511228234160229</v>
      </c>
      <c r="V532" s="93">
        <f t="shared" si="56"/>
        <v>1.5444769152438813</v>
      </c>
      <c r="W532" s="93">
        <f t="shared" si="56"/>
        <v>1.7655011819652806</v>
      </c>
      <c r="X532" s="93">
        <f t="shared" si="56"/>
        <v>2.0181553979578988</v>
      </c>
      <c r="Y532" s="93">
        <f t="shared" si="55"/>
        <v>2.3069660059772765</v>
      </c>
      <c r="Z532" s="93">
        <f t="shared" si="55"/>
        <v>2.6371072109313225</v>
      </c>
      <c r="AA532" s="93">
        <f t="shared" si="55"/>
        <v>3.0144936786790599</v>
      </c>
      <c r="AB532" s="93">
        <f t="shared" si="55"/>
        <v>3.4458865006048729</v>
      </c>
      <c r="AC532" s="95">
        <f t="shared" si="55"/>
        <v>3.9390143223833527</v>
      </c>
      <c r="AE532" s="96"/>
    </row>
    <row r="533" spans="3:31" ht="24.75" customHeight="1" x14ac:dyDescent="0.25">
      <c r="C533" s="91">
        <f>ABS(E533-Dashboard!$F$13)</f>
        <v>32.341449601533178</v>
      </c>
      <c r="D533" s="92">
        <f t="shared" si="59"/>
        <v>0.1432062287431459</v>
      </c>
      <c r="E533" s="93" cm="1">
        <f t="array" ref="E533">SUM('DRE + DCF'!$S$41/TIR!S533,'DRE + DCF'!$U$41:$AD$41/TIR!T533:AC533,TIR!F533)</f>
        <v>81.851449601533176</v>
      </c>
      <c r="F533" s="100">
        <f>'DRE + DCF'!$AE$38*'DRE + DCF'!$AE$39*(1+G533)/(R533-G533)/AC533</f>
        <v>51.650148066110461</v>
      </c>
      <c r="G533" s="92">
        <f>R533*(1-'DRE + DCF'!$AE$39)</f>
        <v>8.5923737245887533E-2</v>
      </c>
      <c r="H533" s="94">
        <f t="shared" si="57"/>
        <v>0.1432062287431459</v>
      </c>
      <c r="I533" s="94">
        <f t="shared" si="58"/>
        <v>0.1432062287431459</v>
      </c>
      <c r="J533" s="94">
        <f t="shared" si="58"/>
        <v>0.1432062287431459</v>
      </c>
      <c r="K533" s="94">
        <f t="shared" si="58"/>
        <v>0.1432062287431459</v>
      </c>
      <c r="L533" s="94">
        <f t="shared" si="58"/>
        <v>0.1432062287431459</v>
      </c>
      <c r="M533" s="94">
        <f t="shared" si="58"/>
        <v>0.1432062287431459</v>
      </c>
      <c r="N533" s="94">
        <f t="shared" si="58"/>
        <v>0.1432062287431459</v>
      </c>
      <c r="O533" s="94">
        <f t="shared" si="58"/>
        <v>0.1432062287431459</v>
      </c>
      <c r="P533" s="94">
        <f t="shared" si="58"/>
        <v>0.1432062287431459</v>
      </c>
      <c r="Q533" s="94">
        <f t="shared" si="58"/>
        <v>0.1432062287431459</v>
      </c>
      <c r="R533" s="94">
        <f t="shared" si="58"/>
        <v>0.1432062287431459</v>
      </c>
      <c r="S533" s="93">
        <f>(1+H533)^((5-Dashboard!$F$9)*3/12)</f>
        <v>1.0340252536359495</v>
      </c>
      <c r="T533" s="93">
        <f t="shared" si="56"/>
        <v>1.1821041106343289</v>
      </c>
      <c r="U533" s="93">
        <f t="shared" si="56"/>
        <v>1.3513887823000417</v>
      </c>
      <c r="V533" s="93">
        <f t="shared" si="56"/>
        <v>1.5449160733790228</v>
      </c>
      <c r="W533" s="93">
        <f t="shared" si="56"/>
        <v>1.7661576779723021</v>
      </c>
      <c r="X533" s="93">
        <f t="shared" si="56"/>
        <v>2.019082458400467</v>
      </c>
      <c r="Y533" s="93">
        <f t="shared" si="55"/>
        <v>2.3082276427894377</v>
      </c>
      <c r="Z533" s="93">
        <f t="shared" si="55"/>
        <v>2.6387802185939946</v>
      </c>
      <c r="AA533" s="93">
        <f t="shared" si="55"/>
        <v>3.0166699821808547</v>
      </c>
      <c r="AB533" s="93">
        <f t="shared" si="55"/>
        <v>3.4486759136916283</v>
      </c>
      <c r="AC533" s="95">
        <f t="shared" si="55"/>
        <v>3.9425477854487294</v>
      </c>
      <c r="AE533" s="96"/>
    </row>
    <row r="534" spans="3:31" ht="24.75" customHeight="1" x14ac:dyDescent="0.25">
      <c r="C534" s="91">
        <f>ABS(E534-Dashboard!$F$13)</f>
        <v>32.248007937995901</v>
      </c>
      <c r="D534" s="92">
        <f t="shared" si="59"/>
        <v>0.14330622874314589</v>
      </c>
      <c r="E534" s="93" cm="1">
        <f t="array" ref="E534">SUM('DRE + DCF'!$S$41/TIR!S534,'DRE + DCF'!$U$41:$AD$41/TIR!T534:AC534,TIR!F534)</f>
        <v>81.758007937995899</v>
      </c>
      <c r="F534" s="100">
        <f>'DRE + DCF'!$AE$38*'DRE + DCF'!$AE$39*(1+G534)/(R534-G534)/AC534</f>
        <v>51.570701012035002</v>
      </c>
      <c r="G534" s="92">
        <f>R534*(1-'DRE + DCF'!$AE$39)</f>
        <v>8.5983737245887523E-2</v>
      </c>
      <c r="H534" s="94">
        <f t="shared" si="57"/>
        <v>0.14330622874314589</v>
      </c>
      <c r="I534" s="94">
        <f t="shared" si="58"/>
        <v>0.14330622874314589</v>
      </c>
      <c r="J534" s="94">
        <f t="shared" si="58"/>
        <v>0.14330622874314589</v>
      </c>
      <c r="K534" s="94">
        <f t="shared" si="58"/>
        <v>0.14330622874314589</v>
      </c>
      <c r="L534" s="94">
        <f t="shared" si="58"/>
        <v>0.14330622874314589</v>
      </c>
      <c r="M534" s="94">
        <f t="shared" si="58"/>
        <v>0.14330622874314589</v>
      </c>
      <c r="N534" s="94">
        <f t="shared" si="58"/>
        <v>0.14330622874314589</v>
      </c>
      <c r="O534" s="94">
        <f t="shared" si="58"/>
        <v>0.14330622874314589</v>
      </c>
      <c r="P534" s="94">
        <f t="shared" si="58"/>
        <v>0.14330622874314589</v>
      </c>
      <c r="Q534" s="94">
        <f t="shared" si="58"/>
        <v>0.14330622874314589</v>
      </c>
      <c r="R534" s="94">
        <f t="shared" si="58"/>
        <v>0.14330622874314589</v>
      </c>
      <c r="S534" s="93">
        <f>(1+H534)^((5-Dashboard!$F$9)*3/12)</f>
        <v>1.0340478652897083</v>
      </c>
      <c r="T534" s="93">
        <f t="shared" si="56"/>
        <v>1.1822333652042769</v>
      </c>
      <c r="U534" s="93">
        <f t="shared" si="56"/>
        <v>1.3516547702660202</v>
      </c>
      <c r="V534" s="93">
        <f t="shared" si="56"/>
        <v>1.5453553179555268</v>
      </c>
      <c r="W534" s="93">
        <f t="shared" si="56"/>
        <v>1.7668143606398985</v>
      </c>
      <c r="X534" s="93">
        <f t="shared" si="56"/>
        <v>2.0200098635524348</v>
      </c>
      <c r="Y534" s="93">
        <f t="shared" si="55"/>
        <v>2.3094898591220909</v>
      </c>
      <c r="Z534" s="93">
        <f t="shared" si="55"/>
        <v>2.640454141153417</v>
      </c>
      <c r="AA534" s="93">
        <f t="shared" si="55"/>
        <v>3.0188476662913355</v>
      </c>
      <c r="AB534" s="93">
        <f t="shared" si="55"/>
        <v>3.4514673404975937</v>
      </c>
      <c r="AC534" s="95">
        <f t="shared" si="55"/>
        <v>3.9460841086944396</v>
      </c>
      <c r="AE534" s="96"/>
    </row>
    <row r="535" spans="3:31" ht="24.75" customHeight="1" x14ac:dyDescent="0.25">
      <c r="C535" s="91">
        <f>ABS(E535-Dashboard!$F$13)</f>
        <v>32.154727208753961</v>
      </c>
      <c r="D535" s="92">
        <f t="shared" si="59"/>
        <v>0.14340622874314587</v>
      </c>
      <c r="E535" s="93" cm="1">
        <f t="array" ref="E535">SUM('DRE + DCF'!$S$41/TIR!S535,'DRE + DCF'!$U$41:$AD$41/TIR!T535:AC535,TIR!F535)</f>
        <v>81.664727208753959</v>
      </c>
      <c r="F535" s="100">
        <f>'DRE + DCF'!$AE$38*'DRE + DCF'!$AE$39*(1+G535)/(R535-G535)/AC535</f>
        <v>51.491405114983962</v>
      </c>
      <c r="G535" s="92">
        <f>R535*(1-'DRE + DCF'!$AE$39)</f>
        <v>8.6043737245887528E-2</v>
      </c>
      <c r="H535" s="94">
        <f t="shared" si="57"/>
        <v>0.14340622874314587</v>
      </c>
      <c r="I535" s="94">
        <f t="shared" si="58"/>
        <v>0.14340622874314587</v>
      </c>
      <c r="J535" s="94">
        <f t="shared" si="58"/>
        <v>0.14340622874314587</v>
      </c>
      <c r="K535" s="94">
        <f t="shared" si="58"/>
        <v>0.14340622874314587</v>
      </c>
      <c r="L535" s="94">
        <f t="shared" ref="I535:R560" si="60">$D535</f>
        <v>0.14340622874314587</v>
      </c>
      <c r="M535" s="94">
        <f t="shared" si="60"/>
        <v>0.14340622874314587</v>
      </c>
      <c r="N535" s="94">
        <f t="shared" si="60"/>
        <v>0.14340622874314587</v>
      </c>
      <c r="O535" s="94">
        <f t="shared" si="60"/>
        <v>0.14340622874314587</v>
      </c>
      <c r="P535" s="94">
        <f t="shared" si="60"/>
        <v>0.14340622874314587</v>
      </c>
      <c r="Q535" s="94">
        <f t="shared" si="60"/>
        <v>0.14340622874314587</v>
      </c>
      <c r="R535" s="94">
        <f t="shared" si="60"/>
        <v>0.14340622874314587</v>
      </c>
      <c r="S535" s="93">
        <f>(1+H535)^((5-Dashboard!$F$9)*3/12)</f>
        <v>1.034070475460209</v>
      </c>
      <c r="T535" s="93">
        <f t="shared" si="56"/>
        <v>1.1823626226005894</v>
      </c>
      <c r="U535" s="93">
        <f t="shared" si="56"/>
        <v>1.3519207873145955</v>
      </c>
      <c r="V535" s="93">
        <f t="shared" si="56"/>
        <v>1.5457946489828462</v>
      </c>
      <c r="W535" s="93">
        <f t="shared" si="56"/>
        <v>1.7674712300048112</v>
      </c>
      <c r="X535" s="93">
        <f t="shared" si="56"/>
        <v>2.0209376135118107</v>
      </c>
      <c r="Y535" s="93">
        <f t="shared" si="55"/>
        <v>2.3107526551907127</v>
      </c>
      <c r="Z535" s="93">
        <f t="shared" si="55"/>
        <v>2.6421289790298239</v>
      </c>
      <c r="AA535" s="93">
        <f t="shared" si="55"/>
        <v>3.0210267317654695</v>
      </c>
      <c r="AB535" s="93">
        <f t="shared" si="55"/>
        <v>3.454260782300187</v>
      </c>
      <c r="AC535" s="95">
        <f t="shared" si="55"/>
        <v>3.9496232941852059</v>
      </c>
      <c r="AE535" s="96"/>
    </row>
    <row r="536" spans="3:31" ht="24.75" customHeight="1" x14ac:dyDescent="0.25">
      <c r="C536" s="91">
        <f>ABS(E536-Dashboard!$F$13)</f>
        <v>32.061607048297837</v>
      </c>
      <c r="D536" s="92">
        <f t="shared" si="59"/>
        <v>0.14350622874314586</v>
      </c>
      <c r="E536" s="93" cm="1">
        <f t="array" ref="E536">SUM('DRE + DCF'!$S$41/TIR!S536,'DRE + DCF'!$U$41:$AD$41/TIR!T536:AC536,TIR!F536)</f>
        <v>81.571607048297835</v>
      </c>
      <c r="F536" s="100">
        <f>'DRE + DCF'!$AE$38*'DRE + DCF'!$AE$39*(1+G536)/(R536-G536)/AC536</f>
        <v>51.412260017839429</v>
      </c>
      <c r="G536" s="92">
        <f>R536*(1-'DRE + DCF'!$AE$39)</f>
        <v>8.6103737245887518E-2</v>
      </c>
      <c r="H536" s="94">
        <f t="shared" si="57"/>
        <v>0.14350622874314586</v>
      </c>
      <c r="I536" s="94">
        <f t="shared" si="60"/>
        <v>0.14350622874314586</v>
      </c>
      <c r="J536" s="94">
        <f t="shared" si="60"/>
        <v>0.14350622874314586</v>
      </c>
      <c r="K536" s="94">
        <f t="shared" si="60"/>
        <v>0.14350622874314586</v>
      </c>
      <c r="L536" s="94">
        <f t="shared" si="60"/>
        <v>0.14350622874314586</v>
      </c>
      <c r="M536" s="94">
        <f t="shared" si="60"/>
        <v>0.14350622874314586</v>
      </c>
      <c r="N536" s="94">
        <f t="shared" si="60"/>
        <v>0.14350622874314586</v>
      </c>
      <c r="O536" s="94">
        <f t="shared" si="60"/>
        <v>0.14350622874314586</v>
      </c>
      <c r="P536" s="94">
        <f t="shared" si="60"/>
        <v>0.14350622874314586</v>
      </c>
      <c r="Q536" s="94">
        <f t="shared" si="60"/>
        <v>0.14350622874314586</v>
      </c>
      <c r="R536" s="94">
        <f t="shared" si="60"/>
        <v>0.14350622874314586</v>
      </c>
      <c r="S536" s="93">
        <f>(1+H536)^((5-Dashboard!$F$9)*3/12)</f>
        <v>1.0340930841476783</v>
      </c>
      <c r="T536" s="93">
        <f t="shared" si="56"/>
        <v>1.1824918828230802</v>
      </c>
      <c r="U536" s="93">
        <f t="shared" si="56"/>
        <v>1.3521868334464024</v>
      </c>
      <c r="V536" s="93">
        <f t="shared" si="56"/>
        <v>1.5462340664704319</v>
      </c>
      <c r="W536" s="93">
        <f t="shared" si="56"/>
        <v>1.7681282861037824</v>
      </c>
      <c r="X536" s="93">
        <f t="shared" si="56"/>
        <v>2.0218657083766183</v>
      </c>
      <c r="Y536" s="93">
        <f t="shared" si="55"/>
        <v>2.312016031210836</v>
      </c>
      <c r="Z536" s="93">
        <f t="shared" si="55"/>
        <v>2.6438047326435985</v>
      </c>
      <c r="AA536" s="93">
        <f t="shared" si="55"/>
        <v>3.0232071793585624</v>
      </c>
      <c r="AB536" s="93">
        <f t="shared" si="55"/>
        <v>3.4570562403775131</v>
      </c>
      <c r="AC536" s="95">
        <f t="shared" si="55"/>
        <v>3.9531653439870484</v>
      </c>
      <c r="AE536" s="96"/>
    </row>
    <row r="537" spans="3:31" ht="24.75" customHeight="1" x14ac:dyDescent="0.25">
      <c r="C537" s="91">
        <f>ABS(E537-Dashboard!$F$13)</f>
        <v>31.9686470921664</v>
      </c>
      <c r="D537" s="92">
        <f t="shared" si="59"/>
        <v>0.14360622874314585</v>
      </c>
      <c r="E537" s="93" cm="1">
        <f t="array" ref="E537">SUM('DRE + DCF'!$S$41/TIR!S537,'DRE + DCF'!$U$41:$AD$41/TIR!T537:AC537,TIR!F537)</f>
        <v>81.478647092166398</v>
      </c>
      <c r="F537" s="100">
        <f>'DRE + DCF'!$AE$38*'DRE + DCF'!$AE$39*(1+G537)/(R537-G537)/AC537</f>
        <v>51.333265364523712</v>
      </c>
      <c r="G537" s="92">
        <f>R537*(1-'DRE + DCF'!$AE$39)</f>
        <v>8.6163737245887509E-2</v>
      </c>
      <c r="H537" s="94">
        <f t="shared" si="57"/>
        <v>0.14360622874314585</v>
      </c>
      <c r="I537" s="94">
        <f t="shared" si="60"/>
        <v>0.14360622874314585</v>
      </c>
      <c r="J537" s="94">
        <f t="shared" si="60"/>
        <v>0.14360622874314585</v>
      </c>
      <c r="K537" s="94">
        <f t="shared" si="60"/>
        <v>0.14360622874314585</v>
      </c>
      <c r="L537" s="94">
        <f t="shared" si="60"/>
        <v>0.14360622874314585</v>
      </c>
      <c r="M537" s="94">
        <f t="shared" si="60"/>
        <v>0.14360622874314585</v>
      </c>
      <c r="N537" s="94">
        <f t="shared" si="60"/>
        <v>0.14360622874314585</v>
      </c>
      <c r="O537" s="94">
        <f t="shared" si="60"/>
        <v>0.14360622874314585</v>
      </c>
      <c r="P537" s="94">
        <f t="shared" si="60"/>
        <v>0.14360622874314585</v>
      </c>
      <c r="Q537" s="94">
        <f t="shared" si="60"/>
        <v>0.14360622874314585</v>
      </c>
      <c r="R537" s="94">
        <f t="shared" si="60"/>
        <v>0.14360622874314585</v>
      </c>
      <c r="S537" s="93">
        <f>(1+H537)^((5-Dashboard!$F$9)*3/12)</f>
        <v>1.0341156913523433</v>
      </c>
      <c r="T537" s="93">
        <f t="shared" si="56"/>
        <v>1.1826211458715643</v>
      </c>
      <c r="U537" s="93">
        <f t="shared" si="56"/>
        <v>1.3524529086620776</v>
      </c>
      <c r="V537" s="93">
        <f t="shared" si="56"/>
        <v>1.5466735704277368</v>
      </c>
      <c r="W537" s="93">
        <f t="shared" si="56"/>
        <v>1.7687855289735606</v>
      </c>
      <c r="X537" s="93">
        <f t="shared" si="56"/>
        <v>2.0227941482449041</v>
      </c>
      <c r="Y537" s="93">
        <f t="shared" si="55"/>
        <v>2.313279987398059</v>
      </c>
      <c r="Z537" s="93">
        <f t="shared" si="55"/>
        <v>2.6454814024152862</v>
      </c>
      <c r="AA537" s="93">
        <f t="shared" si="55"/>
        <v>3.0253890098262741</v>
      </c>
      <c r="AB537" s="93">
        <f t="shared" si="55"/>
        <v>3.4598537160083858</v>
      </c>
      <c r="AC537" s="95">
        <f t="shared" si="55"/>
        <v>3.9567102601673092</v>
      </c>
      <c r="AE537" s="96"/>
    </row>
    <row r="538" spans="3:31" ht="24.75" customHeight="1" x14ac:dyDescent="0.25">
      <c r="C538" s="91">
        <f>ABS(E538-Dashboard!$F$13)</f>
        <v>31.875846976943613</v>
      </c>
      <c r="D538" s="92">
        <f t="shared" si="59"/>
        <v>0.14370622874314584</v>
      </c>
      <c r="E538" s="93" cm="1">
        <f t="array" ref="E538">SUM('DRE + DCF'!$S$41/TIR!S538,'DRE + DCF'!$U$41:$AD$41/TIR!T538:AC538,TIR!F538)</f>
        <v>81.385846976943611</v>
      </c>
      <c r="F538" s="100">
        <f>'DRE + DCF'!$AE$38*'DRE + DCF'!$AE$39*(1+G538)/(R538-G538)/AC538</f>
        <v>51.254420799995764</v>
      </c>
      <c r="G538" s="92">
        <f>R538*(1-'DRE + DCF'!$AE$39)</f>
        <v>8.62237372458875E-2</v>
      </c>
      <c r="H538" s="94">
        <f t="shared" si="57"/>
        <v>0.14370622874314584</v>
      </c>
      <c r="I538" s="94">
        <f t="shared" si="60"/>
        <v>0.14370622874314584</v>
      </c>
      <c r="J538" s="94">
        <f t="shared" si="60"/>
        <v>0.14370622874314584</v>
      </c>
      <c r="K538" s="94">
        <f t="shared" si="60"/>
        <v>0.14370622874314584</v>
      </c>
      <c r="L538" s="94">
        <f t="shared" si="60"/>
        <v>0.14370622874314584</v>
      </c>
      <c r="M538" s="94">
        <f t="shared" si="60"/>
        <v>0.14370622874314584</v>
      </c>
      <c r="N538" s="94">
        <f t="shared" si="60"/>
        <v>0.14370622874314584</v>
      </c>
      <c r="O538" s="94">
        <f t="shared" si="60"/>
        <v>0.14370622874314584</v>
      </c>
      <c r="P538" s="94">
        <f t="shared" si="60"/>
        <v>0.14370622874314584</v>
      </c>
      <c r="Q538" s="94">
        <f t="shared" si="60"/>
        <v>0.14370622874314584</v>
      </c>
      <c r="R538" s="94">
        <f t="shared" si="60"/>
        <v>0.14370622874314584</v>
      </c>
      <c r="S538" s="93">
        <f>(1+H538)^((5-Dashboard!$F$9)*3/12)</f>
        <v>1.0341382970744311</v>
      </c>
      <c r="T538" s="93">
        <f t="shared" si="56"/>
        <v>1.1827504117458565</v>
      </c>
      <c r="U538" s="93">
        <f t="shared" si="56"/>
        <v>1.3527190129622566</v>
      </c>
      <c r="V538" s="93">
        <f t="shared" si="56"/>
        <v>1.5471131608642132</v>
      </c>
      <c r="W538" s="93">
        <f t="shared" si="56"/>
        <v>1.7694429586508973</v>
      </c>
      <c r="X538" s="93">
        <f t="shared" si="56"/>
        <v>2.023722933214732</v>
      </c>
      <c r="Y538" s="93">
        <f t="shared" si="55"/>
        <v>2.3145445239680384</v>
      </c>
      <c r="Z538" s="93">
        <f t="shared" si="55"/>
        <v>2.6471589887655851</v>
      </c>
      <c r="AA538" s="93">
        <f t="shared" si="55"/>
        <v>3.027572223924607</v>
      </c>
      <c r="AB538" s="93">
        <f t="shared" si="55"/>
        <v>3.4626532104723116</v>
      </c>
      <c r="AC538" s="95">
        <f t="shared" si="55"/>
        <v>3.9602580447946338</v>
      </c>
      <c r="AE538" s="96"/>
    </row>
    <row r="539" spans="3:31" ht="24.75" customHeight="1" x14ac:dyDescent="0.25">
      <c r="C539" s="91">
        <f>ABS(E539-Dashboard!$F$13)</f>
        <v>31.783206340254587</v>
      </c>
      <c r="D539" s="92">
        <f t="shared" si="59"/>
        <v>0.14380622874314583</v>
      </c>
      <c r="E539" s="93" cm="1">
        <f t="array" ref="E539">SUM('DRE + DCF'!$S$41/TIR!S539,'DRE + DCF'!$U$41:$AD$41/TIR!T539:AC539,TIR!F539)</f>
        <v>81.293206340254585</v>
      </c>
      <c r="F539" s="100">
        <f>'DRE + DCF'!$AE$38*'DRE + DCF'!$AE$39*(1+G539)/(R539-G539)/AC539</f>
        <v>51.17572597024752</v>
      </c>
      <c r="G539" s="92">
        <f>R539*(1-'DRE + DCF'!$AE$39)</f>
        <v>8.628373724588749E-2</v>
      </c>
      <c r="H539" s="94">
        <f t="shared" si="57"/>
        <v>0.14380622874314583</v>
      </c>
      <c r="I539" s="94">
        <f t="shared" si="60"/>
        <v>0.14380622874314583</v>
      </c>
      <c r="J539" s="94">
        <f t="shared" si="60"/>
        <v>0.14380622874314583</v>
      </c>
      <c r="K539" s="94">
        <f t="shared" si="60"/>
        <v>0.14380622874314583</v>
      </c>
      <c r="L539" s="94">
        <f t="shared" si="60"/>
        <v>0.14380622874314583</v>
      </c>
      <c r="M539" s="94">
        <f t="shared" si="60"/>
        <v>0.14380622874314583</v>
      </c>
      <c r="N539" s="94">
        <f t="shared" si="60"/>
        <v>0.14380622874314583</v>
      </c>
      <c r="O539" s="94">
        <f t="shared" si="60"/>
        <v>0.14380622874314583</v>
      </c>
      <c r="P539" s="94">
        <f t="shared" si="60"/>
        <v>0.14380622874314583</v>
      </c>
      <c r="Q539" s="94">
        <f t="shared" si="60"/>
        <v>0.14380622874314583</v>
      </c>
      <c r="R539" s="94">
        <f t="shared" si="60"/>
        <v>0.14380622874314583</v>
      </c>
      <c r="S539" s="93">
        <f>(1+H539)^((5-Dashboard!$F$9)*3/12)</f>
        <v>1.0341609013141682</v>
      </c>
      <c r="T539" s="93">
        <f t="shared" si="56"/>
        <v>1.1828796804457713</v>
      </c>
      <c r="U539" s="93">
        <f t="shared" si="56"/>
        <v>1.3529851463475751</v>
      </c>
      <c r="V539" s="93">
        <f t="shared" si="56"/>
        <v>1.5475528377893131</v>
      </c>
      <c r="W539" s="93">
        <f t="shared" si="56"/>
        <v>1.7701005751725476</v>
      </c>
      <c r="X539" s="93">
        <f t="shared" si="56"/>
        <v>2.0246520633841851</v>
      </c>
      <c r="Y539" s="93">
        <f t="shared" si="55"/>
        <v>2.3158096411364935</v>
      </c>
      <c r="Z539" s="93">
        <f t="shared" si="55"/>
        <v>2.6488374921153506</v>
      </c>
      <c r="AA539" s="93">
        <f t="shared" si="55"/>
        <v>3.0297568224099116</v>
      </c>
      <c r="AB539" s="93">
        <f t="shared" si="55"/>
        <v>3.465454725049498</v>
      </c>
      <c r="AC539" s="95">
        <f t="shared" si="55"/>
        <v>3.9638086999389817</v>
      </c>
      <c r="AE539" s="96"/>
    </row>
    <row r="540" spans="3:31" ht="24.75" customHeight="1" x14ac:dyDescent="0.25">
      <c r="C540" s="91">
        <f>ABS(E540-Dashboard!$F$13)</f>
        <v>31.690724820761936</v>
      </c>
      <c r="D540" s="92">
        <f t="shared" si="59"/>
        <v>0.14390622874314582</v>
      </c>
      <c r="E540" s="93" cm="1">
        <f t="array" ref="E540">SUM('DRE + DCF'!$S$41/TIR!S540,'DRE + DCF'!$U$41:$AD$41/TIR!T540:AC540,TIR!F540)</f>
        <v>81.200724820761934</v>
      </c>
      <c r="F540" s="100">
        <f>'DRE + DCF'!$AE$38*'DRE + DCF'!$AE$39*(1+G540)/(R540-G540)/AC540</f>
        <v>51.097180522300114</v>
      </c>
      <c r="G540" s="92">
        <f>R540*(1-'DRE + DCF'!$AE$39)</f>
        <v>8.6343737245887495E-2</v>
      </c>
      <c r="H540" s="94">
        <f t="shared" si="57"/>
        <v>0.14390622874314582</v>
      </c>
      <c r="I540" s="94">
        <f t="shared" si="60"/>
        <v>0.14390622874314582</v>
      </c>
      <c r="J540" s="94">
        <f t="shared" si="60"/>
        <v>0.14390622874314582</v>
      </c>
      <c r="K540" s="94">
        <f t="shared" si="60"/>
        <v>0.14390622874314582</v>
      </c>
      <c r="L540" s="94">
        <f t="shared" si="60"/>
        <v>0.14390622874314582</v>
      </c>
      <c r="M540" s="94">
        <f t="shared" si="60"/>
        <v>0.14390622874314582</v>
      </c>
      <c r="N540" s="94">
        <f t="shared" si="60"/>
        <v>0.14390622874314582</v>
      </c>
      <c r="O540" s="94">
        <f t="shared" si="60"/>
        <v>0.14390622874314582</v>
      </c>
      <c r="P540" s="94">
        <f t="shared" si="60"/>
        <v>0.14390622874314582</v>
      </c>
      <c r="Q540" s="94">
        <f t="shared" si="60"/>
        <v>0.14390622874314582</v>
      </c>
      <c r="R540" s="94">
        <f t="shared" si="60"/>
        <v>0.14390622874314582</v>
      </c>
      <c r="S540" s="93">
        <f>(1+H540)^((5-Dashboard!$F$9)*3/12)</f>
        <v>1.0341835040717815</v>
      </c>
      <c r="T540" s="93">
        <f t="shared" si="56"/>
        <v>1.1830089519711233</v>
      </c>
      <c r="U540" s="93">
        <f t="shared" si="56"/>
        <v>1.3532513088186691</v>
      </c>
      <c r="V540" s="93">
        <f t="shared" si="56"/>
        <v>1.54799260121249</v>
      </c>
      <c r="W540" s="93">
        <f t="shared" si="56"/>
        <v>1.7707583785752721</v>
      </c>
      <c r="X540" s="93">
        <f t="shared" si="56"/>
        <v>2.0255815388513674</v>
      </c>
      <c r="Y540" s="93">
        <f t="shared" si="55"/>
        <v>2.3170753391192056</v>
      </c>
      <c r="Z540" s="93">
        <f t="shared" si="55"/>
        <v>2.6505169128855961</v>
      </c>
      <c r="AA540" s="93">
        <f t="shared" si="55"/>
        <v>3.0319428060388876</v>
      </c>
      <c r="AB540" s="93">
        <f t="shared" si="55"/>
        <v>3.4682582610208552</v>
      </c>
      <c r="AC540" s="95">
        <f t="shared" si="55"/>
        <v>3.9673622276716278</v>
      </c>
      <c r="AE540" s="96"/>
    </row>
    <row r="541" spans="3:31" ht="24.75" customHeight="1" x14ac:dyDescent="0.25">
      <c r="C541" s="91">
        <f>ABS(E541-Dashboard!$F$13)</f>
        <v>31.598402058162399</v>
      </c>
      <c r="D541" s="92">
        <f t="shared" si="59"/>
        <v>0.14400622874314581</v>
      </c>
      <c r="E541" s="93" cm="1">
        <f t="array" ref="E541">SUM('DRE + DCF'!$S$41/TIR!S541,'DRE + DCF'!$U$41:$AD$41/TIR!T541:AC541,TIR!F541)</f>
        <v>81.108402058162397</v>
      </c>
      <c r="F541" s="100">
        <f>'DRE + DCF'!$AE$38*'DRE + DCF'!$AE$39*(1+G541)/(R541-G541)/AC541</f>
        <v>51.018784104200471</v>
      </c>
      <c r="G541" s="92">
        <f>R541*(1-'DRE + DCF'!$AE$39)</f>
        <v>8.6403737245887485E-2</v>
      </c>
      <c r="H541" s="94">
        <f t="shared" si="57"/>
        <v>0.14400622874314581</v>
      </c>
      <c r="I541" s="94">
        <f t="shared" si="60"/>
        <v>0.14400622874314581</v>
      </c>
      <c r="J541" s="94">
        <f t="shared" si="60"/>
        <v>0.14400622874314581</v>
      </c>
      <c r="K541" s="94">
        <f t="shared" si="60"/>
        <v>0.14400622874314581</v>
      </c>
      <c r="L541" s="94">
        <f t="shared" si="60"/>
        <v>0.14400622874314581</v>
      </c>
      <c r="M541" s="94">
        <f t="shared" si="60"/>
        <v>0.14400622874314581</v>
      </c>
      <c r="N541" s="94">
        <f t="shared" si="60"/>
        <v>0.14400622874314581</v>
      </c>
      <c r="O541" s="94">
        <f t="shared" si="60"/>
        <v>0.14400622874314581</v>
      </c>
      <c r="P541" s="94">
        <f t="shared" si="60"/>
        <v>0.14400622874314581</v>
      </c>
      <c r="Q541" s="94">
        <f t="shared" si="60"/>
        <v>0.14400622874314581</v>
      </c>
      <c r="R541" s="94">
        <f t="shared" si="60"/>
        <v>0.14400622874314581</v>
      </c>
      <c r="S541" s="93">
        <f>(1+H541)^((5-Dashboard!$F$9)*3/12)</f>
        <v>1.0342061053474976</v>
      </c>
      <c r="T541" s="93">
        <f t="shared" si="56"/>
        <v>1.1831382263217274</v>
      </c>
      <c r="U541" s="93">
        <f t="shared" si="56"/>
        <v>1.3535175003761739</v>
      </c>
      <c r="V541" s="93">
        <f t="shared" si="56"/>
        <v>1.5484324511431962</v>
      </c>
      <c r="W541" s="93">
        <f t="shared" si="56"/>
        <v>1.7714163688958333</v>
      </c>
      <c r="X541" s="93">
        <f t="shared" si="56"/>
        <v>2.0265113597143993</v>
      </c>
      <c r="Y541" s="93">
        <f t="shared" si="55"/>
        <v>2.3183416181320147</v>
      </c>
      <c r="Z541" s="93">
        <f t="shared" si="55"/>
        <v>2.6521972514974883</v>
      </c>
      <c r="AA541" s="93">
        <f t="shared" si="55"/>
        <v>3.0341301755685781</v>
      </c>
      <c r="AB541" s="93">
        <f t="shared" si="55"/>
        <v>3.4710638196679882</v>
      </c>
      <c r="AC541" s="95">
        <f t="shared" si="55"/>
        <v>3.970918630065154</v>
      </c>
      <c r="AE541" s="96"/>
    </row>
    <row r="542" spans="3:31" ht="24.75" customHeight="1" x14ac:dyDescent="0.25">
      <c r="C542" s="91">
        <f>ABS(E542-Dashboard!$F$13)</f>
        <v>31.506237693182847</v>
      </c>
      <c r="D542" s="92">
        <f t="shared" si="59"/>
        <v>0.1441062287431458</v>
      </c>
      <c r="E542" s="93" cm="1">
        <f t="array" ref="E542">SUM('DRE + DCF'!$S$41/TIR!S542,'DRE + DCF'!$U$41:$AD$41/TIR!T542:AC542,TIR!F542)</f>
        <v>81.016237693182845</v>
      </c>
      <c r="F542" s="100">
        <f>'DRE + DCF'!$AE$38*'DRE + DCF'!$AE$39*(1+G542)/(R542-G542)/AC542</f>
        <v>50.940536365017508</v>
      </c>
      <c r="G542" s="92">
        <f>R542*(1-'DRE + DCF'!$AE$39)</f>
        <v>8.6463737245887476E-2</v>
      </c>
      <c r="H542" s="94">
        <f t="shared" si="57"/>
        <v>0.1441062287431458</v>
      </c>
      <c r="I542" s="94">
        <f t="shared" si="60"/>
        <v>0.1441062287431458</v>
      </c>
      <c r="J542" s="94">
        <f t="shared" si="60"/>
        <v>0.1441062287431458</v>
      </c>
      <c r="K542" s="94">
        <f t="shared" si="60"/>
        <v>0.1441062287431458</v>
      </c>
      <c r="L542" s="94">
        <f t="shared" si="60"/>
        <v>0.1441062287431458</v>
      </c>
      <c r="M542" s="94">
        <f t="shared" si="60"/>
        <v>0.1441062287431458</v>
      </c>
      <c r="N542" s="94">
        <f t="shared" si="60"/>
        <v>0.1441062287431458</v>
      </c>
      <c r="O542" s="94">
        <f t="shared" si="60"/>
        <v>0.1441062287431458</v>
      </c>
      <c r="P542" s="94">
        <f t="shared" si="60"/>
        <v>0.1441062287431458</v>
      </c>
      <c r="Q542" s="94">
        <f t="shared" si="60"/>
        <v>0.1441062287431458</v>
      </c>
      <c r="R542" s="94">
        <f t="shared" si="60"/>
        <v>0.1441062287431458</v>
      </c>
      <c r="S542" s="93">
        <f>(1+H542)^((5-Dashboard!$F$9)*3/12)</f>
        <v>1.0342287051415435</v>
      </c>
      <c r="T542" s="93">
        <f t="shared" si="56"/>
        <v>1.1832675034973983</v>
      </c>
      <c r="U542" s="93">
        <f t="shared" si="56"/>
        <v>1.3537837210207255</v>
      </c>
      <c r="V542" s="93">
        <f t="shared" si="56"/>
        <v>1.5488723875908854</v>
      </c>
      <c r="W542" s="93">
        <f t="shared" si="56"/>
        <v>1.7720745461709999</v>
      </c>
      <c r="X542" s="93">
        <f t="shared" si="56"/>
        <v>2.0274415260714242</v>
      </c>
      <c r="Y542" s="93">
        <f t="shared" si="55"/>
        <v>2.3196084783908257</v>
      </c>
      <c r="Z542" s="93">
        <f t="shared" si="55"/>
        <v>2.6538785083723546</v>
      </c>
      <c r="AA542" s="93">
        <f t="shared" si="55"/>
        <v>3.0363189317563797</v>
      </c>
      <c r="AB542" s="93">
        <f t="shared" si="55"/>
        <v>3.4738714022732089</v>
      </c>
      <c r="AC542" s="95">
        <f t="shared" si="55"/>
        <v>3.9744779091934648</v>
      </c>
      <c r="AE542" s="96"/>
    </row>
    <row r="543" spans="3:31" ht="24.75" customHeight="1" x14ac:dyDescent="0.25">
      <c r="C543" s="91">
        <f>ABS(E543-Dashboard!$F$13)</f>
        <v>31.414231367577024</v>
      </c>
      <c r="D543" s="92">
        <f t="shared" si="59"/>
        <v>0.14420622874314579</v>
      </c>
      <c r="E543" s="93" cm="1">
        <f t="array" ref="E543">SUM('DRE + DCF'!$S$41/TIR!S543,'DRE + DCF'!$U$41:$AD$41/TIR!T543:AC543,TIR!F543)</f>
        <v>80.924231367577022</v>
      </c>
      <c r="F543" s="100">
        <f>'DRE + DCF'!$AE$38*'DRE + DCF'!$AE$39*(1+G543)/(R543-G543)/AC543</f>
        <v>50.86243695483865</v>
      </c>
      <c r="G543" s="92">
        <f>R543*(1-'DRE + DCF'!$AE$39)</f>
        <v>8.6523737245887467E-2</v>
      </c>
      <c r="H543" s="94">
        <f t="shared" si="57"/>
        <v>0.14420622874314579</v>
      </c>
      <c r="I543" s="94">
        <f t="shared" si="60"/>
        <v>0.14420622874314579</v>
      </c>
      <c r="J543" s="94">
        <f t="shared" si="60"/>
        <v>0.14420622874314579</v>
      </c>
      <c r="K543" s="94">
        <f t="shared" si="60"/>
        <v>0.14420622874314579</v>
      </c>
      <c r="L543" s="94">
        <f t="shared" si="60"/>
        <v>0.14420622874314579</v>
      </c>
      <c r="M543" s="94">
        <f t="shared" si="60"/>
        <v>0.14420622874314579</v>
      </c>
      <c r="N543" s="94">
        <f t="shared" si="60"/>
        <v>0.14420622874314579</v>
      </c>
      <c r="O543" s="94">
        <f t="shared" si="60"/>
        <v>0.14420622874314579</v>
      </c>
      <c r="P543" s="94">
        <f t="shared" si="60"/>
        <v>0.14420622874314579</v>
      </c>
      <c r="Q543" s="94">
        <f t="shared" si="60"/>
        <v>0.14420622874314579</v>
      </c>
      <c r="R543" s="94">
        <f t="shared" si="60"/>
        <v>0.14420622874314579</v>
      </c>
      <c r="S543" s="93">
        <f>(1+H543)^((5-Dashboard!$F$9)*3/12)</f>
        <v>1.0342513034541458</v>
      </c>
      <c r="T543" s="93">
        <f t="shared" si="56"/>
        <v>1.1833967834979511</v>
      </c>
      <c r="U543" s="93">
        <f t="shared" si="56"/>
        <v>1.3540499707529596</v>
      </c>
      <c r="V543" s="93">
        <f t="shared" si="56"/>
        <v>1.5493124105650109</v>
      </c>
      <c r="W543" s="93">
        <f t="shared" si="56"/>
        <v>1.7727329104375436</v>
      </c>
      <c r="X543" s="93">
        <f t="shared" si="56"/>
        <v>2.0283720380206027</v>
      </c>
      <c r="Y543" s="93">
        <f t="shared" si="55"/>
        <v>2.3208759201116025</v>
      </c>
      <c r="Z543" s="93">
        <f t="shared" si="55"/>
        <v>2.6555606839316752</v>
      </c>
      <c r="AA543" s="93">
        <f t="shared" si="55"/>
        <v>3.038509075360031</v>
      </c>
      <c r="AB543" s="93">
        <f t="shared" si="55"/>
        <v>3.476681010119524</v>
      </c>
      <c r="AC543" s="95">
        <f t="shared" si="55"/>
        <v>3.9780400671317713</v>
      </c>
      <c r="AE543" s="96"/>
    </row>
    <row r="544" spans="3:31" ht="24.75" customHeight="1" x14ac:dyDescent="0.25">
      <c r="C544" s="91">
        <f>ABS(E544-Dashboard!$F$13)</f>
        <v>31.322382724121745</v>
      </c>
      <c r="D544" s="92">
        <f t="shared" si="59"/>
        <v>0.14430622874314578</v>
      </c>
      <c r="E544" s="93" cm="1">
        <f t="array" ref="E544">SUM('DRE + DCF'!$S$41/TIR!S544,'DRE + DCF'!$U$41:$AD$41/TIR!T544:AC544,TIR!F544)</f>
        <v>80.832382724121743</v>
      </c>
      <c r="F544" s="100">
        <f>'DRE + DCF'!$AE$38*'DRE + DCF'!$AE$39*(1+G544)/(R544-G544)/AC544</f>
        <v>50.784485524766218</v>
      </c>
      <c r="G544" s="92">
        <f>R544*(1-'DRE + DCF'!$AE$39)</f>
        <v>8.6583737245887457E-2</v>
      </c>
      <c r="H544" s="94">
        <f t="shared" si="57"/>
        <v>0.14430622874314578</v>
      </c>
      <c r="I544" s="94">
        <f t="shared" si="60"/>
        <v>0.14430622874314578</v>
      </c>
      <c r="J544" s="94">
        <f t="shared" si="60"/>
        <v>0.14430622874314578</v>
      </c>
      <c r="K544" s="94">
        <f t="shared" si="60"/>
        <v>0.14430622874314578</v>
      </c>
      <c r="L544" s="94">
        <f t="shared" si="60"/>
        <v>0.14430622874314578</v>
      </c>
      <c r="M544" s="94">
        <f t="shared" si="60"/>
        <v>0.14430622874314578</v>
      </c>
      <c r="N544" s="94">
        <f t="shared" si="60"/>
        <v>0.14430622874314578</v>
      </c>
      <c r="O544" s="94">
        <f t="shared" si="60"/>
        <v>0.14430622874314578</v>
      </c>
      <c r="P544" s="94">
        <f t="shared" si="60"/>
        <v>0.14430622874314578</v>
      </c>
      <c r="Q544" s="94">
        <f t="shared" si="60"/>
        <v>0.14430622874314578</v>
      </c>
      <c r="R544" s="94">
        <f t="shared" si="60"/>
        <v>0.14430622874314578</v>
      </c>
      <c r="S544" s="93">
        <f>(1+H544)^((5-Dashboard!$F$9)*3/12)</f>
        <v>1.0342739002855308</v>
      </c>
      <c r="T544" s="93">
        <f t="shared" si="56"/>
        <v>1.1835260663232001</v>
      </c>
      <c r="U544" s="93">
        <f t="shared" si="56"/>
        <v>1.3543162495735115</v>
      </c>
      <c r="V544" s="93">
        <f t="shared" si="56"/>
        <v>1.549752520075026</v>
      </c>
      <c r="W544" s="93">
        <f t="shared" si="56"/>
        <v>1.7733914617322393</v>
      </c>
      <c r="X544" s="93">
        <f t="shared" si="56"/>
        <v>2.0293028956601136</v>
      </c>
      <c r="Y544" s="93">
        <f t="shared" si="55"/>
        <v>2.3221439435103699</v>
      </c>
      <c r="Z544" s="93">
        <f t="shared" si="55"/>
        <v>2.6572437785970879</v>
      </c>
      <c r="AA544" s="93">
        <f t="shared" si="55"/>
        <v>3.0407006071376204</v>
      </c>
      <c r="AB544" s="93">
        <f t="shared" si="55"/>
        <v>3.479492644490644</v>
      </c>
      <c r="AC544" s="95">
        <f t="shared" si="55"/>
        <v>3.981605105956604</v>
      </c>
      <c r="AE544" s="96"/>
    </row>
    <row r="545" spans="3:31" ht="24.75" customHeight="1" x14ac:dyDescent="0.25">
      <c r="C545" s="91">
        <f>ABS(E545-Dashboard!$F$13)</f>
        <v>31.23069140661331</v>
      </c>
      <c r="D545" s="92">
        <f t="shared" si="59"/>
        <v>0.14440622874314576</v>
      </c>
      <c r="E545" s="93" cm="1">
        <f t="array" ref="E545">SUM('DRE + DCF'!$S$41/TIR!S545,'DRE + DCF'!$U$41:$AD$41/TIR!T545:AC545,TIR!F545)</f>
        <v>80.740691406613308</v>
      </c>
      <c r="F545" s="100">
        <f>'DRE + DCF'!$AE$38*'DRE + DCF'!$AE$39*(1+G545)/(R545-G545)/AC545</f>
        <v>50.706681726913779</v>
      </c>
      <c r="G545" s="92">
        <f>R545*(1-'DRE + DCF'!$AE$39)</f>
        <v>8.6643737245887462E-2</v>
      </c>
      <c r="H545" s="94">
        <f t="shared" si="57"/>
        <v>0.14440622874314576</v>
      </c>
      <c r="I545" s="94">
        <f t="shared" si="60"/>
        <v>0.14440622874314576</v>
      </c>
      <c r="J545" s="94">
        <f t="shared" si="60"/>
        <v>0.14440622874314576</v>
      </c>
      <c r="K545" s="94">
        <f t="shared" si="60"/>
        <v>0.14440622874314576</v>
      </c>
      <c r="L545" s="94">
        <f t="shared" si="60"/>
        <v>0.14440622874314576</v>
      </c>
      <c r="M545" s="94">
        <f t="shared" si="60"/>
        <v>0.14440622874314576</v>
      </c>
      <c r="N545" s="94">
        <f t="shared" si="60"/>
        <v>0.14440622874314576</v>
      </c>
      <c r="O545" s="94">
        <f t="shared" si="60"/>
        <v>0.14440622874314576</v>
      </c>
      <c r="P545" s="94">
        <f t="shared" si="60"/>
        <v>0.14440622874314576</v>
      </c>
      <c r="Q545" s="94">
        <f t="shared" si="60"/>
        <v>0.14440622874314576</v>
      </c>
      <c r="R545" s="94">
        <f t="shared" si="60"/>
        <v>0.14440622874314576</v>
      </c>
      <c r="S545" s="93">
        <f>(1+H545)^((5-Dashboard!$F$9)*3/12)</f>
        <v>1.0342964956359251</v>
      </c>
      <c r="T545" s="93">
        <f t="shared" si="56"/>
        <v>1.1836553519729605</v>
      </c>
      <c r="U545" s="93">
        <f t="shared" si="56"/>
        <v>1.3545825574830166</v>
      </c>
      <c r="V545" s="93">
        <f t="shared" si="56"/>
        <v>1.5501927161303846</v>
      </c>
      <c r="W545" s="93">
        <f t="shared" si="56"/>
        <v>1.7740502000918674</v>
      </c>
      <c r="X545" s="93">
        <f t="shared" si="56"/>
        <v>2.0302340990881573</v>
      </c>
      <c r="Y545" s="93">
        <f t="shared" si="55"/>
        <v>2.3234125488032165</v>
      </c>
      <c r="Z545" s="93">
        <f t="shared" si="55"/>
        <v>2.6589277927903892</v>
      </c>
      <c r="AA545" s="93">
        <f t="shared" si="55"/>
        <v>3.0428935278475859</v>
      </c>
      <c r="AB545" s="93">
        <f t="shared" si="55"/>
        <v>3.4823063066709823</v>
      </c>
      <c r="AC545" s="95">
        <f t="shared" si="55"/>
        <v>3.9851730277458115</v>
      </c>
      <c r="AE545" s="96"/>
    </row>
    <row r="546" spans="3:31" ht="24.75" customHeight="1" x14ac:dyDescent="0.25">
      <c r="C546" s="91">
        <f>ABS(E546-Dashboard!$F$13)</f>
        <v>31.139157059864111</v>
      </c>
      <c r="D546" s="92">
        <f t="shared" si="59"/>
        <v>0.14450622874314575</v>
      </c>
      <c r="E546" s="93" cm="1">
        <f t="array" ref="E546">SUM('DRE + DCF'!$S$41/TIR!S546,'DRE + DCF'!$U$41:$AD$41/TIR!T546:AC546,TIR!F546)</f>
        <v>80.649157059864109</v>
      </c>
      <c r="F546" s="100">
        <f>'DRE + DCF'!$AE$38*'DRE + DCF'!$AE$39*(1+G546)/(R546-G546)/AC546</f>
        <v>50.629025214402759</v>
      </c>
      <c r="G546" s="92">
        <f>R546*(1-'DRE + DCF'!$AE$39)</f>
        <v>8.6703737245887452E-2</v>
      </c>
      <c r="H546" s="94">
        <f t="shared" si="57"/>
        <v>0.14450622874314575</v>
      </c>
      <c r="I546" s="94">
        <f t="shared" si="60"/>
        <v>0.14450622874314575</v>
      </c>
      <c r="J546" s="94">
        <f t="shared" si="60"/>
        <v>0.14450622874314575</v>
      </c>
      <c r="K546" s="94">
        <f t="shared" si="60"/>
        <v>0.14450622874314575</v>
      </c>
      <c r="L546" s="94">
        <f t="shared" si="60"/>
        <v>0.14450622874314575</v>
      </c>
      <c r="M546" s="94">
        <f t="shared" si="60"/>
        <v>0.14450622874314575</v>
      </c>
      <c r="N546" s="94">
        <f t="shared" si="60"/>
        <v>0.14450622874314575</v>
      </c>
      <c r="O546" s="94">
        <f t="shared" si="60"/>
        <v>0.14450622874314575</v>
      </c>
      <c r="P546" s="94">
        <f t="shared" si="60"/>
        <v>0.14450622874314575</v>
      </c>
      <c r="Q546" s="94">
        <f t="shared" si="60"/>
        <v>0.14450622874314575</v>
      </c>
      <c r="R546" s="94">
        <f t="shared" si="60"/>
        <v>0.14450622874314575</v>
      </c>
      <c r="S546" s="93">
        <f>(1+H546)^((5-Dashboard!$F$9)*3/12)</f>
        <v>1.0343190895055554</v>
      </c>
      <c r="T546" s="93">
        <f t="shared" si="56"/>
        <v>1.1837846404470476</v>
      </c>
      <c r="U546" s="93">
        <f t="shared" si="56"/>
        <v>1.3548488944821111</v>
      </c>
      <c r="V546" s="93">
        <f t="shared" si="56"/>
        <v>1.5506329987405412</v>
      </c>
      <c r="W546" s="93">
        <f t="shared" si="56"/>
        <v>1.7747091255532119</v>
      </c>
      <c r="X546" s="93">
        <f t="shared" si="56"/>
        <v>2.0311656484029528</v>
      </c>
      <c r="Y546" s="93">
        <f t="shared" si="55"/>
        <v>2.3246817362062897</v>
      </c>
      <c r="Z546" s="93">
        <f t="shared" si="55"/>
        <v>2.6606127269335289</v>
      </c>
      <c r="AA546" s="93">
        <f t="shared" si="55"/>
        <v>3.0450878382487101</v>
      </c>
      <c r="AB546" s="93">
        <f t="shared" si="55"/>
        <v>3.4851219979456496</v>
      </c>
      <c r="AC546" s="95">
        <f t="shared" si="55"/>
        <v>3.9887438345785529</v>
      </c>
      <c r="AE546" s="96"/>
    </row>
    <row r="547" spans="3:31" ht="24.75" customHeight="1" x14ac:dyDescent="0.25">
      <c r="C547" s="91">
        <f>ABS(E547-Dashboard!$F$13)</f>
        <v>31.047779329698862</v>
      </c>
      <c r="D547" s="92">
        <f t="shared" si="59"/>
        <v>0.14460622874314574</v>
      </c>
      <c r="E547" s="93" cm="1">
        <f t="array" ref="E547">SUM('DRE + DCF'!$S$41/TIR!S547,'DRE + DCF'!$U$41:$AD$41/TIR!T547:AC547,TIR!F547)</f>
        <v>80.55777932969886</v>
      </c>
      <c r="F547" s="100">
        <f>'DRE + DCF'!$AE$38*'DRE + DCF'!$AE$39*(1+G547)/(R547-G547)/AC547</f>
        <v>50.551515641358733</v>
      </c>
      <c r="G547" s="92">
        <f>R547*(1-'DRE + DCF'!$AE$39)</f>
        <v>8.6763737245887443E-2</v>
      </c>
      <c r="H547" s="94">
        <f t="shared" si="57"/>
        <v>0.14460622874314574</v>
      </c>
      <c r="I547" s="94">
        <f t="shared" si="60"/>
        <v>0.14460622874314574</v>
      </c>
      <c r="J547" s="94">
        <f t="shared" si="60"/>
        <v>0.14460622874314574</v>
      </c>
      <c r="K547" s="94">
        <f t="shared" si="60"/>
        <v>0.14460622874314574</v>
      </c>
      <c r="L547" s="94">
        <f t="shared" si="60"/>
        <v>0.14460622874314574</v>
      </c>
      <c r="M547" s="94">
        <f t="shared" si="60"/>
        <v>0.14460622874314574</v>
      </c>
      <c r="N547" s="94">
        <f t="shared" si="60"/>
        <v>0.14460622874314574</v>
      </c>
      <c r="O547" s="94">
        <f t="shared" si="60"/>
        <v>0.14460622874314574</v>
      </c>
      <c r="P547" s="94">
        <f t="shared" si="60"/>
        <v>0.14460622874314574</v>
      </c>
      <c r="Q547" s="94">
        <f t="shared" si="60"/>
        <v>0.14460622874314574</v>
      </c>
      <c r="R547" s="94">
        <f t="shared" si="60"/>
        <v>0.14460622874314574</v>
      </c>
      <c r="S547" s="93">
        <f>(1+H547)^((5-Dashboard!$F$9)*3/12)</f>
        <v>1.0343416818946478</v>
      </c>
      <c r="T547" s="93">
        <f t="shared" si="56"/>
        <v>1.1839139317452754</v>
      </c>
      <c r="U547" s="93">
        <f t="shared" si="56"/>
        <v>1.3551152605714298</v>
      </c>
      <c r="V547" s="93">
        <f t="shared" si="56"/>
        <v>1.5510733679149495</v>
      </c>
      <c r="W547" s="93">
        <f t="shared" si="56"/>
        <v>1.7753682381530602</v>
      </c>
      <c r="X547" s="93">
        <f t="shared" si="56"/>
        <v>2.0320975437027373</v>
      </c>
      <c r="Y547" s="93">
        <f t="shared" si="55"/>
        <v>2.3259515059357998</v>
      </c>
      <c r="Z547" s="93">
        <f t="shared" si="55"/>
        <v>2.6622985814486166</v>
      </c>
      <c r="AA547" s="93">
        <f t="shared" si="55"/>
        <v>3.0472835391001278</v>
      </c>
      <c r="AB547" s="93">
        <f t="shared" si="55"/>
        <v>3.4879397196004636</v>
      </c>
      <c r="AC547" s="95">
        <f t="shared" si="55"/>
        <v>3.9923175285353119</v>
      </c>
      <c r="AE547" s="96"/>
    </row>
    <row r="548" spans="3:31" ht="24.75" customHeight="1" x14ac:dyDescent="0.25">
      <c r="C548" s="91">
        <f>ABS(E548-Dashboard!$F$13)</f>
        <v>30.956557862951321</v>
      </c>
      <c r="D548" s="92">
        <f t="shared" si="59"/>
        <v>0.14470622874314573</v>
      </c>
      <c r="E548" s="93" cm="1">
        <f t="array" ref="E548">SUM('DRE + DCF'!$S$41/TIR!S548,'DRE + DCF'!$U$41:$AD$41/TIR!T548:AC548,TIR!F548)</f>
        <v>80.466557862951319</v>
      </c>
      <c r="F548" s="100">
        <f>'DRE + DCF'!$AE$38*'DRE + DCF'!$AE$39*(1+G548)/(R548-G548)/AC548</f>
        <v>50.47415266290804</v>
      </c>
      <c r="G548" s="92">
        <f>R548*(1-'DRE + DCF'!$AE$39)</f>
        <v>8.6823737245887433E-2</v>
      </c>
      <c r="H548" s="94">
        <f t="shared" si="57"/>
        <v>0.14470622874314573</v>
      </c>
      <c r="I548" s="94">
        <f t="shared" si="60"/>
        <v>0.14470622874314573</v>
      </c>
      <c r="J548" s="94">
        <f t="shared" si="60"/>
        <v>0.14470622874314573</v>
      </c>
      <c r="K548" s="94">
        <f t="shared" si="60"/>
        <v>0.14470622874314573</v>
      </c>
      <c r="L548" s="94">
        <f t="shared" si="60"/>
        <v>0.14470622874314573</v>
      </c>
      <c r="M548" s="94">
        <f t="shared" si="60"/>
        <v>0.14470622874314573</v>
      </c>
      <c r="N548" s="94">
        <f t="shared" si="60"/>
        <v>0.14470622874314573</v>
      </c>
      <c r="O548" s="94">
        <f t="shared" si="60"/>
        <v>0.14470622874314573</v>
      </c>
      <c r="P548" s="94">
        <f t="shared" si="60"/>
        <v>0.14470622874314573</v>
      </c>
      <c r="Q548" s="94">
        <f t="shared" si="60"/>
        <v>0.14470622874314573</v>
      </c>
      <c r="R548" s="94">
        <f t="shared" si="60"/>
        <v>0.14470622874314573</v>
      </c>
      <c r="S548" s="93">
        <f>(1+H548)^((5-Dashboard!$F$9)*3/12)</f>
        <v>1.0343642728034288</v>
      </c>
      <c r="T548" s="93">
        <f t="shared" si="56"/>
        <v>1.1840432258674594</v>
      </c>
      <c r="U548" s="93">
        <f t="shared" si="56"/>
        <v>1.3553816557516081</v>
      </c>
      <c r="V548" s="93">
        <f t="shared" si="56"/>
        <v>1.5515138236630639</v>
      </c>
      <c r="W548" s="93">
        <f t="shared" si="56"/>
        <v>1.776027537928204</v>
      </c>
      <c r="X548" s="93">
        <f t="shared" si="56"/>
        <v>2.0330297850857688</v>
      </c>
      <c r="Y548" s="93">
        <f t="shared" ref="Y548:AC598" si="61">(X548)*(1+N548)</f>
        <v>2.3272218582080186</v>
      </c>
      <c r="Z548" s="93">
        <f t="shared" si="61"/>
        <v>2.6639853567579168</v>
      </c>
      <c r="AA548" s="93">
        <f t="shared" si="61"/>
        <v>3.0494806311613187</v>
      </c>
      <c r="AB548" s="93">
        <f t="shared" si="61"/>
        <v>3.4907594729219409</v>
      </c>
      <c r="AC548" s="95">
        <f t="shared" si="61"/>
        <v>3.9958941116978863</v>
      </c>
      <c r="AE548" s="96"/>
    </row>
    <row r="549" spans="3:31" ht="24.75" customHeight="1" x14ac:dyDescent="0.25">
      <c r="C549" s="91">
        <f>ABS(E549-Dashboard!$F$13)</f>
        <v>30.865492307460578</v>
      </c>
      <c r="D549" s="92">
        <f t="shared" si="59"/>
        <v>0.14480622874314572</v>
      </c>
      <c r="E549" s="93" cm="1">
        <f t="array" ref="E549">SUM('DRE + DCF'!$S$41/TIR!S549,'DRE + DCF'!$U$41:$AD$41/TIR!T549:AC549,TIR!F549)</f>
        <v>80.375492307460576</v>
      </c>
      <c r="F549" s="100">
        <f>'DRE + DCF'!$AE$38*'DRE + DCF'!$AE$39*(1+G549)/(R549-G549)/AC549</f>
        <v>50.396935935174199</v>
      </c>
      <c r="G549" s="92">
        <f>R549*(1-'DRE + DCF'!$AE$39)</f>
        <v>8.6883737245887424E-2</v>
      </c>
      <c r="H549" s="94">
        <f t="shared" si="57"/>
        <v>0.14480622874314572</v>
      </c>
      <c r="I549" s="94">
        <f t="shared" si="60"/>
        <v>0.14480622874314572</v>
      </c>
      <c r="J549" s="94">
        <f t="shared" si="60"/>
        <v>0.14480622874314572</v>
      </c>
      <c r="K549" s="94">
        <f t="shared" si="60"/>
        <v>0.14480622874314572</v>
      </c>
      <c r="L549" s="94">
        <f t="shared" si="60"/>
        <v>0.14480622874314572</v>
      </c>
      <c r="M549" s="94">
        <f t="shared" si="60"/>
        <v>0.14480622874314572</v>
      </c>
      <c r="N549" s="94">
        <f t="shared" si="60"/>
        <v>0.14480622874314572</v>
      </c>
      <c r="O549" s="94">
        <f t="shared" si="60"/>
        <v>0.14480622874314572</v>
      </c>
      <c r="P549" s="94">
        <f t="shared" si="60"/>
        <v>0.14480622874314572</v>
      </c>
      <c r="Q549" s="94">
        <f t="shared" si="60"/>
        <v>0.14480622874314572</v>
      </c>
      <c r="R549" s="94">
        <f t="shared" si="60"/>
        <v>0.14480622874314572</v>
      </c>
      <c r="S549" s="93">
        <f>(1+H549)^((5-Dashboard!$F$9)*3/12)</f>
        <v>1.0343868622321246</v>
      </c>
      <c r="T549" s="93">
        <f t="shared" ref="T549:X599" si="62">(S549)*(1+I549)</f>
        <v>1.1841725228134143</v>
      </c>
      <c r="U549" s="93">
        <f t="shared" si="62"/>
        <v>1.3556480800232815</v>
      </c>
      <c r="V549" s="93">
        <f t="shared" si="62"/>
        <v>1.5519543659943391</v>
      </c>
      <c r="W549" s="93">
        <f t="shared" si="62"/>
        <v>1.7766870249154392</v>
      </c>
      <c r="X549" s="93">
        <f t="shared" si="62"/>
        <v>2.0339623726503233</v>
      </c>
      <c r="Y549" s="93">
        <f t="shared" si="61"/>
        <v>2.3284927932392776</v>
      </c>
      <c r="Z549" s="93">
        <f t="shared" si="61"/>
        <v>2.6656730532838506</v>
      </c>
      <c r="AA549" s="93">
        <f t="shared" si="61"/>
        <v>3.0516791151921114</v>
      </c>
      <c r="AB549" s="93">
        <f t="shared" si="61"/>
        <v>3.4935812591973008</v>
      </c>
      <c r="AC549" s="95">
        <f t="shared" si="61"/>
        <v>3.9994735861493922</v>
      </c>
      <c r="AE549" s="96"/>
    </row>
    <row r="550" spans="3:31" ht="24.75" customHeight="1" x14ac:dyDescent="0.25">
      <c r="C550" s="91">
        <f>ABS(E550-Dashboard!$F$13)</f>
        <v>30.774582312067487</v>
      </c>
      <c r="D550" s="92">
        <f t="shared" si="59"/>
        <v>0.14490622874314571</v>
      </c>
      <c r="E550" s="93" cm="1">
        <f t="array" ref="E550">SUM('DRE + DCF'!$S$41/TIR!S550,'DRE + DCF'!$U$41:$AD$41/TIR!T550:AC550,TIR!F550)</f>
        <v>80.284582312067485</v>
      </c>
      <c r="F550" s="100">
        <f>'DRE + DCF'!$AE$38*'DRE + DCF'!$AE$39*(1+G550)/(R550-G550)/AC550</f>
        <v>50.319865115274361</v>
      </c>
      <c r="G550" s="92">
        <f>R550*(1-'DRE + DCF'!$AE$39)</f>
        <v>8.6943737245887429E-2</v>
      </c>
      <c r="H550" s="94">
        <f t="shared" si="57"/>
        <v>0.14490622874314571</v>
      </c>
      <c r="I550" s="94">
        <f t="shared" si="60"/>
        <v>0.14490622874314571</v>
      </c>
      <c r="J550" s="94">
        <f t="shared" si="60"/>
        <v>0.14490622874314571</v>
      </c>
      <c r="K550" s="94">
        <f t="shared" si="60"/>
        <v>0.14490622874314571</v>
      </c>
      <c r="L550" s="94">
        <f t="shared" si="60"/>
        <v>0.14490622874314571</v>
      </c>
      <c r="M550" s="94">
        <f t="shared" si="60"/>
        <v>0.14490622874314571</v>
      </c>
      <c r="N550" s="94">
        <f t="shared" si="60"/>
        <v>0.14490622874314571</v>
      </c>
      <c r="O550" s="94">
        <f t="shared" si="60"/>
        <v>0.14490622874314571</v>
      </c>
      <c r="P550" s="94">
        <f t="shared" si="60"/>
        <v>0.14490622874314571</v>
      </c>
      <c r="Q550" s="94">
        <f t="shared" si="60"/>
        <v>0.14490622874314571</v>
      </c>
      <c r="R550" s="94">
        <f t="shared" si="60"/>
        <v>0.14490622874314571</v>
      </c>
      <c r="S550" s="93">
        <f>(1+H550)^((5-Dashboard!$F$9)*3/12)</f>
        <v>1.0344094501809618</v>
      </c>
      <c r="T550" s="93">
        <f t="shared" si="62"/>
        <v>1.1843018225829558</v>
      </c>
      <c r="U550" s="93">
        <f t="shared" si="62"/>
        <v>1.3559145333870859</v>
      </c>
      <c r="V550" s="93">
        <f t="shared" si="62"/>
        <v>1.5523949949182307</v>
      </c>
      <c r="W550" s="93">
        <f t="shared" si="62"/>
        <v>1.7773466991515665</v>
      </c>
      <c r="X550" s="93">
        <f t="shared" si="62"/>
        <v>2.0348953064946986</v>
      </c>
      <c r="Y550" s="93">
        <f t="shared" si="61"/>
        <v>2.3297643112459729</v>
      </c>
      <c r="Z550" s="93">
        <f t="shared" si="61"/>
        <v>2.6673616714489992</v>
      </c>
      <c r="AA550" s="93">
        <f t="shared" si="61"/>
        <v>3.0538789919526872</v>
      </c>
      <c r="AB550" s="93">
        <f t="shared" si="61"/>
        <v>3.4964050797144708</v>
      </c>
      <c r="AC550" s="95">
        <f t="shared" si="61"/>
        <v>4.0030559539742727</v>
      </c>
      <c r="AE550" s="96"/>
    </row>
    <row r="551" spans="3:31" ht="24.75" customHeight="1" x14ac:dyDescent="0.25">
      <c r="C551" s="91">
        <f>ABS(E551-Dashboard!$F$13)</f>
        <v>30.683827526611502</v>
      </c>
      <c r="D551" s="92">
        <f t="shared" si="59"/>
        <v>0.1450062287431457</v>
      </c>
      <c r="E551" s="93" cm="1">
        <f t="array" ref="E551">SUM('DRE + DCF'!$S$41/TIR!S551,'DRE + DCF'!$U$41:$AD$41/TIR!T551:AC551,TIR!F551)</f>
        <v>80.1938275266115</v>
      </c>
      <c r="F551" s="100">
        <f>'DRE + DCF'!$AE$38*'DRE + DCF'!$AE$39*(1+G551)/(R551-G551)/AC551</f>
        <v>50.24293986131601</v>
      </c>
      <c r="G551" s="92">
        <f>R551*(1-'DRE + DCF'!$AE$39)</f>
        <v>8.7003737245887419E-2</v>
      </c>
      <c r="H551" s="94">
        <f t="shared" si="57"/>
        <v>0.1450062287431457</v>
      </c>
      <c r="I551" s="94">
        <f t="shared" si="60"/>
        <v>0.1450062287431457</v>
      </c>
      <c r="J551" s="94">
        <f t="shared" si="60"/>
        <v>0.1450062287431457</v>
      </c>
      <c r="K551" s="94">
        <f t="shared" si="60"/>
        <v>0.1450062287431457</v>
      </c>
      <c r="L551" s="94">
        <f t="shared" si="60"/>
        <v>0.1450062287431457</v>
      </c>
      <c r="M551" s="94">
        <f t="shared" si="60"/>
        <v>0.1450062287431457</v>
      </c>
      <c r="N551" s="94">
        <f t="shared" si="60"/>
        <v>0.1450062287431457</v>
      </c>
      <c r="O551" s="94">
        <f t="shared" si="60"/>
        <v>0.1450062287431457</v>
      </c>
      <c r="P551" s="94">
        <f t="shared" si="60"/>
        <v>0.1450062287431457</v>
      </c>
      <c r="Q551" s="94">
        <f t="shared" si="60"/>
        <v>0.1450062287431457</v>
      </c>
      <c r="R551" s="94">
        <f t="shared" si="60"/>
        <v>0.1450062287431457</v>
      </c>
      <c r="S551" s="93">
        <f>(1+H551)^((5-Dashboard!$F$9)*3/12)</f>
        <v>1.034432036650166</v>
      </c>
      <c r="T551" s="93">
        <f t="shared" si="62"/>
        <v>1.1844311251758981</v>
      </c>
      <c r="U551" s="93">
        <f t="shared" si="62"/>
        <v>1.3561810158436558</v>
      </c>
      <c r="V551" s="93">
        <f t="shared" si="62"/>
        <v>1.5528357104441928</v>
      </c>
      <c r="W551" s="93">
        <f t="shared" si="62"/>
        <v>1.7780065606733886</v>
      </c>
      <c r="X551" s="93">
        <f t="shared" si="62"/>
        <v>2.0358285867172077</v>
      </c>
      <c r="Y551" s="93">
        <f t="shared" si="61"/>
        <v>2.3310364124445582</v>
      </c>
      <c r="Z551" s="93">
        <f t="shared" si="61"/>
        <v>2.6690512116760954</v>
      </c>
      <c r="AA551" s="93">
        <f t="shared" si="61"/>
        <v>3.0560802622035697</v>
      </c>
      <c r="AB551" s="93">
        <f t="shared" si="61"/>
        <v>3.4992309357620734</v>
      </c>
      <c r="AC551" s="95">
        <f t="shared" si="61"/>
        <v>4.0066412172582808</v>
      </c>
      <c r="AE551" s="96"/>
    </row>
    <row r="552" spans="3:31" ht="24.75" customHeight="1" x14ac:dyDescent="0.25">
      <c r="C552" s="91">
        <f>ABS(E552-Dashboard!$F$13)</f>
        <v>30.593227601926877</v>
      </c>
      <c r="D552" s="92">
        <f t="shared" si="59"/>
        <v>0.14510622874314569</v>
      </c>
      <c r="E552" s="93" cm="1">
        <f t="array" ref="E552">SUM('DRE + DCF'!$S$41/TIR!S552,'DRE + DCF'!$U$41:$AD$41/TIR!T552:AC552,TIR!F552)</f>
        <v>80.103227601926875</v>
      </c>
      <c r="F552" s="100">
        <f>'DRE + DCF'!$AE$38*'DRE + DCF'!$AE$39*(1+G552)/(R552-G552)/AC552</f>
        <v>50.166159832393305</v>
      </c>
      <c r="G552" s="92">
        <f>R552*(1-'DRE + DCF'!$AE$39)</f>
        <v>8.706373724588741E-2</v>
      </c>
      <c r="H552" s="94">
        <f t="shared" si="57"/>
        <v>0.14510622874314569</v>
      </c>
      <c r="I552" s="94">
        <f t="shared" si="60"/>
        <v>0.14510622874314569</v>
      </c>
      <c r="J552" s="94">
        <f t="shared" si="60"/>
        <v>0.14510622874314569</v>
      </c>
      <c r="K552" s="94">
        <f t="shared" si="60"/>
        <v>0.14510622874314569</v>
      </c>
      <c r="L552" s="94">
        <f t="shared" si="60"/>
        <v>0.14510622874314569</v>
      </c>
      <c r="M552" s="94">
        <f t="shared" si="60"/>
        <v>0.14510622874314569</v>
      </c>
      <c r="N552" s="94">
        <f t="shared" si="60"/>
        <v>0.14510622874314569</v>
      </c>
      <c r="O552" s="94">
        <f t="shared" si="60"/>
        <v>0.14510622874314569</v>
      </c>
      <c r="P552" s="94">
        <f t="shared" si="60"/>
        <v>0.14510622874314569</v>
      </c>
      <c r="Q552" s="94">
        <f t="shared" si="60"/>
        <v>0.14510622874314569</v>
      </c>
      <c r="R552" s="94">
        <f t="shared" si="60"/>
        <v>0.14510622874314569</v>
      </c>
      <c r="S552" s="93">
        <f>(1+H552)^((5-Dashboard!$F$9)*3/12)</f>
        <v>1.0344546216399637</v>
      </c>
      <c r="T552" s="93">
        <f t="shared" si="62"/>
        <v>1.1845604305920565</v>
      </c>
      <c r="U552" s="93">
        <f t="shared" si="62"/>
        <v>1.3564475273936267</v>
      </c>
      <c r="V552" s="93">
        <f t="shared" si="62"/>
        <v>1.5532765125816808</v>
      </c>
      <c r="W552" s="93">
        <f t="shared" si="62"/>
        <v>1.7786666095177137</v>
      </c>
      <c r="X552" s="93">
        <f t="shared" si="62"/>
        <v>2.0367622134161865</v>
      </c>
      <c r="Y552" s="93">
        <f t="shared" si="61"/>
        <v>2.3323090970515512</v>
      </c>
      <c r="Z552" s="93">
        <f t="shared" si="61"/>
        <v>2.6707416743880334</v>
      </c>
      <c r="AA552" s="93">
        <f t="shared" si="61"/>
        <v>3.0582829267056355</v>
      </c>
      <c r="AB552" s="93">
        <f t="shared" si="61"/>
        <v>3.5020588286294405</v>
      </c>
      <c r="AC552" s="95">
        <f t="shared" si="61"/>
        <v>4.0102293780884972</v>
      </c>
      <c r="AE552" s="96"/>
    </row>
    <row r="553" spans="3:31" ht="24.75" customHeight="1" x14ac:dyDescent="0.25">
      <c r="C553" s="91">
        <f>ABS(E553-Dashboard!$F$13)</f>
        <v>30.502782189839358</v>
      </c>
      <c r="D553" s="92">
        <f t="shared" si="59"/>
        <v>0.14520622874314568</v>
      </c>
      <c r="E553" s="93" cm="1">
        <f t="array" ref="E553">SUM('DRE + DCF'!$S$41/TIR!S553,'DRE + DCF'!$U$41:$AD$41/TIR!T553:AC553,TIR!F553)</f>
        <v>80.012782189839356</v>
      </c>
      <c r="F553" s="100">
        <f>'DRE + DCF'!$AE$38*'DRE + DCF'!$AE$39*(1+G553)/(R553-G553)/AC553</f>
        <v>50.089524688583744</v>
      </c>
      <c r="G553" s="92">
        <f>R553*(1-'DRE + DCF'!$AE$39)</f>
        <v>8.71237372458874E-2</v>
      </c>
      <c r="H553" s="94">
        <f t="shared" si="57"/>
        <v>0.14520622874314568</v>
      </c>
      <c r="I553" s="94">
        <f t="shared" si="60"/>
        <v>0.14520622874314568</v>
      </c>
      <c r="J553" s="94">
        <f t="shared" si="60"/>
        <v>0.14520622874314568</v>
      </c>
      <c r="K553" s="94">
        <f t="shared" si="60"/>
        <v>0.14520622874314568</v>
      </c>
      <c r="L553" s="94">
        <f t="shared" si="60"/>
        <v>0.14520622874314568</v>
      </c>
      <c r="M553" s="94">
        <f t="shared" si="60"/>
        <v>0.14520622874314568</v>
      </c>
      <c r="N553" s="94">
        <f t="shared" si="60"/>
        <v>0.14520622874314568</v>
      </c>
      <c r="O553" s="94">
        <f t="shared" si="60"/>
        <v>0.14520622874314568</v>
      </c>
      <c r="P553" s="94">
        <f t="shared" si="60"/>
        <v>0.14520622874314568</v>
      </c>
      <c r="Q553" s="94">
        <f t="shared" si="60"/>
        <v>0.14520622874314568</v>
      </c>
      <c r="R553" s="94">
        <f t="shared" si="60"/>
        <v>0.14520622874314568</v>
      </c>
      <c r="S553" s="93">
        <f>(1+H553)^((5-Dashboard!$F$9)*3/12)</f>
        <v>1.0344772051505811</v>
      </c>
      <c r="T553" s="93">
        <f t="shared" si="62"/>
        <v>1.1846897388312465</v>
      </c>
      <c r="U553" s="93">
        <f t="shared" si="62"/>
        <v>1.3567140680376339</v>
      </c>
      <c r="V553" s="93">
        <f t="shared" si="62"/>
        <v>1.5537174013401505</v>
      </c>
      <c r="W553" s="93">
        <f t="shared" si="62"/>
        <v>1.7793268457213542</v>
      </c>
      <c r="X553" s="93">
        <f t="shared" si="62"/>
        <v>2.0376961866899892</v>
      </c>
      <c r="Y553" s="93">
        <f t="shared" si="61"/>
        <v>2.3335823652835317</v>
      </c>
      <c r="Z553" s="93">
        <f t="shared" si="61"/>
        <v>2.6724330600078634</v>
      </c>
      <c r="AA553" s="93">
        <f t="shared" si="61"/>
        <v>3.0604869862201101</v>
      </c>
      <c r="AB553" s="93">
        <f t="shared" si="61"/>
        <v>3.5048887596066081</v>
      </c>
      <c r="AC553" s="95">
        <f t="shared" si="61"/>
        <v>4.0138204385533252</v>
      </c>
      <c r="AE553" s="96"/>
    </row>
    <row r="554" spans="3:31" ht="24.75" customHeight="1" x14ac:dyDescent="0.25">
      <c r="C554" s="91">
        <f>ABS(E554-Dashboard!$F$13)</f>
        <v>30.412490943162716</v>
      </c>
      <c r="D554" s="92">
        <f t="shared" si="59"/>
        <v>0.14530622874314567</v>
      </c>
      <c r="E554" s="93" cm="1">
        <f t="array" ref="E554">SUM('DRE + DCF'!$S$41/TIR!S554,'DRE + DCF'!$U$41:$AD$41/TIR!T554:AC554,TIR!F554)</f>
        <v>79.922490943162714</v>
      </c>
      <c r="F554" s="100">
        <f>'DRE + DCF'!$AE$38*'DRE + DCF'!$AE$39*(1+G554)/(R554-G554)/AC554</f>
        <v>50.013034090944693</v>
      </c>
      <c r="G554" s="92">
        <f>R554*(1-'DRE + DCF'!$AE$39)</f>
        <v>8.7183737245887391E-2</v>
      </c>
      <c r="H554" s="94">
        <f t="shared" si="57"/>
        <v>0.14530622874314567</v>
      </c>
      <c r="I554" s="94">
        <f t="shared" si="60"/>
        <v>0.14530622874314567</v>
      </c>
      <c r="J554" s="94">
        <f t="shared" si="60"/>
        <v>0.14530622874314567</v>
      </c>
      <c r="K554" s="94">
        <f t="shared" si="60"/>
        <v>0.14530622874314567</v>
      </c>
      <c r="L554" s="94">
        <f t="shared" si="60"/>
        <v>0.14530622874314567</v>
      </c>
      <c r="M554" s="94">
        <f t="shared" si="60"/>
        <v>0.14530622874314567</v>
      </c>
      <c r="N554" s="94">
        <f t="shared" si="60"/>
        <v>0.14530622874314567</v>
      </c>
      <c r="O554" s="94">
        <f t="shared" si="60"/>
        <v>0.14530622874314567</v>
      </c>
      <c r="P554" s="94">
        <f t="shared" si="60"/>
        <v>0.14530622874314567</v>
      </c>
      <c r="Q554" s="94">
        <f t="shared" si="60"/>
        <v>0.14530622874314567</v>
      </c>
      <c r="R554" s="94">
        <f t="shared" si="60"/>
        <v>0.14530622874314567</v>
      </c>
      <c r="S554" s="93">
        <f>(1+H554)^((5-Dashboard!$F$9)*3/12)</f>
        <v>1.0344997871822439</v>
      </c>
      <c r="T554" s="93">
        <f t="shared" si="62"/>
        <v>1.1848190498932825</v>
      </c>
      <c r="U554" s="93">
        <f t="shared" si="62"/>
        <v>1.3569806377763123</v>
      </c>
      <c r="V554" s="93">
        <f t="shared" si="62"/>
        <v>1.5541583767290568</v>
      </c>
      <c r="W554" s="93">
        <f t="shared" si="62"/>
        <v>1.7799872693211252</v>
      </c>
      <c r="X554" s="93">
        <f t="shared" si="62"/>
        <v>2.0386305066369879</v>
      </c>
      <c r="Y554" s="93">
        <f t="shared" si="61"/>
        <v>2.334856217357137</v>
      </c>
      <c r="Z554" s="93">
        <f t="shared" si="61"/>
        <v>2.6741253689587889</v>
      </c>
      <c r="AA554" s="93">
        <f t="shared" si="61"/>
        <v>3.0626924415085637</v>
      </c>
      <c r="AB554" s="93">
        <f t="shared" si="61"/>
        <v>3.5077207299843103</v>
      </c>
      <c r="AC554" s="95">
        <f t="shared" si="61"/>
        <v>4.0174144007424841</v>
      </c>
      <c r="AE554" s="96"/>
    </row>
    <row r="555" spans="3:31" ht="24.75" customHeight="1" x14ac:dyDescent="0.25">
      <c r="C555" s="91">
        <f>ABS(E555-Dashboard!$F$13)</f>
        <v>30.322353515695276</v>
      </c>
      <c r="D555" s="92">
        <f t="shared" si="59"/>
        <v>0.14540622874314565</v>
      </c>
      <c r="E555" s="93" cm="1">
        <f t="array" ref="E555">SUM('DRE + DCF'!$S$41/TIR!S555,'DRE + DCF'!$U$41:$AD$41/TIR!T555:AC555,TIR!F555)</f>
        <v>79.832353515695274</v>
      </c>
      <c r="F555" s="100">
        <f>'DRE + DCF'!$AE$38*'DRE + DCF'!$AE$39*(1+G555)/(R555-G555)/AC555</f>
        <v>49.936687701509925</v>
      </c>
      <c r="G555" s="92">
        <f>R555*(1-'DRE + DCF'!$AE$39)</f>
        <v>8.7243737245887396E-2</v>
      </c>
      <c r="H555" s="94">
        <f t="shared" si="57"/>
        <v>0.14540622874314565</v>
      </c>
      <c r="I555" s="94">
        <f t="shared" si="60"/>
        <v>0.14540622874314565</v>
      </c>
      <c r="J555" s="94">
        <f t="shared" si="60"/>
        <v>0.14540622874314565</v>
      </c>
      <c r="K555" s="94">
        <f t="shared" si="60"/>
        <v>0.14540622874314565</v>
      </c>
      <c r="L555" s="94">
        <f t="shared" si="60"/>
        <v>0.14540622874314565</v>
      </c>
      <c r="M555" s="94">
        <f t="shared" si="60"/>
        <v>0.14540622874314565</v>
      </c>
      <c r="N555" s="94">
        <f t="shared" si="60"/>
        <v>0.14540622874314565</v>
      </c>
      <c r="O555" s="94">
        <f t="shared" si="60"/>
        <v>0.14540622874314565</v>
      </c>
      <c r="P555" s="94">
        <f t="shared" si="60"/>
        <v>0.14540622874314565</v>
      </c>
      <c r="Q555" s="94">
        <f t="shared" si="60"/>
        <v>0.14540622874314565</v>
      </c>
      <c r="R555" s="94">
        <f t="shared" si="60"/>
        <v>0.14540622874314565</v>
      </c>
      <c r="S555" s="93">
        <f>(1+H555)^((5-Dashboard!$F$9)*3/12)</f>
        <v>1.0345223677351782</v>
      </c>
      <c r="T555" s="93">
        <f t="shared" si="62"/>
        <v>1.1849483637779803</v>
      </c>
      <c r="U555" s="93">
        <f t="shared" si="62"/>
        <v>1.3572472366102974</v>
      </c>
      <c r="V555" s="93">
        <f t="shared" si="62"/>
        <v>1.5545994387578568</v>
      </c>
      <c r="W555" s="93">
        <f t="shared" si="62"/>
        <v>1.7806478803538477</v>
      </c>
      <c r="X555" s="93">
        <f t="shared" si="62"/>
        <v>2.0395651733555766</v>
      </c>
      <c r="Y555" s="93">
        <f t="shared" si="61"/>
        <v>2.3361306534890711</v>
      </c>
      <c r="Z555" s="93">
        <f t="shared" si="61"/>
        <v>2.6758186016641772</v>
      </c>
      <c r="AA555" s="93">
        <f t="shared" si="61"/>
        <v>3.0648992933329229</v>
      </c>
      <c r="AB555" s="93">
        <f t="shared" si="61"/>
        <v>3.5105547410539955</v>
      </c>
      <c r="AC555" s="95">
        <f t="shared" si="61"/>
        <v>4.0210112667470277</v>
      </c>
      <c r="AE555" s="96"/>
    </row>
    <row r="556" spans="3:31" ht="24.75" customHeight="1" x14ac:dyDescent="0.25">
      <c r="C556" s="91">
        <f>ABS(E556-Dashboard!$F$13)</f>
        <v>30.232369562216583</v>
      </c>
      <c r="D556" s="92">
        <f t="shared" si="59"/>
        <v>0.14550622874314564</v>
      </c>
      <c r="E556" s="93" cm="1">
        <f t="array" ref="E556">SUM('DRE + DCF'!$S$41/TIR!S556,'DRE + DCF'!$U$41:$AD$41/TIR!T556:AC556,TIR!F556)</f>
        <v>79.742369562216581</v>
      </c>
      <c r="F556" s="100">
        <f>'DRE + DCF'!$AE$38*'DRE + DCF'!$AE$39*(1+G556)/(R556-G556)/AC556</f>
        <v>49.860485183286322</v>
      </c>
      <c r="G556" s="92">
        <f>R556*(1-'DRE + DCF'!$AE$39)</f>
        <v>8.7303737245887386E-2</v>
      </c>
      <c r="H556" s="94">
        <f t="shared" si="57"/>
        <v>0.14550622874314564</v>
      </c>
      <c r="I556" s="94">
        <f t="shared" si="60"/>
        <v>0.14550622874314564</v>
      </c>
      <c r="J556" s="94">
        <f t="shared" si="60"/>
        <v>0.14550622874314564</v>
      </c>
      <c r="K556" s="94">
        <f t="shared" si="60"/>
        <v>0.14550622874314564</v>
      </c>
      <c r="L556" s="94">
        <f t="shared" si="60"/>
        <v>0.14550622874314564</v>
      </c>
      <c r="M556" s="94">
        <f t="shared" si="60"/>
        <v>0.14550622874314564</v>
      </c>
      <c r="N556" s="94">
        <f t="shared" si="60"/>
        <v>0.14550622874314564</v>
      </c>
      <c r="O556" s="94">
        <f t="shared" si="60"/>
        <v>0.14550622874314564</v>
      </c>
      <c r="P556" s="94">
        <f t="shared" si="60"/>
        <v>0.14550622874314564</v>
      </c>
      <c r="Q556" s="94">
        <f t="shared" si="60"/>
        <v>0.14550622874314564</v>
      </c>
      <c r="R556" s="94">
        <f t="shared" si="60"/>
        <v>0.14550622874314564</v>
      </c>
      <c r="S556" s="93">
        <f>(1+H556)^((5-Dashboard!$F$9)*3/12)</f>
        <v>1.0345449468096102</v>
      </c>
      <c r="T556" s="93">
        <f t="shared" si="62"/>
        <v>1.1850776804851548</v>
      </c>
      <c r="U556" s="93">
        <f t="shared" si="62"/>
        <v>1.3575138645402243</v>
      </c>
      <c r="V556" s="93">
        <f t="shared" si="62"/>
        <v>1.5550405874360058</v>
      </c>
      <c r="W556" s="93">
        <f t="shared" si="62"/>
        <v>1.7813086788563448</v>
      </c>
      <c r="X556" s="93">
        <f t="shared" si="62"/>
        <v>2.0405001869441666</v>
      </c>
      <c r="Y556" s="93">
        <f t="shared" si="61"/>
        <v>2.3374056738960958</v>
      </c>
      <c r="Z556" s="93">
        <f t="shared" si="61"/>
        <v>2.6775127585475476</v>
      </c>
      <c r="AA556" s="93">
        <f t="shared" si="61"/>
        <v>3.0671075424554579</v>
      </c>
      <c r="AB556" s="93">
        <f t="shared" si="61"/>
        <v>3.5133907941078091</v>
      </c>
      <c r="AC556" s="95">
        <f t="shared" si="61"/>
        <v>4.0246110386593221</v>
      </c>
      <c r="AE556" s="96"/>
    </row>
    <row r="557" spans="3:31" ht="24.75" customHeight="1" x14ac:dyDescent="0.25">
      <c r="C557" s="91">
        <f>ABS(E557-Dashboard!$F$13)</f>
        <v>30.142538738483914</v>
      </c>
      <c r="D557" s="92">
        <f t="shared" si="59"/>
        <v>0.14560622874314563</v>
      </c>
      <c r="E557" s="93" cm="1">
        <f t="array" ref="E557">SUM('DRE + DCF'!$S$41/TIR!S557,'DRE + DCF'!$U$41:$AD$41/TIR!T557:AC557,TIR!F557)</f>
        <v>79.652538738483912</v>
      </c>
      <c r="F557" s="100">
        <f>'DRE + DCF'!$AE$38*'DRE + DCF'!$AE$39*(1+G557)/(R557-G557)/AC557</f>
        <v>49.784426200250351</v>
      </c>
      <c r="G557" s="92">
        <f>R557*(1-'DRE + DCF'!$AE$39)</f>
        <v>8.7363737245887377E-2</v>
      </c>
      <c r="H557" s="94">
        <f t="shared" si="57"/>
        <v>0.14560622874314563</v>
      </c>
      <c r="I557" s="94">
        <f t="shared" si="60"/>
        <v>0.14560622874314563</v>
      </c>
      <c r="J557" s="94">
        <f t="shared" si="60"/>
        <v>0.14560622874314563</v>
      </c>
      <c r="K557" s="94">
        <f t="shared" si="60"/>
        <v>0.14560622874314563</v>
      </c>
      <c r="L557" s="94">
        <f t="shared" si="60"/>
        <v>0.14560622874314563</v>
      </c>
      <c r="M557" s="94">
        <f t="shared" si="60"/>
        <v>0.14560622874314563</v>
      </c>
      <c r="N557" s="94">
        <f t="shared" si="60"/>
        <v>0.14560622874314563</v>
      </c>
      <c r="O557" s="94">
        <f t="shared" si="60"/>
        <v>0.14560622874314563</v>
      </c>
      <c r="P557" s="94">
        <f t="shared" si="60"/>
        <v>0.14560622874314563</v>
      </c>
      <c r="Q557" s="94">
        <f t="shared" si="60"/>
        <v>0.14560622874314563</v>
      </c>
      <c r="R557" s="94">
        <f t="shared" si="60"/>
        <v>0.14560622874314563</v>
      </c>
      <c r="S557" s="93">
        <f>(1+H557)^((5-Dashboard!$F$9)*3/12)</f>
        <v>1.0345675244057653</v>
      </c>
      <c r="T557" s="93">
        <f t="shared" si="62"/>
        <v>1.1852070000146211</v>
      </c>
      <c r="U557" s="93">
        <f t="shared" si="62"/>
        <v>1.3577805215667273</v>
      </c>
      <c r="V557" s="93">
        <f t="shared" si="62"/>
        <v>1.5554818227729599</v>
      </c>
      <c r="W557" s="93">
        <f t="shared" si="62"/>
        <v>1.7819696648654446</v>
      </c>
      <c r="X557" s="93">
        <f t="shared" si="62"/>
        <v>2.0414355475011892</v>
      </c>
      <c r="Y557" s="93">
        <f t="shared" si="61"/>
        <v>2.3386812787950362</v>
      </c>
      <c r="Z557" s="93">
        <f t="shared" si="61"/>
        <v>2.6792078400325785</v>
      </c>
      <c r="AA557" s="93">
        <f t="shared" si="61"/>
        <v>3.0693171896387912</v>
      </c>
      <c r="AB557" s="93">
        <f t="shared" si="61"/>
        <v>3.5162288904386059</v>
      </c>
      <c r="AC557" s="95">
        <f t="shared" si="61"/>
        <v>4.0282137185730669</v>
      </c>
      <c r="AE557" s="96"/>
    </row>
    <row r="558" spans="3:31" ht="24.75" customHeight="1" x14ac:dyDescent="0.25">
      <c r="C558" s="91">
        <f>ABS(E558-Dashboard!$F$13)</f>
        <v>30.052860701228902</v>
      </c>
      <c r="D558" s="92">
        <f t="shared" si="59"/>
        <v>0.14570622874314562</v>
      </c>
      <c r="E558" s="93" cm="1">
        <f t="array" ref="E558">SUM('DRE + DCF'!$S$41/TIR!S558,'DRE + DCF'!$U$41:$AD$41/TIR!T558:AC558,TIR!F558)</f>
        <v>79.5628607012289</v>
      </c>
      <c r="F558" s="100">
        <f>'DRE + DCF'!$AE$38*'DRE + DCF'!$AE$39*(1+G558)/(R558-G558)/AC558</f>
        <v>49.708510417344748</v>
      </c>
      <c r="G558" s="92">
        <f>R558*(1-'DRE + DCF'!$AE$39)</f>
        <v>8.7423737245887367E-2</v>
      </c>
      <c r="H558" s="94">
        <f t="shared" si="57"/>
        <v>0.14570622874314562</v>
      </c>
      <c r="I558" s="94">
        <f t="shared" si="60"/>
        <v>0.14570622874314562</v>
      </c>
      <c r="J558" s="94">
        <f t="shared" si="60"/>
        <v>0.14570622874314562</v>
      </c>
      <c r="K558" s="94">
        <f t="shared" si="60"/>
        <v>0.14570622874314562</v>
      </c>
      <c r="L558" s="94">
        <f t="shared" si="60"/>
        <v>0.14570622874314562</v>
      </c>
      <c r="M558" s="94">
        <f t="shared" si="60"/>
        <v>0.14570622874314562</v>
      </c>
      <c r="N558" s="94">
        <f t="shared" si="60"/>
        <v>0.14570622874314562</v>
      </c>
      <c r="O558" s="94">
        <f t="shared" si="60"/>
        <v>0.14570622874314562</v>
      </c>
      <c r="P558" s="94">
        <f t="shared" si="60"/>
        <v>0.14570622874314562</v>
      </c>
      <c r="Q558" s="94">
        <f t="shared" si="60"/>
        <v>0.14570622874314562</v>
      </c>
      <c r="R558" s="94">
        <f t="shared" si="60"/>
        <v>0.14570622874314562</v>
      </c>
      <c r="S558" s="93">
        <f>(1+H558)^((5-Dashboard!$F$9)*3/12)</f>
        <v>1.0345901005238696</v>
      </c>
      <c r="T558" s="93">
        <f t="shared" si="62"/>
        <v>1.1853363223661946</v>
      </c>
      <c r="U558" s="93">
        <f t="shared" si="62"/>
        <v>1.3580472076904424</v>
      </c>
      <c r="V558" s="93">
        <f t="shared" si="62"/>
        <v>1.5559231447781763</v>
      </c>
      <c r="W558" s="93">
        <f t="shared" si="62"/>
        <v>1.7826308384179799</v>
      </c>
      <c r="X558" s="93">
        <f t="shared" si="62"/>
        <v>2.0423712551250954</v>
      </c>
      <c r="Y558" s="93">
        <f t="shared" si="61"/>
        <v>2.339957468402778</v>
      </c>
      <c r="Z558" s="93">
        <f t="shared" si="61"/>
        <v>2.6809038465431052</v>
      </c>
      <c r="AA558" s="93">
        <f t="shared" si="61"/>
        <v>3.0715282356458937</v>
      </c>
      <c r="AB558" s="93">
        <f t="shared" si="61"/>
        <v>3.5190690313399449</v>
      </c>
      <c r="AC558" s="95">
        <f t="shared" si="61"/>
        <v>4.031819308583283</v>
      </c>
      <c r="AE558" s="96"/>
    </row>
    <row r="559" spans="3:31" ht="24.75" customHeight="1" x14ac:dyDescent="0.25">
      <c r="C559" s="91">
        <f>ABS(E559-Dashboard!$F$13)</f>
        <v>29.96333510815429</v>
      </c>
      <c r="D559" s="92">
        <f t="shared" si="59"/>
        <v>0.14580622874314561</v>
      </c>
      <c r="E559" s="93" cm="1">
        <f t="array" ref="E559">SUM('DRE + DCF'!$S$41/TIR!S559,'DRE + DCF'!$U$41:$AD$41/TIR!T559:AC559,TIR!F559)</f>
        <v>79.473335108154288</v>
      </c>
      <c r="F559" s="100">
        <f>'DRE + DCF'!$AE$38*'DRE + DCF'!$AE$39*(1+G559)/(R559-G559)/AC559</f>
        <v>49.632737500475223</v>
      </c>
      <c r="G559" s="92">
        <f>R559*(1-'DRE + DCF'!$AE$39)</f>
        <v>8.7483737245887358E-2</v>
      </c>
      <c r="H559" s="94">
        <f t="shared" si="57"/>
        <v>0.14580622874314561</v>
      </c>
      <c r="I559" s="94">
        <f t="shared" si="60"/>
        <v>0.14580622874314561</v>
      </c>
      <c r="J559" s="94">
        <f t="shared" si="60"/>
        <v>0.14580622874314561</v>
      </c>
      <c r="K559" s="94">
        <f t="shared" si="60"/>
        <v>0.14580622874314561</v>
      </c>
      <c r="L559" s="94">
        <f t="shared" si="60"/>
        <v>0.14580622874314561</v>
      </c>
      <c r="M559" s="94">
        <f t="shared" si="60"/>
        <v>0.14580622874314561</v>
      </c>
      <c r="N559" s="94">
        <f t="shared" si="60"/>
        <v>0.14580622874314561</v>
      </c>
      <c r="O559" s="94">
        <f t="shared" si="60"/>
        <v>0.14580622874314561</v>
      </c>
      <c r="P559" s="94">
        <f t="shared" si="60"/>
        <v>0.14580622874314561</v>
      </c>
      <c r="Q559" s="94">
        <f t="shared" si="60"/>
        <v>0.14580622874314561</v>
      </c>
      <c r="R559" s="94">
        <f t="shared" si="60"/>
        <v>0.14580622874314561</v>
      </c>
      <c r="S559" s="93">
        <f>(1+H559)^((5-Dashboard!$F$9)*3/12)</f>
        <v>1.0346126751641487</v>
      </c>
      <c r="T559" s="93">
        <f t="shared" si="62"/>
        <v>1.1854656475396903</v>
      </c>
      <c r="U559" s="93">
        <f t="shared" si="62"/>
        <v>1.3583139229120036</v>
      </c>
      <c r="V559" s="93">
        <f t="shared" si="62"/>
        <v>1.5563645534611106</v>
      </c>
      <c r="W559" s="93">
        <f t="shared" si="62"/>
        <v>1.7832921995507849</v>
      </c>
      <c r="X559" s="93">
        <f t="shared" si="62"/>
        <v>2.0433073099143542</v>
      </c>
      <c r="Y559" s="93">
        <f t="shared" si="61"/>
        <v>2.341234242936268</v>
      </c>
      <c r="Z559" s="93">
        <f t="shared" si="61"/>
        <v>2.6826007785031187</v>
      </c>
      <c r="AA559" s="93">
        <f t="shared" si="61"/>
        <v>3.0737406812400851</v>
      </c>
      <c r="AB559" s="93">
        <f t="shared" si="61"/>
        <v>3.5219112181060894</v>
      </c>
      <c r="AC559" s="95">
        <f t="shared" si="61"/>
        <v>4.0354278107863166</v>
      </c>
      <c r="AE559" s="96"/>
    </row>
    <row r="560" spans="3:31" ht="24.75" customHeight="1" x14ac:dyDescent="0.25">
      <c r="C560" s="91">
        <f>ABS(E560-Dashboard!$F$13)</f>
        <v>29.873961617930327</v>
      </c>
      <c r="D560" s="92">
        <f t="shared" si="59"/>
        <v>0.1459062287431456</v>
      </c>
      <c r="E560" s="93" cm="1">
        <f t="array" ref="E560">SUM('DRE + DCF'!$S$41/TIR!S560,'DRE + DCF'!$U$41:$AD$41/TIR!T560:AC560,TIR!F560)</f>
        <v>79.383961617930325</v>
      </c>
      <c r="F560" s="100">
        <f>'DRE + DCF'!$AE$38*'DRE + DCF'!$AE$39*(1+G560)/(R560-G560)/AC560</f>
        <v>49.557107116506941</v>
      </c>
      <c r="G560" s="92">
        <f>R560*(1-'DRE + DCF'!$AE$39)</f>
        <v>8.7543737245887362E-2</v>
      </c>
      <c r="H560" s="94">
        <f t="shared" si="57"/>
        <v>0.1459062287431456</v>
      </c>
      <c r="I560" s="94">
        <f t="shared" si="60"/>
        <v>0.1459062287431456</v>
      </c>
      <c r="J560" s="94">
        <f t="shared" si="60"/>
        <v>0.1459062287431456</v>
      </c>
      <c r="K560" s="94">
        <f t="shared" si="60"/>
        <v>0.1459062287431456</v>
      </c>
      <c r="L560" s="94">
        <f t="shared" si="60"/>
        <v>0.1459062287431456</v>
      </c>
      <c r="M560" s="94">
        <f t="shared" si="60"/>
        <v>0.1459062287431456</v>
      </c>
      <c r="N560" s="94">
        <f t="shared" si="60"/>
        <v>0.1459062287431456</v>
      </c>
      <c r="O560" s="94">
        <f t="shared" si="60"/>
        <v>0.1459062287431456</v>
      </c>
      <c r="P560" s="94">
        <f t="shared" si="60"/>
        <v>0.1459062287431456</v>
      </c>
      <c r="Q560" s="94">
        <f t="shared" ref="I560:R586" si="63">$D560</f>
        <v>0.1459062287431456</v>
      </c>
      <c r="R560" s="94">
        <f t="shared" si="63"/>
        <v>0.1459062287431456</v>
      </c>
      <c r="S560" s="93">
        <f>(1+H560)^((5-Dashboard!$F$9)*3/12)</f>
        <v>1.0346352483268284</v>
      </c>
      <c r="T560" s="93">
        <f t="shared" si="62"/>
        <v>1.185594975534924</v>
      </c>
      <c r="U560" s="93">
        <f t="shared" si="62"/>
        <v>1.3585806672320468</v>
      </c>
      <c r="V560" s="93">
        <f t="shared" si="62"/>
        <v>1.5568060488312212</v>
      </c>
      <c r="W560" s="93">
        <f t="shared" si="62"/>
        <v>1.7839537483007022</v>
      </c>
      <c r="X560" s="93">
        <f t="shared" si="62"/>
        <v>2.0442437119674564</v>
      </c>
      <c r="Y560" s="93">
        <f t="shared" si="61"/>
        <v>2.3425116026125172</v>
      </c>
      <c r="Z560" s="93">
        <f t="shared" si="61"/>
        <v>2.6842986363367718</v>
      </c>
      <c r="AA560" s="93">
        <f t="shared" si="61"/>
        <v>3.0759545271850386</v>
      </c>
      <c r="AB560" s="93">
        <f t="shared" si="61"/>
        <v>3.524755452032013</v>
      </c>
      <c r="AC560" s="95">
        <f t="shared" si="61"/>
        <v>4.0390392272798454</v>
      </c>
      <c r="AE560" s="96"/>
    </row>
    <row r="561" spans="3:31" ht="24.75" customHeight="1" x14ac:dyDescent="0.25">
      <c r="C561" s="91">
        <f>ABS(E561-Dashboard!$F$13)</f>
        <v>29.784739890191638</v>
      </c>
      <c r="D561" s="92">
        <f t="shared" si="59"/>
        <v>0.14600622874314559</v>
      </c>
      <c r="E561" s="93" cm="1">
        <f t="array" ref="E561">SUM('DRE + DCF'!$S$41/TIR!S561,'DRE + DCF'!$U$41:$AD$41/TIR!T561:AC561,TIR!F561)</f>
        <v>79.294739890191636</v>
      </c>
      <c r="F561" s="100">
        <f>'DRE + DCF'!$AE$38*'DRE + DCF'!$AE$39*(1+G561)/(R561-G561)/AC561</f>
        <v>49.481618933261309</v>
      </c>
      <c r="G561" s="92">
        <f>R561*(1-'DRE + DCF'!$AE$39)</f>
        <v>8.7603737245887353E-2</v>
      </c>
      <c r="H561" s="94">
        <f t="shared" si="57"/>
        <v>0.14600622874314559</v>
      </c>
      <c r="I561" s="94">
        <f t="shared" si="63"/>
        <v>0.14600622874314559</v>
      </c>
      <c r="J561" s="94">
        <f t="shared" si="63"/>
        <v>0.14600622874314559</v>
      </c>
      <c r="K561" s="94">
        <f t="shared" si="63"/>
        <v>0.14600622874314559</v>
      </c>
      <c r="L561" s="94">
        <f t="shared" si="63"/>
        <v>0.14600622874314559</v>
      </c>
      <c r="M561" s="94">
        <f t="shared" si="63"/>
        <v>0.14600622874314559</v>
      </c>
      <c r="N561" s="94">
        <f t="shared" si="63"/>
        <v>0.14600622874314559</v>
      </c>
      <c r="O561" s="94">
        <f t="shared" si="63"/>
        <v>0.14600622874314559</v>
      </c>
      <c r="P561" s="94">
        <f t="shared" si="63"/>
        <v>0.14600622874314559</v>
      </c>
      <c r="Q561" s="94">
        <f t="shared" si="63"/>
        <v>0.14600622874314559</v>
      </c>
      <c r="R561" s="94">
        <f t="shared" si="63"/>
        <v>0.14600622874314559</v>
      </c>
      <c r="S561" s="93">
        <f>(1+H561)^((5-Dashboard!$F$9)*3/12)</f>
        <v>1.0346578200121346</v>
      </c>
      <c r="T561" s="93">
        <f t="shared" si="62"/>
        <v>1.1857243063517107</v>
      </c>
      <c r="U561" s="93">
        <f t="shared" si="62"/>
        <v>1.3588474406512061</v>
      </c>
      <c r="V561" s="93">
        <f t="shared" si="62"/>
        <v>1.5572476308979641</v>
      </c>
      <c r="W561" s="93">
        <f t="shared" si="62"/>
        <v>1.7846154847045739</v>
      </c>
      <c r="X561" s="93">
        <f t="shared" si="62"/>
        <v>2.0451804613829094</v>
      </c>
      <c r="Y561" s="93">
        <f t="shared" si="61"/>
        <v>2.3437895476485946</v>
      </c>
      <c r="Z561" s="93">
        <f t="shared" si="61"/>
        <v>2.685997420468369</v>
      </c>
      <c r="AA561" s="93">
        <f t="shared" si="61"/>
        <v>3.0781697742447727</v>
      </c>
      <c r="AB561" s="93">
        <f t="shared" si="61"/>
        <v>3.5276017344133916</v>
      </c>
      <c r="AC561" s="95">
        <f t="shared" si="61"/>
        <v>4.0426535601628704</v>
      </c>
      <c r="AE561" s="96"/>
    </row>
    <row r="562" spans="3:31" ht="24.75" customHeight="1" x14ac:dyDescent="0.25">
      <c r="C562" s="91">
        <f>ABS(E562-Dashboard!$F$13)</f>
        <v>29.695669585533771</v>
      </c>
      <c r="D562" s="92">
        <f t="shared" si="59"/>
        <v>0.14610622874314558</v>
      </c>
      <c r="E562" s="93" cm="1">
        <f t="array" ref="E562">SUM('DRE + DCF'!$S$41/TIR!S562,'DRE + DCF'!$U$41:$AD$41/TIR!T562:AC562,TIR!F562)</f>
        <v>79.205669585533769</v>
      </c>
      <c r="F562" s="100">
        <f>'DRE + DCF'!$AE$38*'DRE + DCF'!$AE$39*(1+G562)/(R562-G562)/AC562</f>
        <v>49.406272619512592</v>
      </c>
      <c r="G562" s="92">
        <f>R562*(1-'DRE + DCF'!$AE$39)</f>
        <v>8.7663737245887344E-2</v>
      </c>
      <c r="H562" s="94">
        <f t="shared" si="57"/>
        <v>0.14610622874314558</v>
      </c>
      <c r="I562" s="94">
        <f t="shared" si="63"/>
        <v>0.14610622874314558</v>
      </c>
      <c r="J562" s="94">
        <f t="shared" si="63"/>
        <v>0.14610622874314558</v>
      </c>
      <c r="K562" s="94">
        <f t="shared" si="63"/>
        <v>0.14610622874314558</v>
      </c>
      <c r="L562" s="94">
        <f t="shared" si="63"/>
        <v>0.14610622874314558</v>
      </c>
      <c r="M562" s="94">
        <f t="shared" si="63"/>
        <v>0.14610622874314558</v>
      </c>
      <c r="N562" s="94">
        <f t="shared" si="63"/>
        <v>0.14610622874314558</v>
      </c>
      <c r="O562" s="94">
        <f t="shared" si="63"/>
        <v>0.14610622874314558</v>
      </c>
      <c r="P562" s="94">
        <f t="shared" si="63"/>
        <v>0.14610622874314558</v>
      </c>
      <c r="Q562" s="94">
        <f t="shared" si="63"/>
        <v>0.14610622874314558</v>
      </c>
      <c r="R562" s="94">
        <f t="shared" si="63"/>
        <v>0.14610622874314558</v>
      </c>
      <c r="S562" s="93">
        <f>(1+H562)^((5-Dashboard!$F$9)*3/12)</f>
        <v>1.0346803902202923</v>
      </c>
      <c r="T562" s="93">
        <f t="shared" si="62"/>
        <v>1.1858536399898656</v>
      </c>
      <c r="U562" s="93">
        <f t="shared" si="62"/>
        <v>1.3591142431701166</v>
      </c>
      <c r="V562" s="93">
        <f t="shared" si="62"/>
        <v>1.5576892996707969</v>
      </c>
      <c r="W562" s="93">
        <f t="shared" si="62"/>
        <v>1.7852774087992487</v>
      </c>
      <c r="X562" s="93">
        <f t="shared" si="62"/>
        <v>2.0461175582592421</v>
      </c>
      <c r="Y562" s="93">
        <f t="shared" si="61"/>
        <v>2.3450680782616335</v>
      </c>
      <c r="Z562" s="93">
        <f t="shared" si="61"/>
        <v>2.6876971313223765</v>
      </c>
      <c r="AA562" s="93">
        <f t="shared" si="61"/>
        <v>3.08038642318366</v>
      </c>
      <c r="AB562" s="93">
        <f t="shared" si="61"/>
        <v>3.5304500665466119</v>
      </c>
      <c r="AC562" s="95">
        <f t="shared" si="61"/>
        <v>4.0462708115357247</v>
      </c>
      <c r="AE562" s="96"/>
    </row>
    <row r="563" spans="3:31" ht="24.75" customHeight="1" x14ac:dyDescent="0.25">
      <c r="C563" s="91">
        <f>ABS(E563-Dashboard!$F$13)</f>
        <v>29.60675036550996</v>
      </c>
      <c r="D563" s="92">
        <f t="shared" si="59"/>
        <v>0.14620622874314557</v>
      </c>
      <c r="E563" s="93" cm="1">
        <f t="array" ref="E563">SUM('DRE + DCF'!$S$41/TIR!S563,'DRE + DCF'!$U$41:$AD$41/TIR!T563:AC563,TIR!F563)</f>
        <v>79.116750365509958</v>
      </c>
      <c r="F563" s="100">
        <f>'DRE + DCF'!$AE$38*'DRE + DCF'!$AE$39*(1+G563)/(R563-G563)/AC563</f>
        <v>49.331067844984716</v>
      </c>
      <c r="G563" s="92">
        <f>R563*(1-'DRE + DCF'!$AE$39)</f>
        <v>8.7723737245887334E-2</v>
      </c>
      <c r="H563" s="94">
        <f t="shared" ref="H563:H626" si="64">$D563</f>
        <v>0.14620622874314557</v>
      </c>
      <c r="I563" s="94">
        <f t="shared" si="63"/>
        <v>0.14620622874314557</v>
      </c>
      <c r="J563" s="94">
        <f t="shared" si="63"/>
        <v>0.14620622874314557</v>
      </c>
      <c r="K563" s="94">
        <f t="shared" si="63"/>
        <v>0.14620622874314557</v>
      </c>
      <c r="L563" s="94">
        <f t="shared" si="63"/>
        <v>0.14620622874314557</v>
      </c>
      <c r="M563" s="94">
        <f t="shared" si="63"/>
        <v>0.14620622874314557</v>
      </c>
      <c r="N563" s="94">
        <f t="shared" si="63"/>
        <v>0.14620622874314557</v>
      </c>
      <c r="O563" s="94">
        <f t="shared" si="63"/>
        <v>0.14620622874314557</v>
      </c>
      <c r="P563" s="94">
        <f t="shared" si="63"/>
        <v>0.14620622874314557</v>
      </c>
      <c r="Q563" s="94">
        <f t="shared" si="63"/>
        <v>0.14620622874314557</v>
      </c>
      <c r="R563" s="94">
        <f t="shared" si="63"/>
        <v>0.14620622874314557</v>
      </c>
      <c r="S563" s="93">
        <f>(1+H563)^((5-Dashboard!$F$9)*3/12)</f>
        <v>1.0347029589515275</v>
      </c>
      <c r="T563" s="93">
        <f t="shared" si="62"/>
        <v>1.1859829764492043</v>
      </c>
      <c r="U563" s="93">
        <f t="shared" si="62"/>
        <v>1.3593810747894133</v>
      </c>
      <c r="V563" s="93">
        <f t="shared" si="62"/>
        <v>1.5581310551591774</v>
      </c>
      <c r="W563" s="93">
        <f t="shared" si="62"/>
        <v>1.7859395206215789</v>
      </c>
      <c r="X563" s="93">
        <f t="shared" si="62"/>
        <v>2.0470550026950014</v>
      </c>
      <c r="Y563" s="93">
        <f t="shared" si="61"/>
        <v>2.3463471946688275</v>
      </c>
      <c r="Z563" s="93">
        <f t="shared" si="61"/>
        <v>2.6893977693234161</v>
      </c>
      <c r="AA563" s="93">
        <f t="shared" si="61"/>
        <v>3.0826044747664212</v>
      </c>
      <c r="AB563" s="93">
        <f t="shared" si="61"/>
        <v>3.5333004497287646</v>
      </c>
      <c r="AC563" s="95">
        <f t="shared" si="61"/>
        <v>4.0498909835000676</v>
      </c>
      <c r="AE563" s="96"/>
    </row>
    <row r="564" spans="3:31" ht="24.75" customHeight="1" x14ac:dyDescent="0.25">
      <c r="C564" s="91">
        <f>ABS(E564-Dashboard!$F$13)</f>
        <v>29.517981892627752</v>
      </c>
      <c r="D564" s="92">
        <f t="shared" si="59"/>
        <v>0.14630622874314556</v>
      </c>
      <c r="E564" s="93" cm="1">
        <f t="array" ref="E564">SUM('DRE + DCF'!$S$41/TIR!S564,'DRE + DCF'!$U$41:$AD$41/TIR!T564:AC564,TIR!F564)</f>
        <v>79.02798189262775</v>
      </c>
      <c r="F564" s="100">
        <f>'DRE + DCF'!$AE$38*'DRE + DCF'!$AE$39*(1+G564)/(R564-G564)/AC564</f>
        <v>49.25600428034781</v>
      </c>
      <c r="G564" s="92">
        <f>R564*(1-'DRE + DCF'!$AE$39)</f>
        <v>8.7783737245887325E-2</v>
      </c>
      <c r="H564" s="94">
        <f t="shared" si="64"/>
        <v>0.14630622874314556</v>
      </c>
      <c r="I564" s="94">
        <f t="shared" si="63"/>
        <v>0.14630622874314556</v>
      </c>
      <c r="J564" s="94">
        <f t="shared" si="63"/>
        <v>0.14630622874314556</v>
      </c>
      <c r="K564" s="94">
        <f t="shared" si="63"/>
        <v>0.14630622874314556</v>
      </c>
      <c r="L564" s="94">
        <f t="shared" si="63"/>
        <v>0.14630622874314556</v>
      </c>
      <c r="M564" s="94">
        <f t="shared" si="63"/>
        <v>0.14630622874314556</v>
      </c>
      <c r="N564" s="94">
        <f t="shared" si="63"/>
        <v>0.14630622874314556</v>
      </c>
      <c r="O564" s="94">
        <f t="shared" si="63"/>
        <v>0.14630622874314556</v>
      </c>
      <c r="P564" s="94">
        <f t="shared" si="63"/>
        <v>0.14630622874314556</v>
      </c>
      <c r="Q564" s="94">
        <f t="shared" si="63"/>
        <v>0.14630622874314556</v>
      </c>
      <c r="R564" s="94">
        <f t="shared" si="63"/>
        <v>0.14630622874314556</v>
      </c>
      <c r="S564" s="93">
        <f>(1+H564)^((5-Dashboard!$F$9)*3/12)</f>
        <v>1.0347255262060655</v>
      </c>
      <c r="T564" s="93">
        <f t="shared" si="62"/>
        <v>1.1861123157295419</v>
      </c>
      <c r="U564" s="93">
        <f t="shared" si="62"/>
        <v>1.3596479355097304</v>
      </c>
      <c r="V564" s="93">
        <f t="shared" si="62"/>
        <v>1.5585728973725628</v>
      </c>
      <c r="W564" s="93">
        <f t="shared" si="62"/>
        <v>1.7866018202084202</v>
      </c>
      <c r="X564" s="93">
        <f t="shared" si="62"/>
        <v>2.0479927947887537</v>
      </c>
      <c r="Y564" s="93">
        <f t="shared" si="61"/>
        <v>2.347626897087431</v>
      </c>
      <c r="Z564" s="93">
        <f t="shared" si="61"/>
        <v>2.6910993348962657</v>
      </c>
      <c r="AA564" s="93">
        <f t="shared" si="61"/>
        <v>3.0848239297581257</v>
      </c>
      <c r="AB564" s="93">
        <f t="shared" si="61"/>
        <v>3.5361528852576471</v>
      </c>
      <c r="AC564" s="95">
        <f t="shared" si="61"/>
        <v>4.0535140781588863</v>
      </c>
      <c r="AE564" s="96"/>
    </row>
    <row r="565" spans="3:31" ht="24.75" customHeight="1" x14ac:dyDescent="0.25">
      <c r="C565" s="91">
        <f>ABS(E565-Dashboard!$F$13)</f>
        <v>29.429363830345743</v>
      </c>
      <c r="D565" s="92">
        <f t="shared" si="59"/>
        <v>0.14640622874314554</v>
      </c>
      <c r="E565" s="93" cm="1">
        <f t="array" ref="E565">SUM('DRE + DCF'!$S$41/TIR!S565,'DRE + DCF'!$U$41:$AD$41/TIR!T565:AC565,TIR!F565)</f>
        <v>78.939363830345741</v>
      </c>
      <c r="F565" s="100">
        <f>'DRE + DCF'!$AE$38*'DRE + DCF'!$AE$39*(1+G565)/(R565-G565)/AC565</f>
        <v>49.181081597214998</v>
      </c>
      <c r="G565" s="92">
        <f>R565*(1-'DRE + DCF'!$AE$39)</f>
        <v>8.7843737245887329E-2</v>
      </c>
      <c r="H565" s="94">
        <f t="shared" si="64"/>
        <v>0.14640622874314554</v>
      </c>
      <c r="I565" s="94">
        <f t="shared" si="63"/>
        <v>0.14640622874314554</v>
      </c>
      <c r="J565" s="94">
        <f t="shared" si="63"/>
        <v>0.14640622874314554</v>
      </c>
      <c r="K565" s="94">
        <f t="shared" si="63"/>
        <v>0.14640622874314554</v>
      </c>
      <c r="L565" s="94">
        <f t="shared" si="63"/>
        <v>0.14640622874314554</v>
      </c>
      <c r="M565" s="94">
        <f t="shared" si="63"/>
        <v>0.14640622874314554</v>
      </c>
      <c r="N565" s="94">
        <f t="shared" si="63"/>
        <v>0.14640622874314554</v>
      </c>
      <c r="O565" s="94">
        <f t="shared" si="63"/>
        <v>0.14640622874314554</v>
      </c>
      <c r="P565" s="94">
        <f t="shared" si="63"/>
        <v>0.14640622874314554</v>
      </c>
      <c r="Q565" s="94">
        <f t="shared" si="63"/>
        <v>0.14640622874314554</v>
      </c>
      <c r="R565" s="94">
        <f t="shared" si="63"/>
        <v>0.14640622874314554</v>
      </c>
      <c r="S565" s="93">
        <f>(1+H565)^((5-Dashboard!$F$9)*3/12)</f>
        <v>1.0347480919841319</v>
      </c>
      <c r="T565" s="93">
        <f t="shared" si="62"/>
        <v>1.186241657830694</v>
      </c>
      <c r="U565" s="93">
        <f t="shared" si="62"/>
        <v>1.3599148253317028</v>
      </c>
      <c r="V565" s="93">
        <f t="shared" si="62"/>
        <v>1.5590148263204109</v>
      </c>
      <c r="W565" s="93">
        <f t="shared" si="62"/>
        <v>1.7872643075966324</v>
      </c>
      <c r="X565" s="93">
        <f t="shared" si="62"/>
        <v>2.0489309346390847</v>
      </c>
      <c r="Y565" s="93">
        <f t="shared" si="61"/>
        <v>2.3489071857347614</v>
      </c>
      <c r="Z565" s="93">
        <f t="shared" si="61"/>
        <v>2.6928018284658632</v>
      </c>
      <c r="AA565" s="93">
        <f t="shared" si="61"/>
        <v>3.0870447889241972</v>
      </c>
      <c r="AB565" s="93">
        <f t="shared" si="61"/>
        <v>3.5390073744317689</v>
      </c>
      <c r="AC565" s="95">
        <f t="shared" si="61"/>
        <v>4.0571400976165055</v>
      </c>
      <c r="AE565" s="96"/>
    </row>
    <row r="566" spans="3:31" ht="24.75" customHeight="1" x14ac:dyDescent="0.25">
      <c r="C566" s="91">
        <f>ABS(E566-Dashboard!$F$13)</f>
        <v>29.340895843070264</v>
      </c>
      <c r="D566" s="92">
        <f t="shared" si="59"/>
        <v>0.14650622874314553</v>
      </c>
      <c r="E566" s="93" cm="1">
        <f t="array" ref="E566">SUM('DRE + DCF'!$S$41/TIR!S566,'DRE + DCF'!$U$41:$AD$41/TIR!T566:AC566,TIR!F566)</f>
        <v>78.850895843070262</v>
      </c>
      <c r="F566" s="100">
        <f>'DRE + DCF'!$AE$38*'DRE + DCF'!$AE$39*(1+G566)/(R566-G566)/AC566</f>
        <v>49.106299468139149</v>
      </c>
      <c r="G566" s="92">
        <f>R566*(1-'DRE + DCF'!$AE$39)</f>
        <v>8.790373724588732E-2</v>
      </c>
      <c r="H566" s="94">
        <f t="shared" si="64"/>
        <v>0.14650622874314553</v>
      </c>
      <c r="I566" s="94">
        <f t="shared" si="63"/>
        <v>0.14650622874314553</v>
      </c>
      <c r="J566" s="94">
        <f t="shared" si="63"/>
        <v>0.14650622874314553</v>
      </c>
      <c r="K566" s="94">
        <f t="shared" si="63"/>
        <v>0.14650622874314553</v>
      </c>
      <c r="L566" s="94">
        <f t="shared" si="63"/>
        <v>0.14650622874314553</v>
      </c>
      <c r="M566" s="94">
        <f t="shared" si="63"/>
        <v>0.14650622874314553</v>
      </c>
      <c r="N566" s="94">
        <f t="shared" si="63"/>
        <v>0.14650622874314553</v>
      </c>
      <c r="O566" s="94">
        <f t="shared" si="63"/>
        <v>0.14650622874314553</v>
      </c>
      <c r="P566" s="94">
        <f t="shared" si="63"/>
        <v>0.14650622874314553</v>
      </c>
      <c r="Q566" s="94">
        <f t="shared" si="63"/>
        <v>0.14650622874314553</v>
      </c>
      <c r="R566" s="94">
        <f t="shared" si="63"/>
        <v>0.14650622874314553</v>
      </c>
      <c r="S566" s="93">
        <f>(1+H566)^((5-Dashboard!$F$9)*3/12)</f>
        <v>1.0347706562859518</v>
      </c>
      <c r="T566" s="93">
        <f t="shared" si="62"/>
        <v>1.1863710027524763</v>
      </c>
      <c r="U566" s="93">
        <f t="shared" si="62"/>
        <v>1.3601817442559656</v>
      </c>
      <c r="V566" s="93">
        <f t="shared" si="62"/>
        <v>1.5594568420121808</v>
      </c>
      <c r="W566" s="93">
        <f t="shared" si="62"/>
        <v>1.7879269828230808</v>
      </c>
      <c r="X566" s="93">
        <f t="shared" si="62"/>
        <v>2.0498694223446012</v>
      </c>
      <c r="Y566" s="93">
        <f t="shared" si="61"/>
        <v>2.3501880608281991</v>
      </c>
      <c r="Z566" s="93">
        <f t="shared" si="61"/>
        <v>2.694505250457305</v>
      </c>
      <c r="AA566" s="93">
        <f t="shared" si="61"/>
        <v>3.0892670530304098</v>
      </c>
      <c r="AB566" s="93">
        <f t="shared" si="61"/>
        <v>3.5418639185503462</v>
      </c>
      <c r="AC566" s="95">
        <f t="shared" si="61"/>
        <v>4.0607690439785769</v>
      </c>
      <c r="AE566" s="96"/>
    </row>
    <row r="567" spans="3:31" ht="24.75" customHeight="1" x14ac:dyDescent="0.25">
      <c r="C567" s="91">
        <f>ABS(E567-Dashboard!$F$13)</f>
        <v>29.2525775961522</v>
      </c>
      <c r="D567" s="92">
        <f t="shared" si="59"/>
        <v>0.14660622874314552</v>
      </c>
      <c r="E567" s="93" cm="1">
        <f t="array" ref="E567">SUM('DRE + DCF'!$S$41/TIR!S567,'DRE + DCF'!$U$41:$AD$41/TIR!T567:AC567,TIR!F567)</f>
        <v>78.762577596152198</v>
      </c>
      <c r="F567" s="100">
        <f>'DRE + DCF'!$AE$38*'DRE + DCF'!$AE$39*(1+G567)/(R567-G567)/AC567</f>
        <v>49.031657566609589</v>
      </c>
      <c r="G567" s="92">
        <f>R567*(1-'DRE + DCF'!$AE$39)</f>
        <v>8.7963737245887311E-2</v>
      </c>
      <c r="H567" s="94">
        <f t="shared" si="64"/>
        <v>0.14660622874314552</v>
      </c>
      <c r="I567" s="94">
        <f t="shared" si="63"/>
        <v>0.14660622874314552</v>
      </c>
      <c r="J567" s="94">
        <f t="shared" si="63"/>
        <v>0.14660622874314552</v>
      </c>
      <c r="K567" s="94">
        <f t="shared" si="63"/>
        <v>0.14660622874314552</v>
      </c>
      <c r="L567" s="94">
        <f t="shared" si="63"/>
        <v>0.14660622874314552</v>
      </c>
      <c r="M567" s="94">
        <f t="shared" si="63"/>
        <v>0.14660622874314552</v>
      </c>
      <c r="N567" s="94">
        <f t="shared" si="63"/>
        <v>0.14660622874314552</v>
      </c>
      <c r="O567" s="94">
        <f t="shared" si="63"/>
        <v>0.14660622874314552</v>
      </c>
      <c r="P567" s="94">
        <f t="shared" si="63"/>
        <v>0.14660622874314552</v>
      </c>
      <c r="Q567" s="94">
        <f t="shared" si="63"/>
        <v>0.14660622874314552</v>
      </c>
      <c r="R567" s="94">
        <f t="shared" si="63"/>
        <v>0.14660622874314552</v>
      </c>
      <c r="S567" s="93">
        <f>(1+H567)^((5-Dashboard!$F$9)*3/12)</f>
        <v>1.0347932191117508</v>
      </c>
      <c r="T567" s="93">
        <f t="shared" si="62"/>
        <v>1.186500350494704</v>
      </c>
      <c r="U567" s="93">
        <f t="shared" si="62"/>
        <v>1.3604486922831529</v>
      </c>
      <c r="V567" s="93">
        <f t="shared" si="62"/>
        <v>1.5598989444573301</v>
      </c>
      <c r="W567" s="93">
        <f t="shared" si="62"/>
        <v>1.7885898459246328</v>
      </c>
      <c r="X567" s="93">
        <f t="shared" si="62"/>
        <v>2.0508082580039271</v>
      </c>
      <c r="Y567" s="93">
        <f t="shared" si="61"/>
        <v>2.3514695225851825</v>
      </c>
      <c r="Z567" s="93">
        <f t="shared" si="61"/>
        <v>2.6962096012958412</v>
      </c>
      <c r="AA567" s="93">
        <f t="shared" si="61"/>
        <v>3.0914907228428845</v>
      </c>
      <c r="AB567" s="93">
        <f t="shared" si="61"/>
        <v>3.5447225189133009</v>
      </c>
      <c r="AC567" s="95">
        <f t="shared" si="61"/>
        <v>4.0644009193520834</v>
      </c>
      <c r="AE567" s="96"/>
    </row>
    <row r="568" spans="3:31" ht="24.75" customHeight="1" x14ac:dyDescent="0.25">
      <c r="C568" s="91">
        <f>ABS(E568-Dashboard!$F$13)</f>
        <v>29.164408755883635</v>
      </c>
      <c r="D568" s="92">
        <f t="shared" si="59"/>
        <v>0.14670622874314551</v>
      </c>
      <c r="E568" s="93" cm="1">
        <f t="array" ref="E568">SUM('DRE + DCF'!$S$41/TIR!S568,'DRE + DCF'!$U$41:$AD$41/TIR!T568:AC568,TIR!F568)</f>
        <v>78.674408755883633</v>
      </c>
      <c r="F568" s="100">
        <f>'DRE + DCF'!$AE$38*'DRE + DCF'!$AE$39*(1+G568)/(R568-G568)/AC568</f>
        <v>48.957155567048886</v>
      </c>
      <c r="G568" s="92">
        <f>R568*(1-'DRE + DCF'!$AE$39)</f>
        <v>8.8023737245887301E-2</v>
      </c>
      <c r="H568" s="94">
        <f t="shared" si="64"/>
        <v>0.14670622874314551</v>
      </c>
      <c r="I568" s="94">
        <f t="shared" si="63"/>
        <v>0.14670622874314551</v>
      </c>
      <c r="J568" s="94">
        <f t="shared" si="63"/>
        <v>0.14670622874314551</v>
      </c>
      <c r="K568" s="94">
        <f t="shared" si="63"/>
        <v>0.14670622874314551</v>
      </c>
      <c r="L568" s="94">
        <f t="shared" si="63"/>
        <v>0.14670622874314551</v>
      </c>
      <c r="M568" s="94">
        <f t="shared" si="63"/>
        <v>0.14670622874314551</v>
      </c>
      <c r="N568" s="94">
        <f t="shared" si="63"/>
        <v>0.14670622874314551</v>
      </c>
      <c r="O568" s="94">
        <f t="shared" si="63"/>
        <v>0.14670622874314551</v>
      </c>
      <c r="P568" s="94">
        <f t="shared" si="63"/>
        <v>0.14670622874314551</v>
      </c>
      <c r="Q568" s="94">
        <f t="shared" si="63"/>
        <v>0.14670622874314551</v>
      </c>
      <c r="R568" s="94">
        <f t="shared" si="63"/>
        <v>0.14670622874314551</v>
      </c>
      <c r="S568" s="93">
        <f>(1+H568)^((5-Dashboard!$F$9)*3/12)</f>
        <v>1.0348157804617539</v>
      </c>
      <c r="T568" s="93">
        <f t="shared" si="62"/>
        <v>1.1866297010571927</v>
      </c>
      <c r="U568" s="93">
        <f t="shared" si="62"/>
        <v>1.3607156694138995</v>
      </c>
      <c r="V568" s="93">
        <f t="shared" si="62"/>
        <v>1.5603411336653175</v>
      </c>
      <c r="W568" s="93">
        <f t="shared" si="62"/>
        <v>1.7892528969381605</v>
      </c>
      <c r="X568" s="93">
        <f t="shared" si="62"/>
        <v>2.051747441715706</v>
      </c>
      <c r="Y568" s="93">
        <f t="shared" si="61"/>
        <v>2.3527515712232141</v>
      </c>
      <c r="Z568" s="93">
        <f t="shared" si="61"/>
        <v>2.6979148814068821</v>
      </c>
      <c r="AA568" s="93">
        <f t="shared" si="61"/>
        <v>3.0937157991280966</v>
      </c>
      <c r="AB568" s="93">
        <f t="shared" si="61"/>
        <v>3.5475831768212664</v>
      </c>
      <c r="AC568" s="95">
        <f t="shared" si="61"/>
        <v>4.0680357258453421</v>
      </c>
      <c r="AE568" s="96"/>
    </row>
    <row r="569" spans="3:31" ht="24.75" customHeight="1" x14ac:dyDescent="0.25">
      <c r="C569" s="91">
        <f>ABS(E569-Dashboard!$F$13)</f>
        <v>29.07638898949471</v>
      </c>
      <c r="D569" s="92">
        <f t="shared" si="59"/>
        <v>0.1468062287431455</v>
      </c>
      <c r="E569" s="93" cm="1">
        <f t="array" ref="E569">SUM('DRE + DCF'!$S$41/TIR!S569,'DRE + DCF'!$U$41:$AD$41/TIR!T569:AC569,TIR!F569)</f>
        <v>78.586388989494708</v>
      </c>
      <c r="F569" s="100">
        <f>'DRE + DCF'!$AE$38*'DRE + DCF'!$AE$39*(1+G569)/(R569-G569)/AC569</f>
        <v>48.88279314480959</v>
      </c>
      <c r="G569" s="92">
        <f>R569*(1-'DRE + DCF'!$AE$39)</f>
        <v>8.8083737245887292E-2</v>
      </c>
      <c r="H569" s="94">
        <f t="shared" si="64"/>
        <v>0.1468062287431455</v>
      </c>
      <c r="I569" s="94">
        <f t="shared" si="63"/>
        <v>0.1468062287431455</v>
      </c>
      <c r="J569" s="94">
        <f t="shared" si="63"/>
        <v>0.1468062287431455</v>
      </c>
      <c r="K569" s="94">
        <f t="shared" si="63"/>
        <v>0.1468062287431455</v>
      </c>
      <c r="L569" s="94">
        <f t="shared" si="63"/>
        <v>0.1468062287431455</v>
      </c>
      <c r="M569" s="94">
        <f t="shared" si="63"/>
        <v>0.1468062287431455</v>
      </c>
      <c r="N569" s="94">
        <f t="shared" si="63"/>
        <v>0.1468062287431455</v>
      </c>
      <c r="O569" s="94">
        <f t="shared" si="63"/>
        <v>0.1468062287431455</v>
      </c>
      <c r="P569" s="94">
        <f t="shared" si="63"/>
        <v>0.1468062287431455</v>
      </c>
      <c r="Q569" s="94">
        <f t="shared" si="63"/>
        <v>0.1468062287431455</v>
      </c>
      <c r="R569" s="94">
        <f t="shared" si="63"/>
        <v>0.1468062287431455</v>
      </c>
      <c r="S569" s="93">
        <f>(1+H569)^((5-Dashboard!$F$9)*3/12)</f>
        <v>1.0348383403361867</v>
      </c>
      <c r="T569" s="93">
        <f t="shared" si="62"/>
        <v>1.1867590544397579</v>
      </c>
      <c r="U569" s="93">
        <f t="shared" si="62"/>
        <v>1.3609826756488401</v>
      </c>
      <c r="V569" s="93">
        <f t="shared" si="62"/>
        <v>1.5607834096456019</v>
      </c>
      <c r="W569" s="93">
        <f t="shared" si="62"/>
        <v>1.7899161359005407</v>
      </c>
      <c r="X569" s="93">
        <f t="shared" si="62"/>
        <v>2.0526869735786026</v>
      </c>
      <c r="Y569" s="93">
        <f t="shared" si="61"/>
        <v>2.3540342069598581</v>
      </c>
      <c r="Z569" s="93">
        <f t="shared" si="61"/>
        <v>2.6996210912159961</v>
      </c>
      <c r="AA569" s="93">
        <f t="shared" si="61"/>
        <v>3.0959422826528717</v>
      </c>
      <c r="AB569" s="93">
        <f t="shared" si="61"/>
        <v>3.5504458935755854</v>
      </c>
      <c r="AC569" s="95">
        <f t="shared" si="61"/>
        <v>4.0716734655680042</v>
      </c>
      <c r="AE569" s="96"/>
    </row>
    <row r="570" spans="3:31" ht="24.75" customHeight="1" x14ac:dyDescent="0.25">
      <c r="C570" s="91">
        <f>ABS(E570-Dashboard!$F$13)</f>
        <v>28.988517965150287</v>
      </c>
      <c r="D570" s="92">
        <f t="shared" si="59"/>
        <v>0.14690622874314549</v>
      </c>
      <c r="E570" s="93" cm="1">
        <f t="array" ref="E570">SUM('DRE + DCF'!$S$41/TIR!S570,'DRE + DCF'!$U$41:$AD$41/TIR!T570:AC570,TIR!F570)</f>
        <v>78.498517965150285</v>
      </c>
      <c r="F570" s="100">
        <f>'DRE + DCF'!$AE$38*'DRE + DCF'!$AE$39*(1+G570)/(R570-G570)/AC570</f>
        <v>48.808569976171</v>
      </c>
      <c r="G570" s="92">
        <f>R570*(1-'DRE + DCF'!$AE$39)</f>
        <v>8.8143737245887296E-2</v>
      </c>
      <c r="H570" s="94">
        <f t="shared" si="64"/>
        <v>0.14690622874314549</v>
      </c>
      <c r="I570" s="94">
        <f t="shared" si="63"/>
        <v>0.14690622874314549</v>
      </c>
      <c r="J570" s="94">
        <f t="shared" si="63"/>
        <v>0.14690622874314549</v>
      </c>
      <c r="K570" s="94">
        <f t="shared" si="63"/>
        <v>0.14690622874314549</v>
      </c>
      <c r="L570" s="94">
        <f t="shared" si="63"/>
        <v>0.14690622874314549</v>
      </c>
      <c r="M570" s="94">
        <f t="shared" si="63"/>
        <v>0.14690622874314549</v>
      </c>
      <c r="N570" s="94">
        <f t="shared" si="63"/>
        <v>0.14690622874314549</v>
      </c>
      <c r="O570" s="94">
        <f t="shared" si="63"/>
        <v>0.14690622874314549</v>
      </c>
      <c r="P570" s="94">
        <f t="shared" si="63"/>
        <v>0.14690622874314549</v>
      </c>
      <c r="Q570" s="94">
        <f t="shared" si="63"/>
        <v>0.14690622874314549</v>
      </c>
      <c r="R570" s="94">
        <f t="shared" si="63"/>
        <v>0.14690622874314549</v>
      </c>
      <c r="S570" s="93">
        <f>(1+H570)^((5-Dashboard!$F$9)*3/12)</f>
        <v>1.0348608987352739</v>
      </c>
      <c r="T570" s="93">
        <f t="shared" si="62"/>
        <v>1.1868884106422151</v>
      </c>
      <c r="U570" s="93">
        <f t="shared" si="62"/>
        <v>1.3612497109886088</v>
      </c>
      <c r="V570" s="93">
        <f t="shared" si="62"/>
        <v>1.5612257724076422</v>
      </c>
      <c r="W570" s="93">
        <f t="shared" si="62"/>
        <v>1.7905795628486534</v>
      </c>
      <c r="X570" s="93">
        <f t="shared" si="62"/>
        <v>2.0536268536912994</v>
      </c>
      <c r="Y570" s="93">
        <f t="shared" si="61"/>
        <v>2.3553174300127395</v>
      </c>
      <c r="Z570" s="93">
        <f t="shared" si="61"/>
        <v>2.7013282311489086</v>
      </c>
      <c r="AA570" s="93">
        <f t="shared" si="61"/>
        <v>3.098170174184387</v>
      </c>
      <c r="AB570" s="93">
        <f t="shared" si="61"/>
        <v>3.5533106704783095</v>
      </c>
      <c r="AC570" s="95">
        <f t="shared" si="61"/>
        <v>4.0753141406310558</v>
      </c>
      <c r="AE570" s="96"/>
    </row>
    <row r="571" spans="3:31" ht="24.75" customHeight="1" x14ac:dyDescent="0.25">
      <c r="C571" s="91">
        <f>ABS(E571-Dashboard!$F$13)</f>
        <v>28.900795351946904</v>
      </c>
      <c r="D571" s="92">
        <f t="shared" si="59"/>
        <v>0.14700622874314548</v>
      </c>
      <c r="E571" s="93" cm="1">
        <f t="array" ref="E571">SUM('DRE + DCF'!$S$41/TIR!S571,'DRE + DCF'!$U$41:$AD$41/TIR!T571:AC571,TIR!F571)</f>
        <v>78.410795351946902</v>
      </c>
      <c r="F571" s="100">
        <f>'DRE + DCF'!$AE$38*'DRE + DCF'!$AE$39*(1+G571)/(R571-G571)/AC571</f>
        <v>48.734485738336062</v>
      </c>
      <c r="G571" s="92">
        <f>R571*(1-'DRE + DCF'!$AE$39)</f>
        <v>8.8203737245887287E-2</v>
      </c>
      <c r="H571" s="94">
        <f t="shared" si="64"/>
        <v>0.14700622874314548</v>
      </c>
      <c r="I571" s="94">
        <f t="shared" si="63"/>
        <v>0.14700622874314548</v>
      </c>
      <c r="J571" s="94">
        <f t="shared" si="63"/>
        <v>0.14700622874314548</v>
      </c>
      <c r="K571" s="94">
        <f t="shared" si="63"/>
        <v>0.14700622874314548</v>
      </c>
      <c r="L571" s="94">
        <f t="shared" si="63"/>
        <v>0.14700622874314548</v>
      </c>
      <c r="M571" s="94">
        <f t="shared" si="63"/>
        <v>0.14700622874314548</v>
      </c>
      <c r="N571" s="94">
        <f t="shared" si="63"/>
        <v>0.14700622874314548</v>
      </c>
      <c r="O571" s="94">
        <f t="shared" si="63"/>
        <v>0.14700622874314548</v>
      </c>
      <c r="P571" s="94">
        <f t="shared" si="63"/>
        <v>0.14700622874314548</v>
      </c>
      <c r="Q571" s="94">
        <f t="shared" si="63"/>
        <v>0.14700622874314548</v>
      </c>
      <c r="R571" s="94">
        <f t="shared" si="63"/>
        <v>0.14700622874314548</v>
      </c>
      <c r="S571" s="93">
        <f>(1+H571)^((5-Dashboard!$F$9)*3/12)</f>
        <v>1.034883455659241</v>
      </c>
      <c r="T571" s="93">
        <f t="shared" si="62"/>
        <v>1.1870177696643802</v>
      </c>
      <c r="U571" s="93">
        <f t="shared" si="62"/>
        <v>1.3615167754338404</v>
      </c>
      <c r="V571" s="93">
        <f t="shared" si="62"/>
        <v>1.5616682219608975</v>
      </c>
      <c r="W571" s="93">
        <f t="shared" si="62"/>
        <v>1.7912431778193825</v>
      </c>
      <c r="X571" s="93">
        <f t="shared" si="62"/>
        <v>2.0545670821524973</v>
      </c>
      <c r="Y571" s="93">
        <f t="shared" si="61"/>
        <v>2.3566012405995442</v>
      </c>
      <c r="Z571" s="93">
        <f t="shared" si="61"/>
        <v>2.7030363016315011</v>
      </c>
      <c r="AA571" s="93">
        <f t="shared" si="61"/>
        <v>3.1003994744901675</v>
      </c>
      <c r="AB571" s="93">
        <f t="shared" si="61"/>
        <v>3.5561775088321972</v>
      </c>
      <c r="AC571" s="95">
        <f t="shared" si="61"/>
        <v>4.0789577531468124</v>
      </c>
      <c r="AE571" s="96"/>
    </row>
    <row r="572" spans="3:31" ht="24.75" customHeight="1" x14ac:dyDescent="0.25">
      <c r="C572" s="91">
        <f>ABS(E572-Dashboard!$F$13)</f>
        <v>28.813220819909297</v>
      </c>
      <c r="D572" s="92">
        <f t="shared" si="59"/>
        <v>0.14710622874314547</v>
      </c>
      <c r="E572" s="93" cm="1">
        <f t="array" ref="E572">SUM('DRE + DCF'!$S$41/TIR!S572,'DRE + DCF'!$U$41:$AD$41/TIR!T572:AC572,TIR!F572)</f>
        <v>78.323220819909295</v>
      </c>
      <c r="F572" s="100">
        <f>'DRE + DCF'!$AE$38*'DRE + DCF'!$AE$39*(1+G572)/(R572-G572)/AC572</f>
        <v>48.660540109427998</v>
      </c>
      <c r="G572" s="92">
        <f>R572*(1-'DRE + DCF'!$AE$39)</f>
        <v>8.8263737245887278E-2</v>
      </c>
      <c r="H572" s="94">
        <f t="shared" si="64"/>
        <v>0.14710622874314547</v>
      </c>
      <c r="I572" s="94">
        <f t="shared" si="63"/>
        <v>0.14710622874314547</v>
      </c>
      <c r="J572" s="94">
        <f t="shared" si="63"/>
        <v>0.14710622874314547</v>
      </c>
      <c r="K572" s="94">
        <f t="shared" si="63"/>
        <v>0.14710622874314547</v>
      </c>
      <c r="L572" s="94">
        <f t="shared" si="63"/>
        <v>0.14710622874314547</v>
      </c>
      <c r="M572" s="94">
        <f t="shared" si="63"/>
        <v>0.14710622874314547</v>
      </c>
      <c r="N572" s="94">
        <f t="shared" si="63"/>
        <v>0.14710622874314547</v>
      </c>
      <c r="O572" s="94">
        <f t="shared" si="63"/>
        <v>0.14710622874314547</v>
      </c>
      <c r="P572" s="94">
        <f t="shared" si="63"/>
        <v>0.14710622874314547</v>
      </c>
      <c r="Q572" s="94">
        <f t="shared" si="63"/>
        <v>0.14710622874314547</v>
      </c>
      <c r="R572" s="94">
        <f t="shared" si="63"/>
        <v>0.14710622874314547</v>
      </c>
      <c r="S572" s="93">
        <f>(1+H572)^((5-Dashboard!$F$9)*3/12)</f>
        <v>1.0349060111083128</v>
      </c>
      <c r="T572" s="93">
        <f t="shared" si="62"/>
        <v>1.1871471315060687</v>
      </c>
      <c r="U572" s="93">
        <f t="shared" si="62"/>
        <v>1.3617838689851693</v>
      </c>
      <c r="V572" s="93">
        <f t="shared" si="62"/>
        <v>1.5621107583148273</v>
      </c>
      <c r="W572" s="93">
        <f t="shared" si="62"/>
        <v>1.7919069808496166</v>
      </c>
      <c r="X572" s="93">
        <f t="shared" si="62"/>
        <v>2.0555076590609196</v>
      </c>
      <c r="Y572" s="93">
        <f t="shared" si="61"/>
        <v>2.3578856389380229</v>
      </c>
      <c r="Z572" s="93">
        <f t="shared" si="61"/>
        <v>2.7047453030898176</v>
      </c>
      <c r="AA572" s="93">
        <f t="shared" si="61"/>
        <v>3.1026301843380968</v>
      </c>
      <c r="AB572" s="93">
        <f t="shared" si="61"/>
        <v>3.5590464099407244</v>
      </c>
      <c r="AC572" s="95">
        <f t="shared" si="61"/>
        <v>4.0826043052289354</v>
      </c>
      <c r="AE572" s="96"/>
    </row>
    <row r="573" spans="3:31" ht="24.75" customHeight="1" x14ac:dyDescent="0.25">
      <c r="C573" s="91">
        <f>ABS(E573-Dashboard!$F$13)</f>
        <v>28.725794039987612</v>
      </c>
      <c r="D573" s="92">
        <f t="shared" si="59"/>
        <v>0.14720622874314546</v>
      </c>
      <c r="E573" s="93" cm="1">
        <f t="array" ref="E573">SUM('DRE + DCF'!$S$41/TIR!S573,'DRE + DCF'!$U$41:$AD$41/TIR!T573:AC573,TIR!F573)</f>
        <v>78.23579403998761</v>
      </c>
      <c r="F573" s="100">
        <f>'DRE + DCF'!$AE$38*'DRE + DCF'!$AE$39*(1+G573)/(R573-G573)/AC573</f>
        <v>48.58673276848738</v>
      </c>
      <c r="G573" s="92">
        <f>R573*(1-'DRE + DCF'!$AE$39)</f>
        <v>8.8323737245887268E-2</v>
      </c>
      <c r="H573" s="94">
        <f t="shared" si="64"/>
        <v>0.14720622874314546</v>
      </c>
      <c r="I573" s="94">
        <f t="shared" si="63"/>
        <v>0.14720622874314546</v>
      </c>
      <c r="J573" s="94">
        <f t="shared" si="63"/>
        <v>0.14720622874314546</v>
      </c>
      <c r="K573" s="94">
        <f t="shared" si="63"/>
        <v>0.14720622874314546</v>
      </c>
      <c r="L573" s="94">
        <f t="shared" si="63"/>
        <v>0.14720622874314546</v>
      </c>
      <c r="M573" s="94">
        <f t="shared" si="63"/>
        <v>0.14720622874314546</v>
      </c>
      <c r="N573" s="94">
        <f t="shared" si="63"/>
        <v>0.14720622874314546</v>
      </c>
      <c r="O573" s="94">
        <f t="shared" si="63"/>
        <v>0.14720622874314546</v>
      </c>
      <c r="P573" s="94">
        <f t="shared" si="63"/>
        <v>0.14720622874314546</v>
      </c>
      <c r="Q573" s="94">
        <f t="shared" si="63"/>
        <v>0.14720622874314546</v>
      </c>
      <c r="R573" s="94">
        <f t="shared" si="63"/>
        <v>0.14720622874314546</v>
      </c>
      <c r="S573" s="93">
        <f>(1+H573)^((5-Dashboard!$F$9)*3/12)</f>
        <v>1.0349285650827145</v>
      </c>
      <c r="T573" s="93">
        <f t="shared" si="62"/>
        <v>1.1872764961670959</v>
      </c>
      <c r="U573" s="93">
        <f t="shared" si="62"/>
        <v>1.3620509916432297</v>
      </c>
      <c r="V573" s="93">
        <f t="shared" si="62"/>
        <v>1.5625533814788912</v>
      </c>
      <c r="W573" s="93">
        <f t="shared" si="62"/>
        <v>1.7925709719762484</v>
      </c>
      <c r="X573" s="93">
        <f t="shared" si="62"/>
        <v>2.0564485845153064</v>
      </c>
      <c r="Y573" s="93">
        <f t="shared" si="61"/>
        <v>2.3591706252459845</v>
      </c>
      <c r="Z573" s="93">
        <f t="shared" si="61"/>
        <v>2.7064552359500547</v>
      </c>
      <c r="AA573" s="93">
        <f t="shared" si="61"/>
        <v>3.1048623044964021</v>
      </c>
      <c r="AB573" s="93">
        <f t="shared" si="61"/>
        <v>3.5619173751080693</v>
      </c>
      <c r="AC573" s="95">
        <f t="shared" si="61"/>
        <v>4.0862537989924119</v>
      </c>
      <c r="AE573" s="96"/>
    </row>
    <row r="574" spans="3:31" ht="24.75" customHeight="1" x14ac:dyDescent="0.25">
      <c r="C574" s="91">
        <f>ABS(E574-Dashboard!$F$13)</f>
        <v>28.638514684053838</v>
      </c>
      <c r="D574" s="92">
        <f t="shared" si="59"/>
        <v>0.14730622874314545</v>
      </c>
      <c r="E574" s="93" cm="1">
        <f t="array" ref="E574">SUM('DRE + DCF'!$S$41/TIR!S574,'DRE + DCF'!$U$41:$AD$41/TIR!T574:AC574,TIR!F574)</f>
        <v>78.148514684053836</v>
      </c>
      <c r="F574" s="100">
        <f>'DRE + DCF'!$AE$38*'DRE + DCF'!$AE$39*(1+G574)/(R574-G574)/AC574</f>
        <v>48.513063395468691</v>
      </c>
      <c r="G574" s="92">
        <f>R574*(1-'DRE + DCF'!$AE$39)</f>
        <v>8.8383737245887259E-2</v>
      </c>
      <c r="H574" s="94">
        <f t="shared" si="64"/>
        <v>0.14730622874314545</v>
      </c>
      <c r="I574" s="94">
        <f t="shared" si="63"/>
        <v>0.14730622874314545</v>
      </c>
      <c r="J574" s="94">
        <f t="shared" si="63"/>
        <v>0.14730622874314545</v>
      </c>
      <c r="K574" s="94">
        <f t="shared" si="63"/>
        <v>0.14730622874314545</v>
      </c>
      <c r="L574" s="94">
        <f t="shared" si="63"/>
        <v>0.14730622874314545</v>
      </c>
      <c r="M574" s="94">
        <f t="shared" si="63"/>
        <v>0.14730622874314545</v>
      </c>
      <c r="N574" s="94">
        <f t="shared" si="63"/>
        <v>0.14730622874314545</v>
      </c>
      <c r="O574" s="94">
        <f t="shared" si="63"/>
        <v>0.14730622874314545</v>
      </c>
      <c r="P574" s="94">
        <f t="shared" si="63"/>
        <v>0.14730622874314545</v>
      </c>
      <c r="Q574" s="94">
        <f t="shared" si="63"/>
        <v>0.14730622874314545</v>
      </c>
      <c r="R574" s="94">
        <f t="shared" si="63"/>
        <v>0.14730622874314545</v>
      </c>
      <c r="S574" s="93">
        <f>(1+H574)^((5-Dashboard!$F$9)*3/12)</f>
        <v>1.0349511175826709</v>
      </c>
      <c r="T574" s="93">
        <f t="shared" si="62"/>
        <v>1.187405863647278</v>
      </c>
      <c r="U574" s="93">
        <f t="shared" si="62"/>
        <v>1.362318143408656</v>
      </c>
      <c r="V574" s="93">
        <f t="shared" si="62"/>
        <v>1.5629960914625487</v>
      </c>
      <c r="W574" s="93">
        <f t="shared" si="62"/>
        <v>1.7932351512361733</v>
      </c>
      <c r="X574" s="93">
        <f t="shared" si="62"/>
        <v>2.0573898586144179</v>
      </c>
      <c r="Y574" s="93">
        <f t="shared" si="61"/>
        <v>2.3604561997413009</v>
      </c>
      <c r="Z574" s="93">
        <f t="shared" si="61"/>
        <v>2.7081661006385689</v>
      </c>
      <c r="AA574" s="93">
        <f t="shared" si="61"/>
        <v>3.1070958357336664</v>
      </c>
      <c r="AB574" s="93">
        <f t="shared" si="61"/>
        <v>3.5647904056391249</v>
      </c>
      <c r="AC574" s="95">
        <f t="shared" si="61"/>
        <v>4.0899062365535723</v>
      </c>
      <c r="AE574" s="96"/>
    </row>
    <row r="575" spans="3:31" ht="24.75" customHeight="1" x14ac:dyDescent="0.25">
      <c r="C575" s="91">
        <f>ABS(E575-Dashboard!$F$13)</f>
        <v>28.551382424898939</v>
      </c>
      <c r="D575" s="92">
        <f t="shared" si="59"/>
        <v>0.14740622874314543</v>
      </c>
      <c r="E575" s="93" cm="1">
        <f t="array" ref="E575">SUM('DRE + DCF'!$S$41/TIR!S575,'DRE + DCF'!$U$41:$AD$41/TIR!T575:AC575,TIR!F575)</f>
        <v>78.061382424898937</v>
      </c>
      <c r="F575" s="100">
        <f>'DRE + DCF'!$AE$38*'DRE + DCF'!$AE$39*(1+G575)/(R575-G575)/AC575</f>
        <v>48.439531671237418</v>
      </c>
      <c r="G575" s="92">
        <f>R575*(1-'DRE + DCF'!$AE$39)</f>
        <v>8.8443737245887263E-2</v>
      </c>
      <c r="H575" s="94">
        <f t="shared" si="64"/>
        <v>0.14740622874314543</v>
      </c>
      <c r="I575" s="94">
        <f t="shared" si="63"/>
        <v>0.14740622874314543</v>
      </c>
      <c r="J575" s="94">
        <f t="shared" si="63"/>
        <v>0.14740622874314543</v>
      </c>
      <c r="K575" s="94">
        <f t="shared" si="63"/>
        <v>0.14740622874314543</v>
      </c>
      <c r="L575" s="94">
        <f t="shared" si="63"/>
        <v>0.14740622874314543</v>
      </c>
      <c r="M575" s="94">
        <f t="shared" si="63"/>
        <v>0.14740622874314543</v>
      </c>
      <c r="N575" s="94">
        <f t="shared" si="63"/>
        <v>0.14740622874314543</v>
      </c>
      <c r="O575" s="94">
        <f t="shared" si="63"/>
        <v>0.14740622874314543</v>
      </c>
      <c r="P575" s="94">
        <f t="shared" si="63"/>
        <v>0.14740622874314543</v>
      </c>
      <c r="Q575" s="94">
        <f t="shared" si="63"/>
        <v>0.14740622874314543</v>
      </c>
      <c r="R575" s="94">
        <f t="shared" si="63"/>
        <v>0.14740622874314543</v>
      </c>
      <c r="S575" s="93">
        <f>(1+H575)^((5-Dashboard!$F$9)*3/12)</f>
        <v>1.0349736686084068</v>
      </c>
      <c r="T575" s="93">
        <f t="shared" si="62"/>
        <v>1.18753523394643</v>
      </c>
      <c r="U575" s="93">
        <f t="shared" si="62"/>
        <v>1.3625853242820822</v>
      </c>
      <c r="V575" s="93">
        <f t="shared" si="62"/>
        <v>1.5634388882752599</v>
      </c>
      <c r="W575" s="93">
        <f t="shared" si="62"/>
        <v>1.7938995186662918</v>
      </c>
      <c r="X575" s="93">
        <f t="shared" si="62"/>
        <v>2.0583314814570337</v>
      </c>
      <c r="Y575" s="93">
        <f t="shared" si="61"/>
        <v>2.3617423626419067</v>
      </c>
      <c r="Z575" s="93">
        <f t="shared" si="61"/>
        <v>2.7098778975818765</v>
      </c>
      <c r="AA575" s="93">
        <f t="shared" si="61"/>
        <v>3.1093307788188245</v>
      </c>
      <c r="AB575" s="93">
        <f t="shared" si="61"/>
        <v>3.5676655028394948</v>
      </c>
      <c r="AC575" s="95">
        <f t="shared" si="61"/>
        <v>4.0935616200300826</v>
      </c>
      <c r="AE575" s="96"/>
    </row>
    <row r="576" spans="3:31" ht="24.75" customHeight="1" x14ac:dyDescent="0.25">
      <c r="C576" s="91">
        <f>ABS(E576-Dashboard!$F$13)</f>
        <v>28.464396936229441</v>
      </c>
      <c r="D576" s="92">
        <f t="shared" si="59"/>
        <v>0.14750622874314542</v>
      </c>
      <c r="E576" s="93" cm="1">
        <f t="array" ref="E576">SUM('DRE + DCF'!$S$41/TIR!S576,'DRE + DCF'!$U$41:$AD$41/TIR!T576:AC576,TIR!F576)</f>
        <v>77.974396936229439</v>
      </c>
      <c r="F576" s="100">
        <f>'DRE + DCF'!$AE$38*'DRE + DCF'!$AE$39*(1+G576)/(R576-G576)/AC576</f>
        <v>48.366137277566686</v>
      </c>
      <c r="G576" s="92">
        <f>R576*(1-'DRE + DCF'!$AE$39)</f>
        <v>8.8503737245887254E-2</v>
      </c>
      <c r="H576" s="94">
        <f t="shared" si="64"/>
        <v>0.14750622874314542</v>
      </c>
      <c r="I576" s="94">
        <f t="shared" si="63"/>
        <v>0.14750622874314542</v>
      </c>
      <c r="J576" s="94">
        <f t="shared" si="63"/>
        <v>0.14750622874314542</v>
      </c>
      <c r="K576" s="94">
        <f t="shared" si="63"/>
        <v>0.14750622874314542</v>
      </c>
      <c r="L576" s="94">
        <f t="shared" si="63"/>
        <v>0.14750622874314542</v>
      </c>
      <c r="M576" s="94">
        <f t="shared" si="63"/>
        <v>0.14750622874314542</v>
      </c>
      <c r="N576" s="94">
        <f t="shared" si="63"/>
        <v>0.14750622874314542</v>
      </c>
      <c r="O576" s="94">
        <f t="shared" si="63"/>
        <v>0.14750622874314542</v>
      </c>
      <c r="P576" s="94">
        <f t="shared" si="63"/>
        <v>0.14750622874314542</v>
      </c>
      <c r="Q576" s="94">
        <f t="shared" si="63"/>
        <v>0.14750622874314542</v>
      </c>
      <c r="R576" s="94">
        <f t="shared" si="63"/>
        <v>0.14750622874314542</v>
      </c>
      <c r="S576" s="93">
        <f>(1+H576)^((5-Dashboard!$F$9)*3/12)</f>
        <v>1.0349962181601473</v>
      </c>
      <c r="T576" s="93">
        <f t="shared" si="62"/>
        <v>1.1876646070643684</v>
      </c>
      <c r="U576" s="93">
        <f t="shared" si="62"/>
        <v>1.3628525342641431</v>
      </c>
      <c r="V576" s="93">
        <f t="shared" si="62"/>
        <v>1.5638817719264853</v>
      </c>
      <c r="W576" s="93">
        <f t="shared" si="62"/>
        <v>1.7945640743035089</v>
      </c>
      <c r="X576" s="93">
        <f t="shared" si="62"/>
        <v>2.0592734531419534</v>
      </c>
      <c r="Y576" s="93">
        <f t="shared" si="61"/>
        <v>2.3630291141657973</v>
      </c>
      <c r="Z576" s="93">
        <f t="shared" si="61"/>
        <v>2.7115906272066499</v>
      </c>
      <c r="AA576" s="93">
        <f t="shared" si="61"/>
        <v>3.1115671345211631</v>
      </c>
      <c r="AB576" s="93">
        <f t="shared" si="61"/>
        <v>3.5705426680154955</v>
      </c>
      <c r="AC576" s="95">
        <f t="shared" si="61"/>
        <v>4.09721995154095</v>
      </c>
      <c r="AE576" s="96"/>
    </row>
    <row r="577" spans="3:31" ht="24.75" customHeight="1" x14ac:dyDescent="0.25">
      <c r="C577" s="91">
        <f>ABS(E577-Dashboard!$F$13)</f>
        <v>28.377557892664576</v>
      </c>
      <c r="D577" s="92">
        <f t="shared" si="59"/>
        <v>0.14760622874314541</v>
      </c>
      <c r="E577" s="93" cm="1">
        <f t="array" ref="E577">SUM('DRE + DCF'!$S$41/TIR!S577,'DRE + DCF'!$U$41:$AD$41/TIR!T577:AC577,TIR!F577)</f>
        <v>77.887557892664574</v>
      </c>
      <c r="F577" s="100">
        <f>'DRE + DCF'!$AE$38*'DRE + DCF'!$AE$39*(1+G577)/(R577-G577)/AC577</f>
        <v>48.292879897134341</v>
      </c>
      <c r="G577" s="92">
        <f>R577*(1-'DRE + DCF'!$AE$39)</f>
        <v>8.8563737245887245E-2</v>
      </c>
      <c r="H577" s="94">
        <f t="shared" si="64"/>
        <v>0.14760622874314541</v>
      </c>
      <c r="I577" s="94">
        <f t="shared" si="63"/>
        <v>0.14760622874314541</v>
      </c>
      <c r="J577" s="94">
        <f t="shared" si="63"/>
        <v>0.14760622874314541</v>
      </c>
      <c r="K577" s="94">
        <f t="shared" si="63"/>
        <v>0.14760622874314541</v>
      </c>
      <c r="L577" s="94">
        <f t="shared" si="63"/>
        <v>0.14760622874314541</v>
      </c>
      <c r="M577" s="94">
        <f t="shared" si="63"/>
        <v>0.14760622874314541</v>
      </c>
      <c r="N577" s="94">
        <f t="shared" si="63"/>
        <v>0.14760622874314541</v>
      </c>
      <c r="O577" s="94">
        <f t="shared" si="63"/>
        <v>0.14760622874314541</v>
      </c>
      <c r="P577" s="94">
        <f t="shared" si="63"/>
        <v>0.14760622874314541</v>
      </c>
      <c r="Q577" s="94">
        <f t="shared" si="63"/>
        <v>0.14760622874314541</v>
      </c>
      <c r="R577" s="94">
        <f t="shared" si="63"/>
        <v>0.14760622874314541</v>
      </c>
      <c r="S577" s="93">
        <f>(1+H577)^((5-Dashboard!$F$9)*3/12)</f>
        <v>1.0350187662381169</v>
      </c>
      <c r="T577" s="93">
        <f t="shared" si="62"/>
        <v>1.1877939830009085</v>
      </c>
      <c r="U577" s="93">
        <f t="shared" si="62"/>
        <v>1.3631197733554725</v>
      </c>
      <c r="V577" s="93">
        <f t="shared" si="62"/>
        <v>1.564324742425685</v>
      </c>
      <c r="W577" s="93">
        <f t="shared" si="62"/>
        <v>1.7952288181847327</v>
      </c>
      <c r="X577" s="93">
        <f t="shared" si="62"/>
        <v>2.0602157737679949</v>
      </c>
      <c r="Y577" s="93">
        <f t="shared" si="61"/>
        <v>2.3643164545310298</v>
      </c>
      <c r="Z577" s="93">
        <f t="shared" si="61"/>
        <v>2.7133042899397197</v>
      </c>
      <c r="AA577" s="93">
        <f t="shared" si="61"/>
        <v>3.1138049036103199</v>
      </c>
      <c r="AB577" s="93">
        <f t="shared" si="61"/>
        <v>3.5734219024741529</v>
      </c>
      <c r="AC577" s="95">
        <f t="shared" si="61"/>
        <v>4.1008812332065183</v>
      </c>
      <c r="AE577" s="96"/>
    </row>
    <row r="578" spans="3:31" ht="24.75" customHeight="1" x14ac:dyDescent="0.25">
      <c r="C578" s="91">
        <f>ABS(E578-Dashboard!$F$13)</f>
        <v>28.290864969732972</v>
      </c>
      <c r="D578" s="92">
        <f t="shared" si="59"/>
        <v>0.1477062287431454</v>
      </c>
      <c r="E578" s="93" cm="1">
        <f t="array" ref="E578">SUM('DRE + DCF'!$S$41/TIR!S578,'DRE + DCF'!$U$41:$AD$41/TIR!T578:AC578,TIR!F578)</f>
        <v>77.80086496973297</v>
      </c>
      <c r="F578" s="100">
        <f>'DRE + DCF'!$AE$38*'DRE + DCF'!$AE$39*(1+G578)/(R578-G578)/AC578</f>
        <v>48.219759213519701</v>
      </c>
      <c r="G578" s="92">
        <f>R578*(1-'DRE + DCF'!$AE$39)</f>
        <v>8.8623737245887235E-2</v>
      </c>
      <c r="H578" s="94">
        <f t="shared" si="64"/>
        <v>0.1477062287431454</v>
      </c>
      <c r="I578" s="94">
        <f t="shared" si="63"/>
        <v>0.1477062287431454</v>
      </c>
      <c r="J578" s="94">
        <f t="shared" si="63"/>
        <v>0.1477062287431454</v>
      </c>
      <c r="K578" s="94">
        <f t="shared" si="63"/>
        <v>0.1477062287431454</v>
      </c>
      <c r="L578" s="94">
        <f t="shared" si="63"/>
        <v>0.1477062287431454</v>
      </c>
      <c r="M578" s="94">
        <f t="shared" si="63"/>
        <v>0.1477062287431454</v>
      </c>
      <c r="N578" s="94">
        <f t="shared" si="63"/>
        <v>0.1477062287431454</v>
      </c>
      <c r="O578" s="94">
        <f t="shared" si="63"/>
        <v>0.1477062287431454</v>
      </c>
      <c r="P578" s="94">
        <f t="shared" si="63"/>
        <v>0.1477062287431454</v>
      </c>
      <c r="Q578" s="94">
        <f t="shared" si="63"/>
        <v>0.1477062287431454</v>
      </c>
      <c r="R578" s="94">
        <f t="shared" si="63"/>
        <v>0.1477062287431454</v>
      </c>
      <c r="S578" s="93">
        <f>(1+H578)^((5-Dashboard!$F$9)*3/12)</f>
        <v>1.0350413128425406</v>
      </c>
      <c r="T578" s="93">
        <f t="shared" si="62"/>
        <v>1.1879233617558664</v>
      </c>
      <c r="U578" s="93">
        <f t="shared" si="62"/>
        <v>1.3633870415567046</v>
      </c>
      <c r="V578" s="93">
        <f t="shared" si="62"/>
        <v>1.5647677997823195</v>
      </c>
      <c r="W578" s="93">
        <f t="shared" si="62"/>
        <v>1.7958937503468753</v>
      </c>
      <c r="X578" s="93">
        <f t="shared" si="62"/>
        <v>2.061158443433996</v>
      </c>
      <c r="Y578" s="93">
        <f t="shared" si="61"/>
        <v>2.3656043839557235</v>
      </c>
      <c r="Z578" s="93">
        <f t="shared" si="61"/>
        <v>2.7150188862080751</v>
      </c>
      <c r="AA578" s="93">
        <f t="shared" si="61"/>
        <v>3.1160440868562849</v>
      </c>
      <c r="AB578" s="93">
        <f t="shared" si="61"/>
        <v>3.5763032075232051</v>
      </c>
      <c r="AC578" s="95">
        <f t="shared" si="61"/>
        <v>4.1045454671484727</v>
      </c>
      <c r="AE578" s="96"/>
    </row>
    <row r="579" spans="3:31" ht="24.75" customHeight="1" x14ac:dyDescent="0.25">
      <c r="C579" s="91">
        <f>ABS(E579-Dashboard!$F$13)</f>
        <v>28.204317843869596</v>
      </c>
      <c r="D579" s="92">
        <f t="shared" si="59"/>
        <v>0.14780622874314539</v>
      </c>
      <c r="E579" s="93" cm="1">
        <f t="array" ref="E579">SUM('DRE + DCF'!$S$41/TIR!S579,'DRE + DCF'!$U$41:$AD$41/TIR!T579:AC579,TIR!F579)</f>
        <v>77.714317843869594</v>
      </c>
      <c r="F579" s="100">
        <f>'DRE + DCF'!$AE$38*'DRE + DCF'!$AE$39*(1+G579)/(R579-G579)/AC579</f>
        <v>48.146774911200517</v>
      </c>
      <c r="G579" s="92">
        <f>R579*(1-'DRE + DCF'!$AE$39)</f>
        <v>8.8683737245887226E-2</v>
      </c>
      <c r="H579" s="94">
        <f t="shared" si="64"/>
        <v>0.14780622874314539</v>
      </c>
      <c r="I579" s="94">
        <f t="shared" si="63"/>
        <v>0.14780622874314539</v>
      </c>
      <c r="J579" s="94">
        <f t="shared" si="63"/>
        <v>0.14780622874314539</v>
      </c>
      <c r="K579" s="94">
        <f t="shared" si="63"/>
        <v>0.14780622874314539</v>
      </c>
      <c r="L579" s="94">
        <f t="shared" si="63"/>
        <v>0.14780622874314539</v>
      </c>
      <c r="M579" s="94">
        <f t="shared" si="63"/>
        <v>0.14780622874314539</v>
      </c>
      <c r="N579" s="94">
        <f t="shared" si="63"/>
        <v>0.14780622874314539</v>
      </c>
      <c r="O579" s="94">
        <f t="shared" si="63"/>
        <v>0.14780622874314539</v>
      </c>
      <c r="P579" s="94">
        <f t="shared" si="63"/>
        <v>0.14780622874314539</v>
      </c>
      <c r="Q579" s="94">
        <f t="shared" si="63"/>
        <v>0.14780622874314539</v>
      </c>
      <c r="R579" s="94">
        <f t="shared" si="63"/>
        <v>0.14780622874314539</v>
      </c>
      <c r="S579" s="93">
        <f>(1+H579)^((5-Dashboard!$F$9)*3/12)</f>
        <v>1.0350638579736431</v>
      </c>
      <c r="T579" s="93">
        <f t="shared" si="62"/>
        <v>1.188052743329058</v>
      </c>
      <c r="U579" s="93">
        <f t="shared" si="62"/>
        <v>1.3636543388684741</v>
      </c>
      <c r="V579" s="93">
        <f t="shared" si="62"/>
        <v>1.5652109440058506</v>
      </c>
      <c r="W579" s="93">
        <f t="shared" si="62"/>
        <v>1.7965588708268538</v>
      </c>
      <c r="X579" s="93">
        <f t="shared" si="62"/>
        <v>2.062101462238815</v>
      </c>
      <c r="Y579" s="93">
        <f t="shared" si="61"/>
        <v>2.3668929026580598</v>
      </c>
      <c r="Z579" s="93">
        <f t="shared" si="61"/>
        <v>2.7167344164388645</v>
      </c>
      <c r="AA579" s="93">
        <f t="shared" si="61"/>
        <v>3.118284685029403</v>
      </c>
      <c r="AB579" s="93">
        <f t="shared" si="61"/>
        <v>3.5791865844711062</v>
      </c>
      <c r="AC579" s="95">
        <f t="shared" si="61"/>
        <v>4.1082126554898402</v>
      </c>
      <c r="AE579" s="96"/>
    </row>
    <row r="580" spans="3:31" ht="24.75" customHeight="1" x14ac:dyDescent="0.25">
      <c r="C580" s="91">
        <f>ABS(E580-Dashboard!$F$13)</f>
        <v>28.117916192412743</v>
      </c>
      <c r="D580" s="92">
        <f t="shared" si="59"/>
        <v>0.14790622874314538</v>
      </c>
      <c r="E580" s="93" cm="1">
        <f t="array" ref="E580">SUM('DRE + DCF'!$S$41/TIR!S580,'DRE + DCF'!$U$41:$AD$41/TIR!T580:AC580,TIR!F580)</f>
        <v>77.627916192412741</v>
      </c>
      <c r="F580" s="100">
        <f>'DRE + DCF'!$AE$38*'DRE + DCF'!$AE$39*(1+G580)/(R580-G580)/AC580</f>
        <v>48.073926675549892</v>
      </c>
      <c r="G580" s="92">
        <f>R580*(1-'DRE + DCF'!$AE$39)</f>
        <v>8.874373724588723E-2</v>
      </c>
      <c r="H580" s="94">
        <f t="shared" si="64"/>
        <v>0.14790622874314538</v>
      </c>
      <c r="I580" s="94">
        <f t="shared" si="63"/>
        <v>0.14790622874314538</v>
      </c>
      <c r="J580" s="94">
        <f t="shared" si="63"/>
        <v>0.14790622874314538</v>
      </c>
      <c r="K580" s="94">
        <f t="shared" si="63"/>
        <v>0.14790622874314538</v>
      </c>
      <c r="L580" s="94">
        <f t="shared" si="63"/>
        <v>0.14790622874314538</v>
      </c>
      <c r="M580" s="94">
        <f t="shared" si="63"/>
        <v>0.14790622874314538</v>
      </c>
      <c r="N580" s="94">
        <f t="shared" si="63"/>
        <v>0.14790622874314538</v>
      </c>
      <c r="O580" s="94">
        <f t="shared" si="63"/>
        <v>0.14790622874314538</v>
      </c>
      <c r="P580" s="94">
        <f t="shared" si="63"/>
        <v>0.14790622874314538</v>
      </c>
      <c r="Q580" s="94">
        <f t="shared" si="63"/>
        <v>0.14790622874314538</v>
      </c>
      <c r="R580" s="94">
        <f t="shared" si="63"/>
        <v>0.14790622874314538</v>
      </c>
      <c r="S580" s="93">
        <f>(1+H580)^((5-Dashboard!$F$9)*3/12)</f>
        <v>1.0350864016316486</v>
      </c>
      <c r="T580" s="93">
        <f t="shared" si="62"/>
        <v>1.1881821277202984</v>
      </c>
      <c r="U580" s="93">
        <f t="shared" si="62"/>
        <v>1.3639216652914141</v>
      </c>
      <c r="V580" s="93">
        <f t="shared" si="62"/>
        <v>1.5656541751057378</v>
      </c>
      <c r="W580" s="93">
        <f t="shared" si="62"/>
        <v>1.7972241796615878</v>
      </c>
      <c r="X580" s="93">
        <f t="shared" si="62"/>
        <v>2.0630448302813265</v>
      </c>
      <c r="Y580" s="93">
        <f t="shared" si="61"/>
        <v>2.3681820108562799</v>
      </c>
      <c r="Z580" s="93">
        <f t="shared" si="61"/>
        <v>2.718450881059391</v>
      </c>
      <c r="AA580" s="93">
        <f t="shared" si="61"/>
        <v>3.1205266989003664</v>
      </c>
      <c r="AB580" s="93">
        <f t="shared" si="61"/>
        <v>3.5820720346270165</v>
      </c>
      <c r="AC580" s="95">
        <f t="shared" si="61"/>
        <v>4.1118828003549845</v>
      </c>
      <c r="AE580" s="96"/>
    </row>
    <row r="581" spans="3:31" ht="24.75" customHeight="1" x14ac:dyDescent="0.25">
      <c r="C581" s="91">
        <f>ABS(E581-Dashboard!$F$13)</f>
        <v>28.031659693600709</v>
      </c>
      <c r="D581" s="92">
        <f t="shared" si="59"/>
        <v>0.14800622874314537</v>
      </c>
      <c r="E581" s="93" cm="1">
        <f t="array" ref="E581">SUM('DRE + DCF'!$S$41/TIR!S581,'DRE + DCF'!$U$41:$AD$41/TIR!T581:AC581,TIR!F581)</f>
        <v>77.541659693600707</v>
      </c>
      <c r="F581" s="100">
        <f>'DRE + DCF'!$AE$38*'DRE + DCF'!$AE$39*(1+G581)/(R581-G581)/AC581</f>
        <v>48.001214192833096</v>
      </c>
      <c r="G581" s="92">
        <f>R581*(1-'DRE + DCF'!$AE$39)</f>
        <v>8.8803737245887221E-2</v>
      </c>
      <c r="H581" s="94">
        <f t="shared" si="64"/>
        <v>0.14800622874314537</v>
      </c>
      <c r="I581" s="94">
        <f t="shared" si="63"/>
        <v>0.14800622874314537</v>
      </c>
      <c r="J581" s="94">
        <f t="shared" si="63"/>
        <v>0.14800622874314537</v>
      </c>
      <c r="K581" s="94">
        <f t="shared" si="63"/>
        <v>0.14800622874314537</v>
      </c>
      <c r="L581" s="94">
        <f t="shared" si="63"/>
        <v>0.14800622874314537</v>
      </c>
      <c r="M581" s="94">
        <f t="shared" si="63"/>
        <v>0.14800622874314537</v>
      </c>
      <c r="N581" s="94">
        <f t="shared" si="63"/>
        <v>0.14800622874314537</v>
      </c>
      <c r="O581" s="94">
        <f t="shared" si="63"/>
        <v>0.14800622874314537</v>
      </c>
      <c r="P581" s="94">
        <f t="shared" si="63"/>
        <v>0.14800622874314537</v>
      </c>
      <c r="Q581" s="94">
        <f t="shared" si="63"/>
        <v>0.14800622874314537</v>
      </c>
      <c r="R581" s="94">
        <f t="shared" si="63"/>
        <v>0.14800622874314537</v>
      </c>
      <c r="S581" s="93">
        <f>(1+H581)^((5-Dashboard!$F$9)*3/12)</f>
        <v>1.0351089438167822</v>
      </c>
      <c r="T581" s="93">
        <f t="shared" si="62"/>
        <v>1.1883115149294046</v>
      </c>
      <c r="U581" s="93">
        <f t="shared" si="62"/>
        <v>1.3641890208261596</v>
      </c>
      <c r="V581" s="93">
        <f t="shared" si="62"/>
        <v>1.5660974930914437</v>
      </c>
      <c r="W581" s="93">
        <f t="shared" si="62"/>
        <v>1.7978896768880026</v>
      </c>
      <c r="X581" s="93">
        <f t="shared" si="62"/>
        <v>2.0639885476604283</v>
      </c>
      <c r="Y581" s="93">
        <f t="shared" si="61"/>
        <v>2.3694717087686903</v>
      </c>
      <c r="Z581" s="93">
        <f t="shared" si="61"/>
        <v>2.7201682804971208</v>
      </c>
      <c r="AA581" s="93">
        <f t="shared" si="61"/>
        <v>3.1227701292402261</v>
      </c>
      <c r="AB581" s="93">
        <f t="shared" si="61"/>
        <v>3.5849595593008168</v>
      </c>
      <c r="AC581" s="95">
        <f t="shared" si="61"/>
        <v>4.1155559038696188</v>
      </c>
      <c r="AE581" s="96"/>
    </row>
    <row r="582" spans="3:31" ht="24.75" customHeight="1" x14ac:dyDescent="0.25">
      <c r="C582" s="91">
        <f>ABS(E582-Dashboard!$F$13)</f>
        <v>27.945548026569064</v>
      </c>
      <c r="D582" s="92">
        <f t="shared" si="59"/>
        <v>0.14810622874314536</v>
      </c>
      <c r="E582" s="93" cm="1">
        <f t="array" ref="E582">SUM('DRE + DCF'!$S$41/TIR!S582,'DRE + DCF'!$U$41:$AD$41/TIR!T582:AC582,TIR!F582)</f>
        <v>77.455548026569062</v>
      </c>
      <c r="F582" s="100">
        <f>'DRE + DCF'!$AE$38*'DRE + DCF'!$AE$39*(1+G582)/(R582-G582)/AC582</f>
        <v>47.928637150204722</v>
      </c>
      <c r="G582" s="92">
        <f>R582*(1-'DRE + DCF'!$AE$39)</f>
        <v>8.8863737245887212E-2</v>
      </c>
      <c r="H582" s="94">
        <f t="shared" si="64"/>
        <v>0.14810622874314536</v>
      </c>
      <c r="I582" s="94">
        <f t="shared" si="63"/>
        <v>0.14810622874314536</v>
      </c>
      <c r="J582" s="94">
        <f t="shared" si="63"/>
        <v>0.14810622874314536</v>
      </c>
      <c r="K582" s="94">
        <f t="shared" si="63"/>
        <v>0.14810622874314536</v>
      </c>
      <c r="L582" s="94">
        <f t="shared" si="63"/>
        <v>0.14810622874314536</v>
      </c>
      <c r="M582" s="94">
        <f t="shared" si="63"/>
        <v>0.14810622874314536</v>
      </c>
      <c r="N582" s="94">
        <f t="shared" si="63"/>
        <v>0.14810622874314536</v>
      </c>
      <c r="O582" s="94">
        <f t="shared" si="63"/>
        <v>0.14810622874314536</v>
      </c>
      <c r="P582" s="94">
        <f t="shared" si="63"/>
        <v>0.14810622874314536</v>
      </c>
      <c r="Q582" s="94">
        <f t="shared" si="63"/>
        <v>0.14810622874314536</v>
      </c>
      <c r="R582" s="94">
        <f t="shared" si="63"/>
        <v>0.14810622874314536</v>
      </c>
      <c r="S582" s="93">
        <f>(1+H582)^((5-Dashboard!$F$9)*3/12)</f>
        <v>1.0351314845292681</v>
      </c>
      <c r="T582" s="93">
        <f t="shared" si="62"/>
        <v>1.1884409049561915</v>
      </c>
      <c r="U582" s="93">
        <f t="shared" si="62"/>
        <v>1.3644564054733439</v>
      </c>
      <c r="V582" s="93">
        <f t="shared" si="62"/>
        <v>1.5665408979724289</v>
      </c>
      <c r="W582" s="93">
        <f t="shared" si="62"/>
        <v>1.7985553625430257</v>
      </c>
      <c r="X582" s="93">
        <f t="shared" si="62"/>
        <v>2.0649326144750337</v>
      </c>
      <c r="Y582" s="93">
        <f t="shared" si="61"/>
        <v>2.3707619966136542</v>
      </c>
      <c r="Z582" s="93">
        <f t="shared" si="61"/>
        <v>2.7218866151796721</v>
      </c>
      <c r="AA582" s="93">
        <f t="shared" si="61"/>
        <v>3.1250149768203785</v>
      </c>
      <c r="AB582" s="93">
        <f t="shared" si="61"/>
        <v>3.5878491598030928</v>
      </c>
      <c r="AC582" s="95">
        <f t="shared" si="61"/>
        <v>4.1192319681607916</v>
      </c>
      <c r="AE582" s="96"/>
    </row>
    <row r="583" spans="3:31" ht="24.75" customHeight="1" x14ac:dyDescent="0.25">
      <c r="C583" s="91">
        <f>ABS(E583-Dashboard!$F$13)</f>
        <v>27.859580871347298</v>
      </c>
      <c r="D583" s="92">
        <f t="shared" si="59"/>
        <v>0.14820622874314535</v>
      </c>
      <c r="E583" s="93" cm="1">
        <f t="array" ref="E583">SUM('DRE + DCF'!$S$41/TIR!S583,'DRE + DCF'!$U$41:$AD$41/TIR!T583:AC583,TIR!F583)</f>
        <v>77.369580871347296</v>
      </c>
      <c r="F583" s="100">
        <f>'DRE + DCF'!$AE$38*'DRE + DCF'!$AE$39*(1+G583)/(R583-G583)/AC583</f>
        <v>47.8561952357054</v>
      </c>
      <c r="G583" s="92">
        <f>R583*(1-'DRE + DCF'!$AE$39)</f>
        <v>8.8923737245887202E-2</v>
      </c>
      <c r="H583" s="94">
        <f t="shared" si="64"/>
        <v>0.14820622874314535</v>
      </c>
      <c r="I583" s="94">
        <f t="shared" si="63"/>
        <v>0.14820622874314535</v>
      </c>
      <c r="J583" s="94">
        <f t="shared" si="63"/>
        <v>0.14820622874314535</v>
      </c>
      <c r="K583" s="94">
        <f t="shared" si="63"/>
        <v>0.14820622874314535</v>
      </c>
      <c r="L583" s="94">
        <f t="shared" si="63"/>
        <v>0.14820622874314535</v>
      </c>
      <c r="M583" s="94">
        <f t="shared" si="63"/>
        <v>0.14820622874314535</v>
      </c>
      <c r="N583" s="94">
        <f t="shared" si="63"/>
        <v>0.14820622874314535</v>
      </c>
      <c r="O583" s="94">
        <f t="shared" si="63"/>
        <v>0.14820622874314535</v>
      </c>
      <c r="P583" s="94">
        <f t="shared" si="63"/>
        <v>0.14820622874314535</v>
      </c>
      <c r="Q583" s="94">
        <f t="shared" si="63"/>
        <v>0.14820622874314535</v>
      </c>
      <c r="R583" s="94">
        <f t="shared" si="63"/>
        <v>0.14820622874314535</v>
      </c>
      <c r="S583" s="93">
        <f>(1+H583)^((5-Dashboard!$F$9)*3/12)</f>
        <v>1.0351540237693306</v>
      </c>
      <c r="T583" s="93">
        <f t="shared" si="62"/>
        <v>1.1885702978004753</v>
      </c>
      <c r="U583" s="93">
        <f t="shared" si="62"/>
        <v>1.3647238192336009</v>
      </c>
      <c r="V583" s="93">
        <f t="shared" si="62"/>
        <v>1.5669843897581548</v>
      </c>
      <c r="W583" s="93">
        <f t="shared" si="62"/>
        <v>1.79922123666359</v>
      </c>
      <c r="X583" s="93">
        <f t="shared" si="62"/>
        <v>2.0658770308240788</v>
      </c>
      <c r="Y583" s="93">
        <f t="shared" si="61"/>
        <v>2.3720528746096021</v>
      </c>
      <c r="Z583" s="93">
        <f t="shared" si="61"/>
        <v>2.7236058855348282</v>
      </c>
      <c r="AA583" s="93">
        <f t="shared" si="61"/>
        <v>3.1272612424125801</v>
      </c>
      <c r="AB583" s="93">
        <f t="shared" si="61"/>
        <v>3.5907408374451517</v>
      </c>
      <c r="AC583" s="95">
        <f t="shared" si="61"/>
        <v>4.122910995356901</v>
      </c>
      <c r="AE583" s="96"/>
    </row>
    <row r="584" spans="3:31" ht="24.75" customHeight="1" x14ac:dyDescent="0.25">
      <c r="C584" s="91">
        <f>ABS(E584-Dashboard!$F$13)</f>
        <v>27.773757908855877</v>
      </c>
      <c r="D584" s="92">
        <f t="shared" si="59"/>
        <v>0.14830622874314534</v>
      </c>
      <c r="E584" s="93" cm="1">
        <f t="array" ref="E584">SUM('DRE + DCF'!$S$41/TIR!S584,'DRE + DCF'!$U$41:$AD$41/TIR!T584:AC584,TIR!F584)</f>
        <v>77.283757908855875</v>
      </c>
      <c r="F584" s="100">
        <f>'DRE + DCF'!$AE$38*'DRE + DCF'!$AE$39*(1+G584)/(R584-G584)/AC584</f>
        <v>47.783888138258853</v>
      </c>
      <c r="G584" s="92">
        <f>R584*(1-'DRE + DCF'!$AE$39)</f>
        <v>8.8983737245887193E-2</v>
      </c>
      <c r="H584" s="94">
        <f t="shared" si="64"/>
        <v>0.14830622874314534</v>
      </c>
      <c r="I584" s="94">
        <f t="shared" si="63"/>
        <v>0.14830622874314534</v>
      </c>
      <c r="J584" s="94">
        <f t="shared" si="63"/>
        <v>0.14830622874314534</v>
      </c>
      <c r="K584" s="94">
        <f t="shared" si="63"/>
        <v>0.14830622874314534</v>
      </c>
      <c r="L584" s="94">
        <f t="shared" si="63"/>
        <v>0.14830622874314534</v>
      </c>
      <c r="M584" s="94">
        <f t="shared" si="63"/>
        <v>0.14830622874314534</v>
      </c>
      <c r="N584" s="94">
        <f t="shared" si="63"/>
        <v>0.14830622874314534</v>
      </c>
      <c r="O584" s="94">
        <f t="shared" si="63"/>
        <v>0.14830622874314534</v>
      </c>
      <c r="P584" s="94">
        <f t="shared" si="63"/>
        <v>0.14830622874314534</v>
      </c>
      <c r="Q584" s="94">
        <f t="shared" si="63"/>
        <v>0.14830622874314534</v>
      </c>
      <c r="R584" s="94">
        <f t="shared" si="63"/>
        <v>0.14830622874314534</v>
      </c>
      <c r="S584" s="93">
        <f>(1+H584)^((5-Dashboard!$F$9)*3/12)</f>
        <v>1.0351765615371944</v>
      </c>
      <c r="T584" s="93">
        <f t="shared" si="62"/>
        <v>1.1886996934620722</v>
      </c>
      <c r="U584" s="93">
        <f t="shared" si="62"/>
        <v>1.3649912621075651</v>
      </c>
      <c r="V584" s="93">
        <f t="shared" si="62"/>
        <v>1.5674279684580843</v>
      </c>
      <c r="W584" s="93">
        <f t="shared" si="62"/>
        <v>1.7998872992866326</v>
      </c>
      <c r="X584" s="93">
        <f t="shared" si="62"/>
        <v>2.0668217968065181</v>
      </c>
      <c r="Y584" s="93">
        <f t="shared" si="61"/>
        <v>2.3733443429750243</v>
      </c>
      <c r="Z584" s="93">
        <f t="shared" si="61"/>
        <v>2.7253260919905284</v>
      </c>
      <c r="AA584" s="93">
        <f t="shared" si="61"/>
        <v>3.129508926788938</v>
      </c>
      <c r="AB584" s="93">
        <f t="shared" si="61"/>
        <v>3.5936345935390137</v>
      </c>
      <c r="AC584" s="95">
        <f t="shared" si="61"/>
        <v>4.1265929875876912</v>
      </c>
      <c r="AE584" s="96"/>
    </row>
    <row r="585" spans="3:31" ht="24.75" customHeight="1" x14ac:dyDescent="0.25">
      <c r="C585" s="91">
        <f>ABS(E585-Dashboard!$F$13)</f>
        <v>27.688078820903321</v>
      </c>
      <c r="D585" s="92">
        <f t="shared" si="59"/>
        <v>0.14840622874314532</v>
      </c>
      <c r="E585" s="93" cm="1">
        <f t="array" ref="E585">SUM('DRE + DCF'!$S$41/TIR!S585,'DRE + DCF'!$U$41:$AD$41/TIR!T585:AC585,TIR!F585)</f>
        <v>77.198078820903319</v>
      </c>
      <c r="F585" s="100">
        <f>'DRE + DCF'!$AE$38*'DRE + DCF'!$AE$39*(1+G585)/(R585-G585)/AC585</f>
        <v>47.711715547669009</v>
      </c>
      <c r="G585" s="92">
        <f>R585*(1-'DRE + DCF'!$AE$39)</f>
        <v>8.9043737245887197E-2</v>
      </c>
      <c r="H585" s="94">
        <f t="shared" si="64"/>
        <v>0.14840622874314532</v>
      </c>
      <c r="I585" s="94">
        <f t="shared" si="63"/>
        <v>0.14840622874314532</v>
      </c>
      <c r="J585" s="94">
        <f t="shared" si="63"/>
        <v>0.14840622874314532</v>
      </c>
      <c r="K585" s="94">
        <f t="shared" si="63"/>
        <v>0.14840622874314532</v>
      </c>
      <c r="L585" s="94">
        <f t="shared" si="63"/>
        <v>0.14840622874314532</v>
      </c>
      <c r="M585" s="94">
        <f t="shared" si="63"/>
        <v>0.14840622874314532</v>
      </c>
      <c r="N585" s="94">
        <f t="shared" si="63"/>
        <v>0.14840622874314532</v>
      </c>
      <c r="O585" s="94">
        <f t="shared" si="63"/>
        <v>0.14840622874314532</v>
      </c>
      <c r="P585" s="94">
        <f t="shared" si="63"/>
        <v>0.14840622874314532</v>
      </c>
      <c r="Q585" s="94">
        <f t="shared" si="63"/>
        <v>0.14840622874314532</v>
      </c>
      <c r="R585" s="94">
        <f t="shared" si="63"/>
        <v>0.14840622874314532</v>
      </c>
      <c r="S585" s="93">
        <f>(1+H585)^((5-Dashboard!$F$9)*3/12)</f>
        <v>1.0351990978330838</v>
      </c>
      <c r="T585" s="93">
        <f t="shared" si="62"/>
        <v>1.1888290919407982</v>
      </c>
      <c r="U585" s="93">
        <f t="shared" si="62"/>
        <v>1.3652587340958702</v>
      </c>
      <c r="V585" s="93">
        <f t="shared" si="62"/>
        <v>1.567871634081679</v>
      </c>
      <c r="W585" s="93">
        <f t="shared" si="62"/>
        <v>1.8005535504490937</v>
      </c>
      <c r="X585" s="93">
        <f t="shared" si="62"/>
        <v>2.0677669125213245</v>
      </c>
      <c r="Y585" s="93">
        <f t="shared" si="61"/>
        <v>2.3746364019284716</v>
      </c>
      <c r="Z585" s="93">
        <f t="shared" si="61"/>
        <v>2.7270472349748678</v>
      </c>
      <c r="AA585" s="93">
        <f t="shared" si="61"/>
        <v>3.1317580307219099</v>
      </c>
      <c r="AB585" s="93">
        <f t="shared" si="61"/>
        <v>3.5965304293974083</v>
      </c>
      <c r="AC585" s="95">
        <f t="shared" si="61"/>
        <v>4.1302779469842426</v>
      </c>
      <c r="AE585" s="96"/>
    </row>
    <row r="586" spans="3:31" ht="24.75" customHeight="1" x14ac:dyDescent="0.25">
      <c r="C586" s="91">
        <f>ABS(E586-Dashboard!$F$13)</f>
        <v>27.602543290183</v>
      </c>
      <c r="D586" s="92">
        <f t="shared" si="59"/>
        <v>0.14850622874314531</v>
      </c>
      <c r="E586" s="93" cm="1">
        <f t="array" ref="E586">SUM('DRE + DCF'!$S$41/TIR!S586,'DRE + DCF'!$U$41:$AD$41/TIR!T586:AC586,TIR!F586)</f>
        <v>77.112543290182998</v>
      </c>
      <c r="F586" s="100">
        <f>'DRE + DCF'!$AE$38*'DRE + DCF'!$AE$39*(1+G586)/(R586-G586)/AC586</f>
        <v>47.63967715461672</v>
      </c>
      <c r="G586" s="92">
        <f>R586*(1-'DRE + DCF'!$AE$39)</f>
        <v>8.9103737245887188E-2</v>
      </c>
      <c r="H586" s="94">
        <f t="shared" si="64"/>
        <v>0.14850622874314531</v>
      </c>
      <c r="I586" s="94">
        <f t="shared" si="63"/>
        <v>0.14850622874314531</v>
      </c>
      <c r="J586" s="94">
        <f t="shared" si="63"/>
        <v>0.14850622874314531</v>
      </c>
      <c r="K586" s="94">
        <f t="shared" si="63"/>
        <v>0.14850622874314531</v>
      </c>
      <c r="L586" s="94">
        <f t="shared" ref="I586:R611" si="65">$D586</f>
        <v>0.14850622874314531</v>
      </c>
      <c r="M586" s="94">
        <f t="shared" si="65"/>
        <v>0.14850622874314531</v>
      </c>
      <c r="N586" s="94">
        <f t="shared" si="65"/>
        <v>0.14850622874314531</v>
      </c>
      <c r="O586" s="94">
        <f t="shared" si="65"/>
        <v>0.14850622874314531</v>
      </c>
      <c r="P586" s="94">
        <f t="shared" si="65"/>
        <v>0.14850622874314531</v>
      </c>
      <c r="Q586" s="94">
        <f t="shared" si="65"/>
        <v>0.14850622874314531</v>
      </c>
      <c r="R586" s="94">
        <f t="shared" si="65"/>
        <v>0.14850622874314531</v>
      </c>
      <c r="S586" s="93">
        <f>(1+H586)^((5-Dashboard!$F$9)*3/12)</f>
        <v>1.0352216326572232</v>
      </c>
      <c r="T586" s="93">
        <f t="shared" si="62"/>
        <v>1.1889584932364692</v>
      </c>
      <c r="U586" s="93">
        <f t="shared" si="62"/>
        <v>1.3655262351991497</v>
      </c>
      <c r="V586" s="93">
        <f t="shared" si="62"/>
        <v>1.5683153866384008</v>
      </c>
      <c r="W586" s="93">
        <f t="shared" si="62"/>
        <v>1.8012199901879176</v>
      </c>
      <c r="X586" s="93">
        <f t="shared" si="62"/>
        <v>2.0687123780674903</v>
      </c>
      <c r="Y586" s="93">
        <f t="shared" si="61"/>
        <v>2.3759290516885572</v>
      </c>
      <c r="Z586" s="93">
        <f t="shared" si="61"/>
        <v>2.7287693149161023</v>
      </c>
      <c r="AA586" s="93">
        <f t="shared" si="61"/>
        <v>3.1340085549843089</v>
      </c>
      <c r="AB586" s="93">
        <f t="shared" si="61"/>
        <v>3.5994283463337831</v>
      </c>
      <c r="AC586" s="95">
        <f t="shared" si="61"/>
        <v>4.1339658756789897</v>
      </c>
      <c r="AE586" s="96"/>
    </row>
    <row r="587" spans="3:31" ht="24.75" customHeight="1" x14ac:dyDescent="0.25">
      <c r="C587" s="91">
        <f>ABS(E587-Dashboard!$F$13)</f>
        <v>27.517151000270211</v>
      </c>
      <c r="D587" s="92">
        <f t="shared" si="59"/>
        <v>0.1486062287431453</v>
      </c>
      <c r="E587" s="93" cm="1">
        <f t="array" ref="E587">SUM('DRE + DCF'!$S$41/TIR!S587,'DRE + DCF'!$U$41:$AD$41/TIR!T587:AC587,TIR!F587)</f>
        <v>77.027151000270209</v>
      </c>
      <c r="F587" s="100">
        <f>'DRE + DCF'!$AE$38*'DRE + DCF'!$AE$39*(1+G587)/(R587-G587)/AC587</f>
        <v>47.567772650656991</v>
      </c>
      <c r="G587" s="92">
        <f>R587*(1-'DRE + DCF'!$AE$39)</f>
        <v>8.9163737245887179E-2</v>
      </c>
      <c r="H587" s="94">
        <f t="shared" si="64"/>
        <v>0.1486062287431453</v>
      </c>
      <c r="I587" s="94">
        <f t="shared" si="65"/>
        <v>0.1486062287431453</v>
      </c>
      <c r="J587" s="94">
        <f t="shared" si="65"/>
        <v>0.1486062287431453</v>
      </c>
      <c r="K587" s="94">
        <f t="shared" si="65"/>
        <v>0.1486062287431453</v>
      </c>
      <c r="L587" s="94">
        <f t="shared" si="65"/>
        <v>0.1486062287431453</v>
      </c>
      <c r="M587" s="94">
        <f t="shared" si="65"/>
        <v>0.1486062287431453</v>
      </c>
      <c r="N587" s="94">
        <f t="shared" si="65"/>
        <v>0.1486062287431453</v>
      </c>
      <c r="O587" s="94">
        <f t="shared" si="65"/>
        <v>0.1486062287431453</v>
      </c>
      <c r="P587" s="94">
        <f t="shared" si="65"/>
        <v>0.1486062287431453</v>
      </c>
      <c r="Q587" s="94">
        <f t="shared" si="65"/>
        <v>0.1486062287431453</v>
      </c>
      <c r="R587" s="94">
        <f t="shared" si="65"/>
        <v>0.1486062287431453</v>
      </c>
      <c r="S587" s="93">
        <f>(1+H587)^((5-Dashboard!$F$9)*3/12)</f>
        <v>1.0352441660098368</v>
      </c>
      <c r="T587" s="93">
        <f t="shared" si="62"/>
        <v>1.1890878973489014</v>
      </c>
      <c r="U587" s="93">
        <f t="shared" si="62"/>
        <v>1.3657937654180379</v>
      </c>
      <c r="V587" s="93">
        <f t="shared" si="62"/>
        <v>1.5687592261377126</v>
      </c>
      <c r="W587" s="93">
        <f t="shared" si="62"/>
        <v>1.8018866185400531</v>
      </c>
      <c r="X587" s="93">
        <f t="shared" si="62"/>
        <v>2.0696581935440288</v>
      </c>
      <c r="Y587" s="93">
        <f t="shared" si="61"/>
        <v>2.3772222924739577</v>
      </c>
      <c r="Z587" s="93">
        <f t="shared" si="61"/>
        <v>2.7304923322426471</v>
      </c>
      <c r="AA587" s="93">
        <f t="shared" si="61"/>
        <v>3.1362605003493025</v>
      </c>
      <c r="AB587" s="93">
        <f t="shared" si="61"/>
        <v>3.6023283456623023</v>
      </c>
      <c r="AC587" s="95">
        <f t="shared" si="61"/>
        <v>4.137656775805711</v>
      </c>
      <c r="AE587" s="96"/>
    </row>
    <row r="588" spans="3:31" ht="24.75" customHeight="1" x14ac:dyDescent="0.25">
      <c r="C588" s="91">
        <f>ABS(E588-Dashboard!$F$13)</f>
        <v>27.431901635619276</v>
      </c>
      <c r="D588" s="92">
        <f t="shared" si="59"/>
        <v>0.14870622874314529</v>
      </c>
      <c r="E588" s="93" cm="1">
        <f t="array" ref="E588">SUM('DRE + DCF'!$S$41/TIR!S588,'DRE + DCF'!$U$41:$AD$41/TIR!T588:AC588,TIR!F588)</f>
        <v>76.941901635619274</v>
      </c>
      <c r="F588" s="100">
        <f>'DRE + DCF'!$AE$38*'DRE + DCF'!$AE$39*(1+G588)/(R588-G588)/AC588</f>
        <v>47.496001728215916</v>
      </c>
      <c r="G588" s="92">
        <f>R588*(1-'DRE + DCF'!$AE$39)</f>
        <v>8.9223737245887169E-2</v>
      </c>
      <c r="H588" s="94">
        <f t="shared" si="64"/>
        <v>0.14870622874314529</v>
      </c>
      <c r="I588" s="94">
        <f t="shared" si="65"/>
        <v>0.14870622874314529</v>
      </c>
      <c r="J588" s="94">
        <f t="shared" si="65"/>
        <v>0.14870622874314529</v>
      </c>
      <c r="K588" s="94">
        <f t="shared" si="65"/>
        <v>0.14870622874314529</v>
      </c>
      <c r="L588" s="94">
        <f t="shared" si="65"/>
        <v>0.14870622874314529</v>
      </c>
      <c r="M588" s="94">
        <f t="shared" si="65"/>
        <v>0.14870622874314529</v>
      </c>
      <c r="N588" s="94">
        <f t="shared" si="65"/>
        <v>0.14870622874314529</v>
      </c>
      <c r="O588" s="94">
        <f t="shared" si="65"/>
        <v>0.14870622874314529</v>
      </c>
      <c r="P588" s="94">
        <f t="shared" si="65"/>
        <v>0.14870622874314529</v>
      </c>
      <c r="Q588" s="94">
        <f t="shared" si="65"/>
        <v>0.14870622874314529</v>
      </c>
      <c r="R588" s="94">
        <f t="shared" si="65"/>
        <v>0.14870622874314529</v>
      </c>
      <c r="S588" s="93">
        <f>(1+H588)^((5-Dashboard!$F$9)*3/12)</f>
        <v>1.0352666978911484</v>
      </c>
      <c r="T588" s="93">
        <f t="shared" si="62"/>
        <v>1.1892173042779104</v>
      </c>
      <c r="U588" s="93">
        <f t="shared" si="62"/>
        <v>1.3660613247531679</v>
      </c>
      <c r="V588" s="93">
        <f t="shared" si="62"/>
        <v>1.5692031525890766</v>
      </c>
      <c r="W588" s="93">
        <f t="shared" si="62"/>
        <v>1.8025534355424526</v>
      </c>
      <c r="X588" s="93">
        <f t="shared" si="62"/>
        <v>2.070604359049971</v>
      </c>
      <c r="Y588" s="93">
        <f t="shared" si="61"/>
        <v>2.3785161245034097</v>
      </c>
      <c r="Z588" s="93">
        <f t="shared" si="61"/>
        <v>2.7322162873830731</v>
      </c>
      <c r="AA588" s="93">
        <f t="shared" si="61"/>
        <v>3.1385138675904076</v>
      </c>
      <c r="AB588" s="93">
        <f t="shared" si="61"/>
        <v>3.6052304286978405</v>
      </c>
      <c r="AC588" s="95">
        <f t="shared" si="61"/>
        <v>4.1413506494995298</v>
      </c>
      <c r="AE588" s="96"/>
    </row>
    <row r="589" spans="3:31" ht="24.75" customHeight="1" x14ac:dyDescent="0.25">
      <c r="C589" s="91">
        <f>ABS(E589-Dashboard!$F$13)</f>
        <v>27.346794881560321</v>
      </c>
      <c r="D589" s="92">
        <f t="shared" si="59"/>
        <v>0.14880622874314528</v>
      </c>
      <c r="E589" s="93" cm="1">
        <f t="array" ref="E589">SUM('DRE + DCF'!$S$41/TIR!S589,'DRE + DCF'!$U$41:$AD$41/TIR!T589:AC589,TIR!F589)</f>
        <v>76.856794881560319</v>
      </c>
      <c r="F589" s="100">
        <f>'DRE + DCF'!$AE$38*'DRE + DCF'!$AE$39*(1+G589)/(R589-G589)/AC589</f>
        <v>47.424364080587601</v>
      </c>
      <c r="G589" s="92">
        <f>R589*(1-'DRE + DCF'!$AE$39)</f>
        <v>8.928373724588716E-2</v>
      </c>
      <c r="H589" s="94">
        <f t="shared" si="64"/>
        <v>0.14880622874314528</v>
      </c>
      <c r="I589" s="94">
        <f t="shared" si="65"/>
        <v>0.14880622874314528</v>
      </c>
      <c r="J589" s="94">
        <f t="shared" si="65"/>
        <v>0.14880622874314528</v>
      </c>
      <c r="K589" s="94">
        <f t="shared" si="65"/>
        <v>0.14880622874314528</v>
      </c>
      <c r="L589" s="94">
        <f t="shared" si="65"/>
        <v>0.14880622874314528</v>
      </c>
      <c r="M589" s="94">
        <f t="shared" si="65"/>
        <v>0.14880622874314528</v>
      </c>
      <c r="N589" s="94">
        <f t="shared" si="65"/>
        <v>0.14880622874314528</v>
      </c>
      <c r="O589" s="94">
        <f t="shared" si="65"/>
        <v>0.14880622874314528</v>
      </c>
      <c r="P589" s="94">
        <f t="shared" si="65"/>
        <v>0.14880622874314528</v>
      </c>
      <c r="Q589" s="94">
        <f t="shared" si="65"/>
        <v>0.14880622874314528</v>
      </c>
      <c r="R589" s="94">
        <f t="shared" si="65"/>
        <v>0.14880622874314528</v>
      </c>
      <c r="S589" s="93">
        <f>(1+H589)^((5-Dashboard!$F$9)*3/12)</f>
        <v>1.0352892283013828</v>
      </c>
      <c r="T589" s="93">
        <f t="shared" si="62"/>
        <v>1.1893467140233127</v>
      </c>
      <c r="U589" s="93">
        <f t="shared" si="62"/>
        <v>1.3663289132051739</v>
      </c>
      <c r="V589" s="93">
        <f t="shared" si="62"/>
        <v>1.5696471660019562</v>
      </c>
      <c r="W589" s="93">
        <f t="shared" si="62"/>
        <v>1.8032204412320731</v>
      </c>
      <c r="X589" s="93">
        <f t="shared" si="62"/>
        <v>2.0715508746843683</v>
      </c>
      <c r="Y589" s="93">
        <f t="shared" si="61"/>
        <v>2.3798105479957132</v>
      </c>
      <c r="Z589" s="93">
        <f t="shared" si="61"/>
        <v>2.7339411807661134</v>
      </c>
      <c r="AA589" s="93">
        <f t="shared" si="61"/>
        <v>3.1407686574815004</v>
      </c>
      <c r="AB589" s="93">
        <f t="shared" si="61"/>
        <v>3.6081345967559937</v>
      </c>
      <c r="AC589" s="95">
        <f t="shared" si="61"/>
        <v>4.1450474988969228</v>
      </c>
      <c r="AE589" s="96"/>
    </row>
    <row r="590" spans="3:31" ht="24.75" customHeight="1" x14ac:dyDescent="0.25">
      <c r="C590" s="91">
        <f>ABS(E590-Dashboard!$F$13)</f>
        <v>27.261830424296541</v>
      </c>
      <c r="D590" s="92">
        <f t="shared" si="59"/>
        <v>0.14890622874314527</v>
      </c>
      <c r="E590" s="93" cm="1">
        <f t="array" ref="E590">SUM('DRE + DCF'!$S$41/TIR!S590,'DRE + DCF'!$U$41:$AD$41/TIR!T590:AC590,TIR!F590)</f>
        <v>76.771830424296539</v>
      </c>
      <c r="F590" s="100">
        <f>'DRE + DCF'!$AE$38*'DRE + DCF'!$AE$39*(1+G590)/(R590-G590)/AC590</f>
        <v>47.352859401931383</v>
      </c>
      <c r="G590" s="92">
        <f>R590*(1-'DRE + DCF'!$AE$39)</f>
        <v>8.9343737245887164E-2</v>
      </c>
      <c r="H590" s="94">
        <f t="shared" si="64"/>
        <v>0.14890622874314527</v>
      </c>
      <c r="I590" s="94">
        <f t="shared" si="65"/>
        <v>0.14890622874314527</v>
      </c>
      <c r="J590" s="94">
        <f t="shared" si="65"/>
        <v>0.14890622874314527</v>
      </c>
      <c r="K590" s="94">
        <f t="shared" si="65"/>
        <v>0.14890622874314527</v>
      </c>
      <c r="L590" s="94">
        <f t="shared" si="65"/>
        <v>0.14890622874314527</v>
      </c>
      <c r="M590" s="94">
        <f t="shared" si="65"/>
        <v>0.14890622874314527</v>
      </c>
      <c r="N590" s="94">
        <f t="shared" si="65"/>
        <v>0.14890622874314527</v>
      </c>
      <c r="O590" s="94">
        <f t="shared" si="65"/>
        <v>0.14890622874314527</v>
      </c>
      <c r="P590" s="94">
        <f t="shared" si="65"/>
        <v>0.14890622874314527</v>
      </c>
      <c r="Q590" s="94">
        <f t="shared" si="65"/>
        <v>0.14890622874314527</v>
      </c>
      <c r="R590" s="94">
        <f t="shared" si="65"/>
        <v>0.14890622874314527</v>
      </c>
      <c r="S590" s="93">
        <f>(1+H590)^((5-Dashboard!$F$9)*3/12)</f>
        <v>1.0353117572407635</v>
      </c>
      <c r="T590" s="93">
        <f t="shared" si="62"/>
        <v>1.1894761265849243</v>
      </c>
      <c r="U590" s="93">
        <f t="shared" si="62"/>
        <v>1.3665965307746895</v>
      </c>
      <c r="V590" s="93">
        <f t="shared" si="62"/>
        <v>1.5700912663858142</v>
      </c>
      <c r="W590" s="93">
        <f t="shared" si="62"/>
        <v>1.8038876356458748</v>
      </c>
      <c r="X590" s="93">
        <f t="shared" si="62"/>
        <v>2.0724977405462912</v>
      </c>
      <c r="Y590" s="93">
        <f t="shared" si="61"/>
        <v>2.3811055631697289</v>
      </c>
      <c r="Z590" s="93">
        <f t="shared" si="61"/>
        <v>2.7356670128206564</v>
      </c>
      <c r="AA590" s="93">
        <f t="shared" si="61"/>
        <v>3.1430248707968063</v>
      </c>
      <c r="AB590" s="93">
        <f t="shared" si="61"/>
        <v>3.6110408511530703</v>
      </c>
      <c r="AC590" s="95">
        <f t="shared" si="61"/>
        <v>4.1487473261357115</v>
      </c>
      <c r="AE590" s="96"/>
    </row>
    <row r="591" spans="3:31" ht="24.75" customHeight="1" x14ac:dyDescent="0.25">
      <c r="C591" s="91">
        <f>ABS(E591-Dashboard!$F$13)</f>
        <v>27.177007950901121</v>
      </c>
      <c r="D591" s="92">
        <f t="shared" ref="D591:D654" si="66">D590+0.0001</f>
        <v>0.14900622874314526</v>
      </c>
      <c r="E591" s="93" cm="1">
        <f t="array" ref="E591">SUM('DRE + DCF'!$S$41/TIR!S591,'DRE + DCF'!$U$41:$AD$41/TIR!T591:AC591,TIR!F591)</f>
        <v>76.687007950901119</v>
      </c>
      <c r="F591" s="100">
        <f>'DRE + DCF'!$AE$38*'DRE + DCF'!$AE$39*(1+G591)/(R591-G591)/AC591</f>
        <v>47.281487387268747</v>
      </c>
      <c r="G591" s="92">
        <f>R591*(1-'DRE + DCF'!$AE$39)</f>
        <v>8.9403737245887155E-2</v>
      </c>
      <c r="H591" s="94">
        <f t="shared" si="64"/>
        <v>0.14900622874314526</v>
      </c>
      <c r="I591" s="94">
        <f t="shared" si="65"/>
        <v>0.14900622874314526</v>
      </c>
      <c r="J591" s="94">
        <f t="shared" si="65"/>
        <v>0.14900622874314526</v>
      </c>
      <c r="K591" s="94">
        <f t="shared" si="65"/>
        <v>0.14900622874314526</v>
      </c>
      <c r="L591" s="94">
        <f t="shared" si="65"/>
        <v>0.14900622874314526</v>
      </c>
      <c r="M591" s="94">
        <f t="shared" si="65"/>
        <v>0.14900622874314526</v>
      </c>
      <c r="N591" s="94">
        <f t="shared" si="65"/>
        <v>0.14900622874314526</v>
      </c>
      <c r="O591" s="94">
        <f t="shared" si="65"/>
        <v>0.14900622874314526</v>
      </c>
      <c r="P591" s="94">
        <f t="shared" si="65"/>
        <v>0.14900622874314526</v>
      </c>
      <c r="Q591" s="94">
        <f t="shared" si="65"/>
        <v>0.14900622874314526</v>
      </c>
      <c r="R591" s="94">
        <f t="shared" si="65"/>
        <v>0.14900622874314526</v>
      </c>
      <c r="S591" s="93">
        <f>(1+H591)^((5-Dashboard!$F$9)*3/12)</f>
        <v>1.0353342847095148</v>
      </c>
      <c r="T591" s="93">
        <f t="shared" si="62"/>
        <v>1.1896055419625615</v>
      </c>
      <c r="U591" s="93">
        <f t="shared" si="62"/>
        <v>1.3668641774623482</v>
      </c>
      <c r="V591" s="93">
        <f t="shared" si="62"/>
        <v>1.5705354537501139</v>
      </c>
      <c r="W591" s="93">
        <f t="shared" si="62"/>
        <v>1.8045550188208228</v>
      </c>
      <c r="X591" s="93">
        <f t="shared" si="62"/>
        <v>2.073444956734829</v>
      </c>
      <c r="Y591" s="93">
        <f t="shared" si="61"/>
        <v>2.3824011702443797</v>
      </c>
      <c r="Z591" s="93">
        <f t="shared" si="61"/>
        <v>2.7373937839757509</v>
      </c>
      <c r="AA591" s="93">
        <f t="shared" si="61"/>
        <v>3.1452825083109057</v>
      </c>
      <c r="AB591" s="93">
        <f t="shared" si="61"/>
        <v>3.6139491932060941</v>
      </c>
      <c r="AC591" s="95">
        <f t="shared" si="61"/>
        <v>4.1524501333550665</v>
      </c>
      <c r="AE591" s="96"/>
    </row>
    <row r="592" spans="3:31" ht="24.75" customHeight="1" x14ac:dyDescent="0.25">
      <c r="C592" s="91">
        <f>ABS(E592-Dashboard!$F$13)</f>
        <v>27.09232714931418</v>
      </c>
      <c r="D592" s="92">
        <f t="shared" si="66"/>
        <v>0.14910622874314525</v>
      </c>
      <c r="E592" s="93" cm="1">
        <f t="array" ref="E592">SUM('DRE + DCF'!$S$41/TIR!S592,'DRE + DCF'!$U$41:$AD$41/TIR!T592:AC592,TIR!F592)</f>
        <v>76.602327149314178</v>
      </c>
      <c r="F592" s="100">
        <f>'DRE + DCF'!$AE$38*'DRE + DCF'!$AE$39*(1+G592)/(R592-G592)/AC592</f>
        <v>47.210247732480362</v>
      </c>
      <c r="G592" s="92">
        <f>R592*(1-'DRE + DCF'!$AE$39)</f>
        <v>8.9463737245887145E-2</v>
      </c>
      <c r="H592" s="94">
        <f t="shared" si="64"/>
        <v>0.14910622874314525</v>
      </c>
      <c r="I592" s="94">
        <f t="shared" si="65"/>
        <v>0.14910622874314525</v>
      </c>
      <c r="J592" s="94">
        <f t="shared" si="65"/>
        <v>0.14910622874314525</v>
      </c>
      <c r="K592" s="94">
        <f t="shared" si="65"/>
        <v>0.14910622874314525</v>
      </c>
      <c r="L592" s="94">
        <f t="shared" si="65"/>
        <v>0.14910622874314525</v>
      </c>
      <c r="M592" s="94">
        <f t="shared" si="65"/>
        <v>0.14910622874314525</v>
      </c>
      <c r="N592" s="94">
        <f t="shared" si="65"/>
        <v>0.14910622874314525</v>
      </c>
      <c r="O592" s="94">
        <f t="shared" si="65"/>
        <v>0.14910622874314525</v>
      </c>
      <c r="P592" s="94">
        <f t="shared" si="65"/>
        <v>0.14910622874314525</v>
      </c>
      <c r="Q592" s="94">
        <f t="shared" si="65"/>
        <v>0.14910622874314525</v>
      </c>
      <c r="R592" s="94">
        <f t="shared" si="65"/>
        <v>0.14910622874314525</v>
      </c>
      <c r="S592" s="93">
        <f>(1+H592)^((5-Dashboard!$F$9)*3/12)</f>
        <v>1.0353568107078608</v>
      </c>
      <c r="T592" s="93">
        <f t="shared" si="62"/>
        <v>1.1897349601560405</v>
      </c>
      <c r="U592" s="93">
        <f t="shared" si="62"/>
        <v>1.3671318532687839</v>
      </c>
      <c r="V592" s="93">
        <f t="shared" si="62"/>
        <v>1.5709797281043194</v>
      </c>
      <c r="W592" s="93">
        <f t="shared" si="62"/>
        <v>1.8052225907938861</v>
      </c>
      <c r="X592" s="93">
        <f t="shared" si="62"/>
        <v>2.0743925233490925</v>
      </c>
      <c r="Y592" s="93">
        <f t="shared" si="61"/>
        <v>2.3836973694386527</v>
      </c>
      <c r="Z592" s="93">
        <f t="shared" si="61"/>
        <v>2.7391214946606062</v>
      </c>
      <c r="AA592" s="93">
        <f t="shared" si="61"/>
        <v>3.1475415707987366</v>
      </c>
      <c r="AB592" s="93">
        <f t="shared" si="61"/>
        <v>3.6168596242328119</v>
      </c>
      <c r="AC592" s="95">
        <f t="shared" si="61"/>
        <v>4.1561559226955165</v>
      </c>
      <c r="AE592" s="96"/>
    </row>
    <row r="593" spans="3:31" ht="24.75" customHeight="1" x14ac:dyDescent="0.25">
      <c r="C593" s="91">
        <f>ABS(E593-Dashboard!$F$13)</f>
        <v>27.007787708340224</v>
      </c>
      <c r="D593" s="92">
        <f t="shared" si="66"/>
        <v>0.14920622874314524</v>
      </c>
      <c r="E593" s="93" cm="1">
        <f t="array" ref="E593">SUM('DRE + DCF'!$S$41/TIR!S593,'DRE + DCF'!$U$41:$AD$41/TIR!T593:AC593,TIR!F593)</f>
        <v>76.517787708340222</v>
      </c>
      <c r="F593" s="100">
        <f>'DRE + DCF'!$AE$38*'DRE + DCF'!$AE$39*(1+G593)/(R593-G593)/AC593</f>
        <v>47.139140134303368</v>
      </c>
      <c r="G593" s="92">
        <f>R593*(1-'DRE + DCF'!$AE$39)</f>
        <v>8.9523737245887136E-2</v>
      </c>
      <c r="H593" s="94">
        <f t="shared" si="64"/>
        <v>0.14920622874314524</v>
      </c>
      <c r="I593" s="94">
        <f t="shared" si="65"/>
        <v>0.14920622874314524</v>
      </c>
      <c r="J593" s="94">
        <f t="shared" si="65"/>
        <v>0.14920622874314524</v>
      </c>
      <c r="K593" s="94">
        <f t="shared" si="65"/>
        <v>0.14920622874314524</v>
      </c>
      <c r="L593" s="94">
        <f t="shared" si="65"/>
        <v>0.14920622874314524</v>
      </c>
      <c r="M593" s="94">
        <f t="shared" si="65"/>
        <v>0.14920622874314524</v>
      </c>
      <c r="N593" s="94">
        <f t="shared" si="65"/>
        <v>0.14920622874314524</v>
      </c>
      <c r="O593" s="94">
        <f t="shared" si="65"/>
        <v>0.14920622874314524</v>
      </c>
      <c r="P593" s="94">
        <f t="shared" si="65"/>
        <v>0.14920622874314524</v>
      </c>
      <c r="Q593" s="94">
        <f t="shared" si="65"/>
        <v>0.14920622874314524</v>
      </c>
      <c r="R593" s="94">
        <f t="shared" si="65"/>
        <v>0.14920622874314524</v>
      </c>
      <c r="S593" s="93">
        <f>(1+H593)^((5-Dashboard!$F$9)*3/12)</f>
        <v>1.0353793352360252</v>
      </c>
      <c r="T593" s="93">
        <f t="shared" si="62"/>
        <v>1.1898643811651772</v>
      </c>
      <c r="U593" s="93">
        <f t="shared" si="62"/>
        <v>1.3673995581946297</v>
      </c>
      <c r="V593" s="93">
        <f t="shared" si="62"/>
        <v>1.5714240894578932</v>
      </c>
      <c r="W593" s="93">
        <f t="shared" si="62"/>
        <v>1.8058903516020364</v>
      </c>
      <c r="X593" s="93">
        <f t="shared" si="62"/>
        <v>2.0753404404882088</v>
      </c>
      <c r="Y593" s="93">
        <f t="shared" si="61"/>
        <v>2.3849941609715923</v>
      </c>
      <c r="Z593" s="93">
        <f t="shared" si="61"/>
        <v>2.7408501453045857</v>
      </c>
      <c r="AA593" s="93">
        <f t="shared" si="61"/>
        <v>3.1498020590355846</v>
      </c>
      <c r="AB593" s="93">
        <f t="shared" si="61"/>
        <v>3.619772145551678</v>
      </c>
      <c r="AC593" s="95">
        <f t="shared" si="61"/>
        <v>4.1598646962989276</v>
      </c>
      <c r="AE593" s="96"/>
    </row>
    <row r="594" spans="3:31" ht="24.75" customHeight="1" x14ac:dyDescent="0.25">
      <c r="C594" s="91">
        <f>ABS(E594-Dashboard!$F$13)</f>
        <v>26.923389317644698</v>
      </c>
      <c r="D594" s="92">
        <f t="shared" si="66"/>
        <v>0.14930622874314523</v>
      </c>
      <c r="E594" s="93" cm="1">
        <f t="array" ref="E594">SUM('DRE + DCF'!$S$41/TIR!S594,'DRE + DCF'!$U$41:$AD$41/TIR!T594:AC594,TIR!F594)</f>
        <v>76.433389317644696</v>
      </c>
      <c r="F594" s="100">
        <f>'DRE + DCF'!$AE$38*'DRE + DCF'!$AE$39*(1+G594)/(R594-G594)/AC594</f>
        <v>47.068164290328156</v>
      </c>
      <c r="G594" s="92">
        <f>R594*(1-'DRE + DCF'!$AE$39)</f>
        <v>8.9583737245887127E-2</v>
      </c>
      <c r="H594" s="94">
        <f t="shared" si="64"/>
        <v>0.14930622874314523</v>
      </c>
      <c r="I594" s="94">
        <f t="shared" si="65"/>
        <v>0.14930622874314523</v>
      </c>
      <c r="J594" s="94">
        <f t="shared" si="65"/>
        <v>0.14930622874314523</v>
      </c>
      <c r="K594" s="94">
        <f t="shared" si="65"/>
        <v>0.14930622874314523</v>
      </c>
      <c r="L594" s="94">
        <f t="shared" si="65"/>
        <v>0.14930622874314523</v>
      </c>
      <c r="M594" s="94">
        <f t="shared" si="65"/>
        <v>0.14930622874314523</v>
      </c>
      <c r="N594" s="94">
        <f t="shared" si="65"/>
        <v>0.14930622874314523</v>
      </c>
      <c r="O594" s="94">
        <f t="shared" si="65"/>
        <v>0.14930622874314523</v>
      </c>
      <c r="P594" s="94">
        <f t="shared" si="65"/>
        <v>0.14930622874314523</v>
      </c>
      <c r="Q594" s="94">
        <f t="shared" si="65"/>
        <v>0.14930622874314523</v>
      </c>
      <c r="R594" s="94">
        <f t="shared" si="65"/>
        <v>0.14930622874314523</v>
      </c>
      <c r="S594" s="93">
        <f>(1+H594)^((5-Dashboard!$F$9)*3/12)</f>
        <v>1.0354018582942319</v>
      </c>
      <c r="T594" s="93">
        <f t="shared" si="62"/>
        <v>1.1899938049897882</v>
      </c>
      <c r="U594" s="93">
        <f t="shared" si="62"/>
        <v>1.3676672922405193</v>
      </c>
      <c r="V594" s="93">
        <f t="shared" si="62"/>
        <v>1.5718685378203003</v>
      </c>
      <c r="W594" s="93">
        <f t="shared" si="62"/>
        <v>1.8065583012822513</v>
      </c>
      <c r="X594" s="93">
        <f t="shared" si="62"/>
        <v>2.0762887082513268</v>
      </c>
      <c r="Y594" s="93">
        <f t="shared" si="61"/>
        <v>2.386291545062309</v>
      </c>
      <c r="Z594" s="93">
        <f t="shared" si="61"/>
        <v>2.7425797363372157</v>
      </c>
      <c r="AA594" s="93">
        <f t="shared" si="61"/>
        <v>3.152063973797095</v>
      </c>
      <c r="AB594" s="93">
        <f t="shared" si="61"/>
        <v>3.6226867584818714</v>
      </c>
      <c r="AC594" s="95">
        <f t="shared" si="61"/>
        <v>4.1635764563085287</v>
      </c>
      <c r="AE594" s="96"/>
    </row>
    <row r="595" spans="3:31" ht="24.75" customHeight="1" x14ac:dyDescent="0.25">
      <c r="C595" s="91">
        <f>ABS(E595-Dashboard!$F$13)</f>
        <v>26.839131667751452</v>
      </c>
      <c r="D595" s="92">
        <f t="shared" si="66"/>
        <v>0.14940622874314521</v>
      </c>
      <c r="E595" s="93" cm="1">
        <f t="array" ref="E595">SUM('DRE + DCF'!$S$41/TIR!S595,'DRE + DCF'!$U$41:$AD$41/TIR!T595:AC595,TIR!F595)</f>
        <v>76.34913166775145</v>
      </c>
      <c r="F595" s="100">
        <f>'DRE + DCF'!$AE$38*'DRE + DCF'!$AE$39*(1+G595)/(R595-G595)/AC595</f>
        <v>46.997319898995656</v>
      </c>
      <c r="G595" s="92">
        <f>R595*(1-'DRE + DCF'!$AE$39)</f>
        <v>8.9643737245887131E-2</v>
      </c>
      <c r="H595" s="94">
        <f t="shared" si="64"/>
        <v>0.14940622874314521</v>
      </c>
      <c r="I595" s="94">
        <f t="shared" si="65"/>
        <v>0.14940622874314521</v>
      </c>
      <c r="J595" s="94">
        <f t="shared" si="65"/>
        <v>0.14940622874314521</v>
      </c>
      <c r="K595" s="94">
        <f t="shared" si="65"/>
        <v>0.14940622874314521</v>
      </c>
      <c r="L595" s="94">
        <f t="shared" si="65"/>
        <v>0.14940622874314521</v>
      </c>
      <c r="M595" s="94">
        <f t="shared" si="65"/>
        <v>0.14940622874314521</v>
      </c>
      <c r="N595" s="94">
        <f t="shared" si="65"/>
        <v>0.14940622874314521</v>
      </c>
      <c r="O595" s="94">
        <f t="shared" si="65"/>
        <v>0.14940622874314521</v>
      </c>
      <c r="P595" s="94">
        <f t="shared" si="65"/>
        <v>0.14940622874314521</v>
      </c>
      <c r="Q595" s="94">
        <f t="shared" si="65"/>
        <v>0.14940622874314521</v>
      </c>
      <c r="R595" s="94">
        <f t="shared" si="65"/>
        <v>0.14940622874314521</v>
      </c>
      <c r="S595" s="93">
        <f>(1+H595)^((5-Dashboard!$F$9)*3/12)</f>
        <v>1.035424379882705</v>
      </c>
      <c r="T595" s="93">
        <f t="shared" si="62"/>
        <v>1.1901232316296897</v>
      </c>
      <c r="U595" s="93">
        <f t="shared" si="62"/>
        <v>1.3679350554070864</v>
      </c>
      <c r="V595" s="93">
        <f t="shared" si="62"/>
        <v>1.5723130732010047</v>
      </c>
      <c r="W595" s="93">
        <f t="shared" si="62"/>
        <v>1.8072264398715117</v>
      </c>
      <c r="X595" s="93">
        <f t="shared" si="62"/>
        <v>2.077237326737615</v>
      </c>
      <c r="Y595" s="93">
        <f t="shared" si="61"/>
        <v>2.3875895219299745</v>
      </c>
      <c r="Z595" s="93">
        <f t="shared" si="61"/>
        <v>2.744310268188181</v>
      </c>
      <c r="AA595" s="93">
        <f t="shared" si="61"/>
        <v>3.1543273158592666</v>
      </c>
      <c r="AB595" s="93">
        <f t="shared" si="61"/>
        <v>3.6256034643432877</v>
      </c>
      <c r="AC595" s="95">
        <f t="shared" si="61"/>
        <v>4.167291204868901</v>
      </c>
      <c r="AE595" s="96"/>
    </row>
    <row r="596" spans="3:31" ht="24.75" customHeight="1" x14ac:dyDescent="0.25">
      <c r="C596" s="91">
        <f>ABS(E596-Dashboard!$F$13)</f>
        <v>26.755014450039759</v>
      </c>
      <c r="D596" s="92">
        <f t="shared" si="66"/>
        <v>0.1495062287431452</v>
      </c>
      <c r="E596" s="93" cm="1">
        <f t="array" ref="E596">SUM('DRE + DCF'!$S$41/TIR!S596,'DRE + DCF'!$U$41:$AD$41/TIR!T596:AC596,TIR!F596)</f>
        <v>76.265014450039757</v>
      </c>
      <c r="F596" s="100">
        <f>'DRE + DCF'!$AE$38*'DRE + DCF'!$AE$39*(1+G596)/(R596-G596)/AC596</f>
        <v>46.926606659594469</v>
      </c>
      <c r="G596" s="92">
        <f>R596*(1-'DRE + DCF'!$AE$39)</f>
        <v>8.9703737245887122E-2</v>
      </c>
      <c r="H596" s="94">
        <f t="shared" si="64"/>
        <v>0.1495062287431452</v>
      </c>
      <c r="I596" s="94">
        <f t="shared" si="65"/>
        <v>0.1495062287431452</v>
      </c>
      <c r="J596" s="94">
        <f t="shared" si="65"/>
        <v>0.1495062287431452</v>
      </c>
      <c r="K596" s="94">
        <f t="shared" si="65"/>
        <v>0.1495062287431452</v>
      </c>
      <c r="L596" s="94">
        <f t="shared" si="65"/>
        <v>0.1495062287431452</v>
      </c>
      <c r="M596" s="94">
        <f t="shared" si="65"/>
        <v>0.1495062287431452</v>
      </c>
      <c r="N596" s="94">
        <f t="shared" si="65"/>
        <v>0.1495062287431452</v>
      </c>
      <c r="O596" s="94">
        <f t="shared" si="65"/>
        <v>0.1495062287431452</v>
      </c>
      <c r="P596" s="94">
        <f t="shared" si="65"/>
        <v>0.1495062287431452</v>
      </c>
      <c r="Q596" s="94">
        <f t="shared" si="65"/>
        <v>0.1495062287431452</v>
      </c>
      <c r="R596" s="94">
        <f t="shared" si="65"/>
        <v>0.1495062287431452</v>
      </c>
      <c r="S596" s="93">
        <f>(1+H596)^((5-Dashboard!$F$9)*3/12)</f>
        <v>1.0354469000016677</v>
      </c>
      <c r="T596" s="93">
        <f t="shared" si="62"/>
        <v>1.1902526610846977</v>
      </c>
      <c r="U596" s="93">
        <f t="shared" si="62"/>
        <v>1.3682028476949639</v>
      </c>
      <c r="V596" s="93">
        <f t="shared" si="62"/>
        <v>1.57275769560947</v>
      </c>
      <c r="W596" s="93">
        <f t="shared" si="62"/>
        <v>1.8078947674068013</v>
      </c>
      <c r="X596" s="93">
        <f t="shared" si="62"/>
        <v>2.0781862960462578</v>
      </c>
      <c r="Y596" s="93">
        <f t="shared" si="61"/>
        <v>2.3888880917938193</v>
      </c>
      <c r="Z596" s="93">
        <f t="shared" si="61"/>
        <v>2.7460417412873217</v>
      </c>
      <c r="AA596" s="93">
        <f t="shared" si="61"/>
        <v>3.1565920859984486</v>
      </c>
      <c r="AB596" s="93">
        <f t="shared" si="61"/>
        <v>3.6285222644565347</v>
      </c>
      <c r="AC596" s="95">
        <f t="shared" si="61"/>
        <v>4.171008944125969</v>
      </c>
      <c r="AE596" s="96"/>
    </row>
    <row r="597" spans="3:31" ht="24.75" customHeight="1" x14ac:dyDescent="0.25">
      <c r="C597" s="91">
        <f>ABS(E597-Dashboard!$F$13)</f>
        <v>26.671037356741273</v>
      </c>
      <c r="D597" s="92">
        <f t="shared" si="66"/>
        <v>0.14960622874314519</v>
      </c>
      <c r="E597" s="93" cm="1">
        <f t="array" ref="E597">SUM('DRE + DCF'!$S$41/TIR!S597,'DRE + DCF'!$U$41:$AD$41/TIR!T597:AC597,TIR!F597)</f>
        <v>76.181037356741271</v>
      </c>
      <c r="F597" s="100">
        <f>'DRE + DCF'!$AE$38*'DRE + DCF'!$AE$39*(1+G597)/(R597-G597)/AC597</f>
        <v>46.856024272257827</v>
      </c>
      <c r="G597" s="92">
        <f>R597*(1-'DRE + DCF'!$AE$39)</f>
        <v>8.9763737245887112E-2</v>
      </c>
      <c r="H597" s="94">
        <f t="shared" si="64"/>
        <v>0.14960622874314519</v>
      </c>
      <c r="I597" s="94">
        <f t="shared" si="65"/>
        <v>0.14960622874314519</v>
      </c>
      <c r="J597" s="94">
        <f t="shared" si="65"/>
        <v>0.14960622874314519</v>
      </c>
      <c r="K597" s="94">
        <f t="shared" si="65"/>
        <v>0.14960622874314519</v>
      </c>
      <c r="L597" s="94">
        <f t="shared" si="65"/>
        <v>0.14960622874314519</v>
      </c>
      <c r="M597" s="94">
        <f t="shared" si="65"/>
        <v>0.14960622874314519</v>
      </c>
      <c r="N597" s="94">
        <f t="shared" si="65"/>
        <v>0.14960622874314519</v>
      </c>
      <c r="O597" s="94">
        <f t="shared" si="65"/>
        <v>0.14960622874314519</v>
      </c>
      <c r="P597" s="94">
        <f t="shared" si="65"/>
        <v>0.14960622874314519</v>
      </c>
      <c r="Q597" s="94">
        <f t="shared" si="65"/>
        <v>0.14960622874314519</v>
      </c>
      <c r="R597" s="94">
        <f t="shared" si="65"/>
        <v>0.14960622874314519</v>
      </c>
      <c r="S597" s="93">
        <f>(1+H597)^((5-Dashboard!$F$9)*3/12)</f>
        <v>1.0354694186513442</v>
      </c>
      <c r="T597" s="93">
        <f t="shared" si="62"/>
        <v>1.1903820933546287</v>
      </c>
      <c r="U597" s="93">
        <f t="shared" si="62"/>
        <v>1.3684706691047854</v>
      </c>
      <c r="V597" s="93">
        <f t="shared" si="62"/>
        <v>1.573202405055161</v>
      </c>
      <c r="W597" s="93">
        <f t="shared" si="62"/>
        <v>1.8085632839251096</v>
      </c>
      <c r="X597" s="93">
        <f t="shared" si="62"/>
        <v>2.0791356162764636</v>
      </c>
      <c r="Y597" s="93">
        <f t="shared" si="61"/>
        <v>2.3901872548731404</v>
      </c>
      <c r="Z597" s="93">
        <f t="shared" si="61"/>
        <v>2.7477741560646418</v>
      </c>
      <c r="AA597" s="93">
        <f t="shared" si="61"/>
        <v>3.1588582849913514</v>
      </c>
      <c r="AB597" s="93">
        <f t="shared" si="61"/>
        <v>3.6314431601429469</v>
      </c>
      <c r="AC597" s="95">
        <f t="shared" si="61"/>
        <v>4.174729676227023</v>
      </c>
      <c r="AE597" s="96"/>
    </row>
    <row r="598" spans="3:31" ht="24.75" customHeight="1" x14ac:dyDescent="0.25">
      <c r="C598" s="91">
        <f>ABS(E598-Dashboard!$F$13)</f>
        <v>26.587200080937386</v>
      </c>
      <c r="D598" s="92">
        <f t="shared" si="66"/>
        <v>0.14970622874314518</v>
      </c>
      <c r="E598" s="93" cm="1">
        <f t="array" ref="E598">SUM('DRE + DCF'!$S$41/TIR!S598,'DRE + DCF'!$U$41:$AD$41/TIR!T598:AC598,TIR!F598)</f>
        <v>76.097200080937384</v>
      </c>
      <c r="F598" s="100">
        <f>'DRE + DCF'!$AE$38*'DRE + DCF'!$AE$39*(1+G598)/(R598-G598)/AC598</f>
        <v>46.785572437960873</v>
      </c>
      <c r="G598" s="92">
        <f>R598*(1-'DRE + DCF'!$AE$39)</f>
        <v>8.9823737245887103E-2</v>
      </c>
      <c r="H598" s="94">
        <f t="shared" si="64"/>
        <v>0.14970622874314518</v>
      </c>
      <c r="I598" s="94">
        <f t="shared" si="65"/>
        <v>0.14970622874314518</v>
      </c>
      <c r="J598" s="94">
        <f t="shared" si="65"/>
        <v>0.14970622874314518</v>
      </c>
      <c r="K598" s="94">
        <f t="shared" si="65"/>
        <v>0.14970622874314518</v>
      </c>
      <c r="L598" s="94">
        <f t="shared" si="65"/>
        <v>0.14970622874314518</v>
      </c>
      <c r="M598" s="94">
        <f t="shared" si="65"/>
        <v>0.14970622874314518</v>
      </c>
      <c r="N598" s="94">
        <f t="shared" si="65"/>
        <v>0.14970622874314518</v>
      </c>
      <c r="O598" s="94">
        <f t="shared" si="65"/>
        <v>0.14970622874314518</v>
      </c>
      <c r="P598" s="94">
        <f t="shared" si="65"/>
        <v>0.14970622874314518</v>
      </c>
      <c r="Q598" s="94">
        <f t="shared" si="65"/>
        <v>0.14970622874314518</v>
      </c>
      <c r="R598" s="94">
        <f t="shared" si="65"/>
        <v>0.14970622874314518</v>
      </c>
      <c r="S598" s="93">
        <f>(1+H598)^((5-Dashboard!$F$9)*3/12)</f>
        <v>1.0354919358319579</v>
      </c>
      <c r="T598" s="93">
        <f t="shared" si="62"/>
        <v>1.1905115284392991</v>
      </c>
      <c r="U598" s="93">
        <f t="shared" si="62"/>
        <v>1.3687385196371842</v>
      </c>
      <c r="V598" s="93">
        <f t="shared" si="62"/>
        <v>1.5736472015475425</v>
      </c>
      <c r="W598" s="93">
        <f t="shared" si="62"/>
        <v>1.8092319894634292</v>
      </c>
      <c r="X598" s="93">
        <f t="shared" si="62"/>
        <v>2.0800852875274569</v>
      </c>
      <c r="Y598" s="93">
        <f t="shared" si="61"/>
        <v>2.3914870113872935</v>
      </c>
      <c r="Z598" s="93">
        <f t="shared" si="61"/>
        <v>2.7495075129503004</v>
      </c>
      <c r="AA598" s="93">
        <f t="shared" si="61"/>
        <v>3.1611259136150345</v>
      </c>
      <c r="AB598" s="93">
        <f t="shared" si="61"/>
        <v>3.6343661527245708</v>
      </c>
      <c r="AC598" s="95">
        <f t="shared" si="61"/>
        <v>4.1784534033206997</v>
      </c>
      <c r="AE598" s="96"/>
    </row>
    <row r="599" spans="3:31" ht="24.75" customHeight="1" x14ac:dyDescent="0.25">
      <c r="C599" s="91">
        <f>ABS(E599-Dashboard!$F$13)</f>
        <v>26.503502316556101</v>
      </c>
      <c r="D599" s="92">
        <f t="shared" si="66"/>
        <v>0.14980622874314517</v>
      </c>
      <c r="E599" s="93" cm="1">
        <f t="array" ref="E599">SUM('DRE + DCF'!$S$41/TIR!S599,'DRE + DCF'!$U$41:$AD$41/TIR!T599:AC599,TIR!F599)</f>
        <v>76.013502316556099</v>
      </c>
      <c r="F599" s="100">
        <f>'DRE + DCF'!$AE$38*'DRE + DCF'!$AE$39*(1+G599)/(R599-G599)/AC599</f>
        <v>46.715250858517699</v>
      </c>
      <c r="G599" s="92">
        <f>R599*(1-'DRE + DCF'!$AE$39)</f>
        <v>8.9883737245887094E-2</v>
      </c>
      <c r="H599" s="94">
        <f t="shared" si="64"/>
        <v>0.14980622874314517</v>
      </c>
      <c r="I599" s="94">
        <f t="shared" si="65"/>
        <v>0.14980622874314517</v>
      </c>
      <c r="J599" s="94">
        <f t="shared" si="65"/>
        <v>0.14980622874314517</v>
      </c>
      <c r="K599" s="94">
        <f t="shared" si="65"/>
        <v>0.14980622874314517</v>
      </c>
      <c r="L599" s="94">
        <f t="shared" si="65"/>
        <v>0.14980622874314517</v>
      </c>
      <c r="M599" s="94">
        <f t="shared" si="65"/>
        <v>0.14980622874314517</v>
      </c>
      <c r="N599" s="94">
        <f t="shared" si="65"/>
        <v>0.14980622874314517</v>
      </c>
      <c r="O599" s="94">
        <f t="shared" si="65"/>
        <v>0.14980622874314517</v>
      </c>
      <c r="P599" s="94">
        <f t="shared" si="65"/>
        <v>0.14980622874314517</v>
      </c>
      <c r="Q599" s="94">
        <f t="shared" si="65"/>
        <v>0.14980622874314517</v>
      </c>
      <c r="R599" s="94">
        <f t="shared" si="65"/>
        <v>0.14980622874314517</v>
      </c>
      <c r="S599" s="93">
        <f>(1+H599)^((5-Dashboard!$F$9)*3/12)</f>
        <v>1.0355144515437327</v>
      </c>
      <c r="T599" s="93">
        <f t="shared" si="62"/>
        <v>1.1906409663385256</v>
      </c>
      <c r="U599" s="93">
        <f t="shared" si="62"/>
        <v>1.3690063992927941</v>
      </c>
      <c r="V599" s="93">
        <f t="shared" si="62"/>
        <v>1.57409208509608</v>
      </c>
      <c r="W599" s="93">
        <f t="shared" si="62"/>
        <v>1.8099008840587578</v>
      </c>
      <c r="X599" s="93">
        <f t="shared" si="62"/>
        <v>2.0810353098984846</v>
      </c>
      <c r="Y599" s="93">
        <f t="shared" ref="Y599:AC649" si="67">(X599)*(1+N599)</f>
        <v>2.3927873615556989</v>
      </c>
      <c r="Z599" s="93">
        <f t="shared" si="67"/>
        <v>2.751241812374619</v>
      </c>
      <c r="AA599" s="93">
        <f t="shared" si="67"/>
        <v>3.1633949726469166</v>
      </c>
      <c r="AB599" s="93">
        <f t="shared" si="67"/>
        <v>3.6372912435241762</v>
      </c>
      <c r="AC599" s="95">
        <f t="shared" si="67"/>
        <v>4.1821801275569976</v>
      </c>
      <c r="AE599" s="96"/>
    </row>
    <row r="600" spans="3:31" ht="24.75" customHeight="1" x14ac:dyDescent="0.25">
      <c r="C600" s="91">
        <f>ABS(E600-Dashboard!$F$13)</f>
        <v>26.419943758369435</v>
      </c>
      <c r="D600" s="92">
        <f t="shared" si="66"/>
        <v>0.14990622874314516</v>
      </c>
      <c r="E600" s="93" cm="1">
        <f t="array" ref="E600">SUM('DRE + DCF'!$S$41/TIR!S600,'DRE + DCF'!$U$41:$AD$41/TIR!T600:AC600,TIR!F600)</f>
        <v>75.929943758369433</v>
      </c>
      <c r="F600" s="100">
        <f>'DRE + DCF'!$AE$38*'DRE + DCF'!$AE$39*(1+G600)/(R600-G600)/AC600</f>
        <v>46.645059236578589</v>
      </c>
      <c r="G600" s="92">
        <f>R600*(1-'DRE + DCF'!$AE$39)</f>
        <v>8.9943737245887098E-2</v>
      </c>
      <c r="H600" s="94">
        <f t="shared" si="64"/>
        <v>0.14990622874314516</v>
      </c>
      <c r="I600" s="94">
        <f t="shared" si="65"/>
        <v>0.14990622874314516</v>
      </c>
      <c r="J600" s="94">
        <f t="shared" si="65"/>
        <v>0.14990622874314516</v>
      </c>
      <c r="K600" s="94">
        <f t="shared" si="65"/>
        <v>0.14990622874314516</v>
      </c>
      <c r="L600" s="94">
        <f t="shared" si="65"/>
        <v>0.14990622874314516</v>
      </c>
      <c r="M600" s="94">
        <f t="shared" si="65"/>
        <v>0.14990622874314516</v>
      </c>
      <c r="N600" s="94">
        <f t="shared" si="65"/>
        <v>0.14990622874314516</v>
      </c>
      <c r="O600" s="94">
        <f t="shared" si="65"/>
        <v>0.14990622874314516</v>
      </c>
      <c r="P600" s="94">
        <f t="shared" si="65"/>
        <v>0.14990622874314516</v>
      </c>
      <c r="Q600" s="94">
        <f t="shared" si="65"/>
        <v>0.14990622874314516</v>
      </c>
      <c r="R600" s="94">
        <f t="shared" si="65"/>
        <v>0.14990622874314516</v>
      </c>
      <c r="S600" s="93">
        <f>(1+H600)^((5-Dashboard!$F$9)*3/12)</f>
        <v>1.0355369657868916</v>
      </c>
      <c r="T600" s="93">
        <f t="shared" ref="T600:X650" si="68">(S600)*(1+I600)</f>
        <v>1.1907704070521239</v>
      </c>
      <c r="U600" s="93">
        <f t="shared" si="68"/>
        <v>1.3692743080722476</v>
      </c>
      <c r="V600" s="93">
        <f t="shared" si="68"/>
        <v>1.5745370557102378</v>
      </c>
      <c r="W600" s="93">
        <f t="shared" si="68"/>
        <v>1.8105699677480951</v>
      </c>
      <c r="X600" s="93">
        <f t="shared" si="68"/>
        <v>2.08198568348881</v>
      </c>
      <c r="Y600" s="93">
        <f t="shared" si="67"/>
        <v>2.3940883055978368</v>
      </c>
      <c r="Z600" s="93">
        <f t="shared" si="67"/>
        <v>2.752977054768075</v>
      </c>
      <c r="AA600" s="93">
        <f t="shared" si="67"/>
        <v>3.165665462864768</v>
      </c>
      <c r="AB600" s="93">
        <f t="shared" si="67"/>
        <v>3.6402184338652486</v>
      </c>
      <c r="AC600" s="95">
        <f t="shared" si="67"/>
        <v>4.1859098510872661</v>
      </c>
      <c r="AE600" s="96"/>
    </row>
    <row r="601" spans="3:31" ht="24.75" customHeight="1" x14ac:dyDescent="0.25">
      <c r="C601" s="91">
        <f>ABS(E601-Dashboard!$F$13)</f>
        <v>26.336524101990356</v>
      </c>
      <c r="D601" s="92">
        <f t="shared" si="66"/>
        <v>0.15000622874314515</v>
      </c>
      <c r="E601" s="93" cm="1">
        <f t="array" ref="E601">SUM('DRE + DCF'!$S$41/TIR!S601,'DRE + DCF'!$U$41:$AD$41/TIR!T601:AC601,TIR!F601)</f>
        <v>75.846524101990354</v>
      </c>
      <c r="F601" s="100">
        <f>'DRE + DCF'!$AE$38*'DRE + DCF'!$AE$39*(1+G601)/(R601-G601)/AC601</f>
        <v>46.574997275627055</v>
      </c>
      <c r="G601" s="92">
        <f>R601*(1-'DRE + DCF'!$AE$39)</f>
        <v>9.0003737245887089E-2</v>
      </c>
      <c r="H601" s="94">
        <f t="shared" si="64"/>
        <v>0.15000622874314515</v>
      </c>
      <c r="I601" s="94">
        <f t="shared" si="65"/>
        <v>0.15000622874314515</v>
      </c>
      <c r="J601" s="94">
        <f t="shared" si="65"/>
        <v>0.15000622874314515</v>
      </c>
      <c r="K601" s="94">
        <f t="shared" si="65"/>
        <v>0.15000622874314515</v>
      </c>
      <c r="L601" s="94">
        <f t="shared" si="65"/>
        <v>0.15000622874314515</v>
      </c>
      <c r="M601" s="94">
        <f t="shared" si="65"/>
        <v>0.15000622874314515</v>
      </c>
      <c r="N601" s="94">
        <f t="shared" si="65"/>
        <v>0.15000622874314515</v>
      </c>
      <c r="O601" s="94">
        <f t="shared" si="65"/>
        <v>0.15000622874314515</v>
      </c>
      <c r="P601" s="94">
        <f t="shared" si="65"/>
        <v>0.15000622874314515</v>
      </c>
      <c r="Q601" s="94">
        <f t="shared" si="65"/>
        <v>0.15000622874314515</v>
      </c>
      <c r="R601" s="94">
        <f t="shared" si="65"/>
        <v>0.15000622874314515</v>
      </c>
      <c r="S601" s="93">
        <f>(1+H601)^((5-Dashboard!$F$9)*3/12)</f>
        <v>1.0355594785616586</v>
      </c>
      <c r="T601" s="93">
        <f t="shared" si="68"/>
        <v>1.1908998505799109</v>
      </c>
      <c r="U601" s="93">
        <f t="shared" si="68"/>
        <v>1.3695422459761784</v>
      </c>
      <c r="V601" s="93">
        <f t="shared" si="68"/>
        <v>1.5749821133994817</v>
      </c>
      <c r="W601" s="93">
        <f t="shared" si="68"/>
        <v>1.8112392405684465</v>
      </c>
      <c r="X601" s="93">
        <f t="shared" si="68"/>
        <v>2.0829364083977175</v>
      </c>
      <c r="Y601" s="93">
        <f t="shared" si="67"/>
        <v>2.395389843733251</v>
      </c>
      <c r="Z601" s="93">
        <f t="shared" si="67"/>
        <v>2.754713240561308</v>
      </c>
      <c r="AA601" s="93">
        <f t="shared" si="67"/>
        <v>3.1679373850467183</v>
      </c>
      <c r="AB601" s="93">
        <f t="shared" si="67"/>
        <v>3.6431477250719975</v>
      </c>
      <c r="AC601" s="95">
        <f t="shared" si="67"/>
        <v>4.1896425760642169</v>
      </c>
      <c r="AE601" s="96"/>
    </row>
    <row r="602" spans="3:31" ht="24.75" customHeight="1" x14ac:dyDescent="0.25">
      <c r="C602" s="91">
        <f>ABS(E602-Dashboard!$F$13)</f>
        <v>26.253243043870107</v>
      </c>
      <c r="D602" s="92">
        <f t="shared" si="66"/>
        <v>0.15010622874314514</v>
      </c>
      <c r="E602" s="93" cm="1">
        <f t="array" ref="E602">SUM('DRE + DCF'!$S$41/TIR!S602,'DRE + DCF'!$U$41:$AD$41/TIR!T602:AC602,TIR!F602)</f>
        <v>75.763243043870105</v>
      </c>
      <c r="F602" s="100">
        <f>'DRE + DCF'!$AE$38*'DRE + DCF'!$AE$39*(1+G602)/(R602-G602)/AC602</f>
        <v>46.50506467997721</v>
      </c>
      <c r="G602" s="92">
        <f>R602*(1-'DRE + DCF'!$AE$39)</f>
        <v>9.0063737245887079E-2</v>
      </c>
      <c r="H602" s="94">
        <f t="shared" si="64"/>
        <v>0.15010622874314514</v>
      </c>
      <c r="I602" s="94">
        <f t="shared" si="65"/>
        <v>0.15010622874314514</v>
      </c>
      <c r="J602" s="94">
        <f t="shared" si="65"/>
        <v>0.15010622874314514</v>
      </c>
      <c r="K602" s="94">
        <f t="shared" si="65"/>
        <v>0.15010622874314514</v>
      </c>
      <c r="L602" s="94">
        <f t="shared" si="65"/>
        <v>0.15010622874314514</v>
      </c>
      <c r="M602" s="94">
        <f t="shared" si="65"/>
        <v>0.15010622874314514</v>
      </c>
      <c r="N602" s="94">
        <f t="shared" si="65"/>
        <v>0.15010622874314514</v>
      </c>
      <c r="O602" s="94">
        <f t="shared" si="65"/>
        <v>0.15010622874314514</v>
      </c>
      <c r="P602" s="94">
        <f t="shared" si="65"/>
        <v>0.15010622874314514</v>
      </c>
      <c r="Q602" s="94">
        <f t="shared" si="65"/>
        <v>0.15010622874314514</v>
      </c>
      <c r="R602" s="94">
        <f t="shared" si="65"/>
        <v>0.15010622874314514</v>
      </c>
      <c r="S602" s="93">
        <f>(1+H602)^((5-Dashboard!$F$9)*3/12)</f>
        <v>1.0355819898682572</v>
      </c>
      <c r="T602" s="93">
        <f t="shared" si="68"/>
        <v>1.1910292969217033</v>
      </c>
      <c r="U602" s="93">
        <f t="shared" si="68"/>
        <v>1.3698102130052199</v>
      </c>
      <c r="V602" s="93">
        <f t="shared" si="68"/>
        <v>1.5754272581732778</v>
      </c>
      <c r="W602" s="93">
        <f t="shared" si="68"/>
        <v>1.8119087025568219</v>
      </c>
      <c r="X602" s="93">
        <f t="shared" si="68"/>
        <v>2.0838874847245115</v>
      </c>
      <c r="Y602" s="93">
        <f t="shared" si="67"/>
        <v>2.3966919761815464</v>
      </c>
      <c r="Z602" s="93">
        <f t="shared" si="67"/>
        <v>2.7564503701851142</v>
      </c>
      <c r="AA602" s="93">
        <f t="shared" si="67"/>
        <v>3.1702107399712482</v>
      </c>
      <c r="AB602" s="93">
        <f t="shared" si="67"/>
        <v>3.646079118469348</v>
      </c>
      <c r="AC602" s="95">
        <f t="shared" si="67"/>
        <v>4.1933783046419126</v>
      </c>
      <c r="AE602" s="96"/>
    </row>
    <row r="603" spans="3:31" ht="24.75" customHeight="1" x14ac:dyDescent="0.25">
      <c r="C603" s="91">
        <f>ABS(E603-Dashboard!$F$13)</f>
        <v>26.170100281295412</v>
      </c>
      <c r="D603" s="92">
        <f t="shared" si="66"/>
        <v>0.15020622874314513</v>
      </c>
      <c r="E603" s="93" cm="1">
        <f t="array" ref="E603">SUM('DRE + DCF'!$S$41/TIR!S603,'DRE + DCF'!$U$41:$AD$41/TIR!T603:AC603,TIR!F603)</f>
        <v>75.68010028129541</v>
      </c>
      <c r="F603" s="100">
        <f>'DRE + DCF'!$AE$38*'DRE + DCF'!$AE$39*(1+G603)/(R603-G603)/AC603</f>
        <v>46.435261154770799</v>
      </c>
      <c r="G603" s="92">
        <f>R603*(1-'DRE + DCF'!$AE$39)</f>
        <v>9.012373724588707E-2</v>
      </c>
      <c r="H603" s="94">
        <f t="shared" si="64"/>
        <v>0.15020622874314513</v>
      </c>
      <c r="I603" s="94">
        <f t="shared" si="65"/>
        <v>0.15020622874314513</v>
      </c>
      <c r="J603" s="94">
        <f t="shared" si="65"/>
        <v>0.15020622874314513</v>
      </c>
      <c r="K603" s="94">
        <f t="shared" si="65"/>
        <v>0.15020622874314513</v>
      </c>
      <c r="L603" s="94">
        <f t="shared" si="65"/>
        <v>0.15020622874314513</v>
      </c>
      <c r="M603" s="94">
        <f t="shared" si="65"/>
        <v>0.15020622874314513</v>
      </c>
      <c r="N603" s="94">
        <f t="shared" si="65"/>
        <v>0.15020622874314513</v>
      </c>
      <c r="O603" s="94">
        <f t="shared" si="65"/>
        <v>0.15020622874314513</v>
      </c>
      <c r="P603" s="94">
        <f t="shared" si="65"/>
        <v>0.15020622874314513</v>
      </c>
      <c r="Q603" s="94">
        <f t="shared" si="65"/>
        <v>0.15020622874314513</v>
      </c>
      <c r="R603" s="94">
        <f t="shared" si="65"/>
        <v>0.15020622874314513</v>
      </c>
      <c r="S603" s="93">
        <f>(1+H603)^((5-Dashboard!$F$9)*3/12)</f>
        <v>1.0356044997069103</v>
      </c>
      <c r="T603" s="93">
        <f t="shared" si="68"/>
        <v>1.1911587460773168</v>
      </c>
      <c r="U603" s="93">
        <f t="shared" si="68"/>
        <v>1.3700782091600041</v>
      </c>
      <c r="V603" s="93">
        <f t="shared" si="68"/>
        <v>1.5758724900410903</v>
      </c>
      <c r="W603" s="93">
        <f t="shared" si="68"/>
        <v>1.812578353750232</v>
      </c>
      <c r="X603" s="93">
        <f t="shared" si="68"/>
        <v>2.0848389125685127</v>
      </c>
      <c r="Y603" s="93">
        <f t="shared" si="67"/>
        <v>2.3979947031623889</v>
      </c>
      <c r="Z603" s="93">
        <f t="shared" si="67"/>
        <v>2.7581884440704494</v>
      </c>
      <c r="AA603" s="93">
        <f t="shared" si="67"/>
        <v>3.1724855284171949</v>
      </c>
      <c r="AB603" s="93">
        <f t="shared" si="67"/>
        <v>3.6490126153829459</v>
      </c>
      <c r="AC603" s="95">
        <f t="shared" si="67"/>
        <v>4.1971170389757786</v>
      </c>
      <c r="AE603" s="96"/>
    </row>
    <row r="604" spans="3:31" ht="24.75" customHeight="1" x14ac:dyDescent="0.25">
      <c r="C604" s="91">
        <f>ABS(E604-Dashboard!$F$13)</f>
        <v>26.087095512385353</v>
      </c>
      <c r="D604" s="92">
        <f t="shared" si="66"/>
        <v>0.15030622874314511</v>
      </c>
      <c r="E604" s="93" cm="1">
        <f t="array" ref="E604">SUM('DRE + DCF'!$S$41/TIR!S604,'DRE + DCF'!$U$41:$AD$41/TIR!T604:AC604,TIR!F604)</f>
        <v>75.597095512385351</v>
      </c>
      <c r="F604" s="100">
        <f>'DRE + DCF'!$AE$38*'DRE + DCF'!$AE$39*(1+G604)/(R604-G604)/AC604</f>
        <v>46.365586405974391</v>
      </c>
      <c r="G604" s="92">
        <f>R604*(1-'DRE + DCF'!$AE$39)</f>
        <v>9.0183737245887061E-2</v>
      </c>
      <c r="H604" s="94">
        <f t="shared" si="64"/>
        <v>0.15030622874314511</v>
      </c>
      <c r="I604" s="94">
        <f t="shared" si="65"/>
        <v>0.15030622874314511</v>
      </c>
      <c r="J604" s="94">
        <f t="shared" si="65"/>
        <v>0.15030622874314511</v>
      </c>
      <c r="K604" s="94">
        <f t="shared" si="65"/>
        <v>0.15030622874314511</v>
      </c>
      <c r="L604" s="94">
        <f t="shared" si="65"/>
        <v>0.15030622874314511</v>
      </c>
      <c r="M604" s="94">
        <f t="shared" si="65"/>
        <v>0.15030622874314511</v>
      </c>
      <c r="N604" s="94">
        <f t="shared" si="65"/>
        <v>0.15030622874314511</v>
      </c>
      <c r="O604" s="94">
        <f t="shared" si="65"/>
        <v>0.15030622874314511</v>
      </c>
      <c r="P604" s="94">
        <f t="shared" si="65"/>
        <v>0.15030622874314511</v>
      </c>
      <c r="Q604" s="94">
        <f t="shared" si="65"/>
        <v>0.15030622874314511</v>
      </c>
      <c r="R604" s="94">
        <f t="shared" si="65"/>
        <v>0.15030622874314511</v>
      </c>
      <c r="S604" s="93">
        <f>(1+H604)^((5-Dashboard!$F$9)*3/12)</f>
        <v>1.0356270080778416</v>
      </c>
      <c r="T604" s="93">
        <f t="shared" si="68"/>
        <v>1.1912881980465686</v>
      </c>
      <c r="U604" s="93">
        <f t="shared" si="68"/>
        <v>1.3703462344411654</v>
      </c>
      <c r="V604" s="93">
        <f t="shared" si="68"/>
        <v>1.5763178090123868</v>
      </c>
      <c r="W604" s="93">
        <f t="shared" si="68"/>
        <v>1.8132481941856959</v>
      </c>
      <c r="X604" s="93">
        <f t="shared" si="68"/>
        <v>2.0857906920290659</v>
      </c>
      <c r="Y604" s="93">
        <f t="shared" si="67"/>
        <v>2.3992980248955096</v>
      </c>
      <c r="Z604" s="93">
        <f t="shared" si="67"/>
        <v>2.7599274626484305</v>
      </c>
      <c r="AA604" s="93">
        <f t="shared" si="67"/>
        <v>3.1747617511637536</v>
      </c>
      <c r="AB604" s="93">
        <f t="shared" si="67"/>
        <v>3.6519482171391608</v>
      </c>
      <c r="AC604" s="95">
        <f t="shared" si="67"/>
        <v>4.2008587812226006</v>
      </c>
      <c r="AE604" s="96"/>
    </row>
    <row r="605" spans="3:31" ht="24.75" customHeight="1" x14ac:dyDescent="0.25">
      <c r="C605" s="91">
        <f>ABS(E605-Dashboard!$F$13)</f>
        <v>26.004228436089001</v>
      </c>
      <c r="D605" s="92">
        <f t="shared" si="66"/>
        <v>0.1504062287431451</v>
      </c>
      <c r="E605" s="93" cm="1">
        <f t="array" ref="E605">SUM('DRE + DCF'!$S$41/TIR!S605,'DRE + DCF'!$U$41:$AD$41/TIR!T605:AC605,TIR!F605)</f>
        <v>75.514228436088999</v>
      </c>
      <c r="F605" s="100">
        <f>'DRE + DCF'!$AE$38*'DRE + DCF'!$AE$39*(1+G605)/(R605-G605)/AC605</f>
        <v>46.296040140376689</v>
      </c>
      <c r="G605" s="92">
        <f>R605*(1-'DRE + DCF'!$AE$39)</f>
        <v>9.0243737245887065E-2</v>
      </c>
      <c r="H605" s="94">
        <f t="shared" si="64"/>
        <v>0.1504062287431451</v>
      </c>
      <c r="I605" s="94">
        <f t="shared" si="65"/>
        <v>0.1504062287431451</v>
      </c>
      <c r="J605" s="94">
        <f t="shared" si="65"/>
        <v>0.1504062287431451</v>
      </c>
      <c r="K605" s="94">
        <f t="shared" si="65"/>
        <v>0.1504062287431451</v>
      </c>
      <c r="L605" s="94">
        <f t="shared" si="65"/>
        <v>0.1504062287431451</v>
      </c>
      <c r="M605" s="94">
        <f t="shared" si="65"/>
        <v>0.1504062287431451</v>
      </c>
      <c r="N605" s="94">
        <f t="shared" si="65"/>
        <v>0.1504062287431451</v>
      </c>
      <c r="O605" s="94">
        <f t="shared" si="65"/>
        <v>0.1504062287431451</v>
      </c>
      <c r="P605" s="94">
        <f t="shared" si="65"/>
        <v>0.1504062287431451</v>
      </c>
      <c r="Q605" s="94">
        <f t="shared" si="65"/>
        <v>0.1504062287431451</v>
      </c>
      <c r="R605" s="94">
        <f t="shared" si="65"/>
        <v>0.1504062287431451</v>
      </c>
      <c r="S605" s="93">
        <f>(1+H605)^((5-Dashboard!$F$9)*3/12)</f>
        <v>1.0356495149812743</v>
      </c>
      <c r="T605" s="93">
        <f t="shared" si="68"/>
        <v>1.1914176528292753</v>
      </c>
      <c r="U605" s="93">
        <f t="shared" si="68"/>
        <v>1.3706142888493362</v>
      </c>
      <c r="V605" s="93">
        <f t="shared" si="68"/>
        <v>1.5767632150966326</v>
      </c>
      <c r="W605" s="93">
        <f t="shared" si="68"/>
        <v>1.8139182239002338</v>
      </c>
      <c r="X605" s="93">
        <f t="shared" si="68"/>
        <v>2.0867428232055318</v>
      </c>
      <c r="Y605" s="93">
        <f t="shared" si="67"/>
        <v>2.4006019416006996</v>
      </c>
      <c r="Z605" s="93">
        <f t="shared" si="67"/>
        <v>2.7616674263503329</v>
      </c>
      <c r="AA605" s="93">
        <f t="shared" si="67"/>
        <v>3.1770394089904741</v>
      </c>
      <c r="AB605" s="93">
        <f t="shared" si="67"/>
        <v>3.654885925065082</v>
      </c>
      <c r="AC605" s="95">
        <f t="shared" si="67"/>
        <v>4.2046035335405225</v>
      </c>
      <c r="AE605" s="96"/>
    </row>
    <row r="606" spans="3:31" ht="24.75" customHeight="1" x14ac:dyDescent="0.25">
      <c r="C606" s="91">
        <f>ABS(E606-Dashboard!$F$13)</f>
        <v>25.921498752182366</v>
      </c>
      <c r="D606" s="92">
        <f t="shared" si="66"/>
        <v>0.15050622874314509</v>
      </c>
      <c r="E606" s="93" cm="1">
        <f t="array" ref="E606">SUM('DRE + DCF'!$S$41/TIR!S606,'DRE + DCF'!$U$41:$AD$41/TIR!T606:AC606,TIR!F606)</f>
        <v>75.431498752182364</v>
      </c>
      <c r="F606" s="100">
        <f>'DRE + DCF'!$AE$38*'DRE + DCF'!$AE$39*(1+G606)/(R606-G606)/AC606</f>
        <v>46.226622065585708</v>
      </c>
      <c r="G606" s="92">
        <f>R606*(1-'DRE + DCF'!$AE$39)</f>
        <v>9.0303737245887056E-2</v>
      </c>
      <c r="H606" s="94">
        <f t="shared" si="64"/>
        <v>0.15050622874314509</v>
      </c>
      <c r="I606" s="94">
        <f t="shared" si="65"/>
        <v>0.15050622874314509</v>
      </c>
      <c r="J606" s="94">
        <f t="shared" si="65"/>
        <v>0.15050622874314509</v>
      </c>
      <c r="K606" s="94">
        <f t="shared" si="65"/>
        <v>0.15050622874314509</v>
      </c>
      <c r="L606" s="94">
        <f t="shared" si="65"/>
        <v>0.15050622874314509</v>
      </c>
      <c r="M606" s="94">
        <f t="shared" si="65"/>
        <v>0.15050622874314509</v>
      </c>
      <c r="N606" s="94">
        <f t="shared" si="65"/>
        <v>0.15050622874314509</v>
      </c>
      <c r="O606" s="94">
        <f t="shared" si="65"/>
        <v>0.15050622874314509</v>
      </c>
      <c r="P606" s="94">
        <f t="shared" si="65"/>
        <v>0.15050622874314509</v>
      </c>
      <c r="Q606" s="94">
        <f t="shared" si="65"/>
        <v>0.15050622874314509</v>
      </c>
      <c r="R606" s="94">
        <f t="shared" si="65"/>
        <v>0.15050622874314509</v>
      </c>
      <c r="S606" s="93">
        <f>(1+H606)^((5-Dashboard!$F$9)*3/12)</f>
        <v>1.0356720204174317</v>
      </c>
      <c r="T606" s="93">
        <f t="shared" si="68"/>
        <v>1.1915471104252529</v>
      </c>
      <c r="U606" s="93">
        <f t="shared" si="68"/>
        <v>1.3708823723851495</v>
      </c>
      <c r="V606" s="93">
        <f t="shared" si="68"/>
        <v>1.5772087083032944</v>
      </c>
      <c r="W606" s="93">
        <f t="shared" si="68"/>
        <v>1.8145884429308705</v>
      </c>
      <c r="X606" s="93">
        <f t="shared" si="68"/>
        <v>2.0876953061972916</v>
      </c>
      <c r="Y606" s="93">
        <f t="shared" si="67"/>
        <v>2.4019064534978116</v>
      </c>
      <c r="Z606" s="93">
        <f t="shared" si="67"/>
        <v>2.7634083356075898</v>
      </c>
      <c r="AA606" s="93">
        <f t="shared" si="67"/>
        <v>3.1793185026772597</v>
      </c>
      <c r="AB606" s="93">
        <f t="shared" si="67"/>
        <v>3.6578257404885171</v>
      </c>
      <c r="AC606" s="95">
        <f t="shared" si="67"/>
        <v>4.2083512980890463</v>
      </c>
      <c r="AE606" s="96"/>
    </row>
    <row r="607" spans="3:31" ht="24.75" customHeight="1" x14ac:dyDescent="0.25">
      <c r="C607" s="91">
        <f>ABS(E607-Dashboard!$F$13)</f>
        <v>25.838906161265676</v>
      </c>
      <c r="D607" s="92">
        <f t="shared" si="66"/>
        <v>0.15060622874314508</v>
      </c>
      <c r="E607" s="93" cm="1">
        <f t="array" ref="E607">SUM('DRE + DCF'!$S$41/TIR!S607,'DRE + DCF'!$U$41:$AD$41/TIR!T607:AC607,TIR!F607)</f>
        <v>75.348906161265674</v>
      </c>
      <c r="F607" s="100">
        <f>'DRE + DCF'!$AE$38*'DRE + DCF'!$AE$39*(1+G607)/(R607-G607)/AC607</f>
        <v>46.157331890025979</v>
      </c>
      <c r="G607" s="92">
        <f>R607*(1-'DRE + DCF'!$AE$39)</f>
        <v>9.0363737245887046E-2</v>
      </c>
      <c r="H607" s="94">
        <f t="shared" si="64"/>
        <v>0.15060622874314508</v>
      </c>
      <c r="I607" s="94">
        <f t="shared" si="65"/>
        <v>0.15060622874314508</v>
      </c>
      <c r="J607" s="94">
        <f t="shared" si="65"/>
        <v>0.15060622874314508</v>
      </c>
      <c r="K607" s="94">
        <f t="shared" si="65"/>
        <v>0.15060622874314508</v>
      </c>
      <c r="L607" s="94">
        <f t="shared" si="65"/>
        <v>0.15060622874314508</v>
      </c>
      <c r="M607" s="94">
        <f t="shared" si="65"/>
        <v>0.15060622874314508</v>
      </c>
      <c r="N607" s="94">
        <f t="shared" si="65"/>
        <v>0.15060622874314508</v>
      </c>
      <c r="O607" s="94">
        <f t="shared" si="65"/>
        <v>0.15060622874314508</v>
      </c>
      <c r="P607" s="94">
        <f t="shared" si="65"/>
        <v>0.15060622874314508</v>
      </c>
      <c r="Q607" s="94">
        <f t="shared" si="65"/>
        <v>0.15060622874314508</v>
      </c>
      <c r="R607" s="94">
        <f t="shared" si="65"/>
        <v>0.15060622874314508</v>
      </c>
      <c r="S607" s="93">
        <f>(1+H607)^((5-Dashboard!$F$9)*3/12)</f>
        <v>1.0356945243865368</v>
      </c>
      <c r="T607" s="93">
        <f t="shared" si="68"/>
        <v>1.1916765708343184</v>
      </c>
      <c r="U607" s="93">
        <f t="shared" si="68"/>
        <v>1.3711504850492386</v>
      </c>
      <c r="V607" s="93">
        <f t="shared" si="68"/>
        <v>1.5776542886418385</v>
      </c>
      <c r="W607" s="93">
        <f t="shared" si="68"/>
        <v>1.815258851314635</v>
      </c>
      <c r="X607" s="93">
        <f t="shared" si="68"/>
        <v>2.0886481411037456</v>
      </c>
      <c r="Y607" s="93">
        <f t="shared" si="67"/>
        <v>2.4032115608067612</v>
      </c>
      <c r="Z607" s="93">
        <f t="shared" si="67"/>
        <v>2.765150190851795</v>
      </c>
      <c r="AA607" s="93">
        <f t="shared" si="67"/>
        <v>3.181599033004372</v>
      </c>
      <c r="AB607" s="93">
        <f t="shared" si="67"/>
        <v>3.6607676647379979</v>
      </c>
      <c r="AC607" s="95">
        <f t="shared" si="67"/>
        <v>4.212102077029038</v>
      </c>
      <c r="AE607" s="96"/>
    </row>
    <row r="608" spans="3:31" ht="24.75" customHeight="1" x14ac:dyDescent="0.25">
      <c r="C608" s="91">
        <f>ABS(E608-Dashboard!$F$13)</f>
        <v>25.756450364760603</v>
      </c>
      <c r="D608" s="92">
        <f t="shared" si="66"/>
        <v>0.15070622874314507</v>
      </c>
      <c r="E608" s="93" cm="1">
        <f t="array" ref="E608">SUM('DRE + DCF'!$S$41/TIR!S608,'DRE + DCF'!$U$41:$AD$41/TIR!T608:AC608,TIR!F608)</f>
        <v>75.266450364760601</v>
      </c>
      <c r="F608" s="100">
        <f>'DRE + DCF'!$AE$38*'DRE + DCF'!$AE$39*(1+G608)/(R608-G608)/AC608</f>
        <v>46.088169322935805</v>
      </c>
      <c r="G608" s="92">
        <f>R608*(1-'DRE + DCF'!$AE$39)</f>
        <v>9.0423737245887037E-2</v>
      </c>
      <c r="H608" s="94">
        <f t="shared" si="64"/>
        <v>0.15070622874314507</v>
      </c>
      <c r="I608" s="94">
        <f t="shared" si="65"/>
        <v>0.15070622874314507</v>
      </c>
      <c r="J608" s="94">
        <f t="shared" si="65"/>
        <v>0.15070622874314507</v>
      </c>
      <c r="K608" s="94">
        <f t="shared" si="65"/>
        <v>0.15070622874314507</v>
      </c>
      <c r="L608" s="94">
        <f t="shared" si="65"/>
        <v>0.15070622874314507</v>
      </c>
      <c r="M608" s="94">
        <f t="shared" si="65"/>
        <v>0.15070622874314507</v>
      </c>
      <c r="N608" s="94">
        <f t="shared" si="65"/>
        <v>0.15070622874314507</v>
      </c>
      <c r="O608" s="94">
        <f t="shared" si="65"/>
        <v>0.15070622874314507</v>
      </c>
      <c r="P608" s="94">
        <f t="shared" si="65"/>
        <v>0.15070622874314507</v>
      </c>
      <c r="Q608" s="94">
        <f t="shared" si="65"/>
        <v>0.15070622874314507</v>
      </c>
      <c r="R608" s="94">
        <f t="shared" si="65"/>
        <v>0.15070622874314507</v>
      </c>
      <c r="S608" s="93">
        <f>(1+H608)^((5-Dashboard!$F$9)*3/12)</f>
        <v>1.0357170268888127</v>
      </c>
      <c r="T608" s="93">
        <f t="shared" si="68"/>
        <v>1.1918060340562884</v>
      </c>
      <c r="U608" s="93">
        <f t="shared" si="68"/>
        <v>1.3714186268422359</v>
      </c>
      <c r="V608" s="93">
        <f t="shared" si="68"/>
        <v>1.5780999561217319</v>
      </c>
      <c r="W608" s="93">
        <f t="shared" si="68"/>
        <v>1.8159294490885609</v>
      </c>
      <c r="X608" s="93">
        <f t="shared" si="68"/>
        <v>2.0896013280243149</v>
      </c>
      <c r="Y608" s="93">
        <f t="shared" si="67"/>
        <v>2.4045172637475272</v>
      </c>
      <c r="Z608" s="93">
        <f t="shared" si="67"/>
        <v>2.7668929925147032</v>
      </c>
      <c r="AA608" s="93">
        <f t="shared" si="67"/>
        <v>3.1838810007524292</v>
      </c>
      <c r="AB608" s="93">
        <f t="shared" si="67"/>
        <v>3.6637116991427785</v>
      </c>
      <c r="AC608" s="95">
        <f t="shared" si="67"/>
        <v>4.2158558725227273</v>
      </c>
      <c r="AE608" s="96"/>
    </row>
    <row r="609" spans="3:31" ht="24.75" customHeight="1" x14ac:dyDescent="0.25">
      <c r="C609" s="91">
        <f>ABS(E609-Dashboard!$F$13)</f>
        <v>25.674131064907549</v>
      </c>
      <c r="D609" s="92">
        <f t="shared" si="66"/>
        <v>0.15080622874314506</v>
      </c>
      <c r="E609" s="93" cm="1">
        <f t="array" ref="E609">SUM('DRE + DCF'!$S$41/TIR!S609,'DRE + DCF'!$U$41:$AD$41/TIR!T609:AC609,TIR!F609)</f>
        <v>75.184131064907547</v>
      </c>
      <c r="F609" s="100">
        <f>'DRE + DCF'!$AE$38*'DRE + DCF'!$AE$39*(1+G609)/(R609-G609)/AC609</f>
        <v>46.019134074364558</v>
      </c>
      <c r="G609" s="92">
        <f>R609*(1-'DRE + DCF'!$AE$39)</f>
        <v>9.0483737245887028E-2</v>
      </c>
      <c r="H609" s="94">
        <f t="shared" si="64"/>
        <v>0.15080622874314506</v>
      </c>
      <c r="I609" s="94">
        <f t="shared" si="65"/>
        <v>0.15080622874314506</v>
      </c>
      <c r="J609" s="94">
        <f t="shared" si="65"/>
        <v>0.15080622874314506</v>
      </c>
      <c r="K609" s="94">
        <f t="shared" si="65"/>
        <v>0.15080622874314506</v>
      </c>
      <c r="L609" s="94">
        <f t="shared" si="65"/>
        <v>0.15080622874314506</v>
      </c>
      <c r="M609" s="94">
        <f t="shared" si="65"/>
        <v>0.15080622874314506</v>
      </c>
      <c r="N609" s="94">
        <f t="shared" si="65"/>
        <v>0.15080622874314506</v>
      </c>
      <c r="O609" s="94">
        <f t="shared" si="65"/>
        <v>0.15080622874314506</v>
      </c>
      <c r="P609" s="94">
        <f t="shared" si="65"/>
        <v>0.15080622874314506</v>
      </c>
      <c r="Q609" s="94">
        <f t="shared" si="65"/>
        <v>0.15080622874314506</v>
      </c>
      <c r="R609" s="94">
        <f t="shared" si="65"/>
        <v>0.15080622874314506</v>
      </c>
      <c r="S609" s="93">
        <f>(1+H609)^((5-Dashboard!$F$9)*3/12)</f>
        <v>1.0357395279244828</v>
      </c>
      <c r="T609" s="93">
        <f t="shared" si="68"/>
        <v>1.1919355000909795</v>
      </c>
      <c r="U609" s="93">
        <f t="shared" si="68"/>
        <v>1.3716867977647749</v>
      </c>
      <c r="V609" s="93">
        <f t="shared" si="68"/>
        <v>1.5785457107524417</v>
      </c>
      <c r="W609" s="93">
        <f t="shared" si="68"/>
        <v>1.8166002362896849</v>
      </c>
      <c r="X609" s="93">
        <f t="shared" si="68"/>
        <v>2.0905548670584384</v>
      </c>
      <c r="Y609" s="93">
        <f t="shared" si="67"/>
        <v>2.4058235625401485</v>
      </c>
      <c r="Z609" s="93">
        <f t="shared" si="67"/>
        <v>2.7686367410282262</v>
      </c>
      <c r="AA609" s="93">
        <f t="shared" si="67"/>
        <v>3.1861644067024049</v>
      </c>
      <c r="AB609" s="93">
        <f t="shared" si="67"/>
        <v>3.6666578450328351</v>
      </c>
      <c r="AC609" s="95">
        <f t="shared" si="67"/>
        <v>4.2196126867337043</v>
      </c>
      <c r="AE609" s="96"/>
    </row>
    <row r="610" spans="3:31" ht="24.75" customHeight="1" x14ac:dyDescent="0.25">
      <c r="C610" s="91">
        <f>ABS(E610-Dashboard!$F$13)</f>
        <v>25.591947964762902</v>
      </c>
      <c r="D610" s="92">
        <f t="shared" si="66"/>
        <v>0.15090622874314505</v>
      </c>
      <c r="E610" s="93" cm="1">
        <f t="array" ref="E610">SUM('DRE + DCF'!$S$41/TIR!S610,'DRE + DCF'!$U$41:$AD$41/TIR!T610:AC610,TIR!F610)</f>
        <v>75.1019479647629</v>
      </c>
      <c r="F610" s="100">
        <f>'DRE + DCF'!$AE$38*'DRE + DCF'!$AE$39*(1+G610)/(R610-G610)/AC610</f>
        <v>45.950225855169883</v>
      </c>
      <c r="G610" s="92">
        <f>R610*(1-'DRE + DCF'!$AE$39)</f>
        <v>9.0543737245887032E-2</v>
      </c>
      <c r="H610" s="94">
        <f t="shared" si="64"/>
        <v>0.15090622874314505</v>
      </c>
      <c r="I610" s="94">
        <f t="shared" si="65"/>
        <v>0.15090622874314505</v>
      </c>
      <c r="J610" s="94">
        <f t="shared" si="65"/>
        <v>0.15090622874314505</v>
      </c>
      <c r="K610" s="94">
        <f t="shared" si="65"/>
        <v>0.15090622874314505</v>
      </c>
      <c r="L610" s="94">
        <f t="shared" si="65"/>
        <v>0.15090622874314505</v>
      </c>
      <c r="M610" s="94">
        <f t="shared" si="65"/>
        <v>0.15090622874314505</v>
      </c>
      <c r="N610" s="94">
        <f t="shared" si="65"/>
        <v>0.15090622874314505</v>
      </c>
      <c r="O610" s="94">
        <f t="shared" si="65"/>
        <v>0.15090622874314505</v>
      </c>
      <c r="P610" s="94">
        <f t="shared" si="65"/>
        <v>0.15090622874314505</v>
      </c>
      <c r="Q610" s="94">
        <f t="shared" si="65"/>
        <v>0.15090622874314505</v>
      </c>
      <c r="R610" s="94">
        <f t="shared" si="65"/>
        <v>0.15090622874314505</v>
      </c>
      <c r="S610" s="93">
        <f>(1+H610)^((5-Dashboard!$F$9)*3/12)</f>
        <v>1.0357620274937698</v>
      </c>
      <c r="T610" s="93">
        <f t="shared" si="68"/>
        <v>1.1920649689382083</v>
      </c>
      <c r="U610" s="93">
        <f t="shared" si="68"/>
        <v>1.3719549978174876</v>
      </c>
      <c r="V610" s="93">
        <f t="shared" si="68"/>
        <v>1.5789915525434346</v>
      </c>
      <c r="W610" s="93">
        <f t="shared" si="68"/>
        <v>1.8172712129550479</v>
      </c>
      <c r="X610" s="93">
        <f t="shared" si="68"/>
        <v>2.0915087583055749</v>
      </c>
      <c r="Y610" s="93">
        <f t="shared" si="67"/>
        <v>2.4071304574047274</v>
      </c>
      <c r="Z610" s="93">
        <f t="shared" si="67"/>
        <v>2.7703814368244366</v>
      </c>
      <c r="AA610" s="93">
        <f t="shared" si="67"/>
        <v>3.1884492516356278</v>
      </c>
      <c r="AB610" s="93">
        <f t="shared" si="67"/>
        <v>3.6696061037388636</v>
      </c>
      <c r="AC610" s="95">
        <f t="shared" si="67"/>
        <v>4.2233725218269216</v>
      </c>
      <c r="AE610" s="96"/>
    </row>
    <row r="611" spans="3:31" ht="24.75" customHeight="1" x14ac:dyDescent="0.25">
      <c r="C611" s="91">
        <f>ABS(E611-Dashboard!$F$13)</f>
        <v>25.509900768196168</v>
      </c>
      <c r="D611" s="92">
        <f t="shared" si="66"/>
        <v>0.15100622874314504</v>
      </c>
      <c r="E611" s="93" cm="1">
        <f t="array" ref="E611">SUM('DRE + DCF'!$S$41/TIR!S611,'DRE + DCF'!$U$41:$AD$41/TIR!T611:AC611,TIR!F611)</f>
        <v>75.019900768196166</v>
      </c>
      <c r="F611" s="100">
        <f>'DRE + DCF'!$AE$38*'DRE + DCF'!$AE$39*(1+G611)/(R611-G611)/AC611</f>
        <v>45.881444377014986</v>
      </c>
      <c r="G611" s="92">
        <f>R611*(1-'DRE + DCF'!$AE$39)</f>
        <v>9.0603737245887023E-2</v>
      </c>
      <c r="H611" s="94">
        <f t="shared" si="64"/>
        <v>0.15100622874314504</v>
      </c>
      <c r="I611" s="94">
        <f t="shared" si="65"/>
        <v>0.15100622874314504</v>
      </c>
      <c r="J611" s="94">
        <f t="shared" si="65"/>
        <v>0.15100622874314504</v>
      </c>
      <c r="K611" s="94">
        <f t="shared" si="65"/>
        <v>0.15100622874314504</v>
      </c>
      <c r="L611" s="94">
        <f t="shared" si="65"/>
        <v>0.15100622874314504</v>
      </c>
      <c r="M611" s="94">
        <f t="shared" si="65"/>
        <v>0.15100622874314504</v>
      </c>
      <c r="N611" s="94">
        <f t="shared" si="65"/>
        <v>0.15100622874314504</v>
      </c>
      <c r="O611" s="94">
        <f t="shared" si="65"/>
        <v>0.15100622874314504</v>
      </c>
      <c r="P611" s="94">
        <f t="shared" si="65"/>
        <v>0.15100622874314504</v>
      </c>
      <c r="Q611" s="94">
        <f t="shared" ref="I611:R637" si="69">$D611</f>
        <v>0.15100622874314504</v>
      </c>
      <c r="R611" s="94">
        <f t="shared" si="69"/>
        <v>0.15100622874314504</v>
      </c>
      <c r="S611" s="93">
        <f>(1+H611)^((5-Dashboard!$F$9)*3/12)</f>
        <v>1.0357845255968967</v>
      </c>
      <c r="T611" s="93">
        <f t="shared" si="68"/>
        <v>1.1921944405977918</v>
      </c>
      <c r="U611" s="93">
        <f t="shared" si="68"/>
        <v>1.3722232270010077</v>
      </c>
      <c r="V611" s="93">
        <f t="shared" si="68"/>
        <v>1.5794374815041785</v>
      </c>
      <c r="W611" s="93">
        <f t="shared" si="68"/>
        <v>1.8179423791216955</v>
      </c>
      <c r="X611" s="93">
        <f t="shared" si="68"/>
        <v>2.0924630018652035</v>
      </c>
      <c r="Y611" s="93">
        <f t="shared" si="67"/>
        <v>2.4084379485614282</v>
      </c>
      <c r="Z611" s="93">
        <f t="shared" si="67"/>
        <v>2.7721270803355664</v>
      </c>
      <c r="AA611" s="93">
        <f t="shared" si="67"/>
        <v>3.1907355363337859</v>
      </c>
      <c r="AB611" s="93">
        <f t="shared" si="67"/>
        <v>3.6725564765922871</v>
      </c>
      <c r="AC611" s="95">
        <f t="shared" si="67"/>
        <v>4.2271353799687006</v>
      </c>
      <c r="AE611" s="96"/>
    </row>
    <row r="612" spans="3:31" ht="24.75" customHeight="1" x14ac:dyDescent="0.25">
      <c r="C612" s="91">
        <f>ABS(E612-Dashboard!$F$13)</f>
        <v>25.427989179887483</v>
      </c>
      <c r="D612" s="92">
        <f t="shared" si="66"/>
        <v>0.15110622874314503</v>
      </c>
      <c r="E612" s="93" cm="1">
        <f t="array" ref="E612">SUM('DRE + DCF'!$S$41/TIR!S612,'DRE + DCF'!$U$41:$AD$41/TIR!T612:AC612,TIR!F612)</f>
        <v>74.937989179887481</v>
      </c>
      <c r="F612" s="100">
        <f>'DRE + DCF'!$AE$38*'DRE + DCF'!$AE$39*(1+G612)/(R612-G612)/AC612</f>
        <v>45.812789352365968</v>
      </c>
      <c r="G612" s="92">
        <f>R612*(1-'DRE + DCF'!$AE$39)</f>
        <v>9.0663737245887013E-2</v>
      </c>
      <c r="H612" s="94">
        <f t="shared" si="64"/>
        <v>0.15110622874314503</v>
      </c>
      <c r="I612" s="94">
        <f t="shared" si="69"/>
        <v>0.15110622874314503</v>
      </c>
      <c r="J612" s="94">
        <f t="shared" si="69"/>
        <v>0.15110622874314503</v>
      </c>
      <c r="K612" s="94">
        <f t="shared" si="69"/>
        <v>0.15110622874314503</v>
      </c>
      <c r="L612" s="94">
        <f t="shared" si="69"/>
        <v>0.15110622874314503</v>
      </c>
      <c r="M612" s="94">
        <f t="shared" si="69"/>
        <v>0.15110622874314503</v>
      </c>
      <c r="N612" s="94">
        <f t="shared" si="69"/>
        <v>0.15110622874314503</v>
      </c>
      <c r="O612" s="94">
        <f t="shared" si="69"/>
        <v>0.15110622874314503</v>
      </c>
      <c r="P612" s="94">
        <f t="shared" si="69"/>
        <v>0.15110622874314503</v>
      </c>
      <c r="Q612" s="94">
        <f t="shared" si="69"/>
        <v>0.15110622874314503</v>
      </c>
      <c r="R612" s="94">
        <f t="shared" si="69"/>
        <v>0.15110622874314503</v>
      </c>
      <c r="S612" s="93">
        <f>(1+H612)^((5-Dashboard!$F$9)*3/12)</f>
        <v>1.0358070222340867</v>
      </c>
      <c r="T612" s="93">
        <f t="shared" si="68"/>
        <v>1.1923239150695466</v>
      </c>
      <c r="U612" s="93">
        <f t="shared" si="68"/>
        <v>1.3724914853159678</v>
      </c>
      <c r="V612" s="93">
        <f t="shared" si="68"/>
        <v>1.5798834976441414</v>
      </c>
      <c r="W612" s="93">
        <f t="shared" si="68"/>
        <v>1.8186137348266771</v>
      </c>
      <c r="X612" s="93">
        <f t="shared" si="68"/>
        <v>2.0934175978368224</v>
      </c>
      <c r="Y612" s="93">
        <f t="shared" si="67"/>
        <v>2.4097460362304783</v>
      </c>
      <c r="Z612" s="93">
        <f t="shared" si="67"/>
        <v>2.773873671994008</v>
      </c>
      <c r="AA612" s="93">
        <f t="shared" si="67"/>
        <v>3.1930232615789222</v>
      </c>
      <c r="AB612" s="93">
        <f t="shared" si="67"/>
        <v>3.6755089649252501</v>
      </c>
      <c r="AC612" s="95">
        <f t="shared" si="67"/>
        <v>4.2309012633267251</v>
      </c>
      <c r="AE612" s="96"/>
    </row>
    <row r="613" spans="3:31" ht="24.75" customHeight="1" x14ac:dyDescent="0.25">
      <c r="C613" s="91">
        <f>ABS(E613-Dashboard!$F$13)</f>
        <v>25.346212905324798</v>
      </c>
      <c r="D613" s="92">
        <f t="shared" si="66"/>
        <v>0.15120622874314502</v>
      </c>
      <c r="E613" s="93" cm="1">
        <f t="array" ref="E613">SUM('DRE + DCF'!$S$41/TIR!S613,'DRE + DCF'!$U$41:$AD$41/TIR!T613:AC613,TIR!F613)</f>
        <v>74.856212905324796</v>
      </c>
      <c r="F613" s="100">
        <f>'DRE + DCF'!$AE$38*'DRE + DCF'!$AE$39*(1+G613)/(R613-G613)/AC613</f>
        <v>45.744260494489133</v>
      </c>
      <c r="G613" s="92">
        <f>R613*(1-'DRE + DCF'!$AE$39)</f>
        <v>9.0723737245887004E-2</v>
      </c>
      <c r="H613" s="94">
        <f t="shared" si="64"/>
        <v>0.15120622874314502</v>
      </c>
      <c r="I613" s="94">
        <f t="shared" si="69"/>
        <v>0.15120622874314502</v>
      </c>
      <c r="J613" s="94">
        <f t="shared" si="69"/>
        <v>0.15120622874314502</v>
      </c>
      <c r="K613" s="94">
        <f t="shared" si="69"/>
        <v>0.15120622874314502</v>
      </c>
      <c r="L613" s="94">
        <f t="shared" si="69"/>
        <v>0.15120622874314502</v>
      </c>
      <c r="M613" s="94">
        <f t="shared" si="69"/>
        <v>0.15120622874314502</v>
      </c>
      <c r="N613" s="94">
        <f t="shared" si="69"/>
        <v>0.15120622874314502</v>
      </c>
      <c r="O613" s="94">
        <f t="shared" si="69"/>
        <v>0.15120622874314502</v>
      </c>
      <c r="P613" s="94">
        <f t="shared" si="69"/>
        <v>0.15120622874314502</v>
      </c>
      <c r="Q613" s="94">
        <f t="shared" si="69"/>
        <v>0.15120622874314502</v>
      </c>
      <c r="R613" s="94">
        <f t="shared" si="69"/>
        <v>0.15120622874314502</v>
      </c>
      <c r="S613" s="93">
        <f>(1+H613)^((5-Dashboard!$F$9)*3/12)</f>
        <v>1.0358295174055623</v>
      </c>
      <c r="T613" s="93">
        <f t="shared" si="68"/>
        <v>1.1924533923532892</v>
      </c>
      <c r="U613" s="93">
        <f t="shared" si="68"/>
        <v>1.3727597727629999</v>
      </c>
      <c r="V613" s="93">
        <f t="shared" si="68"/>
        <v>1.5803296009727898</v>
      </c>
      <c r="W613" s="93">
        <f t="shared" si="68"/>
        <v>1.8192852801070447</v>
      </c>
      <c r="X613" s="93">
        <f t="shared" si="68"/>
        <v>2.0943725463199474</v>
      </c>
      <c r="Y613" s="93">
        <f t="shared" si="67"/>
        <v>2.4110547206321646</v>
      </c>
      <c r="Z613" s="93">
        <f t="shared" si="67"/>
        <v>2.7756212122323114</v>
      </c>
      <c r="AA613" s="93">
        <f t="shared" si="67"/>
        <v>3.1953124281534357</v>
      </c>
      <c r="AB613" s="93">
        <f t="shared" si="67"/>
        <v>3.6784635700706185</v>
      </c>
      <c r="AC613" s="95">
        <f t="shared" si="67"/>
        <v>4.2346701740700423</v>
      </c>
      <c r="AE613" s="96"/>
    </row>
    <row r="614" spans="3:31" ht="24.75" customHeight="1" x14ac:dyDescent="0.25">
      <c r="C614" s="91">
        <f>ABS(E614-Dashboard!$F$13)</f>
        <v>25.264571650801024</v>
      </c>
      <c r="D614" s="92">
        <f t="shared" si="66"/>
        <v>0.151306228743145</v>
      </c>
      <c r="E614" s="93" cm="1">
        <f t="array" ref="E614">SUM('DRE + DCF'!$S$41/TIR!S614,'DRE + DCF'!$U$41:$AD$41/TIR!T614:AC614,TIR!F614)</f>
        <v>74.774571650801022</v>
      </c>
      <c r="F614" s="100">
        <f>'DRE + DCF'!$AE$38*'DRE + DCF'!$AE$39*(1+G614)/(R614-G614)/AC614</f>
        <v>45.675857517448158</v>
      </c>
      <c r="G614" s="92">
        <f>R614*(1-'DRE + DCF'!$AE$39)</f>
        <v>9.0783737245886995E-2</v>
      </c>
      <c r="H614" s="94">
        <f t="shared" si="64"/>
        <v>0.151306228743145</v>
      </c>
      <c r="I614" s="94">
        <f t="shared" si="69"/>
        <v>0.151306228743145</v>
      </c>
      <c r="J614" s="94">
        <f t="shared" si="69"/>
        <v>0.151306228743145</v>
      </c>
      <c r="K614" s="94">
        <f t="shared" si="69"/>
        <v>0.151306228743145</v>
      </c>
      <c r="L614" s="94">
        <f t="shared" si="69"/>
        <v>0.151306228743145</v>
      </c>
      <c r="M614" s="94">
        <f t="shared" si="69"/>
        <v>0.151306228743145</v>
      </c>
      <c r="N614" s="94">
        <f t="shared" si="69"/>
        <v>0.151306228743145</v>
      </c>
      <c r="O614" s="94">
        <f t="shared" si="69"/>
        <v>0.151306228743145</v>
      </c>
      <c r="P614" s="94">
        <f t="shared" si="69"/>
        <v>0.151306228743145</v>
      </c>
      <c r="Q614" s="94">
        <f t="shared" si="69"/>
        <v>0.151306228743145</v>
      </c>
      <c r="R614" s="94">
        <f t="shared" si="69"/>
        <v>0.151306228743145</v>
      </c>
      <c r="S614" s="93">
        <f>(1+H614)^((5-Dashboard!$F$9)*3/12)</f>
        <v>1.0358520111115463</v>
      </c>
      <c r="T614" s="93">
        <f t="shared" si="68"/>
        <v>1.1925828724488368</v>
      </c>
      <c r="U614" s="93">
        <f t="shared" si="68"/>
        <v>1.3730280893427373</v>
      </c>
      <c r="V614" s="93">
        <f t="shared" si="68"/>
        <v>1.580775791499593</v>
      </c>
      <c r="W614" s="93">
        <f t="shared" si="68"/>
        <v>1.8199570149998565</v>
      </c>
      <c r="X614" s="93">
        <f t="shared" si="68"/>
        <v>2.0953278474141164</v>
      </c>
      <c r="Y614" s="93">
        <f t="shared" si="67"/>
        <v>2.4123640019868384</v>
      </c>
      <c r="Z614" s="93">
        <f t="shared" si="67"/>
        <v>2.7773697014831877</v>
      </c>
      <c r="AA614" s="93">
        <f t="shared" si="67"/>
        <v>3.1976030368400834</v>
      </c>
      <c r="AB614" s="93">
        <f t="shared" si="67"/>
        <v>3.6814202933619842</v>
      </c>
      <c r="AC614" s="95">
        <f t="shared" si="67"/>
        <v>4.2384421143690689</v>
      </c>
      <c r="AE614" s="96"/>
    </row>
    <row r="615" spans="3:31" ht="24.75" customHeight="1" x14ac:dyDescent="0.25">
      <c r="C615" s="91">
        <f>ABS(E615-Dashboard!$F$13)</f>
        <v>25.183065123411659</v>
      </c>
      <c r="D615" s="92">
        <f t="shared" si="66"/>
        <v>0.15140622874314499</v>
      </c>
      <c r="E615" s="93" cm="1">
        <f t="array" ref="E615">SUM('DRE + DCF'!$S$41/TIR!S615,'DRE + DCF'!$U$41:$AD$41/TIR!T615:AC615,TIR!F615)</f>
        <v>74.693065123411657</v>
      </c>
      <c r="F615" s="100">
        <f>'DRE + DCF'!$AE$38*'DRE + DCF'!$AE$39*(1+G615)/(R615-G615)/AC615</f>
        <v>45.607580136101603</v>
      </c>
      <c r="G615" s="92">
        <f>R615*(1-'DRE + DCF'!$AE$39)</f>
        <v>9.0843737245886999E-2</v>
      </c>
      <c r="H615" s="94">
        <f t="shared" si="64"/>
        <v>0.15140622874314499</v>
      </c>
      <c r="I615" s="94">
        <f t="shared" si="69"/>
        <v>0.15140622874314499</v>
      </c>
      <c r="J615" s="94">
        <f t="shared" si="69"/>
        <v>0.15140622874314499</v>
      </c>
      <c r="K615" s="94">
        <f t="shared" si="69"/>
        <v>0.15140622874314499</v>
      </c>
      <c r="L615" s="94">
        <f t="shared" si="69"/>
        <v>0.15140622874314499</v>
      </c>
      <c r="M615" s="94">
        <f t="shared" si="69"/>
        <v>0.15140622874314499</v>
      </c>
      <c r="N615" s="94">
        <f t="shared" si="69"/>
        <v>0.15140622874314499</v>
      </c>
      <c r="O615" s="94">
        <f t="shared" si="69"/>
        <v>0.15140622874314499</v>
      </c>
      <c r="P615" s="94">
        <f t="shared" si="69"/>
        <v>0.15140622874314499</v>
      </c>
      <c r="Q615" s="94">
        <f t="shared" si="69"/>
        <v>0.15140622874314499</v>
      </c>
      <c r="R615" s="94">
        <f t="shared" si="69"/>
        <v>0.15140622874314499</v>
      </c>
      <c r="S615" s="93">
        <f>(1+H615)^((5-Dashboard!$F$9)*3/12)</f>
        <v>1.0358745033522616</v>
      </c>
      <c r="T615" s="93">
        <f t="shared" si="68"/>
        <v>1.1927123553560059</v>
      </c>
      <c r="U615" s="93">
        <f t="shared" si="68"/>
        <v>1.3732964350558126</v>
      </c>
      <c r="V615" s="93">
        <f t="shared" si="68"/>
        <v>1.5812220692340184</v>
      </c>
      <c r="W615" s="93">
        <f t="shared" si="68"/>
        <v>1.8206289395421733</v>
      </c>
      <c r="X615" s="93">
        <f t="shared" si="68"/>
        <v>2.0962835012188852</v>
      </c>
      <c r="Y615" s="93">
        <f t="shared" si="67"/>
        <v>2.4136738805149127</v>
      </c>
      <c r="Z615" s="93">
        <f t="shared" si="67"/>
        <v>2.7791191401795081</v>
      </c>
      <c r="AA615" s="93">
        <f t="shared" si="67"/>
        <v>3.1998950884219792</v>
      </c>
      <c r="AB615" s="93">
        <f t="shared" si="67"/>
        <v>3.6843791361336637</v>
      </c>
      <c r="AC615" s="95">
        <f t="shared" si="67"/>
        <v>4.2422170863955886</v>
      </c>
      <c r="AE615" s="96"/>
    </row>
    <row r="616" spans="3:31" ht="24.75" customHeight="1" x14ac:dyDescent="0.25">
      <c r="C616" s="91">
        <f>ABS(E616-Dashboard!$F$13)</f>
        <v>25.101693031051717</v>
      </c>
      <c r="D616" s="92">
        <f t="shared" si="66"/>
        <v>0.15150622874314498</v>
      </c>
      <c r="E616" s="93" cm="1">
        <f t="array" ref="E616">SUM('DRE + DCF'!$S$41/TIR!S616,'DRE + DCF'!$U$41:$AD$41/TIR!T616:AC616,TIR!F616)</f>
        <v>74.611693031051715</v>
      </c>
      <c r="F616" s="100">
        <f>'DRE + DCF'!$AE$38*'DRE + DCF'!$AE$39*(1+G616)/(R616-G616)/AC616</f>
        <v>45.539428066100058</v>
      </c>
      <c r="G616" s="92">
        <f>R616*(1-'DRE + DCF'!$AE$39)</f>
        <v>9.090373724588699E-2</v>
      </c>
      <c r="H616" s="94">
        <f t="shared" si="64"/>
        <v>0.15150622874314498</v>
      </c>
      <c r="I616" s="94">
        <f t="shared" si="69"/>
        <v>0.15150622874314498</v>
      </c>
      <c r="J616" s="94">
        <f t="shared" si="69"/>
        <v>0.15150622874314498</v>
      </c>
      <c r="K616" s="94">
        <f t="shared" si="69"/>
        <v>0.15150622874314498</v>
      </c>
      <c r="L616" s="94">
        <f t="shared" si="69"/>
        <v>0.15150622874314498</v>
      </c>
      <c r="M616" s="94">
        <f t="shared" si="69"/>
        <v>0.15150622874314498</v>
      </c>
      <c r="N616" s="94">
        <f t="shared" si="69"/>
        <v>0.15150622874314498</v>
      </c>
      <c r="O616" s="94">
        <f t="shared" si="69"/>
        <v>0.15150622874314498</v>
      </c>
      <c r="P616" s="94">
        <f t="shared" si="69"/>
        <v>0.15150622874314498</v>
      </c>
      <c r="Q616" s="94">
        <f t="shared" si="69"/>
        <v>0.15150622874314498</v>
      </c>
      <c r="R616" s="94">
        <f t="shared" si="69"/>
        <v>0.15150622874314498</v>
      </c>
      <c r="S616" s="93">
        <f>(1+H616)^((5-Dashboard!$F$9)*3/12)</f>
        <v>1.035896994127931</v>
      </c>
      <c r="T616" s="93">
        <f t="shared" si="68"/>
        <v>1.1928418410746138</v>
      </c>
      <c r="U616" s="93">
        <f t="shared" si="68"/>
        <v>1.3735648099028583</v>
      </c>
      <c r="V616" s="93">
        <f t="shared" si="68"/>
        <v>1.5816684341855354</v>
      </c>
      <c r="W616" s="93">
        <f t="shared" si="68"/>
        <v>1.821301053771061</v>
      </c>
      <c r="X616" s="93">
        <f t="shared" si="68"/>
        <v>2.0972395078338306</v>
      </c>
      <c r="Y616" s="93">
        <f t="shared" si="67"/>
        <v>2.414984356436864</v>
      </c>
      <c r="Z616" s="93">
        <f t="shared" si="67"/>
        <v>2.7808695287543044</v>
      </c>
      <c r="AA616" s="93">
        <f t="shared" si="67"/>
        <v>3.2021885836825961</v>
      </c>
      <c r="AB616" s="93">
        <f t="shared" si="67"/>
        <v>3.6873400997206991</v>
      </c>
      <c r="AC616" s="95">
        <f t="shared" si="67"/>
        <v>4.2459950923227545</v>
      </c>
      <c r="AE616" s="96"/>
    </row>
    <row r="617" spans="3:31" ht="24.75" customHeight="1" x14ac:dyDescent="0.25">
      <c r="C617" s="91">
        <f>ABS(E617-Dashboard!$F$13)</f>
        <v>25.020455082413513</v>
      </c>
      <c r="D617" s="92">
        <f t="shared" si="66"/>
        <v>0.15160622874314497</v>
      </c>
      <c r="E617" s="93" cm="1">
        <f t="array" ref="E617">SUM('DRE + DCF'!$S$41/TIR!S617,'DRE + DCF'!$U$41:$AD$41/TIR!T617:AC617,TIR!F617)</f>
        <v>74.530455082413511</v>
      </c>
      <c r="F617" s="100">
        <f>'DRE + DCF'!$AE$38*'DRE + DCF'!$AE$39*(1+G617)/(R617-G617)/AC617</f>
        <v>45.471401023883679</v>
      </c>
      <c r="G617" s="92">
        <f>R617*(1-'DRE + DCF'!$AE$39)</f>
        <v>9.096373724588698E-2</v>
      </c>
      <c r="H617" s="94">
        <f t="shared" si="64"/>
        <v>0.15160622874314497</v>
      </c>
      <c r="I617" s="94">
        <f t="shared" si="69"/>
        <v>0.15160622874314497</v>
      </c>
      <c r="J617" s="94">
        <f t="shared" si="69"/>
        <v>0.15160622874314497</v>
      </c>
      <c r="K617" s="94">
        <f t="shared" si="69"/>
        <v>0.15160622874314497</v>
      </c>
      <c r="L617" s="94">
        <f t="shared" si="69"/>
        <v>0.15160622874314497</v>
      </c>
      <c r="M617" s="94">
        <f t="shared" si="69"/>
        <v>0.15160622874314497</v>
      </c>
      <c r="N617" s="94">
        <f t="shared" si="69"/>
        <v>0.15160622874314497</v>
      </c>
      <c r="O617" s="94">
        <f t="shared" si="69"/>
        <v>0.15160622874314497</v>
      </c>
      <c r="P617" s="94">
        <f t="shared" si="69"/>
        <v>0.15160622874314497</v>
      </c>
      <c r="Q617" s="94">
        <f t="shared" si="69"/>
        <v>0.15160622874314497</v>
      </c>
      <c r="R617" s="94">
        <f t="shared" si="69"/>
        <v>0.15160622874314497</v>
      </c>
      <c r="S617" s="93">
        <f>(1+H617)^((5-Dashboard!$F$9)*3/12)</f>
        <v>1.035919483438777</v>
      </c>
      <c r="T617" s="93">
        <f t="shared" si="68"/>
        <v>1.1929713296044768</v>
      </c>
      <c r="U617" s="93">
        <f t="shared" si="68"/>
        <v>1.3738332138845071</v>
      </c>
      <c r="V617" s="93">
        <f t="shared" si="68"/>
        <v>1.5821148863636116</v>
      </c>
      <c r="W617" s="93">
        <f t="shared" si="68"/>
        <v>1.8219733577235881</v>
      </c>
      <c r="X617" s="93">
        <f t="shared" si="68"/>
        <v>2.0981958673585464</v>
      </c>
      <c r="Y617" s="93">
        <f t="shared" si="67"/>
        <v>2.4162954299732275</v>
      </c>
      <c r="Z617" s="93">
        <f t="shared" si="67"/>
        <v>2.7826208676407647</v>
      </c>
      <c r="AA617" s="93">
        <f t="shared" si="67"/>
        <v>3.2044835234057589</v>
      </c>
      <c r="AB617" s="93">
        <f t="shared" si="67"/>
        <v>3.6903031854588515</v>
      </c>
      <c r="AC617" s="95">
        <f t="shared" si="67"/>
        <v>4.2497761343250824</v>
      </c>
      <c r="AE617" s="96"/>
    </row>
    <row r="618" spans="3:31" ht="24.75" customHeight="1" x14ac:dyDescent="0.25">
      <c r="C618" s="91">
        <f>ABS(E618-Dashboard!$F$13)</f>
        <v>24.939350986983577</v>
      </c>
      <c r="D618" s="92">
        <f t="shared" si="66"/>
        <v>0.15170622874314496</v>
      </c>
      <c r="E618" s="93" cm="1">
        <f t="array" ref="E618">SUM('DRE + DCF'!$S$41/TIR!S618,'DRE + DCF'!$U$41:$AD$41/TIR!T618:AC618,TIR!F618)</f>
        <v>74.449350986983575</v>
      </c>
      <c r="F618" s="100">
        <f>'DRE + DCF'!$AE$38*'DRE + DCF'!$AE$39*(1+G618)/(R618-G618)/AC618</f>
        <v>45.403498726679324</v>
      </c>
      <c r="G618" s="92">
        <f>R618*(1-'DRE + DCF'!$AE$39)</f>
        <v>9.1023737245886971E-2</v>
      </c>
      <c r="H618" s="94">
        <f t="shared" si="64"/>
        <v>0.15170622874314496</v>
      </c>
      <c r="I618" s="94">
        <f t="shared" si="69"/>
        <v>0.15170622874314496</v>
      </c>
      <c r="J618" s="94">
        <f t="shared" si="69"/>
        <v>0.15170622874314496</v>
      </c>
      <c r="K618" s="94">
        <f t="shared" si="69"/>
        <v>0.15170622874314496</v>
      </c>
      <c r="L618" s="94">
        <f t="shared" si="69"/>
        <v>0.15170622874314496</v>
      </c>
      <c r="M618" s="94">
        <f t="shared" si="69"/>
        <v>0.15170622874314496</v>
      </c>
      <c r="N618" s="94">
        <f t="shared" si="69"/>
        <v>0.15170622874314496</v>
      </c>
      <c r="O618" s="94">
        <f t="shared" si="69"/>
        <v>0.15170622874314496</v>
      </c>
      <c r="P618" s="94">
        <f t="shared" si="69"/>
        <v>0.15170622874314496</v>
      </c>
      <c r="Q618" s="94">
        <f t="shared" si="69"/>
        <v>0.15170622874314496</v>
      </c>
      <c r="R618" s="94">
        <f t="shared" si="69"/>
        <v>0.15170622874314496</v>
      </c>
      <c r="S618" s="93">
        <f>(1+H618)^((5-Dashboard!$F$9)*3/12)</f>
        <v>1.0359419712850222</v>
      </c>
      <c r="T618" s="93">
        <f t="shared" si="68"/>
        <v>1.1931008209454124</v>
      </c>
      <c r="U618" s="93">
        <f t="shared" si="68"/>
        <v>1.3741016470013911</v>
      </c>
      <c r="V618" s="93">
        <f t="shared" si="68"/>
        <v>1.5825614257777165</v>
      </c>
      <c r="W618" s="93">
        <f t="shared" si="68"/>
        <v>1.8226458514368284</v>
      </c>
      <c r="X618" s="93">
        <f t="shared" si="68"/>
        <v>2.0991525798926483</v>
      </c>
      <c r="Y618" s="93">
        <f t="shared" si="67"/>
        <v>2.4176071013446054</v>
      </c>
      <c r="Z618" s="93">
        <f t="shared" si="67"/>
        <v>2.7843731572722419</v>
      </c>
      <c r="AA618" s="93">
        <f t="shared" si="67"/>
        <v>3.2067799083756574</v>
      </c>
      <c r="AB618" s="93">
        <f t="shared" si="67"/>
        <v>3.6932683946846163</v>
      </c>
      <c r="AC618" s="95">
        <f t="shared" si="67"/>
        <v>4.253560214578469</v>
      </c>
      <c r="AE618" s="96"/>
    </row>
    <row r="619" spans="3:31" ht="24.75" customHeight="1" x14ac:dyDescent="0.25">
      <c r="C619" s="91">
        <f>ABS(E619-Dashboard!$F$13)</f>
        <v>24.858380455040383</v>
      </c>
      <c r="D619" s="92">
        <f t="shared" si="66"/>
        <v>0.15180622874314495</v>
      </c>
      <c r="E619" s="93" cm="1">
        <f t="array" ref="E619">SUM('DRE + DCF'!$S$41/TIR!S619,'DRE + DCF'!$U$41:$AD$41/TIR!T619:AC619,TIR!F619)</f>
        <v>74.368380455040381</v>
      </c>
      <c r="F619" s="100">
        <f>'DRE + DCF'!$AE$38*'DRE + DCF'!$AE$39*(1+G619)/(R619-G619)/AC619</f>
        <v>45.335720892498166</v>
      </c>
      <c r="G619" s="92">
        <f>R619*(1-'DRE + DCF'!$AE$39)</f>
        <v>9.1083737245886962E-2</v>
      </c>
      <c r="H619" s="94">
        <f t="shared" si="64"/>
        <v>0.15180622874314495</v>
      </c>
      <c r="I619" s="94">
        <f t="shared" si="69"/>
        <v>0.15180622874314495</v>
      </c>
      <c r="J619" s="94">
        <f t="shared" si="69"/>
        <v>0.15180622874314495</v>
      </c>
      <c r="K619" s="94">
        <f t="shared" si="69"/>
        <v>0.15180622874314495</v>
      </c>
      <c r="L619" s="94">
        <f t="shared" si="69"/>
        <v>0.15180622874314495</v>
      </c>
      <c r="M619" s="94">
        <f t="shared" si="69"/>
        <v>0.15180622874314495</v>
      </c>
      <c r="N619" s="94">
        <f t="shared" si="69"/>
        <v>0.15180622874314495</v>
      </c>
      <c r="O619" s="94">
        <f t="shared" si="69"/>
        <v>0.15180622874314495</v>
      </c>
      <c r="P619" s="94">
        <f t="shared" si="69"/>
        <v>0.15180622874314495</v>
      </c>
      <c r="Q619" s="94">
        <f t="shared" si="69"/>
        <v>0.15180622874314495</v>
      </c>
      <c r="R619" s="94">
        <f t="shared" si="69"/>
        <v>0.15180622874314495</v>
      </c>
      <c r="S619" s="93">
        <f>(1+H619)^((5-Dashboard!$F$9)*3/12)</f>
        <v>1.0359644576668892</v>
      </c>
      <c r="T619" s="93">
        <f t="shared" si="68"/>
        <v>1.193230315097237</v>
      </c>
      <c r="U619" s="93">
        <f t="shared" si="68"/>
        <v>1.3743701092541432</v>
      </c>
      <c r="V619" s="93">
        <f t="shared" si="68"/>
        <v>1.5830080524373187</v>
      </c>
      <c r="W619" s="93">
        <f t="shared" si="68"/>
        <v>1.8233185349478587</v>
      </c>
      <c r="X619" s="93">
        <f t="shared" si="68"/>
        <v>2.1001096455357691</v>
      </c>
      <c r="Y619" s="93">
        <f t="shared" si="67"/>
        <v>2.4189193707716572</v>
      </c>
      <c r="Z619" s="93">
        <f t="shared" si="67"/>
        <v>2.7861263980822435</v>
      </c>
      <c r="AA619" s="93">
        <f t="shared" si="67"/>
        <v>3.2090777393768311</v>
      </c>
      <c r="AB619" s="93">
        <f t="shared" si="67"/>
        <v>3.6962357287352048</v>
      </c>
      <c r="AC619" s="95">
        <f t="shared" si="67"/>
        <v>4.2573473352601665</v>
      </c>
      <c r="AE619" s="96"/>
    </row>
    <row r="620" spans="3:31" ht="24.75" customHeight="1" x14ac:dyDescent="0.25">
      <c r="C620" s="91">
        <f>ABS(E620-Dashboard!$F$13)</f>
        <v>24.777543197651305</v>
      </c>
      <c r="D620" s="92">
        <f t="shared" si="66"/>
        <v>0.15190622874314494</v>
      </c>
      <c r="E620" s="93" cm="1">
        <f t="array" ref="E620">SUM('DRE + DCF'!$S$41/TIR!S620,'DRE + DCF'!$U$41:$AD$41/TIR!T620:AC620,TIR!F620)</f>
        <v>74.287543197651303</v>
      </c>
      <c r="F620" s="100">
        <f>'DRE + DCF'!$AE$38*'DRE + DCF'!$AE$39*(1+G620)/(R620-G620)/AC620</f>
        <v>45.268067240132751</v>
      </c>
      <c r="G620" s="92">
        <f>R620*(1-'DRE + DCF'!$AE$39)</f>
        <v>9.1143737245886966E-2</v>
      </c>
      <c r="H620" s="94">
        <f t="shared" si="64"/>
        <v>0.15190622874314494</v>
      </c>
      <c r="I620" s="94">
        <f t="shared" si="69"/>
        <v>0.15190622874314494</v>
      </c>
      <c r="J620" s="94">
        <f t="shared" si="69"/>
        <v>0.15190622874314494</v>
      </c>
      <c r="K620" s="94">
        <f t="shared" si="69"/>
        <v>0.15190622874314494</v>
      </c>
      <c r="L620" s="94">
        <f t="shared" si="69"/>
        <v>0.15190622874314494</v>
      </c>
      <c r="M620" s="94">
        <f t="shared" si="69"/>
        <v>0.15190622874314494</v>
      </c>
      <c r="N620" s="94">
        <f t="shared" si="69"/>
        <v>0.15190622874314494</v>
      </c>
      <c r="O620" s="94">
        <f t="shared" si="69"/>
        <v>0.15190622874314494</v>
      </c>
      <c r="P620" s="94">
        <f t="shared" si="69"/>
        <v>0.15190622874314494</v>
      </c>
      <c r="Q620" s="94">
        <f t="shared" si="69"/>
        <v>0.15190622874314494</v>
      </c>
      <c r="R620" s="94">
        <f t="shared" si="69"/>
        <v>0.15190622874314494</v>
      </c>
      <c r="S620" s="93">
        <f>(1+H620)^((5-Dashboard!$F$9)*3/12)</f>
        <v>1.0359869425846004</v>
      </c>
      <c r="T620" s="93">
        <f t="shared" si="68"/>
        <v>1.1933598120597682</v>
      </c>
      <c r="U620" s="93">
        <f t="shared" si="68"/>
        <v>1.3746386006433957</v>
      </c>
      <c r="V620" s="93">
        <f t="shared" si="68"/>
        <v>1.5834547663518881</v>
      </c>
      <c r="W620" s="93">
        <f t="shared" si="68"/>
        <v>1.8239914082937612</v>
      </c>
      <c r="X620" s="93">
        <f t="shared" si="68"/>
        <v>2.1010670643875642</v>
      </c>
      <c r="Y620" s="93">
        <f t="shared" si="67"/>
        <v>2.4202322384751098</v>
      </c>
      <c r="Z620" s="93">
        <f t="shared" si="67"/>
        <v>2.7878805905044435</v>
      </c>
      <c r="AA620" s="93">
        <f t="shared" si="67"/>
        <v>3.2113770171941853</v>
      </c>
      <c r="AB620" s="93">
        <f t="shared" si="67"/>
        <v>3.699205188948564</v>
      </c>
      <c r="AC620" s="95">
        <f t="shared" si="67"/>
        <v>4.2611374985488135</v>
      </c>
      <c r="AE620" s="96"/>
    </row>
    <row r="621" spans="3:31" ht="24.75" customHeight="1" x14ac:dyDescent="0.25">
      <c r="C621" s="91">
        <f>ABS(E621-Dashboard!$F$13)</f>
        <v>24.696838926670388</v>
      </c>
      <c r="D621" s="92">
        <f t="shared" si="66"/>
        <v>0.15200622874314493</v>
      </c>
      <c r="E621" s="93" cm="1">
        <f t="array" ref="E621">SUM('DRE + DCF'!$S$41/TIR!S621,'DRE + DCF'!$U$41:$AD$41/TIR!T621:AC621,TIR!F621)</f>
        <v>74.206838926670386</v>
      </c>
      <c r="F621" s="100">
        <f>'DRE + DCF'!$AE$38*'DRE + DCF'!$AE$39*(1+G621)/(R621-G621)/AC621</f>
        <v>45.200537489154691</v>
      </c>
      <c r="G621" s="92">
        <f>R621*(1-'DRE + DCF'!$AE$39)</f>
        <v>9.1203737245886957E-2</v>
      </c>
      <c r="H621" s="94">
        <f t="shared" si="64"/>
        <v>0.15200622874314493</v>
      </c>
      <c r="I621" s="94">
        <f t="shared" si="69"/>
        <v>0.15200622874314493</v>
      </c>
      <c r="J621" s="94">
        <f t="shared" si="69"/>
        <v>0.15200622874314493</v>
      </c>
      <c r="K621" s="94">
        <f t="shared" si="69"/>
        <v>0.15200622874314493</v>
      </c>
      <c r="L621" s="94">
        <f t="shared" si="69"/>
        <v>0.15200622874314493</v>
      </c>
      <c r="M621" s="94">
        <f t="shared" si="69"/>
        <v>0.15200622874314493</v>
      </c>
      <c r="N621" s="94">
        <f t="shared" si="69"/>
        <v>0.15200622874314493</v>
      </c>
      <c r="O621" s="94">
        <f t="shared" si="69"/>
        <v>0.15200622874314493</v>
      </c>
      <c r="P621" s="94">
        <f t="shared" si="69"/>
        <v>0.15200622874314493</v>
      </c>
      <c r="Q621" s="94">
        <f t="shared" si="69"/>
        <v>0.15200622874314493</v>
      </c>
      <c r="R621" s="94">
        <f t="shared" si="69"/>
        <v>0.15200622874314493</v>
      </c>
      <c r="S621" s="93">
        <f>(1+H621)^((5-Dashboard!$F$9)*3/12)</f>
        <v>1.0360094260383783</v>
      </c>
      <c r="T621" s="93">
        <f t="shared" si="68"/>
        <v>1.1934893118328223</v>
      </c>
      <c r="U621" s="93">
        <f t="shared" si="68"/>
        <v>1.374907121169781</v>
      </c>
      <c r="V621" s="93">
        <f t="shared" si="68"/>
        <v>1.5839015675308936</v>
      </c>
      <c r="W621" s="93">
        <f t="shared" si="68"/>
        <v>1.8246644715116205</v>
      </c>
      <c r="X621" s="93">
        <f t="shared" si="68"/>
        <v>2.1020248365477054</v>
      </c>
      <c r="Y621" s="93">
        <f t="shared" si="67"/>
        <v>2.421545704675748</v>
      </c>
      <c r="Z621" s="93">
        <f t="shared" si="67"/>
        <v>2.7896357349726699</v>
      </c>
      <c r="AA621" s="93">
        <f t="shared" si="67"/>
        <v>3.213677742612977</v>
      </c>
      <c r="AB621" s="93">
        <f t="shared" si="67"/>
        <v>3.7021767766633591</v>
      </c>
      <c r="AC621" s="95">
        <f t="shared" si="67"/>
        <v>4.2649307066244084</v>
      </c>
      <c r="AE621" s="96"/>
    </row>
    <row r="622" spans="3:31" ht="24.75" customHeight="1" x14ac:dyDescent="0.25">
      <c r="C622" s="91">
        <f>ABS(E622-Dashboard!$F$13)</f>
        <v>24.616267354735562</v>
      </c>
      <c r="D622" s="92">
        <f t="shared" si="66"/>
        <v>0.15210622874314492</v>
      </c>
      <c r="E622" s="93" cm="1">
        <f t="array" ref="E622">SUM('DRE + DCF'!$S$41/TIR!S622,'DRE + DCF'!$U$41:$AD$41/TIR!T622:AC622,TIR!F622)</f>
        <v>74.12626735473556</v>
      </c>
      <c r="F622" s="100">
        <f>'DRE + DCF'!$AE$38*'DRE + DCF'!$AE$39*(1+G622)/(R622-G622)/AC622</f>
        <v>45.133131359911907</v>
      </c>
      <c r="G622" s="92">
        <f>R622*(1-'DRE + DCF'!$AE$39)</f>
        <v>9.1263737245886947E-2</v>
      </c>
      <c r="H622" s="94">
        <f t="shared" si="64"/>
        <v>0.15210622874314492</v>
      </c>
      <c r="I622" s="94">
        <f t="shared" si="69"/>
        <v>0.15210622874314492</v>
      </c>
      <c r="J622" s="94">
        <f t="shared" si="69"/>
        <v>0.15210622874314492</v>
      </c>
      <c r="K622" s="94">
        <f t="shared" si="69"/>
        <v>0.15210622874314492</v>
      </c>
      <c r="L622" s="94">
        <f t="shared" si="69"/>
        <v>0.15210622874314492</v>
      </c>
      <c r="M622" s="94">
        <f t="shared" si="69"/>
        <v>0.15210622874314492</v>
      </c>
      <c r="N622" s="94">
        <f t="shared" si="69"/>
        <v>0.15210622874314492</v>
      </c>
      <c r="O622" s="94">
        <f t="shared" si="69"/>
        <v>0.15210622874314492</v>
      </c>
      <c r="P622" s="94">
        <f t="shared" si="69"/>
        <v>0.15210622874314492</v>
      </c>
      <c r="Q622" s="94">
        <f t="shared" si="69"/>
        <v>0.15210622874314492</v>
      </c>
      <c r="R622" s="94">
        <f t="shared" si="69"/>
        <v>0.15210622874314492</v>
      </c>
      <c r="S622" s="93">
        <f>(1+H622)^((5-Dashboard!$F$9)*3/12)</f>
        <v>1.036031908028445</v>
      </c>
      <c r="T622" s="93">
        <f t="shared" si="68"/>
        <v>1.1936188144162165</v>
      </c>
      <c r="U622" s="93">
        <f t="shared" si="68"/>
        <v>1.3751756708339311</v>
      </c>
      <c r="V622" s="93">
        <f t="shared" si="68"/>
        <v>1.5843484559838048</v>
      </c>
      <c r="W622" s="93">
        <f t="shared" si="68"/>
        <v>1.8253377246385258</v>
      </c>
      <c r="X622" s="93">
        <f t="shared" si="68"/>
        <v>2.1029829621158851</v>
      </c>
      <c r="Y622" s="93">
        <f t="shared" si="67"/>
        <v>2.4228597695944205</v>
      </c>
      <c r="Z622" s="93">
        <f t="shared" si="67"/>
        <v>2.791391831920913</v>
      </c>
      <c r="AA622" s="93">
        <f t="shared" si="67"/>
        <v>3.2159799164188216</v>
      </c>
      <c r="AB622" s="93">
        <f t="shared" si="67"/>
        <v>3.7051504932189832</v>
      </c>
      <c r="AC622" s="95">
        <f t="shared" si="67"/>
        <v>4.2687269616683263</v>
      </c>
      <c r="AE622" s="96"/>
    </row>
    <row r="623" spans="3:31" ht="24.75" customHeight="1" x14ac:dyDescent="0.25">
      <c r="C623" s="91">
        <f>ABS(E623-Dashboard!$F$13)</f>
        <v>24.535828195265957</v>
      </c>
      <c r="D623" s="92">
        <f t="shared" si="66"/>
        <v>0.15220622874314491</v>
      </c>
      <c r="E623" s="93" cm="1">
        <f t="array" ref="E623">SUM('DRE + DCF'!$S$41/TIR!S623,'DRE + DCF'!$U$41:$AD$41/TIR!T623:AC623,TIR!F623)</f>
        <v>74.045828195265955</v>
      </c>
      <c r="F623" s="100">
        <f>'DRE + DCF'!$AE$38*'DRE + DCF'!$AE$39*(1+G623)/(R623-G623)/AC623</f>
        <v>45.065848573525983</v>
      </c>
      <c r="G623" s="92">
        <f>R623*(1-'DRE + DCF'!$AE$39)</f>
        <v>9.1323737245886938E-2</v>
      </c>
      <c r="H623" s="94">
        <f t="shared" si="64"/>
        <v>0.15220622874314491</v>
      </c>
      <c r="I623" s="94">
        <f t="shared" si="69"/>
        <v>0.15220622874314491</v>
      </c>
      <c r="J623" s="94">
        <f t="shared" si="69"/>
        <v>0.15220622874314491</v>
      </c>
      <c r="K623" s="94">
        <f t="shared" si="69"/>
        <v>0.15220622874314491</v>
      </c>
      <c r="L623" s="94">
        <f t="shared" si="69"/>
        <v>0.15220622874314491</v>
      </c>
      <c r="M623" s="94">
        <f t="shared" si="69"/>
        <v>0.15220622874314491</v>
      </c>
      <c r="N623" s="94">
        <f t="shared" si="69"/>
        <v>0.15220622874314491</v>
      </c>
      <c r="O623" s="94">
        <f t="shared" si="69"/>
        <v>0.15220622874314491</v>
      </c>
      <c r="P623" s="94">
        <f t="shared" si="69"/>
        <v>0.15220622874314491</v>
      </c>
      <c r="Q623" s="94">
        <f t="shared" si="69"/>
        <v>0.15220622874314491</v>
      </c>
      <c r="R623" s="94">
        <f t="shared" si="69"/>
        <v>0.15220622874314491</v>
      </c>
      <c r="S623" s="93">
        <f>(1+H623)^((5-Dashboard!$F$9)*3/12)</f>
        <v>1.0360543885550233</v>
      </c>
      <c r="T623" s="93">
        <f t="shared" si="68"/>
        <v>1.1937483198097683</v>
      </c>
      <c r="U623" s="93">
        <f t="shared" si="68"/>
        <v>1.3754442496364787</v>
      </c>
      <c r="V623" s="93">
        <f t="shared" si="68"/>
        <v>1.5847954317200919</v>
      </c>
      <c r="W623" s="93">
        <f t="shared" si="68"/>
        <v>1.8260111677115713</v>
      </c>
      <c r="X623" s="93">
        <f t="shared" si="68"/>
        <v>2.1039414411918158</v>
      </c>
      <c r="Y623" s="93">
        <f t="shared" si="67"/>
        <v>2.4241744334520394</v>
      </c>
      <c r="Z623" s="93">
        <f t="shared" si="67"/>
        <v>2.7931488817833241</v>
      </c>
      <c r="AA623" s="93">
        <f t="shared" si="67"/>
        <v>3.2182835393976963</v>
      </c>
      <c r="AB623" s="93">
        <f t="shared" si="67"/>
        <v>3.7081263399555602</v>
      </c>
      <c r="AC623" s="95">
        <f t="shared" si="67"/>
        <v>4.2725262658633172</v>
      </c>
      <c r="AE623" s="96"/>
    </row>
    <row r="624" spans="3:31" ht="24.75" customHeight="1" x14ac:dyDescent="0.25">
      <c r="C624" s="91">
        <f>ABS(E624-Dashboard!$F$13)</f>
        <v>24.45552116245937</v>
      </c>
      <c r="D624" s="92">
        <f t="shared" si="66"/>
        <v>0.15230622874314489</v>
      </c>
      <c r="E624" s="93" cm="1">
        <f t="array" ref="E624">SUM('DRE + DCF'!$S$41/TIR!S624,'DRE + DCF'!$U$41:$AD$41/TIR!T624:AC624,TIR!F624)</f>
        <v>73.965521162459368</v>
      </c>
      <c r="F624" s="100">
        <f>'DRE + DCF'!$AE$38*'DRE + DCF'!$AE$39*(1+G624)/(R624-G624)/AC624</f>
        <v>44.998688851889668</v>
      </c>
      <c r="G624" s="92">
        <f>R624*(1-'DRE + DCF'!$AE$39)</f>
        <v>9.1383737245886928E-2</v>
      </c>
      <c r="H624" s="94">
        <f t="shared" si="64"/>
        <v>0.15230622874314489</v>
      </c>
      <c r="I624" s="94">
        <f t="shared" si="69"/>
        <v>0.15230622874314489</v>
      </c>
      <c r="J624" s="94">
        <f t="shared" si="69"/>
        <v>0.15230622874314489</v>
      </c>
      <c r="K624" s="94">
        <f t="shared" si="69"/>
        <v>0.15230622874314489</v>
      </c>
      <c r="L624" s="94">
        <f t="shared" si="69"/>
        <v>0.15230622874314489</v>
      </c>
      <c r="M624" s="94">
        <f t="shared" si="69"/>
        <v>0.15230622874314489</v>
      </c>
      <c r="N624" s="94">
        <f t="shared" si="69"/>
        <v>0.15230622874314489</v>
      </c>
      <c r="O624" s="94">
        <f t="shared" si="69"/>
        <v>0.15230622874314489</v>
      </c>
      <c r="P624" s="94">
        <f t="shared" si="69"/>
        <v>0.15230622874314489</v>
      </c>
      <c r="Q624" s="94">
        <f t="shared" si="69"/>
        <v>0.15230622874314489</v>
      </c>
      <c r="R624" s="94">
        <f t="shared" si="69"/>
        <v>0.15230622874314489</v>
      </c>
      <c r="S624" s="93">
        <f>(1+H624)^((5-Dashboard!$F$9)*3/12)</f>
        <v>1.0360768676183352</v>
      </c>
      <c r="T624" s="93">
        <f t="shared" si="68"/>
        <v>1.1938778280132945</v>
      </c>
      <c r="U624" s="93">
        <f t="shared" si="68"/>
        <v>1.3757128575780564</v>
      </c>
      <c r="V624" s="93">
        <f t="shared" si="68"/>
        <v>1.5852424947492254</v>
      </c>
      <c r="W624" s="93">
        <f t="shared" si="68"/>
        <v>1.8266848007678547</v>
      </c>
      <c r="X624" s="93">
        <f t="shared" si="68"/>
        <v>2.1049002738752298</v>
      </c>
      <c r="Y624" s="93">
        <f t="shared" si="67"/>
        <v>2.4254896964695791</v>
      </c>
      <c r="Z624" s="93">
        <f t="shared" si="67"/>
        <v>2.7949068849942158</v>
      </c>
      <c r="AA624" s="93">
        <f t="shared" si="67"/>
        <v>3.2205886123359355</v>
      </c>
      <c r="AB624" s="93">
        <f t="shared" si="67"/>
        <v>3.7111043182139403</v>
      </c>
      <c r="AC624" s="95">
        <f t="shared" si="67"/>
        <v>4.2763286213935059</v>
      </c>
      <c r="AE624" s="96"/>
    </row>
    <row r="625" spans="3:31" ht="24.75" customHeight="1" x14ac:dyDescent="0.25">
      <c r="C625" s="91">
        <f>ABS(E625-Dashboard!$F$13)</f>
        <v>24.375345971289867</v>
      </c>
      <c r="D625" s="92">
        <f t="shared" si="66"/>
        <v>0.15240622874314488</v>
      </c>
      <c r="E625" s="93" cm="1">
        <f t="array" ref="E625">SUM('DRE + DCF'!$S$41/TIR!S625,'DRE + DCF'!$U$41:$AD$41/TIR!T625:AC625,TIR!F625)</f>
        <v>73.885345971289865</v>
      </c>
      <c r="F625" s="100">
        <f>'DRE + DCF'!$AE$38*'DRE + DCF'!$AE$39*(1+G625)/(R625-G625)/AC625</f>
        <v>44.931651917664361</v>
      </c>
      <c r="G625" s="92">
        <f>R625*(1-'DRE + DCF'!$AE$39)</f>
        <v>9.1443737245886933E-2</v>
      </c>
      <c r="H625" s="94">
        <f t="shared" si="64"/>
        <v>0.15240622874314488</v>
      </c>
      <c r="I625" s="94">
        <f t="shared" si="69"/>
        <v>0.15240622874314488</v>
      </c>
      <c r="J625" s="94">
        <f t="shared" si="69"/>
        <v>0.15240622874314488</v>
      </c>
      <c r="K625" s="94">
        <f t="shared" si="69"/>
        <v>0.15240622874314488</v>
      </c>
      <c r="L625" s="94">
        <f t="shared" si="69"/>
        <v>0.15240622874314488</v>
      </c>
      <c r="M625" s="94">
        <f t="shared" si="69"/>
        <v>0.15240622874314488</v>
      </c>
      <c r="N625" s="94">
        <f t="shared" si="69"/>
        <v>0.15240622874314488</v>
      </c>
      <c r="O625" s="94">
        <f t="shared" si="69"/>
        <v>0.15240622874314488</v>
      </c>
      <c r="P625" s="94">
        <f t="shared" si="69"/>
        <v>0.15240622874314488</v>
      </c>
      <c r="Q625" s="94">
        <f t="shared" si="69"/>
        <v>0.15240622874314488</v>
      </c>
      <c r="R625" s="94">
        <f t="shared" si="69"/>
        <v>0.15240622874314488</v>
      </c>
      <c r="S625" s="93">
        <f>(1+H625)^((5-Dashboard!$F$9)*3/12)</f>
        <v>1.0360993452186029</v>
      </c>
      <c r="T625" s="93">
        <f t="shared" si="68"/>
        <v>1.1940073390266119</v>
      </c>
      <c r="U625" s="93">
        <f t="shared" si="68"/>
        <v>1.3759814946592954</v>
      </c>
      <c r="V625" s="93">
        <f t="shared" si="68"/>
        <v>1.5856896450806743</v>
      </c>
      <c r="W625" s="93">
        <f t="shared" si="68"/>
        <v>1.8273586238444759</v>
      </c>
      <c r="X625" s="93">
        <f t="shared" si="68"/>
        <v>2.1058594602658758</v>
      </c>
      <c r="Y625" s="93">
        <f t="shared" si="67"/>
        <v>2.4268055588680726</v>
      </c>
      <c r="Z625" s="93">
        <f t="shared" si="67"/>
        <v>2.7966658419880557</v>
      </c>
      <c r="AA625" s="93">
        <f t="shared" si="67"/>
        <v>3.2228951360202274</v>
      </c>
      <c r="AB625" s="93">
        <f t="shared" si="67"/>
        <v>3.7140844293356952</v>
      </c>
      <c r="AC625" s="95">
        <f t="shared" si="67"/>
        <v>4.2801340304443842</v>
      </c>
      <c r="AE625" s="96"/>
    </row>
    <row r="626" spans="3:31" ht="24.75" customHeight="1" x14ac:dyDescent="0.25">
      <c r="C626" s="91">
        <f>ABS(E626-Dashboard!$F$13)</f>
        <v>24.295302337504857</v>
      </c>
      <c r="D626" s="92">
        <f t="shared" si="66"/>
        <v>0.15250622874314487</v>
      </c>
      <c r="E626" s="93" cm="1">
        <f t="array" ref="E626">SUM('DRE + DCF'!$S$41/TIR!S626,'DRE + DCF'!$U$41:$AD$41/TIR!T626:AC626,TIR!F626)</f>
        <v>73.805302337504855</v>
      </c>
      <c r="F626" s="100">
        <f>'DRE + DCF'!$AE$38*'DRE + DCF'!$AE$39*(1+G626)/(R626-G626)/AC626</f>
        <v>44.864737494277321</v>
      </c>
      <c r="G626" s="92">
        <f>R626*(1-'DRE + DCF'!$AE$39)</f>
        <v>9.1503737245886924E-2</v>
      </c>
      <c r="H626" s="94">
        <f t="shared" si="64"/>
        <v>0.15250622874314487</v>
      </c>
      <c r="I626" s="94">
        <f t="shared" si="69"/>
        <v>0.15250622874314487</v>
      </c>
      <c r="J626" s="94">
        <f t="shared" si="69"/>
        <v>0.15250622874314487</v>
      </c>
      <c r="K626" s="94">
        <f t="shared" si="69"/>
        <v>0.15250622874314487</v>
      </c>
      <c r="L626" s="94">
        <f t="shared" si="69"/>
        <v>0.15250622874314487</v>
      </c>
      <c r="M626" s="94">
        <f t="shared" si="69"/>
        <v>0.15250622874314487</v>
      </c>
      <c r="N626" s="94">
        <f t="shared" si="69"/>
        <v>0.15250622874314487</v>
      </c>
      <c r="O626" s="94">
        <f t="shared" si="69"/>
        <v>0.15250622874314487</v>
      </c>
      <c r="P626" s="94">
        <f t="shared" si="69"/>
        <v>0.15250622874314487</v>
      </c>
      <c r="Q626" s="94">
        <f t="shared" si="69"/>
        <v>0.15250622874314487</v>
      </c>
      <c r="R626" s="94">
        <f t="shared" si="69"/>
        <v>0.15250622874314487</v>
      </c>
      <c r="S626" s="93">
        <f>(1+H626)^((5-Dashboard!$F$9)*3/12)</f>
        <v>1.0361218213560486</v>
      </c>
      <c r="T626" s="93">
        <f t="shared" si="68"/>
        <v>1.194136852849538</v>
      </c>
      <c r="U626" s="93">
        <f t="shared" si="68"/>
        <v>1.3762501608808289</v>
      </c>
      <c r="V626" s="93">
        <f t="shared" si="68"/>
        <v>1.5861368827239104</v>
      </c>
      <c r="W626" s="93">
        <f t="shared" si="68"/>
        <v>1.8280326369785418</v>
      </c>
      <c r="X626" s="93">
        <f t="shared" si="68"/>
        <v>2.1068190004635254</v>
      </c>
      <c r="Y626" s="93">
        <f t="shared" si="67"/>
        <v>2.4281220208686198</v>
      </c>
      <c r="Z626" s="93">
        <f t="shared" si="67"/>
        <v>2.798425753199477</v>
      </c>
      <c r="AA626" s="93">
        <f t="shared" si="67"/>
        <v>3.225203111237624</v>
      </c>
      <c r="AB626" s="93">
        <f t="shared" si="67"/>
        <v>3.7170666746631316</v>
      </c>
      <c r="AC626" s="95">
        <f t="shared" si="67"/>
        <v>4.2839424952028278</v>
      </c>
      <c r="AE626" s="96"/>
    </row>
    <row r="627" spans="3:31" ht="24.75" customHeight="1" x14ac:dyDescent="0.25">
      <c r="C627" s="91">
        <f>ABS(E627-Dashboard!$F$13)</f>
        <v>24.215389977622742</v>
      </c>
      <c r="D627" s="92">
        <f t="shared" si="66"/>
        <v>0.15260622874314486</v>
      </c>
      <c r="E627" s="93" cm="1">
        <f t="array" ref="E627">SUM('DRE + DCF'!$S$41/TIR!S627,'DRE + DCF'!$U$41:$AD$41/TIR!T627:AC627,TIR!F627)</f>
        <v>73.72538997762274</v>
      </c>
      <c r="F627" s="100">
        <f>'DRE + DCF'!$AE$38*'DRE + DCF'!$AE$39*(1+G627)/(R627-G627)/AC627</f>
        <v>44.79794530591932</v>
      </c>
      <c r="G627" s="92">
        <f>R627*(1-'DRE + DCF'!$AE$39)</f>
        <v>9.1563737245886914E-2</v>
      </c>
      <c r="H627" s="94">
        <f t="shared" ref="H627:H690" si="70">$D627</f>
        <v>0.15260622874314486</v>
      </c>
      <c r="I627" s="94">
        <f t="shared" si="69"/>
        <v>0.15260622874314486</v>
      </c>
      <c r="J627" s="94">
        <f t="shared" si="69"/>
        <v>0.15260622874314486</v>
      </c>
      <c r="K627" s="94">
        <f t="shared" si="69"/>
        <v>0.15260622874314486</v>
      </c>
      <c r="L627" s="94">
        <f t="shared" si="69"/>
        <v>0.15260622874314486</v>
      </c>
      <c r="M627" s="94">
        <f t="shared" si="69"/>
        <v>0.15260622874314486</v>
      </c>
      <c r="N627" s="94">
        <f t="shared" si="69"/>
        <v>0.15260622874314486</v>
      </c>
      <c r="O627" s="94">
        <f t="shared" si="69"/>
        <v>0.15260622874314486</v>
      </c>
      <c r="P627" s="94">
        <f t="shared" si="69"/>
        <v>0.15260622874314486</v>
      </c>
      <c r="Q627" s="94">
        <f t="shared" si="69"/>
        <v>0.15260622874314486</v>
      </c>
      <c r="R627" s="94">
        <f t="shared" si="69"/>
        <v>0.15260622874314486</v>
      </c>
      <c r="S627" s="93">
        <f>(1+H627)^((5-Dashboard!$F$9)*3/12)</f>
        <v>1.0361442960308944</v>
      </c>
      <c r="T627" s="93">
        <f t="shared" si="68"/>
        <v>1.19426636948189</v>
      </c>
      <c r="U627" s="93">
        <f t="shared" si="68"/>
        <v>1.3765188562432886</v>
      </c>
      <c r="V627" s="93">
        <f t="shared" si="68"/>
        <v>1.586584207688404</v>
      </c>
      <c r="W627" s="93">
        <f t="shared" si="68"/>
        <v>1.828706840207162</v>
      </c>
      <c r="X627" s="93">
        <f t="shared" si="68"/>
        <v>2.1077788945679701</v>
      </c>
      <c r="Y627" s="93">
        <f t="shared" si="67"/>
        <v>2.4294390826923826</v>
      </c>
      <c r="Z627" s="93">
        <f t="shared" si="67"/>
        <v>2.8001866190632723</v>
      </c>
      <c r="AA627" s="93">
        <f t="shared" si="67"/>
        <v>3.2275125387755357</v>
      </c>
      <c r="AB627" s="93">
        <f t="shared" si="67"/>
        <v>3.7200510555392832</v>
      </c>
      <c r="AC627" s="95">
        <f t="shared" si="67"/>
        <v>4.2877540178570888</v>
      </c>
      <c r="AE627" s="96"/>
    </row>
    <row r="628" spans="3:31" ht="24.75" customHeight="1" x14ac:dyDescent="0.25">
      <c r="C628" s="91">
        <f>ABS(E628-Dashboard!$F$13)</f>
        <v>24.135608608930475</v>
      </c>
      <c r="D628" s="92">
        <f t="shared" si="66"/>
        <v>0.15270622874314485</v>
      </c>
      <c r="E628" s="93" cm="1">
        <f t="array" ref="E628">SUM('DRE + DCF'!$S$41/TIR!S628,'DRE + DCF'!$U$41:$AD$41/TIR!T628:AC628,TIR!F628)</f>
        <v>73.645608608930473</v>
      </c>
      <c r="F628" s="100">
        <f>'DRE + DCF'!$AE$38*'DRE + DCF'!$AE$39*(1+G628)/(R628-G628)/AC628</f>
        <v>44.731275077542072</v>
      </c>
      <c r="G628" s="92">
        <f>R628*(1-'DRE + DCF'!$AE$39)</f>
        <v>9.1623737245886905E-2</v>
      </c>
      <c r="H628" s="94">
        <f t="shared" si="70"/>
        <v>0.15270622874314485</v>
      </c>
      <c r="I628" s="94">
        <f t="shared" si="69"/>
        <v>0.15270622874314485</v>
      </c>
      <c r="J628" s="94">
        <f t="shared" si="69"/>
        <v>0.15270622874314485</v>
      </c>
      <c r="K628" s="94">
        <f t="shared" si="69"/>
        <v>0.15270622874314485</v>
      </c>
      <c r="L628" s="94">
        <f t="shared" si="69"/>
        <v>0.15270622874314485</v>
      </c>
      <c r="M628" s="94">
        <f t="shared" si="69"/>
        <v>0.15270622874314485</v>
      </c>
      <c r="N628" s="94">
        <f t="shared" si="69"/>
        <v>0.15270622874314485</v>
      </c>
      <c r="O628" s="94">
        <f t="shared" si="69"/>
        <v>0.15270622874314485</v>
      </c>
      <c r="P628" s="94">
        <f t="shared" si="69"/>
        <v>0.15270622874314485</v>
      </c>
      <c r="Q628" s="94">
        <f t="shared" si="69"/>
        <v>0.15270622874314485</v>
      </c>
      <c r="R628" s="94">
        <f t="shared" si="69"/>
        <v>0.15270622874314485</v>
      </c>
      <c r="S628" s="93">
        <f>(1+H628)^((5-Dashboard!$F$9)*3/12)</f>
        <v>1.0361667692433625</v>
      </c>
      <c r="T628" s="93">
        <f t="shared" si="68"/>
        <v>1.1943958889234849</v>
      </c>
      <c r="U628" s="93">
        <f t="shared" si="68"/>
        <v>1.3767875807473064</v>
      </c>
      <c r="V628" s="93">
        <f t="shared" si="68"/>
        <v>1.5870316199836256</v>
      </c>
      <c r="W628" s="93">
        <f t="shared" si="68"/>
        <v>1.8293812335674489</v>
      </c>
      <c r="X628" s="93">
        <f t="shared" si="68"/>
        <v>2.1087391426790161</v>
      </c>
      <c r="Y628" s="93">
        <f t="shared" si="67"/>
        <v>2.4307567445605813</v>
      </c>
      <c r="Z628" s="93">
        <f t="shared" si="67"/>
        <v>2.8019484400143915</v>
      </c>
      <c r="AA628" s="93">
        <f t="shared" si="67"/>
        <v>3.2298234194217272</v>
      </c>
      <c r="AB628" s="93">
        <f t="shared" si="67"/>
        <v>3.723037573307908</v>
      </c>
      <c r="AC628" s="95">
        <f t="shared" si="67"/>
        <v>4.2915686005967881</v>
      </c>
      <c r="AE628" s="96"/>
    </row>
    <row r="629" spans="3:31" ht="24.75" customHeight="1" x14ac:dyDescent="0.25">
      <c r="C629" s="91">
        <f>ABS(E629-Dashboard!$F$13)</f>
        <v>24.055957949480693</v>
      </c>
      <c r="D629" s="92">
        <f t="shared" si="66"/>
        <v>0.15280622874314484</v>
      </c>
      <c r="E629" s="93" cm="1">
        <f t="array" ref="E629">SUM('DRE + DCF'!$S$41/TIR!S629,'DRE + DCF'!$U$41:$AD$41/TIR!T629:AC629,TIR!F629)</f>
        <v>73.565957949480691</v>
      </c>
      <c r="F629" s="100">
        <f>'DRE + DCF'!$AE$38*'DRE + DCF'!$AE$39*(1+G629)/(R629-G629)/AC629</f>
        <v>44.664726534855568</v>
      </c>
      <c r="G629" s="92">
        <f>R629*(1-'DRE + DCF'!$AE$39)</f>
        <v>9.1683737245886895E-2</v>
      </c>
      <c r="H629" s="94">
        <f t="shared" si="70"/>
        <v>0.15280622874314484</v>
      </c>
      <c r="I629" s="94">
        <f t="shared" si="69"/>
        <v>0.15280622874314484</v>
      </c>
      <c r="J629" s="94">
        <f t="shared" si="69"/>
        <v>0.15280622874314484</v>
      </c>
      <c r="K629" s="94">
        <f t="shared" si="69"/>
        <v>0.15280622874314484</v>
      </c>
      <c r="L629" s="94">
        <f t="shared" si="69"/>
        <v>0.15280622874314484</v>
      </c>
      <c r="M629" s="94">
        <f t="shared" si="69"/>
        <v>0.15280622874314484</v>
      </c>
      <c r="N629" s="94">
        <f t="shared" si="69"/>
        <v>0.15280622874314484</v>
      </c>
      <c r="O629" s="94">
        <f t="shared" si="69"/>
        <v>0.15280622874314484</v>
      </c>
      <c r="P629" s="94">
        <f t="shared" si="69"/>
        <v>0.15280622874314484</v>
      </c>
      <c r="Q629" s="94">
        <f t="shared" si="69"/>
        <v>0.15280622874314484</v>
      </c>
      <c r="R629" s="94">
        <f t="shared" si="69"/>
        <v>0.15280622874314484</v>
      </c>
      <c r="S629" s="93">
        <f>(1+H629)^((5-Dashboard!$F$9)*3/12)</f>
        <v>1.0361892409936748</v>
      </c>
      <c r="T629" s="93">
        <f t="shared" si="68"/>
        <v>1.1945254111741399</v>
      </c>
      <c r="U629" s="93">
        <f t="shared" si="68"/>
        <v>1.3770563343935147</v>
      </c>
      <c r="V629" s="93">
        <f t="shared" si="68"/>
        <v>1.5874791196190468</v>
      </c>
      <c r="W629" s="93">
        <f t="shared" si="68"/>
        <v>1.8300558170965211</v>
      </c>
      <c r="X629" s="93">
        <f t="shared" si="68"/>
        <v>2.1096997448964951</v>
      </c>
      <c r="Y629" s="93">
        <f t="shared" si="67"/>
        <v>2.4320750066945034</v>
      </c>
      <c r="Z629" s="93">
        <f t="shared" si="67"/>
        <v>2.8037112164879492</v>
      </c>
      <c r="AA629" s="93">
        <f t="shared" si="67"/>
        <v>3.2321357539643278</v>
      </c>
      <c r="AB629" s="93">
        <f t="shared" si="67"/>
        <v>3.726026229313498</v>
      </c>
      <c r="AC629" s="95">
        <f t="shared" si="67"/>
        <v>4.2953862456129341</v>
      </c>
      <c r="AE629" s="96"/>
    </row>
    <row r="630" spans="3:31" ht="24.75" customHeight="1" x14ac:dyDescent="0.25">
      <c r="C630" s="91">
        <f>ABS(E630-Dashboard!$F$13)</f>
        <v>23.976437718089521</v>
      </c>
      <c r="D630" s="92">
        <f t="shared" si="66"/>
        <v>0.15290622874314483</v>
      </c>
      <c r="E630" s="93" cm="1">
        <f t="array" ref="E630">SUM('DRE + DCF'!$S$41/TIR!S630,'DRE + DCF'!$U$41:$AD$41/TIR!T630:AC630,TIR!F630)</f>
        <v>73.486437718089519</v>
      </c>
      <c r="F630" s="100">
        <f>'DRE + DCF'!$AE$38*'DRE + DCF'!$AE$39*(1+G630)/(R630-G630)/AC630</f>
        <v>44.598299404325736</v>
      </c>
      <c r="G630" s="92">
        <f>R630*(1-'DRE + DCF'!$AE$39)</f>
        <v>9.17437372458869E-2</v>
      </c>
      <c r="H630" s="94">
        <f t="shared" si="70"/>
        <v>0.15290622874314483</v>
      </c>
      <c r="I630" s="94">
        <f t="shared" si="69"/>
        <v>0.15290622874314483</v>
      </c>
      <c r="J630" s="94">
        <f t="shared" si="69"/>
        <v>0.15290622874314483</v>
      </c>
      <c r="K630" s="94">
        <f t="shared" si="69"/>
        <v>0.15290622874314483</v>
      </c>
      <c r="L630" s="94">
        <f t="shared" si="69"/>
        <v>0.15290622874314483</v>
      </c>
      <c r="M630" s="94">
        <f t="shared" si="69"/>
        <v>0.15290622874314483</v>
      </c>
      <c r="N630" s="94">
        <f t="shared" si="69"/>
        <v>0.15290622874314483</v>
      </c>
      <c r="O630" s="94">
        <f t="shared" si="69"/>
        <v>0.15290622874314483</v>
      </c>
      <c r="P630" s="94">
        <f t="shared" si="69"/>
        <v>0.15290622874314483</v>
      </c>
      <c r="Q630" s="94">
        <f t="shared" si="69"/>
        <v>0.15290622874314483</v>
      </c>
      <c r="R630" s="94">
        <f t="shared" si="69"/>
        <v>0.15290622874314483</v>
      </c>
      <c r="S630" s="93">
        <f>(1+H630)^((5-Dashboard!$F$9)*3/12)</f>
        <v>1.036211711282053</v>
      </c>
      <c r="T630" s="93">
        <f t="shared" si="68"/>
        <v>1.1946549362336722</v>
      </c>
      <c r="U630" s="93">
        <f t="shared" si="68"/>
        <v>1.3773251171825454</v>
      </c>
      <c r="V630" s="93">
        <f t="shared" si="68"/>
        <v>1.5879267066041385</v>
      </c>
      <c r="W630" s="93">
        <f t="shared" si="68"/>
        <v>1.8307305908314995</v>
      </c>
      <c r="X630" s="93">
        <f t="shared" si="68"/>
        <v>2.1106607013202536</v>
      </c>
      <c r="Y630" s="93">
        <f t="shared" si="67"/>
        <v>2.4333938693154948</v>
      </c>
      <c r="Z630" s="93">
        <f t="shared" si="67"/>
        <v>2.8054749489192163</v>
      </c>
      <c r="AA630" s="93">
        <f t="shared" si="67"/>
        <v>3.2344495431918205</v>
      </c>
      <c r="AB630" s="93">
        <f t="shared" si="67"/>
        <v>3.7290170249012693</v>
      </c>
      <c r="AC630" s="95">
        <f t="shared" si="67"/>
        <v>4.2992069550979046</v>
      </c>
      <c r="AE630" s="96"/>
    </row>
    <row r="631" spans="3:31" ht="24.75" customHeight="1" x14ac:dyDescent="0.25">
      <c r="C631" s="91">
        <f>ABS(E631-Dashboard!$F$13)</f>
        <v>23.897047634333781</v>
      </c>
      <c r="D631" s="92">
        <f t="shared" si="66"/>
        <v>0.15300622874314482</v>
      </c>
      <c r="E631" s="93" cm="1">
        <f t="array" ref="E631">SUM('DRE + DCF'!$S$41/TIR!S631,'DRE + DCF'!$U$41:$AD$41/TIR!T631:AC631,TIR!F631)</f>
        <v>73.407047634333779</v>
      </c>
      <c r="F631" s="100">
        <f>'DRE + DCF'!$AE$38*'DRE + DCF'!$AE$39*(1+G631)/(R631-G631)/AC631</f>
        <v>44.531993413171719</v>
      </c>
      <c r="G631" s="92">
        <f>R631*(1-'DRE + DCF'!$AE$39)</f>
        <v>9.1803737245886891E-2</v>
      </c>
      <c r="H631" s="94">
        <f t="shared" si="70"/>
        <v>0.15300622874314482</v>
      </c>
      <c r="I631" s="94">
        <f t="shared" si="69"/>
        <v>0.15300622874314482</v>
      </c>
      <c r="J631" s="94">
        <f t="shared" si="69"/>
        <v>0.15300622874314482</v>
      </c>
      <c r="K631" s="94">
        <f t="shared" si="69"/>
        <v>0.15300622874314482</v>
      </c>
      <c r="L631" s="94">
        <f t="shared" si="69"/>
        <v>0.15300622874314482</v>
      </c>
      <c r="M631" s="94">
        <f t="shared" si="69"/>
        <v>0.15300622874314482</v>
      </c>
      <c r="N631" s="94">
        <f t="shared" si="69"/>
        <v>0.15300622874314482</v>
      </c>
      <c r="O631" s="94">
        <f t="shared" si="69"/>
        <v>0.15300622874314482</v>
      </c>
      <c r="P631" s="94">
        <f t="shared" si="69"/>
        <v>0.15300622874314482</v>
      </c>
      <c r="Q631" s="94">
        <f t="shared" si="69"/>
        <v>0.15300622874314482</v>
      </c>
      <c r="R631" s="94">
        <f t="shared" si="69"/>
        <v>0.15300622874314482</v>
      </c>
      <c r="S631" s="93">
        <f>(1+H631)^((5-Dashboard!$F$9)*3/12)</f>
        <v>1.0362341801087196</v>
      </c>
      <c r="T631" s="93">
        <f t="shared" si="68"/>
        <v>1.1947844641018994</v>
      </c>
      <c r="U631" s="93">
        <f t="shared" si="68"/>
        <v>1.3775939291150303</v>
      </c>
      <c r="V631" s="93">
        <f t="shared" si="68"/>
        <v>1.5883743809483724</v>
      </c>
      <c r="W631" s="93">
        <f t="shared" si="68"/>
        <v>1.8314055548095101</v>
      </c>
      <c r="X631" s="93">
        <f t="shared" si="68"/>
        <v>2.1116220120501601</v>
      </c>
      <c r="Y631" s="93">
        <f t="shared" si="67"/>
        <v>2.4347133326449666</v>
      </c>
      <c r="Z631" s="93">
        <f t="shared" si="67"/>
        <v>2.8072396377436268</v>
      </c>
      <c r="AA631" s="93">
        <f t="shared" si="67"/>
        <v>3.2367647878930512</v>
      </c>
      <c r="AB631" s="93">
        <f t="shared" si="67"/>
        <v>3.7320099614171722</v>
      </c>
      <c r="AC631" s="95">
        <f t="shared" si="67"/>
        <v>4.303030731245463</v>
      </c>
      <c r="AE631" s="96"/>
    </row>
    <row r="632" spans="3:31" ht="24.75" customHeight="1" x14ac:dyDescent="0.25">
      <c r="C632" s="91">
        <f>ABS(E632-Dashboard!$F$13)</f>
        <v>23.817787418548612</v>
      </c>
      <c r="D632" s="92">
        <f t="shared" si="66"/>
        <v>0.15310622874314481</v>
      </c>
      <c r="E632" s="93" cm="1">
        <f t="array" ref="E632">SUM('DRE + DCF'!$S$41/TIR!S632,'DRE + DCF'!$U$41:$AD$41/TIR!T632:AC632,TIR!F632)</f>
        <v>73.32778741854861</v>
      </c>
      <c r="F632" s="100">
        <f>'DRE + DCF'!$AE$38*'DRE + DCF'!$AE$39*(1+G632)/(R632-G632)/AC632</f>
        <v>44.465808289363522</v>
      </c>
      <c r="G632" s="92">
        <f>R632*(1-'DRE + DCF'!$AE$39)</f>
        <v>9.1863737245886881E-2</v>
      </c>
      <c r="H632" s="94">
        <f t="shared" si="70"/>
        <v>0.15310622874314481</v>
      </c>
      <c r="I632" s="94">
        <f t="shared" si="69"/>
        <v>0.15310622874314481</v>
      </c>
      <c r="J632" s="94">
        <f t="shared" si="69"/>
        <v>0.15310622874314481</v>
      </c>
      <c r="K632" s="94">
        <f t="shared" si="69"/>
        <v>0.15310622874314481</v>
      </c>
      <c r="L632" s="94">
        <f t="shared" si="69"/>
        <v>0.15310622874314481</v>
      </c>
      <c r="M632" s="94">
        <f t="shared" si="69"/>
        <v>0.15310622874314481</v>
      </c>
      <c r="N632" s="94">
        <f t="shared" si="69"/>
        <v>0.15310622874314481</v>
      </c>
      <c r="O632" s="94">
        <f t="shared" si="69"/>
        <v>0.15310622874314481</v>
      </c>
      <c r="P632" s="94">
        <f t="shared" si="69"/>
        <v>0.15310622874314481</v>
      </c>
      <c r="Q632" s="94">
        <f t="shared" si="69"/>
        <v>0.15310622874314481</v>
      </c>
      <c r="R632" s="94">
        <f t="shared" si="69"/>
        <v>0.15310622874314481</v>
      </c>
      <c r="S632" s="93">
        <f>(1+H632)^((5-Dashboard!$F$9)*3/12)</f>
        <v>1.0362566474738959</v>
      </c>
      <c r="T632" s="93">
        <f t="shared" si="68"/>
        <v>1.1949139947786387</v>
      </c>
      <c r="U632" s="93">
        <f t="shared" si="68"/>
        <v>1.377862770191602</v>
      </c>
      <c r="V632" s="93">
        <f t="shared" si="68"/>
        <v>1.5888221426612206</v>
      </c>
      <c r="W632" s="93">
        <f t="shared" si="68"/>
        <v>1.8320807090676829</v>
      </c>
      <c r="X632" s="93">
        <f t="shared" si="68"/>
        <v>2.1125836771861026</v>
      </c>
      <c r="Y632" s="93">
        <f t="shared" si="67"/>
        <v>2.4360333969043921</v>
      </c>
      <c r="Z632" s="93">
        <f t="shared" si="67"/>
        <v>2.8090052833967762</v>
      </c>
      <c r="AA632" s="93">
        <f t="shared" si="67"/>
        <v>3.2390814888572255</v>
      </c>
      <c r="AB632" s="93">
        <f t="shared" si="67"/>
        <v>3.735005040207886</v>
      </c>
      <c r="AC632" s="95">
        <f t="shared" si="67"/>
        <v>4.3068575762507537</v>
      </c>
      <c r="AE632" s="96"/>
    </row>
    <row r="633" spans="3:31" ht="24.75" customHeight="1" x14ac:dyDescent="0.25">
      <c r="C633" s="91">
        <f>ABS(E633-Dashboard!$F$13)</f>
        <v>23.738656791825058</v>
      </c>
      <c r="D633" s="92">
        <f t="shared" si="66"/>
        <v>0.1532062287431448</v>
      </c>
      <c r="E633" s="93" cm="1">
        <f t="array" ref="E633">SUM('DRE + DCF'!$S$41/TIR!S633,'DRE + DCF'!$U$41:$AD$41/TIR!T633:AC633,TIR!F633)</f>
        <v>73.248656791825056</v>
      </c>
      <c r="F633" s="100">
        <f>'DRE + DCF'!$AE$38*'DRE + DCF'!$AE$39*(1+G633)/(R633-G633)/AC633</f>
        <v>44.39974376161954</v>
      </c>
      <c r="G633" s="92">
        <f>R633*(1-'DRE + DCF'!$AE$39)</f>
        <v>9.1923737245886872E-2</v>
      </c>
      <c r="H633" s="94">
        <f t="shared" si="70"/>
        <v>0.1532062287431448</v>
      </c>
      <c r="I633" s="94">
        <f t="shared" si="69"/>
        <v>0.1532062287431448</v>
      </c>
      <c r="J633" s="94">
        <f t="shared" si="69"/>
        <v>0.1532062287431448</v>
      </c>
      <c r="K633" s="94">
        <f t="shared" si="69"/>
        <v>0.1532062287431448</v>
      </c>
      <c r="L633" s="94">
        <f t="shared" si="69"/>
        <v>0.1532062287431448</v>
      </c>
      <c r="M633" s="94">
        <f t="shared" si="69"/>
        <v>0.1532062287431448</v>
      </c>
      <c r="N633" s="94">
        <f t="shared" si="69"/>
        <v>0.1532062287431448</v>
      </c>
      <c r="O633" s="94">
        <f t="shared" si="69"/>
        <v>0.1532062287431448</v>
      </c>
      <c r="P633" s="94">
        <f t="shared" si="69"/>
        <v>0.1532062287431448</v>
      </c>
      <c r="Q633" s="94">
        <f t="shared" si="69"/>
        <v>0.1532062287431448</v>
      </c>
      <c r="R633" s="94">
        <f t="shared" si="69"/>
        <v>0.1532062287431448</v>
      </c>
      <c r="S633" s="93">
        <f>(1+H633)^((5-Dashboard!$F$9)*3/12)</f>
        <v>1.036279113377804</v>
      </c>
      <c r="T633" s="93">
        <f t="shared" si="68"/>
        <v>1.1950435282637071</v>
      </c>
      <c r="U633" s="93">
        <f t="shared" si="68"/>
        <v>1.3781316404128914</v>
      </c>
      <c r="V633" s="93">
        <f t="shared" si="68"/>
        <v>1.5892699917521542</v>
      </c>
      <c r="W633" s="93">
        <f t="shared" si="68"/>
        <v>1.8327560536431506</v>
      </c>
      <c r="X633" s="93">
        <f t="shared" si="68"/>
        <v>2.1135456968279867</v>
      </c>
      <c r="Y633" s="93">
        <f t="shared" si="67"/>
        <v>2.4373540623153045</v>
      </c>
      <c r="Z633" s="93">
        <f t="shared" si="67"/>
        <v>2.8107718863144164</v>
      </c>
      <c r="AA633" s="93">
        <f t="shared" si="67"/>
        <v>3.2413996468739037</v>
      </c>
      <c r="AB633" s="93">
        <f t="shared" si="67"/>
        <v>3.738002262620816</v>
      </c>
      <c r="AC633" s="95">
        <f t="shared" si="67"/>
        <v>4.3106874923102936</v>
      </c>
      <c r="AE633" s="96"/>
    </row>
    <row r="634" spans="3:31" ht="24.75" customHeight="1" x14ac:dyDescent="0.25">
      <c r="C634" s="91">
        <f>ABS(E634-Dashboard!$F$13)</f>
        <v>23.659655476007252</v>
      </c>
      <c r="D634" s="92">
        <f t="shared" si="66"/>
        <v>0.15330622874314478</v>
      </c>
      <c r="E634" s="93" cm="1">
        <f t="array" ref="E634">SUM('DRE + DCF'!$S$41/TIR!S634,'DRE + DCF'!$U$41:$AD$41/TIR!T634:AC634,TIR!F634)</f>
        <v>73.16965547600725</v>
      </c>
      <c r="F634" s="100">
        <f>'DRE + DCF'!$AE$38*'DRE + DCF'!$AE$39*(1+G634)/(R634-G634)/AC634</f>
        <v>44.333799559403872</v>
      </c>
      <c r="G634" s="92">
        <f>R634*(1-'DRE + DCF'!$AE$39)</f>
        <v>9.1983737245886862E-2</v>
      </c>
      <c r="H634" s="94">
        <f t="shared" si="70"/>
        <v>0.15330622874314478</v>
      </c>
      <c r="I634" s="94">
        <f t="shared" si="69"/>
        <v>0.15330622874314478</v>
      </c>
      <c r="J634" s="94">
        <f t="shared" si="69"/>
        <v>0.15330622874314478</v>
      </c>
      <c r="K634" s="94">
        <f t="shared" si="69"/>
        <v>0.15330622874314478</v>
      </c>
      <c r="L634" s="94">
        <f t="shared" si="69"/>
        <v>0.15330622874314478</v>
      </c>
      <c r="M634" s="94">
        <f t="shared" si="69"/>
        <v>0.15330622874314478</v>
      </c>
      <c r="N634" s="94">
        <f t="shared" si="69"/>
        <v>0.15330622874314478</v>
      </c>
      <c r="O634" s="94">
        <f t="shared" si="69"/>
        <v>0.15330622874314478</v>
      </c>
      <c r="P634" s="94">
        <f t="shared" si="69"/>
        <v>0.15330622874314478</v>
      </c>
      <c r="Q634" s="94">
        <f t="shared" si="69"/>
        <v>0.15330622874314478</v>
      </c>
      <c r="R634" s="94">
        <f t="shared" si="69"/>
        <v>0.15330622874314478</v>
      </c>
      <c r="S634" s="93">
        <f>(1+H634)^((5-Dashboard!$F$9)*3/12)</f>
        <v>1.0363015778206652</v>
      </c>
      <c r="T634" s="93">
        <f t="shared" si="68"/>
        <v>1.1951730645569221</v>
      </c>
      <c r="U634" s="93">
        <f t="shared" si="68"/>
        <v>1.3784005397795309</v>
      </c>
      <c r="V634" s="93">
        <f t="shared" si="68"/>
        <v>1.5897179282306459</v>
      </c>
      <c r="W634" s="93">
        <f t="shared" si="68"/>
        <v>1.8334315885730517</v>
      </c>
      <c r="X634" s="93">
        <f t="shared" si="68"/>
        <v>2.1145080710757393</v>
      </c>
      <c r="Y634" s="93">
        <f t="shared" si="67"/>
        <v>2.4386753290993024</v>
      </c>
      <c r="Z634" s="93">
        <f t="shared" si="67"/>
        <v>2.812539446932464</v>
      </c>
      <c r="AA634" s="93">
        <f t="shared" si="67"/>
        <v>3.2437192627330105</v>
      </c>
      <c r="AB634" s="93">
        <f t="shared" si="67"/>
        <v>3.7410016300041025</v>
      </c>
      <c r="AC634" s="95">
        <f t="shared" si="67"/>
        <v>4.3145204816219893</v>
      </c>
      <c r="AE634" s="96"/>
    </row>
    <row r="635" spans="3:31" ht="24.75" customHeight="1" x14ac:dyDescent="0.25">
      <c r="C635" s="91">
        <f>ABS(E635-Dashboard!$F$13)</f>
        <v>23.580783193690358</v>
      </c>
      <c r="D635" s="92">
        <f t="shared" si="66"/>
        <v>0.15340622874314477</v>
      </c>
      <c r="E635" s="93" cm="1">
        <f t="array" ref="E635">SUM('DRE + DCF'!$S$41/TIR!S635,'DRE + DCF'!$U$41:$AD$41/TIR!T635:AC635,TIR!F635)</f>
        <v>73.090783193690356</v>
      </c>
      <c r="F635" s="100">
        <f>'DRE + DCF'!$AE$38*'DRE + DCF'!$AE$39*(1+G635)/(R635-G635)/AC635</f>
        <v>44.267975412924102</v>
      </c>
      <c r="G635" s="92">
        <f>R635*(1-'DRE + DCF'!$AE$39)</f>
        <v>9.2043737245886867E-2</v>
      </c>
      <c r="H635" s="94">
        <f t="shared" si="70"/>
        <v>0.15340622874314477</v>
      </c>
      <c r="I635" s="94">
        <f t="shared" si="69"/>
        <v>0.15340622874314477</v>
      </c>
      <c r="J635" s="94">
        <f t="shared" si="69"/>
        <v>0.15340622874314477</v>
      </c>
      <c r="K635" s="94">
        <f t="shared" si="69"/>
        <v>0.15340622874314477</v>
      </c>
      <c r="L635" s="94">
        <f t="shared" si="69"/>
        <v>0.15340622874314477</v>
      </c>
      <c r="M635" s="94">
        <f t="shared" si="69"/>
        <v>0.15340622874314477</v>
      </c>
      <c r="N635" s="94">
        <f t="shared" si="69"/>
        <v>0.15340622874314477</v>
      </c>
      <c r="O635" s="94">
        <f t="shared" si="69"/>
        <v>0.15340622874314477</v>
      </c>
      <c r="P635" s="94">
        <f t="shared" si="69"/>
        <v>0.15340622874314477</v>
      </c>
      <c r="Q635" s="94">
        <f t="shared" si="69"/>
        <v>0.15340622874314477</v>
      </c>
      <c r="R635" s="94">
        <f t="shared" si="69"/>
        <v>0.15340622874314477</v>
      </c>
      <c r="S635" s="93">
        <f>(1+H635)^((5-Dashboard!$F$9)*3/12)</f>
        <v>1.0363240408027019</v>
      </c>
      <c r="T635" s="93">
        <f t="shared" si="68"/>
        <v>1.1953026036581014</v>
      </c>
      <c r="U635" s="93">
        <f t="shared" si="68"/>
        <v>1.3786694682921525</v>
      </c>
      <c r="V635" s="93">
        <f t="shared" si="68"/>
        <v>1.5901659521061684</v>
      </c>
      <c r="W635" s="93">
        <f t="shared" si="68"/>
        <v>1.8341073138945279</v>
      </c>
      <c r="X635" s="93">
        <f t="shared" si="68"/>
        <v>2.1154708000293065</v>
      </c>
      <c r="Y635" s="93">
        <f t="shared" si="67"/>
        <v>2.4399971974780459</v>
      </c>
      <c r="Z635" s="93">
        <f t="shared" si="67"/>
        <v>2.8143079656869951</v>
      </c>
      <c r="AA635" s="93">
        <f t="shared" si="67"/>
        <v>3.2460403372248288</v>
      </c>
      <c r="AB635" s="93">
        <f t="shared" si="67"/>
        <v>3.7440031437066157</v>
      </c>
      <c r="AC635" s="95">
        <f t="shared" si="67"/>
        <v>4.3183565463851261</v>
      </c>
      <c r="AE635" s="96"/>
    </row>
    <row r="636" spans="3:31" ht="24.75" customHeight="1" x14ac:dyDescent="0.25">
      <c r="C636" s="91">
        <f>ABS(E636-Dashboard!$F$13)</f>
        <v>23.502039668217726</v>
      </c>
      <c r="D636" s="92">
        <f t="shared" si="66"/>
        <v>0.15350622874314476</v>
      </c>
      <c r="E636" s="93" cm="1">
        <f t="array" ref="E636">SUM('DRE + DCF'!$S$41/TIR!S636,'DRE + DCF'!$U$41:$AD$41/TIR!T636:AC636,TIR!F636)</f>
        <v>73.012039668217724</v>
      </c>
      <c r="F636" s="100">
        <f>'DRE + DCF'!$AE$38*'DRE + DCF'!$AE$39*(1+G636)/(R636-G636)/AC636</f>
        <v>44.202271053128612</v>
      </c>
      <c r="G636" s="92">
        <f>R636*(1-'DRE + DCF'!$AE$39)</f>
        <v>9.2103737245886858E-2</v>
      </c>
      <c r="H636" s="94">
        <f t="shared" si="70"/>
        <v>0.15350622874314476</v>
      </c>
      <c r="I636" s="94">
        <f t="shared" si="69"/>
        <v>0.15350622874314476</v>
      </c>
      <c r="J636" s="94">
        <f t="shared" si="69"/>
        <v>0.15350622874314476</v>
      </c>
      <c r="K636" s="94">
        <f t="shared" si="69"/>
        <v>0.15350622874314476</v>
      </c>
      <c r="L636" s="94">
        <f t="shared" si="69"/>
        <v>0.15350622874314476</v>
      </c>
      <c r="M636" s="94">
        <f t="shared" si="69"/>
        <v>0.15350622874314476</v>
      </c>
      <c r="N636" s="94">
        <f t="shared" si="69"/>
        <v>0.15350622874314476</v>
      </c>
      <c r="O636" s="94">
        <f t="shared" si="69"/>
        <v>0.15350622874314476</v>
      </c>
      <c r="P636" s="94">
        <f t="shared" si="69"/>
        <v>0.15350622874314476</v>
      </c>
      <c r="Q636" s="94">
        <f t="shared" si="69"/>
        <v>0.15350622874314476</v>
      </c>
      <c r="R636" s="94">
        <f t="shared" si="69"/>
        <v>0.15350622874314476</v>
      </c>
      <c r="S636" s="93">
        <f>(1+H636)^((5-Dashboard!$F$9)*3/12)</f>
        <v>1.0363465023241352</v>
      </c>
      <c r="T636" s="93">
        <f t="shared" si="68"/>
        <v>1.1954321455670618</v>
      </c>
      <c r="U636" s="93">
        <f t="shared" si="68"/>
        <v>1.3789384259513875</v>
      </c>
      <c r="V636" s="93">
        <f t="shared" si="68"/>
        <v>1.5906140633881931</v>
      </c>
      <c r="W636" s="93">
        <f t="shared" si="68"/>
        <v>1.8347832296447242</v>
      </c>
      <c r="X636" s="93">
        <f t="shared" si="68"/>
        <v>2.1164338837886532</v>
      </c>
      <c r="Y636" s="93">
        <f t="shared" si="67"/>
        <v>2.4413196676732563</v>
      </c>
      <c r="Z636" s="93">
        <f t="shared" si="67"/>
        <v>2.8160774430142452</v>
      </c>
      <c r="AA636" s="93">
        <f t="shared" si="67"/>
        <v>3.2483628711400003</v>
      </c>
      <c r="AB636" s="93">
        <f t="shared" si="67"/>
        <v>3.7470068050779557</v>
      </c>
      <c r="AC636" s="95">
        <f t="shared" si="67"/>
        <v>4.3221956888003721</v>
      </c>
      <c r="AE636" s="96"/>
    </row>
    <row r="637" spans="3:31" ht="24.75" customHeight="1" x14ac:dyDescent="0.25">
      <c r="C637" s="91">
        <f>ABS(E637-Dashboard!$F$13)</f>
        <v>23.423424623678621</v>
      </c>
      <c r="D637" s="92">
        <f t="shared" si="66"/>
        <v>0.15360622874314475</v>
      </c>
      <c r="E637" s="93" cm="1">
        <f t="array" ref="E637">SUM('DRE + DCF'!$S$41/TIR!S637,'DRE + DCF'!$U$41:$AD$41/TIR!T637:AC637,TIR!F637)</f>
        <v>72.933424623678619</v>
      </c>
      <c r="F637" s="100">
        <f>'DRE + DCF'!$AE$38*'DRE + DCF'!$AE$39*(1+G637)/(R637-G637)/AC637</f>
        <v>44.136686211704252</v>
      </c>
      <c r="G637" s="92">
        <f>R637*(1-'DRE + DCF'!$AE$39)</f>
        <v>9.2163737245886848E-2</v>
      </c>
      <c r="H637" s="94">
        <f t="shared" si="70"/>
        <v>0.15360622874314475</v>
      </c>
      <c r="I637" s="94">
        <f t="shared" si="69"/>
        <v>0.15360622874314475</v>
      </c>
      <c r="J637" s="94">
        <f t="shared" si="69"/>
        <v>0.15360622874314475</v>
      </c>
      <c r="K637" s="94">
        <f t="shared" si="69"/>
        <v>0.15360622874314475</v>
      </c>
      <c r="L637" s="94">
        <f t="shared" ref="I637:R662" si="71">$D637</f>
        <v>0.15360622874314475</v>
      </c>
      <c r="M637" s="94">
        <f t="shared" si="71"/>
        <v>0.15360622874314475</v>
      </c>
      <c r="N637" s="94">
        <f t="shared" si="71"/>
        <v>0.15360622874314475</v>
      </c>
      <c r="O637" s="94">
        <f t="shared" si="71"/>
        <v>0.15360622874314475</v>
      </c>
      <c r="P637" s="94">
        <f t="shared" si="71"/>
        <v>0.15360622874314475</v>
      </c>
      <c r="Q637" s="94">
        <f t="shared" si="71"/>
        <v>0.15360622874314475</v>
      </c>
      <c r="R637" s="94">
        <f t="shared" si="71"/>
        <v>0.15360622874314475</v>
      </c>
      <c r="S637" s="93">
        <f>(1+H637)^((5-Dashboard!$F$9)*3/12)</f>
        <v>1.0363689623851868</v>
      </c>
      <c r="T637" s="93">
        <f t="shared" si="68"/>
        <v>1.1955616902836215</v>
      </c>
      <c r="U637" s="93">
        <f t="shared" si="68"/>
        <v>1.3792074127578682</v>
      </c>
      <c r="V637" s="93">
        <f t="shared" si="68"/>
        <v>1.5910622620861943</v>
      </c>
      <c r="W637" s="93">
        <f t="shared" si="68"/>
        <v>1.8354593358607916</v>
      </c>
      <c r="X637" s="93">
        <f t="shared" si="68"/>
        <v>2.117397322453765</v>
      </c>
      <c r="Y637" s="93">
        <f t="shared" si="67"/>
        <v>2.4426427399067201</v>
      </c>
      <c r="Z637" s="93">
        <f t="shared" si="67"/>
        <v>2.8178478793506136</v>
      </c>
      <c r="AA637" s="93">
        <f t="shared" si="67"/>
        <v>3.2506868652695293</v>
      </c>
      <c r="AB637" s="93">
        <f t="shared" si="67"/>
        <v>3.750012615468457</v>
      </c>
      <c r="AC637" s="95">
        <f t="shared" si="67"/>
        <v>4.3260379110697835</v>
      </c>
      <c r="AE637" s="96"/>
    </row>
    <row r="638" spans="3:31" ht="24.75" customHeight="1" x14ac:dyDescent="0.25">
      <c r="C638" s="91">
        <f>ABS(E638-Dashboard!$F$13)</f>
        <v>23.344937784905802</v>
      </c>
      <c r="D638" s="92">
        <f t="shared" si="66"/>
        <v>0.15370622874314474</v>
      </c>
      <c r="E638" s="93" cm="1">
        <f t="array" ref="E638">SUM('DRE + DCF'!$S$41/TIR!S638,'DRE + DCF'!$U$41:$AD$41/TIR!T638:AC638,TIR!F638)</f>
        <v>72.8549377849058</v>
      </c>
      <c r="F638" s="100">
        <f>'DRE + DCF'!$AE$38*'DRE + DCF'!$AE$39*(1+G638)/(R638-G638)/AC638</f>
        <v>44.07122062107392</v>
      </c>
      <c r="G638" s="92">
        <f>R638*(1-'DRE + DCF'!$AE$39)</f>
        <v>9.2223737245886839E-2</v>
      </c>
      <c r="H638" s="94">
        <f t="shared" si="70"/>
        <v>0.15370622874314474</v>
      </c>
      <c r="I638" s="94">
        <f t="shared" si="71"/>
        <v>0.15370622874314474</v>
      </c>
      <c r="J638" s="94">
        <f t="shared" si="71"/>
        <v>0.15370622874314474</v>
      </c>
      <c r="K638" s="94">
        <f t="shared" si="71"/>
        <v>0.15370622874314474</v>
      </c>
      <c r="L638" s="94">
        <f t="shared" si="71"/>
        <v>0.15370622874314474</v>
      </c>
      <c r="M638" s="94">
        <f t="shared" si="71"/>
        <v>0.15370622874314474</v>
      </c>
      <c r="N638" s="94">
        <f t="shared" si="71"/>
        <v>0.15370622874314474</v>
      </c>
      <c r="O638" s="94">
        <f t="shared" si="71"/>
        <v>0.15370622874314474</v>
      </c>
      <c r="P638" s="94">
        <f t="shared" si="71"/>
        <v>0.15370622874314474</v>
      </c>
      <c r="Q638" s="94">
        <f t="shared" si="71"/>
        <v>0.15370622874314474</v>
      </c>
      <c r="R638" s="94">
        <f t="shared" si="71"/>
        <v>0.15370622874314474</v>
      </c>
      <c r="S638" s="93">
        <f>(1+H638)^((5-Dashboard!$F$9)*3/12)</f>
        <v>1.0363914209860783</v>
      </c>
      <c r="T638" s="93">
        <f t="shared" si="68"/>
        <v>1.1956912378075972</v>
      </c>
      <c r="U638" s="93">
        <f t="shared" si="68"/>
        <v>1.3794764287122256</v>
      </c>
      <c r="V638" s="93">
        <f t="shared" si="68"/>
        <v>1.5915105482096434</v>
      </c>
      <c r="W638" s="93">
        <f t="shared" si="68"/>
        <v>1.8361356325798825</v>
      </c>
      <c r="X638" s="93">
        <f t="shared" si="68"/>
        <v>2.1183611161246447</v>
      </c>
      <c r="Y638" s="93">
        <f t="shared" si="67"/>
        <v>2.4439664144002826</v>
      </c>
      <c r="Z638" s="93">
        <f t="shared" si="67"/>
        <v>2.8196192751326556</v>
      </c>
      <c r="AA638" s="93">
        <f t="shared" si="67"/>
        <v>3.2530123204047756</v>
      </c>
      <c r="AB638" s="93">
        <f t="shared" si="67"/>
        <v>3.7530205762291802</v>
      </c>
      <c r="AC638" s="95">
        <f t="shared" si="67"/>
        <v>4.3298832153967917</v>
      </c>
      <c r="AE638" s="96"/>
    </row>
    <row r="639" spans="3:31" ht="24.75" customHeight="1" x14ac:dyDescent="0.25">
      <c r="C639" s="91">
        <f>ABS(E639-Dashboard!$F$13)</f>
        <v>23.266578877472874</v>
      </c>
      <c r="D639" s="92">
        <f t="shared" si="66"/>
        <v>0.15380622874314473</v>
      </c>
      <c r="E639" s="93" cm="1">
        <f t="array" ref="E639">SUM('DRE + DCF'!$S$41/TIR!S639,'DRE + DCF'!$U$41:$AD$41/TIR!T639:AC639,TIR!F639)</f>
        <v>72.776578877472872</v>
      </c>
      <c r="F639" s="100">
        <f>'DRE + DCF'!$AE$38*'DRE + DCF'!$AE$39*(1+G639)/(R639-G639)/AC639</f>
        <v>44.00587401439396</v>
      </c>
      <c r="G639" s="92">
        <f>R639*(1-'DRE + DCF'!$AE$39)</f>
        <v>9.2283737245886829E-2</v>
      </c>
      <c r="H639" s="94">
        <f t="shared" si="70"/>
        <v>0.15380622874314473</v>
      </c>
      <c r="I639" s="94">
        <f t="shared" si="71"/>
        <v>0.15380622874314473</v>
      </c>
      <c r="J639" s="94">
        <f t="shared" si="71"/>
        <v>0.15380622874314473</v>
      </c>
      <c r="K639" s="94">
        <f t="shared" si="71"/>
        <v>0.15380622874314473</v>
      </c>
      <c r="L639" s="94">
        <f t="shared" si="71"/>
        <v>0.15380622874314473</v>
      </c>
      <c r="M639" s="94">
        <f t="shared" si="71"/>
        <v>0.15380622874314473</v>
      </c>
      <c r="N639" s="94">
        <f t="shared" si="71"/>
        <v>0.15380622874314473</v>
      </c>
      <c r="O639" s="94">
        <f t="shared" si="71"/>
        <v>0.15380622874314473</v>
      </c>
      <c r="P639" s="94">
        <f t="shared" si="71"/>
        <v>0.15380622874314473</v>
      </c>
      <c r="Q639" s="94">
        <f t="shared" si="71"/>
        <v>0.15380622874314473</v>
      </c>
      <c r="R639" s="94">
        <f t="shared" si="71"/>
        <v>0.15380622874314473</v>
      </c>
      <c r="S639" s="93">
        <f>(1+H639)^((5-Dashboard!$F$9)*3/12)</f>
        <v>1.0364138781270311</v>
      </c>
      <c r="T639" s="93">
        <f t="shared" si="68"/>
        <v>1.195820788138807</v>
      </c>
      <c r="U639" s="93">
        <f t="shared" si="68"/>
        <v>1.379745473815092</v>
      </c>
      <c r="V639" s="93">
        <f t="shared" si="68"/>
        <v>1.5919589217680148</v>
      </c>
      <c r="W639" s="93">
        <f t="shared" si="68"/>
        <v>1.8368121198391563</v>
      </c>
      <c r="X639" s="93">
        <f t="shared" si="68"/>
        <v>2.1193252649013181</v>
      </c>
      <c r="Y639" s="93">
        <f t="shared" si="67"/>
        <v>2.4452906913758561</v>
      </c>
      <c r="Z639" s="93">
        <f t="shared" si="67"/>
        <v>2.8213916307970934</v>
      </c>
      <c r="AA639" s="93">
        <f t="shared" si="67"/>
        <v>3.2553392373374654</v>
      </c>
      <c r="AB639" s="93">
        <f t="shared" si="67"/>
        <v>3.7560306887119261</v>
      </c>
      <c r="AC639" s="95">
        <f t="shared" si="67"/>
        <v>4.3337316039862239</v>
      </c>
      <c r="AE639" s="96"/>
    </row>
    <row r="640" spans="3:31" ht="24.75" customHeight="1" x14ac:dyDescent="0.25">
      <c r="C640" s="91">
        <f>ABS(E640-Dashboard!$F$13)</f>
        <v>23.188347627692117</v>
      </c>
      <c r="D640" s="92">
        <f t="shared" si="66"/>
        <v>0.15390622874314472</v>
      </c>
      <c r="E640" s="93" cm="1">
        <f t="array" ref="E640">SUM('DRE + DCF'!$S$41/TIR!S640,'DRE + DCF'!$U$41:$AD$41/TIR!T640:AC640,TIR!F640)</f>
        <v>72.698347627692115</v>
      </c>
      <c r="F640" s="100">
        <f>'DRE + DCF'!$AE$38*'DRE + DCF'!$AE$39*(1+G640)/(R640-G640)/AC640</f>
        <v>43.940646125551957</v>
      </c>
      <c r="G640" s="92">
        <f>R640*(1-'DRE + DCF'!$AE$39)</f>
        <v>9.2343737245886834E-2</v>
      </c>
      <c r="H640" s="94">
        <f t="shared" si="70"/>
        <v>0.15390622874314472</v>
      </c>
      <c r="I640" s="94">
        <f t="shared" si="71"/>
        <v>0.15390622874314472</v>
      </c>
      <c r="J640" s="94">
        <f t="shared" si="71"/>
        <v>0.15390622874314472</v>
      </c>
      <c r="K640" s="94">
        <f t="shared" si="71"/>
        <v>0.15390622874314472</v>
      </c>
      <c r="L640" s="94">
        <f t="shared" si="71"/>
        <v>0.15390622874314472</v>
      </c>
      <c r="M640" s="94">
        <f t="shared" si="71"/>
        <v>0.15390622874314472</v>
      </c>
      <c r="N640" s="94">
        <f t="shared" si="71"/>
        <v>0.15390622874314472</v>
      </c>
      <c r="O640" s="94">
        <f t="shared" si="71"/>
        <v>0.15390622874314472</v>
      </c>
      <c r="P640" s="94">
        <f t="shared" si="71"/>
        <v>0.15390622874314472</v>
      </c>
      <c r="Q640" s="94">
        <f t="shared" si="71"/>
        <v>0.15390622874314472</v>
      </c>
      <c r="R640" s="94">
        <f t="shared" si="71"/>
        <v>0.15390622874314472</v>
      </c>
      <c r="S640" s="93">
        <f>(1+H640)^((5-Dashboard!$F$9)*3/12)</f>
        <v>1.0364363338082667</v>
      </c>
      <c r="T640" s="93">
        <f t="shared" si="68"/>
        <v>1.1959503412770682</v>
      </c>
      <c r="U640" s="93">
        <f t="shared" si="68"/>
        <v>1.3800145480670987</v>
      </c>
      <c r="V640" s="93">
        <f t="shared" si="68"/>
        <v>1.592407382770781</v>
      </c>
      <c r="W640" s="93">
        <f t="shared" si="68"/>
        <v>1.8374887976757732</v>
      </c>
      <c r="X640" s="93">
        <f t="shared" si="68"/>
        <v>2.1202897688838269</v>
      </c>
      <c r="Y640" s="93">
        <f t="shared" si="67"/>
        <v>2.4466155710554105</v>
      </c>
      <c r="Z640" s="93">
        <f t="shared" si="67"/>
        <v>2.8231649467808042</v>
      </c>
      <c r="AA640" s="93">
        <f t="shared" si="67"/>
        <v>3.2576676168596785</v>
      </c>
      <c r="AB640" s="93">
        <f t="shared" si="67"/>
        <v>3.7590429542692196</v>
      </c>
      <c r="AC640" s="95">
        <f t="shared" si="67"/>
        <v>4.3375830790442844</v>
      </c>
      <c r="AE640" s="96"/>
    </row>
    <row r="641" spans="3:31" ht="24.75" customHeight="1" x14ac:dyDescent="0.25">
      <c r="C641" s="91">
        <f>ABS(E641-Dashboard!$F$13)</f>
        <v>23.11024376261178</v>
      </c>
      <c r="D641" s="92">
        <f t="shared" si="66"/>
        <v>0.15400622874314471</v>
      </c>
      <c r="E641" s="93" cm="1">
        <f t="array" ref="E641">SUM('DRE + DCF'!$S$41/TIR!S641,'DRE + DCF'!$U$41:$AD$41/TIR!T641:AC641,TIR!F641)</f>
        <v>72.620243762611778</v>
      </c>
      <c r="F641" s="100">
        <f>'DRE + DCF'!$AE$38*'DRE + DCF'!$AE$39*(1+G641)/(R641-G641)/AC641</f>
        <v>43.875536689164072</v>
      </c>
      <c r="G641" s="92">
        <f>R641*(1-'DRE + DCF'!$AE$39)</f>
        <v>9.2403737245886824E-2</v>
      </c>
      <c r="H641" s="94">
        <f t="shared" si="70"/>
        <v>0.15400622874314471</v>
      </c>
      <c r="I641" s="94">
        <f t="shared" si="71"/>
        <v>0.15400622874314471</v>
      </c>
      <c r="J641" s="94">
        <f t="shared" si="71"/>
        <v>0.15400622874314471</v>
      </c>
      <c r="K641" s="94">
        <f t="shared" si="71"/>
        <v>0.15400622874314471</v>
      </c>
      <c r="L641" s="94">
        <f t="shared" si="71"/>
        <v>0.15400622874314471</v>
      </c>
      <c r="M641" s="94">
        <f t="shared" si="71"/>
        <v>0.15400622874314471</v>
      </c>
      <c r="N641" s="94">
        <f t="shared" si="71"/>
        <v>0.15400622874314471</v>
      </c>
      <c r="O641" s="94">
        <f t="shared" si="71"/>
        <v>0.15400622874314471</v>
      </c>
      <c r="P641" s="94">
        <f t="shared" si="71"/>
        <v>0.15400622874314471</v>
      </c>
      <c r="Q641" s="94">
        <f t="shared" si="71"/>
        <v>0.15400622874314471</v>
      </c>
      <c r="R641" s="94">
        <f t="shared" si="71"/>
        <v>0.15400622874314471</v>
      </c>
      <c r="S641" s="93">
        <f>(1+H641)^((5-Dashboard!$F$9)*3/12)</f>
        <v>1.0364587880300067</v>
      </c>
      <c r="T641" s="93">
        <f t="shared" si="68"/>
        <v>1.1960798972221984</v>
      </c>
      <c r="U641" s="93">
        <f t="shared" si="68"/>
        <v>1.3802836514688774</v>
      </c>
      <c r="V641" s="93">
        <f t="shared" si="68"/>
        <v>1.5928559312274164</v>
      </c>
      <c r="W641" s="93">
        <f t="shared" si="68"/>
        <v>1.8381656661269008</v>
      </c>
      <c r="X641" s="93">
        <f t="shared" si="68"/>
        <v>2.1212546281722351</v>
      </c>
      <c r="Y641" s="93">
        <f t="shared" si="67"/>
        <v>2.4479410536609829</v>
      </c>
      <c r="Z641" s="93">
        <f t="shared" si="67"/>
        <v>2.8249392235208308</v>
      </c>
      <c r="AA641" s="93">
        <f t="shared" si="67"/>
        <v>3.2599974597638615</v>
      </c>
      <c r="AB641" s="93">
        <f t="shared" si="67"/>
        <v>3.7620573742543253</v>
      </c>
      <c r="AC641" s="95">
        <f t="shared" si="67"/>
        <v>4.3414376427785717</v>
      </c>
      <c r="AE641" s="96"/>
    </row>
    <row r="642" spans="3:31" ht="24.75" customHeight="1" x14ac:dyDescent="0.25">
      <c r="C642" s="91">
        <f>ABS(E642-Dashboard!$F$13)</f>
        <v>23.032267010013918</v>
      </c>
      <c r="D642" s="92">
        <f t="shared" si="66"/>
        <v>0.1541062287431447</v>
      </c>
      <c r="E642" s="93" cm="1">
        <f t="array" ref="E642">SUM('DRE + DCF'!$S$41/TIR!S642,'DRE + DCF'!$U$41:$AD$41/TIR!T642:AC642,TIR!F642)</f>
        <v>72.542267010013916</v>
      </c>
      <c r="F642" s="100">
        <f>'DRE + DCF'!$AE$38*'DRE + DCF'!$AE$39*(1+G642)/(R642-G642)/AC642</f>
        <v>43.810545440572866</v>
      </c>
      <c r="G642" s="92">
        <f>R642*(1-'DRE + DCF'!$AE$39)</f>
        <v>9.2463737245886815E-2</v>
      </c>
      <c r="H642" s="94">
        <f t="shared" si="70"/>
        <v>0.1541062287431447</v>
      </c>
      <c r="I642" s="94">
        <f t="shared" si="71"/>
        <v>0.1541062287431447</v>
      </c>
      <c r="J642" s="94">
        <f t="shared" si="71"/>
        <v>0.1541062287431447</v>
      </c>
      <c r="K642" s="94">
        <f t="shared" si="71"/>
        <v>0.1541062287431447</v>
      </c>
      <c r="L642" s="94">
        <f t="shared" si="71"/>
        <v>0.1541062287431447</v>
      </c>
      <c r="M642" s="94">
        <f t="shared" si="71"/>
        <v>0.1541062287431447</v>
      </c>
      <c r="N642" s="94">
        <f t="shared" si="71"/>
        <v>0.1541062287431447</v>
      </c>
      <c r="O642" s="94">
        <f t="shared" si="71"/>
        <v>0.1541062287431447</v>
      </c>
      <c r="P642" s="94">
        <f t="shared" si="71"/>
        <v>0.1541062287431447</v>
      </c>
      <c r="Q642" s="94">
        <f t="shared" si="71"/>
        <v>0.1541062287431447</v>
      </c>
      <c r="R642" s="94">
        <f t="shared" si="71"/>
        <v>0.1541062287431447</v>
      </c>
      <c r="S642" s="93">
        <f>(1+H642)^((5-Dashboard!$F$9)*3/12)</f>
        <v>1.0364812407924717</v>
      </c>
      <c r="T642" s="93">
        <f t="shared" si="68"/>
        <v>1.1962094559740148</v>
      </c>
      <c r="U642" s="93">
        <f t="shared" si="68"/>
        <v>1.3805527840210592</v>
      </c>
      <c r="V642" s="93">
        <f t="shared" si="68"/>
        <v>1.5933045671473938</v>
      </c>
      <c r="W642" s="93">
        <f t="shared" si="68"/>
        <v>1.8388427252297073</v>
      </c>
      <c r="X642" s="93">
        <f t="shared" si="68"/>
        <v>2.1222198428666244</v>
      </c>
      <c r="Y642" s="93">
        <f t="shared" si="67"/>
        <v>2.449267139414669</v>
      </c>
      <c r="Z642" s="93">
        <f t="shared" si="67"/>
        <v>2.8267144614543738</v>
      </c>
      <c r="AA642" s="93">
        <f t="shared" si="67"/>
        <v>3.2623287668428165</v>
      </c>
      <c r="AB642" s="93">
        <f t="shared" si="67"/>
        <v>3.7650739500212369</v>
      </c>
      <c r="AC642" s="95">
        <f t="shared" si="67"/>
        <v>4.3452952973980654</v>
      </c>
      <c r="AE642" s="96"/>
    </row>
    <row r="643" spans="3:31" ht="24.75" customHeight="1" x14ac:dyDescent="0.25">
      <c r="C643" s="91">
        <f>ABS(E643-Dashboard!$F$13)</f>
        <v>22.954417098411874</v>
      </c>
      <c r="D643" s="92">
        <f t="shared" si="66"/>
        <v>0.15420622874314469</v>
      </c>
      <c r="E643" s="93" cm="1">
        <f t="array" ref="E643">SUM('DRE + DCF'!$S$41/TIR!S643,'DRE + DCF'!$U$41:$AD$41/TIR!T643:AC643,TIR!F643)</f>
        <v>72.464417098411872</v>
      </c>
      <c r="F643" s="100">
        <f>'DRE + DCF'!$AE$38*'DRE + DCF'!$AE$39*(1+G643)/(R643-G643)/AC643</f>
        <v>43.745672115844798</v>
      </c>
      <c r="G643" s="92">
        <f>R643*(1-'DRE + DCF'!$AE$39)</f>
        <v>9.2523737245886806E-2</v>
      </c>
      <c r="H643" s="94">
        <f t="shared" si="70"/>
        <v>0.15420622874314469</v>
      </c>
      <c r="I643" s="94">
        <f t="shared" si="71"/>
        <v>0.15420622874314469</v>
      </c>
      <c r="J643" s="94">
        <f t="shared" si="71"/>
        <v>0.15420622874314469</v>
      </c>
      <c r="K643" s="94">
        <f t="shared" si="71"/>
        <v>0.15420622874314469</v>
      </c>
      <c r="L643" s="94">
        <f t="shared" si="71"/>
        <v>0.15420622874314469</v>
      </c>
      <c r="M643" s="94">
        <f t="shared" si="71"/>
        <v>0.15420622874314469</v>
      </c>
      <c r="N643" s="94">
        <f t="shared" si="71"/>
        <v>0.15420622874314469</v>
      </c>
      <c r="O643" s="94">
        <f t="shared" si="71"/>
        <v>0.15420622874314469</v>
      </c>
      <c r="P643" s="94">
        <f t="shared" si="71"/>
        <v>0.15420622874314469</v>
      </c>
      <c r="Q643" s="94">
        <f t="shared" si="71"/>
        <v>0.15420622874314469</v>
      </c>
      <c r="R643" s="94">
        <f t="shared" si="71"/>
        <v>0.15420622874314469</v>
      </c>
      <c r="S643" s="93">
        <f>(1+H643)^((5-Dashboard!$F$9)*3/12)</f>
        <v>1.0365036920958837</v>
      </c>
      <c r="T643" s="93">
        <f t="shared" si="68"/>
        <v>1.1963390175323356</v>
      </c>
      <c r="U643" s="93">
        <f t="shared" si="68"/>
        <v>1.3808219457242761</v>
      </c>
      <c r="V643" s="93">
        <f t="shared" si="68"/>
        <v>1.5937532905401879</v>
      </c>
      <c r="W643" s="93">
        <f t="shared" si="68"/>
        <v>1.8395199750213678</v>
      </c>
      <c r="X643" s="93">
        <f t="shared" si="68"/>
        <v>2.1231854130670968</v>
      </c>
      <c r="Y643" s="93">
        <f t="shared" si="67"/>
        <v>2.4505938285386297</v>
      </c>
      <c r="Z643" s="93">
        <f t="shared" si="67"/>
        <v>2.8284906610187965</v>
      </c>
      <c r="AA643" s="93">
        <f t="shared" si="67"/>
        <v>3.2646615388897096</v>
      </c>
      <c r="AB643" s="93">
        <f t="shared" si="67"/>
        <v>3.7680926829246828</v>
      </c>
      <c r="AC643" s="95">
        <f t="shared" si="67"/>
        <v>4.3491560451131361</v>
      </c>
      <c r="AE643" s="96"/>
    </row>
    <row r="644" spans="3:31" ht="24.75" customHeight="1" x14ac:dyDescent="0.25">
      <c r="C644" s="91">
        <f>ABS(E644-Dashboard!$F$13)</f>
        <v>22.876693757047768</v>
      </c>
      <c r="D644" s="92">
        <f t="shared" si="66"/>
        <v>0.15430622874314467</v>
      </c>
      <c r="E644" s="93" cm="1">
        <f t="array" ref="E644">SUM('DRE + DCF'!$S$41/TIR!S644,'DRE + DCF'!$U$41:$AD$41/TIR!T644:AC644,TIR!F644)</f>
        <v>72.386693757047766</v>
      </c>
      <c r="F644" s="100">
        <f>'DRE + DCF'!$AE$38*'DRE + DCF'!$AE$39*(1+G644)/(R644-G644)/AC644</f>
        <v>43.68091645176775</v>
      </c>
      <c r="G644" s="92">
        <f>R644*(1-'DRE + DCF'!$AE$39)</f>
        <v>9.2583737245886796E-2</v>
      </c>
      <c r="H644" s="94">
        <f t="shared" si="70"/>
        <v>0.15430622874314467</v>
      </c>
      <c r="I644" s="94">
        <f t="shared" si="71"/>
        <v>0.15430622874314467</v>
      </c>
      <c r="J644" s="94">
        <f t="shared" si="71"/>
        <v>0.15430622874314467</v>
      </c>
      <c r="K644" s="94">
        <f t="shared" si="71"/>
        <v>0.15430622874314467</v>
      </c>
      <c r="L644" s="94">
        <f t="shared" si="71"/>
        <v>0.15430622874314467</v>
      </c>
      <c r="M644" s="94">
        <f t="shared" si="71"/>
        <v>0.15430622874314467</v>
      </c>
      <c r="N644" s="94">
        <f t="shared" si="71"/>
        <v>0.15430622874314467</v>
      </c>
      <c r="O644" s="94">
        <f t="shared" si="71"/>
        <v>0.15430622874314467</v>
      </c>
      <c r="P644" s="94">
        <f t="shared" si="71"/>
        <v>0.15430622874314467</v>
      </c>
      <c r="Q644" s="94">
        <f t="shared" si="71"/>
        <v>0.15430622874314467</v>
      </c>
      <c r="R644" s="94">
        <f t="shared" si="71"/>
        <v>0.15430622874314467</v>
      </c>
      <c r="S644" s="93">
        <f>(1+H644)^((5-Dashboard!$F$9)*3/12)</f>
        <v>1.0365261419404637</v>
      </c>
      <c r="T644" s="93">
        <f t="shared" si="68"/>
        <v>1.196468581896978</v>
      </c>
      <c r="U644" s="93">
        <f t="shared" si="68"/>
        <v>1.3810911365791592</v>
      </c>
      <c r="V644" s="93">
        <f t="shared" si="68"/>
        <v>1.5942021014152725</v>
      </c>
      <c r="W644" s="93">
        <f t="shared" si="68"/>
        <v>1.8401974155390595</v>
      </c>
      <c r="X644" s="93">
        <f t="shared" si="68"/>
        <v>2.1241513388737734</v>
      </c>
      <c r="Y644" s="93">
        <f t="shared" si="67"/>
        <v>2.4519211212550869</v>
      </c>
      <c r="Z644" s="93">
        <f t="shared" si="67"/>
        <v>2.830267822651622</v>
      </c>
      <c r="AA644" s="93">
        <f t="shared" si="67"/>
        <v>3.2669957766980655</v>
      </c>
      <c r="AB644" s="93">
        <f t="shared" si="67"/>
        <v>3.771113574320125</v>
      </c>
      <c r="AC644" s="95">
        <f t="shared" si="67"/>
        <v>4.3530198881355444</v>
      </c>
      <c r="AE644" s="96"/>
    </row>
    <row r="645" spans="3:31" ht="24.75" customHeight="1" x14ac:dyDescent="0.25">
      <c r="C645" s="91">
        <f>ABS(E645-Dashboard!$F$13)</f>
        <v>22.79909671589035</v>
      </c>
      <c r="D645" s="92">
        <f t="shared" si="66"/>
        <v>0.15440622874314466</v>
      </c>
      <c r="E645" s="93" cm="1">
        <f t="array" ref="E645">SUM('DRE + DCF'!$S$41/TIR!S645,'DRE + DCF'!$U$41:$AD$41/TIR!T645:AC645,TIR!F645)</f>
        <v>72.309096715890348</v>
      </c>
      <c r="F645" s="100">
        <f>'DRE + DCF'!$AE$38*'DRE + DCF'!$AE$39*(1+G645)/(R645-G645)/AC645</f>
        <v>43.616278185848806</v>
      </c>
      <c r="G645" s="92">
        <f>R645*(1-'DRE + DCF'!$AE$39)</f>
        <v>9.2643737245886801E-2</v>
      </c>
      <c r="H645" s="94">
        <f t="shared" si="70"/>
        <v>0.15440622874314466</v>
      </c>
      <c r="I645" s="94">
        <f t="shared" si="71"/>
        <v>0.15440622874314466</v>
      </c>
      <c r="J645" s="94">
        <f t="shared" si="71"/>
        <v>0.15440622874314466</v>
      </c>
      <c r="K645" s="94">
        <f t="shared" si="71"/>
        <v>0.15440622874314466</v>
      </c>
      <c r="L645" s="94">
        <f t="shared" si="71"/>
        <v>0.15440622874314466</v>
      </c>
      <c r="M645" s="94">
        <f t="shared" si="71"/>
        <v>0.15440622874314466</v>
      </c>
      <c r="N645" s="94">
        <f t="shared" si="71"/>
        <v>0.15440622874314466</v>
      </c>
      <c r="O645" s="94">
        <f t="shared" si="71"/>
        <v>0.15440622874314466</v>
      </c>
      <c r="P645" s="94">
        <f t="shared" si="71"/>
        <v>0.15440622874314466</v>
      </c>
      <c r="Q645" s="94">
        <f t="shared" si="71"/>
        <v>0.15440622874314466</v>
      </c>
      <c r="R645" s="94">
        <f t="shared" si="71"/>
        <v>0.15440622874314466</v>
      </c>
      <c r="S645" s="93">
        <f>(1+H645)^((5-Dashboard!$F$9)*3/12)</f>
        <v>1.0365485903264327</v>
      </c>
      <c r="T645" s="93">
        <f t="shared" si="68"/>
        <v>1.19659814906776</v>
      </c>
      <c r="U645" s="93">
        <f t="shared" si="68"/>
        <v>1.3813603565863402</v>
      </c>
      <c r="V645" s="93">
        <f t="shared" si="68"/>
        <v>1.5946509997821225</v>
      </c>
      <c r="W645" s="93">
        <f t="shared" si="68"/>
        <v>1.8408750468199653</v>
      </c>
      <c r="X645" s="93">
        <f t="shared" si="68"/>
        <v>2.1251176203867961</v>
      </c>
      <c r="Y645" s="93">
        <f t="shared" si="67"/>
        <v>2.4532490177863271</v>
      </c>
      <c r="Z645" s="93">
        <f t="shared" si="67"/>
        <v>2.8320459467905379</v>
      </c>
      <c r="AA645" s="93">
        <f t="shared" si="67"/>
        <v>3.2693314810617733</v>
      </c>
      <c r="AB645" s="93">
        <f t="shared" si="67"/>
        <v>3.7741366255637616</v>
      </c>
      <c r="AC645" s="95">
        <f t="shared" si="67"/>
        <v>4.3568868286784399</v>
      </c>
      <c r="AE645" s="96"/>
    </row>
    <row r="646" spans="3:31" ht="24.75" customHeight="1" x14ac:dyDescent="0.25">
      <c r="C646" s="91">
        <f>ABS(E646-Dashboard!$F$13)</f>
        <v>22.721625705632412</v>
      </c>
      <c r="D646" s="92">
        <f t="shared" si="66"/>
        <v>0.15450622874314465</v>
      </c>
      <c r="E646" s="93" cm="1">
        <f t="array" ref="E646">SUM('DRE + DCF'!$S$41/TIR!S646,'DRE + DCF'!$U$41:$AD$41/TIR!T646:AC646,TIR!F646)</f>
        <v>72.23162570563241</v>
      </c>
      <c r="F646" s="100">
        <f>'DRE + DCF'!$AE$38*'DRE + DCF'!$AE$39*(1+G646)/(R646-G646)/AC646</f>
        <v>43.551757056311793</v>
      </c>
      <c r="G646" s="92">
        <f>R646*(1-'DRE + DCF'!$AE$39)</f>
        <v>9.2703737245886791E-2</v>
      </c>
      <c r="H646" s="94">
        <f t="shared" si="70"/>
        <v>0.15450622874314465</v>
      </c>
      <c r="I646" s="94">
        <f t="shared" si="71"/>
        <v>0.15450622874314465</v>
      </c>
      <c r="J646" s="94">
        <f t="shared" si="71"/>
        <v>0.15450622874314465</v>
      </c>
      <c r="K646" s="94">
        <f t="shared" si="71"/>
        <v>0.15450622874314465</v>
      </c>
      <c r="L646" s="94">
        <f t="shared" si="71"/>
        <v>0.15450622874314465</v>
      </c>
      <c r="M646" s="94">
        <f t="shared" si="71"/>
        <v>0.15450622874314465</v>
      </c>
      <c r="N646" s="94">
        <f t="shared" si="71"/>
        <v>0.15450622874314465</v>
      </c>
      <c r="O646" s="94">
        <f t="shared" si="71"/>
        <v>0.15450622874314465</v>
      </c>
      <c r="P646" s="94">
        <f t="shared" si="71"/>
        <v>0.15450622874314465</v>
      </c>
      <c r="Q646" s="94">
        <f t="shared" si="71"/>
        <v>0.15450622874314465</v>
      </c>
      <c r="R646" s="94">
        <f t="shared" si="71"/>
        <v>0.15450622874314465</v>
      </c>
      <c r="S646" s="93">
        <f>(1+H646)^((5-Dashboard!$F$9)*3/12)</f>
        <v>1.0365710372540118</v>
      </c>
      <c r="T646" s="93">
        <f t="shared" si="68"/>
        <v>1.1967277190444989</v>
      </c>
      <c r="U646" s="93">
        <f t="shared" si="68"/>
        <v>1.3816296057464501</v>
      </c>
      <c r="V646" s="93">
        <f t="shared" si="68"/>
        <v>1.5950999856502119</v>
      </c>
      <c r="W646" s="93">
        <f t="shared" si="68"/>
        <v>1.8415528689012703</v>
      </c>
      <c r="X646" s="93">
        <f t="shared" si="68"/>
        <v>2.1260842577063244</v>
      </c>
      <c r="Y646" s="93">
        <f t="shared" si="67"/>
        <v>2.4545775183546965</v>
      </c>
      <c r="Z646" s="93">
        <f t="shared" si="67"/>
        <v>2.8338250338733877</v>
      </c>
      <c r="AA646" s="93">
        <f t="shared" si="67"/>
        <v>3.2716686527750789</v>
      </c>
      <c r="AB646" s="93">
        <f t="shared" si="67"/>
        <v>3.7771618380125211</v>
      </c>
      <c r="AC646" s="95">
        <f t="shared" si="67"/>
        <v>4.3607568689563605</v>
      </c>
      <c r="AE646" s="96"/>
    </row>
    <row r="647" spans="3:31" ht="24.75" customHeight="1" x14ac:dyDescent="0.25">
      <c r="C647" s="91">
        <f>ABS(E647-Dashboard!$F$13)</f>
        <v>22.644280457688517</v>
      </c>
      <c r="D647" s="92">
        <f t="shared" si="66"/>
        <v>0.15460622874314464</v>
      </c>
      <c r="E647" s="93" cm="1">
        <f t="array" ref="E647">SUM('DRE + DCF'!$S$41/TIR!S647,'DRE + DCF'!$U$41:$AD$41/TIR!T647:AC647,TIR!F647)</f>
        <v>72.154280457688515</v>
      </c>
      <c r="F647" s="100">
        <f>'DRE + DCF'!$AE$38*'DRE + DCF'!$AE$39*(1+G647)/(R647-G647)/AC647</f>
        <v>43.487352802094897</v>
      </c>
      <c r="G647" s="92">
        <f>R647*(1-'DRE + DCF'!$AE$39)</f>
        <v>9.2763737245886782E-2</v>
      </c>
      <c r="H647" s="94">
        <f t="shared" si="70"/>
        <v>0.15460622874314464</v>
      </c>
      <c r="I647" s="94">
        <f t="shared" si="71"/>
        <v>0.15460622874314464</v>
      </c>
      <c r="J647" s="94">
        <f t="shared" si="71"/>
        <v>0.15460622874314464</v>
      </c>
      <c r="K647" s="94">
        <f t="shared" si="71"/>
        <v>0.15460622874314464</v>
      </c>
      <c r="L647" s="94">
        <f t="shared" si="71"/>
        <v>0.15460622874314464</v>
      </c>
      <c r="M647" s="94">
        <f t="shared" si="71"/>
        <v>0.15460622874314464</v>
      </c>
      <c r="N647" s="94">
        <f t="shared" si="71"/>
        <v>0.15460622874314464</v>
      </c>
      <c r="O647" s="94">
        <f t="shared" si="71"/>
        <v>0.15460622874314464</v>
      </c>
      <c r="P647" s="94">
        <f t="shared" si="71"/>
        <v>0.15460622874314464</v>
      </c>
      <c r="Q647" s="94">
        <f t="shared" si="71"/>
        <v>0.15460622874314464</v>
      </c>
      <c r="R647" s="94">
        <f t="shared" si="71"/>
        <v>0.15460622874314464</v>
      </c>
      <c r="S647" s="93">
        <f>(1+H647)^((5-Dashboard!$F$9)*3/12)</f>
        <v>1.0365934827234222</v>
      </c>
      <c r="T647" s="93">
        <f t="shared" si="68"/>
        <v>1.1968572918270126</v>
      </c>
      <c r="U647" s="93">
        <f t="shared" si="68"/>
        <v>1.3818988840601203</v>
      </c>
      <c r="V647" s="93">
        <f t="shared" si="68"/>
        <v>1.5955490590290156</v>
      </c>
      <c r="W647" s="93">
        <f t="shared" si="68"/>
        <v>1.8422308818201647</v>
      </c>
      <c r="X647" s="93">
        <f t="shared" si="68"/>
        <v>2.1270512509325381</v>
      </c>
      <c r="Y647" s="93">
        <f t="shared" si="67"/>
        <v>2.4559066231826061</v>
      </c>
      <c r="Z647" s="93">
        <f t="shared" si="67"/>
        <v>2.8356050843381801</v>
      </c>
      <c r="AA647" s="93">
        <f t="shared" si="67"/>
        <v>3.2740072926325929</v>
      </c>
      <c r="AB647" s="93">
        <f t="shared" si="67"/>
        <v>3.7801892130240713</v>
      </c>
      <c r="AC647" s="95">
        <f t="shared" si="67"/>
        <v>4.3646300111852385</v>
      </c>
      <c r="AE647" s="96"/>
    </row>
    <row r="648" spans="3:31" ht="24.75" customHeight="1" x14ac:dyDescent="0.25">
      <c r="C648" s="91">
        <f>ABS(E648-Dashboard!$F$13)</f>
        <v>22.567060704192635</v>
      </c>
      <c r="D648" s="92">
        <f t="shared" si="66"/>
        <v>0.15470622874314463</v>
      </c>
      <c r="E648" s="93" cm="1">
        <f t="array" ref="E648">SUM('DRE + DCF'!$S$41/TIR!S648,'DRE + DCF'!$U$41:$AD$41/TIR!T648:AC648,TIR!F648)</f>
        <v>72.077060704192633</v>
      </c>
      <c r="F648" s="100">
        <f>'DRE + DCF'!$AE$38*'DRE + DCF'!$AE$39*(1+G648)/(R648-G648)/AC648</f>
        <v>43.423065162848367</v>
      </c>
      <c r="G648" s="92">
        <f>R648*(1-'DRE + DCF'!$AE$39)</f>
        <v>9.2823737245886773E-2</v>
      </c>
      <c r="H648" s="94">
        <f t="shared" si="70"/>
        <v>0.15470622874314463</v>
      </c>
      <c r="I648" s="94">
        <f t="shared" si="71"/>
        <v>0.15470622874314463</v>
      </c>
      <c r="J648" s="94">
        <f t="shared" si="71"/>
        <v>0.15470622874314463</v>
      </c>
      <c r="K648" s="94">
        <f t="shared" si="71"/>
        <v>0.15470622874314463</v>
      </c>
      <c r="L648" s="94">
        <f t="shared" si="71"/>
        <v>0.15470622874314463</v>
      </c>
      <c r="M648" s="94">
        <f t="shared" si="71"/>
        <v>0.15470622874314463</v>
      </c>
      <c r="N648" s="94">
        <f t="shared" si="71"/>
        <v>0.15470622874314463</v>
      </c>
      <c r="O648" s="94">
        <f t="shared" si="71"/>
        <v>0.15470622874314463</v>
      </c>
      <c r="P648" s="94">
        <f t="shared" si="71"/>
        <v>0.15470622874314463</v>
      </c>
      <c r="Q648" s="94">
        <f t="shared" si="71"/>
        <v>0.15470622874314463</v>
      </c>
      <c r="R648" s="94">
        <f t="shared" si="71"/>
        <v>0.15470622874314463</v>
      </c>
      <c r="S648" s="93">
        <f>(1+H648)^((5-Dashboard!$F$9)*3/12)</f>
        <v>1.0366159267348849</v>
      </c>
      <c r="T648" s="93">
        <f t="shared" si="68"/>
        <v>1.1969868674151189</v>
      </c>
      <c r="U648" s="93">
        <f t="shared" si="68"/>
        <v>1.3821681915279824</v>
      </c>
      <c r="V648" s="93">
        <f t="shared" si="68"/>
        <v>1.5959982199280089</v>
      </c>
      <c r="W648" s="93">
        <f t="shared" si="68"/>
        <v>1.8429090856138433</v>
      </c>
      <c r="X648" s="93">
        <f t="shared" si="68"/>
        <v>2.128018600165638</v>
      </c>
      <c r="Y648" s="93">
        <f t="shared" si="67"/>
        <v>2.4572363324925299</v>
      </c>
      <c r="Z648" s="93">
        <f t="shared" si="67"/>
        <v>2.8373860986230852</v>
      </c>
      <c r="AA648" s="93">
        <f t="shared" si="67"/>
        <v>3.276347401429287</v>
      </c>
      <c r="AB648" s="93">
        <f t="shared" si="67"/>
        <v>3.7832187519568139</v>
      </c>
      <c r="AC648" s="95">
        <f t="shared" si="67"/>
        <v>4.368506257582399</v>
      </c>
      <c r="AE648" s="96"/>
    </row>
    <row r="649" spans="3:31" ht="24.75" customHeight="1" x14ac:dyDescent="0.25">
      <c r="C649" s="91">
        <f>ABS(E649-Dashboard!$F$13)</f>
        <v>22.489966177995761</v>
      </c>
      <c r="D649" s="92">
        <f t="shared" si="66"/>
        <v>0.15480622874314462</v>
      </c>
      <c r="E649" s="93" cm="1">
        <f t="array" ref="E649">SUM('DRE + DCF'!$S$41/TIR!S649,'DRE + DCF'!$U$41:$AD$41/TIR!T649:AC649,TIR!F649)</f>
        <v>71.999966177995759</v>
      </c>
      <c r="F649" s="100">
        <f>'DRE + DCF'!$AE$38*'DRE + DCF'!$AE$39*(1+G649)/(R649-G649)/AC649</f>
        <v>43.358893878932193</v>
      </c>
      <c r="G649" s="92">
        <f>R649*(1-'DRE + DCF'!$AE$39)</f>
        <v>9.2883737245886763E-2</v>
      </c>
      <c r="H649" s="94">
        <f t="shared" si="70"/>
        <v>0.15480622874314462</v>
      </c>
      <c r="I649" s="94">
        <f t="shared" si="71"/>
        <v>0.15480622874314462</v>
      </c>
      <c r="J649" s="94">
        <f t="shared" si="71"/>
        <v>0.15480622874314462</v>
      </c>
      <c r="K649" s="94">
        <f t="shared" si="71"/>
        <v>0.15480622874314462</v>
      </c>
      <c r="L649" s="94">
        <f t="shared" si="71"/>
        <v>0.15480622874314462</v>
      </c>
      <c r="M649" s="94">
        <f t="shared" si="71"/>
        <v>0.15480622874314462</v>
      </c>
      <c r="N649" s="94">
        <f t="shared" si="71"/>
        <v>0.15480622874314462</v>
      </c>
      <c r="O649" s="94">
        <f t="shared" si="71"/>
        <v>0.15480622874314462</v>
      </c>
      <c r="P649" s="94">
        <f t="shared" si="71"/>
        <v>0.15480622874314462</v>
      </c>
      <c r="Q649" s="94">
        <f t="shared" si="71"/>
        <v>0.15480622874314462</v>
      </c>
      <c r="R649" s="94">
        <f t="shared" si="71"/>
        <v>0.15480622874314462</v>
      </c>
      <c r="S649" s="93">
        <f>(1+H649)^((5-Dashboard!$F$9)*3/12)</f>
        <v>1.036638369288621</v>
      </c>
      <c r="T649" s="93">
        <f t="shared" si="68"/>
        <v>1.1971164458086356</v>
      </c>
      <c r="U649" s="93">
        <f t="shared" si="68"/>
        <v>1.3824375281506676</v>
      </c>
      <c r="V649" s="93">
        <f t="shared" si="68"/>
        <v>1.5964474683566672</v>
      </c>
      <c r="W649" s="93">
        <f t="shared" si="68"/>
        <v>1.8435874803195036</v>
      </c>
      <c r="X649" s="93">
        <f t="shared" si="68"/>
        <v>2.1289863055058422</v>
      </c>
      <c r="Y649" s="93">
        <f t="shared" si="67"/>
        <v>2.458566646507002</v>
      </c>
      <c r="Z649" s="93">
        <f t="shared" si="67"/>
        <v>2.8391680771664309</v>
      </c>
      <c r="AA649" s="93">
        <f t="shared" si="67"/>
        <v>3.2786889799604917</v>
      </c>
      <c r="AB649" s="93">
        <f t="shared" si="67"/>
        <v>3.7862504561698831</v>
      </c>
      <c r="AC649" s="95">
        <f t="shared" si="67"/>
        <v>4.3723856103665542</v>
      </c>
      <c r="AE649" s="96"/>
    </row>
    <row r="650" spans="3:31" ht="24.75" customHeight="1" x14ac:dyDescent="0.25">
      <c r="C650" s="91">
        <f>ABS(E650-Dashboard!$F$13)</f>
        <v>22.412996612663569</v>
      </c>
      <c r="D650" s="92">
        <f t="shared" si="66"/>
        <v>0.15490622874314461</v>
      </c>
      <c r="E650" s="93" cm="1">
        <f t="array" ref="E650">SUM('DRE + DCF'!$S$41/TIR!S650,'DRE + DCF'!$U$41:$AD$41/TIR!T650:AC650,TIR!F650)</f>
        <v>71.922996612663567</v>
      </c>
      <c r="F650" s="100">
        <f>'DRE + DCF'!$AE$38*'DRE + DCF'!$AE$39*(1+G650)/(R650-G650)/AC650</f>
        <v>43.294838691413652</v>
      </c>
      <c r="G650" s="92">
        <f>R650*(1-'DRE + DCF'!$AE$39)</f>
        <v>9.2943737245886768E-2</v>
      </c>
      <c r="H650" s="94">
        <f t="shared" si="70"/>
        <v>0.15490622874314461</v>
      </c>
      <c r="I650" s="94">
        <f t="shared" si="71"/>
        <v>0.15490622874314461</v>
      </c>
      <c r="J650" s="94">
        <f t="shared" si="71"/>
        <v>0.15490622874314461</v>
      </c>
      <c r="K650" s="94">
        <f t="shared" si="71"/>
        <v>0.15490622874314461</v>
      </c>
      <c r="L650" s="94">
        <f t="shared" si="71"/>
        <v>0.15490622874314461</v>
      </c>
      <c r="M650" s="94">
        <f t="shared" si="71"/>
        <v>0.15490622874314461</v>
      </c>
      <c r="N650" s="94">
        <f t="shared" si="71"/>
        <v>0.15490622874314461</v>
      </c>
      <c r="O650" s="94">
        <f t="shared" si="71"/>
        <v>0.15490622874314461</v>
      </c>
      <c r="P650" s="94">
        <f t="shared" si="71"/>
        <v>0.15490622874314461</v>
      </c>
      <c r="Q650" s="94">
        <f t="shared" si="71"/>
        <v>0.15490622874314461</v>
      </c>
      <c r="R650" s="94">
        <f t="shared" si="71"/>
        <v>0.15490622874314461</v>
      </c>
      <c r="S650" s="93">
        <f>(1+H650)^((5-Dashboard!$F$9)*3/12)</f>
        <v>1.0366608103848509</v>
      </c>
      <c r="T650" s="93">
        <f t="shared" si="68"/>
        <v>1.1972460270073804</v>
      </c>
      <c r="U650" s="93">
        <f t="shared" si="68"/>
        <v>1.3827068939288067</v>
      </c>
      <c r="V650" s="93">
        <f t="shared" si="68"/>
        <v>1.5968968043244656</v>
      </c>
      <c r="W650" s="93">
        <f t="shared" si="68"/>
        <v>1.8442660659743479</v>
      </c>
      <c r="X650" s="93">
        <f t="shared" si="68"/>
        <v>2.1299543670533896</v>
      </c>
      <c r="Y650" s="93">
        <f t="shared" ref="Y650:AC700" si="72">(X650)*(1+N650)</f>
        <v>2.4598975654486219</v>
      </c>
      <c r="Z650" s="93">
        <f t="shared" si="72"/>
        <v>2.8409510204067105</v>
      </c>
      <c r="AA650" s="93">
        <f t="shared" si="72"/>
        <v>3.2810320290219028</v>
      </c>
      <c r="AB650" s="93">
        <f t="shared" si="72"/>
        <v>3.7892843270231538</v>
      </c>
      <c r="AC650" s="95">
        <f t="shared" si="72"/>
        <v>4.3762680717578153</v>
      </c>
      <c r="AE650" s="96"/>
    </row>
    <row r="651" spans="3:31" ht="24.75" customHeight="1" x14ac:dyDescent="0.25">
      <c r="C651" s="91">
        <f>ABS(E651-Dashboard!$F$13)</f>
        <v>22.336151742474122</v>
      </c>
      <c r="D651" s="92">
        <f t="shared" si="66"/>
        <v>0.1550062287431446</v>
      </c>
      <c r="E651" s="93" cm="1">
        <f t="array" ref="E651">SUM('DRE + DCF'!$S$41/TIR!S651,'DRE + DCF'!$U$41:$AD$41/TIR!T651:AC651,TIR!F651)</f>
        <v>71.84615174247412</v>
      </c>
      <c r="F651" s="100">
        <f>'DRE + DCF'!$AE$38*'DRE + DCF'!$AE$39*(1+G651)/(R651-G651)/AC651</f>
        <v>43.230899342065101</v>
      </c>
      <c r="G651" s="92">
        <f>R651*(1-'DRE + DCF'!$AE$39)</f>
        <v>9.3003737245886758E-2</v>
      </c>
      <c r="H651" s="94">
        <f t="shared" si="70"/>
        <v>0.1550062287431446</v>
      </c>
      <c r="I651" s="94">
        <f t="shared" si="71"/>
        <v>0.1550062287431446</v>
      </c>
      <c r="J651" s="94">
        <f t="shared" si="71"/>
        <v>0.1550062287431446</v>
      </c>
      <c r="K651" s="94">
        <f t="shared" si="71"/>
        <v>0.1550062287431446</v>
      </c>
      <c r="L651" s="94">
        <f t="shared" si="71"/>
        <v>0.1550062287431446</v>
      </c>
      <c r="M651" s="94">
        <f t="shared" si="71"/>
        <v>0.1550062287431446</v>
      </c>
      <c r="N651" s="94">
        <f t="shared" si="71"/>
        <v>0.1550062287431446</v>
      </c>
      <c r="O651" s="94">
        <f t="shared" si="71"/>
        <v>0.1550062287431446</v>
      </c>
      <c r="P651" s="94">
        <f t="shared" si="71"/>
        <v>0.1550062287431446</v>
      </c>
      <c r="Q651" s="94">
        <f t="shared" si="71"/>
        <v>0.1550062287431446</v>
      </c>
      <c r="R651" s="94">
        <f t="shared" si="71"/>
        <v>0.1550062287431446</v>
      </c>
      <c r="S651" s="93">
        <f>(1+H651)^((5-Dashboard!$F$9)*3/12)</f>
        <v>1.0366832500237959</v>
      </c>
      <c r="T651" s="93">
        <f t="shared" ref="T651:X701" si="73">(S651)*(1+I651)</f>
        <v>1.1973756110111711</v>
      </c>
      <c r="U651" s="93">
        <f t="shared" si="73"/>
        <v>1.3829762888630313</v>
      </c>
      <c r="V651" s="93">
        <f t="shared" si="73"/>
        <v>1.5973462278408794</v>
      </c>
      <c r="W651" s="93">
        <f t="shared" si="73"/>
        <v>1.8449448426155819</v>
      </c>
      <c r="X651" s="93">
        <f t="shared" si="73"/>
        <v>2.1309227849085377</v>
      </c>
      <c r="Y651" s="93">
        <f t="shared" si="72"/>
        <v>2.4612290895400495</v>
      </c>
      <c r="Z651" s="93">
        <f t="shared" si="72"/>
        <v>2.8427349287825758</v>
      </c>
      <c r="AA651" s="93">
        <f t="shared" si="72"/>
        <v>3.2833765494095748</v>
      </c>
      <c r="AB651" s="93">
        <f t="shared" si="72"/>
        <v>3.7923203658772322</v>
      </c>
      <c r="AC651" s="95">
        <f t="shared" si="72"/>
        <v>4.3801536439776845</v>
      </c>
      <c r="AE651" s="96"/>
    </row>
    <row r="652" spans="3:31" ht="24.75" customHeight="1" x14ac:dyDescent="0.25">
      <c r="C652" s="91">
        <f>ABS(E652-Dashboard!$F$13)</f>
        <v>22.259431302415543</v>
      </c>
      <c r="D652" s="92">
        <f t="shared" si="66"/>
        <v>0.15510622874314459</v>
      </c>
      <c r="E652" s="93" cm="1">
        <f t="array" ref="E652">SUM('DRE + DCF'!$S$41/TIR!S652,'DRE + DCF'!$U$41:$AD$41/TIR!T652:AC652,TIR!F652)</f>
        <v>71.769431302415541</v>
      </c>
      <c r="F652" s="100">
        <f>'DRE + DCF'!$AE$38*'DRE + DCF'!$AE$39*(1+G652)/(R652-G652)/AC652</f>
        <v>43.167075573361615</v>
      </c>
      <c r="G652" s="92">
        <f>R652*(1-'DRE + DCF'!$AE$39)</f>
        <v>9.3063737245886749E-2</v>
      </c>
      <c r="H652" s="94">
        <f t="shared" si="70"/>
        <v>0.15510622874314459</v>
      </c>
      <c r="I652" s="94">
        <f t="shared" si="71"/>
        <v>0.15510622874314459</v>
      </c>
      <c r="J652" s="94">
        <f t="shared" si="71"/>
        <v>0.15510622874314459</v>
      </c>
      <c r="K652" s="94">
        <f t="shared" si="71"/>
        <v>0.15510622874314459</v>
      </c>
      <c r="L652" s="94">
        <f t="shared" si="71"/>
        <v>0.15510622874314459</v>
      </c>
      <c r="M652" s="94">
        <f t="shared" si="71"/>
        <v>0.15510622874314459</v>
      </c>
      <c r="N652" s="94">
        <f t="shared" si="71"/>
        <v>0.15510622874314459</v>
      </c>
      <c r="O652" s="94">
        <f t="shared" si="71"/>
        <v>0.15510622874314459</v>
      </c>
      <c r="P652" s="94">
        <f t="shared" si="71"/>
        <v>0.15510622874314459</v>
      </c>
      <c r="Q652" s="94">
        <f t="shared" si="71"/>
        <v>0.15510622874314459</v>
      </c>
      <c r="R652" s="94">
        <f t="shared" si="71"/>
        <v>0.15510622874314459</v>
      </c>
      <c r="S652" s="93">
        <f>(1+H652)^((5-Dashboard!$F$9)*3/12)</f>
        <v>1.0367056882056767</v>
      </c>
      <c r="T652" s="93">
        <f t="shared" si="73"/>
        <v>1.1975051978198255</v>
      </c>
      <c r="U652" s="93">
        <f t="shared" si="73"/>
        <v>1.3832457129539719</v>
      </c>
      <c r="V652" s="93">
        <f t="shared" si="73"/>
        <v>1.5977957389153847</v>
      </c>
      <c r="W652" s="93">
        <f t="shared" si="73"/>
        <v>1.8456238102804161</v>
      </c>
      <c r="X652" s="93">
        <f t="shared" si="73"/>
        <v>2.1318915591715646</v>
      </c>
      <c r="Y652" s="93">
        <f t="shared" si="72"/>
        <v>2.4625612190040087</v>
      </c>
      <c r="Z652" s="93">
        <f t="shared" si="72"/>
        <v>2.8445198027328416</v>
      </c>
      <c r="AA652" s="93">
        <f t="shared" si="72"/>
        <v>3.2857225419199261</v>
      </c>
      <c r="AB652" s="93">
        <f t="shared" si="72"/>
        <v>3.7953585740934646</v>
      </c>
      <c r="AC652" s="95">
        <f t="shared" si="72"/>
        <v>4.3840423292490609</v>
      </c>
      <c r="AE652" s="96"/>
    </row>
    <row r="653" spans="3:31" ht="24.75" customHeight="1" x14ac:dyDescent="0.25">
      <c r="C653" s="91">
        <f>ABS(E653-Dashboard!$F$13)</f>
        <v>22.182835028183597</v>
      </c>
      <c r="D653" s="92">
        <f t="shared" si="66"/>
        <v>0.15520622874314458</v>
      </c>
      <c r="E653" s="93" cm="1">
        <f t="array" ref="E653">SUM('DRE + DCF'!$S$41/TIR!S653,'DRE + DCF'!$U$41:$AD$41/TIR!T653:AC653,TIR!F653)</f>
        <v>71.692835028183595</v>
      </c>
      <c r="F653" s="100">
        <f>'DRE + DCF'!$AE$38*'DRE + DCF'!$AE$39*(1+G653)/(R653-G653)/AC653</f>
        <v>43.103367128478681</v>
      </c>
      <c r="G653" s="92">
        <f>R653*(1-'DRE + DCF'!$AE$39)</f>
        <v>9.312373724588674E-2</v>
      </c>
      <c r="H653" s="94">
        <f t="shared" si="70"/>
        <v>0.15520622874314458</v>
      </c>
      <c r="I653" s="94">
        <f t="shared" si="71"/>
        <v>0.15520622874314458</v>
      </c>
      <c r="J653" s="94">
        <f t="shared" si="71"/>
        <v>0.15520622874314458</v>
      </c>
      <c r="K653" s="94">
        <f t="shared" si="71"/>
        <v>0.15520622874314458</v>
      </c>
      <c r="L653" s="94">
        <f t="shared" si="71"/>
        <v>0.15520622874314458</v>
      </c>
      <c r="M653" s="94">
        <f t="shared" si="71"/>
        <v>0.15520622874314458</v>
      </c>
      <c r="N653" s="94">
        <f t="shared" si="71"/>
        <v>0.15520622874314458</v>
      </c>
      <c r="O653" s="94">
        <f t="shared" si="71"/>
        <v>0.15520622874314458</v>
      </c>
      <c r="P653" s="94">
        <f t="shared" si="71"/>
        <v>0.15520622874314458</v>
      </c>
      <c r="Q653" s="94">
        <f t="shared" si="71"/>
        <v>0.15520622874314458</v>
      </c>
      <c r="R653" s="94">
        <f t="shared" si="71"/>
        <v>0.15520622874314458</v>
      </c>
      <c r="S653" s="93">
        <f>(1+H653)^((5-Dashboard!$F$9)*3/12)</f>
        <v>1.0367281249307139</v>
      </c>
      <c r="T653" s="93">
        <f t="shared" si="73"/>
        <v>1.1976347874331617</v>
      </c>
      <c r="U653" s="93">
        <f t="shared" si="73"/>
        <v>1.3835151662022602</v>
      </c>
      <c r="V653" s="93">
        <f t="shared" si="73"/>
        <v>1.5982453375574579</v>
      </c>
      <c r="W653" s="93">
        <f t="shared" si="73"/>
        <v>1.8463029690060651</v>
      </c>
      <c r="X653" s="93">
        <f t="shared" si="73"/>
        <v>2.1328606899427673</v>
      </c>
      <c r="Y653" s="93">
        <f t="shared" si="72"/>
        <v>2.4638939540632858</v>
      </c>
      <c r="Z653" s="93">
        <f t="shared" si="72"/>
        <v>2.8463056426964832</v>
      </c>
      <c r="AA653" s="93">
        <f t="shared" si="72"/>
        <v>3.2880700073497366</v>
      </c>
      <c r="AB653" s="93">
        <f t="shared" si="72"/>
        <v>3.7983989530339328</v>
      </c>
      <c r="AC653" s="95">
        <f t="shared" si="72"/>
        <v>4.3879341297962382</v>
      </c>
      <c r="AE653" s="96"/>
    </row>
    <row r="654" spans="3:31" ht="24.75" customHeight="1" x14ac:dyDescent="0.25">
      <c r="C654" s="91">
        <f>ABS(E654-Dashboard!$F$13)</f>
        <v>22.106362656179492</v>
      </c>
      <c r="D654" s="92">
        <f t="shared" si="66"/>
        <v>0.15530622874314456</v>
      </c>
      <c r="E654" s="93" cm="1">
        <f t="array" ref="E654">SUM('DRE + DCF'!$S$41/TIR!S654,'DRE + DCF'!$U$41:$AD$41/TIR!T654:AC654,TIR!F654)</f>
        <v>71.61636265617949</v>
      </c>
      <c r="F654" s="100">
        <f>'DRE + DCF'!$AE$38*'DRE + DCF'!$AE$39*(1+G654)/(R654-G654)/AC654</f>
        <v>43.039773751289857</v>
      </c>
      <c r="G654" s="92">
        <f>R654*(1-'DRE + DCF'!$AE$39)</f>
        <v>9.318373724588673E-2</v>
      </c>
      <c r="H654" s="94">
        <f t="shared" si="70"/>
        <v>0.15530622874314456</v>
      </c>
      <c r="I654" s="94">
        <f t="shared" si="71"/>
        <v>0.15530622874314456</v>
      </c>
      <c r="J654" s="94">
        <f t="shared" si="71"/>
        <v>0.15530622874314456</v>
      </c>
      <c r="K654" s="94">
        <f t="shared" si="71"/>
        <v>0.15530622874314456</v>
      </c>
      <c r="L654" s="94">
        <f t="shared" si="71"/>
        <v>0.15530622874314456</v>
      </c>
      <c r="M654" s="94">
        <f t="shared" si="71"/>
        <v>0.15530622874314456</v>
      </c>
      <c r="N654" s="94">
        <f t="shared" si="71"/>
        <v>0.15530622874314456</v>
      </c>
      <c r="O654" s="94">
        <f t="shared" si="71"/>
        <v>0.15530622874314456</v>
      </c>
      <c r="P654" s="94">
        <f t="shared" si="71"/>
        <v>0.15530622874314456</v>
      </c>
      <c r="Q654" s="94">
        <f t="shared" si="71"/>
        <v>0.15530622874314456</v>
      </c>
      <c r="R654" s="94">
        <f t="shared" si="71"/>
        <v>0.15530622874314456</v>
      </c>
      <c r="S654" s="93">
        <f>(1+H654)^((5-Dashboard!$F$9)*3/12)</f>
        <v>1.0367505601991285</v>
      </c>
      <c r="T654" s="93">
        <f t="shared" si="73"/>
        <v>1.1977643798509976</v>
      </c>
      <c r="U654" s="93">
        <f t="shared" si="73"/>
        <v>1.3837846486085275</v>
      </c>
      <c r="V654" s="93">
        <f t="shared" si="73"/>
        <v>1.5986950237765754</v>
      </c>
      <c r="W654" s="93">
        <f t="shared" si="73"/>
        <v>1.8469823188297472</v>
      </c>
      <c r="X654" s="93">
        <f t="shared" si="73"/>
        <v>2.1338301773224635</v>
      </c>
      <c r="Y654" s="93">
        <f t="shared" si="72"/>
        <v>2.465227294940731</v>
      </c>
      <c r="Z654" s="93">
        <f t="shared" si="72"/>
        <v>2.8480924491126398</v>
      </c>
      <c r="AA654" s="93">
        <f t="shared" si="72"/>
        <v>3.2904189464961502</v>
      </c>
      <c r="AB654" s="93">
        <f t="shared" si="72"/>
        <v>3.801441504061458</v>
      </c>
      <c r="AC654" s="95">
        <f t="shared" si="72"/>
        <v>4.3918290478449107</v>
      </c>
      <c r="AE654" s="96"/>
    </row>
    <row r="655" spans="3:31" ht="24.75" customHeight="1" x14ac:dyDescent="0.25">
      <c r="C655" s="91">
        <f>ABS(E655-Dashboard!$F$13)</f>
        <v>22.03001392350766</v>
      </c>
      <c r="D655" s="92">
        <f t="shared" ref="D655:D718" si="74">D654+0.0001</f>
        <v>0.15540622874314455</v>
      </c>
      <c r="E655" s="93" cm="1">
        <f t="array" ref="E655">SUM('DRE + DCF'!$S$41/TIR!S655,'DRE + DCF'!$U$41:$AD$41/TIR!T655:AC655,TIR!F655)</f>
        <v>71.540013923507658</v>
      </c>
      <c r="F655" s="100">
        <f>'DRE + DCF'!$AE$38*'DRE + DCF'!$AE$39*(1+G655)/(R655-G655)/AC655</f>
        <v>42.976295186364638</v>
      </c>
      <c r="G655" s="92">
        <f>R655*(1-'DRE + DCF'!$AE$39)</f>
        <v>9.3243737245886735E-2</v>
      </c>
      <c r="H655" s="94">
        <f t="shared" si="70"/>
        <v>0.15540622874314455</v>
      </c>
      <c r="I655" s="94">
        <f t="shared" si="71"/>
        <v>0.15540622874314455</v>
      </c>
      <c r="J655" s="94">
        <f t="shared" si="71"/>
        <v>0.15540622874314455</v>
      </c>
      <c r="K655" s="94">
        <f t="shared" si="71"/>
        <v>0.15540622874314455</v>
      </c>
      <c r="L655" s="94">
        <f t="shared" si="71"/>
        <v>0.15540622874314455</v>
      </c>
      <c r="M655" s="94">
        <f t="shared" si="71"/>
        <v>0.15540622874314455</v>
      </c>
      <c r="N655" s="94">
        <f t="shared" si="71"/>
        <v>0.15540622874314455</v>
      </c>
      <c r="O655" s="94">
        <f t="shared" si="71"/>
        <v>0.15540622874314455</v>
      </c>
      <c r="P655" s="94">
        <f t="shared" si="71"/>
        <v>0.15540622874314455</v>
      </c>
      <c r="Q655" s="94">
        <f t="shared" si="71"/>
        <v>0.15540622874314455</v>
      </c>
      <c r="R655" s="94">
        <f t="shared" si="71"/>
        <v>0.15540622874314455</v>
      </c>
      <c r="S655" s="93">
        <f>(1+H655)^((5-Dashboard!$F$9)*3/12)</f>
        <v>1.0367729940111405</v>
      </c>
      <c r="T655" s="93">
        <f t="shared" si="73"/>
        <v>1.1978939750731508</v>
      </c>
      <c r="U655" s="93">
        <f t="shared" si="73"/>
        <v>1.3840541601734035</v>
      </c>
      <c r="V655" s="93">
        <f t="shared" si="73"/>
        <v>1.5991447975822124</v>
      </c>
      <c r="W655" s="93">
        <f t="shared" si="73"/>
        <v>1.8476618597886834</v>
      </c>
      <c r="X655" s="93">
        <f t="shared" si="73"/>
        <v>2.1348000214109875</v>
      </c>
      <c r="Y655" s="93">
        <f t="shared" si="72"/>
        <v>2.4665612418592535</v>
      </c>
      <c r="Z655" s="93">
        <f t="shared" si="72"/>
        <v>2.8498802224206075</v>
      </c>
      <c r="AA655" s="93">
        <f t="shared" si="72"/>
        <v>3.2927693601566683</v>
      </c>
      <c r="AB655" s="93">
        <f t="shared" si="72"/>
        <v>3.8044862285395933</v>
      </c>
      <c r="AC655" s="95">
        <f t="shared" si="72"/>
        <v>4.3957270856221609</v>
      </c>
      <c r="AE655" s="96"/>
    </row>
    <row r="656" spans="3:31" ht="24.75" customHeight="1" x14ac:dyDescent="0.25">
      <c r="C656" s="91">
        <f>ABS(E656-Dashboard!$F$13)</f>
        <v>21.953788567973227</v>
      </c>
      <c r="D656" s="92">
        <f t="shared" si="74"/>
        <v>0.15550622874314454</v>
      </c>
      <c r="E656" s="93" cm="1">
        <f t="array" ref="E656">SUM('DRE + DCF'!$S$41/TIR!S656,'DRE + DCF'!$U$41:$AD$41/TIR!T656:AC656,TIR!F656)</f>
        <v>71.463788567973225</v>
      </c>
      <c r="F656" s="100">
        <f>'DRE + DCF'!$AE$38*'DRE + DCF'!$AE$39*(1+G656)/(R656-G656)/AC656</f>
        <v>42.912931178965941</v>
      </c>
      <c r="G656" s="92">
        <f>R656*(1-'DRE + DCF'!$AE$39)</f>
        <v>9.3303737245886725E-2</v>
      </c>
      <c r="H656" s="94">
        <f t="shared" si="70"/>
        <v>0.15550622874314454</v>
      </c>
      <c r="I656" s="94">
        <f t="shared" si="71"/>
        <v>0.15550622874314454</v>
      </c>
      <c r="J656" s="94">
        <f t="shared" si="71"/>
        <v>0.15550622874314454</v>
      </c>
      <c r="K656" s="94">
        <f t="shared" si="71"/>
        <v>0.15550622874314454</v>
      </c>
      <c r="L656" s="94">
        <f t="shared" si="71"/>
        <v>0.15550622874314454</v>
      </c>
      <c r="M656" s="94">
        <f t="shared" si="71"/>
        <v>0.15550622874314454</v>
      </c>
      <c r="N656" s="94">
        <f t="shared" si="71"/>
        <v>0.15550622874314454</v>
      </c>
      <c r="O656" s="94">
        <f t="shared" si="71"/>
        <v>0.15550622874314454</v>
      </c>
      <c r="P656" s="94">
        <f t="shared" si="71"/>
        <v>0.15550622874314454</v>
      </c>
      <c r="Q656" s="94">
        <f t="shared" si="71"/>
        <v>0.15550622874314454</v>
      </c>
      <c r="R656" s="94">
        <f t="shared" si="71"/>
        <v>0.15550622874314454</v>
      </c>
      <c r="S656" s="93">
        <f>(1+H656)^((5-Dashboard!$F$9)*3/12)</f>
        <v>1.0367954263669712</v>
      </c>
      <c r="T656" s="93">
        <f t="shared" si="73"/>
        <v>1.1980235730994395</v>
      </c>
      <c r="U656" s="93">
        <f t="shared" si="73"/>
        <v>1.3843237008975204</v>
      </c>
      <c r="V656" s="93">
        <f t="shared" si="73"/>
        <v>1.5995946589838468</v>
      </c>
      <c r="W656" s="93">
        <f t="shared" si="73"/>
        <v>1.8483415919201012</v>
      </c>
      <c r="X656" s="93">
        <f t="shared" si="73"/>
        <v>2.1357702223086963</v>
      </c>
      <c r="Y656" s="93">
        <f t="shared" si="72"/>
        <v>2.4678957950418292</v>
      </c>
      <c r="Z656" s="93">
        <f t="shared" si="72"/>
        <v>2.8516689630598484</v>
      </c>
      <c r="AA656" s="93">
        <f t="shared" si="72"/>
        <v>3.295121249129159</v>
      </c>
      <c r="AB656" s="93">
        <f t="shared" si="72"/>
        <v>3.8075331278326345</v>
      </c>
      <c r="AC656" s="95">
        <f t="shared" si="72"/>
        <v>4.3996282453564772</v>
      </c>
      <c r="AE656" s="96"/>
    </row>
    <row r="657" spans="3:31" ht="24.75" customHeight="1" x14ac:dyDescent="0.25">
      <c r="C657" s="91">
        <f>ABS(E657-Dashboard!$F$13)</f>
        <v>21.877686328079925</v>
      </c>
      <c r="D657" s="92">
        <f t="shared" si="74"/>
        <v>0.15560622874314453</v>
      </c>
      <c r="E657" s="93" cm="1">
        <f t="array" ref="E657">SUM('DRE + DCF'!$S$41/TIR!S657,'DRE + DCF'!$U$41:$AD$41/TIR!T657:AC657,TIR!F657)</f>
        <v>71.387686328079923</v>
      </c>
      <c r="F657" s="100">
        <f>'DRE + DCF'!$AE$38*'DRE + DCF'!$AE$39*(1+G657)/(R657-G657)/AC657</f>
        <v>42.849681475048023</v>
      </c>
      <c r="G657" s="92">
        <f>R657*(1-'DRE + DCF'!$AE$39)</f>
        <v>9.3363737245886716E-2</v>
      </c>
      <c r="H657" s="94">
        <f t="shared" si="70"/>
        <v>0.15560622874314453</v>
      </c>
      <c r="I657" s="94">
        <f t="shared" si="71"/>
        <v>0.15560622874314453</v>
      </c>
      <c r="J657" s="94">
        <f t="shared" si="71"/>
        <v>0.15560622874314453</v>
      </c>
      <c r="K657" s="94">
        <f t="shared" si="71"/>
        <v>0.15560622874314453</v>
      </c>
      <c r="L657" s="94">
        <f t="shared" si="71"/>
        <v>0.15560622874314453</v>
      </c>
      <c r="M657" s="94">
        <f t="shared" si="71"/>
        <v>0.15560622874314453</v>
      </c>
      <c r="N657" s="94">
        <f t="shared" si="71"/>
        <v>0.15560622874314453</v>
      </c>
      <c r="O657" s="94">
        <f t="shared" si="71"/>
        <v>0.15560622874314453</v>
      </c>
      <c r="P657" s="94">
        <f t="shared" si="71"/>
        <v>0.15560622874314453</v>
      </c>
      <c r="Q657" s="94">
        <f t="shared" si="71"/>
        <v>0.15560622874314453</v>
      </c>
      <c r="R657" s="94">
        <f t="shared" si="71"/>
        <v>0.15560622874314453</v>
      </c>
      <c r="S657" s="93">
        <f>(1+H657)^((5-Dashboard!$F$9)*3/12)</f>
        <v>1.0368178572668409</v>
      </c>
      <c r="T657" s="93">
        <f t="shared" si="73"/>
        <v>1.198153173929682</v>
      </c>
      <c r="U657" s="93">
        <f t="shared" si="73"/>
        <v>1.3845932707815087</v>
      </c>
      <c r="V657" s="93">
        <f t="shared" si="73"/>
        <v>1.6000446079909549</v>
      </c>
      <c r="W657" s="93">
        <f t="shared" si="73"/>
        <v>1.8490215152612306</v>
      </c>
      <c r="X657" s="93">
        <f t="shared" si="73"/>
        <v>2.1367407801159652</v>
      </c>
      <c r="Y657" s="93">
        <f t="shared" si="72"/>
        <v>2.4692309547114952</v>
      </c>
      <c r="Z657" s="93">
        <f t="shared" si="72"/>
        <v>2.8534586714699852</v>
      </c>
      <c r="AA657" s="93">
        <f t="shared" si="72"/>
        <v>3.2974746142118532</v>
      </c>
      <c r="AB657" s="93">
        <f t="shared" si="72"/>
        <v>3.8105822033056151</v>
      </c>
      <c r="AC657" s="95">
        <f t="shared" si="72"/>
        <v>4.4035325292777445</v>
      </c>
      <c r="AE657" s="96"/>
    </row>
    <row r="658" spans="3:31" ht="24.75" customHeight="1" x14ac:dyDescent="0.25">
      <c r="C658" s="91">
        <f>ABS(E658-Dashboard!$F$13)</f>
        <v>21.801706943027774</v>
      </c>
      <c r="D658" s="92">
        <f t="shared" si="74"/>
        <v>0.15570622874314452</v>
      </c>
      <c r="E658" s="93" cm="1">
        <f t="array" ref="E658">SUM('DRE + DCF'!$S$41/TIR!S658,'DRE + DCF'!$U$41:$AD$41/TIR!T658:AC658,TIR!F658)</f>
        <v>71.311706943027772</v>
      </c>
      <c r="F658" s="100">
        <f>'DRE + DCF'!$AE$38*'DRE + DCF'!$AE$39*(1+G658)/(R658-G658)/AC658</f>
        <v>42.786545821254144</v>
      </c>
      <c r="G658" s="92">
        <f>R658*(1-'DRE + DCF'!$AE$39)</f>
        <v>9.3423737245886707E-2</v>
      </c>
      <c r="H658" s="94">
        <f t="shared" si="70"/>
        <v>0.15570622874314452</v>
      </c>
      <c r="I658" s="94">
        <f t="shared" si="71"/>
        <v>0.15570622874314452</v>
      </c>
      <c r="J658" s="94">
        <f t="shared" si="71"/>
        <v>0.15570622874314452</v>
      </c>
      <c r="K658" s="94">
        <f t="shared" si="71"/>
        <v>0.15570622874314452</v>
      </c>
      <c r="L658" s="94">
        <f t="shared" si="71"/>
        <v>0.15570622874314452</v>
      </c>
      <c r="M658" s="94">
        <f t="shared" si="71"/>
        <v>0.15570622874314452</v>
      </c>
      <c r="N658" s="94">
        <f t="shared" si="71"/>
        <v>0.15570622874314452</v>
      </c>
      <c r="O658" s="94">
        <f t="shared" si="71"/>
        <v>0.15570622874314452</v>
      </c>
      <c r="P658" s="94">
        <f t="shared" si="71"/>
        <v>0.15570622874314452</v>
      </c>
      <c r="Q658" s="94">
        <f t="shared" si="71"/>
        <v>0.15570622874314452</v>
      </c>
      <c r="R658" s="94">
        <f t="shared" si="71"/>
        <v>0.15570622874314452</v>
      </c>
      <c r="S658" s="93">
        <f>(1+H658)^((5-Dashboard!$F$9)*3/12)</f>
        <v>1.0368402867109698</v>
      </c>
      <c r="T658" s="93">
        <f t="shared" si="73"/>
        <v>1.1982827775636957</v>
      </c>
      <c r="U658" s="93">
        <f t="shared" si="73"/>
        <v>1.384862869825999</v>
      </c>
      <c r="V658" s="93">
        <f t="shared" si="73"/>
        <v>1.6004946446130137</v>
      </c>
      <c r="W658" s="93">
        <f t="shared" si="73"/>
        <v>1.8497016298493054</v>
      </c>
      <c r="X658" s="93">
        <f t="shared" si="73"/>
        <v>2.1377116949331887</v>
      </c>
      <c r="Y658" s="93">
        <f t="shared" si="72"/>
        <v>2.4705667210913509</v>
      </c>
      <c r="Z658" s="93">
        <f t="shared" si="72"/>
        <v>2.8552493480908012</v>
      </c>
      <c r="AA658" s="93">
        <f t="shared" si="72"/>
        <v>3.2998294562033417</v>
      </c>
      <c r="AB658" s="93">
        <f t="shared" si="72"/>
        <v>3.8136334563243053</v>
      </c>
      <c r="AC658" s="95">
        <f t="shared" si="72"/>
        <v>4.4074399396172463</v>
      </c>
      <c r="AE658" s="96"/>
    </row>
    <row r="659" spans="3:31" ht="24.75" customHeight="1" x14ac:dyDescent="0.25">
      <c r="C659" s="91">
        <f>ABS(E659-Dashboard!$F$13)</f>
        <v>21.725850152710755</v>
      </c>
      <c r="D659" s="92">
        <f t="shared" si="74"/>
        <v>0.15580622874314451</v>
      </c>
      <c r="E659" s="93" cm="1">
        <f t="array" ref="E659">SUM('DRE + DCF'!$S$41/TIR!S659,'DRE + DCF'!$U$41:$AD$41/TIR!T659:AC659,TIR!F659)</f>
        <v>71.235850152710753</v>
      </c>
      <c r="F659" s="100">
        <f>'DRE + DCF'!$AE$38*'DRE + DCF'!$AE$39*(1+G659)/(R659-G659)/AC659</f>
        <v>42.723523964914278</v>
      </c>
      <c r="G659" s="92">
        <f>R659*(1-'DRE + DCF'!$AE$39)</f>
        <v>9.3483737245886697E-2</v>
      </c>
      <c r="H659" s="94">
        <f t="shared" si="70"/>
        <v>0.15580622874314451</v>
      </c>
      <c r="I659" s="94">
        <f t="shared" si="71"/>
        <v>0.15580622874314451</v>
      </c>
      <c r="J659" s="94">
        <f t="shared" si="71"/>
        <v>0.15580622874314451</v>
      </c>
      <c r="K659" s="94">
        <f t="shared" si="71"/>
        <v>0.15580622874314451</v>
      </c>
      <c r="L659" s="94">
        <f t="shared" si="71"/>
        <v>0.15580622874314451</v>
      </c>
      <c r="M659" s="94">
        <f t="shared" si="71"/>
        <v>0.15580622874314451</v>
      </c>
      <c r="N659" s="94">
        <f t="shared" si="71"/>
        <v>0.15580622874314451</v>
      </c>
      <c r="O659" s="94">
        <f t="shared" si="71"/>
        <v>0.15580622874314451</v>
      </c>
      <c r="P659" s="94">
        <f t="shared" si="71"/>
        <v>0.15580622874314451</v>
      </c>
      <c r="Q659" s="94">
        <f t="shared" si="71"/>
        <v>0.15580622874314451</v>
      </c>
      <c r="R659" s="94">
        <f t="shared" si="71"/>
        <v>0.15580622874314451</v>
      </c>
      <c r="S659" s="93">
        <f>(1+H659)^((5-Dashboard!$F$9)*3/12)</f>
        <v>1.0368627146995786</v>
      </c>
      <c r="T659" s="93">
        <f t="shared" si="73"/>
        <v>1.198412384001299</v>
      </c>
      <c r="U659" s="93">
        <f t="shared" si="73"/>
        <v>1.3851324980316226</v>
      </c>
      <c r="V659" s="93">
        <f t="shared" si="73"/>
        <v>1.6009447688595009</v>
      </c>
      <c r="W659" s="93">
        <f t="shared" si="73"/>
        <v>1.850381935721565</v>
      </c>
      <c r="X659" s="93">
        <f t="shared" si="73"/>
        <v>2.1386829668607819</v>
      </c>
      <c r="Y659" s="93">
        <f t="shared" si="72"/>
        <v>2.4719030944045599</v>
      </c>
      <c r="Z659" s="93">
        <f t="shared" si="72"/>
        <v>2.8570409933622436</v>
      </c>
      <c r="AA659" s="93">
        <f t="shared" si="72"/>
        <v>3.3021857759025823</v>
      </c>
      <c r="AB659" s="93">
        <f t="shared" si="72"/>
        <v>3.8166868882552185</v>
      </c>
      <c r="AC659" s="95">
        <f t="shared" si="72"/>
        <v>4.4113504786076714</v>
      </c>
      <c r="AE659" s="96"/>
    </row>
    <row r="660" spans="3:31" ht="24.75" customHeight="1" x14ac:dyDescent="0.25">
      <c r="C660" s="91">
        <f>ABS(E660-Dashboard!$F$13)</f>
        <v>21.650115697714732</v>
      </c>
      <c r="D660" s="92">
        <f t="shared" si="74"/>
        <v>0.1559062287431445</v>
      </c>
      <c r="E660" s="93" cm="1">
        <f t="array" ref="E660">SUM('DRE + DCF'!$S$41/TIR!S660,'DRE + DCF'!$U$41:$AD$41/TIR!T660:AC660,TIR!F660)</f>
        <v>71.16011569771473</v>
      </c>
      <c r="F660" s="100">
        <f>'DRE + DCF'!$AE$38*'DRE + DCF'!$AE$39*(1+G660)/(R660-G660)/AC660</f>
        <v>42.660615654042992</v>
      </c>
      <c r="G660" s="92">
        <f>R660*(1-'DRE + DCF'!$AE$39)</f>
        <v>9.3543737245886702E-2</v>
      </c>
      <c r="H660" s="94">
        <f t="shared" si="70"/>
        <v>0.1559062287431445</v>
      </c>
      <c r="I660" s="94">
        <f t="shared" si="71"/>
        <v>0.1559062287431445</v>
      </c>
      <c r="J660" s="94">
        <f t="shared" si="71"/>
        <v>0.1559062287431445</v>
      </c>
      <c r="K660" s="94">
        <f t="shared" si="71"/>
        <v>0.1559062287431445</v>
      </c>
      <c r="L660" s="94">
        <f t="shared" si="71"/>
        <v>0.1559062287431445</v>
      </c>
      <c r="M660" s="94">
        <f t="shared" si="71"/>
        <v>0.1559062287431445</v>
      </c>
      <c r="N660" s="94">
        <f t="shared" si="71"/>
        <v>0.1559062287431445</v>
      </c>
      <c r="O660" s="94">
        <f t="shared" si="71"/>
        <v>0.1559062287431445</v>
      </c>
      <c r="P660" s="94">
        <f t="shared" si="71"/>
        <v>0.1559062287431445</v>
      </c>
      <c r="Q660" s="94">
        <f t="shared" si="71"/>
        <v>0.1559062287431445</v>
      </c>
      <c r="R660" s="94">
        <f t="shared" si="71"/>
        <v>0.1559062287431445</v>
      </c>
      <c r="S660" s="93">
        <f>(1+H660)^((5-Dashboard!$F$9)*3/12)</f>
        <v>1.0368851412328877</v>
      </c>
      <c r="T660" s="93">
        <f t="shared" si="73"/>
        <v>1.19854199324231</v>
      </c>
      <c r="U660" s="93">
        <f t="shared" si="73"/>
        <v>1.3854021553990099</v>
      </c>
      <c r="V660" s="93">
        <f t="shared" si="73"/>
        <v>1.6013949807398935</v>
      </c>
      <c r="W660" s="93">
        <f t="shared" si="73"/>
        <v>1.851062432915251</v>
      </c>
      <c r="X660" s="93">
        <f t="shared" si="73"/>
        <v>2.1396545959991777</v>
      </c>
      <c r="Y660" s="93">
        <f t="shared" si="72"/>
        <v>2.4732400748743459</v>
      </c>
      <c r="Z660" s="93">
        <f t="shared" si="72"/>
        <v>2.8588336077244176</v>
      </c>
      <c r="AA660" s="93">
        <f t="shared" si="72"/>
        <v>3.30454357410889</v>
      </c>
      <c r="AB660" s="93">
        <f t="shared" si="72"/>
        <v>3.8197425004655989</v>
      </c>
      <c r="AC660" s="95">
        <f t="shared" si="72"/>
        <v>4.4152641484830992</v>
      </c>
      <c r="AE660" s="96"/>
    </row>
    <row r="661" spans="3:31" ht="24.75" customHeight="1" x14ac:dyDescent="0.25">
      <c r="C661" s="91">
        <f>ABS(E661-Dashboard!$F$13)</f>
        <v>21.574503319314964</v>
      </c>
      <c r="D661" s="92">
        <f t="shared" si="74"/>
        <v>0.15600622874314449</v>
      </c>
      <c r="E661" s="93" cm="1">
        <f t="array" ref="E661">SUM('DRE + DCF'!$S$41/TIR!S661,'DRE + DCF'!$U$41:$AD$41/TIR!T661:AC661,TIR!F661)</f>
        <v>71.084503319314962</v>
      </c>
      <c r="F661" s="100">
        <f>'DRE + DCF'!$AE$38*'DRE + DCF'!$AE$39*(1+G661)/(R661-G661)/AC661</f>
        <v>42.597820637337044</v>
      </c>
      <c r="G661" s="92">
        <f>R661*(1-'DRE + DCF'!$AE$39)</f>
        <v>9.3603737245886692E-2</v>
      </c>
      <c r="H661" s="94">
        <f t="shared" si="70"/>
        <v>0.15600622874314449</v>
      </c>
      <c r="I661" s="94">
        <f t="shared" si="71"/>
        <v>0.15600622874314449</v>
      </c>
      <c r="J661" s="94">
        <f t="shared" si="71"/>
        <v>0.15600622874314449</v>
      </c>
      <c r="K661" s="94">
        <f t="shared" si="71"/>
        <v>0.15600622874314449</v>
      </c>
      <c r="L661" s="94">
        <f t="shared" si="71"/>
        <v>0.15600622874314449</v>
      </c>
      <c r="M661" s="94">
        <f t="shared" si="71"/>
        <v>0.15600622874314449</v>
      </c>
      <c r="N661" s="94">
        <f t="shared" si="71"/>
        <v>0.15600622874314449</v>
      </c>
      <c r="O661" s="94">
        <f t="shared" si="71"/>
        <v>0.15600622874314449</v>
      </c>
      <c r="P661" s="94">
        <f t="shared" si="71"/>
        <v>0.15600622874314449</v>
      </c>
      <c r="Q661" s="94">
        <f t="shared" si="71"/>
        <v>0.15600622874314449</v>
      </c>
      <c r="R661" s="94">
        <f t="shared" si="71"/>
        <v>0.15600622874314449</v>
      </c>
      <c r="S661" s="93">
        <f>(1+H661)^((5-Dashboard!$F$9)*3/12)</f>
        <v>1.0369075663111171</v>
      </c>
      <c r="T661" s="93">
        <f t="shared" si="73"/>
        <v>1.1986716052865465</v>
      </c>
      <c r="U661" s="93">
        <f t="shared" si="73"/>
        <v>1.3856718419287917</v>
      </c>
      <c r="V661" s="93">
        <f t="shared" si="73"/>
        <v>1.6018452802636691</v>
      </c>
      <c r="W661" s="93">
        <f t="shared" si="73"/>
        <v>1.8517431214676094</v>
      </c>
      <c r="X661" s="93">
        <f t="shared" si="73"/>
        <v>2.1406265824488298</v>
      </c>
      <c r="Y661" s="93">
        <f t="shared" si="72"/>
        <v>2.4745776627239975</v>
      </c>
      <c r="Z661" s="93">
        <f t="shared" si="72"/>
        <v>2.8606271916175934</v>
      </c>
      <c r="AA661" s="93">
        <f t="shared" si="72"/>
        <v>3.3069028516219467</v>
      </c>
      <c r="AB661" s="93">
        <f t="shared" si="72"/>
        <v>3.8228002943234372</v>
      </c>
      <c r="AC661" s="95">
        <f t="shared" si="72"/>
        <v>4.4191809514790199</v>
      </c>
      <c r="AE661" s="96"/>
    </row>
    <row r="662" spans="3:31" ht="24.75" customHeight="1" x14ac:dyDescent="0.25">
      <c r="C662" s="91">
        <f>ABS(E662-Dashboard!$F$13)</f>
        <v>21.49901275947402</v>
      </c>
      <c r="D662" s="92">
        <f t="shared" si="74"/>
        <v>0.15610622874314448</v>
      </c>
      <c r="E662" s="93" cm="1">
        <f t="array" ref="E662">SUM('DRE + DCF'!$S$41/TIR!S662,'DRE + DCF'!$U$41:$AD$41/TIR!T662:AC662,TIR!F662)</f>
        <v>71.009012759474018</v>
      </c>
      <c r="F662" s="100">
        <f>'DRE + DCF'!$AE$38*'DRE + DCF'!$AE$39*(1+G662)/(R662-G662)/AC662</f>
        <v>42.535138664173282</v>
      </c>
      <c r="G662" s="92">
        <f>R662*(1-'DRE + DCF'!$AE$39)</f>
        <v>9.3663737245886683E-2</v>
      </c>
      <c r="H662" s="94">
        <f t="shared" si="70"/>
        <v>0.15610622874314448</v>
      </c>
      <c r="I662" s="94">
        <f t="shared" si="71"/>
        <v>0.15610622874314448</v>
      </c>
      <c r="J662" s="94">
        <f t="shared" si="71"/>
        <v>0.15610622874314448</v>
      </c>
      <c r="K662" s="94">
        <f t="shared" si="71"/>
        <v>0.15610622874314448</v>
      </c>
      <c r="L662" s="94">
        <f t="shared" si="71"/>
        <v>0.15610622874314448</v>
      </c>
      <c r="M662" s="94">
        <f t="shared" si="71"/>
        <v>0.15610622874314448</v>
      </c>
      <c r="N662" s="94">
        <f t="shared" si="71"/>
        <v>0.15610622874314448</v>
      </c>
      <c r="O662" s="94">
        <f t="shared" si="71"/>
        <v>0.15610622874314448</v>
      </c>
      <c r="P662" s="94">
        <f t="shared" si="71"/>
        <v>0.15610622874314448</v>
      </c>
      <c r="Q662" s="94">
        <f t="shared" ref="I662:R688" si="75">$D662</f>
        <v>0.15610622874314448</v>
      </c>
      <c r="R662" s="94">
        <f t="shared" si="75"/>
        <v>0.15610622874314448</v>
      </c>
      <c r="S662" s="93">
        <f>(1+H662)^((5-Dashboard!$F$9)*3/12)</f>
        <v>1.0369299899344875</v>
      </c>
      <c r="T662" s="93">
        <f t="shared" si="73"/>
        <v>1.1988012201338272</v>
      </c>
      <c r="U662" s="93">
        <f t="shared" si="73"/>
        <v>1.3859415576215992</v>
      </c>
      <c r="V662" s="93">
        <f t="shared" si="73"/>
        <v>1.6022956674403066</v>
      </c>
      <c r="W662" s="93">
        <f t="shared" si="73"/>
        <v>1.8524240014158926</v>
      </c>
      <c r="X662" s="93">
        <f t="shared" si="73"/>
        <v>2.1415989263102131</v>
      </c>
      <c r="Y662" s="93">
        <f t="shared" si="72"/>
        <v>2.4759158581768679</v>
      </c>
      <c r="Z662" s="93">
        <f t="shared" si="72"/>
        <v>2.8624217454822047</v>
      </c>
      <c r="AA662" s="93">
        <f t="shared" si="72"/>
        <v>3.3092636092418006</v>
      </c>
      <c r="AB662" s="93">
        <f t="shared" si="72"/>
        <v>3.825860271197465</v>
      </c>
      <c r="AC662" s="95">
        <f t="shared" si="72"/>
        <v>4.423100889832325</v>
      </c>
      <c r="AE662" s="96"/>
    </row>
    <row r="663" spans="3:31" ht="24.75" customHeight="1" x14ac:dyDescent="0.25">
      <c r="C663" s="91">
        <f>ABS(E663-Dashboard!$F$13)</f>
        <v>21.423643760839617</v>
      </c>
      <c r="D663" s="92">
        <f t="shared" si="74"/>
        <v>0.15620622874314447</v>
      </c>
      <c r="E663" s="93" cm="1">
        <f t="array" ref="E663">SUM('DRE + DCF'!$S$41/TIR!S663,'DRE + DCF'!$U$41:$AD$41/TIR!T663:AC663,TIR!F663)</f>
        <v>70.933643760839615</v>
      </c>
      <c r="F663" s="100">
        <f>'DRE + DCF'!$AE$38*'DRE + DCF'!$AE$39*(1+G663)/(R663-G663)/AC663</f>
        <v>42.472569484606382</v>
      </c>
      <c r="G663" s="92">
        <f>R663*(1-'DRE + DCF'!$AE$39)</f>
        <v>9.3723737245886674E-2</v>
      </c>
      <c r="H663" s="94">
        <f t="shared" si="70"/>
        <v>0.15620622874314447</v>
      </c>
      <c r="I663" s="94">
        <f t="shared" si="75"/>
        <v>0.15620622874314447</v>
      </c>
      <c r="J663" s="94">
        <f t="shared" si="75"/>
        <v>0.15620622874314447</v>
      </c>
      <c r="K663" s="94">
        <f t="shared" si="75"/>
        <v>0.15620622874314447</v>
      </c>
      <c r="L663" s="94">
        <f t="shared" si="75"/>
        <v>0.15620622874314447</v>
      </c>
      <c r="M663" s="94">
        <f t="shared" si="75"/>
        <v>0.15620622874314447</v>
      </c>
      <c r="N663" s="94">
        <f t="shared" si="75"/>
        <v>0.15620622874314447</v>
      </c>
      <c r="O663" s="94">
        <f t="shared" si="75"/>
        <v>0.15620622874314447</v>
      </c>
      <c r="P663" s="94">
        <f t="shared" si="75"/>
        <v>0.15620622874314447</v>
      </c>
      <c r="Q663" s="94">
        <f t="shared" si="75"/>
        <v>0.15620622874314447</v>
      </c>
      <c r="R663" s="94">
        <f t="shared" si="75"/>
        <v>0.15620622874314447</v>
      </c>
      <c r="S663" s="93">
        <f>(1+H663)^((5-Dashboard!$F$9)*3/12)</f>
        <v>1.0369524121032188</v>
      </c>
      <c r="T663" s="93">
        <f t="shared" si="73"/>
        <v>1.1989308377839696</v>
      </c>
      <c r="U663" s="93">
        <f t="shared" si="73"/>
        <v>1.3862113024780622</v>
      </c>
      <c r="V663" s="93">
        <f t="shared" si="73"/>
        <v>1.6027461422792826</v>
      </c>
      <c r="W663" s="93">
        <f t="shared" si="73"/>
        <v>1.8531050727973526</v>
      </c>
      <c r="X663" s="93">
        <f t="shared" si="73"/>
        <v>2.1425716276838171</v>
      </c>
      <c r="Y663" s="93">
        <f t="shared" si="72"/>
        <v>2.4772546614563669</v>
      </c>
      <c r="Z663" s="93">
        <f t="shared" si="72"/>
        <v>2.8642172697588411</v>
      </c>
      <c r="AA663" s="93">
        <f t="shared" si="72"/>
        <v>3.3116258477688554</v>
      </c>
      <c r="AB663" s="93">
        <f t="shared" si="72"/>
        <v>3.8289224324571469</v>
      </c>
      <c r="AC663" s="95">
        <f t="shared" si="72"/>
        <v>4.4270239657813049</v>
      </c>
      <c r="AE663" s="96"/>
    </row>
    <row r="664" spans="3:31" ht="24.75" customHeight="1" x14ac:dyDescent="0.25">
      <c r="C664" s="91">
        <f>ABS(E664-Dashboard!$F$13)</f>
        <v>21.348396066742161</v>
      </c>
      <c r="D664" s="92">
        <f t="shared" si="74"/>
        <v>0.15630622874314445</v>
      </c>
      <c r="E664" s="93" cm="1">
        <f t="array" ref="E664">SUM('DRE + DCF'!$S$41/TIR!S664,'DRE + DCF'!$U$41:$AD$41/TIR!T664:AC664,TIR!F664)</f>
        <v>70.858396066742159</v>
      </c>
      <c r="F664" s="100">
        <f>'DRE + DCF'!$AE$38*'DRE + DCF'!$AE$39*(1+G664)/(R664-G664)/AC664</f>
        <v>42.410112849366584</v>
      </c>
      <c r="G664" s="92">
        <f>R664*(1-'DRE + DCF'!$AE$39)</f>
        <v>9.3783737245886664E-2</v>
      </c>
      <c r="H664" s="94">
        <f t="shared" si="70"/>
        <v>0.15630622874314445</v>
      </c>
      <c r="I664" s="94">
        <f t="shared" si="75"/>
        <v>0.15630622874314445</v>
      </c>
      <c r="J664" s="94">
        <f t="shared" si="75"/>
        <v>0.15630622874314445</v>
      </c>
      <c r="K664" s="94">
        <f t="shared" si="75"/>
        <v>0.15630622874314445</v>
      </c>
      <c r="L664" s="94">
        <f t="shared" si="75"/>
        <v>0.15630622874314445</v>
      </c>
      <c r="M664" s="94">
        <f t="shared" si="75"/>
        <v>0.15630622874314445</v>
      </c>
      <c r="N664" s="94">
        <f t="shared" si="75"/>
        <v>0.15630622874314445</v>
      </c>
      <c r="O664" s="94">
        <f t="shared" si="75"/>
        <v>0.15630622874314445</v>
      </c>
      <c r="P664" s="94">
        <f t="shared" si="75"/>
        <v>0.15630622874314445</v>
      </c>
      <c r="Q664" s="94">
        <f t="shared" si="75"/>
        <v>0.15630622874314445</v>
      </c>
      <c r="R664" s="94">
        <f t="shared" si="75"/>
        <v>0.15630622874314445</v>
      </c>
      <c r="S664" s="93">
        <f>(1+H664)^((5-Dashboard!$F$9)*3/12)</f>
        <v>1.0369748328175312</v>
      </c>
      <c r="T664" s="93">
        <f t="shared" si="73"/>
        <v>1.1990604582367923</v>
      </c>
      <c r="U664" s="93">
        <f t="shared" si="73"/>
        <v>1.386481076498812</v>
      </c>
      <c r="V664" s="93">
        <f t="shared" si="73"/>
        <v>1.6031967047900766</v>
      </c>
      <c r="W664" s="93">
        <f t="shared" si="73"/>
        <v>1.8537863356492499</v>
      </c>
      <c r="X664" s="93">
        <f t="shared" si="73"/>
        <v>2.1435446866701571</v>
      </c>
      <c r="Y664" s="93">
        <f t="shared" si="72"/>
        <v>2.4785940727859748</v>
      </c>
      <c r="Z664" s="93">
        <f t="shared" si="72"/>
        <v>2.8660137648882613</v>
      </c>
      <c r="AA664" s="93">
        <f t="shared" si="72"/>
        <v>3.3139895680038864</v>
      </c>
      <c r="AB664" s="93">
        <f t="shared" si="72"/>
        <v>3.8319867794726963</v>
      </c>
      <c r="AC664" s="95">
        <f t="shared" si="72"/>
        <v>4.4309501815656613</v>
      </c>
      <c r="AE664" s="96"/>
    </row>
    <row r="665" spans="3:31" ht="24.75" customHeight="1" x14ac:dyDescent="0.25">
      <c r="C665" s="91">
        <f>ABS(E665-Dashboard!$F$13)</f>
        <v>21.273269421192829</v>
      </c>
      <c r="D665" s="92">
        <f t="shared" si="74"/>
        <v>0.15640622874314444</v>
      </c>
      <c r="E665" s="93" cm="1">
        <f t="array" ref="E665">SUM('DRE + DCF'!$S$41/TIR!S665,'DRE + DCF'!$U$41:$AD$41/TIR!T665:AC665,TIR!F665)</f>
        <v>70.783269421192827</v>
      </c>
      <c r="F665" s="100">
        <f>'DRE + DCF'!$AE$38*'DRE + DCF'!$AE$39*(1+G665)/(R665-G665)/AC665</f>
        <v>42.34776850985763</v>
      </c>
      <c r="G665" s="92">
        <f>R665*(1-'DRE + DCF'!$AE$39)</f>
        <v>9.3843737245886669E-2</v>
      </c>
      <c r="H665" s="94">
        <f t="shared" si="70"/>
        <v>0.15640622874314444</v>
      </c>
      <c r="I665" s="94">
        <f t="shared" si="75"/>
        <v>0.15640622874314444</v>
      </c>
      <c r="J665" s="94">
        <f t="shared" si="75"/>
        <v>0.15640622874314444</v>
      </c>
      <c r="K665" s="94">
        <f t="shared" si="75"/>
        <v>0.15640622874314444</v>
      </c>
      <c r="L665" s="94">
        <f t="shared" si="75"/>
        <v>0.15640622874314444</v>
      </c>
      <c r="M665" s="94">
        <f t="shared" si="75"/>
        <v>0.15640622874314444</v>
      </c>
      <c r="N665" s="94">
        <f t="shared" si="75"/>
        <v>0.15640622874314444</v>
      </c>
      <c r="O665" s="94">
        <f t="shared" si="75"/>
        <v>0.15640622874314444</v>
      </c>
      <c r="P665" s="94">
        <f t="shared" si="75"/>
        <v>0.15640622874314444</v>
      </c>
      <c r="Q665" s="94">
        <f t="shared" si="75"/>
        <v>0.15640622874314444</v>
      </c>
      <c r="R665" s="94">
        <f t="shared" si="75"/>
        <v>0.15640622874314444</v>
      </c>
      <c r="S665" s="93">
        <f>(1+H665)^((5-Dashboard!$F$9)*3/12)</f>
        <v>1.0369972520776449</v>
      </c>
      <c r="T665" s="93">
        <f t="shared" si="73"/>
        <v>1.1991900814921133</v>
      </c>
      <c r="U665" s="93">
        <f t="shared" si="73"/>
        <v>1.3867508796844787</v>
      </c>
      <c r="V665" s="93">
        <f t="shared" si="73"/>
        <v>1.6036473549821662</v>
      </c>
      <c r="W665" s="93">
        <f t="shared" si="73"/>
        <v>1.8544677900088455</v>
      </c>
      <c r="X665" s="93">
        <f t="shared" si="73"/>
        <v>2.1445181033697627</v>
      </c>
      <c r="Y665" s="93">
        <f t="shared" si="72"/>
        <v>2.4799340923892279</v>
      </c>
      <c r="Z665" s="93">
        <f t="shared" si="72"/>
        <v>2.8678112313113799</v>
      </c>
      <c r="AA665" s="93">
        <f t="shared" si="72"/>
        <v>3.3163547707480263</v>
      </c>
      <c r="AB665" s="93">
        <f t="shared" si="72"/>
        <v>3.8350533136150604</v>
      </c>
      <c r="AC665" s="95">
        <f t="shared" si="72"/>
        <v>4.4348795394264915</v>
      </c>
      <c r="AE665" s="96"/>
    </row>
    <row r="666" spans="3:31" ht="24.75" customHeight="1" x14ac:dyDescent="0.25">
      <c r="C666" s="91">
        <f>ABS(E666-Dashboard!$F$13)</f>
        <v>21.198263568881067</v>
      </c>
      <c r="D666" s="92">
        <f t="shared" si="74"/>
        <v>0.15650622874314443</v>
      </c>
      <c r="E666" s="93" cm="1">
        <f t="array" ref="E666">SUM('DRE + DCF'!$S$41/TIR!S666,'DRE + DCF'!$U$41:$AD$41/TIR!T666:AC666,TIR!F666)</f>
        <v>70.708263568881065</v>
      </c>
      <c r="F666" s="100">
        <f>'DRE + DCF'!$AE$38*'DRE + DCF'!$AE$39*(1+G666)/(R666-G666)/AC666</f>
        <v>42.285536218154363</v>
      </c>
      <c r="G666" s="92">
        <f>R666*(1-'DRE + DCF'!$AE$39)</f>
        <v>9.3903737245886659E-2</v>
      </c>
      <c r="H666" s="94">
        <f t="shared" si="70"/>
        <v>0.15650622874314443</v>
      </c>
      <c r="I666" s="94">
        <f t="shared" si="75"/>
        <v>0.15650622874314443</v>
      </c>
      <c r="J666" s="94">
        <f t="shared" si="75"/>
        <v>0.15650622874314443</v>
      </c>
      <c r="K666" s="94">
        <f t="shared" si="75"/>
        <v>0.15650622874314443</v>
      </c>
      <c r="L666" s="94">
        <f t="shared" si="75"/>
        <v>0.15650622874314443</v>
      </c>
      <c r="M666" s="94">
        <f t="shared" si="75"/>
        <v>0.15650622874314443</v>
      </c>
      <c r="N666" s="94">
        <f t="shared" si="75"/>
        <v>0.15650622874314443</v>
      </c>
      <c r="O666" s="94">
        <f t="shared" si="75"/>
        <v>0.15650622874314443</v>
      </c>
      <c r="P666" s="94">
        <f t="shared" si="75"/>
        <v>0.15650622874314443</v>
      </c>
      <c r="Q666" s="94">
        <f t="shared" si="75"/>
        <v>0.15650622874314443</v>
      </c>
      <c r="R666" s="94">
        <f t="shared" si="75"/>
        <v>0.15650622874314443</v>
      </c>
      <c r="S666" s="93">
        <f>(1+H666)^((5-Dashboard!$F$9)*3/12)</f>
        <v>1.0370196698837799</v>
      </c>
      <c r="T666" s="93">
        <f t="shared" si="73"/>
        <v>1.199319707549751</v>
      </c>
      <c r="U666" s="93">
        <f t="shared" si="73"/>
        <v>1.3870207120356934</v>
      </c>
      <c r="V666" s="93">
        <f t="shared" si="73"/>
        <v>1.6040980928650308</v>
      </c>
      <c r="W666" s="93">
        <f t="shared" si="73"/>
        <v>1.8551494359134071</v>
      </c>
      <c r="X666" s="93">
        <f t="shared" si="73"/>
        <v>2.1454918778831864</v>
      </c>
      <c r="Y666" s="93">
        <f t="shared" si="72"/>
        <v>2.481274720489731</v>
      </c>
      <c r="Z666" s="93">
        <f t="shared" si="72"/>
        <v>2.8696096694692788</v>
      </c>
      <c r="AA666" s="93">
        <f t="shared" si="72"/>
        <v>3.318721456802777</v>
      </c>
      <c r="AB666" s="93">
        <f t="shared" si="72"/>
        <v>3.8381220362559341</v>
      </c>
      <c r="AC666" s="95">
        <f t="shared" si="72"/>
        <v>4.438812041606309</v>
      </c>
      <c r="AE666" s="96"/>
    </row>
    <row r="667" spans="3:31" ht="24.75" customHeight="1" x14ac:dyDescent="0.25">
      <c r="C667" s="91">
        <f>ABS(E667-Dashboard!$F$13)</f>
        <v>21.123378255172717</v>
      </c>
      <c r="D667" s="92">
        <f t="shared" si="74"/>
        <v>0.15660622874314442</v>
      </c>
      <c r="E667" s="93" cm="1">
        <f t="array" ref="E667">SUM('DRE + DCF'!$S$41/TIR!S667,'DRE + DCF'!$U$41:$AD$41/TIR!T667:AC667,TIR!F667)</f>
        <v>70.633378255172715</v>
      </c>
      <c r="F667" s="100">
        <f>'DRE + DCF'!$AE$38*'DRE + DCF'!$AE$39*(1+G667)/(R667-G667)/AC667</f>
        <v>42.223415727000791</v>
      </c>
      <c r="G667" s="92">
        <f>R667*(1-'DRE + DCF'!$AE$39)</f>
        <v>9.396373724588665E-2</v>
      </c>
      <c r="H667" s="94">
        <f t="shared" si="70"/>
        <v>0.15660622874314442</v>
      </c>
      <c r="I667" s="94">
        <f t="shared" si="75"/>
        <v>0.15660622874314442</v>
      </c>
      <c r="J667" s="94">
        <f t="shared" si="75"/>
        <v>0.15660622874314442</v>
      </c>
      <c r="K667" s="94">
        <f t="shared" si="75"/>
        <v>0.15660622874314442</v>
      </c>
      <c r="L667" s="94">
        <f t="shared" si="75"/>
        <v>0.15660622874314442</v>
      </c>
      <c r="M667" s="94">
        <f t="shared" si="75"/>
        <v>0.15660622874314442</v>
      </c>
      <c r="N667" s="94">
        <f t="shared" si="75"/>
        <v>0.15660622874314442</v>
      </c>
      <c r="O667" s="94">
        <f t="shared" si="75"/>
        <v>0.15660622874314442</v>
      </c>
      <c r="P667" s="94">
        <f t="shared" si="75"/>
        <v>0.15660622874314442</v>
      </c>
      <c r="Q667" s="94">
        <f t="shared" si="75"/>
        <v>0.15660622874314442</v>
      </c>
      <c r="R667" s="94">
        <f t="shared" si="75"/>
        <v>0.15660622874314442</v>
      </c>
      <c r="S667" s="93">
        <f>(1+H667)^((5-Dashboard!$F$9)*3/12)</f>
        <v>1.0370420862361565</v>
      </c>
      <c r="T667" s="93">
        <f t="shared" si="73"/>
        <v>1.1994493364095238</v>
      </c>
      <c r="U667" s="93">
        <f t="shared" si="73"/>
        <v>1.3872905735530865</v>
      </c>
      <c r="V667" s="93">
        <f t="shared" si="73"/>
        <v>1.6045489184481492</v>
      </c>
      <c r="W667" s="93">
        <f t="shared" si="73"/>
        <v>1.8558312734002052</v>
      </c>
      <c r="X667" s="93">
        <f t="shared" si="73"/>
        <v>2.1464660103109989</v>
      </c>
      <c r="Y667" s="93">
        <f t="shared" si="72"/>
        <v>2.4826159573111477</v>
      </c>
      <c r="Z667" s="93">
        <f t="shared" si="72"/>
        <v>2.8714090798031977</v>
      </c>
      <c r="AA667" s="93">
        <f t="shared" si="72"/>
        <v>3.3210896269699992</v>
      </c>
      <c r="AB667" s="93">
        <f t="shared" si="72"/>
        <v>3.841192948767747</v>
      </c>
      <c r="AC667" s="95">
        <f t="shared" si="72"/>
        <v>4.4427476903490222</v>
      </c>
      <c r="AE667" s="96"/>
    </row>
    <row r="668" spans="3:31" ht="24.75" customHeight="1" x14ac:dyDescent="0.25">
      <c r="C668" s="91">
        <f>ABS(E668-Dashboard!$F$13)</f>
        <v>21.048613226107584</v>
      </c>
      <c r="D668" s="92">
        <f t="shared" si="74"/>
        <v>0.15670622874314441</v>
      </c>
      <c r="E668" s="93" cm="1">
        <f t="array" ref="E668">SUM('DRE + DCF'!$S$41/TIR!S668,'DRE + DCF'!$U$41:$AD$41/TIR!T668:AC668,TIR!F668)</f>
        <v>70.558613226107582</v>
      </c>
      <c r="F668" s="100">
        <f>'DRE + DCF'!$AE$38*'DRE + DCF'!$AE$39*(1+G668)/(R668-G668)/AC668</f>
        <v>42.161406789807693</v>
      </c>
      <c r="G668" s="92">
        <f>R668*(1-'DRE + DCF'!$AE$39)</f>
        <v>9.4023737245886641E-2</v>
      </c>
      <c r="H668" s="94">
        <f t="shared" si="70"/>
        <v>0.15670622874314441</v>
      </c>
      <c r="I668" s="94">
        <f t="shared" si="75"/>
        <v>0.15670622874314441</v>
      </c>
      <c r="J668" s="94">
        <f t="shared" si="75"/>
        <v>0.15670622874314441</v>
      </c>
      <c r="K668" s="94">
        <f t="shared" si="75"/>
        <v>0.15670622874314441</v>
      </c>
      <c r="L668" s="94">
        <f t="shared" si="75"/>
        <v>0.15670622874314441</v>
      </c>
      <c r="M668" s="94">
        <f t="shared" si="75"/>
        <v>0.15670622874314441</v>
      </c>
      <c r="N668" s="94">
        <f t="shared" si="75"/>
        <v>0.15670622874314441</v>
      </c>
      <c r="O668" s="94">
        <f t="shared" si="75"/>
        <v>0.15670622874314441</v>
      </c>
      <c r="P668" s="94">
        <f t="shared" si="75"/>
        <v>0.15670622874314441</v>
      </c>
      <c r="Q668" s="94">
        <f t="shared" si="75"/>
        <v>0.15670622874314441</v>
      </c>
      <c r="R668" s="94">
        <f t="shared" si="75"/>
        <v>0.15670622874314441</v>
      </c>
      <c r="S668" s="93">
        <f>(1+H668)^((5-Dashboard!$F$9)*3/12)</f>
        <v>1.0370645011349942</v>
      </c>
      <c r="T668" s="93">
        <f t="shared" si="73"/>
        <v>1.1995789680712494</v>
      </c>
      <c r="U668" s="93">
        <f t="shared" si="73"/>
        <v>1.3875604642372878</v>
      </c>
      <c r="V668" s="93">
        <f t="shared" si="73"/>
        <v>1.6049998317409999</v>
      </c>
      <c r="W668" s="93">
        <f t="shared" si="73"/>
        <v>1.8565133025065135</v>
      </c>
      <c r="X668" s="93">
        <f t="shared" si="73"/>
        <v>2.1474405007537896</v>
      </c>
      <c r="Y668" s="93">
        <f t="shared" si="72"/>
        <v>2.4839578030772054</v>
      </c>
      <c r="Z668" s="93">
        <f t="shared" si="72"/>
        <v>2.8732094627545406</v>
      </c>
      <c r="AA668" s="93">
        <f t="shared" si="72"/>
        <v>3.3234592820519206</v>
      </c>
      <c r="AB668" s="93">
        <f t="shared" si="72"/>
        <v>3.8442660525236754</v>
      </c>
      <c r="AC668" s="95">
        <f t="shared" si="72"/>
        <v>4.4466864878999557</v>
      </c>
      <c r="AE668" s="96"/>
    </row>
    <row r="669" spans="3:31" ht="24.75" customHeight="1" x14ac:dyDescent="0.25">
      <c r="C669" s="91">
        <f>ABS(E669-Dashboard!$F$13)</f>
        <v>20.973968228397332</v>
      </c>
      <c r="D669" s="92">
        <f t="shared" si="74"/>
        <v>0.1568062287431444</v>
      </c>
      <c r="E669" s="93" cm="1">
        <f t="array" ref="E669">SUM('DRE + DCF'!$S$41/TIR!S669,'DRE + DCF'!$U$41:$AD$41/TIR!T669:AC669,TIR!F669)</f>
        <v>70.48396822839733</v>
      </c>
      <c r="F669" s="100">
        <f>'DRE + DCF'!$AE$38*'DRE + DCF'!$AE$39*(1+G669)/(R669-G669)/AC669</f>
        <v>42.099509160650541</v>
      </c>
      <c r="G669" s="92">
        <f>R669*(1-'DRE + DCF'!$AE$39)</f>
        <v>9.4083737245886631E-2</v>
      </c>
      <c r="H669" s="94">
        <f t="shared" si="70"/>
        <v>0.1568062287431444</v>
      </c>
      <c r="I669" s="94">
        <f t="shared" si="75"/>
        <v>0.1568062287431444</v>
      </c>
      <c r="J669" s="94">
        <f t="shared" si="75"/>
        <v>0.1568062287431444</v>
      </c>
      <c r="K669" s="94">
        <f t="shared" si="75"/>
        <v>0.1568062287431444</v>
      </c>
      <c r="L669" s="94">
        <f t="shared" si="75"/>
        <v>0.1568062287431444</v>
      </c>
      <c r="M669" s="94">
        <f t="shared" si="75"/>
        <v>0.1568062287431444</v>
      </c>
      <c r="N669" s="94">
        <f t="shared" si="75"/>
        <v>0.1568062287431444</v>
      </c>
      <c r="O669" s="94">
        <f t="shared" si="75"/>
        <v>0.1568062287431444</v>
      </c>
      <c r="P669" s="94">
        <f t="shared" si="75"/>
        <v>0.1568062287431444</v>
      </c>
      <c r="Q669" s="94">
        <f t="shared" si="75"/>
        <v>0.1568062287431444</v>
      </c>
      <c r="R669" s="94">
        <f t="shared" si="75"/>
        <v>0.1568062287431444</v>
      </c>
      <c r="S669" s="93">
        <f>(1+H669)^((5-Dashboard!$F$9)*3/12)</f>
        <v>1.0370869145805131</v>
      </c>
      <c r="T669" s="93">
        <f t="shared" si="73"/>
        <v>1.1997086025347468</v>
      </c>
      <c r="U669" s="93">
        <f t="shared" si="73"/>
        <v>1.3878303840889283</v>
      </c>
      <c r="V669" s="93">
        <f t="shared" si="73"/>
        <v>1.6054508327530628</v>
      </c>
      <c r="W669" s="93">
        <f t="shared" si="73"/>
        <v>1.8571955232696113</v>
      </c>
      <c r="X669" s="93">
        <f t="shared" si="73"/>
        <v>2.1484153493121698</v>
      </c>
      <c r="Y669" s="93">
        <f t="shared" si="72"/>
        <v>2.4853002580116965</v>
      </c>
      <c r="Z669" s="93">
        <f t="shared" si="72"/>
        <v>2.8750108187648746</v>
      </c>
      <c r="AA669" s="93">
        <f t="shared" si="72"/>
        <v>3.3258304228511344</v>
      </c>
      <c r="AB669" s="93">
        <f t="shared" si="72"/>
        <v>3.847341348897638</v>
      </c>
      <c r="AC669" s="95">
        <f t="shared" si="72"/>
        <v>4.4506284365058386</v>
      </c>
      <c r="AE669" s="96"/>
    </row>
    <row r="670" spans="3:31" ht="24.75" customHeight="1" x14ac:dyDescent="0.25">
      <c r="C670" s="91">
        <f>ABS(E670-Dashboard!$F$13)</f>
        <v>20.899443009423315</v>
      </c>
      <c r="D670" s="92">
        <f t="shared" si="74"/>
        <v>0.15690622874314439</v>
      </c>
      <c r="E670" s="93" cm="1">
        <f t="array" ref="E670">SUM('DRE + DCF'!$S$41/TIR!S670,'DRE + DCF'!$U$41:$AD$41/TIR!T670:AC670,TIR!F670)</f>
        <v>70.409443009423313</v>
      </c>
      <c r="F670" s="100">
        <f>'DRE + DCF'!$AE$38*'DRE + DCF'!$AE$39*(1+G670)/(R670-G670)/AC670</f>
        <v>42.03772259426735</v>
      </c>
      <c r="G670" s="92">
        <f>R670*(1-'DRE + DCF'!$AE$39)</f>
        <v>9.4143737245886636E-2</v>
      </c>
      <c r="H670" s="94">
        <f t="shared" si="70"/>
        <v>0.15690622874314439</v>
      </c>
      <c r="I670" s="94">
        <f t="shared" si="75"/>
        <v>0.15690622874314439</v>
      </c>
      <c r="J670" s="94">
        <f t="shared" si="75"/>
        <v>0.15690622874314439</v>
      </c>
      <c r="K670" s="94">
        <f t="shared" si="75"/>
        <v>0.15690622874314439</v>
      </c>
      <c r="L670" s="94">
        <f t="shared" si="75"/>
        <v>0.15690622874314439</v>
      </c>
      <c r="M670" s="94">
        <f t="shared" si="75"/>
        <v>0.15690622874314439</v>
      </c>
      <c r="N670" s="94">
        <f t="shared" si="75"/>
        <v>0.15690622874314439</v>
      </c>
      <c r="O670" s="94">
        <f t="shared" si="75"/>
        <v>0.15690622874314439</v>
      </c>
      <c r="P670" s="94">
        <f t="shared" si="75"/>
        <v>0.15690622874314439</v>
      </c>
      <c r="Q670" s="94">
        <f t="shared" si="75"/>
        <v>0.15690622874314439</v>
      </c>
      <c r="R670" s="94">
        <f t="shared" si="75"/>
        <v>0.15690622874314439</v>
      </c>
      <c r="S670" s="93">
        <f>(1+H670)^((5-Dashboard!$F$9)*3/12)</f>
        <v>1.037109326572933</v>
      </c>
      <c r="T670" s="93">
        <f t="shared" si="73"/>
        <v>1.1998382397998342</v>
      </c>
      <c r="U670" s="93">
        <f t="shared" si="73"/>
        <v>1.3881003331086388</v>
      </c>
      <c r="V670" s="93">
        <f t="shared" si="73"/>
        <v>1.6059019214938177</v>
      </c>
      <c r="W670" s="93">
        <f t="shared" si="73"/>
        <v>1.8578779357267818</v>
      </c>
      <c r="X670" s="93">
        <f t="shared" si="73"/>
        <v>2.1493905560867694</v>
      </c>
      <c r="Y670" s="93">
        <f t="shared" si="72"/>
        <v>2.4866433223384745</v>
      </c>
      <c r="Z670" s="93">
        <f t="shared" si="72"/>
        <v>2.8768131482759278</v>
      </c>
      <c r="AA670" s="93">
        <f t="shared" si="72"/>
        <v>3.3282030501705959</v>
      </c>
      <c r="AB670" s="93">
        <f t="shared" si="72"/>
        <v>3.8504188392642944</v>
      </c>
      <c r="AC670" s="95">
        <f t="shared" si="72"/>
        <v>4.4545735384148104</v>
      </c>
      <c r="AE670" s="96"/>
    </row>
    <row r="671" spans="3:31" ht="24.75" customHeight="1" x14ac:dyDescent="0.25">
      <c r="C671" s="91">
        <f>ABS(E671-Dashboard!$F$13)</f>
        <v>20.825037317234511</v>
      </c>
      <c r="D671" s="92">
        <f t="shared" si="74"/>
        <v>0.15700622874314438</v>
      </c>
      <c r="E671" s="93" cm="1">
        <f t="array" ref="E671">SUM('DRE + DCF'!$S$41/TIR!S671,'DRE + DCF'!$U$41:$AD$41/TIR!T671:AC671,TIR!F671)</f>
        <v>70.335037317234509</v>
      </c>
      <c r="F671" s="100">
        <f>'DRE + DCF'!$AE$38*'DRE + DCF'!$AE$39*(1+G671)/(R671-G671)/AC671</f>
        <v>41.976046846056526</v>
      </c>
      <c r="G671" s="92">
        <f>R671*(1-'DRE + DCF'!$AE$39)</f>
        <v>9.4203737245886626E-2</v>
      </c>
      <c r="H671" s="94">
        <f t="shared" si="70"/>
        <v>0.15700622874314438</v>
      </c>
      <c r="I671" s="94">
        <f t="shared" si="75"/>
        <v>0.15700622874314438</v>
      </c>
      <c r="J671" s="94">
        <f t="shared" si="75"/>
        <v>0.15700622874314438</v>
      </c>
      <c r="K671" s="94">
        <f t="shared" si="75"/>
        <v>0.15700622874314438</v>
      </c>
      <c r="L671" s="94">
        <f t="shared" si="75"/>
        <v>0.15700622874314438</v>
      </c>
      <c r="M671" s="94">
        <f t="shared" si="75"/>
        <v>0.15700622874314438</v>
      </c>
      <c r="N671" s="94">
        <f t="shared" si="75"/>
        <v>0.15700622874314438</v>
      </c>
      <c r="O671" s="94">
        <f t="shared" si="75"/>
        <v>0.15700622874314438</v>
      </c>
      <c r="P671" s="94">
        <f t="shared" si="75"/>
        <v>0.15700622874314438</v>
      </c>
      <c r="Q671" s="94">
        <f t="shared" si="75"/>
        <v>0.15700622874314438</v>
      </c>
      <c r="R671" s="94">
        <f t="shared" si="75"/>
        <v>0.15700622874314438</v>
      </c>
      <c r="S671" s="93">
        <f>(1+H671)^((5-Dashboard!$F$9)*3/12)</f>
        <v>1.0371317371124738</v>
      </c>
      <c r="T671" s="93">
        <f t="shared" si="73"/>
        <v>1.1999678798663296</v>
      </c>
      <c r="U671" s="93">
        <f t="shared" si="73"/>
        <v>1.3883703112970485</v>
      </c>
      <c r="V671" s="93">
        <f t="shared" si="73"/>
        <v>1.6063530979727434</v>
      </c>
      <c r="W671" s="93">
        <f t="shared" si="73"/>
        <v>1.8585605399153107</v>
      </c>
      <c r="X671" s="93">
        <f t="shared" si="73"/>
        <v>2.1503661211782359</v>
      </c>
      <c r="Y671" s="93">
        <f t="shared" si="72"/>
        <v>2.487986996281454</v>
      </c>
      <c r="Z671" s="93">
        <f t="shared" si="72"/>
        <v>2.8786164517295889</v>
      </c>
      <c r="AA671" s="93">
        <f t="shared" si="72"/>
        <v>3.3305771648136235</v>
      </c>
      <c r="AB671" s="93">
        <f t="shared" si="72"/>
        <v>3.8534985249990448</v>
      </c>
      <c r="AC671" s="95">
        <f t="shared" si="72"/>
        <v>4.4585217958764147</v>
      </c>
      <c r="AE671" s="96"/>
    </row>
    <row r="672" spans="3:31" ht="24.75" customHeight="1" x14ac:dyDescent="0.25">
      <c r="C672" s="91">
        <f>ABS(E672-Dashboard!$F$13)</f>
        <v>20.750750900545221</v>
      </c>
      <c r="D672" s="92">
        <f t="shared" si="74"/>
        <v>0.15710622874314437</v>
      </c>
      <c r="E672" s="93" cm="1">
        <f t="array" ref="E672">SUM('DRE + DCF'!$S$41/TIR!S672,'DRE + DCF'!$U$41:$AD$41/TIR!T672:AC672,TIR!F672)</f>
        <v>70.260750900545219</v>
      </c>
      <c r="F672" s="100">
        <f>'DRE + DCF'!$AE$38*'DRE + DCF'!$AE$39*(1+G672)/(R672-G672)/AC672</f>
        <v>41.914481672074686</v>
      </c>
      <c r="G672" s="92">
        <f>R672*(1-'DRE + DCF'!$AE$39)</f>
        <v>9.4263737245886617E-2</v>
      </c>
      <c r="H672" s="94">
        <f t="shared" si="70"/>
        <v>0.15710622874314437</v>
      </c>
      <c r="I672" s="94">
        <f t="shared" si="75"/>
        <v>0.15710622874314437</v>
      </c>
      <c r="J672" s="94">
        <f t="shared" si="75"/>
        <v>0.15710622874314437</v>
      </c>
      <c r="K672" s="94">
        <f t="shared" si="75"/>
        <v>0.15710622874314437</v>
      </c>
      <c r="L672" s="94">
        <f t="shared" si="75"/>
        <v>0.15710622874314437</v>
      </c>
      <c r="M672" s="94">
        <f t="shared" si="75"/>
        <v>0.15710622874314437</v>
      </c>
      <c r="N672" s="94">
        <f t="shared" si="75"/>
        <v>0.15710622874314437</v>
      </c>
      <c r="O672" s="94">
        <f t="shared" si="75"/>
        <v>0.15710622874314437</v>
      </c>
      <c r="P672" s="94">
        <f t="shared" si="75"/>
        <v>0.15710622874314437</v>
      </c>
      <c r="Q672" s="94">
        <f t="shared" si="75"/>
        <v>0.15710622874314437</v>
      </c>
      <c r="R672" s="94">
        <f t="shared" si="75"/>
        <v>0.15710622874314437</v>
      </c>
      <c r="S672" s="93">
        <f>(1+H672)^((5-Dashboard!$F$9)*3/12)</f>
        <v>1.037154146199355</v>
      </c>
      <c r="T672" s="93">
        <f t="shared" si="73"/>
        <v>1.2000975227340516</v>
      </c>
      <c r="U672" s="93">
        <f t="shared" si="73"/>
        <v>1.3886403186547884</v>
      </c>
      <c r="V672" s="93">
        <f t="shared" si="73"/>
        <v>1.6068043621993204</v>
      </c>
      <c r="W672" s="93">
        <f t="shared" si="73"/>
        <v>1.8592433358724891</v>
      </c>
      <c r="X672" s="93">
        <f t="shared" si="73"/>
        <v>2.1513420446872393</v>
      </c>
      <c r="Y672" s="93">
        <f t="shared" si="72"/>
        <v>2.4893312800646168</v>
      </c>
      <c r="Z672" s="93">
        <f t="shared" si="72"/>
        <v>2.8804207295679127</v>
      </c>
      <c r="AA672" s="93">
        <f t="shared" si="72"/>
        <v>3.3329527675839041</v>
      </c>
      <c r="AB672" s="93">
        <f t="shared" si="72"/>
        <v>3.8565804074780372</v>
      </c>
      <c r="AC672" s="95">
        <f t="shared" si="72"/>
        <v>4.462473211141611</v>
      </c>
      <c r="AE672" s="96"/>
    </row>
    <row r="673" spans="3:31" ht="24.75" customHeight="1" x14ac:dyDescent="0.25">
      <c r="C673" s="91">
        <f>ABS(E673-Dashboard!$F$13)</f>
        <v>20.676583508733025</v>
      </c>
      <c r="D673" s="92">
        <f t="shared" si="74"/>
        <v>0.15720622874314436</v>
      </c>
      <c r="E673" s="93" cm="1">
        <f t="array" ref="E673">SUM('DRE + DCF'!$S$41/TIR!S673,'DRE + DCF'!$U$41:$AD$41/TIR!T673:AC673,TIR!F673)</f>
        <v>70.186583508733023</v>
      </c>
      <c r="F673" s="100">
        <f>'DRE + DCF'!$AE$38*'DRE + DCF'!$AE$39*(1+G673)/(R673-G673)/AC673</f>
        <v>41.853026829034569</v>
      </c>
      <c r="G673" s="92">
        <f>R673*(1-'DRE + DCF'!$AE$39)</f>
        <v>9.4323737245886607E-2</v>
      </c>
      <c r="H673" s="94">
        <f t="shared" si="70"/>
        <v>0.15720622874314436</v>
      </c>
      <c r="I673" s="94">
        <f t="shared" si="75"/>
        <v>0.15720622874314436</v>
      </c>
      <c r="J673" s="94">
        <f t="shared" si="75"/>
        <v>0.15720622874314436</v>
      </c>
      <c r="K673" s="94">
        <f t="shared" si="75"/>
        <v>0.15720622874314436</v>
      </c>
      <c r="L673" s="94">
        <f t="shared" si="75"/>
        <v>0.15720622874314436</v>
      </c>
      <c r="M673" s="94">
        <f t="shared" si="75"/>
        <v>0.15720622874314436</v>
      </c>
      <c r="N673" s="94">
        <f t="shared" si="75"/>
        <v>0.15720622874314436</v>
      </c>
      <c r="O673" s="94">
        <f t="shared" si="75"/>
        <v>0.15720622874314436</v>
      </c>
      <c r="P673" s="94">
        <f t="shared" si="75"/>
        <v>0.15720622874314436</v>
      </c>
      <c r="Q673" s="94">
        <f t="shared" si="75"/>
        <v>0.15720622874314436</v>
      </c>
      <c r="R673" s="94">
        <f t="shared" si="75"/>
        <v>0.15720622874314436</v>
      </c>
      <c r="S673" s="93">
        <f>(1+H673)^((5-Dashboard!$F$9)*3/12)</f>
        <v>1.0371765538337967</v>
      </c>
      <c r="T673" s="93">
        <f t="shared" si="73"/>
        <v>1.2002271684028187</v>
      </c>
      <c r="U673" s="93">
        <f t="shared" si="73"/>
        <v>1.3889103551824886</v>
      </c>
      <c r="V673" s="93">
        <f t="shared" si="73"/>
        <v>1.6072557141830288</v>
      </c>
      <c r="W673" s="93">
        <f t="shared" si="73"/>
        <v>1.8599263236356118</v>
      </c>
      <c r="X673" s="93">
        <f t="shared" si="73"/>
        <v>2.1523183267144672</v>
      </c>
      <c r="Y673" s="93">
        <f t="shared" si="72"/>
        <v>2.4906761739120036</v>
      </c>
      <c r="Z673" s="93">
        <f t="shared" si="72"/>
        <v>2.8822259822331135</v>
      </c>
      <c r="AA673" s="93">
        <f t="shared" si="72"/>
        <v>3.3353298592854865</v>
      </c>
      <c r="AB673" s="93">
        <f t="shared" si="72"/>
        <v>3.8596644880781601</v>
      </c>
      <c r="AC673" s="95">
        <f t="shared" si="72"/>
        <v>4.4664277864627664</v>
      </c>
      <c r="AE673" s="96"/>
    </row>
    <row r="674" spans="3:31" ht="24.75" customHeight="1" x14ac:dyDescent="0.25">
      <c r="C674" s="91">
        <f>ABS(E674-Dashboard!$F$13)</f>
        <v>20.602534891836505</v>
      </c>
      <c r="D674" s="92">
        <f t="shared" si="74"/>
        <v>0.15730622874314434</v>
      </c>
      <c r="E674" s="93" cm="1">
        <f t="array" ref="E674">SUM('DRE + DCF'!$S$41/TIR!S674,'DRE + DCF'!$U$41:$AD$41/TIR!T674:AC674,TIR!F674)</f>
        <v>70.112534891836503</v>
      </c>
      <c r="F674" s="100">
        <f>'DRE + DCF'!$AE$38*'DRE + DCF'!$AE$39*(1+G674)/(R674-G674)/AC674</f>
        <v>41.791682074302784</v>
      </c>
      <c r="G674" s="92">
        <f>R674*(1-'DRE + DCF'!$AE$39)</f>
        <v>9.4383737245886598E-2</v>
      </c>
      <c r="H674" s="94">
        <f t="shared" si="70"/>
        <v>0.15730622874314434</v>
      </c>
      <c r="I674" s="94">
        <f t="shared" si="75"/>
        <v>0.15730622874314434</v>
      </c>
      <c r="J674" s="94">
        <f t="shared" si="75"/>
        <v>0.15730622874314434</v>
      </c>
      <c r="K674" s="94">
        <f t="shared" si="75"/>
        <v>0.15730622874314434</v>
      </c>
      <c r="L674" s="94">
        <f t="shared" si="75"/>
        <v>0.15730622874314434</v>
      </c>
      <c r="M674" s="94">
        <f t="shared" si="75"/>
        <v>0.15730622874314434</v>
      </c>
      <c r="N674" s="94">
        <f t="shared" si="75"/>
        <v>0.15730622874314434</v>
      </c>
      <c r="O674" s="94">
        <f t="shared" si="75"/>
        <v>0.15730622874314434</v>
      </c>
      <c r="P674" s="94">
        <f t="shared" si="75"/>
        <v>0.15730622874314434</v>
      </c>
      <c r="Q674" s="94">
        <f t="shared" si="75"/>
        <v>0.15730622874314434</v>
      </c>
      <c r="R674" s="94">
        <f t="shared" si="75"/>
        <v>0.15730622874314434</v>
      </c>
      <c r="S674" s="93">
        <f>(1+H674)^((5-Dashboard!$F$9)*3/12)</f>
        <v>1.0371989600160183</v>
      </c>
      <c r="T674" s="93">
        <f t="shared" si="73"/>
        <v>1.2003568168724494</v>
      </c>
      <c r="U674" s="93">
        <f t="shared" si="73"/>
        <v>1.3891804208807796</v>
      </c>
      <c r="V674" s="93">
        <f t="shared" si="73"/>
        <v>1.6077071539333492</v>
      </c>
      <c r="W674" s="93">
        <f t="shared" si="73"/>
        <v>1.8606095032419783</v>
      </c>
      <c r="X674" s="93">
        <f t="shared" si="73"/>
        <v>2.1532949673606292</v>
      </c>
      <c r="Y674" s="93">
        <f t="shared" si="72"/>
        <v>2.4920216780477218</v>
      </c>
      <c r="Z674" s="93">
        <f t="shared" si="72"/>
        <v>2.8840322101675713</v>
      </c>
      <c r="AA674" s="93">
        <f t="shared" si="72"/>
        <v>3.3377084407227873</v>
      </c>
      <c r="AB674" s="93">
        <f t="shared" si="72"/>
        <v>3.8627507681770497</v>
      </c>
      <c r="AC674" s="95">
        <f t="shared" si="72"/>
        <v>4.4703855240936656</v>
      </c>
      <c r="AE674" s="96"/>
    </row>
    <row r="675" spans="3:31" ht="24.75" customHeight="1" x14ac:dyDescent="0.25">
      <c r="C675" s="91">
        <f>ABS(E675-Dashboard!$F$13)</f>
        <v>20.528604800553431</v>
      </c>
      <c r="D675" s="92">
        <f t="shared" si="74"/>
        <v>0.15740622874314433</v>
      </c>
      <c r="E675" s="93" cm="1">
        <f t="array" ref="E675">SUM('DRE + DCF'!$S$41/TIR!S675,'DRE + DCF'!$U$41:$AD$41/TIR!T675:AC675,TIR!F675)</f>
        <v>70.038604800553429</v>
      </c>
      <c r="F675" s="100">
        <f>'DRE + DCF'!$AE$38*'DRE + DCF'!$AE$39*(1+G675)/(R675-G675)/AC675</f>
        <v>41.730447165897935</v>
      </c>
      <c r="G675" s="92">
        <f>R675*(1-'DRE + DCF'!$AE$39)</f>
        <v>9.4443737245886603E-2</v>
      </c>
      <c r="H675" s="94">
        <f t="shared" si="70"/>
        <v>0.15740622874314433</v>
      </c>
      <c r="I675" s="94">
        <f t="shared" si="75"/>
        <v>0.15740622874314433</v>
      </c>
      <c r="J675" s="94">
        <f t="shared" si="75"/>
        <v>0.15740622874314433</v>
      </c>
      <c r="K675" s="94">
        <f t="shared" si="75"/>
        <v>0.15740622874314433</v>
      </c>
      <c r="L675" s="94">
        <f t="shared" si="75"/>
        <v>0.15740622874314433</v>
      </c>
      <c r="M675" s="94">
        <f t="shared" si="75"/>
        <v>0.15740622874314433</v>
      </c>
      <c r="N675" s="94">
        <f t="shared" si="75"/>
        <v>0.15740622874314433</v>
      </c>
      <c r="O675" s="94">
        <f t="shared" si="75"/>
        <v>0.15740622874314433</v>
      </c>
      <c r="P675" s="94">
        <f t="shared" si="75"/>
        <v>0.15740622874314433</v>
      </c>
      <c r="Q675" s="94">
        <f t="shared" si="75"/>
        <v>0.15740622874314433</v>
      </c>
      <c r="R675" s="94">
        <f t="shared" si="75"/>
        <v>0.15740622874314433</v>
      </c>
      <c r="S675" s="93">
        <f>(1+H675)^((5-Dashboard!$F$9)*3/12)</f>
        <v>1.0372213647462394</v>
      </c>
      <c r="T675" s="93">
        <f t="shared" si="73"/>
        <v>1.2004864681427623</v>
      </c>
      <c r="U675" s="93">
        <f t="shared" si="73"/>
        <v>1.3894505157502914</v>
      </c>
      <c r="V675" s="93">
        <f t="shared" si="73"/>
        <v>1.6081586814597617</v>
      </c>
      <c r="W675" s="93">
        <f t="shared" si="73"/>
        <v>1.8612928747288904</v>
      </c>
      <c r="X675" s="93">
        <f t="shared" si="73"/>
        <v>2.1542719667264509</v>
      </c>
      <c r="Y675" s="93">
        <f t="shared" si="72"/>
        <v>2.4933677926959383</v>
      </c>
      <c r="Z675" s="93">
        <f t="shared" si="72"/>
        <v>2.8858394138138244</v>
      </c>
      <c r="AA675" s="93">
        <f t="shared" si="72"/>
        <v>3.3400885127005848</v>
      </c>
      <c r="AB675" s="93">
        <f t="shared" si="72"/>
        <v>3.865839249153082</v>
      </c>
      <c r="AC675" s="95">
        <f t="shared" si="72"/>
        <v>4.4743464262894976</v>
      </c>
      <c r="AE675" s="96"/>
    </row>
    <row r="676" spans="3:31" ht="24.75" customHeight="1" x14ac:dyDescent="0.25">
      <c r="C676" s="91">
        <f>ABS(E676-Dashboard!$F$13)</f>
        <v>20.45479298623831</v>
      </c>
      <c r="D676" s="92">
        <f t="shared" si="74"/>
        <v>0.15750622874314432</v>
      </c>
      <c r="E676" s="93" cm="1">
        <f t="array" ref="E676">SUM('DRE + DCF'!$S$41/TIR!S676,'DRE + DCF'!$U$41:$AD$41/TIR!T676:AC676,TIR!F676)</f>
        <v>69.964792986238308</v>
      </c>
      <c r="F676" s="100">
        <f>'DRE + DCF'!$AE$38*'DRE + DCF'!$AE$39*(1+G676)/(R676-G676)/AC676</f>
        <v>41.669321862488296</v>
      </c>
      <c r="G676" s="92">
        <f>R676*(1-'DRE + DCF'!$AE$39)</f>
        <v>9.4503737245886593E-2</v>
      </c>
      <c r="H676" s="94">
        <f t="shared" si="70"/>
        <v>0.15750622874314432</v>
      </c>
      <c r="I676" s="94">
        <f t="shared" si="75"/>
        <v>0.15750622874314432</v>
      </c>
      <c r="J676" s="94">
        <f t="shared" si="75"/>
        <v>0.15750622874314432</v>
      </c>
      <c r="K676" s="94">
        <f t="shared" si="75"/>
        <v>0.15750622874314432</v>
      </c>
      <c r="L676" s="94">
        <f t="shared" si="75"/>
        <v>0.15750622874314432</v>
      </c>
      <c r="M676" s="94">
        <f t="shared" si="75"/>
        <v>0.15750622874314432</v>
      </c>
      <c r="N676" s="94">
        <f t="shared" si="75"/>
        <v>0.15750622874314432</v>
      </c>
      <c r="O676" s="94">
        <f t="shared" si="75"/>
        <v>0.15750622874314432</v>
      </c>
      <c r="P676" s="94">
        <f t="shared" si="75"/>
        <v>0.15750622874314432</v>
      </c>
      <c r="Q676" s="94">
        <f t="shared" si="75"/>
        <v>0.15750622874314432</v>
      </c>
      <c r="R676" s="94">
        <f t="shared" si="75"/>
        <v>0.15750622874314432</v>
      </c>
      <c r="S676" s="93">
        <f>(1+H676)^((5-Dashboard!$F$9)*3/12)</f>
        <v>1.0372437680246793</v>
      </c>
      <c r="T676" s="93">
        <f t="shared" si="73"/>
        <v>1.2006161222135754</v>
      </c>
      <c r="U676" s="93">
        <f t="shared" si="73"/>
        <v>1.3897206397916537</v>
      </c>
      <c r="V676" s="93">
        <f t="shared" si="73"/>
        <v>1.6086102967717468</v>
      </c>
      <c r="W676" s="93">
        <f t="shared" si="73"/>
        <v>1.861976438133655</v>
      </c>
      <c r="X676" s="93">
        <f t="shared" si="73"/>
        <v>2.1552493249126794</v>
      </c>
      <c r="Y676" s="93">
        <f t="shared" si="72"/>
        <v>2.4947145180808832</v>
      </c>
      <c r="Z676" s="93">
        <f t="shared" si="72"/>
        <v>2.8876475936145738</v>
      </c>
      <c r="AA676" s="93">
        <f t="shared" si="72"/>
        <v>3.3424700760240214</v>
      </c>
      <c r="AB676" s="93">
        <f t="shared" si="72"/>
        <v>3.8689299323853761</v>
      </c>
      <c r="AC676" s="95">
        <f t="shared" si="72"/>
        <v>4.4783104953068653</v>
      </c>
      <c r="AE676" s="96"/>
    </row>
    <row r="677" spans="3:31" ht="24.75" customHeight="1" x14ac:dyDescent="0.25">
      <c r="C677" s="91">
        <f>ABS(E677-Dashboard!$F$13)</f>
        <v>20.381099200900387</v>
      </c>
      <c r="D677" s="92">
        <f t="shared" si="74"/>
        <v>0.15760622874314431</v>
      </c>
      <c r="E677" s="93" cm="1">
        <f t="array" ref="E677">SUM('DRE + DCF'!$S$41/TIR!S677,'DRE + DCF'!$U$41:$AD$41/TIR!T677:AC677,TIR!F677)</f>
        <v>69.891099200900385</v>
      </c>
      <c r="F677" s="100">
        <f>'DRE + DCF'!$AE$38*'DRE + DCF'!$AE$39*(1+G677)/(R677-G677)/AC677</f>
        <v>41.60830592338975</v>
      </c>
      <c r="G677" s="92">
        <f>R677*(1-'DRE + DCF'!$AE$39)</f>
        <v>9.4563737245886584E-2</v>
      </c>
      <c r="H677" s="94">
        <f t="shared" si="70"/>
        <v>0.15760622874314431</v>
      </c>
      <c r="I677" s="94">
        <f t="shared" si="75"/>
        <v>0.15760622874314431</v>
      </c>
      <c r="J677" s="94">
        <f t="shared" si="75"/>
        <v>0.15760622874314431</v>
      </c>
      <c r="K677" s="94">
        <f t="shared" si="75"/>
        <v>0.15760622874314431</v>
      </c>
      <c r="L677" s="94">
        <f t="shared" si="75"/>
        <v>0.15760622874314431</v>
      </c>
      <c r="M677" s="94">
        <f t="shared" si="75"/>
        <v>0.15760622874314431</v>
      </c>
      <c r="N677" s="94">
        <f t="shared" si="75"/>
        <v>0.15760622874314431</v>
      </c>
      <c r="O677" s="94">
        <f t="shared" si="75"/>
        <v>0.15760622874314431</v>
      </c>
      <c r="P677" s="94">
        <f t="shared" si="75"/>
        <v>0.15760622874314431</v>
      </c>
      <c r="Q677" s="94">
        <f t="shared" si="75"/>
        <v>0.15760622874314431</v>
      </c>
      <c r="R677" s="94">
        <f t="shared" si="75"/>
        <v>0.15760622874314431</v>
      </c>
      <c r="S677" s="93">
        <f>(1+H677)^((5-Dashboard!$F$9)*3/12)</f>
        <v>1.037266169851558</v>
      </c>
      <c r="T677" s="93">
        <f t="shared" si="73"/>
        <v>1.2007457790847078</v>
      </c>
      <c r="U677" s="93">
        <f t="shared" si="73"/>
        <v>1.3899907930054973</v>
      </c>
      <c r="V677" s="93">
        <f t="shared" si="73"/>
        <v>1.6090619998787863</v>
      </c>
      <c r="W677" s="93">
        <f t="shared" si="73"/>
        <v>1.8626601934935836</v>
      </c>
      <c r="X677" s="93">
        <f t="shared" si="73"/>
        <v>2.1562270420200829</v>
      </c>
      <c r="Y677" s="93">
        <f t="shared" si="72"/>
        <v>2.4960618544268534</v>
      </c>
      <c r="Z677" s="93">
        <f t="shared" si="72"/>
        <v>2.8894567500126889</v>
      </c>
      <c r="AA677" s="93">
        <f t="shared" si="72"/>
        <v>3.3448531314986112</v>
      </c>
      <c r="AB677" s="93">
        <f t="shared" si="72"/>
        <v>3.8720228192538038</v>
      </c>
      <c r="AC677" s="95">
        <f t="shared" si="72"/>
        <v>4.4822777334037935</v>
      </c>
      <c r="AE677" s="96"/>
    </row>
    <row r="678" spans="3:31" ht="24.75" customHeight="1" x14ac:dyDescent="0.25">
      <c r="C678" s="91">
        <f>ABS(E678-Dashboard!$F$13)</f>
        <v>20.307523197201611</v>
      </c>
      <c r="D678" s="92">
        <f t="shared" si="74"/>
        <v>0.1577062287431443</v>
      </c>
      <c r="E678" s="93" cm="1">
        <f t="array" ref="E678">SUM('DRE + DCF'!$S$41/TIR!S678,'DRE + DCF'!$U$41:$AD$41/TIR!T678:AC678,TIR!F678)</f>
        <v>69.817523197201609</v>
      </c>
      <c r="F678" s="100">
        <f>'DRE + DCF'!$AE$38*'DRE + DCF'!$AE$39*(1+G678)/(R678-G678)/AC678</f>
        <v>41.547399108563745</v>
      </c>
      <c r="G678" s="92">
        <f>R678*(1-'DRE + DCF'!$AE$39)</f>
        <v>9.4623737245886574E-2</v>
      </c>
      <c r="H678" s="94">
        <f t="shared" si="70"/>
        <v>0.1577062287431443</v>
      </c>
      <c r="I678" s="94">
        <f t="shared" si="75"/>
        <v>0.1577062287431443</v>
      </c>
      <c r="J678" s="94">
        <f t="shared" si="75"/>
        <v>0.1577062287431443</v>
      </c>
      <c r="K678" s="94">
        <f t="shared" si="75"/>
        <v>0.1577062287431443</v>
      </c>
      <c r="L678" s="94">
        <f t="shared" si="75"/>
        <v>0.1577062287431443</v>
      </c>
      <c r="M678" s="94">
        <f t="shared" si="75"/>
        <v>0.1577062287431443</v>
      </c>
      <c r="N678" s="94">
        <f t="shared" si="75"/>
        <v>0.1577062287431443</v>
      </c>
      <c r="O678" s="94">
        <f t="shared" si="75"/>
        <v>0.1577062287431443</v>
      </c>
      <c r="P678" s="94">
        <f t="shared" si="75"/>
        <v>0.1577062287431443</v>
      </c>
      <c r="Q678" s="94">
        <f t="shared" si="75"/>
        <v>0.1577062287431443</v>
      </c>
      <c r="R678" s="94">
        <f t="shared" si="75"/>
        <v>0.1577062287431443</v>
      </c>
      <c r="S678" s="93">
        <f>(1+H678)^((5-Dashboard!$F$9)*3/12)</f>
        <v>1.0372885702270946</v>
      </c>
      <c r="T678" s="93">
        <f t="shared" si="73"/>
        <v>1.2008754387559779</v>
      </c>
      <c r="U678" s="93">
        <f t="shared" si="73"/>
        <v>1.390260975392452</v>
      </c>
      <c r="V678" s="93">
        <f t="shared" si="73"/>
        <v>1.6095137907903609</v>
      </c>
      <c r="W678" s="93">
        <f t="shared" si="73"/>
        <v>1.863344140845991</v>
      </c>
      <c r="X678" s="93">
        <f t="shared" si="73"/>
        <v>2.1572051181494465</v>
      </c>
      <c r="Y678" s="93">
        <f t="shared" si="72"/>
        <v>2.4974098019582049</v>
      </c>
      <c r="Z678" s="93">
        <f t="shared" si="72"/>
        <v>2.8912668834511965</v>
      </c>
      <c r="AA678" s="93">
        <f t="shared" si="72"/>
        <v>3.3472376799302288</v>
      </c>
      <c r="AB678" s="93">
        <f t="shared" si="72"/>
        <v>3.8751179111389771</v>
      </c>
      <c r="AC678" s="95">
        <f t="shared" si="72"/>
        <v>4.4862481428397158</v>
      </c>
      <c r="AE678" s="96"/>
    </row>
    <row r="679" spans="3:31" ht="24.75" customHeight="1" x14ac:dyDescent="0.25">
      <c r="C679" s="91">
        <f>ABS(E679-Dashboard!$F$13)</f>
        <v>20.234064728454477</v>
      </c>
      <c r="D679" s="92">
        <f t="shared" si="74"/>
        <v>0.15780622874314429</v>
      </c>
      <c r="E679" s="93" cm="1">
        <f t="array" ref="E679">SUM('DRE + DCF'!$S$41/TIR!S679,'DRE + DCF'!$U$41:$AD$41/TIR!T679:AC679,TIR!F679)</f>
        <v>69.744064728454475</v>
      </c>
      <c r="F679" s="100">
        <f>'DRE + DCF'!$AE$38*'DRE + DCF'!$AE$39*(1+G679)/(R679-G679)/AC679</f>
        <v>41.48660117861521</v>
      </c>
      <c r="G679" s="92">
        <f>R679*(1-'DRE + DCF'!$AE$39)</f>
        <v>9.4683737245886565E-2</v>
      </c>
      <c r="H679" s="94">
        <f t="shared" si="70"/>
        <v>0.15780622874314429</v>
      </c>
      <c r="I679" s="94">
        <f t="shared" si="75"/>
        <v>0.15780622874314429</v>
      </c>
      <c r="J679" s="94">
        <f t="shared" si="75"/>
        <v>0.15780622874314429</v>
      </c>
      <c r="K679" s="94">
        <f t="shared" si="75"/>
        <v>0.15780622874314429</v>
      </c>
      <c r="L679" s="94">
        <f t="shared" si="75"/>
        <v>0.15780622874314429</v>
      </c>
      <c r="M679" s="94">
        <f t="shared" si="75"/>
        <v>0.15780622874314429</v>
      </c>
      <c r="N679" s="94">
        <f t="shared" si="75"/>
        <v>0.15780622874314429</v>
      </c>
      <c r="O679" s="94">
        <f t="shared" si="75"/>
        <v>0.15780622874314429</v>
      </c>
      <c r="P679" s="94">
        <f t="shared" si="75"/>
        <v>0.15780622874314429</v>
      </c>
      <c r="Q679" s="94">
        <f t="shared" si="75"/>
        <v>0.15780622874314429</v>
      </c>
      <c r="R679" s="94">
        <f t="shared" si="75"/>
        <v>0.15780622874314429</v>
      </c>
      <c r="S679" s="93">
        <f>(1+H679)^((5-Dashboard!$F$9)*3/12)</f>
        <v>1.0373109691515086</v>
      </c>
      <c r="T679" s="93">
        <f t="shared" si="73"/>
        <v>1.2010051012272043</v>
      </c>
      <c r="U679" s="93">
        <f t="shared" si="73"/>
        <v>1.3905311869531476</v>
      </c>
      <c r="V679" s="93">
        <f t="shared" si="73"/>
        <v>1.6099656695159519</v>
      </c>
      <c r="W679" s="93">
        <f t="shared" si="73"/>
        <v>1.8640282802281958</v>
      </c>
      <c r="X679" s="93">
        <f t="shared" si="73"/>
        <v>2.1581835534015763</v>
      </c>
      <c r="Y679" s="93">
        <f t="shared" si="72"/>
        <v>2.4987583608993575</v>
      </c>
      <c r="Z679" s="93">
        <f t="shared" si="72"/>
        <v>2.8930779943732858</v>
      </c>
      <c r="AA679" s="93">
        <f t="shared" si="72"/>
        <v>3.3496237221251137</v>
      </c>
      <c r="AB679" s="93">
        <f t="shared" si="72"/>
        <v>3.878215209422252</v>
      </c>
      <c r="AC679" s="95">
        <f t="shared" si="72"/>
        <v>4.4902217258754815</v>
      </c>
      <c r="AE679" s="96"/>
    </row>
    <row r="680" spans="3:31" ht="24.75" customHeight="1" x14ac:dyDescent="0.25">
      <c r="C680" s="91">
        <f>ABS(E680-Dashboard!$F$13)</f>
        <v>20.160723548620005</v>
      </c>
      <c r="D680" s="92">
        <f t="shared" si="74"/>
        <v>0.15790622874314428</v>
      </c>
      <c r="E680" s="93" cm="1">
        <f t="array" ref="E680">SUM('DRE + DCF'!$S$41/TIR!S680,'DRE + DCF'!$U$41:$AD$41/TIR!T680:AC680,TIR!F680)</f>
        <v>69.670723548620003</v>
      </c>
      <c r="F680" s="100">
        <f>'DRE + DCF'!$AE$38*'DRE + DCF'!$AE$39*(1+G680)/(R680-G680)/AC680</f>
        <v>41.425911894790438</v>
      </c>
      <c r="G680" s="92">
        <f>R680*(1-'DRE + DCF'!$AE$39)</f>
        <v>9.474373724588657E-2</v>
      </c>
      <c r="H680" s="94">
        <f t="shared" si="70"/>
        <v>0.15790622874314428</v>
      </c>
      <c r="I680" s="94">
        <f t="shared" si="75"/>
        <v>0.15790622874314428</v>
      </c>
      <c r="J680" s="94">
        <f t="shared" si="75"/>
        <v>0.15790622874314428</v>
      </c>
      <c r="K680" s="94">
        <f t="shared" si="75"/>
        <v>0.15790622874314428</v>
      </c>
      <c r="L680" s="94">
        <f t="shared" si="75"/>
        <v>0.15790622874314428</v>
      </c>
      <c r="M680" s="94">
        <f t="shared" si="75"/>
        <v>0.15790622874314428</v>
      </c>
      <c r="N680" s="94">
        <f t="shared" si="75"/>
        <v>0.15790622874314428</v>
      </c>
      <c r="O680" s="94">
        <f t="shared" si="75"/>
        <v>0.15790622874314428</v>
      </c>
      <c r="P680" s="94">
        <f t="shared" si="75"/>
        <v>0.15790622874314428</v>
      </c>
      <c r="Q680" s="94">
        <f t="shared" si="75"/>
        <v>0.15790622874314428</v>
      </c>
      <c r="R680" s="94">
        <f t="shared" si="75"/>
        <v>0.15790622874314428</v>
      </c>
      <c r="S680" s="93">
        <f>(1+H680)^((5-Dashboard!$F$9)*3/12)</f>
        <v>1.0373333666250191</v>
      </c>
      <c r="T680" s="93">
        <f t="shared" si="73"/>
        <v>1.2011347664982053</v>
      </c>
      <c r="U680" s="93">
        <f t="shared" si="73"/>
        <v>1.3908014276882141</v>
      </c>
      <c r="V680" s="93">
        <f t="shared" si="73"/>
        <v>1.6104176360650408</v>
      </c>
      <c r="W680" s="93">
        <f t="shared" si="73"/>
        <v>1.864712611677521</v>
      </c>
      <c r="X680" s="93">
        <f t="shared" si="73"/>
        <v>2.1591623478772974</v>
      </c>
      <c r="Y680" s="93">
        <f t="shared" si="72"/>
        <v>2.5001075314747947</v>
      </c>
      <c r="Z680" s="93">
        <f t="shared" si="72"/>
        <v>2.8948900832223114</v>
      </c>
      <c r="AA680" s="93">
        <f t="shared" si="72"/>
        <v>3.3520112588898736</v>
      </c>
      <c r="AB680" s="93">
        <f t="shared" si="72"/>
        <v>3.881314715485733</v>
      </c>
      <c r="AC680" s="95">
        <f t="shared" si="72"/>
        <v>4.4941984847733556</v>
      </c>
      <c r="AE680" s="96"/>
    </row>
    <row r="681" spans="3:31" ht="24.75" customHeight="1" x14ac:dyDescent="0.25">
      <c r="C681" s="91">
        <f>ABS(E681-Dashboard!$F$13)</f>
        <v>20.087499412305498</v>
      </c>
      <c r="D681" s="92">
        <f t="shared" si="74"/>
        <v>0.15800622874314427</v>
      </c>
      <c r="E681" s="93" cm="1">
        <f t="array" ref="E681">SUM('DRE + DCF'!$S$41/TIR!S681,'DRE + DCF'!$U$41:$AD$41/TIR!T681:AC681,TIR!F681)</f>
        <v>69.597499412305496</v>
      </c>
      <c r="F681" s="100">
        <f>'DRE + DCF'!$AE$38*'DRE + DCF'!$AE$39*(1+G681)/(R681-G681)/AC681</f>
        <v>41.365331018974977</v>
      </c>
      <c r="G681" s="92">
        <f>R681*(1-'DRE + DCF'!$AE$39)</f>
        <v>9.480373724588656E-2</v>
      </c>
      <c r="H681" s="94">
        <f t="shared" si="70"/>
        <v>0.15800622874314427</v>
      </c>
      <c r="I681" s="94">
        <f t="shared" si="75"/>
        <v>0.15800622874314427</v>
      </c>
      <c r="J681" s="94">
        <f t="shared" si="75"/>
        <v>0.15800622874314427</v>
      </c>
      <c r="K681" s="94">
        <f t="shared" si="75"/>
        <v>0.15800622874314427</v>
      </c>
      <c r="L681" s="94">
        <f t="shared" si="75"/>
        <v>0.15800622874314427</v>
      </c>
      <c r="M681" s="94">
        <f t="shared" si="75"/>
        <v>0.15800622874314427</v>
      </c>
      <c r="N681" s="94">
        <f t="shared" si="75"/>
        <v>0.15800622874314427</v>
      </c>
      <c r="O681" s="94">
        <f t="shared" si="75"/>
        <v>0.15800622874314427</v>
      </c>
      <c r="P681" s="94">
        <f t="shared" si="75"/>
        <v>0.15800622874314427</v>
      </c>
      <c r="Q681" s="94">
        <f t="shared" si="75"/>
        <v>0.15800622874314427</v>
      </c>
      <c r="R681" s="94">
        <f t="shared" si="75"/>
        <v>0.15800622874314427</v>
      </c>
      <c r="S681" s="93">
        <f>(1+H681)^((5-Dashboard!$F$9)*3/12)</f>
        <v>1.0373557626478456</v>
      </c>
      <c r="T681" s="93">
        <f t="shared" si="73"/>
        <v>1.2012644345687999</v>
      </c>
      <c r="U681" s="93">
        <f t="shared" si="73"/>
        <v>1.3910716975982815</v>
      </c>
      <c r="V681" s="93">
        <f t="shared" si="73"/>
        <v>1.6108696904471096</v>
      </c>
      <c r="W681" s="93">
        <f t="shared" si="73"/>
        <v>1.8653971352312937</v>
      </c>
      <c r="X681" s="93">
        <f t="shared" si="73"/>
        <v>2.1601415016774554</v>
      </c>
      <c r="Y681" s="93">
        <f t="shared" si="72"/>
        <v>2.5014573139090626</v>
      </c>
      <c r="Z681" s="93">
        <f t="shared" si="72"/>
        <v>2.8967031504417893</v>
      </c>
      <c r="AA681" s="93">
        <f t="shared" si="72"/>
        <v>3.3544002910314812</v>
      </c>
      <c r="AB681" s="93">
        <f t="shared" si="72"/>
        <v>3.8844164307122711</v>
      </c>
      <c r="AC681" s="95">
        <f t="shared" si="72"/>
        <v>4.4981784217970224</v>
      </c>
      <c r="AE681" s="96"/>
    </row>
    <row r="682" spans="3:31" ht="24.75" customHeight="1" x14ac:dyDescent="0.25">
      <c r="C682" s="91">
        <f>ABS(E682-Dashboard!$F$13)</f>
        <v>20.014392074762618</v>
      </c>
      <c r="D682" s="92">
        <f t="shared" si="74"/>
        <v>0.15810622874314426</v>
      </c>
      <c r="E682" s="93" cm="1">
        <f t="array" ref="E682">SUM('DRE + DCF'!$S$41/TIR!S682,'DRE + DCF'!$U$41:$AD$41/TIR!T682:AC682,TIR!F682)</f>
        <v>69.524392074762616</v>
      </c>
      <c r="F682" s="100">
        <f>'DRE + DCF'!$AE$38*'DRE + DCF'!$AE$39*(1+G682)/(R682-G682)/AC682</f>
        <v>41.304858313691653</v>
      </c>
      <c r="G682" s="92">
        <f>R682*(1-'DRE + DCF'!$AE$39)</f>
        <v>9.4863737245886551E-2</v>
      </c>
      <c r="H682" s="94">
        <f t="shared" si="70"/>
        <v>0.15810622874314426</v>
      </c>
      <c r="I682" s="94">
        <f t="shared" si="75"/>
        <v>0.15810622874314426</v>
      </c>
      <c r="J682" s="94">
        <f t="shared" si="75"/>
        <v>0.15810622874314426</v>
      </c>
      <c r="K682" s="94">
        <f t="shared" si="75"/>
        <v>0.15810622874314426</v>
      </c>
      <c r="L682" s="94">
        <f t="shared" si="75"/>
        <v>0.15810622874314426</v>
      </c>
      <c r="M682" s="94">
        <f t="shared" si="75"/>
        <v>0.15810622874314426</v>
      </c>
      <c r="N682" s="94">
        <f t="shared" si="75"/>
        <v>0.15810622874314426</v>
      </c>
      <c r="O682" s="94">
        <f t="shared" si="75"/>
        <v>0.15810622874314426</v>
      </c>
      <c r="P682" s="94">
        <f t="shared" si="75"/>
        <v>0.15810622874314426</v>
      </c>
      <c r="Q682" s="94">
        <f t="shared" si="75"/>
        <v>0.15810622874314426</v>
      </c>
      <c r="R682" s="94">
        <f t="shared" si="75"/>
        <v>0.15810622874314426</v>
      </c>
      <c r="S682" s="93">
        <f>(1+H682)^((5-Dashboard!$F$9)*3/12)</f>
        <v>1.0373781572202072</v>
      </c>
      <c r="T682" s="93">
        <f t="shared" si="73"/>
        <v>1.2013941054388069</v>
      </c>
      <c r="U682" s="93">
        <f t="shared" si="73"/>
        <v>1.3913419966839802</v>
      </c>
      <c r="V682" s="93">
        <f t="shared" si="73"/>
        <v>1.6113218326716405</v>
      </c>
      <c r="W682" s="93">
        <f t="shared" si="73"/>
        <v>1.8660818509268453</v>
      </c>
      <c r="X682" s="93">
        <f t="shared" si="73"/>
        <v>2.161121014902915</v>
      </c>
      <c r="Y682" s="93">
        <f t="shared" si="72"/>
        <v>2.5028077084267712</v>
      </c>
      <c r="Z682" s="93">
        <f t="shared" si="72"/>
        <v>2.8985171964753991</v>
      </c>
      <c r="AA682" s="93">
        <f t="shared" si="72"/>
        <v>3.356790819357276</v>
      </c>
      <c r="AB682" s="93">
        <f t="shared" si="72"/>
        <v>3.8875203564854641</v>
      </c>
      <c r="AC682" s="95">
        <f t="shared" si="72"/>
        <v>4.5021615392115848</v>
      </c>
      <c r="AE682" s="96"/>
    </row>
    <row r="683" spans="3:31" ht="24.75" customHeight="1" x14ac:dyDescent="0.25">
      <c r="C683" s="91">
        <f>ABS(E683-Dashboard!$F$13)</f>
        <v>19.941401291885363</v>
      </c>
      <c r="D683" s="92">
        <f t="shared" si="74"/>
        <v>0.15820622874314424</v>
      </c>
      <c r="E683" s="93" cm="1">
        <f t="array" ref="E683">SUM('DRE + DCF'!$S$41/TIR!S683,'DRE + DCF'!$U$41:$AD$41/TIR!T683:AC683,TIR!F683)</f>
        <v>69.451401291885361</v>
      </c>
      <c r="F683" s="100">
        <f>'DRE + DCF'!$AE$38*'DRE + DCF'!$AE$39*(1+G683)/(R683-G683)/AC683</f>
        <v>41.244493542098517</v>
      </c>
      <c r="G683" s="92">
        <f>R683*(1-'DRE + DCF'!$AE$39)</f>
        <v>9.4923737245886541E-2</v>
      </c>
      <c r="H683" s="94">
        <f t="shared" si="70"/>
        <v>0.15820622874314424</v>
      </c>
      <c r="I683" s="94">
        <f t="shared" si="75"/>
        <v>0.15820622874314424</v>
      </c>
      <c r="J683" s="94">
        <f t="shared" si="75"/>
        <v>0.15820622874314424</v>
      </c>
      <c r="K683" s="94">
        <f t="shared" si="75"/>
        <v>0.15820622874314424</v>
      </c>
      <c r="L683" s="94">
        <f t="shared" si="75"/>
        <v>0.15820622874314424</v>
      </c>
      <c r="M683" s="94">
        <f t="shared" si="75"/>
        <v>0.15820622874314424</v>
      </c>
      <c r="N683" s="94">
        <f t="shared" si="75"/>
        <v>0.15820622874314424</v>
      </c>
      <c r="O683" s="94">
        <f t="shared" si="75"/>
        <v>0.15820622874314424</v>
      </c>
      <c r="P683" s="94">
        <f t="shared" si="75"/>
        <v>0.15820622874314424</v>
      </c>
      <c r="Q683" s="94">
        <f t="shared" si="75"/>
        <v>0.15820622874314424</v>
      </c>
      <c r="R683" s="94">
        <f t="shared" si="75"/>
        <v>0.15820622874314424</v>
      </c>
      <c r="S683" s="93">
        <f>(1+H683)^((5-Dashboard!$F$9)*3/12)</f>
        <v>1.0374005503423231</v>
      </c>
      <c r="T683" s="93">
        <f t="shared" si="73"/>
        <v>1.2015237791080444</v>
      </c>
      <c r="U683" s="93">
        <f t="shared" si="73"/>
        <v>1.3916123249459389</v>
      </c>
      <c r="V683" s="93">
        <f t="shared" si="73"/>
        <v>1.611774062748115</v>
      </c>
      <c r="W683" s="93">
        <f t="shared" si="73"/>
        <v>1.8667667588015102</v>
      </c>
      <c r="X683" s="93">
        <f t="shared" si="73"/>
        <v>2.1621008876545598</v>
      </c>
      <c r="Y683" s="93">
        <f t="shared" si="72"/>
        <v>2.5041587152525921</v>
      </c>
      <c r="Z683" s="93">
        <f t="shared" si="72"/>
        <v>2.9003322217669822</v>
      </c>
      <c r="AA683" s="93">
        <f t="shared" si="72"/>
        <v>3.3591828446749612</v>
      </c>
      <c r="AB683" s="93">
        <f t="shared" si="72"/>
        <v>3.8906264941896542</v>
      </c>
      <c r="AC683" s="95">
        <f t="shared" si="72"/>
        <v>4.5061478392835603</v>
      </c>
      <c r="AE683" s="96"/>
    </row>
    <row r="684" spans="3:31" ht="24.75" customHeight="1" x14ac:dyDescent="0.25">
      <c r="C684" s="91">
        <f>ABS(E684-Dashboard!$F$13)</f>
        <v>19.868526820207869</v>
      </c>
      <c r="D684" s="92">
        <f t="shared" si="74"/>
        <v>0.15830622874314423</v>
      </c>
      <c r="E684" s="93" cm="1">
        <f t="array" ref="E684">SUM('DRE + DCF'!$S$41/TIR!S684,'DRE + DCF'!$U$41:$AD$41/TIR!T684:AC684,TIR!F684)</f>
        <v>69.378526820207867</v>
      </c>
      <c r="F684" s="100">
        <f>'DRE + DCF'!$AE$38*'DRE + DCF'!$AE$39*(1+G684)/(R684-G684)/AC684</f>
        <v>41.184236467986693</v>
      </c>
      <c r="G684" s="92">
        <f>R684*(1-'DRE + DCF'!$AE$39)</f>
        <v>9.4983737245886532E-2</v>
      </c>
      <c r="H684" s="94">
        <f t="shared" si="70"/>
        <v>0.15830622874314423</v>
      </c>
      <c r="I684" s="94">
        <f t="shared" si="75"/>
        <v>0.15830622874314423</v>
      </c>
      <c r="J684" s="94">
        <f t="shared" si="75"/>
        <v>0.15830622874314423</v>
      </c>
      <c r="K684" s="94">
        <f t="shared" si="75"/>
        <v>0.15830622874314423</v>
      </c>
      <c r="L684" s="94">
        <f t="shared" si="75"/>
        <v>0.15830622874314423</v>
      </c>
      <c r="M684" s="94">
        <f t="shared" si="75"/>
        <v>0.15830622874314423</v>
      </c>
      <c r="N684" s="94">
        <f t="shared" si="75"/>
        <v>0.15830622874314423</v>
      </c>
      <c r="O684" s="94">
        <f t="shared" si="75"/>
        <v>0.15830622874314423</v>
      </c>
      <c r="P684" s="94">
        <f t="shared" si="75"/>
        <v>0.15830622874314423</v>
      </c>
      <c r="Q684" s="94">
        <f t="shared" si="75"/>
        <v>0.15830622874314423</v>
      </c>
      <c r="R684" s="94">
        <f t="shared" si="75"/>
        <v>0.15830622874314423</v>
      </c>
      <c r="S684" s="93">
        <f>(1+H684)^((5-Dashboard!$F$9)*3/12)</f>
        <v>1.0374229420144125</v>
      </c>
      <c r="T684" s="93">
        <f t="shared" si="73"/>
        <v>1.2016534555763319</v>
      </c>
      <c r="U684" s="93">
        <f t="shared" si="73"/>
        <v>1.3918826823847883</v>
      </c>
      <c r="V684" s="93">
        <f t="shared" si="73"/>
        <v>1.6122263806860158</v>
      </c>
      <c r="W684" s="93">
        <f t="shared" si="73"/>
        <v>1.8674518588926277</v>
      </c>
      <c r="X684" s="93">
        <f t="shared" si="73"/>
        <v>2.163081120033294</v>
      </c>
      <c r="Y684" s="93">
        <f t="shared" si="72"/>
        <v>2.5055103346112615</v>
      </c>
      <c r="Z684" s="93">
        <f t="shared" si="72"/>
        <v>2.9021482267605436</v>
      </c>
      <c r="AA684" s="93">
        <f t="shared" si="72"/>
        <v>3.3615763677926087</v>
      </c>
      <c r="AB684" s="93">
        <f t="shared" si="72"/>
        <v>3.8937348452099334</v>
      </c>
      <c r="AC684" s="95">
        <f t="shared" si="72"/>
        <v>4.5101373242808886</v>
      </c>
      <c r="AE684" s="96"/>
    </row>
    <row r="685" spans="3:31" ht="24.75" customHeight="1" x14ac:dyDescent="0.25">
      <c r="C685" s="91">
        <f>ABS(E685-Dashboard!$F$13)</f>
        <v>19.795768416902426</v>
      </c>
      <c r="D685" s="92">
        <f t="shared" si="74"/>
        <v>0.15840622874314422</v>
      </c>
      <c r="E685" s="93" cm="1">
        <f t="array" ref="E685">SUM('DRE + DCF'!$S$41/TIR!S685,'DRE + DCF'!$U$41:$AD$41/TIR!T685:AC685,TIR!F685)</f>
        <v>69.305768416902424</v>
      </c>
      <c r="F685" s="100">
        <f>'DRE + DCF'!$AE$38*'DRE + DCF'!$AE$39*(1+G685)/(R685-G685)/AC685</f>
        <v>41.12408685577843</v>
      </c>
      <c r="G685" s="92">
        <f>R685*(1-'DRE + DCF'!$AE$39)</f>
        <v>9.5043737245886536E-2</v>
      </c>
      <c r="H685" s="94">
        <f t="shared" si="70"/>
        <v>0.15840622874314422</v>
      </c>
      <c r="I685" s="94">
        <f t="shared" si="75"/>
        <v>0.15840622874314422</v>
      </c>
      <c r="J685" s="94">
        <f t="shared" si="75"/>
        <v>0.15840622874314422</v>
      </c>
      <c r="K685" s="94">
        <f t="shared" si="75"/>
        <v>0.15840622874314422</v>
      </c>
      <c r="L685" s="94">
        <f t="shared" si="75"/>
        <v>0.15840622874314422</v>
      </c>
      <c r="M685" s="94">
        <f t="shared" si="75"/>
        <v>0.15840622874314422</v>
      </c>
      <c r="N685" s="94">
        <f t="shared" si="75"/>
        <v>0.15840622874314422</v>
      </c>
      <c r="O685" s="94">
        <f t="shared" si="75"/>
        <v>0.15840622874314422</v>
      </c>
      <c r="P685" s="94">
        <f t="shared" si="75"/>
        <v>0.15840622874314422</v>
      </c>
      <c r="Q685" s="94">
        <f t="shared" si="75"/>
        <v>0.15840622874314422</v>
      </c>
      <c r="R685" s="94">
        <f t="shared" si="75"/>
        <v>0.15840622874314422</v>
      </c>
      <c r="S685" s="93">
        <f>(1+H685)^((5-Dashboard!$F$9)*3/12)</f>
        <v>1.0374453322366946</v>
      </c>
      <c r="T685" s="93">
        <f t="shared" si="73"/>
        <v>1.2017831348434878</v>
      </c>
      <c r="U685" s="93">
        <f t="shared" si="73"/>
        <v>1.3921530690011583</v>
      </c>
      <c r="V685" s="93">
        <f t="shared" si="73"/>
        <v>1.612678786494826</v>
      </c>
      <c r="W685" s="93">
        <f t="shared" si="73"/>
        <v>1.8681371512375418</v>
      </c>
      <c r="X685" s="93">
        <f t="shared" si="73"/>
        <v>2.1640617121400418</v>
      </c>
      <c r="Y685" s="93">
        <f t="shared" si="72"/>
        <v>2.5068625667275777</v>
      </c>
      <c r="Z685" s="93">
        <f t="shared" si="72"/>
        <v>2.9039652119002519</v>
      </c>
      <c r="AA685" s="93">
        <f t="shared" si="72"/>
        <v>3.3639713895186567</v>
      </c>
      <c r="AB685" s="93">
        <f t="shared" si="72"/>
        <v>3.896845410932142</v>
      </c>
      <c r="AC685" s="95">
        <f t="shared" si="72"/>
        <v>4.5141299964729305</v>
      </c>
      <c r="AE685" s="96"/>
    </row>
    <row r="686" spans="3:31" ht="24.75" customHeight="1" x14ac:dyDescent="0.25">
      <c r="C686" s="91">
        <f>ABS(E686-Dashboard!$F$13)</f>
        <v>19.72312583977746</v>
      </c>
      <c r="D686" s="92">
        <f t="shared" si="74"/>
        <v>0.15850622874314421</v>
      </c>
      <c r="E686" s="93" cm="1">
        <f t="array" ref="E686">SUM('DRE + DCF'!$S$41/TIR!S686,'DRE + DCF'!$U$41:$AD$41/TIR!T686:AC686,TIR!F686)</f>
        <v>69.233125839777458</v>
      </c>
      <c r="F686" s="100">
        <f>'DRE + DCF'!$AE$38*'DRE + DCF'!$AE$39*(1+G686)/(R686-G686)/AC686</f>
        <v>41.064044470525062</v>
      </c>
      <c r="G686" s="92">
        <f>R686*(1-'DRE + DCF'!$AE$39)</f>
        <v>9.5103737245886527E-2</v>
      </c>
      <c r="H686" s="94">
        <f t="shared" si="70"/>
        <v>0.15850622874314421</v>
      </c>
      <c r="I686" s="94">
        <f t="shared" si="75"/>
        <v>0.15850622874314421</v>
      </c>
      <c r="J686" s="94">
        <f t="shared" si="75"/>
        <v>0.15850622874314421</v>
      </c>
      <c r="K686" s="94">
        <f t="shared" si="75"/>
        <v>0.15850622874314421</v>
      </c>
      <c r="L686" s="94">
        <f t="shared" si="75"/>
        <v>0.15850622874314421</v>
      </c>
      <c r="M686" s="94">
        <f t="shared" si="75"/>
        <v>0.15850622874314421</v>
      </c>
      <c r="N686" s="94">
        <f t="shared" si="75"/>
        <v>0.15850622874314421</v>
      </c>
      <c r="O686" s="94">
        <f t="shared" si="75"/>
        <v>0.15850622874314421</v>
      </c>
      <c r="P686" s="94">
        <f t="shared" si="75"/>
        <v>0.15850622874314421</v>
      </c>
      <c r="Q686" s="94">
        <f t="shared" si="75"/>
        <v>0.15850622874314421</v>
      </c>
      <c r="R686" s="94">
        <f t="shared" si="75"/>
        <v>0.15850622874314421</v>
      </c>
      <c r="S686" s="93">
        <f>(1+H686)^((5-Dashboard!$F$9)*3/12)</f>
        <v>1.0374677210093881</v>
      </c>
      <c r="T686" s="93">
        <f t="shared" si="73"/>
        <v>1.2019128169093307</v>
      </c>
      <c r="U686" s="93">
        <f t="shared" si="73"/>
        <v>1.392423484795678</v>
      </c>
      <c r="V686" s="93">
        <f t="shared" si="73"/>
        <v>1.6131312801840278</v>
      </c>
      <c r="W686" s="93">
        <f t="shared" si="73"/>
        <v>1.8688226358735984</v>
      </c>
      <c r="X686" s="93">
        <f t="shared" si="73"/>
        <v>2.1650426640757447</v>
      </c>
      <c r="Y686" s="93">
        <f t="shared" si="72"/>
        <v>2.5082154118264013</v>
      </c>
      <c r="Z686" s="93">
        <f t="shared" si="72"/>
        <v>2.9057831776304366</v>
      </c>
      <c r="AA686" s="93">
        <f t="shared" si="72"/>
        <v>3.3663679106619071</v>
      </c>
      <c r="AB686" s="93">
        <f t="shared" si="72"/>
        <v>3.8999581927428637</v>
      </c>
      <c r="AC686" s="95">
        <f t="shared" si="72"/>
        <v>4.5181258581304631</v>
      </c>
      <c r="AE686" s="96"/>
    </row>
    <row r="687" spans="3:31" ht="24.75" customHeight="1" x14ac:dyDescent="0.25">
      <c r="C687" s="91">
        <f>ABS(E687-Dashboard!$F$13)</f>
        <v>19.650598847275525</v>
      </c>
      <c r="D687" s="92">
        <f t="shared" si="74"/>
        <v>0.1586062287431442</v>
      </c>
      <c r="E687" s="93" cm="1">
        <f t="array" ref="E687">SUM('DRE + DCF'!$S$41/TIR!S687,'DRE + DCF'!$U$41:$AD$41/TIR!T687:AC687,TIR!F687)</f>
        <v>69.160598847275523</v>
      </c>
      <c r="F687" s="100">
        <f>'DRE + DCF'!$AE$38*'DRE + DCF'!$AE$39*(1+G687)/(R687-G687)/AC687</f>
        <v>41.004109077904964</v>
      </c>
      <c r="G687" s="92">
        <f>R687*(1-'DRE + DCF'!$AE$39)</f>
        <v>9.5163737245886518E-2</v>
      </c>
      <c r="H687" s="94">
        <f t="shared" si="70"/>
        <v>0.1586062287431442</v>
      </c>
      <c r="I687" s="94">
        <f t="shared" si="75"/>
        <v>0.1586062287431442</v>
      </c>
      <c r="J687" s="94">
        <f t="shared" si="75"/>
        <v>0.1586062287431442</v>
      </c>
      <c r="K687" s="94">
        <f t="shared" si="75"/>
        <v>0.1586062287431442</v>
      </c>
      <c r="L687" s="94">
        <f t="shared" si="75"/>
        <v>0.1586062287431442</v>
      </c>
      <c r="M687" s="94">
        <f t="shared" si="75"/>
        <v>0.1586062287431442</v>
      </c>
      <c r="N687" s="94">
        <f t="shared" si="75"/>
        <v>0.1586062287431442</v>
      </c>
      <c r="O687" s="94">
        <f t="shared" si="75"/>
        <v>0.1586062287431442</v>
      </c>
      <c r="P687" s="94">
        <f t="shared" si="75"/>
        <v>0.1586062287431442</v>
      </c>
      <c r="Q687" s="94">
        <f t="shared" si="75"/>
        <v>0.1586062287431442</v>
      </c>
      <c r="R687" s="94">
        <f t="shared" si="75"/>
        <v>0.1586062287431442</v>
      </c>
      <c r="S687" s="93">
        <f>(1+H687)^((5-Dashboard!$F$9)*3/12)</f>
        <v>1.0374901083327119</v>
      </c>
      <c r="T687" s="93">
        <f t="shared" si="73"/>
        <v>1.2020425017736796</v>
      </c>
      <c r="U687" s="93">
        <f t="shared" si="73"/>
        <v>1.3926939297689771</v>
      </c>
      <c r="V687" s="93">
        <f t="shared" si="73"/>
        <v>1.613583861763104</v>
      </c>
      <c r="W687" s="93">
        <f t="shared" si="73"/>
        <v>1.8695083128381489</v>
      </c>
      <c r="X687" s="93">
        <f t="shared" si="73"/>
        <v>2.166023975941366</v>
      </c>
      <c r="Y687" s="93">
        <f t="shared" si="72"/>
        <v>2.5095688701326568</v>
      </c>
      <c r="Z687" s="93">
        <f t="shared" si="72"/>
        <v>2.907602124395591</v>
      </c>
      <c r="AA687" s="93">
        <f t="shared" si="72"/>
        <v>3.36876593203153</v>
      </c>
      <c r="AB687" s="93">
        <f t="shared" si="72"/>
        <v>3.9030731920294341</v>
      </c>
      <c r="AC687" s="95">
        <f t="shared" si="72"/>
        <v>4.5221249115256885</v>
      </c>
      <c r="AE687" s="96"/>
    </row>
    <row r="688" spans="3:31" ht="24.75" customHeight="1" x14ac:dyDescent="0.25">
      <c r="C688" s="91">
        <f>ABS(E688-Dashboard!$F$13)</f>
        <v>19.578187198471092</v>
      </c>
      <c r="D688" s="92">
        <f t="shared" si="74"/>
        <v>0.15870622874314419</v>
      </c>
      <c r="E688" s="93" cm="1">
        <f t="array" ref="E688">SUM('DRE + DCF'!$S$41/TIR!S688,'DRE + DCF'!$U$41:$AD$41/TIR!T688:AC688,TIR!F688)</f>
        <v>69.08818719847109</v>
      </c>
      <c r="F688" s="100">
        <f>'DRE + DCF'!$AE$38*'DRE + DCF'!$AE$39*(1+G688)/(R688-G688)/AC688</f>
        <v>40.944280444221455</v>
      </c>
      <c r="G688" s="92">
        <f>R688*(1-'DRE + DCF'!$AE$39)</f>
        <v>9.5223737245886508E-2</v>
      </c>
      <c r="H688" s="94">
        <f t="shared" si="70"/>
        <v>0.15870622874314419</v>
      </c>
      <c r="I688" s="94">
        <f t="shared" si="75"/>
        <v>0.15870622874314419</v>
      </c>
      <c r="J688" s="94">
        <f t="shared" si="75"/>
        <v>0.15870622874314419</v>
      </c>
      <c r="K688" s="94">
        <f t="shared" si="75"/>
        <v>0.15870622874314419</v>
      </c>
      <c r="L688" s="94">
        <f t="shared" ref="I688:R713" si="76">$D688</f>
        <v>0.15870622874314419</v>
      </c>
      <c r="M688" s="94">
        <f t="shared" si="76"/>
        <v>0.15870622874314419</v>
      </c>
      <c r="N688" s="94">
        <f t="shared" si="76"/>
        <v>0.15870622874314419</v>
      </c>
      <c r="O688" s="94">
        <f t="shared" si="76"/>
        <v>0.15870622874314419</v>
      </c>
      <c r="P688" s="94">
        <f t="shared" si="76"/>
        <v>0.15870622874314419</v>
      </c>
      <c r="Q688" s="94">
        <f t="shared" si="76"/>
        <v>0.15870622874314419</v>
      </c>
      <c r="R688" s="94">
        <f t="shared" si="76"/>
        <v>0.15870622874314419</v>
      </c>
      <c r="S688" s="93">
        <f>(1+H688)^((5-Dashboard!$F$9)*3/12)</f>
        <v>1.0375124942068854</v>
      </c>
      <c r="T688" s="93">
        <f t="shared" si="73"/>
        <v>1.2021721894363535</v>
      </c>
      <c r="U688" s="93">
        <f t="shared" si="73"/>
        <v>1.392964403921686</v>
      </c>
      <c r="V688" s="93">
        <f t="shared" si="73"/>
        <v>1.6140365312415386</v>
      </c>
      <c r="W688" s="93">
        <f t="shared" si="73"/>
        <v>1.8701941821685493</v>
      </c>
      <c r="X688" s="93">
        <f t="shared" si="73"/>
        <v>2.1670056478378887</v>
      </c>
      <c r="Y688" s="93">
        <f t="shared" si="72"/>
        <v>2.5109229418713341</v>
      </c>
      <c r="Z688" s="93">
        <f t="shared" si="72"/>
        <v>2.9094220526403749</v>
      </c>
      <c r="AA688" s="93">
        <f t="shared" si="72"/>
        <v>3.3711654544370666</v>
      </c>
      <c r="AB688" s="93">
        <f t="shared" si="72"/>
        <v>3.9061904101799416</v>
      </c>
      <c r="AC688" s="95">
        <f t="shared" si="72"/>
        <v>4.526127158932236</v>
      </c>
      <c r="AE688" s="96"/>
    </row>
    <row r="689" spans="3:31" ht="24.75" customHeight="1" x14ac:dyDescent="0.25">
      <c r="C689" s="91">
        <f>ABS(E689-Dashboard!$F$13)</f>
        <v>19.50589065306891</v>
      </c>
      <c r="D689" s="92">
        <f t="shared" si="74"/>
        <v>0.15880622874314418</v>
      </c>
      <c r="E689" s="93" cm="1">
        <f t="array" ref="E689">SUM('DRE + DCF'!$S$41/TIR!S689,'DRE + DCF'!$U$41:$AD$41/TIR!T689:AC689,TIR!F689)</f>
        <v>69.015890653068908</v>
      </c>
      <c r="F689" s="100">
        <f>'DRE + DCF'!$AE$38*'DRE + DCF'!$AE$39*(1+G689)/(R689-G689)/AC689</f>
        <v>40.884558336401049</v>
      </c>
      <c r="G689" s="92">
        <f>R689*(1-'DRE + DCF'!$AE$39)</f>
        <v>9.5283737245886499E-2</v>
      </c>
      <c r="H689" s="94">
        <f t="shared" si="70"/>
        <v>0.15880622874314418</v>
      </c>
      <c r="I689" s="94">
        <f t="shared" si="76"/>
        <v>0.15880622874314418</v>
      </c>
      <c r="J689" s="94">
        <f t="shared" si="76"/>
        <v>0.15880622874314418</v>
      </c>
      <c r="K689" s="94">
        <f t="shared" si="76"/>
        <v>0.15880622874314418</v>
      </c>
      <c r="L689" s="94">
        <f t="shared" si="76"/>
        <v>0.15880622874314418</v>
      </c>
      <c r="M689" s="94">
        <f t="shared" si="76"/>
        <v>0.15880622874314418</v>
      </c>
      <c r="N689" s="94">
        <f t="shared" si="76"/>
        <v>0.15880622874314418</v>
      </c>
      <c r="O689" s="94">
        <f t="shared" si="76"/>
        <v>0.15880622874314418</v>
      </c>
      <c r="P689" s="94">
        <f t="shared" si="76"/>
        <v>0.15880622874314418</v>
      </c>
      <c r="Q689" s="94">
        <f t="shared" si="76"/>
        <v>0.15880622874314418</v>
      </c>
      <c r="R689" s="94">
        <f t="shared" si="76"/>
        <v>0.15880622874314418</v>
      </c>
      <c r="S689" s="93">
        <f>(1+H689)^((5-Dashboard!$F$9)*3/12)</f>
        <v>1.037534878632127</v>
      </c>
      <c r="T689" s="93">
        <f t="shared" si="73"/>
        <v>1.202301879897171</v>
      </c>
      <c r="U689" s="93">
        <f t="shared" si="73"/>
        <v>1.3932349072544334</v>
      </c>
      <c r="V689" s="93">
        <f t="shared" si="73"/>
        <v>1.6144892886288142</v>
      </c>
      <c r="W689" s="93">
        <f t="shared" si="73"/>
        <v>1.8708802439021579</v>
      </c>
      <c r="X689" s="93">
        <f t="shared" si="73"/>
        <v>2.1679876798663136</v>
      </c>
      <c r="Y689" s="93">
        <f t="shared" si="72"/>
        <v>2.512277627267482</v>
      </c>
      <c r="Z689" s="93">
        <f t="shared" si="72"/>
        <v>2.9112429628096055</v>
      </c>
      <c r="AA689" s="93">
        <f t="shared" si="72"/>
        <v>3.3735664786884167</v>
      </c>
      <c r="AB689" s="93">
        <f t="shared" si="72"/>
        <v>3.909309848583213</v>
      </c>
      <c r="AC689" s="95">
        <f t="shared" si="72"/>
        <v>4.5301326026251454</v>
      </c>
      <c r="AE689" s="96"/>
    </row>
    <row r="690" spans="3:31" ht="24.75" customHeight="1" x14ac:dyDescent="0.25">
      <c r="C690" s="91">
        <f>ABS(E690-Dashboard!$F$13)</f>
        <v>19.433708971401593</v>
      </c>
      <c r="D690" s="92">
        <f t="shared" si="74"/>
        <v>0.15890622874314417</v>
      </c>
      <c r="E690" s="93" cm="1">
        <f t="array" ref="E690">SUM('DRE + DCF'!$S$41/TIR!S690,'DRE + DCF'!$U$41:$AD$41/TIR!T690:AC690,TIR!F690)</f>
        <v>68.943708971401591</v>
      </c>
      <c r="F690" s="100">
        <f>'DRE + DCF'!$AE$38*'DRE + DCF'!$AE$39*(1+G690)/(R690-G690)/AC690</f>
        <v>40.824942521991133</v>
      </c>
      <c r="G690" s="92">
        <f>R690*(1-'DRE + DCF'!$AE$39)</f>
        <v>9.5343737245886503E-2</v>
      </c>
      <c r="H690" s="94">
        <f t="shared" si="70"/>
        <v>0.15890622874314417</v>
      </c>
      <c r="I690" s="94">
        <f t="shared" si="76"/>
        <v>0.15890622874314417</v>
      </c>
      <c r="J690" s="94">
        <f t="shared" si="76"/>
        <v>0.15890622874314417</v>
      </c>
      <c r="K690" s="94">
        <f t="shared" si="76"/>
        <v>0.15890622874314417</v>
      </c>
      <c r="L690" s="94">
        <f t="shared" si="76"/>
        <v>0.15890622874314417</v>
      </c>
      <c r="M690" s="94">
        <f t="shared" si="76"/>
        <v>0.15890622874314417</v>
      </c>
      <c r="N690" s="94">
        <f t="shared" si="76"/>
        <v>0.15890622874314417</v>
      </c>
      <c r="O690" s="94">
        <f t="shared" si="76"/>
        <v>0.15890622874314417</v>
      </c>
      <c r="P690" s="94">
        <f t="shared" si="76"/>
        <v>0.15890622874314417</v>
      </c>
      <c r="Q690" s="94">
        <f t="shared" si="76"/>
        <v>0.15890622874314417</v>
      </c>
      <c r="R690" s="94">
        <f t="shared" si="76"/>
        <v>0.15890622874314417</v>
      </c>
      <c r="S690" s="93">
        <f>(1+H690)^((5-Dashboard!$F$9)*3/12)</f>
        <v>1.0375572616086557</v>
      </c>
      <c r="T690" s="93">
        <f t="shared" si="73"/>
        <v>1.202431573155951</v>
      </c>
      <c r="U690" s="93">
        <f t="shared" si="73"/>
        <v>1.3935054397678492</v>
      </c>
      <c r="V690" s="93">
        <f t="shared" si="73"/>
        <v>1.6149421339344148</v>
      </c>
      <c r="W690" s="93">
        <f t="shared" si="73"/>
        <v>1.8715664980763382</v>
      </c>
      <c r="X690" s="93">
        <f t="shared" si="73"/>
        <v>2.1689700721276624</v>
      </c>
      <c r="Y690" s="93">
        <f t="shared" si="72"/>
        <v>2.5136329265462147</v>
      </c>
      <c r="Z690" s="93">
        <f t="shared" si="72"/>
        <v>2.9130648553482663</v>
      </c>
      <c r="AA690" s="93">
        <f t="shared" si="72"/>
        <v>3.3759690055958522</v>
      </c>
      <c r="AB690" s="93">
        <f t="shared" si="72"/>
        <v>3.9124315086288317</v>
      </c>
      <c r="AC690" s="95">
        <f t="shared" si="72"/>
        <v>4.5341412448808898</v>
      </c>
      <c r="AE690" s="96"/>
    </row>
    <row r="691" spans="3:31" ht="24.75" customHeight="1" x14ac:dyDescent="0.25">
      <c r="C691" s="91">
        <f>ABS(E691-Dashboard!$F$13)</f>
        <v>19.361641914427771</v>
      </c>
      <c r="D691" s="92">
        <f t="shared" si="74"/>
        <v>0.15900622874314416</v>
      </c>
      <c r="E691" s="93" cm="1">
        <f t="array" ref="E691">SUM('DRE + DCF'!$S$41/TIR!S691,'DRE + DCF'!$U$41:$AD$41/TIR!T691:AC691,TIR!F691)</f>
        <v>68.871641914427769</v>
      </c>
      <c r="F691" s="100">
        <f>'DRE + DCF'!$AE$38*'DRE + DCF'!$AE$39*(1+G691)/(R691-G691)/AC691</f>
        <v>40.765432769158124</v>
      </c>
      <c r="G691" s="92">
        <f>R691*(1-'DRE + DCF'!$AE$39)</f>
        <v>9.5403737245886494E-2</v>
      </c>
      <c r="H691" s="94">
        <f t="shared" ref="H691:H754" si="77">$D691</f>
        <v>0.15900622874314416</v>
      </c>
      <c r="I691" s="94">
        <f t="shared" si="76"/>
        <v>0.15900622874314416</v>
      </c>
      <c r="J691" s="94">
        <f t="shared" si="76"/>
        <v>0.15900622874314416</v>
      </c>
      <c r="K691" s="94">
        <f t="shared" si="76"/>
        <v>0.15900622874314416</v>
      </c>
      <c r="L691" s="94">
        <f t="shared" si="76"/>
        <v>0.15900622874314416</v>
      </c>
      <c r="M691" s="94">
        <f t="shared" si="76"/>
        <v>0.15900622874314416</v>
      </c>
      <c r="N691" s="94">
        <f t="shared" si="76"/>
        <v>0.15900622874314416</v>
      </c>
      <c r="O691" s="94">
        <f t="shared" si="76"/>
        <v>0.15900622874314416</v>
      </c>
      <c r="P691" s="94">
        <f t="shared" si="76"/>
        <v>0.15900622874314416</v>
      </c>
      <c r="Q691" s="94">
        <f t="shared" si="76"/>
        <v>0.15900622874314416</v>
      </c>
      <c r="R691" s="94">
        <f t="shared" si="76"/>
        <v>0.15900622874314416</v>
      </c>
      <c r="S691" s="93">
        <f>(1+H691)^((5-Dashboard!$F$9)*3/12)</f>
        <v>1.0375796431366902</v>
      </c>
      <c r="T691" s="93">
        <f t="shared" si="73"/>
        <v>1.2025612692125127</v>
      </c>
      <c r="U691" s="93">
        <f t="shared" si="73"/>
        <v>1.3937760014625633</v>
      </c>
      <c r="V691" s="93">
        <f t="shared" si="73"/>
        <v>1.6153950671678245</v>
      </c>
      <c r="W691" s="93">
        <f t="shared" si="73"/>
        <v>1.8722529447284584</v>
      </c>
      <c r="X691" s="93">
        <f t="shared" si="73"/>
        <v>2.1699528247229769</v>
      </c>
      <c r="Y691" s="93">
        <f t="shared" si="72"/>
        <v>2.5149888399327103</v>
      </c>
      <c r="Z691" s="93">
        <f t="shared" si="72"/>
        <v>2.9148877307015058</v>
      </c>
      <c r="AA691" s="93">
        <f t="shared" si="72"/>
        <v>3.3783730359700139</v>
      </c>
      <c r="AB691" s="93">
        <f t="shared" si="72"/>
        <v>3.9155553917071324</v>
      </c>
      <c r="AC691" s="95">
        <f t="shared" si="72"/>
        <v>4.5381530879773679</v>
      </c>
      <c r="AE691" s="96"/>
    </row>
    <row r="692" spans="3:31" ht="24.75" customHeight="1" x14ac:dyDescent="0.25">
      <c r="C692" s="91">
        <f>ABS(E692-Dashboard!$F$13)</f>
        <v>19.289689243730244</v>
      </c>
      <c r="D692" s="92">
        <f t="shared" si="74"/>
        <v>0.15910622874314415</v>
      </c>
      <c r="E692" s="93" cm="1">
        <f t="array" ref="E692">SUM('DRE + DCF'!$S$41/TIR!S692,'DRE + DCF'!$U$41:$AD$41/TIR!T692:AC692,TIR!F692)</f>
        <v>68.799689243730242</v>
      </c>
      <c r="F692" s="100">
        <f>'DRE + DCF'!$AE$38*'DRE + DCF'!$AE$39*(1+G692)/(R692-G692)/AC692</f>
        <v>40.706028846685541</v>
      </c>
      <c r="G692" s="92">
        <f>R692*(1-'DRE + DCF'!$AE$39)</f>
        <v>9.5463737245886485E-2</v>
      </c>
      <c r="H692" s="94">
        <f t="shared" si="77"/>
        <v>0.15910622874314415</v>
      </c>
      <c r="I692" s="94">
        <f t="shared" si="76"/>
        <v>0.15910622874314415</v>
      </c>
      <c r="J692" s="94">
        <f t="shared" si="76"/>
        <v>0.15910622874314415</v>
      </c>
      <c r="K692" s="94">
        <f t="shared" si="76"/>
        <v>0.15910622874314415</v>
      </c>
      <c r="L692" s="94">
        <f t="shared" si="76"/>
        <v>0.15910622874314415</v>
      </c>
      <c r="M692" s="94">
        <f t="shared" si="76"/>
        <v>0.15910622874314415</v>
      </c>
      <c r="N692" s="94">
        <f t="shared" si="76"/>
        <v>0.15910622874314415</v>
      </c>
      <c r="O692" s="94">
        <f t="shared" si="76"/>
        <v>0.15910622874314415</v>
      </c>
      <c r="P692" s="94">
        <f t="shared" si="76"/>
        <v>0.15910622874314415</v>
      </c>
      <c r="Q692" s="94">
        <f t="shared" si="76"/>
        <v>0.15910622874314415</v>
      </c>
      <c r="R692" s="94">
        <f t="shared" si="76"/>
        <v>0.15910622874314415</v>
      </c>
      <c r="S692" s="93">
        <f>(1+H692)^((5-Dashboard!$F$9)*3/12)</f>
        <v>1.0376020232164493</v>
      </c>
      <c r="T692" s="93">
        <f t="shared" si="73"/>
        <v>1.2026909680666749</v>
      </c>
      <c r="U692" s="93">
        <f t="shared" si="73"/>
        <v>1.3940465923392047</v>
      </c>
      <c r="V692" s="93">
        <f t="shared" si="73"/>
        <v>1.6158480883385269</v>
      </c>
      <c r="W692" s="93">
        <f t="shared" si="73"/>
        <v>1.8729395838958889</v>
      </c>
      <c r="X692" s="93">
        <f t="shared" si="73"/>
        <v>2.1709359377533173</v>
      </c>
      <c r="Y692" s="93">
        <f t="shared" si="72"/>
        <v>2.516345367652209</v>
      </c>
      <c r="Z692" s="93">
        <f t="shared" si="72"/>
        <v>2.9167115893146325</v>
      </c>
      <c r="AA692" s="93">
        <f t="shared" si="72"/>
        <v>3.380778570621906</v>
      </c>
      <c r="AB692" s="93">
        <f t="shared" si="72"/>
        <v>3.9186814992091952</v>
      </c>
      <c r="AC692" s="95">
        <f t="shared" si="72"/>
        <v>4.5421681341939006</v>
      </c>
      <c r="AE692" s="96"/>
    </row>
    <row r="693" spans="3:31" ht="24.75" customHeight="1" x14ac:dyDescent="0.25">
      <c r="C693" s="91">
        <f>ABS(E693-Dashboard!$F$13)</f>
        <v>19.217850721513834</v>
      </c>
      <c r="D693" s="92">
        <f t="shared" si="74"/>
        <v>0.15920622874314413</v>
      </c>
      <c r="E693" s="93" cm="1">
        <f t="array" ref="E693">SUM('DRE + DCF'!$S$41/TIR!S693,'DRE + DCF'!$U$41:$AD$41/TIR!T693:AC693,TIR!F693)</f>
        <v>68.727850721513832</v>
      </c>
      <c r="F693" s="100">
        <f>'DRE + DCF'!$AE$38*'DRE + DCF'!$AE$39*(1+G693)/(R693-G693)/AC693</f>
        <v>40.646730523971961</v>
      </c>
      <c r="G693" s="92">
        <f>R693*(1-'DRE + DCF'!$AE$39)</f>
        <v>9.5523737245886475E-2</v>
      </c>
      <c r="H693" s="94">
        <f t="shared" si="77"/>
        <v>0.15920622874314413</v>
      </c>
      <c r="I693" s="94">
        <f t="shared" si="76"/>
        <v>0.15920622874314413</v>
      </c>
      <c r="J693" s="94">
        <f t="shared" si="76"/>
        <v>0.15920622874314413</v>
      </c>
      <c r="K693" s="94">
        <f t="shared" si="76"/>
        <v>0.15920622874314413</v>
      </c>
      <c r="L693" s="94">
        <f t="shared" si="76"/>
        <v>0.15920622874314413</v>
      </c>
      <c r="M693" s="94">
        <f t="shared" si="76"/>
        <v>0.15920622874314413</v>
      </c>
      <c r="N693" s="94">
        <f t="shared" si="76"/>
        <v>0.15920622874314413</v>
      </c>
      <c r="O693" s="94">
        <f t="shared" si="76"/>
        <v>0.15920622874314413</v>
      </c>
      <c r="P693" s="94">
        <f t="shared" si="76"/>
        <v>0.15920622874314413</v>
      </c>
      <c r="Q693" s="94">
        <f t="shared" si="76"/>
        <v>0.15920622874314413</v>
      </c>
      <c r="R693" s="94">
        <f t="shared" si="76"/>
        <v>0.15920622874314413</v>
      </c>
      <c r="S693" s="93">
        <f>(1+H693)^((5-Dashboard!$F$9)*3/12)</f>
        <v>1.0376244018481515</v>
      </c>
      <c r="T693" s="93">
        <f t="shared" si="73"/>
        <v>1.2028206697182564</v>
      </c>
      <c r="U693" s="93">
        <f t="shared" si="73"/>
        <v>1.3943172123984029</v>
      </c>
      <c r="V693" s="93">
        <f t="shared" si="73"/>
        <v>1.6163011974560062</v>
      </c>
      <c r="W693" s="93">
        <f t="shared" si="73"/>
        <v>1.873626415616005</v>
      </c>
      <c r="X693" s="93">
        <f t="shared" si="73"/>
        <v>2.171919411319764</v>
      </c>
      <c r="Y693" s="93">
        <f t="shared" si="72"/>
        <v>2.5177025099300132</v>
      </c>
      <c r="Z693" s="93">
        <f t="shared" si="72"/>
        <v>2.918536431633119</v>
      </c>
      <c r="AA693" s="93">
        <f t="shared" si="72"/>
        <v>3.3831856103629012</v>
      </c>
      <c r="AB693" s="93">
        <f t="shared" si="72"/>
        <v>3.9218098325268511</v>
      </c>
      <c r="AC693" s="95">
        <f t="shared" si="72"/>
        <v>4.5461863858112332</v>
      </c>
      <c r="AE693" s="96"/>
    </row>
    <row r="694" spans="3:31" ht="24.75" customHeight="1" x14ac:dyDescent="0.25">
      <c r="C694" s="91">
        <f>ABS(E694-Dashboard!$F$13)</f>
        <v>19.146126110603326</v>
      </c>
      <c r="D694" s="92">
        <f t="shared" si="74"/>
        <v>0.15930622874314412</v>
      </c>
      <c r="E694" s="93" cm="1">
        <f t="array" ref="E694">SUM('DRE + DCF'!$S$41/TIR!S694,'DRE + DCF'!$U$41:$AD$41/TIR!T694:AC694,TIR!F694)</f>
        <v>68.656126110603324</v>
      </c>
      <c r="F694" s="100">
        <f>'DRE + DCF'!$AE$38*'DRE + DCF'!$AE$39*(1+G694)/(R694-G694)/AC694</f>
        <v>40.587537571028967</v>
      </c>
      <c r="G694" s="92">
        <f>R694*(1-'DRE + DCF'!$AE$39)</f>
        <v>9.5583737245886466E-2</v>
      </c>
      <c r="H694" s="94">
        <f t="shared" si="77"/>
        <v>0.15930622874314412</v>
      </c>
      <c r="I694" s="94">
        <f t="shared" si="76"/>
        <v>0.15930622874314412</v>
      </c>
      <c r="J694" s="94">
        <f t="shared" si="76"/>
        <v>0.15930622874314412</v>
      </c>
      <c r="K694" s="94">
        <f t="shared" si="76"/>
        <v>0.15930622874314412</v>
      </c>
      <c r="L694" s="94">
        <f t="shared" si="76"/>
        <v>0.15930622874314412</v>
      </c>
      <c r="M694" s="94">
        <f t="shared" si="76"/>
        <v>0.15930622874314412</v>
      </c>
      <c r="N694" s="94">
        <f t="shared" si="76"/>
        <v>0.15930622874314412</v>
      </c>
      <c r="O694" s="94">
        <f t="shared" si="76"/>
        <v>0.15930622874314412</v>
      </c>
      <c r="P694" s="94">
        <f t="shared" si="76"/>
        <v>0.15930622874314412</v>
      </c>
      <c r="Q694" s="94">
        <f t="shared" si="76"/>
        <v>0.15930622874314412</v>
      </c>
      <c r="R694" s="94">
        <f t="shared" si="76"/>
        <v>0.15930622874314412</v>
      </c>
      <c r="S694" s="93">
        <f>(1+H694)^((5-Dashboard!$F$9)*3/12)</f>
        <v>1.0376467790320156</v>
      </c>
      <c r="T694" s="93">
        <f t="shared" si="73"/>
        <v>1.2029503741670766</v>
      </c>
      <c r="U694" s="93">
        <f t="shared" si="73"/>
        <v>1.3945878616407879</v>
      </c>
      <c r="V694" s="93">
        <f t="shared" si="73"/>
        <v>1.6167543945297476</v>
      </c>
      <c r="W694" s="93">
        <f t="shared" si="73"/>
        <v>1.8743134399261872</v>
      </c>
      <c r="X694" s="93">
        <f t="shared" si="73"/>
        <v>2.1729032455234178</v>
      </c>
      <c r="Y694" s="93">
        <f t="shared" si="72"/>
        <v>2.5190602669914917</v>
      </c>
      <c r="Z694" s="93">
        <f t="shared" si="72"/>
        <v>2.9203622581026041</v>
      </c>
      <c r="AA694" s="93">
        <f t="shared" si="72"/>
        <v>3.3855941560047427</v>
      </c>
      <c r="AB694" s="93">
        <f t="shared" si="72"/>
        <v>3.9249403930526863</v>
      </c>
      <c r="AC694" s="95">
        <f t="shared" si="72"/>
        <v>4.5502078451115437</v>
      </c>
      <c r="AE694" s="96"/>
    </row>
    <row r="695" spans="3:31" ht="24.75" customHeight="1" x14ac:dyDescent="0.25">
      <c r="C695" s="91">
        <f>ABS(E695-Dashboard!$F$13)</f>
        <v>19.074515174441807</v>
      </c>
      <c r="D695" s="92">
        <f t="shared" si="74"/>
        <v>0.15940622874314411</v>
      </c>
      <c r="E695" s="93" cm="1">
        <f t="array" ref="E695">SUM('DRE + DCF'!$S$41/TIR!S695,'DRE + DCF'!$U$41:$AD$41/TIR!T695:AC695,TIR!F695)</f>
        <v>68.584515174441805</v>
      </c>
      <c r="F695" s="100">
        <f>'DRE + DCF'!$AE$38*'DRE + DCF'!$AE$39*(1+G695)/(R695-G695)/AC695</f>
        <v>40.528449758479397</v>
      </c>
      <c r="G695" s="92">
        <f>R695*(1-'DRE + DCF'!$AE$39)</f>
        <v>9.564373724588647E-2</v>
      </c>
      <c r="H695" s="94">
        <f t="shared" si="77"/>
        <v>0.15940622874314411</v>
      </c>
      <c r="I695" s="94">
        <f t="shared" si="76"/>
        <v>0.15940622874314411</v>
      </c>
      <c r="J695" s="94">
        <f t="shared" si="76"/>
        <v>0.15940622874314411</v>
      </c>
      <c r="K695" s="94">
        <f t="shared" si="76"/>
        <v>0.15940622874314411</v>
      </c>
      <c r="L695" s="94">
        <f t="shared" si="76"/>
        <v>0.15940622874314411</v>
      </c>
      <c r="M695" s="94">
        <f t="shared" si="76"/>
        <v>0.15940622874314411</v>
      </c>
      <c r="N695" s="94">
        <f t="shared" si="76"/>
        <v>0.15940622874314411</v>
      </c>
      <c r="O695" s="94">
        <f t="shared" si="76"/>
        <v>0.15940622874314411</v>
      </c>
      <c r="P695" s="94">
        <f t="shared" si="76"/>
        <v>0.15940622874314411</v>
      </c>
      <c r="Q695" s="94">
        <f t="shared" si="76"/>
        <v>0.15940622874314411</v>
      </c>
      <c r="R695" s="94">
        <f t="shared" si="76"/>
        <v>0.15940622874314411</v>
      </c>
      <c r="S695" s="93">
        <f>(1+H695)^((5-Dashboard!$F$9)*3/12)</f>
        <v>1.0376691547682599</v>
      </c>
      <c r="T695" s="93">
        <f t="shared" si="73"/>
        <v>1.2030800814129543</v>
      </c>
      <c r="U695" s="93">
        <f t="shared" si="73"/>
        <v>1.3948585400669882</v>
      </c>
      <c r="V695" s="93">
        <f t="shared" si="73"/>
        <v>1.6172076795692345</v>
      </c>
      <c r="W695" s="93">
        <f t="shared" si="73"/>
        <v>1.8750006568638173</v>
      </c>
      <c r="X695" s="93">
        <f t="shared" si="73"/>
        <v>2.1738874404653967</v>
      </c>
      <c r="Y695" s="93">
        <f t="shared" si="72"/>
        <v>2.520418639062072</v>
      </c>
      <c r="Z695" s="93">
        <f t="shared" si="72"/>
        <v>2.9221890691688848</v>
      </c>
      <c r="AA695" s="93">
        <f t="shared" si="72"/>
        <v>3.3880042083595354</v>
      </c>
      <c r="AB695" s="93">
        <f t="shared" si="72"/>
        <v>3.9280731821800305</v>
      </c>
      <c r="AC695" s="95">
        <f t="shared" si="72"/>
        <v>4.5542325143784304</v>
      </c>
      <c r="AE695" s="96"/>
    </row>
    <row r="696" spans="3:31" ht="24.75" customHeight="1" x14ac:dyDescent="0.25">
      <c r="C696" s="91">
        <f>ABS(E696-Dashboard!$F$13)</f>
        <v>19.003017677088359</v>
      </c>
      <c r="D696" s="92">
        <f t="shared" si="74"/>
        <v>0.1595062287431441</v>
      </c>
      <c r="E696" s="93" cm="1">
        <f t="array" ref="E696">SUM('DRE + DCF'!$S$41/TIR!S696,'DRE + DCF'!$U$41:$AD$41/TIR!T696:AC696,TIR!F696)</f>
        <v>68.513017677088357</v>
      </c>
      <c r="F696" s="100">
        <f>'DRE + DCF'!$AE$38*'DRE + DCF'!$AE$39*(1+G696)/(R696-G696)/AC696</f>
        <v>40.469466857555155</v>
      </c>
      <c r="G696" s="92">
        <f>R696*(1-'DRE + DCF'!$AE$39)</f>
        <v>9.5703737245886461E-2</v>
      </c>
      <c r="H696" s="94">
        <f t="shared" si="77"/>
        <v>0.1595062287431441</v>
      </c>
      <c r="I696" s="94">
        <f t="shared" si="76"/>
        <v>0.1595062287431441</v>
      </c>
      <c r="J696" s="94">
        <f t="shared" si="76"/>
        <v>0.1595062287431441</v>
      </c>
      <c r="K696" s="94">
        <f t="shared" si="76"/>
        <v>0.1595062287431441</v>
      </c>
      <c r="L696" s="94">
        <f t="shared" si="76"/>
        <v>0.1595062287431441</v>
      </c>
      <c r="M696" s="94">
        <f t="shared" si="76"/>
        <v>0.1595062287431441</v>
      </c>
      <c r="N696" s="94">
        <f t="shared" si="76"/>
        <v>0.1595062287431441</v>
      </c>
      <c r="O696" s="94">
        <f t="shared" si="76"/>
        <v>0.1595062287431441</v>
      </c>
      <c r="P696" s="94">
        <f t="shared" si="76"/>
        <v>0.1595062287431441</v>
      </c>
      <c r="Q696" s="94">
        <f t="shared" si="76"/>
        <v>0.1595062287431441</v>
      </c>
      <c r="R696" s="94">
        <f t="shared" si="76"/>
        <v>0.1595062287431441</v>
      </c>
      <c r="S696" s="93">
        <f>(1+H696)^((5-Dashboard!$F$9)*3/12)</f>
        <v>1.0376915290571029</v>
      </c>
      <c r="T696" s="93">
        <f t="shared" si="73"/>
        <v>1.2032097914557083</v>
      </c>
      <c r="U696" s="93">
        <f t="shared" si="73"/>
        <v>1.3951292476776331</v>
      </c>
      <c r="V696" s="93">
        <f t="shared" si="73"/>
        <v>1.6176610525839523</v>
      </c>
      <c r="W696" s="93">
        <f t="shared" si="73"/>
        <v>1.8756880664662836</v>
      </c>
      <c r="X696" s="93">
        <f t="shared" si="73"/>
        <v>2.1748719962468406</v>
      </c>
      <c r="Y696" s="93">
        <f t="shared" si="72"/>
        <v>2.5217776263672476</v>
      </c>
      <c r="Z696" s="93">
        <f t="shared" si="72"/>
        <v>2.9240168652779248</v>
      </c>
      <c r="AA696" s="93">
        <f t="shared" si="72"/>
        <v>3.3904157682397567</v>
      </c>
      <c r="AB696" s="93">
        <f t="shared" si="72"/>
        <v>3.9312082013029701</v>
      </c>
      <c r="AC696" s="95">
        <f t="shared" si="72"/>
        <v>4.5582603958969257</v>
      </c>
      <c r="AE696" s="96"/>
    </row>
    <row r="697" spans="3:31" ht="24.75" customHeight="1" x14ac:dyDescent="0.25">
      <c r="C697" s="91">
        <f>ABS(E697-Dashboard!$F$13)</f>
        <v>18.931633383216301</v>
      </c>
      <c r="D697" s="92">
        <f t="shared" si="74"/>
        <v>0.15960622874314409</v>
      </c>
      <c r="E697" s="93" cm="1">
        <f t="array" ref="E697">SUM('DRE + DCF'!$S$41/TIR!S697,'DRE + DCF'!$U$41:$AD$41/TIR!T697:AC697,TIR!F697)</f>
        <v>68.441633383216299</v>
      </c>
      <c r="F697" s="100">
        <f>'DRE + DCF'!$AE$38*'DRE + DCF'!$AE$39*(1+G697)/(R697-G697)/AC697</f>
        <v>40.410588640095398</v>
      </c>
      <c r="G697" s="92">
        <f>R697*(1-'DRE + DCF'!$AE$39)</f>
        <v>9.5763737245886452E-2</v>
      </c>
      <c r="H697" s="94">
        <f t="shared" si="77"/>
        <v>0.15960622874314409</v>
      </c>
      <c r="I697" s="94">
        <f t="shared" si="76"/>
        <v>0.15960622874314409</v>
      </c>
      <c r="J697" s="94">
        <f t="shared" si="76"/>
        <v>0.15960622874314409</v>
      </c>
      <c r="K697" s="94">
        <f t="shared" si="76"/>
        <v>0.15960622874314409</v>
      </c>
      <c r="L697" s="94">
        <f t="shared" si="76"/>
        <v>0.15960622874314409</v>
      </c>
      <c r="M697" s="94">
        <f t="shared" si="76"/>
        <v>0.15960622874314409</v>
      </c>
      <c r="N697" s="94">
        <f t="shared" si="76"/>
        <v>0.15960622874314409</v>
      </c>
      <c r="O697" s="94">
        <f t="shared" si="76"/>
        <v>0.15960622874314409</v>
      </c>
      <c r="P697" s="94">
        <f t="shared" si="76"/>
        <v>0.15960622874314409</v>
      </c>
      <c r="Q697" s="94">
        <f t="shared" si="76"/>
        <v>0.15960622874314409</v>
      </c>
      <c r="R697" s="94">
        <f t="shared" si="76"/>
        <v>0.15960622874314409</v>
      </c>
      <c r="S697" s="93">
        <f>(1+H697)^((5-Dashboard!$F$9)*3/12)</f>
        <v>1.0377139018987633</v>
      </c>
      <c r="T697" s="93">
        <f t="shared" si="73"/>
        <v>1.203339504295158</v>
      </c>
      <c r="U697" s="93">
        <f t="shared" si="73"/>
        <v>1.3953999844733527</v>
      </c>
      <c r="V697" s="93">
        <f t="shared" si="73"/>
        <v>1.6181145135833863</v>
      </c>
      <c r="W697" s="93">
        <f t="shared" si="73"/>
        <v>1.8763756687709776</v>
      </c>
      <c r="X697" s="93">
        <f t="shared" si="73"/>
        <v>2.1758569129689085</v>
      </c>
      <c r="Y697" s="93">
        <f t="shared" si="72"/>
        <v>2.5231372291325753</v>
      </c>
      <c r="Z697" s="93">
        <f t="shared" si="72"/>
        <v>2.9258456468758518</v>
      </c>
      <c r="AA697" s="93">
        <f t="shared" si="72"/>
        <v>3.3928288364582513</v>
      </c>
      <c r="AB697" s="93">
        <f t="shared" si="72"/>
        <v>3.9343454518163425</v>
      </c>
      <c r="AC697" s="95">
        <f t="shared" si="72"/>
        <v>4.5622914919534905</v>
      </c>
      <c r="AE697" s="96"/>
    </row>
    <row r="698" spans="3:31" ht="24.75" customHeight="1" x14ac:dyDescent="0.25">
      <c r="C698" s="91">
        <f>ABS(E698-Dashboard!$F$13)</f>
        <v>18.860362058111185</v>
      </c>
      <c r="D698" s="92">
        <f t="shared" si="74"/>
        <v>0.15970622874314408</v>
      </c>
      <c r="E698" s="93" cm="1">
        <f t="array" ref="E698">SUM('DRE + DCF'!$S$41/TIR!S698,'DRE + DCF'!$U$41:$AD$41/TIR!T698:AC698,TIR!F698)</f>
        <v>68.370362058111184</v>
      </c>
      <c r="F698" s="100">
        <f>'DRE + DCF'!$AE$38*'DRE + DCF'!$AE$39*(1+G698)/(R698-G698)/AC698</f>
        <v>40.351814878544566</v>
      </c>
      <c r="G698" s="92">
        <f>R698*(1-'DRE + DCF'!$AE$39)</f>
        <v>9.5823737245886442E-2</v>
      </c>
      <c r="H698" s="94">
        <f t="shared" si="77"/>
        <v>0.15970622874314408</v>
      </c>
      <c r="I698" s="94">
        <f t="shared" si="76"/>
        <v>0.15970622874314408</v>
      </c>
      <c r="J698" s="94">
        <f t="shared" si="76"/>
        <v>0.15970622874314408</v>
      </c>
      <c r="K698" s="94">
        <f t="shared" si="76"/>
        <v>0.15970622874314408</v>
      </c>
      <c r="L698" s="94">
        <f t="shared" si="76"/>
        <v>0.15970622874314408</v>
      </c>
      <c r="M698" s="94">
        <f t="shared" si="76"/>
        <v>0.15970622874314408</v>
      </c>
      <c r="N698" s="94">
        <f t="shared" si="76"/>
        <v>0.15970622874314408</v>
      </c>
      <c r="O698" s="94">
        <f t="shared" si="76"/>
        <v>0.15970622874314408</v>
      </c>
      <c r="P698" s="94">
        <f t="shared" si="76"/>
        <v>0.15970622874314408</v>
      </c>
      <c r="Q698" s="94">
        <f t="shared" si="76"/>
        <v>0.15970622874314408</v>
      </c>
      <c r="R698" s="94">
        <f t="shared" si="76"/>
        <v>0.15970622874314408</v>
      </c>
      <c r="S698" s="93">
        <f>(1+H698)^((5-Dashboard!$F$9)*3/12)</f>
        <v>1.0377362732934594</v>
      </c>
      <c r="T698" s="93">
        <f t="shared" si="73"/>
        <v>1.2034692199311225</v>
      </c>
      <c r="U698" s="93">
        <f t="shared" si="73"/>
        <v>1.3956707504547756</v>
      </c>
      <c r="V698" s="93">
        <f t="shared" si="73"/>
        <v>1.6185680625770216</v>
      </c>
      <c r="W698" s="93">
        <f t="shared" si="73"/>
        <v>1.877063463815295</v>
      </c>
      <c r="X698" s="93">
        <f t="shared" si="73"/>
        <v>2.1768421907327791</v>
      </c>
      <c r="Y698" s="93">
        <f t="shared" si="72"/>
        <v>2.5244974475836752</v>
      </c>
      <c r="Z698" s="93">
        <f t="shared" si="72"/>
        <v>2.9276754144089572</v>
      </c>
      <c r="AA698" s="93">
        <f t="shared" si="72"/>
        <v>3.3952434138282332</v>
      </c>
      <c r="AB698" s="93">
        <f t="shared" si="72"/>
        <v>3.9374849351157386</v>
      </c>
      <c r="AC698" s="95">
        <f t="shared" si="72"/>
        <v>4.5663258048360165</v>
      </c>
      <c r="AE698" s="96"/>
    </row>
    <row r="699" spans="3:31" ht="24.75" customHeight="1" x14ac:dyDescent="0.25">
      <c r="C699" s="91">
        <f>ABS(E699-Dashboard!$F$13)</f>
        <v>18.789203467668891</v>
      </c>
      <c r="D699" s="92">
        <f t="shared" si="74"/>
        <v>0.15980622874314407</v>
      </c>
      <c r="E699" s="93" cm="1">
        <f t="array" ref="E699">SUM('DRE + DCF'!$S$41/TIR!S699,'DRE + DCF'!$U$41:$AD$41/TIR!T699:AC699,TIR!F699)</f>
        <v>68.299203467668889</v>
      </c>
      <c r="F699" s="100">
        <f>'DRE + DCF'!$AE$38*'DRE + DCF'!$AE$39*(1+G699)/(R699-G699)/AC699</f>
        <v>40.293145345950485</v>
      </c>
      <c r="G699" s="92">
        <f>R699*(1-'DRE + DCF'!$AE$39)</f>
        <v>9.5883737245886433E-2</v>
      </c>
      <c r="H699" s="94">
        <f t="shared" si="77"/>
        <v>0.15980622874314407</v>
      </c>
      <c r="I699" s="94">
        <f t="shared" si="76"/>
        <v>0.15980622874314407</v>
      </c>
      <c r="J699" s="94">
        <f t="shared" si="76"/>
        <v>0.15980622874314407</v>
      </c>
      <c r="K699" s="94">
        <f t="shared" si="76"/>
        <v>0.15980622874314407</v>
      </c>
      <c r="L699" s="94">
        <f t="shared" si="76"/>
        <v>0.15980622874314407</v>
      </c>
      <c r="M699" s="94">
        <f t="shared" si="76"/>
        <v>0.15980622874314407</v>
      </c>
      <c r="N699" s="94">
        <f t="shared" si="76"/>
        <v>0.15980622874314407</v>
      </c>
      <c r="O699" s="94">
        <f t="shared" si="76"/>
        <v>0.15980622874314407</v>
      </c>
      <c r="P699" s="94">
        <f t="shared" si="76"/>
        <v>0.15980622874314407</v>
      </c>
      <c r="Q699" s="94">
        <f t="shared" si="76"/>
        <v>0.15980622874314407</v>
      </c>
      <c r="R699" s="94">
        <f t="shared" si="76"/>
        <v>0.15980622874314407</v>
      </c>
      <c r="S699" s="93">
        <f>(1+H699)^((5-Dashboard!$F$9)*3/12)</f>
        <v>1.0377586432414097</v>
      </c>
      <c r="T699" s="93">
        <f t="shared" si="73"/>
        <v>1.2035989383634211</v>
      </c>
      <c r="U699" s="93">
        <f t="shared" si="73"/>
        <v>1.3959415456225315</v>
      </c>
      <c r="V699" s="93">
        <f t="shared" si="73"/>
        <v>1.6190216995743438</v>
      </c>
      <c r="W699" s="93">
        <f t="shared" si="73"/>
        <v>1.8777514516366354</v>
      </c>
      <c r="X699" s="93">
        <f t="shared" si="73"/>
        <v>2.1778278296396505</v>
      </c>
      <c r="Y699" s="93">
        <f t="shared" si="72"/>
        <v>2.5258582819462294</v>
      </c>
      <c r="Z699" s="93">
        <f t="shared" si="72"/>
        <v>2.9295061683236936</v>
      </c>
      <c r="AA699" s="93">
        <f t="shared" si="72"/>
        <v>3.3976595011632815</v>
      </c>
      <c r="AB699" s="93">
        <f t="shared" si="72"/>
        <v>3.9406266525974978</v>
      </c>
      <c r="AC699" s="95">
        <f t="shared" si="72"/>
        <v>4.5703633368338235</v>
      </c>
      <c r="AE699" s="96"/>
    </row>
    <row r="700" spans="3:31" ht="24.75" customHeight="1" x14ac:dyDescent="0.25">
      <c r="C700" s="91">
        <f>ABS(E700-Dashboard!$F$13)</f>
        <v>18.718157378393634</v>
      </c>
      <c r="D700" s="92">
        <f t="shared" si="74"/>
        <v>0.15990622874314406</v>
      </c>
      <c r="E700" s="93" cm="1">
        <f t="array" ref="E700">SUM('DRE + DCF'!$S$41/TIR!S700,'DRE + DCF'!$U$41:$AD$41/TIR!T700:AC700,TIR!F700)</f>
        <v>68.228157378393632</v>
      </c>
      <c r="F700" s="100">
        <f>'DRE + DCF'!$AE$38*'DRE + DCF'!$AE$39*(1+G700)/(R700-G700)/AC700</f>
        <v>40.234579815962341</v>
      </c>
      <c r="G700" s="92">
        <f>R700*(1-'DRE + DCF'!$AE$39)</f>
        <v>9.5943737245886437E-2</v>
      </c>
      <c r="H700" s="94">
        <f t="shared" si="77"/>
        <v>0.15990622874314406</v>
      </c>
      <c r="I700" s="94">
        <f t="shared" si="76"/>
        <v>0.15990622874314406</v>
      </c>
      <c r="J700" s="94">
        <f t="shared" si="76"/>
        <v>0.15990622874314406</v>
      </c>
      <c r="K700" s="94">
        <f t="shared" si="76"/>
        <v>0.15990622874314406</v>
      </c>
      <c r="L700" s="94">
        <f t="shared" si="76"/>
        <v>0.15990622874314406</v>
      </c>
      <c r="M700" s="94">
        <f t="shared" si="76"/>
        <v>0.15990622874314406</v>
      </c>
      <c r="N700" s="94">
        <f t="shared" si="76"/>
        <v>0.15990622874314406</v>
      </c>
      <c r="O700" s="94">
        <f t="shared" si="76"/>
        <v>0.15990622874314406</v>
      </c>
      <c r="P700" s="94">
        <f t="shared" si="76"/>
        <v>0.15990622874314406</v>
      </c>
      <c r="Q700" s="94">
        <f t="shared" si="76"/>
        <v>0.15990622874314406</v>
      </c>
      <c r="R700" s="94">
        <f t="shared" si="76"/>
        <v>0.15990622874314406</v>
      </c>
      <c r="S700" s="93">
        <f>(1+H700)^((5-Dashboard!$F$9)*3/12)</f>
        <v>1.0377810117428319</v>
      </c>
      <c r="T700" s="93">
        <f t="shared" si="73"/>
        <v>1.2037286595918726</v>
      </c>
      <c r="U700" s="93">
        <f t="shared" si="73"/>
        <v>1.3962123699772488</v>
      </c>
      <c r="V700" s="93">
        <f t="shared" si="73"/>
        <v>1.6194754245848382</v>
      </c>
      <c r="W700" s="93">
        <f t="shared" si="73"/>
        <v>1.8784396322724017</v>
      </c>
      <c r="X700" s="93">
        <f t="shared" si="73"/>
        <v>2.17881382979074</v>
      </c>
      <c r="Y700" s="93">
        <f t="shared" si="72"/>
        <v>2.527219732445984</v>
      </c>
      <c r="Z700" s="93">
        <f t="shared" si="72"/>
        <v>2.9313379090666789</v>
      </c>
      <c r="AA700" s="93">
        <f t="shared" si="72"/>
        <v>3.400077099277345</v>
      </c>
      <c r="AB700" s="93">
        <f t="shared" si="72"/>
        <v>3.9437706056587141</v>
      </c>
      <c r="AC700" s="95">
        <f t="shared" si="72"/>
        <v>4.5744040902376639</v>
      </c>
      <c r="AE700" s="96"/>
    </row>
    <row r="701" spans="3:31" ht="24.75" customHeight="1" x14ac:dyDescent="0.25">
      <c r="C701" s="91">
        <f>ABS(E701-Dashboard!$F$13)</f>
        <v>18.647223557396053</v>
      </c>
      <c r="D701" s="92">
        <f t="shared" si="74"/>
        <v>0.16000622874314405</v>
      </c>
      <c r="E701" s="93" cm="1">
        <f t="array" ref="E701">SUM('DRE + DCF'!$S$41/TIR!S701,'DRE + DCF'!$U$41:$AD$41/TIR!T701:AC701,TIR!F701)</f>
        <v>68.157223557396051</v>
      </c>
      <c r="F701" s="100">
        <f>'DRE + DCF'!$AE$38*'DRE + DCF'!$AE$39*(1+G701)/(R701-G701)/AC701</f>
        <v>40.176118062828849</v>
      </c>
      <c r="G701" s="92">
        <f>R701*(1-'DRE + DCF'!$AE$39)</f>
        <v>9.6003737245886428E-2</v>
      </c>
      <c r="H701" s="94">
        <f t="shared" si="77"/>
        <v>0.16000622874314405</v>
      </c>
      <c r="I701" s="94">
        <f t="shared" si="76"/>
        <v>0.16000622874314405</v>
      </c>
      <c r="J701" s="94">
        <f t="shared" si="76"/>
        <v>0.16000622874314405</v>
      </c>
      <c r="K701" s="94">
        <f t="shared" si="76"/>
        <v>0.16000622874314405</v>
      </c>
      <c r="L701" s="94">
        <f t="shared" si="76"/>
        <v>0.16000622874314405</v>
      </c>
      <c r="M701" s="94">
        <f t="shared" si="76"/>
        <v>0.16000622874314405</v>
      </c>
      <c r="N701" s="94">
        <f t="shared" si="76"/>
        <v>0.16000622874314405</v>
      </c>
      <c r="O701" s="94">
        <f t="shared" si="76"/>
        <v>0.16000622874314405</v>
      </c>
      <c r="P701" s="94">
        <f t="shared" si="76"/>
        <v>0.16000622874314405</v>
      </c>
      <c r="Q701" s="94">
        <f t="shared" si="76"/>
        <v>0.16000622874314405</v>
      </c>
      <c r="R701" s="94">
        <f t="shared" si="76"/>
        <v>0.16000622874314405</v>
      </c>
      <c r="S701" s="93">
        <f>(1+H701)^((5-Dashboard!$F$9)*3/12)</f>
        <v>1.0378033787979448</v>
      </c>
      <c r="T701" s="93">
        <f t="shared" si="73"/>
        <v>1.2038583836162966</v>
      </c>
      <c r="U701" s="93">
        <f t="shared" si="73"/>
        <v>1.3964832235195574</v>
      </c>
      <c r="V701" s="93">
        <f t="shared" si="73"/>
        <v>1.619929237617991</v>
      </c>
      <c r="W701" s="93">
        <f t="shared" si="73"/>
        <v>1.8791280057600024</v>
      </c>
      <c r="X701" s="93">
        <f t="shared" si="73"/>
        <v>2.1798001912872853</v>
      </c>
      <c r="Y701" s="93">
        <f t="shared" ref="Y701:AC751" si="78">(X701)*(1+N701)</f>
        <v>2.528581799308748</v>
      </c>
      <c r="Z701" s="93">
        <f t="shared" si="78"/>
        <v>2.9331706370846944</v>
      </c>
      <c r="AA701" s="93">
        <f t="shared" si="78"/>
        <v>3.4024962089847417</v>
      </c>
      <c r="AB701" s="93">
        <f t="shared" si="78"/>
        <v>3.9469167956972346</v>
      </c>
      <c r="AC701" s="95">
        <f t="shared" si="78"/>
        <v>4.5784480673397239</v>
      </c>
      <c r="AE701" s="96"/>
    </row>
    <row r="702" spans="3:31" ht="24.75" customHeight="1" x14ac:dyDescent="0.25">
      <c r="C702" s="91">
        <f>ABS(E702-Dashboard!$F$13)</f>
        <v>18.576401772391399</v>
      </c>
      <c r="D702" s="92">
        <f t="shared" si="74"/>
        <v>0.16010622874314404</v>
      </c>
      <c r="E702" s="93" cm="1">
        <f t="array" ref="E702">SUM('DRE + DCF'!$S$41/TIR!S702,'DRE + DCF'!$U$41:$AD$41/TIR!T702:AC702,TIR!F702)</f>
        <v>68.086401772391397</v>
      </c>
      <c r="F702" s="100">
        <f>'DRE + DCF'!$AE$38*'DRE + DCF'!$AE$39*(1+G702)/(R702-G702)/AC702</f>
        <v>40.117759861396344</v>
      </c>
      <c r="G702" s="92">
        <f>R702*(1-'DRE + DCF'!$AE$39)</f>
        <v>9.6063737245886419E-2</v>
      </c>
      <c r="H702" s="94">
        <f t="shared" si="77"/>
        <v>0.16010622874314404</v>
      </c>
      <c r="I702" s="94">
        <f t="shared" si="76"/>
        <v>0.16010622874314404</v>
      </c>
      <c r="J702" s="94">
        <f t="shared" si="76"/>
        <v>0.16010622874314404</v>
      </c>
      <c r="K702" s="94">
        <f t="shared" si="76"/>
        <v>0.16010622874314404</v>
      </c>
      <c r="L702" s="94">
        <f t="shared" si="76"/>
        <v>0.16010622874314404</v>
      </c>
      <c r="M702" s="94">
        <f t="shared" si="76"/>
        <v>0.16010622874314404</v>
      </c>
      <c r="N702" s="94">
        <f t="shared" si="76"/>
        <v>0.16010622874314404</v>
      </c>
      <c r="O702" s="94">
        <f t="shared" si="76"/>
        <v>0.16010622874314404</v>
      </c>
      <c r="P702" s="94">
        <f t="shared" si="76"/>
        <v>0.16010622874314404</v>
      </c>
      <c r="Q702" s="94">
        <f t="shared" si="76"/>
        <v>0.16010622874314404</v>
      </c>
      <c r="R702" s="94">
        <f t="shared" si="76"/>
        <v>0.16010622874314404</v>
      </c>
      <c r="S702" s="93">
        <f>(1+H702)^((5-Dashboard!$F$9)*3/12)</f>
        <v>1.0378257444069663</v>
      </c>
      <c r="T702" s="93">
        <f t="shared" ref="T702:X752" si="79">(S702)*(1+I702)</f>
        <v>1.2039881104365118</v>
      </c>
      <c r="U702" s="93">
        <f t="shared" si="79"/>
        <v>1.3967541062500857</v>
      </c>
      <c r="V702" s="93">
        <f t="shared" si="79"/>
        <v>1.6203831386832876</v>
      </c>
      <c r="W702" s="93">
        <f t="shared" si="79"/>
        <v>1.8798165721368478</v>
      </c>
      <c r="X702" s="93">
        <f t="shared" si="79"/>
        <v>2.1807869142305432</v>
      </c>
      <c r="Y702" s="93">
        <f t="shared" si="78"/>
        <v>2.5299444827603939</v>
      </c>
      <c r="Z702" s="93">
        <f t="shared" si="78"/>
        <v>2.9350043528246847</v>
      </c>
      <c r="AA702" s="93">
        <f t="shared" si="78"/>
        <v>3.4049168311001572</v>
      </c>
      <c r="AB702" s="93">
        <f t="shared" si="78"/>
        <v>3.9500652241116603</v>
      </c>
      <c r="AC702" s="95">
        <f t="shared" si="78"/>
        <v>4.5824952704336201</v>
      </c>
      <c r="AE702" s="96"/>
    </row>
    <row r="703" spans="3:31" ht="24.75" customHeight="1" x14ac:dyDescent="0.25">
      <c r="C703" s="91">
        <f>ABS(E703-Dashboard!$F$13)</f>
        <v>18.50569179169738</v>
      </c>
      <c r="D703" s="92">
        <f t="shared" si="74"/>
        <v>0.16020622874314402</v>
      </c>
      <c r="E703" s="93" cm="1">
        <f t="array" ref="E703">SUM('DRE + DCF'!$S$41/TIR!S703,'DRE + DCF'!$U$41:$AD$41/TIR!T703:AC703,TIR!F703)</f>
        <v>68.015691791697378</v>
      </c>
      <c r="F703" s="100">
        <f>'DRE + DCF'!$AE$38*'DRE + DCF'!$AE$39*(1+G703)/(R703-G703)/AC703</f>
        <v>40.059504987106784</v>
      </c>
      <c r="G703" s="92">
        <f>R703*(1-'DRE + DCF'!$AE$39)</f>
        <v>9.6123737245886409E-2</v>
      </c>
      <c r="H703" s="94">
        <f t="shared" si="77"/>
        <v>0.16020622874314402</v>
      </c>
      <c r="I703" s="94">
        <f t="shared" si="76"/>
        <v>0.16020622874314402</v>
      </c>
      <c r="J703" s="94">
        <f t="shared" si="76"/>
        <v>0.16020622874314402</v>
      </c>
      <c r="K703" s="94">
        <f t="shared" si="76"/>
        <v>0.16020622874314402</v>
      </c>
      <c r="L703" s="94">
        <f t="shared" si="76"/>
        <v>0.16020622874314402</v>
      </c>
      <c r="M703" s="94">
        <f t="shared" si="76"/>
        <v>0.16020622874314402</v>
      </c>
      <c r="N703" s="94">
        <f t="shared" si="76"/>
        <v>0.16020622874314402</v>
      </c>
      <c r="O703" s="94">
        <f t="shared" si="76"/>
        <v>0.16020622874314402</v>
      </c>
      <c r="P703" s="94">
        <f t="shared" si="76"/>
        <v>0.16020622874314402</v>
      </c>
      <c r="Q703" s="94">
        <f t="shared" si="76"/>
        <v>0.16020622874314402</v>
      </c>
      <c r="R703" s="94">
        <f t="shared" si="76"/>
        <v>0.16020622874314402</v>
      </c>
      <c r="S703" s="93">
        <f>(1+H703)^((5-Dashboard!$F$9)*3/12)</f>
        <v>1.0378481085701148</v>
      </c>
      <c r="T703" s="93">
        <f t="shared" si="79"/>
        <v>1.204117840052338</v>
      </c>
      <c r="U703" s="93">
        <f t="shared" si="79"/>
        <v>1.3970250181694635</v>
      </c>
      <c r="V703" s="93">
        <f t="shared" si="79"/>
        <v>1.6208371277902154</v>
      </c>
      <c r="W703" s="93">
        <f t="shared" si="79"/>
        <v>1.8805053314403553</v>
      </c>
      <c r="X703" s="93">
        <f t="shared" si="79"/>
        <v>2.1817739987217908</v>
      </c>
      <c r="Y703" s="93">
        <f t="shared" si="78"/>
        <v>2.531307783026858</v>
      </c>
      <c r="Z703" s="93">
        <f t="shared" si="78"/>
        <v>2.9368390567337594</v>
      </c>
      <c r="AA703" s="93">
        <f t="shared" si="78"/>
        <v>3.4073389664386475</v>
      </c>
      <c r="AB703" s="93">
        <f t="shared" si="78"/>
        <v>3.9532158923013454</v>
      </c>
      <c r="AC703" s="95">
        <f t="shared" si="78"/>
        <v>4.5865457018144067</v>
      </c>
      <c r="AE703" s="96"/>
    </row>
    <row r="704" spans="3:31" ht="24.75" customHeight="1" x14ac:dyDescent="0.25">
      <c r="C704" s="91">
        <f>ABS(E704-Dashboard!$F$13)</f>
        <v>18.435093384232523</v>
      </c>
      <c r="D704" s="92">
        <f t="shared" si="74"/>
        <v>0.16030622874314401</v>
      </c>
      <c r="E704" s="93" cm="1">
        <f t="array" ref="E704">SUM('DRE + DCF'!$S$41/TIR!S704,'DRE + DCF'!$U$41:$AD$41/TIR!T704:AC704,TIR!F704)</f>
        <v>67.945093384232521</v>
      </c>
      <c r="F704" s="100">
        <f>'DRE + DCF'!$AE$38*'DRE + DCF'!$AE$39*(1+G704)/(R704-G704)/AC704</f>
        <v>40.001353215995941</v>
      </c>
      <c r="G704" s="92">
        <f>R704*(1-'DRE + DCF'!$AE$39)</f>
        <v>9.61837372458864E-2</v>
      </c>
      <c r="H704" s="94">
        <f t="shared" si="77"/>
        <v>0.16030622874314401</v>
      </c>
      <c r="I704" s="94">
        <f t="shared" si="76"/>
        <v>0.16030622874314401</v>
      </c>
      <c r="J704" s="94">
        <f t="shared" si="76"/>
        <v>0.16030622874314401</v>
      </c>
      <c r="K704" s="94">
        <f t="shared" si="76"/>
        <v>0.16030622874314401</v>
      </c>
      <c r="L704" s="94">
        <f t="shared" si="76"/>
        <v>0.16030622874314401</v>
      </c>
      <c r="M704" s="94">
        <f t="shared" si="76"/>
        <v>0.16030622874314401</v>
      </c>
      <c r="N704" s="94">
        <f t="shared" si="76"/>
        <v>0.16030622874314401</v>
      </c>
      <c r="O704" s="94">
        <f t="shared" si="76"/>
        <v>0.16030622874314401</v>
      </c>
      <c r="P704" s="94">
        <f t="shared" si="76"/>
        <v>0.16030622874314401</v>
      </c>
      <c r="Q704" s="94">
        <f t="shared" si="76"/>
        <v>0.16030622874314401</v>
      </c>
      <c r="R704" s="94">
        <f t="shared" si="76"/>
        <v>0.16030622874314401</v>
      </c>
      <c r="S704" s="93">
        <f>(1+H704)^((5-Dashboard!$F$9)*3/12)</f>
        <v>1.0378704712876081</v>
      </c>
      <c r="T704" s="93">
        <f t="shared" si="79"/>
        <v>1.2042475724635942</v>
      </c>
      <c r="U704" s="93">
        <f t="shared" si="79"/>
        <v>1.397295959278319</v>
      </c>
      <c r="V704" s="93">
        <f t="shared" si="79"/>
        <v>1.62129120494826</v>
      </c>
      <c r="W704" s="93">
        <f t="shared" si="79"/>
        <v>1.8811942837079434</v>
      </c>
      <c r="X704" s="93">
        <f t="shared" si="79"/>
        <v>2.182761444862324</v>
      </c>
      <c r="Y704" s="93">
        <f t="shared" si="78"/>
        <v>2.5326717003341392</v>
      </c>
      <c r="Z704" s="93">
        <f t="shared" si="78"/>
        <v>2.9386747492591914</v>
      </c>
      <c r="AA704" s="93">
        <f t="shared" si="78"/>
        <v>3.4097626158156369</v>
      </c>
      <c r="AB704" s="93">
        <f t="shared" si="78"/>
        <v>3.9563688016663994</v>
      </c>
      <c r="AC704" s="95">
        <f t="shared" si="78"/>
        <v>4.5905993637785718</v>
      </c>
      <c r="AE704" s="96"/>
    </row>
    <row r="705" spans="3:31" ht="24.75" customHeight="1" x14ac:dyDescent="0.25">
      <c r="C705" s="91">
        <f>ABS(E705-Dashboard!$F$13)</f>
        <v>18.364606319514131</v>
      </c>
      <c r="D705" s="92">
        <f t="shared" si="74"/>
        <v>0.160406228743144</v>
      </c>
      <c r="E705" s="93" cm="1">
        <f t="array" ref="E705">SUM('DRE + DCF'!$S$41/TIR!S705,'DRE + DCF'!$U$41:$AD$41/TIR!T705:AC705,TIR!F705)</f>
        <v>67.874606319514129</v>
      </c>
      <c r="F705" s="100">
        <f>'DRE + DCF'!$AE$38*'DRE + DCF'!$AE$39*(1+G705)/(R705-G705)/AC705</f>
        <v>39.943304324691525</v>
      </c>
      <c r="G705" s="92">
        <f>R705*(1-'DRE + DCF'!$AE$39)</f>
        <v>9.6243737245886404E-2</v>
      </c>
      <c r="H705" s="94">
        <f t="shared" si="77"/>
        <v>0.160406228743144</v>
      </c>
      <c r="I705" s="94">
        <f t="shared" si="76"/>
        <v>0.160406228743144</v>
      </c>
      <c r="J705" s="94">
        <f t="shared" si="76"/>
        <v>0.160406228743144</v>
      </c>
      <c r="K705" s="94">
        <f t="shared" si="76"/>
        <v>0.160406228743144</v>
      </c>
      <c r="L705" s="94">
        <f t="shared" si="76"/>
        <v>0.160406228743144</v>
      </c>
      <c r="M705" s="94">
        <f t="shared" si="76"/>
        <v>0.160406228743144</v>
      </c>
      <c r="N705" s="94">
        <f t="shared" si="76"/>
        <v>0.160406228743144</v>
      </c>
      <c r="O705" s="94">
        <f t="shared" si="76"/>
        <v>0.160406228743144</v>
      </c>
      <c r="P705" s="94">
        <f t="shared" si="76"/>
        <v>0.160406228743144</v>
      </c>
      <c r="Q705" s="94">
        <f t="shared" si="76"/>
        <v>0.160406228743144</v>
      </c>
      <c r="R705" s="94">
        <f t="shared" si="76"/>
        <v>0.160406228743144</v>
      </c>
      <c r="S705" s="93">
        <f>(1+H705)^((5-Dashboard!$F$9)*3/12)</f>
        <v>1.0378928325596644</v>
      </c>
      <c r="T705" s="93">
        <f t="shared" si="79"/>
        <v>1.2043773076700997</v>
      </c>
      <c r="U705" s="93">
        <f t="shared" si="79"/>
        <v>1.3975669295772817</v>
      </c>
      <c r="V705" s="93">
        <f t="shared" si="79"/>
        <v>1.6217453701669087</v>
      </c>
      <c r="W705" s="93">
        <f t="shared" si="79"/>
        <v>1.8818834289770365</v>
      </c>
      <c r="X705" s="93">
        <f t="shared" si="79"/>
        <v>2.1837492527534592</v>
      </c>
      <c r="Y705" s="93">
        <f t="shared" si="78"/>
        <v>2.5340362349083003</v>
      </c>
      <c r="Z705" s="93">
        <f t="shared" si="78"/>
        <v>2.9405114308484168</v>
      </c>
      <c r="AA705" s="93">
        <f t="shared" si="78"/>
        <v>3.4121877800469176</v>
      </c>
      <c r="AB705" s="93">
        <f t="shared" si="78"/>
        <v>3.9595239536076843</v>
      </c>
      <c r="AC705" s="95">
        <f t="shared" si="78"/>
        <v>4.5946562586240365</v>
      </c>
      <c r="AE705" s="96"/>
    </row>
    <row r="706" spans="3:31" ht="24.75" customHeight="1" x14ac:dyDescent="0.25">
      <c r="C706" s="91">
        <f>ABS(E706-Dashboard!$F$13)</f>
        <v>18.294230367656361</v>
      </c>
      <c r="D706" s="92">
        <f t="shared" si="74"/>
        <v>0.16050622874314399</v>
      </c>
      <c r="E706" s="93" cm="1">
        <f t="array" ref="E706">SUM('DRE + DCF'!$S$41/TIR!S706,'DRE + DCF'!$U$41:$AD$41/TIR!T706:AC706,TIR!F706)</f>
        <v>67.804230367656359</v>
      </c>
      <c r="F706" s="100">
        <f>'DRE + DCF'!$AE$38*'DRE + DCF'!$AE$39*(1+G706)/(R706-G706)/AC706</f>
        <v>39.885358090411188</v>
      </c>
      <c r="G706" s="92">
        <f>R706*(1-'DRE + DCF'!$AE$39)</f>
        <v>9.6303737245886395E-2</v>
      </c>
      <c r="H706" s="94">
        <f t="shared" si="77"/>
        <v>0.16050622874314399</v>
      </c>
      <c r="I706" s="94">
        <f t="shared" si="76"/>
        <v>0.16050622874314399</v>
      </c>
      <c r="J706" s="94">
        <f t="shared" si="76"/>
        <v>0.16050622874314399</v>
      </c>
      <c r="K706" s="94">
        <f t="shared" si="76"/>
        <v>0.16050622874314399</v>
      </c>
      <c r="L706" s="94">
        <f t="shared" si="76"/>
        <v>0.16050622874314399</v>
      </c>
      <c r="M706" s="94">
        <f t="shared" si="76"/>
        <v>0.16050622874314399</v>
      </c>
      <c r="N706" s="94">
        <f t="shared" si="76"/>
        <v>0.16050622874314399</v>
      </c>
      <c r="O706" s="94">
        <f t="shared" si="76"/>
        <v>0.16050622874314399</v>
      </c>
      <c r="P706" s="94">
        <f t="shared" si="76"/>
        <v>0.16050622874314399</v>
      </c>
      <c r="Q706" s="94">
        <f t="shared" si="76"/>
        <v>0.16050622874314399</v>
      </c>
      <c r="R706" s="94">
        <f t="shared" si="76"/>
        <v>0.16050622874314399</v>
      </c>
      <c r="S706" s="93">
        <f>(1+H706)^((5-Dashboard!$F$9)*3/12)</f>
        <v>1.0379151923865018</v>
      </c>
      <c r="T706" s="93">
        <f t="shared" si="79"/>
        <v>1.204507045671674</v>
      </c>
      <c r="U706" s="93">
        <f t="shared" si="79"/>
        <v>1.3978379290669802</v>
      </c>
      <c r="V706" s="93">
        <f t="shared" si="79"/>
        <v>1.6221996234556477</v>
      </c>
      <c r="W706" s="93">
        <f t="shared" si="79"/>
        <v>1.8825727672850621</v>
      </c>
      <c r="X706" s="93">
        <f t="shared" si="79"/>
        <v>2.1847374224965317</v>
      </c>
      <c r="Y706" s="93">
        <f t="shared" si="78"/>
        <v>2.535401386975467</v>
      </c>
      <c r="Z706" s="93">
        <f t="shared" si="78"/>
        <v>2.942349101949036</v>
      </c>
      <c r="AA706" s="93">
        <f t="shared" si="78"/>
        <v>3.4146144599486523</v>
      </c>
      <c r="AB706" s="93">
        <f t="shared" si="78"/>
        <v>3.9626813495268181</v>
      </c>
      <c r="AC706" s="95">
        <f t="shared" si="78"/>
        <v>4.5987163886501605</v>
      </c>
      <c r="AE706" s="96"/>
    </row>
    <row r="707" spans="3:31" ht="24.75" customHeight="1" x14ac:dyDescent="0.25">
      <c r="C707" s="91">
        <f>ABS(E707-Dashboard!$F$13)</f>
        <v>18.223965299368537</v>
      </c>
      <c r="D707" s="92">
        <f t="shared" si="74"/>
        <v>0.16060622874314398</v>
      </c>
      <c r="E707" s="93" cm="1">
        <f t="array" ref="E707">SUM('DRE + DCF'!$S$41/TIR!S707,'DRE + DCF'!$U$41:$AD$41/TIR!T707:AC707,TIR!F707)</f>
        <v>67.733965299368535</v>
      </c>
      <c r="F707" s="100">
        <f>'DRE + DCF'!$AE$38*'DRE + DCF'!$AE$39*(1+G707)/(R707-G707)/AC707</f>
        <v>39.827514290960806</v>
      </c>
      <c r="G707" s="92">
        <f>R707*(1-'DRE + DCF'!$AE$39)</f>
        <v>9.6363737245886386E-2</v>
      </c>
      <c r="H707" s="94">
        <f t="shared" si="77"/>
        <v>0.16060622874314398</v>
      </c>
      <c r="I707" s="94">
        <f t="shared" si="76"/>
        <v>0.16060622874314398</v>
      </c>
      <c r="J707" s="94">
        <f t="shared" si="76"/>
        <v>0.16060622874314398</v>
      </c>
      <c r="K707" s="94">
        <f t="shared" si="76"/>
        <v>0.16060622874314398</v>
      </c>
      <c r="L707" s="94">
        <f t="shared" si="76"/>
        <v>0.16060622874314398</v>
      </c>
      <c r="M707" s="94">
        <f t="shared" si="76"/>
        <v>0.16060622874314398</v>
      </c>
      <c r="N707" s="94">
        <f t="shared" si="76"/>
        <v>0.16060622874314398</v>
      </c>
      <c r="O707" s="94">
        <f t="shared" si="76"/>
        <v>0.16060622874314398</v>
      </c>
      <c r="P707" s="94">
        <f t="shared" si="76"/>
        <v>0.16060622874314398</v>
      </c>
      <c r="Q707" s="94">
        <f t="shared" si="76"/>
        <v>0.16060622874314398</v>
      </c>
      <c r="R707" s="94">
        <f t="shared" si="76"/>
        <v>0.16060622874314398</v>
      </c>
      <c r="S707" s="93">
        <f>(1+H707)^((5-Dashboard!$F$9)*3/12)</f>
        <v>1.0379375507683377</v>
      </c>
      <c r="T707" s="93">
        <f t="shared" si="79"/>
        <v>1.204636786468136</v>
      </c>
      <c r="U707" s="93">
        <f t="shared" si="79"/>
        <v>1.3981089577480434</v>
      </c>
      <c r="V707" s="93">
        <f t="shared" si="79"/>
        <v>1.6226539648239644</v>
      </c>
      <c r="W707" s="93">
        <f t="shared" si="79"/>
        <v>1.8832622986694516</v>
      </c>
      <c r="X707" s="93">
        <f t="shared" si="79"/>
        <v>2.1857259541928968</v>
      </c>
      <c r="Y707" s="93">
        <f t="shared" si="78"/>
        <v>2.5367671567618277</v>
      </c>
      <c r="Z707" s="93">
        <f t="shared" si="78"/>
        <v>2.9441877630088129</v>
      </c>
      <c r="AA707" s="93">
        <f t="shared" si="78"/>
        <v>3.4170426563373719</v>
      </c>
      <c r="AB707" s="93">
        <f t="shared" si="78"/>
        <v>3.9658409908261723</v>
      </c>
      <c r="AC707" s="95">
        <f t="shared" si="78"/>
        <v>4.6027797561577373</v>
      </c>
      <c r="AE707" s="96"/>
    </row>
    <row r="708" spans="3:31" ht="24.75" customHeight="1" x14ac:dyDescent="0.25">
      <c r="C708" s="91">
        <f>ABS(E708-Dashboard!$F$13)</f>
        <v>18.153810885952986</v>
      </c>
      <c r="D708" s="92">
        <f t="shared" si="74"/>
        <v>0.16070622874314397</v>
      </c>
      <c r="E708" s="93" cm="1">
        <f t="array" ref="E708">SUM('DRE + DCF'!$S$41/TIR!S708,'DRE + DCF'!$U$41:$AD$41/TIR!T708:AC708,TIR!F708)</f>
        <v>67.663810885952984</v>
      </c>
      <c r="F708" s="100">
        <f>'DRE + DCF'!$AE$38*'DRE + DCF'!$AE$39*(1+G708)/(R708-G708)/AC708</f>
        <v>39.769772704732453</v>
      </c>
      <c r="G708" s="92">
        <f>R708*(1-'DRE + DCF'!$AE$39)</f>
        <v>9.6423737245886376E-2</v>
      </c>
      <c r="H708" s="94">
        <f t="shared" si="77"/>
        <v>0.16070622874314397</v>
      </c>
      <c r="I708" s="94">
        <f t="shared" si="76"/>
        <v>0.16070622874314397</v>
      </c>
      <c r="J708" s="94">
        <f t="shared" si="76"/>
        <v>0.16070622874314397</v>
      </c>
      <c r="K708" s="94">
        <f t="shared" si="76"/>
        <v>0.16070622874314397</v>
      </c>
      <c r="L708" s="94">
        <f t="shared" si="76"/>
        <v>0.16070622874314397</v>
      </c>
      <c r="M708" s="94">
        <f t="shared" si="76"/>
        <v>0.16070622874314397</v>
      </c>
      <c r="N708" s="94">
        <f t="shared" si="76"/>
        <v>0.16070622874314397</v>
      </c>
      <c r="O708" s="94">
        <f t="shared" si="76"/>
        <v>0.16070622874314397</v>
      </c>
      <c r="P708" s="94">
        <f t="shared" si="76"/>
        <v>0.16070622874314397</v>
      </c>
      <c r="Q708" s="94">
        <f t="shared" si="76"/>
        <v>0.16070622874314397</v>
      </c>
      <c r="R708" s="94">
        <f t="shared" si="76"/>
        <v>0.16070622874314397</v>
      </c>
      <c r="S708" s="93">
        <f>(1+H708)^((5-Dashboard!$F$9)*3/12)</f>
        <v>1.0379599077053905</v>
      </c>
      <c r="T708" s="93">
        <f t="shared" si="79"/>
        <v>1.2047665300593056</v>
      </c>
      <c r="U708" s="93">
        <f t="shared" si="79"/>
        <v>1.3983800156211001</v>
      </c>
      <c r="V708" s="93">
        <f t="shared" si="79"/>
        <v>1.623108394281346</v>
      </c>
      <c r="W708" s="93">
        <f t="shared" si="79"/>
        <v>1.8839520231676412</v>
      </c>
      <c r="X708" s="93">
        <f t="shared" si="79"/>
        <v>2.1867148479439291</v>
      </c>
      <c r="Y708" s="93">
        <f t="shared" si="78"/>
        <v>2.5381335444936357</v>
      </c>
      <c r="Z708" s="93">
        <f t="shared" si="78"/>
        <v>2.9460274144756768</v>
      </c>
      <c r="AA708" s="93">
        <f t="shared" si="78"/>
        <v>3.4194723700299781</v>
      </c>
      <c r="AB708" s="93">
        <f t="shared" si="78"/>
        <v>3.9690028789088765</v>
      </c>
      <c r="AC708" s="95">
        <f t="shared" si="78"/>
        <v>4.6068463634490033</v>
      </c>
      <c r="AE708" s="96"/>
    </row>
    <row r="709" spans="3:31" ht="24.75" customHeight="1" x14ac:dyDescent="0.25">
      <c r="C709" s="91">
        <f>ABS(E709-Dashboard!$F$13)</f>
        <v>18.083766899303392</v>
      </c>
      <c r="D709" s="92">
        <f t="shared" si="74"/>
        <v>0.16080622874314396</v>
      </c>
      <c r="E709" s="93" cm="1">
        <f t="array" ref="E709">SUM('DRE + DCF'!$S$41/TIR!S709,'DRE + DCF'!$U$41:$AD$41/TIR!T709:AC709,TIR!F709)</f>
        <v>67.59376689930339</v>
      </c>
      <c r="F709" s="100">
        <f>'DRE + DCF'!$AE$38*'DRE + DCF'!$AE$39*(1+G709)/(R709-G709)/AC709</f>
        <v>39.712133110702631</v>
      </c>
      <c r="G709" s="92">
        <f>R709*(1-'DRE + DCF'!$AE$39)</f>
        <v>9.6483737245886367E-2</v>
      </c>
      <c r="H709" s="94">
        <f t="shared" si="77"/>
        <v>0.16080622874314396</v>
      </c>
      <c r="I709" s="94">
        <f t="shared" si="76"/>
        <v>0.16080622874314396</v>
      </c>
      <c r="J709" s="94">
        <f t="shared" si="76"/>
        <v>0.16080622874314396</v>
      </c>
      <c r="K709" s="94">
        <f t="shared" si="76"/>
        <v>0.16080622874314396</v>
      </c>
      <c r="L709" s="94">
        <f t="shared" si="76"/>
        <v>0.16080622874314396</v>
      </c>
      <c r="M709" s="94">
        <f t="shared" si="76"/>
        <v>0.16080622874314396</v>
      </c>
      <c r="N709" s="94">
        <f t="shared" si="76"/>
        <v>0.16080622874314396</v>
      </c>
      <c r="O709" s="94">
        <f t="shared" si="76"/>
        <v>0.16080622874314396</v>
      </c>
      <c r="P709" s="94">
        <f t="shared" si="76"/>
        <v>0.16080622874314396</v>
      </c>
      <c r="Q709" s="94">
        <f t="shared" si="76"/>
        <v>0.16080622874314396</v>
      </c>
      <c r="R709" s="94">
        <f t="shared" si="76"/>
        <v>0.16080622874314396</v>
      </c>
      <c r="S709" s="93">
        <f>(1+H709)^((5-Dashboard!$F$9)*3/12)</f>
        <v>1.0379822631978779</v>
      </c>
      <c r="T709" s="93">
        <f t="shared" si="79"/>
        <v>1.2048962764450022</v>
      </c>
      <c r="U709" s="93">
        <f t="shared" si="79"/>
        <v>1.3986511026867796</v>
      </c>
      <c r="V709" s="93">
        <f t="shared" si="79"/>
        <v>1.6235629118372805</v>
      </c>
      <c r="W709" s="93">
        <f t="shared" si="79"/>
        <v>1.8846419408170711</v>
      </c>
      <c r="X709" s="93">
        <f t="shared" si="79"/>
        <v>2.1877041038510239</v>
      </c>
      <c r="Y709" s="93">
        <f t="shared" si="78"/>
        <v>2.5395005503972063</v>
      </c>
      <c r="Z709" s="93">
        <f t="shared" si="78"/>
        <v>2.9478680567977196</v>
      </c>
      <c r="AA709" s="93">
        <f t="shared" si="78"/>
        <v>3.421903601843741</v>
      </c>
      <c r="AB709" s="93">
        <f t="shared" si="78"/>
        <v>3.972167015178814</v>
      </c>
      <c r="AC709" s="95">
        <f t="shared" si="78"/>
        <v>4.6109162128276298</v>
      </c>
      <c r="AE709" s="96"/>
    </row>
    <row r="710" spans="3:31" ht="24.75" customHeight="1" x14ac:dyDescent="0.25">
      <c r="C710" s="91">
        <f>ABS(E710-Dashboard!$F$13)</f>
        <v>18.013833111902834</v>
      </c>
      <c r="D710" s="92">
        <f t="shared" si="74"/>
        <v>0.16090622874314395</v>
      </c>
      <c r="E710" s="93" cm="1">
        <f t="array" ref="E710">SUM('DRE + DCF'!$S$41/TIR!S710,'DRE + DCF'!$U$41:$AD$41/TIR!T710:AC710,TIR!F710)</f>
        <v>67.523833111902832</v>
      </c>
      <c r="F710" s="100">
        <f>'DRE + DCF'!$AE$38*'DRE + DCF'!$AE$39*(1+G710)/(R710-G710)/AC710</f>
        <v>39.654595288430393</v>
      </c>
      <c r="G710" s="92">
        <f>R710*(1-'DRE + DCF'!$AE$39)</f>
        <v>9.6543737245886371E-2</v>
      </c>
      <c r="H710" s="94">
        <f t="shared" si="77"/>
        <v>0.16090622874314395</v>
      </c>
      <c r="I710" s="94">
        <f t="shared" si="76"/>
        <v>0.16090622874314395</v>
      </c>
      <c r="J710" s="94">
        <f t="shared" si="76"/>
        <v>0.16090622874314395</v>
      </c>
      <c r="K710" s="94">
        <f t="shared" si="76"/>
        <v>0.16090622874314395</v>
      </c>
      <c r="L710" s="94">
        <f t="shared" si="76"/>
        <v>0.16090622874314395</v>
      </c>
      <c r="M710" s="94">
        <f t="shared" si="76"/>
        <v>0.16090622874314395</v>
      </c>
      <c r="N710" s="94">
        <f t="shared" si="76"/>
        <v>0.16090622874314395</v>
      </c>
      <c r="O710" s="94">
        <f t="shared" si="76"/>
        <v>0.16090622874314395</v>
      </c>
      <c r="P710" s="94">
        <f t="shared" si="76"/>
        <v>0.16090622874314395</v>
      </c>
      <c r="Q710" s="94">
        <f t="shared" si="76"/>
        <v>0.16090622874314395</v>
      </c>
      <c r="R710" s="94">
        <f t="shared" si="76"/>
        <v>0.16090622874314395</v>
      </c>
      <c r="S710" s="93">
        <f>(1+H710)^((5-Dashboard!$F$9)*3/12)</f>
        <v>1.0380046172460176</v>
      </c>
      <c r="T710" s="93">
        <f t="shared" si="79"/>
        <v>1.2050260256250449</v>
      </c>
      <c r="U710" s="93">
        <f t="shared" si="79"/>
        <v>1.39892221894571</v>
      </c>
      <c r="V710" s="93">
        <f t="shared" si="79"/>
        <v>1.624017517501255</v>
      </c>
      <c r="W710" s="93">
        <f t="shared" si="79"/>
        <v>1.8853320516551848</v>
      </c>
      <c r="X710" s="93">
        <f t="shared" si="79"/>
        <v>2.1886937220155951</v>
      </c>
      <c r="Y710" s="93">
        <f t="shared" si="78"/>
        <v>2.5408681746989195</v>
      </c>
      <c r="Z710" s="93">
        <f t="shared" si="78"/>
        <v>2.9497096904231985</v>
      </c>
      <c r="AA710" s="93">
        <f t="shared" si="78"/>
        <v>3.4243363525963022</v>
      </c>
      <c r="AB710" s="93">
        <f t="shared" si="78"/>
        <v>3.975333401040626</v>
      </c>
      <c r="AC710" s="95">
        <f t="shared" si="78"/>
        <v>4.61498930659873</v>
      </c>
      <c r="AE710" s="96"/>
    </row>
    <row r="711" spans="3:31" ht="24.75" customHeight="1" x14ac:dyDescent="0.25">
      <c r="C711" s="91">
        <f>ABS(E711-Dashboard!$F$13)</f>
        <v>17.944009296822024</v>
      </c>
      <c r="D711" s="92">
        <f t="shared" si="74"/>
        <v>0.16100622874314394</v>
      </c>
      <c r="E711" s="93" cm="1">
        <f t="array" ref="E711">SUM('DRE + DCF'!$S$41/TIR!S711,'DRE + DCF'!$U$41:$AD$41/TIR!T711:AC711,TIR!F711)</f>
        <v>67.454009296822022</v>
      </c>
      <c r="F711" s="100">
        <f>'DRE + DCF'!$AE$38*'DRE + DCF'!$AE$39*(1+G711)/(R711-G711)/AC711</f>
        <v>39.597159018055528</v>
      </c>
      <c r="G711" s="92">
        <f>R711*(1-'DRE + DCF'!$AE$39)</f>
        <v>9.6603737245886362E-2</v>
      </c>
      <c r="H711" s="94">
        <f t="shared" si="77"/>
        <v>0.16100622874314394</v>
      </c>
      <c r="I711" s="94">
        <f t="shared" si="76"/>
        <v>0.16100622874314394</v>
      </c>
      <c r="J711" s="94">
        <f t="shared" si="76"/>
        <v>0.16100622874314394</v>
      </c>
      <c r="K711" s="94">
        <f t="shared" si="76"/>
        <v>0.16100622874314394</v>
      </c>
      <c r="L711" s="94">
        <f t="shared" si="76"/>
        <v>0.16100622874314394</v>
      </c>
      <c r="M711" s="94">
        <f t="shared" si="76"/>
        <v>0.16100622874314394</v>
      </c>
      <c r="N711" s="94">
        <f t="shared" si="76"/>
        <v>0.16100622874314394</v>
      </c>
      <c r="O711" s="94">
        <f t="shared" si="76"/>
        <v>0.16100622874314394</v>
      </c>
      <c r="P711" s="94">
        <f t="shared" si="76"/>
        <v>0.16100622874314394</v>
      </c>
      <c r="Q711" s="94">
        <f t="shared" si="76"/>
        <v>0.16100622874314394</v>
      </c>
      <c r="R711" s="94">
        <f t="shared" si="76"/>
        <v>0.16100622874314394</v>
      </c>
      <c r="S711" s="93">
        <f>(1+H711)^((5-Dashboard!$F$9)*3/12)</f>
        <v>1.0380269698500273</v>
      </c>
      <c r="T711" s="93">
        <f t="shared" si="79"/>
        <v>1.2051557775992534</v>
      </c>
      <c r="U711" s="93">
        <f t="shared" si="79"/>
        <v>1.3991933643985204</v>
      </c>
      <c r="V711" s="93">
        <f t="shared" si="79"/>
        <v>1.6244722112827576</v>
      </c>
      <c r="W711" s="93">
        <f t="shared" si="79"/>
        <v>1.8860223557194302</v>
      </c>
      <c r="X711" s="93">
        <f t="shared" si="79"/>
        <v>2.1896837025390758</v>
      </c>
      <c r="Y711" s="93">
        <f t="shared" si="78"/>
        <v>2.5422364176252166</v>
      </c>
      <c r="Z711" s="93">
        <f t="shared" si="78"/>
        <v>2.9515523158005332</v>
      </c>
      <c r="AA711" s="93">
        <f t="shared" si="78"/>
        <v>3.42677062310567</v>
      </c>
      <c r="AB711" s="93">
        <f t="shared" si="78"/>
        <v>3.9785020378997076</v>
      </c>
      <c r="AC711" s="95">
        <f t="shared" si="78"/>
        <v>4.6190656470688527</v>
      </c>
      <c r="AE711" s="96"/>
    </row>
    <row r="712" spans="3:31" ht="24.75" customHeight="1" x14ac:dyDescent="0.25">
      <c r="C712" s="91">
        <f>ABS(E712-Dashboard!$F$13)</f>
        <v>17.874295227717276</v>
      </c>
      <c r="D712" s="92">
        <f t="shared" si="74"/>
        <v>0.16110622874314393</v>
      </c>
      <c r="E712" s="93" cm="1">
        <f t="array" ref="E712">SUM('DRE + DCF'!$S$41/TIR!S712,'DRE + DCF'!$U$41:$AD$41/TIR!T712:AC712,TIR!F712)</f>
        <v>67.384295227717274</v>
      </c>
      <c r="F712" s="100">
        <f>'DRE + DCF'!$AE$38*'DRE + DCF'!$AE$39*(1+G712)/(R712-G712)/AC712</f>
        <v>39.539824080296611</v>
      </c>
      <c r="G712" s="92">
        <f>R712*(1-'DRE + DCF'!$AE$39)</f>
        <v>9.6663737245886353E-2</v>
      </c>
      <c r="H712" s="94">
        <f t="shared" si="77"/>
        <v>0.16110622874314393</v>
      </c>
      <c r="I712" s="94">
        <f t="shared" si="76"/>
        <v>0.16110622874314393</v>
      </c>
      <c r="J712" s="94">
        <f t="shared" si="76"/>
        <v>0.16110622874314393</v>
      </c>
      <c r="K712" s="94">
        <f t="shared" si="76"/>
        <v>0.16110622874314393</v>
      </c>
      <c r="L712" s="94">
        <f t="shared" si="76"/>
        <v>0.16110622874314393</v>
      </c>
      <c r="M712" s="94">
        <f t="shared" si="76"/>
        <v>0.16110622874314393</v>
      </c>
      <c r="N712" s="94">
        <f t="shared" si="76"/>
        <v>0.16110622874314393</v>
      </c>
      <c r="O712" s="94">
        <f t="shared" si="76"/>
        <v>0.16110622874314393</v>
      </c>
      <c r="P712" s="94">
        <f t="shared" si="76"/>
        <v>0.16110622874314393</v>
      </c>
      <c r="Q712" s="94">
        <f t="shared" si="76"/>
        <v>0.16110622874314393</v>
      </c>
      <c r="R712" s="94">
        <f t="shared" si="76"/>
        <v>0.16110622874314393</v>
      </c>
      <c r="S712" s="93">
        <f>(1+H712)^((5-Dashboard!$F$9)*3/12)</f>
        <v>1.0380493210101249</v>
      </c>
      <c r="T712" s="93">
        <f t="shared" si="79"/>
        <v>1.2052855323674474</v>
      </c>
      <c r="U712" s="93">
        <f t="shared" si="79"/>
        <v>1.3994645390458393</v>
      </c>
      <c r="V712" s="93">
        <f t="shared" si="79"/>
        <v>1.6249269931912769</v>
      </c>
      <c r="W712" s="93">
        <f t="shared" si="79"/>
        <v>1.8867128530472599</v>
      </c>
      <c r="X712" s="93">
        <f t="shared" si="79"/>
        <v>2.1906740455229214</v>
      </c>
      <c r="Y712" s="93">
        <f t="shared" si="78"/>
        <v>2.5436052794026058</v>
      </c>
      <c r="Z712" s="93">
        <f t="shared" si="78"/>
        <v>2.9533959333783106</v>
      </c>
      <c r="AA712" s="93">
        <f t="shared" si="78"/>
        <v>3.4292064141902281</v>
      </c>
      <c r="AB712" s="93">
        <f t="shared" si="78"/>
        <v>3.9816729271622155</v>
      </c>
      <c r="AC712" s="95">
        <f t="shared" si="78"/>
        <v>4.6231452365459953</v>
      </c>
      <c r="AE712" s="96"/>
    </row>
    <row r="713" spans="3:31" ht="24.75" customHeight="1" x14ac:dyDescent="0.25">
      <c r="C713" s="91">
        <f>ABS(E713-Dashboard!$F$13)</f>
        <v>17.804690678828869</v>
      </c>
      <c r="D713" s="92">
        <f t="shared" si="74"/>
        <v>0.16120622874314391</v>
      </c>
      <c r="E713" s="93" cm="1">
        <f t="array" ref="E713">SUM('DRE + DCF'!$S$41/TIR!S713,'DRE + DCF'!$U$41:$AD$41/TIR!T713:AC713,TIR!F713)</f>
        <v>67.314690678828867</v>
      </c>
      <c r="F713" s="100">
        <f>'DRE + DCF'!$AE$38*'DRE + DCF'!$AE$39*(1+G713)/(R713-G713)/AC713</f>
        <v>39.482590256449335</v>
      </c>
      <c r="G713" s="92">
        <f>R713*(1-'DRE + DCF'!$AE$39)</f>
        <v>9.6723737245886343E-2</v>
      </c>
      <c r="H713" s="94">
        <f t="shared" si="77"/>
        <v>0.16120622874314391</v>
      </c>
      <c r="I713" s="94">
        <f t="shared" si="76"/>
        <v>0.16120622874314391</v>
      </c>
      <c r="J713" s="94">
        <f t="shared" si="76"/>
        <v>0.16120622874314391</v>
      </c>
      <c r="K713" s="94">
        <f t="shared" si="76"/>
        <v>0.16120622874314391</v>
      </c>
      <c r="L713" s="94">
        <f t="shared" si="76"/>
        <v>0.16120622874314391</v>
      </c>
      <c r="M713" s="94">
        <f t="shared" si="76"/>
        <v>0.16120622874314391</v>
      </c>
      <c r="N713" s="94">
        <f t="shared" si="76"/>
        <v>0.16120622874314391</v>
      </c>
      <c r="O713" s="94">
        <f t="shared" si="76"/>
        <v>0.16120622874314391</v>
      </c>
      <c r="P713" s="94">
        <f t="shared" si="76"/>
        <v>0.16120622874314391</v>
      </c>
      <c r="Q713" s="94">
        <f t="shared" ref="I713:R739" si="80">$D713</f>
        <v>0.16120622874314391</v>
      </c>
      <c r="R713" s="94">
        <f t="shared" si="80"/>
        <v>0.16120622874314391</v>
      </c>
      <c r="S713" s="93">
        <f>(1+H713)^((5-Dashboard!$F$9)*3/12)</f>
        <v>1.0380716707265276</v>
      </c>
      <c r="T713" s="93">
        <f t="shared" si="79"/>
        <v>1.2054152899294459</v>
      </c>
      <c r="U713" s="93">
        <f t="shared" si="79"/>
        <v>1.3997357428882953</v>
      </c>
      <c r="V713" s="93">
        <f t="shared" si="79"/>
        <v>1.6253818632363004</v>
      </c>
      <c r="W713" s="93">
        <f t="shared" si="79"/>
        <v>1.8874035436761289</v>
      </c>
      <c r="X713" s="93">
        <f t="shared" si="79"/>
        <v>2.1916647510686036</v>
      </c>
      <c r="Y713" s="93">
        <f t="shared" si="78"/>
        <v>2.5449747602576545</v>
      </c>
      <c r="Z713" s="93">
        <f t="shared" si="78"/>
        <v>2.955240543605278</v>
      </c>
      <c r="AA713" s="93">
        <f t="shared" si="78"/>
        <v>3.4316437266687236</v>
      </c>
      <c r="AB713" s="93">
        <f t="shared" si="78"/>
        <v>3.984846070235057</v>
      </c>
      <c r="AC713" s="95">
        <f t="shared" si="78"/>
        <v>4.6272280773395877</v>
      </c>
      <c r="AE713" s="96"/>
    </row>
    <row r="714" spans="3:31" ht="24.75" customHeight="1" x14ac:dyDescent="0.25">
      <c r="C714" s="91">
        <f>ABS(E714-Dashboard!$F$13)</f>
        <v>17.735195424979089</v>
      </c>
      <c r="D714" s="92">
        <f t="shared" si="74"/>
        <v>0.1613062287431439</v>
      </c>
      <c r="E714" s="93" cm="1">
        <f t="array" ref="E714">SUM('DRE + DCF'!$S$41/TIR!S714,'DRE + DCF'!$U$41:$AD$41/TIR!T714:AC714,TIR!F714)</f>
        <v>67.245195424979087</v>
      </c>
      <c r="F714" s="100">
        <f>'DRE + DCF'!$AE$38*'DRE + DCF'!$AE$39*(1+G714)/(R714-G714)/AC714</f>
        <v>39.425457328384546</v>
      </c>
      <c r="G714" s="92">
        <f>R714*(1-'DRE + DCF'!$AE$39)</f>
        <v>9.6783737245886334E-2</v>
      </c>
      <c r="H714" s="94">
        <f t="shared" si="77"/>
        <v>0.1613062287431439</v>
      </c>
      <c r="I714" s="94">
        <f t="shared" si="80"/>
        <v>0.1613062287431439</v>
      </c>
      <c r="J714" s="94">
        <f t="shared" si="80"/>
        <v>0.1613062287431439</v>
      </c>
      <c r="K714" s="94">
        <f t="shared" si="80"/>
        <v>0.1613062287431439</v>
      </c>
      <c r="L714" s="94">
        <f t="shared" si="80"/>
        <v>0.1613062287431439</v>
      </c>
      <c r="M714" s="94">
        <f t="shared" si="80"/>
        <v>0.1613062287431439</v>
      </c>
      <c r="N714" s="94">
        <f t="shared" si="80"/>
        <v>0.1613062287431439</v>
      </c>
      <c r="O714" s="94">
        <f t="shared" si="80"/>
        <v>0.1613062287431439</v>
      </c>
      <c r="P714" s="94">
        <f t="shared" si="80"/>
        <v>0.1613062287431439</v>
      </c>
      <c r="Q714" s="94">
        <f t="shared" si="80"/>
        <v>0.1613062287431439</v>
      </c>
      <c r="R714" s="94">
        <f t="shared" si="80"/>
        <v>0.1613062287431439</v>
      </c>
      <c r="S714" s="93">
        <f>(1+H714)^((5-Dashboard!$F$9)*3/12)</f>
        <v>1.0380940189994534</v>
      </c>
      <c r="T714" s="93">
        <f t="shared" si="79"/>
        <v>1.2055450502850689</v>
      </c>
      <c r="U714" s="93">
        <f t="shared" si="79"/>
        <v>1.4000069759265172</v>
      </c>
      <c r="V714" s="93">
        <f t="shared" si="79"/>
        <v>1.6258368214273173</v>
      </c>
      <c r="W714" s="93">
        <f t="shared" si="79"/>
        <v>1.8880944276434983</v>
      </c>
      <c r="X714" s="93">
        <f t="shared" si="79"/>
        <v>2.1926558192776158</v>
      </c>
      <c r="Y714" s="93">
        <f t="shared" si="78"/>
        <v>2.5463448604169967</v>
      </c>
      <c r="Z714" s="93">
        <f t="shared" si="78"/>
        <v>2.9570861469303495</v>
      </c>
      <c r="AA714" s="93">
        <f t="shared" si="78"/>
        <v>3.4340825613602788</v>
      </c>
      <c r="AB714" s="93">
        <f t="shared" si="78"/>
        <v>3.9880214685259014</v>
      </c>
      <c r="AC714" s="95">
        <f t="shared" si="78"/>
        <v>4.6313141717605095</v>
      </c>
      <c r="AE714" s="96"/>
    </row>
    <row r="715" spans="3:31" ht="24.75" customHeight="1" x14ac:dyDescent="0.25">
      <c r="C715" s="91">
        <f>ABS(E715-Dashboard!$F$13)</f>
        <v>17.665809241570479</v>
      </c>
      <c r="D715" s="92">
        <f t="shared" si="74"/>
        <v>0.16140622874314389</v>
      </c>
      <c r="E715" s="93" cm="1">
        <f t="array" ref="E715">SUM('DRE + DCF'!$S$41/TIR!S715,'DRE + DCF'!$U$41:$AD$41/TIR!T715:AC715,TIR!F715)</f>
        <v>67.175809241570477</v>
      </c>
      <c r="F715" s="100">
        <f>'DRE + DCF'!$AE$38*'DRE + DCF'!$AE$39*(1+G715)/(R715-G715)/AC715</f>
        <v>39.368425078546494</v>
      </c>
      <c r="G715" s="92">
        <f>R715*(1-'DRE + DCF'!$AE$39)</f>
        <v>9.6843737245886338E-2</v>
      </c>
      <c r="H715" s="94">
        <f t="shared" si="77"/>
        <v>0.16140622874314389</v>
      </c>
      <c r="I715" s="94">
        <f t="shared" si="80"/>
        <v>0.16140622874314389</v>
      </c>
      <c r="J715" s="94">
        <f t="shared" si="80"/>
        <v>0.16140622874314389</v>
      </c>
      <c r="K715" s="94">
        <f t="shared" si="80"/>
        <v>0.16140622874314389</v>
      </c>
      <c r="L715" s="94">
        <f t="shared" si="80"/>
        <v>0.16140622874314389</v>
      </c>
      <c r="M715" s="94">
        <f t="shared" si="80"/>
        <v>0.16140622874314389</v>
      </c>
      <c r="N715" s="94">
        <f t="shared" si="80"/>
        <v>0.16140622874314389</v>
      </c>
      <c r="O715" s="94">
        <f t="shared" si="80"/>
        <v>0.16140622874314389</v>
      </c>
      <c r="P715" s="94">
        <f t="shared" si="80"/>
        <v>0.16140622874314389</v>
      </c>
      <c r="Q715" s="94">
        <f t="shared" si="80"/>
        <v>0.16140622874314389</v>
      </c>
      <c r="R715" s="94">
        <f t="shared" si="80"/>
        <v>0.16140622874314389</v>
      </c>
      <c r="S715" s="93">
        <f>(1+H715)^((5-Dashboard!$F$9)*3/12)</f>
        <v>1.0381163658291195</v>
      </c>
      <c r="T715" s="93">
        <f t="shared" si="79"/>
        <v>1.2056748134341355</v>
      </c>
      <c r="U715" s="93">
        <f t="shared" si="79"/>
        <v>1.4002782381611329</v>
      </c>
      <c r="V715" s="93">
        <f t="shared" si="79"/>
        <v>1.6262918677738154</v>
      </c>
      <c r="W715" s="93">
        <f t="shared" si="79"/>
        <v>1.8887855049868305</v>
      </c>
      <c r="X715" s="93">
        <f t="shared" si="79"/>
        <v>2.1936472502514697</v>
      </c>
      <c r="Y715" s="93">
        <f t="shared" si="78"/>
        <v>2.5477155801073272</v>
      </c>
      <c r="Z715" s="93">
        <f t="shared" si="78"/>
        <v>2.9589327438026021</v>
      </c>
      <c r="AA715" s="93">
        <f t="shared" si="78"/>
        <v>3.4365229190843833</v>
      </c>
      <c r="AB715" s="93">
        <f t="shared" si="78"/>
        <v>3.9911991234431738</v>
      </c>
      <c r="AC715" s="95">
        <f t="shared" si="78"/>
        <v>4.6354035221210781</v>
      </c>
      <c r="AE715" s="96"/>
    </row>
    <row r="716" spans="3:31" ht="24.75" customHeight="1" x14ac:dyDescent="0.25">
      <c r="C716" s="91">
        <f>ABS(E716-Dashboard!$F$13)</f>
        <v>17.596531904583877</v>
      </c>
      <c r="D716" s="92">
        <f t="shared" si="74"/>
        <v>0.16150622874314388</v>
      </c>
      <c r="E716" s="93" cm="1">
        <f t="array" ref="E716">SUM('DRE + DCF'!$S$41/TIR!S716,'DRE + DCF'!$U$41:$AD$41/TIR!T716:AC716,TIR!F716)</f>
        <v>67.106531904583875</v>
      </c>
      <c r="F716" s="100">
        <f>'DRE + DCF'!$AE$38*'DRE + DCF'!$AE$39*(1+G716)/(R716-G716)/AC716</f>
        <v>39.311493289950938</v>
      </c>
      <c r="G716" s="92">
        <f>R716*(1-'DRE + DCF'!$AE$39)</f>
        <v>9.6903737245886329E-2</v>
      </c>
      <c r="H716" s="94">
        <f t="shared" si="77"/>
        <v>0.16150622874314388</v>
      </c>
      <c r="I716" s="94">
        <f t="shared" si="80"/>
        <v>0.16150622874314388</v>
      </c>
      <c r="J716" s="94">
        <f t="shared" si="80"/>
        <v>0.16150622874314388</v>
      </c>
      <c r="K716" s="94">
        <f t="shared" si="80"/>
        <v>0.16150622874314388</v>
      </c>
      <c r="L716" s="94">
        <f t="shared" si="80"/>
        <v>0.16150622874314388</v>
      </c>
      <c r="M716" s="94">
        <f t="shared" si="80"/>
        <v>0.16150622874314388</v>
      </c>
      <c r="N716" s="94">
        <f t="shared" si="80"/>
        <v>0.16150622874314388</v>
      </c>
      <c r="O716" s="94">
        <f t="shared" si="80"/>
        <v>0.16150622874314388</v>
      </c>
      <c r="P716" s="94">
        <f t="shared" si="80"/>
        <v>0.16150622874314388</v>
      </c>
      <c r="Q716" s="94">
        <f t="shared" si="80"/>
        <v>0.16150622874314388</v>
      </c>
      <c r="R716" s="94">
        <f t="shared" si="80"/>
        <v>0.16150622874314388</v>
      </c>
      <c r="S716" s="93">
        <f>(1+H716)^((5-Dashboard!$F$9)*3/12)</f>
        <v>1.0381387112157434</v>
      </c>
      <c r="T716" s="93">
        <f t="shared" si="79"/>
        <v>1.2058045793764658</v>
      </c>
      <c r="U716" s="93">
        <f t="shared" si="79"/>
        <v>1.4005495295927717</v>
      </c>
      <c r="V716" s="93">
        <f t="shared" si="79"/>
        <v>1.6267470022852846</v>
      </c>
      <c r="W716" s="93">
        <f t="shared" si="79"/>
        <v>1.8894767757435953</v>
      </c>
      <c r="X716" s="93">
        <f t="shared" si="79"/>
        <v>2.1946390440916983</v>
      </c>
      <c r="Y716" s="93">
        <f t="shared" si="78"/>
        <v>2.5490869195554069</v>
      </c>
      <c r="Z716" s="93">
        <f t="shared" si="78"/>
        <v>2.9607803346712784</v>
      </c>
      <c r="AA716" s="93">
        <f t="shared" si="78"/>
        <v>3.4389648006609002</v>
      </c>
      <c r="AB716" s="93">
        <f t="shared" si="78"/>
        <v>3.9943790363960598</v>
      </c>
      <c r="AC716" s="95">
        <f t="shared" si="78"/>
        <v>4.6394961307350604</v>
      </c>
      <c r="AE716" s="96"/>
    </row>
    <row r="717" spans="3:31" ht="24.75" customHeight="1" x14ac:dyDescent="0.25">
      <c r="C717" s="91">
        <f>ABS(E717-Dashboard!$F$13)</f>
        <v>17.527363190576757</v>
      </c>
      <c r="D717" s="92">
        <f t="shared" si="74"/>
        <v>0.16160622874314387</v>
      </c>
      <c r="E717" s="93" cm="1">
        <f t="array" ref="E717">SUM('DRE + DCF'!$S$41/TIR!S717,'DRE + DCF'!$U$41:$AD$41/TIR!T717:AC717,TIR!F717)</f>
        <v>67.037363190576755</v>
      </c>
      <c r="F717" s="100">
        <f>'DRE + DCF'!$AE$38*'DRE + DCF'!$AE$39*(1+G717)/(R717-G717)/AC717</f>
        <v>39.254661746183459</v>
      </c>
      <c r="G717" s="92">
        <f>R717*(1-'DRE + DCF'!$AE$39)</f>
        <v>9.6963737245886319E-2</v>
      </c>
      <c r="H717" s="94">
        <f t="shared" si="77"/>
        <v>0.16160622874314387</v>
      </c>
      <c r="I717" s="94">
        <f t="shared" si="80"/>
        <v>0.16160622874314387</v>
      </c>
      <c r="J717" s="94">
        <f t="shared" si="80"/>
        <v>0.16160622874314387</v>
      </c>
      <c r="K717" s="94">
        <f t="shared" si="80"/>
        <v>0.16160622874314387</v>
      </c>
      <c r="L717" s="94">
        <f t="shared" si="80"/>
        <v>0.16160622874314387</v>
      </c>
      <c r="M717" s="94">
        <f t="shared" si="80"/>
        <v>0.16160622874314387</v>
      </c>
      <c r="N717" s="94">
        <f t="shared" si="80"/>
        <v>0.16160622874314387</v>
      </c>
      <c r="O717" s="94">
        <f t="shared" si="80"/>
        <v>0.16160622874314387</v>
      </c>
      <c r="P717" s="94">
        <f t="shared" si="80"/>
        <v>0.16160622874314387</v>
      </c>
      <c r="Q717" s="94">
        <f t="shared" si="80"/>
        <v>0.16160622874314387</v>
      </c>
      <c r="R717" s="94">
        <f t="shared" si="80"/>
        <v>0.16160622874314387</v>
      </c>
      <c r="S717" s="93">
        <f>(1+H717)^((5-Dashboard!$F$9)*3/12)</f>
        <v>1.0381610551595426</v>
      </c>
      <c r="T717" s="93">
        <f t="shared" si="79"/>
        <v>1.2059343481118792</v>
      </c>
      <c r="U717" s="93">
        <f t="shared" si="79"/>
        <v>1.4008208502220616</v>
      </c>
      <c r="V717" s="93">
        <f t="shared" si="79"/>
        <v>1.6272022249712135</v>
      </c>
      <c r="W717" s="93">
        <f t="shared" si="79"/>
        <v>1.890168239951264</v>
      </c>
      <c r="X717" s="93">
        <f t="shared" si="79"/>
        <v>2.1956312008998538</v>
      </c>
      <c r="Y717" s="93">
        <f t="shared" si="78"/>
        <v>2.5504588789880591</v>
      </c>
      <c r="Z717" s="93">
        <f t="shared" si="78"/>
        <v>2.9626289199857858</v>
      </c>
      <c r="AA717" s="93">
        <f t="shared" si="78"/>
        <v>3.441408206910062</v>
      </c>
      <c r="AB717" s="93">
        <f t="shared" si="78"/>
        <v>3.9975612087945023</v>
      </c>
      <c r="AC717" s="95">
        <f t="shared" si="78"/>
        <v>4.6435919999176658</v>
      </c>
      <c r="AE717" s="96"/>
    </row>
    <row r="718" spans="3:31" ht="24.75" customHeight="1" x14ac:dyDescent="0.25">
      <c r="C718" s="91">
        <f>ABS(E718-Dashboard!$F$13)</f>
        <v>17.458302876681365</v>
      </c>
      <c r="D718" s="92">
        <f t="shared" si="74"/>
        <v>0.16170622874314386</v>
      </c>
      <c r="E718" s="93" cm="1">
        <f t="array" ref="E718">SUM('DRE + DCF'!$S$41/TIR!S718,'DRE + DCF'!$U$41:$AD$41/TIR!T718:AC718,TIR!F718)</f>
        <v>66.968302876681364</v>
      </c>
      <c r="F718" s="100">
        <f>'DRE + DCF'!$AE$38*'DRE + DCF'!$AE$39*(1+G718)/(R718-G718)/AC718</f>
        <v>39.197930231397564</v>
      </c>
      <c r="G718" s="92">
        <f>R718*(1-'DRE + DCF'!$AE$39)</f>
        <v>9.702373724588631E-2</v>
      </c>
      <c r="H718" s="94">
        <f t="shared" si="77"/>
        <v>0.16170622874314386</v>
      </c>
      <c r="I718" s="94">
        <f t="shared" si="80"/>
        <v>0.16170622874314386</v>
      </c>
      <c r="J718" s="94">
        <f t="shared" si="80"/>
        <v>0.16170622874314386</v>
      </c>
      <c r="K718" s="94">
        <f t="shared" si="80"/>
        <v>0.16170622874314386</v>
      </c>
      <c r="L718" s="94">
        <f t="shared" si="80"/>
        <v>0.16170622874314386</v>
      </c>
      <c r="M718" s="94">
        <f t="shared" si="80"/>
        <v>0.16170622874314386</v>
      </c>
      <c r="N718" s="94">
        <f t="shared" si="80"/>
        <v>0.16170622874314386</v>
      </c>
      <c r="O718" s="94">
        <f t="shared" si="80"/>
        <v>0.16170622874314386</v>
      </c>
      <c r="P718" s="94">
        <f t="shared" si="80"/>
        <v>0.16170622874314386</v>
      </c>
      <c r="Q718" s="94">
        <f t="shared" si="80"/>
        <v>0.16170622874314386</v>
      </c>
      <c r="R718" s="94">
        <f t="shared" si="80"/>
        <v>0.16170622874314386</v>
      </c>
      <c r="S718" s="93">
        <f>(1+H718)^((5-Dashboard!$F$9)*3/12)</f>
        <v>1.0381833976607346</v>
      </c>
      <c r="T718" s="93">
        <f t="shared" si="79"/>
        <v>1.2060641196401958</v>
      </c>
      <c r="U718" s="93">
        <f t="shared" si="79"/>
        <v>1.4010922000496318</v>
      </c>
      <c r="V718" s="93">
        <f t="shared" si="79"/>
        <v>1.6276575358410923</v>
      </c>
      <c r="W718" s="93">
        <f t="shared" si="79"/>
        <v>1.8908598976473139</v>
      </c>
      <c r="X718" s="93">
        <f t="shared" si="79"/>
        <v>2.1966237207775081</v>
      </c>
      <c r="Y718" s="93">
        <f t="shared" si="78"/>
        <v>2.5518314586321718</v>
      </c>
      <c r="Z718" s="93">
        <f t="shared" si="78"/>
        <v>2.9644785001956961</v>
      </c>
      <c r="AA718" s="93">
        <f t="shared" si="78"/>
        <v>3.4438531386524733</v>
      </c>
      <c r="AB718" s="93">
        <f t="shared" si="78"/>
        <v>4.0007456420492042</v>
      </c>
      <c r="AC718" s="95">
        <f t="shared" si="78"/>
        <v>4.6476911319855487</v>
      </c>
      <c r="AE718" s="96"/>
    </row>
    <row r="719" spans="3:31" ht="24.75" customHeight="1" x14ac:dyDescent="0.25">
      <c r="C719" s="91">
        <f>ABS(E719-Dashboard!$F$13)</f>
        <v>17.389350740602929</v>
      </c>
      <c r="D719" s="92">
        <f t="shared" ref="D719:D782" si="81">D718+0.0001</f>
        <v>0.16180622874314385</v>
      </c>
      <c r="E719" s="93" cm="1">
        <f t="array" ref="E719">SUM('DRE + DCF'!$S$41/TIR!S719,'DRE + DCF'!$U$41:$AD$41/TIR!T719:AC719,TIR!F719)</f>
        <v>66.899350740602927</v>
      </c>
      <c r="F719" s="100">
        <f>'DRE + DCF'!$AE$38*'DRE + DCF'!$AE$39*(1+G719)/(R719-G719)/AC719</f>
        <v>39.141298530312966</v>
      </c>
      <c r="G719" s="92">
        <f>R719*(1-'DRE + DCF'!$AE$39)</f>
        <v>9.7083737245886301E-2</v>
      </c>
      <c r="H719" s="94">
        <f t="shared" si="77"/>
        <v>0.16180622874314385</v>
      </c>
      <c r="I719" s="94">
        <f t="shared" si="80"/>
        <v>0.16180622874314385</v>
      </c>
      <c r="J719" s="94">
        <f t="shared" si="80"/>
        <v>0.16180622874314385</v>
      </c>
      <c r="K719" s="94">
        <f t="shared" si="80"/>
        <v>0.16180622874314385</v>
      </c>
      <c r="L719" s="94">
        <f t="shared" si="80"/>
        <v>0.16180622874314385</v>
      </c>
      <c r="M719" s="94">
        <f t="shared" si="80"/>
        <v>0.16180622874314385</v>
      </c>
      <c r="N719" s="94">
        <f t="shared" si="80"/>
        <v>0.16180622874314385</v>
      </c>
      <c r="O719" s="94">
        <f t="shared" si="80"/>
        <v>0.16180622874314385</v>
      </c>
      <c r="P719" s="94">
        <f t="shared" si="80"/>
        <v>0.16180622874314385</v>
      </c>
      <c r="Q719" s="94">
        <f t="shared" si="80"/>
        <v>0.16180622874314385</v>
      </c>
      <c r="R719" s="94">
        <f t="shared" si="80"/>
        <v>0.16180622874314385</v>
      </c>
      <c r="S719" s="93">
        <f>(1+H719)^((5-Dashboard!$F$9)*3/12)</f>
        <v>1.0382057387195365</v>
      </c>
      <c r="T719" s="93">
        <f t="shared" si="79"/>
        <v>1.2061938939612344</v>
      </c>
      <c r="U719" s="93">
        <f t="shared" si="79"/>
        <v>1.4013635790761094</v>
      </c>
      <c r="V719" s="93">
        <f t="shared" si="79"/>
        <v>1.6281129349044092</v>
      </c>
      <c r="W719" s="93">
        <f t="shared" si="79"/>
        <v>1.8915517488692233</v>
      </c>
      <c r="X719" s="93">
        <f t="shared" si="79"/>
        <v>2.1976166038262508</v>
      </c>
      <c r="Y719" s="93">
        <f t="shared" si="78"/>
        <v>2.5532046587146922</v>
      </c>
      <c r="Z719" s="93">
        <f t="shared" si="78"/>
        <v>2.9663290757507421</v>
      </c>
      <c r="AA719" s="93">
        <f t="shared" si="78"/>
        <v>3.4462995967091055</v>
      </c>
      <c r="AB719" s="93">
        <f t="shared" si="78"/>
        <v>4.0039323375716238</v>
      </c>
      <c r="AC719" s="95">
        <f t="shared" si="78"/>
        <v>4.6517935292568087</v>
      </c>
      <c r="AE719" s="96"/>
    </row>
    <row r="720" spans="3:31" ht="24.75" customHeight="1" x14ac:dyDescent="0.25">
      <c r="C720" s="91">
        <f>ABS(E720-Dashboard!$F$13)</f>
        <v>17.320506560617837</v>
      </c>
      <c r="D720" s="92">
        <f t="shared" si="81"/>
        <v>0.16190622874314384</v>
      </c>
      <c r="E720" s="93" cm="1">
        <f t="array" ref="E720">SUM('DRE + DCF'!$S$41/TIR!S720,'DRE + DCF'!$U$41:$AD$41/TIR!T720:AC720,TIR!F720)</f>
        <v>66.830506560617835</v>
      </c>
      <c r="F720" s="100">
        <f>'DRE + DCF'!$AE$38*'DRE + DCF'!$AE$39*(1+G720)/(R720-G720)/AC720</f>
        <v>39.084766428213726</v>
      </c>
      <c r="G720" s="92">
        <f>R720*(1-'DRE + DCF'!$AE$39)</f>
        <v>9.7143737245886305E-2</v>
      </c>
      <c r="H720" s="94">
        <f t="shared" si="77"/>
        <v>0.16190622874314384</v>
      </c>
      <c r="I720" s="94">
        <f t="shared" si="80"/>
        <v>0.16190622874314384</v>
      </c>
      <c r="J720" s="94">
        <f t="shared" si="80"/>
        <v>0.16190622874314384</v>
      </c>
      <c r="K720" s="94">
        <f t="shared" si="80"/>
        <v>0.16190622874314384</v>
      </c>
      <c r="L720" s="94">
        <f t="shared" si="80"/>
        <v>0.16190622874314384</v>
      </c>
      <c r="M720" s="94">
        <f t="shared" si="80"/>
        <v>0.16190622874314384</v>
      </c>
      <c r="N720" s="94">
        <f t="shared" si="80"/>
        <v>0.16190622874314384</v>
      </c>
      <c r="O720" s="94">
        <f t="shared" si="80"/>
        <v>0.16190622874314384</v>
      </c>
      <c r="P720" s="94">
        <f t="shared" si="80"/>
        <v>0.16190622874314384</v>
      </c>
      <c r="Q720" s="94">
        <f t="shared" si="80"/>
        <v>0.16190622874314384</v>
      </c>
      <c r="R720" s="94">
        <f t="shared" si="80"/>
        <v>0.16190622874314384</v>
      </c>
      <c r="S720" s="93">
        <f>(1+H720)^((5-Dashboard!$F$9)*3/12)</f>
        <v>1.0382280783361655</v>
      </c>
      <c r="T720" s="93">
        <f t="shared" si="79"/>
        <v>1.2063236710748153</v>
      </c>
      <c r="U720" s="93">
        <f t="shared" si="79"/>
        <v>1.4016349873021234</v>
      </c>
      <c r="V720" s="93">
        <f t="shared" si="79"/>
        <v>1.6285684221706547</v>
      </c>
      <c r="W720" s="93">
        <f t="shared" si="79"/>
        <v>1.8922437936544776</v>
      </c>
      <c r="X720" s="93">
        <f t="shared" si="79"/>
        <v>2.1986098501476938</v>
      </c>
      <c r="Y720" s="93">
        <f t="shared" si="78"/>
        <v>2.5545784794626356</v>
      </c>
      <c r="Z720" s="93">
        <f t="shared" si="78"/>
        <v>2.9681806471008256</v>
      </c>
      <c r="AA720" s="93">
        <f t="shared" si="78"/>
        <v>3.4487475819013045</v>
      </c>
      <c r="AB720" s="93">
        <f t="shared" si="78"/>
        <v>4.0071212967739811</v>
      </c>
      <c r="AC720" s="95">
        <f t="shared" si="78"/>
        <v>4.6558991940509928</v>
      </c>
      <c r="AE720" s="96"/>
    </row>
    <row r="721" spans="3:31" ht="24.75" customHeight="1" x14ac:dyDescent="0.25">
      <c r="C721" s="91">
        <f>ABS(E721-Dashboard!$F$13)</f>
        <v>17.251770115571809</v>
      </c>
      <c r="D721" s="92">
        <f t="shared" si="81"/>
        <v>0.16200622874314383</v>
      </c>
      <c r="E721" s="93" cm="1">
        <f t="array" ref="E721">SUM('DRE + DCF'!$S$41/TIR!S721,'DRE + DCF'!$U$41:$AD$41/TIR!T721:AC721,TIR!F721)</f>
        <v>66.761770115571807</v>
      </c>
      <c r="F721" s="100">
        <f>'DRE + DCF'!$AE$38*'DRE + DCF'!$AE$39*(1+G721)/(R721-G721)/AC721</f>
        <v>39.02833371094647</v>
      </c>
      <c r="G721" s="92">
        <f>R721*(1-'DRE + DCF'!$AE$39)</f>
        <v>9.7203737245886296E-2</v>
      </c>
      <c r="H721" s="94">
        <f t="shared" si="77"/>
        <v>0.16200622874314383</v>
      </c>
      <c r="I721" s="94">
        <f t="shared" si="80"/>
        <v>0.16200622874314383</v>
      </c>
      <c r="J721" s="94">
        <f t="shared" si="80"/>
        <v>0.16200622874314383</v>
      </c>
      <c r="K721" s="94">
        <f t="shared" si="80"/>
        <v>0.16200622874314383</v>
      </c>
      <c r="L721" s="94">
        <f t="shared" si="80"/>
        <v>0.16200622874314383</v>
      </c>
      <c r="M721" s="94">
        <f t="shared" si="80"/>
        <v>0.16200622874314383</v>
      </c>
      <c r="N721" s="94">
        <f t="shared" si="80"/>
        <v>0.16200622874314383</v>
      </c>
      <c r="O721" s="94">
        <f t="shared" si="80"/>
        <v>0.16200622874314383</v>
      </c>
      <c r="P721" s="94">
        <f t="shared" si="80"/>
        <v>0.16200622874314383</v>
      </c>
      <c r="Q721" s="94">
        <f t="shared" si="80"/>
        <v>0.16200622874314383</v>
      </c>
      <c r="R721" s="94">
        <f t="shared" si="80"/>
        <v>0.16200622874314383</v>
      </c>
      <c r="S721" s="93">
        <f>(1+H721)^((5-Dashboard!$F$9)*3/12)</f>
        <v>1.038250416510839</v>
      </c>
      <c r="T721" s="93">
        <f t="shared" si="79"/>
        <v>1.2064534509807585</v>
      </c>
      <c r="U721" s="93">
        <f t="shared" si="79"/>
        <v>1.4019064247283026</v>
      </c>
      <c r="V721" s="93">
        <f t="shared" si="79"/>
        <v>1.629023997649319</v>
      </c>
      <c r="W721" s="93">
        <f t="shared" si="79"/>
        <v>1.8929360320405653</v>
      </c>
      <c r="X721" s="93">
        <f t="shared" si="79"/>
        <v>2.1996034598434679</v>
      </c>
      <c r="Y721" s="93">
        <f t="shared" si="78"/>
        <v>2.5559529211030796</v>
      </c>
      <c r="Z721" s="93">
        <f t="shared" si="78"/>
        <v>2.970033214696012</v>
      </c>
      <c r="AA721" s="93">
        <f t="shared" si="78"/>
        <v>3.4511970950507891</v>
      </c>
      <c r="AB721" s="93">
        <f t="shared" si="78"/>
        <v>4.0103125210692605</v>
      </c>
      <c r="AC721" s="95">
        <f t="shared" si="78"/>
        <v>4.6600081286891006</v>
      </c>
      <c r="AE721" s="96"/>
    </row>
    <row r="722" spans="3:31" ht="24.75" customHeight="1" x14ac:dyDescent="0.25">
      <c r="C722" s="91">
        <f>ABS(E722-Dashboard!$F$13)</f>
        <v>17.183141184878245</v>
      </c>
      <c r="D722" s="92">
        <f t="shared" si="81"/>
        <v>0.16210622874314382</v>
      </c>
      <c r="E722" s="93" cm="1">
        <f t="array" ref="E722">SUM('DRE + DCF'!$S$41/TIR!S722,'DRE + DCF'!$U$41:$AD$41/TIR!T722:AC722,TIR!F722)</f>
        <v>66.693141184878243</v>
      </c>
      <c r="F722" s="100">
        <f>'DRE + DCF'!$AE$38*'DRE + DCF'!$AE$39*(1+G722)/(R722-G722)/AC722</f>
        <v>38.972000164918711</v>
      </c>
      <c r="G722" s="92">
        <f>R722*(1-'DRE + DCF'!$AE$39)</f>
        <v>9.7263737245886286E-2</v>
      </c>
      <c r="H722" s="94">
        <f t="shared" si="77"/>
        <v>0.16210622874314382</v>
      </c>
      <c r="I722" s="94">
        <f t="shared" si="80"/>
        <v>0.16210622874314382</v>
      </c>
      <c r="J722" s="94">
        <f t="shared" si="80"/>
        <v>0.16210622874314382</v>
      </c>
      <c r="K722" s="94">
        <f t="shared" si="80"/>
        <v>0.16210622874314382</v>
      </c>
      <c r="L722" s="94">
        <f t="shared" si="80"/>
        <v>0.16210622874314382</v>
      </c>
      <c r="M722" s="94">
        <f t="shared" si="80"/>
        <v>0.16210622874314382</v>
      </c>
      <c r="N722" s="94">
        <f t="shared" si="80"/>
        <v>0.16210622874314382</v>
      </c>
      <c r="O722" s="94">
        <f t="shared" si="80"/>
        <v>0.16210622874314382</v>
      </c>
      <c r="P722" s="94">
        <f t="shared" si="80"/>
        <v>0.16210622874314382</v>
      </c>
      <c r="Q722" s="94">
        <f t="shared" si="80"/>
        <v>0.16210622874314382</v>
      </c>
      <c r="R722" s="94">
        <f t="shared" si="80"/>
        <v>0.16210622874314382</v>
      </c>
      <c r="S722" s="93">
        <f>(1+H722)^((5-Dashboard!$F$9)*3/12)</f>
        <v>1.0382727532437741</v>
      </c>
      <c r="T722" s="93">
        <f t="shared" si="79"/>
        <v>1.2065832336788831</v>
      </c>
      <c r="U722" s="93">
        <f t="shared" si="79"/>
        <v>1.4021778913552743</v>
      </c>
      <c r="V722" s="93">
        <f t="shared" si="79"/>
        <v>1.6294796613498914</v>
      </c>
      <c r="W722" s="93">
        <f t="shared" si="79"/>
        <v>1.8936284640649774</v>
      </c>
      <c r="X722" s="93">
        <f t="shared" si="79"/>
        <v>2.2005974330152229</v>
      </c>
      <c r="Y722" s="93">
        <f t="shared" si="78"/>
        <v>2.5573279838631637</v>
      </c>
      <c r="Z722" s="93">
        <f t="shared" si="78"/>
        <v>2.9718867789865286</v>
      </c>
      <c r="AA722" s="93">
        <f t="shared" si="78"/>
        <v>3.4536481369796439</v>
      </c>
      <c r="AB722" s="93">
        <f t="shared" si="78"/>
        <v>4.0135060118711987</v>
      </c>
      <c r="AC722" s="95">
        <f t="shared" si="78"/>
        <v>4.6641203354935739</v>
      </c>
      <c r="AE722" s="96"/>
    </row>
    <row r="723" spans="3:31" ht="24.75" customHeight="1" x14ac:dyDescent="0.25">
      <c r="C723" s="91">
        <f>ABS(E723-Dashboard!$F$13)</f>
        <v>17.114619548516337</v>
      </c>
      <c r="D723" s="92">
        <f t="shared" si="81"/>
        <v>0.1622062287431438</v>
      </c>
      <c r="E723" s="93" cm="1">
        <f t="array" ref="E723">SUM('DRE + DCF'!$S$41/TIR!S723,'DRE + DCF'!$U$41:$AD$41/TIR!T723:AC723,TIR!F723)</f>
        <v>66.624619548516335</v>
      </c>
      <c r="F723" s="100">
        <f>'DRE + DCF'!$AE$38*'DRE + DCF'!$AE$39*(1+G723)/(R723-G723)/AC723</f>
        <v>38.915765577097005</v>
      </c>
      <c r="G723" s="92">
        <f>R723*(1-'DRE + DCF'!$AE$39)</f>
        <v>9.7323737245886277E-2</v>
      </c>
      <c r="H723" s="94">
        <f t="shared" si="77"/>
        <v>0.1622062287431438</v>
      </c>
      <c r="I723" s="94">
        <f t="shared" si="80"/>
        <v>0.1622062287431438</v>
      </c>
      <c r="J723" s="94">
        <f t="shared" si="80"/>
        <v>0.1622062287431438</v>
      </c>
      <c r="K723" s="94">
        <f t="shared" si="80"/>
        <v>0.1622062287431438</v>
      </c>
      <c r="L723" s="94">
        <f t="shared" si="80"/>
        <v>0.1622062287431438</v>
      </c>
      <c r="M723" s="94">
        <f t="shared" si="80"/>
        <v>0.1622062287431438</v>
      </c>
      <c r="N723" s="94">
        <f t="shared" si="80"/>
        <v>0.1622062287431438</v>
      </c>
      <c r="O723" s="94">
        <f t="shared" si="80"/>
        <v>0.1622062287431438</v>
      </c>
      <c r="P723" s="94">
        <f t="shared" si="80"/>
        <v>0.1622062287431438</v>
      </c>
      <c r="Q723" s="94">
        <f t="shared" si="80"/>
        <v>0.1622062287431438</v>
      </c>
      <c r="R723" s="94">
        <f t="shared" si="80"/>
        <v>0.1622062287431438</v>
      </c>
      <c r="S723" s="93">
        <f>(1+H723)^((5-Dashboard!$F$9)*3/12)</f>
        <v>1.0382950885351878</v>
      </c>
      <c r="T723" s="93">
        <f t="shared" si="79"/>
        <v>1.2067130191690092</v>
      </c>
      <c r="U723" s="93">
        <f t="shared" si="79"/>
        <v>1.4024493871836672</v>
      </c>
      <c r="V723" s="93">
        <f t="shared" si="79"/>
        <v>1.6299354132818631</v>
      </c>
      <c r="W723" s="93">
        <f t="shared" si="79"/>
        <v>1.8943210897652116</v>
      </c>
      <c r="X723" s="93">
        <f t="shared" si="79"/>
        <v>2.201591769764629</v>
      </c>
      <c r="Y723" s="93">
        <f t="shared" si="78"/>
        <v>2.5587036679700934</v>
      </c>
      <c r="Z723" s="93">
        <f t="shared" si="78"/>
        <v>2.9737413404227717</v>
      </c>
      <c r="AA723" s="93">
        <f t="shared" si="78"/>
        <v>3.456100708510331</v>
      </c>
      <c r="AB723" s="93">
        <f t="shared" si="78"/>
        <v>4.0167017705942989</v>
      </c>
      <c r="AC723" s="95">
        <f t="shared" si="78"/>
        <v>4.6682358167883082</v>
      </c>
      <c r="AE723" s="96"/>
    </row>
    <row r="724" spans="3:31" ht="24.75" customHeight="1" x14ac:dyDescent="0.25">
      <c r="C724" s="91">
        <f>ABS(E724-Dashboard!$F$13)</f>
        <v>17.046204987029377</v>
      </c>
      <c r="D724" s="92">
        <f t="shared" si="81"/>
        <v>0.16230622874314379</v>
      </c>
      <c r="E724" s="93" cm="1">
        <f t="array" ref="E724">SUM('DRE + DCF'!$S$41/TIR!S724,'DRE + DCF'!$U$41:$AD$41/TIR!T724:AC724,TIR!F724)</f>
        <v>66.556204987029375</v>
      </c>
      <c r="F724" s="100">
        <f>'DRE + DCF'!$AE$38*'DRE + DCF'!$AE$39*(1+G724)/(R724-G724)/AC724</f>
        <v>38.859629735005178</v>
      </c>
      <c r="G724" s="92">
        <f>R724*(1-'DRE + DCF'!$AE$39)</f>
        <v>9.7383737245886268E-2</v>
      </c>
      <c r="H724" s="94">
        <f t="shared" si="77"/>
        <v>0.16230622874314379</v>
      </c>
      <c r="I724" s="94">
        <f t="shared" si="80"/>
        <v>0.16230622874314379</v>
      </c>
      <c r="J724" s="94">
        <f t="shared" si="80"/>
        <v>0.16230622874314379</v>
      </c>
      <c r="K724" s="94">
        <f t="shared" si="80"/>
        <v>0.16230622874314379</v>
      </c>
      <c r="L724" s="94">
        <f t="shared" si="80"/>
        <v>0.16230622874314379</v>
      </c>
      <c r="M724" s="94">
        <f t="shared" si="80"/>
        <v>0.16230622874314379</v>
      </c>
      <c r="N724" s="94">
        <f t="shared" si="80"/>
        <v>0.16230622874314379</v>
      </c>
      <c r="O724" s="94">
        <f t="shared" si="80"/>
        <v>0.16230622874314379</v>
      </c>
      <c r="P724" s="94">
        <f t="shared" si="80"/>
        <v>0.16230622874314379</v>
      </c>
      <c r="Q724" s="94">
        <f t="shared" si="80"/>
        <v>0.16230622874314379</v>
      </c>
      <c r="R724" s="94">
        <f t="shared" si="80"/>
        <v>0.16230622874314379</v>
      </c>
      <c r="S724" s="93">
        <f>(1+H724)^((5-Dashboard!$F$9)*3/12)</f>
        <v>1.0383174223852971</v>
      </c>
      <c r="T724" s="93">
        <f t="shared" si="79"/>
        <v>1.2068428074509567</v>
      </c>
      <c r="U724" s="93">
        <f t="shared" si="79"/>
        <v>1.4027209122141095</v>
      </c>
      <c r="V724" s="93">
        <f t="shared" si="79"/>
        <v>1.6303912534547242</v>
      </c>
      <c r="W724" s="93">
        <f t="shared" si="79"/>
        <v>1.8950139091787677</v>
      </c>
      <c r="X724" s="93">
        <f t="shared" si="79"/>
        <v>2.2025864701933759</v>
      </c>
      <c r="Y724" s="93">
        <f t="shared" si="78"/>
        <v>2.5600799736511357</v>
      </c>
      <c r="Z724" s="93">
        <f t="shared" si="78"/>
        <v>2.9755968994552986</v>
      </c>
      <c r="AA724" s="93">
        <f t="shared" si="78"/>
        <v>3.4585548104656798</v>
      </c>
      <c r="AB724" s="93">
        <f t="shared" si="78"/>
        <v>4.0198997986538227</v>
      </c>
      <c r="AC724" s="95">
        <f t="shared" si="78"/>
        <v>4.6723545748986481</v>
      </c>
      <c r="AE724" s="96"/>
    </row>
    <row r="725" spans="3:31" ht="24.75" customHeight="1" x14ac:dyDescent="0.25">
      <c r="C725" s="91">
        <f>ABS(E725-Dashboard!$F$13)</f>
        <v>16.977897281522907</v>
      </c>
      <c r="D725" s="92">
        <f t="shared" si="81"/>
        <v>0.16240622874314378</v>
      </c>
      <c r="E725" s="93" cm="1">
        <f t="array" ref="E725">SUM('DRE + DCF'!$S$41/TIR!S725,'DRE + DCF'!$U$41:$AD$41/TIR!T725:AC725,TIR!F725)</f>
        <v>66.487897281522905</v>
      </c>
      <c r="F725" s="100">
        <f>'DRE + DCF'!$AE$38*'DRE + DCF'!$AE$39*(1+G725)/(R725-G725)/AC725</f>
        <v>38.803592426722631</v>
      </c>
      <c r="G725" s="92">
        <f>R725*(1-'DRE + DCF'!$AE$39)</f>
        <v>9.7443737245886272E-2</v>
      </c>
      <c r="H725" s="94">
        <f t="shared" si="77"/>
        <v>0.16240622874314378</v>
      </c>
      <c r="I725" s="94">
        <f t="shared" si="80"/>
        <v>0.16240622874314378</v>
      </c>
      <c r="J725" s="94">
        <f t="shared" si="80"/>
        <v>0.16240622874314378</v>
      </c>
      <c r="K725" s="94">
        <f t="shared" si="80"/>
        <v>0.16240622874314378</v>
      </c>
      <c r="L725" s="94">
        <f t="shared" si="80"/>
        <v>0.16240622874314378</v>
      </c>
      <c r="M725" s="94">
        <f t="shared" si="80"/>
        <v>0.16240622874314378</v>
      </c>
      <c r="N725" s="94">
        <f t="shared" si="80"/>
        <v>0.16240622874314378</v>
      </c>
      <c r="O725" s="94">
        <f t="shared" si="80"/>
        <v>0.16240622874314378</v>
      </c>
      <c r="P725" s="94">
        <f t="shared" si="80"/>
        <v>0.16240622874314378</v>
      </c>
      <c r="Q725" s="94">
        <f t="shared" si="80"/>
        <v>0.16240622874314378</v>
      </c>
      <c r="R725" s="94">
        <f t="shared" si="80"/>
        <v>0.16240622874314378</v>
      </c>
      <c r="S725" s="93">
        <f>(1+H725)^((5-Dashboard!$F$9)*3/12)</f>
        <v>1.0383397547943194</v>
      </c>
      <c r="T725" s="93">
        <f t="shared" si="79"/>
        <v>1.2069725985245454</v>
      </c>
      <c r="U725" s="93">
        <f t="shared" si="79"/>
        <v>1.4029924664472295</v>
      </c>
      <c r="V725" s="93">
        <f t="shared" si="79"/>
        <v>1.6308471818779657</v>
      </c>
      <c r="W725" s="93">
        <f t="shared" si="79"/>
        <v>1.8957069223431502</v>
      </c>
      <c r="X725" s="93">
        <f t="shared" si="79"/>
        <v>2.2035815344031731</v>
      </c>
      <c r="Y725" s="93">
        <f t="shared" si="78"/>
        <v>2.5614569011336226</v>
      </c>
      <c r="Z725" s="93">
        <f t="shared" si="78"/>
        <v>2.9774534565348341</v>
      </c>
      <c r="AA725" s="93">
        <f t="shared" si="78"/>
        <v>3.4610104436688944</v>
      </c>
      <c r="AB725" s="93">
        <f t="shared" si="78"/>
        <v>4.0231000974657949</v>
      </c>
      <c r="AC725" s="95">
        <f t="shared" si="78"/>
        <v>4.6764766121513892</v>
      </c>
      <c r="AE725" s="96"/>
    </row>
    <row r="726" spans="3:31" ht="24.75" customHeight="1" x14ac:dyDescent="0.25">
      <c r="C726" s="91">
        <f>ABS(E726-Dashboard!$F$13)</f>
        <v>16.909696213663047</v>
      </c>
      <c r="D726" s="92">
        <f t="shared" si="81"/>
        <v>0.16250622874314377</v>
      </c>
      <c r="E726" s="93" cm="1">
        <f t="array" ref="E726">SUM('DRE + DCF'!$S$41/TIR!S726,'DRE + DCF'!$U$41:$AD$41/TIR!T726:AC726,TIR!F726)</f>
        <v>66.419696213663045</v>
      </c>
      <c r="F726" s="100">
        <f>'DRE + DCF'!$AE$38*'DRE + DCF'!$AE$39*(1+G726)/(R726-G726)/AC726</f>
        <v>38.747653440882551</v>
      </c>
      <c r="G726" s="92">
        <f>R726*(1-'DRE + DCF'!$AE$39)</f>
        <v>9.7503737245886263E-2</v>
      </c>
      <c r="H726" s="94">
        <f t="shared" si="77"/>
        <v>0.16250622874314377</v>
      </c>
      <c r="I726" s="94">
        <f t="shared" si="80"/>
        <v>0.16250622874314377</v>
      </c>
      <c r="J726" s="94">
        <f t="shared" si="80"/>
        <v>0.16250622874314377</v>
      </c>
      <c r="K726" s="94">
        <f t="shared" si="80"/>
        <v>0.16250622874314377</v>
      </c>
      <c r="L726" s="94">
        <f t="shared" si="80"/>
        <v>0.16250622874314377</v>
      </c>
      <c r="M726" s="94">
        <f t="shared" si="80"/>
        <v>0.16250622874314377</v>
      </c>
      <c r="N726" s="94">
        <f t="shared" si="80"/>
        <v>0.16250622874314377</v>
      </c>
      <c r="O726" s="94">
        <f t="shared" si="80"/>
        <v>0.16250622874314377</v>
      </c>
      <c r="P726" s="94">
        <f t="shared" si="80"/>
        <v>0.16250622874314377</v>
      </c>
      <c r="Q726" s="94">
        <f t="shared" si="80"/>
        <v>0.16250622874314377</v>
      </c>
      <c r="R726" s="94">
        <f t="shared" si="80"/>
        <v>0.16250622874314377</v>
      </c>
      <c r="S726" s="93">
        <f>(1+H726)^((5-Dashboard!$F$9)*3/12)</f>
        <v>1.0383620857624711</v>
      </c>
      <c r="T726" s="93">
        <f t="shared" si="79"/>
        <v>1.2071023923895952</v>
      </c>
      <c r="U726" s="93">
        <f t="shared" si="79"/>
        <v>1.4032640498836548</v>
      </c>
      <c r="V726" s="93">
        <f t="shared" si="79"/>
        <v>1.6313031985610784</v>
      </c>
      <c r="W726" s="93">
        <f t="shared" si="79"/>
        <v>1.8964001292958672</v>
      </c>
      <c r="X726" s="93">
        <f t="shared" si="79"/>
        <v>2.2045769624957487</v>
      </c>
      <c r="Y726" s="93">
        <f t="shared" si="78"/>
        <v>2.5628344506449481</v>
      </c>
      <c r="Z726" s="93">
        <f t="shared" si="78"/>
        <v>2.9793110121122655</v>
      </c>
      <c r="AA726" s="93">
        <f t="shared" si="78"/>
        <v>3.4634676089435485</v>
      </c>
      <c r="AB726" s="93">
        <f t="shared" si="78"/>
        <v>4.0263026684469985</v>
      </c>
      <c r="AC726" s="95">
        <f t="shared" si="78"/>
        <v>4.6806019308747766</v>
      </c>
      <c r="AE726" s="96"/>
    </row>
    <row r="727" spans="3:31" ht="24.75" customHeight="1" x14ac:dyDescent="0.25">
      <c r="C727" s="91">
        <f>ABS(E727-Dashboard!$F$13)</f>
        <v>16.841601565674758</v>
      </c>
      <c r="D727" s="92">
        <f t="shared" si="81"/>
        <v>0.16260622874314376</v>
      </c>
      <c r="E727" s="93" cm="1">
        <f t="array" ref="E727">SUM('DRE + DCF'!$S$41/TIR!S727,'DRE + DCF'!$U$41:$AD$41/TIR!T727:AC727,TIR!F727)</f>
        <v>66.351601565674756</v>
      </c>
      <c r="F727" s="100">
        <f>'DRE + DCF'!$AE$38*'DRE + DCF'!$AE$39*(1+G727)/(R727-G727)/AC727</f>
        <v>38.691812566670201</v>
      </c>
      <c r="G727" s="92">
        <f>R727*(1-'DRE + DCF'!$AE$39)</f>
        <v>9.7563737245886253E-2</v>
      </c>
      <c r="H727" s="94">
        <f t="shared" si="77"/>
        <v>0.16260622874314376</v>
      </c>
      <c r="I727" s="94">
        <f t="shared" si="80"/>
        <v>0.16260622874314376</v>
      </c>
      <c r="J727" s="94">
        <f t="shared" si="80"/>
        <v>0.16260622874314376</v>
      </c>
      <c r="K727" s="94">
        <f t="shared" si="80"/>
        <v>0.16260622874314376</v>
      </c>
      <c r="L727" s="94">
        <f t="shared" si="80"/>
        <v>0.16260622874314376</v>
      </c>
      <c r="M727" s="94">
        <f t="shared" si="80"/>
        <v>0.16260622874314376</v>
      </c>
      <c r="N727" s="94">
        <f t="shared" si="80"/>
        <v>0.16260622874314376</v>
      </c>
      <c r="O727" s="94">
        <f t="shared" si="80"/>
        <v>0.16260622874314376</v>
      </c>
      <c r="P727" s="94">
        <f t="shared" si="80"/>
        <v>0.16260622874314376</v>
      </c>
      <c r="Q727" s="94">
        <f t="shared" si="80"/>
        <v>0.16260622874314376</v>
      </c>
      <c r="R727" s="94">
        <f t="shared" si="80"/>
        <v>0.16260622874314376</v>
      </c>
      <c r="S727" s="93">
        <f>(1+H727)^((5-Dashboard!$F$9)*3/12)</f>
        <v>1.0383844152899695</v>
      </c>
      <c r="T727" s="93">
        <f t="shared" si="79"/>
        <v>1.2072321890459259</v>
      </c>
      <c r="U727" s="93">
        <f t="shared" si="79"/>
        <v>1.4035356625240138</v>
      </c>
      <c r="V727" s="93">
        <f t="shared" si="79"/>
        <v>1.6317593035135536</v>
      </c>
      <c r="W727" s="93">
        <f t="shared" si="79"/>
        <v>1.8970935300744314</v>
      </c>
      <c r="X727" s="93">
        <f t="shared" si="79"/>
        <v>2.2055727545728523</v>
      </c>
      <c r="Y727" s="93">
        <f t="shared" si="78"/>
        <v>2.5642126224125712</v>
      </c>
      <c r="Z727" s="93">
        <f t="shared" si="78"/>
        <v>2.9811695666386462</v>
      </c>
      <c r="AA727" s="93">
        <f t="shared" si="78"/>
        <v>3.4659263071135888</v>
      </c>
      <c r="AB727" s="93">
        <f t="shared" si="78"/>
        <v>4.0295075130149804</v>
      </c>
      <c r="AC727" s="95">
        <f t="shared" si="78"/>
        <v>4.6847305333985112</v>
      </c>
      <c r="AE727" s="96"/>
    </row>
    <row r="728" spans="3:31" ht="24.75" customHeight="1" x14ac:dyDescent="0.25">
      <c r="C728" s="91">
        <f>ABS(E728-Dashboard!$F$13)</f>
        <v>16.77361312033991</v>
      </c>
      <c r="D728" s="92">
        <f t="shared" si="81"/>
        <v>0.16270622874314375</v>
      </c>
      <c r="E728" s="93" cm="1">
        <f t="array" ref="E728">SUM('DRE + DCF'!$S$41/TIR!S728,'DRE + DCF'!$U$41:$AD$41/TIR!T728:AC728,TIR!F728)</f>
        <v>66.283613120339908</v>
      </c>
      <c r="F728" s="100">
        <f>'DRE + DCF'!$AE$38*'DRE + DCF'!$AE$39*(1+G728)/(R728-G728)/AC728</f>
        <v>38.63606959382107</v>
      </c>
      <c r="G728" s="92">
        <f>R728*(1-'DRE + DCF'!$AE$39)</f>
        <v>9.7623737245886244E-2</v>
      </c>
      <c r="H728" s="94">
        <f t="shared" si="77"/>
        <v>0.16270622874314375</v>
      </c>
      <c r="I728" s="94">
        <f t="shared" si="80"/>
        <v>0.16270622874314375</v>
      </c>
      <c r="J728" s="94">
        <f t="shared" si="80"/>
        <v>0.16270622874314375</v>
      </c>
      <c r="K728" s="94">
        <f t="shared" si="80"/>
        <v>0.16270622874314375</v>
      </c>
      <c r="L728" s="94">
        <f t="shared" si="80"/>
        <v>0.16270622874314375</v>
      </c>
      <c r="M728" s="94">
        <f t="shared" si="80"/>
        <v>0.16270622874314375</v>
      </c>
      <c r="N728" s="94">
        <f t="shared" si="80"/>
        <v>0.16270622874314375</v>
      </c>
      <c r="O728" s="94">
        <f t="shared" si="80"/>
        <v>0.16270622874314375</v>
      </c>
      <c r="P728" s="94">
        <f t="shared" si="80"/>
        <v>0.16270622874314375</v>
      </c>
      <c r="Q728" s="94">
        <f t="shared" si="80"/>
        <v>0.16270622874314375</v>
      </c>
      <c r="R728" s="94">
        <f t="shared" si="80"/>
        <v>0.16270622874314375</v>
      </c>
      <c r="S728" s="93">
        <f>(1+H728)^((5-Dashboard!$F$9)*3/12)</f>
        <v>1.0384067433770314</v>
      </c>
      <c r="T728" s="93">
        <f t="shared" si="79"/>
        <v>1.2073619884933577</v>
      </c>
      <c r="U728" s="93">
        <f t="shared" si="79"/>
        <v>1.403807304368935</v>
      </c>
      <c r="V728" s="93">
        <f t="shared" si="79"/>
        <v>1.632215496744883</v>
      </c>
      <c r="W728" s="93">
        <f t="shared" si="79"/>
        <v>1.89778712471636</v>
      </c>
      <c r="X728" s="93">
        <f t="shared" si="79"/>
        <v>2.2065689107362534</v>
      </c>
      <c r="Y728" s="93">
        <f t="shared" si="78"/>
        <v>2.5655914166640157</v>
      </c>
      <c r="Z728" s="93">
        <f t="shared" si="78"/>
        <v>2.9830291205651975</v>
      </c>
      <c r="AA728" s="93">
        <f t="shared" si="78"/>
        <v>3.4683865390033377</v>
      </c>
      <c r="AB728" s="93">
        <f t="shared" si="78"/>
        <v>4.0327146325880552</v>
      </c>
      <c r="AC728" s="95">
        <f t="shared" si="78"/>
        <v>4.6888624220537505</v>
      </c>
      <c r="AE728" s="96"/>
    </row>
    <row r="729" spans="3:31" ht="24.75" customHeight="1" x14ac:dyDescent="0.25">
      <c r="C729" s="91">
        <f>ABS(E729-Dashboard!$F$13)</f>
        <v>16.705730660995933</v>
      </c>
      <c r="D729" s="92">
        <f t="shared" si="81"/>
        <v>0.16280622874314374</v>
      </c>
      <c r="E729" s="93" cm="1">
        <f t="array" ref="E729">SUM('DRE + DCF'!$S$41/TIR!S729,'DRE + DCF'!$U$41:$AD$41/TIR!T729:AC729,TIR!F729)</f>
        <v>66.215730660995931</v>
      </c>
      <c r="F729" s="100">
        <f>'DRE + DCF'!$AE$38*'DRE + DCF'!$AE$39*(1+G729)/(R729-G729)/AC729</f>
        <v>38.580424312619421</v>
      </c>
      <c r="G729" s="92">
        <f>R729*(1-'DRE + DCF'!$AE$39)</f>
        <v>9.7683737245886235E-2</v>
      </c>
      <c r="H729" s="94">
        <f t="shared" si="77"/>
        <v>0.16280622874314374</v>
      </c>
      <c r="I729" s="94">
        <f t="shared" si="80"/>
        <v>0.16280622874314374</v>
      </c>
      <c r="J729" s="94">
        <f t="shared" si="80"/>
        <v>0.16280622874314374</v>
      </c>
      <c r="K729" s="94">
        <f t="shared" si="80"/>
        <v>0.16280622874314374</v>
      </c>
      <c r="L729" s="94">
        <f t="shared" si="80"/>
        <v>0.16280622874314374</v>
      </c>
      <c r="M729" s="94">
        <f t="shared" si="80"/>
        <v>0.16280622874314374</v>
      </c>
      <c r="N729" s="94">
        <f t="shared" si="80"/>
        <v>0.16280622874314374</v>
      </c>
      <c r="O729" s="94">
        <f t="shared" si="80"/>
        <v>0.16280622874314374</v>
      </c>
      <c r="P729" s="94">
        <f t="shared" si="80"/>
        <v>0.16280622874314374</v>
      </c>
      <c r="Q729" s="94">
        <f t="shared" si="80"/>
        <v>0.16280622874314374</v>
      </c>
      <c r="R729" s="94">
        <f t="shared" si="80"/>
        <v>0.16280622874314374</v>
      </c>
      <c r="S729" s="93">
        <f>(1+H729)^((5-Dashboard!$F$9)*3/12)</f>
        <v>1.0384290700238734</v>
      </c>
      <c r="T729" s="93">
        <f t="shared" si="79"/>
        <v>1.2074917907317102</v>
      </c>
      <c r="U729" s="93">
        <f t="shared" si="79"/>
        <v>1.4040789754190452</v>
      </c>
      <c r="V729" s="93">
        <f t="shared" si="79"/>
        <v>1.6326717782645572</v>
      </c>
      <c r="W729" s="93">
        <f t="shared" si="79"/>
        <v>1.898480913259172</v>
      </c>
      <c r="X729" s="93">
        <f t="shared" si="79"/>
        <v>2.2075654310877373</v>
      </c>
      <c r="Y729" s="93">
        <f t="shared" si="78"/>
        <v>2.5669708336268644</v>
      </c>
      <c r="Z729" s="93">
        <f t="shared" si="78"/>
        <v>2.984889674343298</v>
      </c>
      <c r="AA729" s="93">
        <f t="shared" si="78"/>
        <v>3.4708483054374808</v>
      </c>
      <c r="AB729" s="93">
        <f t="shared" si="78"/>
        <v>4.0359240285852884</v>
      </c>
      <c r="AC729" s="95">
        <f t="shared" si="78"/>
        <v>4.6929975991730952</v>
      </c>
      <c r="AE729" s="96"/>
    </row>
    <row r="730" spans="3:31" ht="24.75" customHeight="1" x14ac:dyDescent="0.25">
      <c r="C730" s="91">
        <f>ABS(E730-Dashboard!$F$13)</f>
        <v>16.637953971533612</v>
      </c>
      <c r="D730" s="92">
        <f t="shared" si="81"/>
        <v>0.16290622874314373</v>
      </c>
      <c r="E730" s="93" cm="1">
        <f t="array" ref="E730">SUM('DRE + DCF'!$S$41/TIR!S730,'DRE + DCF'!$U$41:$AD$41/TIR!T730:AC730,TIR!F730)</f>
        <v>66.14795397153361</v>
      </c>
      <c r="F730" s="100">
        <f>'DRE + DCF'!$AE$38*'DRE + DCF'!$AE$39*(1+G730)/(R730-G730)/AC730</f>
        <v>38.524876513896224</v>
      </c>
      <c r="G730" s="92">
        <f>R730*(1-'DRE + DCF'!$AE$39)</f>
        <v>9.7743737245886239E-2</v>
      </c>
      <c r="H730" s="94">
        <f t="shared" si="77"/>
        <v>0.16290622874314373</v>
      </c>
      <c r="I730" s="94">
        <f t="shared" si="80"/>
        <v>0.16290622874314373</v>
      </c>
      <c r="J730" s="94">
        <f t="shared" si="80"/>
        <v>0.16290622874314373</v>
      </c>
      <c r="K730" s="94">
        <f t="shared" si="80"/>
        <v>0.16290622874314373</v>
      </c>
      <c r="L730" s="94">
        <f t="shared" si="80"/>
        <v>0.16290622874314373</v>
      </c>
      <c r="M730" s="94">
        <f t="shared" si="80"/>
        <v>0.16290622874314373</v>
      </c>
      <c r="N730" s="94">
        <f t="shared" si="80"/>
        <v>0.16290622874314373</v>
      </c>
      <c r="O730" s="94">
        <f t="shared" si="80"/>
        <v>0.16290622874314373</v>
      </c>
      <c r="P730" s="94">
        <f t="shared" si="80"/>
        <v>0.16290622874314373</v>
      </c>
      <c r="Q730" s="94">
        <f t="shared" si="80"/>
        <v>0.16290622874314373</v>
      </c>
      <c r="R730" s="94">
        <f t="shared" si="80"/>
        <v>0.16290622874314373</v>
      </c>
      <c r="S730" s="93">
        <f>(1+H730)^((5-Dashboard!$F$9)*3/12)</f>
        <v>1.0384513952307124</v>
      </c>
      <c r="T730" s="93">
        <f t="shared" si="79"/>
        <v>1.2076215957608036</v>
      </c>
      <c r="U730" s="93">
        <f t="shared" si="79"/>
        <v>1.4043506756749733</v>
      </c>
      <c r="V730" s="93">
        <f t="shared" si="79"/>
        <v>1.633128148082069</v>
      </c>
      <c r="W730" s="93">
        <f t="shared" si="79"/>
        <v>1.8991748957403933</v>
      </c>
      <c r="X730" s="93">
        <f t="shared" si="79"/>
        <v>2.2085623157291141</v>
      </c>
      <c r="Y730" s="93">
        <f t="shared" si="78"/>
        <v>2.5683508735287686</v>
      </c>
      <c r="Z730" s="93">
        <f t="shared" si="78"/>
        <v>2.9867512284244992</v>
      </c>
      <c r="AA730" s="93">
        <f t="shared" si="78"/>
        <v>3.4733116072410861</v>
      </c>
      <c r="AB730" s="93">
        <f t="shared" si="78"/>
        <v>4.0391357024265186</v>
      </c>
      <c r="AC730" s="95">
        <f t="shared" si="78"/>
        <v>4.6971360670906117</v>
      </c>
      <c r="AE730" s="96"/>
    </row>
    <row r="731" spans="3:31" ht="24.75" customHeight="1" x14ac:dyDescent="0.25">
      <c r="C731" s="91">
        <f>ABS(E731-Dashboard!$F$13)</f>
        <v>16.570282836395741</v>
      </c>
      <c r="D731" s="92">
        <f t="shared" si="81"/>
        <v>0.16300622874314372</v>
      </c>
      <c r="E731" s="93" cm="1">
        <f t="array" ref="E731">SUM('DRE + DCF'!$S$41/TIR!S731,'DRE + DCF'!$U$41:$AD$41/TIR!T731:AC731,TIR!F731)</f>
        <v>66.080282836395739</v>
      </c>
      <c r="F731" s="100">
        <f>'DRE + DCF'!$AE$38*'DRE + DCF'!$AE$39*(1+G731)/(R731-G731)/AC731</f>
        <v>38.469425989027656</v>
      </c>
      <c r="G731" s="92">
        <f>R731*(1-'DRE + DCF'!$AE$39)</f>
        <v>9.780373724588623E-2</v>
      </c>
      <c r="H731" s="94">
        <f t="shared" si="77"/>
        <v>0.16300622874314372</v>
      </c>
      <c r="I731" s="94">
        <f t="shared" si="80"/>
        <v>0.16300622874314372</v>
      </c>
      <c r="J731" s="94">
        <f t="shared" si="80"/>
        <v>0.16300622874314372</v>
      </c>
      <c r="K731" s="94">
        <f t="shared" si="80"/>
        <v>0.16300622874314372</v>
      </c>
      <c r="L731" s="94">
        <f t="shared" si="80"/>
        <v>0.16300622874314372</v>
      </c>
      <c r="M731" s="94">
        <f t="shared" si="80"/>
        <v>0.16300622874314372</v>
      </c>
      <c r="N731" s="94">
        <f t="shared" si="80"/>
        <v>0.16300622874314372</v>
      </c>
      <c r="O731" s="94">
        <f t="shared" si="80"/>
        <v>0.16300622874314372</v>
      </c>
      <c r="P731" s="94">
        <f t="shared" si="80"/>
        <v>0.16300622874314372</v>
      </c>
      <c r="Q731" s="94">
        <f t="shared" si="80"/>
        <v>0.16300622874314372</v>
      </c>
      <c r="R731" s="94">
        <f t="shared" si="80"/>
        <v>0.16300622874314372</v>
      </c>
      <c r="S731" s="93">
        <f>(1+H731)^((5-Dashboard!$F$9)*3/12)</f>
        <v>1.0384737189977651</v>
      </c>
      <c r="T731" s="93">
        <f t="shared" si="79"/>
        <v>1.207751403580458</v>
      </c>
      <c r="U731" s="93">
        <f t="shared" si="79"/>
        <v>1.404622405137347</v>
      </c>
      <c r="V731" s="93">
        <f t="shared" si="79"/>
        <v>1.6335846062069102</v>
      </c>
      <c r="W731" s="93">
        <f t="shared" si="79"/>
        <v>1.8998690721975522</v>
      </c>
      <c r="X731" s="93">
        <f t="shared" si="79"/>
        <v>2.2095595647622108</v>
      </c>
      <c r="Y731" s="93">
        <f t="shared" si="78"/>
        <v>2.5697315365974407</v>
      </c>
      <c r="Z731" s="93">
        <f t="shared" si="78"/>
        <v>2.9886137832605133</v>
      </c>
      <c r="AA731" s="93">
        <f t="shared" si="78"/>
        <v>3.475776445239589</v>
      </c>
      <c r="AB731" s="93">
        <f t="shared" si="78"/>
        <v>4.0423496555323446</v>
      </c>
      <c r="AC731" s="95">
        <f t="shared" si="78"/>
        <v>4.7012778281418184</v>
      </c>
      <c r="AE731" s="96"/>
    </row>
    <row r="732" spans="3:31" ht="24.75" customHeight="1" x14ac:dyDescent="0.25">
      <c r="C732" s="91">
        <f>ABS(E732-Dashboard!$F$13)</f>
        <v>16.502717040575284</v>
      </c>
      <c r="D732" s="92">
        <f t="shared" si="81"/>
        <v>0.16310622874314371</v>
      </c>
      <c r="E732" s="93" cm="1">
        <f t="array" ref="E732">SUM('DRE + DCF'!$S$41/TIR!S732,'DRE + DCF'!$U$41:$AD$41/TIR!T732:AC732,TIR!F732)</f>
        <v>66.012717040575282</v>
      </c>
      <c r="F732" s="100">
        <f>'DRE + DCF'!$AE$38*'DRE + DCF'!$AE$39*(1+G732)/(R732-G732)/AC732</f>
        <v>38.414072529933414</v>
      </c>
      <c r="G732" s="92">
        <f>R732*(1-'DRE + DCF'!$AE$39)</f>
        <v>9.786373724588622E-2</v>
      </c>
      <c r="H732" s="94">
        <f t="shared" si="77"/>
        <v>0.16310622874314371</v>
      </c>
      <c r="I732" s="94">
        <f t="shared" si="80"/>
        <v>0.16310622874314371</v>
      </c>
      <c r="J732" s="94">
        <f t="shared" si="80"/>
        <v>0.16310622874314371</v>
      </c>
      <c r="K732" s="94">
        <f t="shared" si="80"/>
        <v>0.16310622874314371</v>
      </c>
      <c r="L732" s="94">
        <f t="shared" si="80"/>
        <v>0.16310622874314371</v>
      </c>
      <c r="M732" s="94">
        <f t="shared" si="80"/>
        <v>0.16310622874314371</v>
      </c>
      <c r="N732" s="94">
        <f t="shared" si="80"/>
        <v>0.16310622874314371</v>
      </c>
      <c r="O732" s="94">
        <f t="shared" si="80"/>
        <v>0.16310622874314371</v>
      </c>
      <c r="P732" s="94">
        <f t="shared" si="80"/>
        <v>0.16310622874314371</v>
      </c>
      <c r="Q732" s="94">
        <f t="shared" si="80"/>
        <v>0.16310622874314371</v>
      </c>
      <c r="R732" s="94">
        <f t="shared" si="80"/>
        <v>0.16310622874314371</v>
      </c>
      <c r="S732" s="93">
        <f>(1+H732)^((5-Dashboard!$F$9)*3/12)</f>
        <v>1.038496041325248</v>
      </c>
      <c r="T732" s="93">
        <f t="shared" si="79"/>
        <v>1.2078812141904931</v>
      </c>
      <c r="U732" s="93">
        <f t="shared" si="79"/>
        <v>1.4048941638067938</v>
      </c>
      <c r="V732" s="93">
        <f t="shared" si="79"/>
        <v>1.6340411526485723</v>
      </c>
      <c r="W732" s="93">
        <f t="shared" si="79"/>
        <v>1.9005634426681806</v>
      </c>
      <c r="X732" s="93">
        <f t="shared" si="79"/>
        <v>2.2105571782888735</v>
      </c>
      <c r="Y732" s="93">
        <f t="shared" si="78"/>
        <v>2.5711128230606568</v>
      </c>
      <c r="Z732" s="93">
        <f t="shared" si="78"/>
        <v>2.9904773393032182</v>
      </c>
      <c r="AA732" s="93">
        <f t="shared" si="78"/>
        <v>3.4782428202587967</v>
      </c>
      <c r="AB732" s="93">
        <f t="shared" si="78"/>
        <v>4.0455658893241253</v>
      </c>
      <c r="AC732" s="95">
        <f t="shared" si="78"/>
        <v>4.7054228846636859</v>
      </c>
      <c r="AE732" s="96"/>
    </row>
    <row r="733" spans="3:31" ht="24.75" customHeight="1" x14ac:dyDescent="0.25">
      <c r="C733" s="91">
        <f>ABS(E733-Dashboard!$F$13)</f>
        <v>16.435256369613576</v>
      </c>
      <c r="D733" s="92">
        <f t="shared" si="81"/>
        <v>0.16320622874314369</v>
      </c>
      <c r="E733" s="93" cm="1">
        <f t="array" ref="E733">SUM('DRE + DCF'!$S$41/TIR!S733,'DRE + DCF'!$U$41:$AD$41/TIR!T733:AC733,TIR!F733)</f>
        <v>65.945256369613574</v>
      </c>
      <c r="F733" s="100">
        <f>'DRE + DCF'!$AE$38*'DRE + DCF'!$AE$39*(1+G733)/(R733-G733)/AC733</f>
        <v>38.358815929074858</v>
      </c>
      <c r="G733" s="92">
        <f>R733*(1-'DRE + DCF'!$AE$39)</f>
        <v>9.7923737245886211E-2</v>
      </c>
      <c r="H733" s="94">
        <f t="shared" si="77"/>
        <v>0.16320622874314369</v>
      </c>
      <c r="I733" s="94">
        <f t="shared" si="80"/>
        <v>0.16320622874314369</v>
      </c>
      <c r="J733" s="94">
        <f t="shared" si="80"/>
        <v>0.16320622874314369</v>
      </c>
      <c r="K733" s="94">
        <f t="shared" si="80"/>
        <v>0.16320622874314369</v>
      </c>
      <c r="L733" s="94">
        <f t="shared" si="80"/>
        <v>0.16320622874314369</v>
      </c>
      <c r="M733" s="94">
        <f t="shared" si="80"/>
        <v>0.16320622874314369</v>
      </c>
      <c r="N733" s="94">
        <f t="shared" si="80"/>
        <v>0.16320622874314369</v>
      </c>
      <c r="O733" s="94">
        <f t="shared" si="80"/>
        <v>0.16320622874314369</v>
      </c>
      <c r="P733" s="94">
        <f t="shared" si="80"/>
        <v>0.16320622874314369</v>
      </c>
      <c r="Q733" s="94">
        <f t="shared" si="80"/>
        <v>0.16320622874314369</v>
      </c>
      <c r="R733" s="94">
        <f t="shared" si="80"/>
        <v>0.16320622874314369</v>
      </c>
      <c r="S733" s="93">
        <f>(1+H733)^((5-Dashboard!$F$9)*3/12)</f>
        <v>1.0385183622133776</v>
      </c>
      <c r="T733" s="93">
        <f t="shared" si="79"/>
        <v>1.208011027590729</v>
      </c>
      <c r="U733" s="93">
        <f t="shared" si="79"/>
        <v>1.4051659516839416</v>
      </c>
      <c r="V733" s="93">
        <f t="shared" si="79"/>
        <v>1.6344977874165483</v>
      </c>
      <c r="W733" s="93">
        <f t="shared" si="79"/>
        <v>1.9012580071898157</v>
      </c>
      <c r="X733" s="93">
        <f t="shared" si="79"/>
        <v>2.2115551564109706</v>
      </c>
      <c r="Y733" s="93">
        <f t="shared" si="78"/>
        <v>2.5724947331462582</v>
      </c>
      <c r="Z733" s="93">
        <f t="shared" si="78"/>
        <v>2.9923418970046587</v>
      </c>
      <c r="AA733" s="93">
        <f t="shared" si="78"/>
        <v>3.4807107331248934</v>
      </c>
      <c r="AB733" s="93">
        <f t="shared" si="78"/>
        <v>4.0487844052239899</v>
      </c>
      <c r="AC733" s="95">
        <f t="shared" si="78"/>
        <v>4.7095712389946494</v>
      </c>
      <c r="AE733" s="96"/>
    </row>
    <row r="734" spans="3:31" ht="24.75" customHeight="1" x14ac:dyDescent="0.25">
      <c r="C734" s="91">
        <f>ABS(E734-Dashboard!$F$13)</f>
        <v>16.367900609598671</v>
      </c>
      <c r="D734" s="92">
        <f t="shared" si="81"/>
        <v>0.16330622874314368</v>
      </c>
      <c r="E734" s="93" cm="1">
        <f t="array" ref="E734">SUM('DRE + DCF'!$S$41/TIR!S734,'DRE + DCF'!$U$41:$AD$41/TIR!T734:AC734,TIR!F734)</f>
        <v>65.877900609598669</v>
      </c>
      <c r="F734" s="100">
        <f>'DRE + DCF'!$AE$38*'DRE + DCF'!$AE$39*(1+G734)/(R734-G734)/AC734</f>
        <v>38.303655979453382</v>
      </c>
      <c r="G734" s="92">
        <f>R734*(1-'DRE + DCF'!$AE$39)</f>
        <v>9.7983737245886202E-2</v>
      </c>
      <c r="H734" s="94">
        <f t="shared" si="77"/>
        <v>0.16330622874314368</v>
      </c>
      <c r="I734" s="94">
        <f t="shared" si="80"/>
        <v>0.16330622874314368</v>
      </c>
      <c r="J734" s="94">
        <f t="shared" si="80"/>
        <v>0.16330622874314368</v>
      </c>
      <c r="K734" s="94">
        <f t="shared" si="80"/>
        <v>0.16330622874314368</v>
      </c>
      <c r="L734" s="94">
        <f t="shared" si="80"/>
        <v>0.16330622874314368</v>
      </c>
      <c r="M734" s="94">
        <f t="shared" si="80"/>
        <v>0.16330622874314368</v>
      </c>
      <c r="N734" s="94">
        <f t="shared" si="80"/>
        <v>0.16330622874314368</v>
      </c>
      <c r="O734" s="94">
        <f t="shared" si="80"/>
        <v>0.16330622874314368</v>
      </c>
      <c r="P734" s="94">
        <f t="shared" si="80"/>
        <v>0.16330622874314368</v>
      </c>
      <c r="Q734" s="94">
        <f t="shared" si="80"/>
        <v>0.16330622874314368</v>
      </c>
      <c r="R734" s="94">
        <f t="shared" si="80"/>
        <v>0.16330622874314368</v>
      </c>
      <c r="S734" s="93">
        <f>(1+H734)^((5-Dashboard!$F$9)*3/12)</f>
        <v>1.0385406816623708</v>
      </c>
      <c r="T734" s="93">
        <f t="shared" si="79"/>
        <v>1.2081408437809864</v>
      </c>
      <c r="U734" s="93">
        <f t="shared" si="79"/>
        <v>1.4054377687694188</v>
      </c>
      <c r="V734" s="93">
        <f t="shared" si="79"/>
        <v>1.6349545105203311</v>
      </c>
      <c r="W734" s="93">
        <f t="shared" si="79"/>
        <v>1.9019527657999988</v>
      </c>
      <c r="X734" s="93">
        <f t="shared" si="79"/>
        <v>2.2125534992303884</v>
      </c>
      <c r="Y734" s="93">
        <f t="shared" si="78"/>
        <v>2.5738772670821493</v>
      </c>
      <c r="Z734" s="93">
        <f t="shared" si="78"/>
        <v>2.9942074568170445</v>
      </c>
      <c r="AA734" s="93">
        <f t="shared" si="78"/>
        <v>3.4831801846644352</v>
      </c>
      <c r="AB734" s="93">
        <f t="shared" si="78"/>
        <v>4.0520052046548312</v>
      </c>
      <c r="AC734" s="95">
        <f t="shared" si="78"/>
        <v>4.7137228934746016</v>
      </c>
      <c r="AE734" s="96"/>
    </row>
    <row r="735" spans="3:31" ht="24.75" customHeight="1" x14ac:dyDescent="0.25">
      <c r="C735" s="91">
        <f>ABS(E735-Dashboard!$F$13)</f>
        <v>16.300649547163793</v>
      </c>
      <c r="D735" s="92">
        <f t="shared" si="81"/>
        <v>0.16340622874314367</v>
      </c>
      <c r="E735" s="93" cm="1">
        <f t="array" ref="E735">SUM('DRE + DCF'!$S$41/TIR!S735,'DRE + DCF'!$U$41:$AD$41/TIR!T735:AC735,TIR!F735)</f>
        <v>65.810649547163791</v>
      </c>
      <c r="F735" s="100">
        <f>'DRE + DCF'!$AE$38*'DRE + DCF'!$AE$39*(1+G735)/(R735-G735)/AC735</f>
        <v>38.248592474608834</v>
      </c>
      <c r="G735" s="92">
        <f>R735*(1-'DRE + DCF'!$AE$39)</f>
        <v>9.8043737245886206E-2</v>
      </c>
      <c r="H735" s="94">
        <f t="shared" si="77"/>
        <v>0.16340622874314367</v>
      </c>
      <c r="I735" s="94">
        <f t="shared" si="80"/>
        <v>0.16340622874314367</v>
      </c>
      <c r="J735" s="94">
        <f t="shared" si="80"/>
        <v>0.16340622874314367</v>
      </c>
      <c r="K735" s="94">
        <f t="shared" si="80"/>
        <v>0.16340622874314367</v>
      </c>
      <c r="L735" s="94">
        <f t="shared" si="80"/>
        <v>0.16340622874314367</v>
      </c>
      <c r="M735" s="94">
        <f t="shared" si="80"/>
        <v>0.16340622874314367</v>
      </c>
      <c r="N735" s="94">
        <f t="shared" si="80"/>
        <v>0.16340622874314367</v>
      </c>
      <c r="O735" s="94">
        <f t="shared" si="80"/>
        <v>0.16340622874314367</v>
      </c>
      <c r="P735" s="94">
        <f t="shared" si="80"/>
        <v>0.16340622874314367</v>
      </c>
      <c r="Q735" s="94">
        <f t="shared" si="80"/>
        <v>0.16340622874314367</v>
      </c>
      <c r="R735" s="94">
        <f t="shared" si="80"/>
        <v>0.16340622874314367</v>
      </c>
      <c r="S735" s="93">
        <f>(1+H735)^((5-Dashboard!$F$9)*3/12)</f>
        <v>1.0385629996724439</v>
      </c>
      <c r="T735" s="93">
        <f t="shared" si="79"/>
        <v>1.2082706627610849</v>
      </c>
      <c r="U735" s="93">
        <f t="shared" si="79"/>
        <v>1.4057096150638526</v>
      </c>
      <c r="V735" s="93">
        <f t="shared" si="79"/>
        <v>1.6354113219694131</v>
      </c>
      <c r="W735" s="93">
        <f t="shared" si="79"/>
        <v>1.902647718536274</v>
      </c>
      <c r="X735" s="93">
        <f t="shared" si="79"/>
        <v>2.213552206849033</v>
      </c>
      <c r="Y735" s="93">
        <f t="shared" si="78"/>
        <v>2.5752604250962965</v>
      </c>
      <c r="Z735" s="93">
        <f t="shared" si="78"/>
        <v>2.9960740191927475</v>
      </c>
      <c r="AA735" s="93">
        <f t="shared" si="78"/>
        <v>3.4856511757043473</v>
      </c>
      <c r="AB735" s="93">
        <f t="shared" si="78"/>
        <v>4.0552282890402997</v>
      </c>
      <c r="AC735" s="95">
        <f t="shared" si="78"/>
        <v>4.7178778504448866</v>
      </c>
      <c r="AE735" s="96"/>
    </row>
    <row r="736" spans="3:31" ht="24.75" customHeight="1" x14ac:dyDescent="0.25">
      <c r="C736" s="91">
        <f>ABS(E736-Dashboard!$F$13)</f>
        <v>16.233502969485464</v>
      </c>
      <c r="D736" s="92">
        <f t="shared" si="81"/>
        <v>0.16350622874314366</v>
      </c>
      <c r="E736" s="93" cm="1">
        <f t="array" ref="E736">SUM('DRE + DCF'!$S$41/TIR!S736,'DRE + DCF'!$U$41:$AD$41/TIR!T736:AC736,TIR!F736)</f>
        <v>65.743502969485462</v>
      </c>
      <c r="F736" s="100">
        <f>'DRE + DCF'!$AE$38*'DRE + DCF'!$AE$39*(1+G736)/(R736-G736)/AC736</f>
        <v>38.193625208617689</v>
      </c>
      <c r="G736" s="92">
        <f>R736*(1-'DRE + DCF'!$AE$39)</f>
        <v>9.8103737245886197E-2</v>
      </c>
      <c r="H736" s="94">
        <f t="shared" si="77"/>
        <v>0.16350622874314366</v>
      </c>
      <c r="I736" s="94">
        <f t="shared" si="80"/>
        <v>0.16350622874314366</v>
      </c>
      <c r="J736" s="94">
        <f t="shared" si="80"/>
        <v>0.16350622874314366</v>
      </c>
      <c r="K736" s="94">
        <f t="shared" si="80"/>
        <v>0.16350622874314366</v>
      </c>
      <c r="L736" s="94">
        <f t="shared" si="80"/>
        <v>0.16350622874314366</v>
      </c>
      <c r="M736" s="94">
        <f t="shared" si="80"/>
        <v>0.16350622874314366</v>
      </c>
      <c r="N736" s="94">
        <f t="shared" si="80"/>
        <v>0.16350622874314366</v>
      </c>
      <c r="O736" s="94">
        <f t="shared" si="80"/>
        <v>0.16350622874314366</v>
      </c>
      <c r="P736" s="94">
        <f t="shared" si="80"/>
        <v>0.16350622874314366</v>
      </c>
      <c r="Q736" s="94">
        <f t="shared" si="80"/>
        <v>0.16350622874314366</v>
      </c>
      <c r="R736" s="94">
        <f t="shared" si="80"/>
        <v>0.16350622874314366</v>
      </c>
      <c r="S736" s="93">
        <f>(1+H736)^((5-Dashboard!$F$9)*3/12)</f>
        <v>1.0385853162438135</v>
      </c>
      <c r="T736" s="93">
        <f t="shared" si="79"/>
        <v>1.2084004845308447</v>
      </c>
      <c r="U736" s="93">
        <f t="shared" si="79"/>
        <v>1.4059814905678707</v>
      </c>
      <c r="V736" s="93">
        <f t="shared" si="79"/>
        <v>1.6358682217732872</v>
      </c>
      <c r="W736" s="93">
        <f t="shared" si="79"/>
        <v>1.9033428654361899</v>
      </c>
      <c r="X736" s="93">
        <f t="shared" si="79"/>
        <v>2.21455127936883</v>
      </c>
      <c r="Y736" s="93">
        <f t="shared" si="78"/>
        <v>2.5766442074167313</v>
      </c>
      <c r="Z736" s="93">
        <f t="shared" si="78"/>
        <v>2.9979415845843076</v>
      </c>
      <c r="AA736" s="93">
        <f t="shared" si="78"/>
        <v>3.488123707071932</v>
      </c>
      <c r="AB736" s="93">
        <f t="shared" si="78"/>
        <v>4.058453659804818</v>
      </c>
      <c r="AC736" s="95">
        <f t="shared" si="78"/>
        <v>4.722036112248313</v>
      </c>
      <c r="AE736" s="96"/>
    </row>
    <row r="737" spans="3:31" ht="24.75" customHeight="1" x14ac:dyDescent="0.25">
      <c r="C737" s="91">
        <f>ABS(E737-Dashboard!$F$13)</f>
        <v>16.166460664281836</v>
      </c>
      <c r="D737" s="92">
        <f t="shared" si="81"/>
        <v>0.16360622874314365</v>
      </c>
      <c r="E737" s="93" cm="1">
        <f t="array" ref="E737">SUM('DRE + DCF'!$S$41/TIR!S737,'DRE + DCF'!$U$41:$AD$41/TIR!T737:AC737,TIR!F737)</f>
        <v>65.676460664281834</v>
      </c>
      <c r="F737" s="100">
        <f>'DRE + DCF'!$AE$38*'DRE + DCF'!$AE$39*(1+G737)/(R737-G737)/AC737</f>
        <v>38.138753976091415</v>
      </c>
      <c r="G737" s="92">
        <f>R737*(1-'DRE + DCF'!$AE$39)</f>
        <v>9.8163737245886187E-2</v>
      </c>
      <c r="H737" s="94">
        <f t="shared" si="77"/>
        <v>0.16360622874314365</v>
      </c>
      <c r="I737" s="94">
        <f t="shared" si="80"/>
        <v>0.16360622874314365</v>
      </c>
      <c r="J737" s="94">
        <f t="shared" si="80"/>
        <v>0.16360622874314365</v>
      </c>
      <c r="K737" s="94">
        <f t="shared" si="80"/>
        <v>0.16360622874314365</v>
      </c>
      <c r="L737" s="94">
        <f t="shared" si="80"/>
        <v>0.16360622874314365</v>
      </c>
      <c r="M737" s="94">
        <f t="shared" si="80"/>
        <v>0.16360622874314365</v>
      </c>
      <c r="N737" s="94">
        <f t="shared" si="80"/>
        <v>0.16360622874314365</v>
      </c>
      <c r="O737" s="94">
        <f t="shared" si="80"/>
        <v>0.16360622874314365</v>
      </c>
      <c r="P737" s="94">
        <f t="shared" si="80"/>
        <v>0.16360622874314365</v>
      </c>
      <c r="Q737" s="94">
        <f t="shared" si="80"/>
        <v>0.16360622874314365</v>
      </c>
      <c r="R737" s="94">
        <f t="shared" si="80"/>
        <v>0.16360622874314365</v>
      </c>
      <c r="S737" s="93">
        <f>(1+H737)^((5-Dashboard!$F$9)*3/12)</f>
        <v>1.0386076313766954</v>
      </c>
      <c r="T737" s="93">
        <f t="shared" si="79"/>
        <v>1.2085303090900856</v>
      </c>
      <c r="U737" s="93">
        <f t="shared" si="79"/>
        <v>1.4062533952821004</v>
      </c>
      <c r="V737" s="93">
        <f t="shared" si="79"/>
        <v>1.636325209941446</v>
      </c>
      <c r="W737" s="93">
        <f t="shared" si="79"/>
        <v>1.9040382065372989</v>
      </c>
      <c r="X737" s="93">
        <f t="shared" si="79"/>
        <v>2.2155507168917254</v>
      </c>
      <c r="Y737" s="93">
        <f t="shared" si="78"/>
        <v>2.5780286142715489</v>
      </c>
      <c r="Z737" s="93">
        <f t="shared" si="78"/>
        <v>2.9998101534444297</v>
      </c>
      <c r="AA737" s="93">
        <f t="shared" si="78"/>
        <v>3.4905977795948639</v>
      </c>
      <c r="AB737" s="93">
        <f t="shared" si="78"/>
        <v>4.0616813183735703</v>
      </c>
      <c r="AC737" s="95">
        <f t="shared" si="78"/>
        <v>4.7261976812291504</v>
      </c>
      <c r="AE737" s="96"/>
    </row>
    <row r="738" spans="3:31" ht="24.75" customHeight="1" x14ac:dyDescent="0.25">
      <c r="C738" s="91">
        <f>ABS(E738-Dashboard!$F$13)</f>
        <v>16.099522419811073</v>
      </c>
      <c r="D738" s="92">
        <f t="shared" si="81"/>
        <v>0.16370622874314364</v>
      </c>
      <c r="E738" s="93" cm="1">
        <f t="array" ref="E738">SUM('DRE + DCF'!$S$41/TIR!S738,'DRE + DCF'!$U$41:$AD$41/TIR!T738:AC738,TIR!F738)</f>
        <v>65.609522419811071</v>
      </c>
      <c r="F738" s="100">
        <f>'DRE + DCF'!$AE$38*'DRE + DCF'!$AE$39*(1+G738)/(R738-G738)/AC738</f>
        <v>38.083978572174807</v>
      </c>
      <c r="G738" s="92">
        <f>R738*(1-'DRE + DCF'!$AE$39)</f>
        <v>9.8223737245886178E-2</v>
      </c>
      <c r="H738" s="94">
        <f t="shared" si="77"/>
        <v>0.16370622874314364</v>
      </c>
      <c r="I738" s="94">
        <f t="shared" si="80"/>
        <v>0.16370622874314364</v>
      </c>
      <c r="J738" s="94">
        <f t="shared" si="80"/>
        <v>0.16370622874314364</v>
      </c>
      <c r="K738" s="94">
        <f t="shared" si="80"/>
        <v>0.16370622874314364</v>
      </c>
      <c r="L738" s="94">
        <f t="shared" si="80"/>
        <v>0.16370622874314364</v>
      </c>
      <c r="M738" s="94">
        <f t="shared" si="80"/>
        <v>0.16370622874314364</v>
      </c>
      <c r="N738" s="94">
        <f t="shared" si="80"/>
        <v>0.16370622874314364</v>
      </c>
      <c r="O738" s="94">
        <f t="shared" si="80"/>
        <v>0.16370622874314364</v>
      </c>
      <c r="P738" s="94">
        <f t="shared" si="80"/>
        <v>0.16370622874314364</v>
      </c>
      <c r="Q738" s="94">
        <f t="shared" si="80"/>
        <v>0.16370622874314364</v>
      </c>
      <c r="R738" s="94">
        <f t="shared" si="80"/>
        <v>0.16370622874314364</v>
      </c>
      <c r="S738" s="93">
        <f>(1+H738)^((5-Dashboard!$F$9)*3/12)</f>
        <v>1.0386299450713066</v>
      </c>
      <c r="T738" s="93">
        <f t="shared" si="79"/>
        <v>1.2086601364386287</v>
      </c>
      <c r="U738" s="93">
        <f t="shared" si="79"/>
        <v>1.40652532920717</v>
      </c>
      <c r="V738" s="93">
        <f t="shared" si="79"/>
        <v>1.6367822864833843</v>
      </c>
      <c r="W738" s="93">
        <f t="shared" si="79"/>
        <v>1.9047337418771588</v>
      </c>
      <c r="X738" s="93">
        <f t="shared" si="79"/>
        <v>2.2165505195196848</v>
      </c>
      <c r="Y738" s="93">
        <f t="shared" si="78"/>
        <v>2.5794136458889083</v>
      </c>
      <c r="Z738" s="93">
        <f t="shared" si="78"/>
        <v>3.001679726225984</v>
      </c>
      <c r="AA738" s="93">
        <f t="shared" si="78"/>
        <v>3.493073394101192</v>
      </c>
      <c r="AB738" s="93">
        <f t="shared" si="78"/>
        <v>4.0649112661725111</v>
      </c>
      <c r="AC738" s="95">
        <f t="shared" si="78"/>
        <v>4.7303625597331296</v>
      </c>
      <c r="AE738" s="96"/>
    </row>
    <row r="739" spans="3:31" ht="24.75" customHeight="1" x14ac:dyDescent="0.25">
      <c r="C739" s="91">
        <f>ABS(E739-Dashboard!$F$13)</f>
        <v>16.03268802486965</v>
      </c>
      <c r="D739" s="92">
        <f t="shared" si="81"/>
        <v>0.16380622874314363</v>
      </c>
      <c r="E739" s="93" cm="1">
        <f t="array" ref="E739">SUM('DRE + DCF'!$S$41/TIR!S739,'DRE + DCF'!$U$41:$AD$41/TIR!T739:AC739,TIR!F739)</f>
        <v>65.542688024869648</v>
      </c>
      <c r="F739" s="100">
        <f>'DRE + DCF'!$AE$38*'DRE + DCF'!$AE$39*(1+G739)/(R739-G739)/AC739</f>
        <v>38.029298792544331</v>
      </c>
      <c r="G739" s="92">
        <f>R739*(1-'DRE + DCF'!$AE$39)</f>
        <v>9.8283737245886169E-2</v>
      </c>
      <c r="H739" s="94">
        <f t="shared" si="77"/>
        <v>0.16380622874314363</v>
      </c>
      <c r="I739" s="94">
        <f t="shared" si="80"/>
        <v>0.16380622874314363</v>
      </c>
      <c r="J739" s="94">
        <f t="shared" si="80"/>
        <v>0.16380622874314363</v>
      </c>
      <c r="K739" s="94">
        <f t="shared" si="80"/>
        <v>0.16380622874314363</v>
      </c>
      <c r="L739" s="94">
        <f t="shared" ref="I739:R764" si="82">$D739</f>
        <v>0.16380622874314363</v>
      </c>
      <c r="M739" s="94">
        <f t="shared" si="82"/>
        <v>0.16380622874314363</v>
      </c>
      <c r="N739" s="94">
        <f t="shared" si="82"/>
        <v>0.16380622874314363</v>
      </c>
      <c r="O739" s="94">
        <f t="shared" si="82"/>
        <v>0.16380622874314363</v>
      </c>
      <c r="P739" s="94">
        <f t="shared" si="82"/>
        <v>0.16380622874314363</v>
      </c>
      <c r="Q739" s="94">
        <f t="shared" si="82"/>
        <v>0.16380622874314363</v>
      </c>
      <c r="R739" s="94">
        <f t="shared" si="82"/>
        <v>0.16380622874314363</v>
      </c>
      <c r="S739" s="93">
        <f>(1+H739)^((5-Dashboard!$F$9)*3/12)</f>
        <v>1.0386522573278631</v>
      </c>
      <c r="T739" s="93">
        <f t="shared" si="79"/>
        <v>1.2087899665762936</v>
      </c>
      <c r="U739" s="93">
        <f t="shared" si="79"/>
        <v>1.4067972923437069</v>
      </c>
      <c r="V739" s="93">
        <f t="shared" si="79"/>
        <v>1.6372394514085953</v>
      </c>
      <c r="W739" s="93">
        <f t="shared" si="79"/>
        <v>1.9054294714933306</v>
      </c>
      <c r="X739" s="93">
        <f t="shared" si="79"/>
        <v>2.2175506873546946</v>
      </c>
      <c r="Y739" s="93">
        <f t="shared" si="78"/>
        <v>2.580799302497033</v>
      </c>
      <c r="Z739" s="93">
        <f t="shared" si="78"/>
        <v>3.0035503033820077</v>
      </c>
      <c r="AA739" s="93">
        <f t="shared" si="78"/>
        <v>3.4955505514193392</v>
      </c>
      <c r="AB739" s="93">
        <f t="shared" si="78"/>
        <v>4.0681435046283578</v>
      </c>
      <c r="AC739" s="95">
        <f t="shared" si="78"/>
        <v>4.734530750107445</v>
      </c>
      <c r="AE739" s="96"/>
    </row>
    <row r="740" spans="3:31" ht="24.75" customHeight="1" x14ac:dyDescent="0.25">
      <c r="C740" s="91">
        <f>ABS(E740-Dashboard!$F$13)</f>
        <v>15.965957268790753</v>
      </c>
      <c r="D740" s="92">
        <f t="shared" si="81"/>
        <v>0.16390622874314362</v>
      </c>
      <c r="E740" s="93" cm="1">
        <f t="array" ref="E740">SUM('DRE + DCF'!$S$41/TIR!S740,'DRE + DCF'!$U$41:$AD$41/TIR!T740:AC740,TIR!F740)</f>
        <v>65.475957268790751</v>
      </c>
      <c r="F740" s="100">
        <f>'DRE + DCF'!$AE$38*'DRE + DCF'!$AE$39*(1+G740)/(R740-G740)/AC740</f>
        <v>37.974714433406469</v>
      </c>
      <c r="G740" s="92">
        <f>R740*(1-'DRE + DCF'!$AE$39)</f>
        <v>9.8343737245886173E-2</v>
      </c>
      <c r="H740" s="94">
        <f t="shared" si="77"/>
        <v>0.16390622874314362</v>
      </c>
      <c r="I740" s="94">
        <f t="shared" si="82"/>
        <v>0.16390622874314362</v>
      </c>
      <c r="J740" s="94">
        <f t="shared" si="82"/>
        <v>0.16390622874314362</v>
      </c>
      <c r="K740" s="94">
        <f t="shared" si="82"/>
        <v>0.16390622874314362</v>
      </c>
      <c r="L740" s="94">
        <f t="shared" si="82"/>
        <v>0.16390622874314362</v>
      </c>
      <c r="M740" s="94">
        <f t="shared" si="82"/>
        <v>0.16390622874314362</v>
      </c>
      <c r="N740" s="94">
        <f t="shared" si="82"/>
        <v>0.16390622874314362</v>
      </c>
      <c r="O740" s="94">
        <f t="shared" si="82"/>
        <v>0.16390622874314362</v>
      </c>
      <c r="P740" s="94">
        <f t="shared" si="82"/>
        <v>0.16390622874314362</v>
      </c>
      <c r="Q740" s="94">
        <f t="shared" si="82"/>
        <v>0.16390622874314362</v>
      </c>
      <c r="R740" s="94">
        <f t="shared" si="82"/>
        <v>0.16390622874314362</v>
      </c>
      <c r="S740" s="93">
        <f>(1+H740)^((5-Dashboard!$F$9)*3/12)</f>
        <v>1.0386745681465812</v>
      </c>
      <c r="T740" s="93">
        <f t="shared" si="79"/>
        <v>1.2089197995029006</v>
      </c>
      <c r="U740" s="93">
        <f t="shared" si="79"/>
        <v>1.4070692846923385</v>
      </c>
      <c r="V740" s="93">
        <f t="shared" si="79"/>
        <v>1.6376967047265725</v>
      </c>
      <c r="W740" s="93">
        <f t="shared" si="79"/>
        <v>1.9061253954233786</v>
      </c>
      <c r="X740" s="93">
        <f t="shared" si="79"/>
        <v>2.2185512204987581</v>
      </c>
      <c r="Y740" s="93">
        <f t="shared" si="78"/>
        <v>2.5821855843242081</v>
      </c>
      <c r="Z740" s="93">
        <f t="shared" si="78"/>
        <v>3.0054218853657</v>
      </c>
      <c r="AA740" s="93">
        <f t="shared" si="78"/>
        <v>3.4980292523781005</v>
      </c>
      <c r="AB740" s="93">
        <f t="shared" si="78"/>
        <v>4.0713780351685935</v>
      </c>
      <c r="AC740" s="95">
        <f t="shared" si="78"/>
        <v>4.7387022547007476</v>
      </c>
      <c r="AE740" s="96"/>
    </row>
    <row r="741" spans="3:31" ht="24.75" customHeight="1" x14ac:dyDescent="0.25">
      <c r="C741" s="91">
        <f>ABS(E741-Dashboard!$F$13)</f>
        <v>15.899329941442538</v>
      </c>
      <c r="D741" s="92">
        <f t="shared" si="81"/>
        <v>0.16400622874314361</v>
      </c>
      <c r="E741" s="93" cm="1">
        <f t="array" ref="E741">SUM('DRE + DCF'!$S$41/TIR!S741,'DRE + DCF'!$U$41:$AD$41/TIR!T741:AC741,TIR!F741)</f>
        <v>65.409329941442536</v>
      </c>
      <c r="F741" s="100">
        <f>'DRE + DCF'!$AE$38*'DRE + DCF'!$AE$39*(1+G741)/(R741-G741)/AC741</f>
        <v>37.920225291496052</v>
      </c>
      <c r="G741" s="92">
        <f>R741*(1-'DRE + DCF'!$AE$39)</f>
        <v>9.8403737245886164E-2</v>
      </c>
      <c r="H741" s="94">
        <f t="shared" si="77"/>
        <v>0.16400622874314361</v>
      </c>
      <c r="I741" s="94">
        <f t="shared" si="82"/>
        <v>0.16400622874314361</v>
      </c>
      <c r="J741" s="94">
        <f t="shared" si="82"/>
        <v>0.16400622874314361</v>
      </c>
      <c r="K741" s="94">
        <f t="shared" si="82"/>
        <v>0.16400622874314361</v>
      </c>
      <c r="L741" s="94">
        <f t="shared" si="82"/>
        <v>0.16400622874314361</v>
      </c>
      <c r="M741" s="94">
        <f t="shared" si="82"/>
        <v>0.16400622874314361</v>
      </c>
      <c r="N741" s="94">
        <f t="shared" si="82"/>
        <v>0.16400622874314361</v>
      </c>
      <c r="O741" s="94">
        <f t="shared" si="82"/>
        <v>0.16400622874314361</v>
      </c>
      <c r="P741" s="94">
        <f t="shared" si="82"/>
        <v>0.16400622874314361</v>
      </c>
      <c r="Q741" s="94">
        <f t="shared" si="82"/>
        <v>0.16400622874314361</v>
      </c>
      <c r="R741" s="94">
        <f t="shared" si="82"/>
        <v>0.16400622874314361</v>
      </c>
      <c r="S741" s="93">
        <f>(1+H741)^((5-Dashboard!$F$9)*3/12)</f>
        <v>1.038696877527677</v>
      </c>
      <c r="T741" s="93">
        <f t="shared" si="79"/>
        <v>1.2090496352182702</v>
      </c>
      <c r="U741" s="93">
        <f t="shared" si="79"/>
        <v>1.4073413062536921</v>
      </c>
      <c r="V741" s="93">
        <f t="shared" si="79"/>
        <v>1.6381540464468096</v>
      </c>
      <c r="W741" s="93">
        <f t="shared" si="79"/>
        <v>1.9068215137048714</v>
      </c>
      <c r="X741" s="93">
        <f t="shared" si="79"/>
        <v>2.2195521190538998</v>
      </c>
      <c r="Y741" s="93">
        <f t="shared" si="78"/>
        <v>2.5835724915987828</v>
      </c>
      <c r="Z741" s="93">
        <f t="shared" si="78"/>
        <v>3.0072944726304263</v>
      </c>
      <c r="AA741" s="93">
        <f t="shared" si="78"/>
        <v>3.5005094978066436</v>
      </c>
      <c r="AB741" s="93">
        <f t="shared" si="78"/>
        <v>4.0746148592214668</v>
      </c>
      <c r="AC741" s="95">
        <f t="shared" si="78"/>
        <v>4.7428770758631549</v>
      </c>
      <c r="AE741" s="96"/>
    </row>
    <row r="742" spans="3:31" ht="24.75" customHeight="1" x14ac:dyDescent="0.25">
      <c r="C742" s="91">
        <f>ABS(E742-Dashboard!$F$13)</f>
        <v>15.832805833226423</v>
      </c>
      <c r="D742" s="92">
        <f t="shared" si="81"/>
        <v>0.1641062287431436</v>
      </c>
      <c r="E742" s="93" cm="1">
        <f t="array" ref="E742">SUM('DRE + DCF'!$S$41/TIR!S742,'DRE + DCF'!$U$41:$AD$41/TIR!T742:AC742,TIR!F742)</f>
        <v>65.342805833226421</v>
      </c>
      <c r="F742" s="100">
        <f>'DRE + DCF'!$AE$38*'DRE + DCF'!$AE$39*(1+G742)/(R742-G742)/AC742</f>
        <v>37.865831164074592</v>
      </c>
      <c r="G742" s="92">
        <f>R742*(1-'DRE + DCF'!$AE$39)</f>
        <v>9.8463737245886154E-2</v>
      </c>
      <c r="H742" s="94">
        <f t="shared" si="77"/>
        <v>0.1641062287431436</v>
      </c>
      <c r="I742" s="94">
        <f t="shared" si="82"/>
        <v>0.1641062287431436</v>
      </c>
      <c r="J742" s="94">
        <f t="shared" si="82"/>
        <v>0.1641062287431436</v>
      </c>
      <c r="K742" s="94">
        <f t="shared" si="82"/>
        <v>0.1641062287431436</v>
      </c>
      <c r="L742" s="94">
        <f t="shared" si="82"/>
        <v>0.1641062287431436</v>
      </c>
      <c r="M742" s="94">
        <f t="shared" si="82"/>
        <v>0.1641062287431436</v>
      </c>
      <c r="N742" s="94">
        <f t="shared" si="82"/>
        <v>0.1641062287431436</v>
      </c>
      <c r="O742" s="94">
        <f t="shared" si="82"/>
        <v>0.1641062287431436</v>
      </c>
      <c r="P742" s="94">
        <f t="shared" si="82"/>
        <v>0.1641062287431436</v>
      </c>
      <c r="Q742" s="94">
        <f t="shared" si="82"/>
        <v>0.1641062287431436</v>
      </c>
      <c r="R742" s="94">
        <f t="shared" si="82"/>
        <v>0.1641062287431436</v>
      </c>
      <c r="S742" s="93">
        <f>(1+H742)^((5-Dashboard!$F$9)*3/12)</f>
        <v>1.0387191854713669</v>
      </c>
      <c r="T742" s="93">
        <f t="shared" si="79"/>
        <v>1.2091794737222228</v>
      </c>
      <c r="U742" s="93">
        <f t="shared" si="79"/>
        <v>1.407613357028396</v>
      </c>
      <c r="V742" s="93">
        <f t="shared" si="79"/>
        <v>1.6386114765788022</v>
      </c>
      <c r="W742" s="93">
        <f t="shared" si="79"/>
        <v>1.9075178263753836</v>
      </c>
      <c r="X742" s="93">
        <f t="shared" si="79"/>
        <v>2.2205533831221662</v>
      </c>
      <c r="Y742" s="93">
        <f t="shared" si="78"/>
        <v>2.584960024549174</v>
      </c>
      <c r="Z742" s="93">
        <f t="shared" si="78"/>
        <v>3.0091680656297228</v>
      </c>
      <c r="AA742" s="93">
        <f t="shared" si="78"/>
        <v>3.5029912885345174</v>
      </c>
      <c r="AB742" s="93">
        <f t="shared" si="78"/>
        <v>4.0778539782160026</v>
      </c>
      <c r="AC742" s="95">
        <f t="shared" si="78"/>
        <v>4.747055215946256</v>
      </c>
      <c r="AE742" s="96"/>
    </row>
    <row r="743" spans="3:31" ht="24.75" customHeight="1" x14ac:dyDescent="0.25">
      <c r="C743" s="91">
        <f>ABS(E743-Dashboard!$F$13)</f>
        <v>15.766384735075668</v>
      </c>
      <c r="D743" s="92">
        <f t="shared" si="81"/>
        <v>0.16420622874314358</v>
      </c>
      <c r="E743" s="93" cm="1">
        <f t="array" ref="E743">SUM('DRE + DCF'!$S$41/TIR!S743,'DRE + DCF'!$U$41:$AD$41/TIR!T743:AC743,TIR!F743)</f>
        <v>65.276384735075666</v>
      </c>
      <c r="F743" s="100">
        <f>'DRE + DCF'!$AE$38*'DRE + DCF'!$AE$39*(1+G743)/(R743-G743)/AC743</f>
        <v>37.81153184892873</v>
      </c>
      <c r="G743" s="92">
        <f>R743*(1-'DRE + DCF'!$AE$39)</f>
        <v>9.8523737245886145E-2</v>
      </c>
      <c r="H743" s="94">
        <f t="shared" si="77"/>
        <v>0.16420622874314358</v>
      </c>
      <c r="I743" s="94">
        <f t="shared" si="82"/>
        <v>0.16420622874314358</v>
      </c>
      <c r="J743" s="94">
        <f t="shared" si="82"/>
        <v>0.16420622874314358</v>
      </c>
      <c r="K743" s="94">
        <f t="shared" si="82"/>
        <v>0.16420622874314358</v>
      </c>
      <c r="L743" s="94">
        <f t="shared" si="82"/>
        <v>0.16420622874314358</v>
      </c>
      <c r="M743" s="94">
        <f t="shared" si="82"/>
        <v>0.16420622874314358</v>
      </c>
      <c r="N743" s="94">
        <f t="shared" si="82"/>
        <v>0.16420622874314358</v>
      </c>
      <c r="O743" s="94">
        <f t="shared" si="82"/>
        <v>0.16420622874314358</v>
      </c>
      <c r="P743" s="94">
        <f t="shared" si="82"/>
        <v>0.16420622874314358</v>
      </c>
      <c r="Q743" s="94">
        <f t="shared" si="82"/>
        <v>0.16420622874314358</v>
      </c>
      <c r="R743" s="94">
        <f t="shared" si="82"/>
        <v>0.16420622874314358</v>
      </c>
      <c r="S743" s="93">
        <f>(1+H743)^((5-Dashboard!$F$9)*3/12)</f>
        <v>1.0387414919778664</v>
      </c>
      <c r="T743" s="93">
        <f t="shared" si="79"/>
        <v>1.2093093150145782</v>
      </c>
      <c r="U743" s="93">
        <f t="shared" si="79"/>
        <v>1.4078854370170764</v>
      </c>
      <c r="V743" s="93">
        <f t="shared" si="79"/>
        <v>1.6390689951320432</v>
      </c>
      <c r="W743" s="93">
        <f t="shared" si="79"/>
        <v>1.9082143334724899</v>
      </c>
      <c r="X743" s="93">
        <f t="shared" si="79"/>
        <v>2.2215550128056187</v>
      </c>
      <c r="Y743" s="93">
        <f t="shared" si="78"/>
        <v>2.5863481834038553</v>
      </c>
      <c r="Z743" s="93">
        <f t="shared" si="78"/>
        <v>3.0110426648172828</v>
      </c>
      <c r="AA743" s="93">
        <f t="shared" si="78"/>
        <v>3.505474625391634</v>
      </c>
      <c r="AB743" s="93">
        <f t="shared" si="78"/>
        <v>4.081095393581978</v>
      </c>
      <c r="AC743" s="95">
        <f t="shared" si="78"/>
        <v>4.7512366773030896</v>
      </c>
      <c r="AE743" s="96"/>
    </row>
    <row r="744" spans="3:31" ht="24.75" customHeight="1" x14ac:dyDescent="0.25">
      <c r="C744" s="91">
        <f>ABS(E744-Dashboard!$F$13)</f>
        <v>15.700066438453398</v>
      </c>
      <c r="D744" s="92">
        <f t="shared" si="81"/>
        <v>0.16430622874314357</v>
      </c>
      <c r="E744" s="93" cm="1">
        <f t="array" ref="E744">SUM('DRE + DCF'!$S$41/TIR!S744,'DRE + DCF'!$U$41:$AD$41/TIR!T744:AC744,TIR!F744)</f>
        <v>65.210066438453396</v>
      </c>
      <c r="F744" s="100">
        <f>'DRE + DCF'!$AE$38*'DRE + DCF'!$AE$39*(1+G744)/(R744-G744)/AC744</f>
        <v>37.757327144368425</v>
      </c>
      <c r="G744" s="92">
        <f>R744*(1-'DRE + DCF'!$AE$39)</f>
        <v>9.8583737245886136E-2</v>
      </c>
      <c r="H744" s="94">
        <f t="shared" si="77"/>
        <v>0.16430622874314357</v>
      </c>
      <c r="I744" s="94">
        <f t="shared" si="82"/>
        <v>0.16430622874314357</v>
      </c>
      <c r="J744" s="94">
        <f t="shared" si="82"/>
        <v>0.16430622874314357</v>
      </c>
      <c r="K744" s="94">
        <f t="shared" si="82"/>
        <v>0.16430622874314357</v>
      </c>
      <c r="L744" s="94">
        <f t="shared" si="82"/>
        <v>0.16430622874314357</v>
      </c>
      <c r="M744" s="94">
        <f t="shared" si="82"/>
        <v>0.16430622874314357</v>
      </c>
      <c r="N744" s="94">
        <f t="shared" si="82"/>
        <v>0.16430622874314357</v>
      </c>
      <c r="O744" s="94">
        <f t="shared" si="82"/>
        <v>0.16430622874314357</v>
      </c>
      <c r="P744" s="94">
        <f t="shared" si="82"/>
        <v>0.16430622874314357</v>
      </c>
      <c r="Q744" s="94">
        <f t="shared" si="82"/>
        <v>0.16430622874314357</v>
      </c>
      <c r="R744" s="94">
        <f t="shared" si="82"/>
        <v>0.16430622874314357</v>
      </c>
      <c r="S744" s="93">
        <f>(1+H744)^((5-Dashboard!$F$9)*3/12)</f>
        <v>1.0387637970473922</v>
      </c>
      <c r="T744" s="93">
        <f t="shared" si="79"/>
        <v>1.2094391590951574</v>
      </c>
      <c r="U744" s="93">
        <f t="shared" si="79"/>
        <v>1.4081575462203617</v>
      </c>
      <c r="V744" s="93">
        <f t="shared" si="79"/>
        <v>1.6395266021160282</v>
      </c>
      <c r="W744" s="93">
        <f t="shared" si="79"/>
        <v>1.9089110350337732</v>
      </c>
      <c r="X744" s="93">
        <f t="shared" si="79"/>
        <v>2.2225570082063433</v>
      </c>
      <c r="Y744" s="93">
        <f t="shared" si="78"/>
        <v>2.5877369683913716</v>
      </c>
      <c r="Z744" s="93">
        <f t="shared" si="78"/>
        <v>3.0129182706469733</v>
      </c>
      <c r="AA744" s="93">
        <f t="shared" si="78"/>
        <v>3.5079595092082916</v>
      </c>
      <c r="AB744" s="93">
        <f t="shared" si="78"/>
        <v>4.0843391067499546</v>
      </c>
      <c r="AC744" s="95">
        <f t="shared" si="78"/>
        <v>4.7554214622881794</v>
      </c>
      <c r="AE744" s="96"/>
    </row>
    <row r="745" spans="3:31" ht="24.75" customHeight="1" x14ac:dyDescent="0.25">
      <c r="C745" s="91">
        <f>ABS(E745-Dashboard!$F$13)</f>
        <v>15.633850735351352</v>
      </c>
      <c r="D745" s="92">
        <f t="shared" si="81"/>
        <v>0.16440622874314356</v>
      </c>
      <c r="E745" s="93" cm="1">
        <f t="array" ref="E745">SUM('DRE + DCF'!$S$41/TIR!S745,'DRE + DCF'!$U$41:$AD$41/TIR!T745:AC745,TIR!F745)</f>
        <v>65.14385073535135</v>
      </c>
      <c r="F745" s="100">
        <f>'DRE + DCF'!$AE$38*'DRE + DCF'!$AE$39*(1+G745)/(R745-G745)/AC745</f>
        <v>37.703216849225576</v>
      </c>
      <c r="G745" s="92">
        <f>R745*(1-'DRE + DCF'!$AE$39)</f>
        <v>9.864373724588614E-2</v>
      </c>
      <c r="H745" s="94">
        <f t="shared" si="77"/>
        <v>0.16440622874314356</v>
      </c>
      <c r="I745" s="94">
        <f t="shared" si="82"/>
        <v>0.16440622874314356</v>
      </c>
      <c r="J745" s="94">
        <f t="shared" si="82"/>
        <v>0.16440622874314356</v>
      </c>
      <c r="K745" s="94">
        <f t="shared" si="82"/>
        <v>0.16440622874314356</v>
      </c>
      <c r="L745" s="94">
        <f t="shared" si="82"/>
        <v>0.16440622874314356</v>
      </c>
      <c r="M745" s="94">
        <f t="shared" si="82"/>
        <v>0.16440622874314356</v>
      </c>
      <c r="N745" s="94">
        <f t="shared" si="82"/>
        <v>0.16440622874314356</v>
      </c>
      <c r="O745" s="94">
        <f t="shared" si="82"/>
        <v>0.16440622874314356</v>
      </c>
      <c r="P745" s="94">
        <f t="shared" si="82"/>
        <v>0.16440622874314356</v>
      </c>
      <c r="Q745" s="94">
        <f t="shared" si="82"/>
        <v>0.16440622874314356</v>
      </c>
      <c r="R745" s="94">
        <f t="shared" si="82"/>
        <v>0.16440622874314356</v>
      </c>
      <c r="S745" s="93">
        <f>(1+H745)^((5-Dashboard!$F$9)*3/12)</f>
        <v>1.0387861006801598</v>
      </c>
      <c r="T745" s="93">
        <f t="shared" si="79"/>
        <v>1.2095690059637803</v>
      </c>
      <c r="U745" s="93">
        <f t="shared" si="79"/>
        <v>1.4084296846388784</v>
      </c>
      <c r="V745" s="93">
        <f t="shared" si="79"/>
        <v>1.6399842975402514</v>
      </c>
      <c r="W745" s="93">
        <f t="shared" si="79"/>
        <v>1.9096079310968177</v>
      </c>
      <c r="X745" s="93">
        <f t="shared" si="79"/>
        <v>2.2235593694264422</v>
      </c>
      <c r="Y745" s="93">
        <f t="shared" si="78"/>
        <v>2.5891263797403261</v>
      </c>
      <c r="Z745" s="93">
        <f t="shared" si="78"/>
        <v>3.0147948835728213</v>
      </c>
      <c r="AA745" s="93">
        <f t="shared" si="78"/>
        <v>3.5104459408151536</v>
      </c>
      <c r="AB745" s="93">
        <f t="shared" si="78"/>
        <v>4.0875851191512496</v>
      </c>
      <c r="AC745" s="95">
        <f t="shared" si="78"/>
        <v>4.7596095732574994</v>
      </c>
      <c r="AE745" s="96"/>
    </row>
    <row r="746" spans="3:31" ht="24.75" customHeight="1" x14ac:dyDescent="0.25">
      <c r="C746" s="91">
        <f>ABS(E746-Dashboard!$F$13)</f>
        <v>15.567737418287884</v>
      </c>
      <c r="D746" s="92">
        <f t="shared" si="81"/>
        <v>0.16450622874314355</v>
      </c>
      <c r="E746" s="93" cm="1">
        <f t="array" ref="E746">SUM('DRE + DCF'!$S$41/TIR!S746,'DRE + DCF'!$U$41:$AD$41/TIR!T746:AC746,TIR!F746)</f>
        <v>65.077737418287882</v>
      </c>
      <c r="F746" s="100">
        <f>'DRE + DCF'!$AE$38*'DRE + DCF'!$AE$39*(1+G746)/(R746-G746)/AC746</f>
        <v>37.649200762852146</v>
      </c>
      <c r="G746" s="92">
        <f>R746*(1-'DRE + DCF'!$AE$39)</f>
        <v>9.8703737245886131E-2</v>
      </c>
      <c r="H746" s="94">
        <f t="shared" si="77"/>
        <v>0.16450622874314355</v>
      </c>
      <c r="I746" s="94">
        <f t="shared" si="82"/>
        <v>0.16450622874314355</v>
      </c>
      <c r="J746" s="94">
        <f t="shared" si="82"/>
        <v>0.16450622874314355</v>
      </c>
      <c r="K746" s="94">
        <f t="shared" si="82"/>
        <v>0.16450622874314355</v>
      </c>
      <c r="L746" s="94">
        <f t="shared" si="82"/>
        <v>0.16450622874314355</v>
      </c>
      <c r="M746" s="94">
        <f t="shared" si="82"/>
        <v>0.16450622874314355</v>
      </c>
      <c r="N746" s="94">
        <f t="shared" si="82"/>
        <v>0.16450622874314355</v>
      </c>
      <c r="O746" s="94">
        <f t="shared" si="82"/>
        <v>0.16450622874314355</v>
      </c>
      <c r="P746" s="94">
        <f t="shared" si="82"/>
        <v>0.16450622874314355</v>
      </c>
      <c r="Q746" s="94">
        <f t="shared" si="82"/>
        <v>0.16450622874314355</v>
      </c>
      <c r="R746" s="94">
        <f t="shared" si="82"/>
        <v>0.16450622874314355</v>
      </c>
      <c r="S746" s="93">
        <f>(1+H746)^((5-Dashboard!$F$9)*3/12)</f>
        <v>1.0388084028763851</v>
      </c>
      <c r="T746" s="93">
        <f t="shared" si="79"/>
        <v>1.2096988556202672</v>
      </c>
      <c r="U746" s="93">
        <f t="shared" si="79"/>
        <v>1.408701852273254</v>
      </c>
      <c r="V746" s="93">
        <f t="shared" si="79"/>
        <v>1.640442081414208</v>
      </c>
      <c r="W746" s="93">
        <f t="shared" si="79"/>
        <v>1.9103050216992123</v>
      </c>
      <c r="X746" s="93">
        <f t="shared" si="79"/>
        <v>2.224562096568039</v>
      </c>
      <c r="Y746" s="93">
        <f t="shared" si="78"/>
        <v>2.590516417679388</v>
      </c>
      <c r="Z746" s="93">
        <f t="shared" si="78"/>
        <v>3.0166725040490223</v>
      </c>
      <c r="AA746" s="93">
        <f t="shared" si="78"/>
        <v>3.5129339210432624</v>
      </c>
      <c r="AB746" s="93">
        <f t="shared" si="78"/>
        <v>4.0908334322179538</v>
      </c>
      <c r="AC746" s="95">
        <f t="shared" si="78"/>
        <v>4.7638010125685</v>
      </c>
      <c r="AE746" s="96"/>
    </row>
    <row r="747" spans="3:31" ht="24.75" customHeight="1" x14ac:dyDescent="0.25">
      <c r="C747" s="91">
        <f>ABS(E747-Dashboard!$F$13)</f>
        <v>15.501726280306634</v>
      </c>
      <c r="D747" s="92">
        <f t="shared" si="81"/>
        <v>0.16460622874314354</v>
      </c>
      <c r="E747" s="93" cm="1">
        <f t="array" ref="E747">SUM('DRE + DCF'!$S$41/TIR!S747,'DRE + DCF'!$U$41:$AD$41/TIR!T747:AC747,TIR!F747)</f>
        <v>65.011726280306632</v>
      </c>
      <c r="F747" s="100">
        <f>'DRE + DCF'!$AE$38*'DRE + DCF'!$AE$39*(1+G747)/(R747-G747)/AC747</f>
        <v>37.595278685118735</v>
      </c>
      <c r="G747" s="92">
        <f>R747*(1-'DRE + DCF'!$AE$39)</f>
        <v>9.8763737245886121E-2</v>
      </c>
      <c r="H747" s="94">
        <f t="shared" si="77"/>
        <v>0.16460622874314354</v>
      </c>
      <c r="I747" s="94">
        <f t="shared" si="82"/>
        <v>0.16460622874314354</v>
      </c>
      <c r="J747" s="94">
        <f t="shared" si="82"/>
        <v>0.16460622874314354</v>
      </c>
      <c r="K747" s="94">
        <f t="shared" si="82"/>
        <v>0.16460622874314354</v>
      </c>
      <c r="L747" s="94">
        <f t="shared" si="82"/>
        <v>0.16460622874314354</v>
      </c>
      <c r="M747" s="94">
        <f t="shared" si="82"/>
        <v>0.16460622874314354</v>
      </c>
      <c r="N747" s="94">
        <f t="shared" si="82"/>
        <v>0.16460622874314354</v>
      </c>
      <c r="O747" s="94">
        <f t="shared" si="82"/>
        <v>0.16460622874314354</v>
      </c>
      <c r="P747" s="94">
        <f t="shared" si="82"/>
        <v>0.16460622874314354</v>
      </c>
      <c r="Q747" s="94">
        <f t="shared" si="82"/>
        <v>0.16460622874314354</v>
      </c>
      <c r="R747" s="94">
        <f t="shared" si="82"/>
        <v>0.16460622874314354</v>
      </c>
      <c r="S747" s="93">
        <f>(1+H747)^((5-Dashboard!$F$9)*3/12)</f>
        <v>1.0388307036362845</v>
      </c>
      <c r="T747" s="93">
        <f t="shared" si="79"/>
        <v>1.2098287080644394</v>
      </c>
      <c r="U747" s="93">
        <f t="shared" si="79"/>
        <v>1.4089740491241165</v>
      </c>
      <c r="V747" s="93">
        <f t="shared" si="79"/>
        <v>1.6408999537473941</v>
      </c>
      <c r="W747" s="93">
        <f t="shared" si="79"/>
        <v>1.9110023068785513</v>
      </c>
      <c r="X747" s="93">
        <f t="shared" si="79"/>
        <v>2.2255651897332771</v>
      </c>
      <c r="Y747" s="93">
        <f t="shared" si="78"/>
        <v>2.5919070824372907</v>
      </c>
      <c r="Z747" s="93">
        <f t="shared" si="78"/>
        <v>3.0185511325299372</v>
      </c>
      <c r="AA747" s="93">
        <f t="shared" si="78"/>
        <v>3.5154234507240352</v>
      </c>
      <c r="AB747" s="93">
        <f t="shared" si="78"/>
        <v>4.0940840473829265</v>
      </c>
      <c r="AC747" s="95">
        <f t="shared" si="78"/>
        <v>4.7679957825800958</v>
      </c>
      <c r="AE747" s="96"/>
    </row>
    <row r="748" spans="3:31" ht="24.75" customHeight="1" x14ac:dyDescent="0.25">
      <c r="C748" s="91">
        <f>ABS(E748-Dashboard!$F$13)</f>
        <v>15.435817114974718</v>
      </c>
      <c r="D748" s="92">
        <f t="shared" si="81"/>
        <v>0.16470622874314353</v>
      </c>
      <c r="E748" s="93" cm="1">
        <f t="array" ref="E748">SUM('DRE + DCF'!$S$41/TIR!S748,'DRE + DCF'!$U$41:$AD$41/TIR!T748:AC748,TIR!F748)</f>
        <v>64.945817114974716</v>
      </c>
      <c r="F748" s="100">
        <f>'DRE + DCF'!$AE$38*'DRE + DCF'!$AE$39*(1+G748)/(R748-G748)/AC748</f>
        <v>37.541450416412864</v>
      </c>
      <c r="G748" s="92">
        <f>R748*(1-'DRE + DCF'!$AE$39)</f>
        <v>9.8823737245886112E-2</v>
      </c>
      <c r="H748" s="94">
        <f t="shared" si="77"/>
        <v>0.16470622874314353</v>
      </c>
      <c r="I748" s="94">
        <f t="shared" si="82"/>
        <v>0.16470622874314353</v>
      </c>
      <c r="J748" s="94">
        <f t="shared" si="82"/>
        <v>0.16470622874314353</v>
      </c>
      <c r="K748" s="94">
        <f t="shared" si="82"/>
        <v>0.16470622874314353</v>
      </c>
      <c r="L748" s="94">
        <f t="shared" si="82"/>
        <v>0.16470622874314353</v>
      </c>
      <c r="M748" s="94">
        <f t="shared" si="82"/>
        <v>0.16470622874314353</v>
      </c>
      <c r="N748" s="94">
        <f t="shared" si="82"/>
        <v>0.16470622874314353</v>
      </c>
      <c r="O748" s="94">
        <f t="shared" si="82"/>
        <v>0.16470622874314353</v>
      </c>
      <c r="P748" s="94">
        <f t="shared" si="82"/>
        <v>0.16470622874314353</v>
      </c>
      <c r="Q748" s="94">
        <f t="shared" si="82"/>
        <v>0.16470622874314353</v>
      </c>
      <c r="R748" s="94">
        <f t="shared" si="82"/>
        <v>0.16470622874314353</v>
      </c>
      <c r="S748" s="93">
        <f>(1+H748)^((5-Dashboard!$F$9)*3/12)</f>
        <v>1.0388530029600733</v>
      </c>
      <c r="T748" s="93">
        <f t="shared" si="79"/>
        <v>1.2099585632961167</v>
      </c>
      <c r="U748" s="93">
        <f t="shared" si="79"/>
        <v>1.4092462751920922</v>
      </c>
      <c r="V748" s="93">
        <f t="shared" si="79"/>
        <v>1.641357914549304</v>
      </c>
      <c r="W748" s="93">
        <f t="shared" si="79"/>
        <v>1.9116997866724308</v>
      </c>
      <c r="X748" s="93">
        <f t="shared" si="79"/>
        <v>2.2265686490243191</v>
      </c>
      <c r="Y748" s="93">
        <f t="shared" si="78"/>
        <v>2.5932983742428308</v>
      </c>
      <c r="Z748" s="93">
        <f t="shared" si="78"/>
        <v>3.0204307694700927</v>
      </c>
      <c r="AA748" s="93">
        <f t="shared" si="78"/>
        <v>3.517914530689263</v>
      </c>
      <c r="AB748" s="93">
        <f t="shared" si="78"/>
        <v>4.0973369660797969</v>
      </c>
      <c r="AC748" s="95">
        <f t="shared" si="78"/>
        <v>4.7721938856526736</v>
      </c>
      <c r="AE748" s="96"/>
    </row>
    <row r="749" spans="3:31" ht="24.75" customHeight="1" x14ac:dyDescent="0.25">
      <c r="C749" s="91">
        <f>ABS(E749-Dashboard!$F$13)</f>
        <v>15.370009716381212</v>
      </c>
      <c r="D749" s="92">
        <f t="shared" si="81"/>
        <v>0.16480622874314352</v>
      </c>
      <c r="E749" s="93" cm="1">
        <f t="array" ref="E749">SUM('DRE + DCF'!$S$41/TIR!S749,'DRE + DCF'!$U$41:$AD$41/TIR!T749:AC749,TIR!F749)</f>
        <v>64.88000971638121</v>
      </c>
      <c r="F749" s="100">
        <f>'DRE + DCF'!$AE$38*'DRE + DCF'!$AE$39*(1+G749)/(R749-G749)/AC749</f>
        <v>37.487715757637417</v>
      </c>
      <c r="G749" s="92">
        <f>R749*(1-'DRE + DCF'!$AE$39)</f>
        <v>9.8883737245886102E-2</v>
      </c>
      <c r="H749" s="94">
        <f t="shared" si="77"/>
        <v>0.16480622874314352</v>
      </c>
      <c r="I749" s="94">
        <f t="shared" si="82"/>
        <v>0.16480622874314352</v>
      </c>
      <c r="J749" s="94">
        <f t="shared" si="82"/>
        <v>0.16480622874314352</v>
      </c>
      <c r="K749" s="94">
        <f t="shared" si="82"/>
        <v>0.16480622874314352</v>
      </c>
      <c r="L749" s="94">
        <f t="shared" si="82"/>
        <v>0.16480622874314352</v>
      </c>
      <c r="M749" s="94">
        <f t="shared" si="82"/>
        <v>0.16480622874314352</v>
      </c>
      <c r="N749" s="94">
        <f t="shared" si="82"/>
        <v>0.16480622874314352</v>
      </c>
      <c r="O749" s="94">
        <f t="shared" si="82"/>
        <v>0.16480622874314352</v>
      </c>
      <c r="P749" s="94">
        <f t="shared" si="82"/>
        <v>0.16480622874314352</v>
      </c>
      <c r="Q749" s="94">
        <f t="shared" si="82"/>
        <v>0.16480622874314352</v>
      </c>
      <c r="R749" s="94">
        <f t="shared" si="82"/>
        <v>0.16480622874314352</v>
      </c>
      <c r="S749" s="93">
        <f>(1+H749)^((5-Dashboard!$F$9)*3/12)</f>
        <v>1.0388753008479674</v>
      </c>
      <c r="T749" s="93">
        <f t="shared" si="79"/>
        <v>1.2100884213151195</v>
      </c>
      <c r="U749" s="93">
        <f t="shared" si="79"/>
        <v>1.4095185304778086</v>
      </c>
      <c r="V749" s="93">
        <f t="shared" si="79"/>
        <v>1.6418159638294338</v>
      </c>
      <c r="W749" s="93">
        <f t="shared" si="79"/>
        <v>1.9123974611184522</v>
      </c>
      <c r="X749" s="93">
        <f t="shared" si="79"/>
        <v>2.2275724745433467</v>
      </c>
      <c r="Y749" s="93">
        <f t="shared" si="78"/>
        <v>2.5946902933248679</v>
      </c>
      <c r="Z749" s="93">
        <f t="shared" si="78"/>
        <v>3.0223114153241801</v>
      </c>
      <c r="AA749" s="93">
        <f t="shared" si="78"/>
        <v>3.5204071617711108</v>
      </c>
      <c r="AB749" s="93">
        <f t="shared" si="78"/>
        <v>4.1005921897429616</v>
      </c>
      <c r="AC749" s="95">
        <f t="shared" si="78"/>
        <v>4.7763953241480879</v>
      </c>
      <c r="AE749" s="96"/>
    </row>
    <row r="750" spans="3:31" ht="24.75" customHeight="1" x14ac:dyDescent="0.25">
      <c r="C750" s="91">
        <f>ABS(E750-Dashboard!$F$13)</f>
        <v>15.304303879135468</v>
      </c>
      <c r="D750" s="92">
        <f t="shared" si="81"/>
        <v>0.16490622874314351</v>
      </c>
      <c r="E750" s="93" cm="1">
        <f t="array" ref="E750">SUM('DRE + DCF'!$S$41/TIR!S750,'DRE + DCF'!$U$41:$AD$41/TIR!T750:AC750,TIR!F750)</f>
        <v>64.814303879135466</v>
      </c>
      <c r="F750" s="100">
        <f>'DRE + DCF'!$AE$38*'DRE + DCF'!$AE$39*(1+G750)/(R750-G750)/AC750</f>
        <v>37.434074510208987</v>
      </c>
      <c r="G750" s="92">
        <f>R750*(1-'DRE + DCF'!$AE$39)</f>
        <v>9.8943737245886107E-2</v>
      </c>
      <c r="H750" s="94">
        <f t="shared" si="77"/>
        <v>0.16490622874314351</v>
      </c>
      <c r="I750" s="94">
        <f t="shared" si="82"/>
        <v>0.16490622874314351</v>
      </c>
      <c r="J750" s="94">
        <f t="shared" si="82"/>
        <v>0.16490622874314351</v>
      </c>
      <c r="K750" s="94">
        <f t="shared" si="82"/>
        <v>0.16490622874314351</v>
      </c>
      <c r="L750" s="94">
        <f t="shared" si="82"/>
        <v>0.16490622874314351</v>
      </c>
      <c r="M750" s="94">
        <f t="shared" si="82"/>
        <v>0.16490622874314351</v>
      </c>
      <c r="N750" s="94">
        <f t="shared" si="82"/>
        <v>0.16490622874314351</v>
      </c>
      <c r="O750" s="94">
        <f t="shared" si="82"/>
        <v>0.16490622874314351</v>
      </c>
      <c r="P750" s="94">
        <f t="shared" si="82"/>
        <v>0.16490622874314351</v>
      </c>
      <c r="Q750" s="94">
        <f t="shared" si="82"/>
        <v>0.16490622874314351</v>
      </c>
      <c r="R750" s="94">
        <f t="shared" si="82"/>
        <v>0.16490622874314351</v>
      </c>
      <c r="S750" s="93">
        <f>(1+H750)^((5-Dashboard!$F$9)*3/12)</f>
        <v>1.0388975973001826</v>
      </c>
      <c r="T750" s="93">
        <f t="shared" si="79"/>
        <v>1.2102182821212688</v>
      </c>
      <c r="U750" s="93">
        <f t="shared" si="79"/>
        <v>1.409790814981893</v>
      </c>
      <c r="V750" s="93">
        <f t="shared" si="79"/>
        <v>1.6422741015972797</v>
      </c>
      <c r="W750" s="93">
        <f t="shared" si="79"/>
        <v>1.9130953302542213</v>
      </c>
      <c r="X750" s="93">
        <f t="shared" si="79"/>
        <v>2.2285766663925637</v>
      </c>
      <c r="Y750" s="93">
        <f t="shared" si="78"/>
        <v>2.5960828399123281</v>
      </c>
      <c r="Z750" s="93">
        <f t="shared" si="78"/>
        <v>3.0241930705470601</v>
      </c>
      <c r="AA750" s="93">
        <f t="shared" si="78"/>
        <v>3.5229013448021234</v>
      </c>
      <c r="AB750" s="93">
        <f t="shared" si="78"/>
        <v>4.1038497198075907</v>
      </c>
      <c r="AC750" s="95">
        <f t="shared" si="78"/>
        <v>4.780600100429667</v>
      </c>
      <c r="AE750" s="96"/>
    </row>
    <row r="751" spans="3:31" ht="24.75" customHeight="1" x14ac:dyDescent="0.25">
      <c r="C751" s="91">
        <f>ABS(E751-Dashboard!$F$13)</f>
        <v>15.238699398365647</v>
      </c>
      <c r="D751" s="92">
        <f t="shared" si="81"/>
        <v>0.1650062287431435</v>
      </c>
      <c r="E751" s="93" cm="1">
        <f t="array" ref="E751">SUM('DRE + DCF'!$S$41/TIR!S751,'DRE + DCF'!$U$41:$AD$41/TIR!T751:AC751,TIR!F751)</f>
        <v>64.748699398365645</v>
      </c>
      <c r="F751" s="100">
        <f>'DRE + DCF'!$AE$38*'DRE + DCF'!$AE$39*(1+G751)/(R751-G751)/AC751</f>
        <v>37.380526476056389</v>
      </c>
      <c r="G751" s="92">
        <f>R751*(1-'DRE + DCF'!$AE$39)</f>
        <v>9.9003737245886098E-2</v>
      </c>
      <c r="H751" s="94">
        <f t="shared" si="77"/>
        <v>0.1650062287431435</v>
      </c>
      <c r="I751" s="94">
        <f t="shared" si="82"/>
        <v>0.1650062287431435</v>
      </c>
      <c r="J751" s="94">
        <f t="shared" si="82"/>
        <v>0.1650062287431435</v>
      </c>
      <c r="K751" s="94">
        <f t="shared" si="82"/>
        <v>0.1650062287431435</v>
      </c>
      <c r="L751" s="94">
        <f t="shared" si="82"/>
        <v>0.1650062287431435</v>
      </c>
      <c r="M751" s="94">
        <f t="shared" si="82"/>
        <v>0.1650062287431435</v>
      </c>
      <c r="N751" s="94">
        <f t="shared" si="82"/>
        <v>0.1650062287431435</v>
      </c>
      <c r="O751" s="94">
        <f t="shared" si="82"/>
        <v>0.1650062287431435</v>
      </c>
      <c r="P751" s="94">
        <f t="shared" si="82"/>
        <v>0.1650062287431435</v>
      </c>
      <c r="Q751" s="94">
        <f t="shared" si="82"/>
        <v>0.1650062287431435</v>
      </c>
      <c r="R751" s="94">
        <f t="shared" si="82"/>
        <v>0.1650062287431435</v>
      </c>
      <c r="S751" s="93">
        <f>(1+H751)^((5-Dashboard!$F$9)*3/12)</f>
        <v>1.0389198923169347</v>
      </c>
      <c r="T751" s="93">
        <f t="shared" si="79"/>
        <v>1.210348145714385</v>
      </c>
      <c r="U751" s="93">
        <f t="shared" si="79"/>
        <v>1.4100631287049723</v>
      </c>
      <c r="V751" s="93">
        <f t="shared" si="79"/>
        <v>1.6427323278623376</v>
      </c>
      <c r="W751" s="93">
        <f t="shared" si="79"/>
        <v>1.9137933941173471</v>
      </c>
      <c r="X751" s="93">
        <f t="shared" si="79"/>
        <v>2.2295812246741908</v>
      </c>
      <c r="Y751" s="93">
        <f t="shared" si="78"/>
        <v>2.5974760142341986</v>
      </c>
      <c r="Z751" s="93">
        <f t="shared" si="78"/>
        <v>3.0260757355937553</v>
      </c>
      <c r="AA751" s="93">
        <f t="shared" si="78"/>
        <v>3.5253970806152148</v>
      </c>
      <c r="AB751" s="93">
        <f t="shared" si="78"/>
        <v>4.1071095577096193</v>
      </c>
      <c r="AC751" s="95">
        <f t="shared" si="78"/>
        <v>4.7848082168622037</v>
      </c>
      <c r="AE751" s="96"/>
    </row>
    <row r="752" spans="3:31" ht="24.75" customHeight="1" x14ac:dyDescent="0.25">
      <c r="C752" s="91">
        <f>ABS(E752-Dashboard!$F$13)</f>
        <v>15.173196069716973</v>
      </c>
      <c r="D752" s="92">
        <f t="shared" si="81"/>
        <v>0.16510622874314348</v>
      </c>
      <c r="E752" s="93" cm="1">
        <f t="array" ref="E752">SUM('DRE + DCF'!$S$41/TIR!S752,'DRE + DCF'!$U$41:$AD$41/TIR!T752:AC752,TIR!F752)</f>
        <v>64.683196069716971</v>
      </c>
      <c r="F752" s="100">
        <f>'DRE + DCF'!$AE$38*'DRE + DCF'!$AE$39*(1+G752)/(R752-G752)/AC752</f>
        <v>37.327071457618935</v>
      </c>
      <c r="G752" s="92">
        <f>R752*(1-'DRE + DCF'!$AE$39)</f>
        <v>9.9063737245886088E-2</v>
      </c>
      <c r="H752" s="94">
        <f t="shared" si="77"/>
        <v>0.16510622874314348</v>
      </c>
      <c r="I752" s="94">
        <f t="shared" si="82"/>
        <v>0.16510622874314348</v>
      </c>
      <c r="J752" s="94">
        <f t="shared" si="82"/>
        <v>0.16510622874314348</v>
      </c>
      <c r="K752" s="94">
        <f t="shared" si="82"/>
        <v>0.16510622874314348</v>
      </c>
      <c r="L752" s="94">
        <f t="shared" si="82"/>
        <v>0.16510622874314348</v>
      </c>
      <c r="M752" s="94">
        <f t="shared" si="82"/>
        <v>0.16510622874314348</v>
      </c>
      <c r="N752" s="94">
        <f t="shared" si="82"/>
        <v>0.16510622874314348</v>
      </c>
      <c r="O752" s="94">
        <f t="shared" si="82"/>
        <v>0.16510622874314348</v>
      </c>
      <c r="P752" s="94">
        <f t="shared" si="82"/>
        <v>0.16510622874314348</v>
      </c>
      <c r="Q752" s="94">
        <f t="shared" si="82"/>
        <v>0.16510622874314348</v>
      </c>
      <c r="R752" s="94">
        <f t="shared" si="82"/>
        <v>0.16510622874314348</v>
      </c>
      <c r="S752" s="93">
        <f>(1+H752)^((5-Dashboard!$F$9)*3/12)</f>
        <v>1.0389421858984391</v>
      </c>
      <c r="T752" s="93">
        <f t="shared" si="79"/>
        <v>1.2104780120942884</v>
      </c>
      <c r="U752" s="93">
        <f t="shared" si="79"/>
        <v>1.4103354716476737</v>
      </c>
      <c r="V752" s="93">
        <f t="shared" si="79"/>
        <v>1.6431906426341036</v>
      </c>
      <c r="W752" s="93">
        <f t="shared" si="79"/>
        <v>1.914491652745443</v>
      </c>
      <c r="X752" s="93">
        <f t="shared" si="79"/>
        <v>2.2305861494904708</v>
      </c>
      <c r="Y752" s="93">
        <f t="shared" ref="Y752:AC802" si="83">(X752)*(1+N752)</f>
        <v>2.5988698165195321</v>
      </c>
      <c r="Z752" s="93">
        <f t="shared" si="83"/>
        <v>3.0279594109194572</v>
      </c>
      <c r="AA752" s="93">
        <f t="shared" si="83"/>
        <v>3.5278943700436791</v>
      </c>
      <c r="AB752" s="93">
        <f t="shared" si="83"/>
        <v>4.1103717048857593</v>
      </c>
      <c r="AC752" s="95">
        <f t="shared" si="83"/>
        <v>4.7890196758119723</v>
      </c>
      <c r="AE752" s="96"/>
    </row>
    <row r="753" spans="3:31" ht="24.75" customHeight="1" x14ac:dyDescent="0.25">
      <c r="C753" s="91">
        <f>ABS(E753-Dashboard!$F$13)</f>
        <v>15.107793689350281</v>
      </c>
      <c r="D753" s="92">
        <f t="shared" si="81"/>
        <v>0.16520622874314347</v>
      </c>
      <c r="E753" s="93" cm="1">
        <f t="array" ref="E753">SUM('DRE + DCF'!$S$41/TIR!S753,'DRE + DCF'!$U$41:$AD$41/TIR!T753:AC753,TIR!F753)</f>
        <v>64.617793689350279</v>
      </c>
      <c r="F753" s="100">
        <f>'DRE + DCF'!$AE$38*'DRE + DCF'!$AE$39*(1+G753)/(R753-G753)/AC753</f>
        <v>37.273709257844999</v>
      </c>
      <c r="G753" s="92">
        <f>R753*(1-'DRE + DCF'!$AE$39)</f>
        <v>9.9123737245886079E-2</v>
      </c>
      <c r="H753" s="94">
        <f t="shared" si="77"/>
        <v>0.16520622874314347</v>
      </c>
      <c r="I753" s="94">
        <f t="shared" si="82"/>
        <v>0.16520622874314347</v>
      </c>
      <c r="J753" s="94">
        <f t="shared" si="82"/>
        <v>0.16520622874314347</v>
      </c>
      <c r="K753" s="94">
        <f t="shared" si="82"/>
        <v>0.16520622874314347</v>
      </c>
      <c r="L753" s="94">
        <f t="shared" si="82"/>
        <v>0.16520622874314347</v>
      </c>
      <c r="M753" s="94">
        <f t="shared" si="82"/>
        <v>0.16520622874314347</v>
      </c>
      <c r="N753" s="94">
        <f t="shared" si="82"/>
        <v>0.16520622874314347</v>
      </c>
      <c r="O753" s="94">
        <f t="shared" si="82"/>
        <v>0.16520622874314347</v>
      </c>
      <c r="P753" s="94">
        <f t="shared" si="82"/>
        <v>0.16520622874314347</v>
      </c>
      <c r="Q753" s="94">
        <f t="shared" si="82"/>
        <v>0.16520622874314347</v>
      </c>
      <c r="R753" s="94">
        <f t="shared" si="82"/>
        <v>0.16520622874314347</v>
      </c>
      <c r="S753" s="93">
        <f>(1+H753)^((5-Dashboard!$F$9)*3/12)</f>
        <v>1.0389644780449112</v>
      </c>
      <c r="T753" s="93">
        <f t="shared" ref="T753:X803" si="84">(S753)*(1+I753)</f>
        <v>1.2106078812607994</v>
      </c>
      <c r="U753" s="93">
        <f t="shared" si="84"/>
        <v>1.4106078438106233</v>
      </c>
      <c r="V753" s="93">
        <f t="shared" si="84"/>
        <v>1.6436490459220736</v>
      </c>
      <c r="W753" s="93">
        <f t="shared" si="84"/>
        <v>1.9151901061761254</v>
      </c>
      <c r="X753" s="93">
        <f t="shared" si="84"/>
        <v>2.2315914409436637</v>
      </c>
      <c r="Y753" s="93">
        <f t="shared" si="83"/>
        <v>2.600264246997444</v>
      </c>
      <c r="Z753" s="93">
        <f t="shared" si="83"/>
        <v>3.0298440969795215</v>
      </c>
      <c r="AA753" s="93">
        <f t="shared" si="83"/>
        <v>3.5303932139211835</v>
      </c>
      <c r="AB753" s="93">
        <f t="shared" si="83"/>
        <v>4.1136361627734885</v>
      </c>
      <c r="AC753" s="95">
        <f t="shared" si="83"/>
        <v>4.7932344796467126</v>
      </c>
      <c r="AE753" s="96"/>
    </row>
    <row r="754" spans="3:31" ht="24.75" customHeight="1" x14ac:dyDescent="0.25">
      <c r="C754" s="91">
        <f>ABS(E754-Dashboard!$F$13)</f>
        <v>15.0424920539403</v>
      </c>
      <c r="D754" s="92">
        <f t="shared" si="81"/>
        <v>0.16530622874314346</v>
      </c>
      <c r="E754" s="93" cm="1">
        <f t="array" ref="E754">SUM('DRE + DCF'!$S$41/TIR!S754,'DRE + DCF'!$U$41:$AD$41/TIR!T754:AC754,TIR!F754)</f>
        <v>64.552492053940298</v>
      </c>
      <c r="F754" s="100">
        <f>'DRE + DCF'!$AE$38*'DRE + DCF'!$AE$39*(1+G754)/(R754-G754)/AC754</f>
        <v>37.220439680190317</v>
      </c>
      <c r="G754" s="92">
        <f>R754*(1-'DRE + DCF'!$AE$39)</f>
        <v>9.9183737245886069E-2</v>
      </c>
      <c r="H754" s="94">
        <f t="shared" si="77"/>
        <v>0.16530622874314346</v>
      </c>
      <c r="I754" s="94">
        <f t="shared" si="82"/>
        <v>0.16530622874314346</v>
      </c>
      <c r="J754" s="94">
        <f t="shared" si="82"/>
        <v>0.16530622874314346</v>
      </c>
      <c r="K754" s="94">
        <f t="shared" si="82"/>
        <v>0.16530622874314346</v>
      </c>
      <c r="L754" s="94">
        <f t="shared" si="82"/>
        <v>0.16530622874314346</v>
      </c>
      <c r="M754" s="94">
        <f t="shared" si="82"/>
        <v>0.16530622874314346</v>
      </c>
      <c r="N754" s="94">
        <f t="shared" si="82"/>
        <v>0.16530622874314346</v>
      </c>
      <c r="O754" s="94">
        <f t="shared" si="82"/>
        <v>0.16530622874314346</v>
      </c>
      <c r="P754" s="94">
        <f t="shared" si="82"/>
        <v>0.16530622874314346</v>
      </c>
      <c r="Q754" s="94">
        <f t="shared" si="82"/>
        <v>0.16530622874314346</v>
      </c>
      <c r="R754" s="94">
        <f t="shared" si="82"/>
        <v>0.16530622874314346</v>
      </c>
      <c r="S754" s="93">
        <f>(1+H754)^((5-Dashboard!$F$9)*3/12)</f>
        <v>1.038986768756567</v>
      </c>
      <c r="T754" s="93">
        <f t="shared" si="84"/>
        <v>1.2107377532137396</v>
      </c>
      <c r="U754" s="93">
        <f t="shared" si="84"/>
        <v>1.4108802451944495</v>
      </c>
      <c r="V754" s="93">
        <f t="shared" si="84"/>
        <v>1.6441075377357457</v>
      </c>
      <c r="W754" s="93">
        <f t="shared" si="84"/>
        <v>1.9158887544470173</v>
      </c>
      <c r="X754" s="93">
        <f t="shared" si="84"/>
        <v>2.2325970991360524</v>
      </c>
      <c r="Y754" s="93">
        <f t="shared" si="83"/>
        <v>2.6016593058971154</v>
      </c>
      <c r="Z754" s="93">
        <f t="shared" si="83"/>
        <v>3.0317297942294719</v>
      </c>
      <c r="AA754" s="93">
        <f t="shared" si="83"/>
        <v>3.5328936130817721</v>
      </c>
      <c r="AB754" s="93">
        <f t="shared" si="83"/>
        <v>4.1169029328110582</v>
      </c>
      <c r="AC754" s="95">
        <f t="shared" si="83"/>
        <v>4.7974526307356413</v>
      </c>
      <c r="AE754" s="96"/>
    </row>
    <row r="755" spans="3:31" ht="24.75" customHeight="1" x14ac:dyDescent="0.25">
      <c r="C755" s="91">
        <f>ABS(E755-Dashboard!$F$13)</f>
        <v>14.977290960674161</v>
      </c>
      <c r="D755" s="92">
        <f t="shared" si="81"/>
        <v>0.16540622874314345</v>
      </c>
      <c r="E755" s="93" cm="1">
        <f t="array" ref="E755">SUM('DRE + DCF'!$S$41/TIR!S755,'DRE + DCF'!$U$41:$AD$41/TIR!T755:AC755,TIR!F755)</f>
        <v>64.487290960674159</v>
      </c>
      <c r="F755" s="100">
        <f>'DRE + DCF'!$AE$38*'DRE + DCF'!$AE$39*(1+G755)/(R755-G755)/AC755</f>
        <v>37.167262528616469</v>
      </c>
      <c r="G755" s="92">
        <f>R755*(1-'DRE + DCF'!$AE$39)</f>
        <v>9.9243737245886074E-2</v>
      </c>
      <c r="H755" s="94">
        <f t="shared" ref="H755:H818" si="85">$D755</f>
        <v>0.16540622874314345</v>
      </c>
      <c r="I755" s="94">
        <f t="shared" si="82"/>
        <v>0.16540622874314345</v>
      </c>
      <c r="J755" s="94">
        <f t="shared" si="82"/>
        <v>0.16540622874314345</v>
      </c>
      <c r="K755" s="94">
        <f t="shared" si="82"/>
        <v>0.16540622874314345</v>
      </c>
      <c r="L755" s="94">
        <f t="shared" si="82"/>
        <v>0.16540622874314345</v>
      </c>
      <c r="M755" s="94">
        <f t="shared" si="82"/>
        <v>0.16540622874314345</v>
      </c>
      <c r="N755" s="94">
        <f t="shared" si="82"/>
        <v>0.16540622874314345</v>
      </c>
      <c r="O755" s="94">
        <f t="shared" si="82"/>
        <v>0.16540622874314345</v>
      </c>
      <c r="P755" s="94">
        <f t="shared" si="82"/>
        <v>0.16540622874314345</v>
      </c>
      <c r="Q755" s="94">
        <f t="shared" si="82"/>
        <v>0.16540622874314345</v>
      </c>
      <c r="R755" s="94">
        <f t="shared" si="82"/>
        <v>0.16540622874314345</v>
      </c>
      <c r="S755" s="93">
        <f>(1+H755)^((5-Dashboard!$F$9)*3/12)</f>
        <v>1.0390090580336218</v>
      </c>
      <c r="T755" s="93">
        <f t="shared" si="84"/>
        <v>1.2108676279529291</v>
      </c>
      <c r="U755" s="93">
        <f t="shared" si="84"/>
        <v>1.4111526757997788</v>
      </c>
      <c r="V755" s="93">
        <f t="shared" si="84"/>
        <v>1.6445661180846161</v>
      </c>
      <c r="W755" s="93">
        <f t="shared" si="84"/>
        <v>1.9165875975957436</v>
      </c>
      <c r="X755" s="93">
        <f t="shared" si="84"/>
        <v>2.233603124169937</v>
      </c>
      <c r="Y755" s="93">
        <f t="shared" si="83"/>
        <v>2.6030549934477896</v>
      </c>
      <c r="Z755" s="93">
        <f t="shared" si="83"/>
        <v>3.0336165031249966</v>
      </c>
      <c r="AA755" s="93">
        <f t="shared" si="83"/>
        <v>3.5353955683598648</v>
      </c>
      <c r="AB755" s="93">
        <f t="shared" si="83"/>
        <v>4.1201720164374924</v>
      </c>
      <c r="AC755" s="95">
        <f t="shared" si="83"/>
        <v>4.8016741314494507</v>
      </c>
      <c r="AE755" s="96"/>
    </row>
    <row r="756" spans="3:31" ht="24.75" customHeight="1" x14ac:dyDescent="0.25">
      <c r="C756" s="91">
        <f>ABS(E756-Dashboard!$F$13)</f>
        <v>14.912190207249843</v>
      </c>
      <c r="D756" s="92">
        <f t="shared" si="81"/>
        <v>0.16550622874314344</v>
      </c>
      <c r="E756" s="93" cm="1">
        <f t="array" ref="E756">SUM('DRE + DCF'!$S$41/TIR!S756,'DRE + DCF'!$U$41:$AD$41/TIR!T756:AC756,TIR!F756)</f>
        <v>64.422190207249841</v>
      </c>
      <c r="F756" s="100">
        <f>'DRE + DCF'!$AE$38*'DRE + DCF'!$AE$39*(1+G756)/(R756-G756)/AC756</f>
        <v>37.11417760758934</v>
      </c>
      <c r="G756" s="92">
        <f>R756*(1-'DRE + DCF'!$AE$39)</f>
        <v>9.9303737245886065E-2</v>
      </c>
      <c r="H756" s="94">
        <f t="shared" si="85"/>
        <v>0.16550622874314344</v>
      </c>
      <c r="I756" s="94">
        <f t="shared" si="82"/>
        <v>0.16550622874314344</v>
      </c>
      <c r="J756" s="94">
        <f t="shared" si="82"/>
        <v>0.16550622874314344</v>
      </c>
      <c r="K756" s="94">
        <f t="shared" si="82"/>
        <v>0.16550622874314344</v>
      </c>
      <c r="L756" s="94">
        <f t="shared" si="82"/>
        <v>0.16550622874314344</v>
      </c>
      <c r="M756" s="94">
        <f t="shared" si="82"/>
        <v>0.16550622874314344</v>
      </c>
      <c r="N756" s="94">
        <f t="shared" si="82"/>
        <v>0.16550622874314344</v>
      </c>
      <c r="O756" s="94">
        <f t="shared" si="82"/>
        <v>0.16550622874314344</v>
      </c>
      <c r="P756" s="94">
        <f t="shared" si="82"/>
        <v>0.16550622874314344</v>
      </c>
      <c r="Q756" s="94">
        <f t="shared" si="82"/>
        <v>0.16550622874314344</v>
      </c>
      <c r="R756" s="94">
        <f t="shared" si="82"/>
        <v>0.16550622874314344</v>
      </c>
      <c r="S756" s="93">
        <f>(1+H756)^((5-Dashboard!$F$9)*3/12)</f>
        <v>1.0390313458762908</v>
      </c>
      <c r="T756" s="93">
        <f t="shared" si="84"/>
        <v>1.2109975054781883</v>
      </c>
      <c r="U756" s="93">
        <f t="shared" si="84"/>
        <v>1.4114251356272374</v>
      </c>
      <c r="V756" s="93">
        <f t="shared" si="84"/>
        <v>1.6450247869781811</v>
      </c>
      <c r="W756" s="93">
        <f t="shared" si="84"/>
        <v>1.9172866356599327</v>
      </c>
      <c r="X756" s="93">
        <f t="shared" si="84"/>
        <v>2.2346095161476374</v>
      </c>
      <c r="Y756" s="93">
        <f t="shared" si="83"/>
        <v>2.6044513098787734</v>
      </c>
      <c r="Z756" s="93">
        <f t="shared" si="83"/>
        <v>3.0355042241219494</v>
      </c>
      <c r="AA756" s="93">
        <f t="shared" si="83"/>
        <v>3.5378990805902548</v>
      </c>
      <c r="AB756" s="93">
        <f t="shared" si="83"/>
        <v>4.1234434150925825</v>
      </c>
      <c r="AC756" s="95">
        <f t="shared" si="83"/>
        <v>4.8058989841603044</v>
      </c>
      <c r="AE756" s="96"/>
    </row>
    <row r="757" spans="3:31" ht="24.75" customHeight="1" x14ac:dyDescent="0.25">
      <c r="C757" s="91">
        <f>ABS(E757-Dashboard!$F$13)</f>
        <v>14.847189591874503</v>
      </c>
      <c r="D757" s="92">
        <f t="shared" si="81"/>
        <v>0.16560622874314343</v>
      </c>
      <c r="E757" s="93" cm="1">
        <f t="array" ref="E757">SUM('DRE + DCF'!$S$41/TIR!S757,'DRE + DCF'!$U$41:$AD$41/TIR!T757:AC757,TIR!F757)</f>
        <v>64.357189591874501</v>
      </c>
      <c r="F757" s="100">
        <f>'DRE + DCF'!$AE$38*'DRE + DCF'!$AE$39*(1+G757)/(R757-G757)/AC757</f>
        <v>37.061184722077492</v>
      </c>
      <c r="G757" s="92">
        <f>R757*(1-'DRE + DCF'!$AE$39)</f>
        <v>9.9363737245886055E-2</v>
      </c>
      <c r="H757" s="94">
        <f t="shared" si="85"/>
        <v>0.16560622874314343</v>
      </c>
      <c r="I757" s="94">
        <f t="shared" si="82"/>
        <v>0.16560622874314343</v>
      </c>
      <c r="J757" s="94">
        <f t="shared" si="82"/>
        <v>0.16560622874314343</v>
      </c>
      <c r="K757" s="94">
        <f t="shared" si="82"/>
        <v>0.16560622874314343</v>
      </c>
      <c r="L757" s="94">
        <f t="shared" si="82"/>
        <v>0.16560622874314343</v>
      </c>
      <c r="M757" s="94">
        <f t="shared" si="82"/>
        <v>0.16560622874314343</v>
      </c>
      <c r="N757" s="94">
        <f t="shared" si="82"/>
        <v>0.16560622874314343</v>
      </c>
      <c r="O757" s="94">
        <f t="shared" si="82"/>
        <v>0.16560622874314343</v>
      </c>
      <c r="P757" s="94">
        <f t="shared" si="82"/>
        <v>0.16560622874314343</v>
      </c>
      <c r="Q757" s="94">
        <f t="shared" si="82"/>
        <v>0.16560622874314343</v>
      </c>
      <c r="R757" s="94">
        <f t="shared" si="82"/>
        <v>0.16560622874314343</v>
      </c>
      <c r="S757" s="93">
        <f>(1+H757)^((5-Dashboard!$F$9)*3/12)</f>
        <v>1.0390536322847894</v>
      </c>
      <c r="T757" s="93">
        <f t="shared" si="84"/>
        <v>1.2111273857893383</v>
      </c>
      <c r="U757" s="93">
        <f t="shared" si="84"/>
        <v>1.4116976246774529</v>
      </c>
      <c r="V757" s="93">
        <f t="shared" si="84"/>
        <v>1.6454835444259395</v>
      </c>
      <c r="W757" s="93">
        <f t="shared" si="84"/>
        <v>1.91798586867722</v>
      </c>
      <c r="X757" s="93">
        <f t="shared" si="84"/>
        <v>2.2356162751714965</v>
      </c>
      <c r="Y757" s="93">
        <f t="shared" si="83"/>
        <v>2.6058482554194415</v>
      </c>
      <c r="Z757" s="93">
        <f t="shared" si="83"/>
        <v>3.0373929576763548</v>
      </c>
      <c r="AA757" s="93">
        <f t="shared" si="83"/>
        <v>3.5404041506081181</v>
      </c>
      <c r="AB757" s="93">
        <f t="shared" si="83"/>
        <v>4.1267171302169006</v>
      </c>
      <c r="AC757" s="95">
        <f t="shared" si="83"/>
        <v>4.8101271912418495</v>
      </c>
      <c r="AE757" s="96"/>
    </row>
    <row r="758" spans="3:31" ht="24.75" customHeight="1" x14ac:dyDescent="0.25">
      <c r="C758" s="91">
        <f>ABS(E758-Dashboard!$F$13)</f>
        <v>14.782288913263081</v>
      </c>
      <c r="D758" s="92">
        <f t="shared" si="81"/>
        <v>0.16570622874314342</v>
      </c>
      <c r="E758" s="93" cm="1">
        <f t="array" ref="E758">SUM('DRE + DCF'!$S$41/TIR!S758,'DRE + DCF'!$U$41:$AD$41/TIR!T758:AC758,TIR!F758)</f>
        <v>64.292288913263079</v>
      </c>
      <c r="F758" s="100">
        <f>'DRE + DCF'!$AE$38*'DRE + DCF'!$AE$39*(1+G758)/(R758-G758)/AC758</f>
        <v>37.008283677550708</v>
      </c>
      <c r="G758" s="92">
        <f>R758*(1-'DRE + DCF'!$AE$39)</f>
        <v>9.9423737245886046E-2</v>
      </c>
      <c r="H758" s="94">
        <f t="shared" si="85"/>
        <v>0.16570622874314342</v>
      </c>
      <c r="I758" s="94">
        <f t="shared" si="82"/>
        <v>0.16570622874314342</v>
      </c>
      <c r="J758" s="94">
        <f t="shared" si="82"/>
        <v>0.16570622874314342</v>
      </c>
      <c r="K758" s="94">
        <f t="shared" si="82"/>
        <v>0.16570622874314342</v>
      </c>
      <c r="L758" s="94">
        <f t="shared" si="82"/>
        <v>0.16570622874314342</v>
      </c>
      <c r="M758" s="94">
        <f t="shared" si="82"/>
        <v>0.16570622874314342</v>
      </c>
      <c r="N758" s="94">
        <f t="shared" si="82"/>
        <v>0.16570622874314342</v>
      </c>
      <c r="O758" s="94">
        <f t="shared" si="82"/>
        <v>0.16570622874314342</v>
      </c>
      <c r="P758" s="94">
        <f t="shared" si="82"/>
        <v>0.16570622874314342</v>
      </c>
      <c r="Q758" s="94">
        <f t="shared" si="82"/>
        <v>0.16570622874314342</v>
      </c>
      <c r="R758" s="94">
        <f t="shared" si="82"/>
        <v>0.16570622874314342</v>
      </c>
      <c r="S758" s="93">
        <f>(1+H758)^((5-Dashboard!$F$9)*3/12)</f>
        <v>1.0390759172593331</v>
      </c>
      <c r="T758" s="93">
        <f t="shared" si="84"/>
        <v>1.2112572688861998</v>
      </c>
      <c r="U758" s="93">
        <f t="shared" si="84"/>
        <v>1.4119701429510516</v>
      </c>
      <c r="V758" s="93">
        <f t="shared" si="84"/>
        <v>1.6459423904373875</v>
      </c>
      <c r="W758" s="93">
        <f t="shared" si="84"/>
        <v>1.9186852966852417</v>
      </c>
      <c r="X758" s="93">
        <f t="shared" si="84"/>
        <v>2.2366234013438726</v>
      </c>
      <c r="Y758" s="93">
        <f t="shared" si="83"/>
        <v>2.6072458302992279</v>
      </c>
      <c r="Z758" s="93">
        <f t="shared" si="83"/>
        <v>3.0392827042443988</v>
      </c>
      <c r="AA758" s="93">
        <f t="shared" si="83"/>
        <v>3.5429107792490009</v>
      </c>
      <c r="AB758" s="93">
        <f t="shared" si="83"/>
        <v>4.1299931632517843</v>
      </c>
      <c r="AC758" s="95">
        <f t="shared" si="83"/>
        <v>4.8143587550692031</v>
      </c>
      <c r="AE758" s="96"/>
    </row>
    <row r="759" spans="3:31" ht="24.75" customHeight="1" x14ac:dyDescent="0.25">
      <c r="C759" s="91">
        <f>ABS(E759-Dashboard!$F$13)</f>
        <v>14.717487970636618</v>
      </c>
      <c r="D759" s="92">
        <f t="shared" si="81"/>
        <v>0.16580622874314341</v>
      </c>
      <c r="E759" s="93" cm="1">
        <f t="array" ref="E759">SUM('DRE + DCF'!$S$41/TIR!S759,'DRE + DCF'!$U$41:$AD$41/TIR!T759:AC759,TIR!F759)</f>
        <v>64.227487970636616</v>
      </c>
      <c r="F759" s="100">
        <f>'DRE + DCF'!$AE$38*'DRE + DCF'!$AE$39*(1+G759)/(R759-G759)/AC759</f>
        <v>36.955474279978397</v>
      </c>
      <c r="G759" s="92">
        <f>R759*(1-'DRE + DCF'!$AE$39)</f>
        <v>9.9483737245886036E-2</v>
      </c>
      <c r="H759" s="94">
        <f t="shared" si="85"/>
        <v>0.16580622874314341</v>
      </c>
      <c r="I759" s="94">
        <f t="shared" si="82"/>
        <v>0.16580622874314341</v>
      </c>
      <c r="J759" s="94">
        <f t="shared" si="82"/>
        <v>0.16580622874314341</v>
      </c>
      <c r="K759" s="94">
        <f t="shared" si="82"/>
        <v>0.16580622874314341</v>
      </c>
      <c r="L759" s="94">
        <f t="shared" si="82"/>
        <v>0.16580622874314341</v>
      </c>
      <c r="M759" s="94">
        <f t="shared" si="82"/>
        <v>0.16580622874314341</v>
      </c>
      <c r="N759" s="94">
        <f t="shared" si="82"/>
        <v>0.16580622874314341</v>
      </c>
      <c r="O759" s="94">
        <f t="shared" si="82"/>
        <v>0.16580622874314341</v>
      </c>
      <c r="P759" s="94">
        <f t="shared" si="82"/>
        <v>0.16580622874314341</v>
      </c>
      <c r="Q759" s="94">
        <f t="shared" si="82"/>
        <v>0.16580622874314341</v>
      </c>
      <c r="R759" s="94">
        <f t="shared" si="82"/>
        <v>0.16580622874314341</v>
      </c>
      <c r="S759" s="93">
        <f>(1+H759)^((5-Dashboard!$F$9)*3/12)</f>
        <v>1.039098200800137</v>
      </c>
      <c r="T759" s="93">
        <f t="shared" si="84"/>
        <v>1.2113871547685933</v>
      </c>
      <c r="U759" s="93">
        <f t="shared" si="84"/>
        <v>1.4122426904486602</v>
      </c>
      <c r="V759" s="93">
        <f t="shared" si="84"/>
        <v>1.6464013250220231</v>
      </c>
      <c r="W759" s="93">
        <f t="shared" si="84"/>
        <v>1.919384919721639</v>
      </c>
      <c r="X759" s="93">
        <f t="shared" si="84"/>
        <v>2.2376308947671451</v>
      </c>
      <c r="Y759" s="93">
        <f t="shared" si="83"/>
        <v>2.608644034747631</v>
      </c>
      <c r="Z759" s="93">
        <f t="shared" si="83"/>
        <v>3.0411734642824331</v>
      </c>
      <c r="AA759" s="93">
        <f t="shared" si="83"/>
        <v>3.5454189673488243</v>
      </c>
      <c r="AB759" s="93">
        <f t="shared" si="83"/>
        <v>4.1332715156393425</v>
      </c>
      <c r="AC759" s="95">
        <f t="shared" si="83"/>
        <v>4.8185936780189582</v>
      </c>
      <c r="AE759" s="96"/>
    </row>
    <row r="760" spans="3:31" ht="24.75" customHeight="1" x14ac:dyDescent="0.25">
      <c r="C760" s="91">
        <f>ABS(E760-Dashboard!$F$13)</f>
        <v>14.652786563720689</v>
      </c>
      <c r="D760" s="92">
        <f t="shared" si="81"/>
        <v>0.1659062287431434</v>
      </c>
      <c r="E760" s="93" cm="1">
        <f t="array" ref="E760">SUM('DRE + DCF'!$S$41/TIR!S760,'DRE + DCF'!$U$41:$AD$41/TIR!T760:AC760,TIR!F760)</f>
        <v>64.162786563720687</v>
      </c>
      <c r="F760" s="100">
        <f>'DRE + DCF'!$AE$38*'DRE + DCF'!$AE$39*(1+G760)/(R760-G760)/AC760</f>
        <v>36.902756335827966</v>
      </c>
      <c r="G760" s="92">
        <f>R760*(1-'DRE + DCF'!$AE$39)</f>
        <v>9.9543737245886041E-2</v>
      </c>
      <c r="H760" s="94">
        <f t="shared" si="85"/>
        <v>0.1659062287431434</v>
      </c>
      <c r="I760" s="94">
        <f t="shared" si="82"/>
        <v>0.1659062287431434</v>
      </c>
      <c r="J760" s="94">
        <f t="shared" si="82"/>
        <v>0.1659062287431434</v>
      </c>
      <c r="K760" s="94">
        <f t="shared" si="82"/>
        <v>0.1659062287431434</v>
      </c>
      <c r="L760" s="94">
        <f t="shared" si="82"/>
        <v>0.1659062287431434</v>
      </c>
      <c r="M760" s="94">
        <f t="shared" si="82"/>
        <v>0.1659062287431434</v>
      </c>
      <c r="N760" s="94">
        <f t="shared" si="82"/>
        <v>0.1659062287431434</v>
      </c>
      <c r="O760" s="94">
        <f t="shared" si="82"/>
        <v>0.1659062287431434</v>
      </c>
      <c r="P760" s="94">
        <f t="shared" si="82"/>
        <v>0.1659062287431434</v>
      </c>
      <c r="Q760" s="94">
        <f t="shared" si="82"/>
        <v>0.1659062287431434</v>
      </c>
      <c r="R760" s="94">
        <f t="shared" si="82"/>
        <v>0.1659062287431434</v>
      </c>
      <c r="S760" s="93">
        <f>(1+H760)^((5-Dashboard!$F$9)*3/12)</f>
        <v>1.0391204829074165</v>
      </c>
      <c r="T760" s="93">
        <f t="shared" si="84"/>
        <v>1.21151704343634</v>
      </c>
      <c r="U760" s="93">
        <f t="shared" si="84"/>
        <v>1.4125152671709063</v>
      </c>
      <c r="V760" s="93">
        <f t="shared" si="84"/>
        <v>1.6468603481893449</v>
      </c>
      <c r="W760" s="93">
        <f t="shared" si="84"/>
        <v>1.9200847378240591</v>
      </c>
      <c r="X760" s="93">
        <f t="shared" si="84"/>
        <v>2.2386387555437159</v>
      </c>
      <c r="Y760" s="93">
        <f t="shared" si="83"/>
        <v>2.6100428689942174</v>
      </c>
      <c r="Z760" s="93">
        <f t="shared" si="83"/>
        <v>3.0430652382469825</v>
      </c>
      <c r="AA760" s="93">
        <f t="shared" si="83"/>
        <v>3.5479287157438946</v>
      </c>
      <c r="AB760" s="93">
        <f t="shared" si="83"/>
        <v>4.1365521888224679</v>
      </c>
      <c r="AC760" s="95">
        <f t="shared" si="83"/>
        <v>4.8228319624691984</v>
      </c>
      <c r="AE760" s="96"/>
    </row>
    <row r="761" spans="3:31" ht="24.75" customHeight="1" x14ac:dyDescent="0.25">
      <c r="C761" s="91">
        <f>ABS(E761-Dashboard!$F$13)</f>
        <v>14.588184492743913</v>
      </c>
      <c r="D761" s="92">
        <f t="shared" si="81"/>
        <v>0.16600622874314339</v>
      </c>
      <c r="E761" s="93" cm="1">
        <f t="array" ref="E761">SUM('DRE + DCF'!$S$41/TIR!S761,'DRE + DCF'!$U$41:$AD$41/TIR!T761:AC761,TIR!F761)</f>
        <v>64.098184492743911</v>
      </c>
      <c r="F761" s="100">
        <f>'DRE + DCF'!$AE$38*'DRE + DCF'!$AE$39*(1+G761)/(R761-G761)/AC761</f>
        <v>36.850129652063401</v>
      </c>
      <c r="G761" s="92">
        <f>R761*(1-'DRE + DCF'!$AE$39)</f>
        <v>9.9603737245886032E-2</v>
      </c>
      <c r="H761" s="94">
        <f t="shared" si="85"/>
        <v>0.16600622874314339</v>
      </c>
      <c r="I761" s="94">
        <f t="shared" si="82"/>
        <v>0.16600622874314339</v>
      </c>
      <c r="J761" s="94">
        <f t="shared" si="82"/>
        <v>0.16600622874314339</v>
      </c>
      <c r="K761" s="94">
        <f t="shared" si="82"/>
        <v>0.16600622874314339</v>
      </c>
      <c r="L761" s="94">
        <f t="shared" si="82"/>
        <v>0.16600622874314339</v>
      </c>
      <c r="M761" s="94">
        <f t="shared" si="82"/>
        <v>0.16600622874314339</v>
      </c>
      <c r="N761" s="94">
        <f t="shared" si="82"/>
        <v>0.16600622874314339</v>
      </c>
      <c r="O761" s="94">
        <f t="shared" si="82"/>
        <v>0.16600622874314339</v>
      </c>
      <c r="P761" s="94">
        <f t="shared" si="82"/>
        <v>0.16600622874314339</v>
      </c>
      <c r="Q761" s="94">
        <f t="shared" si="82"/>
        <v>0.16600622874314339</v>
      </c>
      <c r="R761" s="94">
        <f t="shared" si="82"/>
        <v>0.16600622874314339</v>
      </c>
      <c r="S761" s="93">
        <f>(1+H761)^((5-Dashboard!$F$9)*3/12)</f>
        <v>1.0391427635813866</v>
      </c>
      <c r="T761" s="93">
        <f t="shared" si="84"/>
        <v>1.2116469348892605</v>
      </c>
      <c r="U761" s="93">
        <f t="shared" si="84"/>
        <v>1.4127878731184156</v>
      </c>
      <c r="V761" s="93">
        <f t="shared" si="84"/>
        <v>1.6473194599488503</v>
      </c>
      <c r="W761" s="93">
        <f t="shared" si="84"/>
        <v>1.9207847510301506</v>
      </c>
      <c r="X761" s="93">
        <f t="shared" si="84"/>
        <v>2.2396469837760034</v>
      </c>
      <c r="Y761" s="93">
        <f t="shared" si="83"/>
        <v>2.6114423332686139</v>
      </c>
      <c r="Z761" s="93">
        <f t="shared" si="83"/>
        <v>3.0449580265947316</v>
      </c>
      <c r="AA761" s="93">
        <f t="shared" si="83"/>
        <v>3.5504400252708872</v>
      </c>
      <c r="AB761" s="93">
        <f t="shared" si="83"/>
        <v>4.1398351842448182</v>
      </c>
      <c r="AC761" s="95">
        <f t="shared" si="83"/>
        <v>4.8270736107994772</v>
      </c>
      <c r="AE761" s="96"/>
    </row>
    <row r="762" spans="3:31" ht="24.75" customHeight="1" x14ac:dyDescent="0.25">
      <c r="C762" s="91">
        <f>ABS(E762-Dashboard!$F$13)</f>
        <v>14.523681558436472</v>
      </c>
      <c r="D762" s="92">
        <f t="shared" si="81"/>
        <v>0.16610622874314337</v>
      </c>
      <c r="E762" s="93" cm="1">
        <f t="array" ref="E762">SUM('DRE + DCF'!$S$41/TIR!S762,'DRE + DCF'!$U$41:$AD$41/TIR!T762:AC762,TIR!F762)</f>
        <v>64.03368155843647</v>
      </c>
      <c r="F762" s="100">
        <f>'DRE + DCF'!$AE$38*'DRE + DCF'!$AE$39*(1+G762)/(R762-G762)/AC762</f>
        <v>36.797594036143749</v>
      </c>
      <c r="G762" s="92">
        <f>R762*(1-'DRE + DCF'!$AE$39)</f>
        <v>9.9663737245886022E-2</v>
      </c>
      <c r="H762" s="94">
        <f t="shared" si="85"/>
        <v>0.16610622874314337</v>
      </c>
      <c r="I762" s="94">
        <f t="shared" si="82"/>
        <v>0.16610622874314337</v>
      </c>
      <c r="J762" s="94">
        <f t="shared" si="82"/>
        <v>0.16610622874314337</v>
      </c>
      <c r="K762" s="94">
        <f t="shared" si="82"/>
        <v>0.16610622874314337</v>
      </c>
      <c r="L762" s="94">
        <f t="shared" si="82"/>
        <v>0.16610622874314337</v>
      </c>
      <c r="M762" s="94">
        <f t="shared" si="82"/>
        <v>0.16610622874314337</v>
      </c>
      <c r="N762" s="94">
        <f t="shared" si="82"/>
        <v>0.16610622874314337</v>
      </c>
      <c r="O762" s="94">
        <f t="shared" si="82"/>
        <v>0.16610622874314337</v>
      </c>
      <c r="P762" s="94">
        <f t="shared" si="82"/>
        <v>0.16610622874314337</v>
      </c>
      <c r="Q762" s="94">
        <f t="shared" si="82"/>
        <v>0.16610622874314337</v>
      </c>
      <c r="R762" s="94">
        <f t="shared" si="82"/>
        <v>0.16610622874314337</v>
      </c>
      <c r="S762" s="93">
        <f>(1+H762)^((5-Dashboard!$F$9)*3/12)</f>
        <v>1.0391650428222625</v>
      </c>
      <c r="T762" s="93">
        <f t="shared" si="84"/>
        <v>1.2117768291271758</v>
      </c>
      <c r="U762" s="93">
        <f t="shared" si="84"/>
        <v>1.4130605082918155</v>
      </c>
      <c r="V762" s="93">
        <f t="shared" si="84"/>
        <v>1.6477786603100384</v>
      </c>
      <c r="W762" s="93">
        <f t="shared" si="84"/>
        <v>1.921484959377568</v>
      </c>
      <c r="X762" s="93">
        <f t="shared" si="84"/>
        <v>2.240655579566448</v>
      </c>
      <c r="Y762" s="93">
        <f t="shared" si="83"/>
        <v>2.6128424278005129</v>
      </c>
      <c r="Z762" s="93">
        <f t="shared" si="83"/>
        <v>3.0468518297825349</v>
      </c>
      <c r="AA762" s="93">
        <f t="shared" si="83"/>
        <v>3.5529528967668575</v>
      </c>
      <c r="AB762" s="93">
        <f t="shared" si="83"/>
        <v>4.1431205033508274</v>
      </c>
      <c r="AC762" s="95">
        <f t="shared" si="83"/>
        <v>4.8313186253908276</v>
      </c>
      <c r="AE762" s="96"/>
    </row>
    <row r="763" spans="3:31" ht="24.75" customHeight="1" x14ac:dyDescent="0.25">
      <c r="C763" s="91">
        <f>ABS(E763-Dashboard!$F$13)</f>
        <v>14.459277562028554</v>
      </c>
      <c r="D763" s="92">
        <f t="shared" si="81"/>
        <v>0.16620622874314336</v>
      </c>
      <c r="E763" s="93" cm="1">
        <f t="array" ref="E763">SUM('DRE + DCF'!$S$41/TIR!S763,'DRE + DCF'!$U$41:$AD$41/TIR!T763:AC763,TIR!F763)</f>
        <v>63.969277562028552</v>
      </c>
      <c r="F763" s="100">
        <f>'DRE + DCF'!$AE$38*'DRE + DCF'!$AE$39*(1+G763)/(R763-G763)/AC763</f>
        <v>36.745149296021538</v>
      </c>
      <c r="G763" s="92">
        <f>R763*(1-'DRE + DCF'!$AE$39)</f>
        <v>9.9723737245886013E-2</v>
      </c>
      <c r="H763" s="94">
        <f t="shared" si="85"/>
        <v>0.16620622874314336</v>
      </c>
      <c r="I763" s="94">
        <f t="shared" si="82"/>
        <v>0.16620622874314336</v>
      </c>
      <c r="J763" s="94">
        <f t="shared" si="82"/>
        <v>0.16620622874314336</v>
      </c>
      <c r="K763" s="94">
        <f t="shared" si="82"/>
        <v>0.16620622874314336</v>
      </c>
      <c r="L763" s="94">
        <f t="shared" si="82"/>
        <v>0.16620622874314336</v>
      </c>
      <c r="M763" s="94">
        <f t="shared" si="82"/>
        <v>0.16620622874314336</v>
      </c>
      <c r="N763" s="94">
        <f t="shared" si="82"/>
        <v>0.16620622874314336</v>
      </c>
      <c r="O763" s="94">
        <f t="shared" si="82"/>
        <v>0.16620622874314336</v>
      </c>
      <c r="P763" s="94">
        <f t="shared" si="82"/>
        <v>0.16620622874314336</v>
      </c>
      <c r="Q763" s="94">
        <f t="shared" si="82"/>
        <v>0.16620622874314336</v>
      </c>
      <c r="R763" s="94">
        <f t="shared" si="82"/>
        <v>0.16620622874314336</v>
      </c>
      <c r="S763" s="93">
        <f>(1+H763)^((5-Dashboard!$F$9)*3/12)</f>
        <v>1.0391873206302591</v>
      </c>
      <c r="T763" s="93">
        <f t="shared" si="84"/>
        <v>1.2119067261499061</v>
      </c>
      <c r="U763" s="93">
        <f t="shared" si="84"/>
        <v>1.4133331726917315</v>
      </c>
      <c r="V763" s="93">
        <f t="shared" si="84"/>
        <v>1.648237949282406</v>
      </c>
      <c r="W763" s="93">
        <f t="shared" si="84"/>
        <v>1.9221853629039671</v>
      </c>
      <c r="X763" s="93">
        <f t="shared" si="84"/>
        <v>2.2416645430175062</v>
      </c>
      <c r="Y763" s="93">
        <f t="shared" si="83"/>
        <v>2.6142431528196677</v>
      </c>
      <c r="Z763" s="93">
        <f t="shared" si="83"/>
        <v>3.0487466482674099</v>
      </c>
      <c r="AA763" s="93">
        <f t="shared" si="83"/>
        <v>3.5554673310692348</v>
      </c>
      <c r="AB763" s="93">
        <f t="shared" si="83"/>
        <v>4.146408147585702</v>
      </c>
      <c r="AC763" s="95">
        <f t="shared" si="83"/>
        <v>4.8355670086257643</v>
      </c>
      <c r="AE763" s="96"/>
    </row>
    <row r="764" spans="3:31" ht="24.75" customHeight="1" x14ac:dyDescent="0.25">
      <c r="C764" s="91">
        <f>ABS(E764-Dashboard!$F$13)</f>
        <v>14.394972305248672</v>
      </c>
      <c r="D764" s="92">
        <f t="shared" si="81"/>
        <v>0.16630622874314335</v>
      </c>
      <c r="E764" s="93" cm="1">
        <f t="array" ref="E764">SUM('DRE + DCF'!$S$41/TIR!S764,'DRE + DCF'!$U$41:$AD$41/TIR!T764:AC764,TIR!F764)</f>
        <v>63.90497230524867</v>
      </c>
      <c r="F764" s="100">
        <f>'DRE + DCF'!$AE$38*'DRE + DCF'!$AE$39*(1+G764)/(R764-G764)/AC764</f>
        <v>36.69279524014118</v>
      </c>
      <c r="G764" s="92">
        <f>R764*(1-'DRE + DCF'!$AE$39)</f>
        <v>9.9783737245886003E-2</v>
      </c>
      <c r="H764" s="94">
        <f t="shared" si="85"/>
        <v>0.16630622874314335</v>
      </c>
      <c r="I764" s="94">
        <f t="shared" si="82"/>
        <v>0.16630622874314335</v>
      </c>
      <c r="J764" s="94">
        <f t="shared" si="82"/>
        <v>0.16630622874314335</v>
      </c>
      <c r="K764" s="94">
        <f t="shared" si="82"/>
        <v>0.16630622874314335</v>
      </c>
      <c r="L764" s="94">
        <f t="shared" si="82"/>
        <v>0.16630622874314335</v>
      </c>
      <c r="M764" s="94">
        <f t="shared" si="82"/>
        <v>0.16630622874314335</v>
      </c>
      <c r="N764" s="94">
        <f t="shared" si="82"/>
        <v>0.16630622874314335</v>
      </c>
      <c r="O764" s="94">
        <f t="shared" si="82"/>
        <v>0.16630622874314335</v>
      </c>
      <c r="P764" s="94">
        <f t="shared" si="82"/>
        <v>0.16630622874314335</v>
      </c>
      <c r="Q764" s="94">
        <f t="shared" ref="I764:R790" si="86">$D764</f>
        <v>0.16630622874314335</v>
      </c>
      <c r="R764" s="94">
        <f t="shared" si="86"/>
        <v>0.16630622874314335</v>
      </c>
      <c r="S764" s="93">
        <f>(1+H764)^((5-Dashboard!$F$9)*3/12)</f>
        <v>1.0392095970055917</v>
      </c>
      <c r="T764" s="93">
        <f t="shared" si="84"/>
        <v>1.2120366259572735</v>
      </c>
      <c r="U764" s="93">
        <f t="shared" si="84"/>
        <v>1.4136058663187916</v>
      </c>
      <c r="V764" s="93">
        <f t="shared" si="84"/>
        <v>1.6486973268754539</v>
      </c>
      <c r="W764" s="93">
        <f t="shared" si="84"/>
        <v>1.9228859616470122</v>
      </c>
      <c r="X764" s="93">
        <f t="shared" si="84"/>
        <v>2.2426738742316594</v>
      </c>
      <c r="Y764" s="93">
        <f t="shared" si="83"/>
        <v>2.6156445085559015</v>
      </c>
      <c r="Z764" s="93">
        <f t="shared" si="83"/>
        <v>3.0506424825065461</v>
      </c>
      <c r="AA764" s="93">
        <f t="shared" si="83"/>
        <v>3.5579833290158307</v>
      </c>
      <c r="AB764" s="93">
        <f t="shared" si="83"/>
        <v>4.1496981183954285</v>
      </c>
      <c r="AC764" s="95">
        <f t="shared" si="83"/>
        <v>4.8398187628882905</v>
      </c>
      <c r="AE764" s="96"/>
    </row>
    <row r="765" spans="3:31" ht="24.75" customHeight="1" x14ac:dyDescent="0.25">
      <c r="C765" s="91">
        <f>ABS(E765-Dashboard!$F$13)</f>
        <v>14.330765590322407</v>
      </c>
      <c r="D765" s="92">
        <f t="shared" si="81"/>
        <v>0.16640622874314334</v>
      </c>
      <c r="E765" s="93" cm="1">
        <f t="array" ref="E765">SUM('DRE + DCF'!$S$41/TIR!S765,'DRE + DCF'!$U$41:$AD$41/TIR!T765:AC765,TIR!F765)</f>
        <v>63.840765590322405</v>
      </c>
      <c r="F765" s="100">
        <f>'DRE + DCF'!$AE$38*'DRE + DCF'!$AE$39*(1+G765)/(R765-G765)/AC765</f>
        <v>36.640531677437671</v>
      </c>
      <c r="G765" s="92">
        <f>R765*(1-'DRE + DCF'!$AE$39)</f>
        <v>9.9843737245886008E-2</v>
      </c>
      <c r="H765" s="94">
        <f t="shared" si="85"/>
        <v>0.16640622874314334</v>
      </c>
      <c r="I765" s="94">
        <f t="shared" si="86"/>
        <v>0.16640622874314334</v>
      </c>
      <c r="J765" s="94">
        <f t="shared" si="86"/>
        <v>0.16640622874314334</v>
      </c>
      <c r="K765" s="94">
        <f t="shared" si="86"/>
        <v>0.16640622874314334</v>
      </c>
      <c r="L765" s="94">
        <f t="shared" si="86"/>
        <v>0.16640622874314334</v>
      </c>
      <c r="M765" s="94">
        <f t="shared" si="86"/>
        <v>0.16640622874314334</v>
      </c>
      <c r="N765" s="94">
        <f t="shared" si="86"/>
        <v>0.16640622874314334</v>
      </c>
      <c r="O765" s="94">
        <f t="shared" si="86"/>
        <v>0.16640622874314334</v>
      </c>
      <c r="P765" s="94">
        <f t="shared" si="86"/>
        <v>0.16640622874314334</v>
      </c>
      <c r="Q765" s="94">
        <f t="shared" si="86"/>
        <v>0.16640622874314334</v>
      </c>
      <c r="R765" s="94">
        <f t="shared" si="86"/>
        <v>0.16640622874314334</v>
      </c>
      <c r="S765" s="93">
        <f>(1+H765)^((5-Dashboard!$F$9)*3/12)</f>
        <v>1.039231871948475</v>
      </c>
      <c r="T765" s="93">
        <f t="shared" si="84"/>
        <v>1.2121665285490979</v>
      </c>
      <c r="U765" s="93">
        <f t="shared" si="84"/>
        <v>1.4138785891736212</v>
      </c>
      <c r="V765" s="93">
        <f t="shared" si="84"/>
        <v>1.6491567930986797</v>
      </c>
      <c r="W765" s="93">
        <f t="shared" si="84"/>
        <v>1.9235867556443673</v>
      </c>
      <c r="X765" s="93">
        <f t="shared" si="84"/>
        <v>2.2436835733114049</v>
      </c>
      <c r="Y765" s="93">
        <f t="shared" si="83"/>
        <v>2.6170464952390957</v>
      </c>
      <c r="Z765" s="93">
        <f t="shared" si="83"/>
        <v>3.0525393329572945</v>
      </c>
      <c r="AA765" s="93">
        <f t="shared" si="83"/>
        <v>3.5605008914448284</v>
      </c>
      <c r="AB765" s="93">
        <f t="shared" si="83"/>
        <v>4.1529904172267624</v>
      </c>
      <c r="AC765" s="95">
        <f t="shared" si="83"/>
        <v>4.8440738905638812</v>
      </c>
      <c r="AE765" s="96"/>
    </row>
    <row r="766" spans="3:31" ht="24.75" customHeight="1" x14ac:dyDescent="0.25">
      <c r="C766" s="91">
        <f>ABS(E766-Dashboard!$F$13)</f>
        <v>14.26665721997059</v>
      </c>
      <c r="D766" s="92">
        <f t="shared" si="81"/>
        <v>0.16650622874314333</v>
      </c>
      <c r="E766" s="93" cm="1">
        <f t="array" ref="E766">SUM('DRE + DCF'!$S$41/TIR!S766,'DRE + DCF'!$U$41:$AD$41/TIR!T766:AC766,TIR!F766)</f>
        <v>63.776657219970588</v>
      </c>
      <c r="F766" s="100">
        <f>'DRE + DCF'!$AE$38*'DRE + DCF'!$AE$39*(1+G766)/(R766-G766)/AC766</f>
        <v>36.588358417334817</v>
      </c>
      <c r="G766" s="92">
        <f>R766*(1-'DRE + DCF'!$AE$39)</f>
        <v>9.9903737245885998E-2</v>
      </c>
      <c r="H766" s="94">
        <f t="shared" si="85"/>
        <v>0.16650622874314333</v>
      </c>
      <c r="I766" s="94">
        <f t="shared" si="86"/>
        <v>0.16650622874314333</v>
      </c>
      <c r="J766" s="94">
        <f t="shared" si="86"/>
        <v>0.16650622874314333</v>
      </c>
      <c r="K766" s="94">
        <f t="shared" si="86"/>
        <v>0.16650622874314333</v>
      </c>
      <c r="L766" s="94">
        <f t="shared" si="86"/>
        <v>0.16650622874314333</v>
      </c>
      <c r="M766" s="94">
        <f t="shared" si="86"/>
        <v>0.16650622874314333</v>
      </c>
      <c r="N766" s="94">
        <f t="shared" si="86"/>
        <v>0.16650622874314333</v>
      </c>
      <c r="O766" s="94">
        <f t="shared" si="86"/>
        <v>0.16650622874314333</v>
      </c>
      <c r="P766" s="94">
        <f t="shared" si="86"/>
        <v>0.16650622874314333</v>
      </c>
      <c r="Q766" s="94">
        <f t="shared" si="86"/>
        <v>0.16650622874314333</v>
      </c>
      <c r="R766" s="94">
        <f t="shared" si="86"/>
        <v>0.16650622874314333</v>
      </c>
      <c r="S766" s="93">
        <f>(1+H766)^((5-Dashboard!$F$9)*3/12)</f>
        <v>1.039254145459124</v>
      </c>
      <c r="T766" s="93">
        <f t="shared" si="84"/>
        <v>1.2122964339252009</v>
      </c>
      <c r="U766" s="93">
        <f t="shared" si="84"/>
        <v>1.4141513412568474</v>
      </c>
      <c r="V766" s="93">
        <f t="shared" si="84"/>
        <v>1.6496163479615831</v>
      </c>
      <c r="W766" s="93">
        <f t="shared" si="84"/>
        <v>1.9242877449337032</v>
      </c>
      <c r="X766" s="93">
        <f t="shared" si="84"/>
        <v>2.2446936403592619</v>
      </c>
      <c r="Y766" s="93">
        <f t="shared" si="83"/>
        <v>2.6184491130992003</v>
      </c>
      <c r="Z766" s="93">
        <f t="shared" si="83"/>
        <v>3.0544372000771767</v>
      </c>
      <c r="AA766" s="93">
        <f t="shared" si="83"/>
        <v>3.5630200191947936</v>
      </c>
      <c r="AB766" s="93">
        <f t="shared" si="83"/>
        <v>4.1562850455272411</v>
      </c>
      <c r="AC766" s="95">
        <f t="shared" si="83"/>
        <v>4.848332394039506</v>
      </c>
      <c r="AE766" s="96"/>
    </row>
    <row r="767" spans="3:31" ht="24.75" customHeight="1" x14ac:dyDescent="0.25">
      <c r="C767" s="91">
        <f>ABS(E767-Dashboard!$F$13)</f>
        <v>14.202646997408131</v>
      </c>
      <c r="D767" s="92">
        <f t="shared" si="81"/>
        <v>0.16660622874314332</v>
      </c>
      <c r="E767" s="93" cm="1">
        <f t="array" ref="E767">SUM('DRE + DCF'!$S$41/TIR!S767,'DRE + DCF'!$U$41:$AD$41/TIR!T767:AC767,TIR!F767)</f>
        <v>63.712646997408129</v>
      </c>
      <c r="F767" s="100">
        <f>'DRE + DCF'!$AE$38*'DRE + DCF'!$AE$39*(1+G767)/(R767-G767)/AC767</f>
        <v>36.536275269743996</v>
      </c>
      <c r="G767" s="92">
        <f>R767*(1-'DRE + DCF'!$AE$39)</f>
        <v>9.9963737245885989E-2</v>
      </c>
      <c r="H767" s="94">
        <f t="shared" si="85"/>
        <v>0.16660622874314332</v>
      </c>
      <c r="I767" s="94">
        <f t="shared" si="86"/>
        <v>0.16660622874314332</v>
      </c>
      <c r="J767" s="94">
        <f t="shared" si="86"/>
        <v>0.16660622874314332</v>
      </c>
      <c r="K767" s="94">
        <f t="shared" si="86"/>
        <v>0.16660622874314332</v>
      </c>
      <c r="L767" s="94">
        <f t="shared" si="86"/>
        <v>0.16660622874314332</v>
      </c>
      <c r="M767" s="94">
        <f t="shared" si="86"/>
        <v>0.16660622874314332</v>
      </c>
      <c r="N767" s="94">
        <f t="shared" si="86"/>
        <v>0.16660622874314332</v>
      </c>
      <c r="O767" s="94">
        <f t="shared" si="86"/>
        <v>0.16660622874314332</v>
      </c>
      <c r="P767" s="94">
        <f t="shared" si="86"/>
        <v>0.16660622874314332</v>
      </c>
      <c r="Q767" s="94">
        <f t="shared" si="86"/>
        <v>0.16660622874314332</v>
      </c>
      <c r="R767" s="94">
        <f t="shared" si="86"/>
        <v>0.16660622874314332</v>
      </c>
      <c r="S767" s="93">
        <f>(1+H767)^((5-Dashboard!$F$9)*3/12)</f>
        <v>1.0392764175377536</v>
      </c>
      <c r="T767" s="93">
        <f t="shared" si="84"/>
        <v>1.2124263420854031</v>
      </c>
      <c r="U767" s="93">
        <f t="shared" si="84"/>
        <v>1.4144241225690963</v>
      </c>
      <c r="V767" s="93">
        <f t="shared" si="84"/>
        <v>1.6500759914736631</v>
      </c>
      <c r="W767" s="93">
        <f t="shared" si="84"/>
        <v>1.9249889295526934</v>
      </c>
      <c r="X767" s="93">
        <f t="shared" si="84"/>
        <v>2.245704075477768</v>
      </c>
      <c r="Y767" s="93">
        <f t="shared" si="83"/>
        <v>2.6198523623662262</v>
      </c>
      <c r="Z767" s="93">
        <f t="shared" si="83"/>
        <v>3.056336084323878</v>
      </c>
      <c r="AA767" s="93">
        <f t="shared" si="83"/>
        <v>3.565540713104665</v>
      </c>
      <c r="AB767" s="93">
        <f t="shared" si="83"/>
        <v>4.1595820047451717</v>
      </c>
      <c r="AC767" s="95">
        <f t="shared" si="83"/>
        <v>4.8525942757036082</v>
      </c>
      <c r="AE767" s="96"/>
    </row>
    <row r="768" spans="3:31" ht="24.75" customHeight="1" x14ac:dyDescent="0.25">
      <c r="C768" s="91">
        <f>ABS(E768-Dashboard!$F$13)</f>
        <v>14.138734726342228</v>
      </c>
      <c r="D768" s="92">
        <f t="shared" si="81"/>
        <v>0.16670622874314331</v>
      </c>
      <c r="E768" s="93" cm="1">
        <f t="array" ref="E768">SUM('DRE + DCF'!$S$41/TIR!S768,'DRE + DCF'!$U$41:$AD$41/TIR!T768:AC768,TIR!F768)</f>
        <v>63.648734726342227</v>
      </c>
      <c r="F768" s="100">
        <f>'DRE + DCF'!$AE$38*'DRE + DCF'!$AE$39*(1+G768)/(R768-G768)/AC768</f>
        <v>36.484282045062464</v>
      </c>
      <c r="G768" s="92">
        <f>R768*(1-'DRE + DCF'!$AE$39)</f>
        <v>0.10002373724588598</v>
      </c>
      <c r="H768" s="94">
        <f t="shared" si="85"/>
        <v>0.16670622874314331</v>
      </c>
      <c r="I768" s="94">
        <f t="shared" si="86"/>
        <v>0.16670622874314331</v>
      </c>
      <c r="J768" s="94">
        <f t="shared" si="86"/>
        <v>0.16670622874314331</v>
      </c>
      <c r="K768" s="94">
        <f t="shared" si="86"/>
        <v>0.16670622874314331</v>
      </c>
      <c r="L768" s="94">
        <f t="shared" si="86"/>
        <v>0.16670622874314331</v>
      </c>
      <c r="M768" s="94">
        <f t="shared" si="86"/>
        <v>0.16670622874314331</v>
      </c>
      <c r="N768" s="94">
        <f t="shared" si="86"/>
        <v>0.16670622874314331</v>
      </c>
      <c r="O768" s="94">
        <f t="shared" si="86"/>
        <v>0.16670622874314331</v>
      </c>
      <c r="P768" s="94">
        <f t="shared" si="86"/>
        <v>0.16670622874314331</v>
      </c>
      <c r="Q768" s="94">
        <f t="shared" si="86"/>
        <v>0.16670622874314331</v>
      </c>
      <c r="R768" s="94">
        <f t="shared" si="86"/>
        <v>0.16670622874314331</v>
      </c>
      <c r="S768" s="93">
        <f>(1+H768)^((5-Dashboard!$F$9)*3/12)</f>
        <v>1.0392986881845785</v>
      </c>
      <c r="T768" s="93">
        <f t="shared" si="84"/>
        <v>1.2125562530295255</v>
      </c>
      <c r="U768" s="93">
        <f t="shared" si="84"/>
        <v>1.4146969331109944</v>
      </c>
      <c r="V768" s="93">
        <f t="shared" si="84"/>
        <v>1.6505357236444191</v>
      </c>
      <c r="W768" s="93">
        <f t="shared" si="84"/>
        <v>1.9256903095390152</v>
      </c>
      <c r="X768" s="93">
        <f t="shared" si="84"/>
        <v>2.2467148787694806</v>
      </c>
      <c r="Y768" s="93">
        <f t="shared" si="83"/>
        <v>2.6212562432702491</v>
      </c>
      <c r="Z768" s="93">
        <f t="shared" si="83"/>
        <v>3.0582359861552519</v>
      </c>
      <c r="AA768" s="93">
        <f t="shared" si="83"/>
        <v>3.5680629740137619</v>
      </c>
      <c r="AB768" s="93">
        <f t="shared" si="83"/>
        <v>4.1628812963296404</v>
      </c>
      <c r="AC768" s="95">
        <f t="shared" si="83"/>
        <v>4.8568595379461224</v>
      </c>
      <c r="AE768" s="96"/>
    </row>
    <row r="769" spans="3:31" ht="24.75" customHeight="1" x14ac:dyDescent="0.25">
      <c r="C769" s="91">
        <f>ABS(E769-Dashboard!$F$13)</f>
        <v>14.074920210970994</v>
      </c>
      <c r="D769" s="92">
        <f t="shared" si="81"/>
        <v>0.1668062287431433</v>
      </c>
      <c r="E769" s="93" cm="1">
        <f t="array" ref="E769">SUM('DRE + DCF'!$S$41/TIR!S769,'DRE + DCF'!$U$41:$AD$41/TIR!T769:AC769,TIR!F769)</f>
        <v>63.584920210970992</v>
      </c>
      <c r="F769" s="100">
        <f>'DRE + DCF'!$AE$38*'DRE + DCF'!$AE$39*(1+G769)/(R769-G769)/AC769</f>
        <v>36.43237855417194</v>
      </c>
      <c r="G769" s="92">
        <f>R769*(1-'DRE + DCF'!$AE$39)</f>
        <v>0.10008373724588597</v>
      </c>
      <c r="H769" s="94">
        <f t="shared" si="85"/>
        <v>0.1668062287431433</v>
      </c>
      <c r="I769" s="94">
        <f t="shared" si="86"/>
        <v>0.1668062287431433</v>
      </c>
      <c r="J769" s="94">
        <f t="shared" si="86"/>
        <v>0.1668062287431433</v>
      </c>
      <c r="K769" s="94">
        <f t="shared" si="86"/>
        <v>0.1668062287431433</v>
      </c>
      <c r="L769" s="94">
        <f t="shared" si="86"/>
        <v>0.1668062287431433</v>
      </c>
      <c r="M769" s="94">
        <f t="shared" si="86"/>
        <v>0.1668062287431433</v>
      </c>
      <c r="N769" s="94">
        <f t="shared" si="86"/>
        <v>0.1668062287431433</v>
      </c>
      <c r="O769" s="94">
        <f t="shared" si="86"/>
        <v>0.1668062287431433</v>
      </c>
      <c r="P769" s="94">
        <f t="shared" si="86"/>
        <v>0.1668062287431433</v>
      </c>
      <c r="Q769" s="94">
        <f t="shared" si="86"/>
        <v>0.1668062287431433</v>
      </c>
      <c r="R769" s="94">
        <f t="shared" si="86"/>
        <v>0.1668062287431433</v>
      </c>
      <c r="S769" s="93">
        <f>(1+H769)^((5-Dashboard!$F$9)*3/12)</f>
        <v>1.0393209573998134</v>
      </c>
      <c r="T769" s="93">
        <f t="shared" si="84"/>
        <v>1.2126861667573894</v>
      </c>
      <c r="U769" s="93">
        <f t="shared" si="84"/>
        <v>1.4149697728831681</v>
      </c>
      <c r="V769" s="93">
        <f t="shared" si="84"/>
        <v>1.6509955444833513</v>
      </c>
      <c r="W769" s="93">
        <f t="shared" si="84"/>
        <v>1.9263918849303516</v>
      </c>
      <c r="X769" s="93">
        <f t="shared" si="84"/>
        <v>2.2477260503369787</v>
      </c>
      <c r="Y769" s="93">
        <f t="shared" si="83"/>
        <v>2.622660756041411</v>
      </c>
      <c r="Z769" s="93">
        <f t="shared" si="83"/>
        <v>3.06013690602932</v>
      </c>
      <c r="AA769" s="93">
        <f t="shared" si="83"/>
        <v>3.5705868027617815</v>
      </c>
      <c r="AB769" s="93">
        <f t="shared" si="83"/>
        <v>4.1661829217305124</v>
      </c>
      <c r="AC769" s="95">
        <f t="shared" si="83"/>
        <v>4.8611281831584696</v>
      </c>
      <c r="AE769" s="96"/>
    </row>
    <row r="770" spans="3:31" ht="24.75" customHeight="1" x14ac:dyDescent="0.25">
      <c r="C770" s="91">
        <f>ABS(E770-Dashboard!$F$13)</f>
        <v>14.011203255981947</v>
      </c>
      <c r="D770" s="92">
        <f t="shared" si="81"/>
        <v>0.16690622874314329</v>
      </c>
      <c r="E770" s="93" cm="1">
        <f t="array" ref="E770">SUM('DRE + DCF'!$S$41/TIR!S770,'DRE + DCF'!$U$41:$AD$41/TIR!T770:AC770,TIR!F770)</f>
        <v>63.521203255981945</v>
      </c>
      <c r="F770" s="100">
        <f>'DRE + DCF'!$AE$38*'DRE + DCF'!$AE$39*(1+G770)/(R770-G770)/AC770</f>
        <v>36.380564608437126</v>
      </c>
      <c r="G770" s="92">
        <f>R770*(1-'DRE + DCF'!$AE$39)</f>
        <v>0.10014373724588597</v>
      </c>
      <c r="H770" s="94">
        <f t="shared" si="85"/>
        <v>0.16690622874314329</v>
      </c>
      <c r="I770" s="94">
        <f t="shared" si="86"/>
        <v>0.16690622874314329</v>
      </c>
      <c r="J770" s="94">
        <f t="shared" si="86"/>
        <v>0.16690622874314329</v>
      </c>
      <c r="K770" s="94">
        <f t="shared" si="86"/>
        <v>0.16690622874314329</v>
      </c>
      <c r="L770" s="94">
        <f t="shared" si="86"/>
        <v>0.16690622874314329</v>
      </c>
      <c r="M770" s="94">
        <f t="shared" si="86"/>
        <v>0.16690622874314329</v>
      </c>
      <c r="N770" s="94">
        <f t="shared" si="86"/>
        <v>0.16690622874314329</v>
      </c>
      <c r="O770" s="94">
        <f t="shared" si="86"/>
        <v>0.16690622874314329</v>
      </c>
      <c r="P770" s="94">
        <f t="shared" si="86"/>
        <v>0.16690622874314329</v>
      </c>
      <c r="Q770" s="94">
        <f t="shared" si="86"/>
        <v>0.16690622874314329</v>
      </c>
      <c r="R770" s="94">
        <f t="shared" si="86"/>
        <v>0.16690622874314329</v>
      </c>
      <c r="S770" s="93">
        <f>(1+H770)^((5-Dashboard!$F$9)*3/12)</f>
        <v>1.0393432251836734</v>
      </c>
      <c r="T770" s="93">
        <f t="shared" si="84"/>
        <v>1.212816083268816</v>
      </c>
      <c r="U770" s="93">
        <f t="shared" si="84"/>
        <v>1.415242641886244</v>
      </c>
      <c r="V770" s="93">
        <f t="shared" si="84"/>
        <v>1.65145545399996</v>
      </c>
      <c r="W770" s="93">
        <f t="shared" si="84"/>
        <v>1.927093655764389</v>
      </c>
      <c r="X770" s="93">
        <f t="shared" si="84"/>
        <v>2.2487375902828601</v>
      </c>
      <c r="Y770" s="93">
        <f t="shared" si="83"/>
        <v>2.6240659009099159</v>
      </c>
      <c r="Z770" s="93">
        <f t="shared" si="83"/>
        <v>3.0620388444042685</v>
      </c>
      <c r="AA770" s="93">
        <f t="shared" si="83"/>
        <v>3.5731122001887976</v>
      </c>
      <c r="AB770" s="93">
        <f t="shared" si="83"/>
        <v>4.1694868823984255</v>
      </c>
      <c r="AC770" s="95">
        <f t="shared" si="83"/>
        <v>4.8654002137335528</v>
      </c>
      <c r="AE770" s="96"/>
    </row>
    <row r="771" spans="3:31" ht="24.75" customHeight="1" x14ac:dyDescent="0.25">
      <c r="C771" s="91">
        <f>ABS(E771-Dashboard!$F$13)</f>
        <v>13.947583666550578</v>
      </c>
      <c r="D771" s="92">
        <f t="shared" si="81"/>
        <v>0.16700622874314328</v>
      </c>
      <c r="E771" s="93" cm="1">
        <f t="array" ref="E771">SUM('DRE + DCF'!$S$41/TIR!S771,'DRE + DCF'!$U$41:$AD$41/TIR!T771:AC771,TIR!F771)</f>
        <v>63.457583666550576</v>
      </c>
      <c r="F771" s="100">
        <f>'DRE + DCF'!$AE$38*'DRE + DCF'!$AE$39*(1+G771)/(R771-G771)/AC771</f>
        <v>36.328840019704209</v>
      </c>
      <c r="G771" s="92">
        <f>R771*(1-'DRE + DCF'!$AE$39)</f>
        <v>0.10020373724588597</v>
      </c>
      <c r="H771" s="94">
        <f t="shared" si="85"/>
        <v>0.16700622874314328</v>
      </c>
      <c r="I771" s="94">
        <f t="shared" si="86"/>
        <v>0.16700622874314328</v>
      </c>
      <c r="J771" s="94">
        <f t="shared" si="86"/>
        <v>0.16700622874314328</v>
      </c>
      <c r="K771" s="94">
        <f t="shared" si="86"/>
        <v>0.16700622874314328</v>
      </c>
      <c r="L771" s="94">
        <f t="shared" si="86"/>
        <v>0.16700622874314328</v>
      </c>
      <c r="M771" s="94">
        <f t="shared" si="86"/>
        <v>0.16700622874314328</v>
      </c>
      <c r="N771" s="94">
        <f t="shared" si="86"/>
        <v>0.16700622874314328</v>
      </c>
      <c r="O771" s="94">
        <f t="shared" si="86"/>
        <v>0.16700622874314328</v>
      </c>
      <c r="P771" s="94">
        <f t="shared" si="86"/>
        <v>0.16700622874314328</v>
      </c>
      <c r="Q771" s="94">
        <f t="shared" si="86"/>
        <v>0.16700622874314328</v>
      </c>
      <c r="R771" s="94">
        <f t="shared" si="86"/>
        <v>0.16700622874314328</v>
      </c>
      <c r="S771" s="93">
        <f>(1+H771)^((5-Dashboard!$F$9)*3/12)</f>
        <v>1.0393654915363728</v>
      </c>
      <c r="T771" s="93">
        <f t="shared" si="84"/>
        <v>1.2129460025636258</v>
      </c>
      <c r="U771" s="93">
        <f t="shared" si="84"/>
        <v>1.4155155401208481</v>
      </c>
      <c r="V771" s="93">
        <f t="shared" si="84"/>
        <v>1.6519154522037445</v>
      </c>
      <c r="W771" s="93">
        <f t="shared" si="84"/>
        <v>1.9277956220788159</v>
      </c>
      <c r="X771" s="93">
        <f t="shared" si="84"/>
        <v>2.2497494987097411</v>
      </c>
      <c r="Y771" s="93">
        <f t="shared" si="83"/>
        <v>2.6254716781060319</v>
      </c>
      <c r="Z771" s="93">
        <f t="shared" si="83"/>
        <v>3.0639418017384523</v>
      </c>
      <c r="AA771" s="93">
        <f t="shared" si="83"/>
        <v>3.5756391671352628</v>
      </c>
      <c r="AB771" s="93">
        <f t="shared" si="83"/>
        <v>4.1727931797847972</v>
      </c>
      <c r="AC771" s="95">
        <f t="shared" si="83"/>
        <v>4.869675632065765</v>
      </c>
      <c r="AE771" s="96"/>
    </row>
    <row r="772" spans="3:31" ht="24.75" customHeight="1" x14ac:dyDescent="0.25">
      <c r="C772" s="91">
        <f>ABS(E772-Dashboard!$F$13)</f>
        <v>13.88406124833876</v>
      </c>
      <c r="D772" s="92">
        <f t="shared" si="81"/>
        <v>0.16710622874314326</v>
      </c>
      <c r="E772" s="93" cm="1">
        <f t="array" ref="E772">SUM('DRE + DCF'!$S$41/TIR!S772,'DRE + DCF'!$U$41:$AD$41/TIR!T772:AC772,TIR!F772)</f>
        <v>63.394061248338758</v>
      </c>
      <c r="F772" s="100">
        <f>'DRE + DCF'!$AE$38*'DRE + DCF'!$AE$39*(1+G772)/(R772-G772)/AC772</f>
        <v>36.277204600299399</v>
      </c>
      <c r="G772" s="92">
        <f>R772*(1-'DRE + DCF'!$AE$39)</f>
        <v>0.10026373724588596</v>
      </c>
      <c r="H772" s="94">
        <f t="shared" si="85"/>
        <v>0.16710622874314326</v>
      </c>
      <c r="I772" s="94">
        <f t="shared" si="86"/>
        <v>0.16710622874314326</v>
      </c>
      <c r="J772" s="94">
        <f t="shared" si="86"/>
        <v>0.16710622874314326</v>
      </c>
      <c r="K772" s="94">
        <f t="shared" si="86"/>
        <v>0.16710622874314326</v>
      </c>
      <c r="L772" s="94">
        <f t="shared" si="86"/>
        <v>0.16710622874314326</v>
      </c>
      <c r="M772" s="94">
        <f t="shared" si="86"/>
        <v>0.16710622874314326</v>
      </c>
      <c r="N772" s="94">
        <f t="shared" si="86"/>
        <v>0.16710622874314326</v>
      </c>
      <c r="O772" s="94">
        <f t="shared" si="86"/>
        <v>0.16710622874314326</v>
      </c>
      <c r="P772" s="94">
        <f t="shared" si="86"/>
        <v>0.16710622874314326</v>
      </c>
      <c r="Q772" s="94">
        <f t="shared" si="86"/>
        <v>0.16710622874314326</v>
      </c>
      <c r="R772" s="94">
        <f t="shared" si="86"/>
        <v>0.16710622874314326</v>
      </c>
      <c r="S772" s="93">
        <f>(1+H772)^((5-Dashboard!$F$9)*3/12)</f>
        <v>1.0393877564581262</v>
      </c>
      <c r="T772" s="93">
        <f t="shared" si="84"/>
        <v>1.2130759246416403</v>
      </c>
      <c r="U772" s="93">
        <f t="shared" si="84"/>
        <v>1.4157884675876062</v>
      </c>
      <c r="V772" s="93">
        <f t="shared" si="84"/>
        <v>1.652375539104205</v>
      </c>
      <c r="W772" s="93">
        <f t="shared" si="84"/>
        <v>1.9284977839113269</v>
      </c>
      <c r="X772" s="93">
        <f t="shared" si="84"/>
        <v>2.250761775720258</v>
      </c>
      <c r="Y772" s="93">
        <f t="shared" si="83"/>
        <v>2.6268780878600908</v>
      </c>
      <c r="Z772" s="93">
        <f t="shared" si="83"/>
        <v>3.0658457784903899</v>
      </c>
      <c r="AA772" s="93">
        <f t="shared" si="83"/>
        <v>3.5781677044420053</v>
      </c>
      <c r="AB772" s="93">
        <f t="shared" si="83"/>
        <v>4.176101815341819</v>
      </c>
      <c r="AC772" s="95">
        <f t="shared" si="83"/>
        <v>4.8739544405509854</v>
      </c>
      <c r="AE772" s="96"/>
    </row>
    <row r="773" spans="3:31" ht="24.75" customHeight="1" x14ac:dyDescent="0.25">
      <c r="C773" s="91">
        <f>ABS(E773-Dashboard!$F$13)</f>
        <v>13.820635807493353</v>
      </c>
      <c r="D773" s="92">
        <f t="shared" si="81"/>
        <v>0.16720622874314325</v>
      </c>
      <c r="E773" s="93" cm="1">
        <f t="array" ref="E773">SUM('DRE + DCF'!$S$41/TIR!S773,'DRE + DCF'!$U$41:$AD$41/TIR!T773:AC773,TIR!F773)</f>
        <v>63.330635807493351</v>
      </c>
      <c r="F773" s="100">
        <f>'DRE + DCF'!$AE$38*'DRE + DCF'!$AE$39*(1+G773)/(R773-G773)/AC773</f>
        <v>36.225658163027447</v>
      </c>
      <c r="G773" s="92">
        <f>R773*(1-'DRE + DCF'!$AE$39)</f>
        <v>0.10032373724588595</v>
      </c>
      <c r="H773" s="94">
        <f t="shared" si="85"/>
        <v>0.16720622874314325</v>
      </c>
      <c r="I773" s="94">
        <f t="shared" si="86"/>
        <v>0.16720622874314325</v>
      </c>
      <c r="J773" s="94">
        <f t="shared" si="86"/>
        <v>0.16720622874314325</v>
      </c>
      <c r="K773" s="94">
        <f t="shared" si="86"/>
        <v>0.16720622874314325</v>
      </c>
      <c r="L773" s="94">
        <f t="shared" si="86"/>
        <v>0.16720622874314325</v>
      </c>
      <c r="M773" s="94">
        <f t="shared" si="86"/>
        <v>0.16720622874314325</v>
      </c>
      <c r="N773" s="94">
        <f t="shared" si="86"/>
        <v>0.16720622874314325</v>
      </c>
      <c r="O773" s="94">
        <f t="shared" si="86"/>
        <v>0.16720622874314325</v>
      </c>
      <c r="P773" s="94">
        <f t="shared" si="86"/>
        <v>0.16720622874314325</v>
      </c>
      <c r="Q773" s="94">
        <f t="shared" si="86"/>
        <v>0.16720622874314325</v>
      </c>
      <c r="R773" s="94">
        <f t="shared" si="86"/>
        <v>0.16720622874314325</v>
      </c>
      <c r="S773" s="93">
        <f>(1+H773)^((5-Dashboard!$F$9)*3/12)</f>
        <v>1.0394100199491483</v>
      </c>
      <c r="T773" s="93">
        <f t="shared" si="84"/>
        <v>1.2132058495026807</v>
      </c>
      <c r="U773" s="93">
        <f t="shared" si="84"/>
        <v>1.4160614242871454</v>
      </c>
      <c r="V773" s="93">
        <f t="shared" si="84"/>
        <v>1.6528357147108432</v>
      </c>
      <c r="W773" s="93">
        <f t="shared" si="84"/>
        <v>1.9292001412996211</v>
      </c>
      <c r="X773" s="93">
        <f t="shared" si="84"/>
        <v>2.2517744214170698</v>
      </c>
      <c r="Y773" s="93">
        <f t="shared" si="83"/>
        <v>2.6282851304024915</v>
      </c>
      <c r="Z773" s="93">
        <f t="shared" si="83"/>
        <v>3.0677507751187725</v>
      </c>
      <c r="AA773" s="93">
        <f t="shared" si="83"/>
        <v>3.5806978129502371</v>
      </c>
      <c r="AB773" s="93">
        <f t="shared" si="83"/>
        <v>4.1794127905224672</v>
      </c>
      <c r="AC773" s="95">
        <f t="shared" si="83"/>
        <v>4.8782366415865859</v>
      </c>
      <c r="AE773" s="96"/>
    </row>
    <row r="774" spans="3:31" ht="24.75" customHeight="1" x14ac:dyDescent="0.25">
      <c r="C774" s="91">
        <f>ABS(E774-Dashboard!$F$13)</f>
        <v>13.757307150644699</v>
      </c>
      <c r="D774" s="92">
        <f t="shared" si="81"/>
        <v>0.16730622874314324</v>
      </c>
      <c r="E774" s="93" cm="1">
        <f t="array" ref="E774">SUM('DRE + DCF'!$S$41/TIR!S774,'DRE + DCF'!$U$41:$AD$41/TIR!T774:AC774,TIR!F774)</f>
        <v>63.267307150644697</v>
      </c>
      <c r="F774" s="100">
        <f>'DRE + DCF'!$AE$38*'DRE + DCF'!$AE$39*(1+G774)/(R774-G774)/AC774</f>
        <v>36.174200521170171</v>
      </c>
      <c r="G774" s="92">
        <f>R774*(1-'DRE + DCF'!$AE$39)</f>
        <v>0.10038373724588594</v>
      </c>
      <c r="H774" s="94">
        <f t="shared" si="85"/>
        <v>0.16730622874314324</v>
      </c>
      <c r="I774" s="94">
        <f t="shared" si="86"/>
        <v>0.16730622874314324</v>
      </c>
      <c r="J774" s="94">
        <f t="shared" si="86"/>
        <v>0.16730622874314324</v>
      </c>
      <c r="K774" s="94">
        <f t="shared" si="86"/>
        <v>0.16730622874314324</v>
      </c>
      <c r="L774" s="94">
        <f t="shared" si="86"/>
        <v>0.16730622874314324</v>
      </c>
      <c r="M774" s="94">
        <f t="shared" si="86"/>
        <v>0.16730622874314324</v>
      </c>
      <c r="N774" s="94">
        <f t="shared" si="86"/>
        <v>0.16730622874314324</v>
      </c>
      <c r="O774" s="94">
        <f t="shared" si="86"/>
        <v>0.16730622874314324</v>
      </c>
      <c r="P774" s="94">
        <f t="shared" si="86"/>
        <v>0.16730622874314324</v>
      </c>
      <c r="Q774" s="94">
        <f t="shared" si="86"/>
        <v>0.16730622874314324</v>
      </c>
      <c r="R774" s="94">
        <f t="shared" si="86"/>
        <v>0.16730622874314324</v>
      </c>
      <c r="S774" s="93">
        <f>(1+H774)^((5-Dashboard!$F$9)*3/12)</f>
        <v>1.0394322820096535</v>
      </c>
      <c r="T774" s="93">
        <f t="shared" si="84"/>
        <v>1.213335777146568</v>
      </c>
      <c r="U774" s="93">
        <f t="shared" si="84"/>
        <v>1.4163344102200912</v>
      </c>
      <c r="V774" s="93">
        <f t="shared" si="84"/>
        <v>1.6532959790331587</v>
      </c>
      <c r="W774" s="93">
        <f t="shared" si="84"/>
        <v>1.9299026942813995</v>
      </c>
      <c r="X774" s="93">
        <f t="shared" si="84"/>
        <v>2.2527874359028517</v>
      </c>
      <c r="Y774" s="93">
        <f t="shared" si="83"/>
        <v>2.6296928059636935</v>
      </c>
      <c r="Z774" s="93">
        <f t="shared" si="83"/>
        <v>3.0696567920824536</v>
      </c>
      <c r="AA774" s="93">
        <f t="shared" si="83"/>
        <v>3.5832294935015438</v>
      </c>
      <c r="AB774" s="93">
        <f t="shared" si="83"/>
        <v>4.1827261067804908</v>
      </c>
      <c r="AC774" s="95">
        <f t="shared" si="83"/>
        <v>4.8825222375714246</v>
      </c>
      <c r="AE774" s="96"/>
    </row>
    <row r="775" spans="3:31" ht="24.75" customHeight="1" x14ac:dyDescent="0.25">
      <c r="C775" s="91">
        <f>ABS(E775-Dashboard!$F$13)</f>
        <v>13.694075084905165</v>
      </c>
      <c r="D775" s="92">
        <f t="shared" si="81"/>
        <v>0.16740622874314323</v>
      </c>
      <c r="E775" s="93" cm="1">
        <f t="array" ref="E775">SUM('DRE + DCF'!$S$41/TIR!S775,'DRE + DCF'!$U$41:$AD$41/TIR!T775:AC775,TIR!F775)</f>
        <v>63.204075084905163</v>
      </c>
      <c r="F775" s="100">
        <f>'DRE + DCF'!$AE$38*'DRE + DCF'!$AE$39*(1+G775)/(R775-G775)/AC775</f>
        <v>36.122831488485048</v>
      </c>
      <c r="G775" s="92">
        <f>R775*(1-'DRE + DCF'!$AE$39)</f>
        <v>0.10044373724588594</v>
      </c>
      <c r="H775" s="94">
        <f t="shared" si="85"/>
        <v>0.16740622874314323</v>
      </c>
      <c r="I775" s="94">
        <f t="shared" si="86"/>
        <v>0.16740622874314323</v>
      </c>
      <c r="J775" s="94">
        <f t="shared" si="86"/>
        <v>0.16740622874314323</v>
      </c>
      <c r="K775" s="94">
        <f t="shared" si="86"/>
        <v>0.16740622874314323</v>
      </c>
      <c r="L775" s="94">
        <f t="shared" si="86"/>
        <v>0.16740622874314323</v>
      </c>
      <c r="M775" s="94">
        <f t="shared" si="86"/>
        <v>0.16740622874314323</v>
      </c>
      <c r="N775" s="94">
        <f t="shared" si="86"/>
        <v>0.16740622874314323</v>
      </c>
      <c r="O775" s="94">
        <f t="shared" si="86"/>
        <v>0.16740622874314323</v>
      </c>
      <c r="P775" s="94">
        <f t="shared" si="86"/>
        <v>0.16740622874314323</v>
      </c>
      <c r="Q775" s="94">
        <f t="shared" si="86"/>
        <v>0.16740622874314323</v>
      </c>
      <c r="R775" s="94">
        <f t="shared" si="86"/>
        <v>0.16740622874314323</v>
      </c>
      <c r="S775" s="93">
        <f>(1+H775)^((5-Dashboard!$F$9)*3/12)</f>
        <v>1.0394545426398563</v>
      </c>
      <c r="T775" s="93">
        <f t="shared" si="84"/>
        <v>1.2134657075731234</v>
      </c>
      <c r="U775" s="93">
        <f t="shared" si="84"/>
        <v>1.41660742538707</v>
      </c>
      <c r="V775" s="93">
        <f t="shared" si="84"/>
        <v>1.653756332080653</v>
      </c>
      <c r="W775" s="93">
        <f t="shared" si="84"/>
        <v>1.9306054428943684</v>
      </c>
      <c r="X775" s="93">
        <f t="shared" si="84"/>
        <v>2.2538008192803005</v>
      </c>
      <c r="Y775" s="93">
        <f t="shared" si="83"/>
        <v>2.6311011147742223</v>
      </c>
      <c r="Z775" s="93">
        <f t="shared" si="83"/>
        <v>3.0715638298404548</v>
      </c>
      <c r="AA775" s="93">
        <f t="shared" si="83"/>
        <v>3.585762746937891</v>
      </c>
      <c r="AB775" s="93">
        <f t="shared" si="83"/>
        <v>4.1860417655704172</v>
      </c>
      <c r="AC775" s="95">
        <f t="shared" si="83"/>
        <v>4.8868112309058498</v>
      </c>
      <c r="AE775" s="96"/>
    </row>
    <row r="776" spans="3:31" ht="24.75" customHeight="1" x14ac:dyDescent="0.25">
      <c r="C776" s="91">
        <f>ABS(E776-Dashboard!$F$13)</f>
        <v>13.630939417867644</v>
      </c>
      <c r="D776" s="92">
        <f t="shared" si="81"/>
        <v>0.16750622874314322</v>
      </c>
      <c r="E776" s="93" cm="1">
        <f t="array" ref="E776">SUM('DRE + DCF'!$S$41/TIR!S776,'DRE + DCF'!$U$41:$AD$41/TIR!T776:AC776,TIR!F776)</f>
        <v>63.140939417867642</v>
      </c>
      <c r="F776" s="100">
        <f>'DRE + DCF'!$AE$38*'DRE + DCF'!$AE$39*(1+G776)/(R776-G776)/AC776</f>
        <v>36.071550879203642</v>
      </c>
      <c r="G776" s="92">
        <f>R776*(1-'DRE + DCF'!$AE$39)</f>
        <v>0.10050373724588593</v>
      </c>
      <c r="H776" s="94">
        <f t="shared" si="85"/>
        <v>0.16750622874314322</v>
      </c>
      <c r="I776" s="94">
        <f t="shared" si="86"/>
        <v>0.16750622874314322</v>
      </c>
      <c r="J776" s="94">
        <f t="shared" si="86"/>
        <v>0.16750622874314322</v>
      </c>
      <c r="K776" s="94">
        <f t="shared" si="86"/>
        <v>0.16750622874314322</v>
      </c>
      <c r="L776" s="94">
        <f t="shared" si="86"/>
        <v>0.16750622874314322</v>
      </c>
      <c r="M776" s="94">
        <f t="shared" si="86"/>
        <v>0.16750622874314322</v>
      </c>
      <c r="N776" s="94">
        <f t="shared" si="86"/>
        <v>0.16750622874314322</v>
      </c>
      <c r="O776" s="94">
        <f t="shared" si="86"/>
        <v>0.16750622874314322</v>
      </c>
      <c r="P776" s="94">
        <f t="shared" si="86"/>
        <v>0.16750622874314322</v>
      </c>
      <c r="Q776" s="94">
        <f t="shared" si="86"/>
        <v>0.16750622874314322</v>
      </c>
      <c r="R776" s="94">
        <f t="shared" si="86"/>
        <v>0.16750622874314322</v>
      </c>
      <c r="S776" s="93">
        <f>(1+H776)^((5-Dashboard!$F$9)*3/12)</f>
        <v>1.0394768018399712</v>
      </c>
      <c r="T776" s="93">
        <f t="shared" si="84"/>
        <v>1.2135956407821684</v>
      </c>
      <c r="U776" s="93">
        <f t="shared" si="84"/>
        <v>1.4168804697887079</v>
      </c>
      <c r="V776" s="93">
        <f t="shared" si="84"/>
        <v>1.6542167738628275</v>
      </c>
      <c r="W776" s="93">
        <f t="shared" si="84"/>
        <v>1.9313083871762387</v>
      </c>
      <c r="X776" s="93">
        <f t="shared" si="84"/>
        <v>2.2548145716521328</v>
      </c>
      <c r="Y776" s="93">
        <f t="shared" si="83"/>
        <v>2.6325100570646676</v>
      </c>
      <c r="Z776" s="93">
        <f t="shared" si="83"/>
        <v>3.0734718888519668</v>
      </c>
      <c r="AA776" s="93">
        <f t="shared" si="83"/>
        <v>3.5882975741016248</v>
      </c>
      <c r="AB776" s="93">
        <f t="shared" si="83"/>
        <v>4.1893597683475576</v>
      </c>
      <c r="AC776" s="95">
        <f t="shared" si="83"/>
        <v>4.8911036239917056</v>
      </c>
      <c r="AE776" s="96"/>
    </row>
    <row r="777" spans="3:31" ht="24.75" customHeight="1" x14ac:dyDescent="0.25">
      <c r="C777" s="91">
        <f>ABS(E777-Dashboard!$F$13)</f>
        <v>13.567899957604219</v>
      </c>
      <c r="D777" s="92">
        <f t="shared" si="81"/>
        <v>0.16760622874314321</v>
      </c>
      <c r="E777" s="93" cm="1">
        <f t="array" ref="E777">SUM('DRE + DCF'!$S$41/TIR!S777,'DRE + DCF'!$U$41:$AD$41/TIR!T777:AC777,TIR!F777)</f>
        <v>63.077899957604217</v>
      </c>
      <c r="F777" s="100">
        <f>'DRE + DCF'!$AE$38*'DRE + DCF'!$AE$39*(1+G777)/(R777-G777)/AC777</f>
        <v>36.020358508030341</v>
      </c>
      <c r="G777" s="92">
        <f>R777*(1-'DRE + DCF'!$AE$39)</f>
        <v>0.10056373724588592</v>
      </c>
      <c r="H777" s="94">
        <f t="shared" si="85"/>
        <v>0.16760622874314321</v>
      </c>
      <c r="I777" s="94">
        <f t="shared" si="86"/>
        <v>0.16760622874314321</v>
      </c>
      <c r="J777" s="94">
        <f t="shared" si="86"/>
        <v>0.16760622874314321</v>
      </c>
      <c r="K777" s="94">
        <f t="shared" si="86"/>
        <v>0.16760622874314321</v>
      </c>
      <c r="L777" s="94">
        <f t="shared" si="86"/>
        <v>0.16760622874314321</v>
      </c>
      <c r="M777" s="94">
        <f t="shared" si="86"/>
        <v>0.16760622874314321</v>
      </c>
      <c r="N777" s="94">
        <f t="shared" si="86"/>
        <v>0.16760622874314321</v>
      </c>
      <c r="O777" s="94">
        <f t="shared" si="86"/>
        <v>0.16760622874314321</v>
      </c>
      <c r="P777" s="94">
        <f t="shared" si="86"/>
        <v>0.16760622874314321</v>
      </c>
      <c r="Q777" s="94">
        <f t="shared" si="86"/>
        <v>0.16760622874314321</v>
      </c>
      <c r="R777" s="94">
        <f t="shared" si="86"/>
        <v>0.16760622874314321</v>
      </c>
      <c r="S777" s="93">
        <f>(1+H777)^((5-Dashboard!$F$9)*3/12)</f>
        <v>1.0394990596102123</v>
      </c>
      <c r="T777" s="93">
        <f t="shared" si="84"/>
        <v>1.2137255767735238</v>
      </c>
      <c r="U777" s="93">
        <f t="shared" si="84"/>
        <v>1.4171535434256304</v>
      </c>
      <c r="V777" s="93">
        <f t="shared" si="84"/>
        <v>1.6546773043891825</v>
      </c>
      <c r="W777" s="93">
        <f t="shared" si="84"/>
        <v>1.9320115271647234</v>
      </c>
      <c r="X777" s="93">
        <f t="shared" si="84"/>
        <v>2.2558286931210834</v>
      </c>
      <c r="Y777" s="93">
        <f t="shared" si="83"/>
        <v>2.6339196330656813</v>
      </c>
      <c r="Z777" s="93">
        <f t="shared" si="83"/>
        <v>3.0753809695763437</v>
      </c>
      <c r="AA777" s="93">
        <f t="shared" si="83"/>
        <v>3.5908339758354662</v>
      </c>
      <c r="AB777" s="93">
        <f t="shared" si="83"/>
        <v>4.1926801165679954</v>
      </c>
      <c r="AC777" s="95">
        <f t="shared" si="83"/>
        <v>4.8953994192323194</v>
      </c>
      <c r="AE777" s="96"/>
    </row>
    <row r="778" spans="3:31" ht="24.75" customHeight="1" x14ac:dyDescent="0.25">
      <c r="C778" s="91">
        <f>ABS(E778-Dashboard!$F$13)</f>
        <v>13.504956512664492</v>
      </c>
      <c r="D778" s="92">
        <f t="shared" si="81"/>
        <v>0.1677062287431432</v>
      </c>
      <c r="E778" s="93" cm="1">
        <f t="array" ref="E778">SUM('DRE + DCF'!$S$41/TIR!S778,'DRE + DCF'!$U$41:$AD$41/TIR!T778:AC778,TIR!F778)</f>
        <v>63.01495651266449</v>
      </c>
      <c r="F778" s="100">
        <f>'DRE + DCF'!$AE$38*'DRE + DCF'!$AE$39*(1+G778)/(R778-G778)/AC778</f>
        <v>35.969254190140681</v>
      </c>
      <c r="G778" s="92">
        <f>R778*(1-'DRE + DCF'!$AE$39)</f>
        <v>0.10062373724588591</v>
      </c>
      <c r="H778" s="94">
        <f t="shared" si="85"/>
        <v>0.1677062287431432</v>
      </c>
      <c r="I778" s="94">
        <f t="shared" si="86"/>
        <v>0.1677062287431432</v>
      </c>
      <c r="J778" s="94">
        <f t="shared" si="86"/>
        <v>0.1677062287431432</v>
      </c>
      <c r="K778" s="94">
        <f t="shared" si="86"/>
        <v>0.1677062287431432</v>
      </c>
      <c r="L778" s="94">
        <f t="shared" si="86"/>
        <v>0.1677062287431432</v>
      </c>
      <c r="M778" s="94">
        <f t="shared" si="86"/>
        <v>0.1677062287431432</v>
      </c>
      <c r="N778" s="94">
        <f t="shared" si="86"/>
        <v>0.1677062287431432</v>
      </c>
      <c r="O778" s="94">
        <f t="shared" si="86"/>
        <v>0.1677062287431432</v>
      </c>
      <c r="P778" s="94">
        <f t="shared" si="86"/>
        <v>0.1677062287431432</v>
      </c>
      <c r="Q778" s="94">
        <f t="shared" si="86"/>
        <v>0.1677062287431432</v>
      </c>
      <c r="R778" s="94">
        <f t="shared" si="86"/>
        <v>0.1677062287431432</v>
      </c>
      <c r="S778" s="93">
        <f>(1+H778)^((5-Dashboard!$F$9)*3/12)</f>
        <v>1.0395213159507941</v>
      </c>
      <c r="T778" s="93">
        <f t="shared" si="84"/>
        <v>1.2138555155470112</v>
      </c>
      <c r="U778" s="93">
        <f t="shared" si="84"/>
        <v>1.4174266462984644</v>
      </c>
      <c r="V778" s="93">
        <f t="shared" si="84"/>
        <v>1.655137923669221</v>
      </c>
      <c r="W778" s="93">
        <f t="shared" si="84"/>
        <v>1.9327148628975426</v>
      </c>
      <c r="X778" s="93">
        <f t="shared" si="84"/>
        <v>2.2568431837899103</v>
      </c>
      <c r="Y778" s="93">
        <f t="shared" si="83"/>
        <v>2.6353298430079848</v>
      </c>
      <c r="Z778" s="93">
        <f t="shared" si="83"/>
        <v>3.0772910724731135</v>
      </c>
      <c r="AA778" s="93">
        <f t="shared" si="83"/>
        <v>3.5933719529825221</v>
      </c>
      <c r="AB778" s="93">
        <f t="shared" si="83"/>
        <v>4.1960028116886043</v>
      </c>
      <c r="AC778" s="95">
        <f t="shared" si="83"/>
        <v>4.8996986190325256</v>
      </c>
      <c r="AE778" s="96"/>
    </row>
    <row r="779" spans="3:31" ht="24.75" customHeight="1" x14ac:dyDescent="0.25">
      <c r="C779" s="91">
        <f>ABS(E779-Dashboard!$F$13)</f>
        <v>13.44210889207443</v>
      </c>
      <c r="D779" s="92">
        <f t="shared" si="81"/>
        <v>0.16780622874314319</v>
      </c>
      <c r="E779" s="93" cm="1">
        <f t="array" ref="E779">SUM('DRE + DCF'!$S$41/TIR!S779,'DRE + DCF'!$U$41:$AD$41/TIR!T779:AC779,TIR!F779)</f>
        <v>62.952108892074428</v>
      </c>
      <c r="F779" s="100">
        <f>'DRE + DCF'!$AE$38*'DRE + DCF'!$AE$39*(1+G779)/(R779-G779)/AC779</f>
        <v>35.918237741180164</v>
      </c>
      <c r="G779" s="92">
        <f>R779*(1-'DRE + DCF'!$AE$39)</f>
        <v>0.1006837372458859</v>
      </c>
      <c r="H779" s="94">
        <f t="shared" si="85"/>
        <v>0.16780622874314319</v>
      </c>
      <c r="I779" s="94">
        <f t="shared" si="86"/>
        <v>0.16780622874314319</v>
      </c>
      <c r="J779" s="94">
        <f t="shared" si="86"/>
        <v>0.16780622874314319</v>
      </c>
      <c r="K779" s="94">
        <f t="shared" si="86"/>
        <v>0.16780622874314319</v>
      </c>
      <c r="L779" s="94">
        <f t="shared" si="86"/>
        <v>0.16780622874314319</v>
      </c>
      <c r="M779" s="94">
        <f t="shared" si="86"/>
        <v>0.16780622874314319</v>
      </c>
      <c r="N779" s="94">
        <f t="shared" si="86"/>
        <v>0.16780622874314319</v>
      </c>
      <c r="O779" s="94">
        <f t="shared" si="86"/>
        <v>0.16780622874314319</v>
      </c>
      <c r="P779" s="94">
        <f t="shared" si="86"/>
        <v>0.16780622874314319</v>
      </c>
      <c r="Q779" s="94">
        <f t="shared" si="86"/>
        <v>0.16780622874314319</v>
      </c>
      <c r="R779" s="94">
        <f t="shared" si="86"/>
        <v>0.16780622874314319</v>
      </c>
      <c r="S779" s="93">
        <f>(1+H779)^((5-Dashboard!$F$9)*3/12)</f>
        <v>1.0395435708619309</v>
      </c>
      <c r="T779" s="93">
        <f t="shared" si="84"/>
        <v>1.213985457102452</v>
      </c>
      <c r="U779" s="93">
        <f t="shared" si="84"/>
        <v>1.4176997784078353</v>
      </c>
      <c r="V779" s="93">
        <f t="shared" si="84"/>
        <v>1.655598631712444</v>
      </c>
      <c r="W779" s="93">
        <f t="shared" si="84"/>
        <v>1.9334183944124173</v>
      </c>
      <c r="X779" s="93">
        <f t="shared" si="84"/>
        <v>2.257858043761388</v>
      </c>
      <c r="Y779" s="93">
        <f t="shared" si="83"/>
        <v>2.6367406871223573</v>
      </c>
      <c r="Z779" s="93">
        <f t="shared" si="83"/>
        <v>3.0792021980019642</v>
      </c>
      <c r="AA779" s="93">
        <f t="shared" si="83"/>
        <v>3.5959115063862712</v>
      </c>
      <c r="AB779" s="93">
        <f t="shared" si="83"/>
        <v>4.1993278551670263</v>
      </c>
      <c r="AC779" s="95">
        <f t="shared" si="83"/>
        <v>4.9040012257986376</v>
      </c>
      <c r="AE779" s="96"/>
    </row>
    <row r="780" spans="3:31" ht="24.75" customHeight="1" x14ac:dyDescent="0.25">
      <c r="C780" s="91">
        <f>ABS(E780-Dashboard!$F$13)</f>
        <v>13.379356905334667</v>
      </c>
      <c r="D780" s="92">
        <f t="shared" si="81"/>
        <v>0.16790622874314318</v>
      </c>
      <c r="E780" s="93" cm="1">
        <f t="array" ref="E780">SUM('DRE + DCF'!$S$41/TIR!S780,'DRE + DCF'!$U$41:$AD$41/TIR!T780:AC780,TIR!F780)</f>
        <v>62.889356905334665</v>
      </c>
      <c r="F780" s="100">
        <f>'DRE + DCF'!$AE$38*'DRE + DCF'!$AE$39*(1+G780)/(R780-G780)/AC780</f>
        <v>35.867308977262603</v>
      </c>
      <c r="G780" s="92">
        <f>R780*(1-'DRE + DCF'!$AE$39)</f>
        <v>0.10074373724588591</v>
      </c>
      <c r="H780" s="94">
        <f t="shared" si="85"/>
        <v>0.16790622874314318</v>
      </c>
      <c r="I780" s="94">
        <f t="shared" si="86"/>
        <v>0.16790622874314318</v>
      </c>
      <c r="J780" s="94">
        <f t="shared" si="86"/>
        <v>0.16790622874314318</v>
      </c>
      <c r="K780" s="94">
        <f t="shared" si="86"/>
        <v>0.16790622874314318</v>
      </c>
      <c r="L780" s="94">
        <f t="shared" si="86"/>
        <v>0.16790622874314318</v>
      </c>
      <c r="M780" s="94">
        <f t="shared" si="86"/>
        <v>0.16790622874314318</v>
      </c>
      <c r="N780" s="94">
        <f t="shared" si="86"/>
        <v>0.16790622874314318</v>
      </c>
      <c r="O780" s="94">
        <f t="shared" si="86"/>
        <v>0.16790622874314318</v>
      </c>
      <c r="P780" s="94">
        <f t="shared" si="86"/>
        <v>0.16790622874314318</v>
      </c>
      <c r="Q780" s="94">
        <f t="shared" si="86"/>
        <v>0.16790622874314318</v>
      </c>
      <c r="R780" s="94">
        <f t="shared" si="86"/>
        <v>0.16790622874314318</v>
      </c>
      <c r="S780" s="93">
        <f>(1+H780)^((5-Dashboard!$F$9)*3/12)</f>
        <v>1.0395658243438366</v>
      </c>
      <c r="T780" s="93">
        <f t="shared" si="84"/>
        <v>1.2141154014396671</v>
      </c>
      <c r="U780" s="93">
        <f t="shared" si="84"/>
        <v>1.417972939754369</v>
      </c>
      <c r="V780" s="93">
        <f t="shared" si="84"/>
        <v>1.6560594285283532</v>
      </c>
      <c r="W780" s="93">
        <f t="shared" si="84"/>
        <v>1.9341221217470739</v>
      </c>
      <c r="X780" s="93">
        <f t="shared" si="84"/>
        <v>2.2588732731383114</v>
      </c>
      <c r="Y780" s="93">
        <f t="shared" si="83"/>
        <v>2.6381521656396454</v>
      </c>
      <c r="Z780" s="93">
        <f t="shared" si="83"/>
        <v>3.0811143466227544</v>
      </c>
      <c r="AA780" s="93">
        <f t="shared" si="83"/>
        <v>3.5984526368905749</v>
      </c>
      <c r="AB780" s="93">
        <f t="shared" si="83"/>
        <v>4.2026552484616904</v>
      </c>
      <c r="AC780" s="95">
        <f t="shared" si="83"/>
        <v>4.9083072419384699</v>
      </c>
      <c r="AE780" s="96"/>
    </row>
    <row r="781" spans="3:31" ht="24.75" customHeight="1" x14ac:dyDescent="0.25">
      <c r="C781" s="91">
        <f>ABS(E781-Dashboard!$F$13)</f>
        <v>13.316700362419176</v>
      </c>
      <c r="D781" s="92">
        <f t="shared" si="81"/>
        <v>0.16800622874314317</v>
      </c>
      <c r="E781" s="93" cm="1">
        <f t="array" ref="E781">SUM('DRE + DCF'!$S$41/TIR!S781,'DRE + DCF'!$U$41:$AD$41/TIR!T781:AC781,TIR!F781)</f>
        <v>62.826700362419174</v>
      </c>
      <c r="F781" s="100">
        <f>'DRE + DCF'!$AE$38*'DRE + DCF'!$AE$39*(1+G781)/(R781-G781)/AC781</f>
        <v>35.816467714968788</v>
      </c>
      <c r="G781" s="92">
        <f>R781*(1-'DRE + DCF'!$AE$39)</f>
        <v>0.1008037372458859</v>
      </c>
      <c r="H781" s="94">
        <f t="shared" si="85"/>
        <v>0.16800622874314317</v>
      </c>
      <c r="I781" s="94">
        <f t="shared" si="86"/>
        <v>0.16800622874314317</v>
      </c>
      <c r="J781" s="94">
        <f t="shared" si="86"/>
        <v>0.16800622874314317</v>
      </c>
      <c r="K781" s="94">
        <f t="shared" si="86"/>
        <v>0.16800622874314317</v>
      </c>
      <c r="L781" s="94">
        <f t="shared" si="86"/>
        <v>0.16800622874314317</v>
      </c>
      <c r="M781" s="94">
        <f t="shared" si="86"/>
        <v>0.16800622874314317</v>
      </c>
      <c r="N781" s="94">
        <f t="shared" si="86"/>
        <v>0.16800622874314317</v>
      </c>
      <c r="O781" s="94">
        <f t="shared" si="86"/>
        <v>0.16800622874314317</v>
      </c>
      <c r="P781" s="94">
        <f t="shared" si="86"/>
        <v>0.16800622874314317</v>
      </c>
      <c r="Q781" s="94">
        <f t="shared" si="86"/>
        <v>0.16800622874314317</v>
      </c>
      <c r="R781" s="94">
        <f t="shared" si="86"/>
        <v>0.16800622874314317</v>
      </c>
      <c r="S781" s="93">
        <f>(1+H781)^((5-Dashboard!$F$9)*3/12)</f>
        <v>1.0395880763967258</v>
      </c>
      <c r="T781" s="93">
        <f t="shared" si="84"/>
        <v>1.2142453485584783</v>
      </c>
      <c r="U781" s="93">
        <f t="shared" si="84"/>
        <v>1.4182461303386917</v>
      </c>
      <c r="V781" s="93">
        <f t="shared" si="84"/>
        <v>1.6565203141264517</v>
      </c>
      <c r="W781" s="93">
        <f t="shared" si="84"/>
        <v>1.9348260449392438</v>
      </c>
      <c r="X781" s="93">
        <f t="shared" si="84"/>
        <v>2.2598888720234975</v>
      </c>
      <c r="Y781" s="93">
        <f t="shared" si="83"/>
        <v>2.6395642787907612</v>
      </c>
      <c r="Z781" s="93">
        <f t="shared" si="83"/>
        <v>3.0830275187955114</v>
      </c>
      <c r="AA781" s="93">
        <f t="shared" si="83"/>
        <v>3.6009953453396752</v>
      </c>
      <c r="AB781" s="93">
        <f t="shared" si="83"/>
        <v>4.205984993031807</v>
      </c>
      <c r="AC781" s="95">
        <f t="shared" si="83"/>
        <v>4.912616669861336</v>
      </c>
      <c r="AE781" s="96"/>
    </row>
    <row r="782" spans="3:31" ht="24.75" customHeight="1" x14ac:dyDescent="0.25">
      <c r="C782" s="91">
        <f>ABS(E782-Dashboard!$F$13)</f>
        <v>13.254139073773906</v>
      </c>
      <c r="D782" s="92">
        <f t="shared" si="81"/>
        <v>0.16810622874314315</v>
      </c>
      <c r="E782" s="93" cm="1">
        <f t="array" ref="E782">SUM('DRE + DCF'!$S$41/TIR!S782,'DRE + DCF'!$U$41:$AD$41/TIR!T782:AC782,TIR!F782)</f>
        <v>62.764139073773904</v>
      </c>
      <c r="F782" s="100">
        <f>'DRE + DCF'!$AE$38*'DRE + DCF'!$AE$39*(1+G782)/(R782-G782)/AC782</f>
        <v>35.765713771345119</v>
      </c>
      <c r="G782" s="92">
        <f>R782*(1-'DRE + DCF'!$AE$39)</f>
        <v>0.10086373724588589</v>
      </c>
      <c r="H782" s="94">
        <f t="shared" si="85"/>
        <v>0.16810622874314315</v>
      </c>
      <c r="I782" s="94">
        <f t="shared" si="86"/>
        <v>0.16810622874314315</v>
      </c>
      <c r="J782" s="94">
        <f t="shared" si="86"/>
        <v>0.16810622874314315</v>
      </c>
      <c r="K782" s="94">
        <f t="shared" si="86"/>
        <v>0.16810622874314315</v>
      </c>
      <c r="L782" s="94">
        <f t="shared" si="86"/>
        <v>0.16810622874314315</v>
      </c>
      <c r="M782" s="94">
        <f t="shared" si="86"/>
        <v>0.16810622874314315</v>
      </c>
      <c r="N782" s="94">
        <f t="shared" si="86"/>
        <v>0.16810622874314315</v>
      </c>
      <c r="O782" s="94">
        <f t="shared" si="86"/>
        <v>0.16810622874314315</v>
      </c>
      <c r="P782" s="94">
        <f t="shared" si="86"/>
        <v>0.16810622874314315</v>
      </c>
      <c r="Q782" s="94">
        <f t="shared" si="86"/>
        <v>0.16810622874314315</v>
      </c>
      <c r="R782" s="94">
        <f t="shared" si="86"/>
        <v>0.16810622874314315</v>
      </c>
      <c r="S782" s="93">
        <f>(1+H782)^((5-Dashboard!$F$9)*3/12)</f>
        <v>1.0396103270208121</v>
      </c>
      <c r="T782" s="93">
        <f t="shared" si="84"/>
        <v>1.2143752984587066</v>
      </c>
      <c r="U782" s="93">
        <f t="shared" si="84"/>
        <v>1.4185193501614288</v>
      </c>
      <c r="V782" s="93">
        <f t="shared" si="84"/>
        <v>1.6569812885162407</v>
      </c>
      <c r="W782" s="93">
        <f t="shared" si="84"/>
        <v>1.93553016402666</v>
      </c>
      <c r="X782" s="93">
        <f t="shared" si="84"/>
        <v>2.2609048405197791</v>
      </c>
      <c r="Y782" s="93">
        <f t="shared" si="83"/>
        <v>2.6409770268066768</v>
      </c>
      <c r="Z782" s="93">
        <f t="shared" si="83"/>
        <v>3.0849417149804261</v>
      </c>
      <c r="AA782" s="93">
        <f t="shared" si="83"/>
        <v>3.6035396325781899</v>
      </c>
      <c r="AB782" s="93">
        <f t="shared" si="83"/>
        <v>4.2093170903373611</v>
      </c>
      <c r="AC782" s="95">
        <f t="shared" si="83"/>
        <v>4.9169295119780356</v>
      </c>
      <c r="AE782" s="96"/>
    </row>
    <row r="783" spans="3:31" ht="24.75" customHeight="1" x14ac:dyDescent="0.25">
      <c r="C783" s="91">
        <f>ABS(E783-Dashboard!$F$13)</f>
        <v>13.191672850315172</v>
      </c>
      <c r="D783" s="92">
        <f t="shared" ref="D783:D846" si="87">D782+0.0001</f>
        <v>0.16820622874314314</v>
      </c>
      <c r="E783" s="93" cm="1">
        <f t="array" ref="E783">SUM('DRE + DCF'!$S$41/TIR!S783,'DRE + DCF'!$U$41:$AD$41/TIR!T783:AC783,TIR!F783)</f>
        <v>62.70167285031517</v>
      </c>
      <c r="F783" s="100">
        <f>'DRE + DCF'!$AE$38*'DRE + DCF'!$AE$39*(1+G783)/(R783-G783)/AC783</f>
        <v>35.715046963902061</v>
      </c>
      <c r="G783" s="92">
        <f>R783*(1-'DRE + DCF'!$AE$39)</f>
        <v>0.10092373724588588</v>
      </c>
      <c r="H783" s="94">
        <f t="shared" si="85"/>
        <v>0.16820622874314314</v>
      </c>
      <c r="I783" s="94">
        <f t="shared" si="86"/>
        <v>0.16820622874314314</v>
      </c>
      <c r="J783" s="94">
        <f t="shared" si="86"/>
        <v>0.16820622874314314</v>
      </c>
      <c r="K783" s="94">
        <f t="shared" si="86"/>
        <v>0.16820622874314314</v>
      </c>
      <c r="L783" s="94">
        <f t="shared" si="86"/>
        <v>0.16820622874314314</v>
      </c>
      <c r="M783" s="94">
        <f t="shared" si="86"/>
        <v>0.16820622874314314</v>
      </c>
      <c r="N783" s="94">
        <f t="shared" si="86"/>
        <v>0.16820622874314314</v>
      </c>
      <c r="O783" s="94">
        <f t="shared" si="86"/>
        <v>0.16820622874314314</v>
      </c>
      <c r="P783" s="94">
        <f t="shared" si="86"/>
        <v>0.16820622874314314</v>
      </c>
      <c r="Q783" s="94">
        <f t="shared" si="86"/>
        <v>0.16820622874314314</v>
      </c>
      <c r="R783" s="94">
        <f t="shared" si="86"/>
        <v>0.16820622874314314</v>
      </c>
      <c r="S783" s="93">
        <f>(1+H783)^((5-Dashboard!$F$9)*3/12)</f>
        <v>1.0396325762163101</v>
      </c>
      <c r="T783" s="93">
        <f t="shared" si="84"/>
        <v>1.2145052511401739</v>
      </c>
      <c r="U783" s="93">
        <f t="shared" si="84"/>
        <v>1.4187925992232067</v>
      </c>
      <c r="V783" s="93">
        <f t="shared" si="84"/>
        <v>1.6574423517072241</v>
      </c>
      <c r="W783" s="93">
        <f t="shared" si="84"/>
        <v>1.9362344790470625</v>
      </c>
      <c r="X783" s="93">
        <f t="shared" si="84"/>
        <v>2.2619211787300135</v>
      </c>
      <c r="Y783" s="93">
        <f t="shared" si="83"/>
        <v>2.6423904099184341</v>
      </c>
      <c r="Z783" s="93">
        <f t="shared" si="83"/>
        <v>3.0868569356378619</v>
      </c>
      <c r="AA783" s="93">
        <f t="shared" si="83"/>
        <v>3.606085499451122</v>
      </c>
      <c r="AB783" s="93">
        <f t="shared" si="83"/>
        <v>4.2126515418391293</v>
      </c>
      <c r="AC783" s="95">
        <f t="shared" si="83"/>
        <v>4.9212457707008763</v>
      </c>
      <c r="AE783" s="96"/>
    </row>
    <row r="784" spans="3:31" ht="24.75" customHeight="1" x14ac:dyDescent="0.25">
      <c r="C784" s="91">
        <f>ABS(E784-Dashboard!$F$13)</f>
        <v>13.129301503428458</v>
      </c>
      <c r="D784" s="92">
        <f t="shared" si="87"/>
        <v>0.16830622874314313</v>
      </c>
      <c r="E784" s="93" cm="1">
        <f t="array" ref="E784">SUM('DRE + DCF'!$S$41/TIR!S784,'DRE + DCF'!$U$41:$AD$41/TIR!T784:AC784,TIR!F784)</f>
        <v>62.639301503428456</v>
      </c>
      <c r="F784" s="100">
        <f>'DRE + DCF'!$AE$38*'DRE + DCF'!$AE$39*(1+G784)/(R784-G784)/AC784</f>
        <v>35.664467110612833</v>
      </c>
      <c r="G784" s="92">
        <f>R784*(1-'DRE + DCF'!$AE$39)</f>
        <v>0.10098373724588587</v>
      </c>
      <c r="H784" s="94">
        <f t="shared" si="85"/>
        <v>0.16830622874314313</v>
      </c>
      <c r="I784" s="94">
        <f t="shared" si="86"/>
        <v>0.16830622874314313</v>
      </c>
      <c r="J784" s="94">
        <f t="shared" si="86"/>
        <v>0.16830622874314313</v>
      </c>
      <c r="K784" s="94">
        <f t="shared" si="86"/>
        <v>0.16830622874314313</v>
      </c>
      <c r="L784" s="94">
        <f t="shared" si="86"/>
        <v>0.16830622874314313</v>
      </c>
      <c r="M784" s="94">
        <f t="shared" si="86"/>
        <v>0.16830622874314313</v>
      </c>
      <c r="N784" s="94">
        <f t="shared" si="86"/>
        <v>0.16830622874314313</v>
      </c>
      <c r="O784" s="94">
        <f t="shared" si="86"/>
        <v>0.16830622874314313</v>
      </c>
      <c r="P784" s="94">
        <f t="shared" si="86"/>
        <v>0.16830622874314313</v>
      </c>
      <c r="Q784" s="94">
        <f t="shared" si="86"/>
        <v>0.16830622874314313</v>
      </c>
      <c r="R784" s="94">
        <f t="shared" si="86"/>
        <v>0.16830622874314313</v>
      </c>
      <c r="S784" s="93">
        <f>(1+H784)^((5-Dashboard!$F$9)*3/12)</f>
        <v>1.0396548239834333</v>
      </c>
      <c r="T784" s="93">
        <f t="shared" si="84"/>
        <v>1.2146352066027013</v>
      </c>
      <c r="U784" s="93">
        <f t="shared" si="84"/>
        <v>1.4190658775246505</v>
      </c>
      <c r="V784" s="93">
        <f t="shared" si="84"/>
        <v>1.6579035037089036</v>
      </c>
      <c r="W784" s="93">
        <f t="shared" si="84"/>
        <v>1.9369389900381928</v>
      </c>
      <c r="X784" s="93">
        <f t="shared" si="84"/>
        <v>2.2629378867570735</v>
      </c>
      <c r="Y784" s="93">
        <f t="shared" si="83"/>
        <v>2.6438044283571345</v>
      </c>
      <c r="Z784" s="93">
        <f t="shared" si="83"/>
        <v>3.088773181228345</v>
      </c>
      <c r="AA784" s="93">
        <f t="shared" si="83"/>
        <v>3.6086329468038487</v>
      </c>
      <c r="AB784" s="93">
        <f t="shared" si="83"/>
        <v>4.2159883489986605</v>
      </c>
      <c r="AC784" s="95">
        <f t="shared" si="83"/>
        <v>4.9255654484436553</v>
      </c>
      <c r="AE784" s="96"/>
    </row>
    <row r="785" spans="3:31" ht="24.75" customHeight="1" x14ac:dyDescent="0.25">
      <c r="C785" s="91">
        <f>ABS(E785-Dashboard!$F$13)</f>
        <v>13.067024844966838</v>
      </c>
      <c r="D785" s="92">
        <f t="shared" si="87"/>
        <v>0.16840622874314312</v>
      </c>
      <c r="E785" s="93" cm="1">
        <f t="array" ref="E785">SUM('DRE + DCF'!$S$41/TIR!S785,'DRE + DCF'!$U$41:$AD$41/TIR!T785:AC785,TIR!F785)</f>
        <v>62.577024844966836</v>
      </c>
      <c r="F785" s="100">
        <f>'DRE + DCF'!$AE$38*'DRE + DCF'!$AE$39*(1+G785)/(R785-G785)/AC785</f>
        <v>35.613974029911979</v>
      </c>
      <c r="G785" s="92">
        <f>R785*(1-'DRE + DCF'!$AE$39)</f>
        <v>0.10104373724588588</v>
      </c>
      <c r="H785" s="94">
        <f t="shared" si="85"/>
        <v>0.16840622874314312</v>
      </c>
      <c r="I785" s="94">
        <f t="shared" si="86"/>
        <v>0.16840622874314312</v>
      </c>
      <c r="J785" s="94">
        <f t="shared" si="86"/>
        <v>0.16840622874314312</v>
      </c>
      <c r="K785" s="94">
        <f t="shared" si="86"/>
        <v>0.16840622874314312</v>
      </c>
      <c r="L785" s="94">
        <f t="shared" si="86"/>
        <v>0.16840622874314312</v>
      </c>
      <c r="M785" s="94">
        <f t="shared" si="86"/>
        <v>0.16840622874314312</v>
      </c>
      <c r="N785" s="94">
        <f t="shared" si="86"/>
        <v>0.16840622874314312</v>
      </c>
      <c r="O785" s="94">
        <f t="shared" si="86"/>
        <v>0.16840622874314312</v>
      </c>
      <c r="P785" s="94">
        <f t="shared" si="86"/>
        <v>0.16840622874314312</v>
      </c>
      <c r="Q785" s="94">
        <f t="shared" si="86"/>
        <v>0.16840622874314312</v>
      </c>
      <c r="R785" s="94">
        <f t="shared" si="86"/>
        <v>0.16840622874314312</v>
      </c>
      <c r="S785" s="93">
        <f>(1+H785)^((5-Dashboard!$F$9)*3/12)</f>
        <v>1.0396770703223959</v>
      </c>
      <c r="T785" s="93">
        <f t="shared" si="84"/>
        <v>1.2147651648461102</v>
      </c>
      <c r="U785" s="93">
        <f t="shared" si="84"/>
        <v>1.4193391850663861</v>
      </c>
      <c r="V785" s="93">
        <f t="shared" si="84"/>
        <v>1.6583647445307823</v>
      </c>
      <c r="W785" s="93">
        <f t="shared" si="84"/>
        <v>1.9376436970377975</v>
      </c>
      <c r="X785" s="93">
        <f t="shared" si="84"/>
        <v>2.2639549647038542</v>
      </c>
      <c r="Y785" s="93">
        <f t="shared" si="83"/>
        <v>2.6452190823539459</v>
      </c>
      <c r="Z785" s="93">
        <f t="shared" si="83"/>
        <v>3.0906904522125718</v>
      </c>
      <c r="AA785" s="93">
        <f t="shared" si="83"/>
        <v>3.6111819754821308</v>
      </c>
      <c r="AB785" s="93">
        <f t="shared" si="83"/>
        <v>4.2193275132782899</v>
      </c>
      <c r="AC785" s="95">
        <f t="shared" si="83"/>
        <v>4.9298885476216707</v>
      </c>
      <c r="AE785" s="96"/>
    </row>
    <row r="786" spans="3:31" ht="24.75" customHeight="1" x14ac:dyDescent="0.25">
      <c r="C786" s="91">
        <f>ABS(E786-Dashboard!$F$13)</f>
        <v>13.004842687249571</v>
      </c>
      <c r="D786" s="92">
        <f t="shared" si="87"/>
        <v>0.16850622874314311</v>
      </c>
      <c r="E786" s="93" cm="1">
        <f t="array" ref="E786">SUM('DRE + DCF'!$S$41/TIR!S786,'DRE + DCF'!$U$41:$AD$41/TIR!T786:AC786,TIR!F786)</f>
        <v>62.514842687249569</v>
      </c>
      <c r="F786" s="100">
        <f>'DRE + DCF'!$AE$38*'DRE + DCF'!$AE$39*(1+G786)/(R786-G786)/AC786</f>
        <v>35.563567540693882</v>
      </c>
      <c r="G786" s="92">
        <f>R786*(1-'DRE + DCF'!$AE$39)</f>
        <v>0.10110373724588587</v>
      </c>
      <c r="H786" s="94">
        <f t="shared" si="85"/>
        <v>0.16850622874314311</v>
      </c>
      <c r="I786" s="94">
        <f t="shared" si="86"/>
        <v>0.16850622874314311</v>
      </c>
      <c r="J786" s="94">
        <f t="shared" si="86"/>
        <v>0.16850622874314311</v>
      </c>
      <c r="K786" s="94">
        <f t="shared" si="86"/>
        <v>0.16850622874314311</v>
      </c>
      <c r="L786" s="94">
        <f t="shared" si="86"/>
        <v>0.16850622874314311</v>
      </c>
      <c r="M786" s="94">
        <f t="shared" si="86"/>
        <v>0.16850622874314311</v>
      </c>
      <c r="N786" s="94">
        <f t="shared" si="86"/>
        <v>0.16850622874314311</v>
      </c>
      <c r="O786" s="94">
        <f t="shared" si="86"/>
        <v>0.16850622874314311</v>
      </c>
      <c r="P786" s="94">
        <f t="shared" si="86"/>
        <v>0.16850622874314311</v>
      </c>
      <c r="Q786" s="94">
        <f t="shared" si="86"/>
        <v>0.16850622874314311</v>
      </c>
      <c r="R786" s="94">
        <f t="shared" si="86"/>
        <v>0.16850622874314311</v>
      </c>
      <c r="S786" s="93">
        <f>(1+H786)^((5-Dashboard!$F$9)*3/12)</f>
        <v>1.0396993152334117</v>
      </c>
      <c r="T786" s="93">
        <f t="shared" si="84"/>
        <v>1.2148951258702223</v>
      </c>
      <c r="U786" s="93">
        <f t="shared" si="84"/>
        <v>1.4196125218490396</v>
      </c>
      <c r="V786" s="93">
        <f t="shared" si="84"/>
        <v>1.6588260741823642</v>
      </c>
      <c r="W786" s="93">
        <f t="shared" si="84"/>
        <v>1.9383486000836276</v>
      </c>
      <c r="X786" s="93">
        <f t="shared" si="84"/>
        <v>2.2649724126732709</v>
      </c>
      <c r="Y786" s="93">
        <f t="shared" si="83"/>
        <v>2.646634372140102</v>
      </c>
      <c r="Z786" s="93">
        <f t="shared" si="83"/>
        <v>3.0926087490514069</v>
      </c>
      <c r="AA786" s="93">
        <f t="shared" si="83"/>
        <v>3.6137325863321093</v>
      </c>
      <c r="AB786" s="93">
        <f t="shared" si="83"/>
        <v>4.2226690361411379</v>
      </c>
      <c r="AC786" s="95">
        <f t="shared" si="83"/>
        <v>4.9342150706517245</v>
      </c>
      <c r="AE786" s="96"/>
    </row>
    <row r="787" spans="3:31" ht="24.75" customHeight="1" x14ac:dyDescent="0.25">
      <c r="C787" s="91">
        <f>ABS(E787-Dashboard!$F$13)</f>
        <v>12.942754843060861</v>
      </c>
      <c r="D787" s="92">
        <f t="shared" si="87"/>
        <v>0.1686062287431431</v>
      </c>
      <c r="E787" s="93" cm="1">
        <f t="array" ref="E787">SUM('DRE + DCF'!$S$41/TIR!S787,'DRE + DCF'!$U$41:$AD$41/TIR!T787:AC787,TIR!F787)</f>
        <v>62.452754843060859</v>
      </c>
      <c r="F787" s="100">
        <f>'DRE + DCF'!$AE$38*'DRE + DCF'!$AE$39*(1+G787)/(R787-G787)/AC787</f>
        <v>35.513247462311519</v>
      </c>
      <c r="G787" s="92">
        <f>R787*(1-'DRE + DCF'!$AE$39)</f>
        <v>0.10116373724588586</v>
      </c>
      <c r="H787" s="94">
        <f t="shared" si="85"/>
        <v>0.1686062287431431</v>
      </c>
      <c r="I787" s="94">
        <f t="shared" si="86"/>
        <v>0.1686062287431431</v>
      </c>
      <c r="J787" s="94">
        <f t="shared" si="86"/>
        <v>0.1686062287431431</v>
      </c>
      <c r="K787" s="94">
        <f t="shared" si="86"/>
        <v>0.1686062287431431</v>
      </c>
      <c r="L787" s="94">
        <f t="shared" si="86"/>
        <v>0.1686062287431431</v>
      </c>
      <c r="M787" s="94">
        <f t="shared" si="86"/>
        <v>0.1686062287431431</v>
      </c>
      <c r="N787" s="94">
        <f t="shared" si="86"/>
        <v>0.1686062287431431</v>
      </c>
      <c r="O787" s="94">
        <f t="shared" si="86"/>
        <v>0.1686062287431431</v>
      </c>
      <c r="P787" s="94">
        <f t="shared" si="86"/>
        <v>0.1686062287431431</v>
      </c>
      <c r="Q787" s="94">
        <f t="shared" si="86"/>
        <v>0.1686062287431431</v>
      </c>
      <c r="R787" s="94">
        <f t="shared" si="86"/>
        <v>0.1686062287431431</v>
      </c>
      <c r="S787" s="93">
        <f>(1+H787)^((5-Dashboard!$F$9)*3/12)</f>
        <v>1.0397215587166948</v>
      </c>
      <c r="T787" s="93">
        <f t="shared" si="84"/>
        <v>1.2150250896748591</v>
      </c>
      <c r="U787" s="93">
        <f t="shared" si="84"/>
        <v>1.4198858878732363</v>
      </c>
      <c r="V787" s="93">
        <f t="shared" si="84"/>
        <v>1.659287492673152</v>
      </c>
      <c r="W787" s="93">
        <f t="shared" si="84"/>
        <v>1.939053699213438</v>
      </c>
      <c r="X787" s="93">
        <f t="shared" si="84"/>
        <v>2.2659902307682569</v>
      </c>
      <c r="Y787" s="93">
        <f t="shared" si="83"/>
        <v>2.6480502979468974</v>
      </c>
      <c r="Z787" s="93">
        <f t="shared" si="83"/>
        <v>3.0945280722058803</v>
      </c>
      <c r="AA787" s="93">
        <f t="shared" si="83"/>
        <v>3.6162847802003029</v>
      </c>
      <c r="AB787" s="93">
        <f t="shared" si="83"/>
        <v>4.2260129190511018</v>
      </c>
      <c r="AC787" s="95">
        <f t="shared" si="83"/>
        <v>4.9385450199521097</v>
      </c>
      <c r="AE787" s="96"/>
    </row>
    <row r="788" spans="3:31" ht="24.75" customHeight="1" x14ac:dyDescent="0.25">
      <c r="C788" s="91">
        <f>ABS(E788-Dashboard!$F$13)</f>
        <v>12.880761125648284</v>
      </c>
      <c r="D788" s="92">
        <f t="shared" si="87"/>
        <v>0.16870622874314309</v>
      </c>
      <c r="E788" s="93" cm="1">
        <f t="array" ref="E788">SUM('DRE + DCF'!$S$41/TIR!S788,'DRE + DCF'!$U$41:$AD$41/TIR!T788:AC788,TIR!F788)</f>
        <v>62.390761125648282</v>
      </c>
      <c r="F788" s="100">
        <f>'DRE + DCF'!$AE$38*'DRE + DCF'!$AE$39*(1+G788)/(R788-G788)/AC788</f>
        <v>35.463013614574947</v>
      </c>
      <c r="G788" s="92">
        <f>R788*(1-'DRE + DCF'!$AE$39)</f>
        <v>0.10122373724588585</v>
      </c>
      <c r="H788" s="94">
        <f t="shared" si="85"/>
        <v>0.16870622874314309</v>
      </c>
      <c r="I788" s="94">
        <f t="shared" si="86"/>
        <v>0.16870622874314309</v>
      </c>
      <c r="J788" s="94">
        <f t="shared" si="86"/>
        <v>0.16870622874314309</v>
      </c>
      <c r="K788" s="94">
        <f t="shared" si="86"/>
        <v>0.16870622874314309</v>
      </c>
      <c r="L788" s="94">
        <f t="shared" si="86"/>
        <v>0.16870622874314309</v>
      </c>
      <c r="M788" s="94">
        <f t="shared" si="86"/>
        <v>0.16870622874314309</v>
      </c>
      <c r="N788" s="94">
        <f t="shared" si="86"/>
        <v>0.16870622874314309</v>
      </c>
      <c r="O788" s="94">
        <f t="shared" si="86"/>
        <v>0.16870622874314309</v>
      </c>
      <c r="P788" s="94">
        <f t="shared" si="86"/>
        <v>0.16870622874314309</v>
      </c>
      <c r="Q788" s="94">
        <f t="shared" si="86"/>
        <v>0.16870622874314309</v>
      </c>
      <c r="R788" s="94">
        <f t="shared" si="86"/>
        <v>0.16870622874314309</v>
      </c>
      <c r="S788" s="93">
        <f>(1+H788)^((5-Dashboard!$F$9)*3/12)</f>
        <v>1.0397438007724586</v>
      </c>
      <c r="T788" s="93">
        <f t="shared" si="84"/>
        <v>1.2151550562598421</v>
      </c>
      <c r="U788" s="93">
        <f t="shared" si="84"/>
        <v>1.4201592831396019</v>
      </c>
      <c r="V788" s="93">
        <f t="shared" si="84"/>
        <v>1.6597490000126498</v>
      </c>
      <c r="W788" s="93">
        <f t="shared" si="84"/>
        <v>1.9397589944649869</v>
      </c>
      <c r="X788" s="93">
        <f t="shared" si="84"/>
        <v>2.2670084190917663</v>
      </c>
      <c r="Y788" s="93">
        <f t="shared" si="83"/>
        <v>2.6494668600056932</v>
      </c>
      <c r="Z788" s="93">
        <f t="shared" si="83"/>
        <v>3.0964484221371906</v>
      </c>
      <c r="AA788" s="93">
        <f t="shared" si="83"/>
        <v>3.618838557933612</v>
      </c>
      <c r="AB788" s="93">
        <f t="shared" si="83"/>
        <v>4.229359163472866</v>
      </c>
      <c r="AC788" s="95">
        <f t="shared" si="83"/>
        <v>4.9428783979426276</v>
      </c>
      <c r="AE788" s="96"/>
    </row>
    <row r="789" spans="3:31" ht="24.75" customHeight="1" x14ac:dyDescent="0.25">
      <c r="C789" s="91">
        <f>ABS(E789-Dashboard!$F$13)</f>
        <v>12.818861348721434</v>
      </c>
      <c r="D789" s="92">
        <f t="shared" si="87"/>
        <v>0.16880622874314308</v>
      </c>
      <c r="E789" s="93" cm="1">
        <f t="array" ref="E789">SUM('DRE + DCF'!$S$41/TIR!S789,'DRE + DCF'!$U$41:$AD$41/TIR!T789:AC789,TIR!F789)</f>
        <v>62.328861348721432</v>
      </c>
      <c r="F789" s="100">
        <f>'DRE + DCF'!$AE$38*'DRE + DCF'!$AE$39*(1+G789)/(R789-G789)/AC789</f>
        <v>35.412865817749953</v>
      </c>
      <c r="G789" s="92">
        <f>R789*(1-'DRE + DCF'!$AE$39)</f>
        <v>0.10128373724588584</v>
      </c>
      <c r="H789" s="94">
        <f t="shared" si="85"/>
        <v>0.16880622874314308</v>
      </c>
      <c r="I789" s="94">
        <f t="shared" si="86"/>
        <v>0.16880622874314308</v>
      </c>
      <c r="J789" s="94">
        <f t="shared" si="86"/>
        <v>0.16880622874314308</v>
      </c>
      <c r="K789" s="94">
        <f t="shared" si="86"/>
        <v>0.16880622874314308</v>
      </c>
      <c r="L789" s="94">
        <f t="shared" si="86"/>
        <v>0.16880622874314308</v>
      </c>
      <c r="M789" s="94">
        <f t="shared" si="86"/>
        <v>0.16880622874314308</v>
      </c>
      <c r="N789" s="94">
        <f t="shared" si="86"/>
        <v>0.16880622874314308</v>
      </c>
      <c r="O789" s="94">
        <f t="shared" si="86"/>
        <v>0.16880622874314308</v>
      </c>
      <c r="P789" s="94">
        <f t="shared" si="86"/>
        <v>0.16880622874314308</v>
      </c>
      <c r="Q789" s="94">
        <f t="shared" si="86"/>
        <v>0.16880622874314308</v>
      </c>
      <c r="R789" s="94">
        <f t="shared" si="86"/>
        <v>0.16880622874314308</v>
      </c>
      <c r="S789" s="93">
        <f>(1+H789)^((5-Dashboard!$F$9)*3/12)</f>
        <v>1.0397660414009171</v>
      </c>
      <c r="T789" s="93">
        <f t="shared" si="84"/>
        <v>1.2152850256249927</v>
      </c>
      <c r="U789" s="93">
        <f t="shared" si="84"/>
        <v>1.4204327076487617</v>
      </c>
      <c r="V789" s="93">
        <f t="shared" si="84"/>
        <v>1.6602105962103608</v>
      </c>
      <c r="W789" s="93">
        <f t="shared" si="84"/>
        <v>1.9404644858760369</v>
      </c>
      <c r="X789" s="93">
        <f t="shared" si="84"/>
        <v>2.2680269777467728</v>
      </c>
      <c r="Y789" s="93">
        <f t="shared" si="83"/>
        <v>2.6508840585479141</v>
      </c>
      <c r="Z789" s="93">
        <f t="shared" si="83"/>
        <v>3.0983697993067048</v>
      </c>
      <c r="AA789" s="93">
        <f t="shared" si="83"/>
        <v>3.6213939203793188</v>
      </c>
      <c r="AB789" s="93">
        <f t="shared" si="83"/>
        <v>4.2327077708718983</v>
      </c>
      <c r="AC789" s="95">
        <f t="shared" si="83"/>
        <v>4.9472152070445796</v>
      </c>
      <c r="AE789" s="96"/>
    </row>
    <row r="790" spans="3:31" ht="24.75" customHeight="1" x14ac:dyDescent="0.25">
      <c r="C790" s="91">
        <f>ABS(E790-Dashboard!$F$13)</f>
        <v>12.757055326450576</v>
      </c>
      <c r="D790" s="92">
        <f t="shared" si="87"/>
        <v>0.16890622874314307</v>
      </c>
      <c r="E790" s="93" cm="1">
        <f t="array" ref="E790">SUM('DRE + DCF'!$S$41/TIR!S790,'DRE + DCF'!$U$41:$AD$41/TIR!T790:AC790,TIR!F790)</f>
        <v>62.267055326450574</v>
      </c>
      <c r="F790" s="100">
        <f>'DRE + DCF'!$AE$38*'DRE + DCF'!$AE$39*(1+G790)/(R790-G790)/AC790</f>
        <v>35.362803892556677</v>
      </c>
      <c r="G790" s="92">
        <f>R790*(1-'DRE + DCF'!$AE$39)</f>
        <v>0.10134373724588584</v>
      </c>
      <c r="H790" s="94">
        <f t="shared" si="85"/>
        <v>0.16890622874314307</v>
      </c>
      <c r="I790" s="94">
        <f t="shared" si="86"/>
        <v>0.16890622874314307</v>
      </c>
      <c r="J790" s="94">
        <f t="shared" si="86"/>
        <v>0.16890622874314307</v>
      </c>
      <c r="K790" s="94">
        <f t="shared" si="86"/>
        <v>0.16890622874314307</v>
      </c>
      <c r="L790" s="94">
        <f t="shared" ref="I790:R815" si="88">$D790</f>
        <v>0.16890622874314307</v>
      </c>
      <c r="M790" s="94">
        <f t="shared" si="88"/>
        <v>0.16890622874314307</v>
      </c>
      <c r="N790" s="94">
        <f t="shared" si="88"/>
        <v>0.16890622874314307</v>
      </c>
      <c r="O790" s="94">
        <f t="shared" si="88"/>
        <v>0.16890622874314307</v>
      </c>
      <c r="P790" s="94">
        <f t="shared" si="88"/>
        <v>0.16890622874314307</v>
      </c>
      <c r="Q790" s="94">
        <f t="shared" si="88"/>
        <v>0.16890622874314307</v>
      </c>
      <c r="R790" s="94">
        <f t="shared" si="88"/>
        <v>0.16890622874314307</v>
      </c>
      <c r="S790" s="93">
        <f>(1+H790)^((5-Dashboard!$F$9)*3/12)</f>
        <v>1.039788280602284</v>
      </c>
      <c r="T790" s="93">
        <f t="shared" si="84"/>
        <v>1.215414997770133</v>
      </c>
      <c r="U790" s="93">
        <f t="shared" si="84"/>
        <v>1.4207061614013419</v>
      </c>
      <c r="V790" s="93">
        <f t="shared" si="84"/>
        <v>1.6606722812757897</v>
      </c>
      <c r="W790" s="93">
        <f t="shared" si="84"/>
        <v>1.9411701734843556</v>
      </c>
      <c r="X790" s="93">
        <f t="shared" si="84"/>
        <v>2.2690459068362707</v>
      </c>
      <c r="Y790" s="93">
        <f t="shared" si="83"/>
        <v>2.6523018938050504</v>
      </c>
      <c r="Z790" s="93">
        <f t="shared" si="83"/>
        <v>3.100292204175958</v>
      </c>
      <c r="AA790" s="93">
        <f t="shared" si="83"/>
        <v>3.6239508683850854</v>
      </c>
      <c r="AB790" s="93">
        <f t="shared" si="83"/>
        <v>4.2360587427144489</v>
      </c>
      <c r="AC790" s="95">
        <f t="shared" si="83"/>
        <v>4.9515554496807672</v>
      </c>
      <c r="AE790" s="96"/>
    </row>
    <row r="791" spans="3:31" ht="24.75" customHeight="1" x14ac:dyDescent="0.25">
      <c r="C791" s="91">
        <f>ABS(E791-Dashboard!$F$13)</f>
        <v>12.695342873465236</v>
      </c>
      <c r="D791" s="92">
        <f t="shared" si="87"/>
        <v>0.16900622874314306</v>
      </c>
      <c r="E791" s="93" cm="1">
        <f t="array" ref="E791">SUM('DRE + DCF'!$S$41/TIR!S791,'DRE + DCF'!$U$41:$AD$41/TIR!T791:AC791,TIR!F791)</f>
        <v>62.205342873465234</v>
      </c>
      <c r="F791" s="100">
        <f>'DRE + DCF'!$AE$38*'DRE + DCF'!$AE$39*(1+G791)/(R791-G791)/AC791</f>
        <v>35.312827660168217</v>
      </c>
      <c r="G791" s="92">
        <f>R791*(1-'DRE + DCF'!$AE$39)</f>
        <v>0.10140373724588583</v>
      </c>
      <c r="H791" s="94">
        <f t="shared" si="85"/>
        <v>0.16900622874314306</v>
      </c>
      <c r="I791" s="94">
        <f t="shared" si="88"/>
        <v>0.16900622874314306</v>
      </c>
      <c r="J791" s="94">
        <f t="shared" si="88"/>
        <v>0.16900622874314306</v>
      </c>
      <c r="K791" s="94">
        <f t="shared" si="88"/>
        <v>0.16900622874314306</v>
      </c>
      <c r="L791" s="94">
        <f t="shared" si="88"/>
        <v>0.16900622874314306</v>
      </c>
      <c r="M791" s="94">
        <f t="shared" si="88"/>
        <v>0.16900622874314306</v>
      </c>
      <c r="N791" s="94">
        <f t="shared" si="88"/>
        <v>0.16900622874314306</v>
      </c>
      <c r="O791" s="94">
        <f t="shared" si="88"/>
        <v>0.16900622874314306</v>
      </c>
      <c r="P791" s="94">
        <f t="shared" si="88"/>
        <v>0.16900622874314306</v>
      </c>
      <c r="Q791" s="94">
        <f t="shared" si="88"/>
        <v>0.16900622874314306</v>
      </c>
      <c r="R791" s="94">
        <f t="shared" si="88"/>
        <v>0.16900622874314306</v>
      </c>
      <c r="S791" s="93">
        <f>(1+H791)^((5-Dashboard!$F$9)*3/12)</f>
        <v>1.0398105183767727</v>
      </c>
      <c r="T791" s="93">
        <f t="shared" si="84"/>
        <v>1.2155449726950838</v>
      </c>
      <c r="U791" s="93">
        <f t="shared" si="84"/>
        <v>1.4209796443979668</v>
      </c>
      <c r="V791" s="93">
        <f t="shared" si="84"/>
        <v>1.6611340552184397</v>
      </c>
      <c r="W791" s="93">
        <f t="shared" si="84"/>
        <v>1.9418760573277123</v>
      </c>
      <c r="X791" s="93">
        <f t="shared" si="84"/>
        <v>2.2700652064632725</v>
      </c>
      <c r="Y791" s="93">
        <f t="shared" si="83"/>
        <v>2.6537203660086548</v>
      </c>
      <c r="Z791" s="93">
        <f t="shared" si="83"/>
        <v>3.1022156372066507</v>
      </c>
      <c r="AA791" s="93">
        <f t="shared" si="83"/>
        <v>3.6265094027989533</v>
      </c>
      <c r="AB791" s="93">
        <f t="shared" si="83"/>
        <v>4.2394120804675524</v>
      </c>
      <c r="AC791" s="95">
        <f t="shared" si="83"/>
        <v>4.9558991282754956</v>
      </c>
      <c r="AE791" s="96"/>
    </row>
    <row r="792" spans="3:31" ht="24.75" customHeight="1" x14ac:dyDescent="0.25">
      <c r="C792" s="91">
        <f>ABS(E792-Dashboard!$F$13)</f>
        <v>12.633723804852814</v>
      </c>
      <c r="D792" s="92">
        <f t="shared" si="87"/>
        <v>0.16910622874314304</v>
      </c>
      <c r="E792" s="93" cm="1">
        <f t="array" ref="E792">SUM('DRE + DCF'!$S$41/TIR!S792,'DRE + DCF'!$U$41:$AD$41/TIR!T792:AC792,TIR!F792)</f>
        <v>62.143723804852812</v>
      </c>
      <c r="F792" s="100">
        <f>'DRE + DCF'!$AE$38*'DRE + DCF'!$AE$39*(1+G792)/(R792-G792)/AC792</f>
        <v>35.262936942209279</v>
      </c>
      <c r="G792" s="92">
        <f>R792*(1-'DRE + DCF'!$AE$39)</f>
        <v>0.10146373724588582</v>
      </c>
      <c r="H792" s="94">
        <f t="shared" si="85"/>
        <v>0.16910622874314304</v>
      </c>
      <c r="I792" s="94">
        <f t="shared" si="88"/>
        <v>0.16910622874314304</v>
      </c>
      <c r="J792" s="94">
        <f t="shared" si="88"/>
        <v>0.16910622874314304</v>
      </c>
      <c r="K792" s="94">
        <f t="shared" si="88"/>
        <v>0.16910622874314304</v>
      </c>
      <c r="L792" s="94">
        <f t="shared" si="88"/>
        <v>0.16910622874314304</v>
      </c>
      <c r="M792" s="94">
        <f t="shared" si="88"/>
        <v>0.16910622874314304</v>
      </c>
      <c r="N792" s="94">
        <f t="shared" si="88"/>
        <v>0.16910622874314304</v>
      </c>
      <c r="O792" s="94">
        <f t="shared" si="88"/>
        <v>0.16910622874314304</v>
      </c>
      <c r="P792" s="94">
        <f t="shared" si="88"/>
        <v>0.16910622874314304</v>
      </c>
      <c r="Q792" s="94">
        <f t="shared" si="88"/>
        <v>0.16910622874314304</v>
      </c>
      <c r="R792" s="94">
        <f t="shared" si="88"/>
        <v>0.16910622874314304</v>
      </c>
      <c r="S792" s="93">
        <f>(1+H792)^((5-Dashboard!$F$9)*3/12)</f>
        <v>1.0398327547245971</v>
      </c>
      <c r="T792" s="93">
        <f t="shared" si="84"/>
        <v>1.2156749503996673</v>
      </c>
      <c r="U792" s="93">
        <f t="shared" si="84"/>
        <v>1.4212531566392625</v>
      </c>
      <c r="V792" s="93">
        <f t="shared" si="84"/>
        <v>1.6615959180478159</v>
      </c>
      <c r="W792" s="93">
        <f t="shared" si="84"/>
        <v>1.9425821374438828</v>
      </c>
      <c r="X792" s="93">
        <f t="shared" si="84"/>
        <v>2.2710848767308116</v>
      </c>
      <c r="Y792" s="93">
        <f t="shared" si="83"/>
        <v>2.655139475390345</v>
      </c>
      <c r="Z792" s="93">
        <f t="shared" si="83"/>
        <v>3.1041400988606536</v>
      </c>
      <c r="AA792" s="93">
        <f t="shared" si="83"/>
        <v>3.6290695244693461</v>
      </c>
      <c r="AB792" s="93">
        <f t="shared" si="83"/>
        <v>4.2427677855990291</v>
      </c>
      <c r="AC792" s="95">
        <f t="shared" si="83"/>
        <v>4.9602462452545772</v>
      </c>
      <c r="AE792" s="96"/>
    </row>
    <row r="793" spans="3:31" ht="24.75" customHeight="1" x14ac:dyDescent="0.25">
      <c r="C793" s="91">
        <f>ABS(E793-Dashboard!$F$13)</f>
        <v>12.572197936157217</v>
      </c>
      <c r="D793" s="92">
        <f t="shared" si="87"/>
        <v>0.16920622874314303</v>
      </c>
      <c r="E793" s="93" cm="1">
        <f t="array" ref="E793">SUM('DRE + DCF'!$S$41/TIR!S793,'DRE + DCF'!$U$41:$AD$41/TIR!T793:AC793,TIR!F793)</f>
        <v>62.082197936157215</v>
      </c>
      <c r="F793" s="100">
        <f>'DRE + DCF'!$AE$38*'DRE + DCF'!$AE$39*(1+G793)/(R793-G793)/AC793</f>
        <v>35.213131560754803</v>
      </c>
      <c r="G793" s="92">
        <f>R793*(1-'DRE + DCF'!$AE$39)</f>
        <v>0.10152373724588581</v>
      </c>
      <c r="H793" s="94">
        <f t="shared" si="85"/>
        <v>0.16920622874314303</v>
      </c>
      <c r="I793" s="94">
        <f t="shared" si="88"/>
        <v>0.16920622874314303</v>
      </c>
      <c r="J793" s="94">
        <f t="shared" si="88"/>
        <v>0.16920622874314303</v>
      </c>
      <c r="K793" s="94">
        <f t="shared" si="88"/>
        <v>0.16920622874314303</v>
      </c>
      <c r="L793" s="94">
        <f t="shared" si="88"/>
        <v>0.16920622874314303</v>
      </c>
      <c r="M793" s="94">
        <f t="shared" si="88"/>
        <v>0.16920622874314303</v>
      </c>
      <c r="N793" s="94">
        <f t="shared" si="88"/>
        <v>0.16920622874314303</v>
      </c>
      <c r="O793" s="94">
        <f t="shared" si="88"/>
        <v>0.16920622874314303</v>
      </c>
      <c r="P793" s="94">
        <f t="shared" si="88"/>
        <v>0.16920622874314303</v>
      </c>
      <c r="Q793" s="94">
        <f t="shared" si="88"/>
        <v>0.16920622874314303</v>
      </c>
      <c r="R793" s="94">
        <f t="shared" si="88"/>
        <v>0.16920622874314303</v>
      </c>
      <c r="S793" s="93">
        <f>(1+H793)^((5-Dashboard!$F$9)*3/12)</f>
        <v>1.0398549896459708</v>
      </c>
      <c r="T793" s="93">
        <f t="shared" si="84"/>
        <v>1.2158049308837056</v>
      </c>
      <c r="U793" s="93">
        <f t="shared" si="84"/>
        <v>1.421526698125855</v>
      </c>
      <c r="V793" s="93">
        <f t="shared" si="84"/>
        <v>1.6620578697734232</v>
      </c>
      <c r="W793" s="93">
        <f t="shared" si="84"/>
        <v>1.9432884138706461</v>
      </c>
      <c r="X793" s="93">
        <f t="shared" si="84"/>
        <v>2.2721049177419421</v>
      </c>
      <c r="Y793" s="93">
        <f t="shared" si="83"/>
        <v>2.6565592221818055</v>
      </c>
      <c r="Z793" s="93">
        <f t="shared" si="83"/>
        <v>3.1060655896000062</v>
      </c>
      <c r="AA793" s="93">
        <f t="shared" si="83"/>
        <v>3.6316312342450705</v>
      </c>
      <c r="AB793" s="93">
        <f t="shared" si="83"/>
        <v>4.2461258595774849</v>
      </c>
      <c r="AC793" s="95">
        <f t="shared" si="83"/>
        <v>4.9645968030453274</v>
      </c>
      <c r="AE793" s="96"/>
    </row>
    <row r="794" spans="3:31" ht="24.75" customHeight="1" x14ac:dyDescent="0.25">
      <c r="C794" s="91">
        <f>ABS(E794-Dashboard!$F$13)</f>
        <v>12.510765083377493</v>
      </c>
      <c r="D794" s="92">
        <f t="shared" si="87"/>
        <v>0.16930622874314302</v>
      </c>
      <c r="E794" s="93" cm="1">
        <f t="array" ref="E794">SUM('DRE + DCF'!$S$41/TIR!S794,'DRE + DCF'!$U$41:$AD$41/TIR!T794:AC794,TIR!F794)</f>
        <v>62.020765083377491</v>
      </c>
      <c r="F794" s="100">
        <f>'DRE + DCF'!$AE$38*'DRE + DCF'!$AE$39*(1+G794)/(R794-G794)/AC794</f>
        <v>35.163411338328565</v>
      </c>
      <c r="G794" s="92">
        <f>R794*(1-'DRE + DCF'!$AE$39)</f>
        <v>0.10158373724588581</v>
      </c>
      <c r="H794" s="94">
        <f t="shared" si="85"/>
        <v>0.16930622874314302</v>
      </c>
      <c r="I794" s="94">
        <f t="shared" si="88"/>
        <v>0.16930622874314302</v>
      </c>
      <c r="J794" s="94">
        <f t="shared" si="88"/>
        <v>0.16930622874314302</v>
      </c>
      <c r="K794" s="94">
        <f t="shared" si="88"/>
        <v>0.16930622874314302</v>
      </c>
      <c r="L794" s="94">
        <f t="shared" si="88"/>
        <v>0.16930622874314302</v>
      </c>
      <c r="M794" s="94">
        <f t="shared" si="88"/>
        <v>0.16930622874314302</v>
      </c>
      <c r="N794" s="94">
        <f t="shared" si="88"/>
        <v>0.16930622874314302</v>
      </c>
      <c r="O794" s="94">
        <f t="shared" si="88"/>
        <v>0.16930622874314302</v>
      </c>
      <c r="P794" s="94">
        <f t="shared" si="88"/>
        <v>0.16930622874314302</v>
      </c>
      <c r="Q794" s="94">
        <f t="shared" si="88"/>
        <v>0.16930622874314302</v>
      </c>
      <c r="R794" s="94">
        <f t="shared" si="88"/>
        <v>0.16930622874314302</v>
      </c>
      <c r="S794" s="93">
        <f>(1+H794)^((5-Dashboard!$F$9)*3/12)</f>
        <v>1.0398772231411069</v>
      </c>
      <c r="T794" s="93">
        <f t="shared" si="84"/>
        <v>1.2159349141470195</v>
      </c>
      <c r="U794" s="93">
        <f t="shared" si="84"/>
        <v>1.4218002688583689</v>
      </c>
      <c r="V794" s="93">
        <f t="shared" si="84"/>
        <v>1.6625199104047661</v>
      </c>
      <c r="W794" s="93">
        <f t="shared" si="84"/>
        <v>1.943994886645785</v>
      </c>
      <c r="X794" s="93">
        <f t="shared" si="84"/>
        <v>2.2731253295997367</v>
      </c>
      <c r="Y794" s="93">
        <f t="shared" si="83"/>
        <v>2.6579796066147821</v>
      </c>
      <c r="Z794" s="93">
        <f t="shared" si="83"/>
        <v>3.1079921098869137</v>
      </c>
      <c r="AA794" s="93">
        <f t="shared" si="83"/>
        <v>3.6341945329753114</v>
      </c>
      <c r="AB794" s="93">
        <f t="shared" si="83"/>
        <v>4.2494863038723096</v>
      </c>
      <c r="AC794" s="95">
        <f t="shared" si="83"/>
        <v>4.9689508040765684</v>
      </c>
      <c r="AE794" s="96"/>
    </row>
    <row r="795" spans="3:31" ht="24.75" customHeight="1" x14ac:dyDescent="0.25">
      <c r="C795" s="91">
        <f>ABS(E795-Dashboard!$F$13)</f>
        <v>12.449425062966462</v>
      </c>
      <c r="D795" s="92">
        <f t="shared" si="87"/>
        <v>0.16940622874314301</v>
      </c>
      <c r="E795" s="93" cm="1">
        <f t="array" ref="E795">SUM('DRE + DCF'!$S$41/TIR!S795,'DRE + DCF'!$U$41:$AD$41/TIR!T795:AC795,TIR!F795)</f>
        <v>61.95942506296646</v>
      </c>
      <c r="F795" s="100">
        <f>'DRE + DCF'!$AE$38*'DRE + DCF'!$AE$39*(1+G795)/(R795-G795)/AC795</f>
        <v>35.113776097901884</v>
      </c>
      <c r="G795" s="92">
        <f>R795*(1-'DRE + DCF'!$AE$39)</f>
        <v>0.10164373724588581</v>
      </c>
      <c r="H795" s="94">
        <f t="shared" si="85"/>
        <v>0.16940622874314301</v>
      </c>
      <c r="I795" s="94">
        <f t="shared" si="88"/>
        <v>0.16940622874314301</v>
      </c>
      <c r="J795" s="94">
        <f t="shared" si="88"/>
        <v>0.16940622874314301</v>
      </c>
      <c r="K795" s="94">
        <f t="shared" si="88"/>
        <v>0.16940622874314301</v>
      </c>
      <c r="L795" s="94">
        <f t="shared" si="88"/>
        <v>0.16940622874314301</v>
      </c>
      <c r="M795" s="94">
        <f t="shared" si="88"/>
        <v>0.16940622874314301</v>
      </c>
      <c r="N795" s="94">
        <f t="shared" si="88"/>
        <v>0.16940622874314301</v>
      </c>
      <c r="O795" s="94">
        <f t="shared" si="88"/>
        <v>0.16940622874314301</v>
      </c>
      <c r="P795" s="94">
        <f t="shared" si="88"/>
        <v>0.16940622874314301</v>
      </c>
      <c r="Q795" s="94">
        <f t="shared" si="88"/>
        <v>0.16940622874314301</v>
      </c>
      <c r="R795" s="94">
        <f t="shared" si="88"/>
        <v>0.16940622874314301</v>
      </c>
      <c r="S795" s="93">
        <f>(1+H795)^((5-Dashboard!$F$9)*3/12)</f>
        <v>1.0398994552102192</v>
      </c>
      <c r="T795" s="93">
        <f t="shared" si="84"/>
        <v>1.2160649001894315</v>
      </c>
      <c r="U795" s="93">
        <f t="shared" si="84"/>
        <v>1.4220738688374297</v>
      </c>
      <c r="V795" s="93">
        <f t="shared" si="84"/>
        <v>1.6629820399513497</v>
      </c>
      <c r="W795" s="93">
        <f t="shared" si="84"/>
        <v>1.9447015558070868</v>
      </c>
      <c r="X795" s="93">
        <f t="shared" si="84"/>
        <v>2.2741461124072884</v>
      </c>
      <c r="Y795" s="93">
        <f t="shared" si="83"/>
        <v>2.659400628921087</v>
      </c>
      <c r="Z795" s="93">
        <f t="shared" si="83"/>
        <v>3.1099196601837509</v>
      </c>
      <c r="AA795" s="93">
        <f t="shared" si="83"/>
        <v>3.636759421509637</v>
      </c>
      <c r="AB795" s="93">
        <f t="shared" si="83"/>
        <v>4.2528491199536793</v>
      </c>
      <c r="AC795" s="95">
        <f t="shared" si="83"/>
        <v>4.9733082507786266</v>
      </c>
      <c r="AE795" s="96"/>
    </row>
    <row r="796" spans="3:31" ht="24.75" customHeight="1" x14ac:dyDescent="0.25">
      <c r="C796" s="91">
        <f>ABS(E796-Dashboard!$F$13)</f>
        <v>12.388177691829405</v>
      </c>
      <c r="D796" s="92">
        <f t="shared" si="87"/>
        <v>0.169506228743143</v>
      </c>
      <c r="E796" s="93" cm="1">
        <f t="array" ref="E796">SUM('DRE + DCF'!$S$41/TIR!S796,'DRE + DCF'!$U$41:$AD$41/TIR!T796:AC796,TIR!F796)</f>
        <v>61.898177691829403</v>
      </c>
      <c r="F796" s="100">
        <f>'DRE + DCF'!$AE$38*'DRE + DCF'!$AE$39*(1+G796)/(R796-G796)/AC796</f>
        <v>35.064225662892234</v>
      </c>
      <c r="G796" s="92">
        <f>R796*(1-'DRE + DCF'!$AE$39)</f>
        <v>0.1017037372458858</v>
      </c>
      <c r="H796" s="94">
        <f t="shared" si="85"/>
        <v>0.169506228743143</v>
      </c>
      <c r="I796" s="94">
        <f t="shared" si="88"/>
        <v>0.169506228743143</v>
      </c>
      <c r="J796" s="94">
        <f t="shared" si="88"/>
        <v>0.169506228743143</v>
      </c>
      <c r="K796" s="94">
        <f t="shared" si="88"/>
        <v>0.169506228743143</v>
      </c>
      <c r="L796" s="94">
        <f t="shared" si="88"/>
        <v>0.169506228743143</v>
      </c>
      <c r="M796" s="94">
        <f t="shared" si="88"/>
        <v>0.169506228743143</v>
      </c>
      <c r="N796" s="94">
        <f t="shared" si="88"/>
        <v>0.169506228743143</v>
      </c>
      <c r="O796" s="94">
        <f t="shared" si="88"/>
        <v>0.169506228743143</v>
      </c>
      <c r="P796" s="94">
        <f t="shared" si="88"/>
        <v>0.169506228743143</v>
      </c>
      <c r="Q796" s="94">
        <f t="shared" si="88"/>
        <v>0.169506228743143</v>
      </c>
      <c r="R796" s="94">
        <f t="shared" si="88"/>
        <v>0.169506228743143</v>
      </c>
      <c r="S796" s="93">
        <f>(1+H796)^((5-Dashboard!$F$9)*3/12)</f>
        <v>1.0399216858535207</v>
      </c>
      <c r="T796" s="93">
        <f t="shared" si="84"/>
        <v>1.2161948890107626</v>
      </c>
      <c r="U796" s="93">
        <f t="shared" si="84"/>
        <v>1.4223474980636623</v>
      </c>
      <c r="V796" s="93">
        <f t="shared" si="84"/>
        <v>1.6634442584226787</v>
      </c>
      <c r="W796" s="93">
        <f t="shared" si="84"/>
        <v>1.9454084213923413</v>
      </c>
      <c r="X796" s="93">
        <f t="shared" si="84"/>
        <v>2.275167266267708</v>
      </c>
      <c r="Y796" s="93">
        <f t="shared" si="83"/>
        <v>2.6608222893325935</v>
      </c>
      <c r="Z796" s="93">
        <f t="shared" si="83"/>
        <v>3.1118482409530577</v>
      </c>
      <c r="AA796" s="93">
        <f t="shared" si="83"/>
        <v>3.6393259006979939</v>
      </c>
      <c r="AB796" s="93">
        <f t="shared" si="83"/>
        <v>4.2562143092925533</v>
      </c>
      <c r="AC796" s="95">
        <f t="shared" si="83"/>
        <v>4.9776691455833353</v>
      </c>
      <c r="AE796" s="96"/>
    </row>
    <row r="797" spans="3:31" ht="24.75" customHeight="1" x14ac:dyDescent="0.25">
      <c r="C797" s="91">
        <f>ABS(E797-Dashboard!$F$13)</f>
        <v>12.327022787322562</v>
      </c>
      <c r="D797" s="92">
        <f t="shared" si="87"/>
        <v>0.16960622874314299</v>
      </c>
      <c r="E797" s="93" cm="1">
        <f t="array" ref="E797">SUM('DRE + DCF'!$S$41/TIR!S797,'DRE + DCF'!$U$41:$AD$41/TIR!T797:AC797,TIR!F797)</f>
        <v>61.83702278732256</v>
      </c>
      <c r="F797" s="100">
        <f>'DRE + DCF'!$AE$38*'DRE + DCF'!$AE$39*(1+G797)/(R797-G797)/AC797</f>
        <v>35.014759857161863</v>
      </c>
      <c r="G797" s="92">
        <f>R797*(1-'DRE + DCF'!$AE$39)</f>
        <v>0.10176373724588579</v>
      </c>
      <c r="H797" s="94">
        <f t="shared" si="85"/>
        <v>0.16960622874314299</v>
      </c>
      <c r="I797" s="94">
        <f t="shared" si="88"/>
        <v>0.16960622874314299</v>
      </c>
      <c r="J797" s="94">
        <f t="shared" si="88"/>
        <v>0.16960622874314299</v>
      </c>
      <c r="K797" s="94">
        <f t="shared" si="88"/>
        <v>0.16960622874314299</v>
      </c>
      <c r="L797" s="94">
        <f t="shared" si="88"/>
        <v>0.16960622874314299</v>
      </c>
      <c r="M797" s="94">
        <f t="shared" si="88"/>
        <v>0.16960622874314299</v>
      </c>
      <c r="N797" s="94">
        <f t="shared" si="88"/>
        <v>0.16960622874314299</v>
      </c>
      <c r="O797" s="94">
        <f t="shared" si="88"/>
        <v>0.16960622874314299</v>
      </c>
      <c r="P797" s="94">
        <f t="shared" si="88"/>
        <v>0.16960622874314299</v>
      </c>
      <c r="Q797" s="94">
        <f t="shared" si="88"/>
        <v>0.16960622874314299</v>
      </c>
      <c r="R797" s="94">
        <f t="shared" si="88"/>
        <v>0.16960622874314299</v>
      </c>
      <c r="S797" s="93">
        <f>(1+H797)^((5-Dashboard!$F$9)*3/12)</f>
        <v>1.0399439150712253</v>
      </c>
      <c r="T797" s="93">
        <f t="shared" si="84"/>
        <v>1.2163248806108353</v>
      </c>
      <c r="U797" s="93">
        <f t="shared" si="84"/>
        <v>1.4226211565376927</v>
      </c>
      <c r="V797" s="93">
        <f t="shared" si="84"/>
        <v>1.6639065658282592</v>
      </c>
      <c r="W797" s="93">
        <f t="shared" si="84"/>
        <v>1.9461154834393446</v>
      </c>
      <c r="X797" s="93">
        <f t="shared" si="84"/>
        <v>2.2761887912841305</v>
      </c>
      <c r="Y797" s="93">
        <f t="shared" si="83"/>
        <v>2.6622445880812449</v>
      </c>
      <c r="Z797" s="93">
        <f t="shared" si="83"/>
        <v>3.113777852657547</v>
      </c>
      <c r="AA797" s="93">
        <f t="shared" si="83"/>
        <v>3.6418939713907155</v>
      </c>
      <c r="AB797" s="93">
        <f t="shared" si="83"/>
        <v>4.2595818733606823</v>
      </c>
      <c r="AC797" s="95">
        <f t="shared" si="83"/>
        <v>4.9820334909240396</v>
      </c>
      <c r="AE797" s="96"/>
    </row>
    <row r="798" spans="3:31" ht="24.75" customHeight="1" x14ac:dyDescent="0.25">
      <c r="C798" s="91">
        <f>ABS(E798-Dashboard!$F$13)</f>
        <v>12.265960167251954</v>
      </c>
      <c r="D798" s="92">
        <f t="shared" si="87"/>
        <v>0.16970622874314298</v>
      </c>
      <c r="E798" s="93" cm="1">
        <f t="array" ref="E798">SUM('DRE + DCF'!$S$41/TIR!S798,'DRE + DCF'!$U$41:$AD$41/TIR!T798:AC798,TIR!F798)</f>
        <v>61.775960167251952</v>
      </c>
      <c r="F798" s="100">
        <f>'DRE + DCF'!$AE$38*'DRE + DCF'!$AE$39*(1+G798)/(R798-G798)/AC798</f>
        <v>34.965378505016496</v>
      </c>
      <c r="G798" s="92">
        <f>R798*(1-'DRE + DCF'!$AE$39)</f>
        <v>0.10182373724588578</v>
      </c>
      <c r="H798" s="94">
        <f t="shared" si="85"/>
        <v>0.16970622874314298</v>
      </c>
      <c r="I798" s="94">
        <f t="shared" si="88"/>
        <v>0.16970622874314298</v>
      </c>
      <c r="J798" s="94">
        <f t="shared" si="88"/>
        <v>0.16970622874314298</v>
      </c>
      <c r="K798" s="94">
        <f t="shared" si="88"/>
        <v>0.16970622874314298</v>
      </c>
      <c r="L798" s="94">
        <f t="shared" si="88"/>
        <v>0.16970622874314298</v>
      </c>
      <c r="M798" s="94">
        <f t="shared" si="88"/>
        <v>0.16970622874314298</v>
      </c>
      <c r="N798" s="94">
        <f t="shared" si="88"/>
        <v>0.16970622874314298</v>
      </c>
      <c r="O798" s="94">
        <f t="shared" si="88"/>
        <v>0.16970622874314298</v>
      </c>
      <c r="P798" s="94">
        <f t="shared" si="88"/>
        <v>0.16970622874314298</v>
      </c>
      <c r="Q798" s="94">
        <f t="shared" si="88"/>
        <v>0.16970622874314298</v>
      </c>
      <c r="R798" s="94">
        <f t="shared" si="88"/>
        <v>0.16970622874314298</v>
      </c>
      <c r="S798" s="93">
        <f>(1+H798)^((5-Dashboard!$F$9)*3/12)</f>
        <v>1.0399661428635461</v>
      </c>
      <c r="T798" s="93">
        <f t="shared" si="84"/>
        <v>1.216454874989471</v>
      </c>
      <c r="U798" s="93">
        <f t="shared" si="84"/>
        <v>1.4228948442601457</v>
      </c>
      <c r="V798" s="93">
        <f t="shared" si="84"/>
        <v>1.6643689621775968</v>
      </c>
      <c r="W798" s="93">
        <f t="shared" si="84"/>
        <v>1.9468227419858954</v>
      </c>
      <c r="X798" s="93">
        <f t="shared" si="84"/>
        <v>2.2772106875597067</v>
      </c>
      <c r="Y798" s="93">
        <f t="shared" si="83"/>
        <v>2.6636675253990441</v>
      </c>
      <c r="Z798" s="93">
        <f t="shared" si="83"/>
        <v>3.1157084957600958</v>
      </c>
      <c r="AA798" s="93">
        <f t="shared" si="83"/>
        <v>3.6444636344385124</v>
      </c>
      <c r="AB798" s="93">
        <f t="shared" si="83"/>
        <v>4.2629518136306013</v>
      </c>
      <c r="AC798" s="95">
        <f t="shared" si="83"/>
        <v>4.9864012892355927</v>
      </c>
      <c r="AE798" s="96"/>
    </row>
    <row r="799" spans="3:31" ht="24.75" customHeight="1" x14ac:dyDescent="0.25">
      <c r="C799" s="91">
        <f>ABS(E799-Dashboard!$F$13)</f>
        <v>12.204989649871955</v>
      </c>
      <c r="D799" s="92">
        <f t="shared" si="87"/>
        <v>0.16980622874314297</v>
      </c>
      <c r="E799" s="93" cm="1">
        <f t="array" ref="E799">SUM('DRE + DCF'!$S$41/TIR!S799,'DRE + DCF'!$U$41:$AD$41/TIR!T799:AC799,TIR!F799)</f>
        <v>61.714989649871953</v>
      </c>
      <c r="F799" s="100">
        <f>'DRE + DCF'!$AE$38*'DRE + DCF'!$AE$39*(1+G799)/(R799-G799)/AC799</f>
        <v>34.916081431203999</v>
      </c>
      <c r="G799" s="92">
        <f>R799*(1-'DRE + DCF'!$AE$39)</f>
        <v>0.10188373724588577</v>
      </c>
      <c r="H799" s="94">
        <f t="shared" si="85"/>
        <v>0.16980622874314297</v>
      </c>
      <c r="I799" s="94">
        <f t="shared" si="88"/>
        <v>0.16980622874314297</v>
      </c>
      <c r="J799" s="94">
        <f t="shared" si="88"/>
        <v>0.16980622874314297</v>
      </c>
      <c r="K799" s="94">
        <f t="shared" si="88"/>
        <v>0.16980622874314297</v>
      </c>
      <c r="L799" s="94">
        <f t="shared" si="88"/>
        <v>0.16980622874314297</v>
      </c>
      <c r="M799" s="94">
        <f t="shared" si="88"/>
        <v>0.16980622874314297</v>
      </c>
      <c r="N799" s="94">
        <f t="shared" si="88"/>
        <v>0.16980622874314297</v>
      </c>
      <c r="O799" s="94">
        <f t="shared" si="88"/>
        <v>0.16980622874314297</v>
      </c>
      <c r="P799" s="94">
        <f t="shared" si="88"/>
        <v>0.16980622874314297</v>
      </c>
      <c r="Q799" s="94">
        <f t="shared" si="88"/>
        <v>0.16980622874314297</v>
      </c>
      <c r="R799" s="94">
        <f t="shared" si="88"/>
        <v>0.16980622874314297</v>
      </c>
      <c r="S799" s="93">
        <f>(1+H799)^((5-Dashboard!$F$9)*3/12)</f>
        <v>1.0399883692306959</v>
      </c>
      <c r="T799" s="93">
        <f t="shared" si="84"/>
        <v>1.2165848721464918</v>
      </c>
      <c r="U799" s="93">
        <f t="shared" si="84"/>
        <v>1.4231685612316463</v>
      </c>
      <c r="V799" s="93">
        <f t="shared" si="84"/>
        <v>1.6648314474801968</v>
      </c>
      <c r="W799" s="93">
        <f t="shared" si="84"/>
        <v>1.9475301970697969</v>
      </c>
      <c r="X799" s="93">
        <f t="shared" si="84"/>
        <v>2.278232955197609</v>
      </c>
      <c r="Y799" s="93">
        <f t="shared" si="83"/>
        <v>2.6650911015180609</v>
      </c>
      <c r="Z799" s="93">
        <f t="shared" si="83"/>
        <v>3.1176401707237518</v>
      </c>
      <c r="AA799" s="93">
        <f t="shared" si="83"/>
        <v>3.6470348906924803</v>
      </c>
      <c r="AB799" s="93">
        <f t="shared" si="83"/>
        <v>4.2663241315756313</v>
      </c>
      <c r="AC799" s="95">
        <f t="shared" si="83"/>
        <v>4.9907725429543541</v>
      </c>
      <c r="AE799" s="96"/>
    </row>
    <row r="800" spans="3:31" ht="24.75" customHeight="1" x14ac:dyDescent="0.25">
      <c r="C800" s="91">
        <f>ABS(E800-Dashboard!$F$13)</f>
        <v>12.14411105388394</v>
      </c>
      <c r="D800" s="92">
        <f t="shared" si="87"/>
        <v>0.16990622874314296</v>
      </c>
      <c r="E800" s="93" cm="1">
        <f t="array" ref="E800">SUM('DRE + DCF'!$S$41/TIR!S800,'DRE + DCF'!$U$41:$AD$41/TIR!T800:AC800,TIR!F800)</f>
        <v>61.654111053883938</v>
      </c>
      <c r="F800" s="100">
        <f>'DRE + DCF'!$AE$38*'DRE + DCF'!$AE$39*(1+G800)/(R800-G800)/AC800</f>
        <v>34.866868460912997</v>
      </c>
      <c r="G800" s="92">
        <f>R800*(1-'DRE + DCF'!$AE$39)</f>
        <v>0.10194373724588578</v>
      </c>
      <c r="H800" s="94">
        <f t="shared" si="85"/>
        <v>0.16990622874314296</v>
      </c>
      <c r="I800" s="94">
        <f t="shared" si="88"/>
        <v>0.16990622874314296</v>
      </c>
      <c r="J800" s="94">
        <f t="shared" si="88"/>
        <v>0.16990622874314296</v>
      </c>
      <c r="K800" s="94">
        <f t="shared" si="88"/>
        <v>0.16990622874314296</v>
      </c>
      <c r="L800" s="94">
        <f t="shared" si="88"/>
        <v>0.16990622874314296</v>
      </c>
      <c r="M800" s="94">
        <f t="shared" si="88"/>
        <v>0.16990622874314296</v>
      </c>
      <c r="N800" s="94">
        <f t="shared" si="88"/>
        <v>0.16990622874314296</v>
      </c>
      <c r="O800" s="94">
        <f t="shared" si="88"/>
        <v>0.16990622874314296</v>
      </c>
      <c r="P800" s="94">
        <f t="shared" si="88"/>
        <v>0.16990622874314296</v>
      </c>
      <c r="Q800" s="94">
        <f t="shared" si="88"/>
        <v>0.16990622874314296</v>
      </c>
      <c r="R800" s="94">
        <f t="shared" si="88"/>
        <v>0.16990622874314296</v>
      </c>
      <c r="S800" s="93">
        <f>(1+H800)^((5-Dashboard!$F$9)*3/12)</f>
        <v>1.0400105941728885</v>
      </c>
      <c r="T800" s="93">
        <f t="shared" si="84"/>
        <v>1.2167148720817194</v>
      </c>
      <c r="U800" s="93">
        <f t="shared" si="84"/>
        <v>1.42344230745282</v>
      </c>
      <c r="V800" s="93">
        <f t="shared" si="84"/>
        <v>1.6652940217455661</v>
      </c>
      <c r="W800" s="93">
        <f t="shared" si="84"/>
        <v>1.9482378487288567</v>
      </c>
      <c r="X800" s="93">
        <f t="shared" si="84"/>
        <v>2.2792555943010306</v>
      </c>
      <c r="Y800" s="93">
        <f t="shared" si="83"/>
        <v>2.6665153166704298</v>
      </c>
      <c r="Z800" s="93">
        <f t="shared" si="83"/>
        <v>3.1195728780117302</v>
      </c>
      <c r="AA800" s="93">
        <f t="shared" si="83"/>
        <v>3.6496077410040964</v>
      </c>
      <c r="AB800" s="93">
        <f t="shared" si="83"/>
        <v>4.2696988286698838</v>
      </c>
      <c r="AC800" s="95">
        <f t="shared" si="83"/>
        <v>4.9951472545181987</v>
      </c>
      <c r="AE800" s="96"/>
    </row>
    <row r="801" spans="3:31" ht="24.75" customHeight="1" x14ac:dyDescent="0.25">
      <c r="C801" s="91">
        <f>ABS(E801-Dashboard!$F$13)</f>
        <v>12.08332419843498</v>
      </c>
      <c r="D801" s="92">
        <f t="shared" si="87"/>
        <v>0.17000622874314295</v>
      </c>
      <c r="E801" s="93" cm="1">
        <f t="array" ref="E801">SUM('DRE + DCF'!$S$41/TIR!S801,'DRE + DCF'!$U$41:$AD$41/TIR!T801:AC801,TIR!F801)</f>
        <v>61.593324198434978</v>
      </c>
      <c r="F801" s="100">
        <f>'DRE + DCF'!$AE$38*'DRE + DCF'!$AE$39*(1+G801)/(R801-G801)/AC801</f>
        <v>34.817739419771598</v>
      </c>
      <c r="G801" s="92">
        <f>R801*(1-'DRE + DCF'!$AE$39)</f>
        <v>0.10200373724588577</v>
      </c>
      <c r="H801" s="94">
        <f t="shared" si="85"/>
        <v>0.17000622874314295</v>
      </c>
      <c r="I801" s="94">
        <f t="shared" si="88"/>
        <v>0.17000622874314295</v>
      </c>
      <c r="J801" s="94">
        <f t="shared" si="88"/>
        <v>0.17000622874314295</v>
      </c>
      <c r="K801" s="94">
        <f t="shared" si="88"/>
        <v>0.17000622874314295</v>
      </c>
      <c r="L801" s="94">
        <f t="shared" si="88"/>
        <v>0.17000622874314295</v>
      </c>
      <c r="M801" s="94">
        <f t="shared" si="88"/>
        <v>0.17000622874314295</v>
      </c>
      <c r="N801" s="94">
        <f t="shared" si="88"/>
        <v>0.17000622874314295</v>
      </c>
      <c r="O801" s="94">
        <f t="shared" si="88"/>
        <v>0.17000622874314295</v>
      </c>
      <c r="P801" s="94">
        <f t="shared" si="88"/>
        <v>0.17000622874314295</v>
      </c>
      <c r="Q801" s="94">
        <f t="shared" si="88"/>
        <v>0.17000622874314295</v>
      </c>
      <c r="R801" s="94">
        <f t="shared" si="88"/>
        <v>0.17000622874314295</v>
      </c>
      <c r="S801" s="93">
        <f>(1+H801)^((5-Dashboard!$F$9)*3/12)</f>
        <v>1.0400328176903366</v>
      </c>
      <c r="T801" s="93">
        <f t="shared" si="84"/>
        <v>1.2168448747949756</v>
      </c>
      <c r="U801" s="93">
        <f t="shared" si="84"/>
        <v>1.4237160829242914</v>
      </c>
      <c r="V801" s="93">
        <f t="shared" si="84"/>
        <v>1.6657566849832099</v>
      </c>
      <c r="W801" s="93">
        <f t="shared" si="84"/>
        <v>1.9489456970008852</v>
      </c>
      <c r="X801" s="93">
        <f t="shared" si="84"/>
        <v>2.2802786049731818</v>
      </c>
      <c r="Y801" s="93">
        <f t="shared" si="83"/>
        <v>2.6679401710883477</v>
      </c>
      <c r="Z801" s="93">
        <f t="shared" si="83"/>
        <v>3.1215066180874134</v>
      </c>
      <c r="AA801" s="93">
        <f t="shared" si="83"/>
        <v>3.6521821862252168</v>
      </c>
      <c r="AB801" s="93">
        <f t="shared" si="83"/>
        <v>4.2730759063882529</v>
      </c>
      <c r="AC801" s="95">
        <f t="shared" si="83"/>
        <v>4.9995254263665068</v>
      </c>
      <c r="AE801" s="96"/>
    </row>
    <row r="802" spans="3:31" ht="24.75" customHeight="1" x14ac:dyDescent="0.25">
      <c r="C802" s="91">
        <f>ABS(E802-Dashboard!$F$13)</f>
        <v>12.022628903116505</v>
      </c>
      <c r="D802" s="92">
        <f t="shared" si="87"/>
        <v>0.17010622874314293</v>
      </c>
      <c r="E802" s="93" cm="1">
        <f t="array" ref="E802">SUM('DRE + DCF'!$S$41/TIR!S802,'DRE + DCF'!$U$41:$AD$41/TIR!T802:AC802,TIR!F802)</f>
        <v>61.532628903116503</v>
      </c>
      <c r="F802" s="100">
        <f>'DRE + DCF'!$AE$38*'DRE + DCF'!$AE$39*(1+G802)/(R802-G802)/AC802</f>
        <v>34.768694133846033</v>
      </c>
      <c r="G802" s="92">
        <f>R802*(1-'DRE + DCF'!$AE$39)</f>
        <v>0.10206373724588576</v>
      </c>
      <c r="H802" s="94">
        <f t="shared" si="85"/>
        <v>0.17010622874314293</v>
      </c>
      <c r="I802" s="94">
        <f t="shared" si="88"/>
        <v>0.17010622874314293</v>
      </c>
      <c r="J802" s="94">
        <f t="shared" si="88"/>
        <v>0.17010622874314293</v>
      </c>
      <c r="K802" s="94">
        <f t="shared" si="88"/>
        <v>0.17010622874314293</v>
      </c>
      <c r="L802" s="94">
        <f t="shared" si="88"/>
        <v>0.17010622874314293</v>
      </c>
      <c r="M802" s="94">
        <f t="shared" si="88"/>
        <v>0.17010622874314293</v>
      </c>
      <c r="N802" s="94">
        <f t="shared" si="88"/>
        <v>0.17010622874314293</v>
      </c>
      <c r="O802" s="94">
        <f t="shared" si="88"/>
        <v>0.17010622874314293</v>
      </c>
      <c r="P802" s="94">
        <f t="shared" si="88"/>
        <v>0.17010622874314293</v>
      </c>
      <c r="Q802" s="94">
        <f t="shared" si="88"/>
        <v>0.17010622874314293</v>
      </c>
      <c r="R802" s="94">
        <f t="shared" si="88"/>
        <v>0.17010622874314293</v>
      </c>
      <c r="S802" s="93">
        <f>(1+H802)^((5-Dashboard!$F$9)*3/12)</f>
        <v>1.0400550397832538</v>
      </c>
      <c r="T802" s="93">
        <f t="shared" si="84"/>
        <v>1.2169748802860825</v>
      </c>
      <c r="U802" s="93">
        <f t="shared" si="84"/>
        <v>1.4239898876466859</v>
      </c>
      <c r="V802" s="93">
        <f t="shared" si="84"/>
        <v>1.6662194372026355</v>
      </c>
      <c r="W802" s="93">
        <f t="shared" si="84"/>
        <v>1.9496537419236979</v>
      </c>
      <c r="X802" s="93">
        <f t="shared" si="84"/>
        <v>2.2813019873172951</v>
      </c>
      <c r="Y802" s="93">
        <f t="shared" si="83"/>
        <v>2.6693656650040776</v>
      </c>
      <c r="Z802" s="93">
        <f t="shared" si="83"/>
        <v>3.1234413914143531</v>
      </c>
      <c r="AA802" s="93">
        <f t="shared" si="83"/>
        <v>3.6547582272080836</v>
      </c>
      <c r="AB802" s="93">
        <f t="shared" si="83"/>
        <v>4.2764553662064255</v>
      </c>
      <c r="AC802" s="95">
        <f t="shared" si="83"/>
        <v>5.0039070609401772</v>
      </c>
      <c r="AE802" s="96"/>
    </row>
    <row r="803" spans="3:31" ht="24.75" customHeight="1" x14ac:dyDescent="0.25">
      <c r="C803" s="91">
        <f>ABS(E803-Dashboard!$F$13)</f>
        <v>11.962024987962984</v>
      </c>
      <c r="D803" s="92">
        <f t="shared" si="87"/>
        <v>0.17020622874314292</v>
      </c>
      <c r="E803" s="93" cm="1">
        <f t="array" ref="E803">SUM('DRE + DCF'!$S$41/TIR!S803,'DRE + DCF'!$U$41:$AD$41/TIR!T803:AC803,TIR!F803)</f>
        <v>61.472024987962982</v>
      </c>
      <c r="F803" s="100">
        <f>'DRE + DCF'!$AE$38*'DRE + DCF'!$AE$39*(1+G803)/(R803-G803)/AC803</f>
        <v>34.719732429639372</v>
      </c>
      <c r="G803" s="92">
        <f>R803*(1-'DRE + DCF'!$AE$39)</f>
        <v>0.10212373724588575</v>
      </c>
      <c r="H803" s="94">
        <f t="shared" si="85"/>
        <v>0.17020622874314292</v>
      </c>
      <c r="I803" s="94">
        <f t="shared" si="88"/>
        <v>0.17020622874314292</v>
      </c>
      <c r="J803" s="94">
        <f t="shared" si="88"/>
        <v>0.17020622874314292</v>
      </c>
      <c r="K803" s="94">
        <f t="shared" si="88"/>
        <v>0.17020622874314292</v>
      </c>
      <c r="L803" s="94">
        <f t="shared" si="88"/>
        <v>0.17020622874314292</v>
      </c>
      <c r="M803" s="94">
        <f t="shared" si="88"/>
        <v>0.17020622874314292</v>
      </c>
      <c r="N803" s="94">
        <f t="shared" si="88"/>
        <v>0.17020622874314292</v>
      </c>
      <c r="O803" s="94">
        <f t="shared" si="88"/>
        <v>0.17020622874314292</v>
      </c>
      <c r="P803" s="94">
        <f t="shared" si="88"/>
        <v>0.17020622874314292</v>
      </c>
      <c r="Q803" s="94">
        <f t="shared" si="88"/>
        <v>0.17020622874314292</v>
      </c>
      <c r="R803" s="94">
        <f t="shared" si="88"/>
        <v>0.17020622874314292</v>
      </c>
      <c r="S803" s="93">
        <f>(1+H803)^((5-Dashboard!$F$9)*3/12)</f>
        <v>1.0400772604518524</v>
      </c>
      <c r="T803" s="93">
        <f t="shared" si="84"/>
        <v>1.2171048885548619</v>
      </c>
      <c r="U803" s="93">
        <f t="shared" si="84"/>
        <v>1.4242637216206282</v>
      </c>
      <c r="V803" s="93">
        <f t="shared" si="84"/>
        <v>1.6666822784133488</v>
      </c>
      <c r="W803" s="93">
        <f t="shared" si="84"/>
        <v>1.950361983535114</v>
      </c>
      <c r="X803" s="93">
        <f t="shared" si="84"/>
        <v>2.2823257414366216</v>
      </c>
      <c r="Y803" s="93">
        <f t="shared" ref="Y803:AC853" si="89">(X803)*(1+N803)</f>
        <v>2.6707917986499465</v>
      </c>
      <c r="Z803" s="93">
        <f t="shared" si="89"/>
        <v>3.1253771984562695</v>
      </c>
      <c r="AA803" s="93">
        <f t="shared" si="89"/>
        <v>3.6573358648053205</v>
      </c>
      <c r="AB803" s="93">
        <f t="shared" si="89"/>
        <v>4.279837209600875</v>
      </c>
      <c r="AC803" s="95">
        <f t="shared" si="89"/>
        <v>5.0082921606816164</v>
      </c>
      <c r="AE803" s="96"/>
    </row>
    <row r="804" spans="3:31" ht="24.75" customHeight="1" x14ac:dyDescent="0.25">
      <c r="C804" s="91">
        <f>ABS(E804-Dashboard!$F$13)</f>
        <v>11.901512273450514</v>
      </c>
      <c r="D804" s="92">
        <f t="shared" si="87"/>
        <v>0.17030622874314291</v>
      </c>
      <c r="E804" s="93" cm="1">
        <f t="array" ref="E804">SUM('DRE + DCF'!$S$41/TIR!S804,'DRE + DCF'!$U$41:$AD$41/TIR!T804:AC804,TIR!F804)</f>
        <v>61.411512273450512</v>
      </c>
      <c r="F804" s="100">
        <f>'DRE + DCF'!$AE$38*'DRE + DCF'!$AE$39*(1+G804)/(R804-G804)/AC804</f>
        <v>34.670854134090114</v>
      </c>
      <c r="G804" s="92">
        <f>R804*(1-'DRE + DCF'!$AE$39)</f>
        <v>0.10218373724588574</v>
      </c>
      <c r="H804" s="94">
        <f t="shared" si="85"/>
        <v>0.17030622874314291</v>
      </c>
      <c r="I804" s="94">
        <f t="shared" si="88"/>
        <v>0.17030622874314291</v>
      </c>
      <c r="J804" s="94">
        <f t="shared" si="88"/>
        <v>0.17030622874314291</v>
      </c>
      <c r="K804" s="94">
        <f t="shared" si="88"/>
        <v>0.17030622874314291</v>
      </c>
      <c r="L804" s="94">
        <f t="shared" si="88"/>
        <v>0.17030622874314291</v>
      </c>
      <c r="M804" s="94">
        <f t="shared" si="88"/>
        <v>0.17030622874314291</v>
      </c>
      <c r="N804" s="94">
        <f t="shared" si="88"/>
        <v>0.17030622874314291</v>
      </c>
      <c r="O804" s="94">
        <f t="shared" si="88"/>
        <v>0.17030622874314291</v>
      </c>
      <c r="P804" s="94">
        <f t="shared" si="88"/>
        <v>0.17030622874314291</v>
      </c>
      <c r="Q804" s="94">
        <f t="shared" si="88"/>
        <v>0.17030622874314291</v>
      </c>
      <c r="R804" s="94">
        <f t="shared" si="88"/>
        <v>0.17030622874314291</v>
      </c>
      <c r="S804" s="93">
        <f>(1+H804)^((5-Dashboard!$F$9)*3/12)</f>
        <v>1.0400994796963463</v>
      </c>
      <c r="T804" s="93">
        <f t="shared" ref="T804:X854" si="90">(S804)*(1+I804)</f>
        <v>1.2172348996011362</v>
      </c>
      <c r="U804" s="93">
        <f t="shared" si="90"/>
        <v>1.4245375848467439</v>
      </c>
      <c r="V804" s="93">
        <f t="shared" si="90"/>
        <v>1.6671452086248577</v>
      </c>
      <c r="W804" s="93">
        <f t="shared" si="90"/>
        <v>1.9510704218729575</v>
      </c>
      <c r="X804" s="93">
        <f t="shared" si="90"/>
        <v>2.2833498674344339</v>
      </c>
      <c r="Y804" s="93">
        <f t="shared" si="89"/>
        <v>2.6722185722583478</v>
      </c>
      <c r="Z804" s="93">
        <f t="shared" si="89"/>
        <v>3.1273140396770529</v>
      </c>
      <c r="AA804" s="93">
        <f t="shared" si="89"/>
        <v>3.6599150998699357</v>
      </c>
      <c r="AB804" s="93">
        <f t="shared" si="89"/>
        <v>4.2832214380488676</v>
      </c>
      <c r="AC804" s="95">
        <f t="shared" si="89"/>
        <v>5.0126807280347521</v>
      </c>
      <c r="AE804" s="96"/>
    </row>
    <row r="805" spans="3:31" ht="24.75" customHeight="1" x14ac:dyDescent="0.25">
      <c r="C805" s="91">
        <f>ABS(E805-Dashboard!$F$13)</f>
        <v>11.841090580495695</v>
      </c>
      <c r="D805" s="92">
        <f t="shared" si="87"/>
        <v>0.1704062287431429</v>
      </c>
      <c r="E805" s="93" cm="1">
        <f t="array" ref="E805">SUM('DRE + DCF'!$S$41/TIR!S805,'DRE + DCF'!$U$41:$AD$41/TIR!T805:AC805,TIR!F805)</f>
        <v>61.351090580495693</v>
      </c>
      <c r="F805" s="100">
        <f>'DRE + DCF'!$AE$38*'DRE + DCF'!$AE$39*(1+G805)/(R805-G805)/AC805</f>
        <v>34.622059074571048</v>
      </c>
      <c r="G805" s="92">
        <f>R805*(1-'DRE + DCF'!$AE$39)</f>
        <v>0.10224373724588574</v>
      </c>
      <c r="H805" s="94">
        <f t="shared" si="85"/>
        <v>0.1704062287431429</v>
      </c>
      <c r="I805" s="94">
        <f t="shared" si="88"/>
        <v>0.1704062287431429</v>
      </c>
      <c r="J805" s="94">
        <f t="shared" si="88"/>
        <v>0.1704062287431429</v>
      </c>
      <c r="K805" s="94">
        <f t="shared" si="88"/>
        <v>0.1704062287431429</v>
      </c>
      <c r="L805" s="94">
        <f t="shared" si="88"/>
        <v>0.1704062287431429</v>
      </c>
      <c r="M805" s="94">
        <f t="shared" si="88"/>
        <v>0.1704062287431429</v>
      </c>
      <c r="N805" s="94">
        <f t="shared" si="88"/>
        <v>0.1704062287431429</v>
      </c>
      <c r="O805" s="94">
        <f t="shared" si="88"/>
        <v>0.1704062287431429</v>
      </c>
      <c r="P805" s="94">
        <f t="shared" si="88"/>
        <v>0.1704062287431429</v>
      </c>
      <c r="Q805" s="94">
        <f t="shared" si="88"/>
        <v>0.1704062287431429</v>
      </c>
      <c r="R805" s="94">
        <f t="shared" si="88"/>
        <v>0.1704062287431429</v>
      </c>
      <c r="S805" s="93">
        <f>(1+H805)^((5-Dashboard!$F$9)*3/12)</f>
        <v>1.0401216975169476</v>
      </c>
      <c r="T805" s="93">
        <f t="shared" si="90"/>
        <v>1.2173649134247266</v>
      </c>
      <c r="U805" s="93">
        <f t="shared" si="90"/>
        <v>1.424811477325657</v>
      </c>
      <c r="V805" s="93">
        <f t="shared" si="90"/>
        <v>1.6676082278466684</v>
      </c>
      <c r="W805" s="93">
        <f t="shared" si="90"/>
        <v>1.951779056975055</v>
      </c>
      <c r="X805" s="93">
        <f t="shared" si="90"/>
        <v>2.2843743654140223</v>
      </c>
      <c r="Y805" s="93">
        <f t="shared" si="89"/>
        <v>2.6736459860617363</v>
      </c>
      <c r="Z805" s="93">
        <f t="shared" si="89"/>
        <v>3.1292519155407583</v>
      </c>
      <c r="AA805" s="93">
        <f t="shared" si="89"/>
        <v>3.6624959332553151</v>
      </c>
      <c r="AB805" s="93">
        <f t="shared" si="89"/>
        <v>4.2866080530284512</v>
      </c>
      <c r="AC805" s="95">
        <f t="shared" si="89"/>
        <v>5.0170727654450156</v>
      </c>
      <c r="AE805" s="96"/>
    </row>
    <row r="806" spans="3:31" ht="24.75" customHeight="1" x14ac:dyDescent="0.25">
      <c r="C806" s="91">
        <f>ABS(E806-Dashboard!$F$13)</f>
        <v>11.780759730454115</v>
      </c>
      <c r="D806" s="92">
        <f t="shared" si="87"/>
        <v>0.17050622874314289</v>
      </c>
      <c r="E806" s="93" cm="1">
        <f t="array" ref="E806">SUM('DRE + DCF'!$S$41/TIR!S806,'DRE + DCF'!$U$41:$AD$41/TIR!T806:AC806,TIR!F806)</f>
        <v>61.290759730454113</v>
      </c>
      <c r="F806" s="100">
        <f>'DRE + DCF'!$AE$38*'DRE + DCF'!$AE$39*(1+G806)/(R806-G806)/AC806</f>
        <v>34.573347078887771</v>
      </c>
      <c r="G806" s="92">
        <f>R806*(1-'DRE + DCF'!$AE$39)</f>
        <v>0.10230373724588573</v>
      </c>
      <c r="H806" s="94">
        <f t="shared" si="85"/>
        <v>0.17050622874314289</v>
      </c>
      <c r="I806" s="94">
        <f t="shared" si="88"/>
        <v>0.17050622874314289</v>
      </c>
      <c r="J806" s="94">
        <f t="shared" si="88"/>
        <v>0.17050622874314289</v>
      </c>
      <c r="K806" s="94">
        <f t="shared" si="88"/>
        <v>0.17050622874314289</v>
      </c>
      <c r="L806" s="94">
        <f t="shared" si="88"/>
        <v>0.17050622874314289</v>
      </c>
      <c r="M806" s="94">
        <f t="shared" si="88"/>
        <v>0.17050622874314289</v>
      </c>
      <c r="N806" s="94">
        <f t="shared" si="88"/>
        <v>0.17050622874314289</v>
      </c>
      <c r="O806" s="94">
        <f t="shared" si="88"/>
        <v>0.17050622874314289</v>
      </c>
      <c r="P806" s="94">
        <f t="shared" si="88"/>
        <v>0.17050622874314289</v>
      </c>
      <c r="Q806" s="94">
        <f t="shared" si="88"/>
        <v>0.17050622874314289</v>
      </c>
      <c r="R806" s="94">
        <f t="shared" si="88"/>
        <v>0.17050622874314289</v>
      </c>
      <c r="S806" s="93">
        <f>(1+H806)^((5-Dashboard!$F$9)*3/12)</f>
        <v>1.0401439139138697</v>
      </c>
      <c r="T806" s="93">
        <f t="shared" si="90"/>
        <v>1.2174949300254561</v>
      </c>
      <c r="U806" s="93">
        <f t="shared" si="90"/>
        <v>1.4250853990579933</v>
      </c>
      <c r="V806" s="93">
        <f t="shared" si="90"/>
        <v>1.6680713360882886</v>
      </c>
      <c r="W806" s="93">
        <f t="shared" si="90"/>
        <v>1.9524878888792383</v>
      </c>
      <c r="X806" s="93">
        <f t="shared" si="90"/>
        <v>2.2853992354786978</v>
      </c>
      <c r="Y806" s="93">
        <f t="shared" si="89"/>
        <v>2.6750740402926327</v>
      </c>
      <c r="Z806" s="93">
        <f t="shared" si="89"/>
        <v>3.1311908265116117</v>
      </c>
      <c r="AA806" s="93">
        <f t="shared" si="89"/>
        <v>3.6650783658152313</v>
      </c>
      <c r="AB806" s="93">
        <f t="shared" si="89"/>
        <v>4.2899970560184677</v>
      </c>
      <c r="AC806" s="95">
        <f t="shared" si="89"/>
        <v>5.0214682753593625</v>
      </c>
      <c r="AE806" s="96"/>
    </row>
    <row r="807" spans="3:31" ht="24.75" customHeight="1" x14ac:dyDescent="0.25">
      <c r="C807" s="91">
        <f>ABS(E807-Dashboard!$F$13)</f>
        <v>11.720519545119181</v>
      </c>
      <c r="D807" s="92">
        <f t="shared" si="87"/>
        <v>0.17060622874314288</v>
      </c>
      <c r="E807" s="93" cm="1">
        <f t="array" ref="E807">SUM('DRE + DCF'!$S$41/TIR!S807,'DRE + DCF'!$U$41:$AD$41/TIR!T807:AC807,TIR!F807)</f>
        <v>61.230519545119179</v>
      </c>
      <c r="F807" s="100">
        <f>'DRE + DCF'!$AE$38*'DRE + DCF'!$AE$39*(1+G807)/(R807-G807)/AC807</f>
        <v>34.524717975277497</v>
      </c>
      <c r="G807" s="92">
        <f>R807*(1-'DRE + DCF'!$AE$39)</f>
        <v>0.10236373724588572</v>
      </c>
      <c r="H807" s="94">
        <f t="shared" si="85"/>
        <v>0.17060622874314288</v>
      </c>
      <c r="I807" s="94">
        <f t="shared" si="88"/>
        <v>0.17060622874314288</v>
      </c>
      <c r="J807" s="94">
        <f t="shared" si="88"/>
        <v>0.17060622874314288</v>
      </c>
      <c r="K807" s="94">
        <f t="shared" si="88"/>
        <v>0.17060622874314288</v>
      </c>
      <c r="L807" s="94">
        <f t="shared" si="88"/>
        <v>0.17060622874314288</v>
      </c>
      <c r="M807" s="94">
        <f t="shared" si="88"/>
        <v>0.17060622874314288</v>
      </c>
      <c r="N807" s="94">
        <f t="shared" si="88"/>
        <v>0.17060622874314288</v>
      </c>
      <c r="O807" s="94">
        <f t="shared" si="88"/>
        <v>0.17060622874314288</v>
      </c>
      <c r="P807" s="94">
        <f t="shared" si="88"/>
        <v>0.17060622874314288</v>
      </c>
      <c r="Q807" s="94">
        <f t="shared" si="88"/>
        <v>0.17060622874314288</v>
      </c>
      <c r="R807" s="94">
        <f t="shared" si="88"/>
        <v>0.17060622874314288</v>
      </c>
      <c r="S807" s="93">
        <f>(1+H807)^((5-Dashboard!$F$9)*3/12)</f>
        <v>1.0401661288873254</v>
      </c>
      <c r="T807" s="93">
        <f t="shared" si="90"/>
        <v>1.2176249494031459</v>
      </c>
      <c r="U807" s="93">
        <f t="shared" si="90"/>
        <v>1.4253593500443769</v>
      </c>
      <c r="V807" s="93">
        <f t="shared" si="90"/>
        <v>1.6685345333592254</v>
      </c>
      <c r="W807" s="93">
        <f t="shared" si="90"/>
        <v>1.9531969176233426</v>
      </c>
      <c r="X807" s="93">
        <f t="shared" si="90"/>
        <v>2.2864244777317921</v>
      </c>
      <c r="Y807" s="93">
        <f t="shared" si="89"/>
        <v>2.6765027351836235</v>
      </c>
      <c r="Z807" s="93">
        <f t="shared" si="89"/>
        <v>3.1331307730540083</v>
      </c>
      <c r="AA807" s="93">
        <f t="shared" si="89"/>
        <v>3.6676623984038406</v>
      </c>
      <c r="AB807" s="93">
        <f t="shared" si="89"/>
        <v>4.2933884484985505</v>
      </c>
      <c r="AC807" s="95">
        <f t="shared" si="89"/>
        <v>5.0258672602262617</v>
      </c>
      <c r="AE807" s="96"/>
    </row>
    <row r="808" spans="3:31" ht="24.75" customHeight="1" x14ac:dyDescent="0.25">
      <c r="C808" s="91">
        <f>ABS(E808-Dashboard!$F$13)</f>
        <v>11.660369846720748</v>
      </c>
      <c r="D808" s="92">
        <f t="shared" si="87"/>
        <v>0.17070622874314287</v>
      </c>
      <c r="E808" s="93" cm="1">
        <f t="array" ref="E808">SUM('DRE + DCF'!$S$41/TIR!S808,'DRE + DCF'!$U$41:$AD$41/TIR!T808:AC808,TIR!F808)</f>
        <v>61.170369846720746</v>
      </c>
      <c r="F808" s="100">
        <f>'DRE + DCF'!$AE$38*'DRE + DCF'!$AE$39*(1+G808)/(R808-G808)/AC808</f>
        <v>34.476171592407717</v>
      </c>
      <c r="G808" s="92">
        <f>R808*(1-'DRE + DCF'!$AE$39)</f>
        <v>0.10242373724588572</v>
      </c>
      <c r="H808" s="94">
        <f t="shared" si="85"/>
        <v>0.17070622874314287</v>
      </c>
      <c r="I808" s="94">
        <f t="shared" si="88"/>
        <v>0.17070622874314287</v>
      </c>
      <c r="J808" s="94">
        <f t="shared" si="88"/>
        <v>0.17070622874314287</v>
      </c>
      <c r="K808" s="94">
        <f t="shared" si="88"/>
        <v>0.17070622874314287</v>
      </c>
      <c r="L808" s="94">
        <f t="shared" si="88"/>
        <v>0.17070622874314287</v>
      </c>
      <c r="M808" s="94">
        <f t="shared" si="88"/>
        <v>0.17070622874314287</v>
      </c>
      <c r="N808" s="94">
        <f t="shared" si="88"/>
        <v>0.17070622874314287</v>
      </c>
      <c r="O808" s="94">
        <f t="shared" si="88"/>
        <v>0.17070622874314287</v>
      </c>
      <c r="P808" s="94">
        <f t="shared" si="88"/>
        <v>0.17070622874314287</v>
      </c>
      <c r="Q808" s="94">
        <f t="shared" si="88"/>
        <v>0.17070622874314287</v>
      </c>
      <c r="R808" s="94">
        <f t="shared" si="88"/>
        <v>0.17070622874314287</v>
      </c>
      <c r="S808" s="93">
        <f>(1+H808)^((5-Dashboard!$F$9)*3/12)</f>
        <v>1.0401883424375273</v>
      </c>
      <c r="T808" s="93">
        <f t="shared" si="90"/>
        <v>1.2177549715576186</v>
      </c>
      <c r="U808" s="93">
        <f t="shared" si="90"/>
        <v>1.4256333302854329</v>
      </c>
      <c r="V808" s="93">
        <f t="shared" si="90"/>
        <v>1.6689978196689865</v>
      </c>
      <c r="W808" s="93">
        <f t="shared" si="90"/>
        <v>1.9539061432452074</v>
      </c>
      <c r="X808" s="93">
        <f t="shared" si="90"/>
        <v>2.2874500922766559</v>
      </c>
      <c r="Y808" s="93">
        <f t="shared" si="89"/>
        <v>2.677932070967358</v>
      </c>
      <c r="Z808" s="93">
        <f t="shared" si="89"/>
        <v>3.1350717556325103</v>
      </c>
      <c r="AA808" s="93">
        <f t="shared" si="89"/>
        <v>3.6702480318756803</v>
      </c>
      <c r="AB808" s="93">
        <f t="shared" si="89"/>
        <v>4.2967822319491198</v>
      </c>
      <c r="AC808" s="95">
        <f t="shared" si="89"/>
        <v>5.0302697224956985</v>
      </c>
      <c r="AE808" s="96"/>
    </row>
    <row r="809" spans="3:31" ht="24.75" customHeight="1" x14ac:dyDescent="0.25">
      <c r="C809" s="91">
        <f>ABS(E809-Dashboard!$F$13)</f>
        <v>11.600310457923811</v>
      </c>
      <c r="D809" s="92">
        <f t="shared" si="87"/>
        <v>0.17080622874314286</v>
      </c>
      <c r="E809" s="93" cm="1">
        <f t="array" ref="E809">SUM('DRE + DCF'!$S$41/TIR!S809,'DRE + DCF'!$U$41:$AD$41/TIR!T809:AC809,TIR!F809)</f>
        <v>61.110310457923809</v>
      </c>
      <c r="F809" s="100">
        <f>'DRE + DCF'!$AE$38*'DRE + DCF'!$AE$39*(1+G809)/(R809-G809)/AC809</f>
        <v>34.427707759374911</v>
      </c>
      <c r="G809" s="92">
        <f>R809*(1-'DRE + DCF'!$AE$39)</f>
        <v>0.10248373724588571</v>
      </c>
      <c r="H809" s="94">
        <f t="shared" si="85"/>
        <v>0.17080622874314286</v>
      </c>
      <c r="I809" s="94">
        <f t="shared" si="88"/>
        <v>0.17080622874314286</v>
      </c>
      <c r="J809" s="94">
        <f t="shared" si="88"/>
        <v>0.17080622874314286</v>
      </c>
      <c r="K809" s="94">
        <f t="shared" si="88"/>
        <v>0.17080622874314286</v>
      </c>
      <c r="L809" s="94">
        <f t="shared" si="88"/>
        <v>0.17080622874314286</v>
      </c>
      <c r="M809" s="94">
        <f t="shared" si="88"/>
        <v>0.17080622874314286</v>
      </c>
      <c r="N809" s="94">
        <f t="shared" si="88"/>
        <v>0.17080622874314286</v>
      </c>
      <c r="O809" s="94">
        <f t="shared" si="88"/>
        <v>0.17080622874314286</v>
      </c>
      <c r="P809" s="94">
        <f t="shared" si="88"/>
        <v>0.17080622874314286</v>
      </c>
      <c r="Q809" s="94">
        <f t="shared" si="88"/>
        <v>0.17080622874314286</v>
      </c>
      <c r="R809" s="94">
        <f t="shared" si="88"/>
        <v>0.17080622874314286</v>
      </c>
      <c r="S809" s="93">
        <f>(1+H809)^((5-Dashboard!$F$9)*3/12)</f>
        <v>1.0402105545646883</v>
      </c>
      <c r="T809" s="93">
        <f t="shared" si="90"/>
        <v>1.217884996488696</v>
      </c>
      <c r="U809" s="93">
        <f t="shared" si="90"/>
        <v>1.4259073397817859</v>
      </c>
      <c r="V809" s="93">
        <f t="shared" si="90"/>
        <v>1.6694611950270799</v>
      </c>
      <c r="W809" s="93">
        <f t="shared" si="90"/>
        <v>1.954615565782676</v>
      </c>
      <c r="X809" s="93">
        <f t="shared" si="90"/>
        <v>2.2884760792166596</v>
      </c>
      <c r="Y809" s="93">
        <f t="shared" si="89"/>
        <v>2.679362047876551</v>
      </c>
      <c r="Z809" s="93">
        <f t="shared" si="89"/>
        <v>3.1370137747118489</v>
      </c>
      <c r="AA809" s="93">
        <f t="shared" si="89"/>
        <v>3.672835267085671</v>
      </c>
      <c r="AB809" s="93">
        <f t="shared" si="89"/>
        <v>4.3001784078513881</v>
      </c>
      <c r="AC809" s="95">
        <f t="shared" si="89"/>
        <v>5.0346756646191766</v>
      </c>
      <c r="AE809" s="96"/>
    </row>
    <row r="810" spans="3:31" ht="24.75" customHeight="1" x14ac:dyDescent="0.25">
      <c r="C810" s="91">
        <f>ABS(E810-Dashboard!$F$13)</f>
        <v>11.540341201827268</v>
      </c>
      <c r="D810" s="92">
        <f t="shared" si="87"/>
        <v>0.17090622874314285</v>
      </c>
      <c r="E810" s="93" cm="1">
        <f t="array" ref="E810">SUM('DRE + DCF'!$S$41/TIR!S810,'DRE + DCF'!$U$41:$AD$41/TIR!T810:AC810,TIR!F810)</f>
        <v>61.050341201827266</v>
      </c>
      <c r="F810" s="100">
        <f>'DRE + DCF'!$AE$38*'DRE + DCF'!$AE$39*(1+G810)/(R810-G810)/AC810</f>
        <v>34.379326305703266</v>
      </c>
      <c r="G810" s="92">
        <f>R810*(1-'DRE + DCF'!$AE$39)</f>
        <v>0.10254373724588571</v>
      </c>
      <c r="H810" s="94">
        <f t="shared" si="85"/>
        <v>0.17090622874314285</v>
      </c>
      <c r="I810" s="94">
        <f t="shared" si="88"/>
        <v>0.17090622874314285</v>
      </c>
      <c r="J810" s="94">
        <f t="shared" si="88"/>
        <v>0.17090622874314285</v>
      </c>
      <c r="K810" s="94">
        <f t="shared" si="88"/>
        <v>0.17090622874314285</v>
      </c>
      <c r="L810" s="94">
        <f t="shared" si="88"/>
        <v>0.17090622874314285</v>
      </c>
      <c r="M810" s="94">
        <f t="shared" si="88"/>
        <v>0.17090622874314285</v>
      </c>
      <c r="N810" s="94">
        <f t="shared" si="88"/>
        <v>0.17090622874314285</v>
      </c>
      <c r="O810" s="94">
        <f t="shared" si="88"/>
        <v>0.17090622874314285</v>
      </c>
      <c r="P810" s="94">
        <f t="shared" si="88"/>
        <v>0.17090622874314285</v>
      </c>
      <c r="Q810" s="94">
        <f t="shared" si="88"/>
        <v>0.17090622874314285</v>
      </c>
      <c r="R810" s="94">
        <f t="shared" si="88"/>
        <v>0.17090622874314285</v>
      </c>
      <c r="S810" s="93">
        <f>(1+H810)^((5-Dashboard!$F$9)*3/12)</f>
        <v>1.0402327652690211</v>
      </c>
      <c r="T810" s="93">
        <f t="shared" si="90"/>
        <v>1.2180150241962004</v>
      </c>
      <c r="U810" s="93">
        <f t="shared" si="90"/>
        <v>1.4261813785340609</v>
      </c>
      <c r="V810" s="93">
        <f t="shared" si="90"/>
        <v>1.6699246594430139</v>
      </c>
      <c r="W810" s="93">
        <f t="shared" si="90"/>
        <v>1.9553251852735967</v>
      </c>
      <c r="X810" s="93">
        <f t="shared" si="90"/>
        <v>2.2895024386551941</v>
      </c>
      <c r="Y810" s="93">
        <f t="shared" si="89"/>
        <v>2.680792666143982</v>
      </c>
      <c r="Z810" s="93">
        <f t="shared" si="89"/>
        <v>3.1389568307569253</v>
      </c>
      <c r="AA810" s="93">
        <f t="shared" si="89"/>
        <v>3.6754241048891192</v>
      </c>
      <c r="AB810" s="93">
        <f t="shared" si="89"/>
        <v>4.30357697768736</v>
      </c>
      <c r="AC810" s="95">
        <f t="shared" si="89"/>
        <v>5.0390850890497196</v>
      </c>
      <c r="AE810" s="96"/>
    </row>
    <row r="811" spans="3:31" ht="24.75" customHeight="1" x14ac:dyDescent="0.25">
      <c r="C811" s="91">
        <f>ABS(E811-Dashboard!$F$13)</f>
        <v>11.480461901962563</v>
      </c>
      <c r="D811" s="92">
        <f t="shared" si="87"/>
        <v>0.17100622874314284</v>
      </c>
      <c r="E811" s="93" cm="1">
        <f t="array" ref="E811">SUM('DRE + DCF'!$S$41/TIR!S811,'DRE + DCF'!$U$41:$AD$41/TIR!T811:AC811,TIR!F811)</f>
        <v>60.990461901962561</v>
      </c>
      <c r="F811" s="100">
        <f>'DRE + DCF'!$AE$38*'DRE + DCF'!$AE$39*(1+G811)/(R811-G811)/AC811</f>
        <v>34.331027061343377</v>
      </c>
      <c r="G811" s="92">
        <f>R811*(1-'DRE + DCF'!$AE$39)</f>
        <v>0.1026037372458857</v>
      </c>
      <c r="H811" s="94">
        <f t="shared" si="85"/>
        <v>0.17100622874314284</v>
      </c>
      <c r="I811" s="94">
        <f t="shared" si="88"/>
        <v>0.17100622874314284</v>
      </c>
      <c r="J811" s="94">
        <f t="shared" si="88"/>
        <v>0.17100622874314284</v>
      </c>
      <c r="K811" s="94">
        <f t="shared" si="88"/>
        <v>0.17100622874314284</v>
      </c>
      <c r="L811" s="94">
        <f t="shared" si="88"/>
        <v>0.17100622874314284</v>
      </c>
      <c r="M811" s="94">
        <f t="shared" si="88"/>
        <v>0.17100622874314284</v>
      </c>
      <c r="N811" s="94">
        <f t="shared" si="88"/>
        <v>0.17100622874314284</v>
      </c>
      <c r="O811" s="94">
        <f t="shared" si="88"/>
        <v>0.17100622874314284</v>
      </c>
      <c r="P811" s="94">
        <f t="shared" si="88"/>
        <v>0.17100622874314284</v>
      </c>
      <c r="Q811" s="94">
        <f t="shared" si="88"/>
        <v>0.17100622874314284</v>
      </c>
      <c r="R811" s="94">
        <f t="shared" si="88"/>
        <v>0.17100622874314284</v>
      </c>
      <c r="S811" s="93">
        <f>(1+H811)^((5-Dashboard!$F$9)*3/12)</f>
        <v>1.0402549745507381</v>
      </c>
      <c r="T811" s="93">
        <f t="shared" si="90"/>
        <v>1.2181450546799539</v>
      </c>
      <c r="U811" s="93">
        <f t="shared" si="90"/>
        <v>1.4264554465428825</v>
      </c>
      <c r="V811" s="93">
        <f t="shared" si="90"/>
        <v>1.6703882129262966</v>
      </c>
      <c r="W811" s="93">
        <f t="shared" si="90"/>
        <v>1.9560350017558206</v>
      </c>
      <c r="X811" s="93">
        <f t="shared" si="90"/>
        <v>2.2905291706956703</v>
      </c>
      <c r="Y811" s="93">
        <f t="shared" si="89"/>
        <v>2.6822239260024956</v>
      </c>
      <c r="Z811" s="93">
        <f t="shared" si="89"/>
        <v>3.1409009242328092</v>
      </c>
      <c r="AA811" s="93">
        <f t="shared" si="89"/>
        <v>3.6780145461417137</v>
      </c>
      <c r="AB811" s="93">
        <f t="shared" si="89"/>
        <v>4.3069779429398301</v>
      </c>
      <c r="AC811" s="95">
        <f t="shared" si="89"/>
        <v>5.04349799824187</v>
      </c>
      <c r="AE811" s="96"/>
    </row>
    <row r="812" spans="3:31" ht="24.75" customHeight="1" x14ac:dyDescent="0.25">
      <c r="C812" s="91">
        <f>ABS(E812-Dashboard!$F$13)</f>
        <v>11.420672382292501</v>
      </c>
      <c r="D812" s="92">
        <f t="shared" si="87"/>
        <v>0.17110622874314282</v>
      </c>
      <c r="E812" s="93" cm="1">
        <f t="array" ref="E812">SUM('DRE + DCF'!$S$41/TIR!S812,'DRE + DCF'!$U$41:$AD$41/TIR!T812:AC812,TIR!F812)</f>
        <v>60.930672382292499</v>
      </c>
      <c r="F812" s="100">
        <f>'DRE + DCF'!$AE$38*'DRE + DCF'!$AE$39*(1+G812)/(R812-G812)/AC812</f>
        <v>34.28280985667103</v>
      </c>
      <c r="G812" s="92">
        <f>R812*(1-'DRE + DCF'!$AE$39)</f>
        <v>0.10266373724588569</v>
      </c>
      <c r="H812" s="94">
        <f t="shared" si="85"/>
        <v>0.17110622874314282</v>
      </c>
      <c r="I812" s="94">
        <f t="shared" si="88"/>
        <v>0.17110622874314282</v>
      </c>
      <c r="J812" s="94">
        <f t="shared" si="88"/>
        <v>0.17110622874314282</v>
      </c>
      <c r="K812" s="94">
        <f t="shared" si="88"/>
        <v>0.17110622874314282</v>
      </c>
      <c r="L812" s="94">
        <f t="shared" si="88"/>
        <v>0.17110622874314282</v>
      </c>
      <c r="M812" s="94">
        <f t="shared" si="88"/>
        <v>0.17110622874314282</v>
      </c>
      <c r="N812" s="94">
        <f t="shared" si="88"/>
        <v>0.17110622874314282</v>
      </c>
      <c r="O812" s="94">
        <f t="shared" si="88"/>
        <v>0.17110622874314282</v>
      </c>
      <c r="P812" s="94">
        <f t="shared" si="88"/>
        <v>0.17110622874314282</v>
      </c>
      <c r="Q812" s="94">
        <f t="shared" si="88"/>
        <v>0.17110622874314282</v>
      </c>
      <c r="R812" s="94">
        <f t="shared" si="88"/>
        <v>0.17110622874314282</v>
      </c>
      <c r="S812" s="93">
        <f>(1+H812)^((5-Dashboard!$F$9)*3/12)</f>
        <v>1.0402771824100523</v>
      </c>
      <c r="T812" s="93">
        <f t="shared" si="90"/>
        <v>1.2182750879397788</v>
      </c>
      <c r="U812" s="93">
        <f t="shared" si="90"/>
        <v>1.426729543808875</v>
      </c>
      <c r="V812" s="93">
        <f t="shared" si="90"/>
        <v>1.6708518554864362</v>
      </c>
      <c r="W812" s="93">
        <f t="shared" si="90"/>
        <v>1.956745015267203</v>
      </c>
      <c r="X812" s="93">
        <f t="shared" si="90"/>
        <v>2.2915562754415175</v>
      </c>
      <c r="Y812" s="93">
        <f t="shared" si="89"/>
        <v>2.6836558276849982</v>
      </c>
      <c r="Z812" s="93">
        <f t="shared" si="89"/>
        <v>3.142846055604736</v>
      </c>
      <c r="AA812" s="93">
        <f t="shared" si="89"/>
        <v>3.6806065916995241</v>
      </c>
      <c r="AB812" s="93">
        <f t="shared" si="89"/>
        <v>4.310381305092382</v>
      </c>
      <c r="AC812" s="95">
        <f t="shared" si="89"/>
        <v>5.047914394651686</v>
      </c>
      <c r="AE812" s="96"/>
    </row>
    <row r="813" spans="3:31" ht="24.75" customHeight="1" x14ac:dyDescent="0.25">
      <c r="C813" s="91">
        <f>ABS(E813-Dashboard!$F$13)</f>
        <v>11.360972467209855</v>
      </c>
      <c r="D813" s="92">
        <f t="shared" si="87"/>
        <v>0.17120622874314281</v>
      </c>
      <c r="E813" s="93" cm="1">
        <f t="array" ref="E813">SUM('DRE + DCF'!$S$41/TIR!S813,'DRE + DCF'!$U$41:$AD$41/TIR!T813:AC813,TIR!F813)</f>
        <v>60.870972467209853</v>
      </c>
      <c r="F813" s="100">
        <f>'DRE + DCF'!$AE$38*'DRE + DCF'!$AE$39*(1+G813)/(R813-G813)/AC813</f>
        <v>34.23467452248584</v>
      </c>
      <c r="G813" s="92">
        <f>R813*(1-'DRE + DCF'!$AE$39)</f>
        <v>0.10272373724588568</v>
      </c>
      <c r="H813" s="94">
        <f t="shared" si="85"/>
        <v>0.17120622874314281</v>
      </c>
      <c r="I813" s="94">
        <f t="shared" si="88"/>
        <v>0.17120622874314281</v>
      </c>
      <c r="J813" s="94">
        <f t="shared" si="88"/>
        <v>0.17120622874314281</v>
      </c>
      <c r="K813" s="94">
        <f t="shared" si="88"/>
        <v>0.17120622874314281</v>
      </c>
      <c r="L813" s="94">
        <f t="shared" si="88"/>
        <v>0.17120622874314281</v>
      </c>
      <c r="M813" s="94">
        <f t="shared" si="88"/>
        <v>0.17120622874314281</v>
      </c>
      <c r="N813" s="94">
        <f t="shared" si="88"/>
        <v>0.17120622874314281</v>
      </c>
      <c r="O813" s="94">
        <f t="shared" si="88"/>
        <v>0.17120622874314281</v>
      </c>
      <c r="P813" s="94">
        <f t="shared" si="88"/>
        <v>0.17120622874314281</v>
      </c>
      <c r="Q813" s="94">
        <f t="shared" si="88"/>
        <v>0.17120622874314281</v>
      </c>
      <c r="R813" s="94">
        <f t="shared" si="88"/>
        <v>0.17120622874314281</v>
      </c>
      <c r="S813" s="93">
        <f>(1+H813)^((5-Dashboard!$F$9)*3/12)</f>
        <v>1.0402993888471759</v>
      </c>
      <c r="T813" s="93">
        <f t="shared" si="90"/>
        <v>1.2184051239754972</v>
      </c>
      <c r="U813" s="93">
        <f t="shared" si="90"/>
        <v>1.4270036703326634</v>
      </c>
      <c r="V813" s="93">
        <f t="shared" si="90"/>
        <v>1.6713155871329417</v>
      </c>
      <c r="W813" s="93">
        <f t="shared" si="90"/>
        <v>1.9574552258456042</v>
      </c>
      <c r="X813" s="93">
        <f t="shared" si="90"/>
        <v>2.2925837529961872</v>
      </c>
      <c r="Y813" s="93">
        <f t="shared" si="89"/>
        <v>2.6850883714244653</v>
      </c>
      <c r="Z813" s="93">
        <f t="shared" si="89"/>
        <v>3.1447922253381151</v>
      </c>
      <c r="AA813" s="93">
        <f t="shared" si="89"/>
        <v>3.6832002424190096</v>
      </c>
      <c r="AB813" s="93">
        <f t="shared" si="89"/>
        <v>4.3137870656293975</v>
      </c>
      <c r="AC813" s="95">
        <f t="shared" si="89"/>
        <v>5.0523342807367548</v>
      </c>
      <c r="AE813" s="96"/>
    </row>
    <row r="814" spans="3:31" ht="24.75" customHeight="1" x14ac:dyDescent="0.25">
      <c r="C814" s="91">
        <f>ABS(E814-Dashboard!$F$13)</f>
        <v>11.301361981536111</v>
      </c>
      <c r="D814" s="92">
        <f t="shared" si="87"/>
        <v>0.1713062287431428</v>
      </c>
      <c r="E814" s="93" cm="1">
        <f t="array" ref="E814">SUM('DRE + DCF'!$S$41/TIR!S814,'DRE + DCF'!$U$41:$AD$41/TIR!T814:AC814,TIR!F814)</f>
        <v>60.811361981536109</v>
      </c>
      <c r="F814" s="100">
        <f>'DRE + DCF'!$AE$38*'DRE + DCF'!$AE$39*(1+G814)/(R814-G814)/AC814</f>
        <v>34.186620890010019</v>
      </c>
      <c r="G814" s="92">
        <f>R814*(1-'DRE + DCF'!$AE$39)</f>
        <v>0.10278373724588567</v>
      </c>
      <c r="H814" s="94">
        <f t="shared" si="85"/>
        <v>0.1713062287431428</v>
      </c>
      <c r="I814" s="94">
        <f t="shared" si="88"/>
        <v>0.1713062287431428</v>
      </c>
      <c r="J814" s="94">
        <f t="shared" si="88"/>
        <v>0.1713062287431428</v>
      </c>
      <c r="K814" s="94">
        <f t="shared" si="88"/>
        <v>0.1713062287431428</v>
      </c>
      <c r="L814" s="94">
        <f t="shared" si="88"/>
        <v>0.1713062287431428</v>
      </c>
      <c r="M814" s="94">
        <f t="shared" si="88"/>
        <v>0.1713062287431428</v>
      </c>
      <c r="N814" s="94">
        <f t="shared" si="88"/>
        <v>0.1713062287431428</v>
      </c>
      <c r="O814" s="94">
        <f t="shared" si="88"/>
        <v>0.1713062287431428</v>
      </c>
      <c r="P814" s="94">
        <f t="shared" si="88"/>
        <v>0.1713062287431428</v>
      </c>
      <c r="Q814" s="94">
        <f t="shared" si="88"/>
        <v>0.1713062287431428</v>
      </c>
      <c r="R814" s="94">
        <f t="shared" si="88"/>
        <v>0.1713062287431428</v>
      </c>
      <c r="S814" s="93">
        <f>(1+H814)^((5-Dashboard!$F$9)*3/12)</f>
        <v>1.0403215938623214</v>
      </c>
      <c r="T814" s="93">
        <f t="shared" si="90"/>
        <v>1.2185351627869312</v>
      </c>
      <c r="U814" s="93">
        <f t="shared" si="90"/>
        <v>1.427277826114872</v>
      </c>
      <c r="V814" s="93">
        <f t="shared" si="90"/>
        <v>1.6717794078753219</v>
      </c>
      <c r="W814" s="93">
        <f t="shared" si="90"/>
        <v>1.9581656335288877</v>
      </c>
      <c r="X814" s="93">
        <f t="shared" si="90"/>
        <v>2.2936116034631486</v>
      </c>
      <c r="Y814" s="93">
        <f t="shared" si="89"/>
        <v>2.6865215574539332</v>
      </c>
      <c r="Z814" s="93">
        <f t="shared" si="89"/>
        <v>3.1467394338985208</v>
      </c>
      <c r="AA814" s="93">
        <f t="shared" si="89"/>
        <v>3.6857954991570088</v>
      </c>
      <c r="AB814" s="93">
        <f t="shared" si="89"/>
        <v>4.3171952260360458</v>
      </c>
      <c r="AC814" s="95">
        <f t="shared" si="89"/>
        <v>5.0567576589561805</v>
      </c>
      <c r="AE814" s="96"/>
    </row>
    <row r="815" spans="3:31" ht="24.75" customHeight="1" x14ac:dyDescent="0.25">
      <c r="C815" s="91">
        <f>ABS(E815-Dashboard!$F$13)</f>
        <v>11.241840750520289</v>
      </c>
      <c r="D815" s="92">
        <f t="shared" si="87"/>
        <v>0.17140622874314279</v>
      </c>
      <c r="E815" s="93" cm="1">
        <f t="array" ref="E815">SUM('DRE + DCF'!$S$41/TIR!S815,'DRE + DCF'!$U$41:$AD$41/TIR!T815:AC815,TIR!F815)</f>
        <v>60.751840750520287</v>
      </c>
      <c r="F815" s="100">
        <f>'DRE + DCF'!$AE$38*'DRE + DCF'!$AE$39*(1+G815)/(R815-G815)/AC815</f>
        <v>34.138648790887153</v>
      </c>
      <c r="G815" s="92">
        <f>R815*(1-'DRE + DCF'!$AE$39)</f>
        <v>0.10284373724588568</v>
      </c>
      <c r="H815" s="94">
        <f t="shared" si="85"/>
        <v>0.17140622874314279</v>
      </c>
      <c r="I815" s="94">
        <f t="shared" si="88"/>
        <v>0.17140622874314279</v>
      </c>
      <c r="J815" s="94">
        <f t="shared" si="88"/>
        <v>0.17140622874314279</v>
      </c>
      <c r="K815" s="94">
        <f t="shared" si="88"/>
        <v>0.17140622874314279</v>
      </c>
      <c r="L815" s="94">
        <f t="shared" si="88"/>
        <v>0.17140622874314279</v>
      </c>
      <c r="M815" s="94">
        <f t="shared" si="88"/>
        <v>0.17140622874314279</v>
      </c>
      <c r="N815" s="94">
        <f t="shared" si="88"/>
        <v>0.17140622874314279</v>
      </c>
      <c r="O815" s="94">
        <f t="shared" si="88"/>
        <v>0.17140622874314279</v>
      </c>
      <c r="P815" s="94">
        <f t="shared" si="88"/>
        <v>0.17140622874314279</v>
      </c>
      <c r="Q815" s="94">
        <f t="shared" ref="I815:R841" si="91">$D815</f>
        <v>0.17140622874314279</v>
      </c>
      <c r="R815" s="94">
        <f t="shared" si="91"/>
        <v>0.17140622874314279</v>
      </c>
      <c r="S815" s="93">
        <f>(1+H815)^((5-Dashboard!$F$9)*3/12)</f>
        <v>1.0403437974557015</v>
      </c>
      <c r="T815" s="93">
        <f t="shared" si="90"/>
        <v>1.2186652043739032</v>
      </c>
      <c r="U815" s="93">
        <f t="shared" si="90"/>
        <v>1.4275520111561253</v>
      </c>
      <c r="V815" s="93">
        <f t="shared" si="90"/>
        <v>1.6722433177230858</v>
      </c>
      <c r="W815" s="93">
        <f t="shared" si="90"/>
        <v>1.958876238354921</v>
      </c>
      <c r="X815" s="93">
        <f t="shared" si="90"/>
        <v>2.2946398269458919</v>
      </c>
      <c r="Y815" s="93">
        <f t="shared" si="89"/>
        <v>2.6879553860065051</v>
      </c>
      <c r="Z815" s="93">
        <f t="shared" si="89"/>
        <v>3.1486876817516989</v>
      </c>
      <c r="AA815" s="93">
        <f t="shared" si="89"/>
        <v>3.6883923627707467</v>
      </c>
      <c r="AB815" s="93">
        <f t="shared" si="89"/>
        <v>4.3206057877982902</v>
      </c>
      <c r="AC815" s="95">
        <f t="shared" si="89"/>
        <v>5.061184531770591</v>
      </c>
      <c r="AE815" s="96"/>
    </row>
    <row r="816" spans="3:31" ht="24.75" customHeight="1" x14ac:dyDescent="0.25">
      <c r="C816" s="91">
        <f>ABS(E816-Dashboard!$F$13)</f>
        <v>11.182408599837565</v>
      </c>
      <c r="D816" s="92">
        <f t="shared" si="87"/>
        <v>0.17150622874314278</v>
      </c>
      <c r="E816" s="93" cm="1">
        <f t="array" ref="E816">SUM('DRE + DCF'!$S$41/TIR!S816,'DRE + DCF'!$U$41:$AD$41/TIR!T816:AC816,TIR!F816)</f>
        <v>60.692408599837563</v>
      </c>
      <c r="F816" s="100">
        <f>'DRE + DCF'!$AE$38*'DRE + DCF'!$AE$39*(1+G816)/(R816-G816)/AC816</f>
        <v>34.090758057180864</v>
      </c>
      <c r="G816" s="92">
        <f>R816*(1-'DRE + DCF'!$AE$39)</f>
        <v>0.10290373724588567</v>
      </c>
      <c r="H816" s="94">
        <f t="shared" si="85"/>
        <v>0.17150622874314278</v>
      </c>
      <c r="I816" s="94">
        <f t="shared" si="91"/>
        <v>0.17150622874314278</v>
      </c>
      <c r="J816" s="94">
        <f t="shared" si="91"/>
        <v>0.17150622874314278</v>
      </c>
      <c r="K816" s="94">
        <f t="shared" si="91"/>
        <v>0.17150622874314278</v>
      </c>
      <c r="L816" s="94">
        <f t="shared" si="91"/>
        <v>0.17150622874314278</v>
      </c>
      <c r="M816" s="94">
        <f t="shared" si="91"/>
        <v>0.17150622874314278</v>
      </c>
      <c r="N816" s="94">
        <f t="shared" si="91"/>
        <v>0.17150622874314278</v>
      </c>
      <c r="O816" s="94">
        <f t="shared" si="91"/>
        <v>0.17150622874314278</v>
      </c>
      <c r="P816" s="94">
        <f t="shared" si="91"/>
        <v>0.17150622874314278</v>
      </c>
      <c r="Q816" s="94">
        <f t="shared" si="91"/>
        <v>0.17150622874314278</v>
      </c>
      <c r="R816" s="94">
        <f t="shared" si="91"/>
        <v>0.17150622874314278</v>
      </c>
      <c r="S816" s="93">
        <f>(1+H816)^((5-Dashboard!$F$9)*3/12)</f>
        <v>1.0403659996275285</v>
      </c>
      <c r="T816" s="93">
        <f t="shared" si="90"/>
        <v>1.2187952487362359</v>
      </c>
      <c r="U816" s="93">
        <f t="shared" si="90"/>
        <v>1.4278262254570484</v>
      </c>
      <c r="V816" s="93">
        <f t="shared" si="90"/>
        <v>1.6727073166857431</v>
      </c>
      <c r="W816" s="93">
        <f t="shared" si="90"/>
        <v>1.9595870403615767</v>
      </c>
      <c r="X816" s="93">
        <f t="shared" si="90"/>
        <v>2.2956684235479274</v>
      </c>
      <c r="Y816" s="93">
        <f t="shared" si="89"/>
        <v>2.6893898573153483</v>
      </c>
      <c r="Z816" s="93">
        <f t="shared" si="89"/>
        <v>3.1506369693635627</v>
      </c>
      <c r="AA816" s="93">
        <f t="shared" si="89"/>
        <v>3.6909908341178324</v>
      </c>
      <c r="AB816" s="93">
        <f t="shared" si="89"/>
        <v>4.324018752402889</v>
      </c>
      <c r="AC816" s="95">
        <f t="shared" si="89"/>
        <v>5.0656149016421379</v>
      </c>
      <c r="AE816" s="96"/>
    </row>
    <row r="817" spans="3:31" ht="24.75" customHeight="1" x14ac:dyDescent="0.25">
      <c r="C817" s="91">
        <f>ABS(E817-Dashboard!$F$13)</f>
        <v>11.123065355588075</v>
      </c>
      <c r="D817" s="92">
        <f t="shared" si="87"/>
        <v>0.17160622874314277</v>
      </c>
      <c r="E817" s="93" cm="1">
        <f t="array" ref="E817">SUM('DRE + DCF'!$S$41/TIR!S817,'DRE + DCF'!$U$41:$AD$41/TIR!T817:AC817,TIR!F817)</f>
        <v>60.633065355588073</v>
      </c>
      <c r="F817" s="100">
        <f>'DRE + DCF'!$AE$38*'DRE + DCF'!$AE$39*(1+G817)/(R817-G817)/AC817</f>
        <v>34.042948521373617</v>
      </c>
      <c r="G817" s="92">
        <f>R817*(1-'DRE + DCF'!$AE$39)</f>
        <v>0.10296373724588566</v>
      </c>
      <c r="H817" s="94">
        <f t="shared" si="85"/>
        <v>0.17160622874314277</v>
      </c>
      <c r="I817" s="94">
        <f t="shared" si="91"/>
        <v>0.17160622874314277</v>
      </c>
      <c r="J817" s="94">
        <f t="shared" si="91"/>
        <v>0.17160622874314277</v>
      </c>
      <c r="K817" s="94">
        <f t="shared" si="91"/>
        <v>0.17160622874314277</v>
      </c>
      <c r="L817" s="94">
        <f t="shared" si="91"/>
        <v>0.17160622874314277</v>
      </c>
      <c r="M817" s="94">
        <f t="shared" si="91"/>
        <v>0.17160622874314277</v>
      </c>
      <c r="N817" s="94">
        <f t="shared" si="91"/>
        <v>0.17160622874314277</v>
      </c>
      <c r="O817" s="94">
        <f t="shared" si="91"/>
        <v>0.17160622874314277</v>
      </c>
      <c r="P817" s="94">
        <f t="shared" si="91"/>
        <v>0.17160622874314277</v>
      </c>
      <c r="Q817" s="94">
        <f t="shared" si="91"/>
        <v>0.17160622874314277</v>
      </c>
      <c r="R817" s="94">
        <f t="shared" si="91"/>
        <v>0.17160622874314277</v>
      </c>
      <c r="S817" s="93">
        <f>(1+H817)^((5-Dashboard!$F$9)*3/12)</f>
        <v>1.0403882003780147</v>
      </c>
      <c r="T817" s="93">
        <f t="shared" si="90"/>
        <v>1.2189252958737511</v>
      </c>
      <c r="U817" s="93">
        <f t="shared" si="90"/>
        <v>1.428100469018265</v>
      </c>
      <c r="V817" s="93">
        <f t="shared" si="90"/>
        <v>1.673171404772803</v>
      </c>
      <c r="W817" s="93">
        <f t="shared" si="90"/>
        <v>1.9602980395867302</v>
      </c>
      <c r="X817" s="93">
        <f t="shared" si="90"/>
        <v>2.296697393372785</v>
      </c>
      <c r="Y817" s="93">
        <f t="shared" si="89"/>
        <v>2.6908249716136949</v>
      </c>
      <c r="Z817" s="93">
        <f t="shared" si="89"/>
        <v>3.1525872972001956</v>
      </c>
      <c r="AA817" s="93">
        <f t="shared" si="89"/>
        <v>3.6935909140562586</v>
      </c>
      <c r="AB817" s="93">
        <f t="shared" si="89"/>
        <v>4.327434121337391</v>
      </c>
      <c r="AC817" s="95">
        <f t="shared" si="89"/>
        <v>5.0700487710344966</v>
      </c>
      <c r="AE817" s="96"/>
    </row>
    <row r="818" spans="3:31" ht="24.75" customHeight="1" x14ac:dyDescent="0.25">
      <c r="C818" s="91">
        <f>ABS(E818-Dashboard!$F$13)</f>
        <v>11.063810844295645</v>
      </c>
      <c r="D818" s="92">
        <f t="shared" si="87"/>
        <v>0.17170622874314276</v>
      </c>
      <c r="E818" s="93" cm="1">
        <f t="array" ref="E818">SUM('DRE + DCF'!$S$41/TIR!S818,'DRE + DCF'!$U$41:$AD$41/TIR!T818:AC818,TIR!F818)</f>
        <v>60.573810844295643</v>
      </c>
      <c r="F818" s="100">
        <f>'DRE + DCF'!$AE$38*'DRE + DCF'!$AE$39*(1+G818)/(R818-G818)/AC818</f>
        <v>33.995220016365458</v>
      </c>
      <c r="G818" s="92">
        <f>R818*(1-'DRE + DCF'!$AE$39)</f>
        <v>0.10302373724588565</v>
      </c>
      <c r="H818" s="94">
        <f t="shared" si="85"/>
        <v>0.17170622874314276</v>
      </c>
      <c r="I818" s="94">
        <f t="shared" si="91"/>
        <v>0.17170622874314276</v>
      </c>
      <c r="J818" s="94">
        <f t="shared" si="91"/>
        <v>0.17170622874314276</v>
      </c>
      <c r="K818" s="94">
        <f t="shared" si="91"/>
        <v>0.17170622874314276</v>
      </c>
      <c r="L818" s="94">
        <f t="shared" si="91"/>
        <v>0.17170622874314276</v>
      </c>
      <c r="M818" s="94">
        <f t="shared" si="91"/>
        <v>0.17170622874314276</v>
      </c>
      <c r="N818" s="94">
        <f t="shared" si="91"/>
        <v>0.17170622874314276</v>
      </c>
      <c r="O818" s="94">
        <f t="shared" si="91"/>
        <v>0.17170622874314276</v>
      </c>
      <c r="P818" s="94">
        <f t="shared" si="91"/>
        <v>0.17170622874314276</v>
      </c>
      <c r="Q818" s="94">
        <f t="shared" si="91"/>
        <v>0.17170622874314276</v>
      </c>
      <c r="R818" s="94">
        <f t="shared" si="91"/>
        <v>0.17170622874314276</v>
      </c>
      <c r="S818" s="93">
        <f>(1+H818)^((5-Dashboard!$F$9)*3/12)</f>
        <v>1.0404103997073724</v>
      </c>
      <c r="T818" s="93">
        <f t="shared" si="90"/>
        <v>1.2190553457862712</v>
      </c>
      <c r="U818" s="93">
        <f t="shared" si="90"/>
        <v>1.4283747418403996</v>
      </c>
      <c r="V818" s="93">
        <f t="shared" si="90"/>
        <v>1.6736355819937747</v>
      </c>
      <c r="W818" s="93">
        <f t="shared" si="90"/>
        <v>1.9610092360682607</v>
      </c>
      <c r="X818" s="93">
        <f t="shared" si="90"/>
        <v>2.2977267365240133</v>
      </c>
      <c r="Y818" s="93">
        <f t="shared" si="89"/>
        <v>2.6922607291348406</v>
      </c>
      <c r="Z818" s="93">
        <f t="shared" si="89"/>
        <v>3.154538665727848</v>
      </c>
      <c r="AA818" s="93">
        <f t="shared" si="89"/>
        <v>3.6961926034444024</v>
      </c>
      <c r="AB818" s="93">
        <f t="shared" si="89"/>
        <v>4.330851896090139</v>
      </c>
      <c r="AC818" s="95">
        <f t="shared" si="89"/>
        <v>5.0744861424128658</v>
      </c>
      <c r="AE818" s="96"/>
    </row>
    <row r="819" spans="3:31" ht="24.75" customHeight="1" x14ac:dyDescent="0.25">
      <c r="C819" s="91">
        <f>ABS(E819-Dashboard!$F$13)</f>
        <v>11.004644892906491</v>
      </c>
      <c r="D819" s="92">
        <f t="shared" si="87"/>
        <v>0.17180622874314275</v>
      </c>
      <c r="E819" s="93" cm="1">
        <f t="array" ref="E819">SUM('DRE + DCF'!$S$41/TIR!S819,'DRE + DCF'!$U$41:$AD$41/TIR!T819:AC819,TIR!F819)</f>
        <v>60.514644892906489</v>
      </c>
      <c r="F819" s="100">
        <f>'DRE + DCF'!$AE$38*'DRE + DCF'!$AE$39*(1+G819)/(R819-G819)/AC819</f>
        <v>33.94757237547271</v>
      </c>
      <c r="G819" s="92">
        <f>R819*(1-'DRE + DCF'!$AE$39)</f>
        <v>0.10308373724588564</v>
      </c>
      <c r="H819" s="94">
        <f t="shared" ref="H819:H882" si="92">$D819</f>
        <v>0.17180622874314275</v>
      </c>
      <c r="I819" s="94">
        <f t="shared" si="91"/>
        <v>0.17180622874314275</v>
      </c>
      <c r="J819" s="94">
        <f t="shared" si="91"/>
        <v>0.17180622874314275</v>
      </c>
      <c r="K819" s="94">
        <f t="shared" si="91"/>
        <v>0.17180622874314275</v>
      </c>
      <c r="L819" s="94">
        <f t="shared" si="91"/>
        <v>0.17180622874314275</v>
      </c>
      <c r="M819" s="94">
        <f t="shared" si="91"/>
        <v>0.17180622874314275</v>
      </c>
      <c r="N819" s="94">
        <f t="shared" si="91"/>
        <v>0.17180622874314275</v>
      </c>
      <c r="O819" s="94">
        <f t="shared" si="91"/>
        <v>0.17180622874314275</v>
      </c>
      <c r="P819" s="94">
        <f t="shared" si="91"/>
        <v>0.17180622874314275</v>
      </c>
      <c r="Q819" s="94">
        <f t="shared" si="91"/>
        <v>0.17180622874314275</v>
      </c>
      <c r="R819" s="94">
        <f t="shared" si="91"/>
        <v>0.17180622874314275</v>
      </c>
      <c r="S819" s="93">
        <f>(1+H819)^((5-Dashboard!$F$9)*3/12)</f>
        <v>1.040432597615814</v>
      </c>
      <c r="T819" s="93">
        <f t="shared" si="90"/>
        <v>1.2191853984736187</v>
      </c>
      <c r="U819" s="93">
        <f t="shared" si="90"/>
        <v>1.4286490439240769</v>
      </c>
      <c r="V819" s="93">
        <f t="shared" si="90"/>
        <v>1.6740998483581691</v>
      </c>
      <c r="W819" s="93">
        <f t="shared" si="90"/>
        <v>1.9617206298440533</v>
      </c>
      <c r="X819" s="93">
        <f t="shared" si="90"/>
        <v>2.2987564531051827</v>
      </c>
      <c r="Y819" s="93">
        <f t="shared" si="89"/>
        <v>2.6936971301121475</v>
      </c>
      <c r="Z819" s="93">
        <f t="shared" si="89"/>
        <v>3.1564910754129425</v>
      </c>
      <c r="AA819" s="93">
        <f t="shared" si="89"/>
        <v>3.6987959031410274</v>
      </c>
      <c r="AB819" s="93">
        <f t="shared" si="89"/>
        <v>4.3342720781502742</v>
      </c>
      <c r="AC819" s="95">
        <f t="shared" si="89"/>
        <v>5.0789270182439772</v>
      </c>
      <c r="AE819" s="96"/>
    </row>
    <row r="820" spans="3:31" ht="24.75" customHeight="1" x14ac:dyDescent="0.25">
      <c r="C820" s="91">
        <f>ABS(E820-Dashboard!$F$13)</f>
        <v>10.945567328788037</v>
      </c>
      <c r="D820" s="92">
        <f t="shared" si="87"/>
        <v>0.17190622874314274</v>
      </c>
      <c r="E820" s="93" cm="1">
        <f t="array" ref="E820">SUM('DRE + DCF'!$S$41/TIR!S820,'DRE + DCF'!$U$41:$AD$41/TIR!T820:AC820,TIR!F820)</f>
        <v>60.455567328788035</v>
      </c>
      <c r="F820" s="100">
        <f>'DRE + DCF'!$AE$38*'DRE + DCF'!$AE$39*(1+G820)/(R820-G820)/AC820</f>
        <v>33.900005432426816</v>
      </c>
      <c r="G820" s="92">
        <f>R820*(1-'DRE + DCF'!$AE$39)</f>
        <v>0.10314373724588564</v>
      </c>
      <c r="H820" s="94">
        <f t="shared" si="92"/>
        <v>0.17190622874314274</v>
      </c>
      <c r="I820" s="94">
        <f t="shared" si="91"/>
        <v>0.17190622874314274</v>
      </c>
      <c r="J820" s="94">
        <f t="shared" si="91"/>
        <v>0.17190622874314274</v>
      </c>
      <c r="K820" s="94">
        <f t="shared" si="91"/>
        <v>0.17190622874314274</v>
      </c>
      <c r="L820" s="94">
        <f t="shared" si="91"/>
        <v>0.17190622874314274</v>
      </c>
      <c r="M820" s="94">
        <f t="shared" si="91"/>
        <v>0.17190622874314274</v>
      </c>
      <c r="N820" s="94">
        <f t="shared" si="91"/>
        <v>0.17190622874314274</v>
      </c>
      <c r="O820" s="94">
        <f t="shared" si="91"/>
        <v>0.17190622874314274</v>
      </c>
      <c r="P820" s="94">
        <f t="shared" si="91"/>
        <v>0.17190622874314274</v>
      </c>
      <c r="Q820" s="94">
        <f t="shared" si="91"/>
        <v>0.17190622874314274</v>
      </c>
      <c r="R820" s="94">
        <f t="shared" si="91"/>
        <v>0.17190622874314274</v>
      </c>
      <c r="S820" s="93">
        <f>(1+H820)^((5-Dashboard!$F$9)*3/12)</f>
        <v>1.0404547941035514</v>
      </c>
      <c r="T820" s="93">
        <f t="shared" si="90"/>
        <v>1.2193154539356159</v>
      </c>
      <c r="U820" s="93">
        <f t="shared" si="90"/>
        <v>1.4289233752699209</v>
      </c>
      <c r="V820" s="93">
        <f t="shared" si="90"/>
        <v>1.6745642038754955</v>
      </c>
      <c r="W820" s="93">
        <f t="shared" si="90"/>
        <v>1.9624322209519953</v>
      </c>
      <c r="X820" s="93">
        <f t="shared" si="90"/>
        <v>2.2997865432198825</v>
      </c>
      <c r="Y820" s="93">
        <f t="shared" si="89"/>
        <v>2.6951341747790414</v>
      </c>
      <c r="Z820" s="93">
        <f t="shared" si="89"/>
        <v>3.1584445267220684</v>
      </c>
      <c r="AA820" s="93">
        <f t="shared" si="89"/>
        <v>3.7014008140052796</v>
      </c>
      <c r="AB820" s="93">
        <f t="shared" si="89"/>
        <v>4.3376946690077265</v>
      </c>
      <c r="AC820" s="95">
        <f t="shared" si="89"/>
        <v>5.0833714009960795</v>
      </c>
      <c r="AE820" s="96"/>
    </row>
    <row r="821" spans="3:31" ht="24.75" customHeight="1" x14ac:dyDescent="0.25">
      <c r="C821" s="91">
        <f>ABS(E821-Dashboard!$F$13)</f>
        <v>10.886577979727647</v>
      </c>
      <c r="D821" s="92">
        <f t="shared" si="87"/>
        <v>0.17200622874314273</v>
      </c>
      <c r="E821" s="93" cm="1">
        <f t="array" ref="E821">SUM('DRE + DCF'!$S$41/TIR!S821,'DRE + DCF'!$U$41:$AD$41/TIR!T821:AC821,TIR!F821)</f>
        <v>60.396577979727645</v>
      </c>
      <c r="F821" s="100">
        <f>'DRE + DCF'!$AE$38*'DRE + DCF'!$AE$39*(1+G821)/(R821-G821)/AC821</f>
        <v>33.852519021373041</v>
      </c>
      <c r="G821" s="92">
        <f>R821*(1-'DRE + DCF'!$AE$39)</f>
        <v>0.10320373724588564</v>
      </c>
      <c r="H821" s="94">
        <f t="shared" si="92"/>
        <v>0.17200622874314273</v>
      </c>
      <c r="I821" s="94">
        <f t="shared" si="91"/>
        <v>0.17200622874314273</v>
      </c>
      <c r="J821" s="94">
        <f t="shared" si="91"/>
        <v>0.17200622874314273</v>
      </c>
      <c r="K821" s="94">
        <f t="shared" si="91"/>
        <v>0.17200622874314273</v>
      </c>
      <c r="L821" s="94">
        <f t="shared" si="91"/>
        <v>0.17200622874314273</v>
      </c>
      <c r="M821" s="94">
        <f t="shared" si="91"/>
        <v>0.17200622874314273</v>
      </c>
      <c r="N821" s="94">
        <f t="shared" si="91"/>
        <v>0.17200622874314273</v>
      </c>
      <c r="O821" s="94">
        <f t="shared" si="91"/>
        <v>0.17200622874314273</v>
      </c>
      <c r="P821" s="94">
        <f t="shared" si="91"/>
        <v>0.17200622874314273</v>
      </c>
      <c r="Q821" s="94">
        <f t="shared" si="91"/>
        <v>0.17200622874314273</v>
      </c>
      <c r="R821" s="94">
        <f t="shared" si="91"/>
        <v>0.17200622874314273</v>
      </c>
      <c r="S821" s="93">
        <f>(1+H821)^((5-Dashboard!$F$9)*3/12)</f>
        <v>1.0404769891707968</v>
      </c>
      <c r="T821" s="93">
        <f t="shared" si="90"/>
        <v>1.2194455121720853</v>
      </c>
      <c r="U821" s="93">
        <f t="shared" si="90"/>
        <v>1.4291977358785559</v>
      </c>
      <c r="V821" s="93">
        <f t="shared" si="90"/>
        <v>1.6750286485552646</v>
      </c>
      <c r="W821" s="93">
        <f t="shared" si="90"/>
        <v>1.9631440094299786</v>
      </c>
      <c r="X821" s="93">
        <f t="shared" si="90"/>
        <v>2.3008170069717218</v>
      </c>
      <c r="Y821" s="93">
        <f t="shared" si="89"/>
        <v>2.6965718633690128</v>
      </c>
      <c r="Z821" s="93">
        <f t="shared" si="89"/>
        <v>3.1603990201219858</v>
      </c>
      <c r="AA821" s="93">
        <f t="shared" si="89"/>
        <v>3.7040073368966921</v>
      </c>
      <c r="AB821" s="93">
        <f t="shared" si="89"/>
        <v>4.3411196701532235</v>
      </c>
      <c r="AC821" s="95">
        <f t="shared" si="89"/>
        <v>5.0878192931389554</v>
      </c>
      <c r="AE821" s="96"/>
    </row>
    <row r="822" spans="3:31" ht="24.75" customHeight="1" x14ac:dyDescent="0.25">
      <c r="C822" s="91">
        <f>ABS(E822-Dashboard!$F$13)</f>
        <v>10.827676673931322</v>
      </c>
      <c r="D822" s="92">
        <f t="shared" si="87"/>
        <v>0.17210622874314271</v>
      </c>
      <c r="E822" s="93" cm="1">
        <f t="array" ref="E822">SUM('DRE + DCF'!$S$41/TIR!S822,'DRE + DCF'!$U$41:$AD$41/TIR!T822:AC822,TIR!F822)</f>
        <v>60.33767667393132</v>
      </c>
      <c r="F822" s="100">
        <f>'DRE + DCF'!$AE$38*'DRE + DCF'!$AE$39*(1+G822)/(R822-G822)/AC822</f>
        <v>33.805112976869239</v>
      </c>
      <c r="G822" s="92">
        <f>R822*(1-'DRE + DCF'!$AE$39)</f>
        <v>0.10326373724588563</v>
      </c>
      <c r="H822" s="94">
        <f t="shared" si="92"/>
        <v>0.17210622874314271</v>
      </c>
      <c r="I822" s="94">
        <f t="shared" si="91"/>
        <v>0.17210622874314271</v>
      </c>
      <c r="J822" s="94">
        <f t="shared" si="91"/>
        <v>0.17210622874314271</v>
      </c>
      <c r="K822" s="94">
        <f t="shared" si="91"/>
        <v>0.17210622874314271</v>
      </c>
      <c r="L822" s="94">
        <f t="shared" si="91"/>
        <v>0.17210622874314271</v>
      </c>
      <c r="M822" s="94">
        <f t="shared" si="91"/>
        <v>0.17210622874314271</v>
      </c>
      <c r="N822" s="94">
        <f t="shared" si="91"/>
        <v>0.17210622874314271</v>
      </c>
      <c r="O822" s="94">
        <f t="shared" si="91"/>
        <v>0.17210622874314271</v>
      </c>
      <c r="P822" s="94">
        <f t="shared" si="91"/>
        <v>0.17210622874314271</v>
      </c>
      <c r="Q822" s="94">
        <f t="shared" si="91"/>
        <v>0.17210622874314271</v>
      </c>
      <c r="R822" s="94">
        <f t="shared" si="91"/>
        <v>0.17210622874314271</v>
      </c>
      <c r="S822" s="93">
        <f>(1+H822)^((5-Dashboard!$F$9)*3/12)</f>
        <v>1.0404991828177625</v>
      </c>
      <c r="T822" s="93">
        <f t="shared" si="90"/>
        <v>1.2195755731828495</v>
      </c>
      <c r="U822" s="93">
        <f t="shared" si="90"/>
        <v>1.4294721257506064</v>
      </c>
      <c r="V822" s="93">
        <f t="shared" si="90"/>
        <v>1.6754931824069867</v>
      </c>
      <c r="W822" s="93">
        <f t="shared" si="90"/>
        <v>1.9638559953158998</v>
      </c>
      <c r="X822" s="93">
        <f t="shared" si="90"/>
        <v>2.3018478444643304</v>
      </c>
      <c r="Y822" s="93">
        <f t="shared" si="89"/>
        <v>2.6980101961156184</v>
      </c>
      <c r="Z822" s="93">
        <f t="shared" si="89"/>
        <v>3.1623545560796247</v>
      </c>
      <c r="AA822" s="93">
        <f t="shared" si="89"/>
        <v>3.7066154726751841</v>
      </c>
      <c r="AB822" s="93">
        <f t="shared" si="89"/>
        <v>4.3445470830782913</v>
      </c>
      <c r="AC822" s="95">
        <f t="shared" si="89"/>
        <v>5.0922706971439169</v>
      </c>
      <c r="AE822" s="96"/>
    </row>
    <row r="823" spans="3:31" ht="24.75" customHeight="1" x14ac:dyDescent="0.25">
      <c r="C823" s="91">
        <f>ABS(E823-Dashboard!$F$13)</f>
        <v>10.768863240022604</v>
      </c>
      <c r="D823" s="92">
        <f t="shared" si="87"/>
        <v>0.1722062287431427</v>
      </c>
      <c r="E823" s="93" cm="1">
        <f t="array" ref="E823">SUM('DRE + DCF'!$S$41/TIR!S823,'DRE + DCF'!$U$41:$AD$41/TIR!T823:AC823,TIR!F823)</f>
        <v>60.278863240022602</v>
      </c>
      <c r="F823" s="100">
        <f>'DRE + DCF'!$AE$38*'DRE + DCF'!$AE$39*(1+G823)/(R823-G823)/AC823</f>
        <v>33.75778713388469</v>
      </c>
      <c r="G823" s="92">
        <f>R823*(1-'DRE + DCF'!$AE$39)</f>
        <v>0.10332373724588562</v>
      </c>
      <c r="H823" s="94">
        <f t="shared" si="92"/>
        <v>0.1722062287431427</v>
      </c>
      <c r="I823" s="94">
        <f t="shared" si="91"/>
        <v>0.1722062287431427</v>
      </c>
      <c r="J823" s="94">
        <f t="shared" si="91"/>
        <v>0.1722062287431427</v>
      </c>
      <c r="K823" s="94">
        <f t="shared" si="91"/>
        <v>0.1722062287431427</v>
      </c>
      <c r="L823" s="94">
        <f t="shared" si="91"/>
        <v>0.1722062287431427</v>
      </c>
      <c r="M823" s="94">
        <f t="shared" si="91"/>
        <v>0.1722062287431427</v>
      </c>
      <c r="N823" s="94">
        <f t="shared" si="91"/>
        <v>0.1722062287431427</v>
      </c>
      <c r="O823" s="94">
        <f t="shared" si="91"/>
        <v>0.1722062287431427</v>
      </c>
      <c r="P823" s="94">
        <f t="shared" si="91"/>
        <v>0.1722062287431427</v>
      </c>
      <c r="Q823" s="94">
        <f t="shared" si="91"/>
        <v>0.1722062287431427</v>
      </c>
      <c r="R823" s="94">
        <f t="shared" si="91"/>
        <v>0.1722062287431427</v>
      </c>
      <c r="S823" s="93">
        <f>(1+H823)^((5-Dashboard!$F$9)*3/12)</f>
        <v>1.0405213750446605</v>
      </c>
      <c r="T823" s="93">
        <f t="shared" si="90"/>
        <v>1.2197056369677306</v>
      </c>
      <c r="U823" s="93">
        <f t="shared" si="90"/>
        <v>1.4297465448866962</v>
      </c>
      <c r="V823" s="93">
        <f t="shared" si="90"/>
        <v>1.6759578054401725</v>
      </c>
      <c r="W823" s="93">
        <f t="shared" si="90"/>
        <v>1.9645681786476583</v>
      </c>
      <c r="X823" s="93">
        <f t="shared" si="90"/>
        <v>2.3028790558013563</v>
      </c>
      <c r="Y823" s="93">
        <f t="shared" si="89"/>
        <v>2.6994491732524772</v>
      </c>
      <c r="Z823" s="93">
        <f t="shared" si="89"/>
        <v>3.1643111350620807</v>
      </c>
      <c r="AA823" s="93">
        <f t="shared" si="89"/>
        <v>3.7092252222010549</v>
      </c>
      <c r="AB823" s="93">
        <f t="shared" si="89"/>
        <v>4.3479769092752445</v>
      </c>
      <c r="AC823" s="95">
        <f t="shared" si="89"/>
        <v>5.0967256154838001</v>
      </c>
      <c r="AE823" s="96"/>
    </row>
    <row r="824" spans="3:31" ht="24.75" customHeight="1" x14ac:dyDescent="0.25">
      <c r="C824" s="91">
        <f>ABS(E824-Dashboard!$F$13)</f>
        <v>10.710137507041182</v>
      </c>
      <c r="D824" s="92">
        <f t="shared" si="87"/>
        <v>0.17230622874314269</v>
      </c>
      <c r="E824" s="93" cm="1">
        <f t="array" ref="E824">SUM('DRE + DCF'!$S$41/TIR!S824,'DRE + DCF'!$U$41:$AD$41/TIR!T824:AC824,TIR!F824)</f>
        <v>60.22013750704118</v>
      </c>
      <c r="F824" s="100">
        <f>'DRE + DCF'!$AE$38*'DRE + DCF'!$AE$39*(1+G824)/(R824-G824)/AC824</f>
        <v>33.710541327798772</v>
      </c>
      <c r="G824" s="92">
        <f>R824*(1-'DRE + DCF'!$AE$39)</f>
        <v>0.10338373724588561</v>
      </c>
      <c r="H824" s="94">
        <f t="shared" si="92"/>
        <v>0.17230622874314269</v>
      </c>
      <c r="I824" s="94">
        <f t="shared" si="91"/>
        <v>0.17230622874314269</v>
      </c>
      <c r="J824" s="94">
        <f t="shared" si="91"/>
        <v>0.17230622874314269</v>
      </c>
      <c r="K824" s="94">
        <f t="shared" si="91"/>
        <v>0.17230622874314269</v>
      </c>
      <c r="L824" s="94">
        <f t="shared" si="91"/>
        <v>0.17230622874314269</v>
      </c>
      <c r="M824" s="94">
        <f t="shared" si="91"/>
        <v>0.17230622874314269</v>
      </c>
      <c r="N824" s="94">
        <f t="shared" si="91"/>
        <v>0.17230622874314269</v>
      </c>
      <c r="O824" s="94">
        <f t="shared" si="91"/>
        <v>0.17230622874314269</v>
      </c>
      <c r="P824" s="94">
        <f t="shared" si="91"/>
        <v>0.17230622874314269</v>
      </c>
      <c r="Q824" s="94">
        <f t="shared" si="91"/>
        <v>0.17230622874314269</v>
      </c>
      <c r="R824" s="94">
        <f t="shared" si="91"/>
        <v>0.17230622874314269</v>
      </c>
      <c r="S824" s="93">
        <f>(1+H824)^((5-Dashboard!$F$9)*3/12)</f>
        <v>1.0405435658517026</v>
      </c>
      <c r="T824" s="93">
        <f t="shared" si="90"/>
        <v>1.2198357035265515</v>
      </c>
      <c r="U824" s="93">
        <f t="shared" si="90"/>
        <v>1.4300209932874499</v>
      </c>
      <c r="V824" s="93">
        <f t="shared" si="90"/>
        <v>1.6764225176643335</v>
      </c>
      <c r="W824" s="93">
        <f t="shared" si="90"/>
        <v>1.9652805594631593</v>
      </c>
      <c r="X824" s="93">
        <f t="shared" si="90"/>
        <v>2.3039106410864698</v>
      </c>
      <c r="Y824" s="93">
        <f t="shared" si="89"/>
        <v>2.7008887950132756</v>
      </c>
      <c r="Z824" s="93">
        <f t="shared" si="89"/>
        <v>3.1662687575366242</v>
      </c>
      <c r="AA824" s="93">
        <f t="shared" si="89"/>
        <v>3.711836586334996</v>
      </c>
      <c r="AB824" s="93">
        <f t="shared" si="89"/>
        <v>4.3514091502371999</v>
      </c>
      <c r="AC824" s="95">
        <f t="shared" si="89"/>
        <v>5.1011840506329751</v>
      </c>
      <c r="AE824" s="96"/>
    </row>
    <row r="825" spans="3:31" ht="24.75" customHeight="1" x14ac:dyDescent="0.25">
      <c r="C825" s="91">
        <f>ABS(E825-Dashboard!$F$13)</f>
        <v>10.651499304441806</v>
      </c>
      <c r="D825" s="92">
        <f t="shared" si="87"/>
        <v>0.17240622874314268</v>
      </c>
      <c r="E825" s="93" cm="1">
        <f t="array" ref="E825">SUM('DRE + DCF'!$S$41/TIR!S825,'DRE + DCF'!$U$41:$AD$41/TIR!T825:AC825,TIR!F825)</f>
        <v>60.161499304441804</v>
      </c>
      <c r="F825" s="100">
        <f>'DRE + DCF'!$AE$38*'DRE + DCF'!$AE$39*(1+G825)/(R825-G825)/AC825</f>
        <v>33.663375394399836</v>
      </c>
      <c r="G825" s="92">
        <f>R825*(1-'DRE + DCF'!$AE$39)</f>
        <v>0.10344373724588561</v>
      </c>
      <c r="H825" s="94">
        <f t="shared" si="92"/>
        <v>0.17240622874314268</v>
      </c>
      <c r="I825" s="94">
        <f t="shared" si="91"/>
        <v>0.17240622874314268</v>
      </c>
      <c r="J825" s="94">
        <f t="shared" si="91"/>
        <v>0.17240622874314268</v>
      </c>
      <c r="K825" s="94">
        <f t="shared" si="91"/>
        <v>0.17240622874314268</v>
      </c>
      <c r="L825" s="94">
        <f t="shared" si="91"/>
        <v>0.17240622874314268</v>
      </c>
      <c r="M825" s="94">
        <f t="shared" si="91"/>
        <v>0.17240622874314268</v>
      </c>
      <c r="N825" s="94">
        <f t="shared" si="91"/>
        <v>0.17240622874314268</v>
      </c>
      <c r="O825" s="94">
        <f t="shared" si="91"/>
        <v>0.17240622874314268</v>
      </c>
      <c r="P825" s="94">
        <f t="shared" si="91"/>
        <v>0.17240622874314268</v>
      </c>
      <c r="Q825" s="94">
        <f t="shared" si="91"/>
        <v>0.17240622874314268</v>
      </c>
      <c r="R825" s="94">
        <f t="shared" si="91"/>
        <v>0.17240622874314268</v>
      </c>
      <c r="S825" s="93">
        <f>(1+H825)^((5-Dashboard!$F$9)*3/12)</f>
        <v>1.0405657552391008</v>
      </c>
      <c r="T825" s="93">
        <f t="shared" si="90"/>
        <v>1.2199657728591342</v>
      </c>
      <c r="U825" s="93">
        <f t="shared" si="90"/>
        <v>1.430295470953491</v>
      </c>
      <c r="V825" s="93">
        <f t="shared" si="90"/>
        <v>1.6768873190889795</v>
      </c>
      <c r="W825" s="93">
        <f t="shared" si="90"/>
        <v>1.9659931378003095</v>
      </c>
      <c r="X825" s="93">
        <f t="shared" si="90"/>
        <v>2.3049426004233586</v>
      </c>
      <c r="Y825" s="93">
        <f t="shared" si="89"/>
        <v>2.7023290616317626</v>
      </c>
      <c r="Z825" s="93">
        <f t="shared" si="89"/>
        <v>3.1682274239706905</v>
      </c>
      <c r="AA825" s="93">
        <f t="shared" si="89"/>
        <v>3.7144495659380792</v>
      </c>
      <c r="AB825" s="93">
        <f t="shared" si="89"/>
        <v>4.3548438074580664</v>
      </c>
      <c r="AC825" s="95">
        <f t="shared" si="89"/>
        <v>5.1056460050673405</v>
      </c>
      <c r="AE825" s="96"/>
    </row>
    <row r="826" spans="3:31" ht="24.75" customHeight="1" x14ac:dyDescent="0.25">
      <c r="C826" s="91">
        <f>ABS(E826-Dashboard!$F$13)</f>
        <v>10.592948462092913</v>
      </c>
      <c r="D826" s="92">
        <f t="shared" si="87"/>
        <v>0.17250622874314267</v>
      </c>
      <c r="E826" s="93" cm="1">
        <f t="array" ref="E826">SUM('DRE + DCF'!$S$41/TIR!S826,'DRE + DCF'!$U$41:$AD$41/TIR!T826:AC826,TIR!F826)</f>
        <v>60.102948462092911</v>
      </c>
      <c r="F826" s="100">
        <f>'DRE + DCF'!$AE$38*'DRE + DCF'!$AE$39*(1+G826)/(R826-G826)/AC826</f>
        <v>33.616289169883885</v>
      </c>
      <c r="G826" s="92">
        <f>R826*(1-'DRE + DCF'!$AE$39)</f>
        <v>0.1035037372458856</v>
      </c>
      <c r="H826" s="94">
        <f t="shared" si="92"/>
        <v>0.17250622874314267</v>
      </c>
      <c r="I826" s="94">
        <f t="shared" si="91"/>
        <v>0.17250622874314267</v>
      </c>
      <c r="J826" s="94">
        <f t="shared" si="91"/>
        <v>0.17250622874314267</v>
      </c>
      <c r="K826" s="94">
        <f t="shared" si="91"/>
        <v>0.17250622874314267</v>
      </c>
      <c r="L826" s="94">
        <f t="shared" si="91"/>
        <v>0.17250622874314267</v>
      </c>
      <c r="M826" s="94">
        <f t="shared" si="91"/>
        <v>0.17250622874314267</v>
      </c>
      <c r="N826" s="94">
        <f t="shared" si="91"/>
        <v>0.17250622874314267</v>
      </c>
      <c r="O826" s="94">
        <f t="shared" si="91"/>
        <v>0.17250622874314267</v>
      </c>
      <c r="P826" s="94">
        <f t="shared" si="91"/>
        <v>0.17250622874314267</v>
      </c>
      <c r="Q826" s="94">
        <f t="shared" si="91"/>
        <v>0.17250622874314267</v>
      </c>
      <c r="R826" s="94">
        <f t="shared" si="91"/>
        <v>0.17250622874314267</v>
      </c>
      <c r="S826" s="93">
        <f>(1+H826)^((5-Dashboard!$F$9)*3/12)</f>
        <v>1.0405879432070673</v>
      </c>
      <c r="T826" s="93">
        <f t="shared" si="90"/>
        <v>1.2200958449653021</v>
      </c>
      <c r="U826" s="93">
        <f t="shared" si="90"/>
        <v>1.4305699778854444</v>
      </c>
      <c r="V826" s="93">
        <f t="shared" si="90"/>
        <v>1.6773522097236235</v>
      </c>
      <c r="W826" s="93">
        <f t="shared" si="90"/>
        <v>1.9667059136970229</v>
      </c>
      <c r="X826" s="93">
        <f t="shared" si="90"/>
        <v>2.3059749339157332</v>
      </c>
      <c r="Y826" s="93">
        <f t="shared" si="89"/>
        <v>2.7037699733417542</v>
      </c>
      <c r="Z826" s="93">
        <f t="shared" si="89"/>
        <v>3.1701871348318877</v>
      </c>
      <c r="AA826" s="93">
        <f t="shared" si="89"/>
        <v>3.7170641618717655</v>
      </c>
      <c r="AB826" s="93">
        <f t="shared" si="89"/>
        <v>4.3582808824325543</v>
      </c>
      <c r="AC826" s="95">
        <f t="shared" si="89"/>
        <v>5.1101114812643305</v>
      </c>
      <c r="AE826" s="96"/>
    </row>
    <row r="827" spans="3:31" ht="24.75" customHeight="1" x14ac:dyDescent="0.25">
      <c r="C827" s="91">
        <f>ABS(E827-Dashboard!$F$13)</f>
        <v>10.534484810275607</v>
      </c>
      <c r="D827" s="92">
        <f t="shared" si="87"/>
        <v>0.17260622874314266</v>
      </c>
      <c r="E827" s="93" cm="1">
        <f t="array" ref="E827">SUM('DRE + DCF'!$S$41/TIR!S827,'DRE + DCF'!$U$41:$AD$41/TIR!T827:AC827,TIR!F827)</f>
        <v>60.044484810275605</v>
      </c>
      <c r="F827" s="100">
        <f>'DRE + DCF'!$AE$38*'DRE + DCF'!$AE$39*(1+G827)/(R827-G827)/AC827</f>
        <v>33.569282490853517</v>
      </c>
      <c r="G827" s="92">
        <f>R827*(1-'DRE + DCF'!$AE$39)</f>
        <v>0.10356373724588559</v>
      </c>
      <c r="H827" s="94">
        <f t="shared" si="92"/>
        <v>0.17260622874314266</v>
      </c>
      <c r="I827" s="94">
        <f t="shared" si="91"/>
        <v>0.17260622874314266</v>
      </c>
      <c r="J827" s="94">
        <f t="shared" si="91"/>
        <v>0.17260622874314266</v>
      </c>
      <c r="K827" s="94">
        <f t="shared" si="91"/>
        <v>0.17260622874314266</v>
      </c>
      <c r="L827" s="94">
        <f t="shared" si="91"/>
        <v>0.17260622874314266</v>
      </c>
      <c r="M827" s="94">
        <f t="shared" si="91"/>
        <v>0.17260622874314266</v>
      </c>
      <c r="N827" s="94">
        <f t="shared" si="91"/>
        <v>0.17260622874314266</v>
      </c>
      <c r="O827" s="94">
        <f t="shared" si="91"/>
        <v>0.17260622874314266</v>
      </c>
      <c r="P827" s="94">
        <f t="shared" si="91"/>
        <v>0.17260622874314266</v>
      </c>
      <c r="Q827" s="94">
        <f t="shared" si="91"/>
        <v>0.17260622874314266</v>
      </c>
      <c r="R827" s="94">
        <f t="shared" si="91"/>
        <v>0.17260622874314266</v>
      </c>
      <c r="S827" s="93">
        <f>(1+H827)^((5-Dashboard!$F$9)*3/12)</f>
        <v>1.0406101297558137</v>
      </c>
      <c r="T827" s="93">
        <f t="shared" si="90"/>
        <v>1.220225919844877</v>
      </c>
      <c r="U827" s="93">
        <f t="shared" si="90"/>
        <v>1.4308445140839336</v>
      </c>
      <c r="V827" s="93">
        <f t="shared" si="90"/>
        <v>1.677817189577776</v>
      </c>
      <c r="W827" s="93">
        <f t="shared" si="90"/>
        <v>1.9674188871912144</v>
      </c>
      <c r="X827" s="93">
        <f t="shared" si="90"/>
        <v>2.3070076416673202</v>
      </c>
      <c r="Y827" s="93">
        <f t="shared" si="89"/>
        <v>2.7052115303771278</v>
      </c>
      <c r="Z827" s="93">
        <f t="shared" si="89"/>
        <v>3.1721478905879894</v>
      </c>
      <c r="AA827" s="93">
        <f t="shared" si="89"/>
        <v>3.7196803749978975</v>
      </c>
      <c r="AB827" s="93">
        <f t="shared" si="89"/>
        <v>4.3617203766561632</v>
      </c>
      <c r="AC827" s="95">
        <f t="shared" si="89"/>
        <v>5.1145804817029035</v>
      </c>
      <c r="AE827" s="96"/>
    </row>
    <row r="828" spans="3:31" ht="24.75" customHeight="1" x14ac:dyDescent="0.25">
      <c r="C828" s="91">
        <f>ABS(E828-Dashboard!$F$13)</f>
        <v>10.476108179682249</v>
      </c>
      <c r="D828" s="92">
        <f t="shared" si="87"/>
        <v>0.17270622874314265</v>
      </c>
      <c r="E828" s="93" cm="1">
        <f t="array" ref="E828">SUM('DRE + DCF'!$S$41/TIR!S828,'DRE + DCF'!$U$41:$AD$41/TIR!T828:AC828,TIR!F828)</f>
        <v>59.986108179682248</v>
      </c>
      <c r="F828" s="100">
        <f>'DRE + DCF'!$AE$38*'DRE + DCF'!$AE$39*(1+G828)/(R828-G828)/AC828</f>
        <v>33.522355194316532</v>
      </c>
      <c r="G828" s="92">
        <f>R828*(1-'DRE + DCF'!$AE$39)</f>
        <v>0.10362373724588558</v>
      </c>
      <c r="H828" s="94">
        <f t="shared" si="92"/>
        <v>0.17270622874314265</v>
      </c>
      <c r="I828" s="94">
        <f t="shared" si="91"/>
        <v>0.17270622874314265</v>
      </c>
      <c r="J828" s="94">
        <f t="shared" si="91"/>
        <v>0.17270622874314265</v>
      </c>
      <c r="K828" s="94">
        <f t="shared" si="91"/>
        <v>0.17270622874314265</v>
      </c>
      <c r="L828" s="94">
        <f t="shared" si="91"/>
        <v>0.17270622874314265</v>
      </c>
      <c r="M828" s="94">
        <f t="shared" si="91"/>
        <v>0.17270622874314265</v>
      </c>
      <c r="N828" s="94">
        <f t="shared" si="91"/>
        <v>0.17270622874314265</v>
      </c>
      <c r="O828" s="94">
        <f t="shared" si="91"/>
        <v>0.17270622874314265</v>
      </c>
      <c r="P828" s="94">
        <f t="shared" si="91"/>
        <v>0.17270622874314265</v>
      </c>
      <c r="Q828" s="94">
        <f t="shared" si="91"/>
        <v>0.17270622874314265</v>
      </c>
      <c r="R828" s="94">
        <f t="shared" si="91"/>
        <v>0.17270622874314265</v>
      </c>
      <c r="S828" s="93">
        <f>(1+H828)^((5-Dashboard!$F$9)*3/12)</f>
        <v>1.0406323148855516</v>
      </c>
      <c r="T828" s="93">
        <f t="shared" si="90"/>
        <v>1.2203559974976819</v>
      </c>
      <c r="U828" s="93">
        <f t="shared" si="90"/>
        <v>1.4311190795495825</v>
      </c>
      <c r="V828" s="93">
        <f t="shared" si="90"/>
        <v>1.6782822586609485</v>
      </c>
      <c r="W828" s="93">
        <f t="shared" si="90"/>
        <v>1.9681320583208044</v>
      </c>
      <c r="X828" s="93">
        <f t="shared" si="90"/>
        <v>2.3080407237818696</v>
      </c>
      <c r="Y828" s="93">
        <f t="shared" si="89"/>
        <v>2.7066537329718297</v>
      </c>
      <c r="Z828" s="93">
        <f t="shared" si="89"/>
        <v>3.1741096917069433</v>
      </c>
      <c r="AA828" s="93">
        <f t="shared" si="89"/>
        <v>3.7222982061787087</v>
      </c>
      <c r="AB828" s="93">
        <f t="shared" si="89"/>
        <v>4.3651622916251984</v>
      </c>
      <c r="AC828" s="95">
        <f t="shared" si="89"/>
        <v>5.1190530088635606</v>
      </c>
      <c r="AE828" s="96"/>
    </row>
    <row r="829" spans="3:31" ht="24.75" customHeight="1" x14ac:dyDescent="0.25">
      <c r="C829" s="91">
        <f>ABS(E829-Dashboard!$F$13)</f>
        <v>10.417818401415374</v>
      </c>
      <c r="D829" s="92">
        <f t="shared" si="87"/>
        <v>0.17280622874314264</v>
      </c>
      <c r="E829" s="93" cm="1">
        <f t="array" ref="E829">SUM('DRE + DCF'!$S$41/TIR!S829,'DRE + DCF'!$U$41:$AD$41/TIR!T829:AC829,TIR!F829)</f>
        <v>59.927818401415372</v>
      </c>
      <c r="F829" s="100">
        <f>'DRE + DCF'!$AE$38*'DRE + DCF'!$AE$39*(1+G829)/(R829-G829)/AC829</f>
        <v>33.475507117684877</v>
      </c>
      <c r="G829" s="92">
        <f>R829*(1-'DRE + DCF'!$AE$39)</f>
        <v>0.10368373724588557</v>
      </c>
      <c r="H829" s="94">
        <f t="shared" si="92"/>
        <v>0.17280622874314264</v>
      </c>
      <c r="I829" s="94">
        <f t="shared" si="91"/>
        <v>0.17280622874314264</v>
      </c>
      <c r="J829" s="94">
        <f t="shared" si="91"/>
        <v>0.17280622874314264</v>
      </c>
      <c r="K829" s="94">
        <f t="shared" si="91"/>
        <v>0.17280622874314264</v>
      </c>
      <c r="L829" s="94">
        <f t="shared" si="91"/>
        <v>0.17280622874314264</v>
      </c>
      <c r="M829" s="94">
        <f t="shared" si="91"/>
        <v>0.17280622874314264</v>
      </c>
      <c r="N829" s="94">
        <f t="shared" si="91"/>
        <v>0.17280622874314264</v>
      </c>
      <c r="O829" s="94">
        <f t="shared" si="91"/>
        <v>0.17280622874314264</v>
      </c>
      <c r="P829" s="94">
        <f t="shared" si="91"/>
        <v>0.17280622874314264</v>
      </c>
      <c r="Q829" s="94">
        <f t="shared" si="91"/>
        <v>0.17280622874314264</v>
      </c>
      <c r="R829" s="94">
        <f t="shared" si="91"/>
        <v>0.17280622874314264</v>
      </c>
      <c r="S829" s="93">
        <f>(1+H829)^((5-Dashboard!$F$9)*3/12)</f>
        <v>1.0406544985964932</v>
      </c>
      <c r="T829" s="93">
        <f t="shared" si="90"/>
        <v>1.2204860779235391</v>
      </c>
      <c r="U829" s="93">
        <f t="shared" si="90"/>
        <v>1.4313936742830153</v>
      </c>
      <c r="V829" s="93">
        <f t="shared" si="90"/>
        <v>1.6787474169826535</v>
      </c>
      <c r="W829" s="93">
        <f t="shared" si="90"/>
        <v>1.9688454271237179</v>
      </c>
      <c r="X829" s="93">
        <f t="shared" si="90"/>
        <v>2.3090741803631496</v>
      </c>
      <c r="Y829" s="93">
        <f t="shared" si="89"/>
        <v>2.7080965813598685</v>
      </c>
      <c r="Z829" s="93">
        <f t="shared" si="89"/>
        <v>3.1760725386568645</v>
      </c>
      <c r="AA829" s="93">
        <f t="shared" si="89"/>
        <v>3.7249176562768165</v>
      </c>
      <c r="AB829" s="93">
        <f t="shared" si="89"/>
        <v>4.3686066288367593</v>
      </c>
      <c r="AC829" s="95">
        <f t="shared" si="89"/>
        <v>5.1235290652283334</v>
      </c>
      <c r="AE829" s="96"/>
    </row>
    <row r="830" spans="3:31" ht="24.75" customHeight="1" x14ac:dyDescent="0.25">
      <c r="C830" s="91">
        <f>ABS(E830-Dashboard!$F$13)</f>
        <v>10.359615306986392</v>
      </c>
      <c r="D830" s="92">
        <f t="shared" si="87"/>
        <v>0.17290622874314263</v>
      </c>
      <c r="E830" s="93" cm="1">
        <f t="array" ref="E830">SUM('DRE + DCF'!$S$41/TIR!S830,'DRE + DCF'!$U$41:$AD$41/TIR!T830:AC830,TIR!F830)</f>
        <v>59.86961530698639</v>
      </c>
      <c r="F830" s="100">
        <f>'DRE + DCF'!$AE$38*'DRE + DCF'!$AE$39*(1+G830)/(R830-G830)/AC830</f>
        <v>33.428738098773344</v>
      </c>
      <c r="G830" s="92">
        <f>R830*(1-'DRE + DCF'!$AE$39)</f>
        <v>0.10374373724588558</v>
      </c>
      <c r="H830" s="94">
        <f t="shared" si="92"/>
        <v>0.17290622874314263</v>
      </c>
      <c r="I830" s="94">
        <f t="shared" si="91"/>
        <v>0.17290622874314263</v>
      </c>
      <c r="J830" s="94">
        <f t="shared" si="91"/>
        <v>0.17290622874314263</v>
      </c>
      <c r="K830" s="94">
        <f t="shared" si="91"/>
        <v>0.17290622874314263</v>
      </c>
      <c r="L830" s="94">
        <f t="shared" si="91"/>
        <v>0.17290622874314263</v>
      </c>
      <c r="M830" s="94">
        <f t="shared" si="91"/>
        <v>0.17290622874314263</v>
      </c>
      <c r="N830" s="94">
        <f t="shared" si="91"/>
        <v>0.17290622874314263</v>
      </c>
      <c r="O830" s="94">
        <f t="shared" si="91"/>
        <v>0.17290622874314263</v>
      </c>
      <c r="P830" s="94">
        <f t="shared" si="91"/>
        <v>0.17290622874314263</v>
      </c>
      <c r="Q830" s="94">
        <f t="shared" si="91"/>
        <v>0.17290622874314263</v>
      </c>
      <c r="R830" s="94">
        <f t="shared" si="91"/>
        <v>0.17290622874314263</v>
      </c>
      <c r="S830" s="93">
        <f>(1+H830)^((5-Dashboard!$F$9)*3/12)</f>
        <v>1.0406766808888499</v>
      </c>
      <c r="T830" s="93">
        <f t="shared" si="90"/>
        <v>1.2206161611222719</v>
      </c>
      <c r="U830" s="93">
        <f t="shared" si="90"/>
        <v>1.4316682982848561</v>
      </c>
      <c r="V830" s="93">
        <f t="shared" si="90"/>
        <v>1.6792126645524033</v>
      </c>
      <c r="W830" s="93">
        <f t="shared" si="90"/>
        <v>1.9695589936378832</v>
      </c>
      <c r="X830" s="93">
        <f t="shared" si="90"/>
        <v>2.310108011514949</v>
      </c>
      <c r="Y830" s="93">
        <f t="shared" si="89"/>
        <v>2.7095400757753194</v>
      </c>
      <c r="Z830" s="93">
        <f t="shared" si="89"/>
        <v>3.178036431906039</v>
      </c>
      <c r="AA830" s="93">
        <f t="shared" si="89"/>
        <v>3.7275387261552253</v>
      </c>
      <c r="AB830" s="93">
        <f t="shared" si="89"/>
        <v>4.3720533897887437</v>
      </c>
      <c r="AC830" s="95">
        <f t="shared" si="89"/>
        <v>5.128008653280788</v>
      </c>
      <c r="AE830" s="96"/>
    </row>
    <row r="831" spans="3:31" ht="24.75" customHeight="1" x14ac:dyDescent="0.25">
      <c r="C831" s="91">
        <f>ABS(E831-Dashboard!$F$13)</f>
        <v>10.301498728314492</v>
      </c>
      <c r="D831" s="92">
        <f t="shared" si="87"/>
        <v>0.17300622874314261</v>
      </c>
      <c r="E831" s="93" cm="1">
        <f t="array" ref="E831">SUM('DRE + DCF'!$S$41/TIR!S831,'DRE + DCF'!$U$41:$AD$41/TIR!T831:AC831,TIR!F831)</f>
        <v>59.81149872831449</v>
      </c>
      <c r="F831" s="100">
        <f>'DRE + DCF'!$AE$38*'DRE + DCF'!$AE$39*(1+G831)/(R831-G831)/AC831</f>
        <v>33.382047975798471</v>
      </c>
      <c r="G831" s="92">
        <f>R831*(1-'DRE + DCF'!$AE$39)</f>
        <v>0.10380373724588557</v>
      </c>
      <c r="H831" s="94">
        <f t="shared" si="92"/>
        <v>0.17300622874314261</v>
      </c>
      <c r="I831" s="94">
        <f t="shared" si="91"/>
        <v>0.17300622874314261</v>
      </c>
      <c r="J831" s="94">
        <f t="shared" si="91"/>
        <v>0.17300622874314261</v>
      </c>
      <c r="K831" s="94">
        <f t="shared" si="91"/>
        <v>0.17300622874314261</v>
      </c>
      <c r="L831" s="94">
        <f t="shared" si="91"/>
        <v>0.17300622874314261</v>
      </c>
      <c r="M831" s="94">
        <f t="shared" si="91"/>
        <v>0.17300622874314261</v>
      </c>
      <c r="N831" s="94">
        <f t="shared" si="91"/>
        <v>0.17300622874314261</v>
      </c>
      <c r="O831" s="94">
        <f t="shared" si="91"/>
        <v>0.17300622874314261</v>
      </c>
      <c r="P831" s="94">
        <f t="shared" si="91"/>
        <v>0.17300622874314261</v>
      </c>
      <c r="Q831" s="94">
        <f t="shared" si="91"/>
        <v>0.17300622874314261</v>
      </c>
      <c r="R831" s="94">
        <f t="shared" si="91"/>
        <v>0.17300622874314261</v>
      </c>
      <c r="S831" s="93">
        <f>(1+H831)^((5-Dashboard!$F$9)*3/12)</f>
        <v>1.0406988617628334</v>
      </c>
      <c r="T831" s="93">
        <f t="shared" si="90"/>
        <v>1.2207462470937023</v>
      </c>
      <c r="U831" s="93">
        <f t="shared" si="90"/>
        <v>1.4319429515557283</v>
      </c>
      <c r="V831" s="93">
        <f t="shared" si="90"/>
        <v>1.6796780013797095</v>
      </c>
      <c r="W831" s="93">
        <f t="shared" si="90"/>
        <v>1.9702727579012322</v>
      </c>
      <c r="X831" s="93">
        <f t="shared" si="90"/>
        <v>2.3111422173410752</v>
      </c>
      <c r="Y831" s="93">
        <f t="shared" si="89"/>
        <v>2.710984216452319</v>
      </c>
      <c r="Z831" s="93">
        <f t="shared" si="89"/>
        <v>3.1800013719229181</v>
      </c>
      <c r="AA831" s="93">
        <f t="shared" si="89"/>
        <v>3.7301614166773218</v>
      </c>
      <c r="AB831" s="93">
        <f t="shared" si="89"/>
        <v>4.3755025759798434</v>
      </c>
      <c r="AC831" s="95">
        <f t="shared" si="89"/>
        <v>5.132491775506022</v>
      </c>
      <c r="AE831" s="96"/>
    </row>
    <row r="832" spans="3:31" ht="24.75" customHeight="1" x14ac:dyDescent="0.25">
      <c r="C832" s="91">
        <f>ABS(E832-Dashboard!$F$13)</f>
        <v>10.24346849772531</v>
      </c>
      <c r="D832" s="92">
        <f t="shared" si="87"/>
        <v>0.1731062287431426</v>
      </c>
      <c r="E832" s="93" cm="1">
        <f t="array" ref="E832">SUM('DRE + DCF'!$S$41/TIR!S832,'DRE + DCF'!$U$41:$AD$41/TIR!T832:AC832,TIR!F832)</f>
        <v>59.753468497725308</v>
      </c>
      <c r="F832" s="100">
        <f>'DRE + DCF'!$AE$38*'DRE + DCF'!$AE$39*(1+G832)/(R832-G832)/AC832</f>
        <v>33.335436587377217</v>
      </c>
      <c r="G832" s="92">
        <f>R832*(1-'DRE + DCF'!$AE$39)</f>
        <v>0.10386373724588556</v>
      </c>
      <c r="H832" s="94">
        <f t="shared" si="92"/>
        <v>0.1731062287431426</v>
      </c>
      <c r="I832" s="94">
        <f t="shared" si="91"/>
        <v>0.1731062287431426</v>
      </c>
      <c r="J832" s="94">
        <f t="shared" si="91"/>
        <v>0.1731062287431426</v>
      </c>
      <c r="K832" s="94">
        <f t="shared" si="91"/>
        <v>0.1731062287431426</v>
      </c>
      <c r="L832" s="94">
        <f t="shared" si="91"/>
        <v>0.1731062287431426</v>
      </c>
      <c r="M832" s="94">
        <f t="shared" si="91"/>
        <v>0.1731062287431426</v>
      </c>
      <c r="N832" s="94">
        <f t="shared" si="91"/>
        <v>0.1731062287431426</v>
      </c>
      <c r="O832" s="94">
        <f t="shared" si="91"/>
        <v>0.1731062287431426</v>
      </c>
      <c r="P832" s="94">
        <f t="shared" si="91"/>
        <v>0.1731062287431426</v>
      </c>
      <c r="Q832" s="94">
        <f t="shared" si="91"/>
        <v>0.1731062287431426</v>
      </c>
      <c r="R832" s="94">
        <f t="shared" si="91"/>
        <v>0.1731062287431426</v>
      </c>
      <c r="S832" s="93">
        <f>(1+H832)^((5-Dashboard!$F$9)*3/12)</f>
        <v>1.0407210412186552</v>
      </c>
      <c r="T832" s="93">
        <f t="shared" si="90"/>
        <v>1.2208763358376533</v>
      </c>
      <c r="U832" s="93">
        <f t="shared" si="90"/>
        <v>1.432217634096256</v>
      </c>
      <c r="V832" s="93">
        <f t="shared" si="90"/>
        <v>1.680143427474085</v>
      </c>
      <c r="W832" s="93">
        <f t="shared" si="90"/>
        <v>1.9709867199517015</v>
      </c>
      <c r="X832" s="93">
        <f t="shared" si="90"/>
        <v>2.3121767979453574</v>
      </c>
      <c r="Y832" s="93">
        <f t="shared" si="89"/>
        <v>2.7124290036250733</v>
      </c>
      <c r="Z832" s="93">
        <f t="shared" si="89"/>
        <v>3.1819673591761299</v>
      </c>
      <c r="AA832" s="93">
        <f t="shared" si="89"/>
        <v>3.7327857287068866</v>
      </c>
      <c r="AB832" s="93">
        <f t="shared" si="89"/>
        <v>4.3789541889095593</v>
      </c>
      <c r="AC832" s="95">
        <f t="shared" si="89"/>
        <v>5.1369784343906799</v>
      </c>
      <c r="AE832" s="96"/>
    </row>
    <row r="833" spans="3:31" ht="24.75" customHeight="1" x14ac:dyDescent="0.25">
      <c r="C833" s="91">
        <f>ABS(E833-Dashboard!$F$13)</f>
        <v>10.185524447949895</v>
      </c>
      <c r="D833" s="92">
        <f t="shared" si="87"/>
        <v>0.17320622874314259</v>
      </c>
      <c r="E833" s="93" cm="1">
        <f t="array" ref="E833">SUM('DRE + DCF'!$S$41/TIR!S833,'DRE + DCF'!$U$41:$AD$41/TIR!T833:AC833,TIR!F833)</f>
        <v>59.695524447949893</v>
      </c>
      <c r="F833" s="100">
        <f>'DRE + DCF'!$AE$38*'DRE + DCF'!$AE$39*(1+G833)/(R833-G833)/AC833</f>
        <v>33.288903772525948</v>
      </c>
      <c r="G833" s="92">
        <f>R833*(1-'DRE + DCF'!$AE$39)</f>
        <v>0.10392373724588555</v>
      </c>
      <c r="H833" s="94">
        <f t="shared" si="92"/>
        <v>0.17320622874314259</v>
      </c>
      <c r="I833" s="94">
        <f t="shared" si="91"/>
        <v>0.17320622874314259</v>
      </c>
      <c r="J833" s="94">
        <f t="shared" si="91"/>
        <v>0.17320622874314259</v>
      </c>
      <c r="K833" s="94">
        <f t="shared" si="91"/>
        <v>0.17320622874314259</v>
      </c>
      <c r="L833" s="94">
        <f t="shared" si="91"/>
        <v>0.17320622874314259</v>
      </c>
      <c r="M833" s="94">
        <f t="shared" si="91"/>
        <v>0.17320622874314259</v>
      </c>
      <c r="N833" s="94">
        <f t="shared" si="91"/>
        <v>0.17320622874314259</v>
      </c>
      <c r="O833" s="94">
        <f t="shared" si="91"/>
        <v>0.17320622874314259</v>
      </c>
      <c r="P833" s="94">
        <f t="shared" si="91"/>
        <v>0.17320622874314259</v>
      </c>
      <c r="Q833" s="94">
        <f t="shared" si="91"/>
        <v>0.17320622874314259</v>
      </c>
      <c r="R833" s="94">
        <f t="shared" si="91"/>
        <v>0.17320622874314259</v>
      </c>
      <c r="S833" s="93">
        <f>(1+H833)^((5-Dashboard!$F$9)*3/12)</f>
        <v>1.0407432192565271</v>
      </c>
      <c r="T833" s="93">
        <f t="shared" si="90"/>
        <v>1.2210064273539478</v>
      </c>
      <c r="U833" s="93">
        <f t="shared" si="90"/>
        <v>1.4324923459070631</v>
      </c>
      <c r="V833" s="93">
        <f t="shared" si="90"/>
        <v>1.6806089428450428</v>
      </c>
      <c r="W833" s="93">
        <f t="shared" si="90"/>
        <v>1.9717008798272324</v>
      </c>
      <c r="X833" s="93">
        <f t="shared" si="90"/>
        <v>2.3132117534316436</v>
      </c>
      <c r="Y833" s="93">
        <f t="shared" si="89"/>
        <v>2.713874437527851</v>
      </c>
      <c r="Z833" s="93">
        <f t="shared" si="89"/>
        <v>3.1839343941344675</v>
      </c>
      <c r="AA833" s="93">
        <f t="shared" si="89"/>
        <v>3.7354116631080814</v>
      </c>
      <c r="AB833" s="93">
        <f t="shared" si="89"/>
        <v>4.3824082300781821</v>
      </c>
      <c r="AC833" s="95">
        <f t="shared" si="89"/>
        <v>5.1414686324229342</v>
      </c>
      <c r="AE833" s="96"/>
    </row>
    <row r="834" spans="3:31" ht="24.75" customHeight="1" x14ac:dyDescent="0.25">
      <c r="C834" s="91">
        <f>ABS(E834-Dashboard!$F$13)</f>
        <v>10.127666412123368</v>
      </c>
      <c r="D834" s="92">
        <f t="shared" si="87"/>
        <v>0.17330622874314258</v>
      </c>
      <c r="E834" s="93" cm="1">
        <f t="array" ref="E834">SUM('DRE + DCF'!$S$41/TIR!S834,'DRE + DCF'!$U$41:$AD$41/TIR!T834:AC834,TIR!F834)</f>
        <v>59.637666412123366</v>
      </c>
      <c r="F834" s="100">
        <f>'DRE + DCF'!$AE$38*'DRE + DCF'!$AE$39*(1+G834)/(R834-G834)/AC834</f>
        <v>33.242449370659088</v>
      </c>
      <c r="G834" s="92">
        <f>R834*(1-'DRE + DCF'!$AE$39)</f>
        <v>0.10398373724588554</v>
      </c>
      <c r="H834" s="94">
        <f t="shared" si="92"/>
        <v>0.17330622874314258</v>
      </c>
      <c r="I834" s="94">
        <f t="shared" si="91"/>
        <v>0.17330622874314258</v>
      </c>
      <c r="J834" s="94">
        <f t="shared" si="91"/>
        <v>0.17330622874314258</v>
      </c>
      <c r="K834" s="94">
        <f t="shared" si="91"/>
        <v>0.17330622874314258</v>
      </c>
      <c r="L834" s="94">
        <f t="shared" si="91"/>
        <v>0.17330622874314258</v>
      </c>
      <c r="M834" s="94">
        <f t="shared" si="91"/>
        <v>0.17330622874314258</v>
      </c>
      <c r="N834" s="94">
        <f t="shared" si="91"/>
        <v>0.17330622874314258</v>
      </c>
      <c r="O834" s="94">
        <f t="shared" si="91"/>
        <v>0.17330622874314258</v>
      </c>
      <c r="P834" s="94">
        <f t="shared" si="91"/>
        <v>0.17330622874314258</v>
      </c>
      <c r="Q834" s="94">
        <f t="shared" si="91"/>
        <v>0.17330622874314258</v>
      </c>
      <c r="R834" s="94">
        <f t="shared" si="91"/>
        <v>0.17330622874314258</v>
      </c>
      <c r="S834" s="93">
        <f>(1+H834)^((5-Dashboard!$F$9)*3/12)</f>
        <v>1.0407653958766605</v>
      </c>
      <c r="T834" s="93">
        <f t="shared" si="90"/>
        <v>1.2211365216424084</v>
      </c>
      <c r="U834" s="93">
        <f t="shared" si="90"/>
        <v>1.4327670869887732</v>
      </c>
      <c r="V834" s="93">
        <f t="shared" si="90"/>
        <v>1.6810745475020956</v>
      </c>
      <c r="W834" s="93">
        <f t="shared" si="90"/>
        <v>1.9724152375657689</v>
      </c>
      <c r="X834" s="93">
        <f t="shared" si="90"/>
        <v>2.3142470839038021</v>
      </c>
      <c r="Y834" s="93">
        <f t="shared" si="89"/>
        <v>2.7153205183949853</v>
      </c>
      <c r="Z834" s="93">
        <f t="shared" si="89"/>
        <v>3.1859024772668953</v>
      </c>
      <c r="AA834" s="93">
        <f t="shared" si="89"/>
        <v>3.7380392207454567</v>
      </c>
      <c r="AB834" s="93">
        <f t="shared" si="89"/>
        <v>4.385864700986807</v>
      </c>
      <c r="AC834" s="95">
        <f t="shared" si="89"/>
        <v>5.1459623720925016</v>
      </c>
      <c r="AE834" s="96"/>
    </row>
    <row r="835" spans="3:31" ht="24.75" customHeight="1" x14ac:dyDescent="0.25">
      <c r="C835" s="91">
        <f>ABS(E835-Dashboard!$F$13)</f>
        <v>10.069894223783898</v>
      </c>
      <c r="D835" s="92">
        <f t="shared" si="87"/>
        <v>0.17340622874314257</v>
      </c>
      <c r="E835" s="93" cm="1">
        <f t="array" ref="E835">SUM('DRE + DCF'!$S$41/TIR!S835,'DRE + DCF'!$U$41:$AD$41/TIR!T835:AC835,TIR!F835)</f>
        <v>59.579894223783896</v>
      </c>
      <c r="F835" s="100">
        <f>'DRE + DCF'!$AE$38*'DRE + DCF'!$AE$39*(1+G835)/(R835-G835)/AC835</f>
        <v>33.19607322158808</v>
      </c>
      <c r="G835" s="92">
        <f>R835*(1-'DRE + DCF'!$AE$39)</f>
        <v>0.10404373724588555</v>
      </c>
      <c r="H835" s="94">
        <f t="shared" si="92"/>
        <v>0.17340622874314257</v>
      </c>
      <c r="I835" s="94">
        <f t="shared" si="91"/>
        <v>0.17340622874314257</v>
      </c>
      <c r="J835" s="94">
        <f t="shared" si="91"/>
        <v>0.17340622874314257</v>
      </c>
      <c r="K835" s="94">
        <f t="shared" si="91"/>
        <v>0.17340622874314257</v>
      </c>
      <c r="L835" s="94">
        <f t="shared" si="91"/>
        <v>0.17340622874314257</v>
      </c>
      <c r="M835" s="94">
        <f t="shared" si="91"/>
        <v>0.17340622874314257</v>
      </c>
      <c r="N835" s="94">
        <f t="shared" si="91"/>
        <v>0.17340622874314257</v>
      </c>
      <c r="O835" s="94">
        <f t="shared" si="91"/>
        <v>0.17340622874314257</v>
      </c>
      <c r="P835" s="94">
        <f t="shared" si="91"/>
        <v>0.17340622874314257</v>
      </c>
      <c r="Q835" s="94">
        <f t="shared" si="91"/>
        <v>0.17340622874314257</v>
      </c>
      <c r="R835" s="94">
        <f t="shared" si="91"/>
        <v>0.17340622874314257</v>
      </c>
      <c r="S835" s="93">
        <f>(1+H835)^((5-Dashboard!$F$9)*3/12)</f>
        <v>1.0407875710792667</v>
      </c>
      <c r="T835" s="93">
        <f t="shared" si="90"/>
        <v>1.2212666187028578</v>
      </c>
      <c r="U835" s="93">
        <f t="shared" si="90"/>
        <v>1.4330418573420098</v>
      </c>
      <c r="V835" s="93">
        <f t="shared" si="90"/>
        <v>1.6815402414547562</v>
      </c>
      <c r="W835" s="93">
        <f t="shared" si="90"/>
        <v>1.9731297932052589</v>
      </c>
      <c r="X835" s="93">
        <f t="shared" si="90"/>
        <v>2.3152827894657197</v>
      </c>
      <c r="Y835" s="93">
        <f t="shared" si="89"/>
        <v>2.7167672464608734</v>
      </c>
      <c r="Z835" s="93">
        <f t="shared" si="89"/>
        <v>3.1878716090425452</v>
      </c>
      <c r="AA835" s="93">
        <f t="shared" si="89"/>
        <v>3.7406684024839469</v>
      </c>
      <c r="AB835" s="93">
        <f t="shared" si="89"/>
        <v>4.3893236031373242</v>
      </c>
      <c r="AC835" s="95">
        <f t="shared" si="89"/>
        <v>5.1504596558906295</v>
      </c>
      <c r="AE835" s="96"/>
    </row>
    <row r="836" spans="3:31" ht="24.75" customHeight="1" x14ac:dyDescent="0.25">
      <c r="C836" s="91">
        <f>ABS(E836-Dashboard!$F$13)</f>
        <v>10.012207716871288</v>
      </c>
      <c r="D836" s="92">
        <f t="shared" si="87"/>
        <v>0.17350622874314256</v>
      </c>
      <c r="E836" s="93" cm="1">
        <f t="array" ref="E836">SUM('DRE + DCF'!$S$41/TIR!S836,'DRE + DCF'!$U$41:$AD$41/TIR!T836:AC836,TIR!F836)</f>
        <v>59.522207716871286</v>
      </c>
      <c r="F836" s="100">
        <f>'DRE + DCF'!$AE$38*'DRE + DCF'!$AE$39*(1+G836)/(R836-G836)/AC836</f>
        <v>33.149775165520069</v>
      </c>
      <c r="G836" s="92">
        <f>R836*(1-'DRE + DCF'!$AE$39)</f>
        <v>0.10410373724588554</v>
      </c>
      <c r="H836" s="94">
        <f t="shared" si="92"/>
        <v>0.17350622874314256</v>
      </c>
      <c r="I836" s="94">
        <f t="shared" si="91"/>
        <v>0.17350622874314256</v>
      </c>
      <c r="J836" s="94">
        <f t="shared" si="91"/>
        <v>0.17350622874314256</v>
      </c>
      <c r="K836" s="94">
        <f t="shared" si="91"/>
        <v>0.17350622874314256</v>
      </c>
      <c r="L836" s="94">
        <f t="shared" si="91"/>
        <v>0.17350622874314256</v>
      </c>
      <c r="M836" s="94">
        <f t="shared" si="91"/>
        <v>0.17350622874314256</v>
      </c>
      <c r="N836" s="94">
        <f t="shared" si="91"/>
        <v>0.17350622874314256</v>
      </c>
      <c r="O836" s="94">
        <f t="shared" si="91"/>
        <v>0.17350622874314256</v>
      </c>
      <c r="P836" s="94">
        <f t="shared" si="91"/>
        <v>0.17350622874314256</v>
      </c>
      <c r="Q836" s="94">
        <f t="shared" si="91"/>
        <v>0.17350622874314256</v>
      </c>
      <c r="R836" s="94">
        <f t="shared" si="91"/>
        <v>0.17350622874314256</v>
      </c>
      <c r="S836" s="93">
        <f>(1+H836)^((5-Dashboard!$F$9)*3/12)</f>
        <v>1.0408097448645575</v>
      </c>
      <c r="T836" s="93">
        <f t="shared" si="90"/>
        <v>1.2213967185351193</v>
      </c>
      <c r="U836" s="93">
        <f t="shared" si="90"/>
        <v>1.4333166569673974</v>
      </c>
      <c r="V836" s="93">
        <f t="shared" si="90"/>
        <v>1.682006024712539</v>
      </c>
      <c r="W836" s="93">
        <f t="shared" si="90"/>
        <v>1.9738445467836567</v>
      </c>
      <c r="X836" s="93">
        <f t="shared" si="90"/>
        <v>2.3163188702213064</v>
      </c>
      <c r="Y836" s="93">
        <f t="shared" si="89"/>
        <v>2.7182146219599819</v>
      </c>
      <c r="Z836" s="93">
        <f t="shared" si="89"/>
        <v>3.1898417899307252</v>
      </c>
      <c r="AA836" s="93">
        <f t="shared" si="89"/>
        <v>3.7432992091888808</v>
      </c>
      <c r="AB836" s="93">
        <f t="shared" si="89"/>
        <v>4.3927849380324311</v>
      </c>
      <c r="AC836" s="95">
        <f t="shared" si="89"/>
        <v>5.1549604863101175</v>
      </c>
      <c r="AE836" s="96"/>
    </row>
    <row r="837" spans="3:31" ht="24.75" customHeight="1" x14ac:dyDescent="0.25">
      <c r="C837" s="91">
        <f>ABS(E837-Dashboard!$F$13)</f>
        <v>9.9546067257260376</v>
      </c>
      <c r="D837" s="92">
        <f t="shared" si="87"/>
        <v>0.17360622874314255</v>
      </c>
      <c r="E837" s="93" cm="1">
        <f t="array" ref="E837">SUM('DRE + DCF'!$S$41/TIR!S837,'DRE + DCF'!$U$41:$AD$41/TIR!T837:AC837,TIR!F837)</f>
        <v>59.464606725726036</v>
      </c>
      <c r="F837" s="100">
        <f>'DRE + DCF'!$AE$38*'DRE + DCF'!$AE$39*(1+G837)/(R837-G837)/AC837</f>
        <v>33.103555043056851</v>
      </c>
      <c r="G837" s="92">
        <f>R837*(1-'DRE + DCF'!$AE$39)</f>
        <v>0.10416373724588553</v>
      </c>
      <c r="H837" s="94">
        <f t="shared" si="92"/>
        <v>0.17360622874314255</v>
      </c>
      <c r="I837" s="94">
        <f t="shared" si="91"/>
        <v>0.17360622874314255</v>
      </c>
      <c r="J837" s="94">
        <f t="shared" si="91"/>
        <v>0.17360622874314255</v>
      </c>
      <c r="K837" s="94">
        <f t="shared" si="91"/>
        <v>0.17360622874314255</v>
      </c>
      <c r="L837" s="94">
        <f t="shared" si="91"/>
        <v>0.17360622874314255</v>
      </c>
      <c r="M837" s="94">
        <f t="shared" si="91"/>
        <v>0.17360622874314255</v>
      </c>
      <c r="N837" s="94">
        <f t="shared" si="91"/>
        <v>0.17360622874314255</v>
      </c>
      <c r="O837" s="94">
        <f t="shared" si="91"/>
        <v>0.17360622874314255</v>
      </c>
      <c r="P837" s="94">
        <f t="shared" si="91"/>
        <v>0.17360622874314255</v>
      </c>
      <c r="Q837" s="94">
        <f t="shared" si="91"/>
        <v>0.17360622874314255</v>
      </c>
      <c r="R837" s="94">
        <f t="shared" si="91"/>
        <v>0.17360622874314255</v>
      </c>
      <c r="S837" s="93">
        <f>(1+H837)^((5-Dashboard!$F$9)*3/12)</f>
        <v>1.0408319172327436</v>
      </c>
      <c r="T837" s="93">
        <f t="shared" si="90"/>
        <v>1.2215268211390149</v>
      </c>
      <c r="U837" s="93">
        <f t="shared" si="90"/>
        <v>1.4335914858655585</v>
      </c>
      <c r="V837" s="93">
        <f t="shared" si="90"/>
        <v>1.6824718972849564</v>
      </c>
      <c r="W837" s="93">
        <f t="shared" si="90"/>
        <v>1.9745594983389176</v>
      </c>
      <c r="X837" s="93">
        <f t="shared" si="90"/>
        <v>2.3173553262744888</v>
      </c>
      <c r="Y837" s="93">
        <f t="shared" si="89"/>
        <v>2.7196626451268373</v>
      </c>
      <c r="Z837" s="93">
        <f t="shared" si="89"/>
        <v>3.1918130204009074</v>
      </c>
      <c r="AA837" s="93">
        <f t="shared" si="89"/>
        <v>3.745931641725968</v>
      </c>
      <c r="AB837" s="93">
        <f t="shared" si="89"/>
        <v>4.396248707175622</v>
      </c>
      <c r="AC837" s="95">
        <f t="shared" si="89"/>
        <v>5.1594648658452975</v>
      </c>
      <c r="AE837" s="96"/>
    </row>
    <row r="838" spans="3:31" ht="24.75" customHeight="1" x14ac:dyDescent="0.25">
      <c r="C838" s="91">
        <f>ABS(E838-Dashboard!$F$13)</f>
        <v>9.89709108508805</v>
      </c>
      <c r="D838" s="92">
        <f t="shared" si="87"/>
        <v>0.17370622874314254</v>
      </c>
      <c r="E838" s="93" cm="1">
        <f t="array" ref="E838">SUM('DRE + DCF'!$S$41/TIR!S838,'DRE + DCF'!$U$41:$AD$41/TIR!T838:AC838,TIR!F838)</f>
        <v>59.407091085088048</v>
      </c>
      <c r="F838" s="100">
        <f>'DRE + DCF'!$AE$38*'DRE + DCF'!$AE$39*(1+G838)/(R838-G838)/AC838</f>
        <v>33.057412695193669</v>
      </c>
      <c r="G838" s="92">
        <f>R838*(1-'DRE + DCF'!$AE$39)</f>
        <v>0.10422373724588552</v>
      </c>
      <c r="H838" s="94">
        <f t="shared" si="92"/>
        <v>0.17370622874314254</v>
      </c>
      <c r="I838" s="94">
        <f t="shared" si="91"/>
        <v>0.17370622874314254</v>
      </c>
      <c r="J838" s="94">
        <f t="shared" si="91"/>
        <v>0.17370622874314254</v>
      </c>
      <c r="K838" s="94">
        <f t="shared" si="91"/>
        <v>0.17370622874314254</v>
      </c>
      <c r="L838" s="94">
        <f t="shared" si="91"/>
        <v>0.17370622874314254</v>
      </c>
      <c r="M838" s="94">
        <f t="shared" si="91"/>
        <v>0.17370622874314254</v>
      </c>
      <c r="N838" s="94">
        <f t="shared" si="91"/>
        <v>0.17370622874314254</v>
      </c>
      <c r="O838" s="94">
        <f t="shared" si="91"/>
        <v>0.17370622874314254</v>
      </c>
      <c r="P838" s="94">
        <f t="shared" si="91"/>
        <v>0.17370622874314254</v>
      </c>
      <c r="Q838" s="94">
        <f t="shared" si="91"/>
        <v>0.17370622874314254</v>
      </c>
      <c r="R838" s="94">
        <f t="shared" si="91"/>
        <v>0.17370622874314254</v>
      </c>
      <c r="S838" s="93">
        <f>(1+H838)^((5-Dashboard!$F$9)*3/12)</f>
        <v>1.0408540881840369</v>
      </c>
      <c r="T838" s="93">
        <f t="shared" si="90"/>
        <v>1.2216569265143684</v>
      </c>
      <c r="U838" s="93">
        <f t="shared" si="90"/>
        <v>1.4338663440371178</v>
      </c>
      <c r="V838" s="93">
        <f t="shared" si="90"/>
        <v>1.6829378591815229</v>
      </c>
      <c r="W838" s="93">
        <f t="shared" si="90"/>
        <v>1.9752746479090033</v>
      </c>
      <c r="X838" s="93">
        <f t="shared" si="90"/>
        <v>2.3183921577292153</v>
      </c>
      <c r="Y838" s="93">
        <f t="shared" si="89"/>
        <v>2.7211113161960343</v>
      </c>
      <c r="Z838" s="93">
        <f t="shared" si="89"/>
        <v>3.1937853009227362</v>
      </c>
      <c r="AA838" s="93">
        <f t="shared" si="89"/>
        <v>3.7485657009613074</v>
      </c>
      <c r="AB838" s="93">
        <f t="shared" si="89"/>
        <v>4.3997149120711905</v>
      </c>
      <c r="AC838" s="95">
        <f t="shared" si="89"/>
        <v>5.1639727969920441</v>
      </c>
      <c r="AE838" s="96"/>
    </row>
    <row r="839" spans="3:31" ht="24.75" customHeight="1" x14ac:dyDescent="0.25">
      <c r="C839" s="91">
        <f>ABS(E839-Dashboard!$F$13)</f>
        <v>9.8396606300955014</v>
      </c>
      <c r="D839" s="92">
        <f t="shared" si="87"/>
        <v>0.17380622874314253</v>
      </c>
      <c r="E839" s="93" cm="1">
        <f t="array" ref="E839">SUM('DRE + DCF'!$S$41/TIR!S839,'DRE + DCF'!$U$41:$AD$41/TIR!T839:AC839,TIR!F839)</f>
        <v>59.349660630095499</v>
      </c>
      <c r="F839" s="100">
        <f>'DRE + DCF'!$AE$38*'DRE + DCF'!$AE$39*(1+G839)/(R839-G839)/AC839</f>
        <v>33.011347963318045</v>
      </c>
      <c r="G839" s="92">
        <f>R839*(1-'DRE + DCF'!$AE$39)</f>
        <v>0.10428373724588551</v>
      </c>
      <c r="H839" s="94">
        <f t="shared" si="92"/>
        <v>0.17380622874314253</v>
      </c>
      <c r="I839" s="94">
        <f t="shared" si="91"/>
        <v>0.17380622874314253</v>
      </c>
      <c r="J839" s="94">
        <f t="shared" si="91"/>
        <v>0.17380622874314253</v>
      </c>
      <c r="K839" s="94">
        <f t="shared" si="91"/>
        <v>0.17380622874314253</v>
      </c>
      <c r="L839" s="94">
        <f t="shared" si="91"/>
        <v>0.17380622874314253</v>
      </c>
      <c r="M839" s="94">
        <f t="shared" si="91"/>
        <v>0.17380622874314253</v>
      </c>
      <c r="N839" s="94">
        <f t="shared" si="91"/>
        <v>0.17380622874314253</v>
      </c>
      <c r="O839" s="94">
        <f t="shared" si="91"/>
        <v>0.17380622874314253</v>
      </c>
      <c r="P839" s="94">
        <f t="shared" si="91"/>
        <v>0.17380622874314253</v>
      </c>
      <c r="Q839" s="94">
        <f t="shared" si="91"/>
        <v>0.17380622874314253</v>
      </c>
      <c r="R839" s="94">
        <f t="shared" si="91"/>
        <v>0.17380622874314253</v>
      </c>
      <c r="S839" s="93">
        <f>(1+H839)^((5-Dashboard!$F$9)*3/12)</f>
        <v>1.0408762577186483</v>
      </c>
      <c r="T839" s="93">
        <f t="shared" si="90"/>
        <v>1.221787034661002</v>
      </c>
      <c r="U839" s="93">
        <f t="shared" si="90"/>
        <v>1.434141231482698</v>
      </c>
      <c r="V839" s="93">
        <f t="shared" si="90"/>
        <v>1.683403910411752</v>
      </c>
      <c r="W839" s="93">
        <f t="shared" si="90"/>
        <v>1.9759899955318776</v>
      </c>
      <c r="X839" s="93">
        <f t="shared" si="90"/>
        <v>2.3194293646894524</v>
      </c>
      <c r="Y839" s="93">
        <f t="shared" si="89"/>
        <v>2.7225606354022291</v>
      </c>
      <c r="Z839" s="93">
        <f t="shared" si="89"/>
        <v>3.1957586319660245</v>
      </c>
      <c r="AA839" s="93">
        <f t="shared" si="89"/>
        <v>3.7512013877613835</v>
      </c>
      <c r="AB839" s="93">
        <f t="shared" si="89"/>
        <v>4.4031835542242321</v>
      </c>
      <c r="AC839" s="95">
        <f t="shared" si="89"/>
        <v>5.1684842822477721</v>
      </c>
      <c r="AE839" s="96"/>
    </row>
    <row r="840" spans="3:31" ht="24.75" customHeight="1" x14ac:dyDescent="0.25">
      <c r="C840" s="91">
        <f>ABS(E840-Dashboard!$F$13)</f>
        <v>9.7823151962835979</v>
      </c>
      <c r="D840" s="92">
        <f t="shared" si="87"/>
        <v>0.17390622874314252</v>
      </c>
      <c r="E840" s="93" cm="1">
        <f t="array" ref="E840">SUM('DRE + DCF'!$S$41/TIR!S840,'DRE + DCF'!$U$41:$AD$41/TIR!T840:AC840,TIR!F840)</f>
        <v>59.292315196283596</v>
      </c>
      <c r="F840" s="100">
        <f>'DRE + DCF'!$AE$38*'DRE + DCF'!$AE$39*(1+G840)/(R840-G840)/AC840</f>
        <v>32.965360689208573</v>
      </c>
      <c r="G840" s="92">
        <f>R840*(1-'DRE + DCF'!$AE$39)</f>
        <v>0.10434373724588551</v>
      </c>
      <c r="H840" s="94">
        <f t="shared" si="92"/>
        <v>0.17390622874314252</v>
      </c>
      <c r="I840" s="94">
        <f t="shared" si="91"/>
        <v>0.17390622874314252</v>
      </c>
      <c r="J840" s="94">
        <f t="shared" si="91"/>
        <v>0.17390622874314252</v>
      </c>
      <c r="K840" s="94">
        <f t="shared" si="91"/>
        <v>0.17390622874314252</v>
      </c>
      <c r="L840" s="94">
        <f t="shared" si="91"/>
        <v>0.17390622874314252</v>
      </c>
      <c r="M840" s="94">
        <f t="shared" si="91"/>
        <v>0.17390622874314252</v>
      </c>
      <c r="N840" s="94">
        <f t="shared" si="91"/>
        <v>0.17390622874314252</v>
      </c>
      <c r="O840" s="94">
        <f t="shared" si="91"/>
        <v>0.17390622874314252</v>
      </c>
      <c r="P840" s="94">
        <f t="shared" si="91"/>
        <v>0.17390622874314252</v>
      </c>
      <c r="Q840" s="94">
        <f t="shared" si="91"/>
        <v>0.17390622874314252</v>
      </c>
      <c r="R840" s="94">
        <f t="shared" si="91"/>
        <v>0.17390622874314252</v>
      </c>
      <c r="S840" s="93">
        <f>(1+H840)^((5-Dashboard!$F$9)*3/12)</f>
        <v>1.0408984258367893</v>
      </c>
      <c r="T840" s="93">
        <f t="shared" si="90"/>
        <v>1.221917145578739</v>
      </c>
      <c r="U840" s="93">
        <f t="shared" si="90"/>
        <v>1.434416148202923</v>
      </c>
      <c r="V840" s="93">
        <f t="shared" si="90"/>
        <v>1.6838700509851579</v>
      </c>
      <c r="W840" s="93">
        <f t="shared" si="90"/>
        <v>1.9767055412455099</v>
      </c>
      <c r="X840" s="93">
        <f t="shared" si="90"/>
        <v>2.320466947259189</v>
      </c>
      <c r="Y840" s="93">
        <f t="shared" si="89"/>
        <v>2.7240106029801474</v>
      </c>
      <c r="Z840" s="93">
        <f t="shared" si="89"/>
        <v>3.1977330140007587</v>
      </c>
      <c r="AA840" s="93">
        <f t="shared" si="89"/>
        <v>3.7538387029930731</v>
      </c>
      <c r="AB840" s="93">
        <f t="shared" si="89"/>
        <v>4.4066546351406481</v>
      </c>
      <c r="AC840" s="95">
        <f t="shared" si="89"/>
        <v>5.1729993241114469</v>
      </c>
      <c r="AE840" s="96"/>
    </row>
    <row r="841" spans="3:31" ht="24.75" customHeight="1" x14ac:dyDescent="0.25">
      <c r="C841" s="91">
        <f>ABS(E841-Dashboard!$F$13)</f>
        <v>9.7250546195835099</v>
      </c>
      <c r="D841" s="92">
        <f t="shared" si="87"/>
        <v>0.1740062287431425</v>
      </c>
      <c r="E841" s="93" cm="1">
        <f t="array" ref="E841">SUM('DRE + DCF'!$S$41/TIR!S841,'DRE + DCF'!$U$41:$AD$41/TIR!T841:AC841,TIR!F841)</f>
        <v>59.235054619583508</v>
      </c>
      <c r="F841" s="100">
        <f>'DRE + DCF'!$AE$38*'DRE + DCF'!$AE$39*(1+G841)/(R841-G841)/AC841</f>
        <v>32.919450715033854</v>
      </c>
      <c r="G841" s="92">
        <f>R841*(1-'DRE + DCF'!$AE$39)</f>
        <v>0.1044037372458855</v>
      </c>
      <c r="H841" s="94">
        <f t="shared" si="92"/>
        <v>0.1740062287431425</v>
      </c>
      <c r="I841" s="94">
        <f t="shared" si="91"/>
        <v>0.1740062287431425</v>
      </c>
      <c r="J841" s="94">
        <f t="shared" si="91"/>
        <v>0.1740062287431425</v>
      </c>
      <c r="K841" s="94">
        <f t="shared" si="91"/>
        <v>0.1740062287431425</v>
      </c>
      <c r="L841" s="94">
        <f t="shared" ref="I841:R866" si="93">$D841</f>
        <v>0.1740062287431425</v>
      </c>
      <c r="M841" s="94">
        <f t="shared" si="93"/>
        <v>0.1740062287431425</v>
      </c>
      <c r="N841" s="94">
        <f t="shared" si="93"/>
        <v>0.1740062287431425</v>
      </c>
      <c r="O841" s="94">
        <f t="shared" si="93"/>
        <v>0.1740062287431425</v>
      </c>
      <c r="P841" s="94">
        <f t="shared" si="93"/>
        <v>0.1740062287431425</v>
      </c>
      <c r="Q841" s="94">
        <f t="shared" si="93"/>
        <v>0.1740062287431425</v>
      </c>
      <c r="R841" s="94">
        <f t="shared" si="93"/>
        <v>0.1740062287431425</v>
      </c>
      <c r="S841" s="93">
        <f>(1+H841)^((5-Dashboard!$F$9)*3/12)</f>
        <v>1.0409205925386706</v>
      </c>
      <c r="T841" s="93">
        <f t="shared" si="90"/>
        <v>1.2220472592674021</v>
      </c>
      <c r="U841" s="93">
        <f t="shared" si="90"/>
        <v>1.4346910941984161</v>
      </c>
      <c r="V841" s="93">
        <f t="shared" si="90"/>
        <v>1.6843362809112552</v>
      </c>
      <c r="W841" s="93">
        <f t="shared" si="90"/>
        <v>1.977421285087873</v>
      </c>
      <c r="X841" s="93">
        <f t="shared" si="90"/>
        <v>2.3215049055424322</v>
      </c>
      <c r="Y841" s="93">
        <f t="shared" si="89"/>
        <v>2.725461219164576</v>
      </c>
      <c r="Z841" s="93">
        <f t="shared" si="89"/>
        <v>3.1997084474970912</v>
      </c>
      <c r="AA841" s="93">
        <f t="shared" si="89"/>
        <v>3.7564776475236354</v>
      </c>
      <c r="AB841" s="93">
        <f t="shared" si="89"/>
        <v>4.4101281563271355</v>
      </c>
      <c r="AC841" s="95">
        <f t="shared" si="89"/>
        <v>5.1775179250835688</v>
      </c>
      <c r="AE841" s="96"/>
    </row>
    <row r="842" spans="3:31" ht="24.75" customHeight="1" x14ac:dyDescent="0.25">
      <c r="C842" s="91">
        <f>ABS(E842-Dashboard!$F$13)</f>
        <v>9.6678787363211711</v>
      </c>
      <c r="D842" s="92">
        <f t="shared" si="87"/>
        <v>0.17410622874314249</v>
      </c>
      <c r="E842" s="93" cm="1">
        <f t="array" ref="E842">SUM('DRE + DCF'!$S$41/TIR!S842,'DRE + DCF'!$U$41:$AD$41/TIR!T842:AC842,TIR!F842)</f>
        <v>59.177878736321169</v>
      </c>
      <c r="F842" s="100">
        <f>'DRE + DCF'!$AE$38*'DRE + DCF'!$AE$39*(1+G842)/(R842-G842)/AC842</f>
        <v>32.873617883351294</v>
      </c>
      <c r="G842" s="92">
        <f>R842*(1-'DRE + DCF'!$AE$39)</f>
        <v>0.10446373724588549</v>
      </c>
      <c r="H842" s="94">
        <f t="shared" si="92"/>
        <v>0.17410622874314249</v>
      </c>
      <c r="I842" s="94">
        <f t="shared" si="93"/>
        <v>0.17410622874314249</v>
      </c>
      <c r="J842" s="94">
        <f t="shared" si="93"/>
        <v>0.17410622874314249</v>
      </c>
      <c r="K842" s="94">
        <f t="shared" si="93"/>
        <v>0.17410622874314249</v>
      </c>
      <c r="L842" s="94">
        <f t="shared" si="93"/>
        <v>0.17410622874314249</v>
      </c>
      <c r="M842" s="94">
        <f t="shared" si="93"/>
        <v>0.17410622874314249</v>
      </c>
      <c r="N842" s="94">
        <f t="shared" si="93"/>
        <v>0.17410622874314249</v>
      </c>
      <c r="O842" s="94">
        <f t="shared" si="93"/>
        <v>0.17410622874314249</v>
      </c>
      <c r="P842" s="94">
        <f t="shared" si="93"/>
        <v>0.17410622874314249</v>
      </c>
      <c r="Q842" s="94">
        <f t="shared" si="93"/>
        <v>0.17410622874314249</v>
      </c>
      <c r="R842" s="94">
        <f t="shared" si="93"/>
        <v>0.17410622874314249</v>
      </c>
      <c r="S842" s="93">
        <f>(1+H842)^((5-Dashboard!$F$9)*3/12)</f>
        <v>1.0409427578245039</v>
      </c>
      <c r="T842" s="93">
        <f t="shared" si="90"/>
        <v>1.2221773757268146</v>
      </c>
      <c r="U842" s="93">
        <f t="shared" si="90"/>
        <v>1.434966069469801</v>
      </c>
      <c r="V842" s="93">
        <f t="shared" si="90"/>
        <v>1.6848026001995584</v>
      </c>
      <c r="W842" s="93">
        <f t="shared" si="90"/>
        <v>1.978137227096944</v>
      </c>
      <c r="X842" s="93">
        <f t="shared" si="90"/>
        <v>2.3225432396432102</v>
      </c>
      <c r="Y842" s="93">
        <f t="shared" si="89"/>
        <v>2.72691248419037</v>
      </c>
      <c r="Z842" s="93">
        <f t="shared" si="89"/>
        <v>3.2016849329253496</v>
      </c>
      <c r="AA842" s="93">
        <f t="shared" si="89"/>
        <v>3.7591182222207236</v>
      </c>
      <c r="AB842" s="93">
        <f t="shared" si="89"/>
        <v>4.4136041192912003</v>
      </c>
      <c r="AC842" s="95">
        <f t="shared" si="89"/>
        <v>5.1820400876661905</v>
      </c>
      <c r="AE842" s="96"/>
    </row>
    <row r="843" spans="3:31" ht="24.75" customHeight="1" x14ac:dyDescent="0.25">
      <c r="C843" s="91">
        <f>ABS(E843-Dashboard!$F$13)</f>
        <v>9.6107873832161843</v>
      </c>
      <c r="D843" s="92">
        <f t="shared" si="87"/>
        <v>0.17420622874314248</v>
      </c>
      <c r="E843" s="93" cm="1">
        <f t="array" ref="E843">SUM('DRE + DCF'!$S$41/TIR!S843,'DRE + DCF'!$U$41:$AD$41/TIR!T843:AC843,TIR!F843)</f>
        <v>59.120787383216182</v>
      </c>
      <c r="F843" s="100">
        <f>'DRE + DCF'!$AE$38*'DRE + DCF'!$AE$39*(1+G843)/(R843-G843)/AC843</f>
        <v>32.827862037105987</v>
      </c>
      <c r="G843" s="92">
        <f>R843*(1-'DRE + DCF'!$AE$39)</f>
        <v>0.10452373724588548</v>
      </c>
      <c r="H843" s="94">
        <f t="shared" si="92"/>
        <v>0.17420622874314248</v>
      </c>
      <c r="I843" s="94">
        <f t="shared" si="93"/>
        <v>0.17420622874314248</v>
      </c>
      <c r="J843" s="94">
        <f t="shared" si="93"/>
        <v>0.17420622874314248</v>
      </c>
      <c r="K843" s="94">
        <f t="shared" si="93"/>
        <v>0.17420622874314248</v>
      </c>
      <c r="L843" s="94">
        <f t="shared" si="93"/>
        <v>0.17420622874314248</v>
      </c>
      <c r="M843" s="94">
        <f t="shared" si="93"/>
        <v>0.17420622874314248</v>
      </c>
      <c r="N843" s="94">
        <f t="shared" si="93"/>
        <v>0.17420622874314248</v>
      </c>
      <c r="O843" s="94">
        <f t="shared" si="93"/>
        <v>0.17420622874314248</v>
      </c>
      <c r="P843" s="94">
        <f t="shared" si="93"/>
        <v>0.17420622874314248</v>
      </c>
      <c r="Q843" s="94">
        <f t="shared" si="93"/>
        <v>0.17420622874314248</v>
      </c>
      <c r="R843" s="94">
        <f t="shared" si="93"/>
        <v>0.17420622874314248</v>
      </c>
      <c r="S843" s="93">
        <f>(1+H843)^((5-Dashboard!$F$9)*3/12)</f>
        <v>1.0409649216944996</v>
      </c>
      <c r="T843" s="93">
        <f t="shared" si="90"/>
        <v>1.2223074949567991</v>
      </c>
      <c r="U843" s="93">
        <f t="shared" si="90"/>
        <v>1.4352410740177008</v>
      </c>
      <c r="V843" s="93">
        <f t="shared" si="90"/>
        <v>1.6852690088595819</v>
      </c>
      <c r="W843" s="93">
        <f t="shared" si="90"/>
        <v>1.9788533673107032</v>
      </c>
      <c r="X843" s="93">
        <f t="shared" si="90"/>
        <v>2.3235819496655692</v>
      </c>
      <c r="Y843" s="93">
        <f t="shared" si="89"/>
        <v>2.7283643982924466</v>
      </c>
      <c r="Z843" s="93">
        <f t="shared" si="89"/>
        <v>3.2036624707560271</v>
      </c>
      <c r="AA843" s="93">
        <f t="shared" si="89"/>
        <v>3.7617604279523724</v>
      </c>
      <c r="AB843" s="93">
        <f t="shared" si="89"/>
        <v>4.4170825255411454</v>
      </c>
      <c r="AC843" s="95">
        <f t="shared" si="89"/>
        <v>5.1865658143629041</v>
      </c>
      <c r="AE843" s="96"/>
    </row>
    <row r="844" spans="3:31" ht="24.75" customHeight="1" x14ac:dyDescent="0.25">
      <c r="C844" s="91">
        <f>ABS(E844-Dashboard!$F$13)</f>
        <v>9.553780397380514</v>
      </c>
      <c r="D844" s="92">
        <f t="shared" si="87"/>
        <v>0.17430622874314247</v>
      </c>
      <c r="E844" s="93" cm="1">
        <f t="array" ref="E844">SUM('DRE + DCF'!$S$41/TIR!S844,'DRE + DCF'!$U$41:$AD$41/TIR!T844:AC844,TIR!F844)</f>
        <v>59.063780397380512</v>
      </c>
      <c r="F844" s="100">
        <f>'DRE + DCF'!$AE$38*'DRE + DCF'!$AE$39*(1+G844)/(R844-G844)/AC844</f>
        <v>32.782183019629485</v>
      </c>
      <c r="G844" s="92">
        <f>R844*(1-'DRE + DCF'!$AE$39)</f>
        <v>0.10458373724588547</v>
      </c>
      <c r="H844" s="94">
        <f t="shared" si="92"/>
        <v>0.17430622874314247</v>
      </c>
      <c r="I844" s="94">
        <f t="shared" si="93"/>
        <v>0.17430622874314247</v>
      </c>
      <c r="J844" s="94">
        <f t="shared" si="93"/>
        <v>0.17430622874314247</v>
      </c>
      <c r="K844" s="94">
        <f t="shared" si="93"/>
        <v>0.17430622874314247</v>
      </c>
      <c r="L844" s="94">
        <f t="shared" si="93"/>
        <v>0.17430622874314247</v>
      </c>
      <c r="M844" s="94">
        <f t="shared" si="93"/>
        <v>0.17430622874314247</v>
      </c>
      <c r="N844" s="94">
        <f t="shared" si="93"/>
        <v>0.17430622874314247</v>
      </c>
      <c r="O844" s="94">
        <f t="shared" si="93"/>
        <v>0.17430622874314247</v>
      </c>
      <c r="P844" s="94">
        <f t="shared" si="93"/>
        <v>0.17430622874314247</v>
      </c>
      <c r="Q844" s="94">
        <f t="shared" si="93"/>
        <v>0.17430622874314247</v>
      </c>
      <c r="R844" s="94">
        <f t="shared" si="93"/>
        <v>0.17430622874314247</v>
      </c>
      <c r="S844" s="93">
        <f>(1+H844)^((5-Dashboard!$F$9)*3/12)</f>
        <v>1.0409870841488693</v>
      </c>
      <c r="T844" s="93">
        <f t="shared" si="90"/>
        <v>1.2224376169571791</v>
      </c>
      <c r="U844" s="93">
        <f t="shared" si="90"/>
        <v>1.4355161078427392</v>
      </c>
      <c r="V844" s="93">
        <f t="shared" si="90"/>
        <v>1.6857355069008413</v>
      </c>
      <c r="W844" s="93">
        <f t="shared" si="90"/>
        <v>1.9795697057671366</v>
      </c>
      <c r="X844" s="93">
        <f t="shared" si="90"/>
        <v>2.3246210357135784</v>
      </c>
      <c r="Y844" s="93">
        <f t="shared" si="89"/>
        <v>2.7298169617057901</v>
      </c>
      <c r="Z844" s="93">
        <f t="shared" si="89"/>
        <v>3.2056410614597897</v>
      </c>
      <c r="AA844" s="93">
        <f t="shared" si="89"/>
        <v>3.76440426558701</v>
      </c>
      <c r="AB844" s="93">
        <f t="shared" si="89"/>
        <v>4.420563376586081</v>
      </c>
      <c r="AC844" s="95">
        <f t="shared" si="89"/>
        <v>5.1910951076788532</v>
      </c>
      <c r="AE844" s="96"/>
    </row>
    <row r="845" spans="3:31" ht="24.75" customHeight="1" x14ac:dyDescent="0.25">
      <c r="C845" s="91">
        <f>ABS(E845-Dashboard!$F$13)</f>
        <v>9.4968576163175484</v>
      </c>
      <c r="D845" s="92">
        <f t="shared" si="87"/>
        <v>0.17440622874314246</v>
      </c>
      <c r="E845" s="93" cm="1">
        <f t="array" ref="E845">SUM('DRE + DCF'!$S$41/TIR!S845,'DRE + DCF'!$U$41:$AD$41/TIR!T845:AC845,TIR!F845)</f>
        <v>59.006857616317546</v>
      </c>
      <c r="F845" s="100">
        <f>'DRE + DCF'!$AE$38*'DRE + DCF'!$AE$39*(1+G845)/(R845-G845)/AC845</f>
        <v>32.736580674638802</v>
      </c>
      <c r="G845" s="92">
        <f>R845*(1-'DRE + DCF'!$AE$39)</f>
        <v>0.10464373724588548</v>
      </c>
      <c r="H845" s="94">
        <f t="shared" si="92"/>
        <v>0.17440622874314246</v>
      </c>
      <c r="I845" s="94">
        <f t="shared" si="93"/>
        <v>0.17440622874314246</v>
      </c>
      <c r="J845" s="94">
        <f t="shared" si="93"/>
        <v>0.17440622874314246</v>
      </c>
      <c r="K845" s="94">
        <f t="shared" si="93"/>
        <v>0.17440622874314246</v>
      </c>
      <c r="L845" s="94">
        <f t="shared" si="93"/>
        <v>0.17440622874314246</v>
      </c>
      <c r="M845" s="94">
        <f t="shared" si="93"/>
        <v>0.17440622874314246</v>
      </c>
      <c r="N845" s="94">
        <f t="shared" si="93"/>
        <v>0.17440622874314246</v>
      </c>
      <c r="O845" s="94">
        <f t="shared" si="93"/>
        <v>0.17440622874314246</v>
      </c>
      <c r="P845" s="94">
        <f t="shared" si="93"/>
        <v>0.17440622874314246</v>
      </c>
      <c r="Q845" s="94">
        <f t="shared" si="93"/>
        <v>0.17440622874314246</v>
      </c>
      <c r="R845" s="94">
        <f t="shared" si="93"/>
        <v>0.17440622874314246</v>
      </c>
      <c r="S845" s="93">
        <f>(1+H845)^((5-Dashboard!$F$9)*3/12)</f>
        <v>1.0410092451878237</v>
      </c>
      <c r="T845" s="93">
        <f t="shared" si="90"/>
        <v>1.2225677417277774</v>
      </c>
      <c r="U845" s="93">
        <f t="shared" si="90"/>
        <v>1.4357911709455393</v>
      </c>
      <c r="V845" s="93">
        <f t="shared" si="90"/>
        <v>1.6862020943328515</v>
      </c>
      <c r="W845" s="93">
        <f t="shared" si="90"/>
        <v>1.9802862425042327</v>
      </c>
      <c r="X845" s="93">
        <f t="shared" si="90"/>
        <v>2.3256604978913242</v>
      </c>
      <c r="Y845" s="93">
        <f t="shared" si="89"/>
        <v>2.7312701746654491</v>
      </c>
      <c r="Z845" s="93">
        <f t="shared" si="89"/>
        <v>3.2076207055074741</v>
      </c>
      <c r="AA845" s="93">
        <f t="shared" si="89"/>
        <v>3.7670497359934507</v>
      </c>
      <c r="AB845" s="93">
        <f t="shared" si="89"/>
        <v>4.4240466739359192</v>
      </c>
      <c r="AC845" s="95">
        <f t="shared" si="89"/>
        <v>5.195627970120726</v>
      </c>
      <c r="AE845" s="96"/>
    </row>
    <row r="846" spans="3:31" ht="24.75" customHeight="1" x14ac:dyDescent="0.25">
      <c r="C846" s="91">
        <f>ABS(E846-Dashboard!$F$13)</f>
        <v>9.4400188779208278</v>
      </c>
      <c r="D846" s="92">
        <f t="shared" si="87"/>
        <v>0.17450622874314245</v>
      </c>
      <c r="E846" s="93" cm="1">
        <f t="array" ref="E846">SUM('DRE + DCF'!$S$41/TIR!S846,'DRE + DCF'!$U$41:$AD$41/TIR!T846:AC846,TIR!F846)</f>
        <v>58.950018877920826</v>
      </c>
      <c r="F846" s="100">
        <f>'DRE + DCF'!$AE$38*'DRE + DCF'!$AE$39*(1+G846)/(R846-G846)/AC846</f>
        <v>32.691054846235168</v>
      </c>
      <c r="G846" s="92">
        <f>R846*(1-'DRE + DCF'!$AE$39)</f>
        <v>0.10470373724588547</v>
      </c>
      <c r="H846" s="94">
        <f t="shared" si="92"/>
        <v>0.17450622874314245</v>
      </c>
      <c r="I846" s="94">
        <f t="shared" si="93"/>
        <v>0.17450622874314245</v>
      </c>
      <c r="J846" s="94">
        <f t="shared" si="93"/>
        <v>0.17450622874314245</v>
      </c>
      <c r="K846" s="94">
        <f t="shared" si="93"/>
        <v>0.17450622874314245</v>
      </c>
      <c r="L846" s="94">
        <f t="shared" si="93"/>
        <v>0.17450622874314245</v>
      </c>
      <c r="M846" s="94">
        <f t="shared" si="93"/>
        <v>0.17450622874314245</v>
      </c>
      <c r="N846" s="94">
        <f t="shared" si="93"/>
        <v>0.17450622874314245</v>
      </c>
      <c r="O846" s="94">
        <f t="shared" si="93"/>
        <v>0.17450622874314245</v>
      </c>
      <c r="P846" s="94">
        <f t="shared" si="93"/>
        <v>0.17450622874314245</v>
      </c>
      <c r="Q846" s="94">
        <f t="shared" si="93"/>
        <v>0.17450622874314245</v>
      </c>
      <c r="R846" s="94">
        <f t="shared" si="93"/>
        <v>0.17450622874314245</v>
      </c>
      <c r="S846" s="93">
        <f>(1+H846)^((5-Dashboard!$F$9)*3/12)</f>
        <v>1.0410314048115736</v>
      </c>
      <c r="T846" s="93">
        <f t="shared" si="90"/>
        <v>1.2226978692684169</v>
      </c>
      <c r="U846" s="93">
        <f t="shared" si="90"/>
        <v>1.4360662633267243</v>
      </c>
      <c r="V846" s="93">
        <f t="shared" si="90"/>
        <v>1.6866687711651276</v>
      </c>
      <c r="W846" s="93">
        <f t="shared" si="90"/>
        <v>1.9810029775599844</v>
      </c>
      <c r="X846" s="93">
        <f t="shared" si="90"/>
        <v>2.3267003363029133</v>
      </c>
      <c r="Y846" s="93">
        <f t="shared" si="89"/>
        <v>2.7327240374065358</v>
      </c>
      <c r="Z846" s="93">
        <f t="shared" si="89"/>
        <v>3.2096014033700846</v>
      </c>
      <c r="AA846" s="93">
        <f t="shared" si="89"/>
        <v>3.7696968400408957</v>
      </c>
      <c r="AB846" s="93">
        <f t="shared" si="89"/>
        <v>4.4275324191013734</v>
      </c>
      <c r="AC846" s="95">
        <f t="shared" si="89"/>
        <v>5.200164404196757</v>
      </c>
      <c r="AE846" s="96"/>
    </row>
    <row r="847" spans="3:31" ht="24.75" customHeight="1" x14ac:dyDescent="0.25">
      <c r="C847" s="91">
        <f>ABS(E847-Dashboard!$F$13)</f>
        <v>9.3832640204728861</v>
      </c>
      <c r="D847" s="92">
        <f t="shared" ref="D847:D910" si="94">D846+0.0001</f>
        <v>0.17460622874314244</v>
      </c>
      <c r="E847" s="93" cm="1">
        <f t="array" ref="E847">SUM('DRE + DCF'!$S$41/TIR!S847,'DRE + DCF'!$U$41:$AD$41/TIR!T847:AC847,TIR!F847)</f>
        <v>58.893264020472884</v>
      </c>
      <c r="F847" s="100">
        <f>'DRE + DCF'!$AE$38*'DRE + DCF'!$AE$39*(1+G847)/(R847-G847)/AC847</f>
        <v>32.645605378902921</v>
      </c>
      <c r="G847" s="92">
        <f>R847*(1-'DRE + DCF'!$AE$39)</f>
        <v>0.10476373724588546</v>
      </c>
      <c r="H847" s="94">
        <f t="shared" si="92"/>
        <v>0.17460622874314244</v>
      </c>
      <c r="I847" s="94">
        <f t="shared" si="93"/>
        <v>0.17460622874314244</v>
      </c>
      <c r="J847" s="94">
        <f t="shared" si="93"/>
        <v>0.17460622874314244</v>
      </c>
      <c r="K847" s="94">
        <f t="shared" si="93"/>
        <v>0.17460622874314244</v>
      </c>
      <c r="L847" s="94">
        <f t="shared" si="93"/>
        <v>0.17460622874314244</v>
      </c>
      <c r="M847" s="94">
        <f t="shared" si="93"/>
        <v>0.17460622874314244</v>
      </c>
      <c r="N847" s="94">
        <f t="shared" si="93"/>
        <v>0.17460622874314244</v>
      </c>
      <c r="O847" s="94">
        <f t="shared" si="93"/>
        <v>0.17460622874314244</v>
      </c>
      <c r="P847" s="94">
        <f t="shared" si="93"/>
        <v>0.17460622874314244</v>
      </c>
      <c r="Q847" s="94">
        <f t="shared" si="93"/>
        <v>0.17460622874314244</v>
      </c>
      <c r="R847" s="94">
        <f t="shared" si="93"/>
        <v>0.17460622874314244</v>
      </c>
      <c r="S847" s="93">
        <f>(1+H847)^((5-Dashboard!$F$9)*3/12)</f>
        <v>1.0410535630203301</v>
      </c>
      <c r="T847" s="93">
        <f t="shared" si="90"/>
        <v>1.2228279995789213</v>
      </c>
      <c r="U847" s="93">
        <f t="shared" si="90"/>
        <v>1.4363413849869178</v>
      </c>
      <c r="V847" s="93">
        <f t="shared" si="90"/>
        <v>1.6871355374071857</v>
      </c>
      <c r="W847" s="93">
        <f t="shared" si="90"/>
        <v>1.9817199109723893</v>
      </c>
      <c r="X847" s="93">
        <f t="shared" si="90"/>
        <v>2.3277405510524742</v>
      </c>
      <c r="Y847" s="93">
        <f t="shared" si="89"/>
        <v>2.7341785501642311</v>
      </c>
      <c r="Z847" s="93">
        <f t="shared" si="89"/>
        <v>3.2115831555188006</v>
      </c>
      <c r="AA847" s="93">
        <f t="shared" si="89"/>
        <v>3.7723455785989395</v>
      </c>
      <c r="AB847" s="93">
        <f t="shared" si="89"/>
        <v>4.4310206135939678</v>
      </c>
      <c r="AC847" s="95">
        <f t="shared" si="89"/>
        <v>5.2047044124167359</v>
      </c>
      <c r="AE847" s="96"/>
    </row>
    <row r="848" spans="3:31" ht="24.75" customHeight="1" x14ac:dyDescent="0.25">
      <c r="C848" s="91">
        <f>ABS(E848-Dashboard!$F$13)</f>
        <v>9.3265928826442561</v>
      </c>
      <c r="D848" s="92">
        <f t="shared" si="94"/>
        <v>0.17470622874314243</v>
      </c>
      <c r="E848" s="93" cm="1">
        <f t="array" ref="E848">SUM('DRE + DCF'!$S$41/TIR!S848,'DRE + DCF'!$U$41:$AD$41/TIR!T848:AC848,TIR!F848)</f>
        <v>58.836592882644254</v>
      </c>
      <c r="F848" s="100">
        <f>'DRE + DCF'!$AE$38*'DRE + DCF'!$AE$39*(1+G848)/(R848-G848)/AC848</f>
        <v>32.600232117508426</v>
      </c>
      <c r="G848" s="92">
        <f>R848*(1-'DRE + DCF'!$AE$39)</f>
        <v>0.10482373724588545</v>
      </c>
      <c r="H848" s="94">
        <f t="shared" si="92"/>
        <v>0.17470622874314243</v>
      </c>
      <c r="I848" s="94">
        <f t="shared" si="93"/>
        <v>0.17470622874314243</v>
      </c>
      <c r="J848" s="94">
        <f t="shared" si="93"/>
        <v>0.17470622874314243</v>
      </c>
      <c r="K848" s="94">
        <f t="shared" si="93"/>
        <v>0.17470622874314243</v>
      </c>
      <c r="L848" s="94">
        <f t="shared" si="93"/>
        <v>0.17470622874314243</v>
      </c>
      <c r="M848" s="94">
        <f t="shared" si="93"/>
        <v>0.17470622874314243</v>
      </c>
      <c r="N848" s="94">
        <f t="shared" si="93"/>
        <v>0.17470622874314243</v>
      </c>
      <c r="O848" s="94">
        <f t="shared" si="93"/>
        <v>0.17470622874314243</v>
      </c>
      <c r="P848" s="94">
        <f t="shared" si="93"/>
        <v>0.17470622874314243</v>
      </c>
      <c r="Q848" s="94">
        <f t="shared" si="93"/>
        <v>0.17470622874314243</v>
      </c>
      <c r="R848" s="94">
        <f t="shared" si="93"/>
        <v>0.17470622874314243</v>
      </c>
      <c r="S848" s="93">
        <f>(1+H848)^((5-Dashboard!$F$9)*3/12)</f>
        <v>1.0410757198143037</v>
      </c>
      <c r="T848" s="93">
        <f t="shared" si="90"/>
        <v>1.222958132659113</v>
      </c>
      <c r="U848" s="93">
        <f t="shared" si="90"/>
        <v>1.4366165359267424</v>
      </c>
      <c r="V848" s="93">
        <f t="shared" si="90"/>
        <v>1.6876023930685409</v>
      </c>
      <c r="W848" s="93">
        <f t="shared" si="90"/>
        <v>1.982437042779448</v>
      </c>
      <c r="X848" s="93">
        <f t="shared" si="90"/>
        <v>2.3287811422441531</v>
      </c>
      <c r="Y848" s="93">
        <f t="shared" si="89"/>
        <v>2.7356337131737769</v>
      </c>
      <c r="Z848" s="93">
        <f t="shared" si="89"/>
        <v>3.2135659624249668</v>
      </c>
      <c r="AA848" s="93">
        <f t="shared" si="89"/>
        <v>3.77499595253756</v>
      </c>
      <c r="AB848" s="93">
        <f t="shared" si="89"/>
        <v>4.4345112589260243</v>
      </c>
      <c r="AC848" s="95">
        <f t="shared" si="89"/>
        <v>5.2092479972919952</v>
      </c>
      <c r="AE848" s="96"/>
    </row>
    <row r="849" spans="3:31" ht="24.75" customHeight="1" x14ac:dyDescent="0.25">
      <c r="C849" s="91">
        <f>ABS(E849-Dashboard!$F$13)</f>
        <v>9.2700053034922192</v>
      </c>
      <c r="D849" s="92">
        <f t="shared" si="94"/>
        <v>0.17480622874314242</v>
      </c>
      <c r="E849" s="93" cm="1">
        <f t="array" ref="E849">SUM('DRE + DCF'!$S$41/TIR!S849,'DRE + DCF'!$U$41:$AD$41/TIR!T849:AC849,TIR!F849)</f>
        <v>58.780005303492217</v>
      </c>
      <c r="F849" s="100">
        <f>'DRE + DCF'!$AE$38*'DRE + DCF'!$AE$39*(1+G849)/(R849-G849)/AC849</f>
        <v>32.554934907298914</v>
      </c>
      <c r="G849" s="92">
        <f>R849*(1-'DRE + DCF'!$AE$39)</f>
        <v>0.10488373724588544</v>
      </c>
      <c r="H849" s="94">
        <f t="shared" si="92"/>
        <v>0.17480622874314242</v>
      </c>
      <c r="I849" s="94">
        <f t="shared" si="93"/>
        <v>0.17480622874314242</v>
      </c>
      <c r="J849" s="94">
        <f t="shared" si="93"/>
        <v>0.17480622874314242</v>
      </c>
      <c r="K849" s="94">
        <f t="shared" si="93"/>
        <v>0.17480622874314242</v>
      </c>
      <c r="L849" s="94">
        <f t="shared" si="93"/>
        <v>0.17480622874314242</v>
      </c>
      <c r="M849" s="94">
        <f t="shared" si="93"/>
        <v>0.17480622874314242</v>
      </c>
      <c r="N849" s="94">
        <f t="shared" si="93"/>
        <v>0.17480622874314242</v>
      </c>
      <c r="O849" s="94">
        <f t="shared" si="93"/>
        <v>0.17480622874314242</v>
      </c>
      <c r="P849" s="94">
        <f t="shared" si="93"/>
        <v>0.17480622874314242</v>
      </c>
      <c r="Q849" s="94">
        <f t="shared" si="93"/>
        <v>0.17480622874314242</v>
      </c>
      <c r="R849" s="94">
        <f t="shared" si="93"/>
        <v>0.17480622874314242</v>
      </c>
      <c r="S849" s="93">
        <f>(1+H849)^((5-Dashboard!$F$9)*3/12)</f>
        <v>1.0410978751937054</v>
      </c>
      <c r="T849" s="93">
        <f t="shared" si="90"/>
        <v>1.2230882685088158</v>
      </c>
      <c r="U849" s="93">
        <f t="shared" si="90"/>
        <v>1.436891716146822</v>
      </c>
      <c r="V849" s="93">
        <f t="shared" si="90"/>
        <v>1.6880693381587097</v>
      </c>
      <c r="W849" s="93">
        <f t="shared" si="90"/>
        <v>1.9831543730191663</v>
      </c>
      <c r="X849" s="93">
        <f t="shared" si="90"/>
        <v>2.3298221099821181</v>
      </c>
      <c r="Y849" s="93">
        <f t="shared" si="89"/>
        <v>2.7370895266704829</v>
      </c>
      <c r="Z849" s="93">
        <f t="shared" si="89"/>
        <v>3.2155498245601026</v>
      </c>
      <c r="AA849" s="93">
        <f t="shared" si="89"/>
        <v>3.7776479627271273</v>
      </c>
      <c r="AB849" s="93">
        <f t="shared" si="89"/>
        <v>4.4380043566106719</v>
      </c>
      <c r="AC849" s="95">
        <f t="shared" si="89"/>
        <v>5.2137951613354199</v>
      </c>
      <c r="AE849" s="96"/>
    </row>
    <row r="850" spans="3:31" ht="24.75" customHeight="1" x14ac:dyDescent="0.25">
      <c r="C850" s="91">
        <f>ABS(E850-Dashboard!$F$13)</f>
        <v>9.2135011224596965</v>
      </c>
      <c r="D850" s="92">
        <f t="shared" si="94"/>
        <v>0.17490622874314241</v>
      </c>
      <c r="E850" s="93" cm="1">
        <f t="array" ref="E850">SUM('DRE + DCF'!$S$41/TIR!S850,'DRE + DCF'!$U$41:$AD$41/TIR!T850:AC850,TIR!F850)</f>
        <v>58.723501122459695</v>
      </c>
      <c r="F850" s="100">
        <f>'DRE + DCF'!$AE$38*'DRE + DCF'!$AE$39*(1+G850)/(R850-G850)/AC850</f>
        <v>32.509713593901346</v>
      </c>
      <c r="G850" s="92">
        <f>R850*(1-'DRE + DCF'!$AE$39)</f>
        <v>0.10494373724588545</v>
      </c>
      <c r="H850" s="94">
        <f t="shared" si="92"/>
        <v>0.17490622874314241</v>
      </c>
      <c r="I850" s="94">
        <f t="shared" si="93"/>
        <v>0.17490622874314241</v>
      </c>
      <c r="J850" s="94">
        <f t="shared" si="93"/>
        <v>0.17490622874314241</v>
      </c>
      <c r="K850" s="94">
        <f t="shared" si="93"/>
        <v>0.17490622874314241</v>
      </c>
      <c r="L850" s="94">
        <f t="shared" si="93"/>
        <v>0.17490622874314241</v>
      </c>
      <c r="M850" s="94">
        <f t="shared" si="93"/>
        <v>0.17490622874314241</v>
      </c>
      <c r="N850" s="94">
        <f t="shared" si="93"/>
        <v>0.17490622874314241</v>
      </c>
      <c r="O850" s="94">
        <f t="shared" si="93"/>
        <v>0.17490622874314241</v>
      </c>
      <c r="P850" s="94">
        <f t="shared" si="93"/>
        <v>0.17490622874314241</v>
      </c>
      <c r="Q850" s="94">
        <f t="shared" si="93"/>
        <v>0.17490622874314241</v>
      </c>
      <c r="R850" s="94">
        <f t="shared" si="93"/>
        <v>0.17490622874314241</v>
      </c>
      <c r="S850" s="93">
        <f>(1+H850)^((5-Dashboard!$F$9)*3/12)</f>
        <v>1.0411200291587459</v>
      </c>
      <c r="T850" s="93">
        <f t="shared" si="90"/>
        <v>1.2232184071278527</v>
      </c>
      <c r="U850" s="93">
        <f t="shared" si="90"/>
        <v>1.4371669256477793</v>
      </c>
      <c r="V850" s="93">
        <f t="shared" si="90"/>
        <v>1.6885363726872085</v>
      </c>
      <c r="W850" s="93">
        <f t="shared" si="90"/>
        <v>1.9838719017295534</v>
      </c>
      <c r="X850" s="93">
        <f t="shared" si="90"/>
        <v>2.3308634543705558</v>
      </c>
      <c r="Y850" s="93">
        <f t="shared" si="89"/>
        <v>2.7385459908897234</v>
      </c>
      <c r="Z850" s="93">
        <f t="shared" si="89"/>
        <v>3.2175347423958969</v>
      </c>
      <c r="AA850" s="93">
        <f t="shared" si="89"/>
        <v>3.7803016100384013</v>
      </c>
      <c r="AB850" s="93">
        <f t="shared" si="89"/>
        <v>4.4414999081618474</v>
      </c>
      <c r="AC850" s="95">
        <f t="shared" si="89"/>
        <v>5.2183459070614493</v>
      </c>
      <c r="AE850" s="96"/>
    </row>
    <row r="851" spans="3:31" ht="24.75" customHeight="1" x14ac:dyDescent="0.25">
      <c r="C851" s="91">
        <f>ABS(E851-Dashboard!$F$13)</f>
        <v>9.1570801793741552</v>
      </c>
      <c r="D851" s="92">
        <f t="shared" si="94"/>
        <v>0.17500622874314239</v>
      </c>
      <c r="E851" s="93" cm="1">
        <f t="array" ref="E851">SUM('DRE + DCF'!$S$41/TIR!S851,'DRE + DCF'!$U$41:$AD$41/TIR!T851:AC851,TIR!F851)</f>
        <v>58.667080179374153</v>
      </c>
      <c r="F851" s="100">
        <f>'DRE + DCF'!$AE$38*'DRE + DCF'!$AE$39*(1+G851)/(R851-G851)/AC851</f>
        <v>32.464568023321313</v>
      </c>
      <c r="G851" s="92">
        <f>R851*(1-'DRE + DCF'!$AE$39)</f>
        <v>0.10500373724588544</v>
      </c>
      <c r="H851" s="94">
        <f t="shared" si="92"/>
        <v>0.17500622874314239</v>
      </c>
      <c r="I851" s="94">
        <f t="shared" si="93"/>
        <v>0.17500622874314239</v>
      </c>
      <c r="J851" s="94">
        <f t="shared" si="93"/>
        <v>0.17500622874314239</v>
      </c>
      <c r="K851" s="94">
        <f t="shared" si="93"/>
        <v>0.17500622874314239</v>
      </c>
      <c r="L851" s="94">
        <f t="shared" si="93"/>
        <v>0.17500622874314239</v>
      </c>
      <c r="M851" s="94">
        <f t="shared" si="93"/>
        <v>0.17500622874314239</v>
      </c>
      <c r="N851" s="94">
        <f t="shared" si="93"/>
        <v>0.17500622874314239</v>
      </c>
      <c r="O851" s="94">
        <f t="shared" si="93"/>
        <v>0.17500622874314239</v>
      </c>
      <c r="P851" s="94">
        <f t="shared" si="93"/>
        <v>0.17500622874314239</v>
      </c>
      <c r="Q851" s="94">
        <f t="shared" si="93"/>
        <v>0.17500622874314239</v>
      </c>
      <c r="R851" s="94">
        <f t="shared" si="93"/>
        <v>0.17500622874314239</v>
      </c>
      <c r="S851" s="93">
        <f>(1+H851)^((5-Dashboard!$F$9)*3/12)</f>
        <v>1.0411421817096358</v>
      </c>
      <c r="T851" s="93">
        <f t="shared" si="90"/>
        <v>1.2233485485160467</v>
      </c>
      <c r="U851" s="93">
        <f t="shared" si="90"/>
        <v>1.4374421644302373</v>
      </c>
      <c r="V851" s="93">
        <f t="shared" si="90"/>
        <v>1.6890034966635532</v>
      </c>
      <c r="W851" s="93">
        <f t="shared" si="90"/>
        <v>1.9845896289486225</v>
      </c>
      <c r="X851" s="93">
        <f t="shared" si="90"/>
        <v>2.3319051755136733</v>
      </c>
      <c r="Y851" s="93">
        <f t="shared" si="89"/>
        <v>2.7400031060669368</v>
      </c>
      <c r="Z851" s="93">
        <f t="shared" si="89"/>
        <v>3.2195207164042077</v>
      </c>
      <c r="AA851" s="93">
        <f t="shared" si="89"/>
        <v>3.7829568953425281</v>
      </c>
      <c r="AB851" s="93">
        <f t="shared" si="89"/>
        <v>4.4449979150942909</v>
      </c>
      <c r="AC851" s="95">
        <f t="shared" si="89"/>
        <v>5.2229002369860735</v>
      </c>
      <c r="AE851" s="96"/>
    </row>
    <row r="852" spans="3:31" ht="24.75" customHeight="1" x14ac:dyDescent="0.25">
      <c r="C852" s="91">
        <f>ABS(E852-Dashboard!$F$13)</f>
        <v>9.1007423144465349</v>
      </c>
      <c r="D852" s="92">
        <f t="shared" si="94"/>
        <v>0.17510622874314238</v>
      </c>
      <c r="E852" s="93" cm="1">
        <f t="array" ref="E852">SUM('DRE + DCF'!$S$41/TIR!S852,'DRE + DCF'!$U$41:$AD$41/TIR!T852:AC852,TIR!F852)</f>
        <v>58.610742314446533</v>
      </c>
      <c r="F852" s="100">
        <f>'DRE + DCF'!$AE$38*'DRE + DCF'!$AE$39*(1+G852)/(R852-G852)/AC852</f>
        <v>32.419498041941992</v>
      </c>
      <c r="G852" s="92">
        <f>R852*(1-'DRE + DCF'!$AE$39)</f>
        <v>0.10506373724588543</v>
      </c>
      <c r="H852" s="94">
        <f t="shared" si="92"/>
        <v>0.17510622874314238</v>
      </c>
      <c r="I852" s="94">
        <f t="shared" si="93"/>
        <v>0.17510622874314238</v>
      </c>
      <c r="J852" s="94">
        <f t="shared" si="93"/>
        <v>0.17510622874314238</v>
      </c>
      <c r="K852" s="94">
        <f t="shared" si="93"/>
        <v>0.17510622874314238</v>
      </c>
      <c r="L852" s="94">
        <f t="shared" si="93"/>
        <v>0.17510622874314238</v>
      </c>
      <c r="M852" s="94">
        <f t="shared" si="93"/>
        <v>0.17510622874314238</v>
      </c>
      <c r="N852" s="94">
        <f t="shared" si="93"/>
        <v>0.17510622874314238</v>
      </c>
      <c r="O852" s="94">
        <f t="shared" si="93"/>
        <v>0.17510622874314238</v>
      </c>
      <c r="P852" s="94">
        <f t="shared" si="93"/>
        <v>0.17510622874314238</v>
      </c>
      <c r="Q852" s="94">
        <f t="shared" si="93"/>
        <v>0.17510622874314238</v>
      </c>
      <c r="R852" s="94">
        <f t="shared" si="93"/>
        <v>0.17510622874314238</v>
      </c>
      <c r="S852" s="93">
        <f>(1+H852)^((5-Dashboard!$F$9)*3/12)</f>
        <v>1.0411643328465856</v>
      </c>
      <c r="T852" s="93">
        <f t="shared" si="90"/>
        <v>1.2234786926732211</v>
      </c>
      <c r="U852" s="93">
        <f t="shared" si="90"/>
        <v>1.437717432494819</v>
      </c>
      <c r="V852" s="93">
        <f t="shared" si="90"/>
        <v>1.6894707100972601</v>
      </c>
      <c r="W852" s="93">
        <f t="shared" si="90"/>
        <v>1.9853075547143901</v>
      </c>
      <c r="X852" s="93">
        <f t="shared" si="90"/>
        <v>2.3329472735156966</v>
      </c>
      <c r="Y852" s="93">
        <f t="shared" si="89"/>
        <v>2.7414608724376266</v>
      </c>
      <c r="Z852" s="93">
        <f t="shared" si="89"/>
        <v>3.2215077470570646</v>
      </c>
      <c r="AA852" s="93">
        <f t="shared" si="89"/>
        <v>3.7856138195110445</v>
      </c>
      <c r="AB852" s="93">
        <f t="shared" si="89"/>
        <v>4.4484983789235466</v>
      </c>
      <c r="AC852" s="95">
        <f t="shared" si="89"/>
        <v>5.2274581536268316</v>
      </c>
      <c r="AE852" s="96"/>
    </row>
    <row r="853" spans="3:31" ht="24.75" customHeight="1" x14ac:dyDescent="0.25">
      <c r="C853" s="91">
        <f>ABS(E853-Dashboard!$F$13)</f>
        <v>9.0444873682699765</v>
      </c>
      <c r="D853" s="92">
        <f t="shared" si="94"/>
        <v>0.17520622874314237</v>
      </c>
      <c r="E853" s="93" cm="1">
        <f t="array" ref="E853">SUM('DRE + DCF'!$S$41/TIR!S853,'DRE + DCF'!$U$41:$AD$41/TIR!T853:AC853,TIR!F853)</f>
        <v>58.554487368269974</v>
      </c>
      <c r="F853" s="100">
        <f>'DRE + DCF'!$AE$38*'DRE + DCF'!$AE$39*(1+G853)/(R853-G853)/AC853</f>
        <v>32.374503496522912</v>
      </c>
      <c r="G853" s="92">
        <f>R853*(1-'DRE + DCF'!$AE$39)</f>
        <v>0.10512373724588542</v>
      </c>
      <c r="H853" s="94">
        <f t="shared" si="92"/>
        <v>0.17520622874314237</v>
      </c>
      <c r="I853" s="94">
        <f t="shared" si="93"/>
        <v>0.17520622874314237</v>
      </c>
      <c r="J853" s="94">
        <f t="shared" si="93"/>
        <v>0.17520622874314237</v>
      </c>
      <c r="K853" s="94">
        <f t="shared" si="93"/>
        <v>0.17520622874314237</v>
      </c>
      <c r="L853" s="94">
        <f t="shared" si="93"/>
        <v>0.17520622874314237</v>
      </c>
      <c r="M853" s="94">
        <f t="shared" si="93"/>
        <v>0.17520622874314237</v>
      </c>
      <c r="N853" s="94">
        <f t="shared" si="93"/>
        <v>0.17520622874314237</v>
      </c>
      <c r="O853" s="94">
        <f t="shared" si="93"/>
        <v>0.17520622874314237</v>
      </c>
      <c r="P853" s="94">
        <f t="shared" si="93"/>
        <v>0.17520622874314237</v>
      </c>
      <c r="Q853" s="94">
        <f t="shared" si="93"/>
        <v>0.17520622874314237</v>
      </c>
      <c r="R853" s="94">
        <f t="shared" si="93"/>
        <v>0.17520622874314237</v>
      </c>
      <c r="S853" s="93">
        <f>(1+H853)^((5-Dashboard!$F$9)*3/12)</f>
        <v>1.0411864825698061</v>
      </c>
      <c r="T853" s="93">
        <f t="shared" si="90"/>
        <v>1.2236088395991993</v>
      </c>
      <c r="U853" s="93">
        <f t="shared" si="90"/>
        <v>1.4379927298421478</v>
      </c>
      <c r="V853" s="93">
        <f t="shared" si="90"/>
        <v>1.689938012997847</v>
      </c>
      <c r="W853" s="93">
        <f t="shared" si="90"/>
        <v>1.9860256790648794</v>
      </c>
      <c r="X853" s="93">
        <f t="shared" si="90"/>
        <v>2.3339897484808754</v>
      </c>
      <c r="Y853" s="93">
        <f t="shared" si="89"/>
        <v>2.7429192902373649</v>
      </c>
      <c r="Z853" s="93">
        <f t="shared" si="89"/>
        <v>3.2234958348266707</v>
      </c>
      <c r="AA853" s="93">
        <f t="shared" si="89"/>
        <v>3.7882723834158791</v>
      </c>
      <c r="AB853" s="93">
        <f t="shared" si="89"/>
        <v>4.4520013011659705</v>
      </c>
      <c r="AC853" s="95">
        <f t="shared" si="89"/>
        <v>5.2320196595028232</v>
      </c>
      <c r="AE853" s="96"/>
    </row>
    <row r="854" spans="3:31" ht="24.75" customHeight="1" x14ac:dyDescent="0.25">
      <c r="C854" s="91">
        <f>ABS(E854-Dashboard!$F$13)</f>
        <v>8.9883151818189262</v>
      </c>
      <c r="D854" s="92">
        <f t="shared" si="94"/>
        <v>0.17530622874314236</v>
      </c>
      <c r="E854" s="93" cm="1">
        <f t="array" ref="E854">SUM('DRE + DCF'!$S$41/TIR!S854,'DRE + DCF'!$U$41:$AD$41/TIR!T854:AC854,TIR!F854)</f>
        <v>58.498315181818924</v>
      </c>
      <c r="F854" s="100">
        <f>'DRE + DCF'!$AE$38*'DRE + DCF'!$AE$39*(1+G854)/(R854-G854)/AC854</f>
        <v>32.329584234198961</v>
      </c>
      <c r="G854" s="92">
        <f>R854*(1-'DRE + DCF'!$AE$39)</f>
        <v>0.10518373724588541</v>
      </c>
      <c r="H854" s="94">
        <f t="shared" si="92"/>
        <v>0.17530622874314236</v>
      </c>
      <c r="I854" s="94">
        <f t="shared" si="93"/>
        <v>0.17530622874314236</v>
      </c>
      <c r="J854" s="94">
        <f t="shared" si="93"/>
        <v>0.17530622874314236</v>
      </c>
      <c r="K854" s="94">
        <f t="shared" si="93"/>
        <v>0.17530622874314236</v>
      </c>
      <c r="L854" s="94">
        <f t="shared" si="93"/>
        <v>0.17530622874314236</v>
      </c>
      <c r="M854" s="94">
        <f t="shared" si="93"/>
        <v>0.17530622874314236</v>
      </c>
      <c r="N854" s="94">
        <f t="shared" si="93"/>
        <v>0.17530622874314236</v>
      </c>
      <c r="O854" s="94">
        <f t="shared" si="93"/>
        <v>0.17530622874314236</v>
      </c>
      <c r="P854" s="94">
        <f t="shared" si="93"/>
        <v>0.17530622874314236</v>
      </c>
      <c r="Q854" s="94">
        <f t="shared" si="93"/>
        <v>0.17530622874314236</v>
      </c>
      <c r="R854" s="94">
        <f t="shared" si="93"/>
        <v>0.17530622874314236</v>
      </c>
      <c r="S854" s="93">
        <f>(1+H854)^((5-Dashboard!$F$9)*3/12)</f>
        <v>1.0412086308795077</v>
      </c>
      <c r="T854" s="93">
        <f t="shared" si="90"/>
        <v>1.2237389892938046</v>
      </c>
      <c r="U854" s="93">
        <f t="shared" si="90"/>
        <v>1.4382680564728463</v>
      </c>
      <c r="V854" s="93">
        <f t="shared" si="90"/>
        <v>1.6904054053748299</v>
      </c>
      <c r="W854" s="93">
        <f t="shared" si="90"/>
        <v>1.9867440020381142</v>
      </c>
      <c r="X854" s="93">
        <f t="shared" si="90"/>
        <v>2.3350326005134741</v>
      </c>
      <c r="Y854" s="93">
        <f t="shared" ref="Y854:AC904" si="95">(X854)*(1+N854)</f>
        <v>2.7443783597017837</v>
      </c>
      <c r="Z854" s="93">
        <f t="shared" si="95"/>
        <v>3.2254849801853944</v>
      </c>
      <c r="AA854" s="93">
        <f t="shared" si="95"/>
        <v>3.7909325879293454</v>
      </c>
      <c r="AB854" s="93">
        <f t="shared" si="95"/>
        <v>4.4555066833387196</v>
      </c>
      <c r="AC854" s="95">
        <f t="shared" si="95"/>
        <v>5.2365847571346968</v>
      </c>
      <c r="AE854" s="96"/>
    </row>
    <row r="855" spans="3:31" ht="24.75" customHeight="1" x14ac:dyDescent="0.25">
      <c r="C855" s="91">
        <f>ABS(E855-Dashboard!$F$13)</f>
        <v>8.9322255964478359</v>
      </c>
      <c r="D855" s="92">
        <f t="shared" si="94"/>
        <v>0.17540622874314235</v>
      </c>
      <c r="E855" s="93" cm="1">
        <f t="array" ref="E855">SUM('DRE + DCF'!$S$41/TIR!S855,'DRE + DCF'!$U$41:$AD$41/TIR!T855:AC855,TIR!F855)</f>
        <v>58.442225596447834</v>
      </c>
      <c r="F855" s="100">
        <f>'DRE + DCF'!$AE$38*'DRE + DCF'!$AE$39*(1+G855)/(R855-G855)/AC855</f>
        <v>32.284740102479205</v>
      </c>
      <c r="G855" s="92">
        <f>R855*(1-'DRE + DCF'!$AE$39)</f>
        <v>0.10524373724588541</v>
      </c>
      <c r="H855" s="94">
        <f t="shared" si="92"/>
        <v>0.17540622874314235</v>
      </c>
      <c r="I855" s="94">
        <f t="shared" si="93"/>
        <v>0.17540622874314235</v>
      </c>
      <c r="J855" s="94">
        <f t="shared" si="93"/>
        <v>0.17540622874314235</v>
      </c>
      <c r="K855" s="94">
        <f t="shared" si="93"/>
        <v>0.17540622874314235</v>
      </c>
      <c r="L855" s="94">
        <f t="shared" si="93"/>
        <v>0.17540622874314235</v>
      </c>
      <c r="M855" s="94">
        <f t="shared" si="93"/>
        <v>0.17540622874314235</v>
      </c>
      <c r="N855" s="94">
        <f t="shared" si="93"/>
        <v>0.17540622874314235</v>
      </c>
      <c r="O855" s="94">
        <f t="shared" si="93"/>
        <v>0.17540622874314235</v>
      </c>
      <c r="P855" s="94">
        <f t="shared" si="93"/>
        <v>0.17540622874314235</v>
      </c>
      <c r="Q855" s="94">
        <f t="shared" si="93"/>
        <v>0.17540622874314235</v>
      </c>
      <c r="R855" s="94">
        <f t="shared" si="93"/>
        <v>0.17540622874314235</v>
      </c>
      <c r="S855" s="93">
        <f>(1+H855)^((5-Dashboard!$F$9)*3/12)</f>
        <v>1.0412307777759007</v>
      </c>
      <c r="T855" s="93">
        <f t="shared" ref="T855:X905" si="96">(S855)*(1+I855)</f>
        <v>1.2238691417568603</v>
      </c>
      <c r="U855" s="93">
        <f t="shared" si="96"/>
        <v>1.4385434123875376</v>
      </c>
      <c r="V855" s="93">
        <f t="shared" si="96"/>
        <v>1.6908728872377266</v>
      </c>
      <c r="W855" s="93">
        <f t="shared" si="96"/>
        <v>1.9874625236721248</v>
      </c>
      <c r="X855" s="93">
        <f t="shared" si="96"/>
        <v>2.3360758297177804</v>
      </c>
      <c r="Y855" s="93">
        <f t="shared" si="95"/>
        <v>2.7458380810665837</v>
      </c>
      <c r="Z855" s="93">
        <f t="shared" si="95"/>
        <v>3.22747518360578</v>
      </c>
      <c r="AA855" s="93">
        <f t="shared" si="95"/>
        <v>3.793594433924151</v>
      </c>
      <c r="AB855" s="93">
        <f t="shared" si="95"/>
        <v>4.4590145269597627</v>
      </c>
      <c r="AC855" s="95">
        <f t="shared" si="95"/>
        <v>5.2411534490446616</v>
      </c>
      <c r="AE855" s="96"/>
    </row>
    <row r="856" spans="3:31" ht="24.75" customHeight="1" x14ac:dyDescent="0.25">
      <c r="C856" s="91">
        <f>ABS(E856-Dashboard!$F$13)</f>
        <v>8.8762184538902105</v>
      </c>
      <c r="D856" s="92">
        <f t="shared" si="94"/>
        <v>0.17550622874314234</v>
      </c>
      <c r="E856" s="93" cm="1">
        <f t="array" ref="E856">SUM('DRE + DCF'!$S$41/TIR!S856,'DRE + DCF'!$U$41:$AD$41/TIR!T856:AC856,TIR!F856)</f>
        <v>58.386218453890208</v>
      </c>
      <c r="F856" s="100">
        <f>'DRE + DCF'!$AE$38*'DRE + DCF'!$AE$39*(1+G856)/(R856-G856)/AC856</f>
        <v>32.239970949245873</v>
      </c>
      <c r="G856" s="92">
        <f>R856*(1-'DRE + DCF'!$AE$39)</f>
        <v>0.1053037372458854</v>
      </c>
      <c r="H856" s="94">
        <f t="shared" si="92"/>
        <v>0.17550622874314234</v>
      </c>
      <c r="I856" s="94">
        <f t="shared" si="93"/>
        <v>0.17550622874314234</v>
      </c>
      <c r="J856" s="94">
        <f t="shared" si="93"/>
        <v>0.17550622874314234</v>
      </c>
      <c r="K856" s="94">
        <f t="shared" si="93"/>
        <v>0.17550622874314234</v>
      </c>
      <c r="L856" s="94">
        <f t="shared" si="93"/>
        <v>0.17550622874314234</v>
      </c>
      <c r="M856" s="94">
        <f t="shared" si="93"/>
        <v>0.17550622874314234</v>
      </c>
      <c r="N856" s="94">
        <f t="shared" si="93"/>
        <v>0.17550622874314234</v>
      </c>
      <c r="O856" s="94">
        <f t="shared" si="93"/>
        <v>0.17550622874314234</v>
      </c>
      <c r="P856" s="94">
        <f t="shared" si="93"/>
        <v>0.17550622874314234</v>
      </c>
      <c r="Q856" s="94">
        <f t="shared" si="93"/>
        <v>0.17550622874314234</v>
      </c>
      <c r="R856" s="94">
        <f t="shared" si="93"/>
        <v>0.17550622874314234</v>
      </c>
      <c r="S856" s="93">
        <f>(1+H856)^((5-Dashboard!$F$9)*3/12)</f>
        <v>1.0412529232591956</v>
      </c>
      <c r="T856" s="93">
        <f t="shared" si="96"/>
        <v>1.2239992969881897</v>
      </c>
      <c r="U856" s="93">
        <f t="shared" si="96"/>
        <v>1.4388187975868443</v>
      </c>
      <c r="V856" s="93">
        <f t="shared" si="96"/>
        <v>1.6913404585960541</v>
      </c>
      <c r="W856" s="93">
        <f t="shared" si="96"/>
        <v>1.9881812440049444</v>
      </c>
      <c r="X856" s="93">
        <f t="shared" si="96"/>
        <v>2.3371194361981016</v>
      </c>
      <c r="Y856" s="93">
        <f t="shared" si="95"/>
        <v>2.7472984545675296</v>
      </c>
      <c r="Z856" s="93">
        <f t="shared" si="95"/>
        <v>3.22946644556054</v>
      </c>
      <c r="AA856" s="93">
        <f t="shared" si="95"/>
        <v>3.7962579222733912</v>
      </c>
      <c r="AB856" s="93">
        <f t="shared" si="95"/>
        <v>4.4625248335478718</v>
      </c>
      <c r="AC856" s="95">
        <f t="shared" si="95"/>
        <v>5.2457257377564774</v>
      </c>
      <c r="AE856" s="96"/>
    </row>
    <row r="857" spans="3:31" ht="24.75" customHeight="1" x14ac:dyDescent="0.25">
      <c r="C857" s="91">
        <f>ABS(E857-Dashboard!$F$13)</f>
        <v>8.8202935962573932</v>
      </c>
      <c r="D857" s="92">
        <f t="shared" si="94"/>
        <v>0.17560622874314233</v>
      </c>
      <c r="E857" s="93" cm="1">
        <f t="array" ref="E857">SUM('DRE + DCF'!$S$41/TIR!S857,'DRE + DCF'!$U$41:$AD$41/TIR!T857:AC857,TIR!F857)</f>
        <v>58.330293596257391</v>
      </c>
      <c r="F857" s="100">
        <f>'DRE + DCF'!$AE$38*'DRE + DCF'!$AE$39*(1+G857)/(R857-G857)/AC857</f>
        <v>32.195276622753177</v>
      </c>
      <c r="G857" s="92">
        <f>R857*(1-'DRE + DCF'!$AE$39)</f>
        <v>0.10536373724588539</v>
      </c>
      <c r="H857" s="94">
        <f t="shared" si="92"/>
        <v>0.17560622874314233</v>
      </c>
      <c r="I857" s="94">
        <f t="shared" si="93"/>
        <v>0.17560622874314233</v>
      </c>
      <c r="J857" s="94">
        <f t="shared" si="93"/>
        <v>0.17560622874314233</v>
      </c>
      <c r="K857" s="94">
        <f t="shared" si="93"/>
        <v>0.17560622874314233</v>
      </c>
      <c r="L857" s="94">
        <f t="shared" si="93"/>
        <v>0.17560622874314233</v>
      </c>
      <c r="M857" s="94">
        <f t="shared" si="93"/>
        <v>0.17560622874314233</v>
      </c>
      <c r="N857" s="94">
        <f t="shared" si="93"/>
        <v>0.17560622874314233</v>
      </c>
      <c r="O857" s="94">
        <f t="shared" si="93"/>
        <v>0.17560622874314233</v>
      </c>
      <c r="P857" s="94">
        <f t="shared" si="93"/>
        <v>0.17560622874314233</v>
      </c>
      <c r="Q857" s="94">
        <f t="shared" si="93"/>
        <v>0.17560622874314233</v>
      </c>
      <c r="R857" s="94">
        <f t="shared" si="93"/>
        <v>0.17560622874314233</v>
      </c>
      <c r="S857" s="93">
        <f>(1+H857)^((5-Dashboard!$F$9)*3/12)</f>
        <v>1.041275067329603</v>
      </c>
      <c r="T857" s="93">
        <f t="shared" si="96"/>
        <v>1.2241294549876163</v>
      </c>
      <c r="U857" s="93">
        <f t="shared" si="96"/>
        <v>1.4390942120713899</v>
      </c>
      <c r="V857" s="93">
        <f t="shared" si="96"/>
        <v>1.6918081194593306</v>
      </c>
      <c r="W857" s="93">
        <f t="shared" si="96"/>
        <v>1.9889001630746113</v>
      </c>
      <c r="X857" s="93">
        <f t="shared" si="96"/>
        <v>2.3381634200587644</v>
      </c>
      <c r="Y857" s="93">
        <f t="shared" si="95"/>
        <v>2.748759480440452</v>
      </c>
      <c r="Z857" s="93">
        <f t="shared" si="95"/>
        <v>3.2314587665225591</v>
      </c>
      <c r="AA857" s="93">
        <f t="shared" si="95"/>
        <v>3.7989230538505523</v>
      </c>
      <c r="AB857" s="93">
        <f t="shared" si="95"/>
        <v>4.4660376046226293</v>
      </c>
      <c r="AC857" s="95">
        <f t="shared" si="95"/>
        <v>5.2503016257954664</v>
      </c>
      <c r="AE857" s="96"/>
    </row>
    <row r="858" spans="3:31" ht="24.75" customHeight="1" x14ac:dyDescent="0.25">
      <c r="C858" s="91">
        <f>ABS(E858-Dashboard!$F$13)</f>
        <v>8.7644508660375706</v>
      </c>
      <c r="D858" s="92">
        <f t="shared" si="94"/>
        <v>0.17570622874314232</v>
      </c>
      <c r="E858" s="93" cm="1">
        <f t="array" ref="E858">SUM('DRE + DCF'!$S$41/TIR!S858,'DRE + DCF'!$U$41:$AD$41/TIR!T858:AC858,TIR!F858)</f>
        <v>58.274450866037569</v>
      </c>
      <c r="F858" s="100">
        <f>'DRE + DCF'!$AE$38*'DRE + DCF'!$AE$39*(1+G858)/(R858-G858)/AC858</f>
        <v>32.150656971626304</v>
      </c>
      <c r="G858" s="92">
        <f>R858*(1-'DRE + DCF'!$AE$39)</f>
        <v>0.10542373724588538</v>
      </c>
      <c r="H858" s="94">
        <f t="shared" si="92"/>
        <v>0.17570622874314232</v>
      </c>
      <c r="I858" s="94">
        <f t="shared" si="93"/>
        <v>0.17570622874314232</v>
      </c>
      <c r="J858" s="94">
        <f t="shared" si="93"/>
        <v>0.17570622874314232</v>
      </c>
      <c r="K858" s="94">
        <f t="shared" si="93"/>
        <v>0.17570622874314232</v>
      </c>
      <c r="L858" s="94">
        <f t="shared" si="93"/>
        <v>0.17570622874314232</v>
      </c>
      <c r="M858" s="94">
        <f t="shared" si="93"/>
        <v>0.17570622874314232</v>
      </c>
      <c r="N858" s="94">
        <f t="shared" si="93"/>
        <v>0.17570622874314232</v>
      </c>
      <c r="O858" s="94">
        <f t="shared" si="93"/>
        <v>0.17570622874314232</v>
      </c>
      <c r="P858" s="94">
        <f t="shared" si="93"/>
        <v>0.17570622874314232</v>
      </c>
      <c r="Q858" s="94">
        <f t="shared" si="93"/>
        <v>0.17570622874314232</v>
      </c>
      <c r="R858" s="94">
        <f t="shared" si="93"/>
        <v>0.17570622874314232</v>
      </c>
      <c r="S858" s="93">
        <f>(1+H858)^((5-Dashboard!$F$9)*3/12)</f>
        <v>1.041297209987333</v>
      </c>
      <c r="T858" s="93">
        <f t="shared" si="96"/>
        <v>1.2242596157549632</v>
      </c>
      <c r="U858" s="93">
        <f t="shared" si="96"/>
        <v>1.4393696558417963</v>
      </c>
      <c r="V858" s="93">
        <f t="shared" si="96"/>
        <v>1.692275869837073</v>
      </c>
      <c r="W858" s="93">
        <f t="shared" si="96"/>
        <v>1.989619280919166</v>
      </c>
      <c r="X858" s="93">
        <f t="shared" si="96"/>
        <v>2.3392077814041152</v>
      </c>
      <c r="Y858" s="93">
        <f t="shared" si="95"/>
        <v>2.7502211589212453</v>
      </c>
      <c r="Z858" s="93">
        <f t="shared" si="95"/>
        <v>3.2334521469648916</v>
      </c>
      <c r="AA858" s="93">
        <f t="shared" si="95"/>
        <v>3.8015898295295094</v>
      </c>
      <c r="AB858" s="93">
        <f t="shared" si="95"/>
        <v>4.4695528417044246</v>
      </c>
      <c r="AC858" s="95">
        <f t="shared" si="95"/>
        <v>5.2548811156885042</v>
      </c>
      <c r="AE858" s="96"/>
    </row>
    <row r="859" spans="3:31" ht="24.75" customHeight="1" x14ac:dyDescent="0.25">
      <c r="C859" s="91">
        <f>ABS(E859-Dashboard!$F$13)</f>
        <v>8.7086901060946005</v>
      </c>
      <c r="D859" s="92">
        <f t="shared" si="94"/>
        <v>0.17580622874314231</v>
      </c>
      <c r="E859" s="93" cm="1">
        <f t="array" ref="E859">SUM('DRE + DCF'!$S$41/TIR!S859,'DRE + DCF'!$U$41:$AD$41/TIR!T859:AC859,TIR!F859)</f>
        <v>58.218690106094598</v>
      </c>
      <c r="F859" s="100">
        <f>'DRE + DCF'!$AE$38*'DRE + DCF'!$AE$39*(1+G859)/(R859-G859)/AC859</f>
        <v>32.106111844860294</v>
      </c>
      <c r="G859" s="92">
        <f>R859*(1-'DRE + DCF'!$AE$39)</f>
        <v>0.10548373724588538</v>
      </c>
      <c r="H859" s="94">
        <f t="shared" si="92"/>
        <v>0.17580622874314231</v>
      </c>
      <c r="I859" s="94">
        <f t="shared" si="93"/>
        <v>0.17580622874314231</v>
      </c>
      <c r="J859" s="94">
        <f t="shared" si="93"/>
        <v>0.17580622874314231</v>
      </c>
      <c r="K859" s="94">
        <f t="shared" si="93"/>
        <v>0.17580622874314231</v>
      </c>
      <c r="L859" s="94">
        <f t="shared" si="93"/>
        <v>0.17580622874314231</v>
      </c>
      <c r="M859" s="94">
        <f t="shared" si="93"/>
        <v>0.17580622874314231</v>
      </c>
      <c r="N859" s="94">
        <f t="shared" si="93"/>
        <v>0.17580622874314231</v>
      </c>
      <c r="O859" s="94">
        <f t="shared" si="93"/>
        <v>0.17580622874314231</v>
      </c>
      <c r="P859" s="94">
        <f t="shared" si="93"/>
        <v>0.17580622874314231</v>
      </c>
      <c r="Q859" s="94">
        <f t="shared" si="93"/>
        <v>0.17580622874314231</v>
      </c>
      <c r="R859" s="94">
        <f t="shared" si="93"/>
        <v>0.17580622874314231</v>
      </c>
      <c r="S859" s="93">
        <f>(1+H859)^((5-Dashboard!$F$9)*3/12)</f>
        <v>1.0413193512325958</v>
      </c>
      <c r="T859" s="93">
        <f t="shared" si="96"/>
        <v>1.224389779290054</v>
      </c>
      <c r="U859" s="93">
        <f t="shared" si="96"/>
        <v>1.4396451288986867</v>
      </c>
      <c r="V859" s="93">
        <f t="shared" si="96"/>
        <v>1.6927437097387998</v>
      </c>
      <c r="W859" s="93">
        <f t="shared" si="96"/>
        <v>1.9903385975766545</v>
      </c>
      <c r="X859" s="93">
        <f t="shared" si="96"/>
        <v>2.3402525203385212</v>
      </c>
      <c r="Y859" s="93">
        <f t="shared" si="95"/>
        <v>2.7516834902458704</v>
      </c>
      <c r="Z859" s="93">
        <f t="shared" si="95"/>
        <v>3.2354465873607641</v>
      </c>
      <c r="AA859" s="93">
        <f t="shared" si="95"/>
        <v>3.8042582501845299</v>
      </c>
      <c r="AB859" s="93">
        <f t="shared" si="95"/>
        <v>4.4730705463144576</v>
      </c>
      <c r="AC859" s="95">
        <f t="shared" si="95"/>
        <v>5.2594642099640296</v>
      </c>
      <c r="AE859" s="96"/>
    </row>
    <row r="860" spans="3:31" ht="24.75" customHeight="1" x14ac:dyDescent="0.25">
      <c r="C860" s="91">
        <f>ABS(E860-Dashboard!$F$13)</f>
        <v>8.6530111596669244</v>
      </c>
      <c r="D860" s="92">
        <f t="shared" si="94"/>
        <v>0.1759062287431423</v>
      </c>
      <c r="E860" s="93" cm="1">
        <f t="array" ref="E860">SUM('DRE + DCF'!$S$41/TIR!S860,'DRE + DCF'!$U$41:$AD$41/TIR!T860:AC860,TIR!F860)</f>
        <v>58.163011159666922</v>
      </c>
      <c r="F860" s="100">
        <f>'DRE + DCF'!$AE$38*'DRE + DCF'!$AE$39*(1+G860)/(R860-G860)/AC860</f>
        <v>32.061641091818906</v>
      </c>
      <c r="G860" s="92">
        <f>R860*(1-'DRE + DCF'!$AE$39)</f>
        <v>0.10554373724588538</v>
      </c>
      <c r="H860" s="94">
        <f t="shared" si="92"/>
        <v>0.1759062287431423</v>
      </c>
      <c r="I860" s="94">
        <f t="shared" si="93"/>
        <v>0.1759062287431423</v>
      </c>
      <c r="J860" s="94">
        <f t="shared" si="93"/>
        <v>0.1759062287431423</v>
      </c>
      <c r="K860" s="94">
        <f t="shared" si="93"/>
        <v>0.1759062287431423</v>
      </c>
      <c r="L860" s="94">
        <f t="shared" si="93"/>
        <v>0.1759062287431423</v>
      </c>
      <c r="M860" s="94">
        <f t="shared" si="93"/>
        <v>0.1759062287431423</v>
      </c>
      <c r="N860" s="94">
        <f t="shared" si="93"/>
        <v>0.1759062287431423</v>
      </c>
      <c r="O860" s="94">
        <f t="shared" si="93"/>
        <v>0.1759062287431423</v>
      </c>
      <c r="P860" s="94">
        <f t="shared" si="93"/>
        <v>0.1759062287431423</v>
      </c>
      <c r="Q860" s="94">
        <f t="shared" si="93"/>
        <v>0.1759062287431423</v>
      </c>
      <c r="R860" s="94">
        <f t="shared" si="93"/>
        <v>0.1759062287431423</v>
      </c>
      <c r="S860" s="93">
        <f>(1+H860)^((5-Dashboard!$F$9)*3/12)</f>
        <v>1.0413414910656018</v>
      </c>
      <c r="T860" s="93">
        <f t="shared" si="96"/>
        <v>1.2245199455927125</v>
      </c>
      <c r="U860" s="93">
        <f t="shared" si="96"/>
        <v>1.4399206312426844</v>
      </c>
      <c r="V860" s="93">
        <f t="shared" si="96"/>
        <v>1.6932116391740299</v>
      </c>
      <c r="W860" s="93">
        <f t="shared" si="96"/>
        <v>1.9910581130851279</v>
      </c>
      <c r="X860" s="93">
        <f t="shared" si="96"/>
        <v>2.3412976369663698</v>
      </c>
      <c r="Y860" s="93">
        <f t="shared" si="95"/>
        <v>2.7531464746503547</v>
      </c>
      <c r="Z860" s="93">
        <f t="shared" si="95"/>
        <v>3.2374420881835757</v>
      </c>
      <c r="AA860" s="93">
        <f t="shared" si="95"/>
        <v>3.8069283166902723</v>
      </c>
      <c r="AB860" s="93">
        <f t="shared" si="95"/>
        <v>4.4765907199747375</v>
      </c>
      <c r="AC860" s="95">
        <f t="shared" si="95"/>
        <v>5.2640509111520419</v>
      </c>
      <c r="AE860" s="96"/>
    </row>
    <row r="861" spans="3:31" ht="24.75" customHeight="1" x14ac:dyDescent="0.25">
      <c r="C861" s="91">
        <f>ABS(E861-Dashboard!$F$13)</f>
        <v>8.5974138703666156</v>
      </c>
      <c r="D861" s="92">
        <f t="shared" si="94"/>
        <v>0.17600622874314228</v>
      </c>
      <c r="E861" s="93" cm="1">
        <f t="array" ref="E861">SUM('DRE + DCF'!$S$41/TIR!S861,'DRE + DCF'!$U$41:$AD$41/TIR!T861:AC861,TIR!F861)</f>
        <v>58.107413870366614</v>
      </c>
      <c r="F861" s="100">
        <f>'DRE + DCF'!$AE$38*'DRE + DCF'!$AE$39*(1+G861)/(R861-G861)/AC861</f>
        <v>32.017244562233671</v>
      </c>
      <c r="G861" s="92">
        <f>R861*(1-'DRE + DCF'!$AE$39)</f>
        <v>0.10560373724588537</v>
      </c>
      <c r="H861" s="94">
        <f t="shared" si="92"/>
        <v>0.17600622874314228</v>
      </c>
      <c r="I861" s="94">
        <f t="shared" si="93"/>
        <v>0.17600622874314228</v>
      </c>
      <c r="J861" s="94">
        <f t="shared" si="93"/>
        <v>0.17600622874314228</v>
      </c>
      <c r="K861" s="94">
        <f t="shared" si="93"/>
        <v>0.17600622874314228</v>
      </c>
      <c r="L861" s="94">
        <f t="shared" si="93"/>
        <v>0.17600622874314228</v>
      </c>
      <c r="M861" s="94">
        <f t="shared" si="93"/>
        <v>0.17600622874314228</v>
      </c>
      <c r="N861" s="94">
        <f t="shared" si="93"/>
        <v>0.17600622874314228</v>
      </c>
      <c r="O861" s="94">
        <f t="shared" si="93"/>
        <v>0.17600622874314228</v>
      </c>
      <c r="P861" s="94">
        <f t="shared" si="93"/>
        <v>0.17600622874314228</v>
      </c>
      <c r="Q861" s="94">
        <f t="shared" si="93"/>
        <v>0.17600622874314228</v>
      </c>
      <c r="R861" s="94">
        <f t="shared" si="93"/>
        <v>0.17600622874314228</v>
      </c>
      <c r="S861" s="93">
        <f>(1+H861)^((5-Dashboard!$F$9)*3/12)</f>
        <v>1.0413636294865611</v>
      </c>
      <c r="T861" s="93">
        <f t="shared" si="96"/>
        <v>1.2246501146627617</v>
      </c>
      <c r="U861" s="93">
        <f t="shared" si="96"/>
        <v>1.4401961628744113</v>
      </c>
      <c r="V861" s="93">
        <f t="shared" si="96"/>
        <v>1.6936796581522808</v>
      </c>
      <c r="W861" s="93">
        <f t="shared" si="96"/>
        <v>1.9917778274826383</v>
      </c>
      <c r="X861" s="93">
        <f t="shared" si="96"/>
        <v>2.3423431313920666</v>
      </c>
      <c r="Y861" s="93">
        <f t="shared" si="95"/>
        <v>2.7546101123707869</v>
      </c>
      <c r="Z861" s="93">
        <f t="shared" si="95"/>
        <v>3.2394386499068926</v>
      </c>
      <c r="AA861" s="93">
        <f t="shared" si="95"/>
        <v>3.8096000299217812</v>
      </c>
      <c r="AB861" s="93">
        <f t="shared" si="95"/>
        <v>4.4801133642080764</v>
      </c>
      <c r="AC861" s="95">
        <f t="shared" si="95"/>
        <v>5.2686412217840921</v>
      </c>
      <c r="AE861" s="96"/>
    </row>
    <row r="862" spans="3:31" ht="24.75" customHeight="1" x14ac:dyDescent="0.25">
      <c r="C862" s="91">
        <f>ABS(E862-Dashboard!$F$13)</f>
        <v>8.541898082178129</v>
      </c>
      <c r="D862" s="92">
        <f t="shared" si="94"/>
        <v>0.17610622874314227</v>
      </c>
      <c r="E862" s="93" cm="1">
        <f t="array" ref="E862">SUM('DRE + DCF'!$S$41/TIR!S862,'DRE + DCF'!$U$41:$AD$41/TIR!T862:AC862,TIR!F862)</f>
        <v>58.051898082178127</v>
      </c>
      <c r="F862" s="100">
        <f>'DRE + DCF'!$AE$38*'DRE + DCF'!$AE$39*(1+G862)/(R862-G862)/AC862</f>
        <v>31.97292210620272</v>
      </c>
      <c r="G862" s="92">
        <f>R862*(1-'DRE + DCF'!$AE$39)</f>
        <v>0.10566373724588536</v>
      </c>
      <c r="H862" s="94">
        <f t="shared" si="92"/>
        <v>0.17610622874314227</v>
      </c>
      <c r="I862" s="94">
        <f t="shared" si="93"/>
        <v>0.17610622874314227</v>
      </c>
      <c r="J862" s="94">
        <f t="shared" si="93"/>
        <v>0.17610622874314227</v>
      </c>
      <c r="K862" s="94">
        <f t="shared" si="93"/>
        <v>0.17610622874314227</v>
      </c>
      <c r="L862" s="94">
        <f t="shared" si="93"/>
        <v>0.17610622874314227</v>
      </c>
      <c r="M862" s="94">
        <f t="shared" si="93"/>
        <v>0.17610622874314227</v>
      </c>
      <c r="N862" s="94">
        <f t="shared" si="93"/>
        <v>0.17610622874314227</v>
      </c>
      <c r="O862" s="94">
        <f t="shared" si="93"/>
        <v>0.17610622874314227</v>
      </c>
      <c r="P862" s="94">
        <f t="shared" si="93"/>
        <v>0.17610622874314227</v>
      </c>
      <c r="Q862" s="94">
        <f t="shared" si="93"/>
        <v>0.17610622874314227</v>
      </c>
      <c r="R862" s="94">
        <f t="shared" si="93"/>
        <v>0.17610622874314227</v>
      </c>
      <c r="S862" s="93">
        <f>(1+H862)^((5-Dashboard!$F$9)*3/12)</f>
        <v>1.0413857664956838</v>
      </c>
      <c r="T862" s="93">
        <f t="shared" si="96"/>
        <v>1.2247802865000252</v>
      </c>
      <c r="U862" s="93">
        <f t="shared" si="96"/>
        <v>1.44047172379449</v>
      </c>
      <c r="V862" s="93">
        <f t="shared" si="96"/>
        <v>1.6941477666830709</v>
      </c>
      <c r="W862" s="93">
        <f t="shared" si="96"/>
        <v>1.9924977408072435</v>
      </c>
      <c r="X862" s="93">
        <f t="shared" si="96"/>
        <v>2.3433890037200382</v>
      </c>
      <c r="Y862" s="93">
        <f t="shared" si="95"/>
        <v>2.7560744036433236</v>
      </c>
      <c r="Z862" s="93">
        <f t="shared" si="95"/>
        <v>3.2414362730044544</v>
      </c>
      <c r="AA862" s="93">
        <f t="shared" si="95"/>
        <v>3.8122733907544957</v>
      </c>
      <c r="AB862" s="93">
        <f t="shared" si="95"/>
        <v>4.4836384805381018</v>
      </c>
      <c r="AC862" s="95">
        <f t="shared" si="95"/>
        <v>5.2732351443932997</v>
      </c>
      <c r="AE862" s="96"/>
    </row>
    <row r="863" spans="3:31" ht="24.75" customHeight="1" x14ac:dyDescent="0.25">
      <c r="C863" s="91">
        <f>ABS(E863-Dashboard!$F$13)</f>
        <v>8.4864636394573125</v>
      </c>
      <c r="D863" s="92">
        <f t="shared" si="94"/>
        <v>0.17620622874314226</v>
      </c>
      <c r="E863" s="93" cm="1">
        <f t="array" ref="E863">SUM('DRE + DCF'!$S$41/TIR!S863,'DRE + DCF'!$U$41:$AD$41/TIR!T863:AC863,TIR!F863)</f>
        <v>57.996463639457311</v>
      </c>
      <c r="F863" s="100">
        <f>'DRE + DCF'!$AE$38*'DRE + DCF'!$AE$39*(1+G863)/(R863-G863)/AC863</f>
        <v>31.928673574189702</v>
      </c>
      <c r="G863" s="92">
        <f>R863*(1-'DRE + DCF'!$AE$39)</f>
        <v>0.10572373724588535</v>
      </c>
      <c r="H863" s="94">
        <f t="shared" si="92"/>
        <v>0.17620622874314226</v>
      </c>
      <c r="I863" s="94">
        <f t="shared" si="93"/>
        <v>0.17620622874314226</v>
      </c>
      <c r="J863" s="94">
        <f t="shared" si="93"/>
        <v>0.17620622874314226</v>
      </c>
      <c r="K863" s="94">
        <f t="shared" si="93"/>
        <v>0.17620622874314226</v>
      </c>
      <c r="L863" s="94">
        <f t="shared" si="93"/>
        <v>0.17620622874314226</v>
      </c>
      <c r="M863" s="94">
        <f t="shared" si="93"/>
        <v>0.17620622874314226</v>
      </c>
      <c r="N863" s="94">
        <f t="shared" si="93"/>
        <v>0.17620622874314226</v>
      </c>
      <c r="O863" s="94">
        <f t="shared" si="93"/>
        <v>0.17620622874314226</v>
      </c>
      <c r="P863" s="94">
        <f t="shared" si="93"/>
        <v>0.17620622874314226</v>
      </c>
      <c r="Q863" s="94">
        <f t="shared" si="93"/>
        <v>0.17620622874314226</v>
      </c>
      <c r="R863" s="94">
        <f t="shared" si="93"/>
        <v>0.17620622874314226</v>
      </c>
      <c r="S863" s="93">
        <f>(1+H863)^((5-Dashboard!$F$9)*3/12)</f>
        <v>1.0414079020931799</v>
      </c>
      <c r="T863" s="93">
        <f t="shared" si="96"/>
        <v>1.2249104611043267</v>
      </c>
      <c r="U863" s="93">
        <f t="shared" si="96"/>
        <v>1.4407473140035436</v>
      </c>
      <c r="V863" s="93">
        <f t="shared" si="96"/>
        <v>1.6946159647759198</v>
      </c>
      <c r="W863" s="93">
        <f t="shared" si="96"/>
        <v>1.9932178530970064</v>
      </c>
      <c r="X863" s="93">
        <f t="shared" si="96"/>
        <v>2.3444352540547326</v>
      </c>
      <c r="Y863" s="93">
        <f t="shared" si="95"/>
        <v>2.7575393487041877</v>
      </c>
      <c r="Z863" s="93">
        <f t="shared" si="95"/>
        <v>3.2434349579501736</v>
      </c>
      <c r="AA863" s="93">
        <f t="shared" si="95"/>
        <v>3.814948400064246</v>
      </c>
      <c r="AB863" s="93">
        <f t="shared" si="95"/>
        <v>4.4871660704892511</v>
      </c>
      <c r="AC863" s="95">
        <f t="shared" si="95"/>
        <v>5.2778326815143473</v>
      </c>
      <c r="AE863" s="96"/>
    </row>
    <row r="864" spans="3:31" ht="24.75" customHeight="1" x14ac:dyDescent="0.25">
      <c r="C864" s="91">
        <f>ABS(E864-Dashboard!$F$13)</f>
        <v>8.4311103869303068</v>
      </c>
      <c r="D864" s="92">
        <f t="shared" si="94"/>
        <v>0.17630622874314225</v>
      </c>
      <c r="E864" s="93" cm="1">
        <f t="array" ref="E864">SUM('DRE + DCF'!$S$41/TIR!S864,'DRE + DCF'!$U$41:$AD$41/TIR!T864:AC864,TIR!F864)</f>
        <v>57.941110386930305</v>
      </c>
      <c r="F864" s="100">
        <f>'DRE + DCF'!$AE$38*'DRE + DCF'!$AE$39*(1+G864)/(R864-G864)/AC864</f>
        <v>31.884498817022784</v>
      </c>
      <c r="G864" s="92">
        <f>R864*(1-'DRE + DCF'!$AE$39)</f>
        <v>0.10578373724588534</v>
      </c>
      <c r="H864" s="94">
        <f t="shared" si="92"/>
        <v>0.17630622874314225</v>
      </c>
      <c r="I864" s="94">
        <f t="shared" si="93"/>
        <v>0.17630622874314225</v>
      </c>
      <c r="J864" s="94">
        <f t="shared" si="93"/>
        <v>0.17630622874314225</v>
      </c>
      <c r="K864" s="94">
        <f t="shared" si="93"/>
        <v>0.17630622874314225</v>
      </c>
      <c r="L864" s="94">
        <f t="shared" si="93"/>
        <v>0.17630622874314225</v>
      </c>
      <c r="M864" s="94">
        <f t="shared" si="93"/>
        <v>0.17630622874314225</v>
      </c>
      <c r="N864" s="94">
        <f t="shared" si="93"/>
        <v>0.17630622874314225</v>
      </c>
      <c r="O864" s="94">
        <f t="shared" si="93"/>
        <v>0.17630622874314225</v>
      </c>
      <c r="P864" s="94">
        <f t="shared" si="93"/>
        <v>0.17630622874314225</v>
      </c>
      <c r="Q864" s="94">
        <f t="shared" si="93"/>
        <v>0.17630622874314225</v>
      </c>
      <c r="R864" s="94">
        <f t="shared" si="93"/>
        <v>0.17630622874314225</v>
      </c>
      <c r="S864" s="93">
        <f>(1+H864)^((5-Dashboard!$F$9)*3/12)</f>
        <v>1.0414300362792597</v>
      </c>
      <c r="T864" s="93">
        <f t="shared" si="96"/>
        <v>1.2250406384754897</v>
      </c>
      <c r="U864" s="93">
        <f t="shared" si="96"/>
        <v>1.4410229335021945</v>
      </c>
      <c r="V864" s="93">
        <f t="shared" si="96"/>
        <v>1.6950842524403462</v>
      </c>
      <c r="W864" s="93">
        <f t="shared" si="96"/>
        <v>1.9939381643899923</v>
      </c>
      <c r="X864" s="93">
        <f t="shared" si="96"/>
        <v>2.3454818825006156</v>
      </c>
      <c r="Y864" s="93">
        <f t="shared" si="95"/>
        <v>2.759004947789665</v>
      </c>
      <c r="Z864" s="93">
        <f t="shared" si="95"/>
        <v>3.2454347052181309</v>
      </c>
      <c r="AA864" s="93">
        <f t="shared" si="95"/>
        <v>3.8176250587272511</v>
      </c>
      <c r="AB864" s="93">
        <f t="shared" si="95"/>
        <v>4.4906961355867701</v>
      </c>
      <c r="AC864" s="95">
        <f t="shared" si="95"/>
        <v>5.2824338356834764</v>
      </c>
      <c r="AE864" s="96"/>
    </row>
    <row r="865" spans="3:31" ht="24.75" customHeight="1" x14ac:dyDescent="0.25">
      <c r="C865" s="91">
        <f>ABS(E865-Dashboard!$F$13)</f>
        <v>8.3758381696925497</v>
      </c>
      <c r="D865" s="92">
        <f t="shared" si="94"/>
        <v>0.17640622874314224</v>
      </c>
      <c r="E865" s="93" cm="1">
        <f t="array" ref="E865">SUM('DRE + DCF'!$S$41/TIR!S865,'DRE + DCF'!$U$41:$AD$41/TIR!T865:AC865,TIR!F865)</f>
        <v>57.885838169692548</v>
      </c>
      <c r="F865" s="100">
        <f>'DRE + DCF'!$AE$38*'DRE + DCF'!$AE$39*(1+G865)/(R865-G865)/AC865</f>
        <v>31.840397685893578</v>
      </c>
      <c r="G865" s="92">
        <f>R865*(1-'DRE + DCF'!$AE$39)</f>
        <v>0.10584373724588535</v>
      </c>
      <c r="H865" s="94">
        <f t="shared" si="92"/>
        <v>0.17640622874314224</v>
      </c>
      <c r="I865" s="94">
        <f t="shared" si="93"/>
        <v>0.17640622874314224</v>
      </c>
      <c r="J865" s="94">
        <f t="shared" si="93"/>
        <v>0.17640622874314224</v>
      </c>
      <c r="K865" s="94">
        <f t="shared" si="93"/>
        <v>0.17640622874314224</v>
      </c>
      <c r="L865" s="94">
        <f t="shared" si="93"/>
        <v>0.17640622874314224</v>
      </c>
      <c r="M865" s="94">
        <f t="shared" si="93"/>
        <v>0.17640622874314224</v>
      </c>
      <c r="N865" s="94">
        <f t="shared" si="93"/>
        <v>0.17640622874314224</v>
      </c>
      <c r="O865" s="94">
        <f t="shared" si="93"/>
        <v>0.17640622874314224</v>
      </c>
      <c r="P865" s="94">
        <f t="shared" si="93"/>
        <v>0.17640622874314224</v>
      </c>
      <c r="Q865" s="94">
        <f t="shared" si="93"/>
        <v>0.17640622874314224</v>
      </c>
      <c r="R865" s="94">
        <f t="shared" si="93"/>
        <v>0.17640622874314224</v>
      </c>
      <c r="S865" s="93">
        <f>(1+H865)^((5-Dashboard!$F$9)*3/12)</f>
        <v>1.0414521690541327</v>
      </c>
      <c r="T865" s="93">
        <f t="shared" si="96"/>
        <v>1.2251708186133377</v>
      </c>
      <c r="U865" s="93">
        <f t="shared" si="96"/>
        <v>1.4412985822910649</v>
      </c>
      <c r="V865" s="93">
        <f t="shared" si="96"/>
        <v>1.6955526296858692</v>
      </c>
      <c r="W865" s="93">
        <f t="shared" si="96"/>
        <v>1.9946586747242709</v>
      </c>
      <c r="X865" s="93">
        <f t="shared" si="96"/>
        <v>2.3465288891621738</v>
      </c>
      <c r="Y865" s="93">
        <f t="shared" si="95"/>
        <v>2.7604712011361077</v>
      </c>
      <c r="Z865" s="93">
        <f t="shared" si="95"/>
        <v>3.2474355152825805</v>
      </c>
      <c r="AA865" s="93">
        <f t="shared" si="95"/>
        <v>3.8203033676201232</v>
      </c>
      <c r="AB865" s="93">
        <f t="shared" si="95"/>
        <v>4.4942286773567153</v>
      </c>
      <c r="AC865" s="95">
        <f t="shared" si="95"/>
        <v>5.2870386094384934</v>
      </c>
      <c r="AE865" s="96"/>
    </row>
    <row r="866" spans="3:31" ht="24.75" customHeight="1" x14ac:dyDescent="0.25">
      <c r="C866" s="91">
        <f>ABS(E866-Dashboard!$F$13)</f>
        <v>8.3206468332075119</v>
      </c>
      <c r="D866" s="92">
        <f t="shared" si="94"/>
        <v>0.17650622874314223</v>
      </c>
      <c r="E866" s="93" cm="1">
        <f t="array" ref="E866">SUM('DRE + DCF'!$S$41/TIR!S866,'DRE + DCF'!$U$41:$AD$41/TIR!T866:AC866,TIR!F866)</f>
        <v>57.83064683320751</v>
      </c>
      <c r="F866" s="100">
        <f>'DRE + DCF'!$AE$38*'DRE + DCF'!$AE$39*(1+G866)/(R866-G866)/AC866</f>
        <v>31.79637003235597</v>
      </c>
      <c r="G866" s="92">
        <f>R866*(1-'DRE + DCF'!$AE$39)</f>
        <v>0.10590373724588534</v>
      </c>
      <c r="H866" s="94">
        <f t="shared" si="92"/>
        <v>0.17650622874314223</v>
      </c>
      <c r="I866" s="94">
        <f t="shared" si="93"/>
        <v>0.17650622874314223</v>
      </c>
      <c r="J866" s="94">
        <f t="shared" si="93"/>
        <v>0.17650622874314223</v>
      </c>
      <c r="K866" s="94">
        <f t="shared" si="93"/>
        <v>0.17650622874314223</v>
      </c>
      <c r="L866" s="94">
        <f t="shared" si="93"/>
        <v>0.17650622874314223</v>
      </c>
      <c r="M866" s="94">
        <f t="shared" si="93"/>
        <v>0.17650622874314223</v>
      </c>
      <c r="N866" s="94">
        <f t="shared" si="93"/>
        <v>0.17650622874314223</v>
      </c>
      <c r="O866" s="94">
        <f t="shared" si="93"/>
        <v>0.17650622874314223</v>
      </c>
      <c r="P866" s="94">
        <f t="shared" si="93"/>
        <v>0.17650622874314223</v>
      </c>
      <c r="Q866" s="94">
        <f t="shared" ref="I866:R892" si="97">$D866</f>
        <v>0.17650622874314223</v>
      </c>
      <c r="R866" s="94">
        <f t="shared" si="97"/>
        <v>0.17650622874314223</v>
      </c>
      <c r="S866" s="93">
        <f>(1+H866)^((5-Dashboard!$F$9)*3/12)</f>
        <v>1.0414743004180091</v>
      </c>
      <c r="T866" s="93">
        <f t="shared" si="96"/>
        <v>1.2253010015176944</v>
      </c>
      <c r="U866" s="93">
        <f t="shared" si="96"/>
        <v>1.441574260370778</v>
      </c>
      <c r="V866" s="93">
        <f t="shared" si="96"/>
        <v>1.6960210965220086</v>
      </c>
      <c r="W866" s="93">
        <f t="shared" si="96"/>
        <v>1.9953793841379173</v>
      </c>
      <c r="X866" s="93">
        <f t="shared" si="96"/>
        <v>2.3475762741439148</v>
      </c>
      <c r="Y866" s="93">
        <f t="shared" si="95"/>
        <v>2.7619381089799342</v>
      </c>
      <c r="Z866" s="93">
        <f t="shared" si="95"/>
        <v>3.2494373886179484</v>
      </c>
      <c r="AA866" s="93">
        <f t="shared" si="95"/>
        <v>3.822983327619867</v>
      </c>
      <c r="AB866" s="93">
        <f t="shared" si="95"/>
        <v>4.4977636973259587</v>
      </c>
      <c r="AC866" s="95">
        <f t="shared" si="95"/>
        <v>5.2916470053187759</v>
      </c>
      <c r="AE866" s="96"/>
    </row>
    <row r="867" spans="3:31" ht="24.75" customHeight="1" x14ac:dyDescent="0.25">
      <c r="C867" s="91">
        <f>ABS(E867-Dashboard!$F$13)</f>
        <v>8.2655362233059861</v>
      </c>
      <c r="D867" s="92">
        <f t="shared" si="94"/>
        <v>0.17660622874314222</v>
      </c>
      <c r="E867" s="93" cm="1">
        <f t="array" ref="E867">SUM('DRE + DCF'!$S$41/TIR!S867,'DRE + DCF'!$U$41:$AD$41/TIR!T867:AC867,TIR!F867)</f>
        <v>57.775536223305984</v>
      </c>
      <c r="F867" s="100">
        <f>'DRE + DCF'!$AE$38*'DRE + DCF'!$AE$39*(1+G867)/(R867-G867)/AC867</f>
        <v>31.752415708325294</v>
      </c>
      <c r="G867" s="92">
        <f>R867*(1-'DRE + DCF'!$AE$39)</f>
        <v>0.10596373724588533</v>
      </c>
      <c r="H867" s="94">
        <f t="shared" si="92"/>
        <v>0.17660622874314222</v>
      </c>
      <c r="I867" s="94">
        <f t="shared" si="97"/>
        <v>0.17660622874314222</v>
      </c>
      <c r="J867" s="94">
        <f t="shared" si="97"/>
        <v>0.17660622874314222</v>
      </c>
      <c r="K867" s="94">
        <f t="shared" si="97"/>
        <v>0.17660622874314222</v>
      </c>
      <c r="L867" s="94">
        <f t="shared" si="97"/>
        <v>0.17660622874314222</v>
      </c>
      <c r="M867" s="94">
        <f t="shared" si="97"/>
        <v>0.17660622874314222</v>
      </c>
      <c r="N867" s="94">
        <f t="shared" si="97"/>
        <v>0.17660622874314222</v>
      </c>
      <c r="O867" s="94">
        <f t="shared" si="97"/>
        <v>0.17660622874314222</v>
      </c>
      <c r="P867" s="94">
        <f t="shared" si="97"/>
        <v>0.17660622874314222</v>
      </c>
      <c r="Q867" s="94">
        <f t="shared" si="97"/>
        <v>0.17660622874314222</v>
      </c>
      <c r="R867" s="94">
        <f t="shared" si="97"/>
        <v>0.17660622874314222</v>
      </c>
      <c r="S867" s="93">
        <f>(1+H867)^((5-Dashboard!$F$9)*3/12)</f>
        <v>1.041496430371099</v>
      </c>
      <c r="T867" s="93">
        <f t="shared" si="96"/>
        <v>1.2254311871883834</v>
      </c>
      <c r="U867" s="93">
        <f t="shared" si="96"/>
        <v>1.4418499677419554</v>
      </c>
      <c r="V867" s="93">
        <f t="shared" si="96"/>
        <v>1.6964896529582834</v>
      </c>
      <c r="W867" s="93">
        <f t="shared" si="96"/>
        <v>1.9961002926690079</v>
      </c>
      <c r="X867" s="93">
        <f t="shared" si="96"/>
        <v>2.3486240375503638</v>
      </c>
      <c r="Y867" s="93">
        <f t="shared" si="95"/>
        <v>2.7634056715576256</v>
      </c>
      <c r="Z867" s="93">
        <f t="shared" si="95"/>
        <v>3.2514403256988285</v>
      </c>
      <c r="AA867" s="93">
        <f t="shared" si="95"/>
        <v>3.8256649396038727</v>
      </c>
      <c r="AB867" s="93">
        <f t="shared" si="95"/>
        <v>4.5013011970221735</v>
      </c>
      <c r="AC867" s="95">
        <f t="shared" si="95"/>
        <v>5.2962590258652513</v>
      </c>
      <c r="AE867" s="96"/>
    </row>
    <row r="868" spans="3:31" ht="24.75" customHeight="1" x14ac:dyDescent="0.25">
      <c r="C868" s="91">
        <f>ABS(E868-Dashboard!$F$13)</f>
        <v>8.2105061861846096</v>
      </c>
      <c r="D868" s="92">
        <f t="shared" si="94"/>
        <v>0.17670622874314221</v>
      </c>
      <c r="E868" s="93" cm="1">
        <f t="array" ref="E868">SUM('DRE + DCF'!$S$41/TIR!S868,'DRE + DCF'!$U$41:$AD$41/TIR!T868:AC868,TIR!F868)</f>
        <v>57.720506186184608</v>
      </c>
      <c r="F868" s="100">
        <f>'DRE + DCF'!$AE$38*'DRE + DCF'!$AE$39*(1+G868)/(R868-G868)/AC868</f>
        <v>31.708534566077024</v>
      </c>
      <c r="G868" s="92">
        <f>R868*(1-'DRE + DCF'!$AE$39)</f>
        <v>0.10602373724588532</v>
      </c>
      <c r="H868" s="94">
        <f t="shared" si="92"/>
        <v>0.17670622874314221</v>
      </c>
      <c r="I868" s="94">
        <f t="shared" si="97"/>
        <v>0.17670622874314221</v>
      </c>
      <c r="J868" s="94">
        <f t="shared" si="97"/>
        <v>0.17670622874314221</v>
      </c>
      <c r="K868" s="94">
        <f t="shared" si="97"/>
        <v>0.17670622874314221</v>
      </c>
      <c r="L868" s="94">
        <f t="shared" si="97"/>
        <v>0.17670622874314221</v>
      </c>
      <c r="M868" s="94">
        <f t="shared" si="97"/>
        <v>0.17670622874314221</v>
      </c>
      <c r="N868" s="94">
        <f t="shared" si="97"/>
        <v>0.17670622874314221</v>
      </c>
      <c r="O868" s="94">
        <f t="shared" si="97"/>
        <v>0.17670622874314221</v>
      </c>
      <c r="P868" s="94">
        <f t="shared" si="97"/>
        <v>0.17670622874314221</v>
      </c>
      <c r="Q868" s="94">
        <f t="shared" si="97"/>
        <v>0.17670622874314221</v>
      </c>
      <c r="R868" s="94">
        <f t="shared" si="97"/>
        <v>0.17670622874314221</v>
      </c>
      <c r="S868" s="93">
        <f>(1+H868)^((5-Dashboard!$F$9)*3/12)</f>
        <v>1.0415185589136118</v>
      </c>
      <c r="T868" s="93">
        <f t="shared" si="96"/>
        <v>1.2255613756252284</v>
      </c>
      <c r="U868" s="93">
        <f t="shared" si="96"/>
        <v>1.44212570440522</v>
      </c>
      <c r="V868" s="93">
        <f t="shared" si="96"/>
        <v>1.696958299004214</v>
      </c>
      <c r="W868" s="93">
        <f t="shared" si="96"/>
        <v>1.9968214003556262</v>
      </c>
      <c r="X868" s="93">
        <f t="shared" si="96"/>
        <v>2.3496721794860691</v>
      </c>
      <c r="Y868" s="93">
        <f t="shared" si="95"/>
        <v>2.7648738891057318</v>
      </c>
      <c r="Z868" s="93">
        <f t="shared" si="95"/>
        <v>3.2534443269999906</v>
      </c>
      <c r="AA868" s="93">
        <f t="shared" si="95"/>
        <v>3.8283482044499295</v>
      </c>
      <c r="AB868" s="93">
        <f t="shared" si="95"/>
        <v>4.5048411779738569</v>
      </c>
      <c r="AC868" s="95">
        <f t="shared" si="95"/>
        <v>5.3008746736204317</v>
      </c>
      <c r="AE868" s="96"/>
    </row>
    <row r="869" spans="3:31" ht="24.75" customHeight="1" x14ac:dyDescent="0.25">
      <c r="C869" s="91">
        <f>ABS(E869-Dashboard!$F$13)</f>
        <v>8.155556568405153</v>
      </c>
      <c r="D869" s="92">
        <f t="shared" si="94"/>
        <v>0.1768062287431422</v>
      </c>
      <c r="E869" s="93" cm="1">
        <f t="array" ref="E869">SUM('DRE + DCF'!$S$41/TIR!S869,'DRE + DCF'!$U$41:$AD$41/TIR!T869:AC869,TIR!F869)</f>
        <v>57.665556568405151</v>
      </c>
      <c r="F869" s="100">
        <f>'DRE + DCF'!$AE$38*'DRE + DCF'!$AE$39*(1+G869)/(R869-G869)/AC869</f>
        <v>31.664726458245923</v>
      </c>
      <c r="G869" s="92">
        <f>R869*(1-'DRE + DCF'!$AE$39)</f>
        <v>0.10608373724588531</v>
      </c>
      <c r="H869" s="94">
        <f t="shared" si="92"/>
        <v>0.1768062287431422</v>
      </c>
      <c r="I869" s="94">
        <f t="shared" si="97"/>
        <v>0.1768062287431422</v>
      </c>
      <c r="J869" s="94">
        <f t="shared" si="97"/>
        <v>0.1768062287431422</v>
      </c>
      <c r="K869" s="94">
        <f t="shared" si="97"/>
        <v>0.1768062287431422</v>
      </c>
      <c r="L869" s="94">
        <f t="shared" si="97"/>
        <v>0.1768062287431422</v>
      </c>
      <c r="M869" s="94">
        <f t="shared" si="97"/>
        <v>0.1768062287431422</v>
      </c>
      <c r="N869" s="94">
        <f t="shared" si="97"/>
        <v>0.1768062287431422</v>
      </c>
      <c r="O869" s="94">
        <f t="shared" si="97"/>
        <v>0.1768062287431422</v>
      </c>
      <c r="P869" s="94">
        <f t="shared" si="97"/>
        <v>0.1768062287431422</v>
      </c>
      <c r="Q869" s="94">
        <f t="shared" si="97"/>
        <v>0.1768062287431422</v>
      </c>
      <c r="R869" s="94">
        <f t="shared" si="97"/>
        <v>0.1768062287431422</v>
      </c>
      <c r="S869" s="93">
        <f>(1+H869)^((5-Dashboard!$F$9)*3/12)</f>
        <v>1.0415406860457574</v>
      </c>
      <c r="T869" s="93">
        <f t="shared" si="96"/>
        <v>1.225691566828053</v>
      </c>
      <c r="U869" s="93">
        <f t="shared" si="96"/>
        <v>1.4424014703611943</v>
      </c>
      <c r="V869" s="93">
        <f t="shared" si="96"/>
        <v>1.6974270346693203</v>
      </c>
      <c r="W869" s="93">
        <f t="shared" si="96"/>
        <v>1.9975427072358578</v>
      </c>
      <c r="X869" s="93">
        <f t="shared" si="96"/>
        <v>2.3507207000555965</v>
      </c>
      <c r="Y869" s="93">
        <f t="shared" si="95"/>
        <v>2.7663427618608658</v>
      </c>
      <c r="Z869" s="93">
        <f t="shared" si="95"/>
        <v>3.2554493929963737</v>
      </c>
      <c r="AA869" s="93">
        <f t="shared" si="95"/>
        <v>3.8310331230362142</v>
      </c>
      <c r="AB869" s="93">
        <f t="shared" si="95"/>
        <v>4.50838364171031</v>
      </c>
      <c r="AC869" s="95">
        <f t="shared" si="95"/>
        <v>5.3054939511283834</v>
      </c>
      <c r="AE869" s="96"/>
    </row>
    <row r="870" spans="3:31" ht="24.75" customHeight="1" x14ac:dyDescent="0.25">
      <c r="C870" s="91">
        <f>ABS(E870-Dashboard!$F$13)</f>
        <v>8.1006872168932986</v>
      </c>
      <c r="D870" s="92">
        <f t="shared" si="94"/>
        <v>0.17690622874314219</v>
      </c>
      <c r="E870" s="93" cm="1">
        <f t="array" ref="E870">SUM('DRE + DCF'!$S$41/TIR!S870,'DRE + DCF'!$U$41:$AD$41/TIR!T870:AC870,TIR!F870)</f>
        <v>57.610687216893297</v>
      </c>
      <c r="F870" s="100">
        <f>'DRE + DCF'!$AE$38*'DRE + DCF'!$AE$39*(1+G870)/(R870-G870)/AC870</f>
        <v>31.620991237824885</v>
      </c>
      <c r="G870" s="92">
        <f>R870*(1-'DRE + DCF'!$AE$39)</f>
        <v>0.10614373724588531</v>
      </c>
      <c r="H870" s="94">
        <f t="shared" si="92"/>
        <v>0.17690622874314219</v>
      </c>
      <c r="I870" s="94">
        <f t="shared" si="97"/>
        <v>0.17690622874314219</v>
      </c>
      <c r="J870" s="94">
        <f t="shared" si="97"/>
        <v>0.17690622874314219</v>
      </c>
      <c r="K870" s="94">
        <f t="shared" si="97"/>
        <v>0.17690622874314219</v>
      </c>
      <c r="L870" s="94">
        <f t="shared" si="97"/>
        <v>0.17690622874314219</v>
      </c>
      <c r="M870" s="94">
        <f t="shared" si="97"/>
        <v>0.17690622874314219</v>
      </c>
      <c r="N870" s="94">
        <f t="shared" si="97"/>
        <v>0.17690622874314219</v>
      </c>
      <c r="O870" s="94">
        <f t="shared" si="97"/>
        <v>0.17690622874314219</v>
      </c>
      <c r="P870" s="94">
        <f t="shared" si="97"/>
        <v>0.17690622874314219</v>
      </c>
      <c r="Q870" s="94">
        <f t="shared" si="97"/>
        <v>0.17690622874314219</v>
      </c>
      <c r="R870" s="94">
        <f t="shared" si="97"/>
        <v>0.17690622874314219</v>
      </c>
      <c r="S870" s="93">
        <f>(1+H870)^((5-Dashboard!$F$9)*3/12)</f>
        <v>1.0415628117677458</v>
      </c>
      <c r="T870" s="93">
        <f t="shared" si="96"/>
        <v>1.225821760796681</v>
      </c>
      <c r="U870" s="93">
        <f t="shared" si="96"/>
        <v>1.4426772656105</v>
      </c>
      <c r="V870" s="93">
        <f t="shared" si="96"/>
        <v>1.697895859963122</v>
      </c>
      <c r="W870" s="93">
        <f t="shared" si="96"/>
        <v>1.9982642133477921</v>
      </c>
      <c r="X870" s="93">
        <f t="shared" si="96"/>
        <v>2.3517695993635317</v>
      </c>
      <c r="Y870" s="93">
        <f t="shared" si="95"/>
        <v>2.7678122900597044</v>
      </c>
      <c r="Z870" s="93">
        <f t="shared" si="95"/>
        <v>3.2574555241630869</v>
      </c>
      <c r="AA870" s="93">
        <f t="shared" si="95"/>
        <v>3.8337196962412943</v>
      </c>
      <c r="AB870" s="93">
        <f t="shared" si="95"/>
        <v>4.5119285897616468</v>
      </c>
      <c r="AC870" s="95">
        <f t="shared" si="95"/>
        <v>5.3101168609347438</v>
      </c>
      <c r="AE870" s="96"/>
    </row>
    <row r="871" spans="3:31" ht="24.75" customHeight="1" x14ac:dyDescent="0.25">
      <c r="C871" s="91">
        <f>ABS(E871-Dashboard!$F$13)</f>
        <v>8.0458979789375817</v>
      </c>
      <c r="D871" s="92">
        <f t="shared" si="94"/>
        <v>0.17700622874314217</v>
      </c>
      <c r="E871" s="93" cm="1">
        <f t="array" ref="E871">SUM('DRE + DCF'!$S$41/TIR!S871,'DRE + DCF'!$U$41:$AD$41/TIR!T871:AC871,TIR!F871)</f>
        <v>57.55589797893758</v>
      </c>
      <c r="F871" s="100">
        <f>'DRE + DCF'!$AE$38*'DRE + DCF'!$AE$39*(1+G871)/(R871-G871)/AC871</f>
        <v>31.577328758163922</v>
      </c>
      <c r="G871" s="92">
        <f>R871*(1-'DRE + DCF'!$AE$39)</f>
        <v>0.1062037372458853</v>
      </c>
      <c r="H871" s="94">
        <f t="shared" si="92"/>
        <v>0.17700622874314217</v>
      </c>
      <c r="I871" s="94">
        <f t="shared" si="97"/>
        <v>0.17700622874314217</v>
      </c>
      <c r="J871" s="94">
        <f t="shared" si="97"/>
        <v>0.17700622874314217</v>
      </c>
      <c r="K871" s="94">
        <f t="shared" si="97"/>
        <v>0.17700622874314217</v>
      </c>
      <c r="L871" s="94">
        <f t="shared" si="97"/>
        <v>0.17700622874314217</v>
      </c>
      <c r="M871" s="94">
        <f t="shared" si="97"/>
        <v>0.17700622874314217</v>
      </c>
      <c r="N871" s="94">
        <f t="shared" si="97"/>
        <v>0.17700622874314217</v>
      </c>
      <c r="O871" s="94">
        <f t="shared" si="97"/>
        <v>0.17700622874314217</v>
      </c>
      <c r="P871" s="94">
        <f t="shared" si="97"/>
        <v>0.17700622874314217</v>
      </c>
      <c r="Q871" s="94">
        <f t="shared" si="97"/>
        <v>0.17700622874314217</v>
      </c>
      <c r="R871" s="94">
        <f t="shared" si="97"/>
        <v>0.17700622874314217</v>
      </c>
      <c r="S871" s="93">
        <f>(1+H871)^((5-Dashboard!$F$9)*3/12)</f>
        <v>1.0415849360797864</v>
      </c>
      <c r="T871" s="93">
        <f t="shared" si="96"/>
        <v>1.2259519575309363</v>
      </c>
      <c r="U871" s="93">
        <f t="shared" si="96"/>
        <v>1.4429530901537602</v>
      </c>
      <c r="V871" s="93">
        <f t="shared" si="96"/>
        <v>1.6983647748951405</v>
      </c>
      <c r="W871" s="93">
        <f t="shared" si="96"/>
        <v>1.9989859187295249</v>
      </c>
      <c r="X871" s="93">
        <f t="shared" si="96"/>
        <v>2.3528188775144834</v>
      </c>
      <c r="Y871" s="93">
        <f t="shared" si="95"/>
        <v>2.7692824739389952</v>
      </c>
      <c r="Z871" s="93">
        <f t="shared" si="95"/>
        <v>3.2594627209754159</v>
      </c>
      <c r="AA871" s="93">
        <f t="shared" si="95"/>
        <v>3.836407924944135</v>
      </c>
      <c r="AB871" s="93">
        <f t="shared" si="95"/>
        <v>4.5154760236587999</v>
      </c>
      <c r="AC871" s="95">
        <f t="shared" si="95"/>
        <v>5.3147434055867233</v>
      </c>
      <c r="AE871" s="96"/>
    </row>
    <row r="872" spans="3:31" ht="24.75" customHeight="1" x14ac:dyDescent="0.25">
      <c r="C872" s="91">
        <f>ABS(E872-Dashboard!$F$13)</f>
        <v>7.9911887021884809</v>
      </c>
      <c r="D872" s="92">
        <f t="shared" si="94"/>
        <v>0.17710622874314216</v>
      </c>
      <c r="E872" s="93" cm="1">
        <f t="array" ref="E872">SUM('DRE + DCF'!$S$41/TIR!S872,'DRE + DCF'!$U$41:$AD$41/TIR!T872:AC872,TIR!F872)</f>
        <v>57.501188702188479</v>
      </c>
      <c r="F872" s="100">
        <f>'DRE + DCF'!$AE$38*'DRE + DCF'!$AE$39*(1+G872)/(R872-G872)/AC872</f>
        <v>31.533738872969156</v>
      </c>
      <c r="G872" s="92">
        <f>R872*(1-'DRE + DCF'!$AE$39)</f>
        <v>0.1062637372458853</v>
      </c>
      <c r="H872" s="94">
        <f t="shared" si="92"/>
        <v>0.17710622874314216</v>
      </c>
      <c r="I872" s="94">
        <f t="shared" si="97"/>
        <v>0.17710622874314216</v>
      </c>
      <c r="J872" s="94">
        <f t="shared" si="97"/>
        <v>0.17710622874314216</v>
      </c>
      <c r="K872" s="94">
        <f t="shared" si="97"/>
        <v>0.17710622874314216</v>
      </c>
      <c r="L872" s="94">
        <f t="shared" si="97"/>
        <v>0.17710622874314216</v>
      </c>
      <c r="M872" s="94">
        <f t="shared" si="97"/>
        <v>0.17710622874314216</v>
      </c>
      <c r="N872" s="94">
        <f t="shared" si="97"/>
        <v>0.17710622874314216</v>
      </c>
      <c r="O872" s="94">
        <f t="shared" si="97"/>
        <v>0.17710622874314216</v>
      </c>
      <c r="P872" s="94">
        <f t="shared" si="97"/>
        <v>0.17710622874314216</v>
      </c>
      <c r="Q872" s="94">
        <f t="shared" si="97"/>
        <v>0.17710622874314216</v>
      </c>
      <c r="R872" s="94">
        <f t="shared" si="97"/>
        <v>0.17710622874314216</v>
      </c>
      <c r="S872" s="93">
        <f>(1+H872)^((5-Dashboard!$F$9)*3/12)</f>
        <v>1.0416070589820887</v>
      </c>
      <c r="T872" s="93">
        <f t="shared" si="96"/>
        <v>1.2260821570306422</v>
      </c>
      <c r="U872" s="93">
        <f t="shared" si="96"/>
        <v>1.4432289439915962</v>
      </c>
      <c r="V872" s="93">
        <f t="shared" si="96"/>
        <v>1.6988337794748953</v>
      </c>
      <c r="W872" s="93">
        <f t="shared" si="96"/>
        <v>1.999707823419153</v>
      </c>
      <c r="X872" s="93">
        <f t="shared" si="96"/>
        <v>2.3538685346130763</v>
      </c>
      <c r="Y872" s="93">
        <f t="shared" si="95"/>
        <v>2.7707533137355447</v>
      </c>
      <c r="Z872" s="93">
        <f t="shared" si="95"/>
        <v>3.2614709839088114</v>
      </c>
      <c r="AA872" s="93">
        <f t="shared" si="95"/>
        <v>3.8390978100240862</v>
      </c>
      <c r="AB872" s="93">
        <f t="shared" si="95"/>
        <v>4.5190259449335084</v>
      </c>
      <c r="AC872" s="95">
        <f t="shared" si="95"/>
        <v>5.3193735876330965</v>
      </c>
      <c r="AE872" s="96"/>
    </row>
    <row r="873" spans="3:31" ht="24.75" customHeight="1" x14ac:dyDescent="0.25">
      <c r="C873" s="91">
        <f>ABS(E873-Dashboard!$F$13)</f>
        <v>7.9365592346572029</v>
      </c>
      <c r="D873" s="92">
        <f t="shared" si="94"/>
        <v>0.17720622874314215</v>
      </c>
      <c r="E873" s="93" cm="1">
        <f t="array" ref="E873">SUM('DRE + DCF'!$S$41/TIR!S873,'DRE + DCF'!$U$41:$AD$41/TIR!T873:AC873,TIR!F873)</f>
        <v>57.446559234657201</v>
      </c>
      <c r="F873" s="100">
        <f>'DRE + DCF'!$AE$38*'DRE + DCF'!$AE$39*(1+G873)/(R873-G873)/AC873</f>
        <v>31.490221436301745</v>
      </c>
      <c r="G873" s="92">
        <f>R873*(1-'DRE + DCF'!$AE$39)</f>
        <v>0.10632373724588529</v>
      </c>
      <c r="H873" s="94">
        <f t="shared" si="92"/>
        <v>0.17720622874314215</v>
      </c>
      <c r="I873" s="94">
        <f t="shared" si="97"/>
        <v>0.17720622874314215</v>
      </c>
      <c r="J873" s="94">
        <f t="shared" si="97"/>
        <v>0.17720622874314215</v>
      </c>
      <c r="K873" s="94">
        <f t="shared" si="97"/>
        <v>0.17720622874314215</v>
      </c>
      <c r="L873" s="94">
        <f t="shared" si="97"/>
        <v>0.17720622874314215</v>
      </c>
      <c r="M873" s="94">
        <f t="shared" si="97"/>
        <v>0.17720622874314215</v>
      </c>
      <c r="N873" s="94">
        <f t="shared" si="97"/>
        <v>0.17720622874314215</v>
      </c>
      <c r="O873" s="94">
        <f t="shared" si="97"/>
        <v>0.17720622874314215</v>
      </c>
      <c r="P873" s="94">
        <f t="shared" si="97"/>
        <v>0.17720622874314215</v>
      </c>
      <c r="Q873" s="94">
        <f t="shared" si="97"/>
        <v>0.17720622874314215</v>
      </c>
      <c r="R873" s="94">
        <f t="shared" si="97"/>
        <v>0.17720622874314215</v>
      </c>
      <c r="S873" s="93">
        <f>(1+H873)^((5-Dashboard!$F$9)*3/12)</f>
        <v>1.0416291804748627</v>
      </c>
      <c r="T873" s="93">
        <f t="shared" si="96"/>
        <v>1.2262123592956231</v>
      </c>
      <c r="U873" s="93">
        <f t="shared" si="96"/>
        <v>1.4435048271246314</v>
      </c>
      <c r="V873" s="93">
        <f t="shared" si="96"/>
        <v>1.6993028737119087</v>
      </c>
      <c r="W873" s="93">
        <f t="shared" si="96"/>
        <v>2.0004299274547801</v>
      </c>
      <c r="X873" s="93">
        <f t="shared" si="96"/>
        <v>2.3549185707639593</v>
      </c>
      <c r="Y873" s="93">
        <f t="shared" si="95"/>
        <v>2.772224809686231</v>
      </c>
      <c r="Z873" s="93">
        <f t="shared" si="95"/>
        <v>3.2634803134389032</v>
      </c>
      <c r="AA873" s="93">
        <f t="shared" si="95"/>
        <v>3.841789352360899</v>
      </c>
      <c r="AB873" s="93">
        <f t="shared" si="95"/>
        <v>4.5225783551183323</v>
      </c>
      <c r="AC873" s="95">
        <f t="shared" si="95"/>
        <v>5.3240074096242154</v>
      </c>
      <c r="AE873" s="96"/>
    </row>
    <row r="874" spans="3:31" ht="24.75" customHeight="1" x14ac:dyDescent="0.25">
      <c r="C874" s="91">
        <f>ABS(E874-Dashboard!$F$13)</f>
        <v>7.8820094247148447</v>
      </c>
      <c r="D874" s="92">
        <f t="shared" si="94"/>
        <v>0.17730622874314214</v>
      </c>
      <c r="E874" s="93" cm="1">
        <f t="array" ref="E874">SUM('DRE + DCF'!$S$41/TIR!S874,'DRE + DCF'!$U$41:$AD$41/TIR!T874:AC874,TIR!F874)</f>
        <v>57.392009424714843</v>
      </c>
      <c r="F874" s="100">
        <f>'DRE + DCF'!$AE$38*'DRE + DCF'!$AE$39*(1+G874)/(R874-G874)/AC874</f>
        <v>31.446776302576922</v>
      </c>
      <c r="G874" s="92">
        <f>R874*(1-'DRE + DCF'!$AE$39)</f>
        <v>0.10638373724588528</v>
      </c>
      <c r="H874" s="94">
        <f t="shared" si="92"/>
        <v>0.17730622874314214</v>
      </c>
      <c r="I874" s="94">
        <f t="shared" si="97"/>
        <v>0.17730622874314214</v>
      </c>
      <c r="J874" s="94">
        <f t="shared" si="97"/>
        <v>0.17730622874314214</v>
      </c>
      <c r="K874" s="94">
        <f t="shared" si="97"/>
        <v>0.17730622874314214</v>
      </c>
      <c r="L874" s="94">
        <f t="shared" si="97"/>
        <v>0.17730622874314214</v>
      </c>
      <c r="M874" s="94">
        <f t="shared" si="97"/>
        <v>0.17730622874314214</v>
      </c>
      <c r="N874" s="94">
        <f t="shared" si="97"/>
        <v>0.17730622874314214</v>
      </c>
      <c r="O874" s="94">
        <f t="shared" si="97"/>
        <v>0.17730622874314214</v>
      </c>
      <c r="P874" s="94">
        <f t="shared" si="97"/>
        <v>0.17730622874314214</v>
      </c>
      <c r="Q874" s="94">
        <f t="shared" si="97"/>
        <v>0.17730622874314214</v>
      </c>
      <c r="R874" s="94">
        <f t="shared" si="97"/>
        <v>0.17730622874314214</v>
      </c>
      <c r="S874" s="93">
        <f>(1+H874)^((5-Dashboard!$F$9)*3/12)</f>
        <v>1.0416513005583177</v>
      </c>
      <c r="T874" s="93">
        <f t="shared" si="96"/>
        <v>1.2263425643257022</v>
      </c>
      <c r="U874" s="93">
        <f t="shared" si="96"/>
        <v>1.4437807395534867</v>
      </c>
      <c r="V874" s="93">
        <f t="shared" si="96"/>
        <v>1.6997720576157003</v>
      </c>
      <c r="W874" s="93">
        <f t="shared" si="96"/>
        <v>2.0011522308745109</v>
      </c>
      <c r="X874" s="93">
        <f t="shared" si="96"/>
        <v>2.3559689860717961</v>
      </c>
      <c r="Y874" s="93">
        <f t="shared" si="95"/>
        <v>2.7736969620279908</v>
      </c>
      <c r="Z874" s="93">
        <f t="shared" si="95"/>
        <v>3.2654907100414841</v>
      </c>
      <c r="AA874" s="93">
        <f t="shared" si="95"/>
        <v>3.8444825528347053</v>
      </c>
      <c r="AB874" s="93">
        <f t="shared" si="95"/>
        <v>4.5261332557466343</v>
      </c>
      <c r="AC874" s="95">
        <f t="shared" si="95"/>
        <v>5.3286448741119896</v>
      </c>
      <c r="AE874" s="96"/>
    </row>
    <row r="875" spans="3:31" ht="24.75" customHeight="1" x14ac:dyDescent="0.25">
      <c r="C875" s="91">
        <f>ABS(E875-Dashboard!$F$13)</f>
        <v>7.8275391210911636</v>
      </c>
      <c r="D875" s="92">
        <f t="shared" si="94"/>
        <v>0.17740622874314213</v>
      </c>
      <c r="E875" s="93" cm="1">
        <f t="array" ref="E875">SUM('DRE + DCF'!$S$41/TIR!S875,'DRE + DCF'!$U$41:$AD$41/TIR!T875:AC875,TIR!F875)</f>
        <v>57.337539121091162</v>
      </c>
      <c r="F875" s="100">
        <f>'DRE + DCF'!$AE$38*'DRE + DCF'!$AE$39*(1+G875)/(R875-G875)/AC875</f>
        <v>31.403403326562849</v>
      </c>
      <c r="G875" s="92">
        <f>R875*(1-'DRE + DCF'!$AE$39)</f>
        <v>0.10644373724588528</v>
      </c>
      <c r="H875" s="94">
        <f t="shared" si="92"/>
        <v>0.17740622874314213</v>
      </c>
      <c r="I875" s="94">
        <f t="shared" si="97"/>
        <v>0.17740622874314213</v>
      </c>
      <c r="J875" s="94">
        <f t="shared" si="97"/>
        <v>0.17740622874314213</v>
      </c>
      <c r="K875" s="94">
        <f t="shared" si="97"/>
        <v>0.17740622874314213</v>
      </c>
      <c r="L875" s="94">
        <f t="shared" si="97"/>
        <v>0.17740622874314213</v>
      </c>
      <c r="M875" s="94">
        <f t="shared" si="97"/>
        <v>0.17740622874314213</v>
      </c>
      <c r="N875" s="94">
        <f t="shared" si="97"/>
        <v>0.17740622874314213</v>
      </c>
      <c r="O875" s="94">
        <f t="shared" si="97"/>
        <v>0.17740622874314213</v>
      </c>
      <c r="P875" s="94">
        <f t="shared" si="97"/>
        <v>0.17740622874314213</v>
      </c>
      <c r="Q875" s="94">
        <f t="shared" si="97"/>
        <v>0.17740622874314213</v>
      </c>
      <c r="R875" s="94">
        <f t="shared" si="97"/>
        <v>0.17740622874314213</v>
      </c>
      <c r="S875" s="93">
        <f>(1+H875)^((5-Dashboard!$F$9)*3/12)</f>
        <v>1.0416734192326629</v>
      </c>
      <c r="T875" s="93">
        <f t="shared" si="96"/>
        <v>1.2264727721207036</v>
      </c>
      <c r="U875" s="93">
        <f t="shared" si="96"/>
        <v>1.4440566812787847</v>
      </c>
      <c r="V875" s="93">
        <f t="shared" si="96"/>
        <v>1.7002413311957916</v>
      </c>
      <c r="W875" s="93">
        <f t="shared" si="96"/>
        <v>2.0018747337164569</v>
      </c>
      <c r="X875" s="93">
        <f t="shared" si="96"/>
        <v>2.3570197806412754</v>
      </c>
      <c r="Y875" s="93">
        <f t="shared" si="95"/>
        <v>2.7751697709978322</v>
      </c>
      <c r="Z875" s="93">
        <f t="shared" si="95"/>
        <v>3.267502174192527</v>
      </c>
      <c r="AA875" s="93">
        <f t="shared" si="95"/>
        <v>3.8471774123260407</v>
      </c>
      <c r="AB875" s="93">
        <f t="shared" si="95"/>
        <v>4.529690648352604</v>
      </c>
      <c r="AC875" s="95">
        <f t="shared" si="95"/>
        <v>5.333285983649918</v>
      </c>
      <c r="AE875" s="96"/>
    </row>
    <row r="876" spans="3:31" ht="24.75" customHeight="1" x14ac:dyDescent="0.25">
      <c r="C876" s="91">
        <f>ABS(E876-Dashboard!$F$13)</f>
        <v>7.7731481728736256</v>
      </c>
      <c r="D876" s="92">
        <f t="shared" si="94"/>
        <v>0.17750622874314212</v>
      </c>
      <c r="E876" s="93" cm="1">
        <f t="array" ref="E876">SUM('DRE + DCF'!$S$41/TIR!S876,'DRE + DCF'!$U$41:$AD$41/TIR!T876:AC876,TIR!F876)</f>
        <v>57.283148172873624</v>
      </c>
      <c r="F876" s="100">
        <f>'DRE + DCF'!$AE$38*'DRE + DCF'!$AE$39*(1+G876)/(R876-G876)/AC876</f>
        <v>31.360102363379688</v>
      </c>
      <c r="G876" s="92">
        <f>R876*(1-'DRE + DCF'!$AE$39)</f>
        <v>0.10650373724588527</v>
      </c>
      <c r="H876" s="94">
        <f t="shared" si="92"/>
        <v>0.17750622874314212</v>
      </c>
      <c r="I876" s="94">
        <f t="shared" si="97"/>
        <v>0.17750622874314212</v>
      </c>
      <c r="J876" s="94">
        <f t="shared" si="97"/>
        <v>0.17750622874314212</v>
      </c>
      <c r="K876" s="94">
        <f t="shared" si="97"/>
        <v>0.17750622874314212</v>
      </c>
      <c r="L876" s="94">
        <f t="shared" si="97"/>
        <v>0.17750622874314212</v>
      </c>
      <c r="M876" s="94">
        <f t="shared" si="97"/>
        <v>0.17750622874314212</v>
      </c>
      <c r="N876" s="94">
        <f t="shared" si="97"/>
        <v>0.17750622874314212</v>
      </c>
      <c r="O876" s="94">
        <f t="shared" si="97"/>
        <v>0.17750622874314212</v>
      </c>
      <c r="P876" s="94">
        <f t="shared" si="97"/>
        <v>0.17750622874314212</v>
      </c>
      <c r="Q876" s="94">
        <f t="shared" si="97"/>
        <v>0.17750622874314212</v>
      </c>
      <c r="R876" s="94">
        <f t="shared" si="97"/>
        <v>0.17750622874314212</v>
      </c>
      <c r="S876" s="93">
        <f>(1+H876)^((5-Dashboard!$F$9)*3/12)</f>
        <v>1.0416955364981082</v>
      </c>
      <c r="T876" s="93">
        <f t="shared" si="96"/>
        <v>1.2266029826804516</v>
      </c>
      <c r="U876" s="93">
        <f t="shared" si="96"/>
        <v>1.4443326523011484</v>
      </c>
      <c r="V876" s="93">
        <f t="shared" si="96"/>
        <v>1.7007106944617052</v>
      </c>
      <c r="W876" s="93">
        <f t="shared" si="96"/>
        <v>2.0025974360187329</v>
      </c>
      <c r="X876" s="93">
        <f t="shared" si="96"/>
        <v>2.3580709545771041</v>
      </c>
      <c r="Y876" s="93">
        <f t="shared" si="95"/>
        <v>2.7766432368328271</v>
      </c>
      <c r="Z876" s="93">
        <f t="shared" si="95"/>
        <v>3.2695147063681733</v>
      </c>
      <c r="AA876" s="93">
        <f t="shared" si="95"/>
        <v>3.8498739317158295</v>
      </c>
      <c r="AB876" s="93">
        <f t="shared" si="95"/>
        <v>4.5332505344712395</v>
      </c>
      <c r="AC876" s="95">
        <f t="shared" si="95"/>
        <v>5.3379307407930625</v>
      </c>
      <c r="AE876" s="96"/>
    </row>
    <row r="877" spans="3:31" ht="24.75" customHeight="1" x14ac:dyDescent="0.25">
      <c r="C877" s="91">
        <f>ABS(E877-Dashboard!$F$13)</f>
        <v>7.7188364295064886</v>
      </c>
      <c r="D877" s="92">
        <f t="shared" si="94"/>
        <v>0.17760622874314211</v>
      </c>
      <c r="E877" s="93" cm="1">
        <f t="array" ref="E877">SUM('DRE + DCF'!$S$41/TIR!S877,'DRE + DCF'!$U$41:$AD$41/TIR!T877:AC877,TIR!F877)</f>
        <v>57.228836429506487</v>
      </c>
      <c r="F877" s="100">
        <f>'DRE + DCF'!$AE$38*'DRE + DCF'!$AE$39*(1+G877)/(R877-G877)/AC877</f>
        <v>31.31687326849859</v>
      </c>
      <c r="G877" s="92">
        <f>R877*(1-'DRE + DCF'!$AE$39)</f>
        <v>0.10656373724588526</v>
      </c>
      <c r="H877" s="94">
        <f t="shared" si="92"/>
        <v>0.17760622874314211</v>
      </c>
      <c r="I877" s="94">
        <f t="shared" si="97"/>
        <v>0.17760622874314211</v>
      </c>
      <c r="J877" s="94">
        <f t="shared" si="97"/>
        <v>0.17760622874314211</v>
      </c>
      <c r="K877" s="94">
        <f t="shared" si="97"/>
        <v>0.17760622874314211</v>
      </c>
      <c r="L877" s="94">
        <f t="shared" si="97"/>
        <v>0.17760622874314211</v>
      </c>
      <c r="M877" s="94">
        <f t="shared" si="97"/>
        <v>0.17760622874314211</v>
      </c>
      <c r="N877" s="94">
        <f t="shared" si="97"/>
        <v>0.17760622874314211</v>
      </c>
      <c r="O877" s="94">
        <f t="shared" si="97"/>
        <v>0.17760622874314211</v>
      </c>
      <c r="P877" s="94">
        <f t="shared" si="97"/>
        <v>0.17760622874314211</v>
      </c>
      <c r="Q877" s="94">
        <f t="shared" si="97"/>
        <v>0.17760622874314211</v>
      </c>
      <c r="R877" s="94">
        <f t="shared" si="97"/>
        <v>0.17760622874314211</v>
      </c>
      <c r="S877" s="93">
        <f>(1+H877)^((5-Dashboard!$F$9)*3/12)</f>
        <v>1.0417176523548628</v>
      </c>
      <c r="T877" s="93">
        <f t="shared" si="96"/>
        <v>1.2267331960047696</v>
      </c>
      <c r="U877" s="93">
        <f t="shared" si="96"/>
        <v>1.4446086526211985</v>
      </c>
      <c r="V877" s="93">
        <f t="shared" si="96"/>
        <v>1.7011801474229615</v>
      </c>
      <c r="W877" s="93">
        <f t="shared" si="96"/>
        <v>2.0033203378194564</v>
      </c>
      <c r="X877" s="93">
        <f t="shared" si="96"/>
        <v>2.3591225079840075</v>
      </c>
      <c r="Y877" s="93">
        <f t="shared" si="95"/>
        <v>2.7781173597701101</v>
      </c>
      <c r="Z877" s="93">
        <f t="shared" si="95"/>
        <v>3.2715283070447345</v>
      </c>
      <c r="AA877" s="93">
        <f t="shared" si="95"/>
        <v>3.8525721118853862</v>
      </c>
      <c r="AB877" s="93">
        <f t="shared" si="95"/>
        <v>4.5368129156383521</v>
      </c>
      <c r="AC877" s="95">
        <f t="shared" si="95"/>
        <v>5.3425791480980589</v>
      </c>
      <c r="AE877" s="96"/>
    </row>
    <row r="878" spans="3:31" ht="24.75" customHeight="1" x14ac:dyDescent="0.25">
      <c r="C878" s="91">
        <f>ABS(E878-Dashboard!$F$13)</f>
        <v>7.6646037407895946</v>
      </c>
      <c r="D878" s="92">
        <f t="shared" si="94"/>
        <v>0.1777062287431421</v>
      </c>
      <c r="E878" s="93" cm="1">
        <f t="array" ref="E878">SUM('DRE + DCF'!$S$41/TIR!S878,'DRE + DCF'!$U$41:$AD$41/TIR!T878:AC878,TIR!F878)</f>
        <v>57.174603740789593</v>
      </c>
      <c r="F878" s="100">
        <f>'DRE + DCF'!$AE$38*'DRE + DCF'!$AE$39*(1+G878)/(R878-G878)/AC878</f>
        <v>31.273715897740608</v>
      </c>
      <c r="G878" s="92">
        <f>R878*(1-'DRE + DCF'!$AE$39)</f>
        <v>0.10662373724588525</v>
      </c>
      <c r="H878" s="94">
        <f t="shared" si="92"/>
        <v>0.1777062287431421</v>
      </c>
      <c r="I878" s="94">
        <f t="shared" si="97"/>
        <v>0.1777062287431421</v>
      </c>
      <c r="J878" s="94">
        <f t="shared" si="97"/>
        <v>0.1777062287431421</v>
      </c>
      <c r="K878" s="94">
        <f t="shared" si="97"/>
        <v>0.1777062287431421</v>
      </c>
      <c r="L878" s="94">
        <f t="shared" si="97"/>
        <v>0.1777062287431421</v>
      </c>
      <c r="M878" s="94">
        <f t="shared" si="97"/>
        <v>0.1777062287431421</v>
      </c>
      <c r="N878" s="94">
        <f t="shared" si="97"/>
        <v>0.1777062287431421</v>
      </c>
      <c r="O878" s="94">
        <f t="shared" si="97"/>
        <v>0.1777062287431421</v>
      </c>
      <c r="P878" s="94">
        <f t="shared" si="97"/>
        <v>0.1777062287431421</v>
      </c>
      <c r="Q878" s="94">
        <f t="shared" si="97"/>
        <v>0.1777062287431421</v>
      </c>
      <c r="R878" s="94">
        <f t="shared" si="97"/>
        <v>0.1777062287431421</v>
      </c>
      <c r="S878" s="93">
        <f>(1+H878)^((5-Dashboard!$F$9)*3/12)</f>
        <v>1.0417397668031361</v>
      </c>
      <c r="T878" s="93">
        <f t="shared" si="96"/>
        <v>1.2268634120934816</v>
      </c>
      <c r="U878" s="93">
        <f t="shared" si="96"/>
        <v>1.4448846822395576</v>
      </c>
      <c r="V878" s="93">
        <f t="shared" si="96"/>
        <v>1.7016496900890825</v>
      </c>
      <c r="W878" s="93">
        <f t="shared" si="96"/>
        <v>2.0040434391567499</v>
      </c>
      <c r="X878" s="93">
        <f t="shared" si="96"/>
        <v>2.3601744409667327</v>
      </c>
      <c r="Y878" s="93">
        <f t="shared" si="95"/>
        <v>2.7795921400468844</v>
      </c>
      <c r="Z878" s="93">
        <f t="shared" si="95"/>
        <v>3.2735429766986961</v>
      </c>
      <c r="AA878" s="93">
        <f t="shared" si="95"/>
        <v>3.8552719537164211</v>
      </c>
      <c r="AB878" s="93">
        <f t="shared" si="95"/>
        <v>4.5403777933905722</v>
      </c>
      <c r="AC878" s="95">
        <f t="shared" si="95"/>
        <v>5.3472312081231204</v>
      </c>
      <c r="AE878" s="96"/>
    </row>
    <row r="879" spans="3:31" ht="24.75" customHeight="1" x14ac:dyDescent="0.25">
      <c r="C879" s="91">
        <f>ABS(E879-Dashboard!$F$13)</f>
        <v>7.6104499568774813</v>
      </c>
      <c r="D879" s="92">
        <f t="shared" si="94"/>
        <v>0.17780622874314209</v>
      </c>
      <c r="E879" s="93" cm="1">
        <f t="array" ref="E879">SUM('DRE + DCF'!$S$41/TIR!S879,'DRE + DCF'!$U$41:$AD$41/TIR!T879:AC879,TIR!F879)</f>
        <v>57.120449956877479</v>
      </c>
      <c r="F879" s="100">
        <f>'DRE + DCF'!$AE$38*'DRE + DCF'!$AE$39*(1+G879)/(R879-G879)/AC879</f>
        <v>31.23063010727574</v>
      </c>
      <c r="G879" s="92">
        <f>R879*(1-'DRE + DCF'!$AE$39)</f>
        <v>0.10668373724588524</v>
      </c>
      <c r="H879" s="94">
        <f t="shared" si="92"/>
        <v>0.17780622874314209</v>
      </c>
      <c r="I879" s="94">
        <f t="shared" si="97"/>
        <v>0.17780622874314209</v>
      </c>
      <c r="J879" s="94">
        <f t="shared" si="97"/>
        <v>0.17780622874314209</v>
      </c>
      <c r="K879" s="94">
        <f t="shared" si="97"/>
        <v>0.17780622874314209</v>
      </c>
      <c r="L879" s="94">
        <f t="shared" si="97"/>
        <v>0.17780622874314209</v>
      </c>
      <c r="M879" s="94">
        <f t="shared" si="97"/>
        <v>0.17780622874314209</v>
      </c>
      <c r="N879" s="94">
        <f t="shared" si="97"/>
        <v>0.17780622874314209</v>
      </c>
      <c r="O879" s="94">
        <f t="shared" si="97"/>
        <v>0.17780622874314209</v>
      </c>
      <c r="P879" s="94">
        <f t="shared" si="97"/>
        <v>0.17780622874314209</v>
      </c>
      <c r="Q879" s="94">
        <f t="shared" si="97"/>
        <v>0.17780622874314209</v>
      </c>
      <c r="R879" s="94">
        <f t="shared" si="97"/>
        <v>0.17780622874314209</v>
      </c>
      <c r="S879" s="93">
        <f>(1+H879)^((5-Dashboard!$F$9)*3/12)</f>
        <v>1.0417618798431372</v>
      </c>
      <c r="T879" s="93">
        <f t="shared" si="96"/>
        <v>1.2269936309464118</v>
      </c>
      <c r="U879" s="93">
        <f t="shared" si="96"/>
        <v>1.4451607411568479</v>
      </c>
      <c r="V879" s="93">
        <f t="shared" si="96"/>
        <v>1.7021193224695912</v>
      </c>
      <c r="W879" s="93">
        <f t="shared" si="96"/>
        <v>2.0047667400687414</v>
      </c>
      <c r="X879" s="93">
        <f t="shared" si="96"/>
        <v>2.3612267536300475</v>
      </c>
      <c r="Y879" s="93">
        <f t="shared" si="95"/>
        <v>2.7810675779004188</v>
      </c>
      <c r="Z879" s="93">
        <f t="shared" si="95"/>
        <v>3.2755587158067168</v>
      </c>
      <c r="AA879" s="93">
        <f t="shared" si="95"/>
        <v>3.8579734580910388</v>
      </c>
      <c r="AB879" s="93">
        <f t="shared" si="95"/>
        <v>4.5439451692653448</v>
      </c>
      <c r="AC879" s="95">
        <f t="shared" si="95"/>
        <v>5.351886923428034</v>
      </c>
      <c r="AE879" s="96"/>
    </row>
    <row r="880" spans="3:31" ht="24.75" customHeight="1" x14ac:dyDescent="0.25">
      <c r="C880" s="91">
        <f>ABS(E880-Dashboard!$F$13)</f>
        <v>7.5563749282783235</v>
      </c>
      <c r="D880" s="92">
        <f t="shared" si="94"/>
        <v>0.17790622874314208</v>
      </c>
      <c r="E880" s="93" cm="1">
        <f t="array" ref="E880">SUM('DRE + DCF'!$S$41/TIR!S880,'DRE + DCF'!$U$41:$AD$41/TIR!T880:AC880,TIR!F880)</f>
        <v>57.066374928278321</v>
      </c>
      <c r="F880" s="100">
        <f>'DRE + DCF'!$AE$38*'DRE + DCF'!$AE$39*(1+G880)/(R880-G880)/AC880</f>
        <v>31.187615753621909</v>
      </c>
      <c r="G880" s="92">
        <f>R880*(1-'DRE + DCF'!$AE$39)</f>
        <v>0.10674373724588525</v>
      </c>
      <c r="H880" s="94">
        <f t="shared" si="92"/>
        <v>0.17790622874314208</v>
      </c>
      <c r="I880" s="94">
        <f t="shared" si="97"/>
        <v>0.17790622874314208</v>
      </c>
      <c r="J880" s="94">
        <f t="shared" si="97"/>
        <v>0.17790622874314208</v>
      </c>
      <c r="K880" s="94">
        <f t="shared" si="97"/>
        <v>0.17790622874314208</v>
      </c>
      <c r="L880" s="94">
        <f t="shared" si="97"/>
        <v>0.17790622874314208</v>
      </c>
      <c r="M880" s="94">
        <f t="shared" si="97"/>
        <v>0.17790622874314208</v>
      </c>
      <c r="N880" s="94">
        <f t="shared" si="97"/>
        <v>0.17790622874314208</v>
      </c>
      <c r="O880" s="94">
        <f t="shared" si="97"/>
        <v>0.17790622874314208</v>
      </c>
      <c r="P880" s="94">
        <f t="shared" si="97"/>
        <v>0.17790622874314208</v>
      </c>
      <c r="Q880" s="94">
        <f t="shared" si="97"/>
        <v>0.17790622874314208</v>
      </c>
      <c r="R880" s="94">
        <f t="shared" si="97"/>
        <v>0.17790622874314208</v>
      </c>
      <c r="S880" s="93">
        <f>(1+H880)^((5-Dashboard!$F$9)*3/12)</f>
        <v>1.0417839914750753</v>
      </c>
      <c r="T880" s="93">
        <f t="shared" si="96"/>
        <v>1.2271238525633836</v>
      </c>
      <c r="U880" s="93">
        <f t="shared" si="96"/>
        <v>1.4454368293736908</v>
      </c>
      <c r="V880" s="93">
        <f t="shared" si="96"/>
        <v>1.7025890445740086</v>
      </c>
      <c r="W880" s="93">
        <f t="shared" si="96"/>
        <v>2.0054902405935597</v>
      </c>
      <c r="X880" s="93">
        <f t="shared" si="96"/>
        <v>2.3622794460787366</v>
      </c>
      <c r="Y880" s="93">
        <f t="shared" si="95"/>
        <v>2.7825436735680436</v>
      </c>
      <c r="Z880" s="93">
        <f t="shared" si="95"/>
        <v>3.2775755248456226</v>
      </c>
      <c r="AA880" s="93">
        <f t="shared" si="95"/>
        <v>3.860676625891732</v>
      </c>
      <c r="AB880" s="93">
        <f t="shared" si="95"/>
        <v>4.5475150448009289</v>
      </c>
      <c r="AC880" s="95">
        <f t="shared" si="95"/>
        <v>5.3565462965741633</v>
      </c>
      <c r="AE880" s="96"/>
    </row>
    <row r="881" spans="3:31" ht="24.75" customHeight="1" x14ac:dyDescent="0.25">
      <c r="C881" s="91">
        <f>ABS(E881-Dashboard!$F$13)</f>
        <v>7.5023785058528603</v>
      </c>
      <c r="D881" s="92">
        <f t="shared" si="94"/>
        <v>0.17800622874314206</v>
      </c>
      <c r="E881" s="93" cm="1">
        <f t="array" ref="E881">SUM('DRE + DCF'!$S$41/TIR!S881,'DRE + DCF'!$U$41:$AD$41/TIR!T881:AC881,TIR!F881)</f>
        <v>57.012378505852858</v>
      </c>
      <c r="F881" s="100">
        <f>'DRE + DCF'!$AE$38*'DRE + DCF'!$AE$39*(1+G881)/(R881-G881)/AC881</f>
        <v>31.144672693643898</v>
      </c>
      <c r="G881" s="92">
        <f>R881*(1-'DRE + DCF'!$AE$39)</f>
        <v>0.10680373724588524</v>
      </c>
      <c r="H881" s="94">
        <f t="shared" si="92"/>
        <v>0.17800622874314206</v>
      </c>
      <c r="I881" s="94">
        <f t="shared" si="97"/>
        <v>0.17800622874314206</v>
      </c>
      <c r="J881" s="94">
        <f t="shared" si="97"/>
        <v>0.17800622874314206</v>
      </c>
      <c r="K881" s="94">
        <f t="shared" si="97"/>
        <v>0.17800622874314206</v>
      </c>
      <c r="L881" s="94">
        <f t="shared" si="97"/>
        <v>0.17800622874314206</v>
      </c>
      <c r="M881" s="94">
        <f t="shared" si="97"/>
        <v>0.17800622874314206</v>
      </c>
      <c r="N881" s="94">
        <f t="shared" si="97"/>
        <v>0.17800622874314206</v>
      </c>
      <c r="O881" s="94">
        <f t="shared" si="97"/>
        <v>0.17800622874314206</v>
      </c>
      <c r="P881" s="94">
        <f t="shared" si="97"/>
        <v>0.17800622874314206</v>
      </c>
      <c r="Q881" s="94">
        <f t="shared" si="97"/>
        <v>0.17800622874314206</v>
      </c>
      <c r="R881" s="94">
        <f t="shared" si="97"/>
        <v>0.17800622874314206</v>
      </c>
      <c r="S881" s="93">
        <f>(1+H881)^((5-Dashboard!$F$9)*3/12)</f>
        <v>1.04180610169916</v>
      </c>
      <c r="T881" s="93">
        <f t="shared" si="96"/>
        <v>1.2272540769442217</v>
      </c>
      <c r="U881" s="93">
        <f t="shared" si="96"/>
        <v>1.4457129468907086</v>
      </c>
      <c r="V881" s="93">
        <f t="shared" si="96"/>
        <v>1.7030588564118581</v>
      </c>
      <c r="W881" s="93">
        <f t="shared" si="96"/>
        <v>2.0062139407693413</v>
      </c>
      <c r="X881" s="93">
        <f t="shared" si="96"/>
        <v>2.3633325184176091</v>
      </c>
      <c r="Y881" s="93">
        <f t="shared" si="95"/>
        <v>2.7840204272871603</v>
      </c>
      <c r="Z881" s="93">
        <f t="shared" si="95"/>
        <v>3.2795934042924189</v>
      </c>
      <c r="AA881" s="93">
        <f t="shared" si="95"/>
        <v>3.8633814580013954</v>
      </c>
      <c r="AB881" s="93">
        <f t="shared" si="95"/>
        <v>4.5510874215364057</v>
      </c>
      <c r="AC881" s="95">
        <f t="shared" si="95"/>
        <v>5.3612093301244519</v>
      </c>
      <c r="AE881" s="96"/>
    </row>
    <row r="882" spans="3:31" ht="24.75" customHeight="1" x14ac:dyDescent="0.25">
      <c r="C882" s="91">
        <f>ABS(E882-Dashboard!$F$13)</f>
        <v>7.4484605408135351</v>
      </c>
      <c r="D882" s="92">
        <f t="shared" si="94"/>
        <v>0.17810622874314205</v>
      </c>
      <c r="E882" s="93" cm="1">
        <f t="array" ref="E882">SUM('DRE + DCF'!$S$41/TIR!S882,'DRE + DCF'!$U$41:$AD$41/TIR!T882:AC882,TIR!F882)</f>
        <v>56.958460540813533</v>
      </c>
      <c r="F882" s="100">
        <f>'DRE + DCF'!$AE$38*'DRE + DCF'!$AE$39*(1+G882)/(R882-G882)/AC882</f>
        <v>31.10180078455247</v>
      </c>
      <c r="G882" s="92">
        <f>R882*(1-'DRE + DCF'!$AE$39)</f>
        <v>0.10686373724588523</v>
      </c>
      <c r="H882" s="94">
        <f t="shared" si="92"/>
        <v>0.17810622874314205</v>
      </c>
      <c r="I882" s="94">
        <f t="shared" si="97"/>
        <v>0.17810622874314205</v>
      </c>
      <c r="J882" s="94">
        <f t="shared" si="97"/>
        <v>0.17810622874314205</v>
      </c>
      <c r="K882" s="94">
        <f t="shared" si="97"/>
        <v>0.17810622874314205</v>
      </c>
      <c r="L882" s="94">
        <f t="shared" si="97"/>
        <v>0.17810622874314205</v>
      </c>
      <c r="M882" s="94">
        <f t="shared" si="97"/>
        <v>0.17810622874314205</v>
      </c>
      <c r="N882" s="94">
        <f t="shared" si="97"/>
        <v>0.17810622874314205</v>
      </c>
      <c r="O882" s="94">
        <f t="shared" si="97"/>
        <v>0.17810622874314205</v>
      </c>
      <c r="P882" s="94">
        <f t="shared" si="97"/>
        <v>0.17810622874314205</v>
      </c>
      <c r="Q882" s="94">
        <f t="shared" si="97"/>
        <v>0.17810622874314205</v>
      </c>
      <c r="R882" s="94">
        <f t="shared" si="97"/>
        <v>0.17810622874314205</v>
      </c>
      <c r="S882" s="93">
        <f>(1+H882)^((5-Dashboard!$F$9)*3/12)</f>
        <v>1.0418282105156</v>
      </c>
      <c r="T882" s="93">
        <f t="shared" si="96"/>
        <v>1.22738430408875</v>
      </c>
      <c r="U882" s="93">
        <f t="shared" si="96"/>
        <v>1.4459890937085231</v>
      </c>
      <c r="V882" s="93">
        <f t="shared" si="96"/>
        <v>1.7035287579926621</v>
      </c>
      <c r="W882" s="93">
        <f t="shared" si="96"/>
        <v>2.0069378406342238</v>
      </c>
      <c r="X882" s="93">
        <f t="shared" si="96"/>
        <v>2.3643859707514903</v>
      </c>
      <c r="Y882" s="93">
        <f t="shared" si="95"/>
        <v>2.7854978392952314</v>
      </c>
      <c r="Z882" s="93">
        <f t="shared" si="95"/>
        <v>3.2816123546242761</v>
      </c>
      <c r="AA882" s="93">
        <f t="shared" si="95"/>
        <v>3.8660879553033087</v>
      </c>
      <c r="AB882" s="93">
        <f t="shared" si="95"/>
        <v>4.5546623010116667</v>
      </c>
      <c r="AC882" s="95">
        <f t="shared" si="95"/>
        <v>5.3658760266434165</v>
      </c>
      <c r="AE882" s="96"/>
    </row>
    <row r="883" spans="3:31" ht="24.75" customHeight="1" x14ac:dyDescent="0.25">
      <c r="C883" s="91">
        <f>ABS(E883-Dashboard!$F$13)</f>
        <v>7.3946208847234018</v>
      </c>
      <c r="D883" s="92">
        <f t="shared" si="94"/>
        <v>0.17820622874314204</v>
      </c>
      <c r="E883" s="93" cm="1">
        <f t="array" ref="E883">SUM('DRE + DCF'!$S$41/TIR!S883,'DRE + DCF'!$U$41:$AD$41/TIR!T883:AC883,TIR!F883)</f>
        <v>56.9046208847234</v>
      </c>
      <c r="F883" s="100">
        <f>'DRE + DCF'!$AE$38*'DRE + DCF'!$AE$39*(1+G883)/(R883-G883)/AC883</f>
        <v>31.058999883903283</v>
      </c>
      <c r="G883" s="92">
        <f>R883*(1-'DRE + DCF'!$AE$39)</f>
        <v>0.10692373724588522</v>
      </c>
      <c r="H883" s="94">
        <f t="shared" ref="H883:H946" si="98">$D883</f>
        <v>0.17820622874314204</v>
      </c>
      <c r="I883" s="94">
        <f t="shared" si="97"/>
        <v>0.17820622874314204</v>
      </c>
      <c r="J883" s="94">
        <f t="shared" si="97"/>
        <v>0.17820622874314204</v>
      </c>
      <c r="K883" s="94">
        <f t="shared" si="97"/>
        <v>0.17820622874314204</v>
      </c>
      <c r="L883" s="94">
        <f t="shared" si="97"/>
        <v>0.17820622874314204</v>
      </c>
      <c r="M883" s="94">
        <f t="shared" si="97"/>
        <v>0.17820622874314204</v>
      </c>
      <c r="N883" s="94">
        <f t="shared" si="97"/>
        <v>0.17820622874314204</v>
      </c>
      <c r="O883" s="94">
        <f t="shared" si="97"/>
        <v>0.17820622874314204</v>
      </c>
      <c r="P883" s="94">
        <f t="shared" si="97"/>
        <v>0.17820622874314204</v>
      </c>
      <c r="Q883" s="94">
        <f t="shared" si="97"/>
        <v>0.17820622874314204</v>
      </c>
      <c r="R883" s="94">
        <f t="shared" si="97"/>
        <v>0.17820622874314204</v>
      </c>
      <c r="S883" s="93">
        <f>(1+H883)^((5-Dashboard!$F$9)*3/12)</f>
        <v>1.0418503179246046</v>
      </c>
      <c r="T883" s="93">
        <f t="shared" si="96"/>
        <v>1.2275145339967919</v>
      </c>
      <c r="U883" s="93">
        <f t="shared" si="96"/>
        <v>1.4462652698277556</v>
      </c>
      <c r="V883" s="93">
        <f t="shared" si="96"/>
        <v>1.7039987493259428</v>
      </c>
      <c r="W883" s="93">
        <f t="shared" si="96"/>
        <v>2.0076619402263498</v>
      </c>
      <c r="X883" s="93">
        <f t="shared" si="96"/>
        <v>2.3654398031852271</v>
      </c>
      <c r="Y883" s="93">
        <f t="shared" si="95"/>
        <v>2.7869759098297866</v>
      </c>
      <c r="Z883" s="93">
        <f t="shared" si="95"/>
        <v>3.2836323763185402</v>
      </c>
      <c r="AA883" s="93">
        <f t="shared" si="95"/>
        <v>3.868796118681149</v>
      </c>
      <c r="AB883" s="93">
        <f t="shared" si="95"/>
        <v>4.5582396847674218</v>
      </c>
      <c r="AC883" s="95">
        <f t="shared" si="95"/>
        <v>5.3705463886971527</v>
      </c>
      <c r="AE883" s="96"/>
    </row>
    <row r="884" spans="3:31" ht="24.75" customHeight="1" x14ac:dyDescent="0.25">
      <c r="C884" s="91">
        <f>ABS(E884-Dashboard!$F$13)</f>
        <v>7.3408593894950229</v>
      </c>
      <c r="D884" s="92">
        <f t="shared" si="94"/>
        <v>0.17830622874314203</v>
      </c>
      <c r="E884" s="93" cm="1">
        <f t="array" ref="E884">SUM('DRE + DCF'!$S$41/TIR!S884,'DRE + DCF'!$U$41:$AD$41/TIR!T884:AC884,TIR!F884)</f>
        <v>56.850859389495021</v>
      </c>
      <c r="F884" s="100">
        <f>'DRE + DCF'!$AE$38*'DRE + DCF'!$AE$39*(1+G884)/(R884-G884)/AC884</f>
        <v>31.016269849595858</v>
      </c>
      <c r="G884" s="92">
        <f>R884*(1-'DRE + DCF'!$AE$39)</f>
        <v>0.10698373724588521</v>
      </c>
      <c r="H884" s="94">
        <f t="shared" si="98"/>
        <v>0.17830622874314203</v>
      </c>
      <c r="I884" s="94">
        <f t="shared" si="97"/>
        <v>0.17830622874314203</v>
      </c>
      <c r="J884" s="94">
        <f t="shared" si="97"/>
        <v>0.17830622874314203</v>
      </c>
      <c r="K884" s="94">
        <f t="shared" si="97"/>
        <v>0.17830622874314203</v>
      </c>
      <c r="L884" s="94">
        <f t="shared" si="97"/>
        <v>0.17830622874314203</v>
      </c>
      <c r="M884" s="94">
        <f t="shared" si="97"/>
        <v>0.17830622874314203</v>
      </c>
      <c r="N884" s="94">
        <f t="shared" si="97"/>
        <v>0.17830622874314203</v>
      </c>
      <c r="O884" s="94">
        <f t="shared" si="97"/>
        <v>0.17830622874314203</v>
      </c>
      <c r="P884" s="94">
        <f t="shared" si="97"/>
        <v>0.17830622874314203</v>
      </c>
      <c r="Q884" s="94">
        <f t="shared" si="97"/>
        <v>0.17830622874314203</v>
      </c>
      <c r="R884" s="94">
        <f t="shared" si="97"/>
        <v>0.17830622874314203</v>
      </c>
      <c r="S884" s="93">
        <f>(1+H884)^((5-Dashboard!$F$9)*3/12)</f>
        <v>1.0418724239263828</v>
      </c>
      <c r="T884" s="93">
        <f t="shared" si="96"/>
        <v>1.2276447666681722</v>
      </c>
      <c r="U884" s="93">
        <f t="shared" si="96"/>
        <v>1.4465414752490287</v>
      </c>
      <c r="V884" s="93">
        <f t="shared" si="96"/>
        <v>1.7044688304212241</v>
      </c>
      <c r="W884" s="93">
        <f t="shared" si="96"/>
        <v>2.0083862395838668</v>
      </c>
      <c r="X884" s="93">
        <f t="shared" si="96"/>
        <v>2.3664940158236867</v>
      </c>
      <c r="Y884" s="93">
        <f t="shared" si="95"/>
        <v>2.788454639128422</v>
      </c>
      <c r="Z884" s="93">
        <f t="shared" si="95"/>
        <v>3.28565346985273</v>
      </c>
      <c r="AA884" s="93">
        <f t="shared" si="95"/>
        <v>3.8715059490189891</v>
      </c>
      <c r="AB884" s="93">
        <f t="shared" si="95"/>
        <v>4.5618195743452041</v>
      </c>
      <c r="AC884" s="95">
        <f t="shared" si="95"/>
        <v>5.3752204188533428</v>
      </c>
      <c r="AE884" s="96"/>
    </row>
    <row r="885" spans="3:31" ht="24.75" customHeight="1" x14ac:dyDescent="0.25">
      <c r="C885" s="91">
        <f>ABS(E885-Dashboard!$F$13)</f>
        <v>7.2871759073896882</v>
      </c>
      <c r="D885" s="92">
        <f t="shared" si="94"/>
        <v>0.17840622874314202</v>
      </c>
      <c r="E885" s="93" cm="1">
        <f t="array" ref="E885">SUM('DRE + DCF'!$S$41/TIR!S885,'DRE + DCF'!$U$41:$AD$41/TIR!T885:AC885,TIR!F885)</f>
        <v>56.797175907389686</v>
      </c>
      <c r="F885" s="100">
        <f>'DRE + DCF'!$AE$38*'DRE + DCF'!$AE$39*(1+G885)/(R885-G885)/AC885</f>
        <v>30.973610539872702</v>
      </c>
      <c r="G885" s="92">
        <f>R885*(1-'DRE + DCF'!$AE$39)</f>
        <v>0.10704373724588521</v>
      </c>
      <c r="H885" s="94">
        <f t="shared" si="98"/>
        <v>0.17840622874314202</v>
      </c>
      <c r="I885" s="94">
        <f t="shared" si="97"/>
        <v>0.17840622874314202</v>
      </c>
      <c r="J885" s="94">
        <f t="shared" si="97"/>
        <v>0.17840622874314202</v>
      </c>
      <c r="K885" s="94">
        <f t="shared" si="97"/>
        <v>0.17840622874314202</v>
      </c>
      <c r="L885" s="94">
        <f t="shared" si="97"/>
        <v>0.17840622874314202</v>
      </c>
      <c r="M885" s="94">
        <f t="shared" si="97"/>
        <v>0.17840622874314202</v>
      </c>
      <c r="N885" s="94">
        <f t="shared" si="97"/>
        <v>0.17840622874314202</v>
      </c>
      <c r="O885" s="94">
        <f t="shared" si="97"/>
        <v>0.17840622874314202</v>
      </c>
      <c r="P885" s="94">
        <f t="shared" si="97"/>
        <v>0.17840622874314202</v>
      </c>
      <c r="Q885" s="94">
        <f t="shared" si="97"/>
        <v>0.17840622874314202</v>
      </c>
      <c r="R885" s="94">
        <f t="shared" si="97"/>
        <v>0.17840622874314202</v>
      </c>
      <c r="S885" s="93">
        <f>(1+H885)^((5-Dashboard!$F$9)*3/12)</f>
        <v>1.0418945285211436</v>
      </c>
      <c r="T885" s="93">
        <f t="shared" si="96"/>
        <v>1.227775002102715</v>
      </c>
      <c r="U885" s="93">
        <f t="shared" si="96"/>
        <v>1.4468177099729636</v>
      </c>
      <c r="V885" s="93">
        <f t="shared" si="96"/>
        <v>1.704939001288029</v>
      </c>
      <c r="W885" s="93">
        <f t="shared" si="96"/>
        <v>2.0091107387449254</v>
      </c>
      <c r="X885" s="93">
        <f t="shared" si="96"/>
        <v>2.3675486087717559</v>
      </c>
      <c r="Y885" s="93">
        <f t="shared" si="95"/>
        <v>2.7899340274287976</v>
      </c>
      <c r="Z885" s="93">
        <f t="shared" si="95"/>
        <v>3.2876756357045354</v>
      </c>
      <c r="AA885" s="93">
        <f t="shared" si="95"/>
        <v>3.8742174472012936</v>
      </c>
      <c r="AB885" s="93">
        <f t="shared" si="95"/>
        <v>4.5654019712873595</v>
      </c>
      <c r="AC885" s="95">
        <f t="shared" si="95"/>
        <v>5.3798981196812434</v>
      </c>
      <c r="AE885" s="96"/>
    </row>
    <row r="886" spans="3:31" ht="24.75" customHeight="1" x14ac:dyDescent="0.25">
      <c r="C886" s="91">
        <f>ABS(E886-Dashboard!$F$13)</f>
        <v>7.2335702910162567</v>
      </c>
      <c r="D886" s="92">
        <f t="shared" si="94"/>
        <v>0.17850622874314201</v>
      </c>
      <c r="E886" s="93" cm="1">
        <f t="array" ref="E886">SUM('DRE + DCF'!$S$41/TIR!S886,'DRE + DCF'!$U$41:$AD$41/TIR!T886:AC886,TIR!F886)</f>
        <v>56.743570291016255</v>
      </c>
      <c r="F886" s="100">
        <f>'DRE + DCF'!$AE$38*'DRE + DCF'!$AE$39*(1+G886)/(R886-G886)/AC886</f>
        <v>30.931021813318228</v>
      </c>
      <c r="G886" s="92">
        <f>R886*(1-'DRE + DCF'!$AE$39)</f>
        <v>0.10710373724588521</v>
      </c>
      <c r="H886" s="94">
        <f t="shared" si="98"/>
        <v>0.17850622874314201</v>
      </c>
      <c r="I886" s="94">
        <f t="shared" si="97"/>
        <v>0.17850622874314201</v>
      </c>
      <c r="J886" s="94">
        <f t="shared" si="97"/>
        <v>0.17850622874314201</v>
      </c>
      <c r="K886" s="94">
        <f t="shared" si="97"/>
        <v>0.17850622874314201</v>
      </c>
      <c r="L886" s="94">
        <f t="shared" si="97"/>
        <v>0.17850622874314201</v>
      </c>
      <c r="M886" s="94">
        <f t="shared" si="97"/>
        <v>0.17850622874314201</v>
      </c>
      <c r="N886" s="94">
        <f t="shared" si="97"/>
        <v>0.17850622874314201</v>
      </c>
      <c r="O886" s="94">
        <f t="shared" si="97"/>
        <v>0.17850622874314201</v>
      </c>
      <c r="P886" s="94">
        <f t="shared" si="97"/>
        <v>0.17850622874314201</v>
      </c>
      <c r="Q886" s="94">
        <f t="shared" si="97"/>
        <v>0.17850622874314201</v>
      </c>
      <c r="R886" s="94">
        <f t="shared" si="97"/>
        <v>0.17850622874314201</v>
      </c>
      <c r="S886" s="93">
        <f>(1+H886)^((5-Dashboard!$F$9)*3/12)</f>
        <v>1.041916631709096</v>
      </c>
      <c r="T886" s="93">
        <f t="shared" si="96"/>
        <v>1.2279052403002439</v>
      </c>
      <c r="U886" s="93">
        <f t="shared" si="96"/>
        <v>1.447093974000182</v>
      </c>
      <c r="V886" s="93">
        <f t="shared" si="96"/>
        <v>1.7054092619358809</v>
      </c>
      <c r="W886" s="93">
        <f t="shared" si="96"/>
        <v>2.0098354377476801</v>
      </c>
      <c r="X886" s="93">
        <f t="shared" si="96"/>
        <v>2.3686035821343405</v>
      </c>
      <c r="Y886" s="93">
        <f t="shared" si="95"/>
        <v>2.7914140749686389</v>
      </c>
      <c r="Z886" s="93">
        <f t="shared" si="95"/>
        <v>3.2896988743518172</v>
      </c>
      <c r="AA886" s="93">
        <f t="shared" si="95"/>
        <v>3.8769306141129194</v>
      </c>
      <c r="AB886" s="93">
        <f t="shared" si="95"/>
        <v>4.5689868771370499</v>
      </c>
      <c r="AC886" s="95">
        <f t="shared" si="95"/>
        <v>5.3845794937516906</v>
      </c>
      <c r="AE886" s="96"/>
    </row>
    <row r="887" spans="3:31" ht="24.75" customHeight="1" x14ac:dyDescent="0.25">
      <c r="C887" s="91">
        <f>ABS(E887-Dashboard!$F$13)</f>
        <v>7.18004239333019</v>
      </c>
      <c r="D887" s="92">
        <f t="shared" si="94"/>
        <v>0.178606228743142</v>
      </c>
      <c r="E887" s="93" cm="1">
        <f t="array" ref="E887">SUM('DRE + DCF'!$S$41/TIR!S887,'DRE + DCF'!$U$41:$AD$41/TIR!T887:AC887,TIR!F887)</f>
        <v>56.690042393330188</v>
      </c>
      <c r="F887" s="100">
        <f>'DRE + DCF'!$AE$38*'DRE + DCF'!$AE$39*(1+G887)/(R887-G887)/AC887</f>
        <v>30.88850352885779</v>
      </c>
      <c r="G887" s="92">
        <f>R887*(1-'DRE + DCF'!$AE$39)</f>
        <v>0.1071637372458852</v>
      </c>
      <c r="H887" s="94">
        <f t="shared" si="98"/>
        <v>0.178606228743142</v>
      </c>
      <c r="I887" s="94">
        <f t="shared" si="97"/>
        <v>0.178606228743142</v>
      </c>
      <c r="J887" s="94">
        <f t="shared" si="97"/>
        <v>0.178606228743142</v>
      </c>
      <c r="K887" s="94">
        <f t="shared" si="97"/>
        <v>0.178606228743142</v>
      </c>
      <c r="L887" s="94">
        <f t="shared" si="97"/>
        <v>0.178606228743142</v>
      </c>
      <c r="M887" s="94">
        <f t="shared" si="97"/>
        <v>0.178606228743142</v>
      </c>
      <c r="N887" s="94">
        <f t="shared" si="97"/>
        <v>0.178606228743142</v>
      </c>
      <c r="O887" s="94">
        <f t="shared" si="97"/>
        <v>0.178606228743142</v>
      </c>
      <c r="P887" s="94">
        <f t="shared" si="97"/>
        <v>0.178606228743142</v>
      </c>
      <c r="Q887" s="94">
        <f t="shared" si="97"/>
        <v>0.178606228743142</v>
      </c>
      <c r="R887" s="94">
        <f t="shared" si="97"/>
        <v>0.178606228743142</v>
      </c>
      <c r="S887" s="93">
        <f>(1+H887)^((5-Dashboard!$F$9)*3/12)</f>
        <v>1.0419387334904489</v>
      </c>
      <c r="T887" s="93">
        <f t="shared" si="96"/>
        <v>1.2280354812605836</v>
      </c>
      <c r="U887" s="93">
        <f t="shared" si="96"/>
        <v>1.4473702673313058</v>
      </c>
      <c r="V887" s="93">
        <f t="shared" si="96"/>
        <v>1.7058796123743036</v>
      </c>
      <c r="W887" s="93">
        <f t="shared" si="96"/>
        <v>2.0105603366302911</v>
      </c>
      <c r="X887" s="93">
        <f t="shared" si="96"/>
        <v>2.3696589360163696</v>
      </c>
      <c r="Y887" s="93">
        <f t="shared" si="95"/>
        <v>2.7928947819857397</v>
      </c>
      <c r="Z887" s="93">
        <f t="shared" si="95"/>
        <v>3.2917231862726126</v>
      </c>
      <c r="AA887" s="93">
        <f t="shared" si="95"/>
        <v>3.8796454506391234</v>
      </c>
      <c r="AB887" s="93">
        <f t="shared" si="95"/>
        <v>4.5725742934382652</v>
      </c>
      <c r="AC887" s="95">
        <f t="shared" si="95"/>
        <v>5.3892645436371112</v>
      </c>
      <c r="AE887" s="96"/>
    </row>
    <row r="888" spans="3:31" ht="24.75" customHeight="1" x14ac:dyDescent="0.25">
      <c r="C888" s="91">
        <f>ABS(E888-Dashboard!$F$13)</f>
        <v>7.1265920676326431</v>
      </c>
      <c r="D888" s="92">
        <f t="shared" si="94"/>
        <v>0.17870622874314199</v>
      </c>
      <c r="E888" s="93" cm="1">
        <f t="array" ref="E888">SUM('DRE + DCF'!$S$41/TIR!S888,'DRE + DCF'!$U$41:$AD$41/TIR!T888:AC888,TIR!F888)</f>
        <v>56.636592067632641</v>
      </c>
      <c r="F888" s="100">
        <f>'DRE + DCF'!$AE$38*'DRE + DCF'!$AE$39*(1+G888)/(R888-G888)/AC888</f>
        <v>30.846055545756737</v>
      </c>
      <c r="G888" s="92">
        <f>R888*(1-'DRE + DCF'!$AE$39)</f>
        <v>0.10722373724588519</v>
      </c>
      <c r="H888" s="94">
        <f t="shared" si="98"/>
        <v>0.17870622874314199</v>
      </c>
      <c r="I888" s="94">
        <f t="shared" si="97"/>
        <v>0.17870622874314199</v>
      </c>
      <c r="J888" s="94">
        <f t="shared" si="97"/>
        <v>0.17870622874314199</v>
      </c>
      <c r="K888" s="94">
        <f t="shared" si="97"/>
        <v>0.17870622874314199</v>
      </c>
      <c r="L888" s="94">
        <f t="shared" si="97"/>
        <v>0.17870622874314199</v>
      </c>
      <c r="M888" s="94">
        <f t="shared" si="97"/>
        <v>0.17870622874314199</v>
      </c>
      <c r="N888" s="94">
        <f t="shared" si="97"/>
        <v>0.17870622874314199</v>
      </c>
      <c r="O888" s="94">
        <f t="shared" si="97"/>
        <v>0.17870622874314199</v>
      </c>
      <c r="P888" s="94">
        <f t="shared" si="97"/>
        <v>0.17870622874314199</v>
      </c>
      <c r="Q888" s="94">
        <f t="shared" si="97"/>
        <v>0.17870622874314199</v>
      </c>
      <c r="R888" s="94">
        <f t="shared" si="97"/>
        <v>0.17870622874314199</v>
      </c>
      <c r="S888" s="93">
        <f>(1+H888)^((5-Dashboard!$F$9)*3/12)</f>
        <v>1.0419608338654109</v>
      </c>
      <c r="T888" s="93">
        <f t="shared" si="96"/>
        <v>1.228165724983558</v>
      </c>
      <c r="U888" s="93">
        <f t="shared" si="96"/>
        <v>1.4476465899669566</v>
      </c>
      <c r="V888" s="93">
        <f t="shared" si="96"/>
        <v>1.706350052612821</v>
      </c>
      <c r="W888" s="93">
        <f t="shared" si="96"/>
        <v>2.0112854354309202</v>
      </c>
      <c r="X888" s="93">
        <f t="shared" si="96"/>
        <v>2.3707146705227884</v>
      </c>
      <c r="Y888" s="93">
        <f t="shared" si="95"/>
        <v>2.7943761487179564</v>
      </c>
      <c r="Z888" s="93">
        <f t="shared" si="95"/>
        <v>3.2937485719451276</v>
      </c>
      <c r="AA888" s="93">
        <f t="shared" si="95"/>
        <v>3.8823619576655508</v>
      </c>
      <c r="AB888" s="93">
        <f t="shared" si="95"/>
        <v>4.5761642217358034</v>
      </c>
      <c r="AC888" s="95">
        <f t="shared" si="95"/>
        <v>5.3939532719115046</v>
      </c>
      <c r="AE888" s="96"/>
    </row>
    <row r="889" spans="3:31" ht="24.75" customHeight="1" x14ac:dyDescent="0.25">
      <c r="C889" s="91">
        <f>ABS(E889-Dashboard!$F$13)</f>
        <v>7.0732191675693841</v>
      </c>
      <c r="D889" s="92">
        <f t="shared" si="94"/>
        <v>0.17880622874314198</v>
      </c>
      <c r="E889" s="93" cm="1">
        <f t="array" ref="E889">SUM('DRE + DCF'!$S$41/TIR!S889,'DRE + DCF'!$U$41:$AD$41/TIR!T889:AC889,TIR!F889)</f>
        <v>56.583219167569382</v>
      </c>
      <c r="F889" s="100">
        <f>'DRE + DCF'!$AE$38*'DRE + DCF'!$AE$39*(1+G889)/(R889-G889)/AC889</f>
        <v>30.803677723619391</v>
      </c>
      <c r="G889" s="92">
        <f>R889*(1-'DRE + DCF'!$AE$39)</f>
        <v>0.10728373724588518</v>
      </c>
      <c r="H889" s="94">
        <f t="shared" si="98"/>
        <v>0.17880622874314198</v>
      </c>
      <c r="I889" s="94">
        <f t="shared" si="97"/>
        <v>0.17880622874314198</v>
      </c>
      <c r="J889" s="94">
        <f t="shared" si="97"/>
        <v>0.17880622874314198</v>
      </c>
      <c r="K889" s="94">
        <f t="shared" si="97"/>
        <v>0.17880622874314198</v>
      </c>
      <c r="L889" s="94">
        <f t="shared" si="97"/>
        <v>0.17880622874314198</v>
      </c>
      <c r="M889" s="94">
        <f t="shared" si="97"/>
        <v>0.17880622874314198</v>
      </c>
      <c r="N889" s="94">
        <f t="shared" si="97"/>
        <v>0.17880622874314198</v>
      </c>
      <c r="O889" s="94">
        <f t="shared" si="97"/>
        <v>0.17880622874314198</v>
      </c>
      <c r="P889" s="94">
        <f t="shared" si="97"/>
        <v>0.17880622874314198</v>
      </c>
      <c r="Q889" s="94">
        <f t="shared" si="97"/>
        <v>0.17880622874314198</v>
      </c>
      <c r="R889" s="94">
        <f t="shared" si="97"/>
        <v>0.17880622874314198</v>
      </c>
      <c r="S889" s="93">
        <f>(1+H889)^((5-Dashboard!$F$9)*3/12)</f>
        <v>1.041982932834191</v>
      </c>
      <c r="T889" s="93">
        <f t="shared" si="96"/>
        <v>1.2282959714689914</v>
      </c>
      <c r="U889" s="93">
        <f t="shared" si="96"/>
        <v>1.4479229419077557</v>
      </c>
      <c r="V889" s="93">
        <f t="shared" si="96"/>
        <v>1.706820582660957</v>
      </c>
      <c r="W889" s="93">
        <f t="shared" si="96"/>
        <v>2.0120107341877351</v>
      </c>
      <c r="X889" s="93">
        <f t="shared" si="96"/>
        <v>2.3717707857585646</v>
      </c>
      <c r="Y889" s="93">
        <f t="shared" si="95"/>
        <v>2.7958581754032124</v>
      </c>
      <c r="Z889" s="93">
        <f t="shared" si="95"/>
        <v>3.2957750318477426</v>
      </c>
      <c r="AA889" s="93">
        <f t="shared" si="95"/>
        <v>3.8850801360782463</v>
      </c>
      <c r="AB889" s="93">
        <f t="shared" si="95"/>
        <v>4.5797566635752904</v>
      </c>
      <c r="AC889" s="95">
        <f t="shared" si="95"/>
        <v>5.3986456811504624</v>
      </c>
      <c r="AE889" s="96"/>
    </row>
    <row r="890" spans="3:31" ht="24.75" customHeight="1" x14ac:dyDescent="0.25">
      <c r="C890" s="91">
        <f>ABS(E890-Dashboard!$F$13)</f>
        <v>7.0199235471299133</v>
      </c>
      <c r="D890" s="92">
        <f t="shared" si="94"/>
        <v>0.17890622874314197</v>
      </c>
      <c r="E890" s="93" cm="1">
        <f t="array" ref="E890">SUM('DRE + DCF'!$S$41/TIR!S890,'DRE + DCF'!$U$41:$AD$41/TIR!T890:AC890,TIR!F890)</f>
        <v>56.529923547129911</v>
      </c>
      <c r="F890" s="100">
        <f>'DRE + DCF'!$AE$38*'DRE + DCF'!$AE$39*(1+G890)/(R890-G890)/AC890</f>
        <v>30.761369922388091</v>
      </c>
      <c r="G890" s="92">
        <f>R890*(1-'DRE + DCF'!$AE$39)</f>
        <v>0.10734373724588518</v>
      </c>
      <c r="H890" s="94">
        <f t="shared" si="98"/>
        <v>0.17890622874314197</v>
      </c>
      <c r="I890" s="94">
        <f t="shared" si="97"/>
        <v>0.17890622874314197</v>
      </c>
      <c r="J890" s="94">
        <f t="shared" si="97"/>
        <v>0.17890622874314197</v>
      </c>
      <c r="K890" s="94">
        <f t="shared" si="97"/>
        <v>0.17890622874314197</v>
      </c>
      <c r="L890" s="94">
        <f t="shared" si="97"/>
        <v>0.17890622874314197</v>
      </c>
      <c r="M890" s="94">
        <f t="shared" si="97"/>
        <v>0.17890622874314197</v>
      </c>
      <c r="N890" s="94">
        <f t="shared" si="97"/>
        <v>0.17890622874314197</v>
      </c>
      <c r="O890" s="94">
        <f t="shared" si="97"/>
        <v>0.17890622874314197</v>
      </c>
      <c r="P890" s="94">
        <f t="shared" si="97"/>
        <v>0.17890622874314197</v>
      </c>
      <c r="Q890" s="94">
        <f t="shared" si="97"/>
        <v>0.17890622874314197</v>
      </c>
      <c r="R890" s="94">
        <f t="shared" si="97"/>
        <v>0.17890622874314197</v>
      </c>
      <c r="S890" s="93">
        <f>(1+H890)^((5-Dashboard!$F$9)*3/12)</f>
        <v>1.0420050303969979</v>
      </c>
      <c r="T890" s="93">
        <f t="shared" si="96"/>
        <v>1.2284262207167078</v>
      </c>
      <c r="U890" s="93">
        <f t="shared" si="96"/>
        <v>1.4481993231543246</v>
      </c>
      <c r="V890" s="93">
        <f t="shared" si="96"/>
        <v>1.7072912025282356</v>
      </c>
      <c r="W890" s="93">
        <f t="shared" si="96"/>
        <v>2.0127362329389062</v>
      </c>
      <c r="X890" s="93">
        <f t="shared" si="96"/>
        <v>2.372827281828684</v>
      </c>
      <c r="Y890" s="93">
        <f t="shared" si="95"/>
        <v>2.7973408622794942</v>
      </c>
      <c r="Z890" s="93">
        <f t="shared" si="95"/>
        <v>3.2978025664590076</v>
      </c>
      <c r="AA890" s="93">
        <f t="shared" si="95"/>
        <v>3.8877999867636435</v>
      </c>
      <c r="AB890" s="93">
        <f t="shared" si="95"/>
        <v>4.5833516205031639</v>
      </c>
      <c r="AC890" s="95">
        <f t="shared" si="95"/>
        <v>5.4033417739311531</v>
      </c>
      <c r="AE890" s="96"/>
    </row>
    <row r="891" spans="3:31" ht="24.75" customHeight="1" x14ac:dyDescent="0.25">
      <c r="C891" s="91">
        <f>ABS(E891-Dashboard!$F$13)</f>
        <v>6.9667050606462837</v>
      </c>
      <c r="D891" s="92">
        <f t="shared" si="94"/>
        <v>0.17900622874314195</v>
      </c>
      <c r="E891" s="93" cm="1">
        <f t="array" ref="E891">SUM('DRE + DCF'!$S$41/TIR!S891,'DRE + DCF'!$U$41:$AD$41/TIR!T891:AC891,TIR!F891)</f>
        <v>56.476705060646282</v>
      </c>
      <c r="F891" s="100">
        <f>'DRE + DCF'!$AE$38*'DRE + DCF'!$AE$39*(1+G891)/(R891-G891)/AC891</f>
        <v>30.719132002342175</v>
      </c>
      <c r="G891" s="92">
        <f>R891*(1-'DRE + DCF'!$AE$39)</f>
        <v>0.10740373724588517</v>
      </c>
      <c r="H891" s="94">
        <f t="shared" si="98"/>
        <v>0.17900622874314195</v>
      </c>
      <c r="I891" s="94">
        <f t="shared" si="97"/>
        <v>0.17900622874314195</v>
      </c>
      <c r="J891" s="94">
        <f t="shared" si="97"/>
        <v>0.17900622874314195</v>
      </c>
      <c r="K891" s="94">
        <f t="shared" si="97"/>
        <v>0.17900622874314195</v>
      </c>
      <c r="L891" s="94">
        <f t="shared" si="97"/>
        <v>0.17900622874314195</v>
      </c>
      <c r="M891" s="94">
        <f t="shared" si="97"/>
        <v>0.17900622874314195</v>
      </c>
      <c r="N891" s="94">
        <f t="shared" si="97"/>
        <v>0.17900622874314195</v>
      </c>
      <c r="O891" s="94">
        <f t="shared" si="97"/>
        <v>0.17900622874314195</v>
      </c>
      <c r="P891" s="94">
        <f t="shared" si="97"/>
        <v>0.17900622874314195</v>
      </c>
      <c r="Q891" s="94">
        <f t="shared" si="97"/>
        <v>0.17900622874314195</v>
      </c>
      <c r="R891" s="94">
        <f t="shared" si="97"/>
        <v>0.17900622874314195</v>
      </c>
      <c r="S891" s="93">
        <f>(1+H891)^((5-Dashboard!$F$9)*3/12)</f>
        <v>1.0420271265540404</v>
      </c>
      <c r="T891" s="93">
        <f t="shared" si="96"/>
        <v>1.2285564727265319</v>
      </c>
      <c r="U891" s="93">
        <f t="shared" si="96"/>
        <v>1.4484757337072851</v>
      </c>
      <c r="V891" s="93">
        <f t="shared" si="96"/>
        <v>1.7077619122241818</v>
      </c>
      <c r="W891" s="93">
        <f t="shared" si="96"/>
        <v>2.0134619317226092</v>
      </c>
      <c r="X891" s="93">
        <f t="shared" si="96"/>
        <v>2.373884158838155</v>
      </c>
      <c r="Y891" s="93">
        <f t="shared" si="95"/>
        <v>2.798824209584859</v>
      </c>
      <c r="Z891" s="93">
        <f t="shared" si="95"/>
        <v>3.29983117625765</v>
      </c>
      <c r="AA891" s="93">
        <f t="shared" si="95"/>
        <v>3.8905215106085782</v>
      </c>
      <c r="AB891" s="93">
        <f t="shared" si="95"/>
        <v>4.5869490940666919</v>
      </c>
      <c r="AC891" s="95">
        <f t="shared" si="95"/>
        <v>5.4080415528323424</v>
      </c>
      <c r="AE891" s="96"/>
    </row>
    <row r="892" spans="3:31" ht="24.75" customHeight="1" x14ac:dyDescent="0.25">
      <c r="C892" s="91">
        <f>ABS(E892-Dashboard!$F$13)</f>
        <v>6.913563562792433</v>
      </c>
      <c r="D892" s="92">
        <f t="shared" si="94"/>
        <v>0.17910622874314194</v>
      </c>
      <c r="E892" s="93" cm="1">
        <f t="array" ref="E892">SUM('DRE + DCF'!$S$41/TIR!S892,'DRE + DCF'!$U$41:$AD$41/TIR!T892:AC892,TIR!F892)</f>
        <v>56.423563562792431</v>
      </c>
      <c r="F892" s="100">
        <f>'DRE + DCF'!$AE$38*'DRE + DCF'!$AE$39*(1+G892)/(R892-G892)/AC892</f>
        <v>30.676963824097118</v>
      </c>
      <c r="G892" s="92">
        <f>R892*(1-'DRE + DCF'!$AE$39)</f>
        <v>0.10746373724588516</v>
      </c>
      <c r="H892" s="94">
        <f t="shared" si="98"/>
        <v>0.17910622874314194</v>
      </c>
      <c r="I892" s="94">
        <f t="shared" si="97"/>
        <v>0.17910622874314194</v>
      </c>
      <c r="J892" s="94">
        <f t="shared" si="97"/>
        <v>0.17910622874314194</v>
      </c>
      <c r="K892" s="94">
        <f t="shared" si="97"/>
        <v>0.17910622874314194</v>
      </c>
      <c r="L892" s="94">
        <f t="shared" ref="I892:R917" si="99">$D892</f>
        <v>0.17910622874314194</v>
      </c>
      <c r="M892" s="94">
        <f t="shared" si="99"/>
        <v>0.17910622874314194</v>
      </c>
      <c r="N892" s="94">
        <f t="shared" si="99"/>
        <v>0.17910622874314194</v>
      </c>
      <c r="O892" s="94">
        <f t="shared" si="99"/>
        <v>0.17910622874314194</v>
      </c>
      <c r="P892" s="94">
        <f t="shared" si="99"/>
        <v>0.17910622874314194</v>
      </c>
      <c r="Q892" s="94">
        <f t="shared" si="99"/>
        <v>0.17910622874314194</v>
      </c>
      <c r="R892" s="94">
        <f t="shared" si="99"/>
        <v>0.17910622874314194</v>
      </c>
      <c r="S892" s="93">
        <f>(1+H892)^((5-Dashboard!$F$9)*3/12)</f>
        <v>1.042049221305527</v>
      </c>
      <c r="T892" s="93">
        <f t="shared" si="96"/>
        <v>1.2286867274982878</v>
      </c>
      <c r="U892" s="93">
        <f t="shared" si="96"/>
        <v>1.4487521735672586</v>
      </c>
      <c r="V892" s="93">
        <f t="shared" si="96"/>
        <v>1.7082327117583203</v>
      </c>
      <c r="W892" s="93">
        <f t="shared" si="96"/>
        <v>2.0141878305770238</v>
      </c>
      <c r="X892" s="93">
        <f t="shared" si="96"/>
        <v>2.3749414168920051</v>
      </c>
      <c r="Y892" s="93">
        <f t="shared" si="95"/>
        <v>2.8003082175574261</v>
      </c>
      <c r="Z892" s="93">
        <f t="shared" si="95"/>
        <v>3.3018608617225667</v>
      </c>
      <c r="AA892" s="93">
        <f t="shared" si="95"/>
        <v>3.8932447085002764</v>
      </c>
      <c r="AB892" s="93">
        <f t="shared" si="95"/>
        <v>4.5905490858139544</v>
      </c>
      <c r="AC892" s="95">
        <f t="shared" si="95"/>
        <v>5.4127450204343699</v>
      </c>
      <c r="AE892" s="96"/>
    </row>
    <row r="893" spans="3:31" ht="24.75" customHeight="1" x14ac:dyDescent="0.25">
      <c r="C893" s="91">
        <f>ABS(E893-Dashboard!$F$13)</f>
        <v>6.8604989085829615</v>
      </c>
      <c r="D893" s="92">
        <f t="shared" si="94"/>
        <v>0.17920622874314193</v>
      </c>
      <c r="E893" s="93" cm="1">
        <f t="array" ref="E893">SUM('DRE + DCF'!$S$41/TIR!S893,'DRE + DCF'!$U$41:$AD$41/TIR!T893:AC893,TIR!F893)</f>
        <v>56.37049890858296</v>
      </c>
      <c r="F893" s="100">
        <f>'DRE + DCF'!$AE$38*'DRE + DCF'!$AE$39*(1+G893)/(R893-G893)/AC893</f>
        <v>30.634865248603475</v>
      </c>
      <c r="G893" s="92">
        <f>R893*(1-'DRE + DCF'!$AE$39)</f>
        <v>0.10752373724588515</v>
      </c>
      <c r="H893" s="94">
        <f t="shared" si="98"/>
        <v>0.17920622874314193</v>
      </c>
      <c r="I893" s="94">
        <f t="shared" si="99"/>
        <v>0.17920622874314193</v>
      </c>
      <c r="J893" s="94">
        <f t="shared" si="99"/>
        <v>0.17920622874314193</v>
      </c>
      <c r="K893" s="94">
        <f t="shared" si="99"/>
        <v>0.17920622874314193</v>
      </c>
      <c r="L893" s="94">
        <f t="shared" si="99"/>
        <v>0.17920622874314193</v>
      </c>
      <c r="M893" s="94">
        <f t="shared" si="99"/>
        <v>0.17920622874314193</v>
      </c>
      <c r="N893" s="94">
        <f t="shared" si="99"/>
        <v>0.17920622874314193</v>
      </c>
      <c r="O893" s="94">
        <f t="shared" si="99"/>
        <v>0.17920622874314193</v>
      </c>
      <c r="P893" s="94">
        <f t="shared" si="99"/>
        <v>0.17920622874314193</v>
      </c>
      <c r="Q893" s="94">
        <f t="shared" si="99"/>
        <v>0.17920622874314193</v>
      </c>
      <c r="R893" s="94">
        <f t="shared" si="99"/>
        <v>0.17920622874314193</v>
      </c>
      <c r="S893" s="93">
        <f>(1+H893)^((5-Dashboard!$F$9)*3/12)</f>
        <v>1.0420713146516665</v>
      </c>
      <c r="T893" s="93">
        <f t="shared" si="96"/>
        <v>1.2288169850317996</v>
      </c>
      <c r="U893" s="93">
        <f t="shared" si="96"/>
        <v>1.4490286427348664</v>
      </c>
      <c r="V893" s="93">
        <f t="shared" si="96"/>
        <v>1.7087036011401755</v>
      </c>
      <c r="W893" s="93">
        <f t="shared" si="96"/>
        <v>2.0149139295403322</v>
      </c>
      <c r="X893" s="93">
        <f t="shared" si="96"/>
        <v>2.3759990560952802</v>
      </c>
      <c r="Y893" s="93">
        <f t="shared" si="95"/>
        <v>2.8017928864353805</v>
      </c>
      <c r="Z893" s="93">
        <f t="shared" si="95"/>
        <v>3.3038916233328273</v>
      </c>
      <c r="AA893" s="93">
        <f t="shared" si="95"/>
        <v>3.8959695813263604</v>
      </c>
      <c r="AB893" s="93">
        <f t="shared" si="95"/>
        <v>4.5941515972938554</v>
      </c>
      <c r="AC893" s="95">
        <f t="shared" si="95"/>
        <v>5.4174521793191692</v>
      </c>
      <c r="AE893" s="96"/>
    </row>
    <row r="894" spans="3:31" ht="24.75" customHeight="1" x14ac:dyDescent="0.25">
      <c r="C894" s="91">
        <f>ABS(E894-Dashboard!$F$13)</f>
        <v>6.8075109533722795</v>
      </c>
      <c r="D894" s="92">
        <f t="shared" si="94"/>
        <v>0.17930622874314192</v>
      </c>
      <c r="E894" s="93" cm="1">
        <f t="array" ref="E894">SUM('DRE + DCF'!$S$41/TIR!S894,'DRE + DCF'!$U$41:$AD$41/TIR!T894:AC894,TIR!F894)</f>
        <v>56.317510953372278</v>
      </c>
      <c r="F894" s="100">
        <f>'DRE + DCF'!$AE$38*'DRE + DCF'!$AE$39*(1+G894)/(R894-G894)/AC894</f>
        <v>30.592836137145948</v>
      </c>
      <c r="G894" s="92">
        <f>R894*(1-'DRE + DCF'!$AE$39)</f>
        <v>0.10758373724588514</v>
      </c>
      <c r="H894" s="94">
        <f t="shared" si="98"/>
        <v>0.17930622874314192</v>
      </c>
      <c r="I894" s="94">
        <f t="shared" si="99"/>
        <v>0.17930622874314192</v>
      </c>
      <c r="J894" s="94">
        <f t="shared" si="99"/>
        <v>0.17930622874314192</v>
      </c>
      <c r="K894" s="94">
        <f t="shared" si="99"/>
        <v>0.17930622874314192</v>
      </c>
      <c r="L894" s="94">
        <f t="shared" si="99"/>
        <v>0.17930622874314192</v>
      </c>
      <c r="M894" s="94">
        <f t="shared" si="99"/>
        <v>0.17930622874314192</v>
      </c>
      <c r="N894" s="94">
        <f t="shared" si="99"/>
        <v>0.17930622874314192</v>
      </c>
      <c r="O894" s="94">
        <f t="shared" si="99"/>
        <v>0.17930622874314192</v>
      </c>
      <c r="P894" s="94">
        <f t="shared" si="99"/>
        <v>0.17930622874314192</v>
      </c>
      <c r="Q894" s="94">
        <f t="shared" si="99"/>
        <v>0.17930622874314192</v>
      </c>
      <c r="R894" s="94">
        <f t="shared" si="99"/>
        <v>0.17930622874314192</v>
      </c>
      <c r="S894" s="93">
        <f>(1+H894)^((5-Dashboard!$F$9)*3/12)</f>
        <v>1.0420934065926672</v>
      </c>
      <c r="T894" s="93">
        <f t="shared" si="96"/>
        <v>1.2289472453268921</v>
      </c>
      <c r="U894" s="93">
        <f t="shared" si="96"/>
        <v>1.4493051412107301</v>
      </c>
      <c r="V894" s="93">
        <f t="shared" si="96"/>
        <v>1.7091745803792728</v>
      </c>
      <c r="W894" s="93">
        <f t="shared" si="96"/>
        <v>2.0156402286507222</v>
      </c>
      <c r="X894" s="93">
        <f t="shared" si="96"/>
        <v>2.3770570765530477</v>
      </c>
      <c r="Y894" s="93">
        <f t="shared" si="95"/>
        <v>2.8032782164569725</v>
      </c>
      <c r="Z894" s="93">
        <f t="shared" si="95"/>
        <v>3.3059234615676734</v>
      </c>
      <c r="AA894" s="93">
        <f t="shared" si="95"/>
        <v>3.8986961299748462</v>
      </c>
      <c r="AB894" s="93">
        <f t="shared" si="95"/>
        <v>4.5977566300561179</v>
      </c>
      <c r="AC894" s="95">
        <f t="shared" si="95"/>
        <v>5.4221630320702578</v>
      </c>
      <c r="AE894" s="96"/>
    </row>
    <row r="895" spans="3:31" ht="24.75" customHeight="1" x14ac:dyDescent="0.25">
      <c r="C895" s="91">
        <f>ABS(E895-Dashboard!$F$13)</f>
        <v>6.7545995528535414</v>
      </c>
      <c r="D895" s="92">
        <f t="shared" si="94"/>
        <v>0.17940622874314191</v>
      </c>
      <c r="E895" s="93" cm="1">
        <f t="array" ref="E895">SUM('DRE + DCF'!$S$41/TIR!S895,'DRE + DCF'!$U$41:$AD$41/TIR!T895:AC895,TIR!F895)</f>
        <v>56.264599552853539</v>
      </c>
      <c r="F895" s="100">
        <f>'DRE + DCF'!$AE$38*'DRE + DCF'!$AE$39*(1+G895)/(R895-G895)/AC895</f>
        <v>30.550876351342385</v>
      </c>
      <c r="G895" s="92">
        <f>R895*(1-'DRE + DCF'!$AE$39)</f>
        <v>0.10764373724588515</v>
      </c>
      <c r="H895" s="94">
        <f t="shared" si="98"/>
        <v>0.17940622874314191</v>
      </c>
      <c r="I895" s="94">
        <f t="shared" si="99"/>
        <v>0.17940622874314191</v>
      </c>
      <c r="J895" s="94">
        <f t="shared" si="99"/>
        <v>0.17940622874314191</v>
      </c>
      <c r="K895" s="94">
        <f t="shared" si="99"/>
        <v>0.17940622874314191</v>
      </c>
      <c r="L895" s="94">
        <f t="shared" si="99"/>
        <v>0.17940622874314191</v>
      </c>
      <c r="M895" s="94">
        <f t="shared" si="99"/>
        <v>0.17940622874314191</v>
      </c>
      <c r="N895" s="94">
        <f t="shared" si="99"/>
        <v>0.17940622874314191</v>
      </c>
      <c r="O895" s="94">
        <f t="shared" si="99"/>
        <v>0.17940622874314191</v>
      </c>
      <c r="P895" s="94">
        <f t="shared" si="99"/>
        <v>0.17940622874314191</v>
      </c>
      <c r="Q895" s="94">
        <f t="shared" si="99"/>
        <v>0.17940622874314191</v>
      </c>
      <c r="R895" s="94">
        <f t="shared" si="99"/>
        <v>0.17940622874314191</v>
      </c>
      <c r="S895" s="93">
        <f>(1+H895)^((5-Dashboard!$F$9)*3/12)</f>
        <v>1.0421154971287379</v>
      </c>
      <c r="T895" s="93">
        <f t="shared" si="96"/>
        <v>1.2290775083833894</v>
      </c>
      <c r="U895" s="93">
        <f t="shared" si="96"/>
        <v>1.4495816689954706</v>
      </c>
      <c r="V895" s="93">
        <f t="shared" si="96"/>
        <v>1.7096456494851375</v>
      </c>
      <c r="W895" s="93">
        <f t="shared" si="96"/>
        <v>2.0163667279463855</v>
      </c>
      <c r="X895" s="93">
        <f t="shared" si="96"/>
        <v>2.3781154783703955</v>
      </c>
      <c r="Y895" s="93">
        <f t="shared" si="95"/>
        <v>2.8047642078605213</v>
      </c>
      <c r="Z895" s="93">
        <f t="shared" si="95"/>
        <v>3.3079563769065232</v>
      </c>
      <c r="AA895" s="93">
        <f t="shared" si="95"/>
        <v>3.9014243553341501</v>
      </c>
      <c r="AB895" s="93">
        <f t="shared" si="95"/>
        <v>4.6013641856512937</v>
      </c>
      <c r="AC895" s="95">
        <f t="shared" si="95"/>
        <v>5.426877581272751</v>
      </c>
      <c r="AE895" s="96"/>
    </row>
    <row r="896" spans="3:31" ht="24.75" customHeight="1" x14ac:dyDescent="0.25">
      <c r="C896" s="91">
        <f>ABS(E896-Dashboard!$F$13)</f>
        <v>6.7017645630578571</v>
      </c>
      <c r="D896" s="92">
        <f t="shared" si="94"/>
        <v>0.1795062287431419</v>
      </c>
      <c r="E896" s="93" cm="1">
        <f t="array" ref="E896">SUM('DRE + DCF'!$S$41/TIR!S896,'DRE + DCF'!$U$41:$AD$41/TIR!T896:AC896,TIR!F896)</f>
        <v>56.211764563057855</v>
      </c>
      <c r="F896" s="100">
        <f>'DRE + DCF'!$AE$38*'DRE + DCF'!$AE$39*(1+G896)/(R896-G896)/AC896</f>
        <v>30.508985753142934</v>
      </c>
      <c r="G896" s="92">
        <f>R896*(1-'DRE + DCF'!$AE$39)</f>
        <v>0.10770373724588514</v>
      </c>
      <c r="H896" s="94">
        <f t="shared" si="98"/>
        <v>0.1795062287431419</v>
      </c>
      <c r="I896" s="94">
        <f t="shared" si="99"/>
        <v>0.1795062287431419</v>
      </c>
      <c r="J896" s="94">
        <f t="shared" si="99"/>
        <v>0.1795062287431419</v>
      </c>
      <c r="K896" s="94">
        <f t="shared" si="99"/>
        <v>0.1795062287431419</v>
      </c>
      <c r="L896" s="94">
        <f t="shared" si="99"/>
        <v>0.1795062287431419</v>
      </c>
      <c r="M896" s="94">
        <f t="shared" si="99"/>
        <v>0.1795062287431419</v>
      </c>
      <c r="N896" s="94">
        <f t="shared" si="99"/>
        <v>0.1795062287431419</v>
      </c>
      <c r="O896" s="94">
        <f t="shared" si="99"/>
        <v>0.1795062287431419</v>
      </c>
      <c r="P896" s="94">
        <f t="shared" si="99"/>
        <v>0.1795062287431419</v>
      </c>
      <c r="Q896" s="94">
        <f t="shared" si="99"/>
        <v>0.1795062287431419</v>
      </c>
      <c r="R896" s="94">
        <f t="shared" si="99"/>
        <v>0.1795062287431419</v>
      </c>
      <c r="S896" s="93">
        <f>(1+H896)^((5-Dashboard!$F$9)*3/12)</f>
        <v>1.0421375862600868</v>
      </c>
      <c r="T896" s="93">
        <f t="shared" si="96"/>
        <v>1.2292077742011158</v>
      </c>
      <c r="U896" s="93">
        <f t="shared" si="96"/>
        <v>1.4498582260897097</v>
      </c>
      <c r="V896" s="93">
        <f t="shared" si="96"/>
        <v>1.7101168084672951</v>
      </c>
      <c r="W896" s="93">
        <f t="shared" si="96"/>
        <v>2.0170934274655172</v>
      </c>
      <c r="X896" s="93">
        <f t="shared" si="96"/>
        <v>2.3791742616524307</v>
      </c>
      <c r="Y896" s="93">
        <f t="shared" si="95"/>
        <v>2.8062508608844077</v>
      </c>
      <c r="Z896" s="93">
        <f t="shared" si="95"/>
        <v>3.309990369828963</v>
      </c>
      <c r="AA896" s="93">
        <f t="shared" si="95"/>
        <v>3.9041542582930777</v>
      </c>
      <c r="AB896" s="93">
        <f t="shared" si="95"/>
        <v>4.6049742656307462</v>
      </c>
      <c r="AC896" s="95">
        <f t="shared" si="95"/>
        <v>5.4315958295133413</v>
      </c>
      <c r="AE896" s="96"/>
    </row>
    <row r="897" spans="3:31" ht="24.75" customHeight="1" x14ac:dyDescent="0.25">
      <c r="C897" s="91">
        <f>ABS(E897-Dashboard!$F$13)</f>
        <v>6.6490058403531904</v>
      </c>
      <c r="D897" s="92">
        <f t="shared" si="94"/>
        <v>0.17960622874314189</v>
      </c>
      <c r="E897" s="93" cm="1">
        <f t="array" ref="E897">SUM('DRE + DCF'!$S$41/TIR!S897,'DRE + DCF'!$U$41:$AD$41/TIR!T897:AC897,TIR!F897)</f>
        <v>56.159005840353188</v>
      </c>
      <c r="F897" s="100">
        <f>'DRE + DCF'!$AE$38*'DRE + DCF'!$AE$39*(1+G897)/(R897-G897)/AC897</f>
        <v>30.467164204828968</v>
      </c>
      <c r="G897" s="92">
        <f>R897*(1-'DRE + DCF'!$AE$39)</f>
        <v>0.10776373724588513</v>
      </c>
      <c r="H897" s="94">
        <f t="shared" si="98"/>
        <v>0.17960622874314189</v>
      </c>
      <c r="I897" s="94">
        <f t="shared" si="99"/>
        <v>0.17960622874314189</v>
      </c>
      <c r="J897" s="94">
        <f t="shared" si="99"/>
        <v>0.17960622874314189</v>
      </c>
      <c r="K897" s="94">
        <f t="shared" si="99"/>
        <v>0.17960622874314189</v>
      </c>
      <c r="L897" s="94">
        <f t="shared" si="99"/>
        <v>0.17960622874314189</v>
      </c>
      <c r="M897" s="94">
        <f t="shared" si="99"/>
        <v>0.17960622874314189</v>
      </c>
      <c r="N897" s="94">
        <f t="shared" si="99"/>
        <v>0.17960622874314189</v>
      </c>
      <c r="O897" s="94">
        <f t="shared" si="99"/>
        <v>0.17960622874314189</v>
      </c>
      <c r="P897" s="94">
        <f t="shared" si="99"/>
        <v>0.17960622874314189</v>
      </c>
      <c r="Q897" s="94">
        <f t="shared" si="99"/>
        <v>0.17960622874314189</v>
      </c>
      <c r="R897" s="94">
        <f t="shared" si="99"/>
        <v>0.17960622874314189</v>
      </c>
      <c r="S897" s="93">
        <f>(1+H897)^((5-Dashboard!$F$9)*3/12)</f>
        <v>1.0421596739869223</v>
      </c>
      <c r="T897" s="93">
        <f t="shared" si="96"/>
        <v>1.2293380427798957</v>
      </c>
      <c r="U897" s="93">
        <f t="shared" si="96"/>
        <v>1.4501348124940681</v>
      </c>
      <c r="V897" s="93">
        <f t="shared" si="96"/>
        <v>1.7105880573352708</v>
      </c>
      <c r="W897" s="93">
        <f t="shared" si="96"/>
        <v>2.0178203272463162</v>
      </c>
      <c r="X897" s="93">
        <f t="shared" si="96"/>
        <v>2.3802334265042795</v>
      </c>
      <c r="Y897" s="93">
        <f t="shared" si="95"/>
        <v>2.8077381757670796</v>
      </c>
      <c r="Z897" s="93">
        <f t="shared" si="95"/>
        <v>3.3120254408147538</v>
      </c>
      <c r="AA897" s="93">
        <f t="shared" si="95"/>
        <v>3.9068858397408337</v>
      </c>
      <c r="AB897" s="93">
        <f t="shared" si="95"/>
        <v>4.6085868715466676</v>
      </c>
      <c r="AC897" s="95">
        <f t="shared" si="95"/>
        <v>5.4363177793803192</v>
      </c>
      <c r="AE897" s="96"/>
    </row>
    <row r="898" spans="3:31" ht="24.75" customHeight="1" x14ac:dyDescent="0.25">
      <c r="C898" s="91">
        <f>ABS(E898-Dashboard!$F$13)</f>
        <v>6.596323241443379</v>
      </c>
      <c r="D898" s="92">
        <f t="shared" si="94"/>
        <v>0.17970622874314188</v>
      </c>
      <c r="E898" s="93" cm="1">
        <f t="array" ref="E898">SUM('DRE + DCF'!$S$41/TIR!S898,'DRE + DCF'!$U$41:$AD$41/TIR!T898:AC898,TIR!F898)</f>
        <v>56.106323241443377</v>
      </c>
      <c r="F898" s="100">
        <f>'DRE + DCF'!$AE$38*'DRE + DCF'!$AE$39*(1+G898)/(R898-G898)/AC898</f>
        <v>30.425411569012194</v>
      </c>
      <c r="G898" s="92">
        <f>R898*(1-'DRE + DCF'!$AE$39)</f>
        <v>0.10782373724588512</v>
      </c>
      <c r="H898" s="94">
        <f t="shared" si="98"/>
        <v>0.17970622874314188</v>
      </c>
      <c r="I898" s="94">
        <f t="shared" si="99"/>
        <v>0.17970622874314188</v>
      </c>
      <c r="J898" s="94">
        <f t="shared" si="99"/>
        <v>0.17970622874314188</v>
      </c>
      <c r="K898" s="94">
        <f t="shared" si="99"/>
        <v>0.17970622874314188</v>
      </c>
      <c r="L898" s="94">
        <f t="shared" si="99"/>
        <v>0.17970622874314188</v>
      </c>
      <c r="M898" s="94">
        <f t="shared" si="99"/>
        <v>0.17970622874314188</v>
      </c>
      <c r="N898" s="94">
        <f t="shared" si="99"/>
        <v>0.17970622874314188</v>
      </c>
      <c r="O898" s="94">
        <f t="shared" si="99"/>
        <v>0.17970622874314188</v>
      </c>
      <c r="P898" s="94">
        <f t="shared" si="99"/>
        <v>0.17970622874314188</v>
      </c>
      <c r="Q898" s="94">
        <f t="shared" si="99"/>
        <v>0.17970622874314188</v>
      </c>
      <c r="R898" s="94">
        <f t="shared" si="99"/>
        <v>0.17970622874314188</v>
      </c>
      <c r="S898" s="93">
        <f>(1+H898)^((5-Dashboard!$F$9)*3/12)</f>
        <v>1.0421817603094532</v>
      </c>
      <c r="T898" s="93">
        <f t="shared" si="96"/>
        <v>1.2294683141195542</v>
      </c>
      <c r="U898" s="93">
        <f t="shared" si="96"/>
        <v>1.4504114282091678</v>
      </c>
      <c r="V898" s="93">
        <f t="shared" si="96"/>
        <v>1.7110593960985916</v>
      </c>
      <c r="W898" s="93">
        <f t="shared" si="96"/>
        <v>2.0185474273269874</v>
      </c>
      <c r="X898" s="93">
        <f t="shared" si="96"/>
        <v>2.3812929730310914</v>
      </c>
      <c r="Y898" s="93">
        <f t="shared" si="95"/>
        <v>2.809226152747053</v>
      </c>
      <c r="Z898" s="93">
        <f t="shared" si="95"/>
        <v>3.3140615903438313</v>
      </c>
      <c r="AA898" s="93">
        <f t="shared" si="95"/>
        <v>3.9096191005670207</v>
      </c>
      <c r="AB898" s="93">
        <f t="shared" si="95"/>
        <v>4.6122020049520742</v>
      </c>
      <c r="AC898" s="95">
        <f t="shared" si="95"/>
        <v>5.4410434334635696</v>
      </c>
      <c r="AE898" s="96"/>
    </row>
    <row r="899" spans="3:31" ht="24.75" customHeight="1" x14ac:dyDescent="0.25">
      <c r="C899" s="91">
        <f>ABS(E899-Dashboard!$F$13)</f>
        <v>6.5437166233673452</v>
      </c>
      <c r="D899" s="92">
        <f t="shared" si="94"/>
        <v>0.17980622874314187</v>
      </c>
      <c r="E899" s="93" cm="1">
        <f t="array" ref="E899">SUM('DRE + DCF'!$S$41/TIR!S899,'DRE + DCF'!$U$41:$AD$41/TIR!T899:AC899,TIR!F899)</f>
        <v>56.053716623367343</v>
      </c>
      <c r="F899" s="100">
        <f>'DRE + DCF'!$AE$38*'DRE + DCF'!$AE$39*(1+G899)/(R899-G899)/AC899</f>
        <v>30.383727708633714</v>
      </c>
      <c r="G899" s="92">
        <f>R899*(1-'DRE + DCF'!$AE$39)</f>
        <v>0.10788373724588511</v>
      </c>
      <c r="H899" s="94">
        <f t="shared" si="98"/>
        <v>0.17980622874314187</v>
      </c>
      <c r="I899" s="94">
        <f t="shared" si="99"/>
        <v>0.17980622874314187</v>
      </c>
      <c r="J899" s="94">
        <f t="shared" si="99"/>
        <v>0.17980622874314187</v>
      </c>
      <c r="K899" s="94">
        <f t="shared" si="99"/>
        <v>0.17980622874314187</v>
      </c>
      <c r="L899" s="94">
        <f t="shared" si="99"/>
        <v>0.17980622874314187</v>
      </c>
      <c r="M899" s="94">
        <f t="shared" si="99"/>
        <v>0.17980622874314187</v>
      </c>
      <c r="N899" s="94">
        <f t="shared" si="99"/>
        <v>0.17980622874314187</v>
      </c>
      <c r="O899" s="94">
        <f t="shared" si="99"/>
        <v>0.17980622874314187</v>
      </c>
      <c r="P899" s="94">
        <f t="shared" si="99"/>
        <v>0.17980622874314187</v>
      </c>
      <c r="Q899" s="94">
        <f t="shared" si="99"/>
        <v>0.17980622874314187</v>
      </c>
      <c r="R899" s="94">
        <f t="shared" si="99"/>
        <v>0.17980622874314187</v>
      </c>
      <c r="S899" s="93">
        <f>(1+H899)^((5-Dashboard!$F$9)*3/12)</f>
        <v>1.0422038452278872</v>
      </c>
      <c r="T899" s="93">
        <f t="shared" si="96"/>
        <v>1.2295985882199147</v>
      </c>
      <c r="U899" s="93">
        <f t="shared" si="96"/>
        <v>1.4506880732356291</v>
      </c>
      <c r="V899" s="93">
        <f t="shared" si="96"/>
        <v>1.7115308247667824</v>
      </c>
      <c r="W899" s="93">
        <f t="shared" si="96"/>
        <v>2.0192747277457368</v>
      </c>
      <c r="X899" s="93">
        <f t="shared" si="96"/>
        <v>2.3823529013380322</v>
      </c>
      <c r="Y899" s="93">
        <f t="shared" si="95"/>
        <v>2.8107147920629063</v>
      </c>
      <c r="Z899" s="93">
        <f t="shared" si="95"/>
        <v>3.3160988188963016</v>
      </c>
      <c r="AA899" s="93">
        <f t="shared" si="95"/>
        <v>3.9123540416616329</v>
      </c>
      <c r="AB899" s="93">
        <f t="shared" si="95"/>
        <v>4.6158196674008005</v>
      </c>
      <c r="AC899" s="95">
        <f t="shared" si="95"/>
        <v>5.4457727943545624</v>
      </c>
      <c r="AE899" s="96"/>
    </row>
    <row r="900" spans="3:31" ht="24.75" customHeight="1" x14ac:dyDescent="0.25">
      <c r="C900" s="91">
        <f>ABS(E900-Dashboard!$F$13)</f>
        <v>6.4911858434980232</v>
      </c>
      <c r="D900" s="92">
        <f t="shared" si="94"/>
        <v>0.17990622874314185</v>
      </c>
      <c r="E900" s="93" cm="1">
        <f t="array" ref="E900">SUM('DRE + DCF'!$S$41/TIR!S900,'DRE + DCF'!$U$41:$AD$41/TIR!T900:AC900,TIR!F900)</f>
        <v>56.001185843498021</v>
      </c>
      <c r="F900" s="100">
        <f>'DRE + DCF'!$AE$38*'DRE + DCF'!$AE$39*(1+G900)/(R900-G900)/AC900</f>
        <v>30.342112486963085</v>
      </c>
      <c r="G900" s="92">
        <f>R900*(1-'DRE + DCF'!$AE$39)</f>
        <v>0.10794373724588512</v>
      </c>
      <c r="H900" s="94">
        <f t="shared" si="98"/>
        <v>0.17990622874314185</v>
      </c>
      <c r="I900" s="94">
        <f t="shared" si="99"/>
        <v>0.17990622874314185</v>
      </c>
      <c r="J900" s="94">
        <f t="shared" si="99"/>
        <v>0.17990622874314185</v>
      </c>
      <c r="K900" s="94">
        <f t="shared" si="99"/>
        <v>0.17990622874314185</v>
      </c>
      <c r="L900" s="94">
        <f t="shared" si="99"/>
        <v>0.17990622874314185</v>
      </c>
      <c r="M900" s="94">
        <f t="shared" si="99"/>
        <v>0.17990622874314185</v>
      </c>
      <c r="N900" s="94">
        <f t="shared" si="99"/>
        <v>0.17990622874314185</v>
      </c>
      <c r="O900" s="94">
        <f t="shared" si="99"/>
        <v>0.17990622874314185</v>
      </c>
      <c r="P900" s="94">
        <f t="shared" si="99"/>
        <v>0.17990622874314185</v>
      </c>
      <c r="Q900" s="94">
        <f t="shared" si="99"/>
        <v>0.17990622874314185</v>
      </c>
      <c r="R900" s="94">
        <f t="shared" si="99"/>
        <v>0.17990622874314185</v>
      </c>
      <c r="S900" s="93">
        <f>(1+H900)^((5-Dashboard!$F$9)*3/12)</f>
        <v>1.0422259287424327</v>
      </c>
      <c r="T900" s="93">
        <f t="shared" si="96"/>
        <v>1.2297288650808023</v>
      </c>
      <c r="U900" s="93">
        <f t="shared" si="96"/>
        <v>1.4509647475740732</v>
      </c>
      <c r="V900" s="93">
        <f t="shared" si="96"/>
        <v>1.7120023433493696</v>
      </c>
      <c r="W900" s="93">
        <f t="shared" si="96"/>
        <v>2.0200022285407764</v>
      </c>
      <c r="X900" s="93">
        <f t="shared" si="96"/>
        <v>2.3834132115302897</v>
      </c>
      <c r="Y900" s="93">
        <f t="shared" si="95"/>
        <v>2.8122040939532846</v>
      </c>
      <c r="Z900" s="93">
        <f t="shared" si="95"/>
        <v>3.3181371269524442</v>
      </c>
      <c r="AA900" s="93">
        <f t="shared" si="95"/>
        <v>3.9150906639150622</v>
      </c>
      <c r="AB900" s="93">
        <f t="shared" si="95"/>
        <v>4.6194398604475042</v>
      </c>
      <c r="AC900" s="95">
        <f t="shared" si="95"/>
        <v>5.4505058646463604</v>
      </c>
      <c r="AE900" s="96"/>
    </row>
    <row r="901" spans="3:31" ht="24.75" customHeight="1" x14ac:dyDescent="0.25">
      <c r="C901" s="91">
        <f>ABS(E901-Dashboard!$F$13)</f>
        <v>6.4387307595413787</v>
      </c>
      <c r="D901" s="92">
        <f t="shared" si="94"/>
        <v>0.18000622874314184</v>
      </c>
      <c r="E901" s="93" cm="1">
        <f t="array" ref="E901">SUM('DRE + DCF'!$S$41/TIR!S901,'DRE + DCF'!$U$41:$AD$41/TIR!T901:AC901,TIR!F901)</f>
        <v>55.948730759541377</v>
      </c>
      <c r="F901" s="100">
        <f>'DRE + DCF'!$AE$38*'DRE + DCF'!$AE$39*(1+G901)/(R901-G901)/AC901</f>
        <v>30.300565767597298</v>
      </c>
      <c r="G901" s="92">
        <f>R901*(1-'DRE + DCF'!$AE$39)</f>
        <v>0.10800373724588511</v>
      </c>
      <c r="H901" s="94">
        <f t="shared" si="98"/>
        <v>0.18000622874314184</v>
      </c>
      <c r="I901" s="94">
        <f t="shared" si="99"/>
        <v>0.18000622874314184</v>
      </c>
      <c r="J901" s="94">
        <f t="shared" si="99"/>
        <v>0.18000622874314184</v>
      </c>
      <c r="K901" s="94">
        <f t="shared" si="99"/>
        <v>0.18000622874314184</v>
      </c>
      <c r="L901" s="94">
        <f t="shared" si="99"/>
        <v>0.18000622874314184</v>
      </c>
      <c r="M901" s="94">
        <f t="shared" si="99"/>
        <v>0.18000622874314184</v>
      </c>
      <c r="N901" s="94">
        <f t="shared" si="99"/>
        <v>0.18000622874314184</v>
      </c>
      <c r="O901" s="94">
        <f t="shared" si="99"/>
        <v>0.18000622874314184</v>
      </c>
      <c r="P901" s="94">
        <f t="shared" si="99"/>
        <v>0.18000622874314184</v>
      </c>
      <c r="Q901" s="94">
        <f t="shared" si="99"/>
        <v>0.18000622874314184</v>
      </c>
      <c r="R901" s="94">
        <f t="shared" si="99"/>
        <v>0.18000622874314184</v>
      </c>
      <c r="S901" s="93">
        <f>(1+H901)^((5-Dashboard!$F$9)*3/12)</f>
        <v>1.0422480108532983</v>
      </c>
      <c r="T901" s="93">
        <f t="shared" si="96"/>
        <v>1.2298591447020417</v>
      </c>
      <c r="U901" s="93">
        <f t="shared" si="96"/>
        <v>1.4512414512251222</v>
      </c>
      <c r="V901" s="93">
        <f t="shared" si="96"/>
        <v>1.7124739518558807</v>
      </c>
      <c r="W901" s="93">
        <f t="shared" si="96"/>
        <v>2.0207299297503223</v>
      </c>
      <c r="X901" s="93">
        <f t="shared" si="96"/>
        <v>2.3844739037130718</v>
      </c>
      <c r="Y901" s="93">
        <f t="shared" si="95"/>
        <v>2.8136940586568993</v>
      </c>
      <c r="Z901" s="93">
        <f t="shared" si="95"/>
        <v>3.3201765149927125</v>
      </c>
      <c r="AA901" s="93">
        <f t="shared" si="95"/>
        <v>3.9178289682180982</v>
      </c>
      <c r="AB901" s="93">
        <f t="shared" si="95"/>
        <v>4.6230625856476726</v>
      </c>
      <c r="AC901" s="95">
        <f t="shared" si="95"/>
        <v>5.4552426469336286</v>
      </c>
      <c r="AE901" s="96"/>
    </row>
    <row r="902" spans="3:31" ht="24.75" customHeight="1" x14ac:dyDescent="0.25">
      <c r="C902" s="91">
        <f>ABS(E902-Dashboard!$F$13)</f>
        <v>6.3863512295355704</v>
      </c>
      <c r="D902" s="92">
        <f t="shared" si="94"/>
        <v>0.18010622874314183</v>
      </c>
      <c r="E902" s="93" cm="1">
        <f t="array" ref="E902">SUM('DRE + DCF'!$S$41/TIR!S902,'DRE + DCF'!$U$41:$AD$41/TIR!T902:AC902,TIR!F902)</f>
        <v>55.896351229535568</v>
      </c>
      <c r="F902" s="100">
        <f>'DRE + DCF'!$AE$38*'DRE + DCF'!$AE$39*(1+G902)/(R902-G902)/AC902</f>
        <v>30.259087414459959</v>
      </c>
      <c r="G902" s="92">
        <f>R902*(1-'DRE + DCF'!$AE$39)</f>
        <v>0.1080637372458851</v>
      </c>
      <c r="H902" s="94">
        <f t="shared" si="98"/>
        <v>0.18010622874314183</v>
      </c>
      <c r="I902" s="94">
        <f t="shared" si="99"/>
        <v>0.18010622874314183</v>
      </c>
      <c r="J902" s="94">
        <f t="shared" si="99"/>
        <v>0.18010622874314183</v>
      </c>
      <c r="K902" s="94">
        <f t="shared" si="99"/>
        <v>0.18010622874314183</v>
      </c>
      <c r="L902" s="94">
        <f t="shared" si="99"/>
        <v>0.18010622874314183</v>
      </c>
      <c r="M902" s="94">
        <f t="shared" si="99"/>
        <v>0.18010622874314183</v>
      </c>
      <c r="N902" s="94">
        <f t="shared" si="99"/>
        <v>0.18010622874314183</v>
      </c>
      <c r="O902" s="94">
        <f t="shared" si="99"/>
        <v>0.18010622874314183</v>
      </c>
      <c r="P902" s="94">
        <f t="shared" si="99"/>
        <v>0.18010622874314183</v>
      </c>
      <c r="Q902" s="94">
        <f t="shared" si="99"/>
        <v>0.18010622874314183</v>
      </c>
      <c r="R902" s="94">
        <f t="shared" si="99"/>
        <v>0.18010622874314183</v>
      </c>
      <c r="S902" s="93">
        <f>(1+H902)^((5-Dashboard!$F$9)*3/12)</f>
        <v>1.0422700915606919</v>
      </c>
      <c r="T902" s="93">
        <f t="shared" si="96"/>
        <v>1.2299894270834573</v>
      </c>
      <c r="U902" s="93">
        <f t="shared" si="96"/>
        <v>1.4515181841893965</v>
      </c>
      <c r="V902" s="93">
        <f t="shared" si="96"/>
        <v>1.7129456502958418</v>
      </c>
      <c r="W902" s="93">
        <f t="shared" si="96"/>
        <v>2.0214578314125946</v>
      </c>
      <c r="X902" s="93">
        <f t="shared" si="96"/>
        <v>2.3855349779916071</v>
      </c>
      <c r="Y902" s="93">
        <f t="shared" si="95"/>
        <v>2.8151846864125294</v>
      </c>
      <c r="Z902" s="93">
        <f t="shared" si="95"/>
        <v>3.3222169834977344</v>
      </c>
      <c r="AA902" s="93">
        <f t="shared" si="95"/>
        <v>3.9205689554619281</v>
      </c>
      <c r="AB902" s="93">
        <f t="shared" si="95"/>
        <v>4.6266878445576145</v>
      </c>
      <c r="AC902" s="95">
        <f t="shared" si="95"/>
        <v>5.4599831438126225</v>
      </c>
      <c r="AE902" s="96"/>
    </row>
    <row r="903" spans="3:31" ht="24.75" customHeight="1" x14ac:dyDescent="0.25">
      <c r="C903" s="91">
        <f>ABS(E903-Dashboard!$F$13)</f>
        <v>6.3340471118500332</v>
      </c>
      <c r="D903" s="92">
        <f t="shared" si="94"/>
        <v>0.18020622874314182</v>
      </c>
      <c r="E903" s="93" cm="1">
        <f t="array" ref="E903">SUM('DRE + DCF'!$S$41/TIR!S903,'DRE + DCF'!$U$41:$AD$41/TIR!T903:AC903,TIR!F903)</f>
        <v>55.844047111850031</v>
      </c>
      <c r="F903" s="100">
        <f>'DRE + DCF'!$AE$38*'DRE + DCF'!$AE$39*(1+G903)/(R903-G903)/AC903</f>
        <v>30.217677291800317</v>
      </c>
      <c r="G903" s="92">
        <f>R903*(1-'DRE + DCF'!$AE$39)</f>
        <v>0.10812373724588509</v>
      </c>
      <c r="H903" s="94">
        <f t="shared" si="98"/>
        <v>0.18020622874314182</v>
      </c>
      <c r="I903" s="94">
        <f t="shared" si="99"/>
        <v>0.18020622874314182</v>
      </c>
      <c r="J903" s="94">
        <f t="shared" si="99"/>
        <v>0.18020622874314182</v>
      </c>
      <c r="K903" s="94">
        <f t="shared" si="99"/>
        <v>0.18020622874314182</v>
      </c>
      <c r="L903" s="94">
        <f t="shared" si="99"/>
        <v>0.18020622874314182</v>
      </c>
      <c r="M903" s="94">
        <f t="shared" si="99"/>
        <v>0.18020622874314182</v>
      </c>
      <c r="N903" s="94">
        <f t="shared" si="99"/>
        <v>0.18020622874314182</v>
      </c>
      <c r="O903" s="94">
        <f t="shared" si="99"/>
        <v>0.18020622874314182</v>
      </c>
      <c r="P903" s="94">
        <f t="shared" si="99"/>
        <v>0.18020622874314182</v>
      </c>
      <c r="Q903" s="94">
        <f t="shared" si="99"/>
        <v>0.18020622874314182</v>
      </c>
      <c r="R903" s="94">
        <f t="shared" si="99"/>
        <v>0.18020622874314182</v>
      </c>
      <c r="S903" s="93">
        <f>(1+H903)^((5-Dashboard!$F$9)*3/12)</f>
        <v>1.0422921708648214</v>
      </c>
      <c r="T903" s="93">
        <f t="shared" si="96"/>
        <v>1.2301197122248733</v>
      </c>
      <c r="U903" s="93">
        <f t="shared" si="96"/>
        <v>1.4517949464675166</v>
      </c>
      <c r="V903" s="93">
        <f t="shared" si="96"/>
        <v>1.7134174386787793</v>
      </c>
      <c r="W903" s="93">
        <f t="shared" si="96"/>
        <v>2.0221859335658157</v>
      </c>
      <c r="X903" s="93">
        <f t="shared" si="96"/>
        <v>2.3865964344711408</v>
      </c>
      <c r="Y903" s="93">
        <f t="shared" si="95"/>
        <v>2.8166759774590138</v>
      </c>
      <c r="Z903" s="93">
        <f t="shared" si="95"/>
        <v>3.3242585329483054</v>
      </c>
      <c r="AA903" s="93">
        <f t="shared" si="95"/>
        <v>3.9233106265381288</v>
      </c>
      <c r="AB903" s="93">
        <f t="shared" si="95"/>
        <v>4.6303156387344577</v>
      </c>
      <c r="AC903" s="95">
        <f t="shared" si="95"/>
        <v>5.4647273578811868</v>
      </c>
      <c r="AE903" s="96"/>
    </row>
    <row r="904" spans="3:31" ht="24.75" customHeight="1" x14ac:dyDescent="0.25">
      <c r="C904" s="91">
        <f>ABS(E904-Dashboard!$F$13)</f>
        <v>6.2818182651843273</v>
      </c>
      <c r="D904" s="92">
        <f t="shared" si="94"/>
        <v>0.18030622874314181</v>
      </c>
      <c r="E904" s="93" cm="1">
        <f t="array" ref="E904">SUM('DRE + DCF'!$S$41/TIR!S904,'DRE + DCF'!$U$41:$AD$41/TIR!T904:AC904,TIR!F904)</f>
        <v>55.791818265184325</v>
      </c>
      <c r="F904" s="100">
        <f>'DRE + DCF'!$AE$38*'DRE + DCF'!$AE$39*(1+G904)/(R904-G904)/AC904</f>
        <v>30.176335264192261</v>
      </c>
      <c r="G904" s="92">
        <f>R904*(1-'DRE + DCF'!$AE$39)</f>
        <v>0.10818373724588508</v>
      </c>
      <c r="H904" s="94">
        <f t="shared" si="98"/>
        <v>0.18030622874314181</v>
      </c>
      <c r="I904" s="94">
        <f t="shared" si="99"/>
        <v>0.18030622874314181</v>
      </c>
      <c r="J904" s="94">
        <f t="shared" si="99"/>
        <v>0.18030622874314181</v>
      </c>
      <c r="K904" s="94">
        <f t="shared" si="99"/>
        <v>0.18030622874314181</v>
      </c>
      <c r="L904" s="94">
        <f t="shared" si="99"/>
        <v>0.18030622874314181</v>
      </c>
      <c r="M904" s="94">
        <f t="shared" si="99"/>
        <v>0.18030622874314181</v>
      </c>
      <c r="N904" s="94">
        <f t="shared" si="99"/>
        <v>0.18030622874314181</v>
      </c>
      <c r="O904" s="94">
        <f t="shared" si="99"/>
        <v>0.18030622874314181</v>
      </c>
      <c r="P904" s="94">
        <f t="shared" si="99"/>
        <v>0.18030622874314181</v>
      </c>
      <c r="Q904" s="94">
        <f t="shared" si="99"/>
        <v>0.18030622874314181</v>
      </c>
      <c r="R904" s="94">
        <f t="shared" si="99"/>
        <v>0.18030622874314181</v>
      </c>
      <c r="S904" s="93">
        <f>(1+H904)^((5-Dashboard!$F$9)*3/12)</f>
        <v>1.0423142487658954</v>
      </c>
      <c r="T904" s="93">
        <f t="shared" si="96"/>
        <v>1.230250000126115</v>
      </c>
      <c r="U904" s="93">
        <f t="shared" si="96"/>
        <v>1.4520717380601045</v>
      </c>
      <c r="V904" s="93">
        <f t="shared" si="96"/>
        <v>1.7138893170142213</v>
      </c>
      <c r="W904" s="93">
        <f t="shared" si="96"/>
        <v>2.0229142362482144</v>
      </c>
      <c r="X904" s="93">
        <f t="shared" si="96"/>
        <v>2.3876582732569429</v>
      </c>
      <c r="Y904" s="93">
        <f t="shared" si="95"/>
        <v>2.8181679320352644</v>
      </c>
      <c r="Z904" s="93">
        <f t="shared" si="95"/>
        <v>3.3263011638254016</v>
      </c>
      <c r="AA904" s="93">
        <f t="shared" si="95"/>
        <v>3.9260539823386833</v>
      </c>
      <c r="AB904" s="93">
        <f t="shared" si="95"/>
        <v>4.6339459697361649</v>
      </c>
      <c r="AC904" s="95">
        <f t="shared" si="95"/>
        <v>5.4694752917387737</v>
      </c>
      <c r="AE904" s="96"/>
    </row>
    <row r="905" spans="3:31" ht="24.75" customHeight="1" x14ac:dyDescent="0.25">
      <c r="C905" s="91">
        <f>ABS(E905-Dashboard!$F$13)</f>
        <v>6.2296645485674773</v>
      </c>
      <c r="D905" s="92">
        <f t="shared" si="94"/>
        <v>0.1804062287431418</v>
      </c>
      <c r="E905" s="93" cm="1">
        <f t="array" ref="E905">SUM('DRE + DCF'!$S$41/TIR!S905,'DRE + DCF'!$U$41:$AD$41/TIR!T905:AC905,TIR!F905)</f>
        <v>55.739664548567475</v>
      </c>
      <c r="F905" s="100">
        <f>'DRE + DCF'!$AE$38*'DRE + DCF'!$AE$39*(1+G905)/(R905-G905)/AC905</f>
        <v>30.135061196533492</v>
      </c>
      <c r="G905" s="92">
        <f>R905*(1-'DRE + DCF'!$AE$39)</f>
        <v>0.10824373724588508</v>
      </c>
      <c r="H905" s="94">
        <f t="shared" si="98"/>
        <v>0.1804062287431418</v>
      </c>
      <c r="I905" s="94">
        <f t="shared" si="99"/>
        <v>0.1804062287431418</v>
      </c>
      <c r="J905" s="94">
        <f t="shared" si="99"/>
        <v>0.1804062287431418</v>
      </c>
      <c r="K905" s="94">
        <f t="shared" si="99"/>
        <v>0.1804062287431418</v>
      </c>
      <c r="L905" s="94">
        <f t="shared" si="99"/>
        <v>0.1804062287431418</v>
      </c>
      <c r="M905" s="94">
        <f t="shared" si="99"/>
        <v>0.1804062287431418</v>
      </c>
      <c r="N905" s="94">
        <f t="shared" si="99"/>
        <v>0.1804062287431418</v>
      </c>
      <c r="O905" s="94">
        <f t="shared" si="99"/>
        <v>0.1804062287431418</v>
      </c>
      <c r="P905" s="94">
        <f t="shared" si="99"/>
        <v>0.1804062287431418</v>
      </c>
      <c r="Q905" s="94">
        <f t="shared" si="99"/>
        <v>0.1804062287431418</v>
      </c>
      <c r="R905" s="94">
        <f t="shared" si="99"/>
        <v>0.1804062287431418</v>
      </c>
      <c r="S905" s="93">
        <f>(1+H905)^((5-Dashboard!$F$9)*3/12)</f>
        <v>1.0423363252641213</v>
      </c>
      <c r="T905" s="93">
        <f t="shared" si="96"/>
        <v>1.2303802907870063</v>
      </c>
      <c r="U905" s="93">
        <f t="shared" si="96"/>
        <v>1.4523485589677803</v>
      </c>
      <c r="V905" s="93">
        <f t="shared" si="96"/>
        <v>1.7143612853116941</v>
      </c>
      <c r="W905" s="93">
        <f t="shared" si="96"/>
        <v>2.0236427394980221</v>
      </c>
      <c r="X905" s="93">
        <f t="shared" si="96"/>
        <v>2.3887204944543003</v>
      </c>
      <c r="Y905" s="93">
        <f t="shared" ref="Y905:AC955" si="100">(X905)*(1+N905)</f>
        <v>2.8196605503802536</v>
      </c>
      <c r="Z905" s="93">
        <f t="shared" si="100"/>
        <v>3.3283448766101671</v>
      </c>
      <c r="AA905" s="93">
        <f t="shared" si="100"/>
        <v>3.9287990237559649</v>
      </c>
      <c r="AB905" s="93">
        <f t="shared" si="100"/>
        <v>4.6375788391215158</v>
      </c>
      <c r="AC905" s="95">
        <f t="shared" si="100"/>
        <v>5.4742269479864261</v>
      </c>
      <c r="AE905" s="96"/>
    </row>
    <row r="906" spans="3:31" ht="24.75" customHeight="1" x14ac:dyDescent="0.25">
      <c r="C906" s="91">
        <f>ABS(E906-Dashboard!$F$13)</f>
        <v>6.177585821356864</v>
      </c>
      <c r="D906" s="92">
        <f t="shared" si="94"/>
        <v>0.18050622874314179</v>
      </c>
      <c r="E906" s="93" cm="1">
        <f t="array" ref="E906">SUM('DRE + DCF'!$S$41/TIR!S906,'DRE + DCF'!$U$41:$AD$41/TIR!T906:AC906,TIR!F906)</f>
        <v>55.687585821356862</v>
      </c>
      <c r="F906" s="100">
        <f>'DRE + DCF'!$AE$38*'DRE + DCF'!$AE$39*(1+G906)/(R906-G906)/AC906</f>
        <v>30.093854954044538</v>
      </c>
      <c r="G906" s="92">
        <f>R906*(1-'DRE + DCF'!$AE$39)</f>
        <v>0.10830373724588507</v>
      </c>
      <c r="H906" s="94">
        <f t="shared" si="98"/>
        <v>0.18050622874314179</v>
      </c>
      <c r="I906" s="94">
        <f t="shared" si="99"/>
        <v>0.18050622874314179</v>
      </c>
      <c r="J906" s="94">
        <f t="shared" si="99"/>
        <v>0.18050622874314179</v>
      </c>
      <c r="K906" s="94">
        <f t="shared" si="99"/>
        <v>0.18050622874314179</v>
      </c>
      <c r="L906" s="94">
        <f t="shared" si="99"/>
        <v>0.18050622874314179</v>
      </c>
      <c r="M906" s="94">
        <f t="shared" si="99"/>
        <v>0.18050622874314179</v>
      </c>
      <c r="N906" s="94">
        <f t="shared" si="99"/>
        <v>0.18050622874314179</v>
      </c>
      <c r="O906" s="94">
        <f t="shared" si="99"/>
        <v>0.18050622874314179</v>
      </c>
      <c r="P906" s="94">
        <f t="shared" si="99"/>
        <v>0.18050622874314179</v>
      </c>
      <c r="Q906" s="94">
        <f t="shared" si="99"/>
        <v>0.18050622874314179</v>
      </c>
      <c r="R906" s="94">
        <f t="shared" si="99"/>
        <v>0.18050622874314179</v>
      </c>
      <c r="S906" s="93">
        <f>(1+H906)^((5-Dashboard!$F$9)*3/12)</f>
        <v>1.0423584003597077</v>
      </c>
      <c r="T906" s="93">
        <f t="shared" ref="T906:X956" si="101">(S906)*(1+I906)</f>
        <v>1.2305105842073725</v>
      </c>
      <c r="U906" s="93">
        <f t="shared" si="101"/>
        <v>1.4526254091911655</v>
      </c>
      <c r="V906" s="93">
        <f t="shared" si="101"/>
        <v>1.7148333435807259</v>
      </c>
      <c r="W906" s="93">
        <f t="shared" si="101"/>
        <v>2.0243714433534752</v>
      </c>
      <c r="X906" s="93">
        <f t="shared" si="101"/>
        <v>2.3897830981685217</v>
      </c>
      <c r="Y906" s="93">
        <f t="shared" si="100"/>
        <v>2.8211538327330232</v>
      </c>
      <c r="Z906" s="93">
        <f t="shared" si="100"/>
        <v>3.3303896717839216</v>
      </c>
      <c r="AA906" s="93">
        <f t="shared" si="100"/>
        <v>3.931545751682747</v>
      </c>
      <c r="AB906" s="93">
        <f t="shared" si="100"/>
        <v>4.6412142484501206</v>
      </c>
      <c r="AC906" s="95">
        <f t="shared" si="100"/>
        <v>5.4789823292267874</v>
      </c>
      <c r="AE906" s="96"/>
    </row>
    <row r="907" spans="3:31" ht="24.75" customHeight="1" x14ac:dyDescent="0.25">
      <c r="C907" s="91">
        <f>ABS(E907-Dashboard!$F$13)</f>
        <v>6.1255819432373713</v>
      </c>
      <c r="D907" s="92">
        <f t="shared" si="94"/>
        <v>0.18060622874314178</v>
      </c>
      <c r="E907" s="93" cm="1">
        <f t="array" ref="E907">SUM('DRE + DCF'!$S$41/TIR!S907,'DRE + DCF'!$U$41:$AD$41/TIR!T907:AC907,TIR!F907)</f>
        <v>55.635581943237369</v>
      </c>
      <c r="F907" s="100">
        <f>'DRE + DCF'!$AE$38*'DRE + DCF'!$AE$39*(1+G907)/(R907-G907)/AC907</f>
        <v>30.05271640226788</v>
      </c>
      <c r="G907" s="92">
        <f>R907*(1-'DRE + DCF'!$AE$39)</f>
        <v>0.10836373724588506</v>
      </c>
      <c r="H907" s="94">
        <f t="shared" si="98"/>
        <v>0.18060622874314178</v>
      </c>
      <c r="I907" s="94">
        <f t="shared" si="99"/>
        <v>0.18060622874314178</v>
      </c>
      <c r="J907" s="94">
        <f t="shared" si="99"/>
        <v>0.18060622874314178</v>
      </c>
      <c r="K907" s="94">
        <f t="shared" si="99"/>
        <v>0.18060622874314178</v>
      </c>
      <c r="L907" s="94">
        <f t="shared" si="99"/>
        <v>0.18060622874314178</v>
      </c>
      <c r="M907" s="94">
        <f t="shared" si="99"/>
        <v>0.18060622874314178</v>
      </c>
      <c r="N907" s="94">
        <f t="shared" si="99"/>
        <v>0.18060622874314178</v>
      </c>
      <c r="O907" s="94">
        <f t="shared" si="99"/>
        <v>0.18060622874314178</v>
      </c>
      <c r="P907" s="94">
        <f t="shared" si="99"/>
        <v>0.18060622874314178</v>
      </c>
      <c r="Q907" s="94">
        <f t="shared" si="99"/>
        <v>0.18060622874314178</v>
      </c>
      <c r="R907" s="94">
        <f t="shared" si="99"/>
        <v>0.18060622874314178</v>
      </c>
      <c r="S907" s="93">
        <f>(1+H907)^((5-Dashboard!$F$9)*3/12)</f>
        <v>1.0423804740528622</v>
      </c>
      <c r="T907" s="93">
        <f t="shared" si="101"/>
        <v>1.2306408803870379</v>
      </c>
      <c r="U907" s="93">
        <f t="shared" si="101"/>
        <v>1.4529022887308807</v>
      </c>
      <c r="V907" s="93">
        <f t="shared" si="101"/>
        <v>1.7153054918308444</v>
      </c>
      <c r="W907" s="93">
        <f t="shared" si="101"/>
        <v>2.0251003478528133</v>
      </c>
      <c r="X907" s="93">
        <f t="shared" si="101"/>
        <v>2.3908460845049344</v>
      </c>
      <c r="Y907" s="93">
        <f t="shared" si="100"/>
        <v>2.8226477793326774</v>
      </c>
      <c r="Z907" s="93">
        <f t="shared" si="100"/>
        <v>3.3324355498281562</v>
      </c>
      <c r="AA907" s="93">
        <f t="shared" si="100"/>
        <v>3.9342941670121978</v>
      </c>
      <c r="AB907" s="93">
        <f t="shared" si="100"/>
        <v>4.6448521992824112</v>
      </c>
      <c r="AC907" s="95">
        <f t="shared" si="100"/>
        <v>5.4837414380640954</v>
      </c>
      <c r="AE907" s="96"/>
    </row>
    <row r="908" spans="3:31" ht="24.75" customHeight="1" x14ac:dyDescent="0.25">
      <c r="C908" s="91">
        <f>ABS(E908-Dashboard!$F$13)</f>
        <v>6.0736527742204416</v>
      </c>
      <c r="D908" s="92">
        <f t="shared" si="94"/>
        <v>0.18070622874314177</v>
      </c>
      <c r="E908" s="93" cm="1">
        <f t="array" ref="E908">SUM('DRE + DCF'!$S$41/TIR!S908,'DRE + DCF'!$U$41:$AD$41/TIR!T908:AC908,TIR!F908)</f>
        <v>55.58365277422044</v>
      </c>
      <c r="F908" s="100">
        <f>'DRE + DCF'!$AE$38*'DRE + DCF'!$AE$39*(1+G908)/(R908-G908)/AC908</f>
        <v>30.011645407066982</v>
      </c>
      <c r="G908" s="92">
        <f>R908*(1-'DRE + DCF'!$AE$39)</f>
        <v>0.10842373724588505</v>
      </c>
      <c r="H908" s="94">
        <f t="shared" si="98"/>
        <v>0.18070622874314177</v>
      </c>
      <c r="I908" s="94">
        <f t="shared" si="99"/>
        <v>0.18070622874314177</v>
      </c>
      <c r="J908" s="94">
        <f t="shared" si="99"/>
        <v>0.18070622874314177</v>
      </c>
      <c r="K908" s="94">
        <f t="shared" si="99"/>
        <v>0.18070622874314177</v>
      </c>
      <c r="L908" s="94">
        <f t="shared" si="99"/>
        <v>0.18070622874314177</v>
      </c>
      <c r="M908" s="94">
        <f t="shared" si="99"/>
        <v>0.18070622874314177</v>
      </c>
      <c r="N908" s="94">
        <f t="shared" si="99"/>
        <v>0.18070622874314177</v>
      </c>
      <c r="O908" s="94">
        <f t="shared" si="99"/>
        <v>0.18070622874314177</v>
      </c>
      <c r="P908" s="94">
        <f t="shared" si="99"/>
        <v>0.18070622874314177</v>
      </c>
      <c r="Q908" s="94">
        <f t="shared" si="99"/>
        <v>0.18070622874314177</v>
      </c>
      <c r="R908" s="94">
        <f t="shared" si="99"/>
        <v>0.18070622874314177</v>
      </c>
      <c r="S908" s="93">
        <f>(1+H908)^((5-Dashboard!$F$9)*3/12)</f>
        <v>1.0424025463437925</v>
      </c>
      <c r="T908" s="93">
        <f t="shared" si="101"/>
        <v>1.2307711793258274</v>
      </c>
      <c r="U908" s="93">
        <f t="shared" si="101"/>
        <v>1.4531791975875468</v>
      </c>
      <c r="V908" s="93">
        <f t="shared" si="101"/>
        <v>1.7157777300715773</v>
      </c>
      <c r="W908" s="93">
        <f t="shared" si="101"/>
        <v>2.0258294530342802</v>
      </c>
      <c r="X908" s="93">
        <f t="shared" si="101"/>
        <v>2.3919094535688865</v>
      </c>
      <c r="Y908" s="93">
        <f t="shared" si="100"/>
        <v>2.8241423904183889</v>
      </c>
      <c r="Z908" s="93">
        <f t="shared" si="100"/>
        <v>3.3344825112245373</v>
      </c>
      <c r="AA908" s="93">
        <f t="shared" si="100"/>
        <v>3.9370442706378843</v>
      </c>
      <c r="AB908" s="93">
        <f t="shared" si="100"/>
        <v>4.6484926931796497</v>
      </c>
      <c r="AC908" s="95">
        <f t="shared" si="100"/>
        <v>5.4885042771041945</v>
      </c>
      <c r="AE908" s="96"/>
    </row>
    <row r="909" spans="3:31" ht="24.75" customHeight="1" x14ac:dyDescent="0.25">
      <c r="C909" s="91">
        <f>ABS(E909-Dashboard!$F$13)</f>
        <v>6.0217981746431448</v>
      </c>
      <c r="D909" s="92">
        <f t="shared" si="94"/>
        <v>0.18080622874314176</v>
      </c>
      <c r="E909" s="93" cm="1">
        <f t="array" ref="E909">SUM('DRE + DCF'!$S$41/TIR!S909,'DRE + DCF'!$U$41:$AD$41/TIR!T909:AC909,TIR!F909)</f>
        <v>55.531798174643143</v>
      </c>
      <c r="F909" s="100">
        <f>'DRE + DCF'!$AE$38*'DRE + DCF'!$AE$39*(1+G909)/(R909-G909)/AC909</f>
        <v>29.970641834625404</v>
      </c>
      <c r="G909" s="92">
        <f>R909*(1-'DRE + DCF'!$AE$39)</f>
        <v>0.10848373724588505</v>
      </c>
      <c r="H909" s="94">
        <f t="shared" si="98"/>
        <v>0.18080622874314176</v>
      </c>
      <c r="I909" s="94">
        <f t="shared" si="99"/>
        <v>0.18080622874314176</v>
      </c>
      <c r="J909" s="94">
        <f t="shared" si="99"/>
        <v>0.18080622874314176</v>
      </c>
      <c r="K909" s="94">
        <f t="shared" si="99"/>
        <v>0.18080622874314176</v>
      </c>
      <c r="L909" s="94">
        <f t="shared" si="99"/>
        <v>0.18080622874314176</v>
      </c>
      <c r="M909" s="94">
        <f t="shared" si="99"/>
        <v>0.18080622874314176</v>
      </c>
      <c r="N909" s="94">
        <f t="shared" si="99"/>
        <v>0.18080622874314176</v>
      </c>
      <c r="O909" s="94">
        <f t="shared" si="99"/>
        <v>0.18080622874314176</v>
      </c>
      <c r="P909" s="94">
        <f t="shared" si="99"/>
        <v>0.18080622874314176</v>
      </c>
      <c r="Q909" s="94">
        <f t="shared" si="99"/>
        <v>0.18080622874314176</v>
      </c>
      <c r="R909" s="94">
        <f t="shared" si="99"/>
        <v>0.18080622874314176</v>
      </c>
      <c r="S909" s="93">
        <f>(1+H909)^((5-Dashboard!$F$9)*3/12)</f>
        <v>1.0424246172327065</v>
      </c>
      <c r="T909" s="93">
        <f t="shared" si="101"/>
        <v>1.2309014810235652</v>
      </c>
      <c r="U909" s="93">
        <f t="shared" si="101"/>
        <v>1.4534561357617839</v>
      </c>
      <c r="V909" s="93">
        <f t="shared" si="101"/>
        <v>1.716250058312452</v>
      </c>
      <c r="W909" s="93">
        <f t="shared" si="101"/>
        <v>2.0265587589361238</v>
      </c>
      <c r="X909" s="93">
        <f t="shared" si="101"/>
        <v>2.3929732054657462</v>
      </c>
      <c r="Y909" s="93">
        <f t="shared" si="100"/>
        <v>2.8256376662293952</v>
      </c>
      <c r="Z909" s="93">
        <f t="shared" si="100"/>
        <v>3.3365305564549046</v>
      </c>
      <c r="AA909" s="93">
        <f t="shared" si="100"/>
        <v>3.9397960634537723</v>
      </c>
      <c r="AB909" s="93">
        <f t="shared" si="100"/>
        <v>4.6521357317039245</v>
      </c>
      <c r="AC909" s="95">
        <f t="shared" si="100"/>
        <v>5.4932708489545279</v>
      </c>
      <c r="AE909" s="96"/>
    </row>
    <row r="910" spans="3:31" ht="24.75" customHeight="1" x14ac:dyDescent="0.25">
      <c r="C910" s="91">
        <f>ABS(E910-Dashboard!$F$13)</f>
        <v>5.9700180051672831</v>
      </c>
      <c r="D910" s="92">
        <f t="shared" si="94"/>
        <v>0.18090622874314174</v>
      </c>
      <c r="E910" s="93" cm="1">
        <f t="array" ref="E910">SUM('DRE + DCF'!$S$41/TIR!S910,'DRE + DCF'!$U$41:$AD$41/TIR!T910:AC910,TIR!F910)</f>
        <v>55.480018005167281</v>
      </c>
      <c r="F910" s="100">
        <f>'DRE + DCF'!$AE$38*'DRE + DCF'!$AE$39*(1+G910)/(R910-G910)/AC910</f>
        <v>29.929705551445899</v>
      </c>
      <c r="G910" s="92">
        <f>R910*(1-'DRE + DCF'!$AE$39)</f>
        <v>0.10854373724588505</v>
      </c>
      <c r="H910" s="94">
        <f t="shared" si="98"/>
        <v>0.18090622874314174</v>
      </c>
      <c r="I910" s="94">
        <f t="shared" si="99"/>
        <v>0.18090622874314174</v>
      </c>
      <c r="J910" s="94">
        <f t="shared" si="99"/>
        <v>0.18090622874314174</v>
      </c>
      <c r="K910" s="94">
        <f t="shared" si="99"/>
        <v>0.18090622874314174</v>
      </c>
      <c r="L910" s="94">
        <f t="shared" si="99"/>
        <v>0.18090622874314174</v>
      </c>
      <c r="M910" s="94">
        <f t="shared" si="99"/>
        <v>0.18090622874314174</v>
      </c>
      <c r="N910" s="94">
        <f t="shared" si="99"/>
        <v>0.18090622874314174</v>
      </c>
      <c r="O910" s="94">
        <f t="shared" si="99"/>
        <v>0.18090622874314174</v>
      </c>
      <c r="P910" s="94">
        <f t="shared" si="99"/>
        <v>0.18090622874314174</v>
      </c>
      <c r="Q910" s="94">
        <f t="shared" si="99"/>
        <v>0.18090622874314174</v>
      </c>
      <c r="R910" s="94">
        <f t="shared" si="99"/>
        <v>0.18090622874314174</v>
      </c>
      <c r="S910" s="93">
        <f>(1+H910)^((5-Dashboard!$F$9)*3/12)</f>
        <v>1.0424466867198123</v>
      </c>
      <c r="T910" s="93">
        <f t="shared" si="101"/>
        <v>1.231031785480077</v>
      </c>
      <c r="U910" s="93">
        <f t="shared" si="101"/>
        <v>1.453733103254214</v>
      </c>
      <c r="V910" s="93">
        <f t="shared" si="101"/>
        <v>1.7167224765629983</v>
      </c>
      <c r="W910" s="93">
        <f t="shared" si="101"/>
        <v>2.0272882655965967</v>
      </c>
      <c r="X910" s="93">
        <f t="shared" si="101"/>
        <v>2.3940373403009017</v>
      </c>
      <c r="Y910" s="93">
        <f t="shared" si="100"/>
        <v>2.8271336070049995</v>
      </c>
      <c r="Z910" s="93">
        <f t="shared" si="100"/>
        <v>3.3385796860012693</v>
      </c>
      <c r="AA910" s="93">
        <f t="shared" si="100"/>
        <v>3.9425495463542215</v>
      </c>
      <c r="AB910" s="93">
        <f t="shared" si="100"/>
        <v>4.6557813164181479</v>
      </c>
      <c r="AC910" s="95">
        <f t="shared" si="100"/>
        <v>5.4980411562241347</v>
      </c>
      <c r="AE910" s="96"/>
    </row>
    <row r="911" spans="3:31" ht="24.75" customHeight="1" x14ac:dyDescent="0.25">
      <c r="C911" s="91">
        <f>ABS(E911-Dashboard!$F$13)</f>
        <v>5.9183121267784529</v>
      </c>
      <c r="D911" s="92">
        <f t="shared" ref="D911:D974" si="102">D910+0.0001</f>
        <v>0.18100622874314173</v>
      </c>
      <c r="E911" s="93" cm="1">
        <f t="array" ref="E911">SUM('DRE + DCF'!$S$41/TIR!S911,'DRE + DCF'!$U$41:$AD$41/TIR!T911:AC911,TIR!F911)</f>
        <v>55.428312126778451</v>
      </c>
      <c r="F911" s="100">
        <f>'DRE + DCF'!$AE$38*'DRE + DCF'!$AE$39*(1+G911)/(R911-G911)/AC911</f>
        <v>29.888836424349467</v>
      </c>
      <c r="G911" s="92">
        <f>R911*(1-'DRE + DCF'!$AE$39)</f>
        <v>0.10860373724588504</v>
      </c>
      <c r="H911" s="94">
        <f t="shared" si="98"/>
        <v>0.18100622874314173</v>
      </c>
      <c r="I911" s="94">
        <f t="shared" si="99"/>
        <v>0.18100622874314173</v>
      </c>
      <c r="J911" s="94">
        <f t="shared" si="99"/>
        <v>0.18100622874314173</v>
      </c>
      <c r="K911" s="94">
        <f t="shared" si="99"/>
        <v>0.18100622874314173</v>
      </c>
      <c r="L911" s="94">
        <f t="shared" si="99"/>
        <v>0.18100622874314173</v>
      </c>
      <c r="M911" s="94">
        <f t="shared" si="99"/>
        <v>0.18100622874314173</v>
      </c>
      <c r="N911" s="94">
        <f t="shared" si="99"/>
        <v>0.18100622874314173</v>
      </c>
      <c r="O911" s="94">
        <f t="shared" si="99"/>
        <v>0.18100622874314173</v>
      </c>
      <c r="P911" s="94">
        <f t="shared" si="99"/>
        <v>0.18100622874314173</v>
      </c>
      <c r="Q911" s="94">
        <f t="shared" si="99"/>
        <v>0.18100622874314173</v>
      </c>
      <c r="R911" s="94">
        <f t="shared" si="99"/>
        <v>0.18100622874314173</v>
      </c>
      <c r="S911" s="93">
        <f>(1+H911)^((5-Dashboard!$F$9)*3/12)</f>
        <v>1.0424687548053175</v>
      </c>
      <c r="T911" s="93">
        <f t="shared" si="101"/>
        <v>1.2311620926951869</v>
      </c>
      <c r="U911" s="93">
        <f t="shared" si="101"/>
        <v>1.4540101000654571</v>
      </c>
      <c r="V911" s="93">
        <f t="shared" si="101"/>
        <v>1.7171949848327437</v>
      </c>
      <c r="W911" s="93">
        <f t="shared" si="101"/>
        <v>2.0280179730539549</v>
      </c>
      <c r="X911" s="93">
        <f t="shared" si="101"/>
        <v>2.3951018581797618</v>
      </c>
      <c r="Y911" s="93">
        <f t="shared" si="100"/>
        <v>2.8286302129845717</v>
      </c>
      <c r="Z911" s="93">
        <f t="shared" si="100"/>
        <v>3.3406299003458191</v>
      </c>
      <c r="AA911" s="93">
        <f t="shared" si="100"/>
        <v>3.9453047202339935</v>
      </c>
      <c r="AB911" s="93">
        <f t="shared" si="100"/>
        <v>4.6594294488860646</v>
      </c>
      <c r="AC911" s="95">
        <f t="shared" si="100"/>
        <v>5.5028152015236662</v>
      </c>
      <c r="AE911" s="96"/>
    </row>
    <row r="912" spans="3:31" ht="24.75" customHeight="1" x14ac:dyDescent="0.25">
      <c r="C912" s="91">
        <f>ABS(E912-Dashboard!$F$13)</f>
        <v>5.8666804007851496</v>
      </c>
      <c r="D912" s="92">
        <f t="shared" si="102"/>
        <v>0.18110622874314172</v>
      </c>
      <c r="E912" s="93" cm="1">
        <f t="array" ref="E912">SUM('DRE + DCF'!$S$41/TIR!S912,'DRE + DCF'!$U$41:$AD$41/TIR!T912:AC912,TIR!F912)</f>
        <v>55.376680400785148</v>
      </c>
      <c r="F912" s="100">
        <f>'DRE + DCF'!$AE$38*'DRE + DCF'!$AE$39*(1+G912)/(R912-G912)/AC912</f>
        <v>29.848034320474504</v>
      </c>
      <c r="G912" s="92">
        <f>R912*(1-'DRE + DCF'!$AE$39)</f>
        <v>0.10866373724588503</v>
      </c>
      <c r="H912" s="94">
        <f t="shared" si="98"/>
        <v>0.18110622874314172</v>
      </c>
      <c r="I912" s="94">
        <f t="shared" si="99"/>
        <v>0.18110622874314172</v>
      </c>
      <c r="J912" s="94">
        <f t="shared" si="99"/>
        <v>0.18110622874314172</v>
      </c>
      <c r="K912" s="94">
        <f t="shared" si="99"/>
        <v>0.18110622874314172</v>
      </c>
      <c r="L912" s="94">
        <f t="shared" si="99"/>
        <v>0.18110622874314172</v>
      </c>
      <c r="M912" s="94">
        <f t="shared" si="99"/>
        <v>0.18110622874314172</v>
      </c>
      <c r="N912" s="94">
        <f t="shared" si="99"/>
        <v>0.18110622874314172</v>
      </c>
      <c r="O912" s="94">
        <f t="shared" si="99"/>
        <v>0.18110622874314172</v>
      </c>
      <c r="P912" s="94">
        <f t="shared" si="99"/>
        <v>0.18110622874314172</v>
      </c>
      <c r="Q912" s="94">
        <f t="shared" si="99"/>
        <v>0.18110622874314172</v>
      </c>
      <c r="R912" s="94">
        <f t="shared" si="99"/>
        <v>0.18110622874314172</v>
      </c>
      <c r="S912" s="93">
        <f>(1+H912)^((5-Dashboard!$F$9)*3/12)</f>
        <v>1.0424908214894295</v>
      </c>
      <c r="T912" s="93">
        <f t="shared" si="101"/>
        <v>1.23129240266872</v>
      </c>
      <c r="U912" s="93">
        <f t="shared" si="101"/>
        <v>1.4542871261961339</v>
      </c>
      <c r="V912" s="93">
        <f t="shared" si="101"/>
        <v>1.7176675831312171</v>
      </c>
      <c r="W912" s="93">
        <f t="shared" si="101"/>
        <v>2.028747881346459</v>
      </c>
      <c r="X912" s="93">
        <f t="shared" si="101"/>
        <v>2.3961667592077549</v>
      </c>
      <c r="Y912" s="93">
        <f t="shared" si="100"/>
        <v>2.830127484407547</v>
      </c>
      <c r="Z912" s="93">
        <f t="shared" si="100"/>
        <v>3.3426811999709125</v>
      </c>
      <c r="AA912" s="93">
        <f t="shared" si="100"/>
        <v>3.9480615859882442</v>
      </c>
      <c r="AB912" s="93">
        <f t="shared" si="100"/>
        <v>4.6630801306722418</v>
      </c>
      <c r="AC912" s="95">
        <f t="shared" si="100"/>
        <v>5.507592987465368</v>
      </c>
      <c r="AE912" s="96"/>
    </row>
    <row r="913" spans="3:31" ht="24.75" customHeight="1" x14ac:dyDescent="0.25">
      <c r="C913" s="91">
        <f>ABS(E913-Dashboard!$F$13)</f>
        <v>5.8151226888178655</v>
      </c>
      <c r="D913" s="92">
        <f t="shared" si="102"/>
        <v>0.18120622874314171</v>
      </c>
      <c r="E913" s="93" cm="1">
        <f t="array" ref="E913">SUM('DRE + DCF'!$S$41/TIR!S913,'DRE + DCF'!$U$41:$AD$41/TIR!T913:AC913,TIR!F913)</f>
        <v>55.325122688817864</v>
      </c>
      <c r="F913" s="100">
        <f>'DRE + DCF'!$AE$38*'DRE + DCF'!$AE$39*(1+G913)/(R913-G913)/AC913</f>
        <v>29.807299107275856</v>
      </c>
      <c r="G913" s="92">
        <f>R913*(1-'DRE + DCF'!$AE$39)</f>
        <v>0.10872373724588502</v>
      </c>
      <c r="H913" s="94">
        <f t="shared" si="98"/>
        <v>0.18120622874314171</v>
      </c>
      <c r="I913" s="94">
        <f t="shared" si="99"/>
        <v>0.18120622874314171</v>
      </c>
      <c r="J913" s="94">
        <f t="shared" si="99"/>
        <v>0.18120622874314171</v>
      </c>
      <c r="K913" s="94">
        <f t="shared" si="99"/>
        <v>0.18120622874314171</v>
      </c>
      <c r="L913" s="94">
        <f t="shared" si="99"/>
        <v>0.18120622874314171</v>
      </c>
      <c r="M913" s="94">
        <f t="shared" si="99"/>
        <v>0.18120622874314171</v>
      </c>
      <c r="N913" s="94">
        <f t="shared" si="99"/>
        <v>0.18120622874314171</v>
      </c>
      <c r="O913" s="94">
        <f t="shared" si="99"/>
        <v>0.18120622874314171</v>
      </c>
      <c r="P913" s="94">
        <f t="shared" si="99"/>
        <v>0.18120622874314171</v>
      </c>
      <c r="Q913" s="94">
        <f t="shared" si="99"/>
        <v>0.18120622874314171</v>
      </c>
      <c r="R913" s="94">
        <f t="shared" si="99"/>
        <v>0.18120622874314171</v>
      </c>
      <c r="S913" s="93">
        <f>(1+H913)^((5-Dashboard!$F$9)*3/12)</f>
        <v>1.0425128867723563</v>
      </c>
      <c r="T913" s="93">
        <f t="shared" si="101"/>
        <v>1.2314227154005009</v>
      </c>
      <c r="U913" s="93">
        <f t="shared" si="101"/>
        <v>1.4545641816468649</v>
      </c>
      <c r="V913" s="93">
        <f t="shared" si="101"/>
        <v>1.7181402714679475</v>
      </c>
      <c r="W913" s="93">
        <f t="shared" si="101"/>
        <v>2.0294779905123721</v>
      </c>
      <c r="X913" s="93">
        <f t="shared" si="101"/>
        <v>2.3972320434903285</v>
      </c>
      <c r="Y913" s="93">
        <f t="shared" si="100"/>
        <v>2.8316254215134262</v>
      </c>
      <c r="Z913" s="93">
        <f t="shared" si="100"/>
        <v>3.3447335853590832</v>
      </c>
      <c r="AA913" s="93">
        <f t="shared" si="100"/>
        <v>3.9508201445125297</v>
      </c>
      <c r="AB913" s="93">
        <f t="shared" si="100"/>
        <v>4.6667333633420798</v>
      </c>
      <c r="AC913" s="95">
        <f t="shared" si="100"/>
        <v>5.5123745166630957</v>
      </c>
      <c r="AE913" s="96"/>
    </row>
    <row r="914" spans="3:31" ht="24.75" customHeight="1" x14ac:dyDescent="0.25">
      <c r="C914" s="91">
        <f>ABS(E914-Dashboard!$F$13)</f>
        <v>5.7636388528281728</v>
      </c>
      <c r="D914" s="92">
        <f t="shared" si="102"/>
        <v>0.1813062287431417</v>
      </c>
      <c r="E914" s="93" cm="1">
        <f t="array" ref="E914">SUM('DRE + DCF'!$S$41/TIR!S914,'DRE + DCF'!$U$41:$AD$41/TIR!T914:AC914,TIR!F914)</f>
        <v>55.273638852828171</v>
      </c>
      <c r="F914" s="100">
        <f>'DRE + DCF'!$AE$38*'DRE + DCF'!$AE$39*(1+G914)/(R914-G914)/AC914</f>
        <v>29.766630652523943</v>
      </c>
      <c r="G914" s="92">
        <f>R914*(1-'DRE + DCF'!$AE$39)</f>
        <v>0.10878373724588501</v>
      </c>
      <c r="H914" s="94">
        <f t="shared" si="98"/>
        <v>0.1813062287431417</v>
      </c>
      <c r="I914" s="94">
        <f t="shared" si="99"/>
        <v>0.1813062287431417</v>
      </c>
      <c r="J914" s="94">
        <f t="shared" si="99"/>
        <v>0.1813062287431417</v>
      </c>
      <c r="K914" s="94">
        <f t="shared" si="99"/>
        <v>0.1813062287431417</v>
      </c>
      <c r="L914" s="94">
        <f t="shared" si="99"/>
        <v>0.1813062287431417</v>
      </c>
      <c r="M914" s="94">
        <f t="shared" si="99"/>
        <v>0.1813062287431417</v>
      </c>
      <c r="N914" s="94">
        <f t="shared" si="99"/>
        <v>0.1813062287431417</v>
      </c>
      <c r="O914" s="94">
        <f t="shared" si="99"/>
        <v>0.1813062287431417</v>
      </c>
      <c r="P914" s="94">
        <f t="shared" si="99"/>
        <v>0.1813062287431417</v>
      </c>
      <c r="Q914" s="94">
        <f t="shared" si="99"/>
        <v>0.1813062287431417</v>
      </c>
      <c r="R914" s="94">
        <f t="shared" si="99"/>
        <v>0.1813062287431417</v>
      </c>
      <c r="S914" s="93">
        <f>(1+H914)^((5-Dashboard!$F$9)*3/12)</f>
        <v>1.0425349506543051</v>
      </c>
      <c r="T914" s="93">
        <f t="shared" si="101"/>
        <v>1.2315530308903546</v>
      </c>
      <c r="U914" s="93">
        <f t="shared" si="101"/>
        <v>1.4548412664182708</v>
      </c>
      <c r="V914" s="93">
        <f t="shared" si="101"/>
        <v>1.7186130498524639</v>
      </c>
      <c r="W914" s="93">
        <f t="shared" si="101"/>
        <v>2.0302083005899632</v>
      </c>
      <c r="X914" s="93">
        <f t="shared" si="101"/>
        <v>2.398297711132952</v>
      </c>
      <c r="Y914" s="93">
        <f t="shared" si="100"/>
        <v>2.8331240245417764</v>
      </c>
      <c r="Z914" s="93">
        <f t="shared" si="100"/>
        <v>3.3467870569930378</v>
      </c>
      <c r="AA914" s="93">
        <f t="shared" si="100"/>
        <v>3.9535803967028036</v>
      </c>
      <c r="AB914" s="93">
        <f t="shared" si="100"/>
        <v>4.670389148461803</v>
      </c>
      <c r="AC914" s="95">
        <f t="shared" si="100"/>
        <v>5.5171597917323059</v>
      </c>
      <c r="AE914" s="96"/>
    </row>
    <row r="915" spans="3:31" ht="24.75" customHeight="1" x14ac:dyDescent="0.25">
      <c r="C915" s="91">
        <f>ABS(E915-Dashboard!$F$13)</f>
        <v>5.7122287550878355</v>
      </c>
      <c r="D915" s="92">
        <f t="shared" si="102"/>
        <v>0.18140622874314169</v>
      </c>
      <c r="E915" s="93" cm="1">
        <f t="array" ref="E915">SUM('DRE + DCF'!$S$41/TIR!S915,'DRE + DCF'!$U$41:$AD$41/TIR!T915:AC915,TIR!F915)</f>
        <v>55.222228755087833</v>
      </c>
      <c r="F915" s="100">
        <f>'DRE + DCF'!$AE$38*'DRE + DCF'!$AE$39*(1+G915)/(R915-G915)/AC915</f>
        <v>29.72602882430385</v>
      </c>
      <c r="G915" s="92">
        <f>R915*(1-'DRE + DCF'!$AE$39)</f>
        <v>0.10884373724588502</v>
      </c>
      <c r="H915" s="94">
        <f t="shared" si="98"/>
        <v>0.18140622874314169</v>
      </c>
      <c r="I915" s="94">
        <f t="shared" si="99"/>
        <v>0.18140622874314169</v>
      </c>
      <c r="J915" s="94">
        <f t="shared" si="99"/>
        <v>0.18140622874314169</v>
      </c>
      <c r="K915" s="94">
        <f t="shared" si="99"/>
        <v>0.18140622874314169</v>
      </c>
      <c r="L915" s="94">
        <f t="shared" si="99"/>
        <v>0.18140622874314169</v>
      </c>
      <c r="M915" s="94">
        <f t="shared" si="99"/>
        <v>0.18140622874314169</v>
      </c>
      <c r="N915" s="94">
        <f t="shared" si="99"/>
        <v>0.18140622874314169</v>
      </c>
      <c r="O915" s="94">
        <f t="shared" si="99"/>
        <v>0.18140622874314169</v>
      </c>
      <c r="P915" s="94">
        <f t="shared" si="99"/>
        <v>0.18140622874314169</v>
      </c>
      <c r="Q915" s="94">
        <f t="shared" si="99"/>
        <v>0.18140622874314169</v>
      </c>
      <c r="R915" s="94">
        <f t="shared" si="99"/>
        <v>0.18140622874314169</v>
      </c>
      <c r="S915" s="93">
        <f>(1+H915)^((5-Dashboard!$F$9)*3/12)</f>
        <v>1.0425570131354838</v>
      </c>
      <c r="T915" s="93">
        <f t="shared" si="101"/>
        <v>1.2316833491381058</v>
      </c>
      <c r="U915" s="93">
        <f t="shared" si="101"/>
        <v>1.455118380510972</v>
      </c>
      <c r="V915" s="93">
        <f t="shared" si="101"/>
        <v>1.7190859182942952</v>
      </c>
      <c r="W915" s="93">
        <f t="shared" si="101"/>
        <v>2.0309388116175038</v>
      </c>
      <c r="X915" s="93">
        <f t="shared" si="101"/>
        <v>2.399363762241113</v>
      </c>
      <c r="Y915" s="93">
        <f t="shared" si="100"/>
        <v>2.8346232937322293</v>
      </c>
      <c r="Z915" s="93">
        <f t="shared" si="100"/>
        <v>3.3488416153556559</v>
      </c>
      <c r="AA915" s="93">
        <f t="shared" si="100"/>
        <v>3.9563423434554164</v>
      </c>
      <c r="AB915" s="93">
        <f t="shared" si="100"/>
        <v>4.6740474875984672</v>
      </c>
      <c r="AC915" s="95">
        <f t="shared" si="100"/>
        <v>5.5219488152900613</v>
      </c>
      <c r="AE915" s="96"/>
    </row>
    <row r="916" spans="3:31" ht="24.75" customHeight="1" x14ac:dyDescent="0.25">
      <c r="C916" s="91">
        <f>ABS(E916-Dashboard!$F$13)</f>
        <v>5.6608922581878076</v>
      </c>
      <c r="D916" s="92">
        <f t="shared" si="102"/>
        <v>0.18150622874314168</v>
      </c>
      <c r="E916" s="93" cm="1">
        <f t="array" ref="E916">SUM('DRE + DCF'!$S$41/TIR!S916,'DRE + DCF'!$U$41:$AD$41/TIR!T916:AC916,TIR!F916)</f>
        <v>55.170892258187806</v>
      </c>
      <c r="F916" s="100">
        <f>'DRE + DCF'!$AE$38*'DRE + DCF'!$AE$39*(1+G916)/(R916-G916)/AC916</f>
        <v>29.685493491014398</v>
      </c>
      <c r="G916" s="92">
        <f>R916*(1-'DRE + DCF'!$AE$39)</f>
        <v>0.10890373724588501</v>
      </c>
      <c r="H916" s="94">
        <f t="shared" si="98"/>
        <v>0.18150622874314168</v>
      </c>
      <c r="I916" s="94">
        <f t="shared" si="99"/>
        <v>0.18150622874314168</v>
      </c>
      <c r="J916" s="94">
        <f t="shared" si="99"/>
        <v>0.18150622874314168</v>
      </c>
      <c r="K916" s="94">
        <f t="shared" si="99"/>
        <v>0.18150622874314168</v>
      </c>
      <c r="L916" s="94">
        <f t="shared" si="99"/>
        <v>0.18150622874314168</v>
      </c>
      <c r="M916" s="94">
        <f t="shared" si="99"/>
        <v>0.18150622874314168</v>
      </c>
      <c r="N916" s="94">
        <f t="shared" si="99"/>
        <v>0.18150622874314168</v>
      </c>
      <c r="O916" s="94">
        <f t="shared" si="99"/>
        <v>0.18150622874314168</v>
      </c>
      <c r="P916" s="94">
        <f t="shared" si="99"/>
        <v>0.18150622874314168</v>
      </c>
      <c r="Q916" s="94">
        <f t="shared" si="99"/>
        <v>0.18150622874314168</v>
      </c>
      <c r="R916" s="94">
        <f t="shared" si="99"/>
        <v>0.18150622874314168</v>
      </c>
      <c r="S916" s="93">
        <f>(1+H916)^((5-Dashboard!$F$9)*3/12)</f>
        <v>1.0425790742160999</v>
      </c>
      <c r="T916" s="93">
        <f t="shared" si="101"/>
        <v>1.2318136701435802</v>
      </c>
      <c r="U916" s="93">
        <f t="shared" si="101"/>
        <v>1.4553955239255898</v>
      </c>
      <c r="V916" s="93">
        <f t="shared" si="101"/>
        <v>1.7195588768029724</v>
      </c>
      <c r="W916" s="93">
        <f t="shared" si="101"/>
        <v>2.0316695236332727</v>
      </c>
      <c r="X916" s="93">
        <f t="shared" si="101"/>
        <v>2.4004301969203232</v>
      </c>
      <c r="Y916" s="93">
        <f t="shared" si="100"/>
        <v>2.836123229324488</v>
      </c>
      <c r="Z916" s="93">
        <f t="shared" si="100"/>
        <v>3.3508972609299961</v>
      </c>
      <c r="AA916" s="93">
        <f t="shared" si="100"/>
        <v>3.9591059856671231</v>
      </c>
      <c r="AB916" s="93">
        <f t="shared" si="100"/>
        <v>4.6777083823199614</v>
      </c>
      <c r="AC916" s="95">
        <f t="shared" si="100"/>
        <v>5.5267415899550398</v>
      </c>
      <c r="AE916" s="96"/>
    </row>
    <row r="917" spans="3:31" ht="24.75" customHeight="1" x14ac:dyDescent="0.25">
      <c r="C917" s="91">
        <f>ABS(E917-Dashboard!$F$13)</f>
        <v>5.609629225037601</v>
      </c>
      <c r="D917" s="92">
        <f t="shared" si="102"/>
        <v>0.18160622874314167</v>
      </c>
      <c r="E917" s="93" cm="1">
        <f t="array" ref="E917">SUM('DRE + DCF'!$S$41/TIR!S917,'DRE + DCF'!$U$41:$AD$41/TIR!T917:AC917,TIR!F917)</f>
        <v>55.119629225037599</v>
      </c>
      <c r="F917" s="100">
        <f>'DRE + DCF'!$AE$38*'DRE + DCF'!$AE$39*(1+G917)/(R917-G917)/AC917</f>
        <v>29.645024521367365</v>
      </c>
      <c r="G917" s="92">
        <f>R917*(1-'DRE + DCF'!$AE$39)</f>
        <v>0.108963737245885</v>
      </c>
      <c r="H917" s="94">
        <f t="shared" si="98"/>
        <v>0.18160622874314167</v>
      </c>
      <c r="I917" s="94">
        <f t="shared" si="99"/>
        <v>0.18160622874314167</v>
      </c>
      <c r="J917" s="94">
        <f t="shared" si="99"/>
        <v>0.18160622874314167</v>
      </c>
      <c r="K917" s="94">
        <f t="shared" si="99"/>
        <v>0.18160622874314167</v>
      </c>
      <c r="L917" s="94">
        <f t="shared" si="99"/>
        <v>0.18160622874314167</v>
      </c>
      <c r="M917" s="94">
        <f t="shared" si="99"/>
        <v>0.18160622874314167</v>
      </c>
      <c r="N917" s="94">
        <f t="shared" si="99"/>
        <v>0.18160622874314167</v>
      </c>
      <c r="O917" s="94">
        <f t="shared" si="99"/>
        <v>0.18160622874314167</v>
      </c>
      <c r="P917" s="94">
        <f t="shared" si="99"/>
        <v>0.18160622874314167</v>
      </c>
      <c r="Q917" s="94">
        <f t="shared" ref="I917:R943" si="103">$D917</f>
        <v>0.18160622874314167</v>
      </c>
      <c r="R917" s="94">
        <f t="shared" si="103"/>
        <v>0.18160622874314167</v>
      </c>
      <c r="S917" s="93">
        <f>(1+H917)^((5-Dashboard!$F$9)*3/12)</f>
        <v>1.0426011338963603</v>
      </c>
      <c r="T917" s="93">
        <f t="shared" si="101"/>
        <v>1.2319439939066017</v>
      </c>
      <c r="U917" s="93">
        <f t="shared" si="101"/>
        <v>1.4556726966627436</v>
      </c>
      <c r="V917" s="93">
        <f t="shared" si="101"/>
        <v>1.7200319253880236</v>
      </c>
      <c r="W917" s="93">
        <f t="shared" si="101"/>
        <v>2.0324004366755473</v>
      </c>
      <c r="X917" s="93">
        <f t="shared" si="101"/>
        <v>2.4014970152761079</v>
      </c>
      <c r="Y917" s="93">
        <f t="shared" si="100"/>
        <v>2.8376238315583127</v>
      </c>
      <c r="Z917" s="93">
        <f t="shared" si="100"/>
        <v>3.3529539941992819</v>
      </c>
      <c r="AA917" s="93">
        <f t="shared" si="100"/>
        <v>3.9618713242350672</v>
      </c>
      <c r="AB917" s="93">
        <f t="shared" si="100"/>
        <v>4.6813718341949944</v>
      </c>
      <c r="AC917" s="95">
        <f t="shared" si="100"/>
        <v>5.5315381183475116</v>
      </c>
      <c r="AE917" s="96"/>
    </row>
    <row r="918" spans="3:31" ht="24.75" customHeight="1" x14ac:dyDescent="0.25">
      <c r="C918" s="91">
        <f>ABS(E918-Dashboard!$F$13)</f>
        <v>5.5584395188640414</v>
      </c>
      <c r="D918" s="92">
        <f t="shared" si="102"/>
        <v>0.18170622874314166</v>
      </c>
      <c r="E918" s="93" cm="1">
        <f t="array" ref="E918">SUM('DRE + DCF'!$S$41/TIR!S918,'DRE + DCF'!$U$41:$AD$41/TIR!T918:AC918,TIR!F918)</f>
        <v>55.068439518864039</v>
      </c>
      <c r="F918" s="100">
        <f>'DRE + DCF'!$AE$38*'DRE + DCF'!$AE$39*(1+G918)/(R918-G918)/AC918</f>
        <v>29.60462178438647</v>
      </c>
      <c r="G918" s="92">
        <f>R918*(1-'DRE + DCF'!$AE$39)</f>
        <v>0.10902373724588499</v>
      </c>
      <c r="H918" s="94">
        <f t="shared" si="98"/>
        <v>0.18170622874314166</v>
      </c>
      <c r="I918" s="94">
        <f t="shared" si="103"/>
        <v>0.18170622874314166</v>
      </c>
      <c r="J918" s="94">
        <f t="shared" si="103"/>
        <v>0.18170622874314166</v>
      </c>
      <c r="K918" s="94">
        <f t="shared" si="103"/>
        <v>0.18170622874314166</v>
      </c>
      <c r="L918" s="94">
        <f t="shared" si="103"/>
        <v>0.18170622874314166</v>
      </c>
      <c r="M918" s="94">
        <f t="shared" si="103"/>
        <v>0.18170622874314166</v>
      </c>
      <c r="N918" s="94">
        <f t="shared" si="103"/>
        <v>0.18170622874314166</v>
      </c>
      <c r="O918" s="94">
        <f t="shared" si="103"/>
        <v>0.18170622874314166</v>
      </c>
      <c r="P918" s="94">
        <f t="shared" si="103"/>
        <v>0.18170622874314166</v>
      </c>
      <c r="Q918" s="94">
        <f t="shared" si="103"/>
        <v>0.18170622874314166</v>
      </c>
      <c r="R918" s="94">
        <f t="shared" si="103"/>
        <v>0.18170622874314166</v>
      </c>
      <c r="S918" s="93">
        <f>(1+H918)^((5-Dashboard!$F$9)*3/12)</f>
        <v>1.042623192176473</v>
      </c>
      <c r="T918" s="93">
        <f t="shared" si="101"/>
        <v>1.2320743204269957</v>
      </c>
      <c r="U918" s="93">
        <f t="shared" si="101"/>
        <v>1.4559498987230541</v>
      </c>
      <c r="V918" s="93">
        <f t="shared" si="101"/>
        <v>1.7205050640589794</v>
      </c>
      <c r="W918" s="93">
        <f t="shared" si="101"/>
        <v>2.0331315507826138</v>
      </c>
      <c r="X918" s="93">
        <f t="shared" si="101"/>
        <v>2.4025642174140178</v>
      </c>
      <c r="Y918" s="93">
        <f t="shared" si="100"/>
        <v>2.8391251006735367</v>
      </c>
      <c r="Z918" s="93">
        <f t="shared" si="100"/>
        <v>3.3550118156469177</v>
      </c>
      <c r="AA918" s="93">
        <f t="shared" si="100"/>
        <v>3.9646383600567998</v>
      </c>
      <c r="AB918" s="93">
        <f t="shared" si="100"/>
        <v>4.6850378447931149</v>
      </c>
      <c r="AC918" s="95">
        <f t="shared" si="100"/>
        <v>5.5363384030893679</v>
      </c>
      <c r="AE918" s="96"/>
    </row>
    <row r="919" spans="3:31" ht="24.75" customHeight="1" x14ac:dyDescent="0.25">
      <c r="C919" s="91">
        <f>ABS(E919-Dashboard!$F$13)</f>
        <v>5.5073230032106508</v>
      </c>
      <c r="D919" s="92">
        <f t="shared" si="102"/>
        <v>0.18180622874314165</v>
      </c>
      <c r="E919" s="93" cm="1">
        <f t="array" ref="E919">SUM('DRE + DCF'!$S$41/TIR!S919,'DRE + DCF'!$U$41:$AD$41/TIR!T919:AC919,TIR!F919)</f>
        <v>55.017323003210649</v>
      </c>
      <c r="F919" s="100">
        <f>'DRE + DCF'!$AE$38*'DRE + DCF'!$AE$39*(1+G919)/(R919-G919)/AC919</f>
        <v>29.564285149406565</v>
      </c>
      <c r="G919" s="92">
        <f>R919*(1-'DRE + DCF'!$AE$39)</f>
        <v>0.10908373724588498</v>
      </c>
      <c r="H919" s="94">
        <f t="shared" si="98"/>
        <v>0.18180622874314165</v>
      </c>
      <c r="I919" s="94">
        <f t="shared" si="103"/>
        <v>0.18180622874314165</v>
      </c>
      <c r="J919" s="94">
        <f t="shared" si="103"/>
        <v>0.18180622874314165</v>
      </c>
      <c r="K919" s="94">
        <f t="shared" si="103"/>
        <v>0.18180622874314165</v>
      </c>
      <c r="L919" s="94">
        <f t="shared" si="103"/>
        <v>0.18180622874314165</v>
      </c>
      <c r="M919" s="94">
        <f t="shared" si="103"/>
        <v>0.18180622874314165</v>
      </c>
      <c r="N919" s="94">
        <f t="shared" si="103"/>
        <v>0.18180622874314165</v>
      </c>
      <c r="O919" s="94">
        <f t="shared" si="103"/>
        <v>0.18180622874314165</v>
      </c>
      <c r="P919" s="94">
        <f t="shared" si="103"/>
        <v>0.18180622874314165</v>
      </c>
      <c r="Q919" s="94">
        <f t="shared" si="103"/>
        <v>0.18180622874314165</v>
      </c>
      <c r="R919" s="94">
        <f t="shared" si="103"/>
        <v>0.18180622874314165</v>
      </c>
      <c r="S919" s="93">
        <f>(1+H919)^((5-Dashboard!$F$9)*3/12)</f>
        <v>1.0426452490566451</v>
      </c>
      <c r="T919" s="93">
        <f t="shared" si="101"/>
        <v>1.2322046497045875</v>
      </c>
      <c r="U919" s="93">
        <f t="shared" si="101"/>
        <v>1.4562271301071426</v>
      </c>
      <c r="V919" s="93">
        <f t="shared" si="101"/>
        <v>1.7209782928253705</v>
      </c>
      <c r="W919" s="93">
        <f t="shared" si="101"/>
        <v>2.0338628659927611</v>
      </c>
      <c r="X919" s="93">
        <f t="shared" si="101"/>
        <v>2.4036318034396227</v>
      </c>
      <c r="Y919" s="93">
        <f t="shared" si="100"/>
        <v>2.8406270369100568</v>
      </c>
      <c r="Z919" s="93">
        <f t="shared" si="100"/>
        <v>3.3570707257564791</v>
      </c>
      <c r="AA919" s="93">
        <f t="shared" si="100"/>
        <v>3.9674070940302664</v>
      </c>
      <c r="AB919" s="93">
        <f t="shared" si="100"/>
        <v>4.6887064156846963</v>
      </c>
      <c r="AC919" s="95">
        <f t="shared" si="100"/>
        <v>5.5411424468041037</v>
      </c>
      <c r="AE919" s="96"/>
    </row>
    <row r="920" spans="3:31" ht="24.75" customHeight="1" x14ac:dyDescent="0.25">
      <c r="C920" s="91">
        <f>ABS(E920-Dashboard!$F$13)</f>
        <v>5.456279541936631</v>
      </c>
      <c r="D920" s="92">
        <f t="shared" si="102"/>
        <v>0.18190622874314163</v>
      </c>
      <c r="E920" s="93" cm="1">
        <f t="array" ref="E920">SUM('DRE + DCF'!$S$41/TIR!S920,'DRE + DCF'!$U$41:$AD$41/TIR!T920:AC920,TIR!F920)</f>
        <v>54.966279541936629</v>
      </c>
      <c r="F920" s="100">
        <f>'DRE + DCF'!$AE$38*'DRE + DCF'!$AE$39*(1+G920)/(R920-G920)/AC920</f>
        <v>29.52401448607273</v>
      </c>
      <c r="G920" s="92">
        <f>R920*(1-'DRE + DCF'!$AE$39)</f>
        <v>0.10914373724588498</v>
      </c>
      <c r="H920" s="94">
        <f t="shared" si="98"/>
        <v>0.18190622874314163</v>
      </c>
      <c r="I920" s="94">
        <f t="shared" si="103"/>
        <v>0.18190622874314163</v>
      </c>
      <c r="J920" s="94">
        <f t="shared" si="103"/>
        <v>0.18190622874314163</v>
      </c>
      <c r="K920" s="94">
        <f t="shared" si="103"/>
        <v>0.18190622874314163</v>
      </c>
      <c r="L920" s="94">
        <f t="shared" si="103"/>
        <v>0.18190622874314163</v>
      </c>
      <c r="M920" s="94">
        <f t="shared" si="103"/>
        <v>0.18190622874314163</v>
      </c>
      <c r="N920" s="94">
        <f t="shared" si="103"/>
        <v>0.18190622874314163</v>
      </c>
      <c r="O920" s="94">
        <f t="shared" si="103"/>
        <v>0.18190622874314163</v>
      </c>
      <c r="P920" s="94">
        <f t="shared" si="103"/>
        <v>0.18190622874314163</v>
      </c>
      <c r="Q920" s="94">
        <f t="shared" si="103"/>
        <v>0.18190622874314163</v>
      </c>
      <c r="R920" s="94">
        <f t="shared" si="103"/>
        <v>0.18190622874314163</v>
      </c>
      <c r="S920" s="93">
        <f>(1+H920)^((5-Dashboard!$F$9)*3/12)</f>
        <v>1.0426673045370838</v>
      </c>
      <c r="T920" s="93">
        <f t="shared" si="101"/>
        <v>1.2323349817392015</v>
      </c>
      <c r="U920" s="93">
        <f t="shared" si="101"/>
        <v>1.4565043908156281</v>
      </c>
      <c r="V920" s="93">
        <f t="shared" si="101"/>
        <v>1.721451611696726</v>
      </c>
      <c r="W920" s="93">
        <f t="shared" si="101"/>
        <v>2.0345943823442805</v>
      </c>
      <c r="X920" s="93">
        <f t="shared" si="101"/>
        <v>2.40469977345851</v>
      </c>
      <c r="Y920" s="93">
        <f t="shared" si="100"/>
        <v>2.8421296405078347</v>
      </c>
      <c r="Z920" s="93">
        <f t="shared" si="100"/>
        <v>3.3591307250117159</v>
      </c>
      <c r="AA920" s="93">
        <f t="shared" si="100"/>
        <v>3.9701775270538127</v>
      </c>
      <c r="AB920" s="93">
        <f t="shared" si="100"/>
        <v>4.6923775484409438</v>
      </c>
      <c r="AC920" s="95">
        <f t="shared" si="100"/>
        <v>5.5459502521168247</v>
      </c>
      <c r="AE920" s="96"/>
    </row>
    <row r="921" spans="3:31" ht="24.75" customHeight="1" x14ac:dyDescent="0.25">
      <c r="C921" s="91">
        <f>ABS(E921-Dashboard!$F$13)</f>
        <v>5.4053089992160182</v>
      </c>
      <c r="D921" s="92">
        <f t="shared" si="102"/>
        <v>0.18200622874314162</v>
      </c>
      <c r="E921" s="93" cm="1">
        <f t="array" ref="E921">SUM('DRE + DCF'!$S$41/TIR!S921,'DRE + DCF'!$U$41:$AD$41/TIR!T921:AC921,TIR!F921)</f>
        <v>54.915308999216016</v>
      </c>
      <c r="F921" s="100">
        <f>'DRE + DCF'!$AE$38*'DRE + DCF'!$AE$39*(1+G921)/(R921-G921)/AC921</f>
        <v>29.483809664339375</v>
      </c>
      <c r="G921" s="92">
        <f>R921*(1-'DRE + DCF'!$AE$39)</f>
        <v>0.10920373724588497</v>
      </c>
      <c r="H921" s="94">
        <f t="shared" si="98"/>
        <v>0.18200622874314162</v>
      </c>
      <c r="I921" s="94">
        <f t="shared" si="103"/>
        <v>0.18200622874314162</v>
      </c>
      <c r="J921" s="94">
        <f t="shared" si="103"/>
        <v>0.18200622874314162</v>
      </c>
      <c r="K921" s="94">
        <f t="shared" si="103"/>
        <v>0.18200622874314162</v>
      </c>
      <c r="L921" s="94">
        <f t="shared" si="103"/>
        <v>0.18200622874314162</v>
      </c>
      <c r="M921" s="94">
        <f t="shared" si="103"/>
        <v>0.18200622874314162</v>
      </c>
      <c r="N921" s="94">
        <f t="shared" si="103"/>
        <v>0.18200622874314162</v>
      </c>
      <c r="O921" s="94">
        <f t="shared" si="103"/>
        <v>0.18200622874314162</v>
      </c>
      <c r="P921" s="94">
        <f t="shared" si="103"/>
        <v>0.18200622874314162</v>
      </c>
      <c r="Q921" s="94">
        <f t="shared" si="103"/>
        <v>0.18200622874314162</v>
      </c>
      <c r="R921" s="94">
        <f t="shared" si="103"/>
        <v>0.18200622874314162</v>
      </c>
      <c r="S921" s="93">
        <f>(1+H921)^((5-Dashboard!$F$9)*3/12)</f>
        <v>1.0426893586179966</v>
      </c>
      <c r="T921" s="93">
        <f t="shared" si="101"/>
        <v>1.2324653165306634</v>
      </c>
      <c r="U921" s="93">
        <f t="shared" si="101"/>
        <v>1.4567816808491318</v>
      </c>
      <c r="V921" s="93">
        <f t="shared" si="101"/>
        <v>1.7219250206825774</v>
      </c>
      <c r="W921" s="93">
        <f t="shared" si="101"/>
        <v>2.0353260998754696</v>
      </c>
      <c r="X921" s="93">
        <f t="shared" si="101"/>
        <v>2.4057681275762905</v>
      </c>
      <c r="Y921" s="93">
        <f t="shared" si="100"/>
        <v>2.8436329117069006</v>
      </c>
      <c r="Z921" s="93">
        <f t="shared" si="100"/>
        <v>3.3611918138965526</v>
      </c>
      <c r="AA921" s="93">
        <f t="shared" si="100"/>
        <v>3.9729496600261838</v>
      </c>
      <c r="AB921" s="93">
        <f t="shared" si="100"/>
        <v>4.696051244633896</v>
      </c>
      <c r="AC921" s="95">
        <f t="shared" si="100"/>
        <v>5.5507618216542483</v>
      </c>
      <c r="AE921" s="96"/>
    </row>
    <row r="922" spans="3:31" ht="24.75" customHeight="1" x14ac:dyDescent="0.25">
      <c r="C922" s="91">
        <f>ABS(E922-Dashboard!$F$13)</f>
        <v>5.3544112395368231</v>
      </c>
      <c r="D922" s="92">
        <f t="shared" si="102"/>
        <v>0.18210622874314161</v>
      </c>
      <c r="E922" s="93" cm="1">
        <f t="array" ref="E922">SUM('DRE + DCF'!$S$41/TIR!S922,'DRE + DCF'!$U$41:$AD$41/TIR!T922:AC922,TIR!F922)</f>
        <v>54.864411239536821</v>
      </c>
      <c r="F922" s="100">
        <f>'DRE + DCF'!$AE$38*'DRE + DCF'!$AE$39*(1+G922)/(R922-G922)/AC922</f>
        <v>29.443670554469435</v>
      </c>
      <c r="G922" s="92">
        <f>R922*(1-'DRE + DCF'!$AE$39)</f>
        <v>0.10926373724588496</v>
      </c>
      <c r="H922" s="94">
        <f t="shared" si="98"/>
        <v>0.18210622874314161</v>
      </c>
      <c r="I922" s="94">
        <f t="shared" si="103"/>
        <v>0.18210622874314161</v>
      </c>
      <c r="J922" s="94">
        <f t="shared" si="103"/>
        <v>0.18210622874314161</v>
      </c>
      <c r="K922" s="94">
        <f t="shared" si="103"/>
        <v>0.18210622874314161</v>
      </c>
      <c r="L922" s="94">
        <f t="shared" si="103"/>
        <v>0.18210622874314161</v>
      </c>
      <c r="M922" s="94">
        <f t="shared" si="103"/>
        <v>0.18210622874314161</v>
      </c>
      <c r="N922" s="94">
        <f t="shared" si="103"/>
        <v>0.18210622874314161</v>
      </c>
      <c r="O922" s="94">
        <f t="shared" si="103"/>
        <v>0.18210622874314161</v>
      </c>
      <c r="P922" s="94">
        <f t="shared" si="103"/>
        <v>0.18210622874314161</v>
      </c>
      <c r="Q922" s="94">
        <f t="shared" si="103"/>
        <v>0.18210622874314161</v>
      </c>
      <c r="R922" s="94">
        <f t="shared" si="103"/>
        <v>0.18210622874314161</v>
      </c>
      <c r="S922" s="93">
        <f>(1+H922)^((5-Dashboard!$F$9)*3/12)</f>
        <v>1.0427114112995906</v>
      </c>
      <c r="T922" s="93">
        <f t="shared" si="101"/>
        <v>1.2325956540787979</v>
      </c>
      <c r="U922" s="93">
        <f t="shared" si="101"/>
        <v>1.4570590002082737</v>
      </c>
      <c r="V922" s="93">
        <f t="shared" si="101"/>
        <v>1.722398519792455</v>
      </c>
      <c r="W922" s="93">
        <f t="shared" si="101"/>
        <v>2.0360580186246282</v>
      </c>
      <c r="X922" s="93">
        <f t="shared" si="101"/>
        <v>2.4068368658985926</v>
      </c>
      <c r="Y922" s="93">
        <f t="shared" si="100"/>
        <v>2.8451368507473478</v>
      </c>
      <c r="Z922" s="93">
        <f t="shared" si="100"/>
        <v>3.363253992895086</v>
      </c>
      <c r="AA922" s="93">
        <f t="shared" si="100"/>
        <v>3.9757234938465231</v>
      </c>
      <c r="AB922" s="93">
        <f t="shared" si="100"/>
        <v>4.6997275058364201</v>
      </c>
      <c r="AC922" s="95">
        <f t="shared" si="100"/>
        <v>5.5555771580447013</v>
      </c>
      <c r="AE922" s="96"/>
    </row>
    <row r="923" spans="3:31" ht="24.75" customHeight="1" x14ac:dyDescent="0.25">
      <c r="C923" s="91">
        <f>ABS(E923-Dashboard!$F$13)</f>
        <v>5.3035861277000507</v>
      </c>
      <c r="D923" s="92">
        <f t="shared" si="102"/>
        <v>0.1822062287431416</v>
      </c>
      <c r="E923" s="93" cm="1">
        <f t="array" ref="E923">SUM('DRE + DCF'!$S$41/TIR!S923,'DRE + DCF'!$U$41:$AD$41/TIR!T923:AC923,TIR!F923)</f>
        <v>54.813586127700049</v>
      </c>
      <c r="F923" s="100">
        <f>'DRE + DCF'!$AE$38*'DRE + DCF'!$AE$39*(1+G923)/(R923-G923)/AC923</f>
        <v>29.403597027033388</v>
      </c>
      <c r="G923" s="92">
        <f>R923*(1-'DRE + DCF'!$AE$39)</f>
        <v>0.10932373724588496</v>
      </c>
      <c r="H923" s="94">
        <f t="shared" si="98"/>
        <v>0.1822062287431416</v>
      </c>
      <c r="I923" s="94">
        <f t="shared" si="103"/>
        <v>0.1822062287431416</v>
      </c>
      <c r="J923" s="94">
        <f t="shared" si="103"/>
        <v>0.1822062287431416</v>
      </c>
      <c r="K923" s="94">
        <f t="shared" si="103"/>
        <v>0.1822062287431416</v>
      </c>
      <c r="L923" s="94">
        <f t="shared" si="103"/>
        <v>0.1822062287431416</v>
      </c>
      <c r="M923" s="94">
        <f t="shared" si="103"/>
        <v>0.1822062287431416</v>
      </c>
      <c r="N923" s="94">
        <f t="shared" si="103"/>
        <v>0.1822062287431416</v>
      </c>
      <c r="O923" s="94">
        <f t="shared" si="103"/>
        <v>0.1822062287431416</v>
      </c>
      <c r="P923" s="94">
        <f t="shared" si="103"/>
        <v>0.1822062287431416</v>
      </c>
      <c r="Q923" s="94">
        <f t="shared" si="103"/>
        <v>0.1822062287431416</v>
      </c>
      <c r="R923" s="94">
        <f t="shared" si="103"/>
        <v>0.1822062287431416</v>
      </c>
      <c r="S923" s="93">
        <f>(1+H923)^((5-Dashboard!$F$9)*3/12)</f>
        <v>1.0427334625820728</v>
      </c>
      <c r="T923" s="93">
        <f t="shared" si="101"/>
        <v>1.2327259943834301</v>
      </c>
      <c r="U923" s="93">
        <f t="shared" si="101"/>
        <v>1.4573363488936741</v>
      </c>
      <c r="V923" s="93">
        <f t="shared" si="101"/>
        <v>1.7228721090358898</v>
      </c>
      <c r="W923" s="93">
        <f t="shared" si="101"/>
        <v>2.036790138630062</v>
      </c>
      <c r="X923" s="93">
        <f t="shared" si="101"/>
        <v>2.4079059885310663</v>
      </c>
      <c r="Y923" s="93">
        <f t="shared" si="100"/>
        <v>2.8466414578693384</v>
      </c>
      <c r="Z923" s="93">
        <f t="shared" si="100"/>
        <v>3.3653172624915895</v>
      </c>
      <c r="AA923" s="93">
        <f t="shared" si="100"/>
        <v>3.9784990294143752</v>
      </c>
      <c r="AB923" s="93">
        <f t="shared" si="100"/>
        <v>4.703406333622218</v>
      </c>
      <c r="AC923" s="95">
        <f t="shared" si="100"/>
        <v>5.560396263918129</v>
      </c>
      <c r="AE923" s="96"/>
    </row>
    <row r="924" spans="3:31" ht="24.75" customHeight="1" x14ac:dyDescent="0.25">
      <c r="C924" s="91">
        <f>ABS(E924-Dashboard!$F$13)</f>
        <v>5.2528335288189894</v>
      </c>
      <c r="D924" s="92">
        <f t="shared" si="102"/>
        <v>0.18230622874314159</v>
      </c>
      <c r="E924" s="93" cm="1">
        <f t="array" ref="E924">SUM('DRE + DCF'!$S$41/TIR!S924,'DRE + DCF'!$U$41:$AD$41/TIR!T924:AC924,TIR!F924)</f>
        <v>54.762833528818987</v>
      </c>
      <c r="F924" s="100">
        <f>'DRE + DCF'!$AE$38*'DRE + DCF'!$AE$39*(1+G924)/(R924-G924)/AC924</f>
        <v>29.363588952908497</v>
      </c>
      <c r="G924" s="92">
        <f>R924*(1-'DRE + DCF'!$AE$39)</f>
        <v>0.10938373724588495</v>
      </c>
      <c r="H924" s="94">
        <f t="shared" si="98"/>
        <v>0.18230622874314159</v>
      </c>
      <c r="I924" s="94">
        <f t="shared" si="103"/>
        <v>0.18230622874314159</v>
      </c>
      <c r="J924" s="94">
        <f t="shared" si="103"/>
        <v>0.18230622874314159</v>
      </c>
      <c r="K924" s="94">
        <f t="shared" si="103"/>
        <v>0.18230622874314159</v>
      </c>
      <c r="L924" s="94">
        <f t="shared" si="103"/>
        <v>0.18230622874314159</v>
      </c>
      <c r="M924" s="94">
        <f t="shared" si="103"/>
        <v>0.18230622874314159</v>
      </c>
      <c r="N924" s="94">
        <f t="shared" si="103"/>
        <v>0.18230622874314159</v>
      </c>
      <c r="O924" s="94">
        <f t="shared" si="103"/>
        <v>0.18230622874314159</v>
      </c>
      <c r="P924" s="94">
        <f t="shared" si="103"/>
        <v>0.18230622874314159</v>
      </c>
      <c r="Q924" s="94">
        <f t="shared" si="103"/>
        <v>0.18230622874314159</v>
      </c>
      <c r="R924" s="94">
        <f t="shared" si="103"/>
        <v>0.18230622874314159</v>
      </c>
      <c r="S924" s="93">
        <f>(1+H924)^((5-Dashboard!$F$9)*3/12)</f>
        <v>1.0427555124656502</v>
      </c>
      <c r="T924" s="93">
        <f t="shared" si="101"/>
        <v>1.2328563374443848</v>
      </c>
      <c r="U924" s="93">
        <f t="shared" si="101"/>
        <v>1.4576137269059526</v>
      </c>
      <c r="V924" s="93">
        <f t="shared" si="101"/>
        <v>1.7233457884224124</v>
      </c>
      <c r="W924" s="93">
        <f t="shared" si="101"/>
        <v>2.0375224599300785</v>
      </c>
      <c r="X924" s="93">
        <f t="shared" si="101"/>
        <v>2.4089754955793801</v>
      </c>
      <c r="Y924" s="93">
        <f t="shared" si="100"/>
        <v>2.8481467333130976</v>
      </c>
      <c r="Z924" s="93">
        <f t="shared" si="100"/>
        <v>3.3673816231705067</v>
      </c>
      <c r="AA924" s="93">
        <f t="shared" si="100"/>
        <v>3.9812762676296805</v>
      </c>
      <c r="AB924" s="93">
        <f t="shared" si="100"/>
        <v>4.707087729565818</v>
      </c>
      <c r="AC924" s="95">
        <f t="shared" si="100"/>
        <v>5.5652191419060788</v>
      </c>
      <c r="AE924" s="96"/>
    </row>
    <row r="925" spans="3:31" ht="24.75" customHeight="1" x14ac:dyDescent="0.25">
      <c r="C925" s="91">
        <f>ABS(E925-Dashboard!$F$13)</f>
        <v>5.2021533083181666</v>
      </c>
      <c r="D925" s="92">
        <f t="shared" si="102"/>
        <v>0.18240622874314158</v>
      </c>
      <c r="E925" s="93" cm="1">
        <f t="array" ref="E925">SUM('DRE + DCF'!$S$41/TIR!S925,'DRE + DCF'!$U$41:$AD$41/TIR!T925:AC925,TIR!F925)</f>
        <v>54.712153308318165</v>
      </c>
      <c r="F925" s="100">
        <f>'DRE + DCF'!$AE$38*'DRE + DCF'!$AE$39*(1+G925)/(R925-G925)/AC925</f>
        <v>29.323646203277853</v>
      </c>
      <c r="G925" s="92">
        <f>R925*(1-'DRE + DCF'!$AE$39)</f>
        <v>0.10944373724588495</v>
      </c>
      <c r="H925" s="94">
        <f t="shared" si="98"/>
        <v>0.18240622874314158</v>
      </c>
      <c r="I925" s="94">
        <f t="shared" si="103"/>
        <v>0.18240622874314158</v>
      </c>
      <c r="J925" s="94">
        <f t="shared" si="103"/>
        <v>0.18240622874314158</v>
      </c>
      <c r="K925" s="94">
        <f t="shared" si="103"/>
        <v>0.18240622874314158</v>
      </c>
      <c r="L925" s="94">
        <f t="shared" si="103"/>
        <v>0.18240622874314158</v>
      </c>
      <c r="M925" s="94">
        <f t="shared" si="103"/>
        <v>0.18240622874314158</v>
      </c>
      <c r="N925" s="94">
        <f t="shared" si="103"/>
        <v>0.18240622874314158</v>
      </c>
      <c r="O925" s="94">
        <f t="shared" si="103"/>
        <v>0.18240622874314158</v>
      </c>
      <c r="P925" s="94">
        <f t="shared" si="103"/>
        <v>0.18240622874314158</v>
      </c>
      <c r="Q925" s="94">
        <f t="shared" si="103"/>
        <v>0.18240622874314158</v>
      </c>
      <c r="R925" s="94">
        <f t="shared" si="103"/>
        <v>0.18240622874314158</v>
      </c>
      <c r="S925" s="93">
        <f>(1+H925)^((5-Dashboard!$F$9)*3/12)</f>
        <v>1.0427775609505303</v>
      </c>
      <c r="T925" s="93">
        <f t="shared" si="101"/>
        <v>1.232986683261488</v>
      </c>
      <c r="U925" s="93">
        <f t="shared" si="101"/>
        <v>1.4578911342457304</v>
      </c>
      <c r="V925" s="93">
        <f t="shared" si="101"/>
        <v>1.7238195579615552</v>
      </c>
      <c r="W925" s="93">
        <f t="shared" si="101"/>
        <v>2.0382549825629916</v>
      </c>
      <c r="X925" s="93">
        <f t="shared" si="101"/>
        <v>2.4100453871492249</v>
      </c>
      <c r="Y925" s="93">
        <f t="shared" si="100"/>
        <v>2.8496526773189195</v>
      </c>
      <c r="Z925" s="93">
        <f t="shared" si="100"/>
        <v>3.3694470754164603</v>
      </c>
      <c r="AA925" s="93">
        <f t="shared" si="100"/>
        <v>3.9840552093927846</v>
      </c>
      <c r="AB925" s="93">
        <f t="shared" si="100"/>
        <v>4.71077169524259</v>
      </c>
      <c r="AC925" s="95">
        <f t="shared" si="100"/>
        <v>5.570045794641727</v>
      </c>
      <c r="AE925" s="96"/>
    </row>
    <row r="926" spans="3:31" ht="24.75" customHeight="1" x14ac:dyDescent="0.25">
      <c r="C926" s="91">
        <f>ABS(E926-Dashboard!$F$13)</f>
        <v>5.1515453319325673</v>
      </c>
      <c r="D926" s="92">
        <f t="shared" si="102"/>
        <v>0.18250622874314157</v>
      </c>
      <c r="E926" s="93" cm="1">
        <f t="array" ref="E926">SUM('DRE + DCF'!$S$41/TIR!S926,'DRE + DCF'!$U$41:$AD$41/TIR!T926:AC926,TIR!F926)</f>
        <v>54.661545331932565</v>
      </c>
      <c r="F926" s="100">
        <f>'DRE + DCF'!$AE$38*'DRE + DCF'!$AE$39*(1+G926)/(R926-G926)/AC926</f>
        <v>29.283768649629547</v>
      </c>
      <c r="G926" s="92">
        <f>R926*(1-'DRE + DCF'!$AE$39)</f>
        <v>0.10950373724588494</v>
      </c>
      <c r="H926" s="94">
        <f t="shared" si="98"/>
        <v>0.18250622874314157</v>
      </c>
      <c r="I926" s="94">
        <f t="shared" si="103"/>
        <v>0.18250622874314157</v>
      </c>
      <c r="J926" s="94">
        <f t="shared" si="103"/>
        <v>0.18250622874314157</v>
      </c>
      <c r="K926" s="94">
        <f t="shared" si="103"/>
        <v>0.18250622874314157</v>
      </c>
      <c r="L926" s="94">
        <f t="shared" si="103"/>
        <v>0.18250622874314157</v>
      </c>
      <c r="M926" s="94">
        <f t="shared" si="103"/>
        <v>0.18250622874314157</v>
      </c>
      <c r="N926" s="94">
        <f t="shared" si="103"/>
        <v>0.18250622874314157</v>
      </c>
      <c r="O926" s="94">
        <f t="shared" si="103"/>
        <v>0.18250622874314157</v>
      </c>
      <c r="P926" s="94">
        <f t="shared" si="103"/>
        <v>0.18250622874314157</v>
      </c>
      <c r="Q926" s="94">
        <f t="shared" si="103"/>
        <v>0.18250622874314157</v>
      </c>
      <c r="R926" s="94">
        <f t="shared" si="103"/>
        <v>0.18250622874314157</v>
      </c>
      <c r="S926" s="93">
        <f>(1+H926)^((5-Dashboard!$F$9)*3/12)</f>
        <v>1.0427996080369197</v>
      </c>
      <c r="T926" s="93">
        <f t="shared" si="101"/>
        <v>1.2331170318345641</v>
      </c>
      <c r="U926" s="93">
        <f t="shared" si="101"/>
        <v>1.4581685709136269</v>
      </c>
      <c r="V926" s="93">
        <f t="shared" si="101"/>
        <v>1.7242934176628493</v>
      </c>
      <c r="W926" s="93">
        <f t="shared" si="101"/>
        <v>2.0389877065671187</v>
      </c>
      <c r="X926" s="93">
        <f t="shared" si="101"/>
        <v>2.4111156633463109</v>
      </c>
      <c r="Y926" s="93">
        <f t="shared" si="100"/>
        <v>2.8511592901271641</v>
      </c>
      <c r="Z926" s="93">
        <f t="shared" si="100"/>
        <v>3.3715136197142455</v>
      </c>
      <c r="AA926" s="93">
        <f t="shared" si="100"/>
        <v>3.986835855604431</v>
      </c>
      <c r="AB926" s="93">
        <f t="shared" si="100"/>
        <v>4.7144582322287318</v>
      </c>
      <c r="AC926" s="95">
        <f t="shared" si="100"/>
        <v>5.5748762247598558</v>
      </c>
      <c r="AE926" s="96"/>
    </row>
    <row r="927" spans="3:31" ht="24.75" customHeight="1" x14ac:dyDescent="0.25">
      <c r="C927" s="91">
        <f>ABS(E927-Dashboard!$F$13)</f>
        <v>5.1010094657068024</v>
      </c>
      <c r="D927" s="92">
        <f t="shared" si="102"/>
        <v>0.18260622874314156</v>
      </c>
      <c r="E927" s="93" cm="1">
        <f t="array" ref="E927">SUM('DRE + DCF'!$S$41/TIR!S927,'DRE + DCF'!$U$41:$AD$41/TIR!T927:AC927,TIR!F927)</f>
        <v>54.6110094657068</v>
      </c>
      <c r="F927" s="100">
        <f>'DRE + DCF'!$AE$38*'DRE + DCF'!$AE$39*(1+G927)/(R927-G927)/AC927</f>
        <v>29.24395616375584</v>
      </c>
      <c r="G927" s="92">
        <f>R927*(1-'DRE + DCF'!$AE$39)</f>
        <v>0.10956373724588493</v>
      </c>
      <c r="H927" s="94">
        <f t="shared" si="98"/>
        <v>0.18260622874314156</v>
      </c>
      <c r="I927" s="94">
        <f t="shared" si="103"/>
        <v>0.18260622874314156</v>
      </c>
      <c r="J927" s="94">
        <f t="shared" si="103"/>
        <v>0.18260622874314156</v>
      </c>
      <c r="K927" s="94">
        <f t="shared" si="103"/>
        <v>0.18260622874314156</v>
      </c>
      <c r="L927" s="94">
        <f t="shared" si="103"/>
        <v>0.18260622874314156</v>
      </c>
      <c r="M927" s="94">
        <f t="shared" si="103"/>
        <v>0.18260622874314156</v>
      </c>
      <c r="N927" s="94">
        <f t="shared" si="103"/>
        <v>0.18260622874314156</v>
      </c>
      <c r="O927" s="94">
        <f t="shared" si="103"/>
        <v>0.18260622874314156</v>
      </c>
      <c r="P927" s="94">
        <f t="shared" si="103"/>
        <v>0.18260622874314156</v>
      </c>
      <c r="Q927" s="94">
        <f t="shared" si="103"/>
        <v>0.18260622874314156</v>
      </c>
      <c r="R927" s="94">
        <f t="shared" si="103"/>
        <v>0.18260622874314156</v>
      </c>
      <c r="S927" s="93">
        <f>(1+H927)^((5-Dashboard!$F$9)*3/12)</f>
        <v>1.0428216537250257</v>
      </c>
      <c r="T927" s="93">
        <f t="shared" si="101"/>
        <v>1.233247383163439</v>
      </c>
      <c r="U927" s="93">
        <f t="shared" si="101"/>
        <v>1.4584460369102628</v>
      </c>
      <c r="V927" s="93">
        <f t="shared" si="101"/>
        <v>1.7247673675358266</v>
      </c>
      <c r="W927" s="93">
        <f t="shared" si="101"/>
        <v>2.0397206319807797</v>
      </c>
      <c r="X927" s="93">
        <f t="shared" si="101"/>
        <v>2.4121863242763673</v>
      </c>
      <c r="Y927" s="93">
        <f t="shared" si="100"/>
        <v>2.8526665719782556</v>
      </c>
      <c r="Z927" s="93">
        <f t="shared" si="100"/>
        <v>3.3735812565488303</v>
      </c>
      <c r="AA927" s="93">
        <f t="shared" si="100"/>
        <v>3.9896182071657611</v>
      </c>
      <c r="AB927" s="93">
        <f t="shared" si="100"/>
        <v>4.7181473421012745</v>
      </c>
      <c r="AC927" s="95">
        <f t="shared" si="100"/>
        <v>5.5797104348968656</v>
      </c>
      <c r="AE927" s="96"/>
    </row>
    <row r="928" spans="3:31" ht="24.75" customHeight="1" x14ac:dyDescent="0.25">
      <c r="C928" s="91">
        <f>ABS(E928-Dashboard!$F$13)</f>
        <v>5.0505455759941782</v>
      </c>
      <c r="D928" s="92">
        <f t="shared" si="102"/>
        <v>0.18270622874314155</v>
      </c>
      <c r="E928" s="93" cm="1">
        <f t="array" ref="E928">SUM('DRE + DCF'!$S$41/TIR!S928,'DRE + DCF'!$U$41:$AD$41/TIR!T928:AC928,TIR!F928)</f>
        <v>54.560545575994176</v>
      </c>
      <c r="F928" s="100">
        <f>'DRE + DCF'!$AE$38*'DRE + DCF'!$AE$39*(1+G928)/(R928-G928)/AC928</f>
        <v>29.204208617752254</v>
      </c>
      <c r="G928" s="92">
        <f>R928*(1-'DRE + DCF'!$AE$39)</f>
        <v>0.10962373724588492</v>
      </c>
      <c r="H928" s="94">
        <f t="shared" si="98"/>
        <v>0.18270622874314155</v>
      </c>
      <c r="I928" s="94">
        <f t="shared" si="103"/>
        <v>0.18270622874314155</v>
      </c>
      <c r="J928" s="94">
        <f t="shared" si="103"/>
        <v>0.18270622874314155</v>
      </c>
      <c r="K928" s="94">
        <f t="shared" si="103"/>
        <v>0.18270622874314155</v>
      </c>
      <c r="L928" s="94">
        <f t="shared" si="103"/>
        <v>0.18270622874314155</v>
      </c>
      <c r="M928" s="94">
        <f t="shared" si="103"/>
        <v>0.18270622874314155</v>
      </c>
      <c r="N928" s="94">
        <f t="shared" si="103"/>
        <v>0.18270622874314155</v>
      </c>
      <c r="O928" s="94">
        <f t="shared" si="103"/>
        <v>0.18270622874314155</v>
      </c>
      <c r="P928" s="94">
        <f t="shared" si="103"/>
        <v>0.18270622874314155</v>
      </c>
      <c r="Q928" s="94">
        <f t="shared" si="103"/>
        <v>0.18270622874314155</v>
      </c>
      <c r="R928" s="94">
        <f t="shared" si="103"/>
        <v>0.18270622874314155</v>
      </c>
      <c r="S928" s="93">
        <f>(1+H928)^((5-Dashboard!$F$9)*3/12)</f>
        <v>1.0428436980150551</v>
      </c>
      <c r="T928" s="93">
        <f t="shared" si="101"/>
        <v>1.2333777372479373</v>
      </c>
      <c r="U928" s="93">
        <f t="shared" si="101"/>
        <v>1.4587235322362573</v>
      </c>
      <c r="V928" s="93">
        <f t="shared" si="101"/>
        <v>1.7252414075900184</v>
      </c>
      <c r="W928" s="93">
        <f t="shared" si="101"/>
        <v>2.0404537588423</v>
      </c>
      <c r="X928" s="93">
        <f t="shared" si="101"/>
        <v>2.4132573700451441</v>
      </c>
      <c r="Y928" s="93">
        <f t="shared" si="100"/>
        <v>2.8541745231126843</v>
      </c>
      <c r="Z928" s="93">
        <f t="shared" si="100"/>
        <v>3.3756499864053575</v>
      </c>
      <c r="AA928" s="93">
        <f t="shared" si="100"/>
        <v>3.9924022649783173</v>
      </c>
      <c r="AB928" s="93">
        <f t="shared" si="100"/>
        <v>4.7218390264380821</v>
      </c>
      <c r="AC928" s="95">
        <f t="shared" si="100"/>
        <v>5.5845484276907715</v>
      </c>
      <c r="AE928" s="96"/>
    </row>
    <row r="929" spans="3:31" ht="24.75" customHeight="1" x14ac:dyDescent="0.25">
      <c r="C929" s="91">
        <f>ABS(E929-Dashboard!$F$13)</f>
        <v>5.000153529455865</v>
      </c>
      <c r="D929" s="92">
        <f t="shared" si="102"/>
        <v>0.18280622874314154</v>
      </c>
      <c r="E929" s="93" cm="1">
        <f t="array" ref="E929">SUM('DRE + DCF'!$S$41/TIR!S929,'DRE + DCF'!$U$41:$AD$41/TIR!T929:AC929,TIR!F929)</f>
        <v>54.510153529455863</v>
      </c>
      <c r="F929" s="100">
        <f>'DRE + DCF'!$AE$38*'DRE + DCF'!$AE$39*(1+G929)/(R929-G929)/AC929</f>
        <v>29.164525884016751</v>
      </c>
      <c r="G929" s="92">
        <f>R929*(1-'DRE + DCF'!$AE$39)</f>
        <v>0.10968373724588491</v>
      </c>
      <c r="H929" s="94">
        <f t="shared" si="98"/>
        <v>0.18280622874314154</v>
      </c>
      <c r="I929" s="94">
        <f t="shared" si="103"/>
        <v>0.18280622874314154</v>
      </c>
      <c r="J929" s="94">
        <f t="shared" si="103"/>
        <v>0.18280622874314154</v>
      </c>
      <c r="K929" s="94">
        <f t="shared" si="103"/>
        <v>0.18280622874314154</v>
      </c>
      <c r="L929" s="94">
        <f t="shared" si="103"/>
        <v>0.18280622874314154</v>
      </c>
      <c r="M929" s="94">
        <f t="shared" si="103"/>
        <v>0.18280622874314154</v>
      </c>
      <c r="N929" s="94">
        <f t="shared" si="103"/>
        <v>0.18280622874314154</v>
      </c>
      <c r="O929" s="94">
        <f t="shared" si="103"/>
        <v>0.18280622874314154</v>
      </c>
      <c r="P929" s="94">
        <f t="shared" si="103"/>
        <v>0.18280622874314154</v>
      </c>
      <c r="Q929" s="94">
        <f t="shared" si="103"/>
        <v>0.18280622874314154</v>
      </c>
      <c r="R929" s="94">
        <f t="shared" si="103"/>
        <v>0.18280622874314154</v>
      </c>
      <c r="S929" s="93">
        <f>(1+H929)^((5-Dashboard!$F$9)*3/12)</f>
        <v>1.0428657409072144</v>
      </c>
      <c r="T929" s="93">
        <f t="shared" si="101"/>
        <v>1.2335080940878844</v>
      </c>
      <c r="U929" s="93">
        <f t="shared" si="101"/>
        <v>1.4590010568922307</v>
      </c>
      <c r="V929" s="93">
        <f t="shared" si="101"/>
        <v>1.7257155378349571</v>
      </c>
      <c r="W929" s="93">
        <f t="shared" si="101"/>
        <v>2.041187087190008</v>
      </c>
      <c r="X929" s="93">
        <f t="shared" si="101"/>
        <v>2.4143288007584114</v>
      </c>
      <c r="Y929" s="93">
        <f t="shared" si="100"/>
        <v>2.8556831437710084</v>
      </c>
      <c r="Z929" s="93">
        <f t="shared" si="100"/>
        <v>3.377719809769145</v>
      </c>
      <c r="AA929" s="93">
        <f t="shared" si="100"/>
        <v>3.9951880299440439</v>
      </c>
      <c r="AB929" s="93">
        <f t="shared" si="100"/>
        <v>4.7255332868178561</v>
      </c>
      <c r="AC929" s="95">
        <f t="shared" si="100"/>
        <v>5.5893902057812106</v>
      </c>
      <c r="AE929" s="96"/>
    </row>
    <row r="930" spans="3:31" ht="24.75" customHeight="1" x14ac:dyDescent="0.25">
      <c r="C930" s="91">
        <f>ABS(E930-Dashboard!$F$13)</f>
        <v>4.9498331930599733</v>
      </c>
      <c r="D930" s="92">
        <f t="shared" si="102"/>
        <v>0.18290622874314152</v>
      </c>
      <c r="E930" s="93" cm="1">
        <f t="array" ref="E930">SUM('DRE + DCF'!$S$41/TIR!S930,'DRE + DCF'!$U$41:$AD$41/TIR!T930:AC930,TIR!F930)</f>
        <v>54.459833193059971</v>
      </c>
      <c r="F930" s="100">
        <f>'DRE + DCF'!$AE$38*'DRE + DCF'!$AE$39*(1+G930)/(R930-G930)/AC930</f>
        <v>29.124907835248834</v>
      </c>
      <c r="G930" s="92">
        <f>R930*(1-'DRE + DCF'!$AE$39)</f>
        <v>0.10974373724588492</v>
      </c>
      <c r="H930" s="94">
        <f t="shared" si="98"/>
        <v>0.18290622874314152</v>
      </c>
      <c r="I930" s="94">
        <f t="shared" si="103"/>
        <v>0.18290622874314152</v>
      </c>
      <c r="J930" s="94">
        <f t="shared" si="103"/>
        <v>0.18290622874314152</v>
      </c>
      <c r="K930" s="94">
        <f t="shared" si="103"/>
        <v>0.18290622874314152</v>
      </c>
      <c r="L930" s="94">
        <f t="shared" si="103"/>
        <v>0.18290622874314152</v>
      </c>
      <c r="M930" s="94">
        <f t="shared" si="103"/>
        <v>0.18290622874314152</v>
      </c>
      <c r="N930" s="94">
        <f t="shared" si="103"/>
        <v>0.18290622874314152</v>
      </c>
      <c r="O930" s="94">
        <f t="shared" si="103"/>
        <v>0.18290622874314152</v>
      </c>
      <c r="P930" s="94">
        <f t="shared" si="103"/>
        <v>0.18290622874314152</v>
      </c>
      <c r="Q930" s="94">
        <f t="shared" si="103"/>
        <v>0.18290622874314152</v>
      </c>
      <c r="R930" s="94">
        <f t="shared" si="103"/>
        <v>0.18290622874314152</v>
      </c>
      <c r="S930" s="93">
        <f>(1+H930)^((5-Dashboard!$F$9)*3/12)</f>
        <v>1.0428877824017109</v>
      </c>
      <c r="T930" s="93">
        <f t="shared" si="101"/>
        <v>1.2336384536831058</v>
      </c>
      <c r="U930" s="93">
        <f t="shared" si="101"/>
        <v>1.4592786108788034</v>
      </c>
      <c r="V930" s="93">
        <f t="shared" si="101"/>
        <v>1.7261897582801757</v>
      </c>
      <c r="W930" s="93">
        <f t="shared" si="101"/>
        <v>2.0419206170622379</v>
      </c>
      <c r="X930" s="93">
        <f t="shared" si="101"/>
        <v>2.4154006165219606</v>
      </c>
      <c r="Y930" s="93">
        <f t="shared" si="100"/>
        <v>2.8571924341938515</v>
      </c>
      <c r="Z930" s="93">
        <f t="shared" si="100"/>
        <v>3.3797907271256853</v>
      </c>
      <c r="AA930" s="93">
        <f t="shared" si="100"/>
        <v>3.9979755029652848</v>
      </c>
      <c r="AB930" s="93">
        <f t="shared" si="100"/>
        <v>4.7292301248201296</v>
      </c>
      <c r="AC930" s="95">
        <f t="shared" si="100"/>
        <v>5.5942357718094362</v>
      </c>
      <c r="AE930" s="96"/>
    </row>
    <row r="931" spans="3:31" ht="24.75" customHeight="1" x14ac:dyDescent="0.25">
      <c r="C931" s="91">
        <f>ABS(E931-Dashboard!$F$13)</f>
        <v>4.8995844340808361</v>
      </c>
      <c r="D931" s="92">
        <f t="shared" si="102"/>
        <v>0.18300622874314151</v>
      </c>
      <c r="E931" s="93" cm="1">
        <f t="array" ref="E931">SUM('DRE + DCF'!$S$41/TIR!S931,'DRE + DCF'!$U$41:$AD$41/TIR!T931:AC931,TIR!F931)</f>
        <v>54.409584434080834</v>
      </c>
      <c r="F931" s="100">
        <f>'DRE + DCF'!$AE$38*'DRE + DCF'!$AE$39*(1+G931)/(R931-G931)/AC931</f>
        <v>29.085354344448771</v>
      </c>
      <c r="G931" s="92">
        <f>R931*(1-'DRE + DCF'!$AE$39)</f>
        <v>0.10980373724588491</v>
      </c>
      <c r="H931" s="94">
        <f t="shared" si="98"/>
        <v>0.18300622874314151</v>
      </c>
      <c r="I931" s="94">
        <f t="shared" si="103"/>
        <v>0.18300622874314151</v>
      </c>
      <c r="J931" s="94">
        <f t="shared" si="103"/>
        <v>0.18300622874314151</v>
      </c>
      <c r="K931" s="94">
        <f t="shared" si="103"/>
        <v>0.18300622874314151</v>
      </c>
      <c r="L931" s="94">
        <f t="shared" si="103"/>
        <v>0.18300622874314151</v>
      </c>
      <c r="M931" s="94">
        <f t="shared" si="103"/>
        <v>0.18300622874314151</v>
      </c>
      <c r="N931" s="94">
        <f t="shared" si="103"/>
        <v>0.18300622874314151</v>
      </c>
      <c r="O931" s="94">
        <f t="shared" si="103"/>
        <v>0.18300622874314151</v>
      </c>
      <c r="P931" s="94">
        <f t="shared" si="103"/>
        <v>0.18300622874314151</v>
      </c>
      <c r="Q931" s="94">
        <f t="shared" si="103"/>
        <v>0.18300622874314151</v>
      </c>
      <c r="R931" s="94">
        <f t="shared" si="103"/>
        <v>0.18300622874314151</v>
      </c>
      <c r="S931" s="93">
        <f>(1+H931)^((5-Dashboard!$F$9)*3/12)</f>
        <v>1.042909822498751</v>
      </c>
      <c r="T931" s="93">
        <f t="shared" si="101"/>
        <v>1.2337688160334266</v>
      </c>
      <c r="U931" s="93">
        <f t="shared" si="101"/>
        <v>1.4595561941965947</v>
      </c>
      <c r="V931" s="93">
        <f t="shared" si="101"/>
        <v>1.7266640689352057</v>
      </c>
      <c r="W931" s="93">
        <f t="shared" si="101"/>
        <v>2.0426543484973254</v>
      </c>
      <c r="X931" s="93">
        <f t="shared" si="101"/>
        <v>2.4164728174415999</v>
      </c>
      <c r="Y931" s="93">
        <f t="shared" si="100"/>
        <v>2.858702394621901</v>
      </c>
      <c r="Z931" s="93">
        <f t="shared" si="100"/>
        <v>3.3818627389606433</v>
      </c>
      <c r="AA931" s="93">
        <f t="shared" si="100"/>
        <v>4.000764684944782</v>
      </c>
      <c r="AB931" s="93">
        <f t="shared" si="100"/>
        <v>4.7329295420252695</v>
      </c>
      <c r="AC931" s="95">
        <f t="shared" si="100"/>
        <v>5.5990851284183183</v>
      </c>
      <c r="AE931" s="96"/>
    </row>
    <row r="932" spans="3:31" ht="24.75" customHeight="1" x14ac:dyDescent="0.25">
      <c r="C932" s="91">
        <f>ABS(E932-Dashboard!$F$13)</f>
        <v>4.8494071200980144</v>
      </c>
      <c r="D932" s="92">
        <f t="shared" si="102"/>
        <v>0.1831062287431415</v>
      </c>
      <c r="E932" s="93" cm="1">
        <f t="array" ref="E932">SUM('DRE + DCF'!$S$41/TIR!S932,'DRE + DCF'!$U$41:$AD$41/TIR!T932:AC932,TIR!F932)</f>
        <v>54.359407120098012</v>
      </c>
      <c r="F932" s="100">
        <f>'DRE + DCF'!$AE$38*'DRE + DCF'!$AE$39*(1+G932)/(R932-G932)/AC932</f>
        <v>29.045865284916662</v>
      </c>
      <c r="G932" s="92">
        <f>R932*(1-'DRE + DCF'!$AE$39)</f>
        <v>0.1098637372458849</v>
      </c>
      <c r="H932" s="94">
        <f t="shared" si="98"/>
        <v>0.1831062287431415</v>
      </c>
      <c r="I932" s="94">
        <f t="shared" si="103"/>
        <v>0.1831062287431415</v>
      </c>
      <c r="J932" s="94">
        <f t="shared" si="103"/>
        <v>0.1831062287431415</v>
      </c>
      <c r="K932" s="94">
        <f t="shared" si="103"/>
        <v>0.1831062287431415</v>
      </c>
      <c r="L932" s="94">
        <f t="shared" si="103"/>
        <v>0.1831062287431415</v>
      </c>
      <c r="M932" s="94">
        <f t="shared" si="103"/>
        <v>0.1831062287431415</v>
      </c>
      <c r="N932" s="94">
        <f t="shared" si="103"/>
        <v>0.1831062287431415</v>
      </c>
      <c r="O932" s="94">
        <f t="shared" si="103"/>
        <v>0.1831062287431415</v>
      </c>
      <c r="P932" s="94">
        <f t="shared" si="103"/>
        <v>0.1831062287431415</v>
      </c>
      <c r="Q932" s="94">
        <f t="shared" si="103"/>
        <v>0.1831062287431415</v>
      </c>
      <c r="R932" s="94">
        <f t="shared" si="103"/>
        <v>0.1831062287431415</v>
      </c>
      <c r="S932" s="93">
        <f>(1+H932)^((5-Dashboard!$F$9)*3/12)</f>
        <v>1.0429318611985416</v>
      </c>
      <c r="T932" s="93">
        <f t="shared" si="101"/>
        <v>1.2338991811386721</v>
      </c>
      <c r="U932" s="93">
        <f t="shared" si="101"/>
        <v>1.4598338068462249</v>
      </c>
      <c r="V932" s="93">
        <f t="shared" si="101"/>
        <v>1.7271384698095809</v>
      </c>
      <c r="W932" s="93">
        <f t="shared" si="101"/>
        <v>2.0433882815336135</v>
      </c>
      <c r="X932" s="93">
        <f t="shared" si="101"/>
        <v>2.4175454036231621</v>
      </c>
      <c r="Y932" s="93">
        <f t="shared" si="100"/>
        <v>2.860213025295915</v>
      </c>
      <c r="Z932" s="93">
        <f t="shared" si="100"/>
        <v>3.3839358457598618</v>
      </c>
      <c r="AA932" s="93">
        <f t="shared" si="100"/>
        <v>4.0035555767856836</v>
      </c>
      <c r="AB932" s="93">
        <f t="shared" si="100"/>
        <v>4.7366315400144829</v>
      </c>
      <c r="AC932" s="95">
        <f t="shared" si="100"/>
        <v>5.6039382782523539</v>
      </c>
      <c r="AE932" s="96"/>
    </row>
    <row r="933" spans="3:31" ht="24.75" customHeight="1" x14ac:dyDescent="0.25">
      <c r="C933" s="91">
        <f>ABS(E933-Dashboard!$F$13)</f>
        <v>4.799301118995551</v>
      </c>
      <c r="D933" s="92">
        <f t="shared" si="102"/>
        <v>0.18320622874314149</v>
      </c>
      <c r="E933" s="93" cm="1">
        <f t="array" ref="E933">SUM('DRE + DCF'!$S$41/TIR!S933,'DRE + DCF'!$U$41:$AD$41/TIR!T933:AC933,TIR!F933)</f>
        <v>54.309301118995549</v>
      </c>
      <c r="F933" s="100">
        <f>'DRE + DCF'!$AE$38*'DRE + DCF'!$AE$39*(1+G933)/(R933-G933)/AC933</f>
        <v>29.006440530251684</v>
      </c>
      <c r="G933" s="92">
        <f>R933*(1-'DRE + DCF'!$AE$39)</f>
        <v>0.10992373724588489</v>
      </c>
      <c r="H933" s="94">
        <f t="shared" si="98"/>
        <v>0.18320622874314149</v>
      </c>
      <c r="I933" s="94">
        <f t="shared" si="103"/>
        <v>0.18320622874314149</v>
      </c>
      <c r="J933" s="94">
        <f t="shared" si="103"/>
        <v>0.18320622874314149</v>
      </c>
      <c r="K933" s="94">
        <f t="shared" si="103"/>
        <v>0.18320622874314149</v>
      </c>
      <c r="L933" s="94">
        <f t="shared" si="103"/>
        <v>0.18320622874314149</v>
      </c>
      <c r="M933" s="94">
        <f t="shared" si="103"/>
        <v>0.18320622874314149</v>
      </c>
      <c r="N933" s="94">
        <f t="shared" si="103"/>
        <v>0.18320622874314149</v>
      </c>
      <c r="O933" s="94">
        <f t="shared" si="103"/>
        <v>0.18320622874314149</v>
      </c>
      <c r="P933" s="94">
        <f t="shared" si="103"/>
        <v>0.18320622874314149</v>
      </c>
      <c r="Q933" s="94">
        <f t="shared" si="103"/>
        <v>0.18320622874314149</v>
      </c>
      <c r="R933" s="94">
        <f t="shared" si="103"/>
        <v>0.18320622874314149</v>
      </c>
      <c r="S933" s="93">
        <f>(1+H933)^((5-Dashboard!$F$9)*3/12)</f>
        <v>1.0429538985012896</v>
      </c>
      <c r="T933" s="93">
        <f t="shared" si="101"/>
        <v>1.2340295489986681</v>
      </c>
      <c r="U933" s="93">
        <f t="shared" si="101"/>
        <v>1.4601114488283138</v>
      </c>
      <c r="V933" s="93">
        <f t="shared" si="101"/>
        <v>1.7276129609128337</v>
      </c>
      <c r="W933" s="93">
        <f t="shared" si="101"/>
        <v>2.0441224162094462</v>
      </c>
      <c r="X933" s="93">
        <f t="shared" si="101"/>
        <v>2.418618375172497</v>
      </c>
      <c r="Y933" s="93">
        <f t="shared" si="100"/>
        <v>2.8617243264567147</v>
      </c>
      <c r="Z933" s="93">
        <f t="shared" si="100"/>
        <v>3.3860100480093562</v>
      </c>
      <c r="AA933" s="93">
        <f t="shared" si="100"/>
        <v>4.0063481793915336</v>
      </c>
      <c r="AB933" s="93">
        <f t="shared" si="100"/>
        <v>4.7403361203698076</v>
      </c>
      <c r="AC933" s="95">
        <f t="shared" si="100"/>
        <v>5.6087952239576548</v>
      </c>
      <c r="AE933" s="96"/>
    </row>
    <row r="934" spans="3:31" ht="24.75" customHeight="1" x14ac:dyDescent="0.25">
      <c r="C934" s="91">
        <f>ABS(E934-Dashboard!$F$13)</f>
        <v>4.7492662989610182</v>
      </c>
      <c r="D934" s="92">
        <f t="shared" si="102"/>
        <v>0.18330622874314148</v>
      </c>
      <c r="E934" s="93" cm="1">
        <f t="array" ref="E934">SUM('DRE + DCF'!$S$41/TIR!S934,'DRE + DCF'!$U$41:$AD$41/TIR!T934:AC934,TIR!F934)</f>
        <v>54.259266298961016</v>
      </c>
      <c r="F934" s="100">
        <f>'DRE + DCF'!$AE$38*'DRE + DCF'!$AE$39*(1+G934)/(R934-G934)/AC934</f>
        <v>28.967079954351153</v>
      </c>
      <c r="G934" s="92">
        <f>R934*(1-'DRE + DCF'!$AE$39)</f>
        <v>0.10998373724588488</v>
      </c>
      <c r="H934" s="94">
        <f t="shared" si="98"/>
        <v>0.18330622874314148</v>
      </c>
      <c r="I934" s="94">
        <f t="shared" si="103"/>
        <v>0.18330622874314148</v>
      </c>
      <c r="J934" s="94">
        <f t="shared" si="103"/>
        <v>0.18330622874314148</v>
      </c>
      <c r="K934" s="94">
        <f t="shared" si="103"/>
        <v>0.18330622874314148</v>
      </c>
      <c r="L934" s="94">
        <f t="shared" si="103"/>
        <v>0.18330622874314148</v>
      </c>
      <c r="M934" s="94">
        <f t="shared" si="103"/>
        <v>0.18330622874314148</v>
      </c>
      <c r="N934" s="94">
        <f t="shared" si="103"/>
        <v>0.18330622874314148</v>
      </c>
      <c r="O934" s="94">
        <f t="shared" si="103"/>
        <v>0.18330622874314148</v>
      </c>
      <c r="P934" s="94">
        <f t="shared" si="103"/>
        <v>0.18330622874314148</v>
      </c>
      <c r="Q934" s="94">
        <f t="shared" si="103"/>
        <v>0.18330622874314148</v>
      </c>
      <c r="R934" s="94">
        <f t="shared" si="103"/>
        <v>0.18330622874314148</v>
      </c>
      <c r="S934" s="93">
        <f>(1+H934)^((5-Dashboard!$F$9)*3/12)</f>
        <v>1.0429759344072012</v>
      </c>
      <c r="T934" s="93">
        <f t="shared" si="101"/>
        <v>1.2341599196132393</v>
      </c>
      <c r="U934" s="93">
        <f t="shared" si="101"/>
        <v>1.4603891201434809</v>
      </c>
      <c r="V934" s="93">
        <f t="shared" si="101"/>
        <v>1.728087542254497</v>
      </c>
      <c r="W934" s="93">
        <f t="shared" si="101"/>
        <v>2.0448567525631729</v>
      </c>
      <c r="X934" s="93">
        <f t="shared" si="101"/>
        <v>2.4196917321954752</v>
      </c>
      <c r="Y934" s="93">
        <f t="shared" si="100"/>
        <v>2.8632362983451873</v>
      </c>
      <c r="Z934" s="93">
        <f t="shared" si="100"/>
        <v>3.3880853461953162</v>
      </c>
      <c r="AA934" s="93">
        <f t="shared" si="100"/>
        <v>4.0091424936662809</v>
      </c>
      <c r="AB934" s="93">
        <f t="shared" si="100"/>
        <v>4.7440432846741212</v>
      </c>
      <c r="AC934" s="95">
        <f t="shared" si="100"/>
        <v>5.61365596818196</v>
      </c>
      <c r="AE934" s="96"/>
    </row>
    <row r="935" spans="3:31" ht="24.75" customHeight="1" x14ac:dyDescent="0.25">
      <c r="C935" s="91">
        <f>ABS(E935-Dashboard!$F$13)</f>
        <v>4.6993025284848073</v>
      </c>
      <c r="D935" s="92">
        <f t="shared" si="102"/>
        <v>0.18340622874314147</v>
      </c>
      <c r="E935" s="93" cm="1">
        <f t="array" ref="E935">SUM('DRE + DCF'!$S$41/TIR!S935,'DRE + DCF'!$U$41:$AD$41/TIR!T935:AC935,TIR!F935)</f>
        <v>54.209302528484805</v>
      </c>
      <c r="F935" s="100">
        <f>'DRE + DCF'!$AE$38*'DRE + DCF'!$AE$39*(1+G935)/(R935-G935)/AC935</f>
        <v>28.927783431409782</v>
      </c>
      <c r="G935" s="92">
        <f>R935*(1-'DRE + DCF'!$AE$39)</f>
        <v>0.11004373724588488</v>
      </c>
      <c r="H935" s="94">
        <f t="shared" si="98"/>
        <v>0.18340622874314147</v>
      </c>
      <c r="I935" s="94">
        <f t="shared" si="103"/>
        <v>0.18340622874314147</v>
      </c>
      <c r="J935" s="94">
        <f t="shared" si="103"/>
        <v>0.18340622874314147</v>
      </c>
      <c r="K935" s="94">
        <f t="shared" si="103"/>
        <v>0.18340622874314147</v>
      </c>
      <c r="L935" s="94">
        <f t="shared" si="103"/>
        <v>0.18340622874314147</v>
      </c>
      <c r="M935" s="94">
        <f t="shared" si="103"/>
        <v>0.18340622874314147</v>
      </c>
      <c r="N935" s="94">
        <f t="shared" si="103"/>
        <v>0.18340622874314147</v>
      </c>
      <c r="O935" s="94">
        <f t="shared" si="103"/>
        <v>0.18340622874314147</v>
      </c>
      <c r="P935" s="94">
        <f t="shared" si="103"/>
        <v>0.18340622874314147</v>
      </c>
      <c r="Q935" s="94">
        <f t="shared" si="103"/>
        <v>0.18340622874314147</v>
      </c>
      <c r="R935" s="94">
        <f t="shared" si="103"/>
        <v>0.18340622874314147</v>
      </c>
      <c r="S935" s="93">
        <f>(1+H935)^((5-Dashboard!$F$9)*3/12)</f>
        <v>1.0429979689164832</v>
      </c>
      <c r="T935" s="93">
        <f t="shared" si="101"/>
        <v>1.2342902929822117</v>
      </c>
      <c r="U935" s="93">
        <f t="shared" si="101"/>
        <v>1.4606668207923463</v>
      </c>
      <c r="V935" s="93">
        <f t="shared" si="101"/>
        <v>1.7285622138441046</v>
      </c>
      <c r="W935" s="93">
        <f t="shared" si="101"/>
        <v>2.0455912906331477</v>
      </c>
      <c r="X935" s="93">
        <f t="shared" si="101"/>
        <v>2.4207654747979888</v>
      </c>
      <c r="Y935" s="93">
        <f t="shared" si="100"/>
        <v>2.8647489412022882</v>
      </c>
      <c r="Z935" s="93">
        <f t="shared" si="100"/>
        <v>3.3901617408041074</v>
      </c>
      <c r="AA935" s="93">
        <f t="shared" si="100"/>
        <v>4.0119385205142724</v>
      </c>
      <c r="AB935" s="93">
        <f t="shared" si="100"/>
        <v>4.7477530345111338</v>
      </c>
      <c r="AC935" s="95">
        <f t="shared" si="100"/>
        <v>5.6185205135746275</v>
      </c>
      <c r="AE935" s="96"/>
    </row>
    <row r="936" spans="3:31" ht="24.75" customHeight="1" x14ac:dyDescent="0.25">
      <c r="C936" s="91">
        <f>ABS(E936-Dashboard!$F$13)</f>
        <v>4.6494096763591699</v>
      </c>
      <c r="D936" s="92">
        <f t="shared" si="102"/>
        <v>0.18350622874314146</v>
      </c>
      <c r="E936" s="93" cm="1">
        <f t="array" ref="E936">SUM('DRE + DCF'!$S$41/TIR!S936,'DRE + DCF'!$U$41:$AD$41/TIR!T936:AC936,TIR!F936)</f>
        <v>54.159409676359168</v>
      </c>
      <c r="F936" s="100">
        <f>'DRE + DCF'!$AE$38*'DRE + DCF'!$AE$39*(1+G936)/(R936-G936)/AC936</f>
        <v>28.888550835918778</v>
      </c>
      <c r="G936" s="92">
        <f>R936*(1-'DRE + DCF'!$AE$39)</f>
        <v>0.11010373724588488</v>
      </c>
      <c r="H936" s="94">
        <f t="shared" si="98"/>
        <v>0.18350622874314146</v>
      </c>
      <c r="I936" s="94">
        <f t="shared" si="103"/>
        <v>0.18350622874314146</v>
      </c>
      <c r="J936" s="94">
        <f t="shared" si="103"/>
        <v>0.18350622874314146</v>
      </c>
      <c r="K936" s="94">
        <f t="shared" si="103"/>
        <v>0.18350622874314146</v>
      </c>
      <c r="L936" s="94">
        <f t="shared" si="103"/>
        <v>0.18350622874314146</v>
      </c>
      <c r="M936" s="94">
        <f t="shared" si="103"/>
        <v>0.18350622874314146</v>
      </c>
      <c r="N936" s="94">
        <f t="shared" si="103"/>
        <v>0.18350622874314146</v>
      </c>
      <c r="O936" s="94">
        <f t="shared" si="103"/>
        <v>0.18350622874314146</v>
      </c>
      <c r="P936" s="94">
        <f t="shared" si="103"/>
        <v>0.18350622874314146</v>
      </c>
      <c r="Q936" s="94">
        <f t="shared" si="103"/>
        <v>0.18350622874314146</v>
      </c>
      <c r="R936" s="94">
        <f t="shared" si="103"/>
        <v>0.18350622874314146</v>
      </c>
      <c r="S936" s="93">
        <f>(1+H936)^((5-Dashboard!$F$9)*3/12)</f>
        <v>1.0430200020293419</v>
      </c>
      <c r="T936" s="93">
        <f t="shared" si="101"/>
        <v>1.2344206691054103</v>
      </c>
      <c r="U936" s="93">
        <f t="shared" si="101"/>
        <v>1.4609445507755294</v>
      </c>
      <c r="V936" s="93">
        <f t="shared" si="101"/>
        <v>1.7290369756911899</v>
      </c>
      <c r="W936" s="93">
        <f t="shared" si="101"/>
        <v>2.0463260304577271</v>
      </c>
      <c r="X936" s="93">
        <f t="shared" si="101"/>
        <v>2.4218396030859473</v>
      </c>
      <c r="Y936" s="93">
        <f t="shared" si="100"/>
        <v>2.866262255269036</v>
      </c>
      <c r="Z936" s="93">
        <f t="shared" si="100"/>
        <v>3.3922392323222681</v>
      </c>
      <c r="AA936" s="93">
        <f t="shared" si="100"/>
        <v>4.014736260840257</v>
      </c>
      <c r="AB936" s="93">
        <f t="shared" si="100"/>
        <v>4.751465371465394</v>
      </c>
      <c r="AC936" s="95">
        <f t="shared" si="100"/>
        <v>5.623388862786638</v>
      </c>
      <c r="AE936" s="96"/>
    </row>
    <row r="937" spans="3:31" ht="24.75" customHeight="1" x14ac:dyDescent="0.25">
      <c r="C937" s="91">
        <f>ABS(E937-Dashboard!$F$13)</f>
        <v>4.5995876116774426</v>
      </c>
      <c r="D937" s="92">
        <f t="shared" si="102"/>
        <v>0.18360622874314145</v>
      </c>
      <c r="E937" s="93" cm="1">
        <f t="array" ref="E937">SUM('DRE + DCF'!$S$41/TIR!S937,'DRE + DCF'!$U$41:$AD$41/TIR!T937:AC937,TIR!F937)</f>
        <v>54.109587611677441</v>
      </c>
      <c r="F937" s="100">
        <f>'DRE + DCF'!$AE$38*'DRE + DCF'!$AE$39*(1+G937)/(R937-G937)/AC937</f>
        <v>28.849382042665024</v>
      </c>
      <c r="G937" s="92">
        <f>R937*(1-'DRE + DCF'!$AE$39)</f>
        <v>0.11016373724588487</v>
      </c>
      <c r="H937" s="94">
        <f t="shared" si="98"/>
        <v>0.18360622874314145</v>
      </c>
      <c r="I937" s="94">
        <f t="shared" si="103"/>
        <v>0.18360622874314145</v>
      </c>
      <c r="J937" s="94">
        <f t="shared" si="103"/>
        <v>0.18360622874314145</v>
      </c>
      <c r="K937" s="94">
        <f t="shared" si="103"/>
        <v>0.18360622874314145</v>
      </c>
      <c r="L937" s="94">
        <f t="shared" si="103"/>
        <v>0.18360622874314145</v>
      </c>
      <c r="M937" s="94">
        <f t="shared" si="103"/>
        <v>0.18360622874314145</v>
      </c>
      <c r="N937" s="94">
        <f t="shared" si="103"/>
        <v>0.18360622874314145</v>
      </c>
      <c r="O937" s="94">
        <f t="shared" si="103"/>
        <v>0.18360622874314145</v>
      </c>
      <c r="P937" s="94">
        <f t="shared" si="103"/>
        <v>0.18360622874314145</v>
      </c>
      <c r="Q937" s="94">
        <f t="shared" si="103"/>
        <v>0.18360622874314145</v>
      </c>
      <c r="R937" s="94">
        <f t="shared" si="103"/>
        <v>0.18360622874314145</v>
      </c>
      <c r="S937" s="93">
        <f>(1+H937)^((5-Dashboard!$F$9)*3/12)</f>
        <v>1.043042033745984</v>
      </c>
      <c r="T937" s="93">
        <f t="shared" si="101"/>
        <v>1.2345510479826607</v>
      </c>
      <c r="U937" s="93">
        <f t="shared" si="101"/>
        <v>1.4612223100936501</v>
      </c>
      <c r="V937" s="93">
        <f t="shared" si="101"/>
        <v>1.7295118278052863</v>
      </c>
      <c r="W937" s="93">
        <f t="shared" si="101"/>
        <v>2.0470609720752724</v>
      </c>
      <c r="X937" s="93">
        <f t="shared" si="101"/>
        <v>2.4229141171652824</v>
      </c>
      <c r="Y937" s="93">
        <f t="shared" si="100"/>
        <v>2.8677762407865179</v>
      </c>
      <c r="Z937" s="93">
        <f t="shared" si="100"/>
        <v>3.3943178212365139</v>
      </c>
      <c r="AA937" s="93">
        <f t="shared" si="100"/>
        <v>4.0175357155493865</v>
      </c>
      <c r="AB937" s="93">
        <f t="shared" si="100"/>
        <v>4.7551802971222878</v>
      </c>
      <c r="AC937" s="95">
        <f t="shared" si="100"/>
        <v>5.6282610184706021</v>
      </c>
      <c r="AE937" s="96"/>
    </row>
    <row r="938" spans="3:31" ht="24.75" customHeight="1" x14ac:dyDescent="0.25">
      <c r="C938" s="91">
        <f>ABS(E938-Dashboard!$F$13)</f>
        <v>4.549836203833145</v>
      </c>
      <c r="D938" s="92">
        <f t="shared" si="102"/>
        <v>0.18370622874314144</v>
      </c>
      <c r="E938" s="93" cm="1">
        <f t="array" ref="E938">SUM('DRE + DCF'!$S$41/TIR!S938,'DRE + DCF'!$U$41:$AD$41/TIR!T938:AC938,TIR!F938)</f>
        <v>54.059836203833143</v>
      </c>
      <c r="F938" s="100">
        <f>'DRE + DCF'!$AE$38*'DRE + DCF'!$AE$39*(1+G938)/(R938-G938)/AC938</f>
        <v>28.810276926730264</v>
      </c>
      <c r="G938" s="92">
        <f>R938*(1-'DRE + DCF'!$AE$39)</f>
        <v>0.11022373724588486</v>
      </c>
      <c r="H938" s="94">
        <f t="shared" si="98"/>
        <v>0.18370622874314144</v>
      </c>
      <c r="I938" s="94">
        <f t="shared" si="103"/>
        <v>0.18370622874314144</v>
      </c>
      <c r="J938" s="94">
        <f t="shared" si="103"/>
        <v>0.18370622874314144</v>
      </c>
      <c r="K938" s="94">
        <f t="shared" si="103"/>
        <v>0.18370622874314144</v>
      </c>
      <c r="L938" s="94">
        <f t="shared" si="103"/>
        <v>0.18370622874314144</v>
      </c>
      <c r="M938" s="94">
        <f t="shared" si="103"/>
        <v>0.18370622874314144</v>
      </c>
      <c r="N938" s="94">
        <f t="shared" si="103"/>
        <v>0.18370622874314144</v>
      </c>
      <c r="O938" s="94">
        <f t="shared" si="103"/>
        <v>0.18370622874314144</v>
      </c>
      <c r="P938" s="94">
        <f t="shared" si="103"/>
        <v>0.18370622874314144</v>
      </c>
      <c r="Q938" s="94">
        <f t="shared" si="103"/>
        <v>0.18370622874314144</v>
      </c>
      <c r="R938" s="94">
        <f t="shared" si="103"/>
        <v>0.18370622874314144</v>
      </c>
      <c r="S938" s="93">
        <f>(1+H938)^((5-Dashboard!$F$9)*3/12)</f>
        <v>1.043064064066616</v>
      </c>
      <c r="T938" s="93">
        <f t="shared" si="101"/>
        <v>1.2346814296137885</v>
      </c>
      <c r="U938" s="93">
        <f t="shared" si="101"/>
        <v>1.4615000987473279</v>
      </c>
      <c r="V938" s="93">
        <f t="shared" si="101"/>
        <v>1.7299867701959284</v>
      </c>
      <c r="W938" s="93">
        <f t="shared" si="101"/>
        <v>2.0477961155241502</v>
      </c>
      <c r="X938" s="93">
        <f t="shared" si="101"/>
        <v>2.4239890171419463</v>
      </c>
      <c r="Y938" s="93">
        <f t="shared" si="100"/>
        <v>2.8692908979958873</v>
      </c>
      <c r="Z938" s="93">
        <f t="shared" si="100"/>
        <v>3.3963975080337336</v>
      </c>
      <c r="AA938" s="93">
        <f t="shared" si="100"/>
        <v>4.0203368855472146</v>
      </c>
      <c r="AB938" s="93">
        <f t="shared" si="100"/>
        <v>4.7588978130680397</v>
      </c>
      <c r="AC938" s="95">
        <f t="shared" si="100"/>
        <v>5.6331369832807523</v>
      </c>
      <c r="AE938" s="96"/>
    </row>
    <row r="939" spans="3:31" ht="24.75" customHeight="1" x14ac:dyDescent="0.25">
      <c r="C939" s="91">
        <f>ABS(E939-Dashboard!$F$13)</f>
        <v>4.5001553225192552</v>
      </c>
      <c r="D939" s="92">
        <f t="shared" si="102"/>
        <v>0.18380622874314143</v>
      </c>
      <c r="E939" s="93" cm="1">
        <f t="array" ref="E939">SUM('DRE + DCF'!$S$41/TIR!S939,'DRE + DCF'!$U$41:$AD$41/TIR!T939:AC939,TIR!F939)</f>
        <v>54.010155322519253</v>
      </c>
      <c r="F939" s="100">
        <f>'DRE + DCF'!$AE$38*'DRE + DCF'!$AE$39*(1+G939)/(R939-G939)/AC939</f>
        <v>28.771235363490263</v>
      </c>
      <c r="G939" s="92">
        <f>R939*(1-'DRE + DCF'!$AE$39)</f>
        <v>0.11028373724588485</v>
      </c>
      <c r="H939" s="94">
        <f t="shared" si="98"/>
        <v>0.18380622874314143</v>
      </c>
      <c r="I939" s="94">
        <f t="shared" si="103"/>
        <v>0.18380622874314143</v>
      </c>
      <c r="J939" s="94">
        <f t="shared" si="103"/>
        <v>0.18380622874314143</v>
      </c>
      <c r="K939" s="94">
        <f t="shared" si="103"/>
        <v>0.18380622874314143</v>
      </c>
      <c r="L939" s="94">
        <f t="shared" si="103"/>
        <v>0.18380622874314143</v>
      </c>
      <c r="M939" s="94">
        <f t="shared" si="103"/>
        <v>0.18380622874314143</v>
      </c>
      <c r="N939" s="94">
        <f t="shared" si="103"/>
        <v>0.18380622874314143</v>
      </c>
      <c r="O939" s="94">
        <f t="shared" si="103"/>
        <v>0.18380622874314143</v>
      </c>
      <c r="P939" s="94">
        <f t="shared" si="103"/>
        <v>0.18380622874314143</v>
      </c>
      <c r="Q939" s="94">
        <f t="shared" si="103"/>
        <v>0.18380622874314143</v>
      </c>
      <c r="R939" s="94">
        <f t="shared" si="103"/>
        <v>0.18380622874314143</v>
      </c>
      <c r="S939" s="93">
        <f>(1+H939)^((5-Dashboard!$F$9)*3/12)</f>
        <v>1.0430860929914441</v>
      </c>
      <c r="T939" s="93">
        <f t="shared" si="101"/>
        <v>1.2348118139986191</v>
      </c>
      <c r="U939" s="93">
        <f t="shared" si="101"/>
        <v>1.4617779167371827</v>
      </c>
      <c r="V939" s="93">
        <f t="shared" si="101"/>
        <v>1.7304618028726502</v>
      </c>
      <c r="W939" s="93">
        <f t="shared" si="101"/>
        <v>2.0485314608427294</v>
      </c>
      <c r="X939" s="93">
        <f t="shared" si="101"/>
        <v>2.4250643031219097</v>
      </c>
      <c r="Y939" s="93">
        <f t="shared" si="100"/>
        <v>2.8708062271383623</v>
      </c>
      <c r="Z939" s="93">
        <f t="shared" si="100"/>
        <v>3.3984782932009909</v>
      </c>
      <c r="AA939" s="93">
        <f t="shared" si="100"/>
        <v>4.0231397717396931</v>
      </c>
      <c r="AB939" s="93">
        <f t="shared" si="100"/>
        <v>4.762617920889709</v>
      </c>
      <c r="AC939" s="95">
        <f t="shared" si="100"/>
        <v>5.638016759872948</v>
      </c>
      <c r="AE939" s="96"/>
    </row>
    <row r="940" spans="3:31" ht="24.75" customHeight="1" x14ac:dyDescent="0.25">
      <c r="C940" s="91">
        <f>ABS(E940-Dashboard!$F$13)</f>
        <v>4.4505448377272927</v>
      </c>
      <c r="D940" s="92">
        <f t="shared" si="102"/>
        <v>0.18390622874314141</v>
      </c>
      <c r="E940" s="93" cm="1">
        <f t="array" ref="E940">SUM('DRE + DCF'!$S$41/TIR!S940,'DRE + DCF'!$U$41:$AD$41/TIR!T940:AC940,TIR!F940)</f>
        <v>53.960544837727291</v>
      </c>
      <c r="F940" s="100">
        <f>'DRE + DCF'!$AE$38*'DRE + DCF'!$AE$39*(1+G940)/(R940-G940)/AC940</f>
        <v>28.732257228613978</v>
      </c>
      <c r="G940" s="92">
        <f>R940*(1-'DRE + DCF'!$AE$39)</f>
        <v>0.11034373724588485</v>
      </c>
      <c r="H940" s="94">
        <f t="shared" si="98"/>
        <v>0.18390622874314141</v>
      </c>
      <c r="I940" s="94">
        <f t="shared" si="103"/>
        <v>0.18390622874314141</v>
      </c>
      <c r="J940" s="94">
        <f t="shared" si="103"/>
        <v>0.18390622874314141</v>
      </c>
      <c r="K940" s="94">
        <f t="shared" si="103"/>
        <v>0.18390622874314141</v>
      </c>
      <c r="L940" s="94">
        <f t="shared" si="103"/>
        <v>0.18390622874314141</v>
      </c>
      <c r="M940" s="94">
        <f t="shared" si="103"/>
        <v>0.18390622874314141</v>
      </c>
      <c r="N940" s="94">
        <f t="shared" si="103"/>
        <v>0.18390622874314141</v>
      </c>
      <c r="O940" s="94">
        <f t="shared" si="103"/>
        <v>0.18390622874314141</v>
      </c>
      <c r="P940" s="94">
        <f t="shared" si="103"/>
        <v>0.18390622874314141</v>
      </c>
      <c r="Q940" s="94">
        <f t="shared" si="103"/>
        <v>0.18390622874314141</v>
      </c>
      <c r="R940" s="94">
        <f t="shared" si="103"/>
        <v>0.18390622874314141</v>
      </c>
      <c r="S940" s="93">
        <f>(1+H940)^((5-Dashboard!$F$9)*3/12)</f>
        <v>1.0431081205206747</v>
      </c>
      <c r="T940" s="93">
        <f t="shared" si="101"/>
        <v>1.2349422011369782</v>
      </c>
      <c r="U940" s="93">
        <f t="shared" si="101"/>
        <v>1.4620557640638339</v>
      </c>
      <c r="V940" s="93">
        <f t="shared" si="101"/>
        <v>1.7309369258449858</v>
      </c>
      <c r="W940" s="93">
        <f t="shared" si="101"/>
        <v>2.0492670080693838</v>
      </c>
      <c r="X940" s="93">
        <f t="shared" si="101"/>
        <v>2.4261399752111648</v>
      </c>
      <c r="Y940" s="93">
        <f t="shared" si="100"/>
        <v>2.8723222284552286</v>
      </c>
      <c r="Z940" s="93">
        <f t="shared" si="100"/>
        <v>3.4005601772255254</v>
      </c>
      <c r="AA940" s="93">
        <f t="shared" si="100"/>
        <v>4.0259443750331805</v>
      </c>
      <c r="AB940" s="93">
        <f t="shared" si="100"/>
        <v>4.7663406221751963</v>
      </c>
      <c r="AC940" s="95">
        <f t="shared" si="100"/>
        <v>5.6429003509046751</v>
      </c>
      <c r="AE940" s="96"/>
    </row>
    <row r="941" spans="3:31" ht="24.75" customHeight="1" x14ac:dyDescent="0.25">
      <c r="C941" s="91">
        <f>ABS(E941-Dashboard!$F$13)</f>
        <v>4.4010046197464803</v>
      </c>
      <c r="D941" s="92">
        <f t="shared" si="102"/>
        <v>0.1840062287431414</v>
      </c>
      <c r="E941" s="93" cm="1">
        <f t="array" ref="E941">SUM('DRE + DCF'!$S$41/TIR!S941,'DRE + DCF'!$U$41:$AD$41/TIR!T941:AC941,TIR!F941)</f>
        <v>53.911004619746478</v>
      </c>
      <c r="F941" s="100">
        <f>'DRE + DCF'!$AE$38*'DRE + DCF'!$AE$39*(1+G941)/(R941-G941)/AC941</f>
        <v>28.693342398062743</v>
      </c>
      <c r="G941" s="92">
        <f>R941*(1-'DRE + DCF'!$AE$39)</f>
        <v>0.11040373724588484</v>
      </c>
      <c r="H941" s="94">
        <f t="shared" si="98"/>
        <v>0.1840062287431414</v>
      </c>
      <c r="I941" s="94">
        <f t="shared" si="103"/>
        <v>0.1840062287431414</v>
      </c>
      <c r="J941" s="94">
        <f t="shared" si="103"/>
        <v>0.1840062287431414</v>
      </c>
      <c r="K941" s="94">
        <f t="shared" si="103"/>
        <v>0.1840062287431414</v>
      </c>
      <c r="L941" s="94">
        <f t="shared" si="103"/>
        <v>0.1840062287431414</v>
      </c>
      <c r="M941" s="94">
        <f t="shared" si="103"/>
        <v>0.1840062287431414</v>
      </c>
      <c r="N941" s="94">
        <f t="shared" si="103"/>
        <v>0.1840062287431414</v>
      </c>
      <c r="O941" s="94">
        <f t="shared" si="103"/>
        <v>0.1840062287431414</v>
      </c>
      <c r="P941" s="94">
        <f t="shared" si="103"/>
        <v>0.1840062287431414</v>
      </c>
      <c r="Q941" s="94">
        <f t="shared" si="103"/>
        <v>0.1840062287431414</v>
      </c>
      <c r="R941" s="94">
        <f t="shared" si="103"/>
        <v>0.1840062287431414</v>
      </c>
      <c r="S941" s="93">
        <f>(1+H941)^((5-Dashboard!$F$9)*3/12)</f>
        <v>1.043130146654514</v>
      </c>
      <c r="T941" s="93">
        <f t="shared" si="101"/>
        <v>1.235072591028691</v>
      </c>
      <c r="U941" s="93">
        <f t="shared" si="101"/>
        <v>1.4623336407279008</v>
      </c>
      <c r="V941" s="93">
        <f t="shared" si="101"/>
        <v>1.7314121391224697</v>
      </c>
      <c r="W941" s="93">
        <f t="shared" si="101"/>
        <v>2.0500027572424906</v>
      </c>
      <c r="X941" s="93">
        <f t="shared" si="101"/>
        <v>2.4272160335157231</v>
      </c>
      <c r="Y941" s="93">
        <f t="shared" si="100"/>
        <v>2.8738389021878379</v>
      </c>
      <c r="Z941" s="93">
        <f t="shared" si="100"/>
        <v>3.4026431605947516</v>
      </c>
      <c r="AA941" s="93">
        <f t="shared" si="100"/>
        <v>4.0287506963344351</v>
      </c>
      <c r="AB941" s="93">
        <f t="shared" si="100"/>
        <v>4.7700659185132395</v>
      </c>
      <c r="AC941" s="95">
        <f t="shared" si="100"/>
        <v>5.64778775903505</v>
      </c>
      <c r="AE941" s="96"/>
    </row>
    <row r="942" spans="3:31" ht="24.75" customHeight="1" x14ac:dyDescent="0.25">
      <c r="C942" s="91">
        <f>ABS(E942-Dashboard!$F$13)</f>
        <v>4.3515345391630049</v>
      </c>
      <c r="D942" s="92">
        <f t="shared" si="102"/>
        <v>0.18410622874314139</v>
      </c>
      <c r="E942" s="93" cm="1">
        <f t="array" ref="E942">SUM('DRE + DCF'!$S$41/TIR!S942,'DRE + DCF'!$U$41:$AD$41/TIR!T942:AC942,TIR!F942)</f>
        <v>53.861534539163003</v>
      </c>
      <c r="F942" s="100">
        <f>'DRE + DCF'!$AE$38*'DRE + DCF'!$AE$39*(1+G942)/(R942-G942)/AC942</f>
        <v>28.654490748089469</v>
      </c>
      <c r="G942" s="92">
        <f>R942*(1-'DRE + DCF'!$AE$39)</f>
        <v>0.11046373724588483</v>
      </c>
      <c r="H942" s="94">
        <f t="shared" si="98"/>
        <v>0.18410622874314139</v>
      </c>
      <c r="I942" s="94">
        <f t="shared" si="103"/>
        <v>0.18410622874314139</v>
      </c>
      <c r="J942" s="94">
        <f t="shared" si="103"/>
        <v>0.18410622874314139</v>
      </c>
      <c r="K942" s="94">
        <f t="shared" si="103"/>
        <v>0.18410622874314139</v>
      </c>
      <c r="L942" s="94">
        <f t="shared" si="103"/>
        <v>0.18410622874314139</v>
      </c>
      <c r="M942" s="94">
        <f t="shared" si="103"/>
        <v>0.18410622874314139</v>
      </c>
      <c r="N942" s="94">
        <f t="shared" si="103"/>
        <v>0.18410622874314139</v>
      </c>
      <c r="O942" s="94">
        <f t="shared" si="103"/>
        <v>0.18410622874314139</v>
      </c>
      <c r="P942" s="94">
        <f t="shared" si="103"/>
        <v>0.18410622874314139</v>
      </c>
      <c r="Q942" s="94">
        <f t="shared" si="103"/>
        <v>0.18410622874314139</v>
      </c>
      <c r="R942" s="94">
        <f t="shared" si="103"/>
        <v>0.18410622874314139</v>
      </c>
      <c r="S942" s="93">
        <f>(1+H942)^((5-Dashboard!$F$9)*3/12)</f>
        <v>1.0431521713931684</v>
      </c>
      <c r="T942" s="93">
        <f t="shared" si="101"/>
        <v>1.2352029836735838</v>
      </c>
      <c r="U942" s="93">
        <f t="shared" si="101"/>
        <v>1.4626115467300034</v>
      </c>
      <c r="V942" s="93">
        <f t="shared" si="101"/>
        <v>1.7318874427146373</v>
      </c>
      <c r="W942" s="93">
        <f t="shared" si="101"/>
        <v>2.0507387084004325</v>
      </c>
      <c r="X942" s="93">
        <f t="shared" si="101"/>
        <v>2.4282924781416169</v>
      </c>
      <c r="Y942" s="93">
        <f t="shared" si="100"/>
        <v>2.875356248577607</v>
      </c>
      <c r="Z942" s="93">
        <f t="shared" si="100"/>
        <v>3.4047272437962568</v>
      </c>
      <c r="AA942" s="93">
        <f t="shared" si="100"/>
        <v>4.0315587365506156</v>
      </c>
      <c r="AB942" s="93">
        <f t="shared" si="100"/>
        <v>4.7737938114934133</v>
      </c>
      <c r="AC942" s="95">
        <f t="shared" si="100"/>
        <v>5.6526789869248129</v>
      </c>
      <c r="AE942" s="96"/>
    </row>
    <row r="943" spans="3:31" ht="24.75" customHeight="1" x14ac:dyDescent="0.25">
      <c r="C943" s="91">
        <f>ABS(E943-Dashboard!$F$13)</f>
        <v>4.3021344668591226</v>
      </c>
      <c r="D943" s="92">
        <f t="shared" si="102"/>
        <v>0.18420622874314138</v>
      </c>
      <c r="E943" s="93" cm="1">
        <f t="array" ref="E943">SUM('DRE + DCF'!$S$41/TIR!S943,'DRE + DCF'!$U$41:$AD$41/TIR!T943:AC943,TIR!F943)</f>
        <v>53.812134466859121</v>
      </c>
      <c r="F943" s="100">
        <f>'DRE + DCF'!$AE$38*'DRE + DCF'!$AE$39*(1+G943)/(R943-G943)/AC943</f>
        <v>28.615702155237784</v>
      </c>
      <c r="G943" s="92">
        <f>R943*(1-'DRE + DCF'!$AE$39)</f>
        <v>0.11052373724588482</v>
      </c>
      <c r="H943" s="94">
        <f t="shared" si="98"/>
        <v>0.18420622874314138</v>
      </c>
      <c r="I943" s="94">
        <f t="shared" si="103"/>
        <v>0.18420622874314138</v>
      </c>
      <c r="J943" s="94">
        <f t="shared" si="103"/>
        <v>0.18420622874314138</v>
      </c>
      <c r="K943" s="94">
        <f t="shared" si="103"/>
        <v>0.18420622874314138</v>
      </c>
      <c r="L943" s="94">
        <f t="shared" ref="I943:R968" si="104">$D943</f>
        <v>0.18420622874314138</v>
      </c>
      <c r="M943" s="94">
        <f t="shared" si="104"/>
        <v>0.18420622874314138</v>
      </c>
      <c r="N943" s="94">
        <f t="shared" si="104"/>
        <v>0.18420622874314138</v>
      </c>
      <c r="O943" s="94">
        <f t="shared" si="104"/>
        <v>0.18420622874314138</v>
      </c>
      <c r="P943" s="94">
        <f t="shared" si="104"/>
        <v>0.18420622874314138</v>
      </c>
      <c r="Q943" s="94">
        <f t="shared" si="104"/>
        <v>0.18420622874314138</v>
      </c>
      <c r="R943" s="94">
        <f t="shared" si="104"/>
        <v>0.18420622874314138</v>
      </c>
      <c r="S943" s="93">
        <f>(1+H943)^((5-Dashboard!$F$9)*3/12)</f>
        <v>1.043174194736844</v>
      </c>
      <c r="T943" s="93">
        <f t="shared" si="101"/>
        <v>1.2353333790714816</v>
      </c>
      <c r="U943" s="93">
        <f t="shared" si="101"/>
        <v>1.4628894820707607</v>
      </c>
      <c r="V943" s="93">
        <f t="shared" si="101"/>
        <v>1.7323628366310229</v>
      </c>
      <c r="W943" s="93">
        <f t="shared" si="101"/>
        <v>2.0514748615815943</v>
      </c>
      <c r="X943" s="93">
        <f t="shared" si="101"/>
        <v>2.429369309194898</v>
      </c>
      <c r="Y943" s="93">
        <f t="shared" si="100"/>
        <v>2.8768742678660209</v>
      </c>
      <c r="Z943" s="93">
        <f t="shared" si="100"/>
        <v>3.4068124273178064</v>
      </c>
      <c r="AA943" s="93">
        <f t="shared" si="100"/>
        <v>4.0343684965892868</v>
      </c>
      <c r="AB943" s="93">
        <f t="shared" si="100"/>
        <v>4.7775243027061363</v>
      </c>
      <c r="AC943" s="95">
        <f t="shared" si="100"/>
        <v>5.6575740372363397</v>
      </c>
      <c r="AE943" s="96"/>
    </row>
    <row r="944" spans="3:31" ht="24.75" customHeight="1" x14ac:dyDescent="0.25">
      <c r="C944" s="91">
        <f>ABS(E944-Dashboard!$F$13)</f>
        <v>4.2528042740123411</v>
      </c>
      <c r="D944" s="92">
        <f t="shared" si="102"/>
        <v>0.18430622874314137</v>
      </c>
      <c r="E944" s="93" cm="1">
        <f t="array" ref="E944">SUM('DRE + DCF'!$S$41/TIR!S944,'DRE + DCF'!$U$41:$AD$41/TIR!T944:AC944,TIR!F944)</f>
        <v>53.762804274012339</v>
      </c>
      <c r="F944" s="100">
        <f>'DRE + DCF'!$AE$38*'DRE + DCF'!$AE$39*(1+G944)/(R944-G944)/AC944</f>
        <v>28.576976496341231</v>
      </c>
      <c r="G944" s="92">
        <f>R944*(1-'DRE + DCF'!$AE$39)</f>
        <v>0.11058373724588481</v>
      </c>
      <c r="H944" s="94">
        <f t="shared" si="98"/>
        <v>0.18430622874314137</v>
      </c>
      <c r="I944" s="94">
        <f t="shared" si="104"/>
        <v>0.18430622874314137</v>
      </c>
      <c r="J944" s="94">
        <f t="shared" si="104"/>
        <v>0.18430622874314137</v>
      </c>
      <c r="K944" s="94">
        <f t="shared" si="104"/>
        <v>0.18430622874314137</v>
      </c>
      <c r="L944" s="94">
        <f t="shared" si="104"/>
        <v>0.18430622874314137</v>
      </c>
      <c r="M944" s="94">
        <f t="shared" si="104"/>
        <v>0.18430622874314137</v>
      </c>
      <c r="N944" s="94">
        <f t="shared" si="104"/>
        <v>0.18430622874314137</v>
      </c>
      <c r="O944" s="94">
        <f t="shared" si="104"/>
        <v>0.18430622874314137</v>
      </c>
      <c r="P944" s="94">
        <f t="shared" si="104"/>
        <v>0.18430622874314137</v>
      </c>
      <c r="Q944" s="94">
        <f t="shared" si="104"/>
        <v>0.18430622874314137</v>
      </c>
      <c r="R944" s="94">
        <f t="shared" si="104"/>
        <v>0.18430622874314137</v>
      </c>
      <c r="S944" s="93">
        <f>(1+H944)^((5-Dashboard!$F$9)*3/12)</f>
        <v>1.0431962166857469</v>
      </c>
      <c r="T944" s="93">
        <f t="shared" si="101"/>
        <v>1.2354637772222099</v>
      </c>
      <c r="U944" s="93">
        <f t="shared" si="101"/>
        <v>1.463167446750792</v>
      </c>
      <c r="V944" s="93">
        <f t="shared" si="101"/>
        <v>1.7328383208811617</v>
      </c>
      <c r="W944" s="93">
        <f t="shared" si="101"/>
        <v>2.0522112168243662</v>
      </c>
      <c r="X944" s="93">
        <f t="shared" si="101"/>
        <v>2.4304465267816386</v>
      </c>
      <c r="Y944" s="93">
        <f t="shared" si="100"/>
        <v>2.878392960294629</v>
      </c>
      <c r="Z944" s="93">
        <f t="shared" si="100"/>
        <v>3.4088987116473386</v>
      </c>
      <c r="AA944" s="93">
        <f t="shared" si="100"/>
        <v>4.0371799773584129</v>
      </c>
      <c r="AB944" s="93">
        <f t="shared" si="100"/>
        <v>4.7812573937426626</v>
      </c>
      <c r="AC944" s="95">
        <f t="shared" si="100"/>
        <v>5.6624729126336337</v>
      </c>
      <c r="AE944" s="96"/>
    </row>
    <row r="945" spans="3:31" ht="24.75" customHeight="1" x14ac:dyDescent="0.25">
      <c r="C945" s="91">
        <f>ABS(E945-Dashboard!$F$13)</f>
        <v>4.2035438320946596</v>
      </c>
      <c r="D945" s="92">
        <f t="shared" si="102"/>
        <v>0.18440622874314136</v>
      </c>
      <c r="E945" s="93" cm="1">
        <f t="array" ref="E945">SUM('DRE + DCF'!$S$41/TIR!S945,'DRE + DCF'!$U$41:$AD$41/TIR!T945:AC945,TIR!F945)</f>
        <v>53.713543832094658</v>
      </c>
      <c r="F945" s="100">
        <f>'DRE + DCF'!$AE$38*'DRE + DCF'!$AE$39*(1+G945)/(R945-G945)/AC945</f>
        <v>28.538313648522522</v>
      </c>
      <c r="G945" s="92">
        <f>R945*(1-'DRE + DCF'!$AE$39)</f>
        <v>0.11064373724588482</v>
      </c>
      <c r="H945" s="94">
        <f t="shared" si="98"/>
        <v>0.18440622874314136</v>
      </c>
      <c r="I945" s="94">
        <f t="shared" si="104"/>
        <v>0.18440622874314136</v>
      </c>
      <c r="J945" s="94">
        <f t="shared" si="104"/>
        <v>0.18440622874314136</v>
      </c>
      <c r="K945" s="94">
        <f t="shared" si="104"/>
        <v>0.18440622874314136</v>
      </c>
      <c r="L945" s="94">
        <f t="shared" si="104"/>
        <v>0.18440622874314136</v>
      </c>
      <c r="M945" s="94">
        <f t="shared" si="104"/>
        <v>0.18440622874314136</v>
      </c>
      <c r="N945" s="94">
        <f t="shared" si="104"/>
        <v>0.18440622874314136</v>
      </c>
      <c r="O945" s="94">
        <f t="shared" si="104"/>
        <v>0.18440622874314136</v>
      </c>
      <c r="P945" s="94">
        <f t="shared" si="104"/>
        <v>0.18440622874314136</v>
      </c>
      <c r="Q945" s="94">
        <f t="shared" si="104"/>
        <v>0.18440622874314136</v>
      </c>
      <c r="R945" s="94">
        <f t="shared" si="104"/>
        <v>0.18440622874314136</v>
      </c>
      <c r="S945" s="93">
        <f>(1+H945)^((5-Dashboard!$F$9)*3/12)</f>
        <v>1.0432182372400831</v>
      </c>
      <c r="T945" s="93">
        <f t="shared" si="101"/>
        <v>1.2355941781255946</v>
      </c>
      <c r="U945" s="93">
        <f t="shared" si="101"/>
        <v>1.4634454407707167</v>
      </c>
      <c r="V945" s="93">
        <f t="shared" si="101"/>
        <v>1.7333138954745888</v>
      </c>
      <c r="W945" s="93">
        <f t="shared" si="101"/>
        <v>2.0529477741671411</v>
      </c>
      <c r="X945" s="93">
        <f t="shared" si="101"/>
        <v>2.4315241310079299</v>
      </c>
      <c r="Y945" s="93">
        <f t="shared" si="100"/>
        <v>2.8799123261050461</v>
      </c>
      <c r="Z945" s="93">
        <f t="shared" si="100"/>
        <v>3.4109860972729655</v>
      </c>
      <c r="AA945" s="93">
        <f t="shared" si="100"/>
        <v>4.0399931797663591</v>
      </c>
      <c r="AB945" s="93">
        <f t="shared" si="100"/>
        <v>4.7849930861950858</v>
      </c>
      <c r="AC945" s="95">
        <f t="shared" si="100"/>
        <v>5.6673756157823272</v>
      </c>
      <c r="AE945" s="96"/>
    </row>
    <row r="946" spans="3:31" ht="24.75" customHeight="1" x14ac:dyDescent="0.25">
      <c r="C946" s="91">
        <f>ABS(E946-Dashboard!$F$13)</f>
        <v>4.1543530128716455</v>
      </c>
      <c r="D946" s="92">
        <f t="shared" si="102"/>
        <v>0.18450622874314135</v>
      </c>
      <c r="E946" s="93" cm="1">
        <f t="array" ref="E946">SUM('DRE + DCF'!$S$41/TIR!S946,'DRE + DCF'!$U$41:$AD$41/TIR!T946:AC946,TIR!F946)</f>
        <v>53.664353012871644</v>
      </c>
      <c r="F946" s="100">
        <f>'DRE + DCF'!$AE$38*'DRE + DCF'!$AE$39*(1+G946)/(R946-G946)/AC946</f>
        <v>28.49971348919259</v>
      </c>
      <c r="G946" s="92">
        <f>R946*(1-'DRE + DCF'!$AE$39)</f>
        <v>0.11070373724588481</v>
      </c>
      <c r="H946" s="94">
        <f t="shared" si="98"/>
        <v>0.18450622874314135</v>
      </c>
      <c r="I946" s="94">
        <f t="shared" si="104"/>
        <v>0.18450622874314135</v>
      </c>
      <c r="J946" s="94">
        <f t="shared" si="104"/>
        <v>0.18450622874314135</v>
      </c>
      <c r="K946" s="94">
        <f t="shared" si="104"/>
        <v>0.18450622874314135</v>
      </c>
      <c r="L946" s="94">
        <f t="shared" si="104"/>
        <v>0.18450622874314135</v>
      </c>
      <c r="M946" s="94">
        <f t="shared" si="104"/>
        <v>0.18450622874314135</v>
      </c>
      <c r="N946" s="94">
        <f t="shared" si="104"/>
        <v>0.18450622874314135</v>
      </c>
      <c r="O946" s="94">
        <f t="shared" si="104"/>
        <v>0.18450622874314135</v>
      </c>
      <c r="P946" s="94">
        <f t="shared" si="104"/>
        <v>0.18450622874314135</v>
      </c>
      <c r="Q946" s="94">
        <f t="shared" si="104"/>
        <v>0.18450622874314135</v>
      </c>
      <c r="R946" s="94">
        <f t="shared" si="104"/>
        <v>0.18450622874314135</v>
      </c>
      <c r="S946" s="93">
        <f>(1+H946)^((5-Dashboard!$F$9)*3/12)</f>
        <v>1.0432402564000589</v>
      </c>
      <c r="T946" s="93">
        <f t="shared" si="101"/>
        <v>1.2357245817814617</v>
      </c>
      <c r="U946" s="93">
        <f t="shared" si="101"/>
        <v>1.4637234641311547</v>
      </c>
      <c r="V946" s="93">
        <f t="shared" si="101"/>
        <v>1.7337895604208409</v>
      </c>
      <c r="W946" s="93">
        <f t="shared" si="101"/>
        <v>2.0536845336483189</v>
      </c>
      <c r="X946" s="93">
        <f t="shared" si="101"/>
        <v>2.4326021219798872</v>
      </c>
      <c r="Y946" s="93">
        <f t="shared" si="100"/>
        <v>2.8814323655389593</v>
      </c>
      <c r="Z946" s="93">
        <f t="shared" si="100"/>
        <v>3.4130745846829815</v>
      </c>
      <c r="AA946" s="93">
        <f t="shared" si="100"/>
        <v>4.0428081047219022</v>
      </c>
      <c r="AB946" s="93">
        <f t="shared" si="100"/>
        <v>4.7887313816563477</v>
      </c>
      <c r="AC946" s="95">
        <f t="shared" si="100"/>
        <v>5.6722821493496935</v>
      </c>
      <c r="AE946" s="96"/>
    </row>
    <row r="947" spans="3:31" ht="24.75" customHeight="1" x14ac:dyDescent="0.25">
      <c r="C947" s="91">
        <f>ABS(E947-Dashboard!$F$13)</f>
        <v>4.1052316884017799</v>
      </c>
      <c r="D947" s="92">
        <f t="shared" si="102"/>
        <v>0.18460622874314134</v>
      </c>
      <c r="E947" s="93" cm="1">
        <f t="array" ref="E947">SUM('DRE + DCF'!$S$41/TIR!S947,'DRE + DCF'!$U$41:$AD$41/TIR!T947:AC947,TIR!F947)</f>
        <v>53.615231688401778</v>
      </c>
      <c r="F947" s="100">
        <f>'DRE + DCF'!$AE$38*'DRE + DCF'!$AE$39*(1+G947)/(R947-G947)/AC947</f>
        <v>28.461175896049948</v>
      </c>
      <c r="G947" s="92">
        <f>R947*(1-'DRE + DCF'!$AE$39)</f>
        <v>0.1107637372458848</v>
      </c>
      <c r="H947" s="94">
        <f t="shared" ref="H947:H1010" si="105">$D947</f>
        <v>0.18460622874314134</v>
      </c>
      <c r="I947" s="94">
        <f t="shared" si="104"/>
        <v>0.18460622874314134</v>
      </c>
      <c r="J947" s="94">
        <f t="shared" si="104"/>
        <v>0.18460622874314134</v>
      </c>
      <c r="K947" s="94">
        <f t="shared" si="104"/>
        <v>0.18460622874314134</v>
      </c>
      <c r="L947" s="94">
        <f t="shared" si="104"/>
        <v>0.18460622874314134</v>
      </c>
      <c r="M947" s="94">
        <f t="shared" si="104"/>
        <v>0.18460622874314134</v>
      </c>
      <c r="N947" s="94">
        <f t="shared" si="104"/>
        <v>0.18460622874314134</v>
      </c>
      <c r="O947" s="94">
        <f t="shared" si="104"/>
        <v>0.18460622874314134</v>
      </c>
      <c r="P947" s="94">
        <f t="shared" si="104"/>
        <v>0.18460622874314134</v>
      </c>
      <c r="Q947" s="94">
        <f t="shared" si="104"/>
        <v>0.18460622874314134</v>
      </c>
      <c r="R947" s="94">
        <f t="shared" si="104"/>
        <v>0.18460622874314134</v>
      </c>
      <c r="S947" s="93">
        <f>(1+H947)^((5-Dashboard!$F$9)*3/12)</f>
        <v>1.0432622741658801</v>
      </c>
      <c r="T947" s="93">
        <f t="shared" si="101"/>
        <v>1.2358549881896363</v>
      </c>
      <c r="U947" s="93">
        <f t="shared" si="101"/>
        <v>1.4640015168327247</v>
      </c>
      <c r="V947" s="93">
        <f t="shared" si="101"/>
        <v>1.7342653157294525</v>
      </c>
      <c r="W947" s="93">
        <f t="shared" si="101"/>
        <v>2.0544214953063</v>
      </c>
      <c r="X947" s="93">
        <f t="shared" si="101"/>
        <v>2.4336804998036414</v>
      </c>
      <c r="Y947" s="93">
        <f t="shared" si="100"/>
        <v>2.8829530788381152</v>
      </c>
      <c r="Z947" s="93">
        <f t="shared" si="100"/>
        <v>3.4151641743658478</v>
      </c>
      <c r="AA947" s="93">
        <f t="shared" si="100"/>
        <v>4.0456247531342111</v>
      </c>
      <c r="AB947" s="93">
        <f t="shared" si="100"/>
        <v>4.7924722817202197</v>
      </c>
      <c r="AC947" s="95">
        <f t="shared" si="100"/>
        <v>5.6771925160046273</v>
      </c>
      <c r="AE947" s="96"/>
    </row>
    <row r="948" spans="3:31" ht="24.75" customHeight="1" x14ac:dyDescent="0.25">
      <c r="C948" s="91">
        <f>ABS(E948-Dashboard!$F$13)</f>
        <v>4.0561797310354777</v>
      </c>
      <c r="D948" s="92">
        <f t="shared" si="102"/>
        <v>0.18470622874314133</v>
      </c>
      <c r="E948" s="93" cm="1">
        <f t="array" ref="E948">SUM('DRE + DCF'!$S$41/TIR!S948,'DRE + DCF'!$U$41:$AD$41/TIR!T948:AC948,TIR!F948)</f>
        <v>53.566179731035476</v>
      </c>
      <c r="F948" s="100">
        <f>'DRE + DCF'!$AE$38*'DRE + DCF'!$AE$39*(1+G948)/(R948-G948)/AC948</f>
        <v>28.422700747079737</v>
      </c>
      <c r="G948" s="92">
        <f>R948*(1-'DRE + DCF'!$AE$39)</f>
        <v>0.11082373724588479</v>
      </c>
      <c r="H948" s="94">
        <f t="shared" si="105"/>
        <v>0.18470622874314133</v>
      </c>
      <c r="I948" s="94">
        <f t="shared" si="104"/>
        <v>0.18470622874314133</v>
      </c>
      <c r="J948" s="94">
        <f t="shared" si="104"/>
        <v>0.18470622874314133</v>
      </c>
      <c r="K948" s="94">
        <f t="shared" si="104"/>
        <v>0.18470622874314133</v>
      </c>
      <c r="L948" s="94">
        <f t="shared" si="104"/>
        <v>0.18470622874314133</v>
      </c>
      <c r="M948" s="94">
        <f t="shared" si="104"/>
        <v>0.18470622874314133</v>
      </c>
      <c r="N948" s="94">
        <f t="shared" si="104"/>
        <v>0.18470622874314133</v>
      </c>
      <c r="O948" s="94">
        <f t="shared" si="104"/>
        <v>0.18470622874314133</v>
      </c>
      <c r="P948" s="94">
        <f t="shared" si="104"/>
        <v>0.18470622874314133</v>
      </c>
      <c r="Q948" s="94">
        <f t="shared" si="104"/>
        <v>0.18470622874314133</v>
      </c>
      <c r="R948" s="94">
        <f t="shared" si="104"/>
        <v>0.18470622874314133</v>
      </c>
      <c r="S948" s="93">
        <f>(1+H948)^((5-Dashboard!$F$9)*3/12)</f>
        <v>1.0432842905377528</v>
      </c>
      <c r="T948" s="93">
        <f t="shared" si="101"/>
        <v>1.2359853973499451</v>
      </c>
      <c r="U948" s="93">
        <f t="shared" si="101"/>
        <v>1.4642795988760464</v>
      </c>
      <c r="V948" s="93">
        <f t="shared" si="101"/>
        <v>1.7347411614099608</v>
      </c>
      <c r="W948" s="93">
        <f t="shared" si="101"/>
        <v>2.0551586591794919</v>
      </c>
      <c r="X948" s="93">
        <f t="shared" si="101"/>
        <v>2.4347592645853466</v>
      </c>
      <c r="Y948" s="93">
        <f t="shared" si="100"/>
        <v>2.8844744662443302</v>
      </c>
      <c r="Z948" s="93">
        <f t="shared" si="100"/>
        <v>3.4172548668102061</v>
      </c>
      <c r="AA948" s="93">
        <f t="shared" si="100"/>
        <v>4.0484431259128648</v>
      </c>
      <c r="AB948" s="93">
        <f t="shared" si="100"/>
        <v>4.7962157879813248</v>
      </c>
      <c r="AC948" s="95">
        <f t="shared" si="100"/>
        <v>5.6821067184176695</v>
      </c>
      <c r="AE948" s="96"/>
    </row>
    <row r="949" spans="3:31" ht="24.75" customHeight="1" x14ac:dyDescent="0.25">
      <c r="C949" s="91">
        <f>ABS(E949-Dashboard!$F$13)</f>
        <v>4.007197013414455</v>
      </c>
      <c r="D949" s="92">
        <f t="shared" si="102"/>
        <v>0.18480622874314132</v>
      </c>
      <c r="E949" s="93" cm="1">
        <f t="array" ref="E949">SUM('DRE + DCF'!$S$41/TIR!S949,'DRE + DCF'!$U$41:$AD$41/TIR!T949:AC949,TIR!F949)</f>
        <v>53.517197013414453</v>
      </c>
      <c r="F949" s="100">
        <f>'DRE + DCF'!$AE$38*'DRE + DCF'!$AE$39*(1+G949)/(R949-G949)/AC949</f>
        <v>28.384287920553064</v>
      </c>
      <c r="G949" s="92">
        <f>R949*(1-'DRE + DCF'!$AE$39)</f>
        <v>0.11088373724588478</v>
      </c>
      <c r="H949" s="94">
        <f t="shared" si="105"/>
        <v>0.18480622874314132</v>
      </c>
      <c r="I949" s="94">
        <f t="shared" si="104"/>
        <v>0.18480622874314132</v>
      </c>
      <c r="J949" s="94">
        <f t="shared" si="104"/>
        <v>0.18480622874314132</v>
      </c>
      <c r="K949" s="94">
        <f t="shared" si="104"/>
        <v>0.18480622874314132</v>
      </c>
      <c r="L949" s="94">
        <f t="shared" si="104"/>
        <v>0.18480622874314132</v>
      </c>
      <c r="M949" s="94">
        <f t="shared" si="104"/>
        <v>0.18480622874314132</v>
      </c>
      <c r="N949" s="94">
        <f t="shared" si="104"/>
        <v>0.18480622874314132</v>
      </c>
      <c r="O949" s="94">
        <f t="shared" si="104"/>
        <v>0.18480622874314132</v>
      </c>
      <c r="P949" s="94">
        <f t="shared" si="104"/>
        <v>0.18480622874314132</v>
      </c>
      <c r="Q949" s="94">
        <f t="shared" si="104"/>
        <v>0.18480622874314132</v>
      </c>
      <c r="R949" s="94">
        <f t="shared" si="104"/>
        <v>0.18480622874314132</v>
      </c>
      <c r="S949" s="93">
        <f>(1+H949)^((5-Dashboard!$F$9)*3/12)</f>
        <v>1.0433063055158829</v>
      </c>
      <c r="T949" s="93">
        <f t="shared" si="101"/>
        <v>1.2361158092622129</v>
      </c>
      <c r="U949" s="93">
        <f t="shared" si="101"/>
        <v>1.4645577102617386</v>
      </c>
      <c r="V949" s="93">
        <f t="shared" si="101"/>
        <v>1.7352170974719008</v>
      </c>
      <c r="W949" s="93">
        <f t="shared" si="101"/>
        <v>2.0558960253063026</v>
      </c>
      <c r="X949" s="93">
        <f t="shared" si="101"/>
        <v>2.4358384164311744</v>
      </c>
      <c r="Y949" s="93">
        <f t="shared" si="100"/>
        <v>2.885996527999485</v>
      </c>
      <c r="Z949" s="93">
        <f t="shared" si="100"/>
        <v>3.4193466625048696</v>
      </c>
      <c r="AA949" s="93">
        <f t="shared" si="100"/>
        <v>4.0512632239678412</v>
      </c>
      <c r="AB949" s="93">
        <f t="shared" si="100"/>
        <v>4.7999619020351183</v>
      </c>
      <c r="AC949" s="95">
        <f t="shared" si="100"/>
        <v>5.6870247592609839</v>
      </c>
      <c r="AE949" s="96"/>
    </row>
    <row r="950" spans="3:31" ht="24.75" customHeight="1" x14ac:dyDescent="0.25">
      <c r="C950" s="91">
        <f>ABS(E950-Dashboard!$F$13)</f>
        <v>3.9582834084707272</v>
      </c>
      <c r="D950" s="92">
        <f t="shared" si="102"/>
        <v>0.1849062287431413</v>
      </c>
      <c r="E950" s="93" cm="1">
        <f t="array" ref="E950">SUM('DRE + DCF'!$S$41/TIR!S950,'DRE + DCF'!$U$41:$AD$41/TIR!T950:AC950,TIR!F950)</f>
        <v>53.468283408470725</v>
      </c>
      <c r="F950" s="100">
        <f>'DRE + DCF'!$AE$38*'DRE + DCF'!$AE$39*(1+G950)/(R950-G950)/AC950</f>
        <v>28.345937295026047</v>
      </c>
      <c r="G950" s="92">
        <f>R950*(1-'DRE + DCF'!$AE$39)</f>
        <v>0.11094373724588479</v>
      </c>
      <c r="H950" s="94">
        <f t="shared" si="105"/>
        <v>0.1849062287431413</v>
      </c>
      <c r="I950" s="94">
        <f t="shared" si="104"/>
        <v>0.1849062287431413</v>
      </c>
      <c r="J950" s="94">
        <f t="shared" si="104"/>
        <v>0.1849062287431413</v>
      </c>
      <c r="K950" s="94">
        <f t="shared" si="104"/>
        <v>0.1849062287431413</v>
      </c>
      <c r="L950" s="94">
        <f t="shared" si="104"/>
        <v>0.1849062287431413</v>
      </c>
      <c r="M950" s="94">
        <f t="shared" si="104"/>
        <v>0.1849062287431413</v>
      </c>
      <c r="N950" s="94">
        <f t="shared" si="104"/>
        <v>0.1849062287431413</v>
      </c>
      <c r="O950" s="94">
        <f t="shared" si="104"/>
        <v>0.1849062287431413</v>
      </c>
      <c r="P950" s="94">
        <f t="shared" si="104"/>
        <v>0.1849062287431413</v>
      </c>
      <c r="Q950" s="94">
        <f t="shared" si="104"/>
        <v>0.1849062287431413</v>
      </c>
      <c r="R950" s="94">
        <f t="shared" si="104"/>
        <v>0.1849062287431413</v>
      </c>
      <c r="S950" s="93">
        <f>(1+H950)^((5-Dashboard!$F$9)*3/12)</f>
        <v>1.0433283191004761</v>
      </c>
      <c r="T950" s="93">
        <f t="shared" si="101"/>
        <v>1.2362462239262659</v>
      </c>
      <c r="U950" s="93">
        <f t="shared" si="101"/>
        <v>1.4648358509904207</v>
      </c>
      <c r="V950" s="93">
        <f t="shared" si="101"/>
        <v>1.7356931239248095</v>
      </c>
      <c r="W950" s="93">
        <f t="shared" si="101"/>
        <v>2.0566335937251479</v>
      </c>
      <c r="X950" s="93">
        <f t="shared" si="101"/>
        <v>2.4369179554473188</v>
      </c>
      <c r="Y950" s="93">
        <f t="shared" si="100"/>
        <v>2.8875192643455292</v>
      </c>
      <c r="Z950" s="93">
        <f t="shared" si="100"/>
        <v>3.4214395619388309</v>
      </c>
      <c r="AA950" s="93">
        <f t="shared" si="100"/>
        <v>4.0540850482095259</v>
      </c>
      <c r="AB950" s="93">
        <f t="shared" si="100"/>
        <v>4.8037106254779056</v>
      </c>
      <c r="AC950" s="95">
        <f t="shared" si="100"/>
        <v>5.6919466412083821</v>
      </c>
      <c r="AE950" s="96"/>
    </row>
    <row r="951" spans="3:31" ht="24.75" customHeight="1" x14ac:dyDescent="0.25">
      <c r="C951" s="91">
        <f>ABS(E951-Dashboard!$F$13)</f>
        <v>3.9094387894259839</v>
      </c>
      <c r="D951" s="92">
        <f t="shared" si="102"/>
        <v>0.18500622874314129</v>
      </c>
      <c r="E951" s="93" cm="1">
        <f t="array" ref="E951">SUM('DRE + DCF'!$S$41/TIR!S951,'DRE + DCF'!$U$41:$AD$41/TIR!T951:AC951,TIR!F951)</f>
        <v>53.419438789425982</v>
      </c>
      <c r="F951" s="100">
        <f>'DRE + DCF'!$AE$38*'DRE + DCF'!$AE$39*(1+G951)/(R951-G951)/AC951</f>
        <v>28.307648749339176</v>
      </c>
      <c r="G951" s="92">
        <f>R951*(1-'DRE + DCF'!$AE$39)</f>
        <v>0.11100373724588478</v>
      </c>
      <c r="H951" s="94">
        <f t="shared" si="105"/>
        <v>0.18500622874314129</v>
      </c>
      <c r="I951" s="94">
        <f t="shared" si="104"/>
        <v>0.18500622874314129</v>
      </c>
      <c r="J951" s="94">
        <f t="shared" si="104"/>
        <v>0.18500622874314129</v>
      </c>
      <c r="K951" s="94">
        <f t="shared" si="104"/>
        <v>0.18500622874314129</v>
      </c>
      <c r="L951" s="94">
        <f t="shared" si="104"/>
        <v>0.18500622874314129</v>
      </c>
      <c r="M951" s="94">
        <f t="shared" si="104"/>
        <v>0.18500622874314129</v>
      </c>
      <c r="N951" s="94">
        <f t="shared" si="104"/>
        <v>0.18500622874314129</v>
      </c>
      <c r="O951" s="94">
        <f t="shared" si="104"/>
        <v>0.18500622874314129</v>
      </c>
      <c r="P951" s="94">
        <f t="shared" si="104"/>
        <v>0.18500622874314129</v>
      </c>
      <c r="Q951" s="94">
        <f t="shared" si="104"/>
        <v>0.18500622874314129</v>
      </c>
      <c r="R951" s="94">
        <f t="shared" si="104"/>
        <v>0.18500622874314129</v>
      </c>
      <c r="S951" s="93">
        <f>(1+H951)^((5-Dashboard!$F$9)*3/12)</f>
        <v>1.0433503312917383</v>
      </c>
      <c r="T951" s="93">
        <f t="shared" si="101"/>
        <v>1.2363766413419299</v>
      </c>
      <c r="U951" s="93">
        <f t="shared" si="101"/>
        <v>1.4651140210627118</v>
      </c>
      <c r="V951" s="93">
        <f t="shared" si="101"/>
        <v>1.7361692407782234</v>
      </c>
      <c r="W951" s="93">
        <f t="shared" si="101"/>
        <v>2.0573713644744456</v>
      </c>
      <c r="X951" s="93">
        <f t="shared" si="101"/>
        <v>2.4379978817399937</v>
      </c>
      <c r="Y951" s="93">
        <f t="shared" si="100"/>
        <v>2.8890426755244771</v>
      </c>
      <c r="Z951" s="93">
        <f t="shared" si="100"/>
        <v>3.4235335656012555</v>
      </c>
      <c r="AA951" s="93">
        <f t="shared" si="100"/>
        <v>4.056908599548704</v>
      </c>
      <c r="AB951" s="93">
        <f t="shared" si="100"/>
        <v>4.8074619599068287</v>
      </c>
      <c r="AC951" s="95">
        <f t="shared" si="100"/>
        <v>5.6968723669353016</v>
      </c>
      <c r="AE951" s="96"/>
    </row>
    <row r="952" spans="3:31" ht="24.75" customHeight="1" x14ac:dyDescent="0.25">
      <c r="C952" s="91">
        <f>ABS(E952-Dashboard!$F$13)</f>
        <v>3.8606630297907287</v>
      </c>
      <c r="D952" s="92">
        <f t="shared" si="102"/>
        <v>0.18510622874314128</v>
      </c>
      <c r="E952" s="93" cm="1">
        <f t="array" ref="E952">SUM('DRE + DCF'!$S$41/TIR!S952,'DRE + DCF'!$U$41:$AD$41/TIR!T952:AC952,TIR!F952)</f>
        <v>53.370663029790727</v>
      </c>
      <c r="F952" s="100">
        <f>'DRE + DCF'!$AE$38*'DRE + DCF'!$AE$39*(1+G952)/(R952-G952)/AC952</f>
        <v>28.269422162616422</v>
      </c>
      <c r="G952" s="92">
        <f>R952*(1-'DRE + DCF'!$AE$39)</f>
        <v>0.11106373724588477</v>
      </c>
      <c r="H952" s="94">
        <f t="shared" si="105"/>
        <v>0.18510622874314128</v>
      </c>
      <c r="I952" s="94">
        <f t="shared" si="104"/>
        <v>0.18510622874314128</v>
      </c>
      <c r="J952" s="94">
        <f t="shared" si="104"/>
        <v>0.18510622874314128</v>
      </c>
      <c r="K952" s="94">
        <f t="shared" si="104"/>
        <v>0.18510622874314128</v>
      </c>
      <c r="L952" s="94">
        <f t="shared" si="104"/>
        <v>0.18510622874314128</v>
      </c>
      <c r="M952" s="94">
        <f t="shared" si="104"/>
        <v>0.18510622874314128</v>
      </c>
      <c r="N952" s="94">
        <f t="shared" si="104"/>
        <v>0.18510622874314128</v>
      </c>
      <c r="O952" s="94">
        <f t="shared" si="104"/>
        <v>0.18510622874314128</v>
      </c>
      <c r="P952" s="94">
        <f t="shared" si="104"/>
        <v>0.18510622874314128</v>
      </c>
      <c r="Q952" s="94">
        <f t="shared" si="104"/>
        <v>0.18510622874314128</v>
      </c>
      <c r="R952" s="94">
        <f t="shared" si="104"/>
        <v>0.18510622874314128</v>
      </c>
      <c r="S952" s="93">
        <f>(1+H952)^((5-Dashboard!$F$9)*3/12)</f>
        <v>1.0433723420898753</v>
      </c>
      <c r="T952" s="93">
        <f t="shared" si="101"/>
        <v>1.2365070615090308</v>
      </c>
      <c r="U952" s="93">
        <f t="shared" si="101"/>
        <v>1.4653922204792309</v>
      </c>
      <c r="V952" s="93">
        <f t="shared" si="101"/>
        <v>1.7366454480416791</v>
      </c>
      <c r="W952" s="93">
        <f t="shared" si="101"/>
        <v>2.0581093375926174</v>
      </c>
      <c r="X952" s="93">
        <f t="shared" si="101"/>
        <v>2.4390781954154312</v>
      </c>
      <c r="Y952" s="93">
        <f t="shared" si="100"/>
        <v>2.8905667617784085</v>
      </c>
      <c r="Z952" s="93">
        <f t="shared" si="100"/>
        <v>3.4256286739814841</v>
      </c>
      <c r="AA952" s="93">
        <f t="shared" si="100"/>
        <v>4.0597338788965649</v>
      </c>
      <c r="AB952" s="93">
        <f t="shared" si="100"/>
        <v>4.8112159069198732</v>
      </c>
      <c r="AC952" s="95">
        <f t="shared" si="100"/>
        <v>5.7018019391188233</v>
      </c>
      <c r="AE952" s="96"/>
    </row>
    <row r="953" spans="3:31" ht="24.75" customHeight="1" x14ac:dyDescent="0.25">
      <c r="C953" s="91">
        <f>ABS(E953-Dashboard!$F$13)</f>
        <v>3.8119560033634485</v>
      </c>
      <c r="D953" s="92">
        <f t="shared" si="102"/>
        <v>0.18520622874314127</v>
      </c>
      <c r="E953" s="93" cm="1">
        <f t="array" ref="E953">SUM('DRE + DCF'!$S$41/TIR!S953,'DRE + DCF'!$U$41:$AD$41/TIR!T953:AC953,TIR!F953)</f>
        <v>53.321956003363447</v>
      </c>
      <c r="F953" s="100">
        <f>'DRE + DCF'!$AE$38*'DRE + DCF'!$AE$39*(1+G953)/(R953-G953)/AC953</f>
        <v>28.231257414264476</v>
      </c>
      <c r="G953" s="92">
        <f>R953*(1-'DRE + DCF'!$AE$39)</f>
        <v>0.11112373724588476</v>
      </c>
      <c r="H953" s="94">
        <f t="shared" si="105"/>
        <v>0.18520622874314127</v>
      </c>
      <c r="I953" s="94">
        <f t="shared" si="104"/>
        <v>0.18520622874314127</v>
      </c>
      <c r="J953" s="94">
        <f t="shared" si="104"/>
        <v>0.18520622874314127</v>
      </c>
      <c r="K953" s="94">
        <f t="shared" si="104"/>
        <v>0.18520622874314127</v>
      </c>
      <c r="L953" s="94">
        <f t="shared" si="104"/>
        <v>0.18520622874314127</v>
      </c>
      <c r="M953" s="94">
        <f t="shared" si="104"/>
        <v>0.18520622874314127</v>
      </c>
      <c r="N953" s="94">
        <f t="shared" si="104"/>
        <v>0.18520622874314127</v>
      </c>
      <c r="O953" s="94">
        <f t="shared" si="104"/>
        <v>0.18520622874314127</v>
      </c>
      <c r="P953" s="94">
        <f t="shared" si="104"/>
        <v>0.18520622874314127</v>
      </c>
      <c r="Q953" s="94">
        <f t="shared" si="104"/>
        <v>0.18520622874314127</v>
      </c>
      <c r="R953" s="94">
        <f t="shared" si="104"/>
        <v>0.18520622874314127</v>
      </c>
      <c r="S953" s="93">
        <f>(1+H953)^((5-Dashboard!$F$9)*3/12)</f>
        <v>1.0433943514950925</v>
      </c>
      <c r="T953" s="93">
        <f t="shared" si="101"/>
        <v>1.2366374844273942</v>
      </c>
      <c r="U953" s="93">
        <f t="shared" si="101"/>
        <v>1.465670449240597</v>
      </c>
      <c r="V953" s="93">
        <f t="shared" si="101"/>
        <v>1.7371217457247137</v>
      </c>
      <c r="W953" s="93">
        <f t="shared" si="101"/>
        <v>2.0588475131180899</v>
      </c>
      <c r="X953" s="93">
        <f t="shared" si="101"/>
        <v>2.4401588965798866</v>
      </c>
      <c r="Y953" s="93">
        <f t="shared" si="100"/>
        <v>2.8920915233494724</v>
      </c>
      <c r="Z953" s="93">
        <f t="shared" si="100"/>
        <v>3.4277248875690347</v>
      </c>
      <c r="AA953" s="93">
        <f t="shared" si="100"/>
        <v>4.0625608871647039</v>
      </c>
      <c r="AB953" s="93">
        <f t="shared" si="100"/>
        <v>4.8149724681158688</v>
      </c>
      <c r="AC953" s="95">
        <f t="shared" si="100"/>
        <v>5.7067353604376638</v>
      </c>
      <c r="AE953" s="96"/>
    </row>
    <row r="954" spans="3:31" ht="24.75" customHeight="1" x14ac:dyDescent="0.25">
      <c r="C954" s="91">
        <f>ABS(E954-Dashboard!$F$13)</f>
        <v>3.7633175842298172</v>
      </c>
      <c r="D954" s="92">
        <f t="shared" si="102"/>
        <v>0.18530622874314126</v>
      </c>
      <c r="E954" s="93" cm="1">
        <f t="array" ref="E954">SUM('DRE + DCF'!$S$41/TIR!S954,'DRE + DCF'!$U$41:$AD$41/TIR!T954:AC954,TIR!F954)</f>
        <v>53.273317584229815</v>
      </c>
      <c r="F954" s="100">
        <f>'DRE + DCF'!$AE$38*'DRE + DCF'!$AE$39*(1+G954)/(R954-G954)/AC954</f>
        <v>28.193154383971937</v>
      </c>
      <c r="G954" s="92">
        <f>R954*(1-'DRE + DCF'!$AE$39)</f>
        <v>0.11118373724588475</v>
      </c>
      <c r="H954" s="94">
        <f t="shared" si="105"/>
        <v>0.18530622874314126</v>
      </c>
      <c r="I954" s="94">
        <f t="shared" si="104"/>
        <v>0.18530622874314126</v>
      </c>
      <c r="J954" s="94">
        <f t="shared" si="104"/>
        <v>0.18530622874314126</v>
      </c>
      <c r="K954" s="94">
        <f t="shared" si="104"/>
        <v>0.18530622874314126</v>
      </c>
      <c r="L954" s="94">
        <f t="shared" si="104"/>
        <v>0.18530622874314126</v>
      </c>
      <c r="M954" s="94">
        <f t="shared" si="104"/>
        <v>0.18530622874314126</v>
      </c>
      <c r="N954" s="94">
        <f t="shared" si="104"/>
        <v>0.18530622874314126</v>
      </c>
      <c r="O954" s="94">
        <f t="shared" si="104"/>
        <v>0.18530622874314126</v>
      </c>
      <c r="P954" s="94">
        <f t="shared" si="104"/>
        <v>0.18530622874314126</v>
      </c>
      <c r="Q954" s="94">
        <f t="shared" si="104"/>
        <v>0.18530622874314126</v>
      </c>
      <c r="R954" s="94">
        <f t="shared" si="104"/>
        <v>0.18530622874314126</v>
      </c>
      <c r="S954" s="93">
        <f>(1+H954)^((5-Dashboard!$F$9)*3/12)</f>
        <v>1.043416359507596</v>
      </c>
      <c r="T954" s="93">
        <f t="shared" si="101"/>
        <v>1.2367679100968463</v>
      </c>
      <c r="U954" s="93">
        <f t="shared" si="101"/>
        <v>1.4659487073474293</v>
      </c>
      <c r="V954" s="93">
        <f t="shared" si="101"/>
        <v>1.7375981338368645</v>
      </c>
      <c r="W954" s="93">
        <f t="shared" si="101"/>
        <v>2.0595858910892937</v>
      </c>
      <c r="X954" s="93">
        <f t="shared" si="101"/>
        <v>2.4412399853396329</v>
      </c>
      <c r="Y954" s="93">
        <f t="shared" si="100"/>
        <v>2.893616960479882</v>
      </c>
      <c r="Z954" s="93">
        <f t="shared" si="100"/>
        <v>3.4298222068536002</v>
      </c>
      <c r="AA954" s="93">
        <f t="shared" si="100"/>
        <v>4.0653896252651194</v>
      </c>
      <c r="AB954" s="93">
        <f t="shared" si="100"/>
        <v>4.8187316450944913</v>
      </c>
      <c r="AC954" s="95">
        <f t="shared" si="100"/>
        <v>5.7116726335721841</v>
      </c>
      <c r="AE954" s="96"/>
    </row>
    <row r="955" spans="3:31" ht="24.75" customHeight="1" x14ac:dyDescent="0.25">
      <c r="C955" s="91">
        <f>ABS(E955-Dashboard!$F$13)</f>
        <v>3.7147476467620137</v>
      </c>
      <c r="D955" s="92">
        <f t="shared" si="102"/>
        <v>0.18540622874314125</v>
      </c>
      <c r="E955" s="93" cm="1">
        <f t="array" ref="E955">SUM('DRE + DCF'!$S$41/TIR!S955,'DRE + DCF'!$U$41:$AD$41/TIR!T955:AC955,TIR!F955)</f>
        <v>53.224747646762012</v>
      </c>
      <c r="F955" s="100">
        <f>'DRE + DCF'!$AE$38*'DRE + DCF'!$AE$39*(1+G955)/(R955-G955)/AC955</f>
        <v>28.155112951708588</v>
      </c>
      <c r="G955" s="92">
        <f>R955*(1-'DRE + DCF'!$AE$39)</f>
        <v>0.11124373724588475</v>
      </c>
      <c r="H955" s="94">
        <f t="shared" si="105"/>
        <v>0.18540622874314125</v>
      </c>
      <c r="I955" s="94">
        <f t="shared" si="104"/>
        <v>0.18540622874314125</v>
      </c>
      <c r="J955" s="94">
        <f t="shared" si="104"/>
        <v>0.18540622874314125</v>
      </c>
      <c r="K955" s="94">
        <f t="shared" si="104"/>
        <v>0.18540622874314125</v>
      </c>
      <c r="L955" s="94">
        <f t="shared" si="104"/>
        <v>0.18540622874314125</v>
      </c>
      <c r="M955" s="94">
        <f t="shared" si="104"/>
        <v>0.18540622874314125</v>
      </c>
      <c r="N955" s="94">
        <f t="shared" si="104"/>
        <v>0.18540622874314125</v>
      </c>
      <c r="O955" s="94">
        <f t="shared" si="104"/>
        <v>0.18540622874314125</v>
      </c>
      <c r="P955" s="94">
        <f t="shared" si="104"/>
        <v>0.18540622874314125</v>
      </c>
      <c r="Q955" s="94">
        <f t="shared" si="104"/>
        <v>0.18540622874314125</v>
      </c>
      <c r="R955" s="94">
        <f t="shared" si="104"/>
        <v>0.18540622874314125</v>
      </c>
      <c r="S955" s="93">
        <f>(1+H955)^((5-Dashboard!$F$9)*3/12)</f>
        <v>1.0434383661275914</v>
      </c>
      <c r="T955" s="93">
        <f t="shared" si="101"/>
        <v>1.2368983385172132</v>
      </c>
      <c r="U955" s="93">
        <f t="shared" si="101"/>
        <v>1.466226994800347</v>
      </c>
      <c r="V955" s="93">
        <f t="shared" si="101"/>
        <v>1.7380746123876687</v>
      </c>
      <c r="W955" s="93">
        <f t="shared" si="101"/>
        <v>2.0603244715446634</v>
      </c>
      <c r="X955" s="93">
        <f t="shared" si="101"/>
        <v>2.4423214618009648</v>
      </c>
      <c r="Y955" s="93">
        <f t="shared" si="100"/>
        <v>2.8951430734119175</v>
      </c>
      <c r="Z955" s="93">
        <f t="shared" si="100"/>
        <v>3.4319206323250486</v>
      </c>
      <c r="AA955" s="93">
        <f t="shared" si="100"/>
        <v>4.0682200941102122</v>
      </c>
      <c r="AB955" s="93">
        <f t="shared" si="100"/>
        <v>4.8224934394562542</v>
      </c>
      <c r="AC955" s="95">
        <f t="shared" si="100"/>
        <v>5.7166137612043784</v>
      </c>
      <c r="AE955" s="96"/>
    </row>
    <row r="956" spans="3:31" ht="24.75" customHeight="1" x14ac:dyDescent="0.25">
      <c r="C956" s="91">
        <f>ABS(E956-Dashboard!$F$13)</f>
        <v>3.6662460656177629</v>
      </c>
      <c r="D956" s="92">
        <f t="shared" si="102"/>
        <v>0.18550622874314124</v>
      </c>
      <c r="E956" s="93" cm="1">
        <f t="array" ref="E956">SUM('DRE + DCF'!$S$41/TIR!S956,'DRE + DCF'!$U$41:$AD$41/TIR!T956:AC956,TIR!F956)</f>
        <v>53.176246065617761</v>
      </c>
      <c r="F956" s="100">
        <f>'DRE + DCF'!$AE$38*'DRE + DCF'!$AE$39*(1+G956)/(R956-G956)/AC956</f>
        <v>28.117132997724521</v>
      </c>
      <c r="G956" s="92">
        <f>R956*(1-'DRE + DCF'!$AE$39)</f>
        <v>0.11130373724588474</v>
      </c>
      <c r="H956" s="94">
        <f t="shared" si="105"/>
        <v>0.18550622874314124</v>
      </c>
      <c r="I956" s="94">
        <f t="shared" si="104"/>
        <v>0.18550622874314124</v>
      </c>
      <c r="J956" s="94">
        <f t="shared" si="104"/>
        <v>0.18550622874314124</v>
      </c>
      <c r="K956" s="94">
        <f t="shared" si="104"/>
        <v>0.18550622874314124</v>
      </c>
      <c r="L956" s="94">
        <f t="shared" si="104"/>
        <v>0.18550622874314124</v>
      </c>
      <c r="M956" s="94">
        <f t="shared" si="104"/>
        <v>0.18550622874314124</v>
      </c>
      <c r="N956" s="94">
        <f t="shared" si="104"/>
        <v>0.18550622874314124</v>
      </c>
      <c r="O956" s="94">
        <f t="shared" si="104"/>
        <v>0.18550622874314124</v>
      </c>
      <c r="P956" s="94">
        <f t="shared" si="104"/>
        <v>0.18550622874314124</v>
      </c>
      <c r="Q956" s="94">
        <f t="shared" si="104"/>
        <v>0.18550622874314124</v>
      </c>
      <c r="R956" s="94">
        <f t="shared" si="104"/>
        <v>0.18550622874314124</v>
      </c>
      <c r="S956" s="93">
        <f>(1+H956)^((5-Dashboard!$F$9)*3/12)</f>
        <v>1.0434603713552839</v>
      </c>
      <c r="T956" s="93">
        <f t="shared" si="101"/>
        <v>1.2370287696883204</v>
      </c>
      <c r="U956" s="93">
        <f t="shared" si="101"/>
        <v>1.4665053115999687</v>
      </c>
      <c r="V956" s="93">
        <f t="shared" si="101"/>
        <v>1.7385511813866641</v>
      </c>
      <c r="W956" s="93">
        <f t="shared" si="101"/>
        <v>2.0610632545226371</v>
      </c>
      <c r="X956" s="93">
        <f t="shared" si="101"/>
        <v>2.4434033260701966</v>
      </c>
      <c r="Y956" s="93">
        <f t="shared" ref="Y956:AC1006" si="106">(X956)*(1+N956)</f>
        <v>2.8966698623879266</v>
      </c>
      <c r="Z956" s="93">
        <f t="shared" si="106"/>
        <v>3.434020164473425</v>
      </c>
      <c r="AA956" s="93">
        <f t="shared" si="106"/>
        <v>4.0710522946127918</v>
      </c>
      <c r="AB956" s="93">
        <f t="shared" si="106"/>
        <v>4.8262578528025228</v>
      </c>
      <c r="AC956" s="95">
        <f t="shared" si="106"/>
        <v>5.7215587460178892</v>
      </c>
      <c r="AE956" s="96"/>
    </row>
    <row r="957" spans="3:31" ht="24.75" customHeight="1" x14ac:dyDescent="0.25">
      <c r="C957" s="91">
        <f>ABS(E957-Dashboard!$F$13)</f>
        <v>3.6178127157397384</v>
      </c>
      <c r="D957" s="92">
        <f t="shared" si="102"/>
        <v>0.18560622874314123</v>
      </c>
      <c r="E957" s="93" cm="1">
        <f t="array" ref="E957">SUM('DRE + DCF'!$S$41/TIR!S957,'DRE + DCF'!$U$41:$AD$41/TIR!T957:AC957,TIR!F957)</f>
        <v>53.127812715739736</v>
      </c>
      <c r="F957" s="100">
        <f>'DRE + DCF'!$AE$38*'DRE + DCF'!$AE$39*(1+G957)/(R957-G957)/AC957</f>
        <v>28.079214402549468</v>
      </c>
      <c r="G957" s="92">
        <f>R957*(1-'DRE + DCF'!$AE$39)</f>
        <v>0.11136373724588473</v>
      </c>
      <c r="H957" s="94">
        <f t="shared" si="105"/>
        <v>0.18560622874314123</v>
      </c>
      <c r="I957" s="94">
        <f t="shared" si="104"/>
        <v>0.18560622874314123</v>
      </c>
      <c r="J957" s="94">
        <f t="shared" si="104"/>
        <v>0.18560622874314123</v>
      </c>
      <c r="K957" s="94">
        <f t="shared" si="104"/>
        <v>0.18560622874314123</v>
      </c>
      <c r="L957" s="94">
        <f t="shared" si="104"/>
        <v>0.18560622874314123</v>
      </c>
      <c r="M957" s="94">
        <f t="shared" si="104"/>
        <v>0.18560622874314123</v>
      </c>
      <c r="N957" s="94">
        <f t="shared" si="104"/>
        <v>0.18560622874314123</v>
      </c>
      <c r="O957" s="94">
        <f t="shared" si="104"/>
        <v>0.18560622874314123</v>
      </c>
      <c r="P957" s="94">
        <f t="shared" si="104"/>
        <v>0.18560622874314123</v>
      </c>
      <c r="Q957" s="94">
        <f t="shared" si="104"/>
        <v>0.18560622874314123</v>
      </c>
      <c r="R957" s="94">
        <f t="shared" si="104"/>
        <v>0.18560622874314123</v>
      </c>
      <c r="S957" s="93">
        <f>(1+H957)^((5-Dashboard!$F$9)*3/12)</f>
        <v>1.0434823751908793</v>
      </c>
      <c r="T957" s="93">
        <f t="shared" ref="T957:X1007" si="107">(S957)*(1+I957)</f>
        <v>1.2371592036099939</v>
      </c>
      <c r="U957" s="93">
        <f t="shared" si="107"/>
        <v>1.4667836577469129</v>
      </c>
      <c r="V957" s="93">
        <f t="shared" si="107"/>
        <v>1.7390278408433879</v>
      </c>
      <c r="W957" s="93">
        <f t="shared" si="107"/>
        <v>2.0618022400616569</v>
      </c>
      <c r="X957" s="93">
        <f t="shared" si="107"/>
        <v>2.4444855782536616</v>
      </c>
      <c r="Y957" s="93">
        <f t="shared" si="106"/>
        <v>2.8981973276503208</v>
      </c>
      <c r="Z957" s="93">
        <f t="shared" si="106"/>
        <v>3.4361208037889468</v>
      </c>
      <c r="AA957" s="93">
        <f t="shared" si="106"/>
        <v>4.0738862276860646</v>
      </c>
      <c r="AB957" s="93">
        <f t="shared" si="106"/>
        <v>4.8300248867354973</v>
      </c>
      <c r="AC957" s="95">
        <f t="shared" si="106"/>
        <v>5.7265075906979908</v>
      </c>
      <c r="AE957" s="96"/>
    </row>
    <row r="958" spans="3:31" ht="24.75" customHeight="1" x14ac:dyDescent="0.25">
      <c r="C958" s="91">
        <f>ABS(E958-Dashboard!$F$13)</f>
        <v>3.5694474723545966</v>
      </c>
      <c r="D958" s="92">
        <f t="shared" si="102"/>
        <v>0.18570622874314122</v>
      </c>
      <c r="E958" s="93" cm="1">
        <f t="array" ref="E958">SUM('DRE + DCF'!$S$41/TIR!S958,'DRE + DCF'!$U$41:$AD$41/TIR!T958:AC958,TIR!F958)</f>
        <v>53.079447472354595</v>
      </c>
      <c r="F958" s="100">
        <f>'DRE + DCF'!$AE$38*'DRE + DCF'!$AE$39*(1+G958)/(R958-G958)/AC958</f>
        <v>28.041357046991926</v>
      </c>
      <c r="G958" s="92">
        <f>R958*(1-'DRE + DCF'!$AE$39)</f>
        <v>0.11142373724588472</v>
      </c>
      <c r="H958" s="94">
        <f t="shared" si="105"/>
        <v>0.18570622874314122</v>
      </c>
      <c r="I958" s="94">
        <f t="shared" si="104"/>
        <v>0.18570622874314122</v>
      </c>
      <c r="J958" s="94">
        <f t="shared" si="104"/>
        <v>0.18570622874314122</v>
      </c>
      <c r="K958" s="94">
        <f t="shared" si="104"/>
        <v>0.18570622874314122</v>
      </c>
      <c r="L958" s="94">
        <f t="shared" si="104"/>
        <v>0.18570622874314122</v>
      </c>
      <c r="M958" s="94">
        <f t="shared" si="104"/>
        <v>0.18570622874314122</v>
      </c>
      <c r="N958" s="94">
        <f t="shared" si="104"/>
        <v>0.18570622874314122</v>
      </c>
      <c r="O958" s="94">
        <f t="shared" si="104"/>
        <v>0.18570622874314122</v>
      </c>
      <c r="P958" s="94">
        <f t="shared" si="104"/>
        <v>0.18570622874314122</v>
      </c>
      <c r="Q958" s="94">
        <f t="shared" si="104"/>
        <v>0.18570622874314122</v>
      </c>
      <c r="R958" s="94">
        <f t="shared" si="104"/>
        <v>0.18570622874314122</v>
      </c>
      <c r="S958" s="93">
        <f>(1+H958)^((5-Dashboard!$F$9)*3/12)</f>
        <v>1.0435043776345829</v>
      </c>
      <c r="T958" s="93">
        <f t="shared" si="107"/>
        <v>1.2372896402820601</v>
      </c>
      <c r="U958" s="93">
        <f t="shared" si="107"/>
        <v>1.4670620332417994</v>
      </c>
      <c r="V958" s="93">
        <f t="shared" si="107"/>
        <v>1.739504590767379</v>
      </c>
      <c r="W958" s="93">
        <f t="shared" si="107"/>
        <v>2.0625414282001699</v>
      </c>
      <c r="X958" s="93">
        <f t="shared" si="107"/>
        <v>2.4455682184577161</v>
      </c>
      <c r="Y958" s="93">
        <f t="shared" si="106"/>
        <v>2.8997254694415813</v>
      </c>
      <c r="Z958" s="93">
        <f t="shared" si="106"/>
        <v>3.4382225507620121</v>
      </c>
      <c r="AA958" s="93">
        <f t="shared" si="106"/>
        <v>4.0767218942436489</v>
      </c>
      <c r="AB958" s="93">
        <f t="shared" si="106"/>
        <v>4.8337945428582323</v>
      </c>
      <c r="AC958" s="95">
        <f t="shared" si="106"/>
        <v>5.7314602979316112</v>
      </c>
      <c r="AE958" s="96"/>
    </row>
    <row r="959" spans="3:31" ht="24.75" customHeight="1" x14ac:dyDescent="0.25">
      <c r="C959" s="91">
        <f>ABS(E959-Dashboard!$F$13)</f>
        <v>3.5211502109723511</v>
      </c>
      <c r="D959" s="92">
        <f t="shared" si="102"/>
        <v>0.18580622874314121</v>
      </c>
      <c r="E959" s="93" cm="1">
        <f t="array" ref="E959">SUM('DRE + DCF'!$S$41/TIR!S959,'DRE + DCF'!$U$41:$AD$41/TIR!T959:AC959,TIR!F959)</f>
        <v>53.031150210972349</v>
      </c>
      <c r="F959" s="100">
        <f>'DRE + DCF'!$AE$38*'DRE + DCF'!$AE$39*(1+G959)/(R959-G959)/AC959</f>
        <v>28.003560812138446</v>
      </c>
      <c r="G959" s="92">
        <f>R959*(1-'DRE + DCF'!$AE$39)</f>
        <v>0.11148373724588471</v>
      </c>
      <c r="H959" s="94">
        <f t="shared" si="105"/>
        <v>0.18580622874314121</v>
      </c>
      <c r="I959" s="94">
        <f t="shared" si="104"/>
        <v>0.18580622874314121</v>
      </c>
      <c r="J959" s="94">
        <f t="shared" si="104"/>
        <v>0.18580622874314121</v>
      </c>
      <c r="K959" s="94">
        <f t="shared" si="104"/>
        <v>0.18580622874314121</v>
      </c>
      <c r="L959" s="94">
        <f t="shared" si="104"/>
        <v>0.18580622874314121</v>
      </c>
      <c r="M959" s="94">
        <f t="shared" si="104"/>
        <v>0.18580622874314121</v>
      </c>
      <c r="N959" s="94">
        <f t="shared" si="104"/>
        <v>0.18580622874314121</v>
      </c>
      <c r="O959" s="94">
        <f t="shared" si="104"/>
        <v>0.18580622874314121</v>
      </c>
      <c r="P959" s="94">
        <f t="shared" si="104"/>
        <v>0.18580622874314121</v>
      </c>
      <c r="Q959" s="94">
        <f t="shared" si="104"/>
        <v>0.18580622874314121</v>
      </c>
      <c r="R959" s="94">
        <f t="shared" si="104"/>
        <v>0.18580622874314121</v>
      </c>
      <c r="S959" s="93">
        <f>(1+H959)^((5-Dashboard!$F$9)*3/12)</f>
        <v>1.0435263786866003</v>
      </c>
      <c r="T959" s="93">
        <f t="shared" si="107"/>
        <v>1.2374200797043444</v>
      </c>
      <c r="U959" s="93">
        <f t="shared" si="107"/>
        <v>1.4673404380852459</v>
      </c>
      <c r="V959" s="93">
        <f t="shared" si="107"/>
        <v>1.7399814311681743</v>
      </c>
      <c r="W959" s="93">
        <f t="shared" si="107"/>
        <v>2.0632808189766263</v>
      </c>
      <c r="X959" s="93">
        <f t="shared" si="107"/>
        <v>2.4466512467887331</v>
      </c>
      <c r="Y959" s="93">
        <f t="shared" si="106"/>
        <v>2.9012542880042522</v>
      </c>
      <c r="Z959" s="93">
        <f t="shared" si="106"/>
        <v>3.4403254058831898</v>
      </c>
      <c r="AA959" s="93">
        <f t="shared" si="106"/>
        <v>4.0795592951995623</v>
      </c>
      <c r="AB959" s="93">
        <f t="shared" si="106"/>
        <v>4.8375668227746198</v>
      </c>
      <c r="AC959" s="95">
        <f t="shared" si="106"/>
        <v>5.7364168704073117</v>
      </c>
      <c r="AE959" s="96"/>
    </row>
    <row r="960" spans="3:31" ht="24.75" customHeight="1" x14ac:dyDescent="0.25">
      <c r="C960" s="91">
        <f>ABS(E960-Dashboard!$F$13)</f>
        <v>3.4729208073854565</v>
      </c>
      <c r="D960" s="92">
        <f t="shared" si="102"/>
        <v>0.18590622874314119</v>
      </c>
      <c r="E960" s="93" cm="1">
        <f t="array" ref="E960">SUM('DRE + DCF'!$S$41/TIR!S960,'DRE + DCF'!$U$41:$AD$41/TIR!T960:AC960,TIR!F960)</f>
        <v>52.982920807385455</v>
      </c>
      <c r="F960" s="100">
        <f>'DRE + DCF'!$AE$38*'DRE + DCF'!$AE$39*(1+G960)/(R960-G960)/AC960</f>
        <v>27.965825579352796</v>
      </c>
      <c r="G960" s="92">
        <f>R960*(1-'DRE + DCF'!$AE$39)</f>
        <v>0.11154373724588472</v>
      </c>
      <c r="H960" s="94">
        <f t="shared" si="105"/>
        <v>0.18590622874314119</v>
      </c>
      <c r="I960" s="94">
        <f t="shared" si="104"/>
        <v>0.18590622874314119</v>
      </c>
      <c r="J960" s="94">
        <f t="shared" si="104"/>
        <v>0.18590622874314119</v>
      </c>
      <c r="K960" s="94">
        <f t="shared" si="104"/>
        <v>0.18590622874314119</v>
      </c>
      <c r="L960" s="94">
        <f t="shared" si="104"/>
        <v>0.18590622874314119</v>
      </c>
      <c r="M960" s="94">
        <f t="shared" si="104"/>
        <v>0.18590622874314119</v>
      </c>
      <c r="N960" s="94">
        <f t="shared" si="104"/>
        <v>0.18590622874314119</v>
      </c>
      <c r="O960" s="94">
        <f t="shared" si="104"/>
        <v>0.18590622874314119</v>
      </c>
      <c r="P960" s="94">
        <f t="shared" si="104"/>
        <v>0.18590622874314119</v>
      </c>
      <c r="Q960" s="94">
        <f t="shared" si="104"/>
        <v>0.18590622874314119</v>
      </c>
      <c r="R960" s="94">
        <f t="shared" si="104"/>
        <v>0.18590622874314119</v>
      </c>
      <c r="S960" s="93">
        <f>(1+H960)^((5-Dashboard!$F$9)*3/12)</f>
        <v>1.0435483783471369</v>
      </c>
      <c r="T960" s="93">
        <f t="shared" si="107"/>
        <v>1.2375505218766738</v>
      </c>
      <c r="U960" s="93">
        <f t="shared" si="107"/>
        <v>1.4676188722778725</v>
      </c>
      <c r="V960" s="93">
        <f t="shared" si="107"/>
        <v>1.7404583620553136</v>
      </c>
      <c r="W960" s="93">
        <f t="shared" si="107"/>
        <v>2.0640204124294814</v>
      </c>
      <c r="X960" s="93">
        <f t="shared" si="107"/>
        <v>2.4477346633531094</v>
      </c>
      <c r="Y960" s="93">
        <f t="shared" si="106"/>
        <v>2.9027837835809485</v>
      </c>
      <c r="Z960" s="93">
        <f t="shared" si="106"/>
        <v>3.4424293696432291</v>
      </c>
      <c r="AA960" s="93">
        <f t="shared" si="106"/>
        <v>4.0823984314682304</v>
      </c>
      <c r="AB960" s="93">
        <f t="shared" si="106"/>
        <v>4.8413417280894047</v>
      </c>
      <c r="AC960" s="95">
        <f t="shared" si="106"/>
        <v>5.7413773108153086</v>
      </c>
      <c r="AE960" s="96"/>
    </row>
    <row r="961" spans="3:31" ht="24.75" customHeight="1" x14ac:dyDescent="0.25">
      <c r="C961" s="91">
        <f>ABS(E961-Dashboard!$F$13)</f>
        <v>3.4247591376681541</v>
      </c>
      <c r="D961" s="92">
        <f t="shared" si="102"/>
        <v>0.18600622874314118</v>
      </c>
      <c r="E961" s="93" cm="1">
        <f t="array" ref="E961">SUM('DRE + DCF'!$S$41/TIR!S961,'DRE + DCF'!$U$41:$AD$41/TIR!T961:AC961,TIR!F961)</f>
        <v>52.934759137668152</v>
      </c>
      <c r="F961" s="100">
        <f>'DRE + DCF'!$AE$38*'DRE + DCF'!$AE$39*(1+G961)/(R961-G961)/AC961</f>
        <v>27.928151230275262</v>
      </c>
      <c r="G961" s="92">
        <f>R961*(1-'DRE + DCF'!$AE$39)</f>
        <v>0.11160373724588471</v>
      </c>
      <c r="H961" s="94">
        <f t="shared" si="105"/>
        <v>0.18600622874314118</v>
      </c>
      <c r="I961" s="94">
        <f t="shared" si="104"/>
        <v>0.18600622874314118</v>
      </c>
      <c r="J961" s="94">
        <f t="shared" si="104"/>
        <v>0.18600622874314118</v>
      </c>
      <c r="K961" s="94">
        <f t="shared" si="104"/>
        <v>0.18600622874314118</v>
      </c>
      <c r="L961" s="94">
        <f t="shared" si="104"/>
        <v>0.18600622874314118</v>
      </c>
      <c r="M961" s="94">
        <f t="shared" si="104"/>
        <v>0.18600622874314118</v>
      </c>
      <c r="N961" s="94">
        <f t="shared" si="104"/>
        <v>0.18600622874314118</v>
      </c>
      <c r="O961" s="94">
        <f t="shared" si="104"/>
        <v>0.18600622874314118</v>
      </c>
      <c r="P961" s="94">
        <f t="shared" si="104"/>
        <v>0.18600622874314118</v>
      </c>
      <c r="Q961" s="94">
        <f t="shared" si="104"/>
        <v>0.18600622874314118</v>
      </c>
      <c r="R961" s="94">
        <f t="shared" si="104"/>
        <v>0.18600622874314118</v>
      </c>
      <c r="S961" s="93">
        <f>(1+H961)^((5-Dashboard!$F$9)*3/12)</f>
        <v>1.0435703766163977</v>
      </c>
      <c r="T961" s="93">
        <f t="shared" si="107"/>
        <v>1.2376809667988735</v>
      </c>
      <c r="U961" s="93">
        <f t="shared" si="107"/>
        <v>1.4678973358202969</v>
      </c>
      <c r="V961" s="93">
        <f t="shared" si="107"/>
        <v>1.7409353834383345</v>
      </c>
      <c r="W961" s="93">
        <f t="shared" si="107"/>
        <v>2.0647602085971934</v>
      </c>
      <c r="X961" s="93">
        <f t="shared" si="107"/>
        <v>2.4488184682572589</v>
      </c>
      <c r="Y961" s="93">
        <f t="shared" si="106"/>
        <v>2.9043139564143474</v>
      </c>
      <c r="Z961" s="93">
        <f t="shared" si="106"/>
        <v>3.444534442533052</v>
      </c>
      <c r="AA961" s="93">
        <f t="shared" si="106"/>
        <v>4.0852393039644834</v>
      </c>
      <c r="AB961" s="93">
        <f t="shared" si="106"/>
        <v>4.8451192604081719</v>
      </c>
      <c r="AC961" s="95">
        <f t="shared" si="106"/>
        <v>5.7463416218474537</v>
      </c>
      <c r="AE961" s="96"/>
    </row>
    <row r="962" spans="3:31" ht="24.75" customHeight="1" x14ac:dyDescent="0.25">
      <c r="C962" s="91">
        <f>ABS(E962-Dashboard!$F$13)</f>
        <v>3.3766650781756269</v>
      </c>
      <c r="D962" s="92">
        <f t="shared" si="102"/>
        <v>0.18610622874314117</v>
      </c>
      <c r="E962" s="93" cm="1">
        <f t="array" ref="E962">SUM('DRE + DCF'!$S$41/TIR!S962,'DRE + DCF'!$U$41:$AD$41/TIR!T962:AC962,TIR!F962)</f>
        <v>52.886665078175625</v>
      </c>
      <c r="F962" s="100">
        <f>'DRE + DCF'!$AE$38*'DRE + DCF'!$AE$39*(1+G962)/(R962-G962)/AC962</f>
        <v>27.890537646821837</v>
      </c>
      <c r="G962" s="92">
        <f>R962*(1-'DRE + DCF'!$AE$39)</f>
        <v>0.1116637372458847</v>
      </c>
      <c r="H962" s="94">
        <f t="shared" si="105"/>
        <v>0.18610622874314117</v>
      </c>
      <c r="I962" s="94">
        <f t="shared" si="104"/>
        <v>0.18610622874314117</v>
      </c>
      <c r="J962" s="94">
        <f t="shared" si="104"/>
        <v>0.18610622874314117</v>
      </c>
      <c r="K962" s="94">
        <f t="shared" si="104"/>
        <v>0.18610622874314117</v>
      </c>
      <c r="L962" s="94">
        <f t="shared" si="104"/>
        <v>0.18610622874314117</v>
      </c>
      <c r="M962" s="94">
        <f t="shared" si="104"/>
        <v>0.18610622874314117</v>
      </c>
      <c r="N962" s="94">
        <f t="shared" si="104"/>
        <v>0.18610622874314117</v>
      </c>
      <c r="O962" s="94">
        <f t="shared" si="104"/>
        <v>0.18610622874314117</v>
      </c>
      <c r="P962" s="94">
        <f t="shared" si="104"/>
        <v>0.18610622874314117</v>
      </c>
      <c r="Q962" s="94">
        <f t="shared" si="104"/>
        <v>0.18610622874314117</v>
      </c>
      <c r="R962" s="94">
        <f t="shared" si="104"/>
        <v>0.18610622874314117</v>
      </c>
      <c r="S962" s="93">
        <f>(1+H962)^((5-Dashboard!$F$9)*3/12)</f>
        <v>1.0435923734945882</v>
      </c>
      <c r="T962" s="93">
        <f t="shared" si="107"/>
        <v>1.2378114144707697</v>
      </c>
      <c r="U962" s="93">
        <f t="shared" si="107"/>
        <v>1.4681758287131379</v>
      </c>
      <c r="V962" s="93">
        <f t="shared" si="107"/>
        <v>1.741412495326776</v>
      </c>
      <c r="W962" s="93">
        <f t="shared" si="107"/>
        <v>2.0655002075182254</v>
      </c>
      <c r="X962" s="93">
        <f t="shared" si="107"/>
        <v>2.4499026616076178</v>
      </c>
      <c r="Y962" s="93">
        <f t="shared" si="106"/>
        <v>2.9058448067471958</v>
      </c>
      <c r="Z962" s="93">
        <f t="shared" si="106"/>
        <v>3.4466406250437585</v>
      </c>
      <c r="AA962" s="93">
        <f t="shared" si="106"/>
        <v>4.0880819136035553</v>
      </c>
      <c r="AB962" s="93">
        <f t="shared" si="106"/>
        <v>4.8488994213373573</v>
      </c>
      <c r="AC962" s="95">
        <f t="shared" si="106"/>
        <v>5.7513098061972521</v>
      </c>
      <c r="AE962" s="96"/>
    </row>
    <row r="963" spans="3:31" ht="24.75" customHeight="1" x14ac:dyDescent="0.25">
      <c r="C963" s="91">
        <f>ABS(E963-Dashboard!$F$13)</f>
        <v>3.3286385055432675</v>
      </c>
      <c r="D963" s="92">
        <f t="shared" si="102"/>
        <v>0.18620622874314116</v>
      </c>
      <c r="E963" s="93" cm="1">
        <f t="array" ref="E963">SUM('DRE + DCF'!$S$41/TIR!S963,'DRE + DCF'!$U$41:$AD$41/TIR!T963:AC963,TIR!F963)</f>
        <v>52.838638505543265</v>
      </c>
      <c r="F963" s="100">
        <f>'DRE + DCF'!$AE$38*'DRE + DCF'!$AE$39*(1+G963)/(R963-G963)/AC963</f>
        <v>27.852984711183488</v>
      </c>
      <c r="G963" s="92">
        <f>R963*(1-'DRE + DCF'!$AE$39)</f>
        <v>0.11172373724588469</v>
      </c>
      <c r="H963" s="94">
        <f t="shared" si="105"/>
        <v>0.18620622874314116</v>
      </c>
      <c r="I963" s="94">
        <f t="shared" si="104"/>
        <v>0.18620622874314116</v>
      </c>
      <c r="J963" s="94">
        <f t="shared" si="104"/>
        <v>0.18620622874314116</v>
      </c>
      <c r="K963" s="94">
        <f t="shared" si="104"/>
        <v>0.18620622874314116</v>
      </c>
      <c r="L963" s="94">
        <f t="shared" si="104"/>
        <v>0.18620622874314116</v>
      </c>
      <c r="M963" s="94">
        <f t="shared" si="104"/>
        <v>0.18620622874314116</v>
      </c>
      <c r="N963" s="94">
        <f t="shared" si="104"/>
        <v>0.18620622874314116</v>
      </c>
      <c r="O963" s="94">
        <f t="shared" si="104"/>
        <v>0.18620622874314116</v>
      </c>
      <c r="P963" s="94">
        <f t="shared" si="104"/>
        <v>0.18620622874314116</v>
      </c>
      <c r="Q963" s="94">
        <f t="shared" si="104"/>
        <v>0.18620622874314116</v>
      </c>
      <c r="R963" s="94">
        <f t="shared" si="104"/>
        <v>0.18620622874314116</v>
      </c>
      <c r="S963" s="93">
        <f>(1+H963)^((5-Dashboard!$F$9)*3/12)</f>
        <v>1.043614368981914</v>
      </c>
      <c r="T963" s="93">
        <f t="shared" si="107"/>
        <v>1.2379418648921892</v>
      </c>
      <c r="U963" s="93">
        <f t="shared" si="107"/>
        <v>1.4684543509570149</v>
      </c>
      <c r="V963" s="93">
        <f t="shared" si="107"/>
        <v>1.7418896977301779</v>
      </c>
      <c r="W963" s="93">
        <f t="shared" si="107"/>
        <v>2.0662404092310442</v>
      </c>
      <c r="X963" s="93">
        <f t="shared" si="107"/>
        <v>2.4509872435106419</v>
      </c>
      <c r="Y963" s="93">
        <f t="shared" si="106"/>
        <v>2.9073763348223056</v>
      </c>
      <c r="Z963" s="93">
        <f t="shared" si="106"/>
        <v>3.4487479176666231</v>
      </c>
      <c r="AA963" s="93">
        <f t="shared" si="106"/>
        <v>4.0909262613010862</v>
      </c>
      <c r="AB963" s="93">
        <f t="shared" si="106"/>
        <v>4.8526822124842397</v>
      </c>
      <c r="AC963" s="95">
        <f t="shared" si="106"/>
        <v>5.7562818665598527</v>
      </c>
      <c r="AE963" s="96"/>
    </row>
    <row r="964" spans="3:31" ht="24.75" customHeight="1" x14ac:dyDescent="0.25">
      <c r="C964" s="91">
        <f>ABS(E964-Dashboard!$F$13)</f>
        <v>3.280679296685868</v>
      </c>
      <c r="D964" s="92">
        <f t="shared" si="102"/>
        <v>0.18630622874314115</v>
      </c>
      <c r="E964" s="93" cm="1">
        <f t="array" ref="E964">SUM('DRE + DCF'!$S$41/TIR!S964,'DRE + DCF'!$U$41:$AD$41/TIR!T964:AC964,TIR!F964)</f>
        <v>52.790679296685866</v>
      </c>
      <c r="F964" s="100">
        <f>'DRE + DCF'!$AE$38*'DRE + DCF'!$AE$39*(1+G964)/(R964-G964)/AC964</f>
        <v>27.815492305825341</v>
      </c>
      <c r="G964" s="92">
        <f>R964*(1-'DRE + DCF'!$AE$39)</f>
        <v>0.11178373724588468</v>
      </c>
      <c r="H964" s="94">
        <f t="shared" si="105"/>
        <v>0.18630622874314115</v>
      </c>
      <c r="I964" s="94">
        <f t="shared" si="104"/>
        <v>0.18630622874314115</v>
      </c>
      <c r="J964" s="94">
        <f t="shared" si="104"/>
        <v>0.18630622874314115</v>
      </c>
      <c r="K964" s="94">
        <f t="shared" si="104"/>
        <v>0.18630622874314115</v>
      </c>
      <c r="L964" s="94">
        <f t="shared" si="104"/>
        <v>0.18630622874314115</v>
      </c>
      <c r="M964" s="94">
        <f t="shared" si="104"/>
        <v>0.18630622874314115</v>
      </c>
      <c r="N964" s="94">
        <f t="shared" si="104"/>
        <v>0.18630622874314115</v>
      </c>
      <c r="O964" s="94">
        <f t="shared" si="104"/>
        <v>0.18630622874314115</v>
      </c>
      <c r="P964" s="94">
        <f t="shared" si="104"/>
        <v>0.18630622874314115</v>
      </c>
      <c r="Q964" s="94">
        <f t="shared" si="104"/>
        <v>0.18630622874314115</v>
      </c>
      <c r="R964" s="94">
        <f t="shared" si="104"/>
        <v>0.18630622874314115</v>
      </c>
      <c r="S964" s="93">
        <f>(1+H964)^((5-Dashboard!$F$9)*3/12)</f>
        <v>1.0436363630785794</v>
      </c>
      <c r="T964" s="93">
        <f t="shared" si="107"/>
        <v>1.2380723180629571</v>
      </c>
      <c r="U964" s="93">
        <f t="shared" si="107"/>
        <v>1.4687329025525455</v>
      </c>
      <c r="V964" s="93">
        <f t="shared" si="107"/>
        <v>1.7423669906580777</v>
      </c>
      <c r="W964" s="93">
        <f t="shared" si="107"/>
        <v>2.0669808137741201</v>
      </c>
      <c r="X964" s="93">
        <f t="shared" si="107"/>
        <v>2.4520722140728055</v>
      </c>
      <c r="Y964" s="93">
        <f t="shared" si="106"/>
        <v>2.9089085408825541</v>
      </c>
      <c r="Z964" s="93">
        <f t="shared" si="106"/>
        <v>3.4508563208930965</v>
      </c>
      <c r="AA964" s="93">
        <f t="shared" si="106"/>
        <v>4.0937723479731201</v>
      </c>
      <c r="AB964" s="93">
        <f t="shared" si="106"/>
        <v>4.856467635456946</v>
      </c>
      <c r="AC964" s="95">
        <f t="shared" si="106"/>
        <v>5.7612578056320496</v>
      </c>
      <c r="AE964" s="96"/>
    </row>
    <row r="965" spans="3:31" ht="24.75" customHeight="1" x14ac:dyDescent="0.25">
      <c r="C965" s="91">
        <f>ABS(E965-Dashboard!$F$13)</f>
        <v>3.2327873287968814</v>
      </c>
      <c r="D965" s="92">
        <f t="shared" si="102"/>
        <v>0.18640622874314114</v>
      </c>
      <c r="E965" s="93" cm="1">
        <f t="array" ref="E965">SUM('DRE + DCF'!$S$41/TIR!S965,'DRE + DCF'!$U$41:$AD$41/TIR!T965:AC965,TIR!F965)</f>
        <v>52.742787328796879</v>
      </c>
      <c r="F965" s="100">
        <f>'DRE + DCF'!$AE$38*'DRE + DCF'!$AE$39*(1+G965)/(R965-G965)/AC965</f>
        <v>27.778060313485966</v>
      </c>
      <c r="G965" s="92">
        <f>R965*(1-'DRE + DCF'!$AE$39)</f>
        <v>0.11184373724588469</v>
      </c>
      <c r="H965" s="94">
        <f t="shared" si="105"/>
        <v>0.18640622874314114</v>
      </c>
      <c r="I965" s="94">
        <f t="shared" si="104"/>
        <v>0.18640622874314114</v>
      </c>
      <c r="J965" s="94">
        <f t="shared" si="104"/>
        <v>0.18640622874314114</v>
      </c>
      <c r="K965" s="94">
        <f t="shared" si="104"/>
        <v>0.18640622874314114</v>
      </c>
      <c r="L965" s="94">
        <f t="shared" si="104"/>
        <v>0.18640622874314114</v>
      </c>
      <c r="M965" s="94">
        <f t="shared" si="104"/>
        <v>0.18640622874314114</v>
      </c>
      <c r="N965" s="94">
        <f t="shared" si="104"/>
        <v>0.18640622874314114</v>
      </c>
      <c r="O965" s="94">
        <f t="shared" si="104"/>
        <v>0.18640622874314114</v>
      </c>
      <c r="P965" s="94">
        <f t="shared" si="104"/>
        <v>0.18640622874314114</v>
      </c>
      <c r="Q965" s="94">
        <f t="shared" si="104"/>
        <v>0.18640622874314114</v>
      </c>
      <c r="R965" s="94">
        <f t="shared" si="104"/>
        <v>0.18640622874314114</v>
      </c>
      <c r="S965" s="93">
        <f>(1+H965)^((5-Dashboard!$F$9)*3/12)</f>
        <v>1.0436583557847905</v>
      </c>
      <c r="T965" s="93">
        <f t="shared" si="107"/>
        <v>1.2382027739829007</v>
      </c>
      <c r="U965" s="93">
        <f t="shared" si="107"/>
        <v>1.4690114835003492</v>
      </c>
      <c r="V965" s="93">
        <f t="shared" si="107"/>
        <v>1.7428443741200164</v>
      </c>
      <c r="W965" s="93">
        <f t="shared" si="107"/>
        <v>2.0677214211859289</v>
      </c>
      <c r="X965" s="93">
        <f t="shared" si="107"/>
        <v>2.4531575734006061</v>
      </c>
      <c r="Y965" s="93">
        <f t="shared" si="106"/>
        <v>2.9104414251708888</v>
      </c>
      <c r="Z965" s="93">
        <f t="shared" si="106"/>
        <v>3.4529658352148074</v>
      </c>
      <c r="AA965" s="93">
        <f t="shared" si="106"/>
        <v>4.0966201745361106</v>
      </c>
      <c r="AB965" s="93">
        <f t="shared" si="106"/>
        <v>4.8602556918644559</v>
      </c>
      <c r="AC965" s="95">
        <f t="shared" si="106"/>
        <v>5.7662376261122956</v>
      </c>
      <c r="AE965" s="96"/>
    </row>
    <row r="966" spans="3:31" ht="24.75" customHeight="1" x14ac:dyDescent="0.25">
      <c r="C966" s="91">
        <f>ABS(E966-Dashboard!$F$13)</f>
        <v>3.1849624793476679</v>
      </c>
      <c r="D966" s="92">
        <f t="shared" si="102"/>
        <v>0.18650622874314113</v>
      </c>
      <c r="E966" s="93" cm="1">
        <f t="array" ref="E966">SUM('DRE + DCF'!$S$41/TIR!S966,'DRE + DCF'!$U$41:$AD$41/TIR!T966:AC966,TIR!F966)</f>
        <v>52.694962479347666</v>
      </c>
      <c r="F966" s="100">
        <f>'DRE + DCF'!$AE$38*'DRE + DCF'!$AE$39*(1+G966)/(R966-G966)/AC966</f>
        <v>27.74068861717662</v>
      </c>
      <c r="G966" s="92">
        <f>R966*(1-'DRE + DCF'!$AE$39)</f>
        <v>0.11190373724588468</v>
      </c>
      <c r="H966" s="94">
        <f t="shared" si="105"/>
        <v>0.18650622874314113</v>
      </c>
      <c r="I966" s="94">
        <f t="shared" si="104"/>
        <v>0.18650622874314113</v>
      </c>
      <c r="J966" s="94">
        <f t="shared" si="104"/>
        <v>0.18650622874314113</v>
      </c>
      <c r="K966" s="94">
        <f t="shared" si="104"/>
        <v>0.18650622874314113</v>
      </c>
      <c r="L966" s="94">
        <f t="shared" si="104"/>
        <v>0.18650622874314113</v>
      </c>
      <c r="M966" s="94">
        <f t="shared" si="104"/>
        <v>0.18650622874314113</v>
      </c>
      <c r="N966" s="94">
        <f t="shared" si="104"/>
        <v>0.18650622874314113</v>
      </c>
      <c r="O966" s="94">
        <f t="shared" si="104"/>
        <v>0.18650622874314113</v>
      </c>
      <c r="P966" s="94">
        <f t="shared" si="104"/>
        <v>0.18650622874314113</v>
      </c>
      <c r="Q966" s="94">
        <f t="shared" si="104"/>
        <v>0.18650622874314113</v>
      </c>
      <c r="R966" s="94">
        <f t="shared" si="104"/>
        <v>0.18650622874314113</v>
      </c>
      <c r="S966" s="93">
        <f>(1+H966)^((5-Dashboard!$F$9)*3/12)</f>
        <v>1.0436803471007519</v>
      </c>
      <c r="T966" s="93">
        <f t="shared" si="107"/>
        <v>1.2383332326518457</v>
      </c>
      <c r="U966" s="93">
        <f t="shared" si="107"/>
        <v>1.4692900938010443</v>
      </c>
      <c r="V966" s="93">
        <f t="shared" si="107"/>
        <v>1.743321848125533</v>
      </c>
      <c r="W966" s="93">
        <f t="shared" si="107"/>
        <v>2.0684622315049492</v>
      </c>
      <c r="X966" s="93">
        <f t="shared" si="107"/>
        <v>2.4542433216005595</v>
      </c>
      <c r="Y966" s="93">
        <f t="shared" si="106"/>
        <v>2.9119749879303201</v>
      </c>
      <c r="Z966" s="93">
        <f t="shared" si="106"/>
        <v>3.455076461123558</v>
      </c>
      <c r="AA966" s="93">
        <f t="shared" si="106"/>
        <v>4.099469741906911</v>
      </c>
      <c r="AB966" s="93">
        <f t="shared" si="106"/>
        <v>4.8640463833165875</v>
      </c>
      <c r="AC966" s="95">
        <f t="shared" si="106"/>
        <v>5.771221330700679</v>
      </c>
      <c r="AE966" s="96"/>
    </row>
    <row r="967" spans="3:31" ht="24.75" customHeight="1" x14ac:dyDescent="0.25">
      <c r="C967" s="91">
        <f>ABS(E967-Dashboard!$F$13)</f>
        <v>3.1372046260867137</v>
      </c>
      <c r="D967" s="92">
        <f t="shared" si="102"/>
        <v>0.18660622874314112</v>
      </c>
      <c r="E967" s="93" cm="1">
        <f t="array" ref="E967">SUM('DRE + DCF'!$S$41/TIR!S967,'DRE + DCF'!$U$41:$AD$41/TIR!T967:AC967,TIR!F967)</f>
        <v>52.647204626086712</v>
      </c>
      <c r="F967" s="100">
        <f>'DRE + DCF'!$AE$38*'DRE + DCF'!$AE$39*(1+G967)/(R967-G967)/AC967</f>
        <v>27.703377100180461</v>
      </c>
      <c r="G967" s="92">
        <f>R967*(1-'DRE + DCF'!$AE$39)</f>
        <v>0.11196373724588467</v>
      </c>
      <c r="H967" s="94">
        <f t="shared" si="105"/>
        <v>0.18660622874314112</v>
      </c>
      <c r="I967" s="94">
        <f t="shared" si="104"/>
        <v>0.18660622874314112</v>
      </c>
      <c r="J967" s="94">
        <f t="shared" si="104"/>
        <v>0.18660622874314112</v>
      </c>
      <c r="K967" s="94">
        <f t="shared" si="104"/>
        <v>0.18660622874314112</v>
      </c>
      <c r="L967" s="94">
        <f t="shared" si="104"/>
        <v>0.18660622874314112</v>
      </c>
      <c r="M967" s="94">
        <f t="shared" si="104"/>
        <v>0.18660622874314112</v>
      </c>
      <c r="N967" s="94">
        <f t="shared" si="104"/>
        <v>0.18660622874314112</v>
      </c>
      <c r="O967" s="94">
        <f t="shared" si="104"/>
        <v>0.18660622874314112</v>
      </c>
      <c r="P967" s="94">
        <f t="shared" si="104"/>
        <v>0.18660622874314112</v>
      </c>
      <c r="Q967" s="94">
        <f t="shared" si="104"/>
        <v>0.18660622874314112</v>
      </c>
      <c r="R967" s="94">
        <f t="shared" si="104"/>
        <v>0.18660622874314112</v>
      </c>
      <c r="S967" s="93">
        <f>(1+H967)^((5-Dashboard!$F$9)*3/12)</f>
        <v>1.0437023370266685</v>
      </c>
      <c r="T967" s="93">
        <f t="shared" si="107"/>
        <v>1.2384636940696179</v>
      </c>
      <c r="U967" s="93">
        <f t="shared" si="107"/>
        <v>1.4695687334552485</v>
      </c>
      <c r="V967" s="93">
        <f t="shared" si="107"/>
        <v>1.7437994126841669</v>
      </c>
      <c r="W967" s="93">
        <f t="shared" si="107"/>
        <v>2.069203244769664</v>
      </c>
      <c r="X967" s="93">
        <f t="shared" si="107"/>
        <v>2.4553294587792016</v>
      </c>
      <c r="Y967" s="93">
        <f t="shared" si="106"/>
        <v>2.9135092294039264</v>
      </c>
      <c r="Z967" s="93">
        <f t="shared" si="106"/>
        <v>3.4571881991113282</v>
      </c>
      <c r="AA967" s="93">
        <f t="shared" si="106"/>
        <v>4.102321051002785</v>
      </c>
      <c r="AB967" s="93">
        <f t="shared" si="106"/>
        <v>4.8678397114240139</v>
      </c>
      <c r="AC967" s="95">
        <f t="shared" si="106"/>
        <v>5.7762089220989496</v>
      </c>
      <c r="AE967" s="96"/>
    </row>
    <row r="968" spans="3:31" ht="24.75" customHeight="1" x14ac:dyDescent="0.25">
      <c r="C968" s="91">
        <f>ABS(E968-Dashboard!$F$13)</f>
        <v>3.089513647038892</v>
      </c>
      <c r="D968" s="92">
        <f t="shared" si="102"/>
        <v>0.18670622874314111</v>
      </c>
      <c r="E968" s="93" cm="1">
        <f t="array" ref="E968">SUM('DRE + DCF'!$S$41/TIR!S968,'DRE + DCF'!$U$41:$AD$41/TIR!T968:AC968,TIR!F968)</f>
        <v>52.59951364703889</v>
      </c>
      <c r="F968" s="100">
        <f>'DRE + DCF'!$AE$38*'DRE + DCF'!$AE$39*(1+G968)/(R968-G968)/AC968</f>
        <v>27.666125646051825</v>
      </c>
      <c r="G968" s="92">
        <f>R968*(1-'DRE + DCF'!$AE$39)</f>
        <v>0.11202373724588466</v>
      </c>
      <c r="H968" s="94">
        <f t="shared" si="105"/>
        <v>0.18670622874314111</v>
      </c>
      <c r="I968" s="94">
        <f t="shared" si="104"/>
        <v>0.18670622874314111</v>
      </c>
      <c r="J968" s="94">
        <f t="shared" si="104"/>
        <v>0.18670622874314111</v>
      </c>
      <c r="K968" s="94">
        <f t="shared" si="104"/>
        <v>0.18670622874314111</v>
      </c>
      <c r="L968" s="94">
        <f t="shared" si="104"/>
        <v>0.18670622874314111</v>
      </c>
      <c r="M968" s="94">
        <f t="shared" si="104"/>
        <v>0.18670622874314111</v>
      </c>
      <c r="N968" s="94">
        <f t="shared" si="104"/>
        <v>0.18670622874314111</v>
      </c>
      <c r="O968" s="94">
        <f t="shared" si="104"/>
        <v>0.18670622874314111</v>
      </c>
      <c r="P968" s="94">
        <f t="shared" si="104"/>
        <v>0.18670622874314111</v>
      </c>
      <c r="Q968" s="94">
        <f t="shared" ref="I968:R994" si="108">$D968</f>
        <v>0.18670622874314111</v>
      </c>
      <c r="R968" s="94">
        <f t="shared" si="108"/>
        <v>0.18670622874314111</v>
      </c>
      <c r="S968" s="93">
        <f>(1+H968)^((5-Dashboard!$F$9)*3/12)</f>
        <v>1.0437243255627455</v>
      </c>
      <c r="T968" s="93">
        <f t="shared" si="107"/>
        <v>1.2385941582360442</v>
      </c>
      <c r="U968" s="93">
        <f t="shared" si="107"/>
        <v>1.4698474024635815</v>
      </c>
      <c r="V968" s="93">
        <f t="shared" si="107"/>
        <v>1.7442770678054587</v>
      </c>
      <c r="W968" s="93">
        <f t="shared" si="107"/>
        <v>2.0699444610185602</v>
      </c>
      <c r="X968" s="93">
        <f t="shared" si="107"/>
        <v>2.4564159850430896</v>
      </c>
      <c r="Y968" s="93">
        <f t="shared" si="106"/>
        <v>2.9150441498348529</v>
      </c>
      <c r="Z968" s="93">
        <f t="shared" si="106"/>
        <v>3.4593010496702745</v>
      </c>
      <c r="AA968" s="93">
        <f t="shared" si="106"/>
        <v>4.105174102741401</v>
      </c>
      <c r="AB968" s="93">
        <f t="shared" si="106"/>
        <v>4.8716356777982561</v>
      </c>
      <c r="AC968" s="95">
        <f t="shared" si="106"/>
        <v>5.7812004030105051</v>
      </c>
      <c r="AE968" s="96"/>
    </row>
    <row r="969" spans="3:31" ht="24.75" customHeight="1" x14ac:dyDescent="0.25">
      <c r="C969" s="91">
        <f>ABS(E969-Dashboard!$F$13)</f>
        <v>3.0418894205046882</v>
      </c>
      <c r="D969" s="92">
        <f t="shared" si="102"/>
        <v>0.1868062287431411</v>
      </c>
      <c r="E969" s="93" cm="1">
        <f t="array" ref="E969">SUM('DRE + DCF'!$S$41/TIR!S969,'DRE + DCF'!$U$41:$AD$41/TIR!T969:AC969,TIR!F969)</f>
        <v>52.551889420504686</v>
      </c>
      <c r="F969" s="100">
        <f>'DRE + DCF'!$AE$38*'DRE + DCF'!$AE$39*(1+G969)/(R969-G969)/AC969</f>
        <v>27.628934138615463</v>
      </c>
      <c r="G969" s="92">
        <f>R969*(1-'DRE + DCF'!$AE$39)</f>
        <v>0.11208373724588465</v>
      </c>
      <c r="H969" s="94">
        <f t="shared" si="105"/>
        <v>0.1868062287431411</v>
      </c>
      <c r="I969" s="94">
        <f t="shared" si="108"/>
        <v>0.1868062287431411</v>
      </c>
      <c r="J969" s="94">
        <f t="shared" si="108"/>
        <v>0.1868062287431411</v>
      </c>
      <c r="K969" s="94">
        <f t="shared" si="108"/>
        <v>0.1868062287431411</v>
      </c>
      <c r="L969" s="94">
        <f t="shared" si="108"/>
        <v>0.1868062287431411</v>
      </c>
      <c r="M969" s="94">
        <f t="shared" si="108"/>
        <v>0.1868062287431411</v>
      </c>
      <c r="N969" s="94">
        <f t="shared" si="108"/>
        <v>0.1868062287431411</v>
      </c>
      <c r="O969" s="94">
        <f t="shared" si="108"/>
        <v>0.1868062287431411</v>
      </c>
      <c r="P969" s="94">
        <f t="shared" si="108"/>
        <v>0.1868062287431411</v>
      </c>
      <c r="Q969" s="94">
        <f t="shared" si="108"/>
        <v>0.1868062287431411</v>
      </c>
      <c r="R969" s="94">
        <f t="shared" si="108"/>
        <v>0.1868062287431411</v>
      </c>
      <c r="S969" s="93">
        <f>(1+H969)^((5-Dashboard!$F$9)*3/12)</f>
        <v>1.0437463127091879</v>
      </c>
      <c r="T969" s="93">
        <f t="shared" si="107"/>
        <v>1.2387246251509505</v>
      </c>
      <c r="U969" s="93">
        <f t="shared" si="107"/>
        <v>1.4701261008266606</v>
      </c>
      <c r="V969" s="93">
        <f t="shared" si="107"/>
        <v>1.7447548134989479</v>
      </c>
      <c r="W969" s="93">
        <f t="shared" si="107"/>
        <v>2.0706858802901289</v>
      </c>
      <c r="X969" s="93">
        <f t="shared" si="107"/>
        <v>2.4575029004987994</v>
      </c>
      <c r="Y969" s="93">
        <f t="shared" si="106"/>
        <v>2.9165797494663108</v>
      </c>
      <c r="Z969" s="93">
        <f t="shared" si="106"/>
        <v>3.4614150132927275</v>
      </c>
      <c r="AA969" s="93">
        <f t="shared" si="106"/>
        <v>4.1080288980408319</v>
      </c>
      <c r="AB969" s="93">
        <f t="shared" si="106"/>
        <v>4.8754342840516811</v>
      </c>
      <c r="AC969" s="95">
        <f t="shared" si="106"/>
        <v>5.7861957761403922</v>
      </c>
      <c r="AE969" s="96"/>
    </row>
    <row r="970" spans="3:31" ht="24.75" customHeight="1" x14ac:dyDescent="0.25">
      <c r="C970" s="91">
        <f>ABS(E970-Dashboard!$F$13)</f>
        <v>2.9943318250594189</v>
      </c>
      <c r="D970" s="92">
        <f t="shared" si="102"/>
        <v>0.18690622874314108</v>
      </c>
      <c r="E970" s="93" cm="1">
        <f t="array" ref="E970">SUM('DRE + DCF'!$S$41/TIR!S970,'DRE + DCF'!$U$41:$AD$41/TIR!T970:AC970,TIR!F970)</f>
        <v>52.504331825059417</v>
      </c>
      <c r="F970" s="100">
        <f>'DRE + DCF'!$AE$38*'DRE + DCF'!$AE$39*(1+G970)/(R970-G970)/AC970</f>
        <v>27.591802461965774</v>
      </c>
      <c r="G970" s="92">
        <f>R970*(1-'DRE + DCF'!$AE$39)</f>
        <v>0.11214373724588465</v>
      </c>
      <c r="H970" s="94">
        <f t="shared" si="105"/>
        <v>0.18690622874314108</v>
      </c>
      <c r="I970" s="94">
        <f t="shared" si="108"/>
        <v>0.18690622874314108</v>
      </c>
      <c r="J970" s="94">
        <f t="shared" si="108"/>
        <v>0.18690622874314108</v>
      </c>
      <c r="K970" s="94">
        <f t="shared" si="108"/>
        <v>0.18690622874314108</v>
      </c>
      <c r="L970" s="94">
        <f t="shared" si="108"/>
        <v>0.18690622874314108</v>
      </c>
      <c r="M970" s="94">
        <f t="shared" si="108"/>
        <v>0.18690622874314108</v>
      </c>
      <c r="N970" s="94">
        <f t="shared" si="108"/>
        <v>0.18690622874314108</v>
      </c>
      <c r="O970" s="94">
        <f t="shared" si="108"/>
        <v>0.18690622874314108</v>
      </c>
      <c r="P970" s="94">
        <f t="shared" si="108"/>
        <v>0.18690622874314108</v>
      </c>
      <c r="Q970" s="94">
        <f t="shared" si="108"/>
        <v>0.18690622874314108</v>
      </c>
      <c r="R970" s="94">
        <f t="shared" si="108"/>
        <v>0.18690622874314108</v>
      </c>
      <c r="S970" s="93">
        <f>(1+H970)^((5-Dashboard!$F$9)*3/12)</f>
        <v>1.0437682984662007</v>
      </c>
      <c r="T970" s="93">
        <f t="shared" si="107"/>
        <v>1.2388550948141634</v>
      </c>
      <c r="U970" s="93">
        <f t="shared" si="107"/>
        <v>1.4704048285451052</v>
      </c>
      <c r="V970" s="93">
        <f t="shared" si="107"/>
        <v>1.7452326497741759</v>
      </c>
      <c r="W970" s="93">
        <f t="shared" si="107"/>
        <v>2.0714275026228663</v>
      </c>
      <c r="X970" s="93">
        <f t="shared" si="107"/>
        <v>2.4585902052529294</v>
      </c>
      <c r="Y970" s="93">
        <f t="shared" si="106"/>
        <v>2.9181160285415797</v>
      </c>
      <c r="Z970" s="93">
        <f t="shared" si="106"/>
        <v>3.4635300904711985</v>
      </c>
      <c r="AA970" s="93">
        <f t="shared" si="106"/>
        <v>4.1108854378195607</v>
      </c>
      <c r="AB970" s="93">
        <f t="shared" si="106"/>
        <v>4.8792355317975113</v>
      </c>
      <c r="AC970" s="95">
        <f t="shared" si="106"/>
        <v>5.7911950441953186</v>
      </c>
      <c r="AE970" s="96"/>
    </row>
    <row r="971" spans="3:31" ht="24.75" customHeight="1" x14ac:dyDescent="0.25">
      <c r="C971" s="91">
        <f>ABS(E971-Dashboard!$F$13)</f>
        <v>2.9468407395525773</v>
      </c>
      <c r="D971" s="92">
        <f t="shared" si="102"/>
        <v>0.18700622874314107</v>
      </c>
      <c r="E971" s="93" cm="1">
        <f t="array" ref="E971">SUM('DRE + DCF'!$S$41/TIR!S971,'DRE + DCF'!$U$41:$AD$41/TIR!T971:AC971,TIR!F971)</f>
        <v>52.456840739552575</v>
      </c>
      <c r="F971" s="100">
        <f>'DRE + DCF'!$AE$38*'DRE + DCF'!$AE$39*(1+G971)/(R971-G971)/AC971</f>
        <v>27.554730500466096</v>
      </c>
      <c r="G971" s="92">
        <f>R971*(1-'DRE + DCF'!$AE$39)</f>
        <v>0.11220373724588464</v>
      </c>
      <c r="H971" s="94">
        <f t="shared" si="105"/>
        <v>0.18700622874314107</v>
      </c>
      <c r="I971" s="94">
        <f t="shared" si="108"/>
        <v>0.18700622874314107</v>
      </c>
      <c r="J971" s="94">
        <f t="shared" si="108"/>
        <v>0.18700622874314107</v>
      </c>
      <c r="K971" s="94">
        <f t="shared" si="108"/>
        <v>0.18700622874314107</v>
      </c>
      <c r="L971" s="94">
        <f t="shared" si="108"/>
        <v>0.18700622874314107</v>
      </c>
      <c r="M971" s="94">
        <f t="shared" si="108"/>
        <v>0.18700622874314107</v>
      </c>
      <c r="N971" s="94">
        <f t="shared" si="108"/>
        <v>0.18700622874314107</v>
      </c>
      <c r="O971" s="94">
        <f t="shared" si="108"/>
        <v>0.18700622874314107</v>
      </c>
      <c r="P971" s="94">
        <f t="shared" si="108"/>
        <v>0.18700622874314107</v>
      </c>
      <c r="Q971" s="94">
        <f t="shared" si="108"/>
        <v>0.18700622874314107</v>
      </c>
      <c r="R971" s="94">
        <f t="shared" si="108"/>
        <v>0.18700622874314107</v>
      </c>
      <c r="S971" s="93">
        <f>(1+H971)^((5-Dashboard!$F$9)*3/12)</f>
        <v>1.0437902828339884</v>
      </c>
      <c r="T971" s="93">
        <f t="shared" si="107"/>
        <v>1.2389855672255092</v>
      </c>
      <c r="U971" s="93">
        <f t="shared" si="107"/>
        <v>1.4706835856195333</v>
      </c>
      <c r="V971" s="93">
        <f t="shared" si="107"/>
        <v>1.7457105766406826</v>
      </c>
      <c r="W971" s="93">
        <f t="shared" si="107"/>
        <v>2.0721693280552711</v>
      </c>
      <c r="X971" s="93">
        <f t="shared" si="107"/>
        <v>2.459677899412096</v>
      </c>
      <c r="Y971" s="93">
        <f t="shared" si="106"/>
        <v>2.9196529873040031</v>
      </c>
      <c r="Z971" s="93">
        <f t="shared" si="106"/>
        <v>3.4656462816983709</v>
      </c>
      <c r="AA971" s="93">
        <f t="shared" si="106"/>
        <v>4.1137437229964728</v>
      </c>
      <c r="AB971" s="93">
        <f t="shared" si="106"/>
        <v>4.8830394226498122</v>
      </c>
      <c r="AC971" s="95">
        <f t="shared" si="106"/>
        <v>5.7961982098836389</v>
      </c>
      <c r="AE971" s="96"/>
    </row>
    <row r="972" spans="3:31" ht="24.75" customHeight="1" x14ac:dyDescent="0.25">
      <c r="C972" s="91">
        <f>ABS(E972-Dashboard!$F$13)</f>
        <v>2.8994160431069957</v>
      </c>
      <c r="D972" s="92">
        <f t="shared" si="102"/>
        <v>0.18710622874314106</v>
      </c>
      <c r="E972" s="93" cm="1">
        <f t="array" ref="E972">SUM('DRE + DCF'!$S$41/TIR!S972,'DRE + DCF'!$U$41:$AD$41/TIR!T972:AC972,TIR!F972)</f>
        <v>52.409416043106994</v>
      </c>
      <c r="F972" s="100">
        <f>'DRE + DCF'!$AE$38*'DRE + DCF'!$AE$39*(1+G972)/(R972-G972)/AC972</f>
        <v>27.517718138747966</v>
      </c>
      <c r="G972" s="92">
        <f>R972*(1-'DRE + DCF'!$AE$39)</f>
        <v>0.11226373724588463</v>
      </c>
      <c r="H972" s="94">
        <f t="shared" si="105"/>
        <v>0.18710622874314106</v>
      </c>
      <c r="I972" s="94">
        <f t="shared" si="108"/>
        <v>0.18710622874314106</v>
      </c>
      <c r="J972" s="94">
        <f t="shared" si="108"/>
        <v>0.18710622874314106</v>
      </c>
      <c r="K972" s="94">
        <f t="shared" si="108"/>
        <v>0.18710622874314106</v>
      </c>
      <c r="L972" s="94">
        <f t="shared" si="108"/>
        <v>0.18710622874314106</v>
      </c>
      <c r="M972" s="94">
        <f t="shared" si="108"/>
        <v>0.18710622874314106</v>
      </c>
      <c r="N972" s="94">
        <f t="shared" si="108"/>
        <v>0.18710622874314106</v>
      </c>
      <c r="O972" s="94">
        <f t="shared" si="108"/>
        <v>0.18710622874314106</v>
      </c>
      <c r="P972" s="94">
        <f t="shared" si="108"/>
        <v>0.18710622874314106</v>
      </c>
      <c r="Q972" s="94">
        <f t="shared" si="108"/>
        <v>0.18710622874314106</v>
      </c>
      <c r="R972" s="94">
        <f t="shared" si="108"/>
        <v>0.18710622874314106</v>
      </c>
      <c r="S972" s="93">
        <f>(1+H972)^((5-Dashboard!$F$9)*3/12)</f>
        <v>1.0438122658127562</v>
      </c>
      <c r="T972" s="93">
        <f t="shared" si="107"/>
        <v>1.2391160423848142</v>
      </c>
      <c r="U972" s="93">
        <f t="shared" si="107"/>
        <v>1.4709623720505629</v>
      </c>
      <c r="V972" s="93">
        <f t="shared" si="107"/>
        <v>1.7461885941080089</v>
      </c>
      <c r="W972" s="93">
        <f t="shared" si="107"/>
        <v>2.0729113566258461</v>
      </c>
      <c r="X972" s="93">
        <f t="shared" si="107"/>
        <v>2.4607659830829367</v>
      </c>
      <c r="Y972" s="93">
        <f t="shared" si="106"/>
        <v>2.9211906259969931</v>
      </c>
      <c r="Z972" s="93">
        <f t="shared" si="106"/>
        <v>3.4677635874671058</v>
      </c>
      <c r="AA972" s="93">
        <f t="shared" si="106"/>
        <v>4.1166037544908614</v>
      </c>
      <c r="AB972" s="93">
        <f t="shared" si="106"/>
        <v>4.8868459582235015</v>
      </c>
      <c r="AC972" s="95">
        <f t="shared" si="106"/>
        <v>5.8012052759153629</v>
      </c>
      <c r="AE972" s="96"/>
    </row>
    <row r="973" spans="3:31" ht="24.75" customHeight="1" x14ac:dyDescent="0.25">
      <c r="C973" s="91">
        <f>ABS(E973-Dashboard!$F$13)</f>
        <v>2.8520576151181203</v>
      </c>
      <c r="D973" s="92">
        <f t="shared" si="102"/>
        <v>0.18720622874314105</v>
      </c>
      <c r="E973" s="93" cm="1">
        <f t="array" ref="E973">SUM('DRE + DCF'!$S$41/TIR!S973,'DRE + DCF'!$U$41:$AD$41/TIR!T973:AC973,TIR!F973)</f>
        <v>52.362057615118118</v>
      </c>
      <c r="F973" s="100">
        <f>'DRE + DCF'!$AE$38*'DRE + DCF'!$AE$39*(1+G973)/(R973-G973)/AC973</f>
        <v>27.480765261710321</v>
      </c>
      <c r="G973" s="92">
        <f>R973*(1-'DRE + DCF'!$AE$39)</f>
        <v>0.11232373724588463</v>
      </c>
      <c r="H973" s="94">
        <f t="shared" si="105"/>
        <v>0.18720622874314105</v>
      </c>
      <c r="I973" s="94">
        <f t="shared" si="108"/>
        <v>0.18720622874314105</v>
      </c>
      <c r="J973" s="94">
        <f t="shared" si="108"/>
        <v>0.18720622874314105</v>
      </c>
      <c r="K973" s="94">
        <f t="shared" si="108"/>
        <v>0.18720622874314105</v>
      </c>
      <c r="L973" s="94">
        <f t="shared" si="108"/>
        <v>0.18720622874314105</v>
      </c>
      <c r="M973" s="94">
        <f t="shared" si="108"/>
        <v>0.18720622874314105</v>
      </c>
      <c r="N973" s="94">
        <f t="shared" si="108"/>
        <v>0.18720622874314105</v>
      </c>
      <c r="O973" s="94">
        <f t="shared" si="108"/>
        <v>0.18720622874314105</v>
      </c>
      <c r="P973" s="94">
        <f t="shared" si="108"/>
        <v>0.18720622874314105</v>
      </c>
      <c r="Q973" s="94">
        <f t="shared" si="108"/>
        <v>0.18720622874314105</v>
      </c>
      <c r="R973" s="94">
        <f t="shared" si="108"/>
        <v>0.18720622874314105</v>
      </c>
      <c r="S973" s="93">
        <f>(1+H973)^((5-Dashboard!$F$9)*3/12)</f>
        <v>1.0438342474027087</v>
      </c>
      <c r="T973" s="93">
        <f t="shared" si="107"/>
        <v>1.2392465202919047</v>
      </c>
      <c r="U973" s="93">
        <f t="shared" si="107"/>
        <v>1.4712411878388127</v>
      </c>
      <c r="V973" s="93">
        <f t="shared" si="107"/>
        <v>1.7466667021856961</v>
      </c>
      <c r="W973" s="93">
        <f t="shared" si="107"/>
        <v>2.0736535883730993</v>
      </c>
      <c r="X973" s="93">
        <f t="shared" si="107"/>
        <v>2.4618544563721092</v>
      </c>
      <c r="Y973" s="93">
        <f t="shared" si="106"/>
        <v>2.9227289448640277</v>
      </c>
      <c r="Z973" s="93">
        <f t="shared" si="106"/>
        <v>3.4698820082704422</v>
      </c>
      <c r="AA973" s="93">
        <f t="shared" si="106"/>
        <v>4.1194655332224288</v>
      </c>
      <c r="AB973" s="93">
        <f t="shared" si="106"/>
        <v>4.8906551401343528</v>
      </c>
      <c r="AC973" s="95">
        <f t="shared" si="106"/>
        <v>5.8062162450021635</v>
      </c>
      <c r="AE973" s="96"/>
    </row>
    <row r="974" spans="3:31" ht="24.75" customHeight="1" x14ac:dyDescent="0.25">
      <c r="C974" s="91">
        <f>ABS(E974-Dashboard!$F$13)</f>
        <v>2.8047653352533217</v>
      </c>
      <c r="D974" s="92">
        <f t="shared" si="102"/>
        <v>0.18730622874314104</v>
      </c>
      <c r="E974" s="93" cm="1">
        <f t="array" ref="E974">SUM('DRE + DCF'!$S$41/TIR!S974,'DRE + DCF'!$U$41:$AD$41/TIR!T974:AC974,TIR!F974)</f>
        <v>52.31476533525332</v>
      </c>
      <c r="F974" s="100">
        <f>'DRE + DCF'!$AE$38*'DRE + DCF'!$AE$39*(1+G974)/(R974-G974)/AC974</f>
        <v>27.443871754518842</v>
      </c>
      <c r="G974" s="92">
        <f>R974*(1-'DRE + DCF'!$AE$39)</f>
        <v>0.11238373724588462</v>
      </c>
      <c r="H974" s="94">
        <f t="shared" si="105"/>
        <v>0.18730622874314104</v>
      </c>
      <c r="I974" s="94">
        <f t="shared" si="108"/>
        <v>0.18730622874314104</v>
      </c>
      <c r="J974" s="94">
        <f t="shared" si="108"/>
        <v>0.18730622874314104</v>
      </c>
      <c r="K974" s="94">
        <f t="shared" si="108"/>
        <v>0.18730622874314104</v>
      </c>
      <c r="L974" s="94">
        <f t="shared" si="108"/>
        <v>0.18730622874314104</v>
      </c>
      <c r="M974" s="94">
        <f t="shared" si="108"/>
        <v>0.18730622874314104</v>
      </c>
      <c r="N974" s="94">
        <f t="shared" si="108"/>
        <v>0.18730622874314104</v>
      </c>
      <c r="O974" s="94">
        <f t="shared" si="108"/>
        <v>0.18730622874314104</v>
      </c>
      <c r="P974" s="94">
        <f t="shared" si="108"/>
        <v>0.18730622874314104</v>
      </c>
      <c r="Q974" s="94">
        <f t="shared" si="108"/>
        <v>0.18730622874314104</v>
      </c>
      <c r="R974" s="94">
        <f t="shared" si="108"/>
        <v>0.18730622874314104</v>
      </c>
      <c r="S974" s="93">
        <f>(1+H974)^((5-Dashboard!$F$9)*3/12)</f>
        <v>1.0438562276040504</v>
      </c>
      <c r="T974" s="93">
        <f t="shared" si="107"/>
        <v>1.239377000946607</v>
      </c>
      <c r="U974" s="93">
        <f t="shared" si="107"/>
        <v>1.4715200329849003</v>
      </c>
      <c r="V974" s="93">
        <f t="shared" si="107"/>
        <v>1.7471449008832844</v>
      </c>
      <c r="W974" s="93">
        <f t="shared" si="107"/>
        <v>2.0743960233355416</v>
      </c>
      <c r="X974" s="93">
        <f t="shared" si="107"/>
        <v>2.4629433193862909</v>
      </c>
      <c r="Y974" s="93">
        <f t="shared" si="106"/>
        <v>2.9242679441486508</v>
      </c>
      <c r="Z974" s="93">
        <f t="shared" si="106"/>
        <v>3.4720015446015928</v>
      </c>
      <c r="AA974" s="93">
        <f t="shared" si="106"/>
        <v>4.1223290601112783</v>
      </c>
      <c r="AB974" s="93">
        <f t="shared" si="106"/>
        <v>4.8944669699989793</v>
      </c>
      <c r="AC974" s="95">
        <f t="shared" si="106"/>
        <v>5.8112311198573563</v>
      </c>
      <c r="AE974" s="96"/>
    </row>
    <row r="975" spans="3:31" ht="24.75" customHeight="1" x14ac:dyDescent="0.25">
      <c r="C975" s="91">
        <f>ABS(E975-Dashboard!$F$13)</f>
        <v>2.7575390834510429</v>
      </c>
      <c r="D975" s="92">
        <f t="shared" ref="D975:D1038" si="109">D974+0.0001</f>
        <v>0.18740622874314103</v>
      </c>
      <c r="E975" s="93" cm="1">
        <f t="array" ref="E975">SUM('DRE + DCF'!$S$41/TIR!S975,'DRE + DCF'!$U$41:$AD$41/TIR!T975:AC975,TIR!F975)</f>
        <v>52.267539083451041</v>
      </c>
      <c r="F975" s="100">
        <f>'DRE + DCF'!$AE$38*'DRE + DCF'!$AE$39*(1+G975)/(R975-G975)/AC975</f>
        <v>27.407037502605139</v>
      </c>
      <c r="G975" s="92">
        <f>R975*(1-'DRE + DCF'!$AE$39)</f>
        <v>0.11244373724588461</v>
      </c>
      <c r="H975" s="94">
        <f t="shared" si="105"/>
        <v>0.18740622874314103</v>
      </c>
      <c r="I975" s="94">
        <f t="shared" si="108"/>
        <v>0.18740622874314103</v>
      </c>
      <c r="J975" s="94">
        <f t="shared" si="108"/>
        <v>0.18740622874314103</v>
      </c>
      <c r="K975" s="94">
        <f t="shared" si="108"/>
        <v>0.18740622874314103</v>
      </c>
      <c r="L975" s="94">
        <f t="shared" si="108"/>
        <v>0.18740622874314103</v>
      </c>
      <c r="M975" s="94">
        <f t="shared" si="108"/>
        <v>0.18740622874314103</v>
      </c>
      <c r="N975" s="94">
        <f t="shared" si="108"/>
        <v>0.18740622874314103</v>
      </c>
      <c r="O975" s="94">
        <f t="shared" si="108"/>
        <v>0.18740622874314103</v>
      </c>
      <c r="P975" s="94">
        <f t="shared" si="108"/>
        <v>0.18740622874314103</v>
      </c>
      <c r="Q975" s="94">
        <f t="shared" si="108"/>
        <v>0.18740622874314103</v>
      </c>
      <c r="R975" s="94">
        <f t="shared" si="108"/>
        <v>0.18740622874314103</v>
      </c>
      <c r="S975" s="93">
        <f>(1+H975)^((5-Dashboard!$F$9)*3/12)</f>
        <v>1.0438782064169863</v>
      </c>
      <c r="T975" s="93">
        <f t="shared" si="107"/>
        <v>1.2395074843487477</v>
      </c>
      <c r="U975" s="93">
        <f t="shared" si="107"/>
        <v>1.4717989074894444</v>
      </c>
      <c r="V975" s="93">
        <f t="shared" si="107"/>
        <v>1.7476231902103163</v>
      </c>
      <c r="W975" s="93">
        <f t="shared" si="107"/>
        <v>2.0751386615516889</v>
      </c>
      <c r="X975" s="93">
        <f t="shared" si="107"/>
        <v>2.4640325722321803</v>
      </c>
      <c r="Y975" s="93">
        <f t="shared" si="106"/>
        <v>2.9258076240944746</v>
      </c>
      <c r="Z975" s="93">
        <f t="shared" si="106"/>
        <v>3.47412219695395</v>
      </c>
      <c r="AA975" s="93">
        <f t="shared" si="106"/>
        <v>4.125194336077926</v>
      </c>
      <c r="AB975" s="93">
        <f t="shared" si="106"/>
        <v>4.8982814494348554</v>
      </c>
      <c r="AC975" s="95">
        <f t="shared" si="106"/>
        <v>5.8162499031959287</v>
      </c>
      <c r="AE975" s="96"/>
    </row>
    <row r="976" spans="3:31" ht="24.75" customHeight="1" x14ac:dyDescent="0.25">
      <c r="C976" s="91">
        <f>ABS(E976-Dashboard!$F$13)</f>
        <v>2.7103787399201664</v>
      </c>
      <c r="D976" s="92">
        <f t="shared" si="109"/>
        <v>0.18750622874314102</v>
      </c>
      <c r="E976" s="93" cm="1">
        <f t="array" ref="E976">SUM('DRE + DCF'!$S$41/TIR!S976,'DRE + DCF'!$U$41:$AD$41/TIR!T976:AC976,TIR!F976)</f>
        <v>52.220378739920164</v>
      </c>
      <c r="F976" s="100">
        <f>'DRE + DCF'!$AE$38*'DRE + DCF'!$AE$39*(1+G976)/(R976-G976)/AC976</f>
        <v>27.370262391666081</v>
      </c>
      <c r="G976" s="92">
        <f>R976*(1-'DRE + DCF'!$AE$39)</f>
        <v>0.11250373724588461</v>
      </c>
      <c r="H976" s="94">
        <f t="shared" si="105"/>
        <v>0.18750622874314102</v>
      </c>
      <c r="I976" s="94">
        <f t="shared" si="108"/>
        <v>0.18750622874314102</v>
      </c>
      <c r="J976" s="94">
        <f t="shared" si="108"/>
        <v>0.18750622874314102</v>
      </c>
      <c r="K976" s="94">
        <f t="shared" si="108"/>
        <v>0.18750622874314102</v>
      </c>
      <c r="L976" s="94">
        <f t="shared" si="108"/>
        <v>0.18750622874314102</v>
      </c>
      <c r="M976" s="94">
        <f t="shared" si="108"/>
        <v>0.18750622874314102</v>
      </c>
      <c r="N976" s="94">
        <f t="shared" si="108"/>
        <v>0.18750622874314102</v>
      </c>
      <c r="O976" s="94">
        <f t="shared" si="108"/>
        <v>0.18750622874314102</v>
      </c>
      <c r="P976" s="94">
        <f t="shared" si="108"/>
        <v>0.18750622874314102</v>
      </c>
      <c r="Q976" s="94">
        <f t="shared" si="108"/>
        <v>0.18750622874314102</v>
      </c>
      <c r="R976" s="94">
        <f t="shared" si="108"/>
        <v>0.18750622874314102</v>
      </c>
      <c r="S976" s="93">
        <f>(1+H976)^((5-Dashboard!$F$9)*3/12)</f>
        <v>1.0439001838417208</v>
      </c>
      <c r="T976" s="93">
        <f t="shared" si="107"/>
        <v>1.2396379704981535</v>
      </c>
      <c r="U976" s="93">
        <f t="shared" si="107"/>
        <v>1.4720778113530635</v>
      </c>
      <c r="V976" s="93">
        <f t="shared" si="107"/>
        <v>1.7481015701763334</v>
      </c>
      <c r="W976" s="93">
        <f t="shared" si="107"/>
        <v>2.075881503060061</v>
      </c>
      <c r="X976" s="93">
        <f t="shared" si="107"/>
        <v>2.4651222150164962</v>
      </c>
      <c r="Y976" s="93">
        <f t="shared" si="106"/>
        <v>2.927347984945178</v>
      </c>
      <c r="Z976" s="93">
        <f t="shared" si="106"/>
        <v>3.4762439658210815</v>
      </c>
      <c r="AA976" s="93">
        <f t="shared" si="106"/>
        <v>4.1280613620432929</v>
      </c>
      <c r="AB976" s="93">
        <f t="shared" si="106"/>
        <v>4.9020985800603052</v>
      </c>
      <c r="AC976" s="95">
        <f t="shared" si="106"/>
        <v>5.8212725977345201</v>
      </c>
      <c r="AE976" s="96"/>
    </row>
    <row r="977" spans="3:31" ht="24.75" customHeight="1" x14ac:dyDescent="0.25">
      <c r="C977" s="91">
        <f>ABS(E977-Dashboard!$F$13)</f>
        <v>2.6632841851392328</v>
      </c>
      <c r="D977" s="92">
        <f t="shared" si="109"/>
        <v>0.18760622874314101</v>
      </c>
      <c r="E977" s="93" cm="1">
        <f t="array" ref="E977">SUM('DRE + DCF'!$S$41/TIR!S977,'DRE + DCF'!$U$41:$AD$41/TIR!T977:AC977,TIR!F977)</f>
        <v>52.173284185139231</v>
      </c>
      <c r="F977" s="100">
        <f>'DRE + DCF'!$AE$38*'DRE + DCF'!$AE$39*(1+G977)/(R977-G977)/AC977</f>
        <v>27.333546307663013</v>
      </c>
      <c r="G977" s="92">
        <f>R977*(1-'DRE + DCF'!$AE$39)</f>
        <v>0.1125637372458846</v>
      </c>
      <c r="H977" s="94">
        <f t="shared" si="105"/>
        <v>0.18760622874314101</v>
      </c>
      <c r="I977" s="94">
        <f t="shared" si="108"/>
        <v>0.18760622874314101</v>
      </c>
      <c r="J977" s="94">
        <f t="shared" si="108"/>
        <v>0.18760622874314101</v>
      </c>
      <c r="K977" s="94">
        <f t="shared" si="108"/>
        <v>0.18760622874314101</v>
      </c>
      <c r="L977" s="94">
        <f t="shared" si="108"/>
        <v>0.18760622874314101</v>
      </c>
      <c r="M977" s="94">
        <f t="shared" si="108"/>
        <v>0.18760622874314101</v>
      </c>
      <c r="N977" s="94">
        <f t="shared" si="108"/>
        <v>0.18760622874314101</v>
      </c>
      <c r="O977" s="94">
        <f t="shared" si="108"/>
        <v>0.18760622874314101</v>
      </c>
      <c r="P977" s="94">
        <f t="shared" si="108"/>
        <v>0.18760622874314101</v>
      </c>
      <c r="Q977" s="94">
        <f t="shared" si="108"/>
        <v>0.18760622874314101</v>
      </c>
      <c r="R977" s="94">
        <f t="shared" si="108"/>
        <v>0.18760622874314101</v>
      </c>
      <c r="S977" s="93">
        <f>(1+H977)^((5-Dashboard!$F$9)*3/12)</f>
        <v>1.0439221598784585</v>
      </c>
      <c r="T977" s="93">
        <f t="shared" si="107"/>
        <v>1.2397684593946505</v>
      </c>
      <c r="U977" s="93">
        <f t="shared" si="107"/>
        <v>1.472356744576375</v>
      </c>
      <c r="V977" s="93">
        <f t="shared" si="107"/>
        <v>1.7485800407908769</v>
      </c>
      <c r="W977" s="93">
        <f t="shared" si="107"/>
        <v>2.0766245478991809</v>
      </c>
      <c r="X977" s="93">
        <f t="shared" si="107"/>
        <v>2.4662122478459767</v>
      </c>
      <c r="Y977" s="93">
        <f t="shared" si="106"/>
        <v>2.9288890269445051</v>
      </c>
      <c r="Z977" s="93">
        <f t="shared" si="106"/>
        <v>3.4783668516967317</v>
      </c>
      <c r="AA977" s="93">
        <f t="shared" si="106"/>
        <v>4.1309301389287079</v>
      </c>
      <c r="AB977" s="93">
        <f t="shared" si="106"/>
        <v>4.9059183634945027</v>
      </c>
      <c r="AC977" s="95">
        <f t="shared" si="106"/>
        <v>5.8262992061914289</v>
      </c>
      <c r="AE977" s="96"/>
    </row>
    <row r="978" spans="3:31" ht="24.75" customHeight="1" x14ac:dyDescent="0.25">
      <c r="C978" s="91">
        <f>ABS(E978-Dashboard!$F$13)</f>
        <v>2.6162552998557018</v>
      </c>
      <c r="D978" s="92">
        <f t="shared" si="109"/>
        <v>0.187706228743141</v>
      </c>
      <c r="E978" s="93" cm="1">
        <f t="array" ref="E978">SUM('DRE + DCF'!$S$41/TIR!S978,'DRE + DCF'!$U$41:$AD$41/TIR!T978:AC978,TIR!F978)</f>
        <v>52.1262552998557</v>
      </c>
      <c r="F978" s="100">
        <f>'DRE + DCF'!$AE$38*'DRE + DCF'!$AE$39*(1+G978)/(R978-G978)/AC978</f>
        <v>27.296889136821093</v>
      </c>
      <c r="G978" s="92">
        <f>R978*(1-'DRE + DCF'!$AE$39)</f>
        <v>0.11262373724588459</v>
      </c>
      <c r="H978" s="94">
        <f t="shared" si="105"/>
        <v>0.187706228743141</v>
      </c>
      <c r="I978" s="94">
        <f t="shared" si="108"/>
        <v>0.187706228743141</v>
      </c>
      <c r="J978" s="94">
        <f t="shared" si="108"/>
        <v>0.187706228743141</v>
      </c>
      <c r="K978" s="94">
        <f t="shared" si="108"/>
        <v>0.187706228743141</v>
      </c>
      <c r="L978" s="94">
        <f t="shared" si="108"/>
        <v>0.187706228743141</v>
      </c>
      <c r="M978" s="94">
        <f t="shared" si="108"/>
        <v>0.187706228743141</v>
      </c>
      <c r="N978" s="94">
        <f t="shared" si="108"/>
        <v>0.187706228743141</v>
      </c>
      <c r="O978" s="94">
        <f t="shared" si="108"/>
        <v>0.187706228743141</v>
      </c>
      <c r="P978" s="94">
        <f t="shared" si="108"/>
        <v>0.187706228743141</v>
      </c>
      <c r="Q978" s="94">
        <f t="shared" si="108"/>
        <v>0.187706228743141</v>
      </c>
      <c r="R978" s="94">
        <f t="shared" si="108"/>
        <v>0.187706228743141</v>
      </c>
      <c r="S978" s="93">
        <f>(1+H978)^((5-Dashboard!$F$9)*3/12)</f>
        <v>1.0439441345274039</v>
      </c>
      <c r="T978" s="93">
        <f t="shared" si="107"/>
        <v>1.2398989510380651</v>
      </c>
      <c r="U978" s="93">
        <f t="shared" si="107"/>
        <v>1.4726357071599967</v>
      </c>
      <c r="V978" s="93">
        <f t="shared" si="107"/>
        <v>1.7490586020634882</v>
      </c>
      <c r="W978" s="93">
        <f t="shared" si="107"/>
        <v>2.0773677961075756</v>
      </c>
      <c r="X978" s="93">
        <f t="shared" si="107"/>
        <v>2.4673026708273791</v>
      </c>
      <c r="Y978" s="93">
        <f t="shared" si="106"/>
        <v>2.9304307503362659</v>
      </c>
      <c r="Z978" s="93">
        <f t="shared" si="106"/>
        <v>3.4804908550748195</v>
      </c>
      <c r="AA978" s="93">
        <f t="shared" si="106"/>
        <v>4.1338006676559038</v>
      </c>
      <c r="AB978" s="93">
        <f t="shared" si="106"/>
        <v>4.9097408013574722</v>
      </c>
      <c r="AC978" s="95">
        <f t="shared" si="106"/>
        <v>5.8313297312866101</v>
      </c>
      <c r="AE978" s="96"/>
    </row>
    <row r="979" spans="3:31" ht="24.75" customHeight="1" x14ac:dyDescent="0.25">
      <c r="C979" s="91">
        <f>ABS(E979-Dashboard!$F$13)</f>
        <v>2.5692919650852133</v>
      </c>
      <c r="D979" s="92">
        <f t="shared" si="109"/>
        <v>0.18780622874314098</v>
      </c>
      <c r="E979" s="93" cm="1">
        <f t="array" ref="E979">SUM('DRE + DCF'!$S$41/TIR!S979,'DRE + DCF'!$U$41:$AD$41/TIR!T979:AC979,TIR!F979)</f>
        <v>52.079291965085211</v>
      </c>
      <c r="F979" s="100">
        <f>'DRE + DCF'!$AE$38*'DRE + DCF'!$AE$39*(1+G979)/(R979-G979)/AC979</f>
        <v>27.260290765628472</v>
      </c>
      <c r="G979" s="92">
        <f>R979*(1-'DRE + DCF'!$AE$39)</f>
        <v>0.11268373724588458</v>
      </c>
      <c r="H979" s="94">
        <f t="shared" si="105"/>
        <v>0.18780622874314098</v>
      </c>
      <c r="I979" s="94">
        <f t="shared" si="108"/>
        <v>0.18780622874314098</v>
      </c>
      <c r="J979" s="94">
        <f t="shared" si="108"/>
        <v>0.18780622874314098</v>
      </c>
      <c r="K979" s="94">
        <f t="shared" si="108"/>
        <v>0.18780622874314098</v>
      </c>
      <c r="L979" s="94">
        <f t="shared" si="108"/>
        <v>0.18780622874314098</v>
      </c>
      <c r="M979" s="94">
        <f t="shared" si="108"/>
        <v>0.18780622874314098</v>
      </c>
      <c r="N979" s="94">
        <f t="shared" si="108"/>
        <v>0.18780622874314098</v>
      </c>
      <c r="O979" s="94">
        <f t="shared" si="108"/>
        <v>0.18780622874314098</v>
      </c>
      <c r="P979" s="94">
        <f t="shared" si="108"/>
        <v>0.18780622874314098</v>
      </c>
      <c r="Q979" s="94">
        <f t="shared" si="108"/>
        <v>0.18780622874314098</v>
      </c>
      <c r="R979" s="94">
        <f t="shared" si="108"/>
        <v>0.18780622874314098</v>
      </c>
      <c r="S979" s="93">
        <f>(1+H979)^((5-Dashboard!$F$9)*3/12)</f>
        <v>1.0439661077887616</v>
      </c>
      <c r="T979" s="93">
        <f t="shared" si="107"/>
        <v>1.2400294454282244</v>
      </c>
      <c r="U979" s="93">
        <f t="shared" si="107"/>
        <v>1.4729146991045476</v>
      </c>
      <c r="V979" s="93">
        <f t="shared" si="107"/>
        <v>1.7495372540037111</v>
      </c>
      <c r="W979" s="93">
        <f t="shared" si="107"/>
        <v>2.0781112477237786</v>
      </c>
      <c r="X979" s="93">
        <f t="shared" si="107"/>
        <v>2.4683934840674846</v>
      </c>
      <c r="Y979" s="93">
        <f t="shared" si="106"/>
        <v>2.9319731553643416</v>
      </c>
      <c r="Z979" s="93">
        <f t="shared" si="106"/>
        <v>3.4826159764494462</v>
      </c>
      <c r="AA979" s="93">
        <f t="shared" si="106"/>
        <v>4.1366729491470284</v>
      </c>
      <c r="AB979" s="93">
        <f t="shared" si="106"/>
        <v>4.9135658952700991</v>
      </c>
      <c r="AC979" s="95">
        <f t="shared" si="106"/>
        <v>5.836364175741692</v>
      </c>
      <c r="AE979" s="96"/>
    </row>
    <row r="980" spans="3:31" ht="24.75" customHeight="1" x14ac:dyDescent="0.25">
      <c r="C980" s="91">
        <f>ABS(E980-Dashboard!$F$13)</f>
        <v>2.5223940621109051</v>
      </c>
      <c r="D980" s="92">
        <f t="shared" si="109"/>
        <v>0.18790622874314097</v>
      </c>
      <c r="E980" s="93" cm="1">
        <f t="array" ref="E980">SUM('DRE + DCF'!$S$41/TIR!S980,'DRE + DCF'!$U$41:$AD$41/TIR!T980:AC980,TIR!F980)</f>
        <v>52.032394062110903</v>
      </c>
      <c r="F980" s="100">
        <f>'DRE + DCF'!$AE$38*'DRE + DCF'!$AE$39*(1+G980)/(R980-G980)/AC980</f>
        <v>27.223751080835662</v>
      </c>
      <c r="G980" s="92">
        <f>R980*(1-'DRE + DCF'!$AE$39)</f>
        <v>0.11274373724588457</v>
      </c>
      <c r="H980" s="94">
        <f t="shared" si="105"/>
        <v>0.18790622874314097</v>
      </c>
      <c r="I980" s="94">
        <f t="shared" si="108"/>
        <v>0.18790622874314097</v>
      </c>
      <c r="J980" s="94">
        <f t="shared" si="108"/>
        <v>0.18790622874314097</v>
      </c>
      <c r="K980" s="94">
        <f t="shared" si="108"/>
        <v>0.18790622874314097</v>
      </c>
      <c r="L980" s="94">
        <f t="shared" si="108"/>
        <v>0.18790622874314097</v>
      </c>
      <c r="M980" s="94">
        <f t="shared" si="108"/>
        <v>0.18790622874314097</v>
      </c>
      <c r="N980" s="94">
        <f t="shared" si="108"/>
        <v>0.18790622874314097</v>
      </c>
      <c r="O980" s="94">
        <f t="shared" si="108"/>
        <v>0.18790622874314097</v>
      </c>
      <c r="P980" s="94">
        <f t="shared" si="108"/>
        <v>0.18790622874314097</v>
      </c>
      <c r="Q980" s="94">
        <f t="shared" si="108"/>
        <v>0.18790622874314097</v>
      </c>
      <c r="R980" s="94">
        <f t="shared" si="108"/>
        <v>0.18790622874314097</v>
      </c>
      <c r="S980" s="93">
        <f>(1+H980)^((5-Dashboard!$F$9)*3/12)</f>
        <v>1.0439880796627359</v>
      </c>
      <c r="T980" s="93">
        <f t="shared" si="107"/>
        <v>1.2401599425649545</v>
      </c>
      <c r="U980" s="93">
        <f t="shared" si="107"/>
        <v>1.4731937204106456</v>
      </c>
      <c r="V980" s="93">
        <f t="shared" si="107"/>
        <v>1.7500159966210873</v>
      </c>
      <c r="W980" s="93">
        <f t="shared" si="107"/>
        <v>2.078854902786325</v>
      </c>
      <c r="X980" s="93">
        <f t="shared" si="107"/>
        <v>2.4694846876730923</v>
      </c>
      <c r="Y980" s="93">
        <f t="shared" si="106"/>
        <v>2.9335162422726766</v>
      </c>
      <c r="Z980" s="93">
        <f t="shared" si="106"/>
        <v>3.4847422163148858</v>
      </c>
      <c r="AA980" s="93">
        <f t="shared" si="106"/>
        <v>4.1395469843246309</v>
      </c>
      <c r="AB980" s="93">
        <f t="shared" si="106"/>
        <v>4.9173936468541148</v>
      </c>
      <c r="AC980" s="95">
        <f t="shared" si="106"/>
        <v>5.841402542279952</v>
      </c>
      <c r="AE980" s="96"/>
    </row>
    <row r="981" spans="3:31" ht="24.75" customHeight="1" x14ac:dyDescent="0.25">
      <c r="C981" s="91">
        <f>ABS(E981-Dashboard!$F$13)</f>
        <v>2.47556147248266</v>
      </c>
      <c r="D981" s="92">
        <f t="shared" si="109"/>
        <v>0.18800622874314096</v>
      </c>
      <c r="E981" s="93" cm="1">
        <f t="array" ref="E981">SUM('DRE + DCF'!$S$41/TIR!S981,'DRE + DCF'!$U$41:$AD$41/TIR!T981:AC981,TIR!F981)</f>
        <v>51.985561472482658</v>
      </c>
      <c r="F981" s="100">
        <f>'DRE + DCF'!$AE$38*'DRE + DCF'!$AE$39*(1+G981)/(R981-G981)/AC981</f>
        <v>27.187269969454785</v>
      </c>
      <c r="G981" s="92">
        <f>R981*(1-'DRE + DCF'!$AE$39)</f>
        <v>0.11280373724588458</v>
      </c>
      <c r="H981" s="94">
        <f t="shared" si="105"/>
        <v>0.18800622874314096</v>
      </c>
      <c r="I981" s="94">
        <f t="shared" si="108"/>
        <v>0.18800622874314096</v>
      </c>
      <c r="J981" s="94">
        <f t="shared" si="108"/>
        <v>0.18800622874314096</v>
      </c>
      <c r="K981" s="94">
        <f t="shared" si="108"/>
        <v>0.18800622874314096</v>
      </c>
      <c r="L981" s="94">
        <f t="shared" si="108"/>
        <v>0.18800622874314096</v>
      </c>
      <c r="M981" s="94">
        <f t="shared" si="108"/>
        <v>0.18800622874314096</v>
      </c>
      <c r="N981" s="94">
        <f t="shared" si="108"/>
        <v>0.18800622874314096</v>
      </c>
      <c r="O981" s="94">
        <f t="shared" si="108"/>
        <v>0.18800622874314096</v>
      </c>
      <c r="P981" s="94">
        <f t="shared" si="108"/>
        <v>0.18800622874314096</v>
      </c>
      <c r="Q981" s="94">
        <f t="shared" si="108"/>
        <v>0.18800622874314096</v>
      </c>
      <c r="R981" s="94">
        <f t="shared" si="108"/>
        <v>0.18800622874314096</v>
      </c>
      <c r="S981" s="93">
        <f>(1+H981)^((5-Dashboard!$F$9)*3/12)</f>
        <v>1.0440100501495313</v>
      </c>
      <c r="T981" s="93">
        <f t="shared" si="107"/>
        <v>1.2402904424480823</v>
      </c>
      <c r="U981" s="93">
        <f t="shared" si="107"/>
        <v>1.473472771078908</v>
      </c>
      <c r="V981" s="93">
        <f t="shared" si="107"/>
        <v>1.750494829925159</v>
      </c>
      <c r="W981" s="93">
        <f t="shared" si="107"/>
        <v>2.0795987613337541</v>
      </c>
      <c r="X981" s="93">
        <f t="shared" si="107"/>
        <v>2.4705762817510206</v>
      </c>
      <c r="Y981" s="93">
        <f t="shared" si="106"/>
        <v>2.9350600113052816</v>
      </c>
      <c r="Z981" s="93">
        <f t="shared" si="106"/>
        <v>3.4868695751655885</v>
      </c>
      <c r="AA981" s="93">
        <f t="shared" si="106"/>
        <v>4.1424227741116688</v>
      </c>
      <c r="AB981" s="93">
        <f t="shared" si="106"/>
        <v>4.921224057732104</v>
      </c>
      <c r="AC981" s="95">
        <f t="shared" si="106"/>
        <v>5.8464448336263342</v>
      </c>
      <c r="AE981" s="96"/>
    </row>
    <row r="982" spans="3:31" ht="24.75" customHeight="1" x14ac:dyDescent="0.25">
      <c r="C982" s="91">
        <f>ABS(E982-Dashboard!$F$13)</f>
        <v>2.4287940780163595</v>
      </c>
      <c r="D982" s="92">
        <f t="shared" si="109"/>
        <v>0.18810622874314095</v>
      </c>
      <c r="E982" s="93" cm="1">
        <f t="array" ref="E982">SUM('DRE + DCF'!$S$41/TIR!S982,'DRE + DCF'!$U$41:$AD$41/TIR!T982:AC982,TIR!F982)</f>
        <v>51.938794078016358</v>
      </c>
      <c r="F982" s="100">
        <f>'DRE + DCF'!$AE$38*'DRE + DCF'!$AE$39*(1+G982)/(R982-G982)/AC982</f>
        <v>27.150847318758817</v>
      </c>
      <c r="G982" s="92">
        <f>R982*(1-'DRE + DCF'!$AE$39)</f>
        <v>0.11286373724588457</v>
      </c>
      <c r="H982" s="94">
        <f t="shared" si="105"/>
        <v>0.18810622874314095</v>
      </c>
      <c r="I982" s="94">
        <f t="shared" si="108"/>
        <v>0.18810622874314095</v>
      </c>
      <c r="J982" s="94">
        <f t="shared" si="108"/>
        <v>0.18810622874314095</v>
      </c>
      <c r="K982" s="94">
        <f t="shared" si="108"/>
        <v>0.18810622874314095</v>
      </c>
      <c r="L982" s="94">
        <f t="shared" si="108"/>
        <v>0.18810622874314095</v>
      </c>
      <c r="M982" s="94">
        <f t="shared" si="108"/>
        <v>0.18810622874314095</v>
      </c>
      <c r="N982" s="94">
        <f t="shared" si="108"/>
        <v>0.18810622874314095</v>
      </c>
      <c r="O982" s="94">
        <f t="shared" si="108"/>
        <v>0.18810622874314095</v>
      </c>
      <c r="P982" s="94">
        <f t="shared" si="108"/>
        <v>0.18810622874314095</v>
      </c>
      <c r="Q982" s="94">
        <f t="shared" si="108"/>
        <v>0.18810622874314095</v>
      </c>
      <c r="R982" s="94">
        <f t="shared" si="108"/>
        <v>0.18810622874314095</v>
      </c>
      <c r="S982" s="93">
        <f>(1+H982)^((5-Dashboard!$F$9)*3/12)</f>
        <v>1.0440320192493522</v>
      </c>
      <c r="T982" s="93">
        <f t="shared" si="107"/>
        <v>1.2404209450774342</v>
      </c>
      <c r="U982" s="93">
        <f t="shared" si="107"/>
        <v>1.4737518511099532</v>
      </c>
      <c r="V982" s="93">
        <f t="shared" si="107"/>
        <v>1.7509737539254695</v>
      </c>
      <c r="W982" s="93">
        <f t="shared" si="107"/>
        <v>2.0803428234046102</v>
      </c>
      <c r="X982" s="93">
        <f t="shared" si="107"/>
        <v>2.4716682664081095</v>
      </c>
      <c r="Y982" s="93">
        <f t="shared" si="106"/>
        <v>2.936604462706236</v>
      </c>
      <c r="Z982" s="93">
        <f t="shared" si="106"/>
        <v>3.488998053496184</v>
      </c>
      <c r="AA982" s="93">
        <f t="shared" si="106"/>
        <v>4.1453003194315103</v>
      </c>
      <c r="AB982" s="93">
        <f t="shared" si="106"/>
        <v>4.9250571295275094</v>
      </c>
      <c r="AC982" s="95">
        <f t="shared" si="106"/>
        <v>5.8514910525074484</v>
      </c>
      <c r="AE982" s="96"/>
    </row>
    <row r="983" spans="3:31" ht="24.75" customHeight="1" x14ac:dyDescent="0.25">
      <c r="C983" s="91">
        <f>ABS(E983-Dashboard!$F$13)</f>
        <v>2.3820917607931662</v>
      </c>
      <c r="D983" s="92">
        <f t="shared" si="109"/>
        <v>0.18820622874314094</v>
      </c>
      <c r="E983" s="93" cm="1">
        <f t="array" ref="E983">SUM('DRE + DCF'!$S$41/TIR!S983,'DRE + DCF'!$U$41:$AD$41/TIR!T983:AC983,TIR!F983)</f>
        <v>51.892091760793164</v>
      </c>
      <c r="F983" s="100">
        <f>'DRE + DCF'!$AE$38*'DRE + DCF'!$AE$39*(1+G983)/(R983-G983)/AC983</f>
        <v>27.114483016280911</v>
      </c>
      <c r="G983" s="92">
        <f>R983*(1-'DRE + DCF'!$AE$39)</f>
        <v>0.11292373724588456</v>
      </c>
      <c r="H983" s="94">
        <f t="shared" si="105"/>
        <v>0.18820622874314094</v>
      </c>
      <c r="I983" s="94">
        <f t="shared" si="108"/>
        <v>0.18820622874314094</v>
      </c>
      <c r="J983" s="94">
        <f t="shared" si="108"/>
        <v>0.18820622874314094</v>
      </c>
      <c r="K983" s="94">
        <f t="shared" si="108"/>
        <v>0.18820622874314094</v>
      </c>
      <c r="L983" s="94">
        <f t="shared" si="108"/>
        <v>0.18820622874314094</v>
      </c>
      <c r="M983" s="94">
        <f t="shared" si="108"/>
        <v>0.18820622874314094</v>
      </c>
      <c r="N983" s="94">
        <f t="shared" si="108"/>
        <v>0.18820622874314094</v>
      </c>
      <c r="O983" s="94">
        <f t="shared" si="108"/>
        <v>0.18820622874314094</v>
      </c>
      <c r="P983" s="94">
        <f t="shared" si="108"/>
        <v>0.18820622874314094</v>
      </c>
      <c r="Q983" s="94">
        <f t="shared" si="108"/>
        <v>0.18820622874314094</v>
      </c>
      <c r="R983" s="94">
        <f t="shared" si="108"/>
        <v>0.18820622874314094</v>
      </c>
      <c r="S983" s="93">
        <f>(1+H983)^((5-Dashboard!$F$9)*3/12)</f>
        <v>1.0440539869624026</v>
      </c>
      <c r="T983" s="93">
        <f t="shared" si="107"/>
        <v>1.2405514504528368</v>
      </c>
      <c r="U983" s="93">
        <f t="shared" si="107"/>
        <v>1.4740309605043986</v>
      </c>
      <c r="V983" s="93">
        <f t="shared" si="107"/>
        <v>1.7514527686315613</v>
      </c>
      <c r="W983" s="93">
        <f t="shared" si="107"/>
        <v>2.0810870890374407</v>
      </c>
      <c r="X983" s="93">
        <f t="shared" si="107"/>
        <v>2.4727606417512185</v>
      </c>
      <c r="Y983" s="93">
        <f t="shared" si="106"/>
        <v>2.9381495967196845</v>
      </c>
      <c r="Z983" s="93">
        <f t="shared" si="106"/>
        <v>3.4911276518014769</v>
      </c>
      <c r="AA983" s="93">
        <f t="shared" si="106"/>
        <v>4.1481796212079303</v>
      </c>
      <c r="AB983" s="93">
        <f t="shared" si="106"/>
        <v>4.9288928638646254</v>
      </c>
      <c r="AC983" s="95">
        <f t="shared" si="106"/>
        <v>5.8565412016515666</v>
      </c>
      <c r="AE983" s="96"/>
    </row>
    <row r="984" spans="3:31" ht="24.75" customHeight="1" x14ac:dyDescent="0.25">
      <c r="C984" s="91">
        <f>ABS(E984-Dashboard!$F$13)</f>
        <v>2.3354544031588489</v>
      </c>
      <c r="D984" s="92">
        <f t="shared" si="109"/>
        <v>0.18830622874314093</v>
      </c>
      <c r="E984" s="93" cm="1">
        <f t="array" ref="E984">SUM('DRE + DCF'!$S$41/TIR!S984,'DRE + DCF'!$U$41:$AD$41/TIR!T984:AC984,TIR!F984)</f>
        <v>51.845454403158847</v>
      </c>
      <c r="F984" s="100">
        <f>'DRE + DCF'!$AE$38*'DRE + DCF'!$AE$39*(1+G984)/(R984-G984)/AC984</f>
        <v>27.078176949813678</v>
      </c>
      <c r="G984" s="92">
        <f>R984*(1-'DRE + DCF'!$AE$39)</f>
        <v>0.11298373724588455</v>
      </c>
      <c r="H984" s="94">
        <f t="shared" si="105"/>
        <v>0.18830622874314093</v>
      </c>
      <c r="I984" s="94">
        <f t="shared" si="108"/>
        <v>0.18830622874314093</v>
      </c>
      <c r="J984" s="94">
        <f t="shared" si="108"/>
        <v>0.18830622874314093</v>
      </c>
      <c r="K984" s="94">
        <f t="shared" si="108"/>
        <v>0.18830622874314093</v>
      </c>
      <c r="L984" s="94">
        <f t="shared" si="108"/>
        <v>0.18830622874314093</v>
      </c>
      <c r="M984" s="94">
        <f t="shared" si="108"/>
        <v>0.18830622874314093</v>
      </c>
      <c r="N984" s="94">
        <f t="shared" si="108"/>
        <v>0.18830622874314093</v>
      </c>
      <c r="O984" s="94">
        <f t="shared" si="108"/>
        <v>0.18830622874314093</v>
      </c>
      <c r="P984" s="94">
        <f t="shared" si="108"/>
        <v>0.18830622874314093</v>
      </c>
      <c r="Q984" s="94">
        <f t="shared" si="108"/>
        <v>0.18830622874314093</v>
      </c>
      <c r="R984" s="94">
        <f t="shared" si="108"/>
        <v>0.18830622874314093</v>
      </c>
      <c r="S984" s="93">
        <f>(1+H984)^((5-Dashboard!$F$9)*3/12)</f>
        <v>1.0440759532888868</v>
      </c>
      <c r="T984" s="93">
        <f t="shared" si="107"/>
        <v>1.2406819585741169</v>
      </c>
      <c r="U984" s="93">
        <f t="shared" si="107"/>
        <v>1.4743100992628626</v>
      </c>
      <c r="V984" s="93">
        <f t="shared" si="107"/>
        <v>1.7519318740529781</v>
      </c>
      <c r="W984" s="93">
        <f t="shared" si="107"/>
        <v>2.0818315582707978</v>
      </c>
      <c r="X984" s="93">
        <f t="shared" si="107"/>
        <v>2.4738534078872281</v>
      </c>
      <c r="Y984" s="93">
        <f t="shared" si="106"/>
        <v>2.9396954135898392</v>
      </c>
      <c r="Z984" s="93">
        <f t="shared" si="106"/>
        <v>3.4932583705764499</v>
      </c>
      <c r="AA984" s="93">
        <f t="shared" si="106"/>
        <v>4.1510606803651111</v>
      </c>
      <c r="AB984" s="93">
        <f t="shared" si="106"/>
        <v>4.9327312623686019</v>
      </c>
      <c r="AC984" s="95">
        <f t="shared" si="106"/>
        <v>5.8615952837886267</v>
      </c>
      <c r="AE984" s="96"/>
    </row>
    <row r="985" spans="3:31" ht="24.75" customHeight="1" x14ac:dyDescent="0.25">
      <c r="C985" s="91">
        <f>ABS(E985-Dashboard!$F$13)</f>
        <v>2.288881887723015</v>
      </c>
      <c r="D985" s="92">
        <f t="shared" si="109"/>
        <v>0.18840622874314092</v>
      </c>
      <c r="E985" s="93" cm="1">
        <f t="array" ref="E985">SUM('DRE + DCF'!$S$41/TIR!S985,'DRE + DCF'!$U$41:$AD$41/TIR!T985:AC985,TIR!F985)</f>
        <v>51.798881887723013</v>
      </c>
      <c r="F985" s="100">
        <f>'DRE + DCF'!$AE$38*'DRE + DCF'!$AE$39*(1+G985)/(R985-G985)/AC985</f>
        <v>27.041929007408466</v>
      </c>
      <c r="G985" s="92">
        <f>R985*(1-'DRE + DCF'!$AE$39)</f>
        <v>0.11304373724588454</v>
      </c>
      <c r="H985" s="94">
        <f t="shared" si="105"/>
        <v>0.18840622874314092</v>
      </c>
      <c r="I985" s="94">
        <f t="shared" si="108"/>
        <v>0.18840622874314092</v>
      </c>
      <c r="J985" s="94">
        <f t="shared" si="108"/>
        <v>0.18840622874314092</v>
      </c>
      <c r="K985" s="94">
        <f t="shared" si="108"/>
        <v>0.18840622874314092</v>
      </c>
      <c r="L985" s="94">
        <f t="shared" si="108"/>
        <v>0.18840622874314092</v>
      </c>
      <c r="M985" s="94">
        <f t="shared" si="108"/>
        <v>0.18840622874314092</v>
      </c>
      <c r="N985" s="94">
        <f t="shared" si="108"/>
        <v>0.18840622874314092</v>
      </c>
      <c r="O985" s="94">
        <f t="shared" si="108"/>
        <v>0.18840622874314092</v>
      </c>
      <c r="P985" s="94">
        <f t="shared" si="108"/>
        <v>0.18840622874314092</v>
      </c>
      <c r="Q985" s="94">
        <f t="shared" si="108"/>
        <v>0.18840622874314092</v>
      </c>
      <c r="R985" s="94">
        <f t="shared" si="108"/>
        <v>0.18840622874314092</v>
      </c>
      <c r="S985" s="93">
        <f>(1+H985)^((5-Dashboard!$F$9)*3/12)</f>
        <v>1.0440979182290091</v>
      </c>
      <c r="T985" s="93">
        <f t="shared" si="107"/>
        <v>1.2408124694411011</v>
      </c>
      <c r="U985" s="93">
        <f t="shared" si="107"/>
        <v>1.4745892673859629</v>
      </c>
      <c r="V985" s="93">
        <f t="shared" si="107"/>
        <v>1.7524110701992632</v>
      </c>
      <c r="W985" s="93">
        <f t="shared" si="107"/>
        <v>2.0825762311432379</v>
      </c>
      <c r="X985" s="93">
        <f t="shared" si="107"/>
        <v>2.4749465649230391</v>
      </c>
      <c r="Y985" s="93">
        <f t="shared" si="106"/>
        <v>2.94124191356098</v>
      </c>
      <c r="Z985" s="93">
        <f t="shared" si="106"/>
        <v>3.4953902103162635</v>
      </c>
      <c r="AA985" s="93">
        <f t="shared" si="106"/>
        <v>4.1539434978276448</v>
      </c>
      <c r="AB985" s="93">
        <f t="shared" si="106"/>
        <v>4.9365723266654431</v>
      </c>
      <c r="AC985" s="95">
        <f t="shared" si="106"/>
        <v>5.8666533016502322</v>
      </c>
      <c r="AE985" s="96"/>
    </row>
    <row r="986" spans="3:31" ht="24.75" customHeight="1" x14ac:dyDescent="0.25">
      <c r="C986" s="91">
        <f>ABS(E986-Dashboard!$F$13)</f>
        <v>2.2423740973584003</v>
      </c>
      <c r="D986" s="92">
        <f t="shared" si="109"/>
        <v>0.18850622874314091</v>
      </c>
      <c r="E986" s="93" cm="1">
        <f t="array" ref="E986">SUM('DRE + DCF'!$S$41/TIR!S986,'DRE + DCF'!$U$41:$AD$41/TIR!T986:AC986,TIR!F986)</f>
        <v>51.752374097358398</v>
      </c>
      <c r="F986" s="100">
        <f>'DRE + DCF'!$AE$38*'DRE + DCF'!$AE$39*(1+G986)/(R986-G986)/AC986</f>
        <v>27.005739077374638</v>
      </c>
      <c r="G986" s="92">
        <f>R986*(1-'DRE + DCF'!$AE$39)</f>
        <v>0.11310373724588454</v>
      </c>
      <c r="H986" s="94">
        <f t="shared" si="105"/>
        <v>0.18850622874314091</v>
      </c>
      <c r="I986" s="94">
        <f t="shared" si="108"/>
        <v>0.18850622874314091</v>
      </c>
      <c r="J986" s="94">
        <f t="shared" si="108"/>
        <v>0.18850622874314091</v>
      </c>
      <c r="K986" s="94">
        <f t="shared" si="108"/>
        <v>0.18850622874314091</v>
      </c>
      <c r="L986" s="94">
        <f t="shared" si="108"/>
        <v>0.18850622874314091</v>
      </c>
      <c r="M986" s="94">
        <f t="shared" si="108"/>
        <v>0.18850622874314091</v>
      </c>
      <c r="N986" s="94">
        <f t="shared" si="108"/>
        <v>0.18850622874314091</v>
      </c>
      <c r="O986" s="94">
        <f t="shared" si="108"/>
        <v>0.18850622874314091</v>
      </c>
      <c r="P986" s="94">
        <f t="shared" si="108"/>
        <v>0.18850622874314091</v>
      </c>
      <c r="Q986" s="94">
        <f t="shared" si="108"/>
        <v>0.18850622874314091</v>
      </c>
      <c r="R986" s="94">
        <f t="shared" si="108"/>
        <v>0.18850622874314091</v>
      </c>
      <c r="S986" s="93">
        <f>(1+H986)^((5-Dashboard!$F$9)*3/12)</f>
        <v>1.0441198817829738</v>
      </c>
      <c r="T986" s="93">
        <f t="shared" si="107"/>
        <v>1.2409429830536163</v>
      </c>
      <c r="U986" s="93">
        <f t="shared" si="107"/>
        <v>1.4748684648743169</v>
      </c>
      <c r="V986" s="93">
        <f t="shared" si="107"/>
        <v>1.7528903570799599</v>
      </c>
      <c r="W986" s="93">
        <f t="shared" si="107"/>
        <v>2.0833211076933207</v>
      </c>
      <c r="X986" s="93">
        <f t="shared" si="107"/>
        <v>2.4760401129655714</v>
      </c>
      <c r="Y986" s="93">
        <f t="shared" si="106"/>
        <v>2.9427890968774517</v>
      </c>
      <c r="Z986" s="93">
        <f t="shared" si="106"/>
        <v>3.4975231715162538</v>
      </c>
      <c r="AA986" s="93">
        <f t="shared" si="106"/>
        <v>4.1568280745205328</v>
      </c>
      <c r="AB986" s="93">
        <f t="shared" si="106"/>
        <v>4.9404160583820103</v>
      </c>
      <c r="AC986" s="95">
        <f t="shared" si="106"/>
        <v>5.8717152579696563</v>
      </c>
      <c r="AE986" s="96"/>
    </row>
    <row r="987" spans="3:31" ht="24.75" customHeight="1" x14ac:dyDescent="0.25">
      <c r="C987" s="91">
        <f>ABS(E987-Dashboard!$F$13)</f>
        <v>2.195930915200158</v>
      </c>
      <c r="D987" s="92">
        <f t="shared" si="109"/>
        <v>0.1886062287431409</v>
      </c>
      <c r="E987" s="93" cm="1">
        <f t="array" ref="E987">SUM('DRE + DCF'!$S$41/TIR!S987,'DRE + DCF'!$U$41:$AD$41/TIR!T987:AC987,TIR!F987)</f>
        <v>51.705930915200156</v>
      </c>
      <c r="F987" s="100">
        <f>'DRE + DCF'!$AE$38*'DRE + DCF'!$AE$39*(1+G987)/(R987-G987)/AC987</f>
        <v>26.969607048278874</v>
      </c>
      <c r="G987" s="92">
        <f>R987*(1-'DRE + DCF'!$AE$39)</f>
        <v>0.11316373724588454</v>
      </c>
      <c r="H987" s="94">
        <f t="shared" si="105"/>
        <v>0.1886062287431409</v>
      </c>
      <c r="I987" s="94">
        <f t="shared" si="108"/>
        <v>0.1886062287431409</v>
      </c>
      <c r="J987" s="94">
        <f t="shared" si="108"/>
        <v>0.1886062287431409</v>
      </c>
      <c r="K987" s="94">
        <f t="shared" si="108"/>
        <v>0.1886062287431409</v>
      </c>
      <c r="L987" s="94">
        <f t="shared" si="108"/>
        <v>0.1886062287431409</v>
      </c>
      <c r="M987" s="94">
        <f t="shared" si="108"/>
        <v>0.1886062287431409</v>
      </c>
      <c r="N987" s="94">
        <f t="shared" si="108"/>
        <v>0.1886062287431409</v>
      </c>
      <c r="O987" s="94">
        <f t="shared" si="108"/>
        <v>0.1886062287431409</v>
      </c>
      <c r="P987" s="94">
        <f t="shared" si="108"/>
        <v>0.1886062287431409</v>
      </c>
      <c r="Q987" s="94">
        <f t="shared" si="108"/>
        <v>0.1886062287431409</v>
      </c>
      <c r="R987" s="94">
        <f t="shared" si="108"/>
        <v>0.1886062287431409</v>
      </c>
      <c r="S987" s="93">
        <f>(1+H987)^((5-Dashboard!$F$9)*3/12)</f>
        <v>1.0441418439509849</v>
      </c>
      <c r="T987" s="93">
        <f t="shared" si="107"/>
        <v>1.2410734994114894</v>
      </c>
      <c r="U987" s="93">
        <f t="shared" si="107"/>
        <v>1.4751476917285431</v>
      </c>
      <c r="V987" s="93">
        <f t="shared" si="107"/>
        <v>1.7533697347046131</v>
      </c>
      <c r="W987" s="93">
        <f t="shared" si="107"/>
        <v>2.0840661879596118</v>
      </c>
      <c r="X987" s="93">
        <f t="shared" si="107"/>
        <v>2.4771340521217682</v>
      </c>
      <c r="Y987" s="93">
        <f t="shared" si="106"/>
        <v>2.94433696378367</v>
      </c>
      <c r="Z987" s="93">
        <f t="shared" si="106"/>
        <v>3.4996572546719378</v>
      </c>
      <c r="AA987" s="93">
        <f t="shared" si="106"/>
        <v>4.159714411369186</v>
      </c>
      <c r="AB987" s="93">
        <f t="shared" si="106"/>
        <v>4.9442624591460227</v>
      </c>
      <c r="AC987" s="95">
        <f t="shared" si="106"/>
        <v>5.8767811554818419</v>
      </c>
      <c r="AE987" s="96"/>
    </row>
    <row r="988" spans="3:31" ht="24.75" customHeight="1" x14ac:dyDescent="0.25">
      <c r="C988" s="91">
        <f>ABS(E988-Dashboard!$F$13)</f>
        <v>2.1495522246452623</v>
      </c>
      <c r="D988" s="92">
        <f t="shared" si="109"/>
        <v>0.18870622874314089</v>
      </c>
      <c r="E988" s="93" cm="1">
        <f t="array" ref="E988">SUM('DRE + DCF'!$S$41/TIR!S988,'DRE + DCF'!$U$41:$AD$41/TIR!T988:AC988,TIR!F988)</f>
        <v>51.65955222464526</v>
      </c>
      <c r="F988" s="100">
        <f>'DRE + DCF'!$AE$38*'DRE + DCF'!$AE$39*(1+G988)/(R988-G988)/AC988</f>
        <v>26.933532808944538</v>
      </c>
      <c r="G988" s="92">
        <f>R988*(1-'DRE + DCF'!$AE$39)</f>
        <v>0.11322373724588453</v>
      </c>
      <c r="H988" s="94">
        <f t="shared" si="105"/>
        <v>0.18870622874314089</v>
      </c>
      <c r="I988" s="94">
        <f t="shared" si="108"/>
        <v>0.18870622874314089</v>
      </c>
      <c r="J988" s="94">
        <f t="shared" si="108"/>
        <v>0.18870622874314089</v>
      </c>
      <c r="K988" s="94">
        <f t="shared" si="108"/>
        <v>0.18870622874314089</v>
      </c>
      <c r="L988" s="94">
        <f t="shared" si="108"/>
        <v>0.18870622874314089</v>
      </c>
      <c r="M988" s="94">
        <f t="shared" si="108"/>
        <v>0.18870622874314089</v>
      </c>
      <c r="N988" s="94">
        <f t="shared" si="108"/>
        <v>0.18870622874314089</v>
      </c>
      <c r="O988" s="94">
        <f t="shared" si="108"/>
        <v>0.18870622874314089</v>
      </c>
      <c r="P988" s="94">
        <f t="shared" si="108"/>
        <v>0.18870622874314089</v>
      </c>
      <c r="Q988" s="94">
        <f t="shared" si="108"/>
        <v>0.18870622874314089</v>
      </c>
      <c r="R988" s="94">
        <f t="shared" si="108"/>
        <v>0.18870622874314089</v>
      </c>
      <c r="S988" s="93">
        <f>(1+H988)^((5-Dashboard!$F$9)*3/12)</f>
        <v>1.044163804733246</v>
      </c>
      <c r="T988" s="93">
        <f t="shared" si="107"/>
        <v>1.2412040185145463</v>
      </c>
      <c r="U988" s="93">
        <f t="shared" si="107"/>
        <v>1.4754269479492581</v>
      </c>
      <c r="V988" s="93">
        <f t="shared" si="107"/>
        <v>1.753849203082765</v>
      </c>
      <c r="W988" s="93">
        <f t="shared" si="107"/>
        <v>2.0848114719806765</v>
      </c>
      <c r="X988" s="93">
        <f t="shared" si="107"/>
        <v>2.4782283824985862</v>
      </c>
      <c r="Y988" s="93">
        <f t="shared" si="106"/>
        <v>2.9458855145241087</v>
      </c>
      <c r="Z988" s="93">
        <f t="shared" si="106"/>
        <v>3.5017924602790007</v>
      </c>
      <c r="AA988" s="93">
        <f t="shared" si="106"/>
        <v>4.1626025092994157</v>
      </c>
      <c r="AB988" s="93">
        <f t="shared" si="106"/>
        <v>4.9481115305860435</v>
      </c>
      <c r="AC988" s="95">
        <f t="shared" si="106"/>
        <v>5.8818509969233865</v>
      </c>
      <c r="AE988" s="96"/>
    </row>
    <row r="989" spans="3:31" ht="24.75" customHeight="1" x14ac:dyDescent="0.25">
      <c r="C989" s="91">
        <f>ABS(E989-Dashboard!$F$13)</f>
        <v>2.1032379093515843</v>
      </c>
      <c r="D989" s="92">
        <f t="shared" si="109"/>
        <v>0.18880622874314087</v>
      </c>
      <c r="E989" s="93" cm="1">
        <f t="array" ref="E989">SUM('DRE + DCF'!$S$41/TIR!S989,'DRE + DCF'!$U$41:$AD$41/TIR!T989:AC989,TIR!F989)</f>
        <v>51.613237909351582</v>
      </c>
      <c r="F989" s="100">
        <f>'DRE + DCF'!$AE$38*'DRE + DCF'!$AE$39*(1+G989)/(R989-G989)/AC989</f>
        <v>26.897516248450827</v>
      </c>
      <c r="G989" s="92">
        <f>R989*(1-'DRE + DCF'!$AE$39)</f>
        <v>0.11328373724588452</v>
      </c>
      <c r="H989" s="94">
        <f t="shared" si="105"/>
        <v>0.18880622874314087</v>
      </c>
      <c r="I989" s="94">
        <f t="shared" si="108"/>
        <v>0.18880622874314087</v>
      </c>
      <c r="J989" s="94">
        <f t="shared" si="108"/>
        <v>0.18880622874314087</v>
      </c>
      <c r="K989" s="94">
        <f t="shared" si="108"/>
        <v>0.18880622874314087</v>
      </c>
      <c r="L989" s="94">
        <f t="shared" si="108"/>
        <v>0.18880622874314087</v>
      </c>
      <c r="M989" s="94">
        <f t="shared" si="108"/>
        <v>0.18880622874314087</v>
      </c>
      <c r="N989" s="94">
        <f t="shared" si="108"/>
        <v>0.18880622874314087</v>
      </c>
      <c r="O989" s="94">
        <f t="shared" si="108"/>
        <v>0.18880622874314087</v>
      </c>
      <c r="P989" s="94">
        <f t="shared" si="108"/>
        <v>0.18880622874314087</v>
      </c>
      <c r="Q989" s="94">
        <f t="shared" si="108"/>
        <v>0.18880622874314087</v>
      </c>
      <c r="R989" s="94">
        <f t="shared" si="108"/>
        <v>0.18880622874314087</v>
      </c>
      <c r="S989" s="93">
        <f>(1+H989)^((5-Dashboard!$F$9)*3/12)</f>
        <v>1.0441857641299617</v>
      </c>
      <c r="T989" s="93">
        <f t="shared" si="107"/>
        <v>1.2413345403626146</v>
      </c>
      <c r="U989" s="93">
        <f t="shared" si="107"/>
        <v>1.4757062335370801</v>
      </c>
      <c r="V989" s="93">
        <f t="shared" si="107"/>
        <v>1.7543287622239609</v>
      </c>
      <c r="W989" s="93">
        <f t="shared" si="107"/>
        <v>2.0855569597950891</v>
      </c>
      <c r="X989" s="93">
        <f t="shared" si="107"/>
        <v>2.4793231042030102</v>
      </c>
      <c r="Y989" s="93">
        <f t="shared" si="106"/>
        <v>2.947434749343318</v>
      </c>
      <c r="Z989" s="93">
        <f t="shared" si="106"/>
        <v>3.5039287888333148</v>
      </c>
      <c r="AA989" s="93">
        <f t="shared" si="106"/>
        <v>4.1654923692374544</v>
      </c>
      <c r="AB989" s="93">
        <f t="shared" si="106"/>
        <v>4.9519632743315087</v>
      </c>
      <c r="AC989" s="95">
        <f t="shared" si="106"/>
        <v>5.8869247850325763</v>
      </c>
      <c r="AE989" s="96"/>
    </row>
    <row r="990" spans="3:31" ht="24.75" customHeight="1" x14ac:dyDescent="0.25">
      <c r="C990" s="91">
        <f>ABS(E990-Dashboard!$F$13)</f>
        <v>2.0569878532372741</v>
      </c>
      <c r="D990" s="92">
        <f t="shared" si="109"/>
        <v>0.18890622874314086</v>
      </c>
      <c r="E990" s="93" cm="1">
        <f t="array" ref="E990">SUM('DRE + DCF'!$S$41/TIR!S990,'DRE + DCF'!$U$41:$AD$41/TIR!T990:AC990,TIR!F990)</f>
        <v>51.566987853237272</v>
      </c>
      <c r="F990" s="100">
        <f>'DRE + DCF'!$AE$38*'DRE + DCF'!$AE$39*(1+G990)/(R990-G990)/AC990</f>
        <v>26.861557256132162</v>
      </c>
      <c r="G990" s="92">
        <f>R990*(1-'DRE + DCF'!$AE$39)</f>
        <v>0.11334373724588451</v>
      </c>
      <c r="H990" s="94">
        <f t="shared" si="105"/>
        <v>0.18890622874314086</v>
      </c>
      <c r="I990" s="94">
        <f t="shared" si="108"/>
        <v>0.18890622874314086</v>
      </c>
      <c r="J990" s="94">
        <f t="shared" si="108"/>
        <v>0.18890622874314086</v>
      </c>
      <c r="K990" s="94">
        <f t="shared" si="108"/>
        <v>0.18890622874314086</v>
      </c>
      <c r="L990" s="94">
        <f t="shared" si="108"/>
        <v>0.18890622874314086</v>
      </c>
      <c r="M990" s="94">
        <f t="shared" si="108"/>
        <v>0.18890622874314086</v>
      </c>
      <c r="N990" s="94">
        <f t="shared" si="108"/>
        <v>0.18890622874314086</v>
      </c>
      <c r="O990" s="94">
        <f t="shared" si="108"/>
        <v>0.18890622874314086</v>
      </c>
      <c r="P990" s="94">
        <f t="shared" si="108"/>
        <v>0.18890622874314086</v>
      </c>
      <c r="Q990" s="94">
        <f t="shared" si="108"/>
        <v>0.18890622874314086</v>
      </c>
      <c r="R990" s="94">
        <f t="shared" si="108"/>
        <v>0.18890622874314086</v>
      </c>
      <c r="S990" s="93">
        <f>(1+H990)^((5-Dashboard!$F$9)*3/12)</f>
        <v>1.0442077221413357</v>
      </c>
      <c r="T990" s="93">
        <f t="shared" si="107"/>
        <v>1.241465064955521</v>
      </c>
      <c r="U990" s="93">
        <f t="shared" si="107"/>
        <v>1.475985548492627</v>
      </c>
      <c r="V990" s="93">
        <f t="shared" si="107"/>
        <v>1.7548084121377454</v>
      </c>
      <c r="W990" s="93">
        <f t="shared" si="107"/>
        <v>2.086302651441426</v>
      </c>
      <c r="X990" s="93">
        <f t="shared" si="107"/>
        <v>2.4804182173420415</v>
      </c>
      <c r="Y990" s="93">
        <f t="shared" si="106"/>
        <v>2.9489846684859109</v>
      </c>
      <c r="Z990" s="93">
        <f t="shared" si="106"/>
        <v>3.506066240830926</v>
      </c>
      <c r="AA990" s="93">
        <f t="shared" si="106"/>
        <v>4.1683839921099368</v>
      </c>
      <c r="AB990" s="93">
        <f t="shared" si="106"/>
        <v>4.9558176920127037</v>
      </c>
      <c r="AC990" s="95">
        <f t="shared" si="106"/>
        <v>5.89200252254936</v>
      </c>
      <c r="AE990" s="96"/>
    </row>
    <row r="991" spans="3:31" ht="24.75" customHeight="1" x14ac:dyDescent="0.25">
      <c r="C991" s="91">
        <f>ABS(E991-Dashboard!$F$13)</f>
        <v>2.0108019404802135</v>
      </c>
      <c r="D991" s="92">
        <f t="shared" si="109"/>
        <v>0.18900622874314085</v>
      </c>
      <c r="E991" s="93" cm="1">
        <f t="array" ref="E991">SUM('DRE + DCF'!$S$41/TIR!S991,'DRE + DCF'!$U$41:$AD$41/TIR!T991:AC991,TIR!F991)</f>
        <v>51.520801940480212</v>
      </c>
      <c r="F991" s="100">
        <f>'DRE + DCF'!$AE$38*'DRE + DCF'!$AE$39*(1+G991)/(R991-G991)/AC991</f>
        <v>26.825655721577522</v>
      </c>
      <c r="G991" s="92">
        <f>R991*(1-'DRE + DCF'!$AE$39)</f>
        <v>0.11340373724588451</v>
      </c>
      <c r="H991" s="94">
        <f t="shared" si="105"/>
        <v>0.18900622874314085</v>
      </c>
      <c r="I991" s="94">
        <f t="shared" si="108"/>
        <v>0.18900622874314085</v>
      </c>
      <c r="J991" s="94">
        <f t="shared" si="108"/>
        <v>0.18900622874314085</v>
      </c>
      <c r="K991" s="94">
        <f t="shared" si="108"/>
        <v>0.18900622874314085</v>
      </c>
      <c r="L991" s="94">
        <f t="shared" si="108"/>
        <v>0.18900622874314085</v>
      </c>
      <c r="M991" s="94">
        <f t="shared" si="108"/>
        <v>0.18900622874314085</v>
      </c>
      <c r="N991" s="94">
        <f t="shared" si="108"/>
        <v>0.18900622874314085</v>
      </c>
      <c r="O991" s="94">
        <f t="shared" si="108"/>
        <v>0.18900622874314085</v>
      </c>
      <c r="P991" s="94">
        <f t="shared" si="108"/>
        <v>0.18900622874314085</v>
      </c>
      <c r="Q991" s="94">
        <f t="shared" si="108"/>
        <v>0.18900622874314085</v>
      </c>
      <c r="R991" s="94">
        <f t="shared" si="108"/>
        <v>0.18900622874314085</v>
      </c>
      <c r="S991" s="93">
        <f>(1+H991)^((5-Dashboard!$F$9)*3/12)</f>
        <v>1.044229678767572</v>
      </c>
      <c r="T991" s="93">
        <f t="shared" si="107"/>
        <v>1.2415955922930921</v>
      </c>
      <c r="U991" s="93">
        <f t="shared" si="107"/>
        <v>1.4762648928165159</v>
      </c>
      <c r="V991" s="93">
        <f t="shared" si="107"/>
        <v>1.7552881528336626</v>
      </c>
      <c r="W991" s="93">
        <f t="shared" si="107"/>
        <v>2.0870485469582669</v>
      </c>
      <c r="X991" s="93">
        <f t="shared" si="107"/>
        <v>2.4815137220227008</v>
      </c>
      <c r="Y991" s="93">
        <f t="shared" si="106"/>
        <v>2.9505352721965665</v>
      </c>
      <c r="Z991" s="93">
        <f t="shared" si="106"/>
        <v>3.5082048167680564</v>
      </c>
      <c r="AA991" s="93">
        <f t="shared" si="106"/>
        <v>4.1712773788439081</v>
      </c>
      <c r="AB991" s="93">
        <f t="shared" si="106"/>
        <v>4.959674785260769</v>
      </c>
      <c r="AC991" s="95">
        <f t="shared" si="106"/>
        <v>5.8970842122153542</v>
      </c>
      <c r="AE991" s="96"/>
    </row>
    <row r="992" spans="3:31" ht="24.75" customHeight="1" x14ac:dyDescent="0.25">
      <c r="C992" s="91">
        <f>ABS(E992-Dashboard!$F$13)</f>
        <v>1.9646800555170358</v>
      </c>
      <c r="D992" s="92">
        <f t="shared" si="109"/>
        <v>0.18910622874314084</v>
      </c>
      <c r="E992" s="93" cm="1">
        <f t="array" ref="E992">SUM('DRE + DCF'!$S$41/TIR!S992,'DRE + DCF'!$U$41:$AD$41/TIR!T992:AC992,TIR!F992)</f>
        <v>51.474680055517034</v>
      </c>
      <c r="F992" s="100">
        <f>'DRE + DCF'!$AE$38*'DRE + DCF'!$AE$39*(1+G992)/(R992-G992)/AC992</f>
        <v>26.789811534629653</v>
      </c>
      <c r="G992" s="92">
        <f>R992*(1-'DRE + DCF'!$AE$39)</f>
        <v>0.1134637372458845</v>
      </c>
      <c r="H992" s="94">
        <f t="shared" si="105"/>
        <v>0.18910622874314084</v>
      </c>
      <c r="I992" s="94">
        <f t="shared" si="108"/>
        <v>0.18910622874314084</v>
      </c>
      <c r="J992" s="94">
        <f t="shared" si="108"/>
        <v>0.18910622874314084</v>
      </c>
      <c r="K992" s="94">
        <f t="shared" si="108"/>
        <v>0.18910622874314084</v>
      </c>
      <c r="L992" s="94">
        <f t="shared" si="108"/>
        <v>0.18910622874314084</v>
      </c>
      <c r="M992" s="94">
        <f t="shared" si="108"/>
        <v>0.18910622874314084</v>
      </c>
      <c r="N992" s="94">
        <f t="shared" si="108"/>
        <v>0.18910622874314084</v>
      </c>
      <c r="O992" s="94">
        <f t="shared" si="108"/>
        <v>0.18910622874314084</v>
      </c>
      <c r="P992" s="94">
        <f t="shared" si="108"/>
        <v>0.18910622874314084</v>
      </c>
      <c r="Q992" s="94">
        <f t="shared" si="108"/>
        <v>0.18910622874314084</v>
      </c>
      <c r="R992" s="94">
        <f t="shared" si="108"/>
        <v>0.18910622874314084</v>
      </c>
      <c r="S992" s="93">
        <f>(1+H992)^((5-Dashboard!$F$9)*3/12)</f>
        <v>1.0442516340088743</v>
      </c>
      <c r="T992" s="93">
        <f t="shared" si="107"/>
        <v>1.2417261223751552</v>
      </c>
      <c r="U992" s="93">
        <f t="shared" si="107"/>
        <v>1.4765442665093647</v>
      </c>
      <c r="V992" s="93">
        <f t="shared" si="107"/>
        <v>1.7557679843212577</v>
      </c>
      <c r="W992" s="93">
        <f t="shared" si="107"/>
        <v>2.087794646384197</v>
      </c>
      <c r="X992" s="93">
        <f t="shared" si="107"/>
        <v>2.4826096183520319</v>
      </c>
      <c r="Y992" s="93">
        <f t="shared" si="106"/>
        <v>2.9520865607200331</v>
      </c>
      <c r="Z992" s="93">
        <f t="shared" si="106"/>
        <v>3.5103445171411076</v>
      </c>
      <c r="AA992" s="93">
        <f t="shared" si="106"/>
        <v>4.1741725303668247</v>
      </c>
      <c r="AB992" s="93">
        <f t="shared" si="106"/>
        <v>4.9635345557077084</v>
      </c>
      <c r="AC992" s="95">
        <f t="shared" si="106"/>
        <v>5.9021698567738543</v>
      </c>
      <c r="AE992" s="96"/>
    </row>
    <row r="993" spans="3:31" ht="24.75" customHeight="1" x14ac:dyDescent="0.25">
      <c r="C993" s="91">
        <f>ABS(E993-Dashboard!$F$13)</f>
        <v>1.9186220830427061</v>
      </c>
      <c r="D993" s="92">
        <f t="shared" si="109"/>
        <v>0.18920622874314083</v>
      </c>
      <c r="E993" s="93" cm="1">
        <f t="array" ref="E993">SUM('DRE + DCF'!$S$41/TIR!S993,'DRE + DCF'!$U$41:$AD$41/TIR!T993:AC993,TIR!F993)</f>
        <v>51.428622083042704</v>
      </c>
      <c r="F993" s="100">
        <f>'DRE + DCF'!$AE$38*'DRE + DCF'!$AE$39*(1+G993)/(R993-G993)/AC993</f>
        <v>26.754024585384467</v>
      </c>
      <c r="G993" s="92">
        <f>R993*(1-'DRE + DCF'!$AE$39)</f>
        <v>0.11352373724588449</v>
      </c>
      <c r="H993" s="94">
        <f t="shared" si="105"/>
        <v>0.18920622874314083</v>
      </c>
      <c r="I993" s="94">
        <f t="shared" si="108"/>
        <v>0.18920622874314083</v>
      </c>
      <c r="J993" s="94">
        <f t="shared" si="108"/>
        <v>0.18920622874314083</v>
      </c>
      <c r="K993" s="94">
        <f t="shared" si="108"/>
        <v>0.18920622874314083</v>
      </c>
      <c r="L993" s="94">
        <f t="shared" si="108"/>
        <v>0.18920622874314083</v>
      </c>
      <c r="M993" s="94">
        <f t="shared" si="108"/>
        <v>0.18920622874314083</v>
      </c>
      <c r="N993" s="94">
        <f t="shared" si="108"/>
        <v>0.18920622874314083</v>
      </c>
      <c r="O993" s="94">
        <f t="shared" si="108"/>
        <v>0.18920622874314083</v>
      </c>
      <c r="P993" s="94">
        <f t="shared" si="108"/>
        <v>0.18920622874314083</v>
      </c>
      <c r="Q993" s="94">
        <f t="shared" si="108"/>
        <v>0.18920622874314083</v>
      </c>
      <c r="R993" s="94">
        <f t="shared" si="108"/>
        <v>0.18920622874314083</v>
      </c>
      <c r="S993" s="93">
        <f>(1+H993)^((5-Dashboard!$F$9)*3/12)</f>
        <v>1.0442735878654468</v>
      </c>
      <c r="T993" s="93">
        <f t="shared" si="107"/>
        <v>1.2418566552015369</v>
      </c>
      <c r="U993" s="93">
        <f t="shared" si="107"/>
        <v>1.4768236695717907</v>
      </c>
      <c r="V993" s="93">
        <f t="shared" si="107"/>
        <v>1.7562479066100756</v>
      </c>
      <c r="W993" s="93">
        <f t="shared" si="107"/>
        <v>2.088540949757804</v>
      </c>
      <c r="X993" s="93">
        <f t="shared" si="107"/>
        <v>2.4837059064370957</v>
      </c>
      <c r="Y993" s="93">
        <f t="shared" si="106"/>
        <v>2.9536385343011227</v>
      </c>
      <c r="Z993" s="93">
        <f t="shared" si="106"/>
        <v>3.5124853424466562</v>
      </c>
      <c r="AA993" s="93">
        <f t="shared" si="106"/>
        <v>4.1770694476065477</v>
      </c>
      <c r="AB993" s="93">
        <f t="shared" si="106"/>
        <v>4.9673970049863776</v>
      </c>
      <c r="AC993" s="95">
        <f t="shared" si="106"/>
        <v>5.9072594589698229</v>
      </c>
      <c r="AE993" s="96"/>
    </row>
    <row r="994" spans="3:31" ht="24.75" customHeight="1" x14ac:dyDescent="0.25">
      <c r="C994" s="91">
        <f>ABS(E994-Dashboard!$F$13)</f>
        <v>1.8726279080095978</v>
      </c>
      <c r="D994" s="92">
        <f t="shared" si="109"/>
        <v>0.18930622874314082</v>
      </c>
      <c r="E994" s="93" cm="1">
        <f t="array" ref="E994">SUM('DRE + DCF'!$S$41/TIR!S994,'DRE + DCF'!$U$41:$AD$41/TIR!T994:AC994,TIR!F994)</f>
        <v>51.382627908009596</v>
      </c>
      <c r="F994" s="100">
        <f>'DRE + DCF'!$AE$38*'DRE + DCF'!$AE$39*(1+G994)/(R994-G994)/AC994</f>
        <v>26.718294764190286</v>
      </c>
      <c r="G994" s="92">
        <f>R994*(1-'DRE + DCF'!$AE$39)</f>
        <v>0.11358373724588448</v>
      </c>
      <c r="H994" s="94">
        <f t="shared" si="105"/>
        <v>0.18930622874314082</v>
      </c>
      <c r="I994" s="94">
        <f t="shared" si="108"/>
        <v>0.18930622874314082</v>
      </c>
      <c r="J994" s="94">
        <f t="shared" si="108"/>
        <v>0.18930622874314082</v>
      </c>
      <c r="K994" s="94">
        <f t="shared" si="108"/>
        <v>0.18930622874314082</v>
      </c>
      <c r="L994" s="94">
        <f t="shared" ref="I994:R1019" si="110">$D994</f>
        <v>0.18930622874314082</v>
      </c>
      <c r="M994" s="94">
        <f t="shared" si="110"/>
        <v>0.18930622874314082</v>
      </c>
      <c r="N994" s="94">
        <f t="shared" si="110"/>
        <v>0.18930622874314082</v>
      </c>
      <c r="O994" s="94">
        <f t="shared" si="110"/>
        <v>0.18930622874314082</v>
      </c>
      <c r="P994" s="94">
        <f t="shared" si="110"/>
        <v>0.18930622874314082</v>
      </c>
      <c r="Q994" s="94">
        <f t="shared" si="110"/>
        <v>0.18930622874314082</v>
      </c>
      <c r="R994" s="94">
        <f t="shared" si="110"/>
        <v>0.18930622874314082</v>
      </c>
      <c r="S994" s="93">
        <f>(1+H994)^((5-Dashboard!$F$9)*3/12)</f>
        <v>1.0442955403374927</v>
      </c>
      <c r="T994" s="93">
        <f t="shared" si="107"/>
        <v>1.2419871907720641</v>
      </c>
      <c r="U994" s="93">
        <f t="shared" si="107"/>
        <v>1.4771031020044114</v>
      </c>
      <c r="V994" s="93">
        <f t="shared" si="107"/>
        <v>1.7567279197096615</v>
      </c>
      <c r="W994" s="93">
        <f t="shared" si="107"/>
        <v>2.0892874571176807</v>
      </c>
      <c r="X994" s="93">
        <f t="shared" si="107"/>
        <v>2.4848025863849754</v>
      </c>
      <c r="Y994" s="93">
        <f t="shared" si="106"/>
        <v>2.9551911931847177</v>
      </c>
      <c r="Z994" s="93">
        <f t="shared" si="106"/>
        <v>3.5146272931814591</v>
      </c>
      <c r="AA994" s="93">
        <f t="shared" si="106"/>
        <v>4.1799681314913544</v>
      </c>
      <c r="AB994" s="93">
        <f t="shared" si="106"/>
        <v>4.9712621347304955</v>
      </c>
      <c r="AC994" s="95">
        <f t="shared" si="106"/>
        <v>5.9123530215499009</v>
      </c>
      <c r="AE994" s="96"/>
    </row>
    <row r="995" spans="3:31" ht="24.75" customHeight="1" x14ac:dyDescent="0.25">
      <c r="C995" s="91">
        <f>ABS(E995-Dashboard!$F$13)</f>
        <v>1.8266974156269313</v>
      </c>
      <c r="D995" s="92">
        <f t="shared" si="109"/>
        <v>0.18940622874314081</v>
      </c>
      <c r="E995" s="93" cm="1">
        <f t="array" ref="E995">SUM('DRE + DCF'!$S$41/TIR!S995,'DRE + DCF'!$U$41:$AD$41/TIR!T995:AC995,TIR!F995)</f>
        <v>51.336697415626929</v>
      </c>
      <c r="F995" s="100">
        <f>'DRE + DCF'!$AE$38*'DRE + DCF'!$AE$39*(1+G995)/(R995-G995)/AC995</f>
        <v>26.682621961647172</v>
      </c>
      <c r="G995" s="92">
        <f>R995*(1-'DRE + DCF'!$AE$39)</f>
        <v>0.11364373724588447</v>
      </c>
      <c r="H995" s="94">
        <f t="shared" si="105"/>
        <v>0.18940622874314081</v>
      </c>
      <c r="I995" s="94">
        <f t="shared" si="110"/>
        <v>0.18940622874314081</v>
      </c>
      <c r="J995" s="94">
        <f t="shared" si="110"/>
        <v>0.18940622874314081</v>
      </c>
      <c r="K995" s="94">
        <f t="shared" si="110"/>
        <v>0.18940622874314081</v>
      </c>
      <c r="L995" s="94">
        <f t="shared" si="110"/>
        <v>0.18940622874314081</v>
      </c>
      <c r="M995" s="94">
        <f t="shared" si="110"/>
        <v>0.18940622874314081</v>
      </c>
      <c r="N995" s="94">
        <f t="shared" si="110"/>
        <v>0.18940622874314081</v>
      </c>
      <c r="O995" s="94">
        <f t="shared" si="110"/>
        <v>0.18940622874314081</v>
      </c>
      <c r="P995" s="94">
        <f t="shared" si="110"/>
        <v>0.18940622874314081</v>
      </c>
      <c r="Q995" s="94">
        <f t="shared" si="110"/>
        <v>0.18940622874314081</v>
      </c>
      <c r="R995" s="94">
        <f t="shared" si="110"/>
        <v>0.18940622874314081</v>
      </c>
      <c r="S995" s="93">
        <f>(1+H995)^((5-Dashboard!$F$9)*3/12)</f>
        <v>1.044317491425216</v>
      </c>
      <c r="T995" s="93">
        <f t="shared" si="107"/>
        <v>1.2421177290865635</v>
      </c>
      <c r="U995" s="93">
        <f t="shared" si="107"/>
        <v>1.4773825638078437</v>
      </c>
      <c r="V995" s="93">
        <f t="shared" si="107"/>
        <v>1.75720802362956</v>
      </c>
      <c r="W995" s="93">
        <f t="shared" si="107"/>
        <v>2.0900341685024229</v>
      </c>
      <c r="X995" s="93">
        <f t="shared" si="107"/>
        <v>2.485899658302773</v>
      </c>
      <c r="Y995" s="93">
        <f t="shared" si="106"/>
        <v>2.9567445376157635</v>
      </c>
      <c r="Z995" s="93">
        <f t="shared" si="106"/>
        <v>3.5167703698424471</v>
      </c>
      <c r="AA995" s="93">
        <f t="shared" si="106"/>
        <v>4.1828685829499257</v>
      </c>
      <c r="AB995" s="93">
        <f t="shared" si="106"/>
        <v>4.9751299465746364</v>
      </c>
      <c r="AC995" s="95">
        <f t="shared" si="106"/>
        <v>5.9174505472624022</v>
      </c>
      <c r="AE995" s="96"/>
    </row>
    <row r="996" spans="3:31" ht="24.75" customHeight="1" x14ac:dyDescent="0.25">
      <c r="C996" s="91">
        <f>ABS(E996-Dashboard!$F$13)</f>
        <v>1.7808304913599855</v>
      </c>
      <c r="D996" s="92">
        <f t="shared" si="109"/>
        <v>0.1895062287431408</v>
      </c>
      <c r="E996" s="93" cm="1">
        <f t="array" ref="E996">SUM('DRE + DCF'!$S$41/TIR!S996,'DRE + DCF'!$U$41:$AD$41/TIR!T996:AC996,TIR!F996)</f>
        <v>51.290830491359984</v>
      </c>
      <c r="F996" s="100">
        <f>'DRE + DCF'!$AE$38*'DRE + DCF'!$AE$39*(1+G996)/(R996-G996)/AC996</f>
        <v>26.647006068606242</v>
      </c>
      <c r="G996" s="92">
        <f>R996*(1-'DRE + DCF'!$AE$39)</f>
        <v>0.11370373724588448</v>
      </c>
      <c r="H996" s="94">
        <f t="shared" si="105"/>
        <v>0.1895062287431408</v>
      </c>
      <c r="I996" s="94">
        <f t="shared" si="110"/>
        <v>0.1895062287431408</v>
      </c>
      <c r="J996" s="94">
        <f t="shared" si="110"/>
        <v>0.1895062287431408</v>
      </c>
      <c r="K996" s="94">
        <f t="shared" si="110"/>
        <v>0.1895062287431408</v>
      </c>
      <c r="L996" s="94">
        <f t="shared" si="110"/>
        <v>0.1895062287431408</v>
      </c>
      <c r="M996" s="94">
        <f t="shared" si="110"/>
        <v>0.1895062287431408</v>
      </c>
      <c r="N996" s="94">
        <f t="shared" si="110"/>
        <v>0.1895062287431408</v>
      </c>
      <c r="O996" s="94">
        <f t="shared" si="110"/>
        <v>0.1895062287431408</v>
      </c>
      <c r="P996" s="94">
        <f t="shared" si="110"/>
        <v>0.1895062287431408</v>
      </c>
      <c r="Q996" s="94">
        <f t="shared" si="110"/>
        <v>0.1895062287431408</v>
      </c>
      <c r="R996" s="94">
        <f t="shared" si="110"/>
        <v>0.1895062287431408</v>
      </c>
      <c r="S996" s="93">
        <f>(1+H996)^((5-Dashboard!$F$9)*3/12)</f>
        <v>1.0443394411288205</v>
      </c>
      <c r="T996" s="93">
        <f t="shared" si="107"/>
        <v>1.2422482701448625</v>
      </c>
      <c r="U996" s="93">
        <f t="shared" si="107"/>
        <v>1.4776620549827058</v>
      </c>
      <c r="V996" s="93">
        <f t="shared" si="107"/>
        <v>1.7576882183793179</v>
      </c>
      <c r="W996" s="93">
        <f t="shared" si="107"/>
        <v>2.0907810839506324</v>
      </c>
      <c r="X996" s="93">
        <f t="shared" si="107"/>
        <v>2.486997122297613</v>
      </c>
      <c r="Y996" s="93">
        <f t="shared" si="106"/>
        <v>2.9582985678392775</v>
      </c>
      <c r="Z996" s="93">
        <f t="shared" si="106"/>
        <v>3.5189145729267337</v>
      </c>
      <c r="AA996" s="93">
        <f t="shared" si="106"/>
        <v>4.1857708029113594</v>
      </c>
      <c r="AB996" s="93">
        <f t="shared" si="106"/>
        <v>4.9790004421542395</v>
      </c>
      <c r="AC996" s="95">
        <f t="shared" si="106"/>
        <v>5.9225520388573205</v>
      </c>
      <c r="AE996" s="96"/>
    </row>
    <row r="997" spans="3:31" ht="24.75" customHeight="1" x14ac:dyDescent="0.25">
      <c r="C997" s="91">
        <f>ABS(E997-Dashboard!$F$13)</f>
        <v>1.7350270209295431</v>
      </c>
      <c r="D997" s="92">
        <f t="shared" si="109"/>
        <v>0.18960622874314079</v>
      </c>
      <c r="E997" s="93" cm="1">
        <f t="array" ref="E997">SUM('DRE + DCF'!$S$41/TIR!S997,'DRE + DCF'!$U$41:$AD$41/TIR!T997:AC997,TIR!F997)</f>
        <v>51.245027020929541</v>
      </c>
      <c r="F997" s="100">
        <f>'DRE + DCF'!$AE$38*'DRE + DCF'!$AE$39*(1+G997)/(R997-G997)/AC997</f>
        <v>26.611446976168992</v>
      </c>
      <c r="G997" s="92">
        <f>R997*(1-'DRE + DCF'!$AE$39)</f>
        <v>0.11376373724588447</v>
      </c>
      <c r="H997" s="94">
        <f t="shared" si="105"/>
        <v>0.18960622874314079</v>
      </c>
      <c r="I997" s="94">
        <f t="shared" si="110"/>
        <v>0.18960622874314079</v>
      </c>
      <c r="J997" s="94">
        <f t="shared" si="110"/>
        <v>0.18960622874314079</v>
      </c>
      <c r="K997" s="94">
        <f t="shared" si="110"/>
        <v>0.18960622874314079</v>
      </c>
      <c r="L997" s="94">
        <f t="shared" si="110"/>
        <v>0.18960622874314079</v>
      </c>
      <c r="M997" s="94">
        <f t="shared" si="110"/>
        <v>0.18960622874314079</v>
      </c>
      <c r="N997" s="94">
        <f t="shared" si="110"/>
        <v>0.18960622874314079</v>
      </c>
      <c r="O997" s="94">
        <f t="shared" si="110"/>
        <v>0.18960622874314079</v>
      </c>
      <c r="P997" s="94">
        <f t="shared" si="110"/>
        <v>0.18960622874314079</v>
      </c>
      <c r="Q997" s="94">
        <f t="shared" si="110"/>
        <v>0.18960622874314079</v>
      </c>
      <c r="R997" s="94">
        <f t="shared" si="110"/>
        <v>0.18960622874314079</v>
      </c>
      <c r="S997" s="93">
        <f>(1+H997)^((5-Dashboard!$F$9)*3/12)</f>
        <v>1.0443613894485095</v>
      </c>
      <c r="T997" s="93">
        <f t="shared" si="107"/>
        <v>1.242378813946788</v>
      </c>
      <c r="U997" s="93">
        <f t="shared" si="107"/>
        <v>1.4779415755296146</v>
      </c>
      <c r="V997" s="93">
        <f t="shared" si="107"/>
        <v>1.7581685039684807</v>
      </c>
      <c r="W997" s="93">
        <f t="shared" si="107"/>
        <v>2.0915282035009142</v>
      </c>
      <c r="X997" s="93">
        <f t="shared" si="107"/>
        <v>2.4880949784766391</v>
      </c>
      <c r="Y997" s="93">
        <f t="shared" si="106"/>
        <v>2.9598532841003409</v>
      </c>
      <c r="Z997" s="93">
        <f t="shared" si="106"/>
        <v>3.5210599029316065</v>
      </c>
      <c r="AA997" s="93">
        <f t="shared" si="106"/>
        <v>4.1886747923051582</v>
      </c>
      <c r="AB997" s="93">
        <f t="shared" si="106"/>
        <v>4.9828736231055979</v>
      </c>
      <c r="AC997" s="95">
        <f t="shared" si="106"/>
        <v>5.9276574990863207</v>
      </c>
      <c r="AE997" s="96"/>
    </row>
    <row r="998" spans="3:31" ht="24.75" customHeight="1" x14ac:dyDescent="0.25">
      <c r="C998" s="91">
        <f>ABS(E998-Dashboard!$F$13)</f>
        <v>1.6892868903110738</v>
      </c>
      <c r="D998" s="92">
        <f t="shared" si="109"/>
        <v>0.18970622874314078</v>
      </c>
      <c r="E998" s="93" cm="1">
        <f t="array" ref="E998">SUM('DRE + DCF'!$S$41/TIR!S998,'DRE + DCF'!$U$41:$AD$41/TIR!T998:AC998,TIR!F998)</f>
        <v>51.199286890311072</v>
      </c>
      <c r="F998" s="100">
        <f>'DRE + DCF'!$AE$38*'DRE + DCF'!$AE$39*(1+G998)/(R998-G998)/AC998</f>
        <v>26.575944575686613</v>
      </c>
      <c r="G998" s="92">
        <f>R998*(1-'DRE + DCF'!$AE$39)</f>
        <v>0.11382373724588446</v>
      </c>
      <c r="H998" s="94">
        <f t="shared" si="105"/>
        <v>0.18970622874314078</v>
      </c>
      <c r="I998" s="94">
        <f t="shared" si="110"/>
        <v>0.18970622874314078</v>
      </c>
      <c r="J998" s="94">
        <f t="shared" si="110"/>
        <v>0.18970622874314078</v>
      </c>
      <c r="K998" s="94">
        <f t="shared" si="110"/>
        <v>0.18970622874314078</v>
      </c>
      <c r="L998" s="94">
        <f t="shared" si="110"/>
        <v>0.18970622874314078</v>
      </c>
      <c r="M998" s="94">
        <f t="shared" si="110"/>
        <v>0.18970622874314078</v>
      </c>
      <c r="N998" s="94">
        <f t="shared" si="110"/>
        <v>0.18970622874314078</v>
      </c>
      <c r="O998" s="94">
        <f t="shared" si="110"/>
        <v>0.18970622874314078</v>
      </c>
      <c r="P998" s="94">
        <f t="shared" si="110"/>
        <v>0.18970622874314078</v>
      </c>
      <c r="Q998" s="94">
        <f t="shared" si="110"/>
        <v>0.18970622874314078</v>
      </c>
      <c r="R998" s="94">
        <f t="shared" si="110"/>
        <v>0.18970622874314078</v>
      </c>
      <c r="S998" s="93">
        <f>(1+H998)^((5-Dashboard!$F$9)*3/12)</f>
        <v>1.0443833363844868</v>
      </c>
      <c r="T998" s="93">
        <f t="shared" si="107"/>
        <v>1.2425093604921669</v>
      </c>
      <c r="U998" s="93">
        <f t="shared" si="107"/>
        <v>1.4782211254491875</v>
      </c>
      <c r="V998" s="93">
        <f t="shared" si="107"/>
        <v>1.7586488804065941</v>
      </c>
      <c r="W998" s="93">
        <f t="shared" si="107"/>
        <v>2.0922755271918758</v>
      </c>
      <c r="X998" s="93">
        <f t="shared" si="107"/>
        <v>2.4891932269470134</v>
      </c>
      <c r="Y998" s="93">
        <f t="shared" si="106"/>
        <v>2.9614086866441003</v>
      </c>
      <c r="Z998" s="93">
        <f t="shared" si="106"/>
        <v>3.5232063603545303</v>
      </c>
      <c r="AA998" s="93">
        <f t="shared" si="106"/>
        <v>4.191580552061235</v>
      </c>
      <c r="AB998" s="93">
        <f t="shared" si="106"/>
        <v>4.9867494910658641</v>
      </c>
      <c r="AC998" s="95">
        <f t="shared" si="106"/>
        <v>5.932766930702746</v>
      </c>
      <c r="AE998" s="96"/>
    </row>
    <row r="999" spans="3:31" ht="24.75" customHeight="1" x14ac:dyDescent="0.25">
      <c r="C999" s="91">
        <f>ABS(E999-Dashboard!$F$13)</f>
        <v>1.6436099857341091</v>
      </c>
      <c r="D999" s="92">
        <f t="shared" si="109"/>
        <v>0.18980622874314076</v>
      </c>
      <c r="E999" s="93" cm="1">
        <f t="array" ref="E999">SUM('DRE + DCF'!$S$41/TIR!S999,'DRE + DCF'!$U$41:$AD$41/TIR!T999:AC999,TIR!F999)</f>
        <v>51.153609985734107</v>
      </c>
      <c r="F999" s="100">
        <f>'DRE + DCF'!$AE$38*'DRE + DCF'!$AE$39*(1+G999)/(R999-G999)/AC999</f>
        <v>26.540498758759274</v>
      </c>
      <c r="G999" s="92">
        <f>R999*(1-'DRE + DCF'!$AE$39)</f>
        <v>0.11388373724588445</v>
      </c>
      <c r="H999" s="94">
        <f t="shared" si="105"/>
        <v>0.18980622874314076</v>
      </c>
      <c r="I999" s="94">
        <f t="shared" si="110"/>
        <v>0.18980622874314076</v>
      </c>
      <c r="J999" s="94">
        <f t="shared" si="110"/>
        <v>0.18980622874314076</v>
      </c>
      <c r="K999" s="94">
        <f t="shared" si="110"/>
        <v>0.18980622874314076</v>
      </c>
      <c r="L999" s="94">
        <f t="shared" si="110"/>
        <v>0.18980622874314076</v>
      </c>
      <c r="M999" s="94">
        <f t="shared" si="110"/>
        <v>0.18980622874314076</v>
      </c>
      <c r="N999" s="94">
        <f t="shared" si="110"/>
        <v>0.18980622874314076</v>
      </c>
      <c r="O999" s="94">
        <f t="shared" si="110"/>
        <v>0.18980622874314076</v>
      </c>
      <c r="P999" s="94">
        <f t="shared" si="110"/>
        <v>0.18980622874314076</v>
      </c>
      <c r="Q999" s="94">
        <f t="shared" si="110"/>
        <v>0.18980622874314076</v>
      </c>
      <c r="R999" s="94">
        <f t="shared" si="110"/>
        <v>0.18980622874314076</v>
      </c>
      <c r="S999" s="93">
        <f>(1+H999)^((5-Dashboard!$F$9)*3/12)</f>
        <v>1.044405281936956</v>
      </c>
      <c r="T999" s="93">
        <f t="shared" si="107"/>
        <v>1.2426399097808263</v>
      </c>
      <c r="U999" s="93">
        <f t="shared" si="107"/>
        <v>1.4785007047420415</v>
      </c>
      <c r="V999" s="93">
        <f t="shared" si="107"/>
        <v>1.7591293477032044</v>
      </c>
      <c r="W999" s="93">
        <f t="shared" si="107"/>
        <v>2.0930230550621309</v>
      </c>
      <c r="X999" s="93">
        <f t="shared" si="107"/>
        <v>2.4902918678159209</v>
      </c>
      <c r="Y999" s="93">
        <f t="shared" si="106"/>
        <v>2.9629647757157729</v>
      </c>
      <c r="Z999" s="93">
        <f t="shared" si="106"/>
        <v>3.5253539456931495</v>
      </c>
      <c r="AA999" s="93">
        <f t="shared" si="106"/>
        <v>4.1944880831099178</v>
      </c>
      <c r="AB999" s="93">
        <f t="shared" si="106"/>
        <v>4.9906280476730567</v>
      </c>
      <c r="AC999" s="95">
        <f t="shared" si="106"/>
        <v>5.9378803364616228</v>
      </c>
      <c r="AE999" s="96"/>
    </row>
    <row r="1000" spans="3:31" ht="24.75" customHeight="1" x14ac:dyDescent="0.25">
      <c r="C1000" s="91">
        <f>ABS(E1000-Dashboard!$F$13)</f>
        <v>1.5979961936814817</v>
      </c>
      <c r="D1000" s="92">
        <f t="shared" si="109"/>
        <v>0.18990622874314075</v>
      </c>
      <c r="E1000" s="93" cm="1">
        <f t="array" ref="E1000">SUM('DRE + DCF'!$S$41/TIR!S1000,'DRE + DCF'!$U$41:$AD$41/TIR!T1000:AC1000,TIR!F1000)</f>
        <v>51.10799619368148</v>
      </c>
      <c r="F1000" s="100">
        <f>'DRE + DCF'!$AE$38*'DRE + DCF'!$AE$39*(1+G1000)/(R1000-G1000)/AC1000</f>
        <v>26.50510941723547</v>
      </c>
      <c r="G1000" s="92">
        <f>R1000*(1-'DRE + DCF'!$AE$39)</f>
        <v>0.11394373724588444</v>
      </c>
      <c r="H1000" s="94">
        <f t="shared" si="105"/>
        <v>0.18990622874314075</v>
      </c>
      <c r="I1000" s="94">
        <f t="shared" si="110"/>
        <v>0.18990622874314075</v>
      </c>
      <c r="J1000" s="94">
        <f t="shared" si="110"/>
        <v>0.18990622874314075</v>
      </c>
      <c r="K1000" s="94">
        <f t="shared" si="110"/>
        <v>0.18990622874314075</v>
      </c>
      <c r="L1000" s="94">
        <f t="shared" si="110"/>
        <v>0.18990622874314075</v>
      </c>
      <c r="M1000" s="94">
        <f t="shared" si="110"/>
        <v>0.18990622874314075</v>
      </c>
      <c r="N1000" s="94">
        <f t="shared" si="110"/>
        <v>0.18990622874314075</v>
      </c>
      <c r="O1000" s="94">
        <f t="shared" si="110"/>
        <v>0.18990622874314075</v>
      </c>
      <c r="P1000" s="94">
        <f t="shared" si="110"/>
        <v>0.18990622874314075</v>
      </c>
      <c r="Q1000" s="94">
        <f t="shared" si="110"/>
        <v>0.18990622874314075</v>
      </c>
      <c r="R1000" s="94">
        <f t="shared" si="110"/>
        <v>0.18990622874314075</v>
      </c>
      <c r="S1000" s="93">
        <f>(1+H1000)^((5-Dashboard!$F$9)*3/12)</f>
        <v>1.0444272261061205</v>
      </c>
      <c r="T1000" s="93">
        <f t="shared" si="107"/>
        <v>1.2427704618125934</v>
      </c>
      <c r="U1000" s="93">
        <f t="shared" si="107"/>
        <v>1.4787803134087945</v>
      </c>
      <c r="V1000" s="93">
        <f t="shared" si="107"/>
        <v>1.7596099058678585</v>
      </c>
      <c r="W1000" s="93">
        <f t="shared" si="107"/>
        <v>2.0937707871502966</v>
      </c>
      <c r="X1000" s="93">
        <f t="shared" si="107"/>
        <v>2.4913909011905666</v>
      </c>
      <c r="Y1000" s="93">
        <f t="shared" si="106"/>
        <v>2.964521551560642</v>
      </c>
      <c r="Z1000" s="93">
        <f t="shared" si="106"/>
        <v>3.5275026594452878</v>
      </c>
      <c r="AA1000" s="93">
        <f t="shared" si="106"/>
        <v>4.197397386381942</v>
      </c>
      <c r="AB1000" s="93">
        <f t="shared" si="106"/>
        <v>4.9945092945660523</v>
      </c>
      <c r="AC1000" s="95">
        <f t="shared" si="106"/>
        <v>5.9429977191196555</v>
      </c>
      <c r="AE1000" s="96"/>
    </row>
    <row r="1001" spans="3:31" ht="24.75" customHeight="1" x14ac:dyDescent="0.25">
      <c r="C1001" s="91">
        <f>ABS(E1001-Dashboard!$F$13)</f>
        <v>1.5524454008888284</v>
      </c>
      <c r="D1001" s="92">
        <f t="shared" si="109"/>
        <v>0.19000622874314074</v>
      </c>
      <c r="E1001" s="93" cm="1">
        <f t="array" ref="E1001">SUM('DRE + DCF'!$S$41/TIR!S1001,'DRE + DCF'!$U$41:$AD$41/TIR!T1001:AC1001,TIR!F1001)</f>
        <v>51.062445400888826</v>
      </c>
      <c r="F1001" s="100">
        <f>'DRE + DCF'!$AE$38*'DRE + DCF'!$AE$39*(1+G1001)/(R1001-G1001)/AC1001</f>
        <v>26.469776443211384</v>
      </c>
      <c r="G1001" s="92">
        <f>R1001*(1-'DRE + DCF'!$AE$39)</f>
        <v>0.11400373724588445</v>
      </c>
      <c r="H1001" s="94">
        <f t="shared" si="105"/>
        <v>0.19000622874314074</v>
      </c>
      <c r="I1001" s="94">
        <f t="shared" si="110"/>
        <v>0.19000622874314074</v>
      </c>
      <c r="J1001" s="94">
        <f t="shared" si="110"/>
        <v>0.19000622874314074</v>
      </c>
      <c r="K1001" s="94">
        <f t="shared" si="110"/>
        <v>0.19000622874314074</v>
      </c>
      <c r="L1001" s="94">
        <f t="shared" si="110"/>
        <v>0.19000622874314074</v>
      </c>
      <c r="M1001" s="94">
        <f t="shared" si="110"/>
        <v>0.19000622874314074</v>
      </c>
      <c r="N1001" s="94">
        <f t="shared" si="110"/>
        <v>0.19000622874314074</v>
      </c>
      <c r="O1001" s="94">
        <f t="shared" si="110"/>
        <v>0.19000622874314074</v>
      </c>
      <c r="P1001" s="94">
        <f t="shared" si="110"/>
        <v>0.19000622874314074</v>
      </c>
      <c r="Q1001" s="94">
        <f t="shared" si="110"/>
        <v>0.19000622874314074</v>
      </c>
      <c r="R1001" s="94">
        <f t="shared" si="110"/>
        <v>0.19000622874314074</v>
      </c>
      <c r="S1001" s="93">
        <f>(1+H1001)^((5-Dashboard!$F$9)*3/12)</f>
        <v>1.0444491688921838</v>
      </c>
      <c r="T1001" s="93">
        <f t="shared" si="107"/>
        <v>1.2429010165872953</v>
      </c>
      <c r="U1001" s="93">
        <f t="shared" si="107"/>
        <v>1.4790599514500631</v>
      </c>
      <c r="V1001" s="93">
        <f t="shared" si="107"/>
        <v>1.7600905549101025</v>
      </c>
      <c r="W1001" s="93">
        <f t="shared" si="107"/>
        <v>2.0945187234949931</v>
      </c>
      <c r="X1001" s="93">
        <f t="shared" si="107"/>
        <v>2.492490327178174</v>
      </c>
      <c r="Y1001" s="93">
        <f t="shared" si="106"/>
        <v>2.9660790144240559</v>
      </c>
      <c r="Z1001" s="93">
        <f t="shared" si="106"/>
        <v>3.5296525021089424</v>
      </c>
      <c r="AA1001" s="93">
        <f t="shared" si="106"/>
        <v>4.2003084628084535</v>
      </c>
      <c r="AB1001" s="93">
        <f t="shared" si="106"/>
        <v>4.9983932333845864</v>
      </c>
      <c r="AC1001" s="95">
        <f t="shared" si="106"/>
        <v>5.9481190814352249</v>
      </c>
      <c r="AE1001" s="96"/>
    </row>
    <row r="1002" spans="3:31" ht="24.75" customHeight="1" x14ac:dyDescent="0.25">
      <c r="C1002" s="91">
        <f>ABS(E1002-Dashboard!$F$13)</f>
        <v>1.5069574943436876</v>
      </c>
      <c r="D1002" s="92">
        <f t="shared" si="109"/>
        <v>0.19010622874314073</v>
      </c>
      <c r="E1002" s="93" cm="1">
        <f t="array" ref="E1002">SUM('DRE + DCF'!$S$41/TIR!S1002,'DRE + DCF'!$U$41:$AD$41/TIR!T1002:AC1002,TIR!F1002)</f>
        <v>51.016957494343686</v>
      </c>
      <c r="F1002" s="100">
        <f>'DRE + DCF'!$AE$38*'DRE + DCF'!$AE$39*(1+G1002)/(R1002-G1002)/AC1002</f>
        <v>26.434499729030151</v>
      </c>
      <c r="G1002" s="92">
        <f>R1002*(1-'DRE + DCF'!$AE$39)</f>
        <v>0.11406373724588444</v>
      </c>
      <c r="H1002" s="94">
        <f t="shared" si="105"/>
        <v>0.19010622874314073</v>
      </c>
      <c r="I1002" s="94">
        <f t="shared" si="110"/>
        <v>0.19010622874314073</v>
      </c>
      <c r="J1002" s="94">
        <f t="shared" si="110"/>
        <v>0.19010622874314073</v>
      </c>
      <c r="K1002" s="94">
        <f t="shared" si="110"/>
        <v>0.19010622874314073</v>
      </c>
      <c r="L1002" s="94">
        <f t="shared" si="110"/>
        <v>0.19010622874314073</v>
      </c>
      <c r="M1002" s="94">
        <f t="shared" si="110"/>
        <v>0.19010622874314073</v>
      </c>
      <c r="N1002" s="94">
        <f t="shared" si="110"/>
        <v>0.19010622874314073</v>
      </c>
      <c r="O1002" s="94">
        <f t="shared" si="110"/>
        <v>0.19010622874314073</v>
      </c>
      <c r="P1002" s="94">
        <f t="shared" si="110"/>
        <v>0.19010622874314073</v>
      </c>
      <c r="Q1002" s="94">
        <f t="shared" si="110"/>
        <v>0.19010622874314073</v>
      </c>
      <c r="R1002" s="94">
        <f t="shared" si="110"/>
        <v>0.19010622874314073</v>
      </c>
      <c r="S1002" s="93">
        <f>(1+H1002)^((5-Dashboard!$F$9)*3/12)</f>
        <v>1.044471110295349</v>
      </c>
      <c r="T1002" s="93">
        <f t="shared" si="107"/>
        <v>1.2430315741047588</v>
      </c>
      <c r="U1002" s="93">
        <f t="shared" si="107"/>
        <v>1.4793396188664645</v>
      </c>
      <c r="V1002" s="93">
        <f t="shared" si="107"/>
        <v>1.7605712948394832</v>
      </c>
      <c r="W1002" s="93">
        <f t="shared" si="107"/>
        <v>2.0952668641348455</v>
      </c>
      <c r="X1002" s="93">
        <f t="shared" si="107"/>
        <v>2.4935901458859875</v>
      </c>
      <c r="Y1002" s="93">
        <f t="shared" si="106"/>
        <v>2.9676371645514306</v>
      </c>
      <c r="Z1002" s="93">
        <f t="shared" si="106"/>
        <v>3.5318034741822903</v>
      </c>
      <c r="AA1002" s="93">
        <f t="shared" si="106"/>
        <v>4.2032213133210083</v>
      </c>
      <c r="AB1002" s="93">
        <f t="shared" si="106"/>
        <v>5.0022798657692569</v>
      </c>
      <c r="AC1002" s="95">
        <f t="shared" si="106"/>
        <v>5.9532444261683946</v>
      </c>
      <c r="AE1002" s="96"/>
    </row>
    <row r="1003" spans="3:31" ht="24.75" customHeight="1" x14ac:dyDescent="0.25">
      <c r="C1003" s="91">
        <f>ABS(E1003-Dashboard!$F$13)</f>
        <v>1.4615323612849735</v>
      </c>
      <c r="D1003" s="92">
        <f t="shared" si="109"/>
        <v>0.19020622874314072</v>
      </c>
      <c r="E1003" s="93" cm="1">
        <f t="array" ref="E1003">SUM('DRE + DCF'!$S$41/TIR!S1003,'DRE + DCF'!$U$41:$AD$41/TIR!T1003:AC1003,TIR!F1003)</f>
        <v>50.971532361284972</v>
      </c>
      <c r="F1003" s="100">
        <f>'DRE + DCF'!$AE$38*'DRE + DCF'!$AE$39*(1+G1003)/(R1003-G1003)/AC1003</f>
        <v>26.399279167281204</v>
      </c>
      <c r="G1003" s="92">
        <f>R1003*(1-'DRE + DCF'!$AE$39)</f>
        <v>0.11412373724588443</v>
      </c>
      <c r="H1003" s="94">
        <f t="shared" si="105"/>
        <v>0.19020622874314072</v>
      </c>
      <c r="I1003" s="94">
        <f t="shared" si="110"/>
        <v>0.19020622874314072</v>
      </c>
      <c r="J1003" s="94">
        <f t="shared" si="110"/>
        <v>0.19020622874314072</v>
      </c>
      <c r="K1003" s="94">
        <f t="shared" si="110"/>
        <v>0.19020622874314072</v>
      </c>
      <c r="L1003" s="94">
        <f t="shared" si="110"/>
        <v>0.19020622874314072</v>
      </c>
      <c r="M1003" s="94">
        <f t="shared" si="110"/>
        <v>0.19020622874314072</v>
      </c>
      <c r="N1003" s="94">
        <f t="shared" si="110"/>
        <v>0.19020622874314072</v>
      </c>
      <c r="O1003" s="94">
        <f t="shared" si="110"/>
        <v>0.19020622874314072</v>
      </c>
      <c r="P1003" s="94">
        <f t="shared" si="110"/>
        <v>0.19020622874314072</v>
      </c>
      <c r="Q1003" s="94">
        <f t="shared" si="110"/>
        <v>0.19020622874314072</v>
      </c>
      <c r="R1003" s="94">
        <f t="shared" si="110"/>
        <v>0.19020622874314072</v>
      </c>
      <c r="S1003" s="93">
        <f>(1+H1003)^((5-Dashboard!$F$9)*3/12)</f>
        <v>1.0444930503158198</v>
      </c>
      <c r="T1003" s="93">
        <f t="shared" si="107"/>
        <v>1.2431621343648116</v>
      </c>
      <c r="U1003" s="93">
        <f t="shared" si="107"/>
        <v>1.4796193156586159</v>
      </c>
      <c r="V1003" s="93">
        <f t="shared" si="107"/>
        <v>1.761052125665548</v>
      </c>
      <c r="W1003" s="93">
        <f t="shared" si="107"/>
        <v>2.0960152091084834</v>
      </c>
      <c r="X1003" s="93">
        <f t="shared" si="107"/>
        <v>2.4946903574212738</v>
      </c>
      <c r="Y1003" s="93">
        <f t="shared" si="106"/>
        <v>2.969196002188252</v>
      </c>
      <c r="Z1003" s="93">
        <f t="shared" si="106"/>
        <v>3.5339555761636898</v>
      </c>
      <c r="AA1003" s="93">
        <f t="shared" si="106"/>
        <v>4.2061359388515784</v>
      </c>
      <c r="AB1003" s="93">
        <f t="shared" si="106"/>
        <v>5.0061691933615267</v>
      </c>
      <c r="AC1003" s="95">
        <f t="shared" si="106"/>
        <v>5.9583737560809134</v>
      </c>
      <c r="AE1003" s="96"/>
    </row>
    <row r="1004" spans="3:31" ht="24.75" customHeight="1" x14ac:dyDescent="0.25">
      <c r="C1004" s="91">
        <f>ABS(E1004-Dashboard!$F$13)</f>
        <v>1.4161698892022159</v>
      </c>
      <c r="D1004" s="92">
        <f t="shared" si="109"/>
        <v>0.19030622874314071</v>
      </c>
      <c r="E1004" s="93" cm="1">
        <f t="array" ref="E1004">SUM('DRE + DCF'!$S$41/TIR!S1004,'DRE + DCF'!$U$41:$AD$41/TIR!T1004:AC1004,TIR!F1004)</f>
        <v>50.926169889202214</v>
      </c>
      <c r="F1004" s="100">
        <f>'DRE + DCF'!$AE$38*'DRE + DCF'!$AE$39*(1+G1004)/(R1004-G1004)/AC1004</f>
        <v>26.364114650799618</v>
      </c>
      <c r="G1004" s="92">
        <f>R1004*(1-'DRE + DCF'!$AE$39)</f>
        <v>0.11418373724588442</v>
      </c>
      <c r="H1004" s="94">
        <f t="shared" si="105"/>
        <v>0.19030622874314071</v>
      </c>
      <c r="I1004" s="94">
        <f t="shared" si="110"/>
        <v>0.19030622874314071</v>
      </c>
      <c r="J1004" s="94">
        <f t="shared" si="110"/>
        <v>0.19030622874314071</v>
      </c>
      <c r="K1004" s="94">
        <f t="shared" si="110"/>
        <v>0.19030622874314071</v>
      </c>
      <c r="L1004" s="94">
        <f t="shared" si="110"/>
        <v>0.19030622874314071</v>
      </c>
      <c r="M1004" s="94">
        <f t="shared" si="110"/>
        <v>0.19030622874314071</v>
      </c>
      <c r="N1004" s="94">
        <f t="shared" si="110"/>
        <v>0.19030622874314071</v>
      </c>
      <c r="O1004" s="94">
        <f t="shared" si="110"/>
        <v>0.19030622874314071</v>
      </c>
      <c r="P1004" s="94">
        <f t="shared" si="110"/>
        <v>0.19030622874314071</v>
      </c>
      <c r="Q1004" s="94">
        <f t="shared" si="110"/>
        <v>0.19030622874314071</v>
      </c>
      <c r="R1004" s="94">
        <f t="shared" si="110"/>
        <v>0.19030622874314071</v>
      </c>
      <c r="S1004" s="93">
        <f>(1+H1004)^((5-Dashboard!$F$9)*3/12)</f>
        <v>1.0445149889537992</v>
      </c>
      <c r="T1004" s="93">
        <f t="shared" si="107"/>
        <v>1.24329269736728</v>
      </c>
      <c r="U1004" s="93">
        <f t="shared" si="107"/>
        <v>1.4798990418271341</v>
      </c>
      <c r="V1004" s="93">
        <f t="shared" si="107"/>
        <v>1.7615330473978434</v>
      </c>
      <c r="W1004" s="93">
        <f t="shared" si="107"/>
        <v>2.0967637584545393</v>
      </c>
      <c r="X1004" s="93">
        <f t="shared" si="107"/>
        <v>2.4957909618913163</v>
      </c>
      <c r="Y1004" s="93">
        <f t="shared" si="106"/>
        <v>2.9707555275800686</v>
      </c>
      <c r="Z1004" s="93">
        <f t="shared" si="106"/>
        <v>3.536108808551671</v>
      </c>
      <c r="AA1004" s="93">
        <f t="shared" si="106"/>
        <v>4.2090523403325397</v>
      </c>
      <c r="AB1004" s="93">
        <f t="shared" si="106"/>
        <v>5.0100612178037158</v>
      </c>
      <c r="AC1004" s="95">
        <f t="shared" si="106"/>
        <v>5.9635070739362082</v>
      </c>
      <c r="AE1004" s="96"/>
    </row>
    <row r="1005" spans="3:31" ht="24.75" customHeight="1" x14ac:dyDescent="0.25">
      <c r="C1005" s="91">
        <f>ABS(E1005-Dashboard!$F$13)</f>
        <v>1.3708699658349488</v>
      </c>
      <c r="D1005" s="92">
        <f t="shared" si="109"/>
        <v>0.1904062287431407</v>
      </c>
      <c r="E1005" s="93" cm="1">
        <f t="array" ref="E1005">SUM('DRE + DCF'!$S$41/TIR!S1005,'DRE + DCF'!$U$41:$AD$41/TIR!T1005:AC1005,TIR!F1005)</f>
        <v>50.880869965834947</v>
      </c>
      <c r="F1005" s="100">
        <f>'DRE + DCF'!$AE$38*'DRE + DCF'!$AE$39*(1+G1005)/(R1005-G1005)/AC1005</f>
        <v>26.32900607266544</v>
      </c>
      <c r="G1005" s="92">
        <f>R1005*(1-'DRE + DCF'!$AE$39)</f>
        <v>0.11424373724588441</v>
      </c>
      <c r="H1005" s="94">
        <f t="shared" si="105"/>
        <v>0.1904062287431407</v>
      </c>
      <c r="I1005" s="94">
        <f t="shared" si="110"/>
        <v>0.1904062287431407</v>
      </c>
      <c r="J1005" s="94">
        <f t="shared" si="110"/>
        <v>0.1904062287431407</v>
      </c>
      <c r="K1005" s="94">
        <f t="shared" si="110"/>
        <v>0.1904062287431407</v>
      </c>
      <c r="L1005" s="94">
        <f t="shared" si="110"/>
        <v>0.1904062287431407</v>
      </c>
      <c r="M1005" s="94">
        <f t="shared" si="110"/>
        <v>0.1904062287431407</v>
      </c>
      <c r="N1005" s="94">
        <f t="shared" si="110"/>
        <v>0.1904062287431407</v>
      </c>
      <c r="O1005" s="94">
        <f t="shared" si="110"/>
        <v>0.1904062287431407</v>
      </c>
      <c r="P1005" s="94">
        <f t="shared" si="110"/>
        <v>0.1904062287431407</v>
      </c>
      <c r="Q1005" s="94">
        <f t="shared" si="110"/>
        <v>0.1904062287431407</v>
      </c>
      <c r="R1005" s="94">
        <f t="shared" si="110"/>
        <v>0.1904062287431407</v>
      </c>
      <c r="S1005" s="93">
        <f>(1+H1005)^((5-Dashboard!$F$9)*3/12)</f>
        <v>1.0445369262094908</v>
      </c>
      <c r="T1005" s="93">
        <f t="shared" si="107"/>
        <v>1.2434232631119921</v>
      </c>
      <c r="U1005" s="93">
        <f t="shared" si="107"/>
        <v>1.4801787973726366</v>
      </c>
      <c r="V1005" s="93">
        <f t="shared" si="107"/>
        <v>1.7620140600459178</v>
      </c>
      <c r="W1005" s="93">
        <f t="shared" si="107"/>
        <v>2.0975125122116509</v>
      </c>
      <c r="X1005" s="93">
        <f t="shared" si="107"/>
        <v>2.4968919594034222</v>
      </c>
      <c r="Y1005" s="93">
        <f t="shared" si="106"/>
        <v>2.972315740972499</v>
      </c>
      <c r="Z1005" s="93">
        <f t="shared" si="106"/>
        <v>3.5382631718449464</v>
      </c>
      <c r="AA1005" s="93">
        <f t="shared" si="106"/>
        <v>4.2119705186966856</v>
      </c>
      <c r="AB1005" s="93">
        <f t="shared" si="106"/>
        <v>5.0139559407390122</v>
      </c>
      <c r="AC1005" s="95">
        <f t="shared" si="106"/>
        <v>5.9686443824993942</v>
      </c>
      <c r="AE1005" s="96"/>
    </row>
    <row r="1006" spans="3:31" ht="24.75" customHeight="1" x14ac:dyDescent="0.25">
      <c r="C1006" s="91">
        <f>ABS(E1006-Dashboard!$F$13)</f>
        <v>1.3256324791719933</v>
      </c>
      <c r="D1006" s="92">
        <f t="shared" si="109"/>
        <v>0.19050622874314069</v>
      </c>
      <c r="E1006" s="93" cm="1">
        <f t="array" ref="E1006">SUM('DRE + DCF'!$S$41/TIR!S1006,'DRE + DCF'!$U$41:$AD$41/TIR!T1006:AC1006,TIR!F1006)</f>
        <v>50.835632479171991</v>
      </c>
      <c r="F1006" s="100">
        <f>'DRE + DCF'!$AE$38*'DRE + DCF'!$AE$39*(1+G1006)/(R1006-G1006)/AC1006</f>
        <v>26.293953326202999</v>
      </c>
      <c r="G1006" s="92">
        <f>R1006*(1-'DRE + DCF'!$AE$39)</f>
        <v>0.11430373724588441</v>
      </c>
      <c r="H1006" s="94">
        <f t="shared" si="105"/>
        <v>0.19050622874314069</v>
      </c>
      <c r="I1006" s="94">
        <f t="shared" si="110"/>
        <v>0.19050622874314069</v>
      </c>
      <c r="J1006" s="94">
        <f t="shared" si="110"/>
        <v>0.19050622874314069</v>
      </c>
      <c r="K1006" s="94">
        <f t="shared" si="110"/>
        <v>0.19050622874314069</v>
      </c>
      <c r="L1006" s="94">
        <f t="shared" si="110"/>
        <v>0.19050622874314069</v>
      </c>
      <c r="M1006" s="94">
        <f t="shared" si="110"/>
        <v>0.19050622874314069</v>
      </c>
      <c r="N1006" s="94">
        <f t="shared" si="110"/>
        <v>0.19050622874314069</v>
      </c>
      <c r="O1006" s="94">
        <f t="shared" si="110"/>
        <v>0.19050622874314069</v>
      </c>
      <c r="P1006" s="94">
        <f t="shared" si="110"/>
        <v>0.19050622874314069</v>
      </c>
      <c r="Q1006" s="94">
        <f t="shared" si="110"/>
        <v>0.19050622874314069</v>
      </c>
      <c r="R1006" s="94">
        <f t="shared" si="110"/>
        <v>0.19050622874314069</v>
      </c>
      <c r="S1006" s="93">
        <f>(1+H1006)^((5-Dashboard!$F$9)*3/12)</f>
        <v>1.0445588620830977</v>
      </c>
      <c r="T1006" s="93">
        <f t="shared" si="107"/>
        <v>1.2435538315987751</v>
      </c>
      <c r="U1006" s="93">
        <f t="shared" si="107"/>
        <v>1.4804585822957403</v>
      </c>
      <c r="V1006" s="93">
        <f t="shared" si="107"/>
        <v>1.7624951636193185</v>
      </c>
      <c r="W1006" s="93">
        <f t="shared" si="107"/>
        <v>2.0982614704184597</v>
      </c>
      <c r="X1006" s="93">
        <f t="shared" si="107"/>
        <v>2.4979933500649176</v>
      </c>
      <c r="Y1006" s="93">
        <f t="shared" si="106"/>
        <v>2.9738766426112293</v>
      </c>
      <c r="Z1006" s="93">
        <f t="shared" si="106"/>
        <v>3.5404186665424073</v>
      </c>
      <c r="AA1006" s="93">
        <f t="shared" si="106"/>
        <v>4.2148904748772207</v>
      </c>
      <c r="AB1006" s="93">
        <f t="shared" si="106"/>
        <v>5.0178533638114651</v>
      </c>
      <c r="AC1006" s="95">
        <f t="shared" si="106"/>
        <v>5.9737856845372699</v>
      </c>
      <c r="AE1006" s="96"/>
    </row>
    <row r="1007" spans="3:31" ht="24.75" customHeight="1" x14ac:dyDescent="0.25">
      <c r="C1007" s="91">
        <f>ABS(E1007-Dashboard!$F$13)</f>
        <v>1.280457317450832</v>
      </c>
      <c r="D1007" s="92">
        <f t="shared" si="109"/>
        <v>0.19060622874314068</v>
      </c>
      <c r="E1007" s="93" cm="1">
        <f t="array" ref="E1007">SUM('DRE + DCF'!$S$41/TIR!S1007,'DRE + DCF'!$U$41:$AD$41/TIR!T1007:AC1007,TIR!F1007)</f>
        <v>50.79045731745083</v>
      </c>
      <c r="F1007" s="100">
        <f>'DRE + DCF'!$AE$38*'DRE + DCF'!$AE$39*(1+G1007)/(R1007-G1007)/AC1007</f>
        <v>26.258956304980288</v>
      </c>
      <c r="G1007" s="92">
        <f>R1007*(1-'DRE + DCF'!$AE$39)</f>
        <v>0.1143637372458844</v>
      </c>
      <c r="H1007" s="94">
        <f t="shared" si="105"/>
        <v>0.19060622874314068</v>
      </c>
      <c r="I1007" s="94">
        <f t="shared" si="110"/>
        <v>0.19060622874314068</v>
      </c>
      <c r="J1007" s="94">
        <f t="shared" si="110"/>
        <v>0.19060622874314068</v>
      </c>
      <c r="K1007" s="94">
        <f t="shared" si="110"/>
        <v>0.19060622874314068</v>
      </c>
      <c r="L1007" s="94">
        <f t="shared" si="110"/>
        <v>0.19060622874314068</v>
      </c>
      <c r="M1007" s="94">
        <f t="shared" si="110"/>
        <v>0.19060622874314068</v>
      </c>
      <c r="N1007" s="94">
        <f t="shared" si="110"/>
        <v>0.19060622874314068</v>
      </c>
      <c r="O1007" s="94">
        <f t="shared" si="110"/>
        <v>0.19060622874314068</v>
      </c>
      <c r="P1007" s="94">
        <f t="shared" si="110"/>
        <v>0.19060622874314068</v>
      </c>
      <c r="Q1007" s="94">
        <f t="shared" si="110"/>
        <v>0.19060622874314068</v>
      </c>
      <c r="R1007" s="94">
        <f t="shared" si="110"/>
        <v>0.19060622874314068</v>
      </c>
      <c r="S1007" s="93">
        <f>(1+H1007)^((5-Dashboard!$F$9)*3/12)</f>
        <v>1.0445807965748226</v>
      </c>
      <c r="T1007" s="93">
        <f t="shared" si="107"/>
        <v>1.2436844028274554</v>
      </c>
      <c r="U1007" s="93">
        <f t="shared" si="107"/>
        <v>1.4807383965970617</v>
      </c>
      <c r="V1007" s="93">
        <f t="shared" si="107"/>
        <v>1.7629763581275928</v>
      </c>
      <c r="W1007" s="93">
        <f t="shared" si="107"/>
        <v>2.0990106331136098</v>
      </c>
      <c r="X1007" s="93">
        <f t="shared" si="107"/>
        <v>2.4990951339831473</v>
      </c>
      <c r="Y1007" s="93">
        <f t="shared" ref="Y1007:AC1057" si="111">(X1007)*(1+N1007)</f>
        <v>2.9754382327420088</v>
      </c>
      <c r="Z1007" s="93">
        <f t="shared" si="111"/>
        <v>3.5425752931431185</v>
      </c>
      <c r="AA1007" s="93">
        <f t="shared" si="111"/>
        <v>4.2178122098077546</v>
      </c>
      <c r="AB1007" s="93">
        <f t="shared" si="111"/>
        <v>5.0217534886659836</v>
      </c>
      <c r="AC1007" s="95">
        <f t="shared" si="111"/>
        <v>5.9789309828183166</v>
      </c>
      <c r="AE1007" s="96"/>
    </row>
    <row r="1008" spans="3:31" ht="24.75" customHeight="1" x14ac:dyDescent="0.25">
      <c r="C1008" s="91">
        <f>ABS(E1008-Dashboard!$F$13)</f>
        <v>1.2353443691568842</v>
      </c>
      <c r="D1008" s="92">
        <f t="shared" si="109"/>
        <v>0.19070622874314067</v>
      </c>
      <c r="E1008" s="93" cm="1">
        <f t="array" ref="E1008">SUM('DRE + DCF'!$S$41/TIR!S1008,'DRE + DCF'!$U$41:$AD$41/TIR!T1008:AC1008,TIR!F1008)</f>
        <v>50.745344369156882</v>
      </c>
      <c r="F1008" s="100">
        <f>'DRE + DCF'!$AE$38*'DRE + DCF'!$AE$39*(1+G1008)/(R1008-G1008)/AC1008</f>
        <v>26.224014902808257</v>
      </c>
      <c r="G1008" s="92">
        <f>R1008*(1-'DRE + DCF'!$AE$39)</f>
        <v>0.11442373724588439</v>
      </c>
      <c r="H1008" s="94">
        <f t="shared" si="105"/>
        <v>0.19070622874314067</v>
      </c>
      <c r="I1008" s="94">
        <f t="shared" si="110"/>
        <v>0.19070622874314067</v>
      </c>
      <c r="J1008" s="94">
        <f t="shared" si="110"/>
        <v>0.19070622874314067</v>
      </c>
      <c r="K1008" s="94">
        <f t="shared" si="110"/>
        <v>0.19070622874314067</v>
      </c>
      <c r="L1008" s="94">
        <f t="shared" si="110"/>
        <v>0.19070622874314067</v>
      </c>
      <c r="M1008" s="94">
        <f t="shared" si="110"/>
        <v>0.19070622874314067</v>
      </c>
      <c r="N1008" s="94">
        <f t="shared" si="110"/>
        <v>0.19070622874314067</v>
      </c>
      <c r="O1008" s="94">
        <f t="shared" si="110"/>
        <v>0.19070622874314067</v>
      </c>
      <c r="P1008" s="94">
        <f t="shared" si="110"/>
        <v>0.19070622874314067</v>
      </c>
      <c r="Q1008" s="94">
        <f t="shared" si="110"/>
        <v>0.19070622874314067</v>
      </c>
      <c r="R1008" s="94">
        <f t="shared" si="110"/>
        <v>0.19070622874314067</v>
      </c>
      <c r="S1008" s="93">
        <f>(1+H1008)^((5-Dashboard!$F$9)*3/12)</f>
        <v>1.0446027296848692</v>
      </c>
      <c r="T1008" s="93">
        <f t="shared" ref="T1008:X1058" si="112">(S1008)*(1+I1008)</f>
        <v>1.243814976797861</v>
      </c>
      <c r="U1008" s="93">
        <f t="shared" si="112"/>
        <v>1.4810182402772181</v>
      </c>
      <c r="V1008" s="93">
        <f t="shared" si="112"/>
        <v>1.7634576435802889</v>
      </c>
      <c r="W1008" s="93">
        <f t="shared" si="112"/>
        <v>2.0997600003357513</v>
      </c>
      <c r="X1008" s="93">
        <f t="shared" si="112"/>
        <v>2.5001973112654783</v>
      </c>
      <c r="Y1008" s="93">
        <f t="shared" si="111"/>
        <v>2.9770005116106577</v>
      </c>
      <c r="Z1008" s="93">
        <f t="shared" si="111"/>
        <v>3.5447330521463267</v>
      </c>
      <c r="AA1008" s="93">
        <f t="shared" si="111"/>
        <v>4.2207357244223154</v>
      </c>
      <c r="AB1008" s="93">
        <f t="shared" si="111"/>
        <v>5.0256563169483428</v>
      </c>
      <c r="AC1008" s="95">
        <f t="shared" si="111"/>
        <v>5.9840802801127033</v>
      </c>
      <c r="AE1008" s="96"/>
    </row>
    <row r="1009" spans="3:31" ht="24.75" customHeight="1" x14ac:dyDescent="0.25">
      <c r="C1009" s="91">
        <f>ABS(E1009-Dashboard!$F$13)</f>
        <v>1.1902935230228948</v>
      </c>
      <c r="D1009" s="92">
        <f t="shared" si="109"/>
        <v>0.19080622874314065</v>
      </c>
      <c r="E1009" s="93" cm="1">
        <f t="array" ref="E1009">SUM('DRE + DCF'!$S$41/TIR!S1009,'DRE + DCF'!$U$41:$AD$41/TIR!T1009:AC1009,TIR!F1009)</f>
        <v>50.700293523022893</v>
      </c>
      <c r="F1009" s="100">
        <f>'DRE + DCF'!$AE$38*'DRE + DCF'!$AE$39*(1+G1009)/(R1009-G1009)/AC1009</f>
        <v>26.189129013740168</v>
      </c>
      <c r="G1009" s="92">
        <f>R1009*(1-'DRE + DCF'!$AE$39)</f>
        <v>0.11448373724588438</v>
      </c>
      <c r="H1009" s="94">
        <f t="shared" si="105"/>
        <v>0.19080622874314065</v>
      </c>
      <c r="I1009" s="94">
        <f t="shared" si="110"/>
        <v>0.19080622874314065</v>
      </c>
      <c r="J1009" s="94">
        <f t="shared" si="110"/>
        <v>0.19080622874314065</v>
      </c>
      <c r="K1009" s="94">
        <f t="shared" si="110"/>
        <v>0.19080622874314065</v>
      </c>
      <c r="L1009" s="94">
        <f t="shared" si="110"/>
        <v>0.19080622874314065</v>
      </c>
      <c r="M1009" s="94">
        <f t="shared" si="110"/>
        <v>0.19080622874314065</v>
      </c>
      <c r="N1009" s="94">
        <f t="shared" si="110"/>
        <v>0.19080622874314065</v>
      </c>
      <c r="O1009" s="94">
        <f t="shared" si="110"/>
        <v>0.19080622874314065</v>
      </c>
      <c r="P1009" s="94">
        <f t="shared" si="110"/>
        <v>0.19080622874314065</v>
      </c>
      <c r="Q1009" s="94">
        <f t="shared" si="110"/>
        <v>0.19080622874314065</v>
      </c>
      <c r="R1009" s="94">
        <f t="shared" si="110"/>
        <v>0.19080622874314065</v>
      </c>
      <c r="S1009" s="93">
        <f>(1+H1009)^((5-Dashboard!$F$9)*3/12)</f>
        <v>1.0446246614134402</v>
      </c>
      <c r="T1009" s="93">
        <f t="shared" si="112"/>
        <v>1.2439455535098189</v>
      </c>
      <c r="U1009" s="93">
        <f t="shared" si="112"/>
        <v>1.4812981133368261</v>
      </c>
      <c r="V1009" s="93">
        <f t="shared" si="112"/>
        <v>1.7639390199869553</v>
      </c>
      <c r="W1009" s="93">
        <f t="shared" si="112"/>
        <v>2.1005095721235376</v>
      </c>
      <c r="X1009" s="93">
        <f t="shared" si="112"/>
        <v>2.501299882019298</v>
      </c>
      <c r="Y1009" s="93">
        <f t="shared" si="111"/>
        <v>2.9785634794630629</v>
      </c>
      <c r="Z1009" s="93">
        <f t="shared" si="111"/>
        <v>3.546891944051457</v>
      </c>
      <c r="AA1009" s="93">
        <f t="shared" si="111"/>
        <v>4.2236610196553421</v>
      </c>
      <c r="AB1009" s="93">
        <f t="shared" si="111"/>
        <v>5.0295618503051864</v>
      </c>
      <c r="AC1009" s="95">
        <f t="shared" si="111"/>
        <v>5.9892335791922919</v>
      </c>
      <c r="AE1009" s="96"/>
    </row>
    <row r="1010" spans="3:31" ht="24.75" customHeight="1" x14ac:dyDescent="0.25">
      <c r="C1010" s="91">
        <f>ABS(E1010-Dashboard!$F$13)</f>
        <v>1.1453046680282526</v>
      </c>
      <c r="D1010" s="92">
        <f t="shared" si="109"/>
        <v>0.19090622874314064</v>
      </c>
      <c r="E1010" s="93" cm="1">
        <f t="array" ref="E1010">SUM('DRE + DCF'!$S$41/TIR!S1010,'DRE + DCF'!$U$41:$AD$41/TIR!T1010:AC1010,TIR!F1010)</f>
        <v>50.655304668028251</v>
      </c>
      <c r="F1010" s="100">
        <f>'DRE + DCF'!$AE$38*'DRE + DCF'!$AE$39*(1+G1010)/(R1010-G1010)/AC1010</f>
        <v>26.154298532070953</v>
      </c>
      <c r="G1010" s="92">
        <f>R1010*(1-'DRE + DCF'!$AE$39)</f>
        <v>0.11454373724588437</v>
      </c>
      <c r="H1010" s="94">
        <f t="shared" si="105"/>
        <v>0.19090622874314064</v>
      </c>
      <c r="I1010" s="94">
        <f t="shared" si="110"/>
        <v>0.19090622874314064</v>
      </c>
      <c r="J1010" s="94">
        <f t="shared" si="110"/>
        <v>0.19090622874314064</v>
      </c>
      <c r="K1010" s="94">
        <f t="shared" si="110"/>
        <v>0.19090622874314064</v>
      </c>
      <c r="L1010" s="94">
        <f t="shared" si="110"/>
        <v>0.19090622874314064</v>
      </c>
      <c r="M1010" s="94">
        <f t="shared" si="110"/>
        <v>0.19090622874314064</v>
      </c>
      <c r="N1010" s="94">
        <f t="shared" si="110"/>
        <v>0.19090622874314064</v>
      </c>
      <c r="O1010" s="94">
        <f t="shared" si="110"/>
        <v>0.19090622874314064</v>
      </c>
      <c r="P1010" s="94">
        <f t="shared" si="110"/>
        <v>0.19090622874314064</v>
      </c>
      <c r="Q1010" s="94">
        <f t="shared" si="110"/>
        <v>0.19090622874314064</v>
      </c>
      <c r="R1010" s="94">
        <f t="shared" si="110"/>
        <v>0.19090622874314064</v>
      </c>
      <c r="S1010" s="93">
        <f>(1+H1010)^((5-Dashboard!$F$9)*3/12)</f>
        <v>1.0446465917607388</v>
      </c>
      <c r="T1010" s="93">
        <f t="shared" si="112"/>
        <v>1.2440761329631567</v>
      </c>
      <c r="U1010" s="93">
        <f t="shared" si="112"/>
        <v>1.4815780157765028</v>
      </c>
      <c r="V1010" s="93">
        <f t="shared" si="112"/>
        <v>1.7644204873571403</v>
      </c>
      <c r="W1010" s="93">
        <f t="shared" si="112"/>
        <v>2.1012593485156263</v>
      </c>
      <c r="X1010" s="93">
        <f t="shared" si="112"/>
        <v>2.5024028463520134</v>
      </c>
      <c r="Y1010" s="93">
        <f t="shared" si="111"/>
        <v>2.9801271365451774</v>
      </c>
      <c r="Z1010" s="93">
        <f t="shared" si="111"/>
        <v>3.549051969358112</v>
      </c>
      <c r="AA1010" s="93">
        <f t="shared" si="111"/>
        <v>4.2265880964416853</v>
      </c>
      <c r="AB1010" s="93">
        <f t="shared" si="111"/>
        <v>5.033470090384017</v>
      </c>
      <c r="AC1010" s="95">
        <f t="shared" si="111"/>
        <v>5.9943908828306256</v>
      </c>
      <c r="AE1010" s="96"/>
    </row>
    <row r="1011" spans="3:31" ht="24.75" customHeight="1" x14ac:dyDescent="0.25">
      <c r="C1011" s="91">
        <f>ABS(E1011-Dashboard!$F$13)</f>
        <v>1.1003776933983076</v>
      </c>
      <c r="D1011" s="92">
        <f t="shared" si="109"/>
        <v>0.19100622874314063</v>
      </c>
      <c r="E1011" s="93" cm="1">
        <f t="array" ref="E1011">SUM('DRE + DCF'!$S$41/TIR!S1011,'DRE + DCF'!$U$41:$AD$41/TIR!T1011:AC1011,TIR!F1011)</f>
        <v>50.610377693398306</v>
      </c>
      <c r="F1011" s="100">
        <f>'DRE + DCF'!$AE$38*'DRE + DCF'!$AE$39*(1+G1011)/(R1011-G1011)/AC1011</f>
        <v>26.119523352336536</v>
      </c>
      <c r="G1011" s="92">
        <f>R1011*(1-'DRE + DCF'!$AE$39)</f>
        <v>0.11460373724588438</v>
      </c>
      <c r="H1011" s="94">
        <f t="shared" ref="H1011:H1074" si="113">$D1011</f>
        <v>0.19100622874314063</v>
      </c>
      <c r="I1011" s="94">
        <f t="shared" si="110"/>
        <v>0.19100622874314063</v>
      </c>
      <c r="J1011" s="94">
        <f t="shared" si="110"/>
        <v>0.19100622874314063</v>
      </c>
      <c r="K1011" s="94">
        <f t="shared" si="110"/>
        <v>0.19100622874314063</v>
      </c>
      <c r="L1011" s="94">
        <f t="shared" si="110"/>
        <v>0.19100622874314063</v>
      </c>
      <c r="M1011" s="94">
        <f t="shared" si="110"/>
        <v>0.19100622874314063</v>
      </c>
      <c r="N1011" s="94">
        <f t="shared" si="110"/>
        <v>0.19100622874314063</v>
      </c>
      <c r="O1011" s="94">
        <f t="shared" si="110"/>
        <v>0.19100622874314063</v>
      </c>
      <c r="P1011" s="94">
        <f t="shared" si="110"/>
        <v>0.19100622874314063</v>
      </c>
      <c r="Q1011" s="94">
        <f t="shared" si="110"/>
        <v>0.19100622874314063</v>
      </c>
      <c r="R1011" s="94">
        <f t="shared" si="110"/>
        <v>0.19100622874314063</v>
      </c>
      <c r="S1011" s="93">
        <f>(1+H1011)^((5-Dashboard!$F$9)*3/12)</f>
        <v>1.0446685207269681</v>
      </c>
      <c r="T1011" s="93">
        <f t="shared" si="112"/>
        <v>1.2442067151577019</v>
      </c>
      <c r="U1011" s="93">
        <f t="shared" si="112"/>
        <v>1.4818579475968656</v>
      </c>
      <c r="V1011" s="93">
        <f t="shared" si="112"/>
        <v>1.7649020457003934</v>
      </c>
      <c r="W1011" s="93">
        <f t="shared" si="112"/>
        <v>2.1020093295506799</v>
      </c>
      <c r="X1011" s="93">
        <f t="shared" si="112"/>
        <v>2.5035062043710528</v>
      </c>
      <c r="Y1011" s="93">
        <f t="shared" si="111"/>
        <v>2.9816914831030221</v>
      </c>
      <c r="Z1011" s="93">
        <f t="shared" si="111"/>
        <v>3.5512131285660722</v>
      </c>
      <c r="AA1011" s="93">
        <f t="shared" si="111"/>
        <v>4.2295169557166075</v>
      </c>
      <c r="AB1011" s="93">
        <f t="shared" si="111"/>
        <v>5.0373810388332059</v>
      </c>
      <c r="AC1011" s="95">
        <f t="shared" si="111"/>
        <v>5.9995521938029404</v>
      </c>
      <c r="AE1011" s="96"/>
    </row>
    <row r="1012" spans="3:31" ht="24.75" customHeight="1" x14ac:dyDescent="0.25">
      <c r="C1012" s="91">
        <f>ABS(E1012-Dashboard!$F$13)</f>
        <v>1.0555124886037746</v>
      </c>
      <c r="D1012" s="92">
        <f t="shared" si="109"/>
        <v>0.19110622874314062</v>
      </c>
      <c r="E1012" s="93" cm="1">
        <f t="array" ref="E1012">SUM('DRE + DCF'!$S$41/TIR!S1012,'DRE + DCF'!$U$41:$AD$41/TIR!T1012:AC1012,TIR!F1012)</f>
        <v>50.565512488603773</v>
      </c>
      <c r="F1012" s="100">
        <f>'DRE + DCF'!$AE$38*'DRE + DCF'!$AE$39*(1+G1012)/(R1012-G1012)/AC1012</f>
        <v>26.084803369313217</v>
      </c>
      <c r="G1012" s="92">
        <f>R1012*(1-'DRE + DCF'!$AE$39)</f>
        <v>0.11466373724588437</v>
      </c>
      <c r="H1012" s="94">
        <f t="shared" si="113"/>
        <v>0.19110622874314062</v>
      </c>
      <c r="I1012" s="94">
        <f t="shared" si="110"/>
        <v>0.19110622874314062</v>
      </c>
      <c r="J1012" s="94">
        <f t="shared" si="110"/>
        <v>0.19110622874314062</v>
      </c>
      <c r="K1012" s="94">
        <f t="shared" si="110"/>
        <v>0.19110622874314062</v>
      </c>
      <c r="L1012" s="94">
        <f t="shared" si="110"/>
        <v>0.19110622874314062</v>
      </c>
      <c r="M1012" s="94">
        <f t="shared" si="110"/>
        <v>0.19110622874314062</v>
      </c>
      <c r="N1012" s="94">
        <f t="shared" si="110"/>
        <v>0.19110622874314062</v>
      </c>
      <c r="O1012" s="94">
        <f t="shared" si="110"/>
        <v>0.19110622874314062</v>
      </c>
      <c r="P1012" s="94">
        <f t="shared" si="110"/>
        <v>0.19110622874314062</v>
      </c>
      <c r="Q1012" s="94">
        <f t="shared" si="110"/>
        <v>0.19110622874314062</v>
      </c>
      <c r="R1012" s="94">
        <f t="shared" si="110"/>
        <v>0.19110622874314062</v>
      </c>
      <c r="S1012" s="93">
        <f>(1+H1012)^((5-Dashboard!$F$9)*3/12)</f>
        <v>1.0446904483123307</v>
      </c>
      <c r="T1012" s="93">
        <f t="shared" si="112"/>
        <v>1.2443373000932811</v>
      </c>
      <c r="U1012" s="93">
        <f t="shared" si="112"/>
        <v>1.4821379087985298</v>
      </c>
      <c r="V1012" s="93">
        <f t="shared" si="112"/>
        <v>1.7653836950262618</v>
      </c>
      <c r="W1012" s="93">
        <f t="shared" si="112"/>
        <v>2.1027595152673615</v>
      </c>
      <c r="X1012" s="93">
        <f t="shared" si="112"/>
        <v>2.5046099561838613</v>
      </c>
      <c r="Y1012" s="93">
        <f t="shared" si="111"/>
        <v>2.9832565193826817</v>
      </c>
      <c r="Z1012" s="93">
        <f t="shared" si="111"/>
        <v>3.5533754221752942</v>
      </c>
      <c r="AA1012" s="93">
        <f t="shared" si="111"/>
        <v>4.2324475984157797</v>
      </c>
      <c r="AB1012" s="93">
        <f t="shared" si="111"/>
        <v>5.0412946973019821</v>
      </c>
      <c r="AC1012" s="95">
        <f t="shared" si="111"/>
        <v>6.0047175148861571</v>
      </c>
      <c r="AE1012" s="96"/>
    </row>
    <row r="1013" spans="3:31" ht="24.75" customHeight="1" x14ac:dyDescent="0.25">
      <c r="C1013" s="91">
        <f>ABS(E1013-Dashboard!$F$13)</f>
        <v>1.0107089433600294</v>
      </c>
      <c r="D1013" s="92">
        <f t="shared" si="109"/>
        <v>0.19120622874314061</v>
      </c>
      <c r="E1013" s="93" cm="1">
        <f t="array" ref="E1013">SUM('DRE + DCF'!$S$41/TIR!S1013,'DRE + DCF'!$U$41:$AD$41/TIR!T1013:AC1013,TIR!F1013)</f>
        <v>50.520708943360027</v>
      </c>
      <c r="F1013" s="100">
        <f>'DRE + DCF'!$AE$38*'DRE + DCF'!$AE$39*(1+G1013)/(R1013-G1013)/AC1013</f>
        <v>26.050138478016979</v>
      </c>
      <c r="G1013" s="92">
        <f>R1013*(1-'DRE + DCF'!$AE$39)</f>
        <v>0.11472373724588436</v>
      </c>
      <c r="H1013" s="94">
        <f t="shared" si="113"/>
        <v>0.19120622874314061</v>
      </c>
      <c r="I1013" s="94">
        <f t="shared" si="110"/>
        <v>0.19120622874314061</v>
      </c>
      <c r="J1013" s="94">
        <f t="shared" si="110"/>
        <v>0.19120622874314061</v>
      </c>
      <c r="K1013" s="94">
        <f t="shared" si="110"/>
        <v>0.19120622874314061</v>
      </c>
      <c r="L1013" s="94">
        <f t="shared" si="110"/>
        <v>0.19120622874314061</v>
      </c>
      <c r="M1013" s="94">
        <f t="shared" si="110"/>
        <v>0.19120622874314061</v>
      </c>
      <c r="N1013" s="94">
        <f t="shared" si="110"/>
        <v>0.19120622874314061</v>
      </c>
      <c r="O1013" s="94">
        <f t="shared" si="110"/>
        <v>0.19120622874314061</v>
      </c>
      <c r="P1013" s="94">
        <f t="shared" si="110"/>
        <v>0.19120622874314061</v>
      </c>
      <c r="Q1013" s="94">
        <f t="shared" si="110"/>
        <v>0.19120622874314061</v>
      </c>
      <c r="R1013" s="94">
        <f t="shared" si="110"/>
        <v>0.19120622874314061</v>
      </c>
      <c r="S1013" s="93">
        <f>(1+H1013)^((5-Dashboard!$F$9)*3/12)</f>
        <v>1.0447123745170295</v>
      </c>
      <c r="T1013" s="93">
        <f t="shared" si="112"/>
        <v>1.2444678877697222</v>
      </c>
      <c r="U1013" s="93">
        <f t="shared" si="112"/>
        <v>1.4824178993821127</v>
      </c>
      <c r="V1013" s="93">
        <f t="shared" si="112"/>
        <v>1.7658654353442949</v>
      </c>
      <c r="W1013" s="93">
        <f t="shared" si="112"/>
        <v>2.1035099057043416</v>
      </c>
      <c r="X1013" s="93">
        <f t="shared" si="112"/>
        <v>2.5057141018979081</v>
      </c>
      <c r="Y1013" s="93">
        <f t="shared" si="111"/>
        <v>2.9848222456303128</v>
      </c>
      <c r="Z1013" s="93">
        <f t="shared" si="111"/>
        <v>3.5555388506859171</v>
      </c>
      <c r="AA1013" s="93">
        <f t="shared" si="111"/>
        <v>4.2353800254752922</v>
      </c>
      <c r="AB1013" s="93">
        <f t="shared" si="111"/>
        <v>5.0452110674404498</v>
      </c>
      <c r="AC1013" s="95">
        <f t="shared" si="111"/>
        <v>6.0098868488588932</v>
      </c>
      <c r="AE1013" s="96"/>
    </row>
    <row r="1014" spans="3:31" ht="24.75" customHeight="1" x14ac:dyDescent="0.25">
      <c r="C1014" s="91">
        <f>ABS(E1014-Dashboard!$F$13)</f>
        <v>0.96596694762639146</v>
      </c>
      <c r="D1014" s="92">
        <f t="shared" si="109"/>
        <v>0.1913062287431406</v>
      </c>
      <c r="E1014" s="93" cm="1">
        <f t="array" ref="E1014">SUM('DRE + DCF'!$S$41/TIR!S1014,'DRE + DCF'!$U$41:$AD$41/TIR!T1014:AC1014,TIR!F1014)</f>
        <v>50.475966947626389</v>
      </c>
      <c r="F1014" s="100">
        <f>'DRE + DCF'!$AE$38*'DRE + DCF'!$AE$39*(1+G1014)/(R1014-G1014)/AC1014</f>
        <v>26.015528573702824</v>
      </c>
      <c r="G1014" s="92">
        <f>R1014*(1-'DRE + DCF'!$AE$39)</f>
        <v>0.11478373724588435</v>
      </c>
      <c r="H1014" s="94">
        <f t="shared" si="113"/>
        <v>0.1913062287431406</v>
      </c>
      <c r="I1014" s="94">
        <f t="shared" si="110"/>
        <v>0.1913062287431406</v>
      </c>
      <c r="J1014" s="94">
        <f t="shared" si="110"/>
        <v>0.1913062287431406</v>
      </c>
      <c r="K1014" s="94">
        <f t="shared" si="110"/>
        <v>0.1913062287431406</v>
      </c>
      <c r="L1014" s="94">
        <f t="shared" si="110"/>
        <v>0.1913062287431406</v>
      </c>
      <c r="M1014" s="94">
        <f t="shared" si="110"/>
        <v>0.1913062287431406</v>
      </c>
      <c r="N1014" s="94">
        <f t="shared" si="110"/>
        <v>0.1913062287431406</v>
      </c>
      <c r="O1014" s="94">
        <f t="shared" si="110"/>
        <v>0.1913062287431406</v>
      </c>
      <c r="P1014" s="94">
        <f t="shared" si="110"/>
        <v>0.1913062287431406</v>
      </c>
      <c r="Q1014" s="94">
        <f t="shared" si="110"/>
        <v>0.1913062287431406</v>
      </c>
      <c r="R1014" s="94">
        <f t="shared" si="110"/>
        <v>0.1913062287431406</v>
      </c>
      <c r="S1014" s="93">
        <f>(1+H1014)^((5-Dashboard!$F$9)*3/12)</f>
        <v>1.0447342993412674</v>
      </c>
      <c r="T1014" s="93">
        <f t="shared" si="112"/>
        <v>1.2445984781868527</v>
      </c>
      <c r="U1014" s="93">
        <f t="shared" si="112"/>
        <v>1.4826979193482315</v>
      </c>
      <c r="V1014" s="93">
        <f t="shared" si="112"/>
        <v>1.766347266664043</v>
      </c>
      <c r="W1014" s="93">
        <f t="shared" si="112"/>
        <v>2.1042605009002955</v>
      </c>
      <c r="X1014" s="93">
        <f t="shared" si="112"/>
        <v>2.5068186416206832</v>
      </c>
      <c r="Y1014" s="93">
        <f t="shared" si="111"/>
        <v>2.9863886620921387</v>
      </c>
      <c r="Z1014" s="93">
        <f t="shared" si="111"/>
        <v>3.5577034145982589</v>
      </c>
      <c r="AA1014" s="93">
        <f t="shared" si="111"/>
        <v>4.2383142378316458</v>
      </c>
      <c r="AB1014" s="93">
        <f t="shared" si="111"/>
        <v>5.0491301508995763</v>
      </c>
      <c r="AC1014" s="95">
        <f t="shared" si="111"/>
        <v>6.0150601985014589</v>
      </c>
      <c r="AE1014" s="96"/>
    </row>
    <row r="1015" spans="3:31" ht="24.75" customHeight="1" x14ac:dyDescent="0.25">
      <c r="C1015" s="91">
        <f>ABS(E1015-Dashboard!$F$13)</f>
        <v>0.92128639160561221</v>
      </c>
      <c r="D1015" s="92">
        <f t="shared" si="109"/>
        <v>0.19140622874314059</v>
      </c>
      <c r="E1015" s="93" cm="1">
        <f t="array" ref="E1015">SUM('DRE + DCF'!$S$41/TIR!S1015,'DRE + DCF'!$U$41:$AD$41/TIR!T1015:AC1015,TIR!F1015)</f>
        <v>50.43128639160561</v>
      </c>
      <c r="F1015" s="100">
        <f>'DRE + DCF'!$AE$38*'DRE + DCF'!$AE$39*(1+G1015)/(R1015-G1015)/AC1015</f>
        <v>25.980973551864203</v>
      </c>
      <c r="G1015" s="92">
        <f>R1015*(1-'DRE + DCF'!$AE$39)</f>
        <v>0.11484373724588434</v>
      </c>
      <c r="H1015" s="94">
        <f t="shared" si="113"/>
        <v>0.19140622874314059</v>
      </c>
      <c r="I1015" s="94">
        <f t="shared" si="110"/>
        <v>0.19140622874314059</v>
      </c>
      <c r="J1015" s="94">
        <f t="shared" si="110"/>
        <v>0.19140622874314059</v>
      </c>
      <c r="K1015" s="94">
        <f t="shared" si="110"/>
        <v>0.19140622874314059</v>
      </c>
      <c r="L1015" s="94">
        <f t="shared" si="110"/>
        <v>0.19140622874314059</v>
      </c>
      <c r="M1015" s="94">
        <f t="shared" si="110"/>
        <v>0.19140622874314059</v>
      </c>
      <c r="N1015" s="94">
        <f t="shared" si="110"/>
        <v>0.19140622874314059</v>
      </c>
      <c r="O1015" s="94">
        <f t="shared" si="110"/>
        <v>0.19140622874314059</v>
      </c>
      <c r="P1015" s="94">
        <f t="shared" si="110"/>
        <v>0.19140622874314059</v>
      </c>
      <c r="Q1015" s="94">
        <f t="shared" si="110"/>
        <v>0.19140622874314059</v>
      </c>
      <c r="R1015" s="94">
        <f t="shared" si="110"/>
        <v>0.19140622874314059</v>
      </c>
      <c r="S1015" s="93">
        <f>(1+H1015)^((5-Dashboard!$F$9)*3/12)</f>
        <v>1.0447562227852474</v>
      </c>
      <c r="T1015" s="93">
        <f t="shared" si="112"/>
        <v>1.2447290713445001</v>
      </c>
      <c r="U1015" s="93">
        <f t="shared" si="112"/>
        <v>1.4829779686975024</v>
      </c>
      <c r="V1015" s="93">
        <f t="shared" si="112"/>
        <v>1.7668291889950547</v>
      </c>
      <c r="W1015" s="93">
        <f t="shared" si="112"/>
        <v>2.1050113008938998</v>
      </c>
      <c r="X1015" s="93">
        <f t="shared" si="112"/>
        <v>2.5079235754596936</v>
      </c>
      <c r="Y1015" s="93">
        <f t="shared" si="111"/>
        <v>2.9879557690144467</v>
      </c>
      <c r="Z1015" s="93">
        <f t="shared" si="111"/>
        <v>3.5598691144128125</v>
      </c>
      <c r="AA1015" s="93">
        <f t="shared" si="111"/>
        <v>4.2412502364217524</v>
      </c>
      <c r="AB1015" s="93">
        <f t="shared" si="111"/>
        <v>5.0530519493311932</v>
      </c>
      <c r="AC1015" s="95">
        <f t="shared" si="111"/>
        <v>6.0202375665958519</v>
      </c>
      <c r="AE1015" s="96"/>
    </row>
    <row r="1016" spans="3:31" ht="24.75" customHeight="1" x14ac:dyDescent="0.25">
      <c r="C1016" s="91">
        <f>ABS(E1016-Dashboard!$F$13)</f>
        <v>0.87666716574315728</v>
      </c>
      <c r="D1016" s="92">
        <f t="shared" si="109"/>
        <v>0.19150622874314058</v>
      </c>
      <c r="E1016" s="93" cm="1">
        <f t="array" ref="E1016">SUM('DRE + DCF'!$S$41/TIR!S1016,'DRE + DCF'!$U$41:$AD$41/TIR!T1016:AC1016,TIR!F1016)</f>
        <v>50.386667165743155</v>
      </c>
      <c r="F1016" s="100">
        <f>'DRE + DCF'!$AE$38*'DRE + DCF'!$AE$39*(1+G1016)/(R1016-G1016)/AC1016</f>
        <v>25.946473308232317</v>
      </c>
      <c r="G1016" s="92">
        <f>R1016*(1-'DRE + DCF'!$AE$39)</f>
        <v>0.11490373724588435</v>
      </c>
      <c r="H1016" s="94">
        <f t="shared" si="113"/>
        <v>0.19150622874314058</v>
      </c>
      <c r="I1016" s="94">
        <f t="shared" si="110"/>
        <v>0.19150622874314058</v>
      </c>
      <c r="J1016" s="94">
        <f t="shared" si="110"/>
        <v>0.19150622874314058</v>
      </c>
      <c r="K1016" s="94">
        <f t="shared" si="110"/>
        <v>0.19150622874314058</v>
      </c>
      <c r="L1016" s="94">
        <f t="shared" si="110"/>
        <v>0.19150622874314058</v>
      </c>
      <c r="M1016" s="94">
        <f t="shared" si="110"/>
        <v>0.19150622874314058</v>
      </c>
      <c r="N1016" s="94">
        <f t="shared" si="110"/>
        <v>0.19150622874314058</v>
      </c>
      <c r="O1016" s="94">
        <f t="shared" si="110"/>
        <v>0.19150622874314058</v>
      </c>
      <c r="P1016" s="94">
        <f t="shared" si="110"/>
        <v>0.19150622874314058</v>
      </c>
      <c r="Q1016" s="94">
        <f t="shared" si="110"/>
        <v>0.19150622874314058</v>
      </c>
      <c r="R1016" s="94">
        <f t="shared" si="110"/>
        <v>0.19150622874314058</v>
      </c>
      <c r="S1016" s="93">
        <f>(1+H1016)^((5-Dashboard!$F$9)*3/12)</f>
        <v>1.044778144849172</v>
      </c>
      <c r="T1016" s="93">
        <f t="shared" si="112"/>
        <v>1.2448596672424916</v>
      </c>
      <c r="U1016" s="93">
        <f t="shared" si="112"/>
        <v>1.4832580474305421</v>
      </c>
      <c r="V1016" s="93">
        <f t="shared" si="112"/>
        <v>1.7673112023468796</v>
      </c>
      <c r="W1016" s="93">
        <f t="shared" si="112"/>
        <v>2.1057623057238359</v>
      </c>
      <c r="X1016" s="93">
        <f t="shared" si="112"/>
        <v>2.5090289035224682</v>
      </c>
      <c r="Y1016" s="93">
        <f t="shared" si="111"/>
        <v>2.9895235666435931</v>
      </c>
      <c r="Z1016" s="93">
        <f t="shared" si="111"/>
        <v>3.5620359506302504</v>
      </c>
      <c r="AA1016" s="93">
        <f t="shared" si="111"/>
        <v>4.2441880221829376</v>
      </c>
      <c r="AB1016" s="93">
        <f t="shared" si="111"/>
        <v>5.0569764643880006</v>
      </c>
      <c r="AC1016" s="95">
        <f t="shared" si="111"/>
        <v>6.0254189559257672</v>
      </c>
      <c r="AE1016" s="96"/>
    </row>
    <row r="1017" spans="3:31" ht="24.75" customHeight="1" x14ac:dyDescent="0.25">
      <c r="C1017" s="91">
        <f>ABS(E1017-Dashboard!$F$13)</f>
        <v>0.83210916072652452</v>
      </c>
      <c r="D1017" s="92">
        <f t="shared" si="109"/>
        <v>0.19160622874314057</v>
      </c>
      <c r="E1017" s="93" cm="1">
        <f t="array" ref="E1017">SUM('DRE + DCF'!$S$41/TIR!S1017,'DRE + DCF'!$U$41:$AD$41/TIR!T1017:AC1017,TIR!F1017)</f>
        <v>50.342109160726523</v>
      </c>
      <c r="F1017" s="100">
        <f>'DRE + DCF'!$AE$38*'DRE + DCF'!$AE$39*(1+G1017)/(R1017-G1017)/AC1017</f>
        <v>25.912027738775468</v>
      </c>
      <c r="G1017" s="92">
        <f>R1017*(1-'DRE + DCF'!$AE$39)</f>
        <v>0.11496373724588434</v>
      </c>
      <c r="H1017" s="94">
        <f t="shared" si="113"/>
        <v>0.19160622874314057</v>
      </c>
      <c r="I1017" s="94">
        <f t="shared" si="110"/>
        <v>0.19160622874314057</v>
      </c>
      <c r="J1017" s="94">
        <f t="shared" si="110"/>
        <v>0.19160622874314057</v>
      </c>
      <c r="K1017" s="94">
        <f t="shared" si="110"/>
        <v>0.19160622874314057</v>
      </c>
      <c r="L1017" s="94">
        <f t="shared" si="110"/>
        <v>0.19160622874314057</v>
      </c>
      <c r="M1017" s="94">
        <f t="shared" si="110"/>
        <v>0.19160622874314057</v>
      </c>
      <c r="N1017" s="94">
        <f t="shared" si="110"/>
        <v>0.19160622874314057</v>
      </c>
      <c r="O1017" s="94">
        <f t="shared" si="110"/>
        <v>0.19160622874314057</v>
      </c>
      <c r="P1017" s="94">
        <f t="shared" si="110"/>
        <v>0.19160622874314057</v>
      </c>
      <c r="Q1017" s="94">
        <f t="shared" si="110"/>
        <v>0.19160622874314057</v>
      </c>
      <c r="R1017" s="94">
        <f t="shared" si="110"/>
        <v>0.19160622874314057</v>
      </c>
      <c r="S1017" s="93">
        <f>(1+H1017)^((5-Dashboard!$F$9)*3/12)</f>
        <v>1.0448000655332437</v>
      </c>
      <c r="T1017" s="93">
        <f t="shared" si="112"/>
        <v>1.2449902658806546</v>
      </c>
      <c r="U1017" s="93">
        <f t="shared" si="112"/>
        <v>1.4835381555479668</v>
      </c>
      <c r="V1017" s="93">
        <f t="shared" si="112"/>
        <v>1.7677933067290674</v>
      </c>
      <c r="W1017" s="93">
        <f t="shared" si="112"/>
        <v>2.10651351542879</v>
      </c>
      <c r="X1017" s="93">
        <f t="shared" si="112"/>
        <v>2.5101346259165558</v>
      </c>
      <c r="Y1017" s="93">
        <f t="shared" si="111"/>
        <v>2.9910920552260012</v>
      </c>
      <c r="Z1017" s="93">
        <f t="shared" si="111"/>
        <v>3.5642039237514247</v>
      </c>
      <c r="AA1017" s="93">
        <f t="shared" si="111"/>
        <v>4.2471275960529393</v>
      </c>
      <c r="AB1017" s="93">
        <f t="shared" si="111"/>
        <v>5.060903697723564</v>
      </c>
      <c r="AC1017" s="95">
        <f t="shared" si="111"/>
        <v>6.0306043692765909</v>
      </c>
      <c r="AE1017" s="96"/>
    </row>
    <row r="1018" spans="3:31" ht="24.75" customHeight="1" x14ac:dyDescent="0.25">
      <c r="C1018" s="91">
        <f>ABS(E1018-Dashboard!$F$13)</f>
        <v>0.78761226748462576</v>
      </c>
      <c r="D1018" s="92">
        <f t="shared" si="109"/>
        <v>0.19170622874314056</v>
      </c>
      <c r="E1018" s="93" cm="1">
        <f t="array" ref="E1018">SUM('DRE + DCF'!$S$41/TIR!S1018,'DRE + DCF'!$U$41:$AD$41/TIR!T1018:AC1018,TIR!F1018)</f>
        <v>50.297612267484624</v>
      </c>
      <c r="F1018" s="100">
        <f>'DRE + DCF'!$AE$38*'DRE + DCF'!$AE$39*(1+G1018)/(R1018-G1018)/AC1018</f>
        <v>25.877636739698438</v>
      </c>
      <c r="G1018" s="92">
        <f>R1018*(1-'DRE + DCF'!$AE$39)</f>
        <v>0.11502373724588433</v>
      </c>
      <c r="H1018" s="94">
        <f t="shared" si="113"/>
        <v>0.19170622874314056</v>
      </c>
      <c r="I1018" s="94">
        <f t="shared" si="110"/>
        <v>0.19170622874314056</v>
      </c>
      <c r="J1018" s="94">
        <f t="shared" si="110"/>
        <v>0.19170622874314056</v>
      </c>
      <c r="K1018" s="94">
        <f t="shared" si="110"/>
        <v>0.19170622874314056</v>
      </c>
      <c r="L1018" s="94">
        <f t="shared" si="110"/>
        <v>0.19170622874314056</v>
      </c>
      <c r="M1018" s="94">
        <f t="shared" si="110"/>
        <v>0.19170622874314056</v>
      </c>
      <c r="N1018" s="94">
        <f t="shared" si="110"/>
        <v>0.19170622874314056</v>
      </c>
      <c r="O1018" s="94">
        <f t="shared" si="110"/>
        <v>0.19170622874314056</v>
      </c>
      <c r="P1018" s="94">
        <f t="shared" si="110"/>
        <v>0.19170622874314056</v>
      </c>
      <c r="Q1018" s="94">
        <f t="shared" si="110"/>
        <v>0.19170622874314056</v>
      </c>
      <c r="R1018" s="94">
        <f t="shared" si="110"/>
        <v>0.19170622874314056</v>
      </c>
      <c r="S1018" s="93">
        <f>(1+H1018)^((5-Dashboard!$F$9)*3/12)</f>
        <v>1.0448219848376656</v>
      </c>
      <c r="T1018" s="93">
        <f t="shared" si="112"/>
        <v>1.2451208672588174</v>
      </c>
      <c r="U1018" s="93">
        <f t="shared" si="112"/>
        <v>1.4838182930503938</v>
      </c>
      <c r="V1018" s="93">
        <f t="shared" si="112"/>
        <v>1.7682755021511689</v>
      </c>
      <c r="W1018" s="93">
        <f t="shared" si="112"/>
        <v>2.1072649300474526</v>
      </c>
      <c r="X1018" s="93">
        <f t="shared" si="112"/>
        <v>2.5112407427495276</v>
      </c>
      <c r="Y1018" s="93">
        <f t="shared" si="111"/>
        <v>2.9926612350081627</v>
      </c>
      <c r="Z1018" s="93">
        <f t="shared" si="111"/>
        <v>3.5663730342773672</v>
      </c>
      <c r="AA1018" s="93">
        <f t="shared" si="111"/>
        <v>4.2500689589699121</v>
      </c>
      <c r="AB1018" s="93">
        <f t="shared" si="111"/>
        <v>5.0648336509923197</v>
      </c>
      <c r="AC1018" s="95">
        <f t="shared" si="111"/>
        <v>6.0357938094354093</v>
      </c>
      <c r="AE1018" s="96"/>
    </row>
    <row r="1019" spans="3:31" ht="24.75" customHeight="1" x14ac:dyDescent="0.25">
      <c r="C1019" s="91">
        <f>ABS(E1019-Dashboard!$F$13)</f>
        <v>0.74317637718717577</v>
      </c>
      <c r="D1019" s="92">
        <f t="shared" si="109"/>
        <v>0.19180622874314054</v>
      </c>
      <c r="E1019" s="93" cm="1">
        <f t="array" ref="E1019">SUM('DRE + DCF'!$S$41/TIR!S1019,'DRE + DCF'!$U$41:$AD$41/TIR!T1019:AC1019,TIR!F1019)</f>
        <v>50.253176377187174</v>
      </c>
      <c r="F1019" s="100">
        <f>'DRE + DCF'!$AE$38*'DRE + DCF'!$AE$39*(1+G1019)/(R1019-G1019)/AC1019</f>
        <v>25.843300207441857</v>
      </c>
      <c r="G1019" s="92">
        <f>R1019*(1-'DRE + DCF'!$AE$39)</f>
        <v>0.11508373724588432</v>
      </c>
      <c r="H1019" s="94">
        <f t="shared" si="113"/>
        <v>0.19180622874314054</v>
      </c>
      <c r="I1019" s="94">
        <f t="shared" si="110"/>
        <v>0.19180622874314054</v>
      </c>
      <c r="J1019" s="94">
        <f t="shared" si="110"/>
        <v>0.19180622874314054</v>
      </c>
      <c r="K1019" s="94">
        <f t="shared" si="110"/>
        <v>0.19180622874314054</v>
      </c>
      <c r="L1019" s="94">
        <f t="shared" si="110"/>
        <v>0.19180622874314054</v>
      </c>
      <c r="M1019" s="94">
        <f t="shared" si="110"/>
        <v>0.19180622874314054</v>
      </c>
      <c r="N1019" s="94">
        <f t="shared" si="110"/>
        <v>0.19180622874314054</v>
      </c>
      <c r="O1019" s="94">
        <f t="shared" si="110"/>
        <v>0.19180622874314054</v>
      </c>
      <c r="P1019" s="94">
        <f t="shared" si="110"/>
        <v>0.19180622874314054</v>
      </c>
      <c r="Q1019" s="94">
        <f t="shared" ref="I1019:R1045" si="114">$D1019</f>
        <v>0.19180622874314054</v>
      </c>
      <c r="R1019" s="94">
        <f t="shared" si="114"/>
        <v>0.19180622874314054</v>
      </c>
      <c r="S1019" s="93">
        <f>(1+H1019)^((5-Dashboard!$F$9)*3/12)</f>
        <v>1.0448439027626399</v>
      </c>
      <c r="T1019" s="93">
        <f t="shared" si="112"/>
        <v>1.2452514713768066</v>
      </c>
      <c r="U1019" s="93">
        <f t="shared" si="112"/>
        <v>1.4840984599384388</v>
      </c>
      <c r="V1019" s="93">
        <f t="shared" si="112"/>
        <v>1.7687577886227337</v>
      </c>
      <c r="W1019" s="93">
        <f t="shared" si="112"/>
        <v>2.108016549618517</v>
      </c>
      <c r="X1019" s="93">
        <f t="shared" si="112"/>
        <v>2.5123472541289722</v>
      </c>
      <c r="Y1019" s="93">
        <f t="shared" si="111"/>
        <v>2.9942311062366351</v>
      </c>
      <c r="Z1019" s="93">
        <f t="shared" si="111"/>
        <v>3.5685432827092862</v>
      </c>
      <c r="AA1019" s="93">
        <f t="shared" si="111"/>
        <v>4.2530121118724216</v>
      </c>
      <c r="AB1019" s="93">
        <f t="shared" si="111"/>
        <v>5.0687663258495705</v>
      </c>
      <c r="AC1019" s="95">
        <f t="shared" si="111"/>
        <v>6.0409872791910013</v>
      </c>
      <c r="AE1019" s="96"/>
    </row>
    <row r="1020" spans="3:31" ht="24.75" customHeight="1" x14ac:dyDescent="0.25">
      <c r="C1020" s="91">
        <f>ABS(E1020-Dashboard!$F$13)</f>
        <v>0.69880138124401725</v>
      </c>
      <c r="D1020" s="92">
        <f t="shared" si="109"/>
        <v>0.19190622874314053</v>
      </c>
      <c r="E1020" s="93" cm="1">
        <f t="array" ref="E1020">SUM('DRE + DCF'!$S$41/TIR!S1020,'DRE + DCF'!$U$41:$AD$41/TIR!T1020:AC1020,TIR!F1020)</f>
        <v>50.208801381244015</v>
      </c>
      <c r="F1020" s="100">
        <f>'DRE + DCF'!$AE$38*'DRE + DCF'!$AE$39*(1+G1020)/(R1020-G1020)/AC1020</f>
        <v>25.80901803868154</v>
      </c>
      <c r="G1020" s="92">
        <f>R1020*(1-'DRE + DCF'!$AE$39)</f>
        <v>0.11514373724588431</v>
      </c>
      <c r="H1020" s="94">
        <f t="shared" si="113"/>
        <v>0.19190622874314053</v>
      </c>
      <c r="I1020" s="94">
        <f t="shared" si="114"/>
        <v>0.19190622874314053</v>
      </c>
      <c r="J1020" s="94">
        <f t="shared" si="114"/>
        <v>0.19190622874314053</v>
      </c>
      <c r="K1020" s="94">
        <f t="shared" si="114"/>
        <v>0.19190622874314053</v>
      </c>
      <c r="L1020" s="94">
        <f t="shared" si="114"/>
        <v>0.19190622874314053</v>
      </c>
      <c r="M1020" s="94">
        <f t="shared" si="114"/>
        <v>0.19190622874314053</v>
      </c>
      <c r="N1020" s="94">
        <f t="shared" si="114"/>
        <v>0.19190622874314053</v>
      </c>
      <c r="O1020" s="94">
        <f t="shared" si="114"/>
        <v>0.19190622874314053</v>
      </c>
      <c r="P1020" s="94">
        <f t="shared" si="114"/>
        <v>0.19190622874314053</v>
      </c>
      <c r="Q1020" s="94">
        <f t="shared" si="114"/>
        <v>0.19190622874314053</v>
      </c>
      <c r="R1020" s="94">
        <f t="shared" si="114"/>
        <v>0.19190622874314053</v>
      </c>
      <c r="S1020" s="93">
        <f>(1+H1020)^((5-Dashboard!$F$9)*3/12)</f>
        <v>1.0448658193083695</v>
      </c>
      <c r="T1020" s="93">
        <f t="shared" si="112"/>
        <v>1.2453820782344505</v>
      </c>
      <c r="U1020" s="93">
        <f t="shared" si="112"/>
        <v>1.4843786562127186</v>
      </c>
      <c r="V1020" s="93">
        <f t="shared" si="112"/>
        <v>1.7692401661533121</v>
      </c>
      <c r="W1020" s="93">
        <f t="shared" si="112"/>
        <v>2.1087683741806815</v>
      </c>
      <c r="X1020" s="93">
        <f t="shared" si="112"/>
        <v>2.5134541601625</v>
      </c>
      <c r="Y1020" s="93">
        <f t="shared" si="111"/>
        <v>2.9958016691580429</v>
      </c>
      <c r="Z1020" s="93">
        <f t="shared" si="111"/>
        <v>3.5707146695485688</v>
      </c>
      <c r="AA1020" s="93">
        <f t="shared" si="111"/>
        <v>4.2559570556994437</v>
      </c>
      <c r="AB1020" s="93">
        <f t="shared" si="111"/>
        <v>5.072701723951484</v>
      </c>
      <c r="AC1020" s="95">
        <f t="shared" si="111"/>
        <v>6.0461847813338405</v>
      </c>
      <c r="AE1020" s="96"/>
    </row>
    <row r="1021" spans="3:31" ht="24.75" customHeight="1" x14ac:dyDescent="0.25">
      <c r="C1021" s="91">
        <f>ABS(E1021-Dashboard!$F$13)</f>
        <v>0.65448717130443157</v>
      </c>
      <c r="D1021" s="92">
        <f t="shared" si="109"/>
        <v>0.19200622874314052</v>
      </c>
      <c r="E1021" s="93" cm="1">
        <f t="array" ref="E1021">SUM('DRE + DCF'!$S$41/TIR!S1021,'DRE + DCF'!$U$41:$AD$41/TIR!T1021:AC1021,TIR!F1021)</f>
        <v>50.16448717130443</v>
      </c>
      <c r="F1021" s="100">
        <f>'DRE + DCF'!$AE$38*'DRE + DCF'!$AE$39*(1+G1021)/(R1021-G1021)/AC1021</f>
        <v>25.774790130327862</v>
      </c>
      <c r="G1021" s="92">
        <f>R1021*(1-'DRE + DCF'!$AE$39)</f>
        <v>0.11520373724588431</v>
      </c>
      <c r="H1021" s="94">
        <f t="shared" si="113"/>
        <v>0.19200622874314052</v>
      </c>
      <c r="I1021" s="94">
        <f t="shared" si="114"/>
        <v>0.19200622874314052</v>
      </c>
      <c r="J1021" s="94">
        <f t="shared" si="114"/>
        <v>0.19200622874314052</v>
      </c>
      <c r="K1021" s="94">
        <f t="shared" si="114"/>
        <v>0.19200622874314052</v>
      </c>
      <c r="L1021" s="94">
        <f t="shared" si="114"/>
        <v>0.19200622874314052</v>
      </c>
      <c r="M1021" s="94">
        <f t="shared" si="114"/>
        <v>0.19200622874314052</v>
      </c>
      <c r="N1021" s="94">
        <f t="shared" si="114"/>
        <v>0.19200622874314052</v>
      </c>
      <c r="O1021" s="94">
        <f t="shared" si="114"/>
        <v>0.19200622874314052</v>
      </c>
      <c r="P1021" s="94">
        <f t="shared" si="114"/>
        <v>0.19200622874314052</v>
      </c>
      <c r="Q1021" s="94">
        <f t="shared" si="114"/>
        <v>0.19200622874314052</v>
      </c>
      <c r="R1021" s="94">
        <f t="shared" si="114"/>
        <v>0.19200622874314052</v>
      </c>
      <c r="S1021" s="93">
        <f>(1+H1021)^((5-Dashboard!$F$9)*3/12)</f>
        <v>1.0448877344750567</v>
      </c>
      <c r="T1021" s="93">
        <f t="shared" si="112"/>
        <v>1.2455126878315763</v>
      </c>
      <c r="U1021" s="93">
        <f t="shared" si="112"/>
        <v>1.4846588818738498</v>
      </c>
      <c r="V1021" s="93">
        <f t="shared" si="112"/>
        <v>1.7697226347524555</v>
      </c>
      <c r="W1021" s="93">
        <f t="shared" si="112"/>
        <v>2.1095204037726489</v>
      </c>
      <c r="X1021" s="93">
        <f t="shared" si="112"/>
        <v>2.5145614609577422</v>
      </c>
      <c r="Y1021" s="93">
        <f t="shared" si="111"/>
        <v>2.9973729240190803</v>
      </c>
      <c r="Z1021" s="93">
        <f t="shared" si="111"/>
        <v>3.5728871952967838</v>
      </c>
      <c r="AA1021" s="93">
        <f t="shared" si="111"/>
        <v>4.2589037913903756</v>
      </c>
      <c r="AB1021" s="93">
        <f t="shared" si="111"/>
        <v>5.0766398469551044</v>
      </c>
      <c r="AC1021" s="95">
        <f t="shared" si="111"/>
        <v>6.0513863186561085</v>
      </c>
      <c r="AE1021" s="96"/>
    </row>
    <row r="1022" spans="3:31" ht="24.75" customHeight="1" x14ac:dyDescent="0.25">
      <c r="C1022" s="91">
        <f>ABS(E1022-Dashboard!$F$13)</f>
        <v>0.61023363925662721</v>
      </c>
      <c r="D1022" s="92">
        <f t="shared" si="109"/>
        <v>0.19210622874314051</v>
      </c>
      <c r="E1022" s="93" cm="1">
        <f t="array" ref="E1022">SUM('DRE + DCF'!$S$41/TIR!S1022,'DRE + DCF'!$U$41:$AD$41/TIR!T1022:AC1022,TIR!F1022)</f>
        <v>50.120233639256625</v>
      </c>
      <c r="F1022" s="100">
        <f>'DRE + DCF'!$AE$38*'DRE + DCF'!$AE$39*(1+G1022)/(R1022-G1022)/AC1022</f>
        <v>25.740616379525157</v>
      </c>
      <c r="G1022" s="92">
        <f>R1022*(1-'DRE + DCF'!$AE$39)</f>
        <v>0.1152637372458843</v>
      </c>
      <c r="H1022" s="94">
        <f t="shared" si="113"/>
        <v>0.19210622874314051</v>
      </c>
      <c r="I1022" s="94">
        <f t="shared" si="114"/>
        <v>0.19210622874314051</v>
      </c>
      <c r="J1022" s="94">
        <f t="shared" si="114"/>
        <v>0.19210622874314051</v>
      </c>
      <c r="K1022" s="94">
        <f t="shared" si="114"/>
        <v>0.19210622874314051</v>
      </c>
      <c r="L1022" s="94">
        <f t="shared" si="114"/>
        <v>0.19210622874314051</v>
      </c>
      <c r="M1022" s="94">
        <f t="shared" si="114"/>
        <v>0.19210622874314051</v>
      </c>
      <c r="N1022" s="94">
        <f t="shared" si="114"/>
        <v>0.19210622874314051</v>
      </c>
      <c r="O1022" s="94">
        <f t="shared" si="114"/>
        <v>0.19210622874314051</v>
      </c>
      <c r="P1022" s="94">
        <f t="shared" si="114"/>
        <v>0.19210622874314051</v>
      </c>
      <c r="Q1022" s="94">
        <f t="shared" si="114"/>
        <v>0.19210622874314051</v>
      </c>
      <c r="R1022" s="94">
        <f t="shared" si="114"/>
        <v>0.19210622874314051</v>
      </c>
      <c r="S1022" s="93">
        <f>(1+H1022)^((5-Dashboard!$F$9)*3/12)</f>
        <v>1.0449096482629039</v>
      </c>
      <c r="T1022" s="93">
        <f t="shared" si="112"/>
        <v>1.2456433001680118</v>
      </c>
      <c r="U1022" s="93">
        <f t="shared" si="112"/>
        <v>1.4849391369224485</v>
      </c>
      <c r="V1022" s="93">
        <f t="shared" si="112"/>
        <v>1.7702051944297141</v>
      </c>
      <c r="W1022" s="93">
        <f t="shared" si="112"/>
        <v>2.1102726384331243</v>
      </c>
      <c r="X1022" s="93">
        <f t="shared" si="112"/>
        <v>2.5156691566223488</v>
      </c>
      <c r="Y1022" s="93">
        <f t="shared" si="111"/>
        <v>2.998944871066505</v>
      </c>
      <c r="Z1022" s="93">
        <f t="shared" si="111"/>
        <v>3.5750608604556753</v>
      </c>
      <c r="AA1022" s="93">
        <f t="shared" si="111"/>
        <v>4.2618523198850218</v>
      </c>
      <c r="AB1022" s="93">
        <f t="shared" si="111"/>
        <v>5.0805806965183375</v>
      </c>
      <c r="AC1022" s="95">
        <f t="shared" si="111"/>
        <v>6.0565918939516736</v>
      </c>
      <c r="AE1022" s="96"/>
    </row>
    <row r="1023" spans="3:31" ht="24.75" customHeight="1" x14ac:dyDescent="0.25">
      <c r="C1023" s="91">
        <f>ABS(E1023-Dashboard!$F$13)</f>
        <v>0.56604067722701501</v>
      </c>
      <c r="D1023" s="92">
        <f t="shared" si="109"/>
        <v>0.1922062287431405</v>
      </c>
      <c r="E1023" s="93" cm="1">
        <f t="array" ref="E1023">SUM('DRE + DCF'!$S$41/TIR!S1023,'DRE + DCF'!$U$41:$AD$41/TIR!T1023:AC1023,TIR!F1023)</f>
        <v>50.076040677227013</v>
      </c>
      <c r="F1023" s="100">
        <f>'DRE + DCF'!$AE$38*'DRE + DCF'!$AE$39*(1+G1023)/(R1023-G1023)/AC1023</f>
        <v>25.706496683651043</v>
      </c>
      <c r="G1023" s="92">
        <f>R1023*(1-'DRE + DCF'!$AE$39)</f>
        <v>0.11532373724588429</v>
      </c>
      <c r="H1023" s="94">
        <f t="shared" si="113"/>
        <v>0.1922062287431405</v>
      </c>
      <c r="I1023" s="94">
        <f t="shared" si="114"/>
        <v>0.1922062287431405</v>
      </c>
      <c r="J1023" s="94">
        <f t="shared" si="114"/>
        <v>0.1922062287431405</v>
      </c>
      <c r="K1023" s="94">
        <f t="shared" si="114"/>
        <v>0.1922062287431405</v>
      </c>
      <c r="L1023" s="94">
        <f t="shared" si="114"/>
        <v>0.1922062287431405</v>
      </c>
      <c r="M1023" s="94">
        <f t="shared" si="114"/>
        <v>0.1922062287431405</v>
      </c>
      <c r="N1023" s="94">
        <f t="shared" si="114"/>
        <v>0.1922062287431405</v>
      </c>
      <c r="O1023" s="94">
        <f t="shared" si="114"/>
        <v>0.1922062287431405</v>
      </c>
      <c r="P1023" s="94">
        <f t="shared" si="114"/>
        <v>0.1922062287431405</v>
      </c>
      <c r="Q1023" s="94">
        <f t="shared" si="114"/>
        <v>0.1922062287431405</v>
      </c>
      <c r="R1023" s="94">
        <f t="shared" si="114"/>
        <v>0.1922062287431405</v>
      </c>
      <c r="S1023" s="93">
        <f>(1+H1023)^((5-Dashboard!$F$9)*3/12)</f>
        <v>1.0449315606721135</v>
      </c>
      <c r="T1023" s="93">
        <f t="shared" si="112"/>
        <v>1.2457739152435845</v>
      </c>
      <c r="U1023" s="93">
        <f t="shared" si="112"/>
        <v>1.4852194213591308</v>
      </c>
      <c r="V1023" s="93">
        <f t="shared" si="112"/>
        <v>1.7706878451946386</v>
      </c>
      <c r="W1023" s="93">
        <f t="shared" si="112"/>
        <v>2.111025078200818</v>
      </c>
      <c r="X1023" s="93">
        <f t="shared" si="112"/>
        <v>2.5167772472639904</v>
      </c>
      <c r="Y1023" s="93">
        <f t="shared" si="111"/>
        <v>3.0005175105471444</v>
      </c>
      <c r="Z1023" s="93">
        <f t="shared" si="111"/>
        <v>3.5772356655271675</v>
      </c>
      <c r="AA1023" s="93">
        <f t="shared" si="111"/>
        <v>4.2648026421236027</v>
      </c>
      <c r="AB1023" s="93">
        <f t="shared" si="111"/>
        <v>5.0845242742999623</v>
      </c>
      <c r="AC1023" s="95">
        <f t="shared" si="111"/>
        <v>6.0618015100161111</v>
      </c>
      <c r="AE1023" s="96"/>
    </row>
    <row r="1024" spans="3:31" ht="24.75" customHeight="1" x14ac:dyDescent="0.25">
      <c r="C1024" s="91">
        <f>ABS(E1024-Dashboard!$F$13)</f>
        <v>0.52190817757952601</v>
      </c>
      <c r="D1024" s="92">
        <f t="shared" si="109"/>
        <v>0.19230622874314049</v>
      </c>
      <c r="E1024" s="93" cm="1">
        <f t="array" ref="E1024">SUM('DRE + DCF'!$S$41/TIR!S1024,'DRE + DCF'!$U$41:$AD$41/TIR!T1024:AC1024,TIR!F1024)</f>
        <v>50.031908177579524</v>
      </c>
      <c r="F1024" s="100">
        <f>'DRE + DCF'!$AE$38*'DRE + DCF'!$AE$39*(1+G1024)/(R1024-G1024)/AC1024</f>
        <v>25.672430940315799</v>
      </c>
      <c r="G1024" s="92">
        <f>R1024*(1-'DRE + DCF'!$AE$39)</f>
        <v>0.11538373724588429</v>
      </c>
      <c r="H1024" s="94">
        <f t="shared" si="113"/>
        <v>0.19230622874314049</v>
      </c>
      <c r="I1024" s="94">
        <f t="shared" si="114"/>
        <v>0.19230622874314049</v>
      </c>
      <c r="J1024" s="94">
        <f t="shared" si="114"/>
        <v>0.19230622874314049</v>
      </c>
      <c r="K1024" s="94">
        <f t="shared" si="114"/>
        <v>0.19230622874314049</v>
      </c>
      <c r="L1024" s="94">
        <f t="shared" si="114"/>
        <v>0.19230622874314049</v>
      </c>
      <c r="M1024" s="94">
        <f t="shared" si="114"/>
        <v>0.19230622874314049</v>
      </c>
      <c r="N1024" s="94">
        <f t="shared" si="114"/>
        <v>0.19230622874314049</v>
      </c>
      <c r="O1024" s="94">
        <f t="shared" si="114"/>
        <v>0.19230622874314049</v>
      </c>
      <c r="P1024" s="94">
        <f t="shared" si="114"/>
        <v>0.19230622874314049</v>
      </c>
      <c r="Q1024" s="94">
        <f t="shared" si="114"/>
        <v>0.19230622874314049</v>
      </c>
      <c r="R1024" s="94">
        <f t="shared" si="114"/>
        <v>0.19230622874314049</v>
      </c>
      <c r="S1024" s="93">
        <f>(1+H1024)^((5-Dashboard!$F$9)*3/12)</f>
        <v>1.0449534717028879</v>
      </c>
      <c r="T1024" s="93">
        <f t="shared" si="112"/>
        <v>1.2459045330581222</v>
      </c>
      <c r="U1024" s="93">
        <f t="shared" si="112"/>
        <v>1.4854997351845132</v>
      </c>
      <c r="V1024" s="93">
        <f t="shared" si="112"/>
        <v>1.7711705870567809</v>
      </c>
      <c r="W1024" s="93">
        <f t="shared" si="112"/>
        <v>2.1117777231144448</v>
      </c>
      <c r="X1024" s="93">
        <f t="shared" si="112"/>
        <v>2.5178857329903597</v>
      </c>
      <c r="Y1024" s="93">
        <f t="shared" si="111"/>
        <v>3.0020908427078936</v>
      </c>
      <c r="Z1024" s="93">
        <f t="shared" si="111"/>
        <v>3.5794116110133651</v>
      </c>
      <c r="AA1024" s="93">
        <f t="shared" si="111"/>
        <v>4.2677547590467544</v>
      </c>
      <c r="AB1024" s="93">
        <f t="shared" si="111"/>
        <v>5.0884705819596263</v>
      </c>
      <c r="AC1024" s="95">
        <f t="shared" si="111"/>
        <v>6.0670151696466954</v>
      </c>
      <c r="AE1024" s="96"/>
    </row>
    <row r="1025" spans="3:31" ht="24.75" customHeight="1" x14ac:dyDescent="0.25">
      <c r="C1025" s="91">
        <f>ABS(E1025-Dashboard!$F$13)</f>
        <v>0.47783603291512833</v>
      </c>
      <c r="D1025" s="92">
        <f t="shared" si="109"/>
        <v>0.19240622874314048</v>
      </c>
      <c r="E1025" s="93" cm="1">
        <f t="array" ref="E1025">SUM('DRE + DCF'!$S$41/TIR!S1025,'DRE + DCF'!$U$41:$AD$41/TIR!T1025:AC1025,TIR!F1025)</f>
        <v>49.987836032915126</v>
      </c>
      <c r="F1025" s="100">
        <f>'DRE + DCF'!$AE$38*'DRE + DCF'!$AE$39*(1+G1025)/(R1025-G1025)/AC1025</f>
        <v>25.638419047361769</v>
      </c>
      <c r="G1025" s="92">
        <f>R1025*(1-'DRE + DCF'!$AE$39)</f>
        <v>0.11544373724588428</v>
      </c>
      <c r="H1025" s="94">
        <f t="shared" si="113"/>
        <v>0.19240622874314048</v>
      </c>
      <c r="I1025" s="94">
        <f t="shared" si="114"/>
        <v>0.19240622874314048</v>
      </c>
      <c r="J1025" s="94">
        <f t="shared" si="114"/>
        <v>0.19240622874314048</v>
      </c>
      <c r="K1025" s="94">
        <f t="shared" si="114"/>
        <v>0.19240622874314048</v>
      </c>
      <c r="L1025" s="94">
        <f t="shared" si="114"/>
        <v>0.19240622874314048</v>
      </c>
      <c r="M1025" s="94">
        <f t="shared" si="114"/>
        <v>0.19240622874314048</v>
      </c>
      <c r="N1025" s="94">
        <f t="shared" si="114"/>
        <v>0.19240622874314048</v>
      </c>
      <c r="O1025" s="94">
        <f t="shared" si="114"/>
        <v>0.19240622874314048</v>
      </c>
      <c r="P1025" s="94">
        <f t="shared" si="114"/>
        <v>0.19240622874314048</v>
      </c>
      <c r="Q1025" s="94">
        <f t="shared" si="114"/>
        <v>0.19240622874314048</v>
      </c>
      <c r="R1025" s="94">
        <f t="shared" si="114"/>
        <v>0.19240622874314048</v>
      </c>
      <c r="S1025" s="93">
        <f>(1+H1025)^((5-Dashboard!$F$9)*3/12)</f>
        <v>1.0449753813554294</v>
      </c>
      <c r="T1025" s="93">
        <f t="shared" si="112"/>
        <v>1.2460351536114527</v>
      </c>
      <c r="U1025" s="93">
        <f t="shared" si="112"/>
        <v>1.4857800783992121</v>
      </c>
      <c r="V1025" s="93">
        <f t="shared" si="112"/>
        <v>1.7716534200256921</v>
      </c>
      <c r="W1025" s="93">
        <f t="shared" si="112"/>
        <v>2.1125305732127226</v>
      </c>
      <c r="X1025" s="93">
        <f t="shared" si="112"/>
        <v>2.5189946139091677</v>
      </c>
      <c r="Y1025" s="93">
        <f t="shared" si="111"/>
        <v>3.0036648677957141</v>
      </c>
      <c r="Z1025" s="93">
        <f t="shared" si="111"/>
        <v>3.5815886974165512</v>
      </c>
      <c r="AA1025" s="93">
        <f t="shared" si="111"/>
        <v>4.2707086715955267</v>
      </c>
      <c r="AB1025" s="93">
        <f t="shared" si="111"/>
        <v>5.0924196211578492</v>
      </c>
      <c r="AC1025" s="95">
        <f t="shared" si="111"/>
        <v>6.0722328756424035</v>
      </c>
      <c r="AE1025" s="96"/>
    </row>
    <row r="1026" spans="3:31" ht="24.75" customHeight="1" x14ac:dyDescent="0.25">
      <c r="C1026" s="91">
        <f>ABS(E1026-Dashboard!$F$13)</f>
        <v>0.43382413607108106</v>
      </c>
      <c r="D1026" s="92">
        <f t="shared" si="109"/>
        <v>0.19250622874314047</v>
      </c>
      <c r="E1026" s="93" cm="1">
        <f t="array" ref="E1026">SUM('DRE + DCF'!$S$41/TIR!S1026,'DRE + DCF'!$U$41:$AD$41/TIR!T1026:AC1026,TIR!F1026)</f>
        <v>49.943824136071079</v>
      </c>
      <c r="F1026" s="100">
        <f>'DRE + DCF'!$AE$38*'DRE + DCF'!$AE$39*(1+G1026)/(R1026-G1026)/AC1026</f>
        <v>25.60446090286273</v>
      </c>
      <c r="G1026" s="92">
        <f>R1026*(1-'DRE + DCF'!$AE$39)</f>
        <v>0.11550373724588428</v>
      </c>
      <c r="H1026" s="94">
        <f t="shared" si="113"/>
        <v>0.19250622874314047</v>
      </c>
      <c r="I1026" s="94">
        <f t="shared" si="114"/>
        <v>0.19250622874314047</v>
      </c>
      <c r="J1026" s="94">
        <f t="shared" si="114"/>
        <v>0.19250622874314047</v>
      </c>
      <c r="K1026" s="94">
        <f t="shared" si="114"/>
        <v>0.19250622874314047</v>
      </c>
      <c r="L1026" s="94">
        <f t="shared" si="114"/>
        <v>0.19250622874314047</v>
      </c>
      <c r="M1026" s="94">
        <f t="shared" si="114"/>
        <v>0.19250622874314047</v>
      </c>
      <c r="N1026" s="94">
        <f t="shared" si="114"/>
        <v>0.19250622874314047</v>
      </c>
      <c r="O1026" s="94">
        <f t="shared" si="114"/>
        <v>0.19250622874314047</v>
      </c>
      <c r="P1026" s="94">
        <f t="shared" si="114"/>
        <v>0.19250622874314047</v>
      </c>
      <c r="Q1026" s="94">
        <f t="shared" si="114"/>
        <v>0.19250622874314047</v>
      </c>
      <c r="R1026" s="94">
        <f t="shared" si="114"/>
        <v>0.19250622874314047</v>
      </c>
      <c r="S1026" s="93">
        <f>(1+H1026)^((5-Dashboard!$F$9)*3/12)</f>
        <v>1.0449972896299407</v>
      </c>
      <c r="T1026" s="93">
        <f t="shared" si="112"/>
        <v>1.2461657769034038</v>
      </c>
      <c r="U1026" s="93">
        <f t="shared" si="112"/>
        <v>1.4860604510038438</v>
      </c>
      <c r="V1026" s="93">
        <f t="shared" si="112"/>
        <v>1.7721363441109241</v>
      </c>
      <c r="W1026" s="93">
        <f t="shared" si="112"/>
        <v>2.1132836285343743</v>
      </c>
      <c r="X1026" s="93">
        <f t="shared" si="112"/>
        <v>2.5201038901281465</v>
      </c>
      <c r="Y1026" s="93">
        <f t="shared" si="111"/>
        <v>3.0052395860576335</v>
      </c>
      <c r="Z1026" s="93">
        <f t="shared" si="111"/>
        <v>3.5837669252391851</v>
      </c>
      <c r="AA1026" s="93">
        <f t="shared" si="111"/>
        <v>4.2736643807113808</v>
      </c>
      <c r="AB1026" s="93">
        <f t="shared" si="111"/>
        <v>5.0963713935560175</v>
      </c>
      <c r="AC1026" s="95">
        <f t="shared" si="111"/>
        <v>6.0774546308039099</v>
      </c>
      <c r="AE1026" s="96"/>
    </row>
    <row r="1027" spans="3:31" ht="24.75" customHeight="1" x14ac:dyDescent="0.25">
      <c r="C1027" s="91">
        <f>ABS(E1027-Dashboard!$F$13)</f>
        <v>0.38987238012028769</v>
      </c>
      <c r="D1027" s="92">
        <f t="shared" si="109"/>
        <v>0.19260622874314046</v>
      </c>
      <c r="E1027" s="93" cm="1">
        <f t="array" ref="E1027">SUM('DRE + DCF'!$S$41/TIR!S1027,'DRE + DCF'!$U$41:$AD$41/TIR!T1027:AC1027,TIR!F1027)</f>
        <v>49.899872380120286</v>
      </c>
      <c r="F1027" s="100">
        <f>'DRE + DCF'!$AE$38*'DRE + DCF'!$AE$39*(1+G1027)/(R1027-G1027)/AC1027</f>
        <v>25.570556405123202</v>
      </c>
      <c r="G1027" s="92">
        <f>R1027*(1-'DRE + DCF'!$AE$39)</f>
        <v>0.11556373724588427</v>
      </c>
      <c r="H1027" s="94">
        <f t="shared" si="113"/>
        <v>0.19260622874314046</v>
      </c>
      <c r="I1027" s="94">
        <f t="shared" si="114"/>
        <v>0.19260622874314046</v>
      </c>
      <c r="J1027" s="94">
        <f t="shared" si="114"/>
        <v>0.19260622874314046</v>
      </c>
      <c r="K1027" s="94">
        <f t="shared" si="114"/>
        <v>0.19260622874314046</v>
      </c>
      <c r="L1027" s="94">
        <f t="shared" si="114"/>
        <v>0.19260622874314046</v>
      </c>
      <c r="M1027" s="94">
        <f t="shared" si="114"/>
        <v>0.19260622874314046</v>
      </c>
      <c r="N1027" s="94">
        <f t="shared" si="114"/>
        <v>0.19260622874314046</v>
      </c>
      <c r="O1027" s="94">
        <f t="shared" si="114"/>
        <v>0.19260622874314046</v>
      </c>
      <c r="P1027" s="94">
        <f t="shared" si="114"/>
        <v>0.19260622874314046</v>
      </c>
      <c r="Q1027" s="94">
        <f t="shared" si="114"/>
        <v>0.19260622874314046</v>
      </c>
      <c r="R1027" s="94">
        <f t="shared" si="114"/>
        <v>0.19260622874314046</v>
      </c>
      <c r="S1027" s="93">
        <f>(1+H1027)^((5-Dashboard!$F$9)*3/12)</f>
        <v>1.0450191965266231</v>
      </c>
      <c r="T1027" s="93">
        <f t="shared" si="112"/>
        <v>1.2462964029338028</v>
      </c>
      <c r="U1027" s="93">
        <f t="shared" si="112"/>
        <v>1.4863408529990241</v>
      </c>
      <c r="V1027" s="93">
        <f t="shared" si="112"/>
        <v>1.7726193593220287</v>
      </c>
      <c r="W1027" s="93">
        <f t="shared" si="112"/>
        <v>2.1140368891181267</v>
      </c>
      <c r="X1027" s="93">
        <f t="shared" si="112"/>
        <v>2.5212135617550495</v>
      </c>
      <c r="Y1027" s="93">
        <f t="shared" si="111"/>
        <v>3.0068149977407503</v>
      </c>
      <c r="Z1027" s="93">
        <f t="shared" si="111"/>
        <v>3.5859462949839109</v>
      </c>
      <c r="AA1027" s="93">
        <f t="shared" si="111"/>
        <v>4.2766218873361996</v>
      </c>
      <c r="AB1027" s="93">
        <f t="shared" si="111"/>
        <v>5.1003259008163973</v>
      </c>
      <c r="AC1027" s="95">
        <f t="shared" si="111"/>
        <v>6.0826804379336039</v>
      </c>
      <c r="AE1027" s="96"/>
    </row>
    <row r="1028" spans="3:31" ht="24.75" customHeight="1" x14ac:dyDescent="0.25">
      <c r="C1028" s="91">
        <f>ABS(E1028-Dashboard!$F$13)</f>
        <v>0.34598065837081293</v>
      </c>
      <c r="D1028" s="92">
        <f t="shared" si="109"/>
        <v>0.19270622874314045</v>
      </c>
      <c r="E1028" s="93" cm="1">
        <f t="array" ref="E1028">SUM('DRE + DCF'!$S$41/TIR!S1028,'DRE + DCF'!$U$41:$AD$41/TIR!T1028:AC1028,TIR!F1028)</f>
        <v>49.855980658370811</v>
      </c>
      <c r="F1028" s="100">
        <f>'DRE + DCF'!$AE$38*'DRE + DCF'!$AE$39*(1+G1028)/(R1028-G1028)/AC1028</f>
        <v>25.536705452677964</v>
      </c>
      <c r="G1028" s="92">
        <f>R1028*(1-'DRE + DCF'!$AE$39)</f>
        <v>0.11562373724588426</v>
      </c>
      <c r="H1028" s="94">
        <f t="shared" si="113"/>
        <v>0.19270622874314045</v>
      </c>
      <c r="I1028" s="94">
        <f t="shared" si="114"/>
        <v>0.19270622874314045</v>
      </c>
      <c r="J1028" s="94">
        <f t="shared" si="114"/>
        <v>0.19270622874314045</v>
      </c>
      <c r="K1028" s="94">
        <f t="shared" si="114"/>
        <v>0.19270622874314045</v>
      </c>
      <c r="L1028" s="94">
        <f t="shared" si="114"/>
        <v>0.19270622874314045</v>
      </c>
      <c r="M1028" s="94">
        <f t="shared" si="114"/>
        <v>0.19270622874314045</v>
      </c>
      <c r="N1028" s="94">
        <f t="shared" si="114"/>
        <v>0.19270622874314045</v>
      </c>
      <c r="O1028" s="94">
        <f t="shared" si="114"/>
        <v>0.19270622874314045</v>
      </c>
      <c r="P1028" s="94">
        <f t="shared" si="114"/>
        <v>0.19270622874314045</v>
      </c>
      <c r="Q1028" s="94">
        <f t="shared" si="114"/>
        <v>0.19270622874314045</v>
      </c>
      <c r="R1028" s="94">
        <f t="shared" si="114"/>
        <v>0.19270622874314045</v>
      </c>
      <c r="S1028" s="93">
        <f>(1+H1028)^((5-Dashboard!$F$9)*3/12)</f>
        <v>1.0450411020456796</v>
      </c>
      <c r="T1028" s="93">
        <f t="shared" si="112"/>
        <v>1.2464270317024779</v>
      </c>
      <c r="U1028" s="93">
        <f t="shared" si="112"/>
        <v>1.4866212843853692</v>
      </c>
      <c r="V1028" s="93">
        <f t="shared" si="112"/>
        <v>1.7731024656685574</v>
      </c>
      <c r="W1028" s="93">
        <f t="shared" si="112"/>
        <v>2.1147903550027087</v>
      </c>
      <c r="X1028" s="93">
        <f t="shared" si="112"/>
        <v>2.5223236288976478</v>
      </c>
      <c r="Y1028" s="93">
        <f t="shared" si="111"/>
        <v>3.0083911030922259</v>
      </c>
      <c r="Z1028" s="93">
        <f t="shared" si="111"/>
        <v>3.5881268071535453</v>
      </c>
      <c r="AA1028" s="93">
        <f t="shared" si="111"/>
        <v>4.2795811924122704</v>
      </c>
      <c r="AB1028" s="93">
        <f t="shared" si="111"/>
        <v>5.1042831446021113</v>
      </c>
      <c r="AC1028" s="95">
        <f t="shared" si="111"/>
        <v>6.0879102998355625</v>
      </c>
      <c r="AE1028" s="96"/>
    </row>
    <row r="1029" spans="3:31" ht="24.75" customHeight="1" x14ac:dyDescent="0.25">
      <c r="C1029" s="91">
        <f>ABS(E1029-Dashboard!$F$13)</f>
        <v>0.30214886436510113</v>
      </c>
      <c r="D1029" s="92">
        <f t="shared" si="109"/>
        <v>0.19280622874314043</v>
      </c>
      <c r="E1029" s="93" cm="1">
        <f t="array" ref="E1029">SUM('DRE + DCF'!$S$41/TIR!S1029,'DRE + DCF'!$U$41:$AD$41/TIR!T1029:AC1029,TIR!F1029)</f>
        <v>49.812148864365099</v>
      </c>
      <c r="F1029" s="100">
        <f>'DRE + DCF'!$AE$38*'DRE + DCF'!$AE$39*(1+G1029)/(R1029-G1029)/AC1029</f>
        <v>25.502907944291284</v>
      </c>
      <c r="G1029" s="92">
        <f>R1029*(1-'DRE + DCF'!$AE$39)</f>
        <v>0.11568373724588425</v>
      </c>
      <c r="H1029" s="94">
        <f t="shared" si="113"/>
        <v>0.19280622874314043</v>
      </c>
      <c r="I1029" s="94">
        <f t="shared" si="114"/>
        <v>0.19280622874314043</v>
      </c>
      <c r="J1029" s="94">
        <f t="shared" si="114"/>
        <v>0.19280622874314043</v>
      </c>
      <c r="K1029" s="94">
        <f t="shared" si="114"/>
        <v>0.19280622874314043</v>
      </c>
      <c r="L1029" s="94">
        <f t="shared" si="114"/>
        <v>0.19280622874314043</v>
      </c>
      <c r="M1029" s="94">
        <f t="shared" si="114"/>
        <v>0.19280622874314043</v>
      </c>
      <c r="N1029" s="94">
        <f t="shared" si="114"/>
        <v>0.19280622874314043</v>
      </c>
      <c r="O1029" s="94">
        <f t="shared" si="114"/>
        <v>0.19280622874314043</v>
      </c>
      <c r="P1029" s="94">
        <f t="shared" si="114"/>
        <v>0.19280622874314043</v>
      </c>
      <c r="Q1029" s="94">
        <f t="shared" si="114"/>
        <v>0.19280622874314043</v>
      </c>
      <c r="R1029" s="94">
        <f t="shared" si="114"/>
        <v>0.19280622874314043</v>
      </c>
      <c r="S1029" s="93">
        <f>(1+H1029)^((5-Dashboard!$F$9)*3/12)</f>
        <v>1.0450630061873121</v>
      </c>
      <c r="T1029" s="93">
        <f t="shared" si="112"/>
        <v>1.246557663209257</v>
      </c>
      <c r="U1029" s="93">
        <f t="shared" si="112"/>
        <v>1.4869017451634956</v>
      </c>
      <c r="V1029" s="93">
        <f t="shared" si="112"/>
        <v>1.7735856631600633</v>
      </c>
      <c r="W1029" s="93">
        <f t="shared" si="112"/>
        <v>2.115544026226857</v>
      </c>
      <c r="X1029" s="93">
        <f t="shared" si="112"/>
        <v>2.5234340916637366</v>
      </c>
      <c r="Y1029" s="93">
        <f t="shared" si="111"/>
        <v>3.009967902359294</v>
      </c>
      <c r="Z1029" s="93">
        <f t="shared" si="111"/>
        <v>3.5903084622510906</v>
      </c>
      <c r="AA1029" s="93">
        <f t="shared" si="111"/>
        <v>4.2825422968823075</v>
      </c>
      <c r="AB1029" s="93">
        <f t="shared" si="111"/>
        <v>5.1082431265771717</v>
      </c>
      <c r="AC1029" s="95">
        <f t="shared" si="111"/>
        <v>6.0931442193155849</v>
      </c>
      <c r="AE1029" s="96"/>
    </row>
    <row r="1030" spans="3:31" ht="24.75" customHeight="1" x14ac:dyDescent="0.25">
      <c r="C1030" s="91">
        <f>ABS(E1030-Dashboard!$F$13)</f>
        <v>0.25837689187945045</v>
      </c>
      <c r="D1030" s="92">
        <f t="shared" si="109"/>
        <v>0.19290622874314042</v>
      </c>
      <c r="E1030" s="93" cm="1">
        <f t="array" ref="E1030">SUM('DRE + DCF'!$S$41/TIR!S1030,'DRE + DCF'!$U$41:$AD$41/TIR!T1030:AC1030,TIR!F1030)</f>
        <v>49.768376891879448</v>
      </c>
      <c r="F1030" s="100">
        <f>'DRE + DCF'!$AE$38*'DRE + DCF'!$AE$39*(1+G1030)/(R1030-G1030)/AC1030</f>
        <v>25.469163778956414</v>
      </c>
      <c r="G1030" s="92">
        <f>R1030*(1-'DRE + DCF'!$AE$39)</f>
        <v>0.11574373724588424</v>
      </c>
      <c r="H1030" s="94">
        <f t="shared" si="113"/>
        <v>0.19290622874314042</v>
      </c>
      <c r="I1030" s="94">
        <f t="shared" si="114"/>
        <v>0.19290622874314042</v>
      </c>
      <c r="J1030" s="94">
        <f t="shared" si="114"/>
        <v>0.19290622874314042</v>
      </c>
      <c r="K1030" s="94">
        <f t="shared" si="114"/>
        <v>0.19290622874314042</v>
      </c>
      <c r="L1030" s="94">
        <f t="shared" si="114"/>
        <v>0.19290622874314042</v>
      </c>
      <c r="M1030" s="94">
        <f t="shared" si="114"/>
        <v>0.19290622874314042</v>
      </c>
      <c r="N1030" s="94">
        <f t="shared" si="114"/>
        <v>0.19290622874314042</v>
      </c>
      <c r="O1030" s="94">
        <f t="shared" si="114"/>
        <v>0.19290622874314042</v>
      </c>
      <c r="P1030" s="94">
        <f t="shared" si="114"/>
        <v>0.19290622874314042</v>
      </c>
      <c r="Q1030" s="94">
        <f t="shared" si="114"/>
        <v>0.19290622874314042</v>
      </c>
      <c r="R1030" s="94">
        <f t="shared" si="114"/>
        <v>0.19290622874314042</v>
      </c>
      <c r="S1030" s="93">
        <f>(1+H1030)^((5-Dashboard!$F$9)*3/12)</f>
        <v>1.0450849089517222</v>
      </c>
      <c r="T1030" s="93">
        <f t="shared" si="112"/>
        <v>1.2466882974539673</v>
      </c>
      <c r="U1030" s="93">
        <f t="shared" si="112"/>
        <v>1.4871822353340185</v>
      </c>
      <c r="V1030" s="93">
        <f t="shared" si="112"/>
        <v>1.7740689518060977</v>
      </c>
      <c r="W1030" s="93">
        <f t="shared" si="112"/>
        <v>2.1162979028293081</v>
      </c>
      <c r="X1030" s="93">
        <f t="shared" si="112"/>
        <v>2.5245449501611268</v>
      </c>
      <c r="Y1030" s="93">
        <f t="shared" si="111"/>
        <v>3.0115453957892493</v>
      </c>
      <c r="Z1030" s="93">
        <f t="shared" si="111"/>
        <v>3.5924912607797217</v>
      </c>
      <c r="AA1030" s="93">
        <f t="shared" si="111"/>
        <v>4.2855052016894275</v>
      </c>
      <c r="AB1030" s="93">
        <f t="shared" si="111"/>
        <v>5.1122058484064468</v>
      </c>
      <c r="AC1030" s="95">
        <f t="shared" si="111"/>
        <v>6.0983821991811613</v>
      </c>
      <c r="AE1030" s="96"/>
    </row>
    <row r="1031" spans="3:31" ht="24.75" customHeight="1" x14ac:dyDescent="0.25">
      <c r="C1031" s="91">
        <f>ABS(E1031-Dashboard!$F$13)</f>
        <v>0.21466463492330945</v>
      </c>
      <c r="D1031" s="92">
        <f t="shared" si="109"/>
        <v>0.19300622874314041</v>
      </c>
      <c r="E1031" s="93" cm="1">
        <f t="array" ref="E1031">SUM('DRE + DCF'!$S$41/TIR!S1031,'DRE + DCF'!$U$41:$AD$41/TIR!T1031:AC1031,TIR!F1031)</f>
        <v>49.724664634923307</v>
      </c>
      <c r="F1031" s="100">
        <f>'DRE + DCF'!$AE$38*'DRE + DCF'!$AE$39*(1+G1031)/(R1031-G1031)/AC1031</f>
        <v>25.435472855894908</v>
      </c>
      <c r="G1031" s="92">
        <f>R1031*(1-'DRE + DCF'!$AE$39)</f>
        <v>0.11580373724588425</v>
      </c>
      <c r="H1031" s="94">
        <f t="shared" si="113"/>
        <v>0.19300622874314041</v>
      </c>
      <c r="I1031" s="94">
        <f t="shared" si="114"/>
        <v>0.19300622874314041</v>
      </c>
      <c r="J1031" s="94">
        <f t="shared" si="114"/>
        <v>0.19300622874314041</v>
      </c>
      <c r="K1031" s="94">
        <f t="shared" si="114"/>
        <v>0.19300622874314041</v>
      </c>
      <c r="L1031" s="94">
        <f t="shared" si="114"/>
        <v>0.19300622874314041</v>
      </c>
      <c r="M1031" s="94">
        <f t="shared" si="114"/>
        <v>0.19300622874314041</v>
      </c>
      <c r="N1031" s="94">
        <f t="shared" si="114"/>
        <v>0.19300622874314041</v>
      </c>
      <c r="O1031" s="94">
        <f t="shared" si="114"/>
        <v>0.19300622874314041</v>
      </c>
      <c r="P1031" s="94">
        <f t="shared" si="114"/>
        <v>0.19300622874314041</v>
      </c>
      <c r="Q1031" s="94">
        <f t="shared" si="114"/>
        <v>0.19300622874314041</v>
      </c>
      <c r="R1031" s="94">
        <f t="shared" si="114"/>
        <v>0.19300622874314041</v>
      </c>
      <c r="S1031" s="93">
        <f>(1+H1031)^((5-Dashboard!$F$9)*3/12)</f>
        <v>1.0451068103391128</v>
      </c>
      <c r="T1031" s="93">
        <f t="shared" si="112"/>
        <v>1.2468189344364375</v>
      </c>
      <c r="U1031" s="93">
        <f t="shared" si="112"/>
        <v>1.4874627548975552</v>
      </c>
      <c r="V1031" s="93">
        <f t="shared" si="112"/>
        <v>1.7745523316162146</v>
      </c>
      <c r="W1031" s="93">
        <f t="shared" si="112"/>
        <v>2.117051984848807</v>
      </c>
      <c r="X1031" s="93">
        <f t="shared" si="112"/>
        <v>2.5256562044976554</v>
      </c>
      <c r="Y1031" s="93">
        <f t="shared" si="111"/>
        <v>3.0131235836294619</v>
      </c>
      <c r="Z1031" s="93">
        <f t="shared" si="111"/>
        <v>3.5946752032428009</v>
      </c>
      <c r="AA1031" s="93">
        <f t="shared" si="111"/>
        <v>4.2884699077771762</v>
      </c>
      <c r="AB1031" s="93">
        <f t="shared" si="111"/>
        <v>5.116171311755692</v>
      </c>
      <c r="AC1031" s="95">
        <f t="shared" si="111"/>
        <v>6.1036242422415041</v>
      </c>
      <c r="AE1031" s="96"/>
    </row>
    <row r="1032" spans="3:31" ht="24.75" customHeight="1" x14ac:dyDescent="0.25">
      <c r="C1032" s="91">
        <f>ABS(E1032-Dashboard!$F$13)</f>
        <v>0.17101198773878679</v>
      </c>
      <c r="D1032" s="92">
        <f t="shared" si="109"/>
        <v>0.1931062287431404</v>
      </c>
      <c r="E1032" s="93" cm="1">
        <f t="array" ref="E1032">SUM('DRE + DCF'!$S$41/TIR!S1032,'DRE + DCF'!$U$41:$AD$41/TIR!T1032:AC1032,TIR!F1032)</f>
        <v>49.681011987738785</v>
      </c>
      <c r="F1032" s="100">
        <f>'DRE + DCF'!$AE$38*'DRE + DCF'!$AE$39*(1+G1032)/(R1032-G1032)/AC1032</f>
        <v>25.401835074556054</v>
      </c>
      <c r="G1032" s="92">
        <f>R1032*(1-'DRE + DCF'!$AE$39)</f>
        <v>0.11586373724588424</v>
      </c>
      <c r="H1032" s="94">
        <f t="shared" si="113"/>
        <v>0.1931062287431404</v>
      </c>
      <c r="I1032" s="94">
        <f t="shared" si="114"/>
        <v>0.1931062287431404</v>
      </c>
      <c r="J1032" s="94">
        <f t="shared" si="114"/>
        <v>0.1931062287431404</v>
      </c>
      <c r="K1032" s="94">
        <f t="shared" si="114"/>
        <v>0.1931062287431404</v>
      </c>
      <c r="L1032" s="94">
        <f t="shared" si="114"/>
        <v>0.1931062287431404</v>
      </c>
      <c r="M1032" s="94">
        <f t="shared" si="114"/>
        <v>0.1931062287431404</v>
      </c>
      <c r="N1032" s="94">
        <f t="shared" si="114"/>
        <v>0.1931062287431404</v>
      </c>
      <c r="O1032" s="94">
        <f t="shared" si="114"/>
        <v>0.1931062287431404</v>
      </c>
      <c r="P1032" s="94">
        <f t="shared" si="114"/>
        <v>0.1931062287431404</v>
      </c>
      <c r="Q1032" s="94">
        <f t="shared" si="114"/>
        <v>0.1931062287431404</v>
      </c>
      <c r="R1032" s="94">
        <f t="shared" si="114"/>
        <v>0.1931062287431404</v>
      </c>
      <c r="S1032" s="93">
        <f>(1+H1032)^((5-Dashboard!$F$9)*3/12)</f>
        <v>1.0451287103496851</v>
      </c>
      <c r="T1032" s="93">
        <f t="shared" si="112"/>
        <v>1.2469495741564949</v>
      </c>
      <c r="U1032" s="93">
        <f t="shared" si="112"/>
        <v>1.4877433038547205</v>
      </c>
      <c r="V1032" s="93">
        <f t="shared" si="112"/>
        <v>1.7750358025999657</v>
      </c>
      <c r="W1032" s="93">
        <f t="shared" si="112"/>
        <v>2.1178062723240987</v>
      </c>
      <c r="X1032" s="93">
        <f t="shared" si="112"/>
        <v>2.5267678547811738</v>
      </c>
      <c r="Y1032" s="93">
        <f t="shared" si="111"/>
        <v>3.0147024661273614</v>
      </c>
      <c r="Z1032" s="93">
        <f t="shared" si="111"/>
        <v>3.5968602901438613</v>
      </c>
      <c r="AA1032" s="93">
        <f t="shared" si="111"/>
        <v>4.2914364160895007</v>
      </c>
      <c r="AB1032" s="93">
        <f t="shared" si="111"/>
        <v>5.1201395182915226</v>
      </c>
      <c r="AC1032" s="95">
        <f t="shared" si="111"/>
        <v>6.1088703513075178</v>
      </c>
      <c r="AE1032" s="96"/>
    </row>
    <row r="1033" spans="3:31" ht="24.75" customHeight="1" x14ac:dyDescent="0.25">
      <c r="C1033" s="91">
        <f>ABS(E1033-Dashboard!$F$13)</f>
        <v>0.12741884479994781</v>
      </c>
      <c r="D1033" s="92">
        <f t="shared" si="109"/>
        <v>0.19320622874314039</v>
      </c>
      <c r="E1033" s="93" cm="1">
        <f t="array" ref="E1033">SUM('DRE + DCF'!$S$41/TIR!S1033,'DRE + DCF'!$U$41:$AD$41/TIR!T1033:AC1033,TIR!F1033)</f>
        <v>49.637418844799946</v>
      </c>
      <c r="F1033" s="100">
        <f>'DRE + DCF'!$AE$38*'DRE + DCF'!$AE$39*(1+G1033)/(R1033-G1033)/AC1033</f>
        <v>25.368250334616249</v>
      </c>
      <c r="G1033" s="92">
        <f>R1033*(1-'DRE + DCF'!$AE$39)</f>
        <v>0.11592373724588423</v>
      </c>
      <c r="H1033" s="94">
        <f t="shared" si="113"/>
        <v>0.19320622874314039</v>
      </c>
      <c r="I1033" s="94">
        <f t="shared" si="114"/>
        <v>0.19320622874314039</v>
      </c>
      <c r="J1033" s="94">
        <f t="shared" si="114"/>
        <v>0.19320622874314039</v>
      </c>
      <c r="K1033" s="94">
        <f t="shared" si="114"/>
        <v>0.19320622874314039</v>
      </c>
      <c r="L1033" s="94">
        <f t="shared" si="114"/>
        <v>0.19320622874314039</v>
      </c>
      <c r="M1033" s="94">
        <f t="shared" si="114"/>
        <v>0.19320622874314039</v>
      </c>
      <c r="N1033" s="94">
        <f t="shared" si="114"/>
        <v>0.19320622874314039</v>
      </c>
      <c r="O1033" s="94">
        <f t="shared" si="114"/>
        <v>0.19320622874314039</v>
      </c>
      <c r="P1033" s="94">
        <f t="shared" si="114"/>
        <v>0.19320622874314039</v>
      </c>
      <c r="Q1033" s="94">
        <f t="shared" si="114"/>
        <v>0.19320622874314039</v>
      </c>
      <c r="R1033" s="94">
        <f t="shared" si="114"/>
        <v>0.19320622874314039</v>
      </c>
      <c r="S1033" s="93">
        <f>(1+H1033)^((5-Dashboard!$F$9)*3/12)</f>
        <v>1.0451506089836415</v>
      </c>
      <c r="T1033" s="93">
        <f t="shared" si="112"/>
        <v>1.2470802166139674</v>
      </c>
      <c r="U1033" s="93">
        <f t="shared" si="112"/>
        <v>1.4880238822061307</v>
      </c>
      <c r="V1033" s="93">
        <f t="shared" si="112"/>
        <v>1.7755193647669043</v>
      </c>
      <c r="W1033" s="93">
        <f t="shared" si="112"/>
        <v>2.118560765293934</v>
      </c>
      <c r="X1033" s="93">
        <f t="shared" si="112"/>
        <v>2.5278799011195563</v>
      </c>
      <c r="Y1033" s="93">
        <f t="shared" si="111"/>
        <v>3.0162820435304485</v>
      </c>
      <c r="Z1033" s="93">
        <f t="shared" si="111"/>
        <v>3.5990465219866192</v>
      </c>
      <c r="AA1033" s="93">
        <f t="shared" si="111"/>
        <v>4.29440472757077</v>
      </c>
      <c r="AB1033" s="93">
        <f t="shared" si="111"/>
        <v>5.1241104696814315</v>
      </c>
      <c r="AC1033" s="95">
        <f t="shared" si="111"/>
        <v>6.1141205291918226</v>
      </c>
      <c r="AE1033" s="96"/>
    </row>
    <row r="1034" spans="3:31" ht="24.75" customHeight="1" x14ac:dyDescent="0.25">
      <c r="C1034" s="91">
        <f>ABS(E1034-Dashboard!$F$13)</f>
        <v>8.3885100812118196E-2</v>
      </c>
      <c r="D1034" s="92">
        <f t="shared" si="109"/>
        <v>0.19330622874314038</v>
      </c>
      <c r="E1034" s="93" cm="1">
        <f t="array" ref="E1034">SUM('DRE + DCF'!$S$41/TIR!S1034,'DRE + DCF'!$U$41:$AD$41/TIR!T1034:AC1034,TIR!F1034)</f>
        <v>49.593885100812116</v>
      </c>
      <c r="F1034" s="100">
        <f>'DRE + DCF'!$AE$38*'DRE + DCF'!$AE$39*(1+G1034)/(R1034-G1034)/AC1034</f>
        <v>25.33471853597834</v>
      </c>
      <c r="G1034" s="92">
        <f>R1034*(1-'DRE + DCF'!$AE$39)</f>
        <v>0.11598373724588422</v>
      </c>
      <c r="H1034" s="94">
        <f t="shared" si="113"/>
        <v>0.19330622874314038</v>
      </c>
      <c r="I1034" s="94">
        <f t="shared" si="114"/>
        <v>0.19330622874314038</v>
      </c>
      <c r="J1034" s="94">
        <f t="shared" si="114"/>
        <v>0.19330622874314038</v>
      </c>
      <c r="K1034" s="94">
        <f t="shared" si="114"/>
        <v>0.19330622874314038</v>
      </c>
      <c r="L1034" s="94">
        <f t="shared" si="114"/>
        <v>0.19330622874314038</v>
      </c>
      <c r="M1034" s="94">
        <f t="shared" si="114"/>
        <v>0.19330622874314038</v>
      </c>
      <c r="N1034" s="94">
        <f t="shared" si="114"/>
        <v>0.19330622874314038</v>
      </c>
      <c r="O1034" s="94">
        <f t="shared" si="114"/>
        <v>0.19330622874314038</v>
      </c>
      <c r="P1034" s="94">
        <f t="shared" si="114"/>
        <v>0.19330622874314038</v>
      </c>
      <c r="Q1034" s="94">
        <f t="shared" si="114"/>
        <v>0.19330622874314038</v>
      </c>
      <c r="R1034" s="94">
        <f t="shared" si="114"/>
        <v>0.19330622874314038</v>
      </c>
      <c r="S1034" s="93">
        <f>(1+H1034)^((5-Dashboard!$F$9)*3/12)</f>
        <v>1.0451725062411836</v>
      </c>
      <c r="T1034" s="93">
        <f t="shared" si="112"/>
        <v>1.2472108618086832</v>
      </c>
      <c r="U1034" s="93">
        <f t="shared" si="112"/>
        <v>1.4883044899524018</v>
      </c>
      <c r="V1034" s="93">
        <f t="shared" si="112"/>
        <v>1.7760030181265838</v>
      </c>
      <c r="W1034" s="93">
        <f t="shared" si="112"/>
        <v>2.119315463797069</v>
      </c>
      <c r="X1034" s="93">
        <f t="shared" si="112"/>
        <v>2.5289923436207</v>
      </c>
      <c r="Y1034" s="93">
        <f t="shared" si="111"/>
        <v>3.0178623160862936</v>
      </c>
      <c r="Z1034" s="93">
        <f t="shared" si="111"/>
        <v>3.6012338992749742</v>
      </c>
      <c r="AA1034" s="93">
        <f t="shared" si="111"/>
        <v>4.2973748431657741</v>
      </c>
      <c r="AB1034" s="93">
        <f t="shared" si="111"/>
        <v>5.1280841675937943</v>
      </c>
      <c r="AC1034" s="95">
        <f t="shared" si="111"/>
        <v>6.1193747787087567</v>
      </c>
      <c r="AE1034" s="96"/>
    </row>
    <row r="1035" spans="3:31" ht="24.75" customHeight="1" x14ac:dyDescent="0.25">
      <c r="C1035" s="91">
        <f>ABS(E1035-Dashboard!$F$13)</f>
        <v>4.0410650711471874E-2</v>
      </c>
      <c r="D1035" s="92">
        <f t="shared" si="109"/>
        <v>0.19340622874314037</v>
      </c>
      <c r="E1035" s="93" cm="1">
        <f t="array" ref="E1035">SUM('DRE + DCF'!$S$41/TIR!S1035,'DRE + DCF'!$U$41:$AD$41/TIR!T1035:AC1035,TIR!F1035)</f>
        <v>49.55041065071147</v>
      </c>
      <c r="F1035" s="100">
        <f>'DRE + DCF'!$AE$38*'DRE + DCF'!$AE$39*(1+G1035)/(R1035-G1035)/AC1035</f>
        <v>25.301239578771106</v>
      </c>
      <c r="G1035" s="92">
        <f>R1035*(1-'DRE + DCF'!$AE$39)</f>
        <v>0.11604373724588421</v>
      </c>
      <c r="H1035" s="94">
        <f t="shared" si="113"/>
        <v>0.19340622874314037</v>
      </c>
      <c r="I1035" s="94">
        <f t="shared" si="114"/>
        <v>0.19340622874314037</v>
      </c>
      <c r="J1035" s="94">
        <f t="shared" si="114"/>
        <v>0.19340622874314037</v>
      </c>
      <c r="K1035" s="94">
        <f t="shared" si="114"/>
        <v>0.19340622874314037</v>
      </c>
      <c r="L1035" s="94">
        <f t="shared" si="114"/>
        <v>0.19340622874314037</v>
      </c>
      <c r="M1035" s="94">
        <f t="shared" si="114"/>
        <v>0.19340622874314037</v>
      </c>
      <c r="N1035" s="94">
        <f t="shared" si="114"/>
        <v>0.19340622874314037</v>
      </c>
      <c r="O1035" s="94">
        <f t="shared" si="114"/>
        <v>0.19340622874314037</v>
      </c>
      <c r="P1035" s="94">
        <f t="shared" si="114"/>
        <v>0.19340622874314037</v>
      </c>
      <c r="Q1035" s="94">
        <f t="shared" si="114"/>
        <v>0.19340622874314037</v>
      </c>
      <c r="R1035" s="94">
        <f t="shared" si="114"/>
        <v>0.19340622874314037</v>
      </c>
      <c r="S1035" s="93">
        <f>(1+H1035)^((5-Dashboard!$F$9)*3/12)</f>
        <v>1.0451944021225137</v>
      </c>
      <c r="T1035" s="93">
        <f t="shared" si="112"/>
        <v>1.2473415097404705</v>
      </c>
      <c r="U1035" s="93">
        <f t="shared" si="112"/>
        <v>1.4885851270941501</v>
      </c>
      <c r="V1035" s="93">
        <f t="shared" si="112"/>
        <v>1.7764867626885581</v>
      </c>
      <c r="W1035" s="93">
        <f t="shared" si="112"/>
        <v>2.1200703678722626</v>
      </c>
      <c r="X1035" s="93">
        <f t="shared" si="112"/>
        <v>2.5301051823925191</v>
      </c>
      <c r="Y1035" s="93">
        <f t="shared" si="111"/>
        <v>3.0194432840425316</v>
      </c>
      <c r="Z1035" s="93">
        <f t="shared" si="111"/>
        <v>3.6034224225130007</v>
      </c>
      <c r="AA1035" s="93">
        <f t="shared" si="111"/>
        <v>4.3003467638197108</v>
      </c>
      <c r="AB1035" s="93">
        <f t="shared" si="111"/>
        <v>5.132060613697849</v>
      </c>
      <c r="AC1035" s="95">
        <f t="shared" si="111"/>
        <v>6.1246331026743563</v>
      </c>
      <c r="AE1035" s="96"/>
    </row>
    <row r="1036" spans="3:31" ht="24.75" customHeight="1" x14ac:dyDescent="0.25">
      <c r="C1036" s="91">
        <f>ABS(E1036-Dashboard!$F$13)</f>
        <v>3.0046103357008747E-3</v>
      </c>
      <c r="D1036" s="92">
        <f t="shared" si="109"/>
        <v>0.19350622874314036</v>
      </c>
      <c r="E1036" s="93" cm="1">
        <f t="array" ref="E1036">SUM('DRE + DCF'!$S$41/TIR!S1036,'DRE + DCF'!$U$41:$AD$41/TIR!T1036:AC1036,TIR!F1036)</f>
        <v>49.506995389664297</v>
      </c>
      <c r="F1036" s="100">
        <f>'DRE + DCF'!$AE$38*'DRE + DCF'!$AE$39*(1+G1036)/(R1036-G1036)/AC1036</f>
        <v>25.267813363348598</v>
      </c>
      <c r="G1036" s="92">
        <f>R1036*(1-'DRE + DCF'!$AE$39)</f>
        <v>0.11610373724588421</v>
      </c>
      <c r="H1036" s="94">
        <f t="shared" si="113"/>
        <v>0.19350622874314036</v>
      </c>
      <c r="I1036" s="94">
        <f t="shared" si="114"/>
        <v>0.19350622874314036</v>
      </c>
      <c r="J1036" s="94">
        <f t="shared" si="114"/>
        <v>0.19350622874314036</v>
      </c>
      <c r="K1036" s="94">
        <f t="shared" si="114"/>
        <v>0.19350622874314036</v>
      </c>
      <c r="L1036" s="94">
        <f t="shared" si="114"/>
        <v>0.19350622874314036</v>
      </c>
      <c r="M1036" s="94">
        <f t="shared" si="114"/>
        <v>0.19350622874314036</v>
      </c>
      <c r="N1036" s="94">
        <f t="shared" si="114"/>
        <v>0.19350622874314036</v>
      </c>
      <c r="O1036" s="94">
        <f t="shared" si="114"/>
        <v>0.19350622874314036</v>
      </c>
      <c r="P1036" s="94">
        <f t="shared" si="114"/>
        <v>0.19350622874314036</v>
      </c>
      <c r="Q1036" s="94">
        <f t="shared" si="114"/>
        <v>0.19350622874314036</v>
      </c>
      <c r="R1036" s="94">
        <f t="shared" si="114"/>
        <v>0.19350622874314036</v>
      </c>
      <c r="S1036" s="93">
        <f>(1+H1036)^((5-Dashboard!$F$9)*3/12)</f>
        <v>1.0452162966278331</v>
      </c>
      <c r="T1036" s="93">
        <f t="shared" si="112"/>
        <v>1.2474721604091568</v>
      </c>
      <c r="U1036" s="93">
        <f t="shared" si="112"/>
        <v>1.4888657936319905</v>
      </c>
      <c r="V1036" s="93">
        <f t="shared" si="112"/>
        <v>1.7769705984623796</v>
      </c>
      <c r="W1036" s="93">
        <f t="shared" si="112"/>
        <v>2.120825477558276</v>
      </c>
      <c r="X1036" s="93">
        <f t="shared" si="112"/>
        <v>2.5312184175429477</v>
      </c>
      <c r="Y1036" s="93">
        <f t="shared" si="111"/>
        <v>3.0210249476468634</v>
      </c>
      <c r="Z1036" s="93">
        <f t="shared" si="111"/>
        <v>3.605612092204951</v>
      </c>
      <c r="AA1036" s="93">
        <f t="shared" si="111"/>
        <v>4.3033204904781952</v>
      </c>
      <c r="AB1036" s="93">
        <f t="shared" si="111"/>
        <v>5.1360398096637123</v>
      </c>
      <c r="AC1036" s="95">
        <f t="shared" si="111"/>
        <v>6.1298955039063738</v>
      </c>
      <c r="AE1036" s="96"/>
    </row>
    <row r="1037" spans="3:31" ht="24.75" customHeight="1" x14ac:dyDescent="0.25">
      <c r="C1037" s="91">
        <f>ABS(E1037-Dashboard!$F$13)</f>
        <v>4.6360786933625775E-2</v>
      </c>
      <c r="D1037" s="92">
        <f t="shared" si="109"/>
        <v>0.19360622874314035</v>
      </c>
      <c r="E1037" s="93" cm="1">
        <f t="array" ref="E1037">SUM('DRE + DCF'!$S$41/TIR!S1037,'DRE + DCF'!$U$41:$AD$41/TIR!T1037:AC1037,TIR!F1037)</f>
        <v>49.463639213066372</v>
      </c>
      <c r="F1037" s="100">
        <f>'DRE + DCF'!$AE$38*'DRE + DCF'!$AE$39*(1+G1037)/(R1037-G1037)/AC1037</f>
        <v>25.234439790289546</v>
      </c>
      <c r="G1037" s="92">
        <f>R1037*(1-'DRE + DCF'!$AE$39)</f>
        <v>0.1161637372458842</v>
      </c>
      <c r="H1037" s="94">
        <f t="shared" si="113"/>
        <v>0.19360622874314035</v>
      </c>
      <c r="I1037" s="94">
        <f t="shared" si="114"/>
        <v>0.19360622874314035</v>
      </c>
      <c r="J1037" s="94">
        <f t="shared" si="114"/>
        <v>0.19360622874314035</v>
      </c>
      <c r="K1037" s="94">
        <f t="shared" si="114"/>
        <v>0.19360622874314035</v>
      </c>
      <c r="L1037" s="94">
        <f t="shared" si="114"/>
        <v>0.19360622874314035</v>
      </c>
      <c r="M1037" s="94">
        <f t="shared" si="114"/>
        <v>0.19360622874314035</v>
      </c>
      <c r="N1037" s="94">
        <f t="shared" si="114"/>
        <v>0.19360622874314035</v>
      </c>
      <c r="O1037" s="94">
        <f t="shared" si="114"/>
        <v>0.19360622874314035</v>
      </c>
      <c r="P1037" s="94">
        <f t="shared" si="114"/>
        <v>0.19360622874314035</v>
      </c>
      <c r="Q1037" s="94">
        <f t="shared" si="114"/>
        <v>0.19360622874314035</v>
      </c>
      <c r="R1037" s="94">
        <f t="shared" si="114"/>
        <v>0.19360622874314035</v>
      </c>
      <c r="S1037" s="93">
        <f>(1+H1037)^((5-Dashboard!$F$9)*3/12)</f>
        <v>1.0452381897573437</v>
      </c>
      <c r="T1037" s="93">
        <f t="shared" si="112"/>
        <v>1.2476028138145701</v>
      </c>
      <c r="U1037" s="93">
        <f t="shared" si="112"/>
        <v>1.4891464895665392</v>
      </c>
      <c r="V1037" s="93">
        <f t="shared" si="112"/>
        <v>1.7774545254576031</v>
      </c>
      <c r="W1037" s="93">
        <f t="shared" si="112"/>
        <v>2.1215807928938779</v>
      </c>
      <c r="X1037" s="93">
        <f t="shared" si="112"/>
        <v>2.532332049179943</v>
      </c>
      <c r="Y1037" s="93">
        <f t="shared" si="111"/>
        <v>3.0226073071470605</v>
      </c>
      <c r="Z1037" s="93">
        <f t="shared" si="111"/>
        <v>3.6078029088552617</v>
      </c>
      <c r="AA1037" s="93">
        <f t="shared" si="111"/>
        <v>4.3062960240872608</v>
      </c>
      <c r="AB1037" s="93">
        <f t="shared" si="111"/>
        <v>5.1400217571623745</v>
      </c>
      <c r="AC1037" s="95">
        <f t="shared" si="111"/>
        <v>6.1351619852242711</v>
      </c>
      <c r="AE1037" s="96"/>
    </row>
    <row r="1038" spans="3:31" ht="24.75" customHeight="1" x14ac:dyDescent="0.25">
      <c r="C1038" s="91">
        <f>ABS(E1038-Dashboard!$F$13)</f>
        <v>8.9657983457591683E-2</v>
      </c>
      <c r="D1038" s="92">
        <f t="shared" si="109"/>
        <v>0.19370622874314034</v>
      </c>
      <c r="E1038" s="93" cm="1">
        <f t="array" ref="E1038">SUM('DRE + DCF'!$S$41/TIR!S1038,'DRE + DCF'!$U$41:$AD$41/TIR!T1038:AC1038,TIR!F1038)</f>
        <v>49.420342016542406</v>
      </c>
      <c r="F1038" s="100">
        <f>'DRE + DCF'!$AE$38*'DRE + DCF'!$AE$39*(1+G1038)/(R1038-G1038)/AC1038</f>
        <v>25.201118760396742</v>
      </c>
      <c r="G1038" s="92">
        <f>R1038*(1-'DRE + DCF'!$AE$39)</f>
        <v>0.1162237372458842</v>
      </c>
      <c r="H1038" s="94">
        <f t="shared" si="113"/>
        <v>0.19370622874314034</v>
      </c>
      <c r="I1038" s="94">
        <f t="shared" si="114"/>
        <v>0.19370622874314034</v>
      </c>
      <c r="J1038" s="94">
        <f t="shared" si="114"/>
        <v>0.19370622874314034</v>
      </c>
      <c r="K1038" s="94">
        <f t="shared" si="114"/>
        <v>0.19370622874314034</v>
      </c>
      <c r="L1038" s="94">
        <f t="shared" si="114"/>
        <v>0.19370622874314034</v>
      </c>
      <c r="M1038" s="94">
        <f t="shared" si="114"/>
        <v>0.19370622874314034</v>
      </c>
      <c r="N1038" s="94">
        <f t="shared" si="114"/>
        <v>0.19370622874314034</v>
      </c>
      <c r="O1038" s="94">
        <f t="shared" si="114"/>
        <v>0.19370622874314034</v>
      </c>
      <c r="P1038" s="94">
        <f t="shared" si="114"/>
        <v>0.19370622874314034</v>
      </c>
      <c r="Q1038" s="94">
        <f t="shared" si="114"/>
        <v>0.19370622874314034</v>
      </c>
      <c r="R1038" s="94">
        <f t="shared" si="114"/>
        <v>0.19370622874314034</v>
      </c>
      <c r="S1038" s="93">
        <f>(1+H1038)^((5-Dashboard!$F$9)*3/12)</f>
        <v>1.0452600815112474</v>
      </c>
      <c r="T1038" s="93">
        <f t="shared" si="112"/>
        <v>1.2477334699565386</v>
      </c>
      <c r="U1038" s="93">
        <f t="shared" si="112"/>
        <v>1.489427214898412</v>
      </c>
      <c r="V1038" s="93">
        <f t="shared" si="112"/>
        <v>1.7779385436837822</v>
      </c>
      <c r="W1038" s="93">
        <f t="shared" si="112"/>
        <v>2.1223363139178386</v>
      </c>
      <c r="X1038" s="93">
        <f t="shared" si="112"/>
        <v>2.5334460774114809</v>
      </c>
      <c r="Y1038" s="93">
        <f t="shared" si="111"/>
        <v>3.0241903627909608</v>
      </c>
      <c r="Z1038" s="93">
        <f t="shared" si="111"/>
        <v>3.6099948729685472</v>
      </c>
      <c r="AA1038" s="93">
        <f t="shared" si="111"/>
        <v>4.3092733655933566</v>
      </c>
      <c r="AB1038" s="93">
        <f t="shared" si="111"/>
        <v>5.1440064578657054</v>
      </c>
      <c r="AC1038" s="95">
        <f t="shared" si="111"/>
        <v>6.1404325494492307</v>
      </c>
      <c r="AE1038" s="96"/>
    </row>
    <row r="1039" spans="3:31" ht="24.75" customHeight="1" x14ac:dyDescent="0.25">
      <c r="C1039" s="91">
        <f>ABS(E1039-Dashboard!$F$13)</f>
        <v>0.13289630405461139</v>
      </c>
      <c r="D1039" s="92">
        <f t="shared" ref="D1039:D1102" si="115">D1038+0.0001</f>
        <v>0.19380622874314032</v>
      </c>
      <c r="E1039" s="93" cm="1">
        <f t="array" ref="E1039">SUM('DRE + DCF'!$S$41/TIR!S1039,'DRE + DCF'!$U$41:$AD$41/TIR!T1039:AC1039,TIR!F1039)</f>
        <v>49.377103695945387</v>
      </c>
      <c r="F1039" s="100">
        <f>'DRE + DCF'!$AE$38*'DRE + DCF'!$AE$39*(1+G1039)/(R1039-G1039)/AC1039</f>
        <v>25.167850174696451</v>
      </c>
      <c r="G1039" s="92">
        <f>R1039*(1-'DRE + DCF'!$AE$39)</f>
        <v>0.11628373724588419</v>
      </c>
      <c r="H1039" s="94">
        <f t="shared" si="113"/>
        <v>0.19380622874314032</v>
      </c>
      <c r="I1039" s="94">
        <f t="shared" si="114"/>
        <v>0.19380622874314032</v>
      </c>
      <c r="J1039" s="94">
        <f t="shared" si="114"/>
        <v>0.19380622874314032</v>
      </c>
      <c r="K1039" s="94">
        <f t="shared" si="114"/>
        <v>0.19380622874314032</v>
      </c>
      <c r="L1039" s="94">
        <f t="shared" si="114"/>
        <v>0.19380622874314032</v>
      </c>
      <c r="M1039" s="94">
        <f t="shared" si="114"/>
        <v>0.19380622874314032</v>
      </c>
      <c r="N1039" s="94">
        <f t="shared" si="114"/>
        <v>0.19380622874314032</v>
      </c>
      <c r="O1039" s="94">
        <f t="shared" si="114"/>
        <v>0.19380622874314032</v>
      </c>
      <c r="P1039" s="94">
        <f t="shared" si="114"/>
        <v>0.19380622874314032</v>
      </c>
      <c r="Q1039" s="94">
        <f t="shared" si="114"/>
        <v>0.19380622874314032</v>
      </c>
      <c r="R1039" s="94">
        <f t="shared" si="114"/>
        <v>0.19380622874314032</v>
      </c>
      <c r="S1039" s="93">
        <f>(1+H1039)^((5-Dashboard!$F$9)*3/12)</f>
        <v>1.0452819718897455</v>
      </c>
      <c r="T1039" s="93">
        <f t="shared" si="112"/>
        <v>1.2478641288348904</v>
      </c>
      <c r="U1039" s="93">
        <f t="shared" si="112"/>
        <v>1.4897079696282247</v>
      </c>
      <c r="V1039" s="93">
        <f t="shared" si="112"/>
        <v>1.7784226531504717</v>
      </c>
      <c r="W1039" s="93">
        <f t="shared" si="112"/>
        <v>2.1230920406689346</v>
      </c>
      <c r="X1039" s="93">
        <f t="shared" si="112"/>
        <v>2.5345605023455589</v>
      </c>
      <c r="Y1039" s="93">
        <f t="shared" si="111"/>
        <v>3.0257741148264707</v>
      </c>
      <c r="Z1039" s="93">
        <f t="shared" si="111"/>
        <v>3.6121879850496028</v>
      </c>
      <c r="AA1039" s="93">
        <f t="shared" si="111"/>
        <v>4.3122525159433494</v>
      </c>
      <c r="AB1039" s="93">
        <f t="shared" si="111"/>
        <v>5.1479939134464487</v>
      </c>
      <c r="AC1039" s="95">
        <f t="shared" si="111"/>
        <v>6.1457071994041454</v>
      </c>
      <c r="AE1039" s="96"/>
    </row>
    <row r="1040" spans="3:31" ht="24.75" customHeight="1" x14ac:dyDescent="0.25">
      <c r="C1040" s="91">
        <f>ABS(E1040-Dashboard!$F$13)</f>
        <v>0.1760758526439119</v>
      </c>
      <c r="D1040" s="92">
        <f t="shared" si="115"/>
        <v>0.19390622874314031</v>
      </c>
      <c r="E1040" s="93" cm="1">
        <f t="array" ref="E1040">SUM('DRE + DCF'!$S$41/TIR!S1040,'DRE + DCF'!$U$41:$AD$41/TIR!T1040:AC1040,TIR!F1040)</f>
        <v>49.333924147356086</v>
      </c>
      <c r="F1040" s="100">
        <f>'DRE + DCF'!$AE$38*'DRE + DCF'!$AE$39*(1+G1040)/(R1040-G1040)/AC1040</f>
        <v>25.134633934437854</v>
      </c>
      <c r="G1040" s="92">
        <f>R1040*(1-'DRE + DCF'!$AE$39)</f>
        <v>0.11634373724588418</v>
      </c>
      <c r="H1040" s="94">
        <f t="shared" si="113"/>
        <v>0.19390622874314031</v>
      </c>
      <c r="I1040" s="94">
        <f t="shared" si="114"/>
        <v>0.19390622874314031</v>
      </c>
      <c r="J1040" s="94">
        <f t="shared" si="114"/>
        <v>0.19390622874314031</v>
      </c>
      <c r="K1040" s="94">
        <f t="shared" si="114"/>
        <v>0.19390622874314031</v>
      </c>
      <c r="L1040" s="94">
        <f t="shared" si="114"/>
        <v>0.19390622874314031</v>
      </c>
      <c r="M1040" s="94">
        <f t="shared" si="114"/>
        <v>0.19390622874314031</v>
      </c>
      <c r="N1040" s="94">
        <f t="shared" si="114"/>
        <v>0.19390622874314031</v>
      </c>
      <c r="O1040" s="94">
        <f t="shared" si="114"/>
        <v>0.19390622874314031</v>
      </c>
      <c r="P1040" s="94">
        <f t="shared" si="114"/>
        <v>0.19390622874314031</v>
      </c>
      <c r="Q1040" s="94">
        <f t="shared" si="114"/>
        <v>0.19390622874314031</v>
      </c>
      <c r="R1040" s="94">
        <f t="shared" si="114"/>
        <v>0.19390622874314031</v>
      </c>
      <c r="S1040" s="93">
        <f>(1+H1040)^((5-Dashboard!$F$9)*3/12)</f>
        <v>1.0453038608930401</v>
      </c>
      <c r="T1040" s="93">
        <f t="shared" si="112"/>
        <v>1.2479947904494537</v>
      </c>
      <c r="U1040" s="93">
        <f t="shared" si="112"/>
        <v>1.489988753756593</v>
      </c>
      <c r="V1040" s="93">
        <f t="shared" si="112"/>
        <v>1.7789068538672255</v>
      </c>
      <c r="W1040" s="93">
        <f t="shared" si="112"/>
        <v>2.1238479731859439</v>
      </c>
      <c r="X1040" s="93">
        <f t="shared" si="112"/>
        <v>2.5356753240901924</v>
      </c>
      <c r="Y1040" s="93">
        <f t="shared" si="111"/>
        <v>3.0273585635015619</v>
      </c>
      <c r="Z1040" s="93">
        <f t="shared" si="111"/>
        <v>3.6143822456034003</v>
      </c>
      <c r="AA1040" s="93">
        <f t="shared" si="111"/>
        <v>4.3152334760845186</v>
      </c>
      <c r="AB1040" s="93">
        <f t="shared" si="111"/>
        <v>5.1519841255782195</v>
      </c>
      <c r="AC1040" s="95">
        <f t="shared" si="111"/>
        <v>6.1509859379136174</v>
      </c>
      <c r="AE1040" s="96"/>
    </row>
    <row r="1041" spans="3:31" ht="24.75" customHeight="1" x14ac:dyDescent="0.25">
      <c r="C1041" s="91">
        <f>ABS(E1041-Dashboard!$F$13)</f>
        <v>0.21919673291765207</v>
      </c>
      <c r="D1041" s="92">
        <f t="shared" si="115"/>
        <v>0.1940062287431403</v>
      </c>
      <c r="E1041" s="93" cm="1">
        <f t="array" ref="E1041">SUM('DRE + DCF'!$S$41/TIR!S1041,'DRE + DCF'!$U$41:$AD$41/TIR!T1041:AC1041,TIR!F1041)</f>
        <v>49.290803267082346</v>
      </c>
      <c r="F1041" s="100">
        <f>'DRE + DCF'!$AE$38*'DRE + DCF'!$AE$39*(1+G1041)/(R1041-G1041)/AC1041</f>
        <v>25.101469941092397</v>
      </c>
      <c r="G1041" s="92">
        <f>R1041*(1-'DRE + DCF'!$AE$39)</f>
        <v>0.11640373724588418</v>
      </c>
      <c r="H1041" s="94">
        <f t="shared" si="113"/>
        <v>0.1940062287431403</v>
      </c>
      <c r="I1041" s="94">
        <f t="shared" si="114"/>
        <v>0.1940062287431403</v>
      </c>
      <c r="J1041" s="94">
        <f t="shared" si="114"/>
        <v>0.1940062287431403</v>
      </c>
      <c r="K1041" s="94">
        <f t="shared" si="114"/>
        <v>0.1940062287431403</v>
      </c>
      <c r="L1041" s="94">
        <f t="shared" si="114"/>
        <v>0.1940062287431403</v>
      </c>
      <c r="M1041" s="94">
        <f t="shared" si="114"/>
        <v>0.1940062287431403</v>
      </c>
      <c r="N1041" s="94">
        <f t="shared" si="114"/>
        <v>0.1940062287431403</v>
      </c>
      <c r="O1041" s="94">
        <f t="shared" si="114"/>
        <v>0.1940062287431403</v>
      </c>
      <c r="P1041" s="94">
        <f t="shared" si="114"/>
        <v>0.1940062287431403</v>
      </c>
      <c r="Q1041" s="94">
        <f t="shared" si="114"/>
        <v>0.1940062287431403</v>
      </c>
      <c r="R1041" s="94">
        <f t="shared" si="114"/>
        <v>0.1940062287431403</v>
      </c>
      <c r="S1041" s="93">
        <f>(1+H1041)^((5-Dashboard!$F$9)*3/12)</f>
        <v>1.0453257485213323</v>
      </c>
      <c r="T1041" s="93">
        <f t="shared" si="112"/>
        <v>1.2481254548000562</v>
      </c>
      <c r="U1041" s="93">
        <f t="shared" si="112"/>
        <v>1.490269567284132</v>
      </c>
      <c r="V1041" s="93">
        <f t="shared" si="112"/>
        <v>1.779391145843598</v>
      </c>
      <c r="W1041" s="93">
        <f t="shared" si="112"/>
        <v>2.1246041115076495</v>
      </c>
      <c r="X1041" s="93">
        <f t="shared" si="112"/>
        <v>2.536790542753419</v>
      </c>
      <c r="Y1041" s="93">
        <f t="shared" si="111"/>
        <v>3.0289437090642739</v>
      </c>
      <c r="Z1041" s="93">
        <f t="shared" si="111"/>
        <v>3.6165776551350932</v>
      </c>
      <c r="AA1041" s="93">
        <f t="shared" si="111"/>
        <v>4.3182162469645622</v>
      </c>
      <c r="AB1041" s="93">
        <f t="shared" si="111"/>
        <v>5.1559770959355138</v>
      </c>
      <c r="AC1041" s="95">
        <f t="shared" si="111"/>
        <v>6.1562687678039714</v>
      </c>
      <c r="AE1041" s="96"/>
    </row>
    <row r="1042" spans="3:31" ht="24.75" customHeight="1" x14ac:dyDescent="0.25">
      <c r="C1042" s="91">
        <f>ABS(E1042-Dashboard!$F$13)</f>
        <v>0.26225904834154079</v>
      </c>
      <c r="D1042" s="92">
        <f t="shared" si="115"/>
        <v>0.19410622874314029</v>
      </c>
      <c r="E1042" s="93" cm="1">
        <f t="array" ref="E1042">SUM('DRE + DCF'!$S$41/TIR!S1042,'DRE + DCF'!$U$41:$AD$41/TIR!T1042:AC1042,TIR!F1042)</f>
        <v>49.247740951658457</v>
      </c>
      <c r="F1042" s="100">
        <f>'DRE + DCF'!$AE$38*'DRE + DCF'!$AE$39*(1+G1042)/(R1042-G1042)/AC1042</f>
        <v>25.06835809635318</v>
      </c>
      <c r="G1042" s="92">
        <f>R1042*(1-'DRE + DCF'!$AE$39)</f>
        <v>0.11646373724588417</v>
      </c>
      <c r="H1042" s="94">
        <f t="shared" si="113"/>
        <v>0.19410622874314029</v>
      </c>
      <c r="I1042" s="94">
        <f t="shared" si="114"/>
        <v>0.19410622874314029</v>
      </c>
      <c r="J1042" s="94">
        <f t="shared" si="114"/>
        <v>0.19410622874314029</v>
      </c>
      <c r="K1042" s="94">
        <f t="shared" si="114"/>
        <v>0.19410622874314029</v>
      </c>
      <c r="L1042" s="94">
        <f t="shared" si="114"/>
        <v>0.19410622874314029</v>
      </c>
      <c r="M1042" s="94">
        <f t="shared" si="114"/>
        <v>0.19410622874314029</v>
      </c>
      <c r="N1042" s="94">
        <f t="shared" si="114"/>
        <v>0.19410622874314029</v>
      </c>
      <c r="O1042" s="94">
        <f t="shared" si="114"/>
        <v>0.19410622874314029</v>
      </c>
      <c r="P1042" s="94">
        <f t="shared" si="114"/>
        <v>0.19410622874314029</v>
      </c>
      <c r="Q1042" s="94">
        <f t="shared" si="114"/>
        <v>0.19410622874314029</v>
      </c>
      <c r="R1042" s="94">
        <f t="shared" si="114"/>
        <v>0.19410622874314029</v>
      </c>
      <c r="S1042" s="93">
        <f>(1+H1042)^((5-Dashboard!$F$9)*3/12)</f>
        <v>1.0453476347748241</v>
      </c>
      <c r="T1042" s="93">
        <f t="shared" si="112"/>
        <v>1.2482561218865267</v>
      </c>
      <c r="U1042" s="93">
        <f t="shared" si="112"/>
        <v>1.4905504102114582</v>
      </c>
      <c r="V1042" s="93">
        <f t="shared" si="112"/>
        <v>1.779875529089145</v>
      </c>
      <c r="W1042" s="93">
        <f t="shared" si="112"/>
        <v>2.1253604556728405</v>
      </c>
      <c r="X1042" s="93">
        <f t="shared" si="112"/>
        <v>2.5379061584432976</v>
      </c>
      <c r="Y1042" s="93">
        <f t="shared" si="111"/>
        <v>3.0305295517627169</v>
      </c>
      <c r="Z1042" s="93">
        <f t="shared" si="111"/>
        <v>3.6187742141500174</v>
      </c>
      <c r="AA1042" s="93">
        <f t="shared" si="111"/>
        <v>4.3212008295315982</v>
      </c>
      <c r="AB1042" s="93">
        <f t="shared" si="111"/>
        <v>5.1599728261937061</v>
      </c>
      <c r="AC1042" s="95">
        <f t="shared" si="111"/>
        <v>6.1615556919032501</v>
      </c>
      <c r="AE1042" s="96"/>
    </row>
    <row r="1043" spans="3:31" ht="24.75" customHeight="1" x14ac:dyDescent="0.25">
      <c r="C1043" s="91">
        <f>ABS(E1043-Dashboard!$F$13)</f>
        <v>0.3052629021552633</v>
      </c>
      <c r="D1043" s="92">
        <f t="shared" si="115"/>
        <v>0.19420622874314028</v>
      </c>
      <c r="E1043" s="93" cm="1">
        <f t="array" ref="E1043">SUM('DRE + DCF'!$S$41/TIR!S1043,'DRE + DCF'!$U$41:$AD$41/TIR!T1043:AC1043,TIR!F1043)</f>
        <v>49.204737097844735</v>
      </c>
      <c r="F1043" s="100">
        <f>'DRE + DCF'!$AE$38*'DRE + DCF'!$AE$39*(1+G1043)/(R1043-G1043)/AC1043</f>
        <v>25.035298302134454</v>
      </c>
      <c r="G1043" s="92">
        <f>R1043*(1-'DRE + DCF'!$AE$39)</f>
        <v>0.11652373724588416</v>
      </c>
      <c r="H1043" s="94">
        <f t="shared" si="113"/>
        <v>0.19420622874314028</v>
      </c>
      <c r="I1043" s="94">
        <f t="shared" si="114"/>
        <v>0.19420622874314028</v>
      </c>
      <c r="J1043" s="94">
        <f t="shared" si="114"/>
        <v>0.19420622874314028</v>
      </c>
      <c r="K1043" s="94">
        <f t="shared" si="114"/>
        <v>0.19420622874314028</v>
      </c>
      <c r="L1043" s="94">
        <f t="shared" si="114"/>
        <v>0.19420622874314028</v>
      </c>
      <c r="M1043" s="94">
        <f t="shared" si="114"/>
        <v>0.19420622874314028</v>
      </c>
      <c r="N1043" s="94">
        <f t="shared" si="114"/>
        <v>0.19420622874314028</v>
      </c>
      <c r="O1043" s="94">
        <f t="shared" si="114"/>
        <v>0.19420622874314028</v>
      </c>
      <c r="P1043" s="94">
        <f t="shared" si="114"/>
        <v>0.19420622874314028</v>
      </c>
      <c r="Q1043" s="94">
        <f t="shared" si="114"/>
        <v>0.19420622874314028</v>
      </c>
      <c r="R1043" s="94">
        <f t="shared" si="114"/>
        <v>0.19420622874314028</v>
      </c>
      <c r="S1043" s="93">
        <f>(1+H1043)^((5-Dashboard!$F$9)*3/12)</f>
        <v>1.0453695196537165</v>
      </c>
      <c r="T1043" s="93">
        <f t="shared" si="112"/>
        <v>1.2483867917086928</v>
      </c>
      <c r="U1043" s="93">
        <f t="shared" si="112"/>
        <v>1.4908312825391863</v>
      </c>
      <c r="V1043" s="93">
        <f t="shared" si="112"/>
        <v>1.7803600036134208</v>
      </c>
      <c r="W1043" s="93">
        <f t="shared" si="112"/>
        <v>2.1261170057203072</v>
      </c>
      <c r="X1043" s="93">
        <f t="shared" si="112"/>
        <v>2.5390221712679057</v>
      </c>
      <c r="Y1043" s="93">
        <f t="shared" si="111"/>
        <v>3.0321160918450656</v>
      </c>
      <c r="Z1043" s="93">
        <f t="shared" si="111"/>
        <v>3.620971923153685</v>
      </c>
      <c r="AA1043" s="93">
        <f t="shared" si="111"/>
        <v>4.3241872247341586</v>
      </c>
      <c r="AB1043" s="93">
        <f t="shared" si="111"/>
        <v>5.1639713180290459</v>
      </c>
      <c r="AC1043" s="95">
        <f t="shared" si="111"/>
        <v>6.1668467130412106</v>
      </c>
      <c r="AE1043" s="96"/>
    </row>
    <row r="1044" spans="3:31" ht="24.75" customHeight="1" x14ac:dyDescent="0.25">
      <c r="C1044" s="91">
        <f>ABS(E1044-Dashboard!$F$13)</f>
        <v>0.3482083973732486</v>
      </c>
      <c r="D1044" s="92">
        <f t="shared" si="115"/>
        <v>0.19430622874314027</v>
      </c>
      <c r="E1044" s="93" cm="1">
        <f t="array" ref="E1044">SUM('DRE + DCF'!$S$41/TIR!S1044,'DRE + DCF'!$U$41:$AD$41/TIR!T1044:AC1044,TIR!F1044)</f>
        <v>49.161791602626749</v>
      </c>
      <c r="F1044" s="100">
        <f>'DRE + DCF'!$AE$38*'DRE + DCF'!$AE$39*(1+G1044)/(R1044-G1044)/AC1044</f>
        <v>25.002290460570968</v>
      </c>
      <c r="G1044" s="92">
        <f>R1044*(1-'DRE + DCF'!$AE$39)</f>
        <v>0.11658373724588415</v>
      </c>
      <c r="H1044" s="94">
        <f t="shared" si="113"/>
        <v>0.19430622874314027</v>
      </c>
      <c r="I1044" s="94">
        <f t="shared" si="114"/>
        <v>0.19430622874314027</v>
      </c>
      <c r="J1044" s="94">
        <f t="shared" si="114"/>
        <v>0.19430622874314027</v>
      </c>
      <c r="K1044" s="94">
        <f t="shared" si="114"/>
        <v>0.19430622874314027</v>
      </c>
      <c r="L1044" s="94">
        <f t="shared" si="114"/>
        <v>0.19430622874314027</v>
      </c>
      <c r="M1044" s="94">
        <f t="shared" si="114"/>
        <v>0.19430622874314027</v>
      </c>
      <c r="N1044" s="94">
        <f t="shared" si="114"/>
        <v>0.19430622874314027</v>
      </c>
      <c r="O1044" s="94">
        <f t="shared" si="114"/>
        <v>0.19430622874314027</v>
      </c>
      <c r="P1044" s="94">
        <f t="shared" si="114"/>
        <v>0.19430622874314027</v>
      </c>
      <c r="Q1044" s="94">
        <f t="shared" si="114"/>
        <v>0.19430622874314027</v>
      </c>
      <c r="R1044" s="94">
        <f t="shared" si="114"/>
        <v>0.19430622874314027</v>
      </c>
      <c r="S1044" s="93">
        <f>(1+H1044)^((5-Dashboard!$F$9)*3/12)</f>
        <v>1.045391403158211</v>
      </c>
      <c r="T1044" s="93">
        <f t="shared" si="112"/>
        <v>1.2485174642663828</v>
      </c>
      <c r="U1044" s="93">
        <f t="shared" si="112"/>
        <v>1.491112184267932</v>
      </c>
      <c r="V1044" s="93">
        <f t="shared" si="112"/>
        <v>1.7808445694259805</v>
      </c>
      <c r="W1044" s="93">
        <f t="shared" si="112"/>
        <v>2.1268737616888442</v>
      </c>
      <c r="X1044" s="93">
        <f t="shared" si="112"/>
        <v>2.5401385813353401</v>
      </c>
      <c r="Y1044" s="93">
        <f t="shared" si="111"/>
        <v>3.0337033295595606</v>
      </c>
      <c r="Z1044" s="93">
        <f t="shared" si="111"/>
        <v>3.6231707826517869</v>
      </c>
      <c r="AA1044" s="93">
        <f t="shared" si="111"/>
        <v>4.3271754335211874</v>
      </c>
      <c r="AB1044" s="93">
        <f t="shared" si="111"/>
        <v>5.1679725731186528</v>
      </c>
      <c r="AC1044" s="95">
        <f t="shared" si="111"/>
        <v>6.172141834049321</v>
      </c>
      <c r="AE1044" s="96"/>
    </row>
    <row r="1045" spans="3:31" ht="24.75" customHeight="1" x14ac:dyDescent="0.25">
      <c r="C1045" s="91">
        <f>ABS(E1045-Dashboard!$F$13)</f>
        <v>0.39109563678521653</v>
      </c>
      <c r="D1045" s="92">
        <f t="shared" si="115"/>
        <v>0.19440622874314026</v>
      </c>
      <c r="E1045" s="93" cm="1">
        <f t="array" ref="E1045">SUM('DRE + DCF'!$S$41/TIR!S1045,'DRE + DCF'!$U$41:$AD$41/TIR!T1045:AC1045,TIR!F1045)</f>
        <v>49.118904363214781</v>
      </c>
      <c r="F1045" s="100">
        <f>'DRE + DCF'!$AE$38*'DRE + DCF'!$AE$39*(1+G1045)/(R1045-G1045)/AC1045</f>
        <v>24.969334474017355</v>
      </c>
      <c r="G1045" s="92">
        <f>R1045*(1-'DRE + DCF'!$AE$39)</f>
        <v>0.11664373724588414</v>
      </c>
      <c r="H1045" s="94">
        <f t="shared" si="113"/>
        <v>0.19440622874314026</v>
      </c>
      <c r="I1045" s="94">
        <f t="shared" si="114"/>
        <v>0.19440622874314026</v>
      </c>
      <c r="J1045" s="94">
        <f t="shared" si="114"/>
        <v>0.19440622874314026</v>
      </c>
      <c r="K1045" s="94">
        <f t="shared" si="114"/>
        <v>0.19440622874314026</v>
      </c>
      <c r="L1045" s="94">
        <f t="shared" ref="I1045:R1070" si="116">$D1045</f>
        <v>0.19440622874314026</v>
      </c>
      <c r="M1045" s="94">
        <f t="shared" si="116"/>
        <v>0.19440622874314026</v>
      </c>
      <c r="N1045" s="94">
        <f t="shared" si="116"/>
        <v>0.19440622874314026</v>
      </c>
      <c r="O1045" s="94">
        <f t="shared" si="116"/>
        <v>0.19440622874314026</v>
      </c>
      <c r="P1045" s="94">
        <f t="shared" si="116"/>
        <v>0.19440622874314026</v>
      </c>
      <c r="Q1045" s="94">
        <f t="shared" si="116"/>
        <v>0.19440622874314026</v>
      </c>
      <c r="R1045" s="94">
        <f t="shared" si="116"/>
        <v>0.19440622874314026</v>
      </c>
      <c r="S1045" s="93">
        <f>(1+H1045)^((5-Dashboard!$F$9)*3/12)</f>
        <v>1.0454132852885094</v>
      </c>
      <c r="T1045" s="93">
        <f t="shared" si="112"/>
        <v>1.2486481395594251</v>
      </c>
      <c r="U1045" s="93">
        <f t="shared" si="112"/>
        <v>1.4913931153983113</v>
      </c>
      <c r="V1045" s="93">
        <f t="shared" si="112"/>
        <v>1.78132922653638</v>
      </c>
      <c r="W1045" s="93">
        <f t="shared" si="112"/>
        <v>2.1276307236172527</v>
      </c>
      <c r="X1045" s="93">
        <f t="shared" si="112"/>
        <v>2.5412553887537213</v>
      </c>
      <c r="Y1045" s="93">
        <f t="shared" si="111"/>
        <v>3.0352912651545152</v>
      </c>
      <c r="Z1045" s="93">
        <f t="shared" si="111"/>
        <v>3.6253707931501995</v>
      </c>
      <c r="AA1045" s="93">
        <f t="shared" si="111"/>
        <v>4.3301654568420567</v>
      </c>
      <c r="AB1045" s="93">
        <f t="shared" si="111"/>
        <v>5.1719765931405384</v>
      </c>
      <c r="AC1045" s="95">
        <f t="shared" si="111"/>
        <v>6.1774410577607854</v>
      </c>
      <c r="AE1045" s="96"/>
    </row>
    <row r="1046" spans="3:31" ht="24.75" customHeight="1" x14ac:dyDescent="0.25">
      <c r="C1046" s="91">
        <f>ABS(E1046-Dashboard!$F$13)</f>
        <v>0.43392472295672491</v>
      </c>
      <c r="D1046" s="92">
        <f t="shared" si="115"/>
        <v>0.19450622874314025</v>
      </c>
      <c r="E1046" s="93" cm="1">
        <f t="array" ref="E1046">SUM('DRE + DCF'!$S$41/TIR!S1046,'DRE + DCF'!$U$41:$AD$41/TIR!T1046:AC1046,TIR!F1046)</f>
        <v>49.076075277043273</v>
      </c>
      <c r="F1046" s="100">
        <f>'DRE + DCF'!$AE$38*'DRE + DCF'!$AE$39*(1+G1046)/(R1046-G1046)/AC1046</f>
        <v>24.936430245047621</v>
      </c>
      <c r="G1046" s="92">
        <f>R1046*(1-'DRE + DCF'!$AE$39)</f>
        <v>0.11670373724588415</v>
      </c>
      <c r="H1046" s="94">
        <f t="shared" si="113"/>
        <v>0.19450622874314025</v>
      </c>
      <c r="I1046" s="94">
        <f t="shared" si="116"/>
        <v>0.19450622874314025</v>
      </c>
      <c r="J1046" s="94">
        <f t="shared" si="116"/>
        <v>0.19450622874314025</v>
      </c>
      <c r="K1046" s="94">
        <f t="shared" si="116"/>
        <v>0.19450622874314025</v>
      </c>
      <c r="L1046" s="94">
        <f t="shared" si="116"/>
        <v>0.19450622874314025</v>
      </c>
      <c r="M1046" s="94">
        <f t="shared" si="116"/>
        <v>0.19450622874314025</v>
      </c>
      <c r="N1046" s="94">
        <f t="shared" si="116"/>
        <v>0.19450622874314025</v>
      </c>
      <c r="O1046" s="94">
        <f t="shared" si="116"/>
        <v>0.19450622874314025</v>
      </c>
      <c r="P1046" s="94">
        <f t="shared" si="116"/>
        <v>0.19450622874314025</v>
      </c>
      <c r="Q1046" s="94">
        <f t="shared" si="116"/>
        <v>0.19450622874314025</v>
      </c>
      <c r="R1046" s="94">
        <f t="shared" si="116"/>
        <v>0.19450622874314025</v>
      </c>
      <c r="S1046" s="93">
        <f>(1+H1046)^((5-Dashboard!$F$9)*3/12)</f>
        <v>1.0454351660448125</v>
      </c>
      <c r="T1046" s="93">
        <f t="shared" si="112"/>
        <v>1.2487788175876475</v>
      </c>
      <c r="U1046" s="93">
        <f t="shared" si="112"/>
        <v>1.4916740759309388</v>
      </c>
      <c r="V1046" s="93">
        <f t="shared" si="112"/>
        <v>1.7818139749541744</v>
      </c>
      <c r="W1046" s="93">
        <f t="shared" si="112"/>
        <v>2.1283878915443348</v>
      </c>
      <c r="X1046" s="93">
        <f t="shared" si="112"/>
        <v>2.5423725936311872</v>
      </c>
      <c r="Y1046" s="93">
        <f t="shared" si="111"/>
        <v>3.0368798988783059</v>
      </c>
      <c r="Z1046" s="93">
        <f t="shared" si="111"/>
        <v>3.6275719551549743</v>
      </c>
      <c r="AA1046" s="93">
        <f t="shared" si="111"/>
        <v>4.3331572956465481</v>
      </c>
      <c r="AB1046" s="93">
        <f t="shared" si="111"/>
        <v>5.1759833797735828</v>
      </c>
      <c r="AC1046" s="95">
        <f t="shared" si="111"/>
        <v>6.1827443870105157</v>
      </c>
      <c r="AE1046" s="96"/>
    </row>
    <row r="1047" spans="3:31" ht="24.75" customHeight="1" x14ac:dyDescent="0.25">
      <c r="C1047" s="91">
        <f>ABS(E1047-Dashboard!$F$13)</f>
        <v>0.47669575822982324</v>
      </c>
      <c r="D1047" s="92">
        <f t="shared" si="115"/>
        <v>0.19460622874314024</v>
      </c>
      <c r="E1047" s="93" cm="1">
        <f t="array" ref="E1047">SUM('DRE + DCF'!$S$41/TIR!S1047,'DRE + DCF'!$U$41:$AD$41/TIR!T1047:AC1047,TIR!F1047)</f>
        <v>49.033304241770175</v>
      </c>
      <c r="F1047" s="100">
        <f>'DRE + DCF'!$AE$38*'DRE + DCF'!$AE$39*(1+G1047)/(R1047-G1047)/AC1047</f>
        <v>24.903577676454482</v>
      </c>
      <c r="G1047" s="92">
        <f>R1047*(1-'DRE + DCF'!$AE$39)</f>
        <v>0.11676373724588414</v>
      </c>
      <c r="H1047" s="94">
        <f t="shared" si="113"/>
        <v>0.19460622874314024</v>
      </c>
      <c r="I1047" s="94">
        <f t="shared" si="116"/>
        <v>0.19460622874314024</v>
      </c>
      <c r="J1047" s="94">
        <f t="shared" si="116"/>
        <v>0.19460622874314024</v>
      </c>
      <c r="K1047" s="94">
        <f t="shared" si="116"/>
        <v>0.19460622874314024</v>
      </c>
      <c r="L1047" s="94">
        <f t="shared" si="116"/>
        <v>0.19460622874314024</v>
      </c>
      <c r="M1047" s="94">
        <f t="shared" si="116"/>
        <v>0.19460622874314024</v>
      </c>
      <c r="N1047" s="94">
        <f t="shared" si="116"/>
        <v>0.19460622874314024</v>
      </c>
      <c r="O1047" s="94">
        <f t="shared" si="116"/>
        <v>0.19460622874314024</v>
      </c>
      <c r="P1047" s="94">
        <f t="shared" si="116"/>
        <v>0.19460622874314024</v>
      </c>
      <c r="Q1047" s="94">
        <f t="shared" si="116"/>
        <v>0.19460622874314024</v>
      </c>
      <c r="R1047" s="94">
        <f t="shared" si="116"/>
        <v>0.19460622874314024</v>
      </c>
      <c r="S1047" s="93">
        <f>(1+H1047)^((5-Dashboard!$F$9)*3/12)</f>
        <v>1.045457045427322</v>
      </c>
      <c r="T1047" s="93">
        <f t="shared" si="112"/>
        <v>1.2489094983508791</v>
      </c>
      <c r="U1047" s="93">
        <f t="shared" si="112"/>
        <v>1.4919550658664307</v>
      </c>
      <c r="V1047" s="93">
        <f t="shared" si="112"/>
        <v>1.7822988146889203</v>
      </c>
      <c r="W1047" s="93">
        <f t="shared" si="112"/>
        <v>2.1291452655089</v>
      </c>
      <c r="X1047" s="93">
        <f t="shared" si="112"/>
        <v>2.5434901960758993</v>
      </c>
      <c r="Y1047" s="93">
        <f t="shared" si="111"/>
        <v>3.0384692309793806</v>
      </c>
      <c r="Z1047" s="93">
        <f t="shared" si="111"/>
        <v>3.6297742691723474</v>
      </c>
      <c r="AA1047" s="93">
        <f t="shared" si="111"/>
        <v>4.3361509508848659</v>
      </c>
      <c r="AB1047" s="93">
        <f t="shared" si="111"/>
        <v>5.1799929346975508</v>
      </c>
      <c r="AC1047" s="95">
        <f t="shared" si="111"/>
        <v>6.1880518246351528</v>
      </c>
      <c r="AE1047" s="96"/>
    </row>
    <row r="1048" spans="3:31" ht="24.75" customHeight="1" x14ac:dyDescent="0.25">
      <c r="C1048" s="91">
        <f>ABS(E1048-Dashboard!$F$13)</f>
        <v>0.5194088447235643</v>
      </c>
      <c r="D1048" s="92">
        <f t="shared" si="115"/>
        <v>0.19470622874314022</v>
      </c>
      <c r="E1048" s="93" cm="1">
        <f t="array" ref="E1048">SUM('DRE + DCF'!$S$41/TIR!S1048,'DRE + DCF'!$U$41:$AD$41/TIR!T1048:AC1048,TIR!F1048)</f>
        <v>48.990591155276434</v>
      </c>
      <c r="F1048" s="100">
        <f>'DRE + DCF'!$AE$38*'DRE + DCF'!$AE$39*(1+G1048)/(R1048-G1048)/AC1048</f>
        <v>24.870776671248841</v>
      </c>
      <c r="G1048" s="92">
        <f>R1048*(1-'DRE + DCF'!$AE$39)</f>
        <v>0.11682373724588413</v>
      </c>
      <c r="H1048" s="94">
        <f t="shared" si="113"/>
        <v>0.19470622874314022</v>
      </c>
      <c r="I1048" s="94">
        <f t="shared" si="116"/>
        <v>0.19470622874314022</v>
      </c>
      <c r="J1048" s="94">
        <f t="shared" si="116"/>
        <v>0.19470622874314022</v>
      </c>
      <c r="K1048" s="94">
        <f t="shared" si="116"/>
        <v>0.19470622874314022</v>
      </c>
      <c r="L1048" s="94">
        <f t="shared" si="116"/>
        <v>0.19470622874314022</v>
      </c>
      <c r="M1048" s="94">
        <f t="shared" si="116"/>
        <v>0.19470622874314022</v>
      </c>
      <c r="N1048" s="94">
        <f t="shared" si="116"/>
        <v>0.19470622874314022</v>
      </c>
      <c r="O1048" s="94">
        <f t="shared" si="116"/>
        <v>0.19470622874314022</v>
      </c>
      <c r="P1048" s="94">
        <f t="shared" si="116"/>
        <v>0.19470622874314022</v>
      </c>
      <c r="Q1048" s="94">
        <f t="shared" si="116"/>
        <v>0.19470622874314022</v>
      </c>
      <c r="R1048" s="94">
        <f t="shared" si="116"/>
        <v>0.19470622874314022</v>
      </c>
      <c r="S1048" s="93">
        <f>(1+H1048)^((5-Dashboard!$F$9)*3/12)</f>
        <v>1.0454789234362389</v>
      </c>
      <c r="T1048" s="93">
        <f t="shared" si="112"/>
        <v>1.2490401818489474</v>
      </c>
      <c r="U1048" s="93">
        <f t="shared" si="112"/>
        <v>1.492236085205402</v>
      </c>
      <c r="V1048" s="93">
        <f t="shared" si="112"/>
        <v>1.7827837457501732</v>
      </c>
      <c r="W1048" s="93">
        <f t="shared" si="112"/>
        <v>2.1299028455497586</v>
      </c>
      <c r="X1048" s="93">
        <f t="shared" si="112"/>
        <v>2.5446081961960352</v>
      </c>
      <c r="Y1048" s="93">
        <f t="shared" si="111"/>
        <v>3.0400592617062498</v>
      </c>
      <c r="Z1048" s="93">
        <f t="shared" si="111"/>
        <v>3.6319777357087291</v>
      </c>
      <c r="AA1048" s="93">
        <f t="shared" si="111"/>
        <v>4.3391464235076258</v>
      </c>
      <c r="AB1048" s="93">
        <f t="shared" si="111"/>
        <v>5.1840052595930803</v>
      </c>
      <c r="AC1048" s="95">
        <f t="shared" si="111"/>
        <v>6.1933633734730531</v>
      </c>
      <c r="AE1048" s="96"/>
    </row>
    <row r="1049" spans="3:31" ht="24.75" customHeight="1" x14ac:dyDescent="0.25">
      <c r="C1049" s="91">
        <f>ABS(E1049-Dashboard!$F$13)</f>
        <v>0.56206408433465782</v>
      </c>
      <c r="D1049" s="92">
        <f t="shared" si="115"/>
        <v>0.19480622874314021</v>
      </c>
      <c r="E1049" s="93" cm="1">
        <f t="array" ref="E1049">SUM('DRE + DCF'!$S$41/TIR!S1049,'DRE + DCF'!$U$41:$AD$41/TIR!T1049:AC1049,TIR!F1049)</f>
        <v>48.94793591566534</v>
      </c>
      <c r="F1049" s="100">
        <f>'DRE + DCF'!$AE$38*'DRE + DCF'!$AE$39*(1+G1049)/(R1049-G1049)/AC1049</f>
        <v>24.838027132659199</v>
      </c>
      <c r="G1049" s="92">
        <f>R1049*(1-'DRE + DCF'!$AE$39)</f>
        <v>0.11688373724588412</v>
      </c>
      <c r="H1049" s="94">
        <f t="shared" si="113"/>
        <v>0.19480622874314021</v>
      </c>
      <c r="I1049" s="94">
        <f t="shared" si="116"/>
        <v>0.19480622874314021</v>
      </c>
      <c r="J1049" s="94">
        <f t="shared" si="116"/>
        <v>0.19480622874314021</v>
      </c>
      <c r="K1049" s="94">
        <f t="shared" si="116"/>
        <v>0.19480622874314021</v>
      </c>
      <c r="L1049" s="94">
        <f t="shared" si="116"/>
        <v>0.19480622874314021</v>
      </c>
      <c r="M1049" s="94">
        <f t="shared" si="116"/>
        <v>0.19480622874314021</v>
      </c>
      <c r="N1049" s="94">
        <f t="shared" si="116"/>
        <v>0.19480622874314021</v>
      </c>
      <c r="O1049" s="94">
        <f t="shared" si="116"/>
        <v>0.19480622874314021</v>
      </c>
      <c r="P1049" s="94">
        <f t="shared" si="116"/>
        <v>0.19480622874314021</v>
      </c>
      <c r="Q1049" s="94">
        <f t="shared" si="116"/>
        <v>0.19480622874314021</v>
      </c>
      <c r="R1049" s="94">
        <f t="shared" si="116"/>
        <v>0.19480622874314021</v>
      </c>
      <c r="S1049" s="93">
        <f>(1+H1049)^((5-Dashboard!$F$9)*3/12)</f>
        <v>1.0455008000717645</v>
      </c>
      <c r="T1049" s="93">
        <f t="shared" si="112"/>
        <v>1.2491708680816809</v>
      </c>
      <c r="U1049" s="93">
        <f t="shared" si="112"/>
        <v>1.492517133948468</v>
      </c>
      <c r="V1049" s="93">
        <f t="shared" si="112"/>
        <v>1.7832687681474892</v>
      </c>
      <c r="W1049" s="93">
        <f t="shared" si="112"/>
        <v>2.1306606317057271</v>
      </c>
      <c r="X1049" s="93">
        <f t="shared" si="112"/>
        <v>2.5457265940997966</v>
      </c>
      <c r="Y1049" s="93">
        <f t="shared" si="111"/>
        <v>3.041649991307497</v>
      </c>
      <c r="Z1049" s="93">
        <f t="shared" si="111"/>
        <v>3.634182355270716</v>
      </c>
      <c r="AA1049" s="93">
        <f t="shared" si="111"/>
        <v>4.342143714465867</v>
      </c>
      <c r="AB1049" s="93">
        <f t="shared" si="111"/>
        <v>5.1880203561416929</v>
      </c>
      <c r="AC1049" s="95">
        <f t="shared" si="111"/>
        <v>6.1986790363642994</v>
      </c>
      <c r="AE1049" s="96"/>
    </row>
    <row r="1050" spans="3:31" ht="24.75" customHeight="1" x14ac:dyDescent="0.25">
      <c r="C1050" s="91">
        <f>ABS(E1050-Dashboard!$F$13)</f>
        <v>0.60466157873802473</v>
      </c>
      <c r="D1050" s="92">
        <f t="shared" si="115"/>
        <v>0.1949062287431402</v>
      </c>
      <c r="E1050" s="93" cm="1">
        <f t="array" ref="E1050">SUM('DRE + DCF'!$S$41/TIR!S1050,'DRE + DCF'!$U$41:$AD$41/TIR!T1050:AC1050,TIR!F1050)</f>
        <v>48.905338421261973</v>
      </c>
      <c r="F1050" s="100">
        <f>'DRE + DCF'!$AE$38*'DRE + DCF'!$AE$39*(1+G1050)/(R1050-G1050)/AC1050</f>
        <v>24.805328964131032</v>
      </c>
      <c r="G1050" s="92">
        <f>R1050*(1-'DRE + DCF'!$AE$39)</f>
        <v>0.11694373724588411</v>
      </c>
      <c r="H1050" s="94">
        <f t="shared" si="113"/>
        <v>0.1949062287431402</v>
      </c>
      <c r="I1050" s="94">
        <f t="shared" si="116"/>
        <v>0.1949062287431402</v>
      </c>
      <c r="J1050" s="94">
        <f t="shared" si="116"/>
        <v>0.1949062287431402</v>
      </c>
      <c r="K1050" s="94">
        <f t="shared" si="116"/>
        <v>0.1949062287431402</v>
      </c>
      <c r="L1050" s="94">
        <f t="shared" si="116"/>
        <v>0.1949062287431402</v>
      </c>
      <c r="M1050" s="94">
        <f t="shared" si="116"/>
        <v>0.1949062287431402</v>
      </c>
      <c r="N1050" s="94">
        <f t="shared" si="116"/>
        <v>0.1949062287431402</v>
      </c>
      <c r="O1050" s="94">
        <f t="shared" si="116"/>
        <v>0.1949062287431402</v>
      </c>
      <c r="P1050" s="94">
        <f t="shared" si="116"/>
        <v>0.1949062287431402</v>
      </c>
      <c r="Q1050" s="94">
        <f t="shared" si="116"/>
        <v>0.1949062287431402</v>
      </c>
      <c r="R1050" s="94">
        <f t="shared" si="116"/>
        <v>0.1949062287431402</v>
      </c>
      <c r="S1050" s="93">
        <f>(1+H1050)^((5-Dashboard!$F$9)*3/12)</f>
        <v>1.0455226753340998</v>
      </c>
      <c r="T1050" s="93">
        <f t="shared" si="112"/>
        <v>1.2493015570489079</v>
      </c>
      <c r="U1050" s="93">
        <f t="shared" si="112"/>
        <v>1.4927982120962435</v>
      </c>
      <c r="V1050" s="93">
        <f t="shared" si="112"/>
        <v>1.7837538818904248</v>
      </c>
      <c r="W1050" s="93">
        <f t="shared" si="112"/>
        <v>2.1314186240156241</v>
      </c>
      <c r="X1050" s="93">
        <f t="shared" si="112"/>
        <v>2.5468453898954024</v>
      </c>
      <c r="Y1050" s="93">
        <f t="shared" si="111"/>
        <v>3.0432414200317681</v>
      </c>
      <c r="Z1050" s="93">
        <f t="shared" si="111"/>
        <v>3.6363881283650787</v>
      </c>
      <c r="AA1050" s="93">
        <f t="shared" si="111"/>
        <v>4.3451428247110426</v>
      </c>
      <c r="AB1050" s="93">
        <f t="shared" si="111"/>
        <v>5.1920382260257876</v>
      </c>
      <c r="AC1050" s="95">
        <f t="shared" si="111"/>
        <v>6.2039988161506976</v>
      </c>
      <c r="AE1050" s="96"/>
    </row>
    <row r="1051" spans="3:31" ht="24.75" customHeight="1" x14ac:dyDescent="0.25">
      <c r="C1051" s="91">
        <f>ABS(E1051-Dashboard!$F$13)</f>
        <v>0.6472014293873869</v>
      </c>
      <c r="D1051" s="92">
        <f t="shared" si="115"/>
        <v>0.19500622874314019</v>
      </c>
      <c r="E1051" s="93" cm="1">
        <f t="array" ref="E1051">SUM('DRE + DCF'!$S$41/TIR!S1051,'DRE + DCF'!$U$41:$AD$41/TIR!T1051:AC1051,TIR!F1051)</f>
        <v>48.862798570612611</v>
      </c>
      <c r="F1051" s="100">
        <f>'DRE + DCF'!$AE$38*'DRE + DCF'!$AE$39*(1+G1051)/(R1051-G1051)/AC1051</f>
        <v>24.772682069326255</v>
      </c>
      <c r="G1051" s="92">
        <f>R1051*(1-'DRE + DCF'!$AE$39)</f>
        <v>0.11700373724588412</v>
      </c>
      <c r="H1051" s="94">
        <f t="shared" si="113"/>
        <v>0.19500622874314019</v>
      </c>
      <c r="I1051" s="94">
        <f t="shared" si="116"/>
        <v>0.19500622874314019</v>
      </c>
      <c r="J1051" s="94">
        <f t="shared" si="116"/>
        <v>0.19500622874314019</v>
      </c>
      <c r="K1051" s="94">
        <f t="shared" si="116"/>
        <v>0.19500622874314019</v>
      </c>
      <c r="L1051" s="94">
        <f t="shared" si="116"/>
        <v>0.19500622874314019</v>
      </c>
      <c r="M1051" s="94">
        <f t="shared" si="116"/>
        <v>0.19500622874314019</v>
      </c>
      <c r="N1051" s="94">
        <f t="shared" si="116"/>
        <v>0.19500622874314019</v>
      </c>
      <c r="O1051" s="94">
        <f t="shared" si="116"/>
        <v>0.19500622874314019</v>
      </c>
      <c r="P1051" s="94">
        <f t="shared" si="116"/>
        <v>0.19500622874314019</v>
      </c>
      <c r="Q1051" s="94">
        <f t="shared" si="116"/>
        <v>0.19500622874314019</v>
      </c>
      <c r="R1051" s="94">
        <f t="shared" si="116"/>
        <v>0.19500622874314019</v>
      </c>
      <c r="S1051" s="93">
        <f>(1+H1051)^((5-Dashboard!$F$9)*3/12)</f>
        <v>1.0455445492234463</v>
      </c>
      <c r="T1051" s="93">
        <f t="shared" si="112"/>
        <v>1.249432248750457</v>
      </c>
      <c r="U1051" s="93">
        <f t="shared" si="112"/>
        <v>1.4930793196493446</v>
      </c>
      <c r="V1051" s="93">
        <f t="shared" si="112"/>
        <v>1.7842390869885369</v>
      </c>
      <c r="W1051" s="93">
        <f t="shared" si="112"/>
        <v>2.1321768225182751</v>
      </c>
      <c r="X1051" s="93">
        <f t="shared" si="112"/>
        <v>2.5479645836910958</v>
      </c>
      <c r="Y1051" s="93">
        <f t="shared" si="111"/>
        <v>3.0448335481277815</v>
      </c>
      <c r="Z1051" s="93">
        <f t="shared" si="111"/>
        <v>3.6385950554987749</v>
      </c>
      <c r="AA1051" s="93">
        <f t="shared" si="111"/>
        <v>4.3481437551950277</v>
      </c>
      <c r="AB1051" s="93">
        <f t="shared" si="111"/>
        <v>5.1960588709286464</v>
      </c>
      <c r="AC1051" s="95">
        <f t="shared" si="111"/>
        <v>6.2093227156757811</v>
      </c>
      <c r="AE1051" s="96"/>
    </row>
    <row r="1052" spans="3:31" ht="24.75" customHeight="1" x14ac:dyDescent="0.25">
      <c r="C1052" s="91">
        <f>ABS(E1052-Dashboard!$F$13)</f>
        <v>0.6896837375158853</v>
      </c>
      <c r="D1052" s="92">
        <f t="shared" si="115"/>
        <v>0.19510622874314018</v>
      </c>
      <c r="E1052" s="93" cm="1">
        <f t="array" ref="E1052">SUM('DRE + DCF'!$S$41/TIR!S1052,'DRE + DCF'!$U$41:$AD$41/TIR!T1052:AC1052,TIR!F1052)</f>
        <v>48.820316262484113</v>
      </c>
      <c r="F1052" s="100">
        <f>'DRE + DCF'!$AE$38*'DRE + DCF'!$AE$39*(1+G1052)/(R1052-G1052)/AC1052</f>
        <v>24.740086352122617</v>
      </c>
      <c r="G1052" s="92">
        <f>R1052*(1-'DRE + DCF'!$AE$39)</f>
        <v>0.11706373724588411</v>
      </c>
      <c r="H1052" s="94">
        <f t="shared" si="113"/>
        <v>0.19510622874314018</v>
      </c>
      <c r="I1052" s="94">
        <f t="shared" si="116"/>
        <v>0.19510622874314018</v>
      </c>
      <c r="J1052" s="94">
        <f t="shared" si="116"/>
        <v>0.19510622874314018</v>
      </c>
      <c r="K1052" s="94">
        <f t="shared" si="116"/>
        <v>0.19510622874314018</v>
      </c>
      <c r="L1052" s="94">
        <f t="shared" si="116"/>
        <v>0.19510622874314018</v>
      </c>
      <c r="M1052" s="94">
        <f t="shared" si="116"/>
        <v>0.19510622874314018</v>
      </c>
      <c r="N1052" s="94">
        <f t="shared" si="116"/>
        <v>0.19510622874314018</v>
      </c>
      <c r="O1052" s="94">
        <f t="shared" si="116"/>
        <v>0.19510622874314018</v>
      </c>
      <c r="P1052" s="94">
        <f t="shared" si="116"/>
        <v>0.19510622874314018</v>
      </c>
      <c r="Q1052" s="94">
        <f t="shared" si="116"/>
        <v>0.19510622874314018</v>
      </c>
      <c r="R1052" s="94">
        <f t="shared" si="116"/>
        <v>0.19510622874314018</v>
      </c>
      <c r="S1052" s="93">
        <f>(1+H1052)^((5-Dashboard!$F$9)*3/12)</f>
        <v>1.0455664217400047</v>
      </c>
      <c r="T1052" s="93">
        <f t="shared" si="112"/>
        <v>1.2495629431861566</v>
      </c>
      <c r="U1052" s="93">
        <f t="shared" si="112"/>
        <v>1.4933604566083865</v>
      </c>
      <c r="V1052" s="93">
        <f t="shared" si="112"/>
        <v>1.7847243834513826</v>
      </c>
      <c r="W1052" s="93">
        <f t="shared" si="112"/>
        <v>2.1329352272525082</v>
      </c>
      <c r="X1052" s="93">
        <f t="shared" si="112"/>
        <v>2.5490841755951377</v>
      </c>
      <c r="Y1052" s="93">
        <f t="shared" si="111"/>
        <v>3.0464263758443217</v>
      </c>
      <c r="Z1052" s="93">
        <f t="shared" si="111"/>
        <v>3.6408031371789398</v>
      </c>
      <c r="AA1052" s="93">
        <f t="shared" si="111"/>
        <v>4.3511465068701165</v>
      </c>
      <c r="AB1052" s="93">
        <f t="shared" si="111"/>
        <v>5.2000822925344332</v>
      </c>
      <c r="AC1052" s="95">
        <f t="shared" si="111"/>
        <v>6.214650737784809</v>
      </c>
      <c r="AE1052" s="96"/>
    </row>
    <row r="1053" spans="3:31" ht="24.75" customHeight="1" x14ac:dyDescent="0.25">
      <c r="C1053" s="91">
        <f>ABS(E1053-Dashboard!$F$13)</f>
        <v>0.73210860413649215</v>
      </c>
      <c r="D1053" s="92">
        <f t="shared" si="115"/>
        <v>0.19520622874314017</v>
      </c>
      <c r="E1053" s="93" cm="1">
        <f t="array" ref="E1053">SUM('DRE + DCF'!$S$41/TIR!S1053,'DRE + DCF'!$U$41:$AD$41/TIR!T1053:AC1053,TIR!F1053)</f>
        <v>48.777891395863506</v>
      </c>
      <c r="F1053" s="100">
        <f>'DRE + DCF'!$AE$38*'DRE + DCF'!$AE$39*(1+G1053)/(R1053-G1053)/AC1053</f>
        <v>24.707541716613203</v>
      </c>
      <c r="G1053" s="92">
        <f>R1053*(1-'DRE + DCF'!$AE$39)</f>
        <v>0.1171237372458841</v>
      </c>
      <c r="H1053" s="94">
        <f t="shared" si="113"/>
        <v>0.19520622874314017</v>
      </c>
      <c r="I1053" s="94">
        <f t="shared" si="116"/>
        <v>0.19520622874314017</v>
      </c>
      <c r="J1053" s="94">
        <f t="shared" si="116"/>
        <v>0.19520622874314017</v>
      </c>
      <c r="K1053" s="94">
        <f t="shared" si="116"/>
        <v>0.19520622874314017</v>
      </c>
      <c r="L1053" s="94">
        <f t="shared" si="116"/>
        <v>0.19520622874314017</v>
      </c>
      <c r="M1053" s="94">
        <f t="shared" si="116"/>
        <v>0.19520622874314017</v>
      </c>
      <c r="N1053" s="94">
        <f t="shared" si="116"/>
        <v>0.19520622874314017</v>
      </c>
      <c r="O1053" s="94">
        <f t="shared" si="116"/>
        <v>0.19520622874314017</v>
      </c>
      <c r="P1053" s="94">
        <f t="shared" si="116"/>
        <v>0.19520622874314017</v>
      </c>
      <c r="Q1053" s="94">
        <f t="shared" si="116"/>
        <v>0.19520622874314017</v>
      </c>
      <c r="R1053" s="94">
        <f t="shared" si="116"/>
        <v>0.19520622874314017</v>
      </c>
      <c r="S1053" s="93">
        <f>(1+H1053)^((5-Dashboard!$F$9)*3/12)</f>
        <v>1.0455882928839759</v>
      </c>
      <c r="T1053" s="93">
        <f t="shared" si="112"/>
        <v>1.2496936403558347</v>
      </c>
      <c r="U1053" s="93">
        <f t="shared" si="112"/>
        <v>1.4936416229739835</v>
      </c>
      <c r="V1053" s="93">
        <f t="shared" si="112"/>
        <v>1.7852097712885182</v>
      </c>
      <c r="W1053" s="93">
        <f t="shared" si="112"/>
        <v>2.1336938382571535</v>
      </c>
      <c r="X1053" s="93">
        <f t="shared" si="112"/>
        <v>2.5502041657158081</v>
      </c>
      <c r="Y1053" s="93">
        <f t="shared" si="111"/>
        <v>3.0480199034302373</v>
      </c>
      <c r="Z1053" s="93">
        <f t="shared" si="111"/>
        <v>3.6430123739128843</v>
      </c>
      <c r="AA1053" s="93">
        <f t="shared" si="111"/>
        <v>4.3541510806890127</v>
      </c>
      <c r="AB1053" s="93">
        <f t="shared" si="111"/>
        <v>5.2041084925281833</v>
      </c>
      <c r="AC1053" s="95">
        <f t="shared" si="111"/>
        <v>6.2199828853247583</v>
      </c>
      <c r="AE1053" s="96"/>
    </row>
    <row r="1054" spans="3:31" ht="24.75" customHeight="1" x14ac:dyDescent="0.25">
      <c r="C1054" s="91">
        <f>ABS(E1054-Dashboard!$F$13)</f>
        <v>0.77447613004289195</v>
      </c>
      <c r="D1054" s="92">
        <f t="shared" si="115"/>
        <v>0.19530622874314016</v>
      </c>
      <c r="E1054" s="93" cm="1">
        <f t="array" ref="E1054">SUM('DRE + DCF'!$S$41/TIR!S1054,'DRE + DCF'!$U$41:$AD$41/TIR!T1054:AC1054,TIR!F1054)</f>
        <v>48.735523869957106</v>
      </c>
      <c r="F1054" s="100">
        <f>'DRE + DCF'!$AE$38*'DRE + DCF'!$AE$39*(1+G1054)/(R1054-G1054)/AC1054</f>
        <v>24.67504806710572</v>
      </c>
      <c r="G1054" s="92">
        <f>R1054*(1-'DRE + DCF'!$AE$39)</f>
        <v>0.11718373724588409</v>
      </c>
      <c r="H1054" s="94">
        <f t="shared" si="113"/>
        <v>0.19530622874314016</v>
      </c>
      <c r="I1054" s="94">
        <f t="shared" si="116"/>
        <v>0.19530622874314016</v>
      </c>
      <c r="J1054" s="94">
        <f t="shared" si="116"/>
        <v>0.19530622874314016</v>
      </c>
      <c r="K1054" s="94">
        <f t="shared" si="116"/>
        <v>0.19530622874314016</v>
      </c>
      <c r="L1054" s="94">
        <f t="shared" si="116"/>
        <v>0.19530622874314016</v>
      </c>
      <c r="M1054" s="94">
        <f t="shared" si="116"/>
        <v>0.19530622874314016</v>
      </c>
      <c r="N1054" s="94">
        <f t="shared" si="116"/>
        <v>0.19530622874314016</v>
      </c>
      <c r="O1054" s="94">
        <f t="shared" si="116"/>
        <v>0.19530622874314016</v>
      </c>
      <c r="P1054" s="94">
        <f t="shared" si="116"/>
        <v>0.19530622874314016</v>
      </c>
      <c r="Q1054" s="94">
        <f t="shared" si="116"/>
        <v>0.19530622874314016</v>
      </c>
      <c r="R1054" s="94">
        <f t="shared" si="116"/>
        <v>0.19530622874314016</v>
      </c>
      <c r="S1054" s="93">
        <f>(1+H1054)^((5-Dashboard!$F$9)*3/12)</f>
        <v>1.0456101626555612</v>
      </c>
      <c r="T1054" s="93">
        <f t="shared" si="112"/>
        <v>1.2498243402593203</v>
      </c>
      <c r="U1054" s="93">
        <f t="shared" si="112"/>
        <v>1.4939228187467515</v>
      </c>
      <c r="V1054" s="93">
        <f t="shared" si="112"/>
        <v>1.7856952505095012</v>
      </c>
      <c r="W1054" s="93">
        <f t="shared" si="112"/>
        <v>2.134452655571049</v>
      </c>
      <c r="X1054" s="93">
        <f t="shared" si="112"/>
        <v>2.5513245541614111</v>
      </c>
      <c r="Y1054" s="93">
        <f t="shared" si="111"/>
        <v>3.04961413113445</v>
      </c>
      <c r="Z1054" s="93">
        <f t="shared" si="111"/>
        <v>3.6452227662081076</v>
      </c>
      <c r="AA1054" s="93">
        <f t="shared" si="111"/>
        <v>4.3571574776048507</v>
      </c>
      <c r="AB1054" s="93">
        <f t="shared" si="111"/>
        <v>5.2081374725958272</v>
      </c>
      <c r="AC1054" s="95">
        <f t="shared" si="111"/>
        <v>6.2253191611443475</v>
      </c>
      <c r="AE1054" s="96"/>
    </row>
    <row r="1055" spans="3:31" ht="24.75" customHeight="1" x14ac:dyDescent="0.25">
      <c r="C1055" s="91">
        <f>ABS(E1055-Dashboard!$F$13)</f>
        <v>0.81678641580973732</v>
      </c>
      <c r="D1055" s="92">
        <f t="shared" si="115"/>
        <v>0.19540622874314015</v>
      </c>
      <c r="E1055" s="93" cm="1">
        <f t="array" ref="E1055">SUM('DRE + DCF'!$S$41/TIR!S1055,'DRE + DCF'!$U$41:$AD$41/TIR!T1055:AC1055,TIR!F1055)</f>
        <v>48.693213584190261</v>
      </c>
      <c r="F1055" s="100">
        <f>'DRE + DCF'!$AE$38*'DRE + DCF'!$AE$39*(1+G1055)/(R1055-G1055)/AC1055</f>
        <v>24.642605308122064</v>
      </c>
      <c r="G1055" s="92">
        <f>R1055*(1-'DRE + DCF'!$AE$39)</f>
        <v>0.11724373724588408</v>
      </c>
      <c r="H1055" s="94">
        <f t="shared" si="113"/>
        <v>0.19540622874314015</v>
      </c>
      <c r="I1055" s="94">
        <f t="shared" si="116"/>
        <v>0.19540622874314015</v>
      </c>
      <c r="J1055" s="94">
        <f t="shared" si="116"/>
        <v>0.19540622874314015</v>
      </c>
      <c r="K1055" s="94">
        <f t="shared" si="116"/>
        <v>0.19540622874314015</v>
      </c>
      <c r="L1055" s="94">
        <f t="shared" si="116"/>
        <v>0.19540622874314015</v>
      </c>
      <c r="M1055" s="94">
        <f t="shared" si="116"/>
        <v>0.19540622874314015</v>
      </c>
      <c r="N1055" s="94">
        <f t="shared" si="116"/>
        <v>0.19540622874314015</v>
      </c>
      <c r="O1055" s="94">
        <f t="shared" si="116"/>
        <v>0.19540622874314015</v>
      </c>
      <c r="P1055" s="94">
        <f t="shared" si="116"/>
        <v>0.19540622874314015</v>
      </c>
      <c r="Q1055" s="94">
        <f t="shared" si="116"/>
        <v>0.19540622874314015</v>
      </c>
      <c r="R1055" s="94">
        <f t="shared" si="116"/>
        <v>0.19540622874314015</v>
      </c>
      <c r="S1055" s="93">
        <f>(1+H1055)^((5-Dashboard!$F$9)*3/12)</f>
        <v>1.0456320310549614</v>
      </c>
      <c r="T1055" s="93">
        <f t="shared" si="112"/>
        <v>1.2499550428964414</v>
      </c>
      <c r="U1055" s="93">
        <f t="shared" si="112"/>
        <v>1.494204043927305</v>
      </c>
      <c r="V1055" s="93">
        <f t="shared" si="112"/>
        <v>1.786180821123889</v>
      </c>
      <c r="W1055" s="93">
        <f t="shared" si="112"/>
        <v>2.1352116792330338</v>
      </c>
      <c r="X1055" s="93">
        <f t="shared" si="112"/>
        <v>2.5524453410402685</v>
      </c>
      <c r="Y1055" s="93">
        <f t="shared" si="111"/>
        <v>3.0512090592059455</v>
      </c>
      <c r="Z1055" s="93">
        <f t="shared" si="111"/>
        <v>3.6474343145722843</v>
      </c>
      <c r="AA1055" s="93">
        <f t="shared" si="111"/>
        <v>4.3601656985711745</v>
      </c>
      <c r="AB1055" s="93">
        <f t="shared" si="111"/>
        <v>5.2121692344241675</v>
      </c>
      <c r="AC1055" s="95">
        <f t="shared" si="111"/>
        <v>6.2306595680940138</v>
      </c>
      <c r="AE1055" s="96"/>
    </row>
    <row r="1056" spans="3:31" ht="24.75" customHeight="1" x14ac:dyDescent="0.25">
      <c r="C1056" s="91">
        <f>ABS(E1056-Dashboard!$F$13)</f>
        <v>0.85903956179345897</v>
      </c>
      <c r="D1056" s="92">
        <f t="shared" si="115"/>
        <v>0.19550622874314014</v>
      </c>
      <c r="E1056" s="93" cm="1">
        <f t="array" ref="E1056">SUM('DRE + DCF'!$S$41/TIR!S1056,'DRE + DCF'!$U$41:$AD$41/TIR!T1056:AC1056,TIR!F1056)</f>
        <v>48.650960438206539</v>
      </c>
      <c r="F1056" s="100">
        <f>'DRE + DCF'!$AE$38*'DRE + DCF'!$AE$39*(1+G1056)/(R1056-G1056)/AC1056</f>
        <v>24.610213344397692</v>
      </c>
      <c r="G1056" s="92">
        <f>R1056*(1-'DRE + DCF'!$AE$39)</f>
        <v>0.11730373724588408</v>
      </c>
      <c r="H1056" s="94">
        <f t="shared" si="113"/>
        <v>0.19550622874314014</v>
      </c>
      <c r="I1056" s="94">
        <f t="shared" si="116"/>
        <v>0.19550622874314014</v>
      </c>
      <c r="J1056" s="94">
        <f t="shared" si="116"/>
        <v>0.19550622874314014</v>
      </c>
      <c r="K1056" s="94">
        <f t="shared" si="116"/>
        <v>0.19550622874314014</v>
      </c>
      <c r="L1056" s="94">
        <f t="shared" si="116"/>
        <v>0.19550622874314014</v>
      </c>
      <c r="M1056" s="94">
        <f t="shared" si="116"/>
        <v>0.19550622874314014</v>
      </c>
      <c r="N1056" s="94">
        <f t="shared" si="116"/>
        <v>0.19550622874314014</v>
      </c>
      <c r="O1056" s="94">
        <f t="shared" si="116"/>
        <v>0.19550622874314014</v>
      </c>
      <c r="P1056" s="94">
        <f t="shared" si="116"/>
        <v>0.19550622874314014</v>
      </c>
      <c r="Q1056" s="94">
        <f t="shared" si="116"/>
        <v>0.19550622874314014</v>
      </c>
      <c r="R1056" s="94">
        <f t="shared" si="116"/>
        <v>0.19550622874314014</v>
      </c>
      <c r="S1056" s="93">
        <f>(1+H1056)^((5-Dashboard!$F$9)*3/12)</f>
        <v>1.0456538980823775</v>
      </c>
      <c r="T1056" s="93">
        <f t="shared" si="112"/>
        <v>1.2500857482670269</v>
      </c>
      <c r="U1056" s="93">
        <f t="shared" si="112"/>
        <v>1.4944852985162598</v>
      </c>
      <c r="V1056" s="93">
        <f t="shared" si="112"/>
        <v>1.7866664831412398</v>
      </c>
      <c r="W1056" s="93">
        <f t="shared" si="112"/>
        <v>2.1359709092819528</v>
      </c>
      <c r="X1056" s="93">
        <f t="shared" si="112"/>
        <v>2.5535665264607235</v>
      </c>
      <c r="Y1056" s="93">
        <f t="shared" si="111"/>
        <v>3.0528046878937793</v>
      </c>
      <c r="Z1056" s="93">
        <f t="shared" si="111"/>
        <v>3.6496470195132713</v>
      </c>
      <c r="AA1056" s="93">
        <f t="shared" si="111"/>
        <v>4.3631757445419526</v>
      </c>
      <c r="AB1056" s="93">
        <f t="shared" si="111"/>
        <v>5.2162037797008924</v>
      </c>
      <c r="AC1056" s="95">
        <f t="shared" si="111"/>
        <v>6.2360041090259273</v>
      </c>
      <c r="AE1056" s="96"/>
    </row>
    <row r="1057" spans="3:31" ht="24.75" customHeight="1" x14ac:dyDescent="0.25">
      <c r="C1057" s="91">
        <f>ABS(E1057-Dashboard!$F$13)</f>
        <v>0.90123566813267786</v>
      </c>
      <c r="D1057" s="92">
        <f t="shared" si="115"/>
        <v>0.19560622874314013</v>
      </c>
      <c r="E1057" s="93" cm="1">
        <f t="array" ref="E1057">SUM('DRE + DCF'!$S$41/TIR!S1057,'DRE + DCF'!$U$41:$AD$41/TIR!T1057:AC1057,TIR!F1057)</f>
        <v>48.60876433186732</v>
      </c>
      <c r="F1057" s="100">
        <f>'DRE + DCF'!$AE$38*'DRE + DCF'!$AE$39*(1+G1057)/(R1057-G1057)/AC1057</f>
        <v>24.577872080881036</v>
      </c>
      <c r="G1057" s="92">
        <f>R1057*(1-'DRE + DCF'!$AE$39)</f>
        <v>0.11736373724588407</v>
      </c>
      <c r="H1057" s="94">
        <f t="shared" si="113"/>
        <v>0.19560622874314013</v>
      </c>
      <c r="I1057" s="94">
        <f t="shared" si="116"/>
        <v>0.19560622874314013</v>
      </c>
      <c r="J1057" s="94">
        <f t="shared" si="116"/>
        <v>0.19560622874314013</v>
      </c>
      <c r="K1057" s="94">
        <f t="shared" si="116"/>
        <v>0.19560622874314013</v>
      </c>
      <c r="L1057" s="94">
        <f t="shared" si="116"/>
        <v>0.19560622874314013</v>
      </c>
      <c r="M1057" s="94">
        <f t="shared" si="116"/>
        <v>0.19560622874314013</v>
      </c>
      <c r="N1057" s="94">
        <f t="shared" si="116"/>
        <v>0.19560622874314013</v>
      </c>
      <c r="O1057" s="94">
        <f t="shared" si="116"/>
        <v>0.19560622874314013</v>
      </c>
      <c r="P1057" s="94">
        <f t="shared" si="116"/>
        <v>0.19560622874314013</v>
      </c>
      <c r="Q1057" s="94">
        <f t="shared" si="116"/>
        <v>0.19560622874314013</v>
      </c>
      <c r="R1057" s="94">
        <f t="shared" si="116"/>
        <v>0.19560622874314013</v>
      </c>
      <c r="S1057" s="93">
        <f>(1+H1057)^((5-Dashboard!$F$9)*3/12)</f>
        <v>1.0456757637380101</v>
      </c>
      <c r="T1057" s="93">
        <f t="shared" si="112"/>
        <v>1.2502164563709051</v>
      </c>
      <c r="U1057" s="93">
        <f t="shared" si="112"/>
        <v>1.4947665825142304</v>
      </c>
      <c r="V1057" s="93">
        <f t="shared" si="112"/>
        <v>1.787152236571111</v>
      </c>
      <c r="W1057" s="93">
        <f t="shared" si="112"/>
        <v>2.1367303457566544</v>
      </c>
      <c r="X1057" s="93">
        <f t="shared" si="112"/>
        <v>2.5546881105311394</v>
      </c>
      <c r="Y1057" s="93">
        <f t="shared" si="111"/>
        <v>3.0544010174470739</v>
      </c>
      <c r="Z1057" s="93">
        <f t="shared" si="111"/>
        <v>3.6518608815391063</v>
      </c>
      <c r="AA1057" s="93">
        <f t="shared" si="111"/>
        <v>4.3661876164715698</v>
      </c>
      <c r="AB1057" s="93">
        <f t="shared" si="111"/>
        <v>5.220241110114574</v>
      </c>
      <c r="AC1057" s="95">
        <f t="shared" si="111"/>
        <v>6.2413527867939891</v>
      </c>
      <c r="AE1057" s="96"/>
    </row>
    <row r="1058" spans="3:31" ht="24.75" customHeight="1" x14ac:dyDescent="0.25">
      <c r="C1058" s="91">
        <f>ABS(E1058-Dashboard!$F$13)</f>
        <v>0.94337483474885886</v>
      </c>
      <c r="D1058" s="92">
        <f t="shared" si="115"/>
        <v>0.19570622874314011</v>
      </c>
      <c r="E1058" s="93" cm="1">
        <f t="array" ref="E1058">SUM('DRE + DCF'!$S$41/TIR!S1058,'DRE + DCF'!$U$41:$AD$41/TIR!T1058:AC1058,TIR!F1058)</f>
        <v>48.566625165251139</v>
      </c>
      <c r="F1058" s="100">
        <f>'DRE + DCF'!$AE$38*'DRE + DCF'!$AE$39*(1+G1058)/(R1058-G1058)/AC1058</f>
        <v>24.545581422732997</v>
      </c>
      <c r="G1058" s="92">
        <f>R1058*(1-'DRE + DCF'!$AE$39)</f>
        <v>0.11742373724588406</v>
      </c>
      <c r="H1058" s="94">
        <f t="shared" si="113"/>
        <v>0.19570622874314011</v>
      </c>
      <c r="I1058" s="94">
        <f t="shared" si="116"/>
        <v>0.19570622874314011</v>
      </c>
      <c r="J1058" s="94">
        <f t="shared" si="116"/>
        <v>0.19570622874314011</v>
      </c>
      <c r="K1058" s="94">
        <f t="shared" si="116"/>
        <v>0.19570622874314011</v>
      </c>
      <c r="L1058" s="94">
        <f t="shared" si="116"/>
        <v>0.19570622874314011</v>
      </c>
      <c r="M1058" s="94">
        <f t="shared" si="116"/>
        <v>0.19570622874314011</v>
      </c>
      <c r="N1058" s="94">
        <f t="shared" si="116"/>
        <v>0.19570622874314011</v>
      </c>
      <c r="O1058" s="94">
        <f t="shared" si="116"/>
        <v>0.19570622874314011</v>
      </c>
      <c r="P1058" s="94">
        <f t="shared" si="116"/>
        <v>0.19570622874314011</v>
      </c>
      <c r="Q1058" s="94">
        <f t="shared" si="116"/>
        <v>0.19570622874314011</v>
      </c>
      <c r="R1058" s="94">
        <f t="shared" si="116"/>
        <v>0.19570622874314011</v>
      </c>
      <c r="S1058" s="93">
        <f>(1+H1058)^((5-Dashboard!$F$9)*3/12)</f>
        <v>1.0456976280220598</v>
      </c>
      <c r="T1058" s="93">
        <f t="shared" si="112"/>
        <v>1.2503471672079041</v>
      </c>
      <c r="U1058" s="93">
        <f t="shared" si="112"/>
        <v>1.4950478959218314</v>
      </c>
      <c r="V1058" s="93">
        <f t="shared" si="112"/>
        <v>1.7876380814230597</v>
      </c>
      <c r="W1058" s="93">
        <f t="shared" si="112"/>
        <v>2.1374899886959891</v>
      </c>
      <c r="X1058" s="93">
        <f t="shared" si="112"/>
        <v>2.5558100933598982</v>
      </c>
      <c r="Y1058" s="93">
        <f t="shared" ref="Y1058:AC1108" si="117">(X1058)*(1+N1058)</f>
        <v>3.0559980481150166</v>
      </c>
      <c r="Z1058" s="93">
        <f t="shared" si="117"/>
        <v>3.654075901158004</v>
      </c>
      <c r="AA1058" s="93">
        <f t="shared" si="117"/>
        <v>4.3692013153148279</v>
      </c>
      <c r="AB1058" s="93">
        <f t="shared" si="117"/>
        <v>5.2242812273546608</v>
      </c>
      <c r="AC1058" s="95">
        <f t="shared" si="117"/>
        <v>6.2467056042538252</v>
      </c>
      <c r="AE1058" s="96"/>
    </row>
    <row r="1059" spans="3:31" ht="24.75" customHeight="1" x14ac:dyDescent="0.25">
      <c r="C1059" s="91">
        <f>ABS(E1059-Dashboard!$F$13)</f>
        <v>0.98545716134690053</v>
      </c>
      <c r="D1059" s="92">
        <f t="shared" si="115"/>
        <v>0.1958062287431401</v>
      </c>
      <c r="E1059" s="93" cm="1">
        <f t="array" ref="E1059">SUM('DRE + DCF'!$S$41/TIR!S1059,'DRE + DCF'!$U$41:$AD$41/TIR!T1059:AC1059,TIR!F1059)</f>
        <v>48.524542838653097</v>
      </c>
      <c r="F1059" s="100">
        <f>'DRE + DCF'!$AE$38*'DRE + DCF'!$AE$39*(1+G1059)/(R1059-G1059)/AC1059</f>
        <v>24.513341275326319</v>
      </c>
      <c r="G1059" s="92">
        <f>R1059*(1-'DRE + DCF'!$AE$39)</f>
        <v>0.11748373724588405</v>
      </c>
      <c r="H1059" s="94">
        <f t="shared" si="113"/>
        <v>0.1958062287431401</v>
      </c>
      <c r="I1059" s="94">
        <f t="shared" si="116"/>
        <v>0.1958062287431401</v>
      </c>
      <c r="J1059" s="94">
        <f t="shared" si="116"/>
        <v>0.1958062287431401</v>
      </c>
      <c r="K1059" s="94">
        <f t="shared" si="116"/>
        <v>0.1958062287431401</v>
      </c>
      <c r="L1059" s="94">
        <f t="shared" si="116"/>
        <v>0.1958062287431401</v>
      </c>
      <c r="M1059" s="94">
        <f t="shared" si="116"/>
        <v>0.1958062287431401</v>
      </c>
      <c r="N1059" s="94">
        <f t="shared" si="116"/>
        <v>0.1958062287431401</v>
      </c>
      <c r="O1059" s="94">
        <f t="shared" si="116"/>
        <v>0.1958062287431401</v>
      </c>
      <c r="P1059" s="94">
        <f t="shared" si="116"/>
        <v>0.1958062287431401</v>
      </c>
      <c r="Q1059" s="94">
        <f t="shared" si="116"/>
        <v>0.1958062287431401</v>
      </c>
      <c r="R1059" s="94">
        <f t="shared" si="116"/>
        <v>0.1958062287431401</v>
      </c>
      <c r="S1059" s="93">
        <f>(1+H1059)^((5-Dashboard!$F$9)*3/12)</f>
        <v>1.0457194909347278</v>
      </c>
      <c r="T1059" s="93">
        <f t="shared" ref="T1059:X1109" si="118">(S1059)*(1+I1059)</f>
        <v>1.2504778807778532</v>
      </c>
      <c r="U1059" s="93">
        <f t="shared" si="118"/>
        <v>1.4953292387396786</v>
      </c>
      <c r="V1059" s="93">
        <f t="shared" si="118"/>
        <v>1.7881240177066458</v>
      </c>
      <c r="W1059" s="93">
        <f t="shared" si="118"/>
        <v>2.1382498381388162</v>
      </c>
      <c r="X1059" s="93">
        <f t="shared" si="118"/>
        <v>2.5569324750554077</v>
      </c>
      <c r="Y1059" s="93">
        <f t="shared" si="117"/>
        <v>3.0575957801468703</v>
      </c>
      <c r="Z1059" s="93">
        <f t="shared" si="117"/>
        <v>3.6562920788783684</v>
      </c>
      <c r="AA1059" s="93">
        <f t="shared" si="117"/>
        <v>4.3722168420269574</v>
      </c>
      <c r="AB1059" s="93">
        <f t="shared" si="117"/>
        <v>5.2283241331114976</v>
      </c>
      <c r="AC1059" s="95">
        <f t="shared" si="117"/>
        <v>6.2520625642628076</v>
      </c>
      <c r="AE1059" s="96"/>
    </row>
    <row r="1060" spans="3:31" ht="24.75" customHeight="1" x14ac:dyDescent="0.25">
      <c r="C1060" s="91">
        <f>ABS(E1060-Dashboard!$F$13)</f>
        <v>1.0274827474156183</v>
      </c>
      <c r="D1060" s="92">
        <f t="shared" si="115"/>
        <v>0.19590622874314009</v>
      </c>
      <c r="E1060" s="93" cm="1">
        <f t="array" ref="E1060">SUM('DRE + DCF'!$S$41/TIR!S1060,'DRE + DCF'!$U$41:$AD$41/TIR!T1060:AC1060,TIR!F1060)</f>
        <v>48.48251725258438</v>
      </c>
      <c r="F1060" s="100">
        <f>'DRE + DCF'!$AE$38*'DRE + DCF'!$AE$39*(1+G1060)/(R1060-G1060)/AC1060</f>
        <v>24.481151544245066</v>
      </c>
      <c r="G1060" s="92">
        <f>R1060*(1-'DRE + DCF'!$AE$39)</f>
        <v>0.11754373724588404</v>
      </c>
      <c r="H1060" s="94">
        <f t="shared" si="113"/>
        <v>0.19590622874314009</v>
      </c>
      <c r="I1060" s="94">
        <f t="shared" si="116"/>
        <v>0.19590622874314009</v>
      </c>
      <c r="J1060" s="94">
        <f t="shared" si="116"/>
        <v>0.19590622874314009</v>
      </c>
      <c r="K1060" s="94">
        <f t="shared" si="116"/>
        <v>0.19590622874314009</v>
      </c>
      <c r="L1060" s="94">
        <f t="shared" si="116"/>
        <v>0.19590622874314009</v>
      </c>
      <c r="M1060" s="94">
        <f t="shared" si="116"/>
        <v>0.19590622874314009</v>
      </c>
      <c r="N1060" s="94">
        <f t="shared" si="116"/>
        <v>0.19590622874314009</v>
      </c>
      <c r="O1060" s="94">
        <f t="shared" si="116"/>
        <v>0.19590622874314009</v>
      </c>
      <c r="P1060" s="94">
        <f t="shared" si="116"/>
        <v>0.19590622874314009</v>
      </c>
      <c r="Q1060" s="94">
        <f t="shared" si="116"/>
        <v>0.19590622874314009</v>
      </c>
      <c r="R1060" s="94">
        <f t="shared" si="116"/>
        <v>0.19590622874314009</v>
      </c>
      <c r="S1060" s="93">
        <f>(1+H1060)^((5-Dashboard!$F$9)*3/12)</f>
        <v>1.0457413524762147</v>
      </c>
      <c r="T1060" s="93">
        <f t="shared" si="118"/>
        <v>1.2506085970805807</v>
      </c>
      <c r="U1060" s="93">
        <f t="shared" si="118"/>
        <v>1.4956106109683864</v>
      </c>
      <c r="V1060" s="93">
        <f t="shared" si="118"/>
        <v>1.7886100454314267</v>
      </c>
      <c r="W1060" s="93">
        <f t="shared" si="118"/>
        <v>2.1390098941239941</v>
      </c>
      <c r="X1060" s="93">
        <f t="shared" si="118"/>
        <v>2.5580552557260892</v>
      </c>
      <c r="Y1060" s="93">
        <f t="shared" si="117"/>
        <v>3.0591942137919563</v>
      </c>
      <c r="Z1060" s="93">
        <f t="shared" si="117"/>
        <v>3.658509415208774</v>
      </c>
      <c r="AA1060" s="93">
        <f t="shared" si="117"/>
        <v>4.3752341975635956</v>
      </c>
      <c r="AB1060" s="93">
        <f t="shared" si="117"/>
        <v>5.2323698290762986</v>
      </c>
      <c r="AC1060" s="95">
        <f t="shared" si="117"/>
        <v>6.2574236696800245</v>
      </c>
      <c r="AE1060" s="96"/>
    </row>
    <row r="1061" spans="3:31" ht="24.75" customHeight="1" x14ac:dyDescent="0.25">
      <c r="C1061" s="91">
        <f>ABS(E1061-Dashboard!$F$13)</f>
        <v>1.0694516922283483</v>
      </c>
      <c r="D1061" s="92">
        <f t="shared" si="115"/>
        <v>0.19600622874314008</v>
      </c>
      <c r="E1061" s="93" cm="1">
        <f t="array" ref="E1061">SUM('DRE + DCF'!$S$41/TIR!S1061,'DRE + DCF'!$U$41:$AD$41/TIR!T1061:AC1061,TIR!F1061)</f>
        <v>48.44054830777165</v>
      </c>
      <c r="F1061" s="100">
        <f>'DRE + DCF'!$AE$38*'DRE + DCF'!$AE$39*(1+G1061)/(R1061-G1061)/AC1061</f>
        <v>24.449012135284061</v>
      </c>
      <c r="G1061" s="92">
        <f>R1061*(1-'DRE + DCF'!$AE$39)</f>
        <v>0.11760373724588405</v>
      </c>
      <c r="H1061" s="94">
        <f t="shared" si="113"/>
        <v>0.19600622874314008</v>
      </c>
      <c r="I1061" s="94">
        <f t="shared" si="116"/>
        <v>0.19600622874314008</v>
      </c>
      <c r="J1061" s="94">
        <f t="shared" si="116"/>
        <v>0.19600622874314008</v>
      </c>
      <c r="K1061" s="94">
        <f t="shared" si="116"/>
        <v>0.19600622874314008</v>
      </c>
      <c r="L1061" s="94">
        <f t="shared" si="116"/>
        <v>0.19600622874314008</v>
      </c>
      <c r="M1061" s="94">
        <f t="shared" si="116"/>
        <v>0.19600622874314008</v>
      </c>
      <c r="N1061" s="94">
        <f t="shared" si="116"/>
        <v>0.19600622874314008</v>
      </c>
      <c r="O1061" s="94">
        <f t="shared" si="116"/>
        <v>0.19600622874314008</v>
      </c>
      <c r="P1061" s="94">
        <f t="shared" si="116"/>
        <v>0.19600622874314008</v>
      </c>
      <c r="Q1061" s="94">
        <f t="shared" si="116"/>
        <v>0.19600622874314008</v>
      </c>
      <c r="R1061" s="94">
        <f t="shared" si="116"/>
        <v>0.19600622874314008</v>
      </c>
      <c r="S1061" s="93">
        <f>(1+H1061)^((5-Dashboard!$F$9)*3/12)</f>
        <v>1.0457632126467209</v>
      </c>
      <c r="T1061" s="93">
        <f t="shared" si="118"/>
        <v>1.250739316115915</v>
      </c>
      <c r="U1061" s="93">
        <f t="shared" si="118"/>
        <v>1.4958920126085697</v>
      </c>
      <c r="V1061" s="93">
        <f t="shared" si="118"/>
        <v>1.7890961646069612</v>
      </c>
      <c r="W1061" s="93">
        <f t="shared" si="118"/>
        <v>2.1397701566903877</v>
      </c>
      <c r="X1061" s="93">
        <f t="shared" si="118"/>
        <v>2.5591784354803888</v>
      </c>
      <c r="Y1061" s="93">
        <f t="shared" si="117"/>
        <v>3.0607933492996695</v>
      </c>
      <c r="Z1061" s="93">
        <f t="shared" si="117"/>
        <v>3.6607279106579824</v>
      </c>
      <c r="AA1061" s="93">
        <f t="shared" si="117"/>
        <v>4.3782533828808079</v>
      </c>
      <c r="AB1061" s="93">
        <f t="shared" si="117"/>
        <v>5.2364183169411707</v>
      </c>
      <c r="AC1061" s="95">
        <f t="shared" si="117"/>
        <v>6.2627889233663101</v>
      </c>
      <c r="AE1061" s="96"/>
    </row>
    <row r="1062" spans="3:31" ht="24.75" customHeight="1" x14ac:dyDescent="0.25">
      <c r="C1062" s="91">
        <f>ABS(E1062-Dashboard!$F$13)</f>
        <v>1.1113640948435659</v>
      </c>
      <c r="D1062" s="92">
        <f t="shared" si="115"/>
        <v>0.19610622874314007</v>
      </c>
      <c r="E1062" s="93" cm="1">
        <f t="array" ref="E1062">SUM('DRE + DCF'!$S$41/TIR!S1062,'DRE + DCF'!$U$41:$AD$41/TIR!T1062:AC1062,TIR!F1062)</f>
        <v>48.398635905156432</v>
      </c>
      <c r="F1062" s="100">
        <f>'DRE + DCF'!$AE$38*'DRE + DCF'!$AE$39*(1+G1062)/(R1062-G1062)/AC1062</f>
        <v>24.416922954448289</v>
      </c>
      <c r="G1062" s="92">
        <f>R1062*(1-'DRE + DCF'!$AE$39)</f>
        <v>0.11766373724588404</v>
      </c>
      <c r="H1062" s="94">
        <f t="shared" si="113"/>
        <v>0.19610622874314007</v>
      </c>
      <c r="I1062" s="94">
        <f t="shared" si="116"/>
        <v>0.19610622874314007</v>
      </c>
      <c r="J1062" s="94">
        <f t="shared" si="116"/>
        <v>0.19610622874314007</v>
      </c>
      <c r="K1062" s="94">
        <f t="shared" si="116"/>
        <v>0.19610622874314007</v>
      </c>
      <c r="L1062" s="94">
        <f t="shared" si="116"/>
        <v>0.19610622874314007</v>
      </c>
      <c r="M1062" s="94">
        <f t="shared" si="116"/>
        <v>0.19610622874314007</v>
      </c>
      <c r="N1062" s="94">
        <f t="shared" si="116"/>
        <v>0.19610622874314007</v>
      </c>
      <c r="O1062" s="94">
        <f t="shared" si="116"/>
        <v>0.19610622874314007</v>
      </c>
      <c r="P1062" s="94">
        <f t="shared" si="116"/>
        <v>0.19610622874314007</v>
      </c>
      <c r="Q1062" s="94">
        <f t="shared" si="116"/>
        <v>0.19610622874314007</v>
      </c>
      <c r="R1062" s="94">
        <f t="shared" si="116"/>
        <v>0.19610622874314007</v>
      </c>
      <c r="S1062" s="93">
        <f>(1+H1062)^((5-Dashboard!$F$9)*3/12)</f>
        <v>1.0457850714464472</v>
      </c>
      <c r="T1062" s="93">
        <f t="shared" si="118"/>
        <v>1.2508700378836852</v>
      </c>
      <c r="U1062" s="93">
        <f t="shared" si="118"/>
        <v>1.4961734436608436</v>
      </c>
      <c r="V1062" s="93">
        <f t="shared" si="118"/>
        <v>1.7895823752428086</v>
      </c>
      <c r="W1062" s="93">
        <f t="shared" si="118"/>
        <v>2.1405306258768668</v>
      </c>
      <c r="X1062" s="93">
        <f t="shared" si="118"/>
        <v>2.5603020144267723</v>
      </c>
      <c r="Y1062" s="93">
        <f t="shared" si="117"/>
        <v>3.0623931869194712</v>
      </c>
      <c r="Z1062" s="93">
        <f t="shared" si="117"/>
        <v>3.6629475657349349</v>
      </c>
      <c r="AA1062" s="93">
        <f t="shared" si="117"/>
        <v>4.3812743989350782</v>
      </c>
      <c r="AB1062" s="93">
        <f t="shared" si="117"/>
        <v>5.2404695983991045</v>
      </c>
      <c r="AC1062" s="95">
        <f t="shared" si="117"/>
        <v>6.2681583281842306</v>
      </c>
      <c r="AE1062" s="96"/>
    </row>
    <row r="1063" spans="3:31" ht="24.75" customHeight="1" x14ac:dyDescent="0.25">
      <c r="C1063" s="91">
        <f>ABS(E1063-Dashboard!$F$13)</f>
        <v>1.1532200541053399</v>
      </c>
      <c r="D1063" s="92">
        <f t="shared" si="115"/>
        <v>0.19620622874314006</v>
      </c>
      <c r="E1063" s="93" cm="1">
        <f t="array" ref="E1063">SUM('DRE + DCF'!$S$41/TIR!S1063,'DRE + DCF'!$U$41:$AD$41/TIR!T1063:AC1063,TIR!F1063)</f>
        <v>48.356779945894658</v>
      </c>
      <c r="F1063" s="100">
        <f>'DRE + DCF'!$AE$38*'DRE + DCF'!$AE$39*(1+G1063)/(R1063-G1063)/AC1063</f>
        <v>24.384883907952414</v>
      </c>
      <c r="G1063" s="92">
        <f>R1063*(1-'DRE + DCF'!$AE$39)</f>
        <v>0.11772373724588403</v>
      </c>
      <c r="H1063" s="94">
        <f t="shared" si="113"/>
        <v>0.19620622874314006</v>
      </c>
      <c r="I1063" s="94">
        <f t="shared" si="116"/>
        <v>0.19620622874314006</v>
      </c>
      <c r="J1063" s="94">
        <f t="shared" si="116"/>
        <v>0.19620622874314006</v>
      </c>
      <c r="K1063" s="94">
        <f t="shared" si="116"/>
        <v>0.19620622874314006</v>
      </c>
      <c r="L1063" s="94">
        <f t="shared" si="116"/>
        <v>0.19620622874314006</v>
      </c>
      <c r="M1063" s="94">
        <f t="shared" si="116"/>
        <v>0.19620622874314006</v>
      </c>
      <c r="N1063" s="94">
        <f t="shared" si="116"/>
        <v>0.19620622874314006</v>
      </c>
      <c r="O1063" s="94">
        <f t="shared" si="116"/>
        <v>0.19620622874314006</v>
      </c>
      <c r="P1063" s="94">
        <f t="shared" si="116"/>
        <v>0.19620622874314006</v>
      </c>
      <c r="Q1063" s="94">
        <f t="shared" si="116"/>
        <v>0.19620622874314006</v>
      </c>
      <c r="R1063" s="94">
        <f t="shared" si="116"/>
        <v>0.19620622874314006</v>
      </c>
      <c r="S1063" s="93">
        <f>(1+H1063)^((5-Dashboard!$F$9)*3/12)</f>
        <v>1.045806928875594</v>
      </c>
      <c r="T1063" s="93">
        <f t="shared" si="118"/>
        <v>1.2510007623837196</v>
      </c>
      <c r="U1063" s="93">
        <f t="shared" si="118"/>
        <v>1.4964549041258224</v>
      </c>
      <c r="V1063" s="93">
        <f t="shared" si="118"/>
        <v>1.7900686773485273</v>
      </c>
      <c r="W1063" s="93">
        <f t="shared" si="118"/>
        <v>2.1412913017223025</v>
      </c>
      <c r="X1063" s="93">
        <f t="shared" si="118"/>
        <v>2.5614259926737248</v>
      </c>
      <c r="Y1063" s="93">
        <f t="shared" si="117"/>
        <v>3.0639937269008906</v>
      </c>
      <c r="Z1063" s="93">
        <f t="shared" si="117"/>
        <v>3.665168380948753</v>
      </c>
      <c r="AA1063" s="93">
        <f t="shared" si="117"/>
        <v>4.3842972466833086</v>
      </c>
      <c r="AB1063" s="93">
        <f t="shared" si="117"/>
        <v>5.2445236751439728</v>
      </c>
      <c r="AC1063" s="95">
        <f t="shared" si="117"/>
        <v>6.2735318869980849</v>
      </c>
      <c r="AE1063" s="96"/>
    </row>
    <row r="1064" spans="3:31" ht="24.75" customHeight="1" x14ac:dyDescent="0.25">
      <c r="C1064" s="91">
        <f>ABS(E1064-Dashboard!$F$13)</f>
        <v>1.1950196686439867</v>
      </c>
      <c r="D1064" s="92">
        <f t="shared" si="115"/>
        <v>0.19630622874314005</v>
      </c>
      <c r="E1064" s="93" cm="1">
        <f t="array" ref="E1064">SUM('DRE + DCF'!$S$41/TIR!S1064,'DRE + DCF'!$U$41:$AD$41/TIR!T1064:AC1064,TIR!F1064)</f>
        <v>48.314980331356011</v>
      </c>
      <c r="F1064" s="100">
        <f>'DRE + DCF'!$AE$38*'DRE + DCF'!$AE$39*(1+G1064)/(R1064-G1064)/AC1064</f>
        <v>24.35289490222015</v>
      </c>
      <c r="G1064" s="92">
        <f>R1064*(1-'DRE + DCF'!$AE$39)</f>
        <v>0.11778373724588402</v>
      </c>
      <c r="H1064" s="94">
        <f t="shared" si="113"/>
        <v>0.19630622874314005</v>
      </c>
      <c r="I1064" s="94">
        <f t="shared" si="116"/>
        <v>0.19630622874314005</v>
      </c>
      <c r="J1064" s="94">
        <f t="shared" si="116"/>
        <v>0.19630622874314005</v>
      </c>
      <c r="K1064" s="94">
        <f t="shared" si="116"/>
        <v>0.19630622874314005</v>
      </c>
      <c r="L1064" s="94">
        <f t="shared" si="116"/>
        <v>0.19630622874314005</v>
      </c>
      <c r="M1064" s="94">
        <f t="shared" si="116"/>
        <v>0.19630622874314005</v>
      </c>
      <c r="N1064" s="94">
        <f t="shared" si="116"/>
        <v>0.19630622874314005</v>
      </c>
      <c r="O1064" s="94">
        <f t="shared" si="116"/>
        <v>0.19630622874314005</v>
      </c>
      <c r="P1064" s="94">
        <f t="shared" si="116"/>
        <v>0.19630622874314005</v>
      </c>
      <c r="Q1064" s="94">
        <f t="shared" si="116"/>
        <v>0.19630622874314005</v>
      </c>
      <c r="R1064" s="94">
        <f t="shared" si="116"/>
        <v>0.19630622874314005</v>
      </c>
      <c r="S1064" s="93">
        <f>(1+H1064)^((5-Dashboard!$F$9)*3/12)</f>
        <v>1.0458287849343619</v>
      </c>
      <c r="T1064" s="93">
        <f t="shared" si="118"/>
        <v>1.251131489615847</v>
      </c>
      <c r="U1064" s="93">
        <f t="shared" si="118"/>
        <v>1.496736394004121</v>
      </c>
      <c r="V1064" s="93">
        <f t="shared" si="118"/>
        <v>1.7905550709336766</v>
      </c>
      <c r="W1064" s="93">
        <f t="shared" si="118"/>
        <v>2.1420521842655722</v>
      </c>
      <c r="X1064" s="93">
        <f t="shared" si="118"/>
        <v>2.5625503703297525</v>
      </c>
      <c r="Y1064" s="93">
        <f t="shared" si="117"/>
        <v>3.0655949694935232</v>
      </c>
      <c r="Z1064" s="93">
        <f t="shared" si="117"/>
        <v>3.6673903568087383</v>
      </c>
      <c r="AA1064" s="93">
        <f t="shared" si="117"/>
        <v>4.3873219270828203</v>
      </c>
      <c r="AB1064" s="93">
        <f t="shared" si="117"/>
        <v>5.2485805488705344</v>
      </c>
      <c r="AC1064" s="95">
        <f t="shared" si="117"/>
        <v>6.2789096026739095</v>
      </c>
      <c r="AE1064" s="96"/>
    </row>
    <row r="1065" spans="3:31" ht="24.75" customHeight="1" x14ac:dyDescent="0.25">
      <c r="C1065" s="91">
        <f>ABS(E1065-Dashboard!$F$13)</f>
        <v>1.2367630368765603</v>
      </c>
      <c r="D1065" s="92">
        <f t="shared" si="115"/>
        <v>0.19640622874314004</v>
      </c>
      <c r="E1065" s="93" cm="1">
        <f t="array" ref="E1065">SUM('DRE + DCF'!$S$41/TIR!S1065,'DRE + DCF'!$U$41:$AD$41/TIR!T1065:AC1065,TIR!F1065)</f>
        <v>48.273236963123438</v>
      </c>
      <c r="F1065" s="100">
        <f>'DRE + DCF'!$AE$38*'DRE + DCF'!$AE$39*(1+G1065)/(R1065-G1065)/AC1065</f>
        <v>24.320955843883748</v>
      </c>
      <c r="G1065" s="92">
        <f>R1065*(1-'DRE + DCF'!$AE$39)</f>
        <v>0.11784373724588401</v>
      </c>
      <c r="H1065" s="94">
        <f t="shared" si="113"/>
        <v>0.19640622874314004</v>
      </c>
      <c r="I1065" s="94">
        <f t="shared" si="116"/>
        <v>0.19640622874314004</v>
      </c>
      <c r="J1065" s="94">
        <f t="shared" si="116"/>
        <v>0.19640622874314004</v>
      </c>
      <c r="K1065" s="94">
        <f t="shared" si="116"/>
        <v>0.19640622874314004</v>
      </c>
      <c r="L1065" s="94">
        <f t="shared" si="116"/>
        <v>0.19640622874314004</v>
      </c>
      <c r="M1065" s="94">
        <f t="shared" si="116"/>
        <v>0.19640622874314004</v>
      </c>
      <c r="N1065" s="94">
        <f t="shared" si="116"/>
        <v>0.19640622874314004</v>
      </c>
      <c r="O1065" s="94">
        <f t="shared" si="116"/>
        <v>0.19640622874314004</v>
      </c>
      <c r="P1065" s="94">
        <f t="shared" si="116"/>
        <v>0.19640622874314004</v>
      </c>
      <c r="Q1065" s="94">
        <f t="shared" si="116"/>
        <v>0.19640622874314004</v>
      </c>
      <c r="R1065" s="94">
        <f t="shared" si="116"/>
        <v>0.19640622874314004</v>
      </c>
      <c r="S1065" s="93">
        <f>(1+H1065)^((5-Dashboard!$F$9)*3/12)</f>
        <v>1.0458506396229514</v>
      </c>
      <c r="T1065" s="93">
        <f t="shared" si="118"/>
        <v>1.2512622195798961</v>
      </c>
      <c r="U1065" s="93">
        <f t="shared" si="118"/>
        <v>1.4970179132963544</v>
      </c>
      <c r="V1065" s="93">
        <f t="shared" si="118"/>
        <v>1.7910415560078163</v>
      </c>
      <c r="W1065" s="93">
        <f t="shared" si="118"/>
        <v>2.1428132735455572</v>
      </c>
      <c r="X1065" s="93">
        <f t="shared" si="118"/>
        <v>2.5636751475033828</v>
      </c>
      <c r="Y1065" s="93">
        <f t="shared" si="117"/>
        <v>3.0671969149470355</v>
      </c>
      <c r="Z1065" s="93">
        <f t="shared" si="117"/>
        <v>3.6696134938243765</v>
      </c>
      <c r="AA1065" s="93">
        <f t="shared" si="117"/>
        <v>4.3903484410913602</v>
      </c>
      <c r="AB1065" s="93">
        <f t="shared" si="117"/>
        <v>5.2526402212744383</v>
      </c>
      <c r="AC1065" s="95">
        <f t="shared" si="117"/>
        <v>6.2842914780794832</v>
      </c>
      <c r="AE1065" s="96"/>
    </row>
    <row r="1066" spans="3:31" ht="24.75" customHeight="1" x14ac:dyDescent="0.25">
      <c r="C1066" s="91">
        <f>ABS(E1066-Dashboard!$F$13)</f>
        <v>1.2784502570074565</v>
      </c>
      <c r="D1066" s="92">
        <f t="shared" si="115"/>
        <v>0.19650622874314003</v>
      </c>
      <c r="E1066" s="93" cm="1">
        <f t="array" ref="E1066">SUM('DRE + DCF'!$S$41/TIR!S1066,'DRE + DCF'!$U$41:$AD$41/TIR!T1066:AC1066,TIR!F1066)</f>
        <v>48.231549742992541</v>
      </c>
      <c r="F1066" s="100">
        <f>'DRE + DCF'!$AE$38*'DRE + DCF'!$AE$39*(1+G1066)/(R1066-G1066)/AC1066</f>
        <v>24.289066639783446</v>
      </c>
      <c r="G1066" s="92">
        <f>R1066*(1-'DRE + DCF'!$AE$39)</f>
        <v>0.11790373724588402</v>
      </c>
      <c r="H1066" s="94">
        <f t="shared" si="113"/>
        <v>0.19650622874314003</v>
      </c>
      <c r="I1066" s="94">
        <f t="shared" si="116"/>
        <v>0.19650622874314003</v>
      </c>
      <c r="J1066" s="94">
        <f t="shared" si="116"/>
        <v>0.19650622874314003</v>
      </c>
      <c r="K1066" s="94">
        <f t="shared" si="116"/>
        <v>0.19650622874314003</v>
      </c>
      <c r="L1066" s="94">
        <f t="shared" si="116"/>
        <v>0.19650622874314003</v>
      </c>
      <c r="M1066" s="94">
        <f t="shared" si="116"/>
        <v>0.19650622874314003</v>
      </c>
      <c r="N1066" s="94">
        <f t="shared" si="116"/>
        <v>0.19650622874314003</v>
      </c>
      <c r="O1066" s="94">
        <f t="shared" si="116"/>
        <v>0.19650622874314003</v>
      </c>
      <c r="P1066" s="94">
        <f t="shared" si="116"/>
        <v>0.19650622874314003</v>
      </c>
      <c r="Q1066" s="94">
        <f t="shared" si="116"/>
        <v>0.19650622874314003</v>
      </c>
      <c r="R1066" s="94">
        <f t="shared" si="116"/>
        <v>0.19650622874314003</v>
      </c>
      <c r="S1066" s="93">
        <f>(1+H1066)^((5-Dashboard!$F$9)*3/12)</f>
        <v>1.0458724929415628</v>
      </c>
      <c r="T1066" s="93">
        <f t="shared" si="118"/>
        <v>1.2513929522756957</v>
      </c>
      <c r="U1066" s="93">
        <f t="shared" si="118"/>
        <v>1.4972994620031368</v>
      </c>
      <c r="V1066" s="93">
        <f t="shared" si="118"/>
        <v>1.7915281325805057</v>
      </c>
      <c r="W1066" s="93">
        <f t="shared" si="118"/>
        <v>2.143574569601141</v>
      </c>
      <c r="X1066" s="93">
        <f t="shared" si="118"/>
        <v>2.5648003243031607</v>
      </c>
      <c r="Y1066" s="93">
        <f t="shared" si="117"/>
        <v>3.0687995635111576</v>
      </c>
      <c r="Z1066" s="93">
        <f t="shared" si="117"/>
        <v>3.6718377925053294</v>
      </c>
      <c r="AA1066" s="93">
        <f t="shared" si="117"/>
        <v>4.3933767896670881</v>
      </c>
      <c r="AB1066" s="93">
        <f t="shared" si="117"/>
        <v>5.256702694052211</v>
      </c>
      <c r="AC1066" s="95">
        <f t="shared" si="117"/>
        <v>6.289677516084315</v>
      </c>
      <c r="AE1066" s="96"/>
    </row>
    <row r="1067" spans="3:31" ht="24.75" customHeight="1" x14ac:dyDescent="0.25">
      <c r="C1067" s="91">
        <f>ABS(E1067-Dashboard!$F$13)</f>
        <v>1.3200814270289456</v>
      </c>
      <c r="D1067" s="92">
        <f t="shared" si="115"/>
        <v>0.19660622874314002</v>
      </c>
      <c r="E1067" s="93" cm="1">
        <f t="array" ref="E1067">SUM('DRE + DCF'!$S$41/TIR!S1067,'DRE + DCF'!$U$41:$AD$41/TIR!T1067:AC1067,TIR!F1067)</f>
        <v>48.189918572971052</v>
      </c>
      <c r="F1067" s="100">
        <f>'DRE + DCF'!$AE$38*'DRE + DCF'!$AE$39*(1+G1067)/(R1067-G1067)/AC1067</f>
        <v>24.257227196966884</v>
      </c>
      <c r="G1067" s="92">
        <f>R1067*(1-'DRE + DCF'!$AE$39)</f>
        <v>0.11796373724588401</v>
      </c>
      <c r="H1067" s="94">
        <f t="shared" si="113"/>
        <v>0.19660622874314002</v>
      </c>
      <c r="I1067" s="94">
        <f t="shared" si="116"/>
        <v>0.19660622874314002</v>
      </c>
      <c r="J1067" s="94">
        <f t="shared" si="116"/>
        <v>0.19660622874314002</v>
      </c>
      <c r="K1067" s="94">
        <f t="shared" si="116"/>
        <v>0.19660622874314002</v>
      </c>
      <c r="L1067" s="94">
        <f t="shared" si="116"/>
        <v>0.19660622874314002</v>
      </c>
      <c r="M1067" s="94">
        <f t="shared" si="116"/>
        <v>0.19660622874314002</v>
      </c>
      <c r="N1067" s="94">
        <f t="shared" si="116"/>
        <v>0.19660622874314002</v>
      </c>
      <c r="O1067" s="94">
        <f t="shared" si="116"/>
        <v>0.19660622874314002</v>
      </c>
      <c r="P1067" s="94">
        <f t="shared" si="116"/>
        <v>0.19660622874314002</v>
      </c>
      <c r="Q1067" s="94">
        <f t="shared" si="116"/>
        <v>0.19660622874314002</v>
      </c>
      <c r="R1067" s="94">
        <f t="shared" si="116"/>
        <v>0.19660622874314002</v>
      </c>
      <c r="S1067" s="93">
        <f>(1+H1067)^((5-Dashboard!$F$9)*3/12)</f>
        <v>1.0458943448903966</v>
      </c>
      <c r="T1067" s="93">
        <f t="shared" si="118"/>
        <v>1.2515236877030744</v>
      </c>
      <c r="U1067" s="93">
        <f t="shared" si="118"/>
        <v>1.4975810401250833</v>
      </c>
      <c r="V1067" s="93">
        <f t="shared" si="118"/>
        <v>1.792014800661305</v>
      </c>
      <c r="W1067" s="93">
        <f t="shared" si="118"/>
        <v>2.1443360724712139</v>
      </c>
      <c r="X1067" s="93">
        <f t="shared" si="118"/>
        <v>2.565925900837656</v>
      </c>
      <c r="Y1067" s="93">
        <f t="shared" si="117"/>
        <v>3.0704029154356918</v>
      </c>
      <c r="Z1067" s="93">
        <f t="shared" si="117"/>
        <v>3.6740632533614455</v>
      </c>
      <c r="AA1067" s="93">
        <f t="shared" si="117"/>
        <v>4.3964069737685909</v>
      </c>
      <c r="AB1067" s="93">
        <f t="shared" si="117"/>
        <v>5.2607679689012743</v>
      </c>
      <c r="AC1067" s="95">
        <f t="shared" si="117"/>
        <v>6.295067719559662</v>
      </c>
      <c r="AE1067" s="96"/>
    </row>
    <row r="1068" spans="3:31" ht="24.75" customHeight="1" x14ac:dyDescent="0.25">
      <c r="C1068" s="91">
        <f>ABS(E1068-Dashboard!$F$13)</f>
        <v>1.3616566447217409</v>
      </c>
      <c r="D1068" s="92">
        <f t="shared" si="115"/>
        <v>0.19670622874314</v>
      </c>
      <c r="E1068" s="93" cm="1">
        <f t="array" ref="E1068">SUM('DRE + DCF'!$S$41/TIR!S1068,'DRE + DCF'!$U$41:$AD$41/TIR!T1068:AC1068,TIR!F1068)</f>
        <v>48.148343355278257</v>
      </c>
      <c r="F1068" s="100">
        <f>'DRE + DCF'!$AE$38*'DRE + DCF'!$AE$39*(1+G1068)/(R1068-G1068)/AC1068</f>
        <v>24.225437422688604</v>
      </c>
      <c r="G1068" s="92">
        <f>R1068*(1-'DRE + DCF'!$AE$39)</f>
        <v>0.118023737245884</v>
      </c>
      <c r="H1068" s="94">
        <f t="shared" si="113"/>
        <v>0.19670622874314</v>
      </c>
      <c r="I1068" s="94">
        <f t="shared" si="116"/>
        <v>0.19670622874314</v>
      </c>
      <c r="J1068" s="94">
        <f t="shared" si="116"/>
        <v>0.19670622874314</v>
      </c>
      <c r="K1068" s="94">
        <f t="shared" si="116"/>
        <v>0.19670622874314</v>
      </c>
      <c r="L1068" s="94">
        <f t="shared" si="116"/>
        <v>0.19670622874314</v>
      </c>
      <c r="M1068" s="94">
        <f t="shared" si="116"/>
        <v>0.19670622874314</v>
      </c>
      <c r="N1068" s="94">
        <f t="shared" si="116"/>
        <v>0.19670622874314</v>
      </c>
      <c r="O1068" s="94">
        <f t="shared" si="116"/>
        <v>0.19670622874314</v>
      </c>
      <c r="P1068" s="94">
        <f t="shared" si="116"/>
        <v>0.19670622874314</v>
      </c>
      <c r="Q1068" s="94">
        <f t="shared" si="116"/>
        <v>0.19670622874314</v>
      </c>
      <c r="R1068" s="94">
        <f t="shared" si="116"/>
        <v>0.19670622874314</v>
      </c>
      <c r="S1068" s="93">
        <f>(1+H1068)^((5-Dashboard!$F$9)*3/12)</f>
        <v>1.0459161954696528</v>
      </c>
      <c r="T1068" s="93">
        <f t="shared" si="118"/>
        <v>1.2516544258618609</v>
      </c>
      <c r="U1068" s="93">
        <f t="shared" si="118"/>
        <v>1.4978626476628079</v>
      </c>
      <c r="V1068" s="93">
        <f t="shared" si="118"/>
        <v>1.7925015602597736</v>
      </c>
      <c r="W1068" s="93">
        <f t="shared" si="118"/>
        <v>2.145097782194668</v>
      </c>
      <c r="X1068" s="93">
        <f t="shared" si="118"/>
        <v>2.5670518772154547</v>
      </c>
      <c r="Y1068" s="93">
        <f t="shared" si="117"/>
        <v>3.0720069709705049</v>
      </c>
      <c r="Z1068" s="93">
        <f t="shared" si="117"/>
        <v>3.6762898769027497</v>
      </c>
      <c r="AA1068" s="93">
        <f t="shared" si="117"/>
        <v>4.3994389943548722</v>
      </c>
      <c r="AB1068" s="93">
        <f t="shared" si="117"/>
        <v>5.2648360475199318</v>
      </c>
      <c r="AC1068" s="95">
        <f t="shared" si="117"/>
        <v>6.3004620913785168</v>
      </c>
      <c r="AE1068" s="96"/>
    </row>
    <row r="1069" spans="3:31" ht="24.75" customHeight="1" x14ac:dyDescent="0.25">
      <c r="C1069" s="91">
        <f>ABS(E1069-Dashboard!$F$13)</f>
        <v>1.403176007655496</v>
      </c>
      <c r="D1069" s="92">
        <f t="shared" si="115"/>
        <v>0.19680622874313999</v>
      </c>
      <c r="E1069" s="93" cm="1">
        <f t="array" ref="E1069">SUM('DRE + DCF'!$S$41/TIR!S1069,'DRE + DCF'!$U$41:$AD$41/TIR!T1069:AC1069,TIR!F1069)</f>
        <v>48.106823992344502</v>
      </c>
      <c r="F1069" s="100">
        <f>'DRE + DCF'!$AE$38*'DRE + DCF'!$AE$39*(1+G1069)/(R1069-G1069)/AC1069</f>
        <v>24.19369722440949</v>
      </c>
      <c r="G1069" s="92">
        <f>R1069*(1-'DRE + DCF'!$AE$39)</f>
        <v>0.11808373724588399</v>
      </c>
      <c r="H1069" s="94">
        <f t="shared" si="113"/>
        <v>0.19680622874313999</v>
      </c>
      <c r="I1069" s="94">
        <f t="shared" si="116"/>
        <v>0.19680622874313999</v>
      </c>
      <c r="J1069" s="94">
        <f t="shared" si="116"/>
        <v>0.19680622874313999</v>
      </c>
      <c r="K1069" s="94">
        <f t="shared" si="116"/>
        <v>0.19680622874313999</v>
      </c>
      <c r="L1069" s="94">
        <f t="shared" si="116"/>
        <v>0.19680622874313999</v>
      </c>
      <c r="M1069" s="94">
        <f t="shared" si="116"/>
        <v>0.19680622874313999</v>
      </c>
      <c r="N1069" s="94">
        <f t="shared" si="116"/>
        <v>0.19680622874313999</v>
      </c>
      <c r="O1069" s="94">
        <f t="shared" si="116"/>
        <v>0.19680622874313999</v>
      </c>
      <c r="P1069" s="94">
        <f t="shared" si="116"/>
        <v>0.19680622874313999</v>
      </c>
      <c r="Q1069" s="94">
        <f t="shared" si="116"/>
        <v>0.19680622874313999</v>
      </c>
      <c r="R1069" s="94">
        <f t="shared" si="116"/>
        <v>0.19680622874313999</v>
      </c>
      <c r="S1069" s="93">
        <f>(1+H1069)^((5-Dashboard!$F$9)*3/12)</f>
        <v>1.0459380446795321</v>
      </c>
      <c r="T1069" s="93">
        <f t="shared" si="118"/>
        <v>1.2517851667518847</v>
      </c>
      <c r="U1069" s="93">
        <f t="shared" si="118"/>
        <v>1.4981442846169257</v>
      </c>
      <c r="V1069" s="93">
        <f t="shared" si="118"/>
        <v>1.7929884113854724</v>
      </c>
      <c r="W1069" s="93">
        <f t="shared" si="118"/>
        <v>2.1458596988104008</v>
      </c>
      <c r="X1069" s="93">
        <f t="shared" si="118"/>
        <v>2.5681782535451663</v>
      </c>
      <c r="Y1069" s="93">
        <f t="shared" si="117"/>
        <v>3.0736117303655339</v>
      </c>
      <c r="Z1069" s="93">
        <f t="shared" si="117"/>
        <v>3.6785176636394517</v>
      </c>
      <c r="AA1069" s="93">
        <f t="shared" si="117"/>
        <v>4.4024728523853582</v>
      </c>
      <c r="AB1069" s="93">
        <f t="shared" si="117"/>
        <v>5.2689069316073756</v>
      </c>
      <c r="AC1069" s="95">
        <f t="shared" si="117"/>
        <v>6.3058606344156125</v>
      </c>
      <c r="AE1069" s="96"/>
    </row>
    <row r="1070" spans="3:31" ht="24.75" customHeight="1" x14ac:dyDescent="0.25">
      <c r="C1070" s="91">
        <f>ABS(E1070-Dashboard!$F$13)</f>
        <v>1.4446396131894303</v>
      </c>
      <c r="D1070" s="92">
        <f t="shared" si="115"/>
        <v>0.19690622874313998</v>
      </c>
      <c r="E1070" s="93" cm="1">
        <f t="array" ref="E1070">SUM('DRE + DCF'!$S$41/TIR!S1070,'DRE + DCF'!$U$41:$AD$41/TIR!T1070:AC1070,TIR!F1070)</f>
        <v>48.065360386810568</v>
      </c>
      <c r="F1070" s="100">
        <f>'DRE + DCF'!$AE$38*'DRE + DCF'!$AE$39*(1+G1070)/(R1070-G1070)/AC1070</f>
        <v>24.162006509796196</v>
      </c>
      <c r="G1070" s="92">
        <f>R1070*(1-'DRE + DCF'!$AE$39)</f>
        <v>0.11814373724588398</v>
      </c>
      <c r="H1070" s="94">
        <f t="shared" si="113"/>
        <v>0.19690622874313998</v>
      </c>
      <c r="I1070" s="94">
        <f t="shared" si="116"/>
        <v>0.19690622874313998</v>
      </c>
      <c r="J1070" s="94">
        <f t="shared" si="116"/>
        <v>0.19690622874313998</v>
      </c>
      <c r="K1070" s="94">
        <f t="shared" si="116"/>
        <v>0.19690622874313998</v>
      </c>
      <c r="L1070" s="94">
        <f t="shared" si="116"/>
        <v>0.19690622874313998</v>
      </c>
      <c r="M1070" s="94">
        <f t="shared" si="116"/>
        <v>0.19690622874313998</v>
      </c>
      <c r="N1070" s="94">
        <f t="shared" si="116"/>
        <v>0.19690622874313998</v>
      </c>
      <c r="O1070" s="94">
        <f t="shared" si="116"/>
        <v>0.19690622874313998</v>
      </c>
      <c r="P1070" s="94">
        <f t="shared" si="116"/>
        <v>0.19690622874313998</v>
      </c>
      <c r="Q1070" s="94">
        <f t="shared" ref="I1070:R1096" si="119">$D1070</f>
        <v>0.19690622874313998</v>
      </c>
      <c r="R1070" s="94">
        <f t="shared" si="119"/>
        <v>0.19690622874313998</v>
      </c>
      <c r="S1070" s="93">
        <f>(1+H1070)^((5-Dashboard!$F$9)*3/12)</f>
        <v>1.0459598925202345</v>
      </c>
      <c r="T1070" s="93">
        <f t="shared" si="118"/>
        <v>1.251915910372974</v>
      </c>
      <c r="U1070" s="93">
        <f t="shared" si="118"/>
        <v>1.4984259509880511</v>
      </c>
      <c r="V1070" s="93">
        <f t="shared" si="118"/>
        <v>1.7934753540479613</v>
      </c>
      <c r="W1070" s="93">
        <f t="shared" si="118"/>
        <v>2.146621822357313</v>
      </c>
      <c r="X1070" s="93">
        <f t="shared" si="118"/>
        <v>2.5693050299354181</v>
      </c>
      <c r="Y1070" s="93">
        <f t="shared" si="117"/>
        <v>3.0752171938707815</v>
      </c>
      <c r="Z1070" s="93">
        <f t="shared" si="117"/>
        <v>3.6807466140819387</v>
      </c>
      <c r="AA1070" s="93">
        <f t="shared" si="117"/>
        <v>4.4055085488198946</v>
      </c>
      <c r="AB1070" s="93">
        <f t="shared" si="117"/>
        <v>5.2729806228636837</v>
      </c>
      <c r="AC1070" s="95">
        <f t="shared" si="117"/>
        <v>6.3112633515474252</v>
      </c>
      <c r="AE1070" s="96"/>
    </row>
    <row r="1071" spans="3:31" ht="24.75" customHeight="1" x14ac:dyDescent="0.25">
      <c r="C1071" s="91">
        <f>ABS(E1071-Dashboard!$F$13)</f>
        <v>1.4860475584728405</v>
      </c>
      <c r="D1071" s="92">
        <f t="shared" si="115"/>
        <v>0.19700622874313997</v>
      </c>
      <c r="E1071" s="93" cm="1">
        <f t="array" ref="E1071">SUM('DRE + DCF'!$S$41/TIR!S1071,'DRE + DCF'!$U$41:$AD$41/TIR!T1071:AC1071,TIR!F1071)</f>
        <v>48.023952441527157</v>
      </c>
      <c r="F1071" s="100">
        <f>'DRE + DCF'!$AE$38*'DRE + DCF'!$AE$39*(1+G1071)/(R1071-G1071)/AC1071</f>
        <v>24.130365186720613</v>
      </c>
      <c r="G1071" s="92">
        <f>R1071*(1-'DRE + DCF'!$AE$39)</f>
        <v>0.11820373724588398</v>
      </c>
      <c r="H1071" s="94">
        <f t="shared" si="113"/>
        <v>0.19700622874313997</v>
      </c>
      <c r="I1071" s="94">
        <f t="shared" si="119"/>
        <v>0.19700622874313997</v>
      </c>
      <c r="J1071" s="94">
        <f t="shared" si="119"/>
        <v>0.19700622874313997</v>
      </c>
      <c r="K1071" s="94">
        <f t="shared" si="119"/>
        <v>0.19700622874313997</v>
      </c>
      <c r="L1071" s="94">
        <f t="shared" si="119"/>
        <v>0.19700622874313997</v>
      </c>
      <c r="M1071" s="94">
        <f t="shared" si="119"/>
        <v>0.19700622874313997</v>
      </c>
      <c r="N1071" s="94">
        <f t="shared" si="119"/>
        <v>0.19700622874313997</v>
      </c>
      <c r="O1071" s="94">
        <f t="shared" si="119"/>
        <v>0.19700622874313997</v>
      </c>
      <c r="P1071" s="94">
        <f t="shared" si="119"/>
        <v>0.19700622874313997</v>
      </c>
      <c r="Q1071" s="94">
        <f t="shared" si="119"/>
        <v>0.19700622874313997</v>
      </c>
      <c r="R1071" s="94">
        <f t="shared" si="119"/>
        <v>0.19700622874313997</v>
      </c>
      <c r="S1071" s="93">
        <f>(1+H1071)^((5-Dashboard!$F$9)*3/12)</f>
        <v>1.0459817389919603</v>
      </c>
      <c r="T1071" s="93">
        <f t="shared" si="118"/>
        <v>1.2520466567249577</v>
      </c>
      <c r="U1071" s="93">
        <f t="shared" si="118"/>
        <v>1.4987076467767984</v>
      </c>
      <c r="V1071" s="93">
        <f t="shared" si="118"/>
        <v>1.7939623882568014</v>
      </c>
      <c r="W1071" s="93">
        <f t="shared" si="118"/>
        <v>2.1473841528743107</v>
      </c>
      <c r="X1071" s="93">
        <f t="shared" si="118"/>
        <v>2.570432206494861</v>
      </c>
      <c r="Y1071" s="93">
        <f t="shared" si="117"/>
        <v>3.0768233617363219</v>
      </c>
      <c r="Z1071" s="93">
        <f t="shared" si="117"/>
        <v>3.6829767287407846</v>
      </c>
      <c r="AA1071" s="93">
        <f t="shared" si="117"/>
        <v>4.4085460846187532</v>
      </c>
      <c r="AB1071" s="93">
        <f t="shared" si="117"/>
        <v>5.2770571229898291</v>
      </c>
      <c r="AC1071" s="95">
        <f t="shared" si="117"/>
        <v>6.3166702456521797</v>
      </c>
      <c r="AE1071" s="96"/>
    </row>
    <row r="1072" spans="3:31" ht="24.75" customHeight="1" x14ac:dyDescent="0.25">
      <c r="C1072" s="91">
        <f>ABS(E1072-Dashboard!$F$13)</f>
        <v>1.527399940445612</v>
      </c>
      <c r="D1072" s="92">
        <f t="shared" si="115"/>
        <v>0.19710622874313996</v>
      </c>
      <c r="E1072" s="93" cm="1">
        <f t="array" ref="E1072">SUM('DRE + DCF'!$S$41/TIR!S1072,'DRE + DCF'!$U$41:$AD$41/TIR!T1072:AC1072,TIR!F1072)</f>
        <v>47.982600059554386</v>
      </c>
      <c r="F1072" s="100">
        <f>'DRE + DCF'!$AE$38*'DRE + DCF'!$AE$39*(1+G1072)/(R1072-G1072)/AC1072</f>
        <v>24.098773163259381</v>
      </c>
      <c r="G1072" s="92">
        <f>R1072*(1-'DRE + DCF'!$AE$39)</f>
        <v>0.11826373724588397</v>
      </c>
      <c r="H1072" s="94">
        <f t="shared" si="113"/>
        <v>0.19710622874313996</v>
      </c>
      <c r="I1072" s="94">
        <f t="shared" si="119"/>
        <v>0.19710622874313996</v>
      </c>
      <c r="J1072" s="94">
        <f t="shared" si="119"/>
        <v>0.19710622874313996</v>
      </c>
      <c r="K1072" s="94">
        <f t="shared" si="119"/>
        <v>0.19710622874313996</v>
      </c>
      <c r="L1072" s="94">
        <f t="shared" si="119"/>
        <v>0.19710622874313996</v>
      </c>
      <c r="M1072" s="94">
        <f t="shared" si="119"/>
        <v>0.19710622874313996</v>
      </c>
      <c r="N1072" s="94">
        <f t="shared" si="119"/>
        <v>0.19710622874313996</v>
      </c>
      <c r="O1072" s="94">
        <f t="shared" si="119"/>
        <v>0.19710622874313996</v>
      </c>
      <c r="P1072" s="94">
        <f t="shared" si="119"/>
        <v>0.19710622874313996</v>
      </c>
      <c r="Q1072" s="94">
        <f t="shared" si="119"/>
        <v>0.19710622874313996</v>
      </c>
      <c r="R1072" s="94">
        <f t="shared" si="119"/>
        <v>0.19710622874313996</v>
      </c>
      <c r="S1072" s="93">
        <f>(1+H1072)^((5-Dashboard!$F$9)*3/12)</f>
        <v>1.0460035840949093</v>
      </c>
      <c r="T1072" s="93">
        <f t="shared" si="118"/>
        <v>1.2521774058076649</v>
      </c>
      <c r="U1072" s="93">
        <f t="shared" si="118"/>
        <v>1.4989893719837821</v>
      </c>
      <c r="V1072" s="93">
        <f t="shared" si="118"/>
        <v>1.7944495140215533</v>
      </c>
      <c r="W1072" s="93">
        <f t="shared" si="118"/>
        <v>2.1481466904003019</v>
      </c>
      <c r="X1072" s="93">
        <f t="shared" si="118"/>
        <v>2.5715597833321628</v>
      </c>
      <c r="Y1072" s="93">
        <f t="shared" si="117"/>
        <v>3.0784302342122918</v>
      </c>
      <c r="Z1072" s="93">
        <f t="shared" si="117"/>
        <v>3.6852080081267378</v>
      </c>
      <c r="AA1072" s="93">
        <f t="shared" si="117"/>
        <v>4.4115854607426179</v>
      </c>
      <c r="AB1072" s="93">
        <f t="shared" si="117"/>
        <v>5.2811364336876627</v>
      </c>
      <c r="AC1072" s="95">
        <f t="shared" si="117"/>
        <v>6.3220813196098335</v>
      </c>
      <c r="AE1072" s="96"/>
    </row>
    <row r="1073" spans="3:31" ht="24.75" customHeight="1" x14ac:dyDescent="0.25">
      <c r="C1073" s="91">
        <f>ABS(E1073-Dashboard!$F$13)</f>
        <v>1.5686968558388585</v>
      </c>
      <c r="D1073" s="92">
        <f t="shared" si="115"/>
        <v>0.19720622874313995</v>
      </c>
      <c r="E1073" s="93" cm="1">
        <f t="array" ref="E1073">SUM('DRE + DCF'!$S$41/TIR!S1073,'DRE + DCF'!$U$41:$AD$41/TIR!T1073:AC1073,TIR!F1073)</f>
        <v>47.941303144161139</v>
      </c>
      <c r="F1073" s="100">
        <f>'DRE + DCF'!$AE$38*'DRE + DCF'!$AE$39*(1+G1073)/(R1073-G1073)/AC1073</f>
        <v>24.067230347693265</v>
      </c>
      <c r="G1073" s="92">
        <f>R1073*(1-'DRE + DCF'!$AE$39)</f>
        <v>0.11832373724588396</v>
      </c>
      <c r="H1073" s="94">
        <f t="shared" si="113"/>
        <v>0.19720622874313995</v>
      </c>
      <c r="I1073" s="94">
        <f t="shared" si="119"/>
        <v>0.19720622874313995</v>
      </c>
      <c r="J1073" s="94">
        <f t="shared" si="119"/>
        <v>0.19720622874313995</v>
      </c>
      <c r="K1073" s="94">
        <f t="shared" si="119"/>
        <v>0.19720622874313995</v>
      </c>
      <c r="L1073" s="94">
        <f t="shared" si="119"/>
        <v>0.19720622874313995</v>
      </c>
      <c r="M1073" s="94">
        <f t="shared" si="119"/>
        <v>0.19720622874313995</v>
      </c>
      <c r="N1073" s="94">
        <f t="shared" si="119"/>
        <v>0.19720622874313995</v>
      </c>
      <c r="O1073" s="94">
        <f t="shared" si="119"/>
        <v>0.19720622874313995</v>
      </c>
      <c r="P1073" s="94">
        <f t="shared" si="119"/>
        <v>0.19720622874313995</v>
      </c>
      <c r="Q1073" s="94">
        <f t="shared" si="119"/>
        <v>0.19720622874313995</v>
      </c>
      <c r="R1073" s="94">
        <f t="shared" si="119"/>
        <v>0.19720622874313995</v>
      </c>
      <c r="S1073" s="93">
        <f>(1+H1073)^((5-Dashboard!$F$9)*3/12)</f>
        <v>1.0460254278292822</v>
      </c>
      <c r="T1073" s="93">
        <f t="shared" si="118"/>
        <v>1.2523081576209245</v>
      </c>
      <c r="U1073" s="93">
        <f t="shared" si="118"/>
        <v>1.4992711266096168</v>
      </c>
      <c r="V1073" s="93">
        <f t="shared" si="118"/>
        <v>1.7949367313517781</v>
      </c>
      <c r="W1073" s="93">
        <f t="shared" si="118"/>
        <v>2.1489094349742008</v>
      </c>
      <c r="X1073" s="93">
        <f t="shared" si="118"/>
        <v>2.5726877605560148</v>
      </c>
      <c r="Y1073" s="93">
        <f t="shared" si="117"/>
        <v>3.0800378115489009</v>
      </c>
      <c r="Z1073" s="93">
        <f t="shared" si="117"/>
        <v>3.6874404527507338</v>
      </c>
      <c r="AA1073" s="93">
        <f t="shared" si="117"/>
        <v>4.4146266781526027</v>
      </c>
      <c r="AB1073" s="93">
        <f t="shared" si="117"/>
        <v>5.2852185566599328</v>
      </c>
      <c r="AC1073" s="95">
        <f t="shared" si="117"/>
        <v>6.3274965763020994</v>
      </c>
      <c r="AE1073" s="96"/>
    </row>
    <row r="1074" spans="3:31" ht="24.75" customHeight="1" x14ac:dyDescent="0.25">
      <c r="C1074" s="91">
        <f>ABS(E1074-Dashboard!$F$13)</f>
        <v>1.6099384011753202</v>
      </c>
      <c r="D1074" s="92">
        <f t="shared" si="115"/>
        <v>0.19730622874313994</v>
      </c>
      <c r="E1074" s="93" cm="1">
        <f t="array" ref="E1074">SUM('DRE + DCF'!$S$41/TIR!S1074,'DRE + DCF'!$U$41:$AD$41/TIR!T1074:AC1074,TIR!F1074)</f>
        <v>47.900061598824678</v>
      </c>
      <c r="F1074" s="100">
        <f>'DRE + DCF'!$AE$38*'DRE + DCF'!$AE$39*(1+G1074)/(R1074-G1074)/AC1074</f>
        <v>24.035736648506692</v>
      </c>
      <c r="G1074" s="92">
        <f>R1074*(1-'DRE + DCF'!$AE$39)</f>
        <v>0.11838373724588395</v>
      </c>
      <c r="H1074" s="94">
        <f t="shared" si="113"/>
        <v>0.19730622874313994</v>
      </c>
      <c r="I1074" s="94">
        <f t="shared" si="119"/>
        <v>0.19730622874313994</v>
      </c>
      <c r="J1074" s="94">
        <f t="shared" si="119"/>
        <v>0.19730622874313994</v>
      </c>
      <c r="K1074" s="94">
        <f t="shared" si="119"/>
        <v>0.19730622874313994</v>
      </c>
      <c r="L1074" s="94">
        <f t="shared" si="119"/>
        <v>0.19730622874313994</v>
      </c>
      <c r="M1074" s="94">
        <f t="shared" si="119"/>
        <v>0.19730622874313994</v>
      </c>
      <c r="N1074" s="94">
        <f t="shared" si="119"/>
        <v>0.19730622874313994</v>
      </c>
      <c r="O1074" s="94">
        <f t="shared" si="119"/>
        <v>0.19730622874313994</v>
      </c>
      <c r="P1074" s="94">
        <f t="shared" si="119"/>
        <v>0.19730622874313994</v>
      </c>
      <c r="Q1074" s="94">
        <f t="shared" si="119"/>
        <v>0.19730622874313994</v>
      </c>
      <c r="R1074" s="94">
        <f t="shared" si="119"/>
        <v>0.19730622874313994</v>
      </c>
      <c r="S1074" s="93">
        <f>(1+H1074)^((5-Dashboard!$F$9)*3/12)</f>
        <v>1.0460472701952783</v>
      </c>
      <c r="T1074" s="93">
        <f t="shared" si="118"/>
        <v>1.2524389121645652</v>
      </c>
      <c r="U1074" s="93">
        <f t="shared" si="118"/>
        <v>1.4995529106549161</v>
      </c>
      <c r="V1074" s="93">
        <f t="shared" si="118"/>
        <v>1.7954240402570363</v>
      </c>
      <c r="W1074" s="93">
        <f t="shared" si="118"/>
        <v>2.1496723866349234</v>
      </c>
      <c r="X1074" s="93">
        <f t="shared" si="118"/>
        <v>2.5738161382751255</v>
      </c>
      <c r="Y1074" s="93">
        <f t="shared" si="117"/>
        <v>3.0816460939964223</v>
      </c>
      <c r="Z1074" s="93">
        <f t="shared" si="117"/>
        <v>3.689674063123884</v>
      </c>
      <c r="AA1074" s="93">
        <f t="shared" si="117"/>
        <v>4.4176697378102361</v>
      </c>
      <c r="AB1074" s="93">
        <f t="shared" si="117"/>
        <v>5.2893034936102694</v>
      </c>
      <c r="AC1074" s="95">
        <f t="shared" si="117"/>
        <v>6.3329160186124263</v>
      </c>
      <c r="AE1074" s="96"/>
    </row>
    <row r="1075" spans="3:31" ht="24.75" customHeight="1" x14ac:dyDescent="0.25">
      <c r="C1075" s="91">
        <f>ABS(E1075-Dashboard!$F$13)</f>
        <v>1.6511246727701021</v>
      </c>
      <c r="D1075" s="92">
        <f t="shared" si="115"/>
        <v>0.19740622874313993</v>
      </c>
      <c r="E1075" s="93" cm="1">
        <f t="array" ref="E1075">SUM('DRE + DCF'!$S$41/TIR!S1075,'DRE + DCF'!$U$41:$AD$41/TIR!T1075:AC1075,TIR!F1075)</f>
        <v>47.858875327229896</v>
      </c>
      <c r="F1075" s="100">
        <f>'DRE + DCF'!$AE$38*'DRE + DCF'!$AE$39*(1+G1075)/(R1075-G1075)/AC1075</f>
        <v>24.004291974387129</v>
      </c>
      <c r="G1075" s="92">
        <f>R1075*(1-'DRE + DCF'!$AE$39)</f>
        <v>0.11844373724588395</v>
      </c>
      <c r="H1075" s="94">
        <f t="shared" ref="H1075:H1138" si="120">$D1075</f>
        <v>0.19740622874313993</v>
      </c>
      <c r="I1075" s="94">
        <f t="shared" si="119"/>
        <v>0.19740622874313993</v>
      </c>
      <c r="J1075" s="94">
        <f t="shared" si="119"/>
        <v>0.19740622874313993</v>
      </c>
      <c r="K1075" s="94">
        <f t="shared" si="119"/>
        <v>0.19740622874313993</v>
      </c>
      <c r="L1075" s="94">
        <f t="shared" si="119"/>
        <v>0.19740622874313993</v>
      </c>
      <c r="M1075" s="94">
        <f t="shared" si="119"/>
        <v>0.19740622874313993</v>
      </c>
      <c r="N1075" s="94">
        <f t="shared" si="119"/>
        <v>0.19740622874313993</v>
      </c>
      <c r="O1075" s="94">
        <f t="shared" si="119"/>
        <v>0.19740622874313993</v>
      </c>
      <c r="P1075" s="94">
        <f t="shared" si="119"/>
        <v>0.19740622874313993</v>
      </c>
      <c r="Q1075" s="94">
        <f t="shared" si="119"/>
        <v>0.19740622874313993</v>
      </c>
      <c r="R1075" s="94">
        <f t="shared" si="119"/>
        <v>0.19740622874313993</v>
      </c>
      <c r="S1075" s="93">
        <f>(1+H1075)^((5-Dashboard!$F$9)*3/12)</f>
        <v>1.0460691111930984</v>
      </c>
      <c r="T1075" s="93">
        <f t="shared" si="118"/>
        <v>1.2525696694384163</v>
      </c>
      <c r="U1075" s="93">
        <f t="shared" si="118"/>
        <v>1.4998347241202956</v>
      </c>
      <c r="V1075" s="93">
        <f t="shared" si="118"/>
        <v>1.7959114407468908</v>
      </c>
      <c r="W1075" s="93">
        <f t="shared" si="118"/>
        <v>2.1504355454213937</v>
      </c>
      <c r="X1075" s="93">
        <f t="shared" si="118"/>
        <v>2.5749449165982283</v>
      </c>
      <c r="Y1075" s="93">
        <f t="shared" si="117"/>
        <v>3.0832550818052038</v>
      </c>
      <c r="Z1075" s="93">
        <f t="shared" si="117"/>
        <v>3.6919088397574904</v>
      </c>
      <c r="AA1075" s="93">
        <f t="shared" si="117"/>
        <v>4.4207146406774775</v>
      </c>
      <c r="AB1075" s="93">
        <f t="shared" si="117"/>
        <v>5.2933912462432033</v>
      </c>
      <c r="AC1075" s="95">
        <f t="shared" si="117"/>
        <v>6.3383396494260236</v>
      </c>
      <c r="AE1075" s="96"/>
    </row>
    <row r="1076" spans="3:31" ht="24.75" customHeight="1" x14ac:dyDescent="0.25">
      <c r="C1076" s="91">
        <f>ABS(E1076-Dashboard!$F$13)</f>
        <v>1.6922557667309519</v>
      </c>
      <c r="D1076" s="92">
        <f t="shared" si="115"/>
        <v>0.19750622874313992</v>
      </c>
      <c r="E1076" s="93" cm="1">
        <f t="array" ref="E1076">SUM('DRE + DCF'!$S$41/TIR!S1076,'DRE + DCF'!$U$41:$AD$41/TIR!T1076:AC1076,TIR!F1076)</f>
        <v>47.817744233269046</v>
      </c>
      <c r="F1076" s="100">
        <f>'DRE + DCF'!$AE$38*'DRE + DCF'!$AE$39*(1+G1076)/(R1076-G1076)/AC1076</f>
        <v>23.972896234224692</v>
      </c>
      <c r="G1076" s="92">
        <f>R1076*(1-'DRE + DCF'!$AE$39)</f>
        <v>0.11850373724588395</v>
      </c>
      <c r="H1076" s="94">
        <f t="shared" si="120"/>
        <v>0.19750622874313992</v>
      </c>
      <c r="I1076" s="94">
        <f t="shared" si="119"/>
        <v>0.19750622874313992</v>
      </c>
      <c r="J1076" s="94">
        <f t="shared" si="119"/>
        <v>0.19750622874313992</v>
      </c>
      <c r="K1076" s="94">
        <f t="shared" si="119"/>
        <v>0.19750622874313992</v>
      </c>
      <c r="L1076" s="94">
        <f t="shared" si="119"/>
        <v>0.19750622874313992</v>
      </c>
      <c r="M1076" s="94">
        <f t="shared" si="119"/>
        <v>0.19750622874313992</v>
      </c>
      <c r="N1076" s="94">
        <f t="shared" si="119"/>
        <v>0.19750622874313992</v>
      </c>
      <c r="O1076" s="94">
        <f t="shared" si="119"/>
        <v>0.19750622874313992</v>
      </c>
      <c r="P1076" s="94">
        <f t="shared" si="119"/>
        <v>0.19750622874313992</v>
      </c>
      <c r="Q1076" s="94">
        <f t="shared" si="119"/>
        <v>0.19750622874313992</v>
      </c>
      <c r="R1076" s="94">
        <f t="shared" si="119"/>
        <v>0.19750622874313992</v>
      </c>
      <c r="S1076" s="93">
        <f>(1+H1076)^((5-Dashboard!$F$9)*3/12)</f>
        <v>1.0460909508229417</v>
      </c>
      <c r="T1076" s="93">
        <f t="shared" si="118"/>
        <v>1.2527004294423063</v>
      </c>
      <c r="U1076" s="93">
        <f t="shared" si="118"/>
        <v>1.5001165670063681</v>
      </c>
      <c r="V1076" s="93">
        <f t="shared" si="118"/>
        <v>1.7963989328309016</v>
      </c>
      <c r="W1076" s="93">
        <f t="shared" si="118"/>
        <v>2.1511989113725343</v>
      </c>
      <c r="X1076" s="93">
        <f t="shared" si="118"/>
        <v>2.5760740956340715</v>
      </c>
      <c r="Y1076" s="93">
        <f t="shared" si="117"/>
        <v>3.0848647752256517</v>
      </c>
      <c r="Z1076" s="93">
        <f t="shared" si="117"/>
        <v>3.6941447831630243</v>
      </c>
      <c r="AA1076" s="93">
        <f t="shared" si="117"/>
        <v>4.4237613877166977</v>
      </c>
      <c r="AB1076" s="93">
        <f t="shared" si="117"/>
        <v>5.2974818162641419</v>
      </c>
      <c r="AC1076" s="95">
        <f t="shared" si="117"/>
        <v>6.3437674716298318</v>
      </c>
      <c r="AE1076" s="96"/>
    </row>
    <row r="1077" spans="3:31" ht="24.75" customHeight="1" x14ac:dyDescent="0.25">
      <c r="C1077" s="91">
        <f>ABS(E1077-Dashboard!$F$13)</f>
        <v>1.733331778959105</v>
      </c>
      <c r="D1077" s="92">
        <f t="shared" si="115"/>
        <v>0.19760622874313991</v>
      </c>
      <c r="E1077" s="93" cm="1">
        <f t="array" ref="E1077">SUM('DRE + DCF'!$S$41/TIR!S1077,'DRE + DCF'!$U$41:$AD$41/TIR!T1077:AC1077,TIR!F1077)</f>
        <v>47.776668221040893</v>
      </c>
      <c r="F1077" s="100">
        <f>'DRE + DCF'!$AE$38*'DRE + DCF'!$AE$39*(1+G1077)/(R1077-G1077)/AC1077</f>
        <v>23.941549337111418</v>
      </c>
      <c r="G1077" s="92">
        <f>R1077*(1-'DRE + DCF'!$AE$39)</f>
        <v>0.11856373724588394</v>
      </c>
      <c r="H1077" s="94">
        <f t="shared" si="120"/>
        <v>0.19760622874313991</v>
      </c>
      <c r="I1077" s="94">
        <f t="shared" si="119"/>
        <v>0.19760622874313991</v>
      </c>
      <c r="J1077" s="94">
        <f t="shared" si="119"/>
        <v>0.19760622874313991</v>
      </c>
      <c r="K1077" s="94">
        <f t="shared" si="119"/>
        <v>0.19760622874313991</v>
      </c>
      <c r="L1077" s="94">
        <f t="shared" si="119"/>
        <v>0.19760622874313991</v>
      </c>
      <c r="M1077" s="94">
        <f t="shared" si="119"/>
        <v>0.19760622874313991</v>
      </c>
      <c r="N1077" s="94">
        <f t="shared" si="119"/>
        <v>0.19760622874313991</v>
      </c>
      <c r="O1077" s="94">
        <f t="shared" si="119"/>
        <v>0.19760622874313991</v>
      </c>
      <c r="P1077" s="94">
        <f t="shared" si="119"/>
        <v>0.19760622874313991</v>
      </c>
      <c r="Q1077" s="94">
        <f t="shared" si="119"/>
        <v>0.19760622874313991</v>
      </c>
      <c r="R1077" s="94">
        <f t="shared" si="119"/>
        <v>0.19760622874313991</v>
      </c>
      <c r="S1077" s="93">
        <f>(1+H1077)^((5-Dashboard!$F$9)*3/12)</f>
        <v>1.0461127890850086</v>
      </c>
      <c r="T1077" s="93">
        <f t="shared" si="118"/>
        <v>1.2528311921760649</v>
      </c>
      <c r="U1077" s="93">
        <f t="shared" si="118"/>
        <v>1.5003984393137491</v>
      </c>
      <c r="V1077" s="93">
        <f t="shared" si="118"/>
        <v>1.7968865165186318</v>
      </c>
      <c r="W1077" s="93">
        <f t="shared" si="118"/>
        <v>2.1519624845272767</v>
      </c>
      <c r="X1077" s="93">
        <f t="shared" si="118"/>
        <v>2.5772036754914294</v>
      </c>
      <c r="Y1077" s="93">
        <f t="shared" si="117"/>
        <v>3.0864751745082497</v>
      </c>
      <c r="Z1077" s="93">
        <f t="shared" si="117"/>
        <v>3.6963818938521498</v>
      </c>
      <c r="AA1077" s="93">
        <f t="shared" si="117"/>
        <v>4.4268099798906988</v>
      </c>
      <c r="AB1077" s="93">
        <f t="shared" si="117"/>
        <v>5.301575205379395</v>
      </c>
      <c r="AC1077" s="95">
        <f t="shared" si="117"/>
        <v>6.3491994881125544</v>
      </c>
      <c r="AE1077" s="96"/>
    </row>
    <row r="1078" spans="3:31" ht="24.75" customHeight="1" x14ac:dyDescent="0.25">
      <c r="C1078" s="91">
        <f>ABS(E1078-Dashboard!$F$13)</f>
        <v>1.7743528051495119</v>
      </c>
      <c r="D1078" s="92">
        <f t="shared" si="115"/>
        <v>0.19770622874313989</v>
      </c>
      <c r="E1078" s="93" cm="1">
        <f t="array" ref="E1078">SUM('DRE + DCF'!$S$41/TIR!S1078,'DRE + DCF'!$U$41:$AD$41/TIR!T1078:AC1078,TIR!F1078)</f>
        <v>47.735647194850486</v>
      </c>
      <c r="F1078" s="100">
        <f>'DRE + DCF'!$AE$38*'DRE + DCF'!$AE$39*(1+G1078)/(R1078-G1078)/AC1078</f>
        <v>23.91025119234093</v>
      </c>
      <c r="G1078" s="92">
        <f>R1078*(1-'DRE + DCF'!$AE$39)</f>
        <v>0.11862373724588393</v>
      </c>
      <c r="H1078" s="94">
        <f t="shared" si="120"/>
        <v>0.19770622874313989</v>
      </c>
      <c r="I1078" s="94">
        <f t="shared" si="119"/>
        <v>0.19770622874313989</v>
      </c>
      <c r="J1078" s="94">
        <f t="shared" si="119"/>
        <v>0.19770622874313989</v>
      </c>
      <c r="K1078" s="94">
        <f t="shared" si="119"/>
        <v>0.19770622874313989</v>
      </c>
      <c r="L1078" s="94">
        <f t="shared" si="119"/>
        <v>0.19770622874313989</v>
      </c>
      <c r="M1078" s="94">
        <f t="shared" si="119"/>
        <v>0.19770622874313989</v>
      </c>
      <c r="N1078" s="94">
        <f t="shared" si="119"/>
        <v>0.19770622874313989</v>
      </c>
      <c r="O1078" s="94">
        <f t="shared" si="119"/>
        <v>0.19770622874313989</v>
      </c>
      <c r="P1078" s="94">
        <f t="shared" si="119"/>
        <v>0.19770622874313989</v>
      </c>
      <c r="Q1078" s="94">
        <f t="shared" si="119"/>
        <v>0.19770622874313989</v>
      </c>
      <c r="R1078" s="94">
        <f t="shared" si="119"/>
        <v>0.19770622874313989</v>
      </c>
      <c r="S1078" s="93">
        <f>(1+H1078)^((5-Dashboard!$F$9)*3/12)</f>
        <v>1.0461346259794988</v>
      </c>
      <c r="T1078" s="93">
        <f t="shared" si="118"/>
        <v>1.2529619576395208</v>
      </c>
      <c r="U1078" s="93">
        <f t="shared" si="118"/>
        <v>1.5006803410430523</v>
      </c>
      <c r="V1078" s="93">
        <f t="shared" si="118"/>
        <v>1.7973741918196431</v>
      </c>
      <c r="W1078" s="93">
        <f t="shared" si="118"/>
        <v>2.1527262649245538</v>
      </c>
      <c r="X1078" s="93">
        <f t="shared" si="118"/>
        <v>2.5783336562790926</v>
      </c>
      <c r="Y1078" s="93">
        <f t="shared" si="117"/>
        <v>3.0880862799035431</v>
      </c>
      <c r="Z1078" s="93">
        <f t="shared" si="117"/>
        <v>3.6986201723367049</v>
      </c>
      <c r="AA1078" s="93">
        <f t="shared" si="117"/>
        <v>4.429860418162697</v>
      </c>
      <c r="AB1078" s="93">
        <f t="shared" si="117"/>
        <v>5.3056714152961524</v>
      </c>
      <c r="AC1078" s="95">
        <f t="shared" si="117"/>
        <v>6.3546357017646322</v>
      </c>
      <c r="AE1078" s="96"/>
    </row>
    <row r="1079" spans="3:31" ht="24.75" customHeight="1" x14ac:dyDescent="0.25">
      <c r="C1079" s="91">
        <f>ABS(E1079-Dashboard!$F$13)</f>
        <v>1.8153189407916486</v>
      </c>
      <c r="D1079" s="92">
        <f t="shared" si="115"/>
        <v>0.19780622874313988</v>
      </c>
      <c r="E1079" s="93" cm="1">
        <f t="array" ref="E1079">SUM('DRE + DCF'!$S$41/TIR!S1079,'DRE + DCF'!$U$41:$AD$41/TIR!T1079:AC1079,TIR!F1079)</f>
        <v>47.694681059208349</v>
      </c>
      <c r="F1079" s="100">
        <f>'DRE + DCF'!$AE$38*'DRE + DCF'!$AE$39*(1+G1079)/(R1079-G1079)/AC1079</f>
        <v>23.879001709407746</v>
      </c>
      <c r="G1079" s="92">
        <f>R1079*(1-'DRE + DCF'!$AE$39)</f>
        <v>0.11868373724588392</v>
      </c>
      <c r="H1079" s="94">
        <f t="shared" si="120"/>
        <v>0.19780622874313988</v>
      </c>
      <c r="I1079" s="94">
        <f t="shared" si="119"/>
        <v>0.19780622874313988</v>
      </c>
      <c r="J1079" s="94">
        <f t="shared" si="119"/>
        <v>0.19780622874313988</v>
      </c>
      <c r="K1079" s="94">
        <f t="shared" si="119"/>
        <v>0.19780622874313988</v>
      </c>
      <c r="L1079" s="94">
        <f t="shared" si="119"/>
        <v>0.19780622874313988</v>
      </c>
      <c r="M1079" s="94">
        <f t="shared" si="119"/>
        <v>0.19780622874313988</v>
      </c>
      <c r="N1079" s="94">
        <f t="shared" si="119"/>
        <v>0.19780622874313988</v>
      </c>
      <c r="O1079" s="94">
        <f t="shared" si="119"/>
        <v>0.19780622874313988</v>
      </c>
      <c r="P1079" s="94">
        <f t="shared" si="119"/>
        <v>0.19780622874313988</v>
      </c>
      <c r="Q1079" s="94">
        <f t="shared" si="119"/>
        <v>0.19780622874313988</v>
      </c>
      <c r="R1079" s="94">
        <f t="shared" si="119"/>
        <v>0.19780622874313988</v>
      </c>
      <c r="S1079" s="93">
        <f>(1+H1079)^((5-Dashboard!$F$9)*3/12)</f>
        <v>1.0461564615066121</v>
      </c>
      <c r="T1079" s="93">
        <f t="shared" si="118"/>
        <v>1.2530927258325029</v>
      </c>
      <c r="U1079" s="93">
        <f t="shared" si="118"/>
        <v>1.5009622721948916</v>
      </c>
      <c r="V1079" s="93">
        <f t="shared" si="118"/>
        <v>1.7978619587434974</v>
      </c>
      <c r="W1079" s="93">
        <f t="shared" si="118"/>
        <v>2.1534902526033033</v>
      </c>
      <c r="X1079" s="93">
        <f t="shared" si="118"/>
        <v>2.5794640381058747</v>
      </c>
      <c r="Y1079" s="93">
        <f t="shared" si="117"/>
        <v>3.0896980916621488</v>
      </c>
      <c r="Z1079" s="93">
        <f t="shared" si="117"/>
        <v>3.7008596191287149</v>
      </c>
      <c r="AA1079" s="93">
        <f t="shared" si="117"/>
        <v>4.4329127034963394</v>
      </c>
      <c r="AB1079" s="93">
        <f t="shared" si="117"/>
        <v>5.3097704477225074</v>
      </c>
      <c r="AC1079" s="95">
        <f t="shared" si="117"/>
        <v>6.3600761154782699</v>
      </c>
      <c r="AE1079" s="96"/>
    </row>
    <row r="1080" spans="3:31" ht="24.75" customHeight="1" x14ac:dyDescent="0.25">
      <c r="C1080" s="91">
        <f>ABS(E1080-Dashboard!$F$13)</f>
        <v>1.8562302811698217</v>
      </c>
      <c r="D1080" s="92">
        <f t="shared" si="115"/>
        <v>0.19790622874313987</v>
      </c>
      <c r="E1080" s="93" cm="1">
        <f t="array" ref="E1080">SUM('DRE + DCF'!$S$41/TIR!S1080,'DRE + DCF'!$U$41:$AD$41/TIR!T1080:AC1080,TIR!F1080)</f>
        <v>47.653769718830176</v>
      </c>
      <c r="F1080" s="100">
        <f>'DRE + DCF'!$AE$38*'DRE + DCF'!$AE$39*(1+G1080)/(R1080-G1080)/AC1080</f>
        <v>23.847800798006883</v>
      </c>
      <c r="G1080" s="92">
        <f>R1080*(1-'DRE + DCF'!$AE$39)</f>
        <v>0.11874373724588391</v>
      </c>
      <c r="H1080" s="94">
        <f t="shared" si="120"/>
        <v>0.19790622874313987</v>
      </c>
      <c r="I1080" s="94">
        <f t="shared" si="119"/>
        <v>0.19790622874313987</v>
      </c>
      <c r="J1080" s="94">
        <f t="shared" si="119"/>
        <v>0.19790622874313987</v>
      </c>
      <c r="K1080" s="94">
        <f t="shared" si="119"/>
        <v>0.19790622874313987</v>
      </c>
      <c r="L1080" s="94">
        <f t="shared" si="119"/>
        <v>0.19790622874313987</v>
      </c>
      <c r="M1080" s="94">
        <f t="shared" si="119"/>
        <v>0.19790622874313987</v>
      </c>
      <c r="N1080" s="94">
        <f t="shared" si="119"/>
        <v>0.19790622874313987</v>
      </c>
      <c r="O1080" s="94">
        <f t="shared" si="119"/>
        <v>0.19790622874313987</v>
      </c>
      <c r="P1080" s="94">
        <f t="shared" si="119"/>
        <v>0.19790622874313987</v>
      </c>
      <c r="Q1080" s="94">
        <f t="shared" si="119"/>
        <v>0.19790622874313987</v>
      </c>
      <c r="R1080" s="94">
        <f t="shared" si="119"/>
        <v>0.19790622874313987</v>
      </c>
      <c r="S1080" s="93">
        <f>(1+H1080)^((5-Dashboard!$F$9)*3/12)</f>
        <v>1.0461782956665482</v>
      </c>
      <c r="T1080" s="93">
        <f t="shared" si="118"/>
        <v>1.2532234967548403</v>
      </c>
      <c r="U1080" s="93">
        <f t="shared" si="118"/>
        <v>1.5012442327698814</v>
      </c>
      <c r="V1080" s="93">
        <f t="shared" si="118"/>
        <v>1.7983498172997572</v>
      </c>
      <c r="W1080" s="93">
        <f t="shared" si="118"/>
        <v>2.154254447602467</v>
      </c>
      <c r="X1080" s="93">
        <f t="shared" si="118"/>
        <v>2.5805948210806071</v>
      </c>
      <c r="Y1080" s="93">
        <f t="shared" si="117"/>
        <v>3.0913106100347481</v>
      </c>
      <c r="Z1080" s="93">
        <f t="shared" si="117"/>
        <v>3.7031002347403801</v>
      </c>
      <c r="AA1080" s="93">
        <f t="shared" si="117"/>
        <v>4.4359668368556848</v>
      </c>
      <c r="AB1080" s="93">
        <f t="shared" si="117"/>
        <v>5.313872304367429</v>
      </c>
      <c r="AC1080" s="95">
        <f t="shared" si="117"/>
        <v>6.365520732147405</v>
      </c>
      <c r="AE1080" s="96"/>
    </row>
    <row r="1081" spans="3:31" ht="24.75" customHeight="1" x14ac:dyDescent="0.25">
      <c r="C1081" s="91">
        <f>ABS(E1081-Dashboard!$F$13)</f>
        <v>1.8970869213638437</v>
      </c>
      <c r="D1081" s="92">
        <f t="shared" si="115"/>
        <v>0.19800622874313986</v>
      </c>
      <c r="E1081" s="93" cm="1">
        <f t="array" ref="E1081">SUM('DRE + DCF'!$S$41/TIR!S1081,'DRE + DCF'!$U$41:$AD$41/TIR!T1081:AC1081,TIR!F1081)</f>
        <v>47.612913078636154</v>
      </c>
      <c r="F1081" s="100">
        <f>'DRE + DCF'!$AE$38*'DRE + DCF'!$AE$39*(1+G1081)/(R1081-G1081)/AC1081</f>
        <v>23.816648368033235</v>
      </c>
      <c r="G1081" s="92">
        <f>R1081*(1-'DRE + DCF'!$AE$39)</f>
        <v>0.11880373724588392</v>
      </c>
      <c r="H1081" s="94">
        <f t="shared" si="120"/>
        <v>0.19800622874313986</v>
      </c>
      <c r="I1081" s="94">
        <f t="shared" si="119"/>
        <v>0.19800622874313986</v>
      </c>
      <c r="J1081" s="94">
        <f t="shared" si="119"/>
        <v>0.19800622874313986</v>
      </c>
      <c r="K1081" s="94">
        <f t="shared" si="119"/>
        <v>0.19800622874313986</v>
      </c>
      <c r="L1081" s="94">
        <f t="shared" si="119"/>
        <v>0.19800622874313986</v>
      </c>
      <c r="M1081" s="94">
        <f t="shared" si="119"/>
        <v>0.19800622874313986</v>
      </c>
      <c r="N1081" s="94">
        <f t="shared" si="119"/>
        <v>0.19800622874313986</v>
      </c>
      <c r="O1081" s="94">
        <f t="shared" si="119"/>
        <v>0.19800622874313986</v>
      </c>
      <c r="P1081" s="94">
        <f t="shared" si="119"/>
        <v>0.19800622874313986</v>
      </c>
      <c r="Q1081" s="94">
        <f t="shared" si="119"/>
        <v>0.19800622874313986</v>
      </c>
      <c r="R1081" s="94">
        <f t="shared" si="119"/>
        <v>0.19800622874313986</v>
      </c>
      <c r="S1081" s="93">
        <f>(1+H1081)^((5-Dashboard!$F$9)*3/12)</f>
        <v>1.0462001284595071</v>
      </c>
      <c r="T1081" s="93">
        <f t="shared" si="118"/>
        <v>1.2533542704063625</v>
      </c>
      <c r="U1081" s="93">
        <f t="shared" si="118"/>
        <v>1.5015262227686359</v>
      </c>
      <c r="V1081" s="93">
        <f t="shared" si="118"/>
        <v>1.7988377674979852</v>
      </c>
      <c r="W1081" s="93">
        <f t="shared" si="118"/>
        <v>2.1550188499609901</v>
      </c>
      <c r="X1081" s="93">
        <f t="shared" si="118"/>
        <v>2.5817260053121442</v>
      </c>
      <c r="Y1081" s="93">
        <f t="shared" si="117"/>
        <v>3.0929238352720936</v>
      </c>
      <c r="Z1081" s="93">
        <f t="shared" si="117"/>
        <v>3.7053420196840894</v>
      </c>
      <c r="AA1081" s="93">
        <f t="shared" si="117"/>
        <v>4.439022819205225</v>
      </c>
      <c r="AB1081" s="93">
        <f t="shared" si="117"/>
        <v>5.3179769869407929</v>
      </c>
      <c r="AC1081" s="95">
        <f t="shared" si="117"/>
        <v>6.3709695546677452</v>
      </c>
      <c r="AE1081" s="96"/>
    </row>
    <row r="1082" spans="3:31" ht="24.75" customHeight="1" x14ac:dyDescent="0.25">
      <c r="C1082" s="91">
        <f>ABS(E1082-Dashboard!$F$13)</f>
        <v>1.9378889562495303</v>
      </c>
      <c r="D1082" s="92">
        <f t="shared" si="115"/>
        <v>0.19810622874313985</v>
      </c>
      <c r="E1082" s="93" cm="1">
        <f t="array" ref="E1082">SUM('DRE + DCF'!$S$41/TIR!S1082,'DRE + DCF'!$U$41:$AD$41/TIR!T1082:AC1082,TIR!F1082)</f>
        <v>47.572111043750468</v>
      </c>
      <c r="F1082" s="100">
        <f>'DRE + DCF'!$AE$38*'DRE + DCF'!$AE$39*(1+G1082)/(R1082-G1082)/AC1082</f>
        <v>23.785544329581082</v>
      </c>
      <c r="G1082" s="92">
        <f>R1082*(1-'DRE + DCF'!$AE$39)</f>
        <v>0.11886373724588391</v>
      </c>
      <c r="H1082" s="94">
        <f t="shared" si="120"/>
        <v>0.19810622874313985</v>
      </c>
      <c r="I1082" s="94">
        <f t="shared" si="119"/>
        <v>0.19810622874313985</v>
      </c>
      <c r="J1082" s="94">
        <f t="shared" si="119"/>
        <v>0.19810622874313985</v>
      </c>
      <c r="K1082" s="94">
        <f t="shared" si="119"/>
        <v>0.19810622874313985</v>
      </c>
      <c r="L1082" s="94">
        <f t="shared" si="119"/>
        <v>0.19810622874313985</v>
      </c>
      <c r="M1082" s="94">
        <f t="shared" si="119"/>
        <v>0.19810622874313985</v>
      </c>
      <c r="N1082" s="94">
        <f t="shared" si="119"/>
        <v>0.19810622874313985</v>
      </c>
      <c r="O1082" s="94">
        <f t="shared" si="119"/>
        <v>0.19810622874313985</v>
      </c>
      <c r="P1082" s="94">
        <f t="shared" si="119"/>
        <v>0.19810622874313985</v>
      </c>
      <c r="Q1082" s="94">
        <f t="shared" si="119"/>
        <v>0.19810622874313985</v>
      </c>
      <c r="R1082" s="94">
        <f t="shared" si="119"/>
        <v>0.19810622874313985</v>
      </c>
      <c r="S1082" s="93">
        <f>(1+H1082)^((5-Dashboard!$F$9)*3/12)</f>
        <v>1.0462219598856879</v>
      </c>
      <c r="T1082" s="93">
        <f t="shared" si="118"/>
        <v>1.2534850467868981</v>
      </c>
      <c r="U1082" s="93">
        <f t="shared" si="118"/>
        <v>1.5018082421917687</v>
      </c>
      <c r="V1082" s="93">
        <f t="shared" si="118"/>
        <v>1.799325809347744</v>
      </c>
      <c r="W1082" s="93">
        <f t="shared" si="118"/>
        <v>2.1557834597178234</v>
      </c>
      <c r="X1082" s="93">
        <f t="shared" si="118"/>
        <v>2.5828575909093598</v>
      </c>
      <c r="Y1082" s="93">
        <f t="shared" si="117"/>
        <v>3.0945377676250048</v>
      </c>
      <c r="Z1082" s="93">
        <f t="shared" si="117"/>
        <v>3.7075849744724092</v>
      </c>
      <c r="AA1082" s="93">
        <f t="shared" si="117"/>
        <v>4.442080651509869</v>
      </c>
      <c r="AB1082" s="93">
        <f t="shared" si="117"/>
        <v>5.3220844971533587</v>
      </c>
      <c r="AC1082" s="95">
        <f t="shared" si="117"/>
        <v>6.3764225859367407</v>
      </c>
      <c r="AE1082" s="96"/>
    </row>
    <row r="1083" spans="3:31" ht="24.75" customHeight="1" x14ac:dyDescent="0.25">
      <c r="C1083" s="91">
        <f>ABS(E1083-Dashboard!$F$13)</f>
        <v>1.9786364804991976</v>
      </c>
      <c r="D1083" s="92">
        <f t="shared" si="115"/>
        <v>0.19820622874313984</v>
      </c>
      <c r="E1083" s="93" cm="1">
        <f t="array" ref="E1083">SUM('DRE + DCF'!$S$41/TIR!S1083,'DRE + DCF'!$U$41:$AD$41/TIR!T1083:AC1083,TIR!F1083)</f>
        <v>47.5313635195008</v>
      </c>
      <c r="F1083" s="100">
        <f>'DRE + DCF'!$AE$38*'DRE + DCF'!$AE$39*(1+G1083)/(R1083-G1083)/AC1083</f>
        <v>23.75448859294357</v>
      </c>
      <c r="G1083" s="92">
        <f>R1083*(1-'DRE + DCF'!$AE$39)</f>
        <v>0.1189237372458839</v>
      </c>
      <c r="H1083" s="94">
        <f t="shared" si="120"/>
        <v>0.19820622874313984</v>
      </c>
      <c r="I1083" s="94">
        <f t="shared" si="119"/>
        <v>0.19820622874313984</v>
      </c>
      <c r="J1083" s="94">
        <f t="shared" si="119"/>
        <v>0.19820622874313984</v>
      </c>
      <c r="K1083" s="94">
        <f t="shared" si="119"/>
        <v>0.19820622874313984</v>
      </c>
      <c r="L1083" s="94">
        <f t="shared" si="119"/>
        <v>0.19820622874313984</v>
      </c>
      <c r="M1083" s="94">
        <f t="shared" si="119"/>
        <v>0.19820622874313984</v>
      </c>
      <c r="N1083" s="94">
        <f t="shared" si="119"/>
        <v>0.19820622874313984</v>
      </c>
      <c r="O1083" s="94">
        <f t="shared" si="119"/>
        <v>0.19820622874313984</v>
      </c>
      <c r="P1083" s="94">
        <f t="shared" si="119"/>
        <v>0.19820622874313984</v>
      </c>
      <c r="Q1083" s="94">
        <f t="shared" si="119"/>
        <v>0.19820622874313984</v>
      </c>
      <c r="R1083" s="94">
        <f t="shared" si="119"/>
        <v>0.19820622874313984</v>
      </c>
      <c r="S1083" s="93">
        <f>(1+H1083)^((5-Dashboard!$F$9)*3/12)</f>
        <v>1.046243789945291</v>
      </c>
      <c r="T1083" s="93">
        <f t="shared" si="118"/>
        <v>1.2536158258962768</v>
      </c>
      <c r="U1083" s="93">
        <f t="shared" si="118"/>
        <v>1.5020902910398946</v>
      </c>
      <c r="V1083" s="93">
        <f t="shared" si="118"/>
        <v>1.7998139428585975</v>
      </c>
      <c r="W1083" s="93">
        <f t="shared" si="118"/>
        <v>2.1565482769119213</v>
      </c>
      <c r="X1083" s="93">
        <f t="shared" si="118"/>
        <v>2.5839895779811499</v>
      </c>
      <c r="Y1083" s="93">
        <f t="shared" si="117"/>
        <v>3.0961524073443711</v>
      </c>
      <c r="Z1083" s="93">
        <f t="shared" si="117"/>
        <v>3.7098290996180929</v>
      </c>
      <c r="AA1083" s="93">
        <f t="shared" si="117"/>
        <v>4.445140334734953</v>
      </c>
      <c r="AB1083" s="93">
        <f t="shared" si="117"/>
        <v>5.3261948367167866</v>
      </c>
      <c r="AC1083" s="95">
        <f t="shared" si="117"/>
        <v>6.3818798288536049</v>
      </c>
      <c r="AE1083" s="96"/>
    </row>
    <row r="1084" spans="3:31" ht="24.75" customHeight="1" x14ac:dyDescent="0.25">
      <c r="C1084" s="91">
        <f>ABS(E1084-Dashboard!$F$13)</f>
        <v>2.0193295885822025</v>
      </c>
      <c r="D1084" s="92">
        <f t="shared" si="115"/>
        <v>0.19830622874313983</v>
      </c>
      <c r="E1084" s="93" cm="1">
        <f t="array" ref="E1084">SUM('DRE + DCF'!$S$41/TIR!S1084,'DRE + DCF'!$U$41:$AD$41/TIR!T1084:AC1084,TIR!F1084)</f>
        <v>47.490670411417796</v>
      </c>
      <c r="F1084" s="100">
        <f>'DRE + DCF'!$AE$38*'DRE + DCF'!$AE$39*(1+G1084)/(R1084-G1084)/AC1084</f>
        <v>23.723481068612209</v>
      </c>
      <c r="G1084" s="92">
        <f>R1084*(1-'DRE + DCF'!$AE$39)</f>
        <v>0.11898373724588389</v>
      </c>
      <c r="H1084" s="94">
        <f t="shared" si="120"/>
        <v>0.19830622874313983</v>
      </c>
      <c r="I1084" s="94">
        <f t="shared" si="119"/>
        <v>0.19830622874313983</v>
      </c>
      <c r="J1084" s="94">
        <f t="shared" si="119"/>
        <v>0.19830622874313983</v>
      </c>
      <c r="K1084" s="94">
        <f t="shared" si="119"/>
        <v>0.19830622874313983</v>
      </c>
      <c r="L1084" s="94">
        <f t="shared" si="119"/>
        <v>0.19830622874313983</v>
      </c>
      <c r="M1084" s="94">
        <f t="shared" si="119"/>
        <v>0.19830622874313983</v>
      </c>
      <c r="N1084" s="94">
        <f t="shared" si="119"/>
        <v>0.19830622874313983</v>
      </c>
      <c r="O1084" s="94">
        <f t="shared" si="119"/>
        <v>0.19830622874313983</v>
      </c>
      <c r="P1084" s="94">
        <f t="shared" si="119"/>
        <v>0.19830622874313983</v>
      </c>
      <c r="Q1084" s="94">
        <f t="shared" si="119"/>
        <v>0.19830622874313983</v>
      </c>
      <c r="R1084" s="94">
        <f t="shared" si="119"/>
        <v>0.19830622874313983</v>
      </c>
      <c r="S1084" s="93">
        <f>(1+H1084)^((5-Dashboard!$F$9)*3/12)</f>
        <v>1.0462656186385153</v>
      </c>
      <c r="T1084" s="93">
        <f t="shared" si="118"/>
        <v>1.2537466077343276</v>
      </c>
      <c r="U1084" s="93">
        <f t="shared" si="118"/>
        <v>1.5023723693136268</v>
      </c>
      <c r="V1084" s="93">
        <f t="shared" si="118"/>
        <v>1.8003021680401079</v>
      </c>
      <c r="W1084" s="93">
        <f t="shared" si="118"/>
        <v>2.1573133015822403</v>
      </c>
      <c r="X1084" s="93">
        <f t="shared" si="118"/>
        <v>2.5851219666364265</v>
      </c>
      <c r="Y1084" s="93">
        <f t="shared" si="117"/>
        <v>3.0977677546811453</v>
      </c>
      <c r="Z1084" s="93">
        <f t="shared" si="117"/>
        <v>3.7120743956340672</v>
      </c>
      <c r="AA1084" s="93">
        <f t="shared" si="117"/>
        <v>4.4482018698462289</v>
      </c>
      <c r="AB1084" s="93">
        <f t="shared" si="117"/>
        <v>5.3303080073436178</v>
      </c>
      <c r="AC1084" s="95">
        <f t="shared" si="117"/>
        <v>6.3873412863192911</v>
      </c>
      <c r="AE1084" s="96"/>
    </row>
    <row r="1085" spans="3:31" ht="24.75" customHeight="1" x14ac:dyDescent="0.25">
      <c r="C1085" s="91">
        <f>ABS(E1085-Dashboard!$F$13)</f>
        <v>2.059968374765468</v>
      </c>
      <c r="D1085" s="92">
        <f t="shared" si="115"/>
        <v>0.19840622874313982</v>
      </c>
      <c r="E1085" s="93" cm="1">
        <f t="array" ref="E1085">SUM('DRE + DCF'!$S$41/TIR!S1085,'DRE + DCF'!$U$41:$AD$41/TIR!T1085:AC1085,TIR!F1085)</f>
        <v>47.45003162523453</v>
      </c>
      <c r="F1085" s="100">
        <f>'DRE + DCF'!$AE$38*'DRE + DCF'!$AE$39*(1+G1085)/(R1085-G1085)/AC1085</f>
        <v>23.692521667276317</v>
      </c>
      <c r="G1085" s="92">
        <f>R1085*(1-'DRE + DCF'!$AE$39)</f>
        <v>0.11904373724588388</v>
      </c>
      <c r="H1085" s="94">
        <f t="shared" si="120"/>
        <v>0.19840622874313982</v>
      </c>
      <c r="I1085" s="94">
        <f t="shared" si="119"/>
        <v>0.19840622874313982</v>
      </c>
      <c r="J1085" s="94">
        <f t="shared" si="119"/>
        <v>0.19840622874313982</v>
      </c>
      <c r="K1085" s="94">
        <f t="shared" si="119"/>
        <v>0.19840622874313982</v>
      </c>
      <c r="L1085" s="94">
        <f t="shared" si="119"/>
        <v>0.19840622874313982</v>
      </c>
      <c r="M1085" s="94">
        <f t="shared" si="119"/>
        <v>0.19840622874313982</v>
      </c>
      <c r="N1085" s="94">
        <f t="shared" si="119"/>
        <v>0.19840622874313982</v>
      </c>
      <c r="O1085" s="94">
        <f t="shared" si="119"/>
        <v>0.19840622874313982</v>
      </c>
      <c r="P1085" s="94">
        <f t="shared" si="119"/>
        <v>0.19840622874313982</v>
      </c>
      <c r="Q1085" s="94">
        <f t="shared" si="119"/>
        <v>0.19840622874313982</v>
      </c>
      <c r="R1085" s="94">
        <f t="shared" si="119"/>
        <v>0.19840622874313982</v>
      </c>
      <c r="S1085" s="93">
        <f>(1+H1085)^((5-Dashboard!$F$9)*3/12)</f>
        <v>1.0462874459655609</v>
      </c>
      <c r="T1085" s="93">
        <f t="shared" si="118"/>
        <v>1.2538773923008795</v>
      </c>
      <c r="U1085" s="93">
        <f t="shared" si="118"/>
        <v>1.5026544770135795</v>
      </c>
      <c r="V1085" s="93">
        <f t="shared" si="118"/>
        <v>1.8007904849018388</v>
      </c>
      <c r="W1085" s="93">
        <f t="shared" si="118"/>
        <v>2.1580785337677426</v>
      </c>
      <c r="X1085" s="93">
        <f t="shared" si="118"/>
        <v>2.586254756984125</v>
      </c>
      <c r="Y1085" s="93">
        <f t="shared" si="117"/>
        <v>3.0993838098863509</v>
      </c>
      <c r="Z1085" s="93">
        <f t="shared" si="117"/>
        <v>3.7143208630334463</v>
      </c>
      <c r="AA1085" s="93">
        <f t="shared" si="117"/>
        <v>4.4512652578098768</v>
      </c>
      <c r="AB1085" s="93">
        <f t="shared" si="117"/>
        <v>5.3344240107472949</v>
      </c>
      <c r="AC1085" s="95">
        <f t="shared" si="117"/>
        <v>6.3928069612365199</v>
      </c>
      <c r="AE1085" s="96"/>
    </row>
    <row r="1086" spans="3:31" ht="24.75" customHeight="1" x14ac:dyDescent="0.25">
      <c r="C1086" s="91">
        <f>ABS(E1086-Dashboard!$F$13)</f>
        <v>2.1005529331140522</v>
      </c>
      <c r="D1086" s="92">
        <f t="shared" si="115"/>
        <v>0.19850622874313981</v>
      </c>
      <c r="E1086" s="93" cm="1">
        <f t="array" ref="E1086">SUM('DRE + DCF'!$S$41/TIR!S1086,'DRE + DCF'!$U$41:$AD$41/TIR!T1086:AC1086,TIR!F1086)</f>
        <v>47.409447066885946</v>
      </c>
      <c r="F1086" s="100">
        <f>'DRE + DCF'!$AE$38*'DRE + DCF'!$AE$39*(1+G1086)/(R1086-G1086)/AC1086</f>
        <v>23.661610299822502</v>
      </c>
      <c r="G1086" s="92">
        <f>R1086*(1-'DRE + DCF'!$AE$39)</f>
        <v>0.11910373724588388</v>
      </c>
      <c r="H1086" s="94">
        <f t="shared" si="120"/>
        <v>0.19850622874313981</v>
      </c>
      <c r="I1086" s="94">
        <f t="shared" si="119"/>
        <v>0.19850622874313981</v>
      </c>
      <c r="J1086" s="94">
        <f t="shared" si="119"/>
        <v>0.19850622874313981</v>
      </c>
      <c r="K1086" s="94">
        <f t="shared" si="119"/>
        <v>0.19850622874313981</v>
      </c>
      <c r="L1086" s="94">
        <f t="shared" si="119"/>
        <v>0.19850622874313981</v>
      </c>
      <c r="M1086" s="94">
        <f t="shared" si="119"/>
        <v>0.19850622874313981</v>
      </c>
      <c r="N1086" s="94">
        <f t="shared" si="119"/>
        <v>0.19850622874313981</v>
      </c>
      <c r="O1086" s="94">
        <f t="shared" si="119"/>
        <v>0.19850622874313981</v>
      </c>
      <c r="P1086" s="94">
        <f t="shared" si="119"/>
        <v>0.19850622874313981</v>
      </c>
      <c r="Q1086" s="94">
        <f t="shared" si="119"/>
        <v>0.19850622874313981</v>
      </c>
      <c r="R1086" s="94">
        <f t="shared" si="119"/>
        <v>0.19850622874313981</v>
      </c>
      <c r="S1086" s="93">
        <f>(1+H1086)^((5-Dashboard!$F$9)*3/12)</f>
        <v>1.0463092719266269</v>
      </c>
      <c r="T1086" s="93">
        <f t="shared" si="118"/>
        <v>1.2540081795957621</v>
      </c>
      <c r="U1086" s="93">
        <f t="shared" si="118"/>
        <v>1.5029366141403668</v>
      </c>
      <c r="V1086" s="93">
        <f t="shared" si="118"/>
        <v>1.8012788934533546</v>
      </c>
      <c r="W1086" s="93">
        <f t="shared" si="118"/>
        <v>2.1588439735073961</v>
      </c>
      <c r="X1086" s="93">
        <f t="shared" si="118"/>
        <v>2.5873879491332041</v>
      </c>
      <c r="Y1086" s="93">
        <f t="shared" si="117"/>
        <v>3.1010005732110835</v>
      </c>
      <c r="Z1086" s="93">
        <f t="shared" si="117"/>
        <v>3.7165685023295305</v>
      </c>
      <c r="AA1086" s="93">
        <f t="shared" si="117"/>
        <v>4.4543304995925048</v>
      </c>
      <c r="AB1086" s="93">
        <f t="shared" si="117"/>
        <v>5.3385428486421587</v>
      </c>
      <c r="AC1086" s="95">
        <f t="shared" si="117"/>
        <v>6.3982768565097725</v>
      </c>
      <c r="AE1086" s="96"/>
    </row>
    <row r="1087" spans="3:31" ht="24.75" customHeight="1" x14ac:dyDescent="0.25">
      <c r="C1087" s="91">
        <f>ABS(E1087-Dashboard!$F$13)</f>
        <v>2.1410833574915458</v>
      </c>
      <c r="D1087" s="92">
        <f t="shared" si="115"/>
        <v>0.1986062287431398</v>
      </c>
      <c r="E1087" s="93" cm="1">
        <f t="array" ref="E1087">SUM('DRE + DCF'!$S$41/TIR!S1087,'DRE + DCF'!$U$41:$AD$41/TIR!T1087:AC1087,TIR!F1087)</f>
        <v>47.368916642508452</v>
      </c>
      <c r="F1087" s="100">
        <f>'DRE + DCF'!$AE$38*'DRE + DCF'!$AE$39*(1+G1087)/(R1087-G1087)/AC1087</f>
        <v>23.6307468773342</v>
      </c>
      <c r="G1087" s="92">
        <f>R1087*(1-'DRE + DCF'!$AE$39)</f>
        <v>0.11916373724588387</v>
      </c>
      <c r="H1087" s="94">
        <f t="shared" si="120"/>
        <v>0.1986062287431398</v>
      </c>
      <c r="I1087" s="94">
        <f t="shared" si="119"/>
        <v>0.1986062287431398</v>
      </c>
      <c r="J1087" s="94">
        <f t="shared" si="119"/>
        <v>0.1986062287431398</v>
      </c>
      <c r="K1087" s="94">
        <f t="shared" si="119"/>
        <v>0.1986062287431398</v>
      </c>
      <c r="L1087" s="94">
        <f t="shared" si="119"/>
        <v>0.1986062287431398</v>
      </c>
      <c r="M1087" s="94">
        <f t="shared" si="119"/>
        <v>0.1986062287431398</v>
      </c>
      <c r="N1087" s="94">
        <f t="shared" si="119"/>
        <v>0.1986062287431398</v>
      </c>
      <c r="O1087" s="94">
        <f t="shared" si="119"/>
        <v>0.1986062287431398</v>
      </c>
      <c r="P1087" s="94">
        <f t="shared" si="119"/>
        <v>0.1986062287431398</v>
      </c>
      <c r="Q1087" s="94">
        <f t="shared" si="119"/>
        <v>0.1986062287431398</v>
      </c>
      <c r="R1087" s="94">
        <f t="shared" si="119"/>
        <v>0.1986062287431398</v>
      </c>
      <c r="S1087" s="93">
        <f>(1+H1087)^((5-Dashboard!$F$9)*3/12)</f>
        <v>1.046331096521913</v>
      </c>
      <c r="T1087" s="93">
        <f t="shared" si="118"/>
        <v>1.2541389696188043</v>
      </c>
      <c r="U1087" s="93">
        <f t="shared" si="118"/>
        <v>1.5032187806946022</v>
      </c>
      <c r="V1087" s="93">
        <f t="shared" si="118"/>
        <v>1.8017673937042182</v>
      </c>
      <c r="W1087" s="93">
        <f t="shared" si="118"/>
        <v>2.1596096208401692</v>
      </c>
      <c r="X1087" s="93">
        <f t="shared" si="118"/>
        <v>2.5885215431926372</v>
      </c>
      <c r="Y1087" s="93">
        <f t="shared" si="117"/>
        <v>3.1026180449064995</v>
      </c>
      <c r="Z1087" s="93">
        <f t="shared" si="117"/>
        <v>3.718817314035793</v>
      </c>
      <c r="AA1087" s="93">
        <f t="shared" si="117"/>
        <v>4.4573975961611341</v>
      </c>
      <c r="AB1087" s="93">
        <f t="shared" si="117"/>
        <v>5.3426645227434335</v>
      </c>
      <c r="AC1087" s="95">
        <f t="shared" si="117"/>
        <v>6.4037509750452735</v>
      </c>
      <c r="AE1087" s="96"/>
    </row>
    <row r="1088" spans="3:31" ht="24.75" customHeight="1" x14ac:dyDescent="0.25">
      <c r="C1088" s="91">
        <f>ABS(E1088-Dashboard!$F$13)</f>
        <v>2.1815597415607328</v>
      </c>
      <c r="D1088" s="92">
        <f t="shared" si="115"/>
        <v>0.19870622874313978</v>
      </c>
      <c r="E1088" s="93" cm="1">
        <f t="array" ref="E1088">SUM('DRE + DCF'!$S$41/TIR!S1088,'DRE + DCF'!$U$41:$AD$41/TIR!T1088:AC1088,TIR!F1088)</f>
        <v>47.328440258439265</v>
      </c>
      <c r="F1088" s="100">
        <f>'DRE + DCF'!$AE$38*'DRE + DCF'!$AE$39*(1+G1088)/(R1088-G1088)/AC1088</f>
        <v>23.59993131109109</v>
      </c>
      <c r="G1088" s="92">
        <f>R1088*(1-'DRE + DCF'!$AE$39)</f>
        <v>0.11922373724588387</v>
      </c>
      <c r="H1088" s="94">
        <f t="shared" si="120"/>
        <v>0.19870622874313978</v>
      </c>
      <c r="I1088" s="94">
        <f t="shared" si="119"/>
        <v>0.19870622874313978</v>
      </c>
      <c r="J1088" s="94">
        <f t="shared" si="119"/>
        <v>0.19870622874313978</v>
      </c>
      <c r="K1088" s="94">
        <f t="shared" si="119"/>
        <v>0.19870622874313978</v>
      </c>
      <c r="L1088" s="94">
        <f t="shared" si="119"/>
        <v>0.19870622874313978</v>
      </c>
      <c r="M1088" s="94">
        <f t="shared" si="119"/>
        <v>0.19870622874313978</v>
      </c>
      <c r="N1088" s="94">
        <f t="shared" si="119"/>
        <v>0.19870622874313978</v>
      </c>
      <c r="O1088" s="94">
        <f t="shared" si="119"/>
        <v>0.19870622874313978</v>
      </c>
      <c r="P1088" s="94">
        <f t="shared" si="119"/>
        <v>0.19870622874313978</v>
      </c>
      <c r="Q1088" s="94">
        <f t="shared" si="119"/>
        <v>0.19870622874313978</v>
      </c>
      <c r="R1088" s="94">
        <f t="shared" si="119"/>
        <v>0.19870622874313978</v>
      </c>
      <c r="S1088" s="93">
        <f>(1+H1088)^((5-Dashboard!$F$9)*3/12)</f>
        <v>1.0463529197516184</v>
      </c>
      <c r="T1088" s="93">
        <f t="shared" si="118"/>
        <v>1.2542697623698356</v>
      </c>
      <c r="U1088" s="93">
        <f t="shared" si="118"/>
        <v>1.5035009766768996</v>
      </c>
      <c r="V1088" s="93">
        <f t="shared" si="118"/>
        <v>1.8022559856639937</v>
      </c>
      <c r="W1088" s="93">
        <f t="shared" si="118"/>
        <v>2.160375475805036</v>
      </c>
      <c r="X1088" s="93">
        <f t="shared" si="118"/>
        <v>2.5896555392714209</v>
      </c>
      <c r="Y1088" s="93">
        <f t="shared" si="117"/>
        <v>3.1042362252238269</v>
      </c>
      <c r="Z1088" s="93">
        <f t="shared" si="117"/>
        <v>3.7210672986658935</v>
      </c>
      <c r="AA1088" s="93">
        <f t="shared" si="117"/>
        <v>4.4604665484832156</v>
      </c>
      <c r="AB1088" s="93">
        <f t="shared" si="117"/>
        <v>5.3467890347672444</v>
      </c>
      <c r="AC1088" s="95">
        <f t="shared" si="117"/>
        <v>6.4092293197510166</v>
      </c>
      <c r="AE1088" s="96"/>
    </row>
    <row r="1089" spans="3:31" ht="24.75" customHeight="1" x14ac:dyDescent="0.25">
      <c r="C1089" s="91">
        <f>ABS(E1089-Dashboard!$F$13)</f>
        <v>2.2219821787840743</v>
      </c>
      <c r="D1089" s="92">
        <f t="shared" si="115"/>
        <v>0.19880622874313977</v>
      </c>
      <c r="E1089" s="93" cm="1">
        <f t="array" ref="E1089">SUM('DRE + DCF'!$S$41/TIR!S1089,'DRE + DCF'!$U$41:$AD$41/TIR!T1089:AC1089,TIR!F1089)</f>
        <v>47.288017821215924</v>
      </c>
      <c r="F1089" s="100">
        <f>'DRE + DCF'!$AE$38*'DRE + DCF'!$AE$39*(1+G1089)/(R1089-G1089)/AC1089</f>
        <v>23.569163512568604</v>
      </c>
      <c r="G1089" s="92">
        <f>R1089*(1-'DRE + DCF'!$AE$39)</f>
        <v>0.11928373724588386</v>
      </c>
      <c r="H1089" s="94">
        <f t="shared" si="120"/>
        <v>0.19880622874313977</v>
      </c>
      <c r="I1089" s="94">
        <f t="shared" si="119"/>
        <v>0.19880622874313977</v>
      </c>
      <c r="J1089" s="94">
        <f t="shared" si="119"/>
        <v>0.19880622874313977</v>
      </c>
      <c r="K1089" s="94">
        <f t="shared" si="119"/>
        <v>0.19880622874313977</v>
      </c>
      <c r="L1089" s="94">
        <f t="shared" si="119"/>
        <v>0.19880622874313977</v>
      </c>
      <c r="M1089" s="94">
        <f t="shared" si="119"/>
        <v>0.19880622874313977</v>
      </c>
      <c r="N1089" s="94">
        <f t="shared" si="119"/>
        <v>0.19880622874313977</v>
      </c>
      <c r="O1089" s="94">
        <f t="shared" si="119"/>
        <v>0.19880622874313977</v>
      </c>
      <c r="P1089" s="94">
        <f t="shared" si="119"/>
        <v>0.19880622874313977</v>
      </c>
      <c r="Q1089" s="94">
        <f t="shared" si="119"/>
        <v>0.19880622874313977</v>
      </c>
      <c r="R1089" s="94">
        <f t="shared" si="119"/>
        <v>0.19880622874313977</v>
      </c>
      <c r="S1089" s="93">
        <f>(1+H1089)^((5-Dashboard!$F$9)*3/12)</f>
        <v>1.0463747416159423</v>
      </c>
      <c r="T1089" s="93">
        <f t="shared" si="118"/>
        <v>1.2544005578486852</v>
      </c>
      <c r="U1089" s="93">
        <f t="shared" si="118"/>
        <v>1.5037832020878732</v>
      </c>
      <c r="V1089" s="93">
        <f t="shared" si="118"/>
        <v>1.8027446693422462</v>
      </c>
      <c r="W1089" s="93">
        <f t="shared" si="118"/>
        <v>2.1611415384409769</v>
      </c>
      <c r="X1089" s="93">
        <f t="shared" si="118"/>
        <v>2.5907899374785748</v>
      </c>
      <c r="Y1089" s="93">
        <f t="shared" si="117"/>
        <v>3.1058551144143651</v>
      </c>
      <c r="Z1089" s="93">
        <f t="shared" si="117"/>
        <v>3.7233184567336779</v>
      </c>
      <c r="AA1089" s="93">
        <f t="shared" si="117"/>
        <v>4.4635373575266275</v>
      </c>
      <c r="AB1089" s="93">
        <f t="shared" si="117"/>
        <v>5.3509163864306162</v>
      </c>
      <c r="AC1089" s="95">
        <f t="shared" si="117"/>
        <v>6.4147118935367562</v>
      </c>
      <c r="AE1089" s="96"/>
    </row>
    <row r="1090" spans="3:31" ht="24.75" customHeight="1" x14ac:dyDescent="0.25">
      <c r="C1090" s="91">
        <f>ABS(E1090-Dashboard!$F$13)</f>
        <v>2.2623507624240915</v>
      </c>
      <c r="D1090" s="92">
        <f t="shared" si="115"/>
        <v>0.19890622874313976</v>
      </c>
      <c r="E1090" s="93" cm="1">
        <f t="array" ref="E1090">SUM('DRE + DCF'!$S$41/TIR!S1090,'DRE + DCF'!$U$41:$AD$41/TIR!T1090:AC1090,TIR!F1090)</f>
        <v>47.247649237575907</v>
      </c>
      <c r="F1090" s="100">
        <f>'DRE + DCF'!$AE$38*'DRE + DCF'!$AE$39*(1+G1090)/(R1090-G1090)/AC1090</f>
        <v>23.538443393437468</v>
      </c>
      <c r="G1090" s="92">
        <f>R1090*(1-'DRE + DCF'!$AE$39)</f>
        <v>0.11934373724588385</v>
      </c>
      <c r="H1090" s="94">
        <f t="shared" si="120"/>
        <v>0.19890622874313976</v>
      </c>
      <c r="I1090" s="94">
        <f t="shared" si="119"/>
        <v>0.19890622874313976</v>
      </c>
      <c r="J1090" s="94">
        <f t="shared" si="119"/>
        <v>0.19890622874313976</v>
      </c>
      <c r="K1090" s="94">
        <f t="shared" si="119"/>
        <v>0.19890622874313976</v>
      </c>
      <c r="L1090" s="94">
        <f t="shared" si="119"/>
        <v>0.19890622874313976</v>
      </c>
      <c r="M1090" s="94">
        <f t="shared" si="119"/>
        <v>0.19890622874313976</v>
      </c>
      <c r="N1090" s="94">
        <f t="shared" si="119"/>
        <v>0.19890622874313976</v>
      </c>
      <c r="O1090" s="94">
        <f t="shared" si="119"/>
        <v>0.19890622874313976</v>
      </c>
      <c r="P1090" s="94">
        <f t="shared" si="119"/>
        <v>0.19890622874313976</v>
      </c>
      <c r="Q1090" s="94">
        <f t="shared" si="119"/>
        <v>0.19890622874313976</v>
      </c>
      <c r="R1090" s="94">
        <f t="shared" si="119"/>
        <v>0.19890622874313976</v>
      </c>
      <c r="S1090" s="93">
        <f>(1+H1090)^((5-Dashboard!$F$9)*3/12)</f>
        <v>1.0463965621150846</v>
      </c>
      <c r="T1090" s="93">
        <f t="shared" si="118"/>
        <v>1.2545313560551827</v>
      </c>
      <c r="U1090" s="93">
        <f t="shared" si="118"/>
        <v>1.5040654569281362</v>
      </c>
      <c r="V1090" s="93">
        <f t="shared" si="118"/>
        <v>1.8032334447485392</v>
      </c>
      <c r="W1090" s="93">
        <f t="shared" si="118"/>
        <v>2.1619078087869719</v>
      </c>
      <c r="X1090" s="93">
        <f t="shared" si="118"/>
        <v>2.5919247379231334</v>
      </c>
      <c r="Y1090" s="93">
        <f t="shared" si="117"/>
        <v>3.1074747127294748</v>
      </c>
      <c r="Z1090" s="93">
        <f t="shared" si="117"/>
        <v>3.7255707887531662</v>
      </c>
      <c r="AA1090" s="93">
        <f t="shared" si="117"/>
        <v>4.4666100242596629</v>
      </c>
      <c r="AB1090" s="93">
        <f t="shared" si="117"/>
        <v>5.3550465794514563</v>
      </c>
      <c r="AC1090" s="95">
        <f t="shared" si="117"/>
        <v>6.4201986993139961</v>
      </c>
      <c r="AE1090" s="96"/>
    </row>
    <row r="1091" spans="3:31" ht="24.75" customHeight="1" x14ac:dyDescent="0.25">
      <c r="C1091" s="91">
        <f>ABS(E1091-Dashboard!$F$13)</f>
        <v>2.302665585544112</v>
      </c>
      <c r="D1091" s="92">
        <f t="shared" si="115"/>
        <v>0.19900622874313975</v>
      </c>
      <c r="E1091" s="93" cm="1">
        <f t="array" ref="E1091">SUM('DRE + DCF'!$S$41/TIR!S1091,'DRE + DCF'!$U$41:$AD$41/TIR!T1091:AC1091,TIR!F1091)</f>
        <v>47.207334414455886</v>
      </c>
      <c r="F1091" s="100">
        <f>'DRE + DCF'!$AE$38*'DRE + DCF'!$AE$39*(1+G1091)/(R1091-G1091)/AC1091</f>
        <v>23.507770865563092</v>
      </c>
      <c r="G1091" s="92">
        <f>R1091*(1-'DRE + DCF'!$AE$39)</f>
        <v>0.11940373724588385</v>
      </c>
      <c r="H1091" s="94">
        <f t="shared" si="120"/>
        <v>0.19900622874313975</v>
      </c>
      <c r="I1091" s="94">
        <f t="shared" si="119"/>
        <v>0.19900622874313975</v>
      </c>
      <c r="J1091" s="94">
        <f t="shared" si="119"/>
        <v>0.19900622874313975</v>
      </c>
      <c r="K1091" s="94">
        <f t="shared" si="119"/>
        <v>0.19900622874313975</v>
      </c>
      <c r="L1091" s="94">
        <f t="shared" si="119"/>
        <v>0.19900622874313975</v>
      </c>
      <c r="M1091" s="94">
        <f t="shared" si="119"/>
        <v>0.19900622874313975</v>
      </c>
      <c r="N1091" s="94">
        <f t="shared" si="119"/>
        <v>0.19900622874313975</v>
      </c>
      <c r="O1091" s="94">
        <f t="shared" si="119"/>
        <v>0.19900622874313975</v>
      </c>
      <c r="P1091" s="94">
        <f t="shared" si="119"/>
        <v>0.19900622874313975</v>
      </c>
      <c r="Q1091" s="94">
        <f t="shared" si="119"/>
        <v>0.19900622874313975</v>
      </c>
      <c r="R1091" s="94">
        <f t="shared" si="119"/>
        <v>0.19900622874313975</v>
      </c>
      <c r="S1091" s="93">
        <f>(1+H1091)^((5-Dashboard!$F$9)*3/12)</f>
        <v>1.046418381249244</v>
      </c>
      <c r="T1091" s="93">
        <f t="shared" si="118"/>
        <v>1.2546621569891572</v>
      </c>
      <c r="U1091" s="93">
        <f t="shared" si="118"/>
        <v>1.5043477411983026</v>
      </c>
      <c r="V1091" s="93">
        <f t="shared" si="118"/>
        <v>1.8037223118924377</v>
      </c>
      <c r="W1091" s="93">
        <f t="shared" si="118"/>
        <v>2.1626742868820092</v>
      </c>
      <c r="X1091" s="93">
        <f t="shared" si="118"/>
        <v>2.593059940714157</v>
      </c>
      <c r="Y1091" s="93">
        <f t="shared" si="117"/>
        <v>3.1090950204205909</v>
      </c>
      <c r="Z1091" s="93">
        <f t="shared" si="117"/>
        <v>3.7278242952385678</v>
      </c>
      <c r="AA1091" s="93">
        <f t="shared" si="117"/>
        <v>4.4696845496510482</v>
      </c>
      <c r="AB1091" s="93">
        <f t="shared" si="117"/>
        <v>5.359179615548582</v>
      </c>
      <c r="AC1091" s="95">
        <f t="shared" si="117"/>
        <v>6.4256897399960149</v>
      </c>
      <c r="AE1091" s="96"/>
    </row>
    <row r="1092" spans="3:31" ht="24.75" customHeight="1" x14ac:dyDescent="0.25">
      <c r="C1092" s="91">
        <f>ABS(E1092-Dashboard!$F$13)</f>
        <v>2.3429267410085686</v>
      </c>
      <c r="D1092" s="92">
        <f t="shared" si="115"/>
        <v>0.19910622874313974</v>
      </c>
      <c r="E1092" s="93" cm="1">
        <f t="array" ref="E1092">SUM('DRE + DCF'!$S$41/TIR!S1092,'DRE + DCF'!$U$41:$AD$41/TIR!T1092:AC1092,TIR!F1092)</f>
        <v>47.167073258991429</v>
      </c>
      <c r="F1092" s="100">
        <f>'DRE + DCF'!$AE$38*'DRE + DCF'!$AE$39*(1+G1092)/(R1092-G1092)/AC1092</f>
        <v>23.477145841005157</v>
      </c>
      <c r="G1092" s="92">
        <f>R1092*(1-'DRE + DCF'!$AE$39)</f>
        <v>0.11946373724588384</v>
      </c>
      <c r="H1092" s="94">
        <f t="shared" si="120"/>
        <v>0.19910622874313974</v>
      </c>
      <c r="I1092" s="94">
        <f t="shared" si="119"/>
        <v>0.19910622874313974</v>
      </c>
      <c r="J1092" s="94">
        <f t="shared" si="119"/>
        <v>0.19910622874313974</v>
      </c>
      <c r="K1092" s="94">
        <f t="shared" si="119"/>
        <v>0.19910622874313974</v>
      </c>
      <c r="L1092" s="94">
        <f t="shared" si="119"/>
        <v>0.19910622874313974</v>
      </c>
      <c r="M1092" s="94">
        <f t="shared" si="119"/>
        <v>0.19910622874313974</v>
      </c>
      <c r="N1092" s="94">
        <f t="shared" si="119"/>
        <v>0.19910622874313974</v>
      </c>
      <c r="O1092" s="94">
        <f t="shared" si="119"/>
        <v>0.19910622874313974</v>
      </c>
      <c r="P1092" s="94">
        <f t="shared" si="119"/>
        <v>0.19910622874313974</v>
      </c>
      <c r="Q1092" s="94">
        <f t="shared" si="119"/>
        <v>0.19910622874313974</v>
      </c>
      <c r="R1092" s="94">
        <f t="shared" si="119"/>
        <v>0.19910622874313974</v>
      </c>
      <c r="S1092" s="93">
        <f>(1+H1092)^((5-Dashboard!$F$9)*3/12)</f>
        <v>1.0464401990186201</v>
      </c>
      <c r="T1092" s="93">
        <f t="shared" si="118"/>
        <v>1.2547929606504382</v>
      </c>
      <c r="U1092" s="93">
        <f t="shared" si="118"/>
        <v>1.5046300548989859</v>
      </c>
      <c r="V1092" s="93">
        <f t="shared" si="118"/>
        <v>1.8042112707835063</v>
      </c>
      <c r="W1092" s="93">
        <f t="shared" si="118"/>
        <v>2.1634409727650779</v>
      </c>
      <c r="X1092" s="93">
        <f t="shared" si="118"/>
        <v>2.5941955459607224</v>
      </c>
      <c r="Y1092" s="93">
        <f t="shared" si="117"/>
        <v>3.1107160377392122</v>
      </c>
      <c r="Z1092" s="93">
        <f t="shared" si="117"/>
        <v>3.7300789767042692</v>
      </c>
      <c r="AA1092" s="93">
        <f t="shared" si="117"/>
        <v>4.4727609346699264</v>
      </c>
      <c r="AB1092" s="93">
        <f t="shared" si="117"/>
        <v>5.3633154964416967</v>
      </c>
      <c r="AC1092" s="95">
        <f t="shared" si="117"/>
        <v>6.4311850184978434</v>
      </c>
      <c r="AE1092" s="96"/>
    </row>
    <row r="1093" spans="3:31" ht="24.75" customHeight="1" x14ac:dyDescent="0.25">
      <c r="C1093" s="91">
        <f>ABS(E1093-Dashboard!$F$13)</f>
        <v>2.383134321483638</v>
      </c>
      <c r="D1093" s="92">
        <f t="shared" si="115"/>
        <v>0.19920622874313973</v>
      </c>
      <c r="E1093" s="93" cm="1">
        <f t="array" ref="E1093">SUM('DRE + DCF'!$S$41/TIR!S1093,'DRE + DCF'!$U$41:$AD$41/TIR!T1093:AC1093,TIR!F1093)</f>
        <v>47.12686567851636</v>
      </c>
      <c r="F1093" s="100">
        <f>'DRE + DCF'!$AE$38*'DRE + DCF'!$AE$39*(1+G1093)/(R1093-G1093)/AC1093</f>
        <v>23.446568232017061</v>
      </c>
      <c r="G1093" s="92">
        <f>R1093*(1-'DRE + DCF'!$AE$39)</f>
        <v>0.11952373724588383</v>
      </c>
      <c r="H1093" s="94">
        <f t="shared" si="120"/>
        <v>0.19920622874313973</v>
      </c>
      <c r="I1093" s="94">
        <f t="shared" si="119"/>
        <v>0.19920622874313973</v>
      </c>
      <c r="J1093" s="94">
        <f t="shared" si="119"/>
        <v>0.19920622874313973</v>
      </c>
      <c r="K1093" s="94">
        <f t="shared" si="119"/>
        <v>0.19920622874313973</v>
      </c>
      <c r="L1093" s="94">
        <f t="shared" si="119"/>
        <v>0.19920622874313973</v>
      </c>
      <c r="M1093" s="94">
        <f t="shared" si="119"/>
        <v>0.19920622874313973</v>
      </c>
      <c r="N1093" s="94">
        <f t="shared" si="119"/>
        <v>0.19920622874313973</v>
      </c>
      <c r="O1093" s="94">
        <f t="shared" si="119"/>
        <v>0.19920622874313973</v>
      </c>
      <c r="P1093" s="94">
        <f t="shared" si="119"/>
        <v>0.19920622874313973</v>
      </c>
      <c r="Q1093" s="94">
        <f t="shared" si="119"/>
        <v>0.19920622874313973</v>
      </c>
      <c r="R1093" s="94">
        <f t="shared" si="119"/>
        <v>0.19920622874313973</v>
      </c>
      <c r="S1093" s="93">
        <f>(1+H1093)^((5-Dashboard!$F$9)*3/12)</f>
        <v>1.0464620154234117</v>
      </c>
      <c r="T1093" s="93">
        <f t="shared" si="118"/>
        <v>1.2549237670388549</v>
      </c>
      <c r="U1093" s="93">
        <f t="shared" si="118"/>
        <v>1.5049123980307997</v>
      </c>
      <c r="V1093" s="93">
        <f t="shared" si="118"/>
        <v>1.8047003214313102</v>
      </c>
      <c r="W1093" s="93">
        <f t="shared" si="118"/>
        <v>2.1642078664751736</v>
      </c>
      <c r="X1093" s="93">
        <f t="shared" si="118"/>
        <v>2.5953315537719295</v>
      </c>
      <c r="Y1093" s="93">
        <f t="shared" si="117"/>
        <v>3.1123377649369086</v>
      </c>
      <c r="Z1093" s="93">
        <f t="shared" si="117"/>
        <v>3.7323348336648428</v>
      </c>
      <c r="AA1093" s="93">
        <f t="shared" si="117"/>
        <v>4.4758391802858695</v>
      </c>
      <c r="AB1093" s="93">
        <f t="shared" si="117"/>
        <v>5.3674542238514036</v>
      </c>
      <c r="AC1093" s="95">
        <f t="shared" si="117"/>
        <v>6.4366845377362782</v>
      </c>
      <c r="AE1093" s="96"/>
    </row>
    <row r="1094" spans="3:31" ht="24.75" customHeight="1" x14ac:dyDescent="0.25">
      <c r="C1094" s="91">
        <f>ABS(E1094-Dashboard!$F$13)</f>
        <v>2.423288419437732</v>
      </c>
      <c r="D1094" s="92">
        <f t="shared" si="115"/>
        <v>0.19930622874313972</v>
      </c>
      <c r="E1094" s="93" cm="1">
        <f t="array" ref="E1094">SUM('DRE + DCF'!$S$41/TIR!S1094,'DRE + DCF'!$U$41:$AD$41/TIR!T1094:AC1094,TIR!F1094)</f>
        <v>47.086711580562266</v>
      </c>
      <c r="F1094" s="100">
        <f>'DRE + DCF'!$AE$38*'DRE + DCF'!$AE$39*(1+G1094)/(R1094-G1094)/AC1094</f>
        <v>23.416037951045379</v>
      </c>
      <c r="G1094" s="92">
        <f>R1094*(1-'DRE + DCF'!$AE$39)</f>
        <v>0.11958373724588382</v>
      </c>
      <c r="H1094" s="94">
        <f t="shared" si="120"/>
        <v>0.19930622874313972</v>
      </c>
      <c r="I1094" s="94">
        <f t="shared" si="119"/>
        <v>0.19930622874313972</v>
      </c>
      <c r="J1094" s="94">
        <f t="shared" si="119"/>
        <v>0.19930622874313972</v>
      </c>
      <c r="K1094" s="94">
        <f t="shared" si="119"/>
        <v>0.19930622874313972</v>
      </c>
      <c r="L1094" s="94">
        <f t="shared" si="119"/>
        <v>0.19930622874313972</v>
      </c>
      <c r="M1094" s="94">
        <f t="shared" si="119"/>
        <v>0.19930622874313972</v>
      </c>
      <c r="N1094" s="94">
        <f t="shared" si="119"/>
        <v>0.19930622874313972</v>
      </c>
      <c r="O1094" s="94">
        <f t="shared" si="119"/>
        <v>0.19930622874313972</v>
      </c>
      <c r="P1094" s="94">
        <f t="shared" si="119"/>
        <v>0.19930622874313972</v>
      </c>
      <c r="Q1094" s="94">
        <f t="shared" si="119"/>
        <v>0.19930622874313972</v>
      </c>
      <c r="R1094" s="94">
        <f t="shared" si="119"/>
        <v>0.19930622874313972</v>
      </c>
      <c r="S1094" s="93">
        <f>(1+H1094)^((5-Dashboard!$F$9)*3/12)</f>
        <v>1.0464838304638182</v>
      </c>
      <c r="T1094" s="93">
        <f t="shared" si="118"/>
        <v>1.2550545761542371</v>
      </c>
      <c r="U1094" s="93">
        <f t="shared" si="118"/>
        <v>1.5051947705943578</v>
      </c>
      <c r="V1094" s="93">
        <f t="shared" si="118"/>
        <v>1.8051894638454147</v>
      </c>
      <c r="W1094" s="93">
        <f t="shared" si="118"/>
        <v>2.1649749680512946</v>
      </c>
      <c r="X1094" s="93">
        <f t="shared" si="118"/>
        <v>2.5964679642568975</v>
      </c>
      <c r="Y1094" s="93">
        <f t="shared" si="117"/>
        <v>3.113960202265317</v>
      </c>
      <c r="Z1094" s="93">
        <f t="shared" si="117"/>
        <v>3.7345918666350419</v>
      </c>
      <c r="AA1094" s="93">
        <f t="shared" si="117"/>
        <v>4.4789192874688748</v>
      </c>
      <c r="AB1094" s="93">
        <f t="shared" si="117"/>
        <v>5.3715957994992065</v>
      </c>
      <c r="AC1094" s="95">
        <f t="shared" si="117"/>
        <v>6.4421883006298843</v>
      </c>
      <c r="AE1094" s="96"/>
    </row>
    <row r="1095" spans="3:31" ht="24.75" customHeight="1" x14ac:dyDescent="0.25">
      <c r="C1095" s="91">
        <f>ABS(E1095-Dashboard!$F$13)</f>
        <v>2.4633891271419728</v>
      </c>
      <c r="D1095" s="92">
        <f t="shared" si="115"/>
        <v>0.19940622874313971</v>
      </c>
      <c r="E1095" s="93" cm="1">
        <f t="array" ref="E1095">SUM('DRE + DCF'!$S$41/TIR!S1095,'DRE + DCF'!$U$41:$AD$41/TIR!T1095:AC1095,TIR!F1095)</f>
        <v>47.046610872858025</v>
      </c>
      <c r="F1095" s="100">
        <f>'DRE + DCF'!$AE$38*'DRE + DCF'!$AE$39*(1+G1095)/(R1095-G1095)/AC1095</f>
        <v>23.385554910729443</v>
      </c>
      <c r="G1095" s="92">
        <f>R1095*(1-'DRE + DCF'!$AE$39)</f>
        <v>0.11964373724588381</v>
      </c>
      <c r="H1095" s="94">
        <f t="shared" si="120"/>
        <v>0.19940622874313971</v>
      </c>
      <c r="I1095" s="94">
        <f t="shared" si="119"/>
        <v>0.19940622874313971</v>
      </c>
      <c r="J1095" s="94">
        <f t="shared" si="119"/>
        <v>0.19940622874313971</v>
      </c>
      <c r="K1095" s="94">
        <f t="shared" si="119"/>
        <v>0.19940622874313971</v>
      </c>
      <c r="L1095" s="94">
        <f t="shared" si="119"/>
        <v>0.19940622874313971</v>
      </c>
      <c r="M1095" s="94">
        <f t="shared" si="119"/>
        <v>0.19940622874313971</v>
      </c>
      <c r="N1095" s="94">
        <f t="shared" si="119"/>
        <v>0.19940622874313971</v>
      </c>
      <c r="O1095" s="94">
        <f t="shared" si="119"/>
        <v>0.19940622874313971</v>
      </c>
      <c r="P1095" s="94">
        <f t="shared" si="119"/>
        <v>0.19940622874313971</v>
      </c>
      <c r="Q1095" s="94">
        <f t="shared" si="119"/>
        <v>0.19940622874313971</v>
      </c>
      <c r="R1095" s="94">
        <f t="shared" si="119"/>
        <v>0.19940622874313971</v>
      </c>
      <c r="S1095" s="93">
        <f>(1+H1095)^((5-Dashboard!$F$9)*3/12)</f>
        <v>1.0465056441400387</v>
      </c>
      <c r="T1095" s="93">
        <f t="shared" si="118"/>
        <v>1.2551853879964141</v>
      </c>
      <c r="U1095" s="93">
        <f t="shared" si="118"/>
        <v>1.5054771725902736</v>
      </c>
      <c r="V1095" s="93">
        <f t="shared" si="118"/>
        <v>1.8056786980353849</v>
      </c>
      <c r="W1095" s="93">
        <f t="shared" si="118"/>
        <v>2.1657422775324435</v>
      </c>
      <c r="X1095" s="93">
        <f t="shared" si="118"/>
        <v>2.5976047775247664</v>
      </c>
      <c r="Y1095" s="93">
        <f t="shared" si="117"/>
        <v>3.1155833499761427</v>
      </c>
      <c r="Z1095" s="93">
        <f t="shared" si="117"/>
        <v>3.7368500761298029</v>
      </c>
      <c r="AA1095" s="93">
        <f t="shared" si="117"/>
        <v>4.4820012571893617</v>
      </c>
      <c r="AB1095" s="93">
        <f t="shared" si="117"/>
        <v>5.3757402251075037</v>
      </c>
      <c r="AC1095" s="95">
        <f t="shared" si="117"/>
        <v>6.4476963100989879</v>
      </c>
      <c r="AE1095" s="96"/>
    </row>
    <row r="1096" spans="3:31" ht="24.75" customHeight="1" x14ac:dyDescent="0.25">
      <c r="C1096" s="91">
        <f>ABS(E1096-Dashboard!$F$13)</f>
        <v>2.5034365366706837</v>
      </c>
      <c r="D1096" s="92">
        <f t="shared" si="115"/>
        <v>0.1995062287431397</v>
      </c>
      <c r="E1096" s="93" cm="1">
        <f t="array" ref="E1096">SUM('DRE + DCF'!$S$41/TIR!S1096,'DRE + DCF'!$U$41:$AD$41/TIR!T1096:AC1096,TIR!F1096)</f>
        <v>47.006563463329314</v>
      </c>
      <c r="F1096" s="100">
        <f>'DRE + DCF'!$AE$38*'DRE + DCF'!$AE$39*(1+G1096)/(R1096-G1096)/AC1096</f>
        <v>23.355119023900812</v>
      </c>
      <c r="G1096" s="92">
        <f>R1096*(1-'DRE + DCF'!$AE$39)</f>
        <v>0.11970373724588382</v>
      </c>
      <c r="H1096" s="94">
        <f t="shared" si="120"/>
        <v>0.1995062287431397</v>
      </c>
      <c r="I1096" s="94">
        <f t="shared" si="119"/>
        <v>0.1995062287431397</v>
      </c>
      <c r="J1096" s="94">
        <f t="shared" si="119"/>
        <v>0.1995062287431397</v>
      </c>
      <c r="K1096" s="94">
        <f t="shared" si="119"/>
        <v>0.1995062287431397</v>
      </c>
      <c r="L1096" s="94">
        <f t="shared" ref="I1096:R1121" si="121">$D1096</f>
        <v>0.1995062287431397</v>
      </c>
      <c r="M1096" s="94">
        <f t="shared" si="121"/>
        <v>0.1995062287431397</v>
      </c>
      <c r="N1096" s="94">
        <f t="shared" si="121"/>
        <v>0.1995062287431397</v>
      </c>
      <c r="O1096" s="94">
        <f t="shared" si="121"/>
        <v>0.1995062287431397</v>
      </c>
      <c r="P1096" s="94">
        <f t="shared" si="121"/>
        <v>0.1995062287431397</v>
      </c>
      <c r="Q1096" s="94">
        <f t="shared" si="121"/>
        <v>0.1995062287431397</v>
      </c>
      <c r="R1096" s="94">
        <f t="shared" si="121"/>
        <v>0.1995062287431397</v>
      </c>
      <c r="S1096" s="93">
        <f>(1+H1096)^((5-Dashboard!$F$9)*3/12)</f>
        <v>1.046527456452272</v>
      </c>
      <c r="T1096" s="93">
        <f t="shared" si="118"/>
        <v>1.2553162025652151</v>
      </c>
      <c r="U1096" s="93">
        <f t="shared" si="118"/>
        <v>1.5057596040191605</v>
      </c>
      <c r="V1096" s="93">
        <f t="shared" si="118"/>
        <v>1.8061680240107867</v>
      </c>
      <c r="W1096" s="93">
        <f t="shared" si="118"/>
        <v>2.1665097949576273</v>
      </c>
      <c r="X1096" s="93">
        <f t="shared" si="118"/>
        <v>2.5987419936846963</v>
      </c>
      <c r="Y1096" s="93">
        <f t="shared" si="117"/>
        <v>3.1172072083211582</v>
      </c>
      <c r="Z1096" s="93">
        <f t="shared" si="117"/>
        <v>3.7391094626642429</v>
      </c>
      <c r="AA1096" s="93">
        <f t="shared" si="117"/>
        <v>4.485085090418174</v>
      </c>
      <c r="AB1096" s="93">
        <f t="shared" si="117"/>
        <v>5.3798875023995878</v>
      </c>
      <c r="AC1096" s="95">
        <f t="shared" si="117"/>
        <v>6.4532085690656782</v>
      </c>
      <c r="AE1096" s="96"/>
    </row>
    <row r="1097" spans="3:31" ht="24.75" customHeight="1" x14ac:dyDescent="0.25">
      <c r="C1097" s="91">
        <f>ABS(E1097-Dashboard!$F$13)</f>
        <v>2.543430739902</v>
      </c>
      <c r="D1097" s="92">
        <f t="shared" si="115"/>
        <v>0.19960622874313969</v>
      </c>
      <c r="E1097" s="93" cm="1">
        <f t="array" ref="E1097">SUM('DRE + DCF'!$S$41/TIR!S1097,'DRE + DCF'!$U$41:$AD$41/TIR!T1097:AC1097,TIR!F1097)</f>
        <v>46.966569260097998</v>
      </c>
      <c r="F1097" s="100">
        <f>'DRE + DCF'!$AE$38*'DRE + DCF'!$AE$39*(1+G1097)/(R1097-G1097)/AC1097</f>
        <v>23.324730203582682</v>
      </c>
      <c r="G1097" s="92">
        <f>R1097*(1-'DRE + DCF'!$AE$39)</f>
        <v>0.11976373724588381</v>
      </c>
      <c r="H1097" s="94">
        <f t="shared" si="120"/>
        <v>0.19960622874313969</v>
      </c>
      <c r="I1097" s="94">
        <f t="shared" si="121"/>
        <v>0.19960622874313969</v>
      </c>
      <c r="J1097" s="94">
        <f t="shared" si="121"/>
        <v>0.19960622874313969</v>
      </c>
      <c r="K1097" s="94">
        <f t="shared" si="121"/>
        <v>0.19960622874313969</v>
      </c>
      <c r="L1097" s="94">
        <f t="shared" si="121"/>
        <v>0.19960622874313969</v>
      </c>
      <c r="M1097" s="94">
        <f t="shared" si="121"/>
        <v>0.19960622874313969</v>
      </c>
      <c r="N1097" s="94">
        <f t="shared" si="121"/>
        <v>0.19960622874313969</v>
      </c>
      <c r="O1097" s="94">
        <f t="shared" si="121"/>
        <v>0.19960622874313969</v>
      </c>
      <c r="P1097" s="94">
        <f t="shared" si="121"/>
        <v>0.19960622874313969</v>
      </c>
      <c r="Q1097" s="94">
        <f t="shared" si="121"/>
        <v>0.19960622874313969</v>
      </c>
      <c r="R1097" s="94">
        <f t="shared" si="121"/>
        <v>0.19960622874313969</v>
      </c>
      <c r="S1097" s="93">
        <f>(1+H1097)^((5-Dashboard!$F$9)*3/12)</f>
        <v>1.0465492674007173</v>
      </c>
      <c r="T1097" s="93">
        <f t="shared" si="118"/>
        <v>1.2554470198604701</v>
      </c>
      <c r="U1097" s="93">
        <f t="shared" si="118"/>
        <v>1.5060420648816322</v>
      </c>
      <c r="V1097" s="93">
        <f t="shared" si="118"/>
        <v>1.8066574417811856</v>
      </c>
      <c r="W1097" s="93">
        <f t="shared" si="118"/>
        <v>2.1672775203658565</v>
      </c>
      <c r="X1097" s="93">
        <f t="shared" si="118"/>
        <v>2.5998796128458683</v>
      </c>
      <c r="Y1097" s="93">
        <f t="shared" si="117"/>
        <v>3.1188317775522063</v>
      </c>
      <c r="Z1097" s="93">
        <f t="shared" si="117"/>
        <v>3.7413700267536649</v>
      </c>
      <c r="AA1097" s="93">
        <f t="shared" si="117"/>
        <v>4.4881707881265838</v>
      </c>
      <c r="AB1097" s="93">
        <f t="shared" si="117"/>
        <v>5.3840376330996564</v>
      </c>
      <c r="AC1097" s="95">
        <f t="shared" si="117"/>
        <v>6.458725080453819</v>
      </c>
      <c r="AE1097" s="96"/>
    </row>
    <row r="1098" spans="3:31" ht="24.75" customHeight="1" x14ac:dyDescent="0.25">
      <c r="C1098" s="91">
        <f>ABS(E1098-Dashboard!$F$13)</f>
        <v>2.5833718285182528</v>
      </c>
      <c r="D1098" s="92">
        <f t="shared" si="115"/>
        <v>0.19970622874313967</v>
      </c>
      <c r="E1098" s="93" cm="1">
        <f t="array" ref="E1098">SUM('DRE + DCF'!$S$41/TIR!S1098,'DRE + DCF'!$U$41:$AD$41/TIR!T1098:AC1098,TIR!F1098)</f>
        <v>46.926628171481745</v>
      </c>
      <c r="F1098" s="100">
        <f>'DRE + DCF'!$AE$38*'DRE + DCF'!$AE$39*(1+G1098)/(R1098-G1098)/AC1098</f>
        <v>23.294388362989519</v>
      </c>
      <c r="G1098" s="92">
        <f>R1098*(1-'DRE + DCF'!$AE$39)</f>
        <v>0.1198237372458838</v>
      </c>
      <c r="H1098" s="94">
        <f t="shared" si="120"/>
        <v>0.19970622874313967</v>
      </c>
      <c r="I1098" s="94">
        <f t="shared" si="121"/>
        <v>0.19970622874313967</v>
      </c>
      <c r="J1098" s="94">
        <f t="shared" si="121"/>
        <v>0.19970622874313967</v>
      </c>
      <c r="K1098" s="94">
        <f t="shared" si="121"/>
        <v>0.19970622874313967</v>
      </c>
      <c r="L1098" s="94">
        <f t="shared" si="121"/>
        <v>0.19970622874313967</v>
      </c>
      <c r="M1098" s="94">
        <f t="shared" si="121"/>
        <v>0.19970622874313967</v>
      </c>
      <c r="N1098" s="94">
        <f t="shared" si="121"/>
        <v>0.19970622874313967</v>
      </c>
      <c r="O1098" s="94">
        <f t="shared" si="121"/>
        <v>0.19970622874313967</v>
      </c>
      <c r="P1098" s="94">
        <f t="shared" si="121"/>
        <v>0.19970622874313967</v>
      </c>
      <c r="Q1098" s="94">
        <f t="shared" si="121"/>
        <v>0.19970622874313967</v>
      </c>
      <c r="R1098" s="94">
        <f t="shared" si="121"/>
        <v>0.19970622874313967</v>
      </c>
      <c r="S1098" s="93">
        <f>(1+H1098)^((5-Dashboard!$F$9)*3/12)</f>
        <v>1.0465710769855736</v>
      </c>
      <c r="T1098" s="93">
        <f t="shared" si="118"/>
        <v>1.2555778398820086</v>
      </c>
      <c r="U1098" s="93">
        <f t="shared" si="118"/>
        <v>1.5063245551783022</v>
      </c>
      <c r="V1098" s="93">
        <f t="shared" si="118"/>
        <v>1.8071469513561484</v>
      </c>
      <c r="W1098" s="93">
        <f t="shared" si="118"/>
        <v>2.1680454537961471</v>
      </c>
      <c r="X1098" s="93">
        <f t="shared" si="118"/>
        <v>2.6010176351174845</v>
      </c>
      <c r="Y1098" s="93">
        <f t="shared" si="117"/>
        <v>3.1204570579211972</v>
      </c>
      <c r="Z1098" s="93">
        <f t="shared" si="117"/>
        <v>3.7436317689135525</v>
      </c>
      <c r="AA1098" s="93">
        <f t="shared" si="117"/>
        <v>4.4912583512862874</v>
      </c>
      <c r="AB1098" s="93">
        <f t="shared" si="117"/>
        <v>5.3881906189328035</v>
      </c>
      <c r="AC1098" s="95">
        <f t="shared" si="117"/>
        <v>6.4642458471890372</v>
      </c>
      <c r="AE1098" s="96"/>
    </row>
    <row r="1099" spans="3:31" ht="24.75" customHeight="1" x14ac:dyDescent="0.25">
      <c r="C1099" s="91">
        <f>ABS(E1099-Dashboard!$F$13)</f>
        <v>2.6232598940064875</v>
      </c>
      <c r="D1099" s="92">
        <f t="shared" si="115"/>
        <v>0.19980622874313966</v>
      </c>
      <c r="E1099" s="93" cm="1">
        <f t="array" ref="E1099">SUM('DRE + DCF'!$S$41/TIR!S1099,'DRE + DCF'!$U$41:$AD$41/TIR!T1099:AC1099,TIR!F1099)</f>
        <v>46.88674010599351</v>
      </c>
      <c r="F1099" s="100">
        <f>'DRE + DCF'!$AE$38*'DRE + DCF'!$AE$39*(1+G1099)/(R1099-G1099)/AC1099</f>
        <v>23.264093415526506</v>
      </c>
      <c r="G1099" s="92">
        <f>R1099*(1-'DRE + DCF'!$AE$39)</f>
        <v>0.11988373724588379</v>
      </c>
      <c r="H1099" s="94">
        <f t="shared" si="120"/>
        <v>0.19980622874313966</v>
      </c>
      <c r="I1099" s="94">
        <f t="shared" si="121"/>
        <v>0.19980622874313966</v>
      </c>
      <c r="J1099" s="94">
        <f t="shared" si="121"/>
        <v>0.19980622874313966</v>
      </c>
      <c r="K1099" s="94">
        <f t="shared" si="121"/>
        <v>0.19980622874313966</v>
      </c>
      <c r="L1099" s="94">
        <f t="shared" si="121"/>
        <v>0.19980622874313966</v>
      </c>
      <c r="M1099" s="94">
        <f t="shared" si="121"/>
        <v>0.19980622874313966</v>
      </c>
      <c r="N1099" s="94">
        <f t="shared" si="121"/>
        <v>0.19980622874313966</v>
      </c>
      <c r="O1099" s="94">
        <f t="shared" si="121"/>
        <v>0.19980622874313966</v>
      </c>
      <c r="P1099" s="94">
        <f t="shared" si="121"/>
        <v>0.19980622874313966</v>
      </c>
      <c r="Q1099" s="94">
        <f t="shared" si="121"/>
        <v>0.19980622874313966</v>
      </c>
      <c r="R1099" s="94">
        <f t="shared" si="121"/>
        <v>0.19980622874313966</v>
      </c>
      <c r="S1099" s="93">
        <f>(1+H1099)^((5-Dashboard!$F$9)*3/12)</f>
        <v>1.0465928852070394</v>
      </c>
      <c r="T1099" s="93">
        <f t="shared" si="118"/>
        <v>1.2557086626296596</v>
      </c>
      <c r="U1099" s="93">
        <f t="shared" si="118"/>
        <v>1.5066070749097835</v>
      </c>
      <c r="V1099" s="93">
        <f t="shared" si="118"/>
        <v>1.8076365527452403</v>
      </c>
      <c r="W1099" s="93">
        <f t="shared" si="118"/>
        <v>2.1688135952875163</v>
      </c>
      <c r="X1099" s="93">
        <f t="shared" si="118"/>
        <v>2.602156060608765</v>
      </c>
      <c r="Y1099" s="93">
        <f t="shared" si="117"/>
        <v>3.1220830496801071</v>
      </c>
      <c r="Z1099" s="93">
        <f t="shared" si="117"/>
        <v>3.7458946896595697</v>
      </c>
      <c r="AA1099" s="93">
        <f t="shared" si="117"/>
        <v>4.4943477808694023</v>
      </c>
      <c r="AB1099" s="93">
        <f t="shared" si="117"/>
        <v>5.3923464616250163</v>
      </c>
      <c r="AC1099" s="95">
        <f t="shared" si="117"/>
        <v>6.4697708721987244</v>
      </c>
      <c r="AE1099" s="96"/>
    </row>
    <row r="1100" spans="3:31" ht="24.75" customHeight="1" x14ac:dyDescent="0.25">
      <c r="C1100" s="91">
        <f>ABS(E1100-Dashboard!$F$13)</f>
        <v>2.6630950276590752</v>
      </c>
      <c r="D1100" s="92">
        <f t="shared" si="115"/>
        <v>0.19990622874313965</v>
      </c>
      <c r="E1100" s="93" cm="1">
        <f t="array" ref="E1100">SUM('DRE + DCF'!$S$41/TIR!S1100,'DRE + DCF'!$U$41:$AD$41/TIR!T1100:AC1100,TIR!F1100)</f>
        <v>46.846904972340923</v>
      </c>
      <c r="F1100" s="100">
        <f>'DRE + DCF'!$AE$38*'DRE + DCF'!$AE$39*(1+G1100)/(R1100-G1100)/AC1100</f>
        <v>23.233845274789001</v>
      </c>
      <c r="G1100" s="92">
        <f>R1100*(1-'DRE + DCF'!$AE$39)</f>
        <v>0.11994373724588378</v>
      </c>
      <c r="H1100" s="94">
        <f t="shared" si="120"/>
        <v>0.19990622874313965</v>
      </c>
      <c r="I1100" s="94">
        <f t="shared" si="121"/>
        <v>0.19990622874313965</v>
      </c>
      <c r="J1100" s="94">
        <f t="shared" si="121"/>
        <v>0.19990622874313965</v>
      </c>
      <c r="K1100" s="94">
        <f t="shared" si="121"/>
        <v>0.19990622874313965</v>
      </c>
      <c r="L1100" s="94">
        <f t="shared" si="121"/>
        <v>0.19990622874313965</v>
      </c>
      <c r="M1100" s="94">
        <f t="shared" si="121"/>
        <v>0.19990622874313965</v>
      </c>
      <c r="N1100" s="94">
        <f t="shared" si="121"/>
        <v>0.19990622874313965</v>
      </c>
      <c r="O1100" s="94">
        <f t="shared" si="121"/>
        <v>0.19990622874313965</v>
      </c>
      <c r="P1100" s="94">
        <f t="shared" si="121"/>
        <v>0.19990622874313965</v>
      </c>
      <c r="Q1100" s="94">
        <f t="shared" si="121"/>
        <v>0.19990622874313965</v>
      </c>
      <c r="R1100" s="94">
        <f t="shared" si="121"/>
        <v>0.19990622874313965</v>
      </c>
      <c r="S1100" s="93">
        <f>(1+H1100)^((5-Dashboard!$F$9)*3/12)</f>
        <v>1.0466146920653141</v>
      </c>
      <c r="T1100" s="93">
        <f t="shared" si="118"/>
        <v>1.2558394881032535</v>
      </c>
      <c r="U1100" s="93">
        <f t="shared" si="118"/>
        <v>1.50688962407669</v>
      </c>
      <c r="V1100" s="93">
        <f t="shared" si="118"/>
        <v>1.8081262459580285</v>
      </c>
      <c r="W1100" s="93">
        <f t="shared" si="118"/>
        <v>2.1695819448789888</v>
      </c>
      <c r="X1100" s="93">
        <f t="shared" si="118"/>
        <v>2.6032948894289536</v>
      </c>
      <c r="Y1100" s="93">
        <f t="shared" si="117"/>
        <v>3.1237097530809845</v>
      </c>
      <c r="Z1100" s="93">
        <f t="shared" si="117"/>
        <v>3.7481587895075683</v>
      </c>
      <c r="AA1100" s="93">
        <f t="shared" si="117"/>
        <v>4.4974390778484779</v>
      </c>
      <c r="AB1100" s="93">
        <f t="shared" si="117"/>
        <v>5.3965051629031908</v>
      </c>
      <c r="AC1100" s="95">
        <f t="shared" si="117"/>
        <v>6.4753001584120504</v>
      </c>
      <c r="AE1100" s="96"/>
    </row>
    <row r="1101" spans="3:31" ht="24.75" customHeight="1" x14ac:dyDescent="0.25">
      <c r="C1101" s="91">
        <f>ABS(E1101-Dashboard!$F$13)</f>
        <v>2.702877320574089</v>
      </c>
      <c r="D1101" s="92">
        <f t="shared" si="115"/>
        <v>0.20000622874313964</v>
      </c>
      <c r="E1101" s="93" cm="1">
        <f t="array" ref="E1101">SUM('DRE + DCF'!$S$41/TIR!S1101,'DRE + DCF'!$U$41:$AD$41/TIR!T1101:AC1101,TIR!F1101)</f>
        <v>46.807122679425909</v>
      </c>
      <c r="F1101" s="100">
        <f>'DRE + DCF'!$AE$38*'DRE + DCF'!$AE$39*(1+G1101)/(R1101-G1101)/AC1101</f>
        <v>23.203643854562113</v>
      </c>
      <c r="G1101" s="92">
        <f>R1101*(1-'DRE + DCF'!$AE$39)</f>
        <v>0.12000373724588378</v>
      </c>
      <c r="H1101" s="94">
        <f t="shared" si="120"/>
        <v>0.20000622874313964</v>
      </c>
      <c r="I1101" s="94">
        <f t="shared" si="121"/>
        <v>0.20000622874313964</v>
      </c>
      <c r="J1101" s="94">
        <f t="shared" si="121"/>
        <v>0.20000622874313964</v>
      </c>
      <c r="K1101" s="94">
        <f t="shared" si="121"/>
        <v>0.20000622874313964</v>
      </c>
      <c r="L1101" s="94">
        <f t="shared" si="121"/>
        <v>0.20000622874313964</v>
      </c>
      <c r="M1101" s="94">
        <f t="shared" si="121"/>
        <v>0.20000622874313964</v>
      </c>
      <c r="N1101" s="94">
        <f t="shared" si="121"/>
        <v>0.20000622874313964</v>
      </c>
      <c r="O1101" s="94">
        <f t="shared" si="121"/>
        <v>0.20000622874313964</v>
      </c>
      <c r="P1101" s="94">
        <f t="shared" si="121"/>
        <v>0.20000622874313964</v>
      </c>
      <c r="Q1101" s="94">
        <f t="shared" si="121"/>
        <v>0.20000622874313964</v>
      </c>
      <c r="R1101" s="94">
        <f t="shared" si="121"/>
        <v>0.20000622874313964</v>
      </c>
      <c r="S1101" s="93">
        <f>(1+H1101)^((5-Dashboard!$F$9)*3/12)</f>
        <v>1.0466364975605962</v>
      </c>
      <c r="T1101" s="93">
        <f t="shared" si="118"/>
        <v>1.2559703163026192</v>
      </c>
      <c r="U1101" s="93">
        <f t="shared" si="118"/>
        <v>1.5071722026796344</v>
      </c>
      <c r="V1101" s="93">
        <f t="shared" si="118"/>
        <v>1.8086160310040791</v>
      </c>
      <c r="W1101" s="93">
        <f t="shared" si="118"/>
        <v>2.1703505026095904</v>
      </c>
      <c r="X1101" s="93">
        <f t="shared" si="118"/>
        <v>2.6044341216873121</v>
      </c>
      <c r="Y1101" s="93">
        <f t="shared" si="117"/>
        <v>3.1253371683759426</v>
      </c>
      <c r="Z1101" s="93">
        <f t="shared" si="117"/>
        <v>3.7504240689735777</v>
      </c>
      <c r="AA1101" s="93">
        <f t="shared" si="117"/>
        <v>4.500532243196484</v>
      </c>
      <c r="AB1101" s="93">
        <f t="shared" si="117"/>
        <v>5.4006667244951156</v>
      </c>
      <c r="AC1101" s="95">
        <f t="shared" si="117"/>
        <v>6.480833708759949</v>
      </c>
      <c r="AE1101" s="96"/>
    </row>
    <row r="1102" spans="3:31" ht="24.75" customHeight="1" x14ac:dyDescent="0.25">
      <c r="C1102" s="91">
        <f>ABS(E1102-Dashboard!$F$13)</f>
        <v>2.7426068636558441</v>
      </c>
      <c r="D1102" s="92">
        <f t="shared" si="115"/>
        <v>0.20010622874313963</v>
      </c>
      <c r="E1102" s="93" cm="1">
        <f t="array" ref="E1102">SUM('DRE + DCF'!$S$41/TIR!S1102,'DRE + DCF'!$U$41:$AD$41/TIR!T1102:AC1102,TIR!F1102)</f>
        <v>46.767393136344154</v>
      </c>
      <c r="F1102" s="100">
        <f>'DRE + DCF'!$AE$38*'DRE + DCF'!$AE$39*(1+G1102)/(R1102-G1102)/AC1102</f>
        <v>23.173489068820171</v>
      </c>
      <c r="G1102" s="92">
        <f>R1102*(1-'DRE + DCF'!$AE$39)</f>
        <v>0.12006373724588378</v>
      </c>
      <c r="H1102" s="94">
        <f t="shared" si="120"/>
        <v>0.20010622874313963</v>
      </c>
      <c r="I1102" s="94">
        <f t="shared" si="121"/>
        <v>0.20010622874313963</v>
      </c>
      <c r="J1102" s="94">
        <f t="shared" si="121"/>
        <v>0.20010622874313963</v>
      </c>
      <c r="K1102" s="94">
        <f t="shared" si="121"/>
        <v>0.20010622874313963</v>
      </c>
      <c r="L1102" s="94">
        <f t="shared" si="121"/>
        <v>0.20010622874313963</v>
      </c>
      <c r="M1102" s="94">
        <f t="shared" si="121"/>
        <v>0.20010622874313963</v>
      </c>
      <c r="N1102" s="94">
        <f t="shared" si="121"/>
        <v>0.20010622874313963</v>
      </c>
      <c r="O1102" s="94">
        <f t="shared" si="121"/>
        <v>0.20010622874313963</v>
      </c>
      <c r="P1102" s="94">
        <f t="shared" si="121"/>
        <v>0.20010622874313963</v>
      </c>
      <c r="Q1102" s="94">
        <f t="shared" si="121"/>
        <v>0.20010622874313963</v>
      </c>
      <c r="R1102" s="94">
        <f t="shared" si="121"/>
        <v>0.20010622874313963</v>
      </c>
      <c r="S1102" s="93">
        <f>(1+H1102)^((5-Dashboard!$F$9)*3/12)</f>
        <v>1.0466583016930844</v>
      </c>
      <c r="T1102" s="93">
        <f t="shared" si="118"/>
        <v>1.2561011472275867</v>
      </c>
      <c r="U1102" s="93">
        <f t="shared" si="118"/>
        <v>1.5074548107192303</v>
      </c>
      <c r="V1102" s="93">
        <f t="shared" si="118"/>
        <v>1.8091059078929588</v>
      </c>
      <c r="W1102" s="93">
        <f t="shared" si="118"/>
        <v>2.1711192685183525</v>
      </c>
      <c r="X1102" s="93">
        <f t="shared" si="118"/>
        <v>2.6055737574931239</v>
      </c>
      <c r="Y1102" s="93">
        <f t="shared" si="117"/>
        <v>3.1269652958171648</v>
      </c>
      <c r="Z1102" s="93">
        <f t="shared" si="117"/>
        <v>3.7526905285738139</v>
      </c>
      <c r="AA1102" s="93">
        <f t="shared" si="117"/>
        <v>4.5036272778868192</v>
      </c>
      <c r="AB1102" s="93">
        <f t="shared" si="117"/>
        <v>5.4048311481294826</v>
      </c>
      <c r="AC1102" s="95">
        <f t="shared" si="117"/>
        <v>6.4863715261751267</v>
      </c>
      <c r="AE1102" s="96"/>
    </row>
    <row r="1103" spans="3:31" ht="24.75" customHeight="1" x14ac:dyDescent="0.25">
      <c r="C1103" s="91">
        <f>ABS(E1103-Dashboard!$F$13)</f>
        <v>2.7822837476154163</v>
      </c>
      <c r="D1103" s="92">
        <f t="shared" ref="D1103:D1166" si="122">D1102+0.0001</f>
        <v>0.20020622874313962</v>
      </c>
      <c r="E1103" s="93" cm="1">
        <f t="array" ref="E1103">SUM('DRE + DCF'!$S$41/TIR!S1103,'DRE + DCF'!$U$41:$AD$41/TIR!T1103:AC1103,TIR!F1103)</f>
        <v>46.727716252384582</v>
      </c>
      <c r="F1103" s="100">
        <f>'DRE + DCF'!$AE$38*'DRE + DCF'!$AE$39*(1+G1103)/(R1103-G1103)/AC1103</f>
        <v>23.143380831726237</v>
      </c>
      <c r="G1103" s="92">
        <f>R1103*(1-'DRE + DCF'!$AE$39)</f>
        <v>0.12012373724588377</v>
      </c>
      <c r="H1103" s="94">
        <f t="shared" si="120"/>
        <v>0.20020622874313962</v>
      </c>
      <c r="I1103" s="94">
        <f t="shared" si="121"/>
        <v>0.20020622874313962</v>
      </c>
      <c r="J1103" s="94">
        <f t="shared" si="121"/>
        <v>0.20020622874313962</v>
      </c>
      <c r="K1103" s="94">
        <f t="shared" si="121"/>
        <v>0.20020622874313962</v>
      </c>
      <c r="L1103" s="94">
        <f t="shared" si="121"/>
        <v>0.20020622874313962</v>
      </c>
      <c r="M1103" s="94">
        <f t="shared" si="121"/>
        <v>0.20020622874313962</v>
      </c>
      <c r="N1103" s="94">
        <f t="shared" si="121"/>
        <v>0.20020622874313962</v>
      </c>
      <c r="O1103" s="94">
        <f t="shared" si="121"/>
        <v>0.20020622874313962</v>
      </c>
      <c r="P1103" s="94">
        <f t="shared" si="121"/>
        <v>0.20020622874313962</v>
      </c>
      <c r="Q1103" s="94">
        <f t="shared" si="121"/>
        <v>0.20020622874313962</v>
      </c>
      <c r="R1103" s="94">
        <f t="shared" si="121"/>
        <v>0.20020622874313962</v>
      </c>
      <c r="S1103" s="93">
        <f>(1+H1103)^((5-Dashboard!$F$9)*3/12)</f>
        <v>1.0466801044629774</v>
      </c>
      <c r="T1103" s="93">
        <f t="shared" si="118"/>
        <v>1.2562319808779856</v>
      </c>
      <c r="U1103" s="93">
        <f t="shared" si="118"/>
        <v>1.507737448196091</v>
      </c>
      <c r="V1103" s="93">
        <f t="shared" si="118"/>
        <v>1.8095958766342353</v>
      </c>
      <c r="W1103" s="93">
        <f t="shared" si="118"/>
        <v>2.1718882426443114</v>
      </c>
      <c r="X1103" s="93">
        <f t="shared" si="118"/>
        <v>2.6067137969556939</v>
      </c>
      <c r="Y1103" s="93">
        <f t="shared" si="117"/>
        <v>3.1285941356569036</v>
      </c>
      <c r="Z1103" s="93">
        <f t="shared" si="117"/>
        <v>3.7549581688246749</v>
      </c>
      <c r="AA1103" s="93">
        <f t="shared" si="117"/>
        <v>4.5067241828933087</v>
      </c>
      <c r="AB1103" s="93">
        <f t="shared" si="117"/>
        <v>5.4089984355358851</v>
      </c>
      <c r="AC1103" s="95">
        <f t="shared" si="117"/>
        <v>6.4919136135920672</v>
      </c>
      <c r="AE1103" s="96"/>
    </row>
    <row r="1104" spans="3:31" ht="24.75" customHeight="1" x14ac:dyDescent="0.25">
      <c r="C1104" s="91">
        <f>ABS(E1104-Dashboard!$F$13)</f>
        <v>2.8219080629711257</v>
      </c>
      <c r="D1104" s="92">
        <f t="shared" si="122"/>
        <v>0.20030622874313961</v>
      </c>
      <c r="E1104" s="93" cm="1">
        <f t="array" ref="E1104">SUM('DRE + DCF'!$S$41/TIR!S1104,'DRE + DCF'!$U$41:$AD$41/TIR!T1104:AC1104,TIR!F1104)</f>
        <v>46.688091937028872</v>
      </c>
      <c r="F1104" s="100">
        <f>'DRE + DCF'!$AE$38*'DRE + DCF'!$AE$39*(1+G1104)/(R1104-G1104)/AC1104</f>
        <v>23.113319057631625</v>
      </c>
      <c r="G1104" s="92">
        <f>R1104*(1-'DRE + DCF'!$AE$39)</f>
        <v>0.12018373724588376</v>
      </c>
      <c r="H1104" s="94">
        <f t="shared" si="120"/>
        <v>0.20030622874313961</v>
      </c>
      <c r="I1104" s="94">
        <f t="shared" si="121"/>
        <v>0.20030622874313961</v>
      </c>
      <c r="J1104" s="94">
        <f t="shared" si="121"/>
        <v>0.20030622874313961</v>
      </c>
      <c r="K1104" s="94">
        <f t="shared" si="121"/>
        <v>0.20030622874313961</v>
      </c>
      <c r="L1104" s="94">
        <f t="shared" si="121"/>
        <v>0.20030622874313961</v>
      </c>
      <c r="M1104" s="94">
        <f t="shared" si="121"/>
        <v>0.20030622874313961</v>
      </c>
      <c r="N1104" s="94">
        <f t="shared" si="121"/>
        <v>0.20030622874313961</v>
      </c>
      <c r="O1104" s="94">
        <f t="shared" si="121"/>
        <v>0.20030622874313961</v>
      </c>
      <c r="P1104" s="94">
        <f t="shared" si="121"/>
        <v>0.20030622874313961</v>
      </c>
      <c r="Q1104" s="94">
        <f t="shared" si="121"/>
        <v>0.20030622874313961</v>
      </c>
      <c r="R1104" s="94">
        <f t="shared" si="121"/>
        <v>0.20030622874313961</v>
      </c>
      <c r="S1104" s="93">
        <f>(1+H1104)^((5-Dashboard!$F$9)*3/12)</f>
        <v>1.0467019058704743</v>
      </c>
      <c r="T1104" s="93">
        <f t="shared" si="118"/>
        <v>1.2563628172536456</v>
      </c>
      <c r="U1104" s="93">
        <f t="shared" si="118"/>
        <v>1.5080201151108297</v>
      </c>
      <c r="V1104" s="93">
        <f t="shared" si="118"/>
        <v>1.8100859372374754</v>
      </c>
      <c r="W1104" s="93">
        <f t="shared" si="118"/>
        <v>2.1726574250265052</v>
      </c>
      <c r="X1104" s="93">
        <f t="shared" si="118"/>
        <v>2.607854240184345</v>
      </c>
      <c r="Y1104" s="93">
        <f t="shared" si="117"/>
        <v>3.1302236881474772</v>
      </c>
      <c r="Z1104" s="93">
        <f t="shared" si="117"/>
        <v>3.75722699024274</v>
      </c>
      <c r="AA1104" s="93">
        <f t="shared" si="117"/>
        <v>4.5098229591901999</v>
      </c>
      <c r="AB1104" s="93">
        <f t="shared" si="117"/>
        <v>5.4131685884448153</v>
      </c>
      <c r="AC1104" s="95">
        <f t="shared" si="117"/>
        <v>6.4974599739470209</v>
      </c>
      <c r="AE1104" s="96"/>
    </row>
    <row r="1105" spans="3:31" ht="24.75" customHeight="1" x14ac:dyDescent="0.25">
      <c r="C1105" s="91">
        <f>ABS(E1105-Dashboard!$F$13)</f>
        <v>2.861479900048991</v>
      </c>
      <c r="D1105" s="92">
        <f t="shared" si="122"/>
        <v>0.2004062287431396</v>
      </c>
      <c r="E1105" s="93" cm="1">
        <f t="array" ref="E1105">SUM('DRE + DCF'!$S$41/TIR!S1105,'DRE + DCF'!$U$41:$AD$41/TIR!T1105:AC1105,TIR!F1105)</f>
        <v>46.648520099951007</v>
      </c>
      <c r="F1105" s="100">
        <f>'DRE + DCF'!$AE$38*'DRE + DCF'!$AE$39*(1+G1105)/(R1105-G1105)/AC1105</f>
        <v>23.083303661075394</v>
      </c>
      <c r="G1105" s="92">
        <f>R1105*(1-'DRE + DCF'!$AE$39)</f>
        <v>0.12024373724588375</v>
      </c>
      <c r="H1105" s="94">
        <f t="shared" si="120"/>
        <v>0.2004062287431396</v>
      </c>
      <c r="I1105" s="94">
        <f t="shared" si="121"/>
        <v>0.2004062287431396</v>
      </c>
      <c r="J1105" s="94">
        <f t="shared" si="121"/>
        <v>0.2004062287431396</v>
      </c>
      <c r="K1105" s="94">
        <f t="shared" si="121"/>
        <v>0.2004062287431396</v>
      </c>
      <c r="L1105" s="94">
        <f t="shared" si="121"/>
        <v>0.2004062287431396</v>
      </c>
      <c r="M1105" s="94">
        <f t="shared" si="121"/>
        <v>0.2004062287431396</v>
      </c>
      <c r="N1105" s="94">
        <f t="shared" si="121"/>
        <v>0.2004062287431396</v>
      </c>
      <c r="O1105" s="94">
        <f t="shared" si="121"/>
        <v>0.2004062287431396</v>
      </c>
      <c r="P1105" s="94">
        <f t="shared" si="121"/>
        <v>0.2004062287431396</v>
      </c>
      <c r="Q1105" s="94">
        <f t="shared" si="121"/>
        <v>0.2004062287431396</v>
      </c>
      <c r="R1105" s="94">
        <f t="shared" si="121"/>
        <v>0.2004062287431396</v>
      </c>
      <c r="S1105" s="93">
        <f>(1+H1105)^((5-Dashboard!$F$9)*3/12)</f>
        <v>1.0467237059157732</v>
      </c>
      <c r="T1105" s="93">
        <f t="shared" si="118"/>
        <v>1.2564936563543965</v>
      </c>
      <c r="U1105" s="93">
        <f t="shared" si="118"/>
        <v>1.5083028114640595</v>
      </c>
      <c r="V1105" s="93">
        <f t="shared" si="118"/>
        <v>1.8105760897122465</v>
      </c>
      <c r="W1105" s="93">
        <f t="shared" si="118"/>
        <v>2.1734268157039782</v>
      </c>
      <c r="X1105" s="93">
        <f t="shared" si="118"/>
        <v>2.6089950872884233</v>
      </c>
      <c r="Y1105" s="93">
        <f t="shared" si="117"/>
        <v>3.1318539535412748</v>
      </c>
      <c r="Z1105" s="93">
        <f t="shared" si="117"/>
        <v>3.7594969933447739</v>
      </c>
      <c r="AA1105" s="93">
        <f t="shared" si="117"/>
        <v>4.5129236077521719</v>
      </c>
      <c r="AB1105" s="93">
        <f t="shared" si="117"/>
        <v>5.4173416085876687</v>
      </c>
      <c r="AC1105" s="95">
        <f t="shared" si="117"/>
        <v>6.5030106101780172</v>
      </c>
      <c r="AE1105" s="96"/>
    </row>
    <row r="1106" spans="3:31" ht="24.75" customHeight="1" x14ac:dyDescent="0.25">
      <c r="C1106" s="91">
        <f>ABS(E1106-Dashboard!$F$13)</f>
        <v>2.9009993489832553</v>
      </c>
      <c r="D1106" s="92">
        <f t="shared" si="122"/>
        <v>0.20050622874313959</v>
      </c>
      <c r="E1106" s="93" cm="1">
        <f t="array" ref="E1106">SUM('DRE + DCF'!$S$41/TIR!S1106,'DRE + DCF'!$U$41:$AD$41/TIR!T1106:AC1106,TIR!F1106)</f>
        <v>46.609000651016743</v>
      </c>
      <c r="F1106" s="100">
        <f>'DRE + DCF'!$AE$38*'DRE + DCF'!$AE$39*(1+G1106)/(R1106-G1106)/AC1106</f>
        <v>23.053334556783906</v>
      </c>
      <c r="G1106" s="92">
        <f>R1106*(1-'DRE + DCF'!$AE$39)</f>
        <v>0.12030373724588375</v>
      </c>
      <c r="H1106" s="94">
        <f t="shared" si="120"/>
        <v>0.20050622874313959</v>
      </c>
      <c r="I1106" s="94">
        <f t="shared" si="121"/>
        <v>0.20050622874313959</v>
      </c>
      <c r="J1106" s="94">
        <f t="shared" si="121"/>
        <v>0.20050622874313959</v>
      </c>
      <c r="K1106" s="94">
        <f t="shared" si="121"/>
        <v>0.20050622874313959</v>
      </c>
      <c r="L1106" s="94">
        <f t="shared" si="121"/>
        <v>0.20050622874313959</v>
      </c>
      <c r="M1106" s="94">
        <f t="shared" si="121"/>
        <v>0.20050622874313959</v>
      </c>
      <c r="N1106" s="94">
        <f t="shared" si="121"/>
        <v>0.20050622874313959</v>
      </c>
      <c r="O1106" s="94">
        <f t="shared" si="121"/>
        <v>0.20050622874313959</v>
      </c>
      <c r="P1106" s="94">
        <f t="shared" si="121"/>
        <v>0.20050622874313959</v>
      </c>
      <c r="Q1106" s="94">
        <f t="shared" si="121"/>
        <v>0.20050622874313959</v>
      </c>
      <c r="R1106" s="94">
        <f t="shared" si="121"/>
        <v>0.20050622874313959</v>
      </c>
      <c r="S1106" s="93">
        <f>(1+H1106)^((5-Dashboard!$F$9)*3/12)</f>
        <v>1.046745504599073</v>
      </c>
      <c r="T1106" s="93">
        <f t="shared" si="118"/>
        <v>1.2566244981800678</v>
      </c>
      <c r="U1106" s="93">
        <f t="shared" si="118"/>
        <v>1.5085855372563934</v>
      </c>
      <c r="V1106" s="93">
        <f t="shared" si="118"/>
        <v>1.8110663340681161</v>
      </c>
      <c r="W1106" s="93">
        <f t="shared" si="118"/>
        <v>2.1741964147157771</v>
      </c>
      <c r="X1106" s="93">
        <f t="shared" si="118"/>
        <v>2.6101363383772926</v>
      </c>
      <c r="Y1106" s="93">
        <f t="shared" si="117"/>
        <v>3.133484932090751</v>
      </c>
      <c r="Z1106" s="93">
        <f t="shared" si="117"/>
        <v>3.7617681786477202</v>
      </c>
      <c r="AA1106" s="93">
        <f t="shared" si="117"/>
        <v>4.5160261295543238</v>
      </c>
      <c r="AB1106" s="93">
        <f t="shared" si="117"/>
        <v>5.4215174976967386</v>
      </c>
      <c r="AC1106" s="95">
        <f t="shared" si="117"/>
        <v>6.5085655252248547</v>
      </c>
      <c r="AE1106" s="96"/>
    </row>
    <row r="1107" spans="3:31" ht="24.75" customHeight="1" x14ac:dyDescent="0.25">
      <c r="C1107" s="91">
        <f>ABS(E1107-Dashboard!$F$13)</f>
        <v>2.9404664997169263</v>
      </c>
      <c r="D1107" s="92">
        <f t="shared" si="122"/>
        <v>0.20060622874313958</v>
      </c>
      <c r="E1107" s="93" cm="1">
        <f t="array" ref="E1107">SUM('DRE + DCF'!$S$41/TIR!S1107,'DRE + DCF'!$U$41:$AD$41/TIR!T1107:AC1107,TIR!F1107)</f>
        <v>46.569533500283072</v>
      </c>
      <c r="F1107" s="100">
        <f>'DRE + DCF'!$AE$38*'DRE + DCF'!$AE$39*(1+G1107)/(R1107-G1107)/AC1107</f>
        <v>23.023411659670259</v>
      </c>
      <c r="G1107" s="92">
        <f>R1107*(1-'DRE + DCF'!$AE$39)</f>
        <v>0.12036373724588374</v>
      </c>
      <c r="H1107" s="94">
        <f t="shared" si="120"/>
        <v>0.20060622874313958</v>
      </c>
      <c r="I1107" s="94">
        <f t="shared" si="121"/>
        <v>0.20060622874313958</v>
      </c>
      <c r="J1107" s="94">
        <f t="shared" si="121"/>
        <v>0.20060622874313958</v>
      </c>
      <c r="K1107" s="94">
        <f t="shared" si="121"/>
        <v>0.20060622874313958</v>
      </c>
      <c r="L1107" s="94">
        <f t="shared" si="121"/>
        <v>0.20060622874313958</v>
      </c>
      <c r="M1107" s="94">
        <f t="shared" si="121"/>
        <v>0.20060622874313958</v>
      </c>
      <c r="N1107" s="94">
        <f t="shared" si="121"/>
        <v>0.20060622874313958</v>
      </c>
      <c r="O1107" s="94">
        <f t="shared" si="121"/>
        <v>0.20060622874313958</v>
      </c>
      <c r="P1107" s="94">
        <f t="shared" si="121"/>
        <v>0.20060622874313958</v>
      </c>
      <c r="Q1107" s="94">
        <f t="shared" si="121"/>
        <v>0.20060622874313958</v>
      </c>
      <c r="R1107" s="94">
        <f t="shared" si="121"/>
        <v>0.20060622874313958</v>
      </c>
      <c r="S1107" s="93">
        <f>(1+H1107)^((5-Dashboard!$F$9)*3/12)</f>
        <v>1.0467673019205721</v>
      </c>
      <c r="T1107" s="93">
        <f t="shared" si="118"/>
        <v>1.2567553427304894</v>
      </c>
      <c r="U1107" s="93">
        <f t="shared" si="118"/>
        <v>1.5088682924884447</v>
      </c>
      <c r="V1107" s="93">
        <f t="shared" si="118"/>
        <v>1.8115566703146522</v>
      </c>
      <c r="W1107" s="93">
        <f t="shared" si="118"/>
        <v>2.1749662221009536</v>
      </c>
      <c r="X1107" s="93">
        <f t="shared" si="118"/>
        <v>2.6112779935603396</v>
      </c>
      <c r="Y1107" s="93">
        <f t="shared" si="117"/>
        <v>3.1351166240484316</v>
      </c>
      <c r="Z1107" s="93">
        <f t="shared" si="117"/>
        <v>3.7640405466687108</v>
      </c>
      <c r="AA1107" s="93">
        <f t="shared" si="117"/>
        <v>4.5191305255721863</v>
      </c>
      <c r="AB1107" s="93">
        <f t="shared" si="117"/>
        <v>5.4256962575052254</v>
      </c>
      <c r="AC1107" s="95">
        <f t="shared" si="117"/>
        <v>6.5141247220291154</v>
      </c>
      <c r="AE1107" s="96"/>
    </row>
    <row r="1108" spans="3:31" ht="24.75" customHeight="1" x14ac:dyDescent="0.25">
      <c r="C1108" s="91">
        <f>ABS(E1108-Dashboard!$F$13)</f>
        <v>2.9798814420021458</v>
      </c>
      <c r="D1108" s="92">
        <f t="shared" si="122"/>
        <v>0.20070622874313956</v>
      </c>
      <c r="E1108" s="93" cm="1">
        <f t="array" ref="E1108">SUM('DRE + DCF'!$S$41/TIR!S1108,'DRE + DCF'!$U$41:$AD$41/TIR!T1108:AC1108,TIR!F1108)</f>
        <v>46.530118557997852</v>
      </c>
      <c r="F1108" s="100">
        <f>'DRE + DCF'!$AE$38*'DRE + DCF'!$AE$39*(1+G1108)/(R1108-G1108)/AC1108</f>
        <v>22.993534884833881</v>
      </c>
      <c r="G1108" s="92">
        <f>R1108*(1-'DRE + DCF'!$AE$39)</f>
        <v>0.12042373724588373</v>
      </c>
      <c r="H1108" s="94">
        <f t="shared" si="120"/>
        <v>0.20070622874313956</v>
      </c>
      <c r="I1108" s="94">
        <f t="shared" si="121"/>
        <v>0.20070622874313956</v>
      </c>
      <c r="J1108" s="94">
        <f t="shared" si="121"/>
        <v>0.20070622874313956</v>
      </c>
      <c r="K1108" s="94">
        <f t="shared" si="121"/>
        <v>0.20070622874313956</v>
      </c>
      <c r="L1108" s="94">
        <f t="shared" si="121"/>
        <v>0.20070622874313956</v>
      </c>
      <c r="M1108" s="94">
        <f t="shared" si="121"/>
        <v>0.20070622874313956</v>
      </c>
      <c r="N1108" s="94">
        <f t="shared" si="121"/>
        <v>0.20070622874313956</v>
      </c>
      <c r="O1108" s="94">
        <f t="shared" si="121"/>
        <v>0.20070622874313956</v>
      </c>
      <c r="P1108" s="94">
        <f t="shared" si="121"/>
        <v>0.20070622874313956</v>
      </c>
      <c r="Q1108" s="94">
        <f t="shared" si="121"/>
        <v>0.20070622874313956</v>
      </c>
      <c r="R1108" s="94">
        <f t="shared" si="121"/>
        <v>0.20070622874313956</v>
      </c>
      <c r="S1108" s="93">
        <f>(1+H1108)^((5-Dashboard!$F$9)*3/12)</f>
        <v>1.046789097880469</v>
      </c>
      <c r="T1108" s="93">
        <f t="shared" si="118"/>
        <v>1.2568861900054913</v>
      </c>
      <c r="U1108" s="93">
        <f t="shared" si="118"/>
        <v>1.5091510771608265</v>
      </c>
      <c r="V1108" s="93">
        <f t="shared" si="118"/>
        <v>1.812047098461423</v>
      </c>
      <c r="W1108" s="93">
        <f t="shared" si="118"/>
        <v>2.1757362378985636</v>
      </c>
      <c r="X1108" s="93">
        <f t="shared" si="118"/>
        <v>2.6124200529469706</v>
      </c>
      <c r="Y1108" s="93">
        <f t="shared" si="117"/>
        <v>3.1367490296669103</v>
      </c>
      <c r="Z1108" s="93">
        <f t="shared" si="117"/>
        <v>3.7663140979250582</v>
      </c>
      <c r="AA1108" s="93">
        <f t="shared" si="117"/>
        <v>4.5222367967817165</v>
      </c>
      <c r="AB1108" s="93">
        <f t="shared" si="117"/>
        <v>5.4298778897472308</v>
      </c>
      <c r="AC1108" s="95">
        <f t="shared" si="117"/>
        <v>6.5196882035341543</v>
      </c>
      <c r="AE1108" s="96"/>
    </row>
    <row r="1109" spans="3:31" ht="24.75" customHeight="1" x14ac:dyDescent="0.25">
      <c r="C1109" s="91">
        <f>ABS(E1109-Dashboard!$F$13)</f>
        <v>3.0192442654008076</v>
      </c>
      <c r="D1109" s="92">
        <f t="shared" si="122"/>
        <v>0.20080622874313955</v>
      </c>
      <c r="E1109" s="93" cm="1">
        <f t="array" ref="E1109">SUM('DRE + DCF'!$S$41/TIR!S1109,'DRE + DCF'!$U$41:$AD$41/TIR!T1109:AC1109,TIR!F1109)</f>
        <v>46.49075573459919</v>
      </c>
      <c r="F1109" s="100">
        <f>'DRE + DCF'!$AE$38*'DRE + DCF'!$AE$39*(1+G1109)/(R1109-G1109)/AC1109</f>
        <v>22.963704147560019</v>
      </c>
      <c r="G1109" s="92">
        <f>R1109*(1-'DRE + DCF'!$AE$39)</f>
        <v>0.12048373724588372</v>
      </c>
      <c r="H1109" s="94">
        <f t="shared" si="120"/>
        <v>0.20080622874313955</v>
      </c>
      <c r="I1109" s="94">
        <f t="shared" si="121"/>
        <v>0.20080622874313955</v>
      </c>
      <c r="J1109" s="94">
        <f t="shared" si="121"/>
        <v>0.20080622874313955</v>
      </c>
      <c r="K1109" s="94">
        <f t="shared" si="121"/>
        <v>0.20080622874313955</v>
      </c>
      <c r="L1109" s="94">
        <f t="shared" si="121"/>
        <v>0.20080622874313955</v>
      </c>
      <c r="M1109" s="94">
        <f t="shared" si="121"/>
        <v>0.20080622874313955</v>
      </c>
      <c r="N1109" s="94">
        <f t="shared" si="121"/>
        <v>0.20080622874313955</v>
      </c>
      <c r="O1109" s="94">
        <f t="shared" si="121"/>
        <v>0.20080622874313955</v>
      </c>
      <c r="P1109" s="94">
        <f t="shared" si="121"/>
        <v>0.20080622874313955</v>
      </c>
      <c r="Q1109" s="94">
        <f t="shared" si="121"/>
        <v>0.20080622874313955</v>
      </c>
      <c r="R1109" s="94">
        <f t="shared" si="121"/>
        <v>0.20080622874313955</v>
      </c>
      <c r="S1109" s="93">
        <f>(1+H1109)^((5-Dashboard!$F$9)*3/12)</f>
        <v>1.0468108924789623</v>
      </c>
      <c r="T1109" s="93">
        <f t="shared" si="118"/>
        <v>1.257017040004903</v>
      </c>
      <c r="U1109" s="93">
        <f t="shared" si="118"/>
        <v>1.5094338912741518</v>
      </c>
      <c r="V1109" s="93">
        <f t="shared" si="118"/>
        <v>1.8125376185179964</v>
      </c>
      <c r="W1109" s="93">
        <f t="shared" si="118"/>
        <v>2.1765064621476666</v>
      </c>
      <c r="X1109" s="93">
        <f t="shared" si="118"/>
        <v>2.6135625166466125</v>
      </c>
      <c r="Y1109" s="93">
        <f t="shared" ref="Y1109:AC1159" si="123">(X1109)*(1+N1109)</f>
        <v>3.1383821491988479</v>
      </c>
      <c r="Z1109" s="93">
        <f t="shared" si="123"/>
        <v>3.7685888329342578</v>
      </c>
      <c r="AA1109" s="93">
        <f t="shared" si="123"/>
        <v>4.5253449441592961</v>
      </c>
      <c r="AB1109" s="93">
        <f t="shared" si="123"/>
        <v>5.4340623961577581</v>
      </c>
      <c r="AC1109" s="95">
        <f t="shared" si="123"/>
        <v>6.5252559726851063</v>
      </c>
      <c r="AE1109" s="96"/>
    </row>
    <row r="1110" spans="3:31" ht="24.75" customHeight="1" x14ac:dyDescent="0.25">
      <c r="C1110" s="91">
        <f>ABS(E1110-Dashboard!$F$13)</f>
        <v>3.058555059284906</v>
      </c>
      <c r="D1110" s="92">
        <f t="shared" si="122"/>
        <v>0.20090622874313954</v>
      </c>
      <c r="E1110" s="93" cm="1">
        <f t="array" ref="E1110">SUM('DRE + DCF'!$S$41/TIR!S1110,'DRE + DCF'!$U$41:$AD$41/TIR!T1110:AC1110,TIR!F1110)</f>
        <v>46.451444940715092</v>
      </c>
      <c r="F1110" s="100">
        <f>'DRE + DCF'!$AE$38*'DRE + DCF'!$AE$39*(1+G1110)/(R1110-G1110)/AC1110</f>
        <v>22.933919363319244</v>
      </c>
      <c r="G1110" s="92">
        <f>R1110*(1-'DRE + DCF'!$AE$39)</f>
        <v>0.12054373724588371</v>
      </c>
      <c r="H1110" s="94">
        <f t="shared" si="120"/>
        <v>0.20090622874313954</v>
      </c>
      <c r="I1110" s="94">
        <f t="shared" si="121"/>
        <v>0.20090622874313954</v>
      </c>
      <c r="J1110" s="94">
        <f t="shared" si="121"/>
        <v>0.20090622874313954</v>
      </c>
      <c r="K1110" s="94">
        <f t="shared" si="121"/>
        <v>0.20090622874313954</v>
      </c>
      <c r="L1110" s="94">
        <f t="shared" si="121"/>
        <v>0.20090622874313954</v>
      </c>
      <c r="M1110" s="94">
        <f t="shared" si="121"/>
        <v>0.20090622874313954</v>
      </c>
      <c r="N1110" s="94">
        <f t="shared" si="121"/>
        <v>0.20090622874313954</v>
      </c>
      <c r="O1110" s="94">
        <f t="shared" si="121"/>
        <v>0.20090622874313954</v>
      </c>
      <c r="P1110" s="94">
        <f t="shared" si="121"/>
        <v>0.20090622874313954</v>
      </c>
      <c r="Q1110" s="94">
        <f t="shared" si="121"/>
        <v>0.20090622874313954</v>
      </c>
      <c r="R1110" s="94">
        <f t="shared" si="121"/>
        <v>0.20090622874313954</v>
      </c>
      <c r="S1110" s="93">
        <f>(1+H1110)^((5-Dashboard!$F$9)*3/12)</f>
        <v>1.0468326857162502</v>
      </c>
      <c r="T1110" s="93">
        <f t="shared" ref="T1110:X1160" si="124">(S1110)*(1+I1110)</f>
        <v>1.2571478927285542</v>
      </c>
      <c r="U1110" s="93">
        <f t="shared" si="124"/>
        <v>1.509716734829033</v>
      </c>
      <c r="V1110" s="93">
        <f t="shared" si="124"/>
        <v>1.8130282304939405</v>
      </c>
      <c r="W1110" s="93">
        <f t="shared" si="124"/>
        <v>2.1772768948873256</v>
      </c>
      <c r="X1110" s="93">
        <f t="shared" si="124"/>
        <v>2.6147053847687114</v>
      </c>
      <c r="Y1110" s="93">
        <f t="shared" si="123"/>
        <v>3.1400159828969727</v>
      </c>
      <c r="Z1110" s="93">
        <f t="shared" si="123"/>
        <v>3.7708647522139862</v>
      </c>
      <c r="AA1110" s="93">
        <f t="shared" si="123"/>
        <v>4.5284549686817313</v>
      </c>
      <c r="AB1110" s="93">
        <f t="shared" si="123"/>
        <v>5.4382497784727102</v>
      </c>
      <c r="AC1110" s="95">
        <f t="shared" si="123"/>
        <v>6.530828032428877</v>
      </c>
      <c r="AE1110" s="96"/>
    </row>
    <row r="1111" spans="3:31" ht="24.75" customHeight="1" x14ac:dyDescent="0.25">
      <c r="C1111" s="91">
        <f>ABS(E1111-Dashboard!$F$13)</f>
        <v>3.0978139128371893</v>
      </c>
      <c r="D1111" s="92">
        <f t="shared" si="122"/>
        <v>0.20100622874313953</v>
      </c>
      <c r="E1111" s="93" cm="1">
        <f t="array" ref="E1111">SUM('DRE + DCF'!$S$41/TIR!S1111,'DRE + DCF'!$U$41:$AD$41/TIR!T1111:AC1111,TIR!F1111)</f>
        <v>46.412186087162809</v>
      </c>
      <c r="F1111" s="100">
        <f>'DRE + DCF'!$AE$38*'DRE + DCF'!$AE$39*(1+G1111)/(R1111-G1111)/AC1111</f>
        <v>22.904180447766976</v>
      </c>
      <c r="G1111" s="92">
        <f>R1111*(1-'DRE + DCF'!$AE$39)</f>
        <v>0.12060373724588372</v>
      </c>
      <c r="H1111" s="94">
        <f t="shared" si="120"/>
        <v>0.20100622874313953</v>
      </c>
      <c r="I1111" s="94">
        <f t="shared" si="121"/>
        <v>0.20100622874313953</v>
      </c>
      <c r="J1111" s="94">
        <f t="shared" si="121"/>
        <v>0.20100622874313953</v>
      </c>
      <c r="K1111" s="94">
        <f t="shared" si="121"/>
        <v>0.20100622874313953</v>
      </c>
      <c r="L1111" s="94">
        <f t="shared" si="121"/>
        <v>0.20100622874313953</v>
      </c>
      <c r="M1111" s="94">
        <f t="shared" si="121"/>
        <v>0.20100622874313953</v>
      </c>
      <c r="N1111" s="94">
        <f t="shared" si="121"/>
        <v>0.20100622874313953</v>
      </c>
      <c r="O1111" s="94">
        <f t="shared" si="121"/>
        <v>0.20100622874313953</v>
      </c>
      <c r="P1111" s="94">
        <f t="shared" si="121"/>
        <v>0.20100622874313953</v>
      </c>
      <c r="Q1111" s="94">
        <f t="shared" si="121"/>
        <v>0.20100622874313953</v>
      </c>
      <c r="R1111" s="94">
        <f t="shared" si="121"/>
        <v>0.20100622874313953</v>
      </c>
      <c r="S1111" s="93">
        <f>(1+H1111)^((5-Dashboard!$F$9)*3/12)</f>
        <v>1.046854477592531</v>
      </c>
      <c r="T1111" s="93">
        <f t="shared" si="124"/>
        <v>1.2572787481762753</v>
      </c>
      <c r="U1111" s="93">
        <f t="shared" si="124"/>
        <v>1.5099996078260838</v>
      </c>
      <c r="V1111" s="93">
        <f t="shared" si="124"/>
        <v>1.8135189343988245</v>
      </c>
      <c r="W1111" s="93">
        <f t="shared" si="124"/>
        <v>2.1780475361566092</v>
      </c>
      <c r="X1111" s="93">
        <f t="shared" si="124"/>
        <v>2.615848657422736</v>
      </c>
      <c r="Y1111" s="93">
        <f t="shared" si="123"/>
        <v>3.141650531014085</v>
      </c>
      <c r="Z1111" s="93">
        <f t="shared" si="123"/>
        <v>3.7731418562821082</v>
      </c>
      <c r="AA1111" s="93">
        <f t="shared" si="123"/>
        <v>4.5315668713262642</v>
      </c>
      <c r="AB1111" s="93">
        <f t="shared" si="123"/>
        <v>5.4424400384289049</v>
      </c>
      <c r="AC1111" s="95">
        <f t="shared" si="123"/>
        <v>6.5364043857141665</v>
      </c>
      <c r="AE1111" s="96"/>
    </row>
    <row r="1112" spans="3:31" ht="24.75" customHeight="1" x14ac:dyDescent="0.25">
      <c r="C1112" s="91">
        <f>ABS(E1112-Dashboard!$F$13)</f>
        <v>3.1370209150514725</v>
      </c>
      <c r="D1112" s="92">
        <f t="shared" si="122"/>
        <v>0.20110622874313952</v>
      </c>
      <c r="E1112" s="93" cm="1">
        <f t="array" ref="E1112">SUM('DRE + DCF'!$S$41/TIR!S1112,'DRE + DCF'!$U$41:$AD$41/TIR!T1112:AC1112,TIR!F1112)</f>
        <v>46.372979084948525</v>
      </c>
      <c r="F1112" s="100">
        <f>'DRE + DCF'!$AE$38*'DRE + DCF'!$AE$39*(1+G1112)/(R1112-G1112)/AC1112</f>
        <v>22.874487316743028</v>
      </c>
      <c r="G1112" s="92">
        <f>R1112*(1-'DRE + DCF'!$AE$39)</f>
        <v>0.12066373724588371</v>
      </c>
      <c r="H1112" s="94">
        <f t="shared" si="120"/>
        <v>0.20110622874313952</v>
      </c>
      <c r="I1112" s="94">
        <f t="shared" si="121"/>
        <v>0.20110622874313952</v>
      </c>
      <c r="J1112" s="94">
        <f t="shared" si="121"/>
        <v>0.20110622874313952</v>
      </c>
      <c r="K1112" s="94">
        <f t="shared" si="121"/>
        <v>0.20110622874313952</v>
      </c>
      <c r="L1112" s="94">
        <f t="shared" si="121"/>
        <v>0.20110622874313952</v>
      </c>
      <c r="M1112" s="94">
        <f t="shared" si="121"/>
        <v>0.20110622874313952</v>
      </c>
      <c r="N1112" s="94">
        <f t="shared" si="121"/>
        <v>0.20110622874313952</v>
      </c>
      <c r="O1112" s="94">
        <f t="shared" si="121"/>
        <v>0.20110622874313952</v>
      </c>
      <c r="P1112" s="94">
        <f t="shared" si="121"/>
        <v>0.20110622874313952</v>
      </c>
      <c r="Q1112" s="94">
        <f t="shared" si="121"/>
        <v>0.20110622874313952</v>
      </c>
      <c r="R1112" s="94">
        <f t="shared" si="121"/>
        <v>0.20110622874313952</v>
      </c>
      <c r="S1112" s="93">
        <f>(1+H1112)^((5-Dashboard!$F$9)*3/12)</f>
        <v>1.0468762681080033</v>
      </c>
      <c r="T1112" s="93">
        <f t="shared" si="124"/>
        <v>1.2574096063478957</v>
      </c>
      <c r="U1112" s="93">
        <f t="shared" si="124"/>
        <v>1.5102825102659165</v>
      </c>
      <c r="V1112" s="93">
        <f t="shared" si="124"/>
        <v>1.8140097302422169</v>
      </c>
      <c r="W1112" s="93">
        <f t="shared" si="124"/>
        <v>2.1788183859945889</v>
      </c>
      <c r="X1112" s="93">
        <f t="shared" si="124"/>
        <v>2.6169923347181747</v>
      </c>
      <c r="Y1112" s="93">
        <f t="shared" si="123"/>
        <v>3.143285793803051</v>
      </c>
      <c r="Z1112" s="93">
        <f t="shared" si="123"/>
        <v>3.7754201456566685</v>
      </c>
      <c r="AA1112" s="93">
        <f t="shared" si="123"/>
        <v>4.5346806530705557</v>
      </c>
      <c r="AB1112" s="93">
        <f t="shared" si="123"/>
        <v>5.4466331777640526</v>
      </c>
      <c r="AC1112" s="95">
        <f t="shared" si="123"/>
        <v>6.5419850354914431</v>
      </c>
      <c r="AE1112" s="96"/>
    </row>
    <row r="1113" spans="3:31" ht="24.75" customHeight="1" x14ac:dyDescent="0.25">
      <c r="C1113" s="91">
        <f>ABS(E1113-Dashboard!$F$13)</f>
        <v>3.1761761547332412</v>
      </c>
      <c r="D1113" s="92">
        <f t="shared" si="122"/>
        <v>0.20120622874313951</v>
      </c>
      <c r="E1113" s="93" cm="1">
        <f t="array" ref="E1113">SUM('DRE + DCF'!$S$41/TIR!S1113,'DRE + DCF'!$U$41:$AD$41/TIR!T1113:AC1113,TIR!F1113)</f>
        <v>46.333823845266757</v>
      </c>
      <c r="F1113" s="100">
        <f>'DRE + DCF'!$AE$38*'DRE + DCF'!$AE$39*(1+G1113)/(R1113-G1113)/AC1113</f>
        <v>22.844839886271096</v>
      </c>
      <c r="G1113" s="92">
        <f>R1113*(1-'DRE + DCF'!$AE$39)</f>
        <v>0.1207237372458837</v>
      </c>
      <c r="H1113" s="94">
        <f t="shared" si="120"/>
        <v>0.20120622874313951</v>
      </c>
      <c r="I1113" s="94">
        <f t="shared" si="121"/>
        <v>0.20120622874313951</v>
      </c>
      <c r="J1113" s="94">
        <f t="shared" si="121"/>
        <v>0.20120622874313951</v>
      </c>
      <c r="K1113" s="94">
        <f t="shared" si="121"/>
        <v>0.20120622874313951</v>
      </c>
      <c r="L1113" s="94">
        <f t="shared" si="121"/>
        <v>0.20120622874313951</v>
      </c>
      <c r="M1113" s="94">
        <f t="shared" si="121"/>
        <v>0.20120622874313951</v>
      </c>
      <c r="N1113" s="94">
        <f t="shared" si="121"/>
        <v>0.20120622874313951</v>
      </c>
      <c r="O1113" s="94">
        <f t="shared" si="121"/>
        <v>0.20120622874313951</v>
      </c>
      <c r="P1113" s="94">
        <f t="shared" si="121"/>
        <v>0.20120622874313951</v>
      </c>
      <c r="Q1113" s="94">
        <f t="shared" si="121"/>
        <v>0.20120622874313951</v>
      </c>
      <c r="R1113" s="94">
        <f t="shared" si="121"/>
        <v>0.20120622874313951</v>
      </c>
      <c r="S1113" s="93">
        <f>(1+H1113)^((5-Dashboard!$F$9)*3/12)</f>
        <v>1.046898057262865</v>
      </c>
      <c r="T1113" s="93">
        <f t="shared" si="124"/>
        <v>1.2575404672432453</v>
      </c>
      <c r="U1113" s="93">
        <f t="shared" si="124"/>
        <v>1.5105654421491443</v>
      </c>
      <c r="V1113" s="93">
        <f t="shared" si="124"/>
        <v>1.8145006180336869</v>
      </c>
      <c r="W1113" s="93">
        <f t="shared" si="124"/>
        <v>2.179589444440341</v>
      </c>
      <c r="X1113" s="93">
        <f t="shared" si="124"/>
        <v>2.6181364167645365</v>
      </c>
      <c r="Y1113" s="93">
        <f t="shared" si="123"/>
        <v>3.1449217715168056</v>
      </c>
      <c r="Z1113" s="93">
        <f t="shared" si="123"/>
        <v>3.7776996208558957</v>
      </c>
      <c r="AA1113" s="93">
        <f t="shared" si="123"/>
        <v>4.5377963148926987</v>
      </c>
      <c r="AB1113" s="93">
        <f t="shared" si="123"/>
        <v>5.4508291982167751</v>
      </c>
      <c r="AC1113" s="95">
        <f t="shared" si="123"/>
        <v>6.5475699847129638</v>
      </c>
      <c r="AE1113" s="96"/>
    </row>
    <row r="1114" spans="3:31" ht="24.75" customHeight="1" x14ac:dyDescent="0.25">
      <c r="C1114" s="91">
        <f>ABS(E1114-Dashboard!$F$13)</f>
        <v>3.2152797205000567</v>
      </c>
      <c r="D1114" s="92">
        <f t="shared" si="122"/>
        <v>0.2013062287431395</v>
      </c>
      <c r="E1114" s="93" cm="1">
        <f t="array" ref="E1114">SUM('DRE + DCF'!$S$41/TIR!S1114,'DRE + DCF'!$U$41:$AD$41/TIR!T1114:AC1114,TIR!F1114)</f>
        <v>46.294720279499941</v>
      </c>
      <c r="F1114" s="100">
        <f>'DRE + DCF'!$AE$38*'DRE + DCF'!$AE$39*(1+G1114)/(R1114-G1114)/AC1114</f>
        <v>22.815238072558312</v>
      </c>
      <c r="G1114" s="92">
        <f>R1114*(1-'DRE + DCF'!$AE$39)</f>
        <v>0.12078373724588369</v>
      </c>
      <c r="H1114" s="94">
        <f t="shared" si="120"/>
        <v>0.2013062287431395</v>
      </c>
      <c r="I1114" s="94">
        <f t="shared" si="121"/>
        <v>0.2013062287431395</v>
      </c>
      <c r="J1114" s="94">
        <f t="shared" si="121"/>
        <v>0.2013062287431395</v>
      </c>
      <c r="K1114" s="94">
        <f t="shared" si="121"/>
        <v>0.2013062287431395</v>
      </c>
      <c r="L1114" s="94">
        <f t="shared" si="121"/>
        <v>0.2013062287431395</v>
      </c>
      <c r="M1114" s="94">
        <f t="shared" si="121"/>
        <v>0.2013062287431395</v>
      </c>
      <c r="N1114" s="94">
        <f t="shared" si="121"/>
        <v>0.2013062287431395</v>
      </c>
      <c r="O1114" s="94">
        <f t="shared" si="121"/>
        <v>0.2013062287431395</v>
      </c>
      <c r="P1114" s="94">
        <f t="shared" si="121"/>
        <v>0.2013062287431395</v>
      </c>
      <c r="Q1114" s="94">
        <f t="shared" si="121"/>
        <v>0.2013062287431395</v>
      </c>
      <c r="R1114" s="94">
        <f t="shared" si="121"/>
        <v>0.2013062287431395</v>
      </c>
      <c r="S1114" s="93">
        <f>(1+H1114)^((5-Dashboard!$F$9)*3/12)</f>
        <v>1.0469198450573147</v>
      </c>
      <c r="T1114" s="93">
        <f t="shared" si="124"/>
        <v>1.2576713308621548</v>
      </c>
      <c r="U1114" s="93">
        <f t="shared" si="124"/>
        <v>1.5108484034763805</v>
      </c>
      <c r="V1114" s="93">
        <f t="shared" si="124"/>
        <v>1.8149915977828039</v>
      </c>
      <c r="W1114" s="93">
        <f t="shared" si="124"/>
        <v>2.1803607115329453</v>
      </c>
      <c r="X1114" s="93">
        <f t="shared" si="124"/>
        <v>2.6192809036713509</v>
      </c>
      <c r="Y1114" s="93">
        <f t="shared" si="123"/>
        <v>3.1465584644083533</v>
      </c>
      <c r="Z1114" s="93">
        <f t="shared" si="123"/>
        <v>3.7799802823982032</v>
      </c>
      <c r="AA1114" s="93">
        <f t="shared" si="123"/>
        <v>4.5409138577712129</v>
      </c>
      <c r="AB1114" s="93">
        <f t="shared" si="123"/>
        <v>5.4550281015265965</v>
      </c>
      <c r="AC1114" s="95">
        <f t="shared" si="123"/>
        <v>6.553159236332764</v>
      </c>
      <c r="AE1114" s="96"/>
    </row>
    <row r="1115" spans="3:31" ht="24.75" customHeight="1" x14ac:dyDescent="0.25">
      <c r="C1115" s="91">
        <f>ABS(E1115-Dashboard!$F$13)</f>
        <v>3.2543317007820747</v>
      </c>
      <c r="D1115" s="92">
        <f t="shared" si="122"/>
        <v>0.20140622874313949</v>
      </c>
      <c r="E1115" s="93" cm="1">
        <f t="array" ref="E1115">SUM('DRE + DCF'!$S$41/TIR!S1115,'DRE + DCF'!$U$41:$AD$41/TIR!T1115:AC1115,TIR!F1115)</f>
        <v>46.255668299217923</v>
      </c>
      <c r="F1115" s="100">
        <f>'DRE + DCF'!$AE$38*'DRE + DCF'!$AE$39*(1+G1115)/(R1115-G1115)/AC1115</f>
        <v>22.785681791994762</v>
      </c>
      <c r="G1115" s="92">
        <f>R1115*(1-'DRE + DCF'!$AE$39)</f>
        <v>0.12084373724588368</v>
      </c>
      <c r="H1115" s="94">
        <f t="shared" si="120"/>
        <v>0.20140622874313949</v>
      </c>
      <c r="I1115" s="94">
        <f t="shared" si="121"/>
        <v>0.20140622874313949</v>
      </c>
      <c r="J1115" s="94">
        <f t="shared" si="121"/>
        <v>0.20140622874313949</v>
      </c>
      <c r="K1115" s="94">
        <f t="shared" si="121"/>
        <v>0.20140622874313949</v>
      </c>
      <c r="L1115" s="94">
        <f t="shared" si="121"/>
        <v>0.20140622874313949</v>
      </c>
      <c r="M1115" s="94">
        <f t="shared" si="121"/>
        <v>0.20140622874313949</v>
      </c>
      <c r="N1115" s="94">
        <f t="shared" si="121"/>
        <v>0.20140622874313949</v>
      </c>
      <c r="O1115" s="94">
        <f t="shared" si="121"/>
        <v>0.20140622874313949</v>
      </c>
      <c r="P1115" s="94">
        <f t="shared" si="121"/>
        <v>0.20140622874313949</v>
      </c>
      <c r="Q1115" s="94">
        <f t="shared" si="121"/>
        <v>0.20140622874313949</v>
      </c>
      <c r="R1115" s="94">
        <f t="shared" si="121"/>
        <v>0.20140622874313949</v>
      </c>
      <c r="S1115" s="93">
        <f>(1+H1115)^((5-Dashboard!$F$9)*3/12)</f>
        <v>1.0469416314915503</v>
      </c>
      <c r="T1115" s="93">
        <f t="shared" si="124"/>
        <v>1.2578021972044531</v>
      </c>
      <c r="U1115" s="93">
        <f t="shared" si="124"/>
        <v>1.5111313942482367</v>
      </c>
      <c r="V1115" s="93">
        <f t="shared" si="124"/>
        <v>1.8154826694991364</v>
      </c>
      <c r="W1115" s="93">
        <f t="shared" si="124"/>
        <v>2.1811321873114848</v>
      </c>
      <c r="X1115" s="93">
        <f t="shared" si="124"/>
        <v>2.620425795548166</v>
      </c>
      <c r="Y1115" s="93">
        <f t="shared" si="123"/>
        <v>3.1481958727307631</v>
      </c>
      <c r="Z1115" s="93">
        <f t="shared" si="123"/>
        <v>3.7822621308021827</v>
      </c>
      <c r="AA1115" s="93">
        <f t="shared" si="123"/>
        <v>4.5440332826850414</v>
      </c>
      <c r="AB1115" s="93">
        <f t="shared" si="123"/>
        <v>5.4592298894339439</v>
      </c>
      <c r="AC1115" s="95">
        <f t="shared" si="123"/>
        <v>6.5587527933066614</v>
      </c>
      <c r="AE1115" s="96"/>
    </row>
    <row r="1116" spans="3:31" ht="24.75" customHeight="1" x14ac:dyDescent="0.25">
      <c r="C1116" s="91">
        <f>ABS(E1116-Dashboard!$F$13)</f>
        <v>3.2933321838225353</v>
      </c>
      <c r="D1116" s="92">
        <f t="shared" si="122"/>
        <v>0.20150622874313948</v>
      </c>
      <c r="E1116" s="93" cm="1">
        <f t="array" ref="E1116">SUM('DRE + DCF'!$S$41/TIR!S1116,'DRE + DCF'!$U$41:$AD$41/TIR!T1116:AC1116,TIR!F1116)</f>
        <v>46.216667816177463</v>
      </c>
      <c r="F1116" s="100">
        <f>'DRE + DCF'!$AE$38*'DRE + DCF'!$AE$39*(1+G1116)/(R1116-G1116)/AC1116</f>
        <v>22.756170961152989</v>
      </c>
      <c r="G1116" s="92">
        <f>R1116*(1-'DRE + DCF'!$AE$39)</f>
        <v>0.12090373724588369</v>
      </c>
      <c r="H1116" s="94">
        <f t="shared" si="120"/>
        <v>0.20150622874313948</v>
      </c>
      <c r="I1116" s="94">
        <f t="shared" si="121"/>
        <v>0.20150622874313948</v>
      </c>
      <c r="J1116" s="94">
        <f t="shared" si="121"/>
        <v>0.20150622874313948</v>
      </c>
      <c r="K1116" s="94">
        <f t="shared" si="121"/>
        <v>0.20150622874313948</v>
      </c>
      <c r="L1116" s="94">
        <f t="shared" si="121"/>
        <v>0.20150622874313948</v>
      </c>
      <c r="M1116" s="94">
        <f t="shared" si="121"/>
        <v>0.20150622874313948</v>
      </c>
      <c r="N1116" s="94">
        <f t="shared" si="121"/>
        <v>0.20150622874313948</v>
      </c>
      <c r="O1116" s="94">
        <f t="shared" si="121"/>
        <v>0.20150622874313948</v>
      </c>
      <c r="P1116" s="94">
        <f t="shared" si="121"/>
        <v>0.20150622874313948</v>
      </c>
      <c r="Q1116" s="94">
        <f t="shared" si="121"/>
        <v>0.20150622874313948</v>
      </c>
      <c r="R1116" s="94">
        <f t="shared" si="121"/>
        <v>0.20150622874313948</v>
      </c>
      <c r="S1116" s="93">
        <f>(1+H1116)^((5-Dashboard!$F$9)*3/12)</f>
        <v>1.04696341656577</v>
      </c>
      <c r="T1116" s="93">
        <f t="shared" si="124"/>
        <v>1.2579330662699708</v>
      </c>
      <c r="U1116" s="93">
        <f t="shared" si="124"/>
        <v>1.5114144144653263</v>
      </c>
      <c r="V1116" s="93">
        <f t="shared" si="124"/>
        <v>1.8159738331922546</v>
      </c>
      <c r="W1116" s="93">
        <f t="shared" si="124"/>
        <v>2.1819038718150487</v>
      </c>
      <c r="X1116" s="93">
        <f t="shared" si="124"/>
        <v>2.6215710925045537</v>
      </c>
      <c r="Y1116" s="93">
        <f t="shared" si="123"/>
        <v>3.1498339967371782</v>
      </c>
      <c r="Z1116" s="93">
        <f t="shared" si="123"/>
        <v>3.7845451665866174</v>
      </c>
      <c r="AA1116" s="93">
        <f t="shared" si="123"/>
        <v>4.5471545906135633</v>
      </c>
      <c r="AB1116" s="93">
        <f t="shared" si="123"/>
        <v>5.4634345636801571</v>
      </c>
      <c r="AC1116" s="95">
        <f t="shared" si="123"/>
        <v>6.5643506585922653</v>
      </c>
      <c r="AE1116" s="96"/>
    </row>
    <row r="1117" spans="3:31" ht="24.75" customHeight="1" x14ac:dyDescent="0.25">
      <c r="C1117" s="91">
        <f>ABS(E1117-Dashboard!$F$13)</f>
        <v>3.3322812576782184</v>
      </c>
      <c r="D1117" s="92">
        <f t="shared" si="122"/>
        <v>0.20160622874313947</v>
      </c>
      <c r="E1117" s="93" cm="1">
        <f t="array" ref="E1117">SUM('DRE + DCF'!$S$41/TIR!S1117,'DRE + DCF'!$U$41:$AD$41/TIR!T1117:AC1117,TIR!F1117)</f>
        <v>46.17771874232178</v>
      </c>
      <c r="F1117" s="100">
        <f>'DRE + DCF'!$AE$38*'DRE + DCF'!$AE$39*(1+G1117)/(R1117-G1117)/AC1117</f>
        <v>22.726705496787542</v>
      </c>
      <c r="G1117" s="92">
        <f>R1117*(1-'DRE + DCF'!$AE$39)</f>
        <v>0.12096373724588368</v>
      </c>
      <c r="H1117" s="94">
        <f t="shared" si="120"/>
        <v>0.20160622874313947</v>
      </c>
      <c r="I1117" s="94">
        <f t="shared" si="121"/>
        <v>0.20160622874313947</v>
      </c>
      <c r="J1117" s="94">
        <f t="shared" si="121"/>
        <v>0.20160622874313947</v>
      </c>
      <c r="K1117" s="94">
        <f t="shared" si="121"/>
        <v>0.20160622874313947</v>
      </c>
      <c r="L1117" s="94">
        <f t="shared" si="121"/>
        <v>0.20160622874313947</v>
      </c>
      <c r="M1117" s="94">
        <f t="shared" si="121"/>
        <v>0.20160622874313947</v>
      </c>
      <c r="N1117" s="94">
        <f t="shared" si="121"/>
        <v>0.20160622874313947</v>
      </c>
      <c r="O1117" s="94">
        <f t="shared" si="121"/>
        <v>0.20160622874313947</v>
      </c>
      <c r="P1117" s="94">
        <f t="shared" si="121"/>
        <v>0.20160622874313947</v>
      </c>
      <c r="Q1117" s="94">
        <f t="shared" si="121"/>
        <v>0.20160622874313947</v>
      </c>
      <c r="R1117" s="94">
        <f t="shared" si="121"/>
        <v>0.20160622874313947</v>
      </c>
      <c r="S1117" s="93">
        <f>(1+H1117)^((5-Dashboard!$F$9)*3/12)</f>
        <v>1.0469852002801718</v>
      </c>
      <c r="T1117" s="93">
        <f t="shared" si="124"/>
        <v>1.2580639380585379</v>
      </c>
      <c r="U1117" s="93">
        <f t="shared" si="124"/>
        <v>1.5116974641282623</v>
      </c>
      <c r="V1117" s="93">
        <f t="shared" si="124"/>
        <v>1.8164650888717286</v>
      </c>
      <c r="W1117" s="93">
        <f t="shared" si="124"/>
        <v>2.1826757650827298</v>
      </c>
      <c r="X1117" s="93">
        <f t="shared" si="124"/>
        <v>2.6227167946501058</v>
      </c>
      <c r="Y1117" s="93">
        <f t="shared" si="123"/>
        <v>3.1514728366808087</v>
      </c>
      <c r="Z1117" s="93">
        <f t="shared" si="123"/>
        <v>3.7868293902704706</v>
      </c>
      <c r="AA1117" s="93">
        <f t="shared" si="123"/>
        <v>4.5502777825365825</v>
      </c>
      <c r="AB1117" s="93">
        <f t="shared" si="123"/>
        <v>5.4676421260074788</v>
      </c>
      <c r="AC1117" s="95">
        <f t="shared" si="123"/>
        <v>6.5699528351489684</v>
      </c>
      <c r="AE1117" s="96"/>
    </row>
    <row r="1118" spans="3:31" ht="24.75" customHeight="1" x14ac:dyDescent="0.25">
      <c r="C1118" s="91">
        <f>ABS(E1118-Dashboard!$F$13)</f>
        <v>3.3711790102198478</v>
      </c>
      <c r="D1118" s="92">
        <f t="shared" si="122"/>
        <v>0.20170622874313945</v>
      </c>
      <c r="E1118" s="93" cm="1">
        <f t="array" ref="E1118">SUM('DRE + DCF'!$S$41/TIR!S1118,'DRE + DCF'!$U$41:$AD$41/TIR!T1118:AC1118,TIR!F1118)</f>
        <v>46.13882098978015</v>
      </c>
      <c r="F1118" s="100">
        <f>'DRE + DCF'!$AE$38*'DRE + DCF'!$AE$39*(1+G1118)/(R1118-G1118)/AC1118</f>
        <v>22.697285315834542</v>
      </c>
      <c r="G1118" s="92">
        <f>R1118*(1-'DRE + DCF'!$AE$39)</f>
        <v>0.12102373724588367</v>
      </c>
      <c r="H1118" s="94">
        <f t="shared" si="120"/>
        <v>0.20170622874313945</v>
      </c>
      <c r="I1118" s="94">
        <f t="shared" si="121"/>
        <v>0.20170622874313945</v>
      </c>
      <c r="J1118" s="94">
        <f t="shared" si="121"/>
        <v>0.20170622874313945</v>
      </c>
      <c r="K1118" s="94">
        <f t="shared" si="121"/>
        <v>0.20170622874313945</v>
      </c>
      <c r="L1118" s="94">
        <f t="shared" si="121"/>
        <v>0.20170622874313945</v>
      </c>
      <c r="M1118" s="94">
        <f t="shared" si="121"/>
        <v>0.20170622874313945</v>
      </c>
      <c r="N1118" s="94">
        <f t="shared" si="121"/>
        <v>0.20170622874313945</v>
      </c>
      <c r="O1118" s="94">
        <f t="shared" si="121"/>
        <v>0.20170622874313945</v>
      </c>
      <c r="P1118" s="94">
        <f t="shared" si="121"/>
        <v>0.20170622874313945</v>
      </c>
      <c r="Q1118" s="94">
        <f t="shared" si="121"/>
        <v>0.20170622874313945</v>
      </c>
      <c r="R1118" s="94">
        <f t="shared" si="121"/>
        <v>0.20170622874313945</v>
      </c>
      <c r="S1118" s="93">
        <f>(1+H1118)^((5-Dashboard!$F$9)*3/12)</f>
        <v>1.047006982634954</v>
      </c>
      <c r="T1118" s="93">
        <f t="shared" si="124"/>
        <v>1.2581948125699842</v>
      </c>
      <c r="U1118" s="93">
        <f t="shared" si="124"/>
        <v>1.511980543237657</v>
      </c>
      <c r="V1118" s="93">
        <f t="shared" si="124"/>
        <v>1.816956436547128</v>
      </c>
      <c r="W1118" s="93">
        <f t="shared" si="124"/>
        <v>2.1834478671536228</v>
      </c>
      <c r="X1118" s="93">
        <f t="shared" si="124"/>
        <v>2.6238629020944315</v>
      </c>
      <c r="Y1118" s="93">
        <f t="shared" si="123"/>
        <v>3.1531123928149287</v>
      </c>
      <c r="Z1118" s="93">
        <f t="shared" si="123"/>
        <v>3.7891148023728847</v>
      </c>
      <c r="AA1118" s="93">
        <f t="shared" si="123"/>
        <v>4.5534028594343257</v>
      </c>
      <c r="AB1118" s="93">
        <f t="shared" si="123"/>
        <v>5.4718525781590515</v>
      </c>
      <c r="AC1118" s="95">
        <f t="shared" si="123"/>
        <v>6.575559325937939</v>
      </c>
      <c r="AE1118" s="96"/>
    </row>
    <row r="1119" spans="3:31" ht="24.75" customHeight="1" x14ac:dyDescent="0.25">
      <c r="C1119" s="91">
        <f>ABS(E1119-Dashboard!$F$13)</f>
        <v>3.4100255291327244</v>
      </c>
      <c r="D1119" s="92">
        <f t="shared" si="122"/>
        <v>0.20180622874313944</v>
      </c>
      <c r="E1119" s="93" cm="1">
        <f t="array" ref="E1119">SUM('DRE + DCF'!$S$41/TIR!S1119,'DRE + DCF'!$U$41:$AD$41/TIR!T1119:AC1119,TIR!F1119)</f>
        <v>46.099974470867274</v>
      </c>
      <c r="F1119" s="100">
        <f>'DRE + DCF'!$AE$38*'DRE + DCF'!$AE$39*(1+G1119)/(R1119-G1119)/AC1119</f>
        <v>22.667910335411133</v>
      </c>
      <c r="G1119" s="92">
        <f>R1119*(1-'DRE + DCF'!$AE$39)</f>
        <v>0.12108373724588366</v>
      </c>
      <c r="H1119" s="94">
        <f t="shared" si="120"/>
        <v>0.20180622874313944</v>
      </c>
      <c r="I1119" s="94">
        <f t="shared" si="121"/>
        <v>0.20180622874313944</v>
      </c>
      <c r="J1119" s="94">
        <f t="shared" si="121"/>
        <v>0.20180622874313944</v>
      </c>
      <c r="K1119" s="94">
        <f t="shared" si="121"/>
        <v>0.20180622874313944</v>
      </c>
      <c r="L1119" s="94">
        <f t="shared" si="121"/>
        <v>0.20180622874313944</v>
      </c>
      <c r="M1119" s="94">
        <f t="shared" si="121"/>
        <v>0.20180622874313944</v>
      </c>
      <c r="N1119" s="94">
        <f t="shared" si="121"/>
        <v>0.20180622874313944</v>
      </c>
      <c r="O1119" s="94">
        <f t="shared" si="121"/>
        <v>0.20180622874313944</v>
      </c>
      <c r="P1119" s="94">
        <f t="shared" si="121"/>
        <v>0.20180622874313944</v>
      </c>
      <c r="Q1119" s="94">
        <f t="shared" si="121"/>
        <v>0.20180622874313944</v>
      </c>
      <c r="R1119" s="94">
        <f t="shared" si="121"/>
        <v>0.20180622874313944</v>
      </c>
      <c r="S1119" s="93">
        <f>(1+H1119)^((5-Dashboard!$F$9)*3/12)</f>
        <v>1.0470287636303142</v>
      </c>
      <c r="T1119" s="93">
        <f t="shared" si="124"/>
        <v>1.2583256898041399</v>
      </c>
      <c r="U1119" s="93">
        <f t="shared" si="124"/>
        <v>1.512263651794123</v>
      </c>
      <c r="V1119" s="93">
        <f t="shared" si="124"/>
        <v>1.8174478762280233</v>
      </c>
      <c r="W1119" s="93">
        <f t="shared" si="124"/>
        <v>2.1842201780668287</v>
      </c>
      <c r="X1119" s="93">
        <f t="shared" si="124"/>
        <v>2.6250094149471641</v>
      </c>
      <c r="Y1119" s="93">
        <f t="shared" si="123"/>
        <v>3.1547526653928863</v>
      </c>
      <c r="Z1119" s="93">
        <f t="shared" si="123"/>
        <v>3.7914014034131922</v>
      </c>
      <c r="AA1119" s="93">
        <f t="shared" si="123"/>
        <v>4.5565298222874553</v>
      </c>
      <c r="AB1119" s="93">
        <f t="shared" si="123"/>
        <v>5.4760659218789343</v>
      </c>
      <c r="AC1119" s="95">
        <f t="shared" si="123"/>
        <v>6.5811701339221456</v>
      </c>
      <c r="AE1119" s="96"/>
    </row>
    <row r="1120" spans="3:31" ht="24.75" customHeight="1" x14ac:dyDescent="0.25">
      <c r="C1120" s="91">
        <f>ABS(E1120-Dashboard!$F$13)</f>
        <v>3.4488209019170384</v>
      </c>
      <c r="D1120" s="92">
        <f t="shared" si="122"/>
        <v>0.20190622874313943</v>
      </c>
      <c r="E1120" s="93" cm="1">
        <f t="array" ref="E1120">SUM('DRE + DCF'!$S$41/TIR!S1120,'DRE + DCF'!$U$41:$AD$41/TIR!T1120:AC1120,TIR!F1120)</f>
        <v>46.06117909808296</v>
      </c>
      <c r="F1120" s="100">
        <f>'DRE + DCF'!$AE$38*'DRE + DCF'!$AE$39*(1+G1120)/(R1120-G1120)/AC1120</f>
        <v>22.638580472815093</v>
      </c>
      <c r="G1120" s="92">
        <f>R1120*(1-'DRE + DCF'!$AE$39)</f>
        <v>0.12114373724588365</v>
      </c>
      <c r="H1120" s="94">
        <f t="shared" si="120"/>
        <v>0.20190622874313943</v>
      </c>
      <c r="I1120" s="94">
        <f t="shared" si="121"/>
        <v>0.20190622874313943</v>
      </c>
      <c r="J1120" s="94">
        <f t="shared" si="121"/>
        <v>0.20190622874313943</v>
      </c>
      <c r="K1120" s="94">
        <f t="shared" si="121"/>
        <v>0.20190622874313943</v>
      </c>
      <c r="L1120" s="94">
        <f t="shared" si="121"/>
        <v>0.20190622874313943</v>
      </c>
      <c r="M1120" s="94">
        <f t="shared" si="121"/>
        <v>0.20190622874313943</v>
      </c>
      <c r="N1120" s="94">
        <f t="shared" si="121"/>
        <v>0.20190622874313943</v>
      </c>
      <c r="O1120" s="94">
        <f t="shared" si="121"/>
        <v>0.20190622874313943</v>
      </c>
      <c r="P1120" s="94">
        <f t="shared" si="121"/>
        <v>0.20190622874313943</v>
      </c>
      <c r="Q1120" s="94">
        <f t="shared" si="121"/>
        <v>0.20190622874313943</v>
      </c>
      <c r="R1120" s="94">
        <f t="shared" si="121"/>
        <v>0.20190622874313943</v>
      </c>
      <c r="S1120" s="93">
        <f>(1+H1120)^((5-Dashboard!$F$9)*3/12)</f>
        <v>1.0470505432664508</v>
      </c>
      <c r="T1120" s="93">
        <f t="shared" si="124"/>
        <v>1.2584565697608352</v>
      </c>
      <c r="U1120" s="93">
        <f t="shared" si="124"/>
        <v>1.512546789798273</v>
      </c>
      <c r="V1120" s="93">
        <f t="shared" si="124"/>
        <v>1.8179394079239843</v>
      </c>
      <c r="W1120" s="93">
        <f t="shared" si="124"/>
        <v>2.184992697861452</v>
      </c>
      <c r="X1120" s="93">
        <f t="shared" si="124"/>
        <v>2.6261563333179558</v>
      </c>
      <c r="Y1120" s="93">
        <f t="shared" si="123"/>
        <v>3.1563936546680953</v>
      </c>
      <c r="Z1120" s="93">
        <f t="shared" si="123"/>
        <v>3.7936891939109056</v>
      </c>
      <c r="AA1120" s="93">
        <f t="shared" si="123"/>
        <v>4.5596586720770569</v>
      </c>
      <c r="AB1120" s="93">
        <f t="shared" si="123"/>
        <v>5.4802821589120869</v>
      </c>
      <c r="AC1120" s="95">
        <f t="shared" si="123"/>
        <v>6.5867852620663365</v>
      </c>
      <c r="AE1120" s="96"/>
    </row>
    <row r="1121" spans="3:31" ht="24.75" customHeight="1" x14ac:dyDescent="0.25">
      <c r="C1121" s="91">
        <f>ABS(E1121-Dashboard!$F$13)</f>
        <v>3.487565215888452</v>
      </c>
      <c r="D1121" s="92">
        <f t="shared" si="122"/>
        <v>0.20200622874313942</v>
      </c>
      <c r="E1121" s="93" cm="1">
        <f t="array" ref="E1121">SUM('DRE + DCF'!$S$41/TIR!S1121,'DRE + DCF'!$U$41:$AD$41/TIR!T1121:AC1121,TIR!F1121)</f>
        <v>46.022434784111546</v>
      </c>
      <c r="F1121" s="100">
        <f>'DRE + DCF'!$AE$38*'DRE + DCF'!$AE$39*(1+G1121)/(R1121-G1121)/AC1121</f>
        <v>22.609295645524298</v>
      </c>
      <c r="G1121" s="92">
        <f>R1121*(1-'DRE + DCF'!$AE$39)</f>
        <v>0.12120373724588365</v>
      </c>
      <c r="H1121" s="94">
        <f t="shared" si="120"/>
        <v>0.20200622874313942</v>
      </c>
      <c r="I1121" s="94">
        <f t="shared" si="121"/>
        <v>0.20200622874313942</v>
      </c>
      <c r="J1121" s="94">
        <f t="shared" si="121"/>
        <v>0.20200622874313942</v>
      </c>
      <c r="K1121" s="94">
        <f t="shared" si="121"/>
        <v>0.20200622874313942</v>
      </c>
      <c r="L1121" s="94">
        <f t="shared" si="121"/>
        <v>0.20200622874313942</v>
      </c>
      <c r="M1121" s="94">
        <f t="shared" si="121"/>
        <v>0.20200622874313942</v>
      </c>
      <c r="N1121" s="94">
        <f t="shared" si="121"/>
        <v>0.20200622874313942</v>
      </c>
      <c r="O1121" s="94">
        <f t="shared" si="121"/>
        <v>0.20200622874313942</v>
      </c>
      <c r="P1121" s="94">
        <f t="shared" si="121"/>
        <v>0.20200622874313942</v>
      </c>
      <c r="Q1121" s="94">
        <f t="shared" ref="I1121:R1147" si="125">$D1121</f>
        <v>0.20200622874313942</v>
      </c>
      <c r="R1121" s="94">
        <f t="shared" si="125"/>
        <v>0.20200622874313942</v>
      </c>
      <c r="S1121" s="93">
        <f>(1+H1121)^((5-Dashboard!$F$9)*3/12)</f>
        <v>1.0470723215435613</v>
      </c>
      <c r="T1121" s="93">
        <f t="shared" si="124"/>
        <v>1.2585874524399001</v>
      </c>
      <c r="U1121" s="93">
        <f t="shared" si="124"/>
        <v>1.5128299572507198</v>
      </c>
      <c r="V1121" s="93">
        <f t="shared" si="124"/>
        <v>1.8184310316445826</v>
      </c>
      <c r="W1121" s="93">
        <f t="shared" si="124"/>
        <v>2.1857654265766011</v>
      </c>
      <c r="X1121" s="93">
        <f t="shared" si="124"/>
        <v>2.6273036573164799</v>
      </c>
      <c r="Y1121" s="93">
        <f t="shared" si="123"/>
        <v>3.1580353608940395</v>
      </c>
      <c r="Z1121" s="93">
        <f t="shared" si="123"/>
        <v>3.7959781743857239</v>
      </c>
      <c r="AA1121" s="93">
        <f t="shared" si="123"/>
        <v>4.5627894097846511</v>
      </c>
      <c r="AB1121" s="93">
        <f t="shared" si="123"/>
        <v>5.4845012910043831</v>
      </c>
      <c r="AC1121" s="95">
        <f t="shared" si="123"/>
        <v>6.592404713337058</v>
      </c>
      <c r="AE1121" s="96"/>
    </row>
    <row r="1122" spans="3:31" ht="24.75" customHeight="1" x14ac:dyDescent="0.25">
      <c r="C1122" s="91">
        <f>ABS(E1122-Dashboard!$F$13)</f>
        <v>3.5262585581785046</v>
      </c>
      <c r="D1122" s="92">
        <f t="shared" si="122"/>
        <v>0.20210622874313941</v>
      </c>
      <c r="E1122" s="93" cm="1">
        <f t="array" ref="E1122">SUM('DRE + DCF'!$S$41/TIR!S1122,'DRE + DCF'!$U$41:$AD$41/TIR!T1122:AC1122,TIR!F1122)</f>
        <v>45.983741441821493</v>
      </c>
      <c r="F1122" s="100">
        <f>'DRE + DCF'!$AE$38*'DRE + DCF'!$AE$39*(1+G1122)/(R1122-G1122)/AC1122</f>
        <v>22.580055771196324</v>
      </c>
      <c r="G1122" s="92">
        <f>R1122*(1-'DRE + DCF'!$AE$39)</f>
        <v>0.12126373724588364</v>
      </c>
      <c r="H1122" s="94">
        <f t="shared" si="120"/>
        <v>0.20210622874313941</v>
      </c>
      <c r="I1122" s="94">
        <f t="shared" si="125"/>
        <v>0.20210622874313941</v>
      </c>
      <c r="J1122" s="94">
        <f t="shared" si="125"/>
        <v>0.20210622874313941</v>
      </c>
      <c r="K1122" s="94">
        <f t="shared" si="125"/>
        <v>0.20210622874313941</v>
      </c>
      <c r="L1122" s="94">
        <f t="shared" si="125"/>
        <v>0.20210622874313941</v>
      </c>
      <c r="M1122" s="94">
        <f t="shared" si="125"/>
        <v>0.20210622874313941</v>
      </c>
      <c r="N1122" s="94">
        <f t="shared" si="125"/>
        <v>0.20210622874313941</v>
      </c>
      <c r="O1122" s="94">
        <f t="shared" si="125"/>
        <v>0.20210622874313941</v>
      </c>
      <c r="P1122" s="94">
        <f t="shared" si="125"/>
        <v>0.20210622874313941</v>
      </c>
      <c r="Q1122" s="94">
        <f t="shared" si="125"/>
        <v>0.20210622874313941</v>
      </c>
      <c r="R1122" s="94">
        <f t="shared" si="125"/>
        <v>0.20210622874313941</v>
      </c>
      <c r="S1122" s="93">
        <f>(1+H1122)^((5-Dashboard!$F$9)*3/12)</f>
        <v>1.0470940984618438</v>
      </c>
      <c r="T1122" s="93">
        <f t="shared" si="124"/>
        <v>1.2587183378411646</v>
      </c>
      <c r="U1122" s="93">
        <f t="shared" si="124"/>
        <v>1.5131131541520753</v>
      </c>
      <c r="V1122" s="93">
        <f t="shared" si="124"/>
        <v>1.8189227473993879</v>
      </c>
      <c r="W1122" s="93">
        <f t="shared" si="124"/>
        <v>2.1865383642513883</v>
      </c>
      <c r="X1122" s="93">
        <f t="shared" si="124"/>
        <v>2.6284513870524293</v>
      </c>
      <c r="Y1122" s="93">
        <f t="shared" si="123"/>
        <v>3.1596777843242698</v>
      </c>
      <c r="Z1122" s="93">
        <f t="shared" si="123"/>
        <v>3.7982683453575268</v>
      </c>
      <c r="AA1122" s="93">
        <f t="shared" si="123"/>
        <v>4.5659220363921804</v>
      </c>
      <c r="AB1122" s="93">
        <f t="shared" si="123"/>
        <v>5.4887233199025998</v>
      </c>
      <c r="AC1122" s="95">
        <f t="shared" si="123"/>
        <v>6.5980284907026379</v>
      </c>
      <c r="AE1122" s="96"/>
    </row>
    <row r="1123" spans="3:31" ht="24.75" customHeight="1" x14ac:dyDescent="0.25">
      <c r="C1123" s="91">
        <f>ABS(E1123-Dashboard!$F$13)</f>
        <v>3.5649010157350816</v>
      </c>
      <c r="D1123" s="92">
        <f t="shared" si="122"/>
        <v>0.2022062287431394</v>
      </c>
      <c r="E1123" s="93" cm="1">
        <f t="array" ref="E1123">SUM('DRE + DCF'!$S$41/TIR!S1123,'DRE + DCF'!$U$41:$AD$41/TIR!T1123:AC1123,TIR!F1123)</f>
        <v>45.945098984264916</v>
      </c>
      <c r="F1123" s="100">
        <f>'DRE + DCF'!$AE$38*'DRE + DCF'!$AE$39*(1+G1123)/(R1123-G1123)/AC1123</f>
        <v>22.550860767667956</v>
      </c>
      <c r="G1123" s="92">
        <f>R1123*(1-'DRE + DCF'!$AE$39)</f>
        <v>0.12132373724588363</v>
      </c>
      <c r="H1123" s="94">
        <f t="shared" si="120"/>
        <v>0.2022062287431394</v>
      </c>
      <c r="I1123" s="94">
        <f t="shared" si="125"/>
        <v>0.2022062287431394</v>
      </c>
      <c r="J1123" s="94">
        <f t="shared" si="125"/>
        <v>0.2022062287431394</v>
      </c>
      <c r="K1123" s="94">
        <f t="shared" si="125"/>
        <v>0.2022062287431394</v>
      </c>
      <c r="L1123" s="94">
        <f t="shared" si="125"/>
        <v>0.2022062287431394</v>
      </c>
      <c r="M1123" s="94">
        <f t="shared" si="125"/>
        <v>0.2022062287431394</v>
      </c>
      <c r="N1123" s="94">
        <f t="shared" si="125"/>
        <v>0.2022062287431394</v>
      </c>
      <c r="O1123" s="94">
        <f t="shared" si="125"/>
        <v>0.2022062287431394</v>
      </c>
      <c r="P1123" s="94">
        <f t="shared" si="125"/>
        <v>0.2022062287431394</v>
      </c>
      <c r="Q1123" s="94">
        <f t="shared" si="125"/>
        <v>0.2022062287431394</v>
      </c>
      <c r="R1123" s="94">
        <f t="shared" si="125"/>
        <v>0.2022062287431394</v>
      </c>
      <c r="S1123" s="93">
        <f>(1+H1123)^((5-Dashboard!$F$9)*3/12)</f>
        <v>1.0471158740214959</v>
      </c>
      <c r="T1123" s="93">
        <f t="shared" si="124"/>
        <v>1.2588492259644588</v>
      </c>
      <c r="U1123" s="93">
        <f t="shared" si="124"/>
        <v>1.5133963805029522</v>
      </c>
      <c r="V1123" s="93">
        <f t="shared" si="124"/>
        <v>1.8194145551979715</v>
      </c>
      <c r="W1123" s="93">
        <f t="shared" si="124"/>
        <v>2.1873115109249297</v>
      </c>
      <c r="X1123" s="93">
        <f t="shared" si="124"/>
        <v>2.6295995226355178</v>
      </c>
      <c r="Y1123" s="93">
        <f t="shared" si="123"/>
        <v>3.1613209252124057</v>
      </c>
      <c r="Z1123" s="93">
        <f t="shared" si="123"/>
        <v>3.8005597073463786</v>
      </c>
      <c r="AA1123" s="93">
        <f t="shared" si="123"/>
        <v>4.5690565528820191</v>
      </c>
      <c r="AB1123" s="93">
        <f t="shared" si="123"/>
        <v>5.4929482473544207</v>
      </c>
      <c r="AC1123" s="95">
        <f t="shared" si="123"/>
        <v>6.6036565971331953</v>
      </c>
      <c r="AE1123" s="96"/>
    </row>
    <row r="1124" spans="3:31" ht="24.75" customHeight="1" x14ac:dyDescent="0.25">
      <c r="C1124" s="91">
        <f>ABS(E1124-Dashboard!$F$13)</f>
        <v>3.6034926753229755</v>
      </c>
      <c r="D1124" s="92">
        <f t="shared" si="122"/>
        <v>0.20230622874313939</v>
      </c>
      <c r="E1124" s="93" cm="1">
        <f t="array" ref="E1124">SUM('DRE + DCF'!$S$41/TIR!S1124,'DRE + DCF'!$U$41:$AD$41/TIR!T1124:AC1124,TIR!F1124)</f>
        <v>45.906507324677023</v>
      </c>
      <c r="F1124" s="100">
        <f>'DRE + DCF'!$AE$38*'DRE + DCF'!$AE$39*(1+G1124)/(R1124-G1124)/AC1124</f>
        <v>22.52171055295468</v>
      </c>
      <c r="G1124" s="92">
        <f>R1124*(1-'DRE + DCF'!$AE$39)</f>
        <v>0.12138373724588362</v>
      </c>
      <c r="H1124" s="94">
        <f t="shared" si="120"/>
        <v>0.20230622874313939</v>
      </c>
      <c r="I1124" s="94">
        <f t="shared" si="125"/>
        <v>0.20230622874313939</v>
      </c>
      <c r="J1124" s="94">
        <f t="shared" si="125"/>
        <v>0.20230622874313939</v>
      </c>
      <c r="K1124" s="94">
        <f t="shared" si="125"/>
        <v>0.20230622874313939</v>
      </c>
      <c r="L1124" s="94">
        <f t="shared" si="125"/>
        <v>0.20230622874313939</v>
      </c>
      <c r="M1124" s="94">
        <f t="shared" si="125"/>
        <v>0.20230622874313939</v>
      </c>
      <c r="N1124" s="94">
        <f t="shared" si="125"/>
        <v>0.20230622874313939</v>
      </c>
      <c r="O1124" s="94">
        <f t="shared" si="125"/>
        <v>0.20230622874313939</v>
      </c>
      <c r="P1124" s="94">
        <f t="shared" si="125"/>
        <v>0.20230622874313939</v>
      </c>
      <c r="Q1124" s="94">
        <f t="shared" si="125"/>
        <v>0.20230622874313939</v>
      </c>
      <c r="R1124" s="94">
        <f t="shared" si="125"/>
        <v>0.20230622874313939</v>
      </c>
      <c r="S1124" s="93">
        <f>(1+H1124)^((5-Dashboard!$F$9)*3/12)</f>
        <v>1.0471376482227155</v>
      </c>
      <c r="T1124" s="93">
        <f t="shared" si="124"/>
        <v>1.2589801168096133</v>
      </c>
      <c r="U1124" s="93">
        <f t="shared" si="124"/>
        <v>1.5136796363039633</v>
      </c>
      <c r="V1124" s="93">
        <f t="shared" si="124"/>
        <v>1.8199064550499049</v>
      </c>
      <c r="W1124" s="93">
        <f t="shared" si="124"/>
        <v>2.188084866636347</v>
      </c>
      <c r="X1124" s="93">
        <f t="shared" si="124"/>
        <v>2.6307480641754815</v>
      </c>
      <c r="Y1124" s="93">
        <f t="shared" si="123"/>
        <v>3.1629647838121375</v>
      </c>
      <c r="Z1124" s="93">
        <f t="shared" si="123"/>
        <v>3.8028522608725304</v>
      </c>
      <c r="AA1124" s="93">
        <f t="shared" si="123"/>
        <v>4.5721929602369737</v>
      </c>
      <c r="AB1124" s="93">
        <f t="shared" si="123"/>
        <v>5.4971760751084471</v>
      </c>
      <c r="AC1124" s="95">
        <f t="shared" si="123"/>
        <v>6.60928903560065</v>
      </c>
      <c r="AE1124" s="96"/>
    </row>
    <row r="1125" spans="3:31" ht="24.75" customHeight="1" x14ac:dyDescent="0.25">
      <c r="C1125" s="91">
        <f>ABS(E1125-Dashboard!$F$13)</f>
        <v>3.6420336235241635</v>
      </c>
      <c r="D1125" s="92">
        <f t="shared" si="122"/>
        <v>0.20240622874313938</v>
      </c>
      <c r="E1125" s="93" cm="1">
        <f t="array" ref="E1125">SUM('DRE + DCF'!$S$41/TIR!S1125,'DRE + DCF'!$U$41:$AD$41/TIR!T1125:AC1125,TIR!F1125)</f>
        <v>45.867966376475835</v>
      </c>
      <c r="F1125" s="100">
        <f>'DRE + DCF'!$AE$38*'DRE + DCF'!$AE$39*(1+G1125)/(R1125-G1125)/AC1125</f>
        <v>22.492605045250329</v>
      </c>
      <c r="G1125" s="92">
        <f>R1125*(1-'DRE + DCF'!$AE$39)</f>
        <v>0.12144373724588362</v>
      </c>
      <c r="H1125" s="94">
        <f t="shared" si="120"/>
        <v>0.20240622874313938</v>
      </c>
      <c r="I1125" s="94">
        <f t="shared" si="125"/>
        <v>0.20240622874313938</v>
      </c>
      <c r="J1125" s="94">
        <f t="shared" si="125"/>
        <v>0.20240622874313938</v>
      </c>
      <c r="K1125" s="94">
        <f t="shared" si="125"/>
        <v>0.20240622874313938</v>
      </c>
      <c r="L1125" s="94">
        <f t="shared" si="125"/>
        <v>0.20240622874313938</v>
      </c>
      <c r="M1125" s="94">
        <f t="shared" si="125"/>
        <v>0.20240622874313938</v>
      </c>
      <c r="N1125" s="94">
        <f t="shared" si="125"/>
        <v>0.20240622874313938</v>
      </c>
      <c r="O1125" s="94">
        <f t="shared" si="125"/>
        <v>0.20240622874313938</v>
      </c>
      <c r="P1125" s="94">
        <f t="shared" si="125"/>
        <v>0.20240622874313938</v>
      </c>
      <c r="Q1125" s="94">
        <f t="shared" si="125"/>
        <v>0.20240622874313938</v>
      </c>
      <c r="R1125" s="94">
        <f t="shared" si="125"/>
        <v>0.20240622874313938</v>
      </c>
      <c r="S1125" s="93">
        <f>(1+H1125)^((5-Dashboard!$F$9)*3/12)</f>
        <v>1.0471594210657003</v>
      </c>
      <c r="T1125" s="93">
        <f t="shared" si="124"/>
        <v>1.2591110103764578</v>
      </c>
      <c r="U1125" s="93">
        <f t="shared" si="124"/>
        <v>1.5139629215557204</v>
      </c>
      <c r="V1125" s="93">
        <f t="shared" si="124"/>
        <v>1.8203984469647592</v>
      </c>
      <c r="W1125" s="93">
        <f t="shared" si="124"/>
        <v>2.1888584314247641</v>
      </c>
      <c r="X1125" s="93">
        <f t="shared" si="124"/>
        <v>2.6318970117820744</v>
      </c>
      <c r="Y1125" s="93">
        <f t="shared" si="123"/>
        <v>3.1646093603772218</v>
      </c>
      <c r="Z1125" s="93">
        <f t="shared" si="123"/>
        <v>3.8051460064564138</v>
      </c>
      <c r="AA1125" s="93">
        <f t="shared" si="123"/>
        <v>4.575331259440274</v>
      </c>
      <c r="AB1125" s="93">
        <f t="shared" si="123"/>
        <v>5.5014068049141782</v>
      </c>
      <c r="AC1125" s="95">
        <f t="shared" si="123"/>
        <v>6.6149258090787013</v>
      </c>
      <c r="AE1125" s="96"/>
    </row>
    <row r="1126" spans="3:31" ht="24.75" customHeight="1" x14ac:dyDescent="0.25">
      <c r="C1126" s="91">
        <f>ABS(E1126-Dashboard!$F$13)</f>
        <v>3.6805239467384538</v>
      </c>
      <c r="D1126" s="92">
        <f t="shared" si="122"/>
        <v>0.20250622874313937</v>
      </c>
      <c r="E1126" s="93" cm="1">
        <f t="array" ref="E1126">SUM('DRE + DCF'!$S$41/TIR!S1126,'DRE + DCF'!$U$41:$AD$41/TIR!T1126:AC1126,TIR!F1126)</f>
        <v>45.829476053261544</v>
      </c>
      <c r="F1126" s="100">
        <f>'DRE + DCF'!$AE$38*'DRE + DCF'!$AE$39*(1+G1126)/(R1126-G1126)/AC1126</f>
        <v>22.463544162926524</v>
      </c>
      <c r="G1126" s="92">
        <f>R1126*(1-'DRE + DCF'!$AE$39)</f>
        <v>0.12150373724588362</v>
      </c>
      <c r="H1126" s="94">
        <f t="shared" si="120"/>
        <v>0.20250622874313937</v>
      </c>
      <c r="I1126" s="94">
        <f t="shared" si="125"/>
        <v>0.20250622874313937</v>
      </c>
      <c r="J1126" s="94">
        <f t="shared" si="125"/>
        <v>0.20250622874313937</v>
      </c>
      <c r="K1126" s="94">
        <f t="shared" si="125"/>
        <v>0.20250622874313937</v>
      </c>
      <c r="L1126" s="94">
        <f t="shared" si="125"/>
        <v>0.20250622874313937</v>
      </c>
      <c r="M1126" s="94">
        <f t="shared" si="125"/>
        <v>0.20250622874313937</v>
      </c>
      <c r="N1126" s="94">
        <f t="shared" si="125"/>
        <v>0.20250622874313937</v>
      </c>
      <c r="O1126" s="94">
        <f t="shared" si="125"/>
        <v>0.20250622874313937</v>
      </c>
      <c r="P1126" s="94">
        <f t="shared" si="125"/>
        <v>0.20250622874313937</v>
      </c>
      <c r="Q1126" s="94">
        <f t="shared" si="125"/>
        <v>0.20250622874313937</v>
      </c>
      <c r="R1126" s="94">
        <f t="shared" si="125"/>
        <v>0.20250622874313937</v>
      </c>
      <c r="S1126" s="93">
        <f>(1+H1126)^((5-Dashboard!$F$9)*3/12)</f>
        <v>1.047181192550648</v>
      </c>
      <c r="T1126" s="93">
        <f t="shared" si="124"/>
        <v>1.2592419066648231</v>
      </c>
      <c r="U1126" s="93">
        <f t="shared" si="124"/>
        <v>1.5142462362588367</v>
      </c>
      <c r="V1126" s="93">
        <f t="shared" si="124"/>
        <v>1.8208905309521066</v>
      </c>
      <c r="W1126" s="93">
        <f t="shared" si="124"/>
        <v>2.1896322053293105</v>
      </c>
      <c r="X1126" s="93">
        <f t="shared" si="124"/>
        <v>2.6330463655650727</v>
      </c>
      <c r="Y1126" s="93">
        <f t="shared" si="123"/>
        <v>3.166254655161485</v>
      </c>
      <c r="Z1126" s="93">
        <f t="shared" si="123"/>
        <v>3.8074409446186466</v>
      </c>
      <c r="AA1126" s="93">
        <f t="shared" si="123"/>
        <v>4.5784714514755853</v>
      </c>
      <c r="AB1126" s="93">
        <f t="shared" si="123"/>
        <v>5.5056404385220334</v>
      </c>
      <c r="AC1126" s="95">
        <f t="shared" si="123"/>
        <v>6.6205669205428546</v>
      </c>
      <c r="AE1126" s="96"/>
    </row>
    <row r="1127" spans="3:31" ht="24.75" customHeight="1" x14ac:dyDescent="0.25">
      <c r="C1127" s="91">
        <f>ABS(E1127-Dashboard!$F$13)</f>
        <v>3.7189637311838553</v>
      </c>
      <c r="D1127" s="92">
        <f t="shared" si="122"/>
        <v>0.20260622874313935</v>
      </c>
      <c r="E1127" s="93" cm="1">
        <f t="array" ref="E1127">SUM('DRE + DCF'!$S$41/TIR!S1127,'DRE + DCF'!$U$41:$AD$41/TIR!T1127:AC1127,TIR!F1127)</f>
        <v>45.791036268816143</v>
      </c>
      <c r="F1127" s="100">
        <f>'DRE + DCF'!$AE$38*'DRE + DCF'!$AE$39*(1+G1127)/(R1127-G1127)/AC1127</f>
        <v>22.434527824532275</v>
      </c>
      <c r="G1127" s="92">
        <f>R1127*(1-'DRE + DCF'!$AE$39)</f>
        <v>0.12156373724588361</v>
      </c>
      <c r="H1127" s="94">
        <f t="shared" si="120"/>
        <v>0.20260622874313935</v>
      </c>
      <c r="I1127" s="94">
        <f t="shared" si="125"/>
        <v>0.20260622874313935</v>
      </c>
      <c r="J1127" s="94">
        <f t="shared" si="125"/>
        <v>0.20260622874313935</v>
      </c>
      <c r="K1127" s="94">
        <f t="shared" si="125"/>
        <v>0.20260622874313935</v>
      </c>
      <c r="L1127" s="94">
        <f t="shared" si="125"/>
        <v>0.20260622874313935</v>
      </c>
      <c r="M1127" s="94">
        <f t="shared" si="125"/>
        <v>0.20260622874313935</v>
      </c>
      <c r="N1127" s="94">
        <f t="shared" si="125"/>
        <v>0.20260622874313935</v>
      </c>
      <c r="O1127" s="94">
        <f t="shared" si="125"/>
        <v>0.20260622874313935</v>
      </c>
      <c r="P1127" s="94">
        <f t="shared" si="125"/>
        <v>0.20260622874313935</v>
      </c>
      <c r="Q1127" s="94">
        <f t="shared" si="125"/>
        <v>0.20260622874313935</v>
      </c>
      <c r="R1127" s="94">
        <f t="shared" si="125"/>
        <v>0.20260622874313935</v>
      </c>
      <c r="S1127" s="93">
        <f>(1+H1127)^((5-Dashboard!$F$9)*3/12)</f>
        <v>1.0472029626777561</v>
      </c>
      <c r="T1127" s="93">
        <f t="shared" si="124"/>
        <v>1.2593728056745388</v>
      </c>
      <c r="U1127" s="93">
        <f t="shared" si="124"/>
        <v>1.5145295804139236</v>
      </c>
      <c r="V1127" s="93">
        <f t="shared" si="124"/>
        <v>1.8213827070215178</v>
      </c>
      <c r="W1127" s="93">
        <f t="shared" si="124"/>
        <v>2.1904061883891179</v>
      </c>
      <c r="X1127" s="93">
        <f t="shared" si="124"/>
        <v>2.6341961256342716</v>
      </c>
      <c r="Y1127" s="93">
        <f t="shared" si="123"/>
        <v>3.1679006684188202</v>
      </c>
      <c r="Z1127" s="93">
        <f t="shared" si="123"/>
        <v>3.8097370758800277</v>
      </c>
      <c r="AA1127" s="93">
        <f t="shared" si="123"/>
        <v>4.5816135373269953</v>
      </c>
      <c r="AB1127" s="93">
        <f t="shared" si="123"/>
        <v>5.5098769776833327</v>
      </c>
      <c r="AC1127" s="95">
        <f t="shared" si="123"/>
        <v>6.6262123729703992</v>
      </c>
      <c r="AE1127" s="96"/>
    </row>
    <row r="1128" spans="3:31" ht="24.75" customHeight="1" x14ac:dyDescent="0.25">
      <c r="C1128" s="91">
        <f>ABS(E1128-Dashboard!$F$13)</f>
        <v>3.7573530628970886</v>
      </c>
      <c r="D1128" s="92">
        <f t="shared" si="122"/>
        <v>0.20270622874313934</v>
      </c>
      <c r="E1128" s="93" cm="1">
        <f t="array" ref="E1128">SUM('DRE + DCF'!$S$41/TIR!S1128,'DRE + DCF'!$U$41:$AD$41/TIR!T1128:AC1128,TIR!F1128)</f>
        <v>45.752646937102909</v>
      </c>
      <c r="F1128" s="100">
        <f>'DRE + DCF'!$AE$38*'DRE + DCF'!$AE$39*(1+G1128)/(R1128-G1128)/AC1128</f>
        <v>22.40555594879347</v>
      </c>
      <c r="G1128" s="92">
        <f>R1128*(1-'DRE + DCF'!$AE$39)</f>
        <v>0.1216237372458836</v>
      </c>
      <c r="H1128" s="94">
        <f t="shared" si="120"/>
        <v>0.20270622874313934</v>
      </c>
      <c r="I1128" s="94">
        <f t="shared" si="125"/>
        <v>0.20270622874313934</v>
      </c>
      <c r="J1128" s="94">
        <f t="shared" si="125"/>
        <v>0.20270622874313934</v>
      </c>
      <c r="K1128" s="94">
        <f t="shared" si="125"/>
        <v>0.20270622874313934</v>
      </c>
      <c r="L1128" s="94">
        <f t="shared" si="125"/>
        <v>0.20270622874313934</v>
      </c>
      <c r="M1128" s="94">
        <f t="shared" si="125"/>
        <v>0.20270622874313934</v>
      </c>
      <c r="N1128" s="94">
        <f t="shared" si="125"/>
        <v>0.20270622874313934</v>
      </c>
      <c r="O1128" s="94">
        <f t="shared" si="125"/>
        <v>0.20270622874313934</v>
      </c>
      <c r="P1128" s="94">
        <f t="shared" si="125"/>
        <v>0.20270622874313934</v>
      </c>
      <c r="Q1128" s="94">
        <f t="shared" si="125"/>
        <v>0.20270622874313934</v>
      </c>
      <c r="R1128" s="94">
        <f t="shared" si="125"/>
        <v>0.20270622874313934</v>
      </c>
      <c r="S1128" s="93">
        <f>(1+H1128)^((5-Dashboard!$F$9)*3/12)</f>
        <v>1.0472247314472225</v>
      </c>
      <c r="T1128" s="93">
        <f t="shared" si="124"/>
        <v>1.2595037074054358</v>
      </c>
      <c r="U1128" s="93">
        <f t="shared" si="124"/>
        <v>1.5148129540215942</v>
      </c>
      <c r="V1128" s="93">
        <f t="shared" si="124"/>
        <v>1.8218749751825662</v>
      </c>
      <c r="W1128" s="93">
        <f t="shared" si="124"/>
        <v>2.191180380643325</v>
      </c>
      <c r="X1128" s="93">
        <f t="shared" si="124"/>
        <v>2.6353462920994901</v>
      </c>
      <c r="Y1128" s="93">
        <f t="shared" si="123"/>
        <v>3.1695474004031934</v>
      </c>
      <c r="Z1128" s="93">
        <f t="shared" si="123"/>
        <v>3.8120344007615459</v>
      </c>
      <c r="AA1128" s="93">
        <f t="shared" si="123"/>
        <v>4.5847575179790319</v>
      </c>
      <c r="AB1128" s="93">
        <f t="shared" si="123"/>
        <v>5.5141164241503171</v>
      </c>
      <c r="AC1128" s="95">
        <f t="shared" si="123"/>
        <v>6.6318621693404332</v>
      </c>
      <c r="AE1128" s="96"/>
    </row>
    <row r="1129" spans="3:31" ht="24.75" customHeight="1" x14ac:dyDescent="0.25">
      <c r="C1129" s="91">
        <f>ABS(E1129-Dashboard!$F$13)</f>
        <v>3.7956920277339421</v>
      </c>
      <c r="D1129" s="92">
        <f t="shared" si="122"/>
        <v>0.20280622874313933</v>
      </c>
      <c r="E1129" s="93" cm="1">
        <f t="array" ref="E1129">SUM('DRE + DCF'!$S$41/TIR!S1129,'DRE + DCF'!$U$41:$AD$41/TIR!T1129:AC1129,TIR!F1129)</f>
        <v>45.714307972266056</v>
      </c>
      <c r="F1129" s="100">
        <f>'DRE + DCF'!$AE$38*'DRE + DCF'!$AE$39*(1+G1129)/(R1129-G1129)/AC1129</f>
        <v>22.376628454612511</v>
      </c>
      <c r="G1129" s="92">
        <f>R1129*(1-'DRE + DCF'!$AE$39)</f>
        <v>0.12168373724588359</v>
      </c>
      <c r="H1129" s="94">
        <f t="shared" si="120"/>
        <v>0.20280622874313933</v>
      </c>
      <c r="I1129" s="94">
        <f t="shared" si="125"/>
        <v>0.20280622874313933</v>
      </c>
      <c r="J1129" s="94">
        <f t="shared" si="125"/>
        <v>0.20280622874313933</v>
      </c>
      <c r="K1129" s="94">
        <f t="shared" si="125"/>
        <v>0.20280622874313933</v>
      </c>
      <c r="L1129" s="94">
        <f t="shared" si="125"/>
        <v>0.20280622874313933</v>
      </c>
      <c r="M1129" s="94">
        <f t="shared" si="125"/>
        <v>0.20280622874313933</v>
      </c>
      <c r="N1129" s="94">
        <f t="shared" si="125"/>
        <v>0.20280622874313933</v>
      </c>
      <c r="O1129" s="94">
        <f t="shared" si="125"/>
        <v>0.20280622874313933</v>
      </c>
      <c r="P1129" s="94">
        <f t="shared" si="125"/>
        <v>0.20280622874313933</v>
      </c>
      <c r="Q1129" s="94">
        <f t="shared" si="125"/>
        <v>0.20280622874313933</v>
      </c>
      <c r="R1129" s="94">
        <f t="shared" si="125"/>
        <v>0.20280622874313933</v>
      </c>
      <c r="S1129" s="93">
        <f>(1+H1129)^((5-Dashboard!$F$9)*3/12)</f>
        <v>1.0472464988592443</v>
      </c>
      <c r="T1129" s="93">
        <f t="shared" si="124"/>
        <v>1.259634611857344</v>
      </c>
      <c r="U1129" s="93">
        <f t="shared" si="124"/>
        <v>1.51509635708246</v>
      </c>
      <c r="V1129" s="93">
        <f t="shared" si="124"/>
        <v>1.8223673354448227</v>
      </c>
      <c r="W1129" s="93">
        <f t="shared" si="124"/>
        <v>2.1919547821310705</v>
      </c>
      <c r="X1129" s="93">
        <f t="shared" si="124"/>
        <v>2.6364968650705625</v>
      </c>
      <c r="Y1129" s="93">
        <f t="shared" si="123"/>
        <v>3.1711948513686328</v>
      </c>
      <c r="Z1129" s="93">
        <f t="shared" si="123"/>
        <v>3.8143329197843654</v>
      </c>
      <c r="AA1129" s="93">
        <f t="shared" si="123"/>
        <v>4.5879033944166396</v>
      </c>
      <c r="AB1129" s="93">
        <f t="shared" si="123"/>
        <v>5.5183587796761264</v>
      </c>
      <c r="AC1129" s="95">
        <f t="shared" si="123"/>
        <v>6.6375163126338341</v>
      </c>
      <c r="AE1129" s="96"/>
    </row>
    <row r="1130" spans="3:31" ht="24.75" customHeight="1" x14ac:dyDescent="0.25">
      <c r="C1130" s="91">
        <f>ABS(E1130-Dashboard!$F$13)</f>
        <v>3.8339807113698683</v>
      </c>
      <c r="D1130" s="92">
        <f t="shared" si="122"/>
        <v>0.20290622874313932</v>
      </c>
      <c r="E1130" s="93" cm="1">
        <f t="array" ref="E1130">SUM('DRE + DCF'!$S$41/TIR!S1130,'DRE + DCF'!$U$41:$AD$41/TIR!T1130:AC1130,TIR!F1130)</f>
        <v>45.67601928863013</v>
      </c>
      <c r="F1130" s="100">
        <f>'DRE + DCF'!$AE$38*'DRE + DCF'!$AE$39*(1+G1130)/(R1130-G1130)/AC1130</f>
        <v>22.347745261067761</v>
      </c>
      <c r="G1130" s="92">
        <f>R1130*(1-'DRE + DCF'!$AE$39)</f>
        <v>0.12174373724588358</v>
      </c>
      <c r="H1130" s="94">
        <f t="shared" si="120"/>
        <v>0.20290622874313932</v>
      </c>
      <c r="I1130" s="94">
        <f t="shared" si="125"/>
        <v>0.20290622874313932</v>
      </c>
      <c r="J1130" s="94">
        <f t="shared" si="125"/>
        <v>0.20290622874313932</v>
      </c>
      <c r="K1130" s="94">
        <f t="shared" si="125"/>
        <v>0.20290622874313932</v>
      </c>
      <c r="L1130" s="94">
        <f t="shared" si="125"/>
        <v>0.20290622874313932</v>
      </c>
      <c r="M1130" s="94">
        <f t="shared" si="125"/>
        <v>0.20290622874313932</v>
      </c>
      <c r="N1130" s="94">
        <f t="shared" si="125"/>
        <v>0.20290622874313932</v>
      </c>
      <c r="O1130" s="94">
        <f t="shared" si="125"/>
        <v>0.20290622874313932</v>
      </c>
      <c r="P1130" s="94">
        <f t="shared" si="125"/>
        <v>0.20290622874313932</v>
      </c>
      <c r="Q1130" s="94">
        <f t="shared" si="125"/>
        <v>0.20290622874313932</v>
      </c>
      <c r="R1130" s="94">
        <f t="shared" si="125"/>
        <v>0.20290622874313932</v>
      </c>
      <c r="S1130" s="93">
        <f>(1+H1130)^((5-Dashboard!$F$9)*3/12)</f>
        <v>1.0472682649140193</v>
      </c>
      <c r="T1130" s="93">
        <f t="shared" si="124"/>
        <v>1.2597655190300938</v>
      </c>
      <c r="U1130" s="93">
        <f t="shared" si="124"/>
        <v>1.5153797895971337</v>
      </c>
      <c r="V1130" s="93">
        <f t="shared" si="124"/>
        <v>1.8228597878178601</v>
      </c>
      <c r="W1130" s="93">
        <f t="shared" si="124"/>
        <v>2.192729392891501</v>
      </c>
      <c r="X1130" s="93">
        <f t="shared" si="124"/>
        <v>2.6376478446573488</v>
      </c>
      <c r="Y1130" s="93">
        <f t="shared" si="123"/>
        <v>3.1728430215692414</v>
      </c>
      <c r="Z1130" s="93">
        <f t="shared" si="123"/>
        <v>3.8166326334698431</v>
      </c>
      <c r="AA1130" s="93">
        <f t="shared" si="123"/>
        <v>4.5910511676252055</v>
      </c>
      <c r="AB1130" s="93">
        <f t="shared" si="123"/>
        <v>5.5226040460148225</v>
      </c>
      <c r="AC1130" s="95">
        <f t="shared" si="123"/>
        <v>6.6431748058332927</v>
      </c>
      <c r="AE1130" s="96"/>
    </row>
    <row r="1131" spans="3:31" ht="24.75" customHeight="1" x14ac:dyDescent="0.25">
      <c r="C1131" s="91">
        <f>ABS(E1131-Dashboard!$F$13)</f>
        <v>3.8722191993003534</v>
      </c>
      <c r="D1131" s="92">
        <f t="shared" si="122"/>
        <v>0.20300622874313931</v>
      </c>
      <c r="E1131" s="93" cm="1">
        <f t="array" ref="E1131">SUM('DRE + DCF'!$S$41/TIR!S1131,'DRE + DCF'!$U$41:$AD$41/TIR!T1131:AC1131,TIR!F1131)</f>
        <v>45.637780800699645</v>
      </c>
      <c r="F1131" s="100">
        <f>'DRE + DCF'!$AE$38*'DRE + DCF'!$AE$39*(1+G1131)/(R1131-G1131)/AC1131</f>
        <v>22.318906287413149</v>
      </c>
      <c r="G1131" s="92">
        <f>R1131*(1-'DRE + DCF'!$AE$39)</f>
        <v>0.12180373724588359</v>
      </c>
      <c r="H1131" s="94">
        <f t="shared" si="120"/>
        <v>0.20300622874313931</v>
      </c>
      <c r="I1131" s="94">
        <f t="shared" si="125"/>
        <v>0.20300622874313931</v>
      </c>
      <c r="J1131" s="94">
        <f t="shared" si="125"/>
        <v>0.20300622874313931</v>
      </c>
      <c r="K1131" s="94">
        <f t="shared" si="125"/>
        <v>0.20300622874313931</v>
      </c>
      <c r="L1131" s="94">
        <f t="shared" si="125"/>
        <v>0.20300622874313931</v>
      </c>
      <c r="M1131" s="94">
        <f t="shared" si="125"/>
        <v>0.20300622874313931</v>
      </c>
      <c r="N1131" s="94">
        <f t="shared" si="125"/>
        <v>0.20300622874313931</v>
      </c>
      <c r="O1131" s="94">
        <f t="shared" si="125"/>
        <v>0.20300622874313931</v>
      </c>
      <c r="P1131" s="94">
        <f t="shared" si="125"/>
        <v>0.20300622874313931</v>
      </c>
      <c r="Q1131" s="94">
        <f t="shared" si="125"/>
        <v>0.20300622874313931</v>
      </c>
      <c r="R1131" s="94">
        <f t="shared" si="125"/>
        <v>0.20300622874313931</v>
      </c>
      <c r="S1131" s="93">
        <f>(1+H1131)^((5-Dashboard!$F$9)*3/12)</f>
        <v>1.0472900296117449</v>
      </c>
      <c r="T1131" s="93">
        <f t="shared" si="124"/>
        <v>1.2598964289235159</v>
      </c>
      <c r="U1131" s="93">
        <f t="shared" si="124"/>
        <v>1.5156632515662276</v>
      </c>
      <c r="V1131" s="93">
        <f t="shared" si="124"/>
        <v>1.8233523323112515</v>
      </c>
      <c r="W1131" s="93">
        <f t="shared" si="124"/>
        <v>2.1935042129637661</v>
      </c>
      <c r="X1131" s="93">
        <f t="shared" si="124"/>
        <v>2.6387992309697283</v>
      </c>
      <c r="Y1131" s="93">
        <f t="shared" si="123"/>
        <v>3.1744919112591892</v>
      </c>
      <c r="Z1131" s="93">
        <f t="shared" si="123"/>
        <v>3.8189335423395177</v>
      </c>
      <c r="AA1131" s="93">
        <f t="shared" si="123"/>
        <v>4.5942008385905408</v>
      </c>
      <c r="AB1131" s="93">
        <f t="shared" si="123"/>
        <v>5.5268522249213747</v>
      </c>
      <c r="AC1131" s="95">
        <f t="shared" si="123"/>
        <v>6.6488376519232917</v>
      </c>
      <c r="AE1131" s="96"/>
    </row>
    <row r="1132" spans="3:31" ht="24.75" customHeight="1" x14ac:dyDescent="0.25">
      <c r="C1132" s="91">
        <f>ABS(E1132-Dashboard!$F$13)</f>
        <v>3.9104075768414006</v>
      </c>
      <c r="D1132" s="92">
        <f t="shared" si="122"/>
        <v>0.2031062287431393</v>
      </c>
      <c r="E1132" s="93" cm="1">
        <f t="array" ref="E1132">SUM('DRE + DCF'!$S$41/TIR!S1132,'DRE + DCF'!$U$41:$AD$41/TIR!T1132:AC1132,TIR!F1132)</f>
        <v>45.599592423158597</v>
      </c>
      <c r="F1132" s="100">
        <f>'DRE + DCF'!$AE$38*'DRE + DCF'!$AE$39*(1+G1132)/(R1132-G1132)/AC1132</f>
        <v>22.290111453077706</v>
      </c>
      <c r="G1132" s="92">
        <f>R1132*(1-'DRE + DCF'!$AE$39)</f>
        <v>0.12186373724588358</v>
      </c>
      <c r="H1132" s="94">
        <f t="shared" si="120"/>
        <v>0.2031062287431393</v>
      </c>
      <c r="I1132" s="94">
        <f t="shared" si="125"/>
        <v>0.2031062287431393</v>
      </c>
      <c r="J1132" s="94">
        <f t="shared" si="125"/>
        <v>0.2031062287431393</v>
      </c>
      <c r="K1132" s="94">
        <f t="shared" si="125"/>
        <v>0.2031062287431393</v>
      </c>
      <c r="L1132" s="94">
        <f t="shared" si="125"/>
        <v>0.2031062287431393</v>
      </c>
      <c r="M1132" s="94">
        <f t="shared" si="125"/>
        <v>0.2031062287431393</v>
      </c>
      <c r="N1132" s="94">
        <f t="shared" si="125"/>
        <v>0.2031062287431393</v>
      </c>
      <c r="O1132" s="94">
        <f t="shared" si="125"/>
        <v>0.2031062287431393</v>
      </c>
      <c r="P1132" s="94">
        <f t="shared" si="125"/>
        <v>0.2031062287431393</v>
      </c>
      <c r="Q1132" s="94">
        <f t="shared" si="125"/>
        <v>0.2031062287431393</v>
      </c>
      <c r="R1132" s="94">
        <f t="shared" si="125"/>
        <v>0.2031062287431393</v>
      </c>
      <c r="S1132" s="93">
        <f>(1+H1132)^((5-Dashboard!$F$9)*3/12)</f>
        <v>1.0473117929526186</v>
      </c>
      <c r="T1132" s="93">
        <f t="shared" si="124"/>
        <v>1.2600273415374406</v>
      </c>
      <c r="U1132" s="93">
        <f t="shared" si="124"/>
        <v>1.5159467429903537</v>
      </c>
      <c r="V1132" s="93">
        <f t="shared" si="124"/>
        <v>1.8238449689345695</v>
      </c>
      <c r="W1132" s="93">
        <f t="shared" si="124"/>
        <v>2.1942792423870179</v>
      </c>
      <c r="X1132" s="93">
        <f t="shared" si="124"/>
        <v>2.6399510241175981</v>
      </c>
      <c r="Y1132" s="93">
        <f t="shared" si="123"/>
        <v>3.1761415206927119</v>
      </c>
      <c r="Z1132" s="93">
        <f t="shared" si="123"/>
        <v>3.8212356469151083</v>
      </c>
      <c r="AA1132" s="93">
        <f t="shared" si="123"/>
        <v>4.5973524082988861</v>
      </c>
      <c r="AB1132" s="93">
        <f t="shared" si="123"/>
        <v>5.5311033181516622</v>
      </c>
      <c r="AC1132" s="95">
        <f t="shared" si="123"/>
        <v>6.6545048538901108</v>
      </c>
      <c r="AE1132" s="96"/>
    </row>
    <row r="1133" spans="3:31" ht="24.75" customHeight="1" x14ac:dyDescent="0.25">
      <c r="C1133" s="91">
        <f>ABS(E1133-Dashboard!$F$13)</f>
        <v>3.9485459291299421</v>
      </c>
      <c r="D1133" s="92">
        <f t="shared" si="122"/>
        <v>0.20320622874313929</v>
      </c>
      <c r="E1133" s="93" cm="1">
        <f t="array" ref="E1133">SUM('DRE + DCF'!$S$41/TIR!S1133,'DRE + DCF'!$U$41:$AD$41/TIR!T1133:AC1133,TIR!F1133)</f>
        <v>45.561454070870056</v>
      </c>
      <c r="F1133" s="100">
        <f>'DRE + DCF'!$AE$38*'DRE + DCF'!$AE$39*(1+G1133)/(R1133-G1133)/AC1133</f>
        <v>22.261360677665145</v>
      </c>
      <c r="G1133" s="92">
        <f>R1133*(1-'DRE + DCF'!$AE$39)</f>
        <v>0.12192373724588357</v>
      </c>
      <c r="H1133" s="94">
        <f t="shared" si="120"/>
        <v>0.20320622874313929</v>
      </c>
      <c r="I1133" s="94">
        <f t="shared" si="125"/>
        <v>0.20320622874313929</v>
      </c>
      <c r="J1133" s="94">
        <f t="shared" si="125"/>
        <v>0.20320622874313929</v>
      </c>
      <c r="K1133" s="94">
        <f t="shared" si="125"/>
        <v>0.20320622874313929</v>
      </c>
      <c r="L1133" s="94">
        <f t="shared" si="125"/>
        <v>0.20320622874313929</v>
      </c>
      <c r="M1133" s="94">
        <f t="shared" si="125"/>
        <v>0.20320622874313929</v>
      </c>
      <c r="N1133" s="94">
        <f t="shared" si="125"/>
        <v>0.20320622874313929</v>
      </c>
      <c r="O1133" s="94">
        <f t="shared" si="125"/>
        <v>0.20320622874313929</v>
      </c>
      <c r="P1133" s="94">
        <f t="shared" si="125"/>
        <v>0.20320622874313929</v>
      </c>
      <c r="Q1133" s="94">
        <f t="shared" si="125"/>
        <v>0.20320622874313929</v>
      </c>
      <c r="R1133" s="94">
        <f t="shared" si="125"/>
        <v>0.20320622874313929</v>
      </c>
      <c r="S1133" s="93">
        <f>(1+H1133)^((5-Dashboard!$F$9)*3/12)</f>
        <v>1.0473335549368374</v>
      </c>
      <c r="T1133" s="93">
        <f t="shared" si="124"/>
        <v>1.2601582568716978</v>
      </c>
      <c r="U1133" s="93">
        <f t="shared" si="124"/>
        <v>1.5162302638701237</v>
      </c>
      <c r="V1133" s="93">
        <f t="shared" si="124"/>
        <v>1.8243376976973866</v>
      </c>
      <c r="W1133" s="93">
        <f t="shared" si="124"/>
        <v>2.195054481200414</v>
      </c>
      <c r="X1133" s="93">
        <f t="shared" si="124"/>
        <v>2.6411032242108785</v>
      </c>
      <c r="Y1133" s="93">
        <f t="shared" si="123"/>
        <v>3.1777918501241169</v>
      </c>
      <c r="Z1133" s="93">
        <f t="shared" si="123"/>
        <v>3.823538947718522</v>
      </c>
      <c r="AA1133" s="93">
        <f t="shared" si="123"/>
        <v>4.6005058777369143</v>
      </c>
      <c r="AB1133" s="93">
        <f t="shared" si="123"/>
        <v>5.5353573274624788</v>
      </c>
      <c r="AC1133" s="95">
        <f t="shared" si="123"/>
        <v>6.6601764147218319</v>
      </c>
      <c r="AE1133" s="96"/>
    </row>
    <row r="1134" spans="3:31" ht="24.75" customHeight="1" x14ac:dyDescent="0.25">
      <c r="C1134" s="91">
        <f>ABS(E1134-Dashboard!$F$13)</f>
        <v>3.9866343411243363</v>
      </c>
      <c r="D1134" s="92">
        <f t="shared" si="122"/>
        <v>0.20330622874313928</v>
      </c>
      <c r="E1134" s="93" cm="1">
        <f t="array" ref="E1134">SUM('DRE + DCF'!$S$41/TIR!S1134,'DRE + DCF'!$U$41:$AD$41/TIR!T1134:AC1134,TIR!F1134)</f>
        <v>45.523365658875662</v>
      </c>
      <c r="F1134" s="100">
        <f>'DRE + DCF'!$AE$38*'DRE + DCF'!$AE$39*(1+G1134)/(R1134-G1134)/AC1134</f>
        <v>22.232653880953357</v>
      </c>
      <c r="G1134" s="92">
        <f>R1134*(1-'DRE + DCF'!$AE$39)</f>
        <v>0.12198373724588356</v>
      </c>
      <c r="H1134" s="94">
        <f t="shared" si="120"/>
        <v>0.20330622874313928</v>
      </c>
      <c r="I1134" s="94">
        <f t="shared" si="125"/>
        <v>0.20330622874313928</v>
      </c>
      <c r="J1134" s="94">
        <f t="shared" si="125"/>
        <v>0.20330622874313928</v>
      </c>
      <c r="K1134" s="94">
        <f t="shared" si="125"/>
        <v>0.20330622874313928</v>
      </c>
      <c r="L1134" s="94">
        <f t="shared" si="125"/>
        <v>0.20330622874313928</v>
      </c>
      <c r="M1134" s="94">
        <f t="shared" si="125"/>
        <v>0.20330622874313928</v>
      </c>
      <c r="N1134" s="94">
        <f t="shared" si="125"/>
        <v>0.20330622874313928</v>
      </c>
      <c r="O1134" s="94">
        <f t="shared" si="125"/>
        <v>0.20330622874313928</v>
      </c>
      <c r="P1134" s="94">
        <f t="shared" si="125"/>
        <v>0.20330622874313928</v>
      </c>
      <c r="Q1134" s="94">
        <f t="shared" si="125"/>
        <v>0.20330622874313928</v>
      </c>
      <c r="R1134" s="94">
        <f t="shared" si="125"/>
        <v>0.20330622874313928</v>
      </c>
      <c r="S1134" s="93">
        <f>(1+H1134)^((5-Dashboard!$F$9)*3/12)</f>
        <v>1.0473553155645989</v>
      </c>
      <c r="T1134" s="93">
        <f t="shared" si="124"/>
        <v>1.260289174926118</v>
      </c>
      <c r="U1134" s="93">
        <f t="shared" si="124"/>
        <v>1.5165138142061496</v>
      </c>
      <c r="V1134" s="93">
        <f t="shared" si="124"/>
        <v>1.8248305186092757</v>
      </c>
      <c r="W1134" s="93">
        <f t="shared" si="124"/>
        <v>2.1958299294431147</v>
      </c>
      <c r="X1134" s="93">
        <f t="shared" si="124"/>
        <v>2.6422558313595079</v>
      </c>
      <c r="Y1134" s="93">
        <f t="shared" si="123"/>
        <v>3.1794428998077779</v>
      </c>
      <c r="Z1134" s="93">
        <f t="shared" si="123"/>
        <v>3.8258434452718482</v>
      </c>
      <c r="AA1134" s="93">
        <f t="shared" si="123"/>
        <v>4.6036612478917265</v>
      </c>
      <c r="AB1134" s="93">
        <f t="shared" si="123"/>
        <v>5.5396142546115277</v>
      </c>
      <c r="AC1134" s="95">
        <f t="shared" si="123"/>
        <v>6.6658523374083343</v>
      </c>
      <c r="AE1134" s="96"/>
    </row>
    <row r="1135" spans="3:31" ht="24.75" customHeight="1" x14ac:dyDescent="0.25">
      <c r="C1135" s="91">
        <f>ABS(E1135-Dashboard!$F$13)</f>
        <v>4.0246728976048587</v>
      </c>
      <c r="D1135" s="92">
        <f t="shared" si="122"/>
        <v>0.20340622874313927</v>
      </c>
      <c r="E1135" s="93" cm="1">
        <f t="array" ref="E1135">SUM('DRE + DCF'!$S$41/TIR!S1135,'DRE + DCF'!$U$41:$AD$41/TIR!T1135:AC1135,TIR!F1135)</f>
        <v>45.485327102395139</v>
      </c>
      <c r="F1135" s="100">
        <f>'DRE + DCF'!$AE$38*'DRE + DCF'!$AE$39*(1+G1135)/(R1135-G1135)/AC1135</f>
        <v>22.203990982893981</v>
      </c>
      <c r="G1135" s="92">
        <f>R1135*(1-'DRE + DCF'!$AE$39)</f>
        <v>0.12204373724588355</v>
      </c>
      <c r="H1135" s="94">
        <f t="shared" si="120"/>
        <v>0.20340622874313927</v>
      </c>
      <c r="I1135" s="94">
        <f t="shared" si="125"/>
        <v>0.20340622874313927</v>
      </c>
      <c r="J1135" s="94">
        <f t="shared" si="125"/>
        <v>0.20340622874313927</v>
      </c>
      <c r="K1135" s="94">
        <f t="shared" si="125"/>
        <v>0.20340622874313927</v>
      </c>
      <c r="L1135" s="94">
        <f t="shared" si="125"/>
        <v>0.20340622874313927</v>
      </c>
      <c r="M1135" s="94">
        <f t="shared" si="125"/>
        <v>0.20340622874313927</v>
      </c>
      <c r="N1135" s="94">
        <f t="shared" si="125"/>
        <v>0.20340622874313927</v>
      </c>
      <c r="O1135" s="94">
        <f t="shared" si="125"/>
        <v>0.20340622874313927</v>
      </c>
      <c r="P1135" s="94">
        <f t="shared" si="125"/>
        <v>0.20340622874313927</v>
      </c>
      <c r="Q1135" s="94">
        <f t="shared" si="125"/>
        <v>0.20340622874313927</v>
      </c>
      <c r="R1135" s="94">
        <f t="shared" si="125"/>
        <v>0.20340622874313927</v>
      </c>
      <c r="S1135" s="93">
        <f>(1+H1135)^((5-Dashboard!$F$9)*3/12)</f>
        <v>1.0473770748361002</v>
      </c>
      <c r="T1135" s="93">
        <f t="shared" si="124"/>
        <v>1.260420095700532</v>
      </c>
      <c r="U1135" s="93">
        <f t="shared" si="124"/>
        <v>1.516797393999044</v>
      </c>
      <c r="V1135" s="93">
        <f t="shared" si="124"/>
        <v>1.825323431679811</v>
      </c>
      <c r="W1135" s="93">
        <f t="shared" si="124"/>
        <v>2.1966055871542869</v>
      </c>
      <c r="X1135" s="93">
        <f t="shared" si="124"/>
        <v>2.6434088456734495</v>
      </c>
      <c r="Y1135" s="93">
        <f t="shared" si="123"/>
        <v>3.1810946699981408</v>
      </c>
      <c r="Z1135" s="93">
        <f t="shared" si="123"/>
        <v>3.8281491400973637</v>
      </c>
      <c r="AA1135" s="93">
        <f t="shared" si="123"/>
        <v>4.6068185197508598</v>
      </c>
      <c r="AB1135" s="93">
        <f t="shared" si="123"/>
        <v>5.5438741013574333</v>
      </c>
      <c r="AC1135" s="95">
        <f t="shared" si="123"/>
        <v>6.6715326249413094</v>
      </c>
      <c r="AE1135" s="96"/>
    </row>
    <row r="1136" spans="3:31" ht="24.75" customHeight="1" x14ac:dyDescent="0.25">
      <c r="C1136" s="91">
        <f>ABS(E1136-Dashboard!$F$13)</f>
        <v>4.0626616831740563</v>
      </c>
      <c r="D1136" s="92">
        <f t="shared" si="122"/>
        <v>0.20350622874313926</v>
      </c>
      <c r="E1136" s="93" cm="1">
        <f t="array" ref="E1136">SUM('DRE + DCF'!$S$41/TIR!S1136,'DRE + DCF'!$U$41:$AD$41/TIR!T1136:AC1136,TIR!F1136)</f>
        <v>45.447338316825942</v>
      </c>
      <c r="F1136" s="100">
        <f>'DRE + DCF'!$AE$38*'DRE + DCF'!$AE$39*(1+G1136)/(R1136-G1136)/AC1136</f>
        <v>22.175371903611996</v>
      </c>
      <c r="G1136" s="92">
        <f>R1136*(1-'DRE + DCF'!$AE$39)</f>
        <v>0.12210373724588355</v>
      </c>
      <c r="H1136" s="94">
        <f t="shared" si="120"/>
        <v>0.20350622874313926</v>
      </c>
      <c r="I1136" s="94">
        <f t="shared" si="125"/>
        <v>0.20350622874313926</v>
      </c>
      <c r="J1136" s="94">
        <f t="shared" si="125"/>
        <v>0.20350622874313926</v>
      </c>
      <c r="K1136" s="94">
        <f t="shared" si="125"/>
        <v>0.20350622874313926</v>
      </c>
      <c r="L1136" s="94">
        <f t="shared" si="125"/>
        <v>0.20350622874313926</v>
      </c>
      <c r="M1136" s="94">
        <f t="shared" si="125"/>
        <v>0.20350622874313926</v>
      </c>
      <c r="N1136" s="94">
        <f t="shared" si="125"/>
        <v>0.20350622874313926</v>
      </c>
      <c r="O1136" s="94">
        <f t="shared" si="125"/>
        <v>0.20350622874313926</v>
      </c>
      <c r="P1136" s="94">
        <f t="shared" si="125"/>
        <v>0.20350622874313926</v>
      </c>
      <c r="Q1136" s="94">
        <f t="shared" si="125"/>
        <v>0.20350622874313926</v>
      </c>
      <c r="R1136" s="94">
        <f t="shared" si="125"/>
        <v>0.20350622874313926</v>
      </c>
      <c r="S1136" s="93">
        <f>(1+H1136)^((5-Dashboard!$F$9)*3/12)</f>
        <v>1.0473988327515389</v>
      </c>
      <c r="T1136" s="93">
        <f t="shared" si="124"/>
        <v>1.2605510191947706</v>
      </c>
      <c r="U1136" s="93">
        <f t="shared" si="124"/>
        <v>1.5170810032494191</v>
      </c>
      <c r="V1136" s="93">
        <f t="shared" si="124"/>
        <v>1.8258164369185665</v>
      </c>
      <c r="W1136" s="93">
        <f t="shared" si="124"/>
        <v>2.1973814543731001</v>
      </c>
      <c r="X1136" s="93">
        <f t="shared" si="124"/>
        <v>2.6445622672626841</v>
      </c>
      <c r="Y1136" s="93">
        <f t="shared" si="123"/>
        <v>3.1827471609497189</v>
      </c>
      <c r="Z1136" s="93">
        <f t="shared" si="123"/>
        <v>3.8304560327175294</v>
      </c>
      <c r="AA1136" s="93">
        <f t="shared" si="123"/>
        <v>4.6099776943022812</v>
      </c>
      <c r="AB1136" s="93">
        <f t="shared" si="123"/>
        <v>5.5481368694597313</v>
      </c>
      <c r="AC1136" s="95">
        <f t="shared" si="123"/>
        <v>6.677217280314248</v>
      </c>
      <c r="AE1136" s="96"/>
    </row>
    <row r="1137" spans="3:31" ht="24.75" customHeight="1" x14ac:dyDescent="0.25">
      <c r="C1137" s="91">
        <f>ABS(E1137-Dashboard!$F$13)</f>
        <v>4.1006007822572315</v>
      </c>
      <c r="D1137" s="92">
        <f t="shared" si="122"/>
        <v>0.20360622874313924</v>
      </c>
      <c r="E1137" s="93" cm="1">
        <f t="array" ref="E1137">SUM('DRE + DCF'!$S$41/TIR!S1137,'DRE + DCF'!$U$41:$AD$41/TIR!T1137:AC1137,TIR!F1137)</f>
        <v>45.409399217742767</v>
      </c>
      <c r="F1137" s="100">
        <f>'DRE + DCF'!$AE$38*'DRE + DCF'!$AE$39*(1+G1137)/(R1137-G1137)/AC1137</f>
        <v>22.146796563405246</v>
      </c>
      <c r="G1137" s="92">
        <f>R1137*(1-'DRE + DCF'!$AE$39)</f>
        <v>0.12216373724588354</v>
      </c>
      <c r="H1137" s="94">
        <f t="shared" si="120"/>
        <v>0.20360622874313924</v>
      </c>
      <c r="I1137" s="94">
        <f t="shared" si="125"/>
        <v>0.20360622874313924</v>
      </c>
      <c r="J1137" s="94">
        <f t="shared" si="125"/>
        <v>0.20360622874313924</v>
      </c>
      <c r="K1137" s="94">
        <f t="shared" si="125"/>
        <v>0.20360622874313924</v>
      </c>
      <c r="L1137" s="94">
        <f t="shared" si="125"/>
        <v>0.20360622874313924</v>
      </c>
      <c r="M1137" s="94">
        <f t="shared" si="125"/>
        <v>0.20360622874313924</v>
      </c>
      <c r="N1137" s="94">
        <f t="shared" si="125"/>
        <v>0.20360622874313924</v>
      </c>
      <c r="O1137" s="94">
        <f t="shared" si="125"/>
        <v>0.20360622874313924</v>
      </c>
      <c r="P1137" s="94">
        <f t="shared" si="125"/>
        <v>0.20360622874313924</v>
      </c>
      <c r="Q1137" s="94">
        <f t="shared" si="125"/>
        <v>0.20360622874313924</v>
      </c>
      <c r="R1137" s="94">
        <f t="shared" si="125"/>
        <v>0.20360622874313924</v>
      </c>
      <c r="S1137" s="93">
        <f>(1+H1137)^((5-Dashboard!$F$9)*3/12)</f>
        <v>1.0474205893111117</v>
      </c>
      <c r="T1137" s="93">
        <f t="shared" si="124"/>
        <v>1.2606819454086637</v>
      </c>
      <c r="U1137" s="93">
        <f t="shared" si="124"/>
        <v>1.5173646419578859</v>
      </c>
      <c r="V1137" s="93">
        <f t="shared" si="124"/>
        <v>1.8263095343351148</v>
      </c>
      <c r="W1137" s="93">
        <f t="shared" si="124"/>
        <v>2.1981575311387265</v>
      </c>
      <c r="X1137" s="93">
        <f t="shared" si="124"/>
        <v>2.6457160962372122</v>
      </c>
      <c r="Y1137" s="93">
        <f t="shared" si="123"/>
        <v>3.1844003729170915</v>
      </c>
      <c r="Z1137" s="93">
        <f t="shared" si="123"/>
        <v>3.8327641236549868</v>
      </c>
      <c r="AA1137" s="93">
        <f t="shared" si="123"/>
        <v>4.6131387725343815</v>
      </c>
      <c r="AB1137" s="93">
        <f t="shared" si="123"/>
        <v>5.5524025606788614</v>
      </c>
      <c r="AC1137" s="95">
        <f t="shared" si="123"/>
        <v>6.6829063065224341</v>
      </c>
      <c r="AE1137" s="96"/>
    </row>
    <row r="1138" spans="3:31" ht="24.75" customHeight="1" x14ac:dyDescent="0.25">
      <c r="C1138" s="91">
        <f>ABS(E1138-Dashboard!$F$13)</f>
        <v>4.1384902791029035</v>
      </c>
      <c r="D1138" s="92">
        <f t="shared" si="122"/>
        <v>0.20370622874313923</v>
      </c>
      <c r="E1138" s="93" cm="1">
        <f t="array" ref="E1138">SUM('DRE + DCF'!$S$41/TIR!S1138,'DRE + DCF'!$U$41:$AD$41/TIR!T1138:AC1138,TIR!F1138)</f>
        <v>45.371509720897095</v>
      </c>
      <c r="F1138" s="100">
        <f>'DRE + DCF'!$AE$38*'DRE + DCF'!$AE$39*(1+G1138)/(R1138-G1138)/AC1138</f>
        <v>22.118264882744004</v>
      </c>
      <c r="G1138" s="92">
        <f>R1138*(1-'DRE + DCF'!$AE$39)</f>
        <v>0.12222373724588353</v>
      </c>
      <c r="H1138" s="94">
        <f t="shared" si="120"/>
        <v>0.20370622874313923</v>
      </c>
      <c r="I1138" s="94">
        <f t="shared" si="125"/>
        <v>0.20370622874313923</v>
      </c>
      <c r="J1138" s="94">
        <f t="shared" si="125"/>
        <v>0.20370622874313923</v>
      </c>
      <c r="K1138" s="94">
        <f t="shared" si="125"/>
        <v>0.20370622874313923</v>
      </c>
      <c r="L1138" s="94">
        <f t="shared" si="125"/>
        <v>0.20370622874313923</v>
      </c>
      <c r="M1138" s="94">
        <f t="shared" si="125"/>
        <v>0.20370622874313923</v>
      </c>
      <c r="N1138" s="94">
        <f t="shared" si="125"/>
        <v>0.20370622874313923</v>
      </c>
      <c r="O1138" s="94">
        <f t="shared" si="125"/>
        <v>0.20370622874313923</v>
      </c>
      <c r="P1138" s="94">
        <f t="shared" si="125"/>
        <v>0.20370622874313923</v>
      </c>
      <c r="Q1138" s="94">
        <f t="shared" si="125"/>
        <v>0.20370622874313923</v>
      </c>
      <c r="R1138" s="94">
        <f t="shared" si="125"/>
        <v>0.20370622874313923</v>
      </c>
      <c r="S1138" s="93">
        <f>(1+H1138)^((5-Dashboard!$F$9)*3/12)</f>
        <v>1.0474423445150158</v>
      </c>
      <c r="T1138" s="93">
        <f t="shared" si="124"/>
        <v>1.2608128743420417</v>
      </c>
      <c r="U1138" s="93">
        <f t="shared" si="124"/>
        <v>1.5176483101250566</v>
      </c>
      <c r="V1138" s="93">
        <f t="shared" si="124"/>
        <v>1.8268027239390301</v>
      </c>
      <c r="W1138" s="93">
        <f t="shared" si="124"/>
        <v>2.1989338174903441</v>
      </c>
      <c r="X1138" s="93">
        <f t="shared" si="124"/>
        <v>2.6468703327070564</v>
      </c>
      <c r="Y1138" s="93">
        <f t="shared" si="123"/>
        <v>3.1860543061549094</v>
      </c>
      <c r="Z1138" s="93">
        <f t="shared" si="123"/>
        <v>3.835073413432565</v>
      </c>
      <c r="AA1138" s="93">
        <f t="shared" si="123"/>
        <v>4.6163017554359911</v>
      </c>
      <c r="AB1138" s="93">
        <f t="shared" si="123"/>
        <v>5.5566711767761907</v>
      </c>
      <c r="AC1138" s="95">
        <f t="shared" si="123"/>
        <v>6.6885997065629699</v>
      </c>
      <c r="AE1138" s="96"/>
    </row>
    <row r="1139" spans="3:31" ht="24.75" customHeight="1" x14ac:dyDescent="0.25">
      <c r="C1139" s="91">
        <f>ABS(E1139-Dashboard!$F$13)</f>
        <v>4.1763302577832846</v>
      </c>
      <c r="D1139" s="92">
        <f t="shared" si="122"/>
        <v>0.20380622874313922</v>
      </c>
      <c r="E1139" s="93" cm="1">
        <f t="array" ref="E1139">SUM('DRE + DCF'!$S$41/TIR!S1139,'DRE + DCF'!$U$41:$AD$41/TIR!T1139:AC1139,TIR!F1139)</f>
        <v>45.333669742216713</v>
      </c>
      <c r="F1139" s="100">
        <f>'DRE + DCF'!$AE$38*'DRE + DCF'!$AE$39*(1+G1139)/(R1139-G1139)/AC1139</f>
        <v>22.08977678227053</v>
      </c>
      <c r="G1139" s="92">
        <f>R1139*(1-'DRE + DCF'!$AE$39)</f>
        <v>0.12228373724588353</v>
      </c>
      <c r="H1139" s="94">
        <f t="shared" ref="H1139:H1202" si="126">$D1139</f>
        <v>0.20380622874313922</v>
      </c>
      <c r="I1139" s="94">
        <f t="shared" si="125"/>
        <v>0.20380622874313922</v>
      </c>
      <c r="J1139" s="94">
        <f t="shared" si="125"/>
        <v>0.20380622874313922</v>
      </c>
      <c r="K1139" s="94">
        <f t="shared" si="125"/>
        <v>0.20380622874313922</v>
      </c>
      <c r="L1139" s="94">
        <f t="shared" si="125"/>
        <v>0.20380622874313922</v>
      </c>
      <c r="M1139" s="94">
        <f t="shared" si="125"/>
        <v>0.20380622874313922</v>
      </c>
      <c r="N1139" s="94">
        <f t="shared" si="125"/>
        <v>0.20380622874313922</v>
      </c>
      <c r="O1139" s="94">
        <f t="shared" si="125"/>
        <v>0.20380622874313922</v>
      </c>
      <c r="P1139" s="94">
        <f t="shared" si="125"/>
        <v>0.20380622874313922</v>
      </c>
      <c r="Q1139" s="94">
        <f t="shared" si="125"/>
        <v>0.20380622874313922</v>
      </c>
      <c r="R1139" s="94">
        <f t="shared" si="125"/>
        <v>0.20380622874313922</v>
      </c>
      <c r="S1139" s="93">
        <f>(1+H1139)^((5-Dashboard!$F$9)*3/12)</f>
        <v>1.0474640983634487</v>
      </c>
      <c r="T1139" s="93">
        <f t="shared" si="124"/>
        <v>1.2609438059947358</v>
      </c>
      <c r="U1139" s="93">
        <f t="shared" si="124"/>
        <v>1.5179320077515435</v>
      </c>
      <c r="V1139" s="93">
        <f t="shared" si="124"/>
        <v>1.8272960057398873</v>
      </c>
      <c r="W1139" s="93">
        <f t="shared" si="124"/>
        <v>2.1997103134671354</v>
      </c>
      <c r="X1139" s="93">
        <f t="shared" si="124"/>
        <v>2.6480249767822608</v>
      </c>
      <c r="Y1139" s="93">
        <f t="shared" si="123"/>
        <v>3.1877089609178921</v>
      </c>
      <c r="Z1139" s="93">
        <f t="shared" si="123"/>
        <v>3.8373839025732788</v>
      </c>
      <c r="AA1139" s="93">
        <f t="shared" si="123"/>
        <v>4.6194666439963692</v>
      </c>
      <c r="AB1139" s="93">
        <f t="shared" si="123"/>
        <v>5.5609427195139949</v>
      </c>
      <c r="AC1139" s="95">
        <f t="shared" si="123"/>
        <v>6.6942974834347586</v>
      </c>
      <c r="AE1139" s="96"/>
    </row>
    <row r="1140" spans="3:31" ht="24.75" customHeight="1" x14ac:dyDescent="0.25">
      <c r="C1140" s="91">
        <f>ABS(E1140-Dashboard!$F$13)</f>
        <v>4.2141208021946639</v>
      </c>
      <c r="D1140" s="92">
        <f t="shared" si="122"/>
        <v>0.20390622874313921</v>
      </c>
      <c r="E1140" s="93" cm="1">
        <f t="array" ref="E1140">SUM('DRE + DCF'!$S$41/TIR!S1140,'DRE + DCF'!$U$41:$AD$41/TIR!T1140:AC1140,TIR!F1140)</f>
        <v>45.295879197805334</v>
      </c>
      <c r="F1140" s="100">
        <f>'DRE + DCF'!$AE$38*'DRE + DCF'!$AE$39*(1+G1140)/(R1140-G1140)/AC1140</f>
        <v>22.061332182798616</v>
      </c>
      <c r="G1140" s="92">
        <f>R1140*(1-'DRE + DCF'!$AE$39)</f>
        <v>0.12234373724588352</v>
      </c>
      <c r="H1140" s="94">
        <f t="shared" si="126"/>
        <v>0.20390622874313921</v>
      </c>
      <c r="I1140" s="94">
        <f t="shared" si="125"/>
        <v>0.20390622874313921</v>
      </c>
      <c r="J1140" s="94">
        <f t="shared" si="125"/>
        <v>0.20390622874313921</v>
      </c>
      <c r="K1140" s="94">
        <f t="shared" si="125"/>
        <v>0.20390622874313921</v>
      </c>
      <c r="L1140" s="94">
        <f t="shared" si="125"/>
        <v>0.20390622874313921</v>
      </c>
      <c r="M1140" s="94">
        <f t="shared" si="125"/>
        <v>0.20390622874313921</v>
      </c>
      <c r="N1140" s="94">
        <f t="shared" si="125"/>
        <v>0.20390622874313921</v>
      </c>
      <c r="O1140" s="94">
        <f t="shared" si="125"/>
        <v>0.20390622874313921</v>
      </c>
      <c r="P1140" s="94">
        <f t="shared" si="125"/>
        <v>0.20390622874313921</v>
      </c>
      <c r="Q1140" s="94">
        <f t="shared" si="125"/>
        <v>0.20390622874313921</v>
      </c>
      <c r="R1140" s="94">
        <f t="shared" si="125"/>
        <v>0.20390622874313921</v>
      </c>
      <c r="S1140" s="93">
        <f>(1+H1140)^((5-Dashboard!$F$9)*3/12)</f>
        <v>1.0474858508566069</v>
      </c>
      <c r="T1140" s="93">
        <f t="shared" si="124"/>
        <v>1.2610747403665761</v>
      </c>
      <c r="U1140" s="93">
        <f t="shared" si="124"/>
        <v>1.5182157348379581</v>
      </c>
      <c r="V1140" s="93">
        <f t="shared" si="124"/>
        <v>1.82778937974726</v>
      </c>
      <c r="W1140" s="93">
        <f t="shared" si="124"/>
        <v>2.2004870191082855</v>
      </c>
      <c r="X1140" s="93">
        <f t="shared" si="124"/>
        <v>2.6491800285728884</v>
      </c>
      <c r="Y1140" s="93">
        <f t="shared" si="123"/>
        <v>3.189364337460828</v>
      </c>
      <c r="Z1140" s="93">
        <f t="shared" si="123"/>
        <v>3.8396955916003264</v>
      </c>
      <c r="AA1140" s="93">
        <f t="shared" si="123"/>
        <v>4.622633439205206</v>
      </c>
      <c r="AB1140" s="93">
        <f t="shared" si="123"/>
        <v>5.565217190655467</v>
      </c>
      <c r="AC1140" s="95">
        <f t="shared" si="123"/>
        <v>6.6999996401385111</v>
      </c>
      <c r="AE1140" s="96"/>
    </row>
    <row r="1141" spans="3:31" ht="24.75" customHeight="1" x14ac:dyDescent="0.25">
      <c r="C1141" s="91">
        <f>ABS(E1141-Dashboard!$F$13)</f>
        <v>4.2518619960578476</v>
      </c>
      <c r="D1141" s="92">
        <f t="shared" si="122"/>
        <v>0.2040062287431392</v>
      </c>
      <c r="E1141" s="93" cm="1">
        <f t="array" ref="E1141">SUM('DRE + DCF'!$S$41/TIR!S1141,'DRE + DCF'!$U$41:$AD$41/TIR!T1141:AC1141,TIR!F1141)</f>
        <v>45.25813800394215</v>
      </c>
      <c r="F1141" s="100">
        <f>'DRE + DCF'!$AE$38*'DRE + DCF'!$AE$39*(1+G1141)/(R1141-G1141)/AC1141</f>
        <v>22.032931005313191</v>
      </c>
      <c r="G1141" s="92">
        <f>R1141*(1-'DRE + DCF'!$AE$39)</f>
        <v>0.12240373724588352</v>
      </c>
      <c r="H1141" s="94">
        <f t="shared" si="126"/>
        <v>0.2040062287431392</v>
      </c>
      <c r="I1141" s="94">
        <f t="shared" si="125"/>
        <v>0.2040062287431392</v>
      </c>
      <c r="J1141" s="94">
        <f t="shared" si="125"/>
        <v>0.2040062287431392</v>
      </c>
      <c r="K1141" s="94">
        <f t="shared" si="125"/>
        <v>0.2040062287431392</v>
      </c>
      <c r="L1141" s="94">
        <f t="shared" si="125"/>
        <v>0.2040062287431392</v>
      </c>
      <c r="M1141" s="94">
        <f t="shared" si="125"/>
        <v>0.2040062287431392</v>
      </c>
      <c r="N1141" s="94">
        <f t="shared" si="125"/>
        <v>0.2040062287431392</v>
      </c>
      <c r="O1141" s="94">
        <f t="shared" si="125"/>
        <v>0.2040062287431392</v>
      </c>
      <c r="P1141" s="94">
        <f t="shared" si="125"/>
        <v>0.2040062287431392</v>
      </c>
      <c r="Q1141" s="94">
        <f t="shared" si="125"/>
        <v>0.2040062287431392</v>
      </c>
      <c r="R1141" s="94">
        <f t="shared" si="125"/>
        <v>0.2040062287431392</v>
      </c>
      <c r="S1141" s="93">
        <f>(1+H1141)^((5-Dashboard!$F$9)*3/12)</f>
        <v>1.0475076019946878</v>
      </c>
      <c r="T1141" s="93">
        <f t="shared" si="124"/>
        <v>1.2612056774573934</v>
      </c>
      <c r="U1141" s="93">
        <f t="shared" si="124"/>
        <v>1.5184994913849124</v>
      </c>
      <c r="V1141" s="93">
        <f t="shared" si="124"/>
        <v>1.8282828459707234</v>
      </c>
      <c r="W1141" s="93">
        <f t="shared" si="124"/>
        <v>2.2012639344529843</v>
      </c>
      <c r="X1141" s="93">
        <f t="shared" si="124"/>
        <v>2.6503354881890226</v>
      </c>
      <c r="Y1141" s="93">
        <f t="shared" si="123"/>
        <v>3.1910204360385719</v>
      </c>
      <c r="Z1141" s="93">
        <f t="shared" si="123"/>
        <v>3.8420084810370887</v>
      </c>
      <c r="AA1141" s="93">
        <f t="shared" si="123"/>
        <v>4.6258021420526223</v>
      </c>
      <c r="AB1141" s="93">
        <f t="shared" si="123"/>
        <v>5.5694945919647134</v>
      </c>
      <c r="AC1141" s="95">
        <f t="shared" si="123"/>
        <v>6.7057061796767439</v>
      </c>
      <c r="AE1141" s="96"/>
    </row>
    <row r="1142" spans="3:31" ht="24.75" customHeight="1" x14ac:dyDescent="0.25">
      <c r="C1142" s="91">
        <f>ABS(E1142-Dashboard!$F$13)</f>
        <v>4.2895539229186639</v>
      </c>
      <c r="D1142" s="92">
        <f t="shared" si="122"/>
        <v>0.20410622874313919</v>
      </c>
      <c r="E1142" s="93" cm="1">
        <f t="array" ref="E1142">SUM('DRE + DCF'!$S$41/TIR!S1142,'DRE + DCF'!$U$41:$AD$41/TIR!T1142:AC1142,TIR!F1142)</f>
        <v>45.220446077081334</v>
      </c>
      <c r="F1142" s="100">
        <f>'DRE + DCF'!$AE$38*'DRE + DCF'!$AE$39*(1+G1142)/(R1142-G1142)/AC1142</f>
        <v>22.004573170969849</v>
      </c>
      <c r="G1142" s="92">
        <f>R1142*(1-'DRE + DCF'!$AE$39)</f>
        <v>0.12246373724588351</v>
      </c>
      <c r="H1142" s="94">
        <f t="shared" si="126"/>
        <v>0.20410622874313919</v>
      </c>
      <c r="I1142" s="94">
        <f t="shared" si="125"/>
        <v>0.20410622874313919</v>
      </c>
      <c r="J1142" s="94">
        <f t="shared" si="125"/>
        <v>0.20410622874313919</v>
      </c>
      <c r="K1142" s="94">
        <f t="shared" si="125"/>
        <v>0.20410622874313919</v>
      </c>
      <c r="L1142" s="94">
        <f t="shared" si="125"/>
        <v>0.20410622874313919</v>
      </c>
      <c r="M1142" s="94">
        <f t="shared" si="125"/>
        <v>0.20410622874313919</v>
      </c>
      <c r="N1142" s="94">
        <f t="shared" si="125"/>
        <v>0.20410622874313919</v>
      </c>
      <c r="O1142" s="94">
        <f t="shared" si="125"/>
        <v>0.20410622874313919</v>
      </c>
      <c r="P1142" s="94">
        <f t="shared" si="125"/>
        <v>0.20410622874313919</v>
      </c>
      <c r="Q1142" s="94">
        <f t="shared" si="125"/>
        <v>0.20410622874313919</v>
      </c>
      <c r="R1142" s="94">
        <f t="shared" si="125"/>
        <v>0.20410622874313919</v>
      </c>
      <c r="S1142" s="93">
        <f>(1+H1142)^((5-Dashboard!$F$9)*3/12)</f>
        <v>1.0475293517778883</v>
      </c>
      <c r="T1142" s="93">
        <f t="shared" si="124"/>
        <v>1.2613366172670184</v>
      </c>
      <c r="U1142" s="93">
        <f t="shared" si="124"/>
        <v>1.5187832773930179</v>
      </c>
      <c r="V1142" s="93">
        <f t="shared" si="124"/>
        <v>1.8287764044198518</v>
      </c>
      <c r="W1142" s="93">
        <f t="shared" si="124"/>
        <v>2.2020410595404258</v>
      </c>
      <c r="X1142" s="93">
        <f t="shared" si="124"/>
        <v>2.6514913557407684</v>
      </c>
      <c r="Y1142" s="93">
        <f t="shared" si="123"/>
        <v>3.19267725690605</v>
      </c>
      <c r="Z1142" s="93">
        <f t="shared" si="123"/>
        <v>3.8443225714071345</v>
      </c>
      <c r="AA1142" s="93">
        <f t="shared" si="123"/>
        <v>4.6289727535291725</v>
      </c>
      <c r="AB1142" s="93">
        <f t="shared" si="123"/>
        <v>5.5737749252067568</v>
      </c>
      <c r="AC1142" s="95">
        <f t="shared" si="123"/>
        <v>6.7114171050537808</v>
      </c>
      <c r="AE1142" s="96"/>
    </row>
    <row r="1143" spans="3:31" ht="24.75" customHeight="1" x14ac:dyDescent="0.25">
      <c r="C1143" s="91">
        <f>ABS(E1143-Dashboard!$F$13)</f>
        <v>4.3271966661483461</v>
      </c>
      <c r="D1143" s="92">
        <f t="shared" si="122"/>
        <v>0.20420622874313918</v>
      </c>
      <c r="E1143" s="93" cm="1">
        <f t="array" ref="E1143">SUM('DRE + DCF'!$S$41/TIR!S1143,'DRE + DCF'!$U$41:$AD$41/TIR!T1143:AC1143,TIR!F1143)</f>
        <v>45.182803333851652</v>
      </c>
      <c r="F1143" s="100">
        <f>'DRE + DCF'!$AE$38*'DRE + DCF'!$AE$39*(1+G1143)/(R1143-G1143)/AC1143</f>
        <v>21.976258601094401</v>
      </c>
      <c r="G1143" s="92">
        <f>R1143*(1-'DRE + DCF'!$AE$39)</f>
        <v>0.1225237372458835</v>
      </c>
      <c r="H1143" s="94">
        <f t="shared" si="126"/>
        <v>0.20420622874313918</v>
      </c>
      <c r="I1143" s="94">
        <f t="shared" si="125"/>
        <v>0.20420622874313918</v>
      </c>
      <c r="J1143" s="94">
        <f t="shared" si="125"/>
        <v>0.20420622874313918</v>
      </c>
      <c r="K1143" s="94">
        <f t="shared" si="125"/>
        <v>0.20420622874313918</v>
      </c>
      <c r="L1143" s="94">
        <f t="shared" si="125"/>
        <v>0.20420622874313918</v>
      </c>
      <c r="M1143" s="94">
        <f t="shared" si="125"/>
        <v>0.20420622874313918</v>
      </c>
      <c r="N1143" s="94">
        <f t="shared" si="125"/>
        <v>0.20420622874313918</v>
      </c>
      <c r="O1143" s="94">
        <f t="shared" si="125"/>
        <v>0.20420622874313918</v>
      </c>
      <c r="P1143" s="94">
        <f t="shared" si="125"/>
        <v>0.20420622874313918</v>
      </c>
      <c r="Q1143" s="94">
        <f t="shared" si="125"/>
        <v>0.20420622874313918</v>
      </c>
      <c r="R1143" s="94">
        <f t="shared" si="125"/>
        <v>0.20420622874313918</v>
      </c>
      <c r="S1143" s="93">
        <f>(1+H1143)^((5-Dashboard!$F$9)*3/12)</f>
        <v>1.0475511002064051</v>
      </c>
      <c r="T1143" s="93">
        <f t="shared" si="124"/>
        <v>1.2614675597952814</v>
      </c>
      <c r="U1143" s="93">
        <f t="shared" si="124"/>
        <v>1.5190670928628862</v>
      </c>
      <c r="V1143" s="93">
        <f t="shared" si="124"/>
        <v>1.8292700551042202</v>
      </c>
      <c r="W1143" s="93">
        <f t="shared" si="124"/>
        <v>2.2028183944098076</v>
      </c>
      <c r="X1143" s="93">
        <f t="shared" si="124"/>
        <v>2.6526476313382514</v>
      </c>
      <c r="Y1143" s="93">
        <f t="shared" si="123"/>
        <v>3.194334800318257</v>
      </c>
      <c r="Z1143" s="93">
        <f t="shared" si="123"/>
        <v>3.8466378632342169</v>
      </c>
      <c r="AA1143" s="93">
        <f t="shared" si="123"/>
        <v>4.6321452746258434</v>
      </c>
      <c r="AB1143" s="93">
        <f t="shared" si="123"/>
        <v>5.5780581921475401</v>
      </c>
      <c r="AC1143" s="95">
        <f t="shared" si="123"/>
        <v>6.717132419275762</v>
      </c>
      <c r="AE1143" s="96"/>
    </row>
    <row r="1144" spans="3:31" ht="24.75" customHeight="1" x14ac:dyDescent="0.25">
      <c r="C1144" s="91">
        <f>ABS(E1144-Dashboard!$F$13)</f>
        <v>4.3647903089440305</v>
      </c>
      <c r="D1144" s="92">
        <f t="shared" si="122"/>
        <v>0.20430622874313917</v>
      </c>
      <c r="E1144" s="93" cm="1">
        <f t="array" ref="E1144">SUM('DRE + DCF'!$S$41/TIR!S1144,'DRE + DCF'!$U$41:$AD$41/TIR!T1144:AC1144,TIR!F1144)</f>
        <v>45.145209691055967</v>
      </c>
      <c r="F1144" s="100">
        <f>'DRE + DCF'!$AE$38*'DRE + DCF'!$AE$39*(1+G1144)/(R1144-G1144)/AC1144</f>
        <v>21.947987217182472</v>
      </c>
      <c r="G1144" s="92">
        <f>R1144*(1-'DRE + DCF'!$AE$39)</f>
        <v>0.12258373724588349</v>
      </c>
      <c r="H1144" s="94">
        <f t="shared" si="126"/>
        <v>0.20430622874313917</v>
      </c>
      <c r="I1144" s="94">
        <f t="shared" si="125"/>
        <v>0.20430622874313917</v>
      </c>
      <c r="J1144" s="94">
        <f t="shared" si="125"/>
        <v>0.20430622874313917</v>
      </c>
      <c r="K1144" s="94">
        <f t="shared" si="125"/>
        <v>0.20430622874313917</v>
      </c>
      <c r="L1144" s="94">
        <f t="shared" si="125"/>
        <v>0.20430622874313917</v>
      </c>
      <c r="M1144" s="94">
        <f t="shared" si="125"/>
        <v>0.20430622874313917</v>
      </c>
      <c r="N1144" s="94">
        <f t="shared" si="125"/>
        <v>0.20430622874313917</v>
      </c>
      <c r="O1144" s="94">
        <f t="shared" si="125"/>
        <v>0.20430622874313917</v>
      </c>
      <c r="P1144" s="94">
        <f t="shared" si="125"/>
        <v>0.20430622874313917</v>
      </c>
      <c r="Q1144" s="94">
        <f t="shared" si="125"/>
        <v>0.20430622874313917</v>
      </c>
      <c r="R1144" s="94">
        <f t="shared" si="125"/>
        <v>0.20430622874313917</v>
      </c>
      <c r="S1144" s="93">
        <f>(1+H1144)^((5-Dashboard!$F$9)*3/12)</f>
        <v>1.0475728472804353</v>
      </c>
      <c r="T1144" s="93">
        <f t="shared" si="124"/>
        <v>1.2615985050420135</v>
      </c>
      <c r="U1144" s="93">
        <f t="shared" si="124"/>
        <v>1.5193509377951295</v>
      </c>
      <c r="V1144" s="93">
        <f t="shared" si="124"/>
        <v>1.8297637980334043</v>
      </c>
      <c r="W1144" s="93">
        <f t="shared" si="124"/>
        <v>2.2035959391003321</v>
      </c>
      <c r="X1144" s="93">
        <f t="shared" si="124"/>
        <v>2.6538043150916173</v>
      </c>
      <c r="Y1144" s="93">
        <f t="shared" si="123"/>
        <v>3.1959930665302552</v>
      </c>
      <c r="Z1144" s="93">
        <f t="shared" si="123"/>
        <v>3.8489543570422722</v>
      </c>
      <c r="AA1144" s="93">
        <f t="shared" si="123"/>
        <v>4.6353197063340525</v>
      </c>
      <c r="AB1144" s="93">
        <f t="shared" si="123"/>
        <v>5.5823443945539184</v>
      </c>
      <c r="AC1144" s="95">
        <f t="shared" si="123"/>
        <v>6.7228521253506317</v>
      </c>
      <c r="AE1144" s="96"/>
    </row>
    <row r="1145" spans="3:31" ht="24.75" customHeight="1" x14ac:dyDescent="0.25">
      <c r="C1145" s="91">
        <f>ABS(E1145-Dashboard!$F$13)</f>
        <v>4.4023349343291045</v>
      </c>
      <c r="D1145" s="92">
        <f t="shared" si="122"/>
        <v>0.20440622874313916</v>
      </c>
      <c r="E1145" s="93" cm="1">
        <f t="array" ref="E1145">SUM('DRE + DCF'!$S$41/TIR!S1145,'DRE + DCF'!$U$41:$AD$41/TIR!T1145:AC1145,TIR!F1145)</f>
        <v>45.107665065670894</v>
      </c>
      <c r="F1145" s="100">
        <f>'DRE + DCF'!$AE$38*'DRE + DCF'!$AE$39*(1+G1145)/(R1145-G1145)/AC1145</f>
        <v>21.919758940899062</v>
      </c>
      <c r="G1145" s="92">
        <f>R1145*(1-'DRE + DCF'!$AE$39)</f>
        <v>0.12264373724588348</v>
      </c>
      <c r="H1145" s="94">
        <f t="shared" si="126"/>
        <v>0.20440622874313916</v>
      </c>
      <c r="I1145" s="94">
        <f t="shared" si="125"/>
        <v>0.20440622874313916</v>
      </c>
      <c r="J1145" s="94">
        <f t="shared" si="125"/>
        <v>0.20440622874313916</v>
      </c>
      <c r="K1145" s="94">
        <f t="shared" si="125"/>
        <v>0.20440622874313916</v>
      </c>
      <c r="L1145" s="94">
        <f t="shared" si="125"/>
        <v>0.20440622874313916</v>
      </c>
      <c r="M1145" s="94">
        <f t="shared" si="125"/>
        <v>0.20440622874313916</v>
      </c>
      <c r="N1145" s="94">
        <f t="shared" si="125"/>
        <v>0.20440622874313916</v>
      </c>
      <c r="O1145" s="94">
        <f t="shared" si="125"/>
        <v>0.20440622874313916</v>
      </c>
      <c r="P1145" s="94">
        <f t="shared" si="125"/>
        <v>0.20440622874313916</v>
      </c>
      <c r="Q1145" s="94">
        <f t="shared" si="125"/>
        <v>0.20440622874313916</v>
      </c>
      <c r="R1145" s="94">
        <f t="shared" si="125"/>
        <v>0.20440622874313916</v>
      </c>
      <c r="S1145" s="93">
        <f>(1+H1145)^((5-Dashboard!$F$9)*3/12)</f>
        <v>1.0475945930001755</v>
      </c>
      <c r="T1145" s="93">
        <f t="shared" si="124"/>
        <v>1.2617294530070453</v>
      </c>
      <c r="U1145" s="93">
        <f t="shared" si="124"/>
        <v>1.5196348121903593</v>
      </c>
      <c r="V1145" s="93">
        <f t="shared" si="124"/>
        <v>1.8302576332169793</v>
      </c>
      <c r="W1145" s="93">
        <f t="shared" si="124"/>
        <v>2.2043736936512057</v>
      </c>
      <c r="X1145" s="93">
        <f t="shared" si="124"/>
        <v>2.6549614071110326</v>
      </c>
      <c r="Y1145" s="93">
        <f t="shared" si="123"/>
        <v>3.1976520557971768</v>
      </c>
      <c r="Z1145" s="93">
        <f t="shared" si="123"/>
        <v>3.8512720533554239</v>
      </c>
      <c r="AA1145" s="93">
        <f t="shared" si="123"/>
        <v>4.638496049645652</v>
      </c>
      <c r="AB1145" s="93">
        <f t="shared" si="123"/>
        <v>5.5866335341936688</v>
      </c>
      <c r="AC1145" s="95">
        <f t="shared" si="123"/>
        <v>6.7285762262881521</v>
      </c>
      <c r="AE1145" s="96"/>
    </row>
    <row r="1146" spans="3:31" ht="24.75" customHeight="1" x14ac:dyDescent="0.25">
      <c r="C1146" s="91">
        <f>ABS(E1146-Dashboard!$F$13)</f>
        <v>4.4398306251537036</v>
      </c>
      <c r="D1146" s="92">
        <f t="shared" si="122"/>
        <v>0.20450622874313915</v>
      </c>
      <c r="E1146" s="93" cm="1">
        <f t="array" ref="E1146">SUM('DRE + DCF'!$S$41/TIR!S1146,'DRE + DCF'!$U$41:$AD$41/TIR!T1146:AC1146,TIR!F1146)</f>
        <v>45.070169374846294</v>
      </c>
      <c r="F1146" s="100">
        <f>'DRE + DCF'!$AE$38*'DRE + DCF'!$AE$39*(1+G1146)/(R1146-G1146)/AC1146</f>
        <v>21.891573694078108</v>
      </c>
      <c r="G1146" s="92">
        <f>R1146*(1-'DRE + DCF'!$AE$39)</f>
        <v>0.12270373724588349</v>
      </c>
      <c r="H1146" s="94">
        <f t="shared" si="126"/>
        <v>0.20450622874313915</v>
      </c>
      <c r="I1146" s="94">
        <f t="shared" si="125"/>
        <v>0.20450622874313915</v>
      </c>
      <c r="J1146" s="94">
        <f t="shared" si="125"/>
        <v>0.20450622874313915</v>
      </c>
      <c r="K1146" s="94">
        <f t="shared" si="125"/>
        <v>0.20450622874313915</v>
      </c>
      <c r="L1146" s="94">
        <f t="shared" si="125"/>
        <v>0.20450622874313915</v>
      </c>
      <c r="M1146" s="94">
        <f t="shared" si="125"/>
        <v>0.20450622874313915</v>
      </c>
      <c r="N1146" s="94">
        <f t="shared" si="125"/>
        <v>0.20450622874313915</v>
      </c>
      <c r="O1146" s="94">
        <f t="shared" si="125"/>
        <v>0.20450622874313915</v>
      </c>
      <c r="P1146" s="94">
        <f t="shared" si="125"/>
        <v>0.20450622874313915</v>
      </c>
      <c r="Q1146" s="94">
        <f t="shared" si="125"/>
        <v>0.20450622874313915</v>
      </c>
      <c r="R1146" s="94">
        <f t="shared" si="125"/>
        <v>0.20450622874313915</v>
      </c>
      <c r="S1146" s="93">
        <f>(1+H1146)^((5-Dashboard!$F$9)*3/12)</f>
        <v>1.0476163373658225</v>
      </c>
      <c r="T1146" s="93">
        <f t="shared" si="124"/>
        <v>1.261860403690207</v>
      </c>
      <c r="U1146" s="93">
        <f t="shared" si="124"/>
        <v>1.5199187160491865</v>
      </c>
      <c r="V1146" s="93">
        <f t="shared" si="124"/>
        <v>1.8307515606645197</v>
      </c>
      <c r="W1146" s="93">
        <f t="shared" si="124"/>
        <v>2.205151658101637</v>
      </c>
      <c r="X1146" s="93">
        <f t="shared" si="124"/>
        <v>2.6561189075066829</v>
      </c>
      <c r="Y1146" s="93">
        <f t="shared" si="123"/>
        <v>3.1993117683742214</v>
      </c>
      <c r="Z1146" s="93">
        <f t="shared" si="123"/>
        <v>3.853590952697977</v>
      </c>
      <c r="AA1146" s="93">
        <f t="shared" si="123"/>
        <v>4.6416743055529208</v>
      </c>
      <c r="AB1146" s="93">
        <f t="shared" si="123"/>
        <v>5.5909256128354778</v>
      </c>
      <c r="AC1146" s="95">
        <f t="shared" si="123"/>
        <v>6.7343047250998858</v>
      </c>
      <c r="AE1146" s="96"/>
    </row>
    <row r="1147" spans="3:31" ht="24.75" customHeight="1" x14ac:dyDescent="0.25">
      <c r="C1147" s="91">
        <f>ABS(E1147-Dashboard!$F$13)</f>
        <v>4.4772774640952022</v>
      </c>
      <c r="D1147" s="92">
        <f t="shared" si="122"/>
        <v>0.20460622874313913</v>
      </c>
      <c r="E1147" s="93" cm="1">
        <f t="array" ref="E1147">SUM('DRE + DCF'!$S$41/TIR!S1147,'DRE + DCF'!$U$41:$AD$41/TIR!T1147:AC1147,TIR!F1147)</f>
        <v>45.032722535904796</v>
      </c>
      <c r="F1147" s="100">
        <f>'DRE + DCF'!$AE$38*'DRE + DCF'!$AE$39*(1+G1147)/(R1147-G1147)/AC1147</f>
        <v>21.863431398722028</v>
      </c>
      <c r="G1147" s="92">
        <f>R1147*(1-'DRE + DCF'!$AE$39)</f>
        <v>0.12276373724588348</v>
      </c>
      <c r="H1147" s="94">
        <f t="shared" si="126"/>
        <v>0.20460622874313913</v>
      </c>
      <c r="I1147" s="94">
        <f t="shared" si="125"/>
        <v>0.20460622874313913</v>
      </c>
      <c r="J1147" s="94">
        <f t="shared" si="125"/>
        <v>0.20460622874313913</v>
      </c>
      <c r="K1147" s="94">
        <f t="shared" si="125"/>
        <v>0.20460622874313913</v>
      </c>
      <c r="L1147" s="94">
        <f t="shared" ref="I1147:R1172" si="127">$D1147</f>
        <v>0.20460622874313913</v>
      </c>
      <c r="M1147" s="94">
        <f t="shared" si="127"/>
        <v>0.20460622874313913</v>
      </c>
      <c r="N1147" s="94">
        <f t="shared" si="127"/>
        <v>0.20460622874313913</v>
      </c>
      <c r="O1147" s="94">
        <f t="shared" si="127"/>
        <v>0.20460622874313913</v>
      </c>
      <c r="P1147" s="94">
        <f t="shared" si="127"/>
        <v>0.20460622874313913</v>
      </c>
      <c r="Q1147" s="94">
        <f t="shared" si="127"/>
        <v>0.20460622874313913</v>
      </c>
      <c r="R1147" s="94">
        <f t="shared" si="127"/>
        <v>0.20460622874313913</v>
      </c>
      <c r="S1147" s="93">
        <f>(1+H1147)^((5-Dashboard!$F$9)*3/12)</f>
        <v>1.0476380803775731</v>
      </c>
      <c r="T1147" s="93">
        <f t="shared" si="124"/>
        <v>1.2619913570913301</v>
      </c>
      <c r="U1147" s="93">
        <f t="shared" si="124"/>
        <v>1.5202026493722234</v>
      </c>
      <c r="V1147" s="93">
        <f t="shared" si="124"/>
        <v>1.8312455803856027</v>
      </c>
      <c r="W1147" s="93">
        <f t="shared" si="124"/>
        <v>2.2059298324908418</v>
      </c>
      <c r="X1147" s="93">
        <f t="shared" si="124"/>
        <v>2.6572768163887779</v>
      </c>
      <c r="Y1147" s="93">
        <f t="shared" si="123"/>
        <v>3.2009722045166606</v>
      </c>
      <c r="Z1147" s="93">
        <f t="shared" si="123"/>
        <v>3.8559110555944272</v>
      </c>
      <c r="AA1147" s="93">
        <f t="shared" si="123"/>
        <v>4.6448544750485796</v>
      </c>
      <c r="AB1147" s="93">
        <f t="shared" si="123"/>
        <v>5.5952206322489628</v>
      </c>
      <c r="AC1147" s="95">
        <f t="shared" si="123"/>
        <v>6.7400376247992257</v>
      </c>
      <c r="AE1147" s="96"/>
    </row>
    <row r="1148" spans="3:31" ht="24.75" customHeight="1" x14ac:dyDescent="0.25">
      <c r="C1148" s="91">
        <f>ABS(E1148-Dashboard!$F$13)</f>
        <v>4.5146755336584974</v>
      </c>
      <c r="D1148" s="92">
        <f t="shared" si="122"/>
        <v>0.20470622874313912</v>
      </c>
      <c r="E1148" s="93" cm="1">
        <f t="array" ref="E1148">SUM('DRE + DCF'!$S$41/TIR!S1148,'DRE + DCF'!$U$41:$AD$41/TIR!T1148:AC1148,TIR!F1148)</f>
        <v>44.995324466341501</v>
      </c>
      <c r="F1148" s="100">
        <f>'DRE + DCF'!$AE$38*'DRE + DCF'!$AE$39*(1+G1148)/(R1148-G1148)/AC1148</f>
        <v>21.835331977001342</v>
      </c>
      <c r="G1148" s="92">
        <f>R1148*(1-'DRE + DCF'!$AE$39)</f>
        <v>0.12282373724588347</v>
      </c>
      <c r="H1148" s="94">
        <f t="shared" si="126"/>
        <v>0.20470622874313912</v>
      </c>
      <c r="I1148" s="94">
        <f t="shared" si="127"/>
        <v>0.20470622874313912</v>
      </c>
      <c r="J1148" s="94">
        <f t="shared" si="127"/>
        <v>0.20470622874313912</v>
      </c>
      <c r="K1148" s="94">
        <f t="shared" si="127"/>
        <v>0.20470622874313912</v>
      </c>
      <c r="L1148" s="94">
        <f t="shared" si="127"/>
        <v>0.20470622874313912</v>
      </c>
      <c r="M1148" s="94">
        <f t="shared" si="127"/>
        <v>0.20470622874313912</v>
      </c>
      <c r="N1148" s="94">
        <f t="shared" si="127"/>
        <v>0.20470622874313912</v>
      </c>
      <c r="O1148" s="94">
        <f t="shared" si="127"/>
        <v>0.20470622874313912</v>
      </c>
      <c r="P1148" s="94">
        <f t="shared" si="127"/>
        <v>0.20470622874313912</v>
      </c>
      <c r="Q1148" s="94">
        <f t="shared" si="127"/>
        <v>0.20470622874313912</v>
      </c>
      <c r="R1148" s="94">
        <f t="shared" si="127"/>
        <v>0.20470622874313912</v>
      </c>
      <c r="S1148" s="93">
        <f>(1+H1148)^((5-Dashboard!$F$9)*3/12)</f>
        <v>1.0476598220356241</v>
      </c>
      <c r="T1148" s="93">
        <f t="shared" si="124"/>
        <v>1.262122313210245</v>
      </c>
      <c r="U1148" s="93">
        <f t="shared" si="124"/>
        <v>1.5204866121600813</v>
      </c>
      <c r="V1148" s="93">
        <f t="shared" si="124"/>
        <v>1.8317396923898035</v>
      </c>
      <c r="W1148" s="93">
        <f t="shared" si="124"/>
        <v>2.2067082168580381</v>
      </c>
      <c r="X1148" s="93">
        <f t="shared" si="124"/>
        <v>2.6584351338675445</v>
      </c>
      <c r="Y1148" s="93">
        <f t="shared" si="123"/>
        <v>3.2026333644798317</v>
      </c>
      <c r="Z1148" s="93">
        <f t="shared" si="123"/>
        <v>3.8582323625694497</v>
      </c>
      <c r="AA1148" s="93">
        <f t="shared" si="123"/>
        <v>4.6480365591257735</v>
      </c>
      <c r="AB1148" s="93">
        <f t="shared" si="123"/>
        <v>5.5995185942046479</v>
      </c>
      <c r="AC1148" s="95">
        <f t="shared" si="123"/>
        <v>6.7457749284013655</v>
      </c>
      <c r="AE1148" s="96"/>
    </row>
    <row r="1149" spans="3:31" ht="24.75" customHeight="1" x14ac:dyDescent="0.25">
      <c r="C1149" s="91">
        <f>ABS(E1149-Dashboard!$F$13)</f>
        <v>4.5520249161765562</v>
      </c>
      <c r="D1149" s="92">
        <f t="shared" si="122"/>
        <v>0.20480622874313911</v>
      </c>
      <c r="E1149" s="93" cm="1">
        <f t="array" ref="E1149">SUM('DRE + DCF'!$S$41/TIR!S1149,'DRE + DCF'!$U$41:$AD$41/TIR!T1149:AC1149,TIR!F1149)</f>
        <v>44.957975083823442</v>
      </c>
      <c r="F1149" s="100">
        <f>'DRE + DCF'!$AE$38*'DRE + DCF'!$AE$39*(1+G1149)/(R1149-G1149)/AC1149</f>
        <v>21.80727535125423</v>
      </c>
      <c r="G1149" s="92">
        <f>R1149*(1-'DRE + DCF'!$AE$39)</f>
        <v>0.12288373724588346</v>
      </c>
      <c r="H1149" s="94">
        <f t="shared" si="126"/>
        <v>0.20480622874313911</v>
      </c>
      <c r="I1149" s="94">
        <f t="shared" si="127"/>
        <v>0.20480622874313911</v>
      </c>
      <c r="J1149" s="94">
        <f t="shared" si="127"/>
        <v>0.20480622874313911</v>
      </c>
      <c r="K1149" s="94">
        <f t="shared" si="127"/>
        <v>0.20480622874313911</v>
      </c>
      <c r="L1149" s="94">
        <f t="shared" si="127"/>
        <v>0.20480622874313911</v>
      </c>
      <c r="M1149" s="94">
        <f t="shared" si="127"/>
        <v>0.20480622874313911</v>
      </c>
      <c r="N1149" s="94">
        <f t="shared" si="127"/>
        <v>0.20480622874313911</v>
      </c>
      <c r="O1149" s="94">
        <f t="shared" si="127"/>
        <v>0.20480622874313911</v>
      </c>
      <c r="P1149" s="94">
        <f t="shared" si="127"/>
        <v>0.20480622874313911</v>
      </c>
      <c r="Q1149" s="94">
        <f t="shared" si="127"/>
        <v>0.20480622874313911</v>
      </c>
      <c r="R1149" s="94">
        <f t="shared" si="127"/>
        <v>0.20480622874313911</v>
      </c>
      <c r="S1149" s="93">
        <f>(1+H1149)^((5-Dashboard!$F$9)*3/12)</f>
        <v>1.0476815623401721</v>
      </c>
      <c r="T1149" s="93">
        <f t="shared" si="124"/>
        <v>1.2622532720467827</v>
      </c>
      <c r="U1149" s="93">
        <f t="shared" si="124"/>
        <v>1.520770604413372</v>
      </c>
      <c r="V1149" s="93">
        <f t="shared" si="124"/>
        <v>1.8322338966866989</v>
      </c>
      <c r="W1149" s="93">
        <f t="shared" si="124"/>
        <v>2.2074868112424482</v>
      </c>
      <c r="X1149" s="93">
        <f t="shared" si="124"/>
        <v>2.6595938600532318</v>
      </c>
      <c r="Y1149" s="93">
        <f t="shared" si="123"/>
        <v>3.2042952485191423</v>
      </c>
      <c r="Z1149" s="93">
        <f t="shared" si="123"/>
        <v>3.8605548741479074</v>
      </c>
      <c r="AA1149" s="93">
        <f t="shared" si="123"/>
        <v>4.6512205587780846</v>
      </c>
      <c r="AB1149" s="93">
        <f t="shared" si="123"/>
        <v>5.6038195004739801</v>
      </c>
      <c r="AC1149" s="95">
        <f t="shared" si="123"/>
        <v>6.7515166389233174</v>
      </c>
      <c r="AE1149" s="96"/>
    </row>
    <row r="1150" spans="3:31" ht="24.75" customHeight="1" x14ac:dyDescent="0.25">
      <c r="C1150" s="91">
        <f>ABS(E1150-Dashboard!$F$13)</f>
        <v>4.5893256938108706</v>
      </c>
      <c r="D1150" s="92">
        <f t="shared" si="122"/>
        <v>0.2049062287431391</v>
      </c>
      <c r="E1150" s="93" cm="1">
        <f t="array" ref="E1150">SUM('DRE + DCF'!$S$41/TIR!S1150,'DRE + DCF'!$U$41:$AD$41/TIR!T1150:AC1150,TIR!F1150)</f>
        <v>44.920674306189127</v>
      </c>
      <c r="F1150" s="100">
        <f>'DRE + DCF'!$AE$38*'DRE + DCF'!$AE$39*(1+G1150)/(R1150-G1150)/AC1150</f>
        <v>21.779261443986037</v>
      </c>
      <c r="G1150" s="92">
        <f>R1150*(1-'DRE + DCF'!$AE$39)</f>
        <v>0.12294373724588345</v>
      </c>
      <c r="H1150" s="94">
        <f t="shared" si="126"/>
        <v>0.2049062287431391</v>
      </c>
      <c r="I1150" s="94">
        <f t="shared" si="127"/>
        <v>0.2049062287431391</v>
      </c>
      <c r="J1150" s="94">
        <f t="shared" si="127"/>
        <v>0.2049062287431391</v>
      </c>
      <c r="K1150" s="94">
        <f t="shared" si="127"/>
        <v>0.2049062287431391</v>
      </c>
      <c r="L1150" s="94">
        <f t="shared" si="127"/>
        <v>0.2049062287431391</v>
      </c>
      <c r="M1150" s="94">
        <f t="shared" si="127"/>
        <v>0.2049062287431391</v>
      </c>
      <c r="N1150" s="94">
        <f t="shared" si="127"/>
        <v>0.2049062287431391</v>
      </c>
      <c r="O1150" s="94">
        <f t="shared" si="127"/>
        <v>0.2049062287431391</v>
      </c>
      <c r="P1150" s="94">
        <f t="shared" si="127"/>
        <v>0.2049062287431391</v>
      </c>
      <c r="Q1150" s="94">
        <f t="shared" si="127"/>
        <v>0.2049062287431391</v>
      </c>
      <c r="R1150" s="94">
        <f t="shared" si="127"/>
        <v>0.2049062287431391</v>
      </c>
      <c r="S1150" s="93">
        <f>(1+H1150)^((5-Dashboard!$F$9)*3/12)</f>
        <v>1.0477033012914134</v>
      </c>
      <c r="T1150" s="93">
        <f t="shared" si="124"/>
        <v>1.2623842336007738</v>
      </c>
      <c r="U1150" s="93">
        <f t="shared" si="124"/>
        <v>1.5210546261327063</v>
      </c>
      <c r="V1150" s="93">
        <f t="shared" si="124"/>
        <v>1.8327281932858646</v>
      </c>
      <c r="W1150" s="93">
        <f t="shared" si="124"/>
        <v>2.208265615683298</v>
      </c>
      <c r="X1150" s="93">
        <f t="shared" si="124"/>
        <v>2.6607529950561091</v>
      </c>
      <c r="Y1150" s="93">
        <f t="shared" si="123"/>
        <v>3.2059578568900688</v>
      </c>
      <c r="Z1150" s="93">
        <f t="shared" si="123"/>
        <v>3.8628785908548493</v>
      </c>
      <c r="AA1150" s="93">
        <f t="shared" si="123"/>
        <v>4.6544064749995284</v>
      </c>
      <c r="AB1150" s="93">
        <f t="shared" si="123"/>
        <v>5.6081233528293293</v>
      </c>
      <c r="AC1150" s="95">
        <f t="shared" si="123"/>
        <v>6.7572627593839165</v>
      </c>
      <c r="AE1150" s="96"/>
    </row>
    <row r="1151" spans="3:31" ht="24.75" customHeight="1" x14ac:dyDescent="0.25">
      <c r="C1151" s="91">
        <f>ABS(E1151-Dashboard!$F$13)</f>
        <v>4.6265779485517342</v>
      </c>
      <c r="D1151" s="92">
        <f t="shared" si="122"/>
        <v>0.20500622874313909</v>
      </c>
      <c r="E1151" s="93" cm="1">
        <f t="array" ref="E1151">SUM('DRE + DCF'!$S$41/TIR!S1151,'DRE + DCF'!$U$41:$AD$41/TIR!T1151:AC1151,TIR!F1151)</f>
        <v>44.883422051448264</v>
      </c>
      <c r="F1151" s="100">
        <f>'DRE + DCF'!$AE$38*'DRE + DCF'!$AE$39*(1+G1151)/(R1151-G1151)/AC1151</f>
        <v>21.751290177868984</v>
      </c>
      <c r="G1151" s="92">
        <f>R1151*(1-'DRE + DCF'!$AE$39)</f>
        <v>0.12300373724588345</v>
      </c>
      <c r="H1151" s="94">
        <f t="shared" si="126"/>
        <v>0.20500622874313909</v>
      </c>
      <c r="I1151" s="94">
        <f t="shared" si="127"/>
        <v>0.20500622874313909</v>
      </c>
      <c r="J1151" s="94">
        <f t="shared" si="127"/>
        <v>0.20500622874313909</v>
      </c>
      <c r="K1151" s="94">
        <f t="shared" si="127"/>
        <v>0.20500622874313909</v>
      </c>
      <c r="L1151" s="94">
        <f t="shared" si="127"/>
        <v>0.20500622874313909</v>
      </c>
      <c r="M1151" s="94">
        <f t="shared" si="127"/>
        <v>0.20500622874313909</v>
      </c>
      <c r="N1151" s="94">
        <f t="shared" si="127"/>
        <v>0.20500622874313909</v>
      </c>
      <c r="O1151" s="94">
        <f t="shared" si="127"/>
        <v>0.20500622874313909</v>
      </c>
      <c r="P1151" s="94">
        <f t="shared" si="127"/>
        <v>0.20500622874313909</v>
      </c>
      <c r="Q1151" s="94">
        <f t="shared" si="127"/>
        <v>0.20500622874313909</v>
      </c>
      <c r="R1151" s="94">
        <f t="shared" si="127"/>
        <v>0.20500622874313909</v>
      </c>
      <c r="S1151" s="93">
        <f>(1+H1151)^((5-Dashboard!$F$9)*3/12)</f>
        <v>1.0477250388895447</v>
      </c>
      <c r="T1151" s="93">
        <f t="shared" si="124"/>
        <v>1.262515197872049</v>
      </c>
      <c r="U1151" s="93">
        <f t="shared" si="124"/>
        <v>1.5213386773186959</v>
      </c>
      <c r="V1151" s="93">
        <f t="shared" si="124"/>
        <v>1.8332225821968771</v>
      </c>
      <c r="W1151" s="93">
        <f t="shared" si="124"/>
        <v>2.2090446302198181</v>
      </c>
      <c r="X1151" s="93">
        <f t="shared" si="124"/>
        <v>2.6619125389864653</v>
      </c>
      <c r="Y1151" s="93">
        <f t="shared" si="123"/>
        <v>3.207621189848155</v>
      </c>
      <c r="Z1151" s="93">
        <f t="shared" si="123"/>
        <v>3.8652035132155058</v>
      </c>
      <c r="AA1151" s="93">
        <f t="shared" si="123"/>
        <v>4.6575943087845486</v>
      </c>
      <c r="AB1151" s="93">
        <f t="shared" si="123"/>
        <v>5.6124301530439764</v>
      </c>
      <c r="AC1151" s="95">
        <f t="shared" si="123"/>
        <v>6.7630132928038007</v>
      </c>
      <c r="AE1151" s="96"/>
    </row>
    <row r="1152" spans="3:31" ht="24.75" customHeight="1" x14ac:dyDescent="0.25">
      <c r="C1152" s="91">
        <f>ABS(E1152-Dashboard!$F$13)</f>
        <v>4.663781762218882</v>
      </c>
      <c r="D1152" s="92">
        <f t="shared" si="122"/>
        <v>0.20510622874313908</v>
      </c>
      <c r="E1152" s="93" cm="1">
        <f t="array" ref="E1152">SUM('DRE + DCF'!$S$41/TIR!S1152,'DRE + DCF'!$U$41:$AD$41/TIR!T1152:AC1152,TIR!F1152)</f>
        <v>44.846218237781116</v>
      </c>
      <c r="F1152" s="100">
        <f>'DRE + DCF'!$AE$38*'DRE + DCF'!$AE$39*(1+G1152)/(R1152-G1152)/AC1152</f>
        <v>21.72336147574158</v>
      </c>
      <c r="G1152" s="92">
        <f>R1152*(1-'DRE + DCF'!$AE$39)</f>
        <v>0.12306373724588344</v>
      </c>
      <c r="H1152" s="94">
        <f t="shared" si="126"/>
        <v>0.20510622874313908</v>
      </c>
      <c r="I1152" s="94">
        <f t="shared" si="127"/>
        <v>0.20510622874313908</v>
      </c>
      <c r="J1152" s="94">
        <f t="shared" si="127"/>
        <v>0.20510622874313908</v>
      </c>
      <c r="K1152" s="94">
        <f t="shared" si="127"/>
        <v>0.20510622874313908</v>
      </c>
      <c r="L1152" s="94">
        <f t="shared" si="127"/>
        <v>0.20510622874313908</v>
      </c>
      <c r="M1152" s="94">
        <f t="shared" si="127"/>
        <v>0.20510622874313908</v>
      </c>
      <c r="N1152" s="94">
        <f t="shared" si="127"/>
        <v>0.20510622874313908</v>
      </c>
      <c r="O1152" s="94">
        <f t="shared" si="127"/>
        <v>0.20510622874313908</v>
      </c>
      <c r="P1152" s="94">
        <f t="shared" si="127"/>
        <v>0.20510622874313908</v>
      </c>
      <c r="Q1152" s="94">
        <f t="shared" si="127"/>
        <v>0.20510622874313908</v>
      </c>
      <c r="R1152" s="94">
        <f t="shared" si="127"/>
        <v>0.20510622874313908</v>
      </c>
      <c r="S1152" s="93">
        <f>(1+H1152)^((5-Dashboard!$F$9)*3/12)</f>
        <v>1.0477467751347627</v>
      </c>
      <c r="T1152" s="93">
        <f t="shared" si="124"/>
        <v>1.2626461648604397</v>
      </c>
      <c r="U1152" s="93">
        <f t="shared" si="124"/>
        <v>1.5216227579719523</v>
      </c>
      <c r="V1152" s="93">
        <f t="shared" si="124"/>
        <v>1.8337170634293138</v>
      </c>
      <c r="W1152" s="93">
        <f t="shared" si="124"/>
        <v>2.2098238548912441</v>
      </c>
      <c r="X1152" s="93">
        <f t="shared" si="124"/>
        <v>2.6630724919546132</v>
      </c>
      <c r="Y1152" s="93">
        <f t="shared" si="123"/>
        <v>3.2092852476490177</v>
      </c>
      <c r="Z1152" s="93">
        <f t="shared" si="123"/>
        <v>3.8675296417552989</v>
      </c>
      <c r="AA1152" s="93">
        <f t="shared" si="123"/>
        <v>4.660784061128032</v>
      </c>
      <c r="AB1152" s="93">
        <f t="shared" si="123"/>
        <v>5.6167399028921352</v>
      </c>
      <c r="AC1152" s="95">
        <f t="shared" si="123"/>
        <v>6.7687682422054465</v>
      </c>
      <c r="AE1152" s="96"/>
    </row>
    <row r="1153" spans="3:31" ht="24.75" customHeight="1" x14ac:dyDescent="0.25">
      <c r="C1153" s="91">
        <f>ABS(E1153-Dashboard!$F$13)</f>
        <v>4.7009372164616892</v>
      </c>
      <c r="D1153" s="92">
        <f t="shared" si="122"/>
        <v>0.20520622874313907</v>
      </c>
      <c r="E1153" s="93" cm="1">
        <f t="array" ref="E1153">SUM('DRE + DCF'!$S$41/TIR!S1153,'DRE + DCF'!$U$41:$AD$41/TIR!T1153:AC1153,TIR!F1153)</f>
        <v>44.809062783538309</v>
      </c>
      <c r="F1153" s="100">
        <f>'DRE + DCF'!$AE$38*'DRE + DCF'!$AE$39*(1+G1153)/(R1153-G1153)/AC1153</f>
        <v>21.695475260608362</v>
      </c>
      <c r="G1153" s="92">
        <f>R1153*(1-'DRE + DCF'!$AE$39)</f>
        <v>0.12312373724588344</v>
      </c>
      <c r="H1153" s="94">
        <f t="shared" si="126"/>
        <v>0.20520622874313907</v>
      </c>
      <c r="I1153" s="94">
        <f t="shared" si="127"/>
        <v>0.20520622874313907</v>
      </c>
      <c r="J1153" s="94">
        <f t="shared" si="127"/>
        <v>0.20520622874313907</v>
      </c>
      <c r="K1153" s="94">
        <f t="shared" si="127"/>
        <v>0.20520622874313907</v>
      </c>
      <c r="L1153" s="94">
        <f t="shared" si="127"/>
        <v>0.20520622874313907</v>
      </c>
      <c r="M1153" s="94">
        <f t="shared" si="127"/>
        <v>0.20520622874313907</v>
      </c>
      <c r="N1153" s="94">
        <f t="shared" si="127"/>
        <v>0.20520622874313907</v>
      </c>
      <c r="O1153" s="94">
        <f t="shared" si="127"/>
        <v>0.20520622874313907</v>
      </c>
      <c r="P1153" s="94">
        <f t="shared" si="127"/>
        <v>0.20520622874313907</v>
      </c>
      <c r="Q1153" s="94">
        <f t="shared" si="127"/>
        <v>0.20520622874313907</v>
      </c>
      <c r="R1153" s="94">
        <f t="shared" si="127"/>
        <v>0.20520622874313907</v>
      </c>
      <c r="S1153" s="93">
        <f>(1+H1153)^((5-Dashboard!$F$9)*3/12)</f>
        <v>1.0477685100272636</v>
      </c>
      <c r="T1153" s="93">
        <f t="shared" si="124"/>
        <v>1.2627771345657763</v>
      </c>
      <c r="U1153" s="93">
        <f t="shared" si="124"/>
        <v>1.5219068680930867</v>
      </c>
      <c r="V1153" s="93">
        <f t="shared" si="124"/>
        <v>1.834211636992751</v>
      </c>
      <c r="W1153" s="93">
        <f t="shared" si="124"/>
        <v>2.2106032897368131</v>
      </c>
      <c r="X1153" s="93">
        <f t="shared" si="124"/>
        <v>2.6642328540708813</v>
      </c>
      <c r="Y1153" s="93">
        <f t="shared" si="123"/>
        <v>3.2109500305483367</v>
      </c>
      <c r="Z1153" s="93">
        <f t="shared" si="123"/>
        <v>3.8698569769998281</v>
      </c>
      <c r="AA1153" s="93">
        <f t="shared" si="123"/>
        <v>4.6639757330252873</v>
      </c>
      <c r="AB1153" s="93">
        <f t="shared" si="123"/>
        <v>5.6210526041489244</v>
      </c>
      <c r="AC1153" s="95">
        <f t="shared" si="123"/>
        <v>6.7745276106131262</v>
      </c>
      <c r="AE1153" s="96"/>
    </row>
    <row r="1154" spans="3:31" ht="24.75" customHeight="1" x14ac:dyDescent="0.25">
      <c r="C1154" s="91">
        <f>ABS(E1154-Dashboard!$F$13)</f>
        <v>4.7380443927598392</v>
      </c>
      <c r="D1154" s="92">
        <f t="shared" si="122"/>
        <v>0.20530622874313906</v>
      </c>
      <c r="E1154" s="93" cm="1">
        <f t="array" ref="E1154">SUM('DRE + DCF'!$S$41/TIR!S1154,'DRE + DCF'!$U$41:$AD$41/TIR!T1154:AC1154,TIR!F1154)</f>
        <v>44.771955607240159</v>
      </c>
      <c r="F1154" s="100">
        <f>'DRE + DCF'!$AE$38*'DRE + DCF'!$AE$39*(1+G1154)/(R1154-G1154)/AC1154</f>
        <v>21.667631455639324</v>
      </c>
      <c r="G1154" s="92">
        <f>R1154*(1-'DRE + DCF'!$AE$39)</f>
        <v>0.12318373724588343</v>
      </c>
      <c r="H1154" s="94">
        <f t="shared" si="126"/>
        <v>0.20530622874313906</v>
      </c>
      <c r="I1154" s="94">
        <f t="shared" si="127"/>
        <v>0.20530622874313906</v>
      </c>
      <c r="J1154" s="94">
        <f t="shared" si="127"/>
        <v>0.20530622874313906</v>
      </c>
      <c r="K1154" s="94">
        <f t="shared" si="127"/>
        <v>0.20530622874313906</v>
      </c>
      <c r="L1154" s="94">
        <f t="shared" si="127"/>
        <v>0.20530622874313906</v>
      </c>
      <c r="M1154" s="94">
        <f t="shared" si="127"/>
        <v>0.20530622874313906</v>
      </c>
      <c r="N1154" s="94">
        <f t="shared" si="127"/>
        <v>0.20530622874313906</v>
      </c>
      <c r="O1154" s="94">
        <f t="shared" si="127"/>
        <v>0.20530622874313906</v>
      </c>
      <c r="P1154" s="94">
        <f t="shared" si="127"/>
        <v>0.20530622874313906</v>
      </c>
      <c r="Q1154" s="94">
        <f t="shared" si="127"/>
        <v>0.20530622874313906</v>
      </c>
      <c r="R1154" s="94">
        <f t="shared" si="127"/>
        <v>0.20530622874313906</v>
      </c>
      <c r="S1154" s="93">
        <f>(1+H1154)^((5-Dashboard!$F$9)*3/12)</f>
        <v>1.0477902435672442</v>
      </c>
      <c r="T1154" s="93">
        <f t="shared" si="124"/>
        <v>1.2629081069878902</v>
      </c>
      <c r="U1154" s="93">
        <f t="shared" si="124"/>
        <v>1.5221910076827108</v>
      </c>
      <c r="V1154" s="93">
        <f t="shared" si="124"/>
        <v>1.8347063028967667</v>
      </c>
      <c r="W1154" s="93">
        <f t="shared" si="124"/>
        <v>2.2113829347957692</v>
      </c>
      <c r="X1154" s="93">
        <f t="shared" si="124"/>
        <v>2.6653936254456236</v>
      </c>
      <c r="Y1154" s="93">
        <f t="shared" si="123"/>
        <v>3.2126155388018676</v>
      </c>
      <c r="Z1154" s="93">
        <f t="shared" si="123"/>
        <v>3.8721855194748867</v>
      </c>
      <c r="AA1154" s="93">
        <f t="shared" si="123"/>
        <v>4.6671693254720683</v>
      </c>
      <c r="AB1154" s="93">
        <f t="shared" si="123"/>
        <v>5.6253682585903988</v>
      </c>
      <c r="AC1154" s="95">
        <f t="shared" si="123"/>
        <v>6.7802914010529536</v>
      </c>
      <c r="AE1154" s="96"/>
    </row>
    <row r="1155" spans="3:31" ht="24.75" customHeight="1" x14ac:dyDescent="0.25">
      <c r="C1155" s="91">
        <f>ABS(E1155-Dashboard!$F$13)</f>
        <v>4.7751033724235512</v>
      </c>
      <c r="D1155" s="92">
        <f t="shared" si="122"/>
        <v>0.20540622874313905</v>
      </c>
      <c r="E1155" s="93" cm="1">
        <f t="array" ref="E1155">SUM('DRE + DCF'!$S$41/TIR!S1155,'DRE + DCF'!$U$41:$AD$41/TIR!T1155:AC1155,TIR!F1155)</f>
        <v>44.734896627576447</v>
      </c>
      <c r="F1155" s="100">
        <f>'DRE + DCF'!$AE$38*'DRE + DCF'!$AE$39*(1+G1155)/(R1155-G1155)/AC1155</f>
        <v>21.639829984169602</v>
      </c>
      <c r="G1155" s="92">
        <f>R1155*(1-'DRE + DCF'!$AE$39)</f>
        <v>0.12324373724588342</v>
      </c>
      <c r="H1155" s="94">
        <f t="shared" si="126"/>
        <v>0.20540622874313905</v>
      </c>
      <c r="I1155" s="94">
        <f t="shared" si="127"/>
        <v>0.20540622874313905</v>
      </c>
      <c r="J1155" s="94">
        <f t="shared" si="127"/>
        <v>0.20540622874313905</v>
      </c>
      <c r="K1155" s="94">
        <f t="shared" si="127"/>
        <v>0.20540622874313905</v>
      </c>
      <c r="L1155" s="94">
        <f t="shared" si="127"/>
        <v>0.20540622874313905</v>
      </c>
      <c r="M1155" s="94">
        <f t="shared" si="127"/>
        <v>0.20540622874313905</v>
      </c>
      <c r="N1155" s="94">
        <f t="shared" si="127"/>
        <v>0.20540622874313905</v>
      </c>
      <c r="O1155" s="94">
        <f t="shared" si="127"/>
        <v>0.20540622874313905</v>
      </c>
      <c r="P1155" s="94">
        <f t="shared" si="127"/>
        <v>0.20540622874313905</v>
      </c>
      <c r="Q1155" s="94">
        <f t="shared" si="127"/>
        <v>0.20540622874313905</v>
      </c>
      <c r="R1155" s="94">
        <f t="shared" si="127"/>
        <v>0.20540622874313905</v>
      </c>
      <c r="S1155" s="93">
        <f>(1+H1155)^((5-Dashboard!$F$9)*3/12)</f>
        <v>1.0478119757549003</v>
      </c>
      <c r="T1155" s="93">
        <f t="shared" si="124"/>
        <v>1.2630390821266118</v>
      </c>
      <c r="U1155" s="93">
        <f t="shared" si="124"/>
        <v>1.5224751767414351</v>
      </c>
      <c r="V1155" s="93">
        <f t="shared" si="124"/>
        <v>1.8352010611509373</v>
      </c>
      <c r="W1155" s="93">
        <f t="shared" si="124"/>
        <v>2.2121627901073584</v>
      </c>
      <c r="X1155" s="93">
        <f t="shared" si="124"/>
        <v>2.666554806189211</v>
      </c>
      <c r="Y1155" s="93">
        <f t="shared" si="123"/>
        <v>3.2142817726654291</v>
      </c>
      <c r="Z1155" s="93">
        <f t="shared" si="123"/>
        <v>3.8745152697064467</v>
      </c>
      <c r="AA1155" s="93">
        <f t="shared" si="123"/>
        <v>4.6703648394645541</v>
      </c>
      <c r="AB1155" s="93">
        <f t="shared" si="123"/>
        <v>5.6296868679935246</v>
      </c>
      <c r="AC1155" s="95">
        <f t="shared" si="123"/>
        <v>6.7860596165528486</v>
      </c>
      <c r="AE1155" s="96"/>
    </row>
    <row r="1156" spans="3:31" ht="24.75" customHeight="1" x14ac:dyDescent="0.25">
      <c r="C1156" s="91">
        <f>ABS(E1156-Dashboard!$F$13)</f>
        <v>4.812114236594077</v>
      </c>
      <c r="D1156" s="92">
        <f t="shared" si="122"/>
        <v>0.20550622874313904</v>
      </c>
      <c r="E1156" s="93" cm="1">
        <f t="array" ref="E1156">SUM('DRE + DCF'!$S$41/TIR!S1156,'DRE + DCF'!$U$41:$AD$41/TIR!T1156:AC1156,TIR!F1156)</f>
        <v>44.697885763405921</v>
      </c>
      <c r="F1156" s="100">
        <f>'DRE + DCF'!$AE$38*'DRE + DCF'!$AE$39*(1+G1156)/(R1156-G1156)/AC1156</f>
        <v>21.612070769699024</v>
      </c>
      <c r="G1156" s="92">
        <f>R1156*(1-'DRE + DCF'!$AE$39)</f>
        <v>0.12330373724588342</v>
      </c>
      <c r="H1156" s="94">
        <f t="shared" si="126"/>
        <v>0.20550622874313904</v>
      </c>
      <c r="I1156" s="94">
        <f t="shared" si="127"/>
        <v>0.20550622874313904</v>
      </c>
      <c r="J1156" s="94">
        <f t="shared" si="127"/>
        <v>0.20550622874313904</v>
      </c>
      <c r="K1156" s="94">
        <f t="shared" si="127"/>
        <v>0.20550622874313904</v>
      </c>
      <c r="L1156" s="94">
        <f t="shared" si="127"/>
        <v>0.20550622874313904</v>
      </c>
      <c r="M1156" s="94">
        <f t="shared" si="127"/>
        <v>0.20550622874313904</v>
      </c>
      <c r="N1156" s="94">
        <f t="shared" si="127"/>
        <v>0.20550622874313904</v>
      </c>
      <c r="O1156" s="94">
        <f t="shared" si="127"/>
        <v>0.20550622874313904</v>
      </c>
      <c r="P1156" s="94">
        <f t="shared" si="127"/>
        <v>0.20550622874313904</v>
      </c>
      <c r="Q1156" s="94">
        <f t="shared" si="127"/>
        <v>0.20550622874313904</v>
      </c>
      <c r="R1156" s="94">
        <f t="shared" si="127"/>
        <v>0.20550622874313904</v>
      </c>
      <c r="S1156" s="93">
        <f>(1+H1156)^((5-Dashboard!$F$9)*3/12)</f>
        <v>1.0478337065904286</v>
      </c>
      <c r="T1156" s="93">
        <f t="shared" si="124"/>
        <v>1.2631700599817726</v>
      </c>
      <c r="U1156" s="93">
        <f t="shared" si="124"/>
        <v>1.5227593752698714</v>
      </c>
      <c r="V1156" s="93">
        <f t="shared" si="124"/>
        <v>1.835695911764841</v>
      </c>
      <c r="W1156" s="93">
        <f t="shared" si="124"/>
        <v>2.2129428557108315</v>
      </c>
      <c r="X1156" s="93">
        <f t="shared" si="124"/>
        <v>2.6677163964120369</v>
      </c>
      <c r="Y1156" s="93">
        <f t="shared" si="123"/>
        <v>3.2159487323949119</v>
      </c>
      <c r="Z1156" s="93">
        <f t="shared" si="123"/>
        <v>3.8768462282206686</v>
      </c>
      <c r="AA1156" s="93">
        <f t="shared" si="123"/>
        <v>4.6735622759993616</v>
      </c>
      <c r="AB1156" s="93">
        <f t="shared" si="123"/>
        <v>5.6340084341361916</v>
      </c>
      <c r="AC1156" s="95">
        <f t="shared" si="123"/>
        <v>6.7918322601425585</v>
      </c>
      <c r="AE1156" s="96"/>
    </row>
    <row r="1157" spans="3:31" ht="24.75" customHeight="1" x14ac:dyDescent="0.25">
      <c r="C1157" s="91">
        <f>ABS(E1157-Dashboard!$F$13)</f>
        <v>4.8490770662441562</v>
      </c>
      <c r="D1157" s="92">
        <f t="shared" si="122"/>
        <v>0.20560622874313902</v>
      </c>
      <c r="E1157" s="93" cm="1">
        <f t="array" ref="E1157">SUM('DRE + DCF'!$S$41/TIR!S1157,'DRE + DCF'!$U$41:$AD$41/TIR!T1157:AC1157,TIR!F1157)</f>
        <v>44.660922933755842</v>
      </c>
      <c r="F1157" s="100">
        <f>'DRE + DCF'!$AE$38*'DRE + DCF'!$AE$39*(1+G1157)/(R1157-G1157)/AC1157</f>
        <v>21.584353735891671</v>
      </c>
      <c r="G1157" s="92">
        <f>R1157*(1-'DRE + DCF'!$AE$39)</f>
        <v>0.12336373724588341</v>
      </c>
      <c r="H1157" s="94">
        <f t="shared" si="126"/>
        <v>0.20560622874313902</v>
      </c>
      <c r="I1157" s="94">
        <f t="shared" si="127"/>
        <v>0.20560622874313902</v>
      </c>
      <c r="J1157" s="94">
        <f t="shared" si="127"/>
        <v>0.20560622874313902</v>
      </c>
      <c r="K1157" s="94">
        <f t="shared" si="127"/>
        <v>0.20560622874313902</v>
      </c>
      <c r="L1157" s="94">
        <f t="shared" si="127"/>
        <v>0.20560622874313902</v>
      </c>
      <c r="M1157" s="94">
        <f t="shared" si="127"/>
        <v>0.20560622874313902</v>
      </c>
      <c r="N1157" s="94">
        <f t="shared" si="127"/>
        <v>0.20560622874313902</v>
      </c>
      <c r="O1157" s="94">
        <f t="shared" si="127"/>
        <v>0.20560622874313902</v>
      </c>
      <c r="P1157" s="94">
        <f t="shared" si="127"/>
        <v>0.20560622874313902</v>
      </c>
      <c r="Q1157" s="94">
        <f t="shared" si="127"/>
        <v>0.20560622874313902</v>
      </c>
      <c r="R1157" s="94">
        <f t="shared" si="127"/>
        <v>0.20560622874313902</v>
      </c>
      <c r="S1157" s="93">
        <f>(1+H1157)^((5-Dashboard!$F$9)*3/12)</f>
        <v>1.0478554360740253</v>
      </c>
      <c r="T1157" s="93">
        <f t="shared" si="124"/>
        <v>1.263301040553203</v>
      </c>
      <c r="U1157" s="93">
        <f t="shared" si="124"/>
        <v>1.5230436032686305</v>
      </c>
      <c r="V1157" s="93">
        <f t="shared" si="124"/>
        <v>1.8361908547480552</v>
      </c>
      <c r="W1157" s="93">
        <f t="shared" si="124"/>
        <v>2.2137231316454438</v>
      </c>
      <c r="X1157" s="93">
        <f t="shared" si="124"/>
        <v>2.6688783962245148</v>
      </c>
      <c r="Y1157" s="93">
        <f t="shared" si="123"/>
        <v>3.2176164182462745</v>
      </c>
      <c r="Z1157" s="93">
        <f t="shared" si="123"/>
        <v>3.8791783955438977</v>
      </c>
      <c r="AA1157" s="93">
        <f t="shared" si="123"/>
        <v>4.6767616360735396</v>
      </c>
      <c r="AB1157" s="93">
        <f t="shared" si="123"/>
        <v>5.6383329587972133</v>
      </c>
      <c r="AC1157" s="95">
        <f t="shared" si="123"/>
        <v>6.7976093348536528</v>
      </c>
      <c r="AE1157" s="96"/>
    </row>
    <row r="1158" spans="3:31" ht="24.75" customHeight="1" x14ac:dyDescent="0.25">
      <c r="C1158" s="91">
        <f>ABS(E1158-Dashboard!$F$13)</f>
        <v>4.8859919421783857</v>
      </c>
      <c r="D1158" s="92">
        <f t="shared" si="122"/>
        <v>0.20570622874313901</v>
      </c>
      <c r="E1158" s="93" cm="1">
        <f t="array" ref="E1158">SUM('DRE + DCF'!$S$41/TIR!S1158,'DRE + DCF'!$U$41:$AD$41/TIR!T1158:AC1158,TIR!F1158)</f>
        <v>44.624008057821612</v>
      </c>
      <c r="F1158" s="100">
        <f>'DRE + DCF'!$AE$38*'DRE + DCF'!$AE$39*(1+G1158)/(R1158-G1158)/AC1158</f>
        <v>21.556678806575476</v>
      </c>
      <c r="G1158" s="92">
        <f>R1158*(1-'DRE + DCF'!$AE$39)</f>
        <v>0.1234237372458834</v>
      </c>
      <c r="H1158" s="94">
        <f t="shared" si="126"/>
        <v>0.20570622874313901</v>
      </c>
      <c r="I1158" s="94">
        <f t="shared" si="127"/>
        <v>0.20570622874313901</v>
      </c>
      <c r="J1158" s="94">
        <f t="shared" si="127"/>
        <v>0.20570622874313901</v>
      </c>
      <c r="K1158" s="94">
        <f t="shared" si="127"/>
        <v>0.20570622874313901</v>
      </c>
      <c r="L1158" s="94">
        <f t="shared" si="127"/>
        <v>0.20570622874313901</v>
      </c>
      <c r="M1158" s="94">
        <f t="shared" si="127"/>
        <v>0.20570622874313901</v>
      </c>
      <c r="N1158" s="94">
        <f t="shared" si="127"/>
        <v>0.20570622874313901</v>
      </c>
      <c r="O1158" s="94">
        <f t="shared" si="127"/>
        <v>0.20570622874313901</v>
      </c>
      <c r="P1158" s="94">
        <f t="shared" si="127"/>
        <v>0.20570622874313901</v>
      </c>
      <c r="Q1158" s="94">
        <f t="shared" si="127"/>
        <v>0.20570622874313901</v>
      </c>
      <c r="R1158" s="94">
        <f t="shared" si="127"/>
        <v>0.20570622874313901</v>
      </c>
      <c r="S1158" s="93">
        <f>(1+H1158)^((5-Dashboard!$F$9)*3/12)</f>
        <v>1.0478771642058866</v>
      </c>
      <c r="T1158" s="93">
        <f t="shared" si="124"/>
        <v>1.2634320238407346</v>
      </c>
      <c r="U1158" s="93">
        <f t="shared" si="124"/>
        <v>1.5233278607383238</v>
      </c>
      <c r="V1158" s="93">
        <f t="shared" si="124"/>
        <v>1.8366858901101581</v>
      </c>
      <c r="W1158" s="93">
        <f t="shared" si="124"/>
        <v>2.2145036179504545</v>
      </c>
      <c r="X1158" s="93">
        <f t="shared" si="124"/>
        <v>2.6700408057370795</v>
      </c>
      <c r="Y1158" s="93">
        <f t="shared" si="123"/>
        <v>3.2192848304755466</v>
      </c>
      <c r="Z1158" s="93">
        <f t="shared" si="123"/>
        <v>3.8815117722026669</v>
      </c>
      <c r="AA1158" s="93">
        <f t="shared" si="123"/>
        <v>4.6799629206845754</v>
      </c>
      <c r="AB1158" s="93">
        <f t="shared" si="123"/>
        <v>5.6426604437563261</v>
      </c>
      <c r="AC1158" s="95">
        <f t="shared" si="123"/>
        <v>6.8033908437195274</v>
      </c>
      <c r="AE1158" s="96"/>
    </row>
    <row r="1159" spans="3:31" ht="24.75" customHeight="1" x14ac:dyDescent="0.25">
      <c r="C1159" s="91">
        <f>ABS(E1159-Dashboard!$F$13)</f>
        <v>4.9228589450336599</v>
      </c>
      <c r="D1159" s="92">
        <f t="shared" si="122"/>
        <v>0.205806228743139</v>
      </c>
      <c r="E1159" s="93" cm="1">
        <f t="array" ref="E1159">SUM('DRE + DCF'!$S$41/TIR!S1159,'DRE + DCF'!$U$41:$AD$41/TIR!T1159:AC1159,TIR!F1159)</f>
        <v>44.587141054966338</v>
      </c>
      <c r="F1159" s="100">
        <f>'DRE + DCF'!$AE$38*'DRE + DCF'!$AE$39*(1+G1159)/(R1159-G1159)/AC1159</f>
        <v>21.529045905741835</v>
      </c>
      <c r="G1159" s="92">
        <f>R1159*(1-'DRE + DCF'!$AE$39)</f>
        <v>0.12348373724588339</v>
      </c>
      <c r="H1159" s="94">
        <f t="shared" si="126"/>
        <v>0.205806228743139</v>
      </c>
      <c r="I1159" s="94">
        <f t="shared" si="127"/>
        <v>0.205806228743139</v>
      </c>
      <c r="J1159" s="94">
        <f t="shared" si="127"/>
        <v>0.205806228743139</v>
      </c>
      <c r="K1159" s="94">
        <f t="shared" si="127"/>
        <v>0.205806228743139</v>
      </c>
      <c r="L1159" s="94">
        <f t="shared" si="127"/>
        <v>0.205806228743139</v>
      </c>
      <c r="M1159" s="94">
        <f t="shared" si="127"/>
        <v>0.205806228743139</v>
      </c>
      <c r="N1159" s="94">
        <f t="shared" si="127"/>
        <v>0.205806228743139</v>
      </c>
      <c r="O1159" s="94">
        <f t="shared" si="127"/>
        <v>0.205806228743139</v>
      </c>
      <c r="P1159" s="94">
        <f t="shared" si="127"/>
        <v>0.205806228743139</v>
      </c>
      <c r="Q1159" s="94">
        <f t="shared" si="127"/>
        <v>0.205806228743139</v>
      </c>
      <c r="R1159" s="94">
        <f t="shared" si="127"/>
        <v>0.205806228743139</v>
      </c>
      <c r="S1159" s="93">
        <f>(1+H1159)^((5-Dashboard!$F$9)*3/12)</f>
        <v>1.0478988909862088</v>
      </c>
      <c r="T1159" s="93">
        <f t="shared" si="124"/>
        <v>1.2635630098441981</v>
      </c>
      <c r="U1159" s="93">
        <f t="shared" si="124"/>
        <v>1.5236121476795623</v>
      </c>
      <c r="V1159" s="93">
        <f t="shared" si="124"/>
        <v>1.8371810178607277</v>
      </c>
      <c r="W1159" s="93">
        <f t="shared" si="124"/>
        <v>2.2152843146651255</v>
      </c>
      <c r="X1159" s="93">
        <f t="shared" si="124"/>
        <v>2.6712036250601843</v>
      </c>
      <c r="Y1159" s="93">
        <f t="shared" si="123"/>
        <v>3.2209539693388227</v>
      </c>
      <c r="Z1159" s="93">
        <f t="shared" si="123"/>
        <v>3.88384635872369</v>
      </c>
      <c r="AA1159" s="93">
        <f t="shared" si="123"/>
        <v>4.6831661308303856</v>
      </c>
      <c r="AB1159" s="93">
        <f t="shared" si="123"/>
        <v>5.6469908907941857</v>
      </c>
      <c r="AC1159" s="95">
        <f t="shared" si="123"/>
        <v>6.8091767897753961</v>
      </c>
      <c r="AE1159" s="96"/>
    </row>
    <row r="1160" spans="3:31" ht="24.75" customHeight="1" x14ac:dyDescent="0.25">
      <c r="C1160" s="91">
        <f>ABS(E1160-Dashboard!$F$13)</f>
        <v>4.9596781552796045</v>
      </c>
      <c r="D1160" s="92">
        <f t="shared" si="122"/>
        <v>0.20590622874313899</v>
      </c>
      <c r="E1160" s="93" cm="1">
        <f t="array" ref="E1160">SUM('DRE + DCF'!$S$41/TIR!S1160,'DRE + DCF'!$U$41:$AD$41/TIR!T1160:AC1160,TIR!F1160)</f>
        <v>44.550321844720393</v>
      </c>
      <c r="F1160" s="100">
        <f>'DRE + DCF'!$AE$38*'DRE + DCF'!$AE$39*(1+G1160)/(R1160-G1160)/AC1160</f>
        <v>21.501454957545114</v>
      </c>
      <c r="G1160" s="92">
        <f>R1160*(1-'DRE + DCF'!$AE$39)</f>
        <v>0.12354373724588338</v>
      </c>
      <c r="H1160" s="94">
        <f t="shared" si="126"/>
        <v>0.20590622874313899</v>
      </c>
      <c r="I1160" s="94">
        <f t="shared" si="127"/>
        <v>0.20590622874313899</v>
      </c>
      <c r="J1160" s="94">
        <f t="shared" si="127"/>
        <v>0.20590622874313899</v>
      </c>
      <c r="K1160" s="94">
        <f t="shared" si="127"/>
        <v>0.20590622874313899</v>
      </c>
      <c r="L1160" s="94">
        <f t="shared" si="127"/>
        <v>0.20590622874313899</v>
      </c>
      <c r="M1160" s="94">
        <f t="shared" si="127"/>
        <v>0.20590622874313899</v>
      </c>
      <c r="N1160" s="94">
        <f t="shared" si="127"/>
        <v>0.20590622874313899</v>
      </c>
      <c r="O1160" s="94">
        <f t="shared" si="127"/>
        <v>0.20590622874313899</v>
      </c>
      <c r="P1160" s="94">
        <f t="shared" si="127"/>
        <v>0.20590622874313899</v>
      </c>
      <c r="Q1160" s="94">
        <f t="shared" si="127"/>
        <v>0.20590622874313899</v>
      </c>
      <c r="R1160" s="94">
        <f t="shared" si="127"/>
        <v>0.20590622874313899</v>
      </c>
      <c r="S1160" s="93">
        <f>(1+H1160)^((5-Dashboard!$F$9)*3/12)</f>
        <v>1.047920616415188</v>
      </c>
      <c r="T1160" s="93">
        <f t="shared" si="124"/>
        <v>1.2636939985634248</v>
      </c>
      <c r="U1160" s="93">
        <f t="shared" si="124"/>
        <v>1.5238964640929573</v>
      </c>
      <c r="V1160" s="93">
        <f t="shared" si="124"/>
        <v>1.8376762380093425</v>
      </c>
      <c r="W1160" s="93">
        <f t="shared" si="124"/>
        <v>2.2160652218287256</v>
      </c>
      <c r="X1160" s="93">
        <f t="shared" si="124"/>
        <v>2.6723668543043062</v>
      </c>
      <c r="Y1160" s="93">
        <f t="shared" ref="Y1160:AC1210" si="128">(X1160)*(1+N1160)</f>
        <v>3.2226238350922713</v>
      </c>
      <c r="Z1160" s="93">
        <f t="shared" si="128"/>
        <v>3.8861821556338727</v>
      </c>
      <c r="AA1160" s="93">
        <f t="shared" si="128"/>
        <v>4.6863712675093261</v>
      </c>
      <c r="AB1160" s="93">
        <f t="shared" si="128"/>
        <v>5.6513243016923758</v>
      </c>
      <c r="AC1160" s="95">
        <f t="shared" si="128"/>
        <v>6.8149671760583068</v>
      </c>
      <c r="AE1160" s="96"/>
    </row>
    <row r="1161" spans="3:31" ht="24.75" customHeight="1" x14ac:dyDescent="0.25">
      <c r="C1161" s="91">
        <f>ABS(E1161-Dashboard!$F$13)</f>
        <v>4.99644965321896</v>
      </c>
      <c r="D1161" s="92">
        <f t="shared" si="122"/>
        <v>0.20600622874313898</v>
      </c>
      <c r="E1161" s="93" cm="1">
        <f t="array" ref="E1161">SUM('DRE + DCF'!$S$41/TIR!S1161,'DRE + DCF'!$U$41:$AD$41/TIR!T1161:AC1161,TIR!F1161)</f>
        <v>44.513550346781038</v>
      </c>
      <c r="F1161" s="100">
        <f>'DRE + DCF'!$AE$38*'DRE + DCF'!$AE$39*(1+G1161)/(R1161-G1161)/AC1161</f>
        <v>21.47390588630234</v>
      </c>
      <c r="G1161" s="92">
        <f>R1161*(1-'DRE + DCF'!$AE$39)</f>
        <v>0.12360373724588339</v>
      </c>
      <c r="H1161" s="94">
        <f t="shared" si="126"/>
        <v>0.20600622874313898</v>
      </c>
      <c r="I1161" s="94">
        <f t="shared" si="127"/>
        <v>0.20600622874313898</v>
      </c>
      <c r="J1161" s="94">
        <f t="shared" si="127"/>
        <v>0.20600622874313898</v>
      </c>
      <c r="K1161" s="94">
        <f t="shared" si="127"/>
        <v>0.20600622874313898</v>
      </c>
      <c r="L1161" s="94">
        <f t="shared" si="127"/>
        <v>0.20600622874313898</v>
      </c>
      <c r="M1161" s="94">
        <f t="shared" si="127"/>
        <v>0.20600622874313898</v>
      </c>
      <c r="N1161" s="94">
        <f t="shared" si="127"/>
        <v>0.20600622874313898</v>
      </c>
      <c r="O1161" s="94">
        <f t="shared" si="127"/>
        <v>0.20600622874313898</v>
      </c>
      <c r="P1161" s="94">
        <f t="shared" si="127"/>
        <v>0.20600622874313898</v>
      </c>
      <c r="Q1161" s="94">
        <f t="shared" si="127"/>
        <v>0.20600622874313898</v>
      </c>
      <c r="R1161" s="94">
        <f t="shared" si="127"/>
        <v>0.20600622874313898</v>
      </c>
      <c r="S1161" s="93">
        <f>(1+H1161)^((5-Dashboard!$F$9)*3/12)</f>
        <v>1.0479423404930202</v>
      </c>
      <c r="T1161" s="93">
        <f t="shared" ref="T1161:X1211" si="129">(S1161)*(1+I1161)</f>
        <v>1.2638249899982457</v>
      </c>
      <c r="U1161" s="93">
        <f t="shared" si="129"/>
        <v>1.5241808099791196</v>
      </c>
      <c r="V1161" s="93">
        <f t="shared" si="129"/>
        <v>1.8381715505655811</v>
      </c>
      <c r="W1161" s="93">
        <f t="shared" si="129"/>
        <v>2.2168463394805249</v>
      </c>
      <c r="X1161" s="93">
        <f t="shared" si="129"/>
        <v>2.6735304935799404</v>
      </c>
      <c r="Y1161" s="93">
        <f t="shared" si="128"/>
        <v>3.2242944279921271</v>
      </c>
      <c r="Z1161" s="93">
        <f t="shared" si="128"/>
        <v>3.8885191634603018</v>
      </c>
      <c r="AA1161" s="93">
        <f t="shared" si="128"/>
        <v>4.6895783317201847</v>
      </c>
      <c r="AB1161" s="93">
        <f t="shared" si="128"/>
        <v>5.6556606782334011</v>
      </c>
      <c r="AC1161" s="95">
        <f t="shared" si="128"/>
        <v>6.8207620056071283</v>
      </c>
      <c r="AE1161" s="96"/>
    </row>
    <row r="1162" spans="3:31" ht="24.75" customHeight="1" x14ac:dyDescent="0.25">
      <c r="C1162" s="91">
        <f>ABS(E1162-Dashboard!$F$13)</f>
        <v>5.0331735189880007</v>
      </c>
      <c r="D1162" s="92">
        <f t="shared" si="122"/>
        <v>0.20610622874313897</v>
      </c>
      <c r="E1162" s="93" cm="1">
        <f t="array" ref="E1162">SUM('DRE + DCF'!$S$41/TIR!S1162,'DRE + DCF'!$U$41:$AD$41/TIR!T1162:AC1162,TIR!F1162)</f>
        <v>44.476826481011997</v>
      </c>
      <c r="F1162" s="100">
        <f>'DRE + DCF'!$AE$38*'DRE + DCF'!$AE$39*(1+G1162)/(R1162-G1162)/AC1162</f>
        <v>21.446398616492729</v>
      </c>
      <c r="G1162" s="92">
        <f>R1162*(1-'DRE + DCF'!$AE$39)</f>
        <v>0.12366373724588338</v>
      </c>
      <c r="H1162" s="94">
        <f t="shared" si="126"/>
        <v>0.20610622874313897</v>
      </c>
      <c r="I1162" s="94">
        <f t="shared" si="127"/>
        <v>0.20610622874313897</v>
      </c>
      <c r="J1162" s="94">
        <f t="shared" si="127"/>
        <v>0.20610622874313897</v>
      </c>
      <c r="K1162" s="94">
        <f t="shared" si="127"/>
        <v>0.20610622874313897</v>
      </c>
      <c r="L1162" s="94">
        <f t="shared" si="127"/>
        <v>0.20610622874313897</v>
      </c>
      <c r="M1162" s="94">
        <f t="shared" si="127"/>
        <v>0.20610622874313897</v>
      </c>
      <c r="N1162" s="94">
        <f t="shared" si="127"/>
        <v>0.20610622874313897</v>
      </c>
      <c r="O1162" s="94">
        <f t="shared" si="127"/>
        <v>0.20610622874313897</v>
      </c>
      <c r="P1162" s="94">
        <f t="shared" si="127"/>
        <v>0.20610622874313897</v>
      </c>
      <c r="Q1162" s="94">
        <f t="shared" si="127"/>
        <v>0.20610622874313897</v>
      </c>
      <c r="R1162" s="94">
        <f t="shared" si="127"/>
        <v>0.20610622874313897</v>
      </c>
      <c r="S1162" s="93">
        <f>(1+H1162)^((5-Dashboard!$F$9)*3/12)</f>
        <v>1.0479640632199014</v>
      </c>
      <c r="T1162" s="93">
        <f t="shared" si="129"/>
        <v>1.2639559841484918</v>
      </c>
      <c r="U1162" s="93">
        <f t="shared" si="129"/>
        <v>1.5244651853386602</v>
      </c>
      <c r="V1162" s="93">
        <f t="shared" si="129"/>
        <v>1.8386669555390218</v>
      </c>
      <c r="W1162" s="93">
        <f t="shared" si="129"/>
        <v>2.2176276676597984</v>
      </c>
      <c r="X1162" s="93">
        <f t="shared" si="129"/>
        <v>2.6746945429976026</v>
      </c>
      <c r="Y1162" s="93">
        <f t="shared" si="128"/>
        <v>3.225965748294692</v>
      </c>
      <c r="Z1162" s="93">
        <f t="shared" si="128"/>
        <v>3.8908573827302493</v>
      </c>
      <c r="AA1162" s="93">
        <f t="shared" si="128"/>
        <v>4.6927873244621807</v>
      </c>
      <c r="AB1162" s="93">
        <f t="shared" si="128"/>
        <v>5.6600000222006859</v>
      </c>
      <c r="AC1162" s="95">
        <f t="shared" si="128"/>
        <v>6.8265612814625518</v>
      </c>
      <c r="AE1162" s="96"/>
    </row>
    <row r="1163" spans="3:31" ht="24.75" customHeight="1" x14ac:dyDescent="0.25">
      <c r="C1163" s="91">
        <f>ABS(E1163-Dashboard!$F$13)</f>
        <v>5.0698498325570327</v>
      </c>
      <c r="D1163" s="92">
        <f t="shared" si="122"/>
        <v>0.20620622874313896</v>
      </c>
      <c r="E1163" s="93" cm="1">
        <f t="array" ref="E1163">SUM('DRE + DCF'!$S$41/TIR!S1163,'DRE + DCF'!$U$41:$AD$41/TIR!T1163:AC1163,TIR!F1163)</f>
        <v>44.440150167442965</v>
      </c>
      <c r="F1163" s="100">
        <f>'DRE + DCF'!$AE$38*'DRE + DCF'!$AE$39*(1+G1163)/(R1163-G1163)/AC1163</f>
        <v>21.418933072757245</v>
      </c>
      <c r="G1163" s="92">
        <f>R1163*(1-'DRE + DCF'!$AE$39)</f>
        <v>0.12372373724588337</v>
      </c>
      <c r="H1163" s="94">
        <f t="shared" si="126"/>
        <v>0.20620622874313896</v>
      </c>
      <c r="I1163" s="94">
        <f t="shared" si="127"/>
        <v>0.20620622874313896</v>
      </c>
      <c r="J1163" s="94">
        <f t="shared" si="127"/>
        <v>0.20620622874313896</v>
      </c>
      <c r="K1163" s="94">
        <f t="shared" si="127"/>
        <v>0.20620622874313896</v>
      </c>
      <c r="L1163" s="94">
        <f t="shared" si="127"/>
        <v>0.20620622874313896</v>
      </c>
      <c r="M1163" s="94">
        <f t="shared" si="127"/>
        <v>0.20620622874313896</v>
      </c>
      <c r="N1163" s="94">
        <f t="shared" si="127"/>
        <v>0.20620622874313896</v>
      </c>
      <c r="O1163" s="94">
        <f t="shared" si="127"/>
        <v>0.20620622874313896</v>
      </c>
      <c r="P1163" s="94">
        <f t="shared" si="127"/>
        <v>0.20620622874313896</v>
      </c>
      <c r="Q1163" s="94">
        <f t="shared" si="127"/>
        <v>0.20620622874313896</v>
      </c>
      <c r="R1163" s="94">
        <f t="shared" si="127"/>
        <v>0.20620622874313896</v>
      </c>
      <c r="S1163" s="93">
        <f>(1+H1163)^((5-Dashboard!$F$9)*3/12)</f>
        <v>1.0479857845960279</v>
      </c>
      <c r="T1163" s="93">
        <f t="shared" si="129"/>
        <v>1.2640869810139943</v>
      </c>
      <c r="U1163" s="93">
        <f t="shared" si="129"/>
        <v>1.5247495901721899</v>
      </c>
      <c r="V1163" s="93">
        <f t="shared" si="129"/>
        <v>1.8391624529392439</v>
      </c>
      <c r="W1163" s="93">
        <f t="shared" si="129"/>
        <v>2.2184092064058261</v>
      </c>
      <c r="X1163" s="93">
        <f t="shared" si="129"/>
        <v>2.6758590026678313</v>
      </c>
      <c r="Y1163" s="93">
        <f t="shared" si="128"/>
        <v>3.2276377962563418</v>
      </c>
      <c r="Z1163" s="93">
        <f t="shared" si="128"/>
        <v>3.8931968139711781</v>
      </c>
      <c r="AA1163" s="93">
        <f t="shared" si="128"/>
        <v>4.6959982467349786</v>
      </c>
      <c r="AB1163" s="93">
        <f t="shared" si="128"/>
        <v>5.6643423353785911</v>
      </c>
      <c r="AC1163" s="95">
        <f t="shared" si="128"/>
        <v>6.8323650066671151</v>
      </c>
      <c r="AE1163" s="96"/>
    </row>
    <row r="1164" spans="3:31" ht="24.75" customHeight="1" x14ac:dyDescent="0.25">
      <c r="C1164" s="91">
        <f>ABS(E1164-Dashboard!$F$13)</f>
        <v>5.1064786737306846</v>
      </c>
      <c r="D1164" s="92">
        <f t="shared" si="122"/>
        <v>0.20630622874313895</v>
      </c>
      <c r="E1164" s="93" cm="1">
        <f t="array" ref="E1164">SUM('DRE + DCF'!$S$41/TIR!S1164,'DRE + DCF'!$U$41:$AD$41/TIR!T1164:AC1164,TIR!F1164)</f>
        <v>44.403521326269313</v>
      </c>
      <c r="F1164" s="100">
        <f>'DRE + DCF'!$AE$38*'DRE + DCF'!$AE$39*(1+G1164)/(R1164-G1164)/AC1164</f>
        <v>21.391509179898254</v>
      </c>
      <c r="G1164" s="92">
        <f>R1164*(1-'DRE + DCF'!$AE$39)</f>
        <v>0.12378373724588336</v>
      </c>
      <c r="H1164" s="94">
        <f t="shared" si="126"/>
        <v>0.20630622874313895</v>
      </c>
      <c r="I1164" s="94">
        <f t="shared" si="127"/>
        <v>0.20630622874313895</v>
      </c>
      <c r="J1164" s="94">
        <f t="shared" si="127"/>
        <v>0.20630622874313895</v>
      </c>
      <c r="K1164" s="94">
        <f t="shared" si="127"/>
        <v>0.20630622874313895</v>
      </c>
      <c r="L1164" s="94">
        <f t="shared" si="127"/>
        <v>0.20630622874313895</v>
      </c>
      <c r="M1164" s="94">
        <f t="shared" si="127"/>
        <v>0.20630622874313895</v>
      </c>
      <c r="N1164" s="94">
        <f t="shared" si="127"/>
        <v>0.20630622874313895</v>
      </c>
      <c r="O1164" s="94">
        <f t="shared" si="127"/>
        <v>0.20630622874313895</v>
      </c>
      <c r="P1164" s="94">
        <f t="shared" si="127"/>
        <v>0.20630622874313895</v>
      </c>
      <c r="Q1164" s="94">
        <f t="shared" si="127"/>
        <v>0.20630622874313895</v>
      </c>
      <c r="R1164" s="94">
        <f t="shared" si="127"/>
        <v>0.20630622874313895</v>
      </c>
      <c r="S1164" s="93">
        <f>(1+H1164)^((5-Dashboard!$F$9)*3/12)</f>
        <v>1.0480075046215953</v>
      </c>
      <c r="T1164" s="93">
        <f t="shared" si="129"/>
        <v>1.2642179805945843</v>
      </c>
      <c r="U1164" s="93">
        <f t="shared" si="129"/>
        <v>1.52503402448032</v>
      </c>
      <c r="V1164" s="93">
        <f t="shared" si="129"/>
        <v>1.8396580427758267</v>
      </c>
      <c r="W1164" s="93">
        <f t="shared" si="129"/>
        <v>2.2191909557578917</v>
      </c>
      <c r="X1164" s="93">
        <f t="shared" si="129"/>
        <v>2.6770238727011844</v>
      </c>
      <c r="Y1164" s="93">
        <f t="shared" si="128"/>
        <v>3.2293105721335187</v>
      </c>
      <c r="Z1164" s="93">
        <f t="shared" si="128"/>
        <v>3.8955374577107333</v>
      </c>
      <c r="AA1164" s="93">
        <f t="shared" si="128"/>
        <v>4.6992110995386698</v>
      </c>
      <c r="AB1164" s="93">
        <f t="shared" si="128"/>
        <v>5.6686876195523919</v>
      </c>
      <c r="AC1164" s="95">
        <f t="shared" si="128"/>
        <v>6.8381731842651678</v>
      </c>
      <c r="AE1164" s="96"/>
    </row>
    <row r="1165" spans="3:31" ht="24.75" customHeight="1" x14ac:dyDescent="0.25">
      <c r="C1165" s="91">
        <f>ABS(E1165-Dashboard!$F$13)</f>
        <v>5.1430601221483911</v>
      </c>
      <c r="D1165" s="92">
        <f t="shared" si="122"/>
        <v>0.20640622874313894</v>
      </c>
      <c r="E1165" s="93" cm="1">
        <f t="array" ref="E1165">SUM('DRE + DCF'!$S$41/TIR!S1165,'DRE + DCF'!$U$41:$AD$41/TIR!T1165:AC1165,TIR!F1165)</f>
        <v>44.366939877851607</v>
      </c>
      <c r="F1165" s="100">
        <f>'DRE + DCF'!$AE$38*'DRE + DCF'!$AE$39*(1+G1165)/(R1165-G1165)/AC1165</f>
        <v>21.364126862879104</v>
      </c>
      <c r="G1165" s="92">
        <f>R1165*(1-'DRE + DCF'!$AE$39)</f>
        <v>0.12384373724588335</v>
      </c>
      <c r="H1165" s="94">
        <f t="shared" si="126"/>
        <v>0.20640622874313894</v>
      </c>
      <c r="I1165" s="94">
        <f t="shared" si="127"/>
        <v>0.20640622874313894</v>
      </c>
      <c r="J1165" s="94">
        <f t="shared" si="127"/>
        <v>0.20640622874313894</v>
      </c>
      <c r="K1165" s="94">
        <f t="shared" si="127"/>
        <v>0.20640622874313894</v>
      </c>
      <c r="L1165" s="94">
        <f t="shared" si="127"/>
        <v>0.20640622874313894</v>
      </c>
      <c r="M1165" s="94">
        <f t="shared" si="127"/>
        <v>0.20640622874313894</v>
      </c>
      <c r="N1165" s="94">
        <f t="shared" si="127"/>
        <v>0.20640622874313894</v>
      </c>
      <c r="O1165" s="94">
        <f t="shared" si="127"/>
        <v>0.20640622874313894</v>
      </c>
      <c r="P1165" s="94">
        <f t="shared" si="127"/>
        <v>0.20640622874313894</v>
      </c>
      <c r="Q1165" s="94">
        <f t="shared" si="127"/>
        <v>0.20640622874313894</v>
      </c>
      <c r="R1165" s="94">
        <f t="shared" si="127"/>
        <v>0.20640622874313894</v>
      </c>
      <c r="S1165" s="93">
        <f>(1+H1165)^((5-Dashboard!$F$9)*3/12)</f>
        <v>1.0480292232967998</v>
      </c>
      <c r="T1165" s="93">
        <f t="shared" si="129"/>
        <v>1.2643489828900933</v>
      </c>
      <c r="U1165" s="93">
        <f t="shared" si="129"/>
        <v>1.525318488263661</v>
      </c>
      <c r="V1165" s="93">
        <f t="shared" si="129"/>
        <v>1.8401537250583491</v>
      </c>
      <c r="W1165" s="93">
        <f t="shared" si="129"/>
        <v>2.2199729157552821</v>
      </c>
      <c r="X1165" s="93">
        <f t="shared" si="129"/>
        <v>2.67818915320824</v>
      </c>
      <c r="Y1165" s="93">
        <f t="shared" si="128"/>
        <v>3.2309840761827338</v>
      </c>
      <c r="Z1165" s="93">
        <f t="shared" si="128"/>
        <v>3.8978793144767465</v>
      </c>
      <c r="AA1165" s="93">
        <f t="shared" si="128"/>
        <v>4.7024258838737838</v>
      </c>
      <c r="AB1165" s="93">
        <f t="shared" si="128"/>
        <v>5.6730358765082931</v>
      </c>
      <c r="AC1165" s="95">
        <f t="shared" si="128"/>
        <v>6.8439858173028973</v>
      </c>
      <c r="AE1165" s="96"/>
    </row>
    <row r="1166" spans="3:31" ht="24.75" customHeight="1" x14ac:dyDescent="0.25">
      <c r="C1166" s="91">
        <f>ABS(E1166-Dashboard!$F$13)</f>
        <v>5.1795942572847693</v>
      </c>
      <c r="D1166" s="92">
        <f t="shared" si="122"/>
        <v>0.20650622874313893</v>
      </c>
      <c r="E1166" s="93" cm="1">
        <f t="array" ref="E1166">SUM('DRE + DCF'!$S$41/TIR!S1166,'DRE + DCF'!$U$41:$AD$41/TIR!T1166:AC1166,TIR!F1166)</f>
        <v>44.330405742715229</v>
      </c>
      <c r="F1166" s="100">
        <f>'DRE + DCF'!$AE$38*'DRE + DCF'!$AE$39*(1+G1166)/(R1166-G1166)/AC1166</f>
        <v>21.336786046823693</v>
      </c>
      <c r="G1166" s="92">
        <f>R1166*(1-'DRE + DCF'!$AE$39)</f>
        <v>0.12390373724588336</v>
      </c>
      <c r="H1166" s="94">
        <f t="shared" si="126"/>
        <v>0.20650622874313893</v>
      </c>
      <c r="I1166" s="94">
        <f t="shared" si="127"/>
        <v>0.20650622874313893</v>
      </c>
      <c r="J1166" s="94">
        <f t="shared" si="127"/>
        <v>0.20650622874313893</v>
      </c>
      <c r="K1166" s="94">
        <f t="shared" si="127"/>
        <v>0.20650622874313893</v>
      </c>
      <c r="L1166" s="94">
        <f t="shared" si="127"/>
        <v>0.20650622874313893</v>
      </c>
      <c r="M1166" s="94">
        <f t="shared" si="127"/>
        <v>0.20650622874313893</v>
      </c>
      <c r="N1166" s="94">
        <f t="shared" si="127"/>
        <v>0.20650622874313893</v>
      </c>
      <c r="O1166" s="94">
        <f t="shared" si="127"/>
        <v>0.20650622874313893</v>
      </c>
      <c r="P1166" s="94">
        <f t="shared" si="127"/>
        <v>0.20650622874313893</v>
      </c>
      <c r="Q1166" s="94">
        <f t="shared" si="127"/>
        <v>0.20650622874313893</v>
      </c>
      <c r="R1166" s="94">
        <f t="shared" si="127"/>
        <v>0.20650622874313893</v>
      </c>
      <c r="S1166" s="93">
        <f>(1+H1166)^((5-Dashboard!$F$9)*3/12)</f>
        <v>1.0480509406218372</v>
      </c>
      <c r="T1166" s="93">
        <f t="shared" si="129"/>
        <v>1.2644799879003523</v>
      </c>
      <c r="U1166" s="93">
        <f t="shared" si="129"/>
        <v>1.525602981522824</v>
      </c>
      <c r="V1166" s="93">
        <f t="shared" si="129"/>
        <v>1.8406494997963911</v>
      </c>
      <c r="W1166" s="93">
        <f t="shared" si="129"/>
        <v>2.2207550864372889</v>
      </c>
      <c r="X1166" s="93">
        <f t="shared" si="129"/>
        <v>2.6793548442995969</v>
      </c>
      <c r="Y1166" s="93">
        <f t="shared" si="128"/>
        <v>3.2326583086605671</v>
      </c>
      <c r="Z1166" s="93">
        <f t="shared" si="128"/>
        <v>3.9002223847972348</v>
      </c>
      <c r="AA1166" s="93">
        <f t="shared" si="128"/>
        <v>4.7056426007412835</v>
      </c>
      <c r="AB1166" s="93">
        <f t="shared" si="128"/>
        <v>5.6773871080334226</v>
      </c>
      <c r="AC1166" s="95">
        <f t="shared" si="128"/>
        <v>6.8498029088283205</v>
      </c>
      <c r="AE1166" s="96"/>
    </row>
    <row r="1167" spans="3:31" ht="24.75" customHeight="1" x14ac:dyDescent="0.25">
      <c r="C1167" s="91">
        <f>ABS(E1167-Dashboard!$F$13)</f>
        <v>5.2160811584500735</v>
      </c>
      <c r="D1167" s="92">
        <f t="shared" ref="D1167:D1230" si="130">D1166+0.0001</f>
        <v>0.20660622874313891</v>
      </c>
      <c r="E1167" s="93" cm="1">
        <f t="array" ref="E1167">SUM('DRE + DCF'!$S$41/TIR!S1167,'DRE + DCF'!$U$41:$AD$41/TIR!T1167:AC1167,TIR!F1167)</f>
        <v>44.293918841549925</v>
      </c>
      <c r="F1167" s="100">
        <f>'DRE + DCF'!$AE$38*'DRE + DCF'!$AE$39*(1+G1167)/(R1167-G1167)/AC1167</f>
        <v>21.309486657016077</v>
      </c>
      <c r="G1167" s="92">
        <f>R1167*(1-'DRE + DCF'!$AE$39)</f>
        <v>0.12396373724588335</v>
      </c>
      <c r="H1167" s="94">
        <f t="shared" si="126"/>
        <v>0.20660622874313891</v>
      </c>
      <c r="I1167" s="94">
        <f t="shared" si="127"/>
        <v>0.20660622874313891</v>
      </c>
      <c r="J1167" s="94">
        <f t="shared" si="127"/>
        <v>0.20660622874313891</v>
      </c>
      <c r="K1167" s="94">
        <f t="shared" si="127"/>
        <v>0.20660622874313891</v>
      </c>
      <c r="L1167" s="94">
        <f t="shared" si="127"/>
        <v>0.20660622874313891</v>
      </c>
      <c r="M1167" s="94">
        <f t="shared" si="127"/>
        <v>0.20660622874313891</v>
      </c>
      <c r="N1167" s="94">
        <f t="shared" si="127"/>
        <v>0.20660622874313891</v>
      </c>
      <c r="O1167" s="94">
        <f t="shared" si="127"/>
        <v>0.20660622874313891</v>
      </c>
      <c r="P1167" s="94">
        <f t="shared" si="127"/>
        <v>0.20660622874313891</v>
      </c>
      <c r="Q1167" s="94">
        <f t="shared" si="127"/>
        <v>0.20660622874313891</v>
      </c>
      <c r="R1167" s="94">
        <f t="shared" si="127"/>
        <v>0.20660622874313891</v>
      </c>
      <c r="S1167" s="93">
        <f>(1+H1167)^((5-Dashboard!$F$9)*3/12)</f>
        <v>1.0480726565969034</v>
      </c>
      <c r="T1167" s="93">
        <f t="shared" si="129"/>
        <v>1.2646109956251925</v>
      </c>
      <c r="U1167" s="93">
        <f t="shared" si="129"/>
        <v>1.5258875042584197</v>
      </c>
      <c r="V1167" s="93">
        <f t="shared" si="129"/>
        <v>1.8411453669995321</v>
      </c>
      <c r="W1167" s="93">
        <f t="shared" si="129"/>
        <v>2.2215374678432078</v>
      </c>
      <c r="X1167" s="93">
        <f t="shared" si="129"/>
        <v>2.6805209460858754</v>
      </c>
      <c r="Y1167" s="93">
        <f t="shared" si="128"/>
        <v>3.2343332698236691</v>
      </c>
      <c r="Z1167" s="93">
        <f t="shared" si="128"/>
        <v>3.9025666692004024</v>
      </c>
      <c r="AA1167" s="93">
        <f t="shared" si="128"/>
        <v>4.7088612511425705</v>
      </c>
      <c r="AB1167" s="93">
        <f t="shared" si="128"/>
        <v>5.6817413159158354</v>
      </c>
      <c r="AC1167" s="95">
        <f t="shared" si="128"/>
        <v>6.8556244618912858</v>
      </c>
      <c r="AE1167" s="96"/>
    </row>
    <row r="1168" spans="3:31" ht="24.75" customHeight="1" x14ac:dyDescent="0.25">
      <c r="C1168" s="91">
        <f>ABS(E1168-Dashboard!$F$13)</f>
        <v>5.2525209047906216</v>
      </c>
      <c r="D1168" s="92">
        <f t="shared" si="130"/>
        <v>0.2067062287431389</v>
      </c>
      <c r="E1168" s="93" cm="1">
        <f t="array" ref="E1168">SUM('DRE + DCF'!$S$41/TIR!S1168,'DRE + DCF'!$U$41:$AD$41/TIR!T1168:AC1168,TIR!F1168)</f>
        <v>44.257479095209376</v>
      </c>
      <c r="F1168" s="100">
        <f>'DRE + DCF'!$AE$38*'DRE + DCF'!$AE$39*(1+G1168)/(R1168-G1168)/AC1168</f>
        <v>21.282228618900032</v>
      </c>
      <c r="G1168" s="92">
        <f>R1168*(1-'DRE + DCF'!$AE$39)</f>
        <v>0.12402373724588334</v>
      </c>
      <c r="H1168" s="94">
        <f t="shared" si="126"/>
        <v>0.2067062287431389</v>
      </c>
      <c r="I1168" s="94">
        <f t="shared" si="127"/>
        <v>0.2067062287431389</v>
      </c>
      <c r="J1168" s="94">
        <f t="shared" si="127"/>
        <v>0.2067062287431389</v>
      </c>
      <c r="K1168" s="94">
        <f t="shared" si="127"/>
        <v>0.2067062287431389</v>
      </c>
      <c r="L1168" s="94">
        <f t="shared" si="127"/>
        <v>0.2067062287431389</v>
      </c>
      <c r="M1168" s="94">
        <f t="shared" si="127"/>
        <v>0.2067062287431389</v>
      </c>
      <c r="N1168" s="94">
        <f t="shared" si="127"/>
        <v>0.2067062287431389</v>
      </c>
      <c r="O1168" s="94">
        <f t="shared" si="127"/>
        <v>0.2067062287431389</v>
      </c>
      <c r="P1168" s="94">
        <f t="shared" si="127"/>
        <v>0.2067062287431389</v>
      </c>
      <c r="Q1168" s="94">
        <f t="shared" si="127"/>
        <v>0.2067062287431389</v>
      </c>
      <c r="R1168" s="94">
        <f t="shared" si="127"/>
        <v>0.2067062287431389</v>
      </c>
      <c r="S1168" s="93">
        <f>(1+H1168)^((5-Dashboard!$F$9)*3/12)</f>
        <v>1.0480943712221942</v>
      </c>
      <c r="T1168" s="93">
        <f t="shared" si="129"/>
        <v>1.2647420060644454</v>
      </c>
      <c r="U1168" s="93">
        <f t="shared" si="129"/>
        <v>1.526172056471059</v>
      </c>
      <c r="V1168" s="93">
        <f t="shared" si="129"/>
        <v>1.8416413266773526</v>
      </c>
      <c r="W1168" s="93">
        <f t="shared" si="129"/>
        <v>2.2223200600123394</v>
      </c>
      <c r="X1168" s="93">
        <f t="shared" si="129"/>
        <v>2.6816874586777164</v>
      </c>
      <c r="Y1168" s="93">
        <f t="shared" si="128"/>
        <v>3.2360089599287596</v>
      </c>
      <c r="Z1168" s="93">
        <f t="shared" si="128"/>
        <v>3.9049121682146408</v>
      </c>
      <c r="AA1168" s="93">
        <f t="shared" si="128"/>
        <v>4.7120818360794834</v>
      </c>
      <c r="AB1168" s="93">
        <f t="shared" si="128"/>
        <v>5.6860985019445192</v>
      </c>
      <c r="AC1168" s="95">
        <f t="shared" si="128"/>
        <v>6.8614504795434827</v>
      </c>
      <c r="AE1168" s="96"/>
    </row>
    <row r="1169" spans="3:31" ht="24.75" customHeight="1" x14ac:dyDescent="0.25">
      <c r="C1169" s="91">
        <f>ABS(E1169-Dashboard!$F$13)</f>
        <v>5.2889135752890297</v>
      </c>
      <c r="D1169" s="92">
        <f t="shared" si="130"/>
        <v>0.20680622874313889</v>
      </c>
      <c r="E1169" s="93" cm="1">
        <f t="array" ref="E1169">SUM('DRE + DCF'!$S$41/TIR!S1169,'DRE + DCF'!$U$41:$AD$41/TIR!T1169:AC1169,TIR!F1169)</f>
        <v>44.221086424710968</v>
      </c>
      <c r="F1169" s="100">
        <f>'DRE + DCF'!$AE$38*'DRE + DCF'!$AE$39*(1+G1169)/(R1169-G1169)/AC1169</f>
        <v>21.25501185807876</v>
      </c>
      <c r="G1169" s="92">
        <f>R1169*(1-'DRE + DCF'!$AE$39)</f>
        <v>0.12408373724588333</v>
      </c>
      <c r="H1169" s="94">
        <f t="shared" si="126"/>
        <v>0.20680622874313889</v>
      </c>
      <c r="I1169" s="94">
        <f t="shared" si="127"/>
        <v>0.20680622874313889</v>
      </c>
      <c r="J1169" s="94">
        <f t="shared" si="127"/>
        <v>0.20680622874313889</v>
      </c>
      <c r="K1169" s="94">
        <f t="shared" si="127"/>
        <v>0.20680622874313889</v>
      </c>
      <c r="L1169" s="94">
        <f t="shared" si="127"/>
        <v>0.20680622874313889</v>
      </c>
      <c r="M1169" s="94">
        <f t="shared" si="127"/>
        <v>0.20680622874313889</v>
      </c>
      <c r="N1169" s="94">
        <f t="shared" si="127"/>
        <v>0.20680622874313889</v>
      </c>
      <c r="O1169" s="94">
        <f t="shared" si="127"/>
        <v>0.20680622874313889</v>
      </c>
      <c r="P1169" s="94">
        <f t="shared" si="127"/>
        <v>0.20680622874313889</v>
      </c>
      <c r="Q1169" s="94">
        <f t="shared" si="127"/>
        <v>0.20680622874313889</v>
      </c>
      <c r="R1169" s="94">
        <f t="shared" si="127"/>
        <v>0.20680622874313889</v>
      </c>
      <c r="S1169" s="93">
        <f>(1+H1169)^((5-Dashboard!$F$9)*3/12)</f>
        <v>1.0481160844979049</v>
      </c>
      <c r="T1169" s="93">
        <f t="shared" si="129"/>
        <v>1.2648730192179418</v>
      </c>
      <c r="U1169" s="93">
        <f t="shared" si="129"/>
        <v>1.5264566381613522</v>
      </c>
      <c r="V1169" s="93">
        <f t="shared" si="129"/>
        <v>1.8421373788394317</v>
      </c>
      <c r="W1169" s="93">
        <f t="shared" si="129"/>
        <v>2.2231028629839855</v>
      </c>
      <c r="X1169" s="93">
        <f t="shared" si="129"/>
        <v>2.6828543821857784</v>
      </c>
      <c r="Y1169" s="93">
        <f t="shared" si="128"/>
        <v>3.237685379232623</v>
      </c>
      <c r="Z1169" s="93">
        <f t="shared" si="128"/>
        <v>3.9072588823685215</v>
      </c>
      <c r="AA1169" s="93">
        <f t="shared" si="128"/>
        <v>4.7153043565542871</v>
      </c>
      <c r="AB1169" s="93">
        <f t="shared" si="128"/>
        <v>5.6904586679093727</v>
      </c>
      <c r="AC1169" s="95">
        <f t="shared" si="128"/>
        <v>6.8672809648384163</v>
      </c>
      <c r="AE1169" s="96"/>
    </row>
    <row r="1170" spans="3:31" ht="24.75" customHeight="1" x14ac:dyDescent="0.25">
      <c r="C1170" s="91">
        <f>ABS(E1170-Dashboard!$F$13)</f>
        <v>5.3252592487649153</v>
      </c>
      <c r="D1170" s="92">
        <f t="shared" si="130"/>
        <v>0.20690622874313888</v>
      </c>
      <c r="E1170" s="93" cm="1">
        <f t="array" ref="E1170">SUM('DRE + DCF'!$S$41/TIR!S1170,'DRE + DCF'!$U$41:$AD$41/TIR!T1170:AC1170,TIR!F1170)</f>
        <v>44.184740751235083</v>
      </c>
      <c r="F1170" s="100">
        <f>'DRE + DCF'!$AE$38*'DRE + DCF'!$AE$39*(1+G1170)/(R1170-G1170)/AC1170</f>
        <v>21.227836300314316</v>
      </c>
      <c r="G1170" s="92">
        <f>R1170*(1-'DRE + DCF'!$AE$39)</f>
        <v>0.12414373724588332</v>
      </c>
      <c r="H1170" s="94">
        <f t="shared" si="126"/>
        <v>0.20690622874313888</v>
      </c>
      <c r="I1170" s="94">
        <f t="shared" si="127"/>
        <v>0.20690622874313888</v>
      </c>
      <c r="J1170" s="94">
        <f t="shared" si="127"/>
        <v>0.20690622874313888</v>
      </c>
      <c r="K1170" s="94">
        <f t="shared" si="127"/>
        <v>0.20690622874313888</v>
      </c>
      <c r="L1170" s="94">
        <f t="shared" si="127"/>
        <v>0.20690622874313888</v>
      </c>
      <c r="M1170" s="94">
        <f t="shared" si="127"/>
        <v>0.20690622874313888</v>
      </c>
      <c r="N1170" s="94">
        <f t="shared" si="127"/>
        <v>0.20690622874313888</v>
      </c>
      <c r="O1170" s="94">
        <f t="shared" si="127"/>
        <v>0.20690622874313888</v>
      </c>
      <c r="P1170" s="94">
        <f t="shared" si="127"/>
        <v>0.20690622874313888</v>
      </c>
      <c r="Q1170" s="94">
        <f t="shared" si="127"/>
        <v>0.20690622874313888</v>
      </c>
      <c r="R1170" s="94">
        <f t="shared" si="127"/>
        <v>0.20690622874313888</v>
      </c>
      <c r="S1170" s="93">
        <f>(1+H1170)^((5-Dashboard!$F$9)*3/12)</f>
        <v>1.048137796424232</v>
      </c>
      <c r="T1170" s="93">
        <f t="shared" si="129"/>
        <v>1.2650040350855136</v>
      </c>
      <c r="U1170" s="93">
        <f t="shared" si="129"/>
        <v>1.5267412493299106</v>
      </c>
      <c r="V1170" s="93">
        <f t="shared" si="129"/>
        <v>1.8426335234953508</v>
      </c>
      <c r="W1170" s="93">
        <f t="shared" si="129"/>
        <v>2.2238858767974561</v>
      </c>
      <c r="X1170" s="93">
        <f t="shared" si="129"/>
        <v>2.6840217167207467</v>
      </c>
      <c r="Y1170" s="93">
        <f t="shared" si="128"/>
        <v>3.2393625279921219</v>
      </c>
      <c r="Z1170" s="93">
        <f t="shared" si="128"/>
        <v>3.9096068121908125</v>
      </c>
      <c r="AA1170" s="93">
        <f t="shared" si="128"/>
        <v>4.7185288135696988</v>
      </c>
      <c r="AB1170" s="93">
        <f t="shared" si="128"/>
        <v>5.6948218156012427</v>
      </c>
      <c r="AC1170" s="95">
        <f t="shared" si="128"/>
        <v>6.8731159208314514</v>
      </c>
      <c r="AE1170" s="96"/>
    </row>
    <row r="1171" spans="3:31" ht="24.75" customHeight="1" x14ac:dyDescent="0.25">
      <c r="C1171" s="91">
        <f>ABS(E1171-Dashboard!$F$13)</f>
        <v>5.3615580038749968</v>
      </c>
      <c r="D1171" s="92">
        <f t="shared" si="130"/>
        <v>0.20700622874313887</v>
      </c>
      <c r="E1171" s="93" cm="1">
        <f t="array" ref="E1171">SUM('DRE + DCF'!$S$41/TIR!S1171,'DRE + DCF'!$U$41:$AD$41/TIR!T1171:AC1171,TIR!F1171)</f>
        <v>44.148441996125001</v>
      </c>
      <c r="F1171" s="100">
        <f>'DRE + DCF'!$AE$38*'DRE + DCF'!$AE$39*(1+G1171)/(R1171-G1171)/AC1171</f>
        <v>21.200701871527372</v>
      </c>
      <c r="G1171" s="92">
        <f>R1171*(1-'DRE + DCF'!$AE$39)</f>
        <v>0.12420373724588332</v>
      </c>
      <c r="H1171" s="94">
        <f t="shared" si="126"/>
        <v>0.20700622874313887</v>
      </c>
      <c r="I1171" s="94">
        <f t="shared" si="127"/>
        <v>0.20700622874313887</v>
      </c>
      <c r="J1171" s="94">
        <f t="shared" si="127"/>
        <v>0.20700622874313887</v>
      </c>
      <c r="K1171" s="94">
        <f t="shared" si="127"/>
        <v>0.20700622874313887</v>
      </c>
      <c r="L1171" s="94">
        <f t="shared" si="127"/>
        <v>0.20700622874313887</v>
      </c>
      <c r="M1171" s="94">
        <f t="shared" si="127"/>
        <v>0.20700622874313887</v>
      </c>
      <c r="N1171" s="94">
        <f t="shared" si="127"/>
        <v>0.20700622874313887</v>
      </c>
      <c r="O1171" s="94">
        <f t="shared" si="127"/>
        <v>0.20700622874313887</v>
      </c>
      <c r="P1171" s="94">
        <f t="shared" si="127"/>
        <v>0.20700622874313887</v>
      </c>
      <c r="Q1171" s="94">
        <f t="shared" si="127"/>
        <v>0.20700622874313887</v>
      </c>
      <c r="R1171" s="94">
        <f t="shared" si="127"/>
        <v>0.20700622874313887</v>
      </c>
      <c r="S1171" s="93">
        <f>(1+H1171)^((5-Dashboard!$F$9)*3/12)</f>
        <v>1.0481595070013703</v>
      </c>
      <c r="T1171" s="93">
        <f t="shared" si="129"/>
        <v>1.2651350536669916</v>
      </c>
      <c r="U1171" s="93">
        <f t="shared" si="129"/>
        <v>1.5270258899773441</v>
      </c>
      <c r="V1171" s="93">
        <f t="shared" si="129"/>
        <v>1.8431297606546895</v>
      </c>
      <c r="W1171" s="93">
        <f t="shared" si="129"/>
        <v>2.224669101492061</v>
      </c>
      <c r="X1171" s="93">
        <f t="shared" si="129"/>
        <v>2.6851894623933199</v>
      </c>
      <c r="Y1171" s="93">
        <f t="shared" si="128"/>
        <v>3.2410404064641778</v>
      </c>
      <c r="Z1171" s="93">
        <f t="shared" si="128"/>
        <v>3.9119559582104571</v>
      </c>
      <c r="AA1171" s="93">
        <f t="shared" si="128"/>
        <v>4.7217552081288563</v>
      </c>
      <c r="AB1171" s="93">
        <f t="shared" si="128"/>
        <v>5.699187946811886</v>
      </c>
      <c r="AC1171" s="95">
        <f t="shared" si="128"/>
        <v>6.8789553505797674</v>
      </c>
      <c r="AE1171" s="96"/>
    </row>
    <row r="1172" spans="3:31" ht="24.75" customHeight="1" x14ac:dyDescent="0.25">
      <c r="C1172" s="91">
        <f>ABS(E1172-Dashboard!$F$13)</f>
        <v>5.3978099191137474</v>
      </c>
      <c r="D1172" s="92">
        <f t="shared" si="130"/>
        <v>0.20710622874313886</v>
      </c>
      <c r="E1172" s="93" cm="1">
        <f t="array" ref="E1172">SUM('DRE + DCF'!$S$41/TIR!S1172,'DRE + DCF'!$U$41:$AD$41/TIR!T1172:AC1172,TIR!F1172)</f>
        <v>44.112190080886251</v>
      </c>
      <c r="F1172" s="100">
        <f>'DRE + DCF'!$AE$38*'DRE + DCF'!$AE$39*(1+G1172)/(R1172-G1172)/AC1172</f>
        <v>21.173608497796693</v>
      </c>
      <c r="G1172" s="92">
        <f>R1172*(1-'DRE + DCF'!$AE$39)</f>
        <v>0.12426373724588331</v>
      </c>
      <c r="H1172" s="94">
        <f t="shared" si="126"/>
        <v>0.20710622874313886</v>
      </c>
      <c r="I1172" s="94">
        <f t="shared" si="127"/>
        <v>0.20710622874313886</v>
      </c>
      <c r="J1172" s="94">
        <f t="shared" si="127"/>
        <v>0.20710622874313886</v>
      </c>
      <c r="K1172" s="94">
        <f t="shared" si="127"/>
        <v>0.20710622874313886</v>
      </c>
      <c r="L1172" s="94">
        <f t="shared" si="127"/>
        <v>0.20710622874313886</v>
      </c>
      <c r="M1172" s="94">
        <f t="shared" si="127"/>
        <v>0.20710622874313886</v>
      </c>
      <c r="N1172" s="94">
        <f t="shared" si="127"/>
        <v>0.20710622874313886</v>
      </c>
      <c r="O1172" s="94">
        <f t="shared" si="127"/>
        <v>0.20710622874313886</v>
      </c>
      <c r="P1172" s="94">
        <f t="shared" si="127"/>
        <v>0.20710622874313886</v>
      </c>
      <c r="Q1172" s="94">
        <f t="shared" ref="I1172:R1198" si="131">$D1172</f>
        <v>0.20710622874313886</v>
      </c>
      <c r="R1172" s="94">
        <f t="shared" si="131"/>
        <v>0.20710622874313886</v>
      </c>
      <c r="S1172" s="93">
        <f>(1+H1172)^((5-Dashboard!$F$9)*3/12)</f>
        <v>1.0481812162295161</v>
      </c>
      <c r="T1172" s="93">
        <f t="shared" si="129"/>
        <v>1.2652660749622078</v>
      </c>
      <c r="U1172" s="93">
        <f t="shared" si="129"/>
        <v>1.5273105601042642</v>
      </c>
      <c r="V1172" s="93">
        <f t="shared" si="129"/>
        <v>1.8436260903270296</v>
      </c>
      <c r="W1172" s="93">
        <f t="shared" si="129"/>
        <v>2.2254525371071181</v>
      </c>
      <c r="X1172" s="93">
        <f t="shared" si="129"/>
        <v>2.6863576193142236</v>
      </c>
      <c r="Y1172" s="93">
        <f t="shared" si="128"/>
        <v>3.2427190149057892</v>
      </c>
      <c r="Z1172" s="93">
        <f t="shared" si="128"/>
        <v>3.9143063209565936</v>
      </c>
      <c r="AA1172" s="93">
        <f t="shared" si="128"/>
        <v>4.7249835412353445</v>
      </c>
      <c r="AB1172" s="93">
        <f t="shared" si="128"/>
        <v>5.7035570633339985</v>
      </c>
      <c r="AC1172" s="95">
        <f t="shared" si="128"/>
        <v>6.8847992571423955</v>
      </c>
      <c r="AE1172" s="96"/>
    </row>
    <row r="1173" spans="3:31" ht="24.75" customHeight="1" x14ac:dyDescent="0.25">
      <c r="C1173" s="91">
        <f>ABS(E1173-Dashboard!$F$13)</f>
        <v>5.434015072813601</v>
      </c>
      <c r="D1173" s="92">
        <f t="shared" si="130"/>
        <v>0.20720622874313885</v>
      </c>
      <c r="E1173" s="93" cm="1">
        <f t="array" ref="E1173">SUM('DRE + DCF'!$S$41/TIR!S1173,'DRE + DCF'!$U$41:$AD$41/TIR!T1173:AC1173,TIR!F1173)</f>
        <v>44.075984927186397</v>
      </c>
      <c r="F1173" s="100">
        <f>'DRE + DCF'!$AE$38*'DRE + DCF'!$AE$39*(1+G1173)/(R1173-G1173)/AC1173</f>
        <v>21.146556105358833</v>
      </c>
      <c r="G1173" s="92">
        <f>R1173*(1-'DRE + DCF'!$AE$39)</f>
        <v>0.1243237372458833</v>
      </c>
      <c r="H1173" s="94">
        <f t="shared" si="126"/>
        <v>0.20720622874313885</v>
      </c>
      <c r="I1173" s="94">
        <f t="shared" si="131"/>
        <v>0.20720622874313885</v>
      </c>
      <c r="J1173" s="94">
        <f t="shared" si="131"/>
        <v>0.20720622874313885</v>
      </c>
      <c r="K1173" s="94">
        <f t="shared" si="131"/>
        <v>0.20720622874313885</v>
      </c>
      <c r="L1173" s="94">
        <f t="shared" si="131"/>
        <v>0.20720622874313885</v>
      </c>
      <c r="M1173" s="94">
        <f t="shared" si="131"/>
        <v>0.20720622874313885</v>
      </c>
      <c r="N1173" s="94">
        <f t="shared" si="131"/>
        <v>0.20720622874313885</v>
      </c>
      <c r="O1173" s="94">
        <f t="shared" si="131"/>
        <v>0.20720622874313885</v>
      </c>
      <c r="P1173" s="94">
        <f t="shared" si="131"/>
        <v>0.20720622874313885</v>
      </c>
      <c r="Q1173" s="94">
        <f t="shared" si="131"/>
        <v>0.20720622874313885</v>
      </c>
      <c r="R1173" s="94">
        <f t="shared" si="131"/>
        <v>0.20720622874313885</v>
      </c>
      <c r="S1173" s="93">
        <f>(1+H1173)^((5-Dashboard!$F$9)*3/12)</f>
        <v>1.0482029241088644</v>
      </c>
      <c r="T1173" s="93">
        <f t="shared" si="129"/>
        <v>1.2653970989709928</v>
      </c>
      <c r="U1173" s="93">
        <f t="shared" si="129"/>
        <v>1.5275952597112807</v>
      </c>
      <c r="V1173" s="93">
        <f t="shared" si="129"/>
        <v>1.8441225125219509</v>
      </c>
      <c r="W1173" s="93">
        <f t="shared" si="129"/>
        <v>2.2262361836819462</v>
      </c>
      <c r="X1173" s="93">
        <f t="shared" si="129"/>
        <v>2.6875261875942003</v>
      </c>
      <c r="Y1173" s="93">
        <f t="shared" si="128"/>
        <v>3.2443983535740202</v>
      </c>
      <c r="Z1173" s="93">
        <f t="shared" si="128"/>
        <v>3.9166579009585418</v>
      </c>
      <c r="AA1173" s="93">
        <f t="shared" si="128"/>
        <v>4.7282138138931797</v>
      </c>
      <c r="AB1173" s="93">
        <f t="shared" si="128"/>
        <v>5.7079291669611987</v>
      </c>
      <c r="AC1173" s="95">
        <f t="shared" si="128"/>
        <v>6.8906476435801949</v>
      </c>
      <c r="AE1173" s="96"/>
    </row>
    <row r="1174" spans="3:31" ht="24.75" customHeight="1" x14ac:dyDescent="0.25">
      <c r="C1174" s="91">
        <f>ABS(E1174-Dashboard!$F$13)</f>
        <v>5.4701735431455134</v>
      </c>
      <c r="D1174" s="92">
        <f t="shared" si="130"/>
        <v>0.20730622874313884</v>
      </c>
      <c r="E1174" s="93" cm="1">
        <f t="array" ref="E1174">SUM('DRE + DCF'!$S$41/TIR!S1174,'DRE + DCF'!$U$41:$AD$41/TIR!T1174:AC1174,TIR!F1174)</f>
        <v>44.039826456854485</v>
      </c>
      <c r="F1174" s="100">
        <f>'DRE + DCF'!$AE$38*'DRE + DCF'!$AE$39*(1+G1174)/(R1174-G1174)/AC1174</f>
        <v>21.119544620607655</v>
      </c>
      <c r="G1174" s="92">
        <f>R1174*(1-'DRE + DCF'!$AE$39)</f>
        <v>0.12438373724588329</v>
      </c>
      <c r="H1174" s="94">
        <f t="shared" si="126"/>
        <v>0.20730622874313884</v>
      </c>
      <c r="I1174" s="94">
        <f t="shared" si="131"/>
        <v>0.20730622874313884</v>
      </c>
      <c r="J1174" s="94">
        <f t="shared" si="131"/>
        <v>0.20730622874313884</v>
      </c>
      <c r="K1174" s="94">
        <f t="shared" si="131"/>
        <v>0.20730622874313884</v>
      </c>
      <c r="L1174" s="94">
        <f t="shared" si="131"/>
        <v>0.20730622874313884</v>
      </c>
      <c r="M1174" s="94">
        <f t="shared" si="131"/>
        <v>0.20730622874313884</v>
      </c>
      <c r="N1174" s="94">
        <f t="shared" si="131"/>
        <v>0.20730622874313884</v>
      </c>
      <c r="O1174" s="94">
        <f t="shared" si="131"/>
        <v>0.20730622874313884</v>
      </c>
      <c r="P1174" s="94">
        <f t="shared" si="131"/>
        <v>0.20730622874313884</v>
      </c>
      <c r="Q1174" s="94">
        <f t="shared" si="131"/>
        <v>0.20730622874313884</v>
      </c>
      <c r="R1174" s="94">
        <f t="shared" si="131"/>
        <v>0.20730622874313884</v>
      </c>
      <c r="S1174" s="93">
        <f>(1+H1174)^((5-Dashboard!$F$9)*3/12)</f>
        <v>1.0482246306396112</v>
      </c>
      <c r="T1174" s="93">
        <f t="shared" si="129"/>
        <v>1.2655281256931787</v>
      </c>
      <c r="U1174" s="93">
        <f t="shared" si="129"/>
        <v>1.5278799887990047</v>
      </c>
      <c r="V1174" s="93">
        <f t="shared" si="129"/>
        <v>1.8446190272490355</v>
      </c>
      <c r="W1174" s="93">
        <f t="shared" si="129"/>
        <v>2.2270200412558703</v>
      </c>
      <c r="X1174" s="93">
        <f t="shared" si="129"/>
        <v>2.6886951673440143</v>
      </c>
      <c r="Y1174" s="93">
        <f t="shared" si="128"/>
        <v>3.2460784227260047</v>
      </c>
      <c r="Z1174" s="93">
        <f t="shared" si="128"/>
        <v>3.9190106987458093</v>
      </c>
      <c r="AA1174" s="93">
        <f t="shared" si="128"/>
        <v>4.7314460271068164</v>
      </c>
      <c r="AB1174" s="93">
        <f t="shared" si="128"/>
        <v>5.7123042594880378</v>
      </c>
      <c r="AC1174" s="95">
        <f t="shared" si="128"/>
        <v>6.8965005129558712</v>
      </c>
      <c r="AE1174" s="96"/>
    </row>
    <row r="1175" spans="3:31" ht="24.75" customHeight="1" x14ac:dyDescent="0.25">
      <c r="C1175" s="91">
        <f>ABS(E1175-Dashboard!$F$13)</f>
        <v>5.5062854081192327</v>
      </c>
      <c r="D1175" s="92">
        <f t="shared" si="130"/>
        <v>0.20740622874313883</v>
      </c>
      <c r="E1175" s="93" cm="1">
        <f t="array" ref="E1175">SUM('DRE + DCF'!$S$41/TIR!S1175,'DRE + DCF'!$U$41:$AD$41/TIR!T1175:AC1175,TIR!F1175)</f>
        <v>44.003714591880765</v>
      </c>
      <c r="F1175" s="100">
        <f>'DRE + DCF'!$AE$38*'DRE + DCF'!$AE$39*(1+G1175)/(R1175-G1175)/AC1175</f>
        <v>21.092573970094012</v>
      </c>
      <c r="G1175" s="92">
        <f>R1175*(1-'DRE + DCF'!$AE$39)</f>
        <v>0.12444373724588328</v>
      </c>
      <c r="H1175" s="94">
        <f t="shared" si="126"/>
        <v>0.20740622874313883</v>
      </c>
      <c r="I1175" s="94">
        <f t="shared" si="131"/>
        <v>0.20740622874313883</v>
      </c>
      <c r="J1175" s="94">
        <f t="shared" si="131"/>
        <v>0.20740622874313883</v>
      </c>
      <c r="K1175" s="94">
        <f t="shared" si="131"/>
        <v>0.20740622874313883</v>
      </c>
      <c r="L1175" s="94">
        <f t="shared" si="131"/>
        <v>0.20740622874313883</v>
      </c>
      <c r="M1175" s="94">
        <f t="shared" si="131"/>
        <v>0.20740622874313883</v>
      </c>
      <c r="N1175" s="94">
        <f t="shared" si="131"/>
        <v>0.20740622874313883</v>
      </c>
      <c r="O1175" s="94">
        <f t="shared" si="131"/>
        <v>0.20740622874313883</v>
      </c>
      <c r="P1175" s="94">
        <f t="shared" si="131"/>
        <v>0.20740622874313883</v>
      </c>
      <c r="Q1175" s="94">
        <f t="shared" si="131"/>
        <v>0.20740622874313883</v>
      </c>
      <c r="R1175" s="94">
        <f t="shared" si="131"/>
        <v>0.20740622874313883</v>
      </c>
      <c r="S1175" s="93">
        <f>(1+H1175)^((5-Dashboard!$F$9)*3/12)</f>
        <v>1.0482463358219516</v>
      </c>
      <c r="T1175" s="93">
        <f t="shared" si="129"/>
        <v>1.2656591551285965</v>
      </c>
      <c r="U1175" s="93">
        <f t="shared" si="129"/>
        <v>1.528164747368046</v>
      </c>
      <c r="V1175" s="93">
        <f t="shared" si="129"/>
        <v>1.8451156345178639</v>
      </c>
      <c r="W1175" s="93">
        <f t="shared" si="129"/>
        <v>2.2278041098682175</v>
      </c>
      <c r="X1175" s="93">
        <f t="shared" si="129"/>
        <v>2.6898645586744498</v>
      </c>
      <c r="Y1175" s="93">
        <f t="shared" si="128"/>
        <v>3.2477592226189449</v>
      </c>
      <c r="Z1175" s="93">
        <f t="shared" si="128"/>
        <v>3.9213647148480888</v>
      </c>
      <c r="AA1175" s="93">
        <f t="shared" si="128"/>
        <v>4.7346801818811448</v>
      </c>
      <c r="AB1175" s="93">
        <f t="shared" si="128"/>
        <v>5.7166823427099915</v>
      </c>
      <c r="AC1175" s="95">
        <f t="shared" si="128"/>
        <v>6.9023578683339633</v>
      </c>
      <c r="AE1175" s="96"/>
    </row>
    <row r="1176" spans="3:31" ht="24.75" customHeight="1" x14ac:dyDescent="0.25">
      <c r="C1176" s="91">
        <f>ABS(E1176-Dashboard!$F$13)</f>
        <v>5.5423507455838177</v>
      </c>
      <c r="D1176" s="92">
        <f t="shared" si="130"/>
        <v>0.20750622874313882</v>
      </c>
      <c r="E1176" s="93" cm="1">
        <f t="array" ref="E1176">SUM('DRE + DCF'!$S$41/TIR!S1176,'DRE + DCF'!$U$41:$AD$41/TIR!T1176:AC1176,TIR!F1176)</f>
        <v>43.96764925441618</v>
      </c>
      <c r="F1176" s="100">
        <f>'DRE + DCF'!$AE$38*'DRE + DCF'!$AE$39*(1+G1176)/(R1176-G1176)/AC1176</f>
        <v>21.065644080525281</v>
      </c>
      <c r="G1176" s="92">
        <f>R1176*(1-'DRE + DCF'!$AE$39)</f>
        <v>0.12450373724588329</v>
      </c>
      <c r="H1176" s="94">
        <f t="shared" si="126"/>
        <v>0.20750622874313882</v>
      </c>
      <c r="I1176" s="94">
        <f t="shared" si="131"/>
        <v>0.20750622874313882</v>
      </c>
      <c r="J1176" s="94">
        <f t="shared" si="131"/>
        <v>0.20750622874313882</v>
      </c>
      <c r="K1176" s="94">
        <f t="shared" si="131"/>
        <v>0.20750622874313882</v>
      </c>
      <c r="L1176" s="94">
        <f t="shared" si="131"/>
        <v>0.20750622874313882</v>
      </c>
      <c r="M1176" s="94">
        <f t="shared" si="131"/>
        <v>0.20750622874313882</v>
      </c>
      <c r="N1176" s="94">
        <f t="shared" si="131"/>
        <v>0.20750622874313882</v>
      </c>
      <c r="O1176" s="94">
        <f t="shared" si="131"/>
        <v>0.20750622874313882</v>
      </c>
      <c r="P1176" s="94">
        <f t="shared" si="131"/>
        <v>0.20750622874313882</v>
      </c>
      <c r="Q1176" s="94">
        <f t="shared" si="131"/>
        <v>0.20750622874313882</v>
      </c>
      <c r="R1176" s="94">
        <f t="shared" si="131"/>
        <v>0.20750622874313882</v>
      </c>
      <c r="S1176" s="93">
        <f>(1+H1176)^((5-Dashboard!$F$9)*3/12)</f>
        <v>1.0482680396560813</v>
      </c>
      <c r="T1176" s="93">
        <f t="shared" si="129"/>
        <v>1.2657901872770778</v>
      </c>
      <c r="U1176" s="93">
        <f t="shared" si="129"/>
        <v>1.5284495354190157</v>
      </c>
      <c r="V1176" s="93">
        <f t="shared" si="129"/>
        <v>1.8456123343380184</v>
      </c>
      <c r="W1176" s="93">
        <f t="shared" si="129"/>
        <v>2.2285883895583218</v>
      </c>
      <c r="X1176" s="93">
        <f t="shared" si="129"/>
        <v>2.6910343616963144</v>
      </c>
      <c r="Y1176" s="93">
        <f t="shared" si="128"/>
        <v>3.2494407535101164</v>
      </c>
      <c r="Z1176" s="93">
        <f t="shared" si="128"/>
        <v>3.923719949795264</v>
      </c>
      <c r="AA1176" s="93">
        <f t="shared" si="128"/>
        <v>4.7379162792214968</v>
      </c>
      <c r="AB1176" s="93">
        <f t="shared" si="128"/>
        <v>5.7210634184234737</v>
      </c>
      <c r="AC1176" s="95">
        <f t="shared" si="128"/>
        <v>6.9082197127808591</v>
      </c>
      <c r="AE1176" s="96"/>
    </row>
    <row r="1177" spans="3:31" ht="24.75" customHeight="1" x14ac:dyDescent="0.25">
      <c r="C1177" s="91">
        <f>ABS(E1177-Dashboard!$F$13)</f>
        <v>5.5783696332279362</v>
      </c>
      <c r="D1177" s="92">
        <f t="shared" si="130"/>
        <v>0.2076062287431388</v>
      </c>
      <c r="E1177" s="93" cm="1">
        <f t="array" ref="E1177">SUM('DRE + DCF'!$S$41/TIR!S1177,'DRE + DCF'!$U$41:$AD$41/TIR!T1177:AC1177,TIR!F1177)</f>
        <v>43.931630366772062</v>
      </c>
      <c r="F1177" s="100">
        <f>'DRE + DCF'!$AE$38*'DRE + DCF'!$AE$39*(1+G1177)/(R1177-G1177)/AC1177</f>
        <v>21.038754878765019</v>
      </c>
      <c r="G1177" s="92">
        <f>R1177*(1-'DRE + DCF'!$AE$39)</f>
        <v>0.12456373724588328</v>
      </c>
      <c r="H1177" s="94">
        <f t="shared" si="126"/>
        <v>0.2076062287431388</v>
      </c>
      <c r="I1177" s="94">
        <f t="shared" si="131"/>
        <v>0.2076062287431388</v>
      </c>
      <c r="J1177" s="94">
        <f t="shared" si="131"/>
        <v>0.2076062287431388</v>
      </c>
      <c r="K1177" s="94">
        <f t="shared" si="131"/>
        <v>0.2076062287431388</v>
      </c>
      <c r="L1177" s="94">
        <f t="shared" si="131"/>
        <v>0.2076062287431388</v>
      </c>
      <c r="M1177" s="94">
        <f t="shared" si="131"/>
        <v>0.2076062287431388</v>
      </c>
      <c r="N1177" s="94">
        <f t="shared" si="131"/>
        <v>0.2076062287431388</v>
      </c>
      <c r="O1177" s="94">
        <f t="shared" si="131"/>
        <v>0.2076062287431388</v>
      </c>
      <c r="P1177" s="94">
        <f t="shared" si="131"/>
        <v>0.2076062287431388</v>
      </c>
      <c r="Q1177" s="94">
        <f t="shared" si="131"/>
        <v>0.2076062287431388</v>
      </c>
      <c r="R1177" s="94">
        <f t="shared" si="131"/>
        <v>0.2076062287431388</v>
      </c>
      <c r="S1177" s="93">
        <f>(1+H1177)^((5-Dashboard!$F$9)*3/12)</f>
        <v>1.0482897421421957</v>
      </c>
      <c r="T1177" s="93">
        <f t="shared" si="129"/>
        <v>1.2659212221384544</v>
      </c>
      <c r="U1177" s="93">
        <f t="shared" si="129"/>
        <v>1.5287343529525241</v>
      </c>
      <c r="V1177" s="93">
        <f t="shared" si="129"/>
        <v>1.8461091267190801</v>
      </c>
      <c r="W1177" s="93">
        <f t="shared" si="129"/>
        <v>2.229372880365518</v>
      </c>
      <c r="X1177" s="93">
        <f t="shared" si="129"/>
        <v>2.6922045765204321</v>
      </c>
      <c r="Y1177" s="93">
        <f t="shared" si="128"/>
        <v>3.2511230156568582</v>
      </c>
      <c r="Z1177" s="93">
        <f t="shared" si="128"/>
        <v>3.9260764041173992</v>
      </c>
      <c r="AA1177" s="93">
        <f t="shared" si="128"/>
        <v>4.7411543201336359</v>
      </c>
      <c r="AB1177" s="93">
        <f t="shared" si="128"/>
        <v>5.7254474884258206</v>
      </c>
      <c r="AC1177" s="95">
        <f t="shared" si="128"/>
        <v>6.9140860493647809</v>
      </c>
      <c r="AE1177" s="96"/>
    </row>
    <row r="1178" spans="3:31" ht="24.75" customHeight="1" x14ac:dyDescent="0.25">
      <c r="C1178" s="91">
        <f>ABS(E1178-Dashboard!$F$13)</f>
        <v>5.6143421485802918</v>
      </c>
      <c r="D1178" s="92">
        <f t="shared" si="130"/>
        <v>0.20770622874313879</v>
      </c>
      <c r="E1178" s="93" cm="1">
        <f t="array" ref="E1178">SUM('DRE + DCF'!$S$41/TIR!S1178,'DRE + DCF'!$U$41:$AD$41/TIR!T1178:AC1178,TIR!F1178)</f>
        <v>43.895657851419706</v>
      </c>
      <c r="F1178" s="100">
        <f>'DRE + DCF'!$AE$38*'DRE + DCF'!$AE$39*(1+G1178)/(R1178-G1178)/AC1178</f>
        <v>21.01190629183256</v>
      </c>
      <c r="G1178" s="92">
        <f>R1178*(1-'DRE + DCF'!$AE$39)</f>
        <v>0.12462373724588327</v>
      </c>
      <c r="H1178" s="94">
        <f t="shared" si="126"/>
        <v>0.20770622874313879</v>
      </c>
      <c r="I1178" s="94">
        <f t="shared" si="131"/>
        <v>0.20770622874313879</v>
      </c>
      <c r="J1178" s="94">
        <f t="shared" si="131"/>
        <v>0.20770622874313879</v>
      </c>
      <c r="K1178" s="94">
        <f t="shared" si="131"/>
        <v>0.20770622874313879</v>
      </c>
      <c r="L1178" s="94">
        <f t="shared" si="131"/>
        <v>0.20770622874313879</v>
      </c>
      <c r="M1178" s="94">
        <f t="shared" si="131"/>
        <v>0.20770622874313879</v>
      </c>
      <c r="N1178" s="94">
        <f t="shared" si="131"/>
        <v>0.20770622874313879</v>
      </c>
      <c r="O1178" s="94">
        <f t="shared" si="131"/>
        <v>0.20770622874313879</v>
      </c>
      <c r="P1178" s="94">
        <f t="shared" si="131"/>
        <v>0.20770622874313879</v>
      </c>
      <c r="Q1178" s="94">
        <f t="shared" si="131"/>
        <v>0.20770622874313879</v>
      </c>
      <c r="R1178" s="94">
        <f t="shared" si="131"/>
        <v>0.20770622874313879</v>
      </c>
      <c r="S1178" s="93">
        <f>(1+H1178)^((5-Dashboard!$F$9)*3/12)</f>
        <v>1.0483114432804899</v>
      </c>
      <c r="T1178" s="93">
        <f t="shared" si="129"/>
        <v>1.2660522597125572</v>
      </c>
      <c r="U1178" s="93">
        <f t="shared" si="129"/>
        <v>1.5290191999691813</v>
      </c>
      <c r="V1178" s="93">
        <f t="shared" si="129"/>
        <v>1.8466060116706313</v>
      </c>
      <c r="W1178" s="93">
        <f t="shared" si="129"/>
        <v>2.2301575823291468</v>
      </c>
      <c r="X1178" s="93">
        <f t="shared" si="129"/>
        <v>2.6933752032576499</v>
      </c>
      <c r="Y1178" s="93">
        <f t="shared" si="128"/>
        <v>3.2528060093165814</v>
      </c>
      <c r="Z1178" s="93">
        <f t="shared" si="128"/>
        <v>3.9284340783447478</v>
      </c>
      <c r="AA1178" s="93">
        <f t="shared" si="128"/>
        <v>4.7443943056237634</v>
      </c>
      <c r="AB1178" s="93">
        <f t="shared" si="128"/>
        <v>5.729834554515298</v>
      </c>
      <c r="AC1178" s="95">
        <f t="shared" si="128"/>
        <v>6.9199568811557937</v>
      </c>
      <c r="AE1178" s="96"/>
    </row>
    <row r="1179" spans="3:31" ht="24.75" customHeight="1" x14ac:dyDescent="0.25">
      <c r="C1179" s="91">
        <f>ABS(E1179-Dashboard!$F$13)</f>
        <v>5.6502683690100852</v>
      </c>
      <c r="D1179" s="92">
        <f t="shared" si="130"/>
        <v>0.20780622874313878</v>
      </c>
      <c r="E1179" s="93" cm="1">
        <f t="array" ref="E1179">SUM('DRE + DCF'!$S$41/TIR!S1179,'DRE + DCF'!$U$41:$AD$41/TIR!T1179:AC1179,TIR!F1179)</f>
        <v>43.859731630989913</v>
      </c>
      <c r="F1179" s="100">
        <f>'DRE + DCF'!$AE$38*'DRE + DCF'!$AE$39*(1+G1179)/(R1179-G1179)/AC1179</f>
        <v>20.985098246902595</v>
      </c>
      <c r="G1179" s="92">
        <f>R1179*(1-'DRE + DCF'!$AE$39)</f>
        <v>0.12468373724588326</v>
      </c>
      <c r="H1179" s="94">
        <f t="shared" si="126"/>
        <v>0.20780622874313878</v>
      </c>
      <c r="I1179" s="94">
        <f t="shared" si="131"/>
        <v>0.20780622874313878</v>
      </c>
      <c r="J1179" s="94">
        <f t="shared" si="131"/>
        <v>0.20780622874313878</v>
      </c>
      <c r="K1179" s="94">
        <f t="shared" si="131"/>
        <v>0.20780622874313878</v>
      </c>
      <c r="L1179" s="94">
        <f t="shared" si="131"/>
        <v>0.20780622874313878</v>
      </c>
      <c r="M1179" s="94">
        <f t="shared" si="131"/>
        <v>0.20780622874313878</v>
      </c>
      <c r="N1179" s="94">
        <f t="shared" si="131"/>
        <v>0.20780622874313878</v>
      </c>
      <c r="O1179" s="94">
        <f t="shared" si="131"/>
        <v>0.20780622874313878</v>
      </c>
      <c r="P1179" s="94">
        <f t="shared" si="131"/>
        <v>0.20780622874313878</v>
      </c>
      <c r="Q1179" s="94">
        <f t="shared" si="131"/>
        <v>0.20780622874313878</v>
      </c>
      <c r="R1179" s="94">
        <f t="shared" si="131"/>
        <v>0.20780622874313878</v>
      </c>
      <c r="S1179" s="93">
        <f>(1+H1179)^((5-Dashboard!$F$9)*3/12)</f>
        <v>1.0483331430711593</v>
      </c>
      <c r="T1179" s="93">
        <f t="shared" si="129"/>
        <v>1.2661832999992184</v>
      </c>
      <c r="U1179" s="93">
        <f t="shared" si="129"/>
        <v>1.5293040764695984</v>
      </c>
      <c r="V1179" s="93">
        <f t="shared" si="129"/>
        <v>1.8471029892022544</v>
      </c>
      <c r="W1179" s="93">
        <f t="shared" si="129"/>
        <v>2.2309424954885535</v>
      </c>
      <c r="X1179" s="93">
        <f t="shared" si="129"/>
        <v>2.6945462420188369</v>
      </c>
      <c r="Y1179" s="93">
        <f t="shared" si="128"/>
        <v>3.2544897347467683</v>
      </c>
      <c r="Z1179" s="93">
        <f t="shared" si="128"/>
        <v>3.9307929730077524</v>
      </c>
      <c r="AA1179" s="93">
        <f t="shared" si="128"/>
        <v>4.7476362366985239</v>
      </c>
      <c r="AB1179" s="93">
        <f t="shared" si="128"/>
        <v>5.7342246184911119</v>
      </c>
      <c r="AC1179" s="95">
        <f t="shared" si="128"/>
        <v>6.9258322112258135</v>
      </c>
      <c r="AE1179" s="96"/>
    </row>
    <row r="1180" spans="3:31" ht="24.75" customHeight="1" x14ac:dyDescent="0.25">
      <c r="C1180" s="91">
        <f>ABS(E1180-Dashboard!$F$13)</f>
        <v>5.6861483717272918</v>
      </c>
      <c r="D1180" s="92">
        <f t="shared" si="130"/>
        <v>0.20790622874313877</v>
      </c>
      <c r="E1180" s="93" cm="1">
        <f t="array" ref="E1180">SUM('DRE + DCF'!$S$41/TIR!S1180,'DRE + DCF'!$U$41:$AD$41/TIR!T1180:AC1180,TIR!F1180)</f>
        <v>43.823851628272706</v>
      </c>
      <c r="F1180" s="100">
        <f>'DRE + DCF'!$AE$38*'DRE + DCF'!$AE$39*(1+G1180)/(R1180-G1180)/AC1180</f>
        <v>20.958330671304825</v>
      </c>
      <c r="G1180" s="92">
        <f>R1180*(1-'DRE + DCF'!$AE$39)</f>
        <v>0.12474373724588325</v>
      </c>
      <c r="H1180" s="94">
        <f t="shared" si="126"/>
        <v>0.20790622874313877</v>
      </c>
      <c r="I1180" s="94">
        <f t="shared" si="131"/>
        <v>0.20790622874313877</v>
      </c>
      <c r="J1180" s="94">
        <f t="shared" si="131"/>
        <v>0.20790622874313877</v>
      </c>
      <c r="K1180" s="94">
        <f t="shared" si="131"/>
        <v>0.20790622874313877</v>
      </c>
      <c r="L1180" s="94">
        <f t="shared" si="131"/>
        <v>0.20790622874313877</v>
      </c>
      <c r="M1180" s="94">
        <f t="shared" si="131"/>
        <v>0.20790622874313877</v>
      </c>
      <c r="N1180" s="94">
        <f t="shared" si="131"/>
        <v>0.20790622874313877</v>
      </c>
      <c r="O1180" s="94">
        <f t="shared" si="131"/>
        <v>0.20790622874313877</v>
      </c>
      <c r="P1180" s="94">
        <f t="shared" si="131"/>
        <v>0.20790622874313877</v>
      </c>
      <c r="Q1180" s="94">
        <f t="shared" si="131"/>
        <v>0.20790622874313877</v>
      </c>
      <c r="R1180" s="94">
        <f t="shared" si="131"/>
        <v>0.20790622874313877</v>
      </c>
      <c r="S1180" s="93">
        <f>(1+H1180)^((5-Dashboard!$F$9)*3/12)</f>
        <v>1.0483548415143993</v>
      </c>
      <c r="T1180" s="93">
        <f t="shared" si="129"/>
        <v>1.2663143429982691</v>
      </c>
      <c r="U1180" s="93">
        <f t="shared" si="129"/>
        <v>1.5295889824543847</v>
      </c>
      <c r="V1180" s="93">
        <f t="shared" si="129"/>
        <v>1.8476000593235309</v>
      </c>
      <c r="W1180" s="93">
        <f t="shared" si="129"/>
        <v>2.2317276198830855</v>
      </c>
      <c r="X1180" s="93">
        <f t="shared" si="129"/>
        <v>2.6957176929148789</v>
      </c>
      <c r="Y1180" s="93">
        <f t="shared" si="128"/>
        <v>3.2561741922049663</v>
      </c>
      <c r="Z1180" s="93">
        <f t="shared" si="128"/>
        <v>3.9331530886370372</v>
      </c>
      <c r="AA1180" s="93">
        <f t="shared" si="128"/>
        <v>4.7508801143649917</v>
      </c>
      <c r="AB1180" s="93">
        <f t="shared" si="128"/>
        <v>5.7386176821533894</v>
      </c>
      <c r="AC1180" s="95">
        <f t="shared" si="128"/>
        <v>6.9317120426485932</v>
      </c>
      <c r="AE1180" s="96"/>
    </row>
    <row r="1181" spans="3:31" ht="24.75" customHeight="1" x14ac:dyDescent="0.25">
      <c r="C1181" s="91">
        <f>ABS(E1181-Dashboard!$F$13)</f>
        <v>5.7219822337831658</v>
      </c>
      <c r="D1181" s="92">
        <f t="shared" si="130"/>
        <v>0.20800622874313876</v>
      </c>
      <c r="E1181" s="93" cm="1">
        <f t="array" ref="E1181">SUM('DRE + DCF'!$S$41/TIR!S1181,'DRE + DCF'!$U$41:$AD$41/TIR!T1181:AC1181,TIR!F1181)</f>
        <v>43.788017766216832</v>
      </c>
      <c r="F1181" s="100">
        <f>'DRE + DCF'!$AE$38*'DRE + DCF'!$AE$39*(1+G1181)/(R1181-G1181)/AC1181</f>
        <v>20.931603492523532</v>
      </c>
      <c r="G1181" s="92">
        <f>R1181*(1-'DRE + DCF'!$AE$39)</f>
        <v>0.12480373724588326</v>
      </c>
      <c r="H1181" s="94">
        <f t="shared" si="126"/>
        <v>0.20800622874313876</v>
      </c>
      <c r="I1181" s="94">
        <f t="shared" si="131"/>
        <v>0.20800622874313876</v>
      </c>
      <c r="J1181" s="94">
        <f t="shared" si="131"/>
        <v>0.20800622874313876</v>
      </c>
      <c r="K1181" s="94">
        <f t="shared" si="131"/>
        <v>0.20800622874313876</v>
      </c>
      <c r="L1181" s="94">
        <f t="shared" si="131"/>
        <v>0.20800622874313876</v>
      </c>
      <c r="M1181" s="94">
        <f t="shared" si="131"/>
        <v>0.20800622874313876</v>
      </c>
      <c r="N1181" s="94">
        <f t="shared" si="131"/>
        <v>0.20800622874313876</v>
      </c>
      <c r="O1181" s="94">
        <f t="shared" si="131"/>
        <v>0.20800622874313876</v>
      </c>
      <c r="P1181" s="94">
        <f t="shared" si="131"/>
        <v>0.20800622874313876</v>
      </c>
      <c r="Q1181" s="94">
        <f t="shared" si="131"/>
        <v>0.20800622874313876</v>
      </c>
      <c r="R1181" s="94">
        <f t="shared" si="131"/>
        <v>0.20800622874313876</v>
      </c>
      <c r="S1181" s="93">
        <f>(1+H1181)^((5-Dashboard!$F$9)*3/12)</f>
        <v>1.0483765386104049</v>
      </c>
      <c r="T1181" s="93">
        <f t="shared" si="129"/>
        <v>1.2664453887095408</v>
      </c>
      <c r="U1181" s="93">
        <f t="shared" si="129"/>
        <v>1.529873917924151</v>
      </c>
      <c r="V1181" s="93">
        <f t="shared" si="129"/>
        <v>1.8480972220440439</v>
      </c>
      <c r="W1181" s="93">
        <f t="shared" si="129"/>
        <v>2.2325129555520968</v>
      </c>
      <c r="X1181" s="93">
        <f t="shared" si="129"/>
        <v>2.696889556056687</v>
      </c>
      <c r="Y1181" s="93">
        <f t="shared" si="128"/>
        <v>3.2578593819487964</v>
      </c>
      <c r="Z1181" s="93">
        <f t="shared" si="128"/>
        <v>3.9355144257634187</v>
      </c>
      <c r="AA1181" s="93">
        <f t="shared" si="128"/>
        <v>4.7541259396306872</v>
      </c>
      <c r="AB1181" s="93">
        <f t="shared" si="128"/>
        <v>5.7430137473031975</v>
      </c>
      <c r="AC1181" s="95">
        <f t="shared" si="128"/>
        <v>6.9375963784997374</v>
      </c>
      <c r="AE1181" s="96"/>
    </row>
    <row r="1182" spans="3:31" ht="24.75" customHeight="1" x14ac:dyDescent="0.25">
      <c r="C1182" s="91">
        <f>ABS(E1182-Dashboard!$F$13)</f>
        <v>5.7577700320705461</v>
      </c>
      <c r="D1182" s="92">
        <f t="shared" si="130"/>
        <v>0.20810622874313875</v>
      </c>
      <c r="E1182" s="93" cm="1">
        <f t="array" ref="E1182">SUM('DRE + DCF'!$S$41/TIR!S1182,'DRE + DCF'!$U$41:$AD$41/TIR!T1182:AC1182,TIR!F1182)</f>
        <v>43.752229967929452</v>
      </c>
      <c r="F1182" s="100">
        <f>'DRE + DCF'!$AE$38*'DRE + DCF'!$AE$39*(1+G1182)/(R1182-G1182)/AC1182</f>
        <v>20.904916638197225</v>
      </c>
      <c r="G1182" s="92">
        <f>R1182*(1-'DRE + DCF'!$AE$39)</f>
        <v>0.12486373724588325</v>
      </c>
      <c r="H1182" s="94">
        <f t="shared" si="126"/>
        <v>0.20810622874313875</v>
      </c>
      <c r="I1182" s="94">
        <f t="shared" si="131"/>
        <v>0.20810622874313875</v>
      </c>
      <c r="J1182" s="94">
        <f t="shared" si="131"/>
        <v>0.20810622874313875</v>
      </c>
      <c r="K1182" s="94">
        <f t="shared" si="131"/>
        <v>0.20810622874313875</v>
      </c>
      <c r="L1182" s="94">
        <f t="shared" si="131"/>
        <v>0.20810622874313875</v>
      </c>
      <c r="M1182" s="94">
        <f t="shared" si="131"/>
        <v>0.20810622874313875</v>
      </c>
      <c r="N1182" s="94">
        <f t="shared" si="131"/>
        <v>0.20810622874313875</v>
      </c>
      <c r="O1182" s="94">
        <f t="shared" si="131"/>
        <v>0.20810622874313875</v>
      </c>
      <c r="P1182" s="94">
        <f t="shared" si="131"/>
        <v>0.20810622874313875</v>
      </c>
      <c r="Q1182" s="94">
        <f t="shared" si="131"/>
        <v>0.20810622874313875</v>
      </c>
      <c r="R1182" s="94">
        <f t="shared" si="131"/>
        <v>0.20810622874313875</v>
      </c>
      <c r="S1182" s="93">
        <f>(1+H1182)^((5-Dashboard!$F$9)*3/12)</f>
        <v>1.0483982343593712</v>
      </c>
      <c r="T1182" s="93">
        <f t="shared" si="129"/>
        <v>1.2665764371328654</v>
      </c>
      <c r="U1182" s="93">
        <f t="shared" si="129"/>
        <v>1.5301588828795072</v>
      </c>
      <c r="V1182" s="93">
        <f t="shared" si="129"/>
        <v>1.8485944773733756</v>
      </c>
      <c r="W1182" s="93">
        <f t="shared" si="129"/>
        <v>2.2332985025349426</v>
      </c>
      <c r="X1182" s="93">
        <f t="shared" si="129"/>
        <v>2.6980618315551887</v>
      </c>
      <c r="Y1182" s="93">
        <f t="shared" si="128"/>
        <v>3.259545304235945</v>
      </c>
      <c r="Z1182" s="93">
        <f t="shared" si="128"/>
        <v>3.9378769849178945</v>
      </c>
      <c r="AA1182" s="93">
        <f t="shared" si="128"/>
        <v>4.7573737135035596</v>
      </c>
      <c r="AB1182" s="93">
        <f t="shared" si="128"/>
        <v>5.7474128157425266</v>
      </c>
      <c r="AC1182" s="95">
        <f t="shared" si="128"/>
        <v>6.9434852218566885</v>
      </c>
      <c r="AE1182" s="96"/>
    </row>
    <row r="1183" spans="3:31" ht="24.75" customHeight="1" x14ac:dyDescent="0.25">
      <c r="C1183" s="91">
        <f>ABS(E1183-Dashboard!$F$13)</f>
        <v>5.7935118433243176</v>
      </c>
      <c r="D1183" s="92">
        <f t="shared" si="130"/>
        <v>0.20820622874313874</v>
      </c>
      <c r="E1183" s="93" cm="1">
        <f t="array" ref="E1183">SUM('DRE + DCF'!$S$41/TIR!S1183,'DRE + DCF'!$U$41:$AD$41/TIR!T1183:AC1183,TIR!F1183)</f>
        <v>43.71648815667568</v>
      </c>
      <c r="F1183" s="100">
        <f>'DRE + DCF'!$AE$38*'DRE + DCF'!$AE$39*(1+G1183)/(R1183-G1183)/AC1183</f>
        <v>20.878270036118227</v>
      </c>
      <c r="G1183" s="92">
        <f>R1183*(1-'DRE + DCF'!$AE$39)</f>
        <v>0.12492373724588324</v>
      </c>
      <c r="H1183" s="94">
        <f t="shared" si="126"/>
        <v>0.20820622874313874</v>
      </c>
      <c r="I1183" s="94">
        <f t="shared" si="131"/>
        <v>0.20820622874313874</v>
      </c>
      <c r="J1183" s="94">
        <f t="shared" si="131"/>
        <v>0.20820622874313874</v>
      </c>
      <c r="K1183" s="94">
        <f t="shared" si="131"/>
        <v>0.20820622874313874</v>
      </c>
      <c r="L1183" s="94">
        <f t="shared" si="131"/>
        <v>0.20820622874313874</v>
      </c>
      <c r="M1183" s="94">
        <f t="shared" si="131"/>
        <v>0.20820622874313874</v>
      </c>
      <c r="N1183" s="94">
        <f t="shared" si="131"/>
        <v>0.20820622874313874</v>
      </c>
      <c r="O1183" s="94">
        <f t="shared" si="131"/>
        <v>0.20820622874313874</v>
      </c>
      <c r="P1183" s="94">
        <f t="shared" si="131"/>
        <v>0.20820622874313874</v>
      </c>
      <c r="Q1183" s="94">
        <f t="shared" si="131"/>
        <v>0.20820622874313874</v>
      </c>
      <c r="R1183" s="94">
        <f t="shared" si="131"/>
        <v>0.20820622874313874</v>
      </c>
      <c r="S1183" s="93">
        <f>(1+H1183)^((5-Dashboard!$F$9)*3/12)</f>
        <v>1.0484199287614937</v>
      </c>
      <c r="T1183" s="93">
        <f t="shared" si="129"/>
        <v>1.2667074882680744</v>
      </c>
      <c r="U1183" s="93">
        <f t="shared" si="129"/>
        <v>1.530443877321064</v>
      </c>
      <c r="V1183" s="93">
        <f t="shared" si="129"/>
        <v>1.8490918253211097</v>
      </c>
      <c r="W1183" s="93">
        <f t="shared" si="129"/>
        <v>2.2340842608709846</v>
      </c>
      <c r="X1183" s="93">
        <f t="shared" si="129"/>
        <v>2.699234519521335</v>
      </c>
      <c r="Y1183" s="93">
        <f t="shared" si="128"/>
        <v>3.2612319593241703</v>
      </c>
      <c r="Z1183" s="93">
        <f t="shared" si="128"/>
        <v>3.940240766631653</v>
      </c>
      <c r="AA1183" s="93">
        <f t="shared" si="128"/>
        <v>4.7606234369920033</v>
      </c>
      <c r="AB1183" s="93">
        <f t="shared" si="128"/>
        <v>5.751814889274308</v>
      </c>
      <c r="AC1183" s="95">
        <f t="shared" si="128"/>
        <v>6.9493785757987458</v>
      </c>
      <c r="AE1183" s="96"/>
    </row>
    <row r="1184" spans="3:31" ht="24.75" customHeight="1" x14ac:dyDescent="0.25">
      <c r="C1184" s="91">
        <f>ABS(E1184-Dashboard!$F$13)</f>
        <v>5.82920774412176</v>
      </c>
      <c r="D1184" s="92">
        <f t="shared" si="130"/>
        <v>0.20830622874313873</v>
      </c>
      <c r="E1184" s="93" cm="1">
        <f t="array" ref="E1184">SUM('DRE + DCF'!$S$41/TIR!S1184,'DRE + DCF'!$U$41:$AD$41/TIR!T1184:AC1184,TIR!F1184)</f>
        <v>43.680792255878238</v>
      </c>
      <c r="F1184" s="100">
        <f>'DRE + DCF'!$AE$38*'DRE + DCF'!$AE$39*(1+G1184)/(R1184-G1184)/AC1184</f>
        <v>20.851663614232294</v>
      </c>
      <c r="G1184" s="92">
        <f>R1184*(1-'DRE + DCF'!$AE$39)</f>
        <v>0.12498373724588323</v>
      </c>
      <c r="H1184" s="94">
        <f t="shared" si="126"/>
        <v>0.20830622874313873</v>
      </c>
      <c r="I1184" s="94">
        <f t="shared" si="131"/>
        <v>0.20830622874313873</v>
      </c>
      <c r="J1184" s="94">
        <f t="shared" si="131"/>
        <v>0.20830622874313873</v>
      </c>
      <c r="K1184" s="94">
        <f t="shared" si="131"/>
        <v>0.20830622874313873</v>
      </c>
      <c r="L1184" s="94">
        <f t="shared" si="131"/>
        <v>0.20830622874313873</v>
      </c>
      <c r="M1184" s="94">
        <f t="shared" si="131"/>
        <v>0.20830622874313873</v>
      </c>
      <c r="N1184" s="94">
        <f t="shared" si="131"/>
        <v>0.20830622874313873</v>
      </c>
      <c r="O1184" s="94">
        <f t="shared" si="131"/>
        <v>0.20830622874313873</v>
      </c>
      <c r="P1184" s="94">
        <f t="shared" si="131"/>
        <v>0.20830622874313873</v>
      </c>
      <c r="Q1184" s="94">
        <f t="shared" si="131"/>
        <v>0.20830622874313873</v>
      </c>
      <c r="R1184" s="94">
        <f t="shared" si="131"/>
        <v>0.20830622874313873</v>
      </c>
      <c r="S1184" s="93">
        <f>(1+H1184)^((5-Dashboard!$F$9)*3/12)</f>
        <v>1.048441621816967</v>
      </c>
      <c r="T1184" s="93">
        <f t="shared" si="129"/>
        <v>1.2668385421149995</v>
      </c>
      <c r="U1184" s="93">
        <f t="shared" si="129"/>
        <v>1.530728901249431</v>
      </c>
      <c r="V1184" s="93">
        <f t="shared" si="129"/>
        <v>1.8495892658968283</v>
      </c>
      <c r="W1184" s="93">
        <f t="shared" si="129"/>
        <v>2.2348702305995869</v>
      </c>
      <c r="X1184" s="93">
        <f t="shared" si="129"/>
        <v>2.7004076200660956</v>
      </c>
      <c r="Y1184" s="93">
        <f t="shared" si="128"/>
        <v>3.2629193474712985</v>
      </c>
      <c r="Z1184" s="93">
        <f t="shared" si="128"/>
        <v>3.9426057714360678</v>
      </c>
      <c r="AA1184" s="93">
        <f t="shared" si="128"/>
        <v>4.7638751111048485</v>
      </c>
      <c r="AB1184" s="93">
        <f t="shared" si="128"/>
        <v>5.7562199697024008</v>
      </c>
      <c r="AC1184" s="95">
        <f t="shared" si="128"/>
        <v>6.955276443407052</v>
      </c>
      <c r="AE1184" s="96"/>
    </row>
    <row r="1185" spans="3:31" ht="24.75" customHeight="1" x14ac:dyDescent="0.25">
      <c r="C1185" s="91">
        <f>ABS(E1185-Dashboard!$F$13)</f>
        <v>5.8648578108829739</v>
      </c>
      <c r="D1185" s="92">
        <f t="shared" si="130"/>
        <v>0.20840622874313872</v>
      </c>
      <c r="E1185" s="93" cm="1">
        <f t="array" ref="E1185">SUM('DRE + DCF'!$S$41/TIR!S1185,'DRE + DCF'!$U$41:$AD$41/TIR!T1185:AC1185,TIR!F1185)</f>
        <v>43.645142189117024</v>
      </c>
      <c r="F1185" s="100">
        <f>'DRE + DCF'!$AE$38*'DRE + DCF'!$AE$39*(1+G1185)/(R1185-G1185)/AC1185</f>
        <v>20.82509730063822</v>
      </c>
      <c r="G1185" s="92">
        <f>R1185*(1-'DRE + DCF'!$AE$39)</f>
        <v>0.12504373724588322</v>
      </c>
      <c r="H1185" s="94">
        <f t="shared" si="126"/>
        <v>0.20840622874313872</v>
      </c>
      <c r="I1185" s="94">
        <f t="shared" si="131"/>
        <v>0.20840622874313872</v>
      </c>
      <c r="J1185" s="94">
        <f t="shared" si="131"/>
        <v>0.20840622874313872</v>
      </c>
      <c r="K1185" s="94">
        <f t="shared" si="131"/>
        <v>0.20840622874313872</v>
      </c>
      <c r="L1185" s="94">
        <f t="shared" si="131"/>
        <v>0.20840622874313872</v>
      </c>
      <c r="M1185" s="94">
        <f t="shared" si="131"/>
        <v>0.20840622874313872</v>
      </c>
      <c r="N1185" s="94">
        <f t="shared" si="131"/>
        <v>0.20840622874313872</v>
      </c>
      <c r="O1185" s="94">
        <f t="shared" si="131"/>
        <v>0.20840622874313872</v>
      </c>
      <c r="P1185" s="94">
        <f t="shared" si="131"/>
        <v>0.20840622874313872</v>
      </c>
      <c r="Q1185" s="94">
        <f t="shared" si="131"/>
        <v>0.20840622874313872</v>
      </c>
      <c r="R1185" s="94">
        <f t="shared" si="131"/>
        <v>0.20840622874313872</v>
      </c>
      <c r="S1185" s="93">
        <f>(1+H1185)^((5-Dashboard!$F$9)*3/12)</f>
        <v>1.0484633135259867</v>
      </c>
      <c r="T1185" s="93">
        <f t="shared" si="129"/>
        <v>1.2669695986734726</v>
      </c>
      <c r="U1185" s="93">
        <f t="shared" si="129"/>
        <v>1.5310139546652191</v>
      </c>
      <c r="V1185" s="93">
        <f t="shared" si="129"/>
        <v>1.8500867991101162</v>
      </c>
      <c r="W1185" s="93">
        <f t="shared" si="129"/>
        <v>2.2356564117601203</v>
      </c>
      <c r="X1185" s="93">
        <f t="shared" si="129"/>
        <v>2.7015811333004649</v>
      </c>
      <c r="Y1185" s="93">
        <f t="shared" si="128"/>
        <v>3.2646074689352296</v>
      </c>
      <c r="Z1185" s="93">
        <f t="shared" si="128"/>
        <v>3.9449719998627044</v>
      </c>
      <c r="AA1185" s="93">
        <f t="shared" si="128"/>
        <v>4.7671287368513688</v>
      </c>
      <c r="AB1185" s="93">
        <f t="shared" si="128"/>
        <v>5.760628058831605</v>
      </c>
      <c r="AC1185" s="95">
        <f t="shared" si="128"/>
        <v>6.9611788277646074</v>
      </c>
      <c r="AE1185" s="96"/>
    </row>
    <row r="1186" spans="3:31" ht="24.75" customHeight="1" x14ac:dyDescent="0.25">
      <c r="C1186" s="91">
        <f>ABS(E1186-Dashboard!$F$13)</f>
        <v>5.9004621198711718</v>
      </c>
      <c r="D1186" s="92">
        <f t="shared" si="130"/>
        <v>0.20850622874313871</v>
      </c>
      <c r="E1186" s="93" cm="1">
        <f t="array" ref="E1186">SUM('DRE + DCF'!$S$41/TIR!S1186,'DRE + DCF'!$U$41:$AD$41/TIR!T1186:AC1186,TIR!F1186)</f>
        <v>43.609537880128826</v>
      </c>
      <c r="F1186" s="100">
        <f>'DRE + DCF'!$AE$38*'DRE + DCF'!$AE$39*(1+G1186)/(R1186-G1186)/AC1186</f>
        <v>20.798571023587513</v>
      </c>
      <c r="G1186" s="92">
        <f>R1186*(1-'DRE + DCF'!$AE$39)</f>
        <v>0.12510373724588322</v>
      </c>
      <c r="H1186" s="94">
        <f t="shared" si="126"/>
        <v>0.20850622874313871</v>
      </c>
      <c r="I1186" s="94">
        <f t="shared" si="131"/>
        <v>0.20850622874313871</v>
      </c>
      <c r="J1186" s="94">
        <f t="shared" si="131"/>
        <v>0.20850622874313871</v>
      </c>
      <c r="K1186" s="94">
        <f t="shared" si="131"/>
        <v>0.20850622874313871</v>
      </c>
      <c r="L1186" s="94">
        <f t="shared" si="131"/>
        <v>0.20850622874313871</v>
      </c>
      <c r="M1186" s="94">
        <f t="shared" si="131"/>
        <v>0.20850622874313871</v>
      </c>
      <c r="N1186" s="94">
        <f t="shared" si="131"/>
        <v>0.20850622874313871</v>
      </c>
      <c r="O1186" s="94">
        <f t="shared" si="131"/>
        <v>0.20850622874313871</v>
      </c>
      <c r="P1186" s="94">
        <f t="shared" si="131"/>
        <v>0.20850622874313871</v>
      </c>
      <c r="Q1186" s="94">
        <f t="shared" si="131"/>
        <v>0.20850622874313871</v>
      </c>
      <c r="R1186" s="94">
        <f t="shared" si="131"/>
        <v>0.20850622874313871</v>
      </c>
      <c r="S1186" s="93">
        <f>(1+H1186)^((5-Dashboard!$F$9)*3/12)</f>
        <v>1.0484850038887472</v>
      </c>
      <c r="T1186" s="93">
        <f t="shared" si="129"/>
        <v>1.267100657943325</v>
      </c>
      <c r="U1186" s="93">
        <f t="shared" si="129"/>
        <v>1.5312990375690376</v>
      </c>
      <c r="V1186" s="93">
        <f t="shared" si="129"/>
        <v>1.8505844249705556</v>
      </c>
      <c r="W1186" s="93">
        <f t="shared" si="129"/>
        <v>2.236442804391956</v>
      </c>
      <c r="X1186" s="93">
        <f t="shared" si="129"/>
        <v>2.7027550593354519</v>
      </c>
      <c r="Y1186" s="93">
        <f t="shared" si="128"/>
        <v>3.2662963239739251</v>
      </c>
      <c r="Z1186" s="93">
        <f t="shared" si="128"/>
        <v>3.9473394524433054</v>
      </c>
      <c r="AA1186" s="93">
        <f t="shared" si="128"/>
        <v>4.770384315241265</v>
      </c>
      <c r="AB1186" s="93">
        <f t="shared" si="128"/>
        <v>5.7650391584676415</v>
      </c>
      <c r="AC1186" s="95">
        <f t="shared" si="128"/>
        <v>6.9670857319562476</v>
      </c>
      <c r="AE1186" s="96"/>
    </row>
    <row r="1187" spans="3:31" ht="24.75" customHeight="1" x14ac:dyDescent="0.25">
      <c r="C1187" s="91">
        <f>ABS(E1187-Dashboard!$F$13)</f>
        <v>5.9360207471932185</v>
      </c>
      <c r="D1187" s="92">
        <f t="shared" si="130"/>
        <v>0.20860622874313869</v>
      </c>
      <c r="E1187" s="93" cm="1">
        <f t="array" ref="E1187">SUM('DRE + DCF'!$S$41/TIR!S1187,'DRE + DCF'!$U$41:$AD$41/TIR!T1187:AC1187,TIR!F1187)</f>
        <v>43.57397925280678</v>
      </c>
      <c r="F1187" s="100">
        <f>'DRE + DCF'!$AE$38*'DRE + DCF'!$AE$39*(1+G1187)/(R1187-G1187)/AC1187</f>
        <v>20.772084711483927</v>
      </c>
      <c r="G1187" s="92">
        <f>R1187*(1-'DRE + DCF'!$AE$39)</f>
        <v>0.1251637372458832</v>
      </c>
      <c r="H1187" s="94">
        <f t="shared" si="126"/>
        <v>0.20860622874313869</v>
      </c>
      <c r="I1187" s="94">
        <f t="shared" si="131"/>
        <v>0.20860622874313869</v>
      </c>
      <c r="J1187" s="94">
        <f t="shared" si="131"/>
        <v>0.20860622874313869</v>
      </c>
      <c r="K1187" s="94">
        <f t="shared" si="131"/>
        <v>0.20860622874313869</v>
      </c>
      <c r="L1187" s="94">
        <f t="shared" si="131"/>
        <v>0.20860622874313869</v>
      </c>
      <c r="M1187" s="94">
        <f t="shared" si="131"/>
        <v>0.20860622874313869</v>
      </c>
      <c r="N1187" s="94">
        <f t="shared" si="131"/>
        <v>0.20860622874313869</v>
      </c>
      <c r="O1187" s="94">
        <f t="shared" si="131"/>
        <v>0.20860622874313869</v>
      </c>
      <c r="P1187" s="94">
        <f t="shared" si="131"/>
        <v>0.20860622874313869</v>
      </c>
      <c r="Q1187" s="94">
        <f t="shared" si="131"/>
        <v>0.20860622874313869</v>
      </c>
      <c r="R1187" s="94">
        <f t="shared" si="131"/>
        <v>0.20860622874313869</v>
      </c>
      <c r="S1187" s="93">
        <f>(1+H1187)^((5-Dashboard!$F$9)*3/12)</f>
        <v>1.0485066929054436</v>
      </c>
      <c r="T1187" s="93">
        <f t="shared" si="129"/>
        <v>1.2672317199243885</v>
      </c>
      <c r="U1187" s="93">
        <f t="shared" si="129"/>
        <v>1.5315841499614966</v>
      </c>
      <c r="V1187" s="93">
        <f t="shared" si="129"/>
        <v>1.8510821434877303</v>
      </c>
      <c r="W1187" s="93">
        <f t="shared" si="129"/>
        <v>2.2372294085344713</v>
      </c>
      <c r="X1187" s="93">
        <f t="shared" si="129"/>
        <v>2.70392939828209</v>
      </c>
      <c r="Y1187" s="93">
        <f t="shared" si="128"/>
        <v>3.2679859128454209</v>
      </c>
      <c r="Z1187" s="93">
        <f t="shared" si="128"/>
        <v>3.949708129709808</v>
      </c>
      <c r="AA1187" s="93">
        <f t="shared" si="128"/>
        <v>4.7736418472846864</v>
      </c>
      <c r="AB1187" s="93">
        <f t="shared" si="128"/>
        <v>5.7694532704171753</v>
      </c>
      <c r="AC1187" s="95">
        <f t="shared" si="128"/>
        <v>6.9729971590686706</v>
      </c>
      <c r="AE1187" s="96"/>
    </row>
    <row r="1188" spans="3:31" ht="24.75" customHeight="1" x14ac:dyDescent="0.25">
      <c r="C1188" s="91">
        <f>ABS(E1188-Dashboard!$F$13)</f>
        <v>5.9715337687998655</v>
      </c>
      <c r="D1188" s="92">
        <f t="shared" si="130"/>
        <v>0.20870622874313868</v>
      </c>
      <c r="E1188" s="93" cm="1">
        <f t="array" ref="E1188">SUM('DRE + DCF'!$S$41/TIR!S1188,'DRE + DCF'!$U$41:$AD$41/TIR!T1188:AC1188,TIR!F1188)</f>
        <v>43.538466231200132</v>
      </c>
      <c r="F1188" s="100">
        <f>'DRE + DCF'!$AE$38*'DRE + DCF'!$AE$39*(1+G1188)/(R1188-G1188)/AC1188</f>
        <v>20.745638292883143</v>
      </c>
      <c r="G1188" s="92">
        <f>R1188*(1-'DRE + DCF'!$AE$39)</f>
        <v>0.1252237372458832</v>
      </c>
      <c r="H1188" s="94">
        <f t="shared" si="126"/>
        <v>0.20870622874313868</v>
      </c>
      <c r="I1188" s="94">
        <f t="shared" si="131"/>
        <v>0.20870622874313868</v>
      </c>
      <c r="J1188" s="94">
        <f t="shared" si="131"/>
        <v>0.20870622874313868</v>
      </c>
      <c r="K1188" s="94">
        <f t="shared" si="131"/>
        <v>0.20870622874313868</v>
      </c>
      <c r="L1188" s="94">
        <f t="shared" si="131"/>
        <v>0.20870622874313868</v>
      </c>
      <c r="M1188" s="94">
        <f t="shared" si="131"/>
        <v>0.20870622874313868</v>
      </c>
      <c r="N1188" s="94">
        <f t="shared" si="131"/>
        <v>0.20870622874313868</v>
      </c>
      <c r="O1188" s="94">
        <f t="shared" si="131"/>
        <v>0.20870622874313868</v>
      </c>
      <c r="P1188" s="94">
        <f t="shared" si="131"/>
        <v>0.20870622874313868</v>
      </c>
      <c r="Q1188" s="94">
        <f t="shared" si="131"/>
        <v>0.20870622874313868</v>
      </c>
      <c r="R1188" s="94">
        <f t="shared" si="131"/>
        <v>0.20870622874313868</v>
      </c>
      <c r="S1188" s="93">
        <f>(1+H1188)^((5-Dashboard!$F$9)*3/12)</f>
        <v>1.0485283805762713</v>
      </c>
      <c r="T1188" s="93">
        <f t="shared" si="129"/>
        <v>1.2673627846164954</v>
      </c>
      <c r="U1188" s="93">
        <f t="shared" si="129"/>
        <v>1.5318692918432069</v>
      </c>
      <c r="V1188" s="93">
        <f t="shared" si="129"/>
        <v>1.851579954671225</v>
      </c>
      <c r="W1188" s="93">
        <f t="shared" si="129"/>
        <v>2.238016224227048</v>
      </c>
      <c r="X1188" s="93">
        <f t="shared" si="129"/>
        <v>2.7051041502514339</v>
      </c>
      <c r="Y1188" s="93">
        <f t="shared" si="128"/>
        <v>3.2696762358078235</v>
      </c>
      <c r="Z1188" s="93">
        <f t="shared" si="128"/>
        <v>3.9520780321943358</v>
      </c>
      <c r="AA1188" s="93">
        <f t="shared" si="128"/>
        <v>4.7769013339922202</v>
      </c>
      <c r="AB1188" s="93">
        <f t="shared" si="128"/>
        <v>5.7738703964878049</v>
      </c>
      <c r="AC1188" s="95">
        <f t="shared" si="128"/>
        <v>6.9789131121904253</v>
      </c>
      <c r="AE1188" s="96"/>
    </row>
    <row r="1189" spans="3:31" ht="24.75" customHeight="1" x14ac:dyDescent="0.25">
      <c r="C1189" s="91">
        <f>ABS(E1189-Dashboard!$F$13)</f>
        <v>6.0070012604862555</v>
      </c>
      <c r="D1189" s="92">
        <f t="shared" si="130"/>
        <v>0.20880622874313867</v>
      </c>
      <c r="E1189" s="93" cm="1">
        <f t="array" ref="E1189">SUM('DRE + DCF'!$S$41/TIR!S1189,'DRE + DCF'!$U$41:$AD$41/TIR!T1189:AC1189,TIR!F1189)</f>
        <v>43.502998739513743</v>
      </c>
      <c r="F1189" s="100">
        <f>'DRE + DCF'!$AE$38*'DRE + DCF'!$AE$39*(1+G1189)/(R1189-G1189)/AC1189</f>
        <v>20.719231696492351</v>
      </c>
      <c r="G1189" s="92">
        <f>R1189*(1-'DRE + DCF'!$AE$39)</f>
        <v>0.12528373724588321</v>
      </c>
      <c r="H1189" s="94">
        <f t="shared" si="126"/>
        <v>0.20880622874313867</v>
      </c>
      <c r="I1189" s="94">
        <f t="shared" si="131"/>
        <v>0.20880622874313867</v>
      </c>
      <c r="J1189" s="94">
        <f t="shared" si="131"/>
        <v>0.20880622874313867</v>
      </c>
      <c r="K1189" s="94">
        <f t="shared" si="131"/>
        <v>0.20880622874313867</v>
      </c>
      <c r="L1189" s="94">
        <f t="shared" si="131"/>
        <v>0.20880622874313867</v>
      </c>
      <c r="M1189" s="94">
        <f t="shared" si="131"/>
        <v>0.20880622874313867</v>
      </c>
      <c r="N1189" s="94">
        <f t="shared" si="131"/>
        <v>0.20880622874313867</v>
      </c>
      <c r="O1189" s="94">
        <f t="shared" si="131"/>
        <v>0.20880622874313867</v>
      </c>
      <c r="P1189" s="94">
        <f t="shared" si="131"/>
        <v>0.20880622874313867</v>
      </c>
      <c r="Q1189" s="94">
        <f t="shared" si="131"/>
        <v>0.20880622874313867</v>
      </c>
      <c r="R1189" s="94">
        <f t="shared" si="131"/>
        <v>0.20880622874313867</v>
      </c>
      <c r="S1189" s="93">
        <f>(1+H1189)^((5-Dashboard!$F$9)*3/12)</f>
        <v>1.0485500669014245</v>
      </c>
      <c r="T1189" s="93">
        <f t="shared" si="129"/>
        <v>1.2674938520194767</v>
      </c>
      <c r="U1189" s="93">
        <f t="shared" si="129"/>
        <v>1.5321544632147777</v>
      </c>
      <c r="V1189" s="93">
        <f t="shared" si="129"/>
        <v>1.8520778585306235</v>
      </c>
      <c r="W1189" s="93">
        <f t="shared" si="129"/>
        <v>2.2388032515090712</v>
      </c>
      <c r="X1189" s="93">
        <f t="shared" si="129"/>
        <v>2.706279315354557</v>
      </c>
      <c r="Y1189" s="93">
        <f t="shared" si="128"/>
        <v>3.2713672931193054</v>
      </c>
      <c r="Z1189" s="93">
        <f t="shared" si="128"/>
        <v>3.9544491604291974</v>
      </c>
      <c r="AA1189" s="93">
        <f t="shared" si="128"/>
        <v>4.7801627763748895</v>
      </c>
      <c r="AB1189" s="93">
        <f t="shared" si="128"/>
        <v>5.7782905384880614</v>
      </c>
      <c r="AC1189" s="95">
        <f t="shared" si="128"/>
        <v>6.9848335944119135</v>
      </c>
      <c r="AE1189" s="96"/>
    </row>
    <row r="1190" spans="3:31" ht="24.75" customHeight="1" x14ac:dyDescent="0.25">
      <c r="C1190" s="91">
        <f>ABS(E1190-Dashboard!$F$13)</f>
        <v>6.0424232978922277</v>
      </c>
      <c r="D1190" s="92">
        <f t="shared" si="130"/>
        <v>0.20890622874313866</v>
      </c>
      <c r="E1190" s="93" cm="1">
        <f t="array" ref="E1190">SUM('DRE + DCF'!$S$41/TIR!S1190,'DRE + DCF'!$U$41:$AD$41/TIR!T1190:AC1190,TIR!F1190)</f>
        <v>43.46757670210777</v>
      </c>
      <c r="F1190" s="100">
        <f>'DRE + DCF'!$AE$38*'DRE + DCF'!$AE$39*(1+G1190)/(R1190-G1190)/AC1190</f>
        <v>20.692864851169883</v>
      </c>
      <c r="G1190" s="92">
        <f>R1190*(1-'DRE + DCF'!$AE$39)</f>
        <v>0.12534373724588319</v>
      </c>
      <c r="H1190" s="94">
        <f t="shared" si="126"/>
        <v>0.20890622874313866</v>
      </c>
      <c r="I1190" s="94">
        <f t="shared" si="131"/>
        <v>0.20890622874313866</v>
      </c>
      <c r="J1190" s="94">
        <f t="shared" si="131"/>
        <v>0.20890622874313866</v>
      </c>
      <c r="K1190" s="94">
        <f t="shared" si="131"/>
        <v>0.20890622874313866</v>
      </c>
      <c r="L1190" s="94">
        <f t="shared" si="131"/>
        <v>0.20890622874313866</v>
      </c>
      <c r="M1190" s="94">
        <f t="shared" si="131"/>
        <v>0.20890622874313866</v>
      </c>
      <c r="N1190" s="94">
        <f t="shared" si="131"/>
        <v>0.20890622874313866</v>
      </c>
      <c r="O1190" s="94">
        <f t="shared" si="131"/>
        <v>0.20890622874313866</v>
      </c>
      <c r="P1190" s="94">
        <f t="shared" si="131"/>
        <v>0.20890622874313866</v>
      </c>
      <c r="Q1190" s="94">
        <f t="shared" si="131"/>
        <v>0.20890622874313866</v>
      </c>
      <c r="R1190" s="94">
        <f t="shared" si="131"/>
        <v>0.20890622874313866</v>
      </c>
      <c r="S1190" s="93">
        <f>(1+H1190)^((5-Dashboard!$F$9)*3/12)</f>
        <v>1.0485717518810982</v>
      </c>
      <c r="T1190" s="93">
        <f t="shared" si="129"/>
        <v>1.2676249221331646</v>
      </c>
      <c r="U1190" s="93">
        <f t="shared" si="129"/>
        <v>1.5324396640768188</v>
      </c>
      <c r="V1190" s="93">
        <f t="shared" si="129"/>
        <v>1.8525758550755094</v>
      </c>
      <c r="W1190" s="93">
        <f t="shared" si="129"/>
        <v>2.2395904904199293</v>
      </c>
      <c r="X1190" s="93">
        <f t="shared" si="129"/>
        <v>2.7074548937025531</v>
      </c>
      <c r="Y1190" s="93">
        <f t="shared" si="128"/>
        <v>3.2730590850381089</v>
      </c>
      <c r="Z1190" s="93">
        <f t="shared" si="128"/>
        <v>3.9568215149468884</v>
      </c>
      <c r="AA1190" s="93">
        <f t="shared" si="128"/>
        <v>4.7834261754441556</v>
      </c>
      <c r="AB1190" s="93">
        <f t="shared" si="128"/>
        <v>5.7827136982274094</v>
      </c>
      <c r="AC1190" s="95">
        <f t="shared" si="128"/>
        <v>6.9907586088253861</v>
      </c>
      <c r="AE1190" s="96"/>
    </row>
    <row r="1191" spans="3:31" ht="24.75" customHeight="1" x14ac:dyDescent="0.25">
      <c r="C1191" s="91">
        <f>ABS(E1191-Dashboard!$F$13)</f>
        <v>6.0777999565027372</v>
      </c>
      <c r="D1191" s="92">
        <f t="shared" si="130"/>
        <v>0.20900622874313865</v>
      </c>
      <c r="E1191" s="93" cm="1">
        <f t="array" ref="E1191">SUM('DRE + DCF'!$S$41/TIR!S1191,'DRE + DCF'!$U$41:$AD$41/TIR!T1191:AC1191,TIR!F1191)</f>
        <v>43.432200043497261</v>
      </c>
      <c r="F1191" s="100">
        <f>'DRE + DCF'!$AE$38*'DRE + DCF'!$AE$39*(1+G1191)/(R1191-G1191)/AC1191</f>
        <v>20.666537685924858</v>
      </c>
      <c r="G1191" s="92">
        <f>R1191*(1-'DRE + DCF'!$AE$39)</f>
        <v>0.12540373724588319</v>
      </c>
      <c r="H1191" s="94">
        <f t="shared" si="126"/>
        <v>0.20900622874313865</v>
      </c>
      <c r="I1191" s="94">
        <f t="shared" si="131"/>
        <v>0.20900622874313865</v>
      </c>
      <c r="J1191" s="94">
        <f t="shared" si="131"/>
        <v>0.20900622874313865</v>
      </c>
      <c r="K1191" s="94">
        <f t="shared" si="131"/>
        <v>0.20900622874313865</v>
      </c>
      <c r="L1191" s="94">
        <f t="shared" si="131"/>
        <v>0.20900622874313865</v>
      </c>
      <c r="M1191" s="94">
        <f t="shared" si="131"/>
        <v>0.20900622874313865</v>
      </c>
      <c r="N1191" s="94">
        <f t="shared" si="131"/>
        <v>0.20900622874313865</v>
      </c>
      <c r="O1191" s="94">
        <f t="shared" si="131"/>
        <v>0.20900622874313865</v>
      </c>
      <c r="P1191" s="94">
        <f t="shared" si="131"/>
        <v>0.20900622874313865</v>
      </c>
      <c r="Q1191" s="94">
        <f t="shared" si="131"/>
        <v>0.20900622874313865</v>
      </c>
      <c r="R1191" s="94">
        <f t="shared" si="131"/>
        <v>0.20900622874313865</v>
      </c>
      <c r="S1191" s="93">
        <f>(1+H1191)^((5-Dashboard!$F$9)*3/12)</f>
        <v>1.0485934355154873</v>
      </c>
      <c r="T1191" s="93">
        <f t="shared" si="129"/>
        <v>1.2677559949573909</v>
      </c>
      <c r="U1191" s="93">
        <f t="shared" si="129"/>
        <v>1.5327248944299408</v>
      </c>
      <c r="V1191" s="93">
        <f t="shared" si="129"/>
        <v>1.853073944315468</v>
      </c>
      <c r="W1191" s="93">
        <f t="shared" si="129"/>
        <v>2.240377940999017</v>
      </c>
      <c r="X1191" s="93">
        <f t="shared" si="129"/>
        <v>2.7086308854065395</v>
      </c>
      <c r="Y1191" s="93">
        <f t="shared" si="128"/>
        <v>3.2747516118225488</v>
      </c>
      <c r="Z1191" s="93">
        <f t="shared" si="128"/>
        <v>3.9591950962800944</v>
      </c>
      <c r="AA1191" s="93">
        <f t="shared" si="128"/>
        <v>4.7866915322119246</v>
      </c>
      <c r="AB1191" s="93">
        <f t="shared" si="128"/>
        <v>5.787139877516255</v>
      </c>
      <c r="AC1191" s="95">
        <f t="shared" si="128"/>
        <v>6.9966881585249574</v>
      </c>
      <c r="AE1191" s="96"/>
    </row>
    <row r="1192" spans="3:31" ht="24.75" customHeight="1" x14ac:dyDescent="0.25">
      <c r="C1192" s="91">
        <f>ABS(E1192-Dashboard!$F$13)</f>
        <v>6.1131313116482104</v>
      </c>
      <c r="D1192" s="92">
        <f t="shared" si="130"/>
        <v>0.20910622874313864</v>
      </c>
      <c r="E1192" s="93" cm="1">
        <f t="array" ref="E1192">SUM('DRE + DCF'!$S$41/TIR!S1192,'DRE + DCF'!$U$41:$AD$41/TIR!T1192:AC1192,TIR!F1192)</f>
        <v>43.396868688351788</v>
      </c>
      <c r="F1192" s="100">
        <f>'DRE + DCF'!$AE$38*'DRE + DCF'!$AE$39*(1+G1192)/(R1192-G1192)/AC1192</f>
        <v>20.640250129916769</v>
      </c>
      <c r="G1192" s="92">
        <f>R1192*(1-'DRE + DCF'!$AE$39)</f>
        <v>0.12546373724588317</v>
      </c>
      <c r="H1192" s="94">
        <f t="shared" si="126"/>
        <v>0.20910622874313864</v>
      </c>
      <c r="I1192" s="94">
        <f t="shared" si="131"/>
        <v>0.20910622874313864</v>
      </c>
      <c r="J1192" s="94">
        <f t="shared" si="131"/>
        <v>0.20910622874313864</v>
      </c>
      <c r="K1192" s="94">
        <f t="shared" si="131"/>
        <v>0.20910622874313864</v>
      </c>
      <c r="L1192" s="94">
        <f t="shared" si="131"/>
        <v>0.20910622874313864</v>
      </c>
      <c r="M1192" s="94">
        <f t="shared" si="131"/>
        <v>0.20910622874313864</v>
      </c>
      <c r="N1192" s="94">
        <f t="shared" si="131"/>
        <v>0.20910622874313864</v>
      </c>
      <c r="O1192" s="94">
        <f t="shared" si="131"/>
        <v>0.20910622874313864</v>
      </c>
      <c r="P1192" s="94">
        <f t="shared" si="131"/>
        <v>0.20910622874313864</v>
      </c>
      <c r="Q1192" s="94">
        <f t="shared" si="131"/>
        <v>0.20910622874313864</v>
      </c>
      <c r="R1192" s="94">
        <f t="shared" si="131"/>
        <v>0.20910622874313864</v>
      </c>
      <c r="S1192" s="93">
        <f>(1+H1192)^((5-Dashboard!$F$9)*3/12)</f>
        <v>1.0486151178047864</v>
      </c>
      <c r="T1192" s="93">
        <f t="shared" si="129"/>
        <v>1.2678870704919873</v>
      </c>
      <c r="U1192" s="93">
        <f t="shared" si="129"/>
        <v>1.5330101542747527</v>
      </c>
      <c r="V1192" s="93">
        <f t="shared" si="129"/>
        <v>1.8535721262600835</v>
      </c>
      <c r="W1192" s="93">
        <f t="shared" si="129"/>
        <v>2.2411656032857303</v>
      </c>
      <c r="X1192" s="93">
        <f t="shared" si="129"/>
        <v>2.7098072905776505</v>
      </c>
      <c r="Y1192" s="93">
        <f t="shared" si="128"/>
        <v>3.2764448737310055</v>
      </c>
      <c r="Z1192" s="93">
        <f t="shared" si="128"/>
        <v>3.961569904961685</v>
      </c>
      <c r="AA1192" s="93">
        <f t="shared" si="128"/>
        <v>4.7899588476905377</v>
      </c>
      <c r="AB1192" s="93">
        <f t="shared" si="128"/>
        <v>5.7915690781659359</v>
      </c>
      <c r="AC1192" s="95">
        <f t="shared" si="128"/>
        <v>7.0026222466065908</v>
      </c>
      <c r="AE1192" s="96"/>
    </row>
    <row r="1193" spans="3:31" ht="24.75" customHeight="1" x14ac:dyDescent="0.25">
      <c r="C1193" s="91">
        <f>ABS(E1193-Dashboard!$F$13)</f>
        <v>6.1484174385049712</v>
      </c>
      <c r="D1193" s="92">
        <f t="shared" si="130"/>
        <v>0.20920622874313863</v>
      </c>
      <c r="E1193" s="93" cm="1">
        <f t="array" ref="E1193">SUM('DRE + DCF'!$S$41/TIR!S1193,'DRE + DCF'!$U$41:$AD$41/TIR!T1193:AC1193,TIR!F1193)</f>
        <v>43.361582561495027</v>
      </c>
      <c r="F1193" s="100">
        <f>'DRE + DCF'!$AE$38*'DRE + DCF'!$AE$39*(1+G1193)/(R1193-G1193)/AC1193</f>
        <v>20.614002112455125</v>
      </c>
      <c r="G1193" s="92">
        <f>R1193*(1-'DRE + DCF'!$AE$39)</f>
        <v>0.12552373724588317</v>
      </c>
      <c r="H1193" s="94">
        <f t="shared" si="126"/>
        <v>0.20920622874313863</v>
      </c>
      <c r="I1193" s="94">
        <f t="shared" si="131"/>
        <v>0.20920622874313863</v>
      </c>
      <c r="J1193" s="94">
        <f t="shared" si="131"/>
        <v>0.20920622874313863</v>
      </c>
      <c r="K1193" s="94">
        <f t="shared" si="131"/>
        <v>0.20920622874313863</v>
      </c>
      <c r="L1193" s="94">
        <f t="shared" si="131"/>
        <v>0.20920622874313863</v>
      </c>
      <c r="M1193" s="94">
        <f t="shared" si="131"/>
        <v>0.20920622874313863</v>
      </c>
      <c r="N1193" s="94">
        <f t="shared" si="131"/>
        <v>0.20920622874313863</v>
      </c>
      <c r="O1193" s="94">
        <f t="shared" si="131"/>
        <v>0.20920622874313863</v>
      </c>
      <c r="P1193" s="94">
        <f t="shared" si="131"/>
        <v>0.20920622874313863</v>
      </c>
      <c r="Q1193" s="94">
        <f t="shared" si="131"/>
        <v>0.20920622874313863</v>
      </c>
      <c r="R1193" s="94">
        <f t="shared" si="131"/>
        <v>0.20920622874313863</v>
      </c>
      <c r="S1193" s="93">
        <f>(1+H1193)^((5-Dashboard!$F$9)*3/12)</f>
        <v>1.0486367987491902</v>
      </c>
      <c r="T1193" s="93">
        <f t="shared" si="129"/>
        <v>1.2680181487367861</v>
      </c>
      <c r="U1193" s="93">
        <f t="shared" si="129"/>
        <v>1.5332954436118653</v>
      </c>
      <c r="V1193" s="93">
        <f t="shared" si="129"/>
        <v>1.8540704009189415</v>
      </c>
      <c r="W1193" s="93">
        <f t="shared" si="129"/>
        <v>2.2419534773194725</v>
      </c>
      <c r="X1193" s="93">
        <f t="shared" si="129"/>
        <v>2.710984109327045</v>
      </c>
      <c r="Y1193" s="93">
        <f t="shared" si="128"/>
        <v>3.278138871021933</v>
      </c>
      <c r="Z1193" s="93">
        <f t="shared" si="128"/>
        <v>3.963945941524722</v>
      </c>
      <c r="AA1193" s="93">
        <f t="shared" si="128"/>
        <v>4.7932281228927796</v>
      </c>
      <c r="AB1193" s="93">
        <f t="shared" si="128"/>
        <v>5.7960013019887313</v>
      </c>
      <c r="AC1193" s="95">
        <f t="shared" si="128"/>
        <v>7.0085608761681151</v>
      </c>
      <c r="AE1193" s="96"/>
    </row>
    <row r="1194" spans="3:31" ht="24.75" customHeight="1" x14ac:dyDescent="0.25">
      <c r="C1194" s="91">
        <f>ABS(E1194-Dashboard!$F$13)</f>
        <v>6.1836584120955465</v>
      </c>
      <c r="D1194" s="92">
        <f t="shared" si="130"/>
        <v>0.20930622874313862</v>
      </c>
      <c r="E1194" s="93" cm="1">
        <f t="array" ref="E1194">SUM('DRE + DCF'!$S$41/TIR!S1194,'DRE + DCF'!$U$41:$AD$41/TIR!T1194:AC1194,TIR!F1194)</f>
        <v>43.326341587904452</v>
      </c>
      <c r="F1194" s="100">
        <f>'DRE + DCF'!$AE$38*'DRE + DCF'!$AE$39*(1+G1194)/(R1194-G1194)/AC1194</f>
        <v>20.587793562999085</v>
      </c>
      <c r="G1194" s="92">
        <f>R1194*(1-'DRE + DCF'!$AE$39)</f>
        <v>0.12558373724588318</v>
      </c>
      <c r="H1194" s="94">
        <f t="shared" si="126"/>
        <v>0.20930622874313862</v>
      </c>
      <c r="I1194" s="94">
        <f t="shared" si="131"/>
        <v>0.20930622874313862</v>
      </c>
      <c r="J1194" s="94">
        <f t="shared" si="131"/>
        <v>0.20930622874313862</v>
      </c>
      <c r="K1194" s="94">
        <f t="shared" si="131"/>
        <v>0.20930622874313862</v>
      </c>
      <c r="L1194" s="94">
        <f t="shared" si="131"/>
        <v>0.20930622874313862</v>
      </c>
      <c r="M1194" s="94">
        <f t="shared" si="131"/>
        <v>0.20930622874313862</v>
      </c>
      <c r="N1194" s="94">
        <f t="shared" si="131"/>
        <v>0.20930622874313862</v>
      </c>
      <c r="O1194" s="94">
        <f t="shared" si="131"/>
        <v>0.20930622874313862</v>
      </c>
      <c r="P1194" s="94">
        <f t="shared" si="131"/>
        <v>0.20930622874313862</v>
      </c>
      <c r="Q1194" s="94">
        <f t="shared" si="131"/>
        <v>0.20930622874313862</v>
      </c>
      <c r="R1194" s="94">
        <f t="shared" si="131"/>
        <v>0.20930622874313862</v>
      </c>
      <c r="S1194" s="93">
        <f>(1+H1194)^((5-Dashboard!$F$9)*3/12)</f>
        <v>1.0486584783488935</v>
      </c>
      <c r="T1194" s="93">
        <f t="shared" si="129"/>
        <v>1.2681492296916186</v>
      </c>
      <c r="U1194" s="93">
        <f t="shared" si="129"/>
        <v>1.5335807624418876</v>
      </c>
      <c r="V1194" s="93">
        <f t="shared" si="129"/>
        <v>1.8545687683016263</v>
      </c>
      <c r="W1194" s="93">
        <f t="shared" si="129"/>
        <v>2.2427415631396475</v>
      </c>
      <c r="X1194" s="93">
        <f t="shared" si="129"/>
        <v>2.7121613417658987</v>
      </c>
      <c r="Y1194" s="93">
        <f t="shared" si="128"/>
        <v>3.2798336039538496</v>
      </c>
      <c r="Z1194" s="93">
        <f t="shared" si="128"/>
        <v>3.9663232065024467</v>
      </c>
      <c r="AA1194" s="93">
        <f t="shared" si="128"/>
        <v>4.7964993588318672</v>
      </c>
      <c r="AB1194" s="93">
        <f t="shared" si="128"/>
        <v>5.8004365507978477</v>
      </c>
      <c r="AC1194" s="95">
        <f t="shared" si="128"/>
        <v>7.0145040503092044</v>
      </c>
      <c r="AE1194" s="96"/>
    </row>
    <row r="1195" spans="3:31" ht="24.75" customHeight="1" x14ac:dyDescent="0.25">
      <c r="C1195" s="91">
        <f>ABS(E1195-Dashboard!$F$13)</f>
        <v>6.218854307289142</v>
      </c>
      <c r="D1195" s="92">
        <f t="shared" si="130"/>
        <v>0.20940622874313861</v>
      </c>
      <c r="E1195" s="93" cm="1">
        <f t="array" ref="E1195">SUM('DRE + DCF'!$S$41/TIR!S1195,'DRE + DCF'!$U$41:$AD$41/TIR!T1195:AC1195,TIR!F1195)</f>
        <v>43.291145692710856</v>
      </c>
      <c r="F1195" s="100">
        <f>'DRE + DCF'!$AE$38*'DRE + DCF'!$AE$39*(1+G1195)/(R1195-G1195)/AC1195</f>
        <v>20.561624411157045</v>
      </c>
      <c r="G1195" s="92">
        <f>R1195*(1-'DRE + DCF'!$AE$39)</f>
        <v>0.12564373724588315</v>
      </c>
      <c r="H1195" s="94">
        <f t="shared" si="126"/>
        <v>0.20940622874313861</v>
      </c>
      <c r="I1195" s="94">
        <f t="shared" si="131"/>
        <v>0.20940622874313861</v>
      </c>
      <c r="J1195" s="94">
        <f t="shared" si="131"/>
        <v>0.20940622874313861</v>
      </c>
      <c r="K1195" s="94">
        <f t="shared" si="131"/>
        <v>0.20940622874313861</v>
      </c>
      <c r="L1195" s="94">
        <f t="shared" si="131"/>
        <v>0.20940622874313861</v>
      </c>
      <c r="M1195" s="94">
        <f t="shared" si="131"/>
        <v>0.20940622874313861</v>
      </c>
      <c r="N1195" s="94">
        <f t="shared" si="131"/>
        <v>0.20940622874313861</v>
      </c>
      <c r="O1195" s="94">
        <f t="shared" si="131"/>
        <v>0.20940622874313861</v>
      </c>
      <c r="P1195" s="94">
        <f t="shared" si="131"/>
        <v>0.20940622874313861</v>
      </c>
      <c r="Q1195" s="94">
        <f t="shared" si="131"/>
        <v>0.20940622874313861</v>
      </c>
      <c r="R1195" s="94">
        <f t="shared" si="131"/>
        <v>0.20940622874313861</v>
      </c>
      <c r="S1195" s="93">
        <f>(1+H1195)^((5-Dashboard!$F$9)*3/12)</f>
        <v>1.0486801566040904</v>
      </c>
      <c r="T1195" s="93">
        <f t="shared" si="129"/>
        <v>1.268280313356317</v>
      </c>
      <c r="U1195" s="93">
        <f t="shared" si="129"/>
        <v>1.5338661107654294</v>
      </c>
      <c r="V1195" s="93">
        <f t="shared" si="129"/>
        <v>1.8550672284177234</v>
      </c>
      <c r="W1195" s="93">
        <f t="shared" si="129"/>
        <v>2.2435298607856655</v>
      </c>
      <c r="X1195" s="93">
        <f t="shared" si="129"/>
        <v>2.7133389880054106</v>
      </c>
      <c r="Y1195" s="93">
        <f t="shared" si="128"/>
        <v>3.2815290727853479</v>
      </c>
      <c r="Z1195" s="93">
        <f t="shared" si="128"/>
        <v>3.9687017004282961</v>
      </c>
      <c r="AA1195" s="93">
        <f t="shared" si="128"/>
        <v>4.7997725565214671</v>
      </c>
      <c r="AB1195" s="93">
        <f t="shared" si="128"/>
        <v>5.804874826407441</v>
      </c>
      <c r="AC1195" s="95">
        <f t="shared" si="128"/>
        <v>7.0204517721314046</v>
      </c>
      <c r="AE1195" s="96"/>
    </row>
    <row r="1196" spans="3:31" ht="24.75" customHeight="1" x14ac:dyDescent="0.25">
      <c r="C1196" s="91">
        <f>ABS(E1196-Dashboard!$F$13)</f>
        <v>6.2540051988019201</v>
      </c>
      <c r="D1196" s="92">
        <f t="shared" si="130"/>
        <v>0.2095062287431386</v>
      </c>
      <c r="E1196" s="93" cm="1">
        <f t="array" ref="E1196">SUM('DRE + DCF'!$S$41/TIR!S1196,'DRE + DCF'!$U$41:$AD$41/TIR!T1196:AC1196,TIR!F1196)</f>
        <v>43.255994801198078</v>
      </c>
      <c r="F1196" s="100">
        <f>'DRE + DCF'!$AE$38*'DRE + DCF'!$AE$39*(1+G1196)/(R1196-G1196)/AC1196</f>
        <v>20.535494586686333</v>
      </c>
      <c r="G1196" s="92">
        <f>R1196*(1-'DRE + DCF'!$AE$39)</f>
        <v>0.12570373724588316</v>
      </c>
      <c r="H1196" s="94">
        <f t="shared" si="126"/>
        <v>0.2095062287431386</v>
      </c>
      <c r="I1196" s="94">
        <f t="shared" si="131"/>
        <v>0.2095062287431386</v>
      </c>
      <c r="J1196" s="94">
        <f t="shared" si="131"/>
        <v>0.2095062287431386</v>
      </c>
      <c r="K1196" s="94">
        <f t="shared" si="131"/>
        <v>0.2095062287431386</v>
      </c>
      <c r="L1196" s="94">
        <f t="shared" si="131"/>
        <v>0.2095062287431386</v>
      </c>
      <c r="M1196" s="94">
        <f t="shared" si="131"/>
        <v>0.2095062287431386</v>
      </c>
      <c r="N1196" s="94">
        <f t="shared" si="131"/>
        <v>0.2095062287431386</v>
      </c>
      <c r="O1196" s="94">
        <f t="shared" si="131"/>
        <v>0.2095062287431386</v>
      </c>
      <c r="P1196" s="94">
        <f t="shared" si="131"/>
        <v>0.2095062287431386</v>
      </c>
      <c r="Q1196" s="94">
        <f t="shared" si="131"/>
        <v>0.2095062287431386</v>
      </c>
      <c r="R1196" s="94">
        <f t="shared" si="131"/>
        <v>0.2095062287431386</v>
      </c>
      <c r="S1196" s="93">
        <f>(1+H1196)^((5-Dashboard!$F$9)*3/12)</f>
        <v>1.048701833514976</v>
      </c>
      <c r="T1196" s="93">
        <f t="shared" si="129"/>
        <v>1.2684113997307134</v>
      </c>
      <c r="U1196" s="93">
        <f t="shared" si="129"/>
        <v>1.5341514885831009</v>
      </c>
      <c r="V1196" s="93">
        <f t="shared" si="129"/>
        <v>1.8555657812768187</v>
      </c>
      <c r="W1196" s="93">
        <f t="shared" si="129"/>
        <v>2.2443183702969405</v>
      </c>
      <c r="X1196" s="93">
        <f t="shared" si="129"/>
        <v>2.7145170481567993</v>
      </c>
      <c r="Y1196" s="93">
        <f t="shared" si="128"/>
        <v>3.2832252777750872</v>
      </c>
      <c r="Z1196" s="93">
        <f t="shared" si="128"/>
        <v>3.9710814238358894</v>
      </c>
      <c r="AA1196" s="93">
        <f t="shared" si="128"/>
        <v>4.80304771697568</v>
      </c>
      <c r="AB1196" s="93">
        <f t="shared" si="128"/>
        <v>5.8093161306325962</v>
      </c>
      <c r="AC1196" s="95">
        <f t="shared" si="128"/>
        <v>7.026404044738114</v>
      </c>
      <c r="AE1196" s="96"/>
    </row>
    <row r="1197" spans="3:31" ht="24.75" customHeight="1" x14ac:dyDescent="0.25">
      <c r="C1197" s="91">
        <f>ABS(E1197-Dashboard!$F$13)</f>
        <v>6.2891111611974608</v>
      </c>
      <c r="D1197" s="92">
        <f t="shared" si="130"/>
        <v>0.20960622874313858</v>
      </c>
      <c r="E1197" s="93" cm="1">
        <f t="array" ref="E1197">SUM('DRE + DCF'!$S$41/TIR!S1197,'DRE + DCF'!$U$41:$AD$41/TIR!T1197:AC1197,TIR!F1197)</f>
        <v>43.220888838802537</v>
      </c>
      <c r="F1197" s="100">
        <f>'DRE + DCF'!$AE$38*'DRE + DCF'!$AE$39*(1+G1197)/(R1197-G1197)/AC1197</f>
        <v>20.509404019492752</v>
      </c>
      <c r="G1197" s="92">
        <f>R1197*(1-'DRE + DCF'!$AE$39)</f>
        <v>0.12576373724588313</v>
      </c>
      <c r="H1197" s="94">
        <f t="shared" si="126"/>
        <v>0.20960622874313858</v>
      </c>
      <c r="I1197" s="94">
        <f t="shared" si="131"/>
        <v>0.20960622874313858</v>
      </c>
      <c r="J1197" s="94">
        <f t="shared" si="131"/>
        <v>0.20960622874313858</v>
      </c>
      <c r="K1197" s="94">
        <f t="shared" si="131"/>
        <v>0.20960622874313858</v>
      </c>
      <c r="L1197" s="94">
        <f t="shared" si="131"/>
        <v>0.20960622874313858</v>
      </c>
      <c r="M1197" s="94">
        <f t="shared" si="131"/>
        <v>0.20960622874313858</v>
      </c>
      <c r="N1197" s="94">
        <f t="shared" si="131"/>
        <v>0.20960622874313858</v>
      </c>
      <c r="O1197" s="94">
        <f t="shared" si="131"/>
        <v>0.20960622874313858</v>
      </c>
      <c r="P1197" s="94">
        <f t="shared" si="131"/>
        <v>0.20960622874313858</v>
      </c>
      <c r="Q1197" s="94">
        <f t="shared" si="131"/>
        <v>0.20960622874313858</v>
      </c>
      <c r="R1197" s="94">
        <f t="shared" si="131"/>
        <v>0.20960622874313858</v>
      </c>
      <c r="S1197" s="93">
        <f>(1+H1197)^((5-Dashboard!$F$9)*3/12)</f>
        <v>1.0487235090817446</v>
      </c>
      <c r="T1197" s="93">
        <f t="shared" si="129"/>
        <v>1.2685424888146397</v>
      </c>
      <c r="U1197" s="93">
        <f t="shared" si="129"/>
        <v>1.5344368958955115</v>
      </c>
      <c r="V1197" s="93">
        <f t="shared" si="129"/>
        <v>1.8560644268884976</v>
      </c>
      <c r="W1197" s="93">
        <f t="shared" si="129"/>
        <v>2.2451070917128906</v>
      </c>
      <c r="X1197" s="93">
        <f t="shared" si="129"/>
        <v>2.7156955223313055</v>
      </c>
      <c r="Y1197" s="93">
        <f t="shared" si="128"/>
        <v>3.2849222191817984</v>
      </c>
      <c r="Z1197" s="93">
        <f t="shared" si="128"/>
        <v>3.9734623772590369</v>
      </c>
      <c r="AA1197" s="93">
        <f t="shared" si="128"/>
        <v>4.80632484120905</v>
      </c>
      <c r="AB1197" s="93">
        <f t="shared" si="128"/>
        <v>5.8137604652893433</v>
      </c>
      <c r="AC1197" s="95">
        <f t="shared" si="128"/>
        <v>7.0323608712345971</v>
      </c>
      <c r="AE1197" s="96"/>
    </row>
    <row r="1198" spans="3:31" ht="24.75" customHeight="1" x14ac:dyDescent="0.25">
      <c r="C1198" s="91">
        <f>ABS(E1198-Dashboard!$F$13)</f>
        <v>6.3241722688870396</v>
      </c>
      <c r="D1198" s="92">
        <f t="shared" si="130"/>
        <v>0.20970622874313857</v>
      </c>
      <c r="E1198" s="93" cm="1">
        <f t="array" ref="E1198">SUM('DRE + DCF'!$S$41/TIR!S1198,'DRE + DCF'!$U$41:$AD$41/TIR!T1198:AC1198,TIR!F1198)</f>
        <v>43.185827731112958</v>
      </c>
      <c r="F1198" s="100">
        <f>'DRE + DCF'!$AE$38*'DRE + DCF'!$AE$39*(1+G1198)/(R1198-G1198)/AC1198</f>
        <v>20.483352639630304</v>
      </c>
      <c r="G1198" s="92">
        <f>R1198*(1-'DRE + DCF'!$AE$39)</f>
        <v>0.12582373724588314</v>
      </c>
      <c r="H1198" s="94">
        <f t="shared" si="126"/>
        <v>0.20970622874313857</v>
      </c>
      <c r="I1198" s="94">
        <f t="shared" si="131"/>
        <v>0.20970622874313857</v>
      </c>
      <c r="J1198" s="94">
        <f t="shared" si="131"/>
        <v>0.20970622874313857</v>
      </c>
      <c r="K1198" s="94">
        <f t="shared" si="131"/>
        <v>0.20970622874313857</v>
      </c>
      <c r="L1198" s="94">
        <f t="shared" ref="I1198:R1223" si="132">$D1198</f>
        <v>0.20970622874313857</v>
      </c>
      <c r="M1198" s="94">
        <f t="shared" si="132"/>
        <v>0.20970622874313857</v>
      </c>
      <c r="N1198" s="94">
        <f t="shared" si="132"/>
        <v>0.20970622874313857</v>
      </c>
      <c r="O1198" s="94">
        <f t="shared" si="132"/>
        <v>0.20970622874313857</v>
      </c>
      <c r="P1198" s="94">
        <f t="shared" si="132"/>
        <v>0.20970622874313857</v>
      </c>
      <c r="Q1198" s="94">
        <f t="shared" si="132"/>
        <v>0.20970622874313857</v>
      </c>
      <c r="R1198" s="94">
        <f t="shared" si="132"/>
        <v>0.20970622874313857</v>
      </c>
      <c r="S1198" s="93">
        <f>(1+H1198)^((5-Dashboard!$F$9)*3/12)</f>
        <v>1.0487451833045907</v>
      </c>
      <c r="T1198" s="93">
        <f t="shared" si="129"/>
        <v>1.2686735806079279</v>
      </c>
      <c r="U1198" s="93">
        <f t="shared" si="129"/>
        <v>1.5347223327032706</v>
      </c>
      <c r="V1198" s="93">
        <f t="shared" si="129"/>
        <v>1.856563165262346</v>
      </c>
      <c r="W1198" s="93">
        <f t="shared" si="129"/>
        <v>2.2458960250729372</v>
      </c>
      <c r="X1198" s="93">
        <f t="shared" si="129"/>
        <v>2.7168744106401883</v>
      </c>
      <c r="Y1198" s="93">
        <f t="shared" si="128"/>
        <v>3.2866198972642797</v>
      </c>
      <c r="Z1198" s="93">
        <f t="shared" si="128"/>
        <v>3.9758445612317335</v>
      </c>
      <c r="AA1198" s="93">
        <f t="shared" si="128"/>
        <v>4.809603930236559</v>
      </c>
      <c r="AB1198" s="93">
        <f t="shared" si="128"/>
        <v>5.8182078321946449</v>
      </c>
      <c r="AC1198" s="95">
        <f t="shared" si="128"/>
        <v>7.0383222547279756</v>
      </c>
      <c r="AE1198" s="96"/>
    </row>
    <row r="1199" spans="3:31" ht="24.75" customHeight="1" x14ac:dyDescent="0.25">
      <c r="C1199" s="91">
        <f>ABS(E1199-Dashboard!$F$13)</f>
        <v>6.3591885961300889</v>
      </c>
      <c r="D1199" s="92">
        <f t="shared" si="130"/>
        <v>0.20980622874313856</v>
      </c>
      <c r="E1199" s="93" cm="1">
        <f t="array" ref="E1199">SUM('DRE + DCF'!$S$41/TIR!S1199,'DRE + DCF'!$U$41:$AD$41/TIR!T1199:AC1199,TIR!F1199)</f>
        <v>43.150811403869909</v>
      </c>
      <c r="F1199" s="100">
        <f>'DRE + DCF'!$AE$38*'DRE + DCF'!$AE$39*(1+G1199)/(R1199-G1199)/AC1199</f>
        <v>20.457340377300753</v>
      </c>
      <c r="G1199" s="92">
        <f>R1199*(1-'DRE + DCF'!$AE$39)</f>
        <v>0.12588373724588314</v>
      </c>
      <c r="H1199" s="94">
        <f t="shared" si="126"/>
        <v>0.20980622874313856</v>
      </c>
      <c r="I1199" s="94">
        <f t="shared" si="132"/>
        <v>0.20980622874313856</v>
      </c>
      <c r="J1199" s="94">
        <f t="shared" si="132"/>
        <v>0.20980622874313856</v>
      </c>
      <c r="K1199" s="94">
        <f t="shared" si="132"/>
        <v>0.20980622874313856</v>
      </c>
      <c r="L1199" s="94">
        <f t="shared" si="132"/>
        <v>0.20980622874313856</v>
      </c>
      <c r="M1199" s="94">
        <f t="shared" si="132"/>
        <v>0.20980622874313856</v>
      </c>
      <c r="N1199" s="94">
        <f t="shared" si="132"/>
        <v>0.20980622874313856</v>
      </c>
      <c r="O1199" s="94">
        <f t="shared" si="132"/>
        <v>0.20980622874313856</v>
      </c>
      <c r="P1199" s="94">
        <f t="shared" si="132"/>
        <v>0.20980622874313856</v>
      </c>
      <c r="Q1199" s="94">
        <f t="shared" si="132"/>
        <v>0.20980622874313856</v>
      </c>
      <c r="R1199" s="94">
        <f t="shared" si="132"/>
        <v>0.20980622874313856</v>
      </c>
      <c r="S1199" s="93">
        <f>(1+H1199)^((5-Dashboard!$F$9)*3/12)</f>
        <v>1.0487668561837085</v>
      </c>
      <c r="T1199" s="93">
        <f t="shared" si="129"/>
        <v>1.2688046751104098</v>
      </c>
      <c r="U1199" s="93">
        <f t="shared" si="129"/>
        <v>1.5350077990069881</v>
      </c>
      <c r="V1199" s="93">
        <f t="shared" si="129"/>
        <v>1.85706199640795</v>
      </c>
      <c r="W1199" s="93">
        <f t="shared" si="129"/>
        <v>2.2466851704165061</v>
      </c>
      <c r="X1199" s="93">
        <f t="shared" si="129"/>
        <v>2.7180537131947289</v>
      </c>
      <c r="Y1199" s="93">
        <f t="shared" si="128"/>
        <v>3.2883183122813993</v>
      </c>
      <c r="Z1199" s="93">
        <f t="shared" si="128"/>
        <v>3.9782279762881618</v>
      </c>
      <c r="AA1199" s="93">
        <f t="shared" si="128"/>
        <v>4.8128849850736293</v>
      </c>
      <c r="AB1199" s="93">
        <f t="shared" si="128"/>
        <v>5.8226582331664041</v>
      </c>
      <c r="AC1199" s="95">
        <f t="shared" si="128"/>
        <v>7.0442881983272336</v>
      </c>
      <c r="AE1199" s="96"/>
    </row>
    <row r="1200" spans="3:31" ht="24.75" customHeight="1" x14ac:dyDescent="0.25">
      <c r="C1200" s="91">
        <f>ABS(E1200-Dashboard!$F$13)</f>
        <v>6.3941602170345888</v>
      </c>
      <c r="D1200" s="92">
        <f t="shared" si="130"/>
        <v>0.20990622874313855</v>
      </c>
      <c r="E1200" s="93" cm="1">
        <f t="array" ref="E1200">SUM('DRE + DCF'!$S$41/TIR!S1200,'DRE + DCF'!$U$41:$AD$41/TIR!T1200:AC1200,TIR!F1200)</f>
        <v>43.115839782965409</v>
      </c>
      <c r="F1200" s="100">
        <f>'DRE + DCF'!$AE$38*'DRE + DCF'!$AE$39*(1+G1200)/(R1200-G1200)/AC1200</f>
        <v>20.431367162853231</v>
      </c>
      <c r="G1200" s="92">
        <f>R1200*(1-'DRE + DCF'!$AE$39)</f>
        <v>0.12594373724588312</v>
      </c>
      <c r="H1200" s="94">
        <f t="shared" si="126"/>
        <v>0.20990622874313855</v>
      </c>
      <c r="I1200" s="94">
        <f t="shared" si="132"/>
        <v>0.20990622874313855</v>
      </c>
      <c r="J1200" s="94">
        <f t="shared" si="132"/>
        <v>0.20990622874313855</v>
      </c>
      <c r="K1200" s="94">
        <f t="shared" si="132"/>
        <v>0.20990622874313855</v>
      </c>
      <c r="L1200" s="94">
        <f t="shared" si="132"/>
        <v>0.20990622874313855</v>
      </c>
      <c r="M1200" s="94">
        <f t="shared" si="132"/>
        <v>0.20990622874313855</v>
      </c>
      <c r="N1200" s="94">
        <f t="shared" si="132"/>
        <v>0.20990622874313855</v>
      </c>
      <c r="O1200" s="94">
        <f t="shared" si="132"/>
        <v>0.20990622874313855</v>
      </c>
      <c r="P1200" s="94">
        <f t="shared" si="132"/>
        <v>0.20990622874313855</v>
      </c>
      <c r="Q1200" s="94">
        <f t="shared" si="132"/>
        <v>0.20990622874313855</v>
      </c>
      <c r="R1200" s="94">
        <f t="shared" si="132"/>
        <v>0.20990622874313855</v>
      </c>
      <c r="S1200" s="93">
        <f>(1+H1200)^((5-Dashboard!$F$9)*3/12)</f>
        <v>1.0487885277192925</v>
      </c>
      <c r="T1200" s="93">
        <f t="shared" si="129"/>
        <v>1.2689357723219179</v>
      </c>
      <c r="U1200" s="93">
        <f t="shared" si="129"/>
        <v>1.5352932948072737</v>
      </c>
      <c r="V1200" s="93">
        <f t="shared" si="129"/>
        <v>1.8575609203348962</v>
      </c>
      <c r="W1200" s="93">
        <f t="shared" si="129"/>
        <v>2.2474745277830279</v>
      </c>
      <c r="X1200" s="93">
        <f t="shared" si="129"/>
        <v>2.7192334301062298</v>
      </c>
      <c r="Y1200" s="93">
        <f t="shared" si="128"/>
        <v>3.2900174644920974</v>
      </c>
      <c r="Z1200" s="93">
        <f t="shared" si="128"/>
        <v>3.9806126229626964</v>
      </c>
      <c r="AA1200" s="93">
        <f t="shared" si="128"/>
        <v>4.8161680067361292</v>
      </c>
      <c r="AB1200" s="93">
        <f t="shared" si="128"/>
        <v>5.8271116700234691</v>
      </c>
      <c r="AC1200" s="95">
        <f t="shared" si="128"/>
        <v>7.0502587051432277</v>
      </c>
      <c r="AE1200" s="96"/>
    </row>
    <row r="1201" spans="3:31" ht="24.75" customHeight="1" x14ac:dyDescent="0.25">
      <c r="C1201" s="91">
        <f>ABS(E1201-Dashboard!$F$13)</f>
        <v>6.4290872055572734</v>
      </c>
      <c r="D1201" s="92">
        <f t="shared" si="130"/>
        <v>0.21000622874313854</v>
      </c>
      <c r="E1201" s="93" cm="1">
        <f t="array" ref="E1201">SUM('DRE + DCF'!$S$41/TIR!S1201,'DRE + DCF'!$U$41:$AD$41/TIR!T1201:AC1201,TIR!F1201)</f>
        <v>43.080912794442725</v>
      </c>
      <c r="F1201" s="100">
        <f>'DRE + DCF'!$AE$38*'DRE + DCF'!$AE$39*(1+G1201)/(R1201-G1201)/AC1201</f>
        <v>20.405432926784009</v>
      </c>
      <c r="G1201" s="92">
        <f>R1201*(1-'DRE + DCF'!$AE$39)</f>
        <v>0.12600373724588312</v>
      </c>
      <c r="H1201" s="94">
        <f t="shared" si="126"/>
        <v>0.21000622874313854</v>
      </c>
      <c r="I1201" s="94">
        <f t="shared" si="132"/>
        <v>0.21000622874313854</v>
      </c>
      <c r="J1201" s="94">
        <f t="shared" si="132"/>
        <v>0.21000622874313854</v>
      </c>
      <c r="K1201" s="94">
        <f t="shared" si="132"/>
        <v>0.21000622874313854</v>
      </c>
      <c r="L1201" s="94">
        <f t="shared" si="132"/>
        <v>0.21000622874313854</v>
      </c>
      <c r="M1201" s="94">
        <f t="shared" si="132"/>
        <v>0.21000622874313854</v>
      </c>
      <c r="N1201" s="94">
        <f t="shared" si="132"/>
        <v>0.21000622874313854</v>
      </c>
      <c r="O1201" s="94">
        <f t="shared" si="132"/>
        <v>0.21000622874313854</v>
      </c>
      <c r="P1201" s="94">
        <f t="shared" si="132"/>
        <v>0.21000622874313854</v>
      </c>
      <c r="Q1201" s="94">
        <f t="shared" si="132"/>
        <v>0.21000622874313854</v>
      </c>
      <c r="R1201" s="94">
        <f t="shared" si="132"/>
        <v>0.21000622874313854</v>
      </c>
      <c r="S1201" s="93">
        <f>(1+H1201)^((5-Dashboard!$F$9)*3/12)</f>
        <v>1.0488101979115372</v>
      </c>
      <c r="T1201" s="93">
        <f t="shared" si="129"/>
        <v>1.269066872242284</v>
      </c>
      <c r="U1201" s="93">
        <f t="shared" si="129"/>
        <v>1.5355788201047365</v>
      </c>
      <c r="V1201" s="93">
        <f t="shared" si="129"/>
        <v>1.8580599370527706</v>
      </c>
      <c r="W1201" s="93">
        <f t="shared" si="129"/>
        <v>2.2482640972119365</v>
      </c>
      <c r="X1201" s="93">
        <f t="shared" si="129"/>
        <v>2.7204135614860125</v>
      </c>
      <c r="Y1201" s="93">
        <f t="shared" si="128"/>
        <v>3.2917173541553804</v>
      </c>
      <c r="Z1201" s="93">
        <f t="shared" si="128"/>
        <v>3.9829985017898939</v>
      </c>
      <c r="AA1201" s="93">
        <f t="shared" si="128"/>
        <v>4.8194529962403605</v>
      </c>
      <c r="AB1201" s="93">
        <f t="shared" si="128"/>
        <v>5.831568144585618</v>
      </c>
      <c r="AC1201" s="95">
        <f t="shared" si="128"/>
        <v>7.0562337782886653</v>
      </c>
      <c r="AE1201" s="96"/>
    </row>
    <row r="1202" spans="3:31" ht="24.75" customHeight="1" x14ac:dyDescent="0.25">
      <c r="C1202" s="91">
        <f>ABS(E1202-Dashboard!$F$13)</f>
        <v>6.4639696355041991</v>
      </c>
      <c r="D1202" s="92">
        <f t="shared" si="130"/>
        <v>0.21010622874313853</v>
      </c>
      <c r="E1202" s="93" cm="1">
        <f t="array" ref="E1202">SUM('DRE + DCF'!$S$41/TIR!S1202,'DRE + DCF'!$U$41:$AD$41/TIR!T1202:AC1202,TIR!F1202)</f>
        <v>43.046030364495799</v>
      </c>
      <c r="F1202" s="100">
        <f>'DRE + DCF'!$AE$38*'DRE + DCF'!$AE$39*(1+G1202)/(R1202-G1202)/AC1202</f>
        <v>20.379537599735951</v>
      </c>
      <c r="G1202" s="92">
        <f>R1202*(1-'DRE + DCF'!$AE$39)</f>
        <v>0.1260637372458831</v>
      </c>
      <c r="H1202" s="94">
        <f t="shared" si="126"/>
        <v>0.21010622874313853</v>
      </c>
      <c r="I1202" s="94">
        <f t="shared" si="132"/>
        <v>0.21010622874313853</v>
      </c>
      <c r="J1202" s="94">
        <f t="shared" si="132"/>
        <v>0.21010622874313853</v>
      </c>
      <c r="K1202" s="94">
        <f t="shared" si="132"/>
        <v>0.21010622874313853</v>
      </c>
      <c r="L1202" s="94">
        <f t="shared" si="132"/>
        <v>0.21010622874313853</v>
      </c>
      <c r="M1202" s="94">
        <f t="shared" si="132"/>
        <v>0.21010622874313853</v>
      </c>
      <c r="N1202" s="94">
        <f t="shared" si="132"/>
        <v>0.21010622874313853</v>
      </c>
      <c r="O1202" s="94">
        <f t="shared" si="132"/>
        <v>0.21010622874313853</v>
      </c>
      <c r="P1202" s="94">
        <f t="shared" si="132"/>
        <v>0.21010622874313853</v>
      </c>
      <c r="Q1202" s="94">
        <f t="shared" si="132"/>
        <v>0.21010622874313853</v>
      </c>
      <c r="R1202" s="94">
        <f t="shared" si="132"/>
        <v>0.21010622874313853</v>
      </c>
      <c r="S1202" s="93">
        <f>(1+H1202)^((5-Dashboard!$F$9)*3/12)</f>
        <v>1.0488318667606364</v>
      </c>
      <c r="T1202" s="93">
        <f t="shared" si="129"/>
        <v>1.2691979748713398</v>
      </c>
      <c r="U1202" s="93">
        <f t="shared" si="129"/>
        <v>1.5358643748999856</v>
      </c>
      <c r="V1202" s="93">
        <f t="shared" si="129"/>
        <v>1.8585590465711594</v>
      </c>
      <c r="W1202" s="93">
        <f t="shared" si="129"/>
        <v>2.2490538787426688</v>
      </c>
      <c r="X1202" s="93">
        <f t="shared" si="129"/>
        <v>2.7215941074454189</v>
      </c>
      <c r="Y1202" s="93">
        <f t="shared" si="128"/>
        <v>3.2934179815303239</v>
      </c>
      <c r="Z1202" s="93">
        <f t="shared" si="128"/>
        <v>3.9853856133045</v>
      </c>
      <c r="AA1202" s="93">
        <f t="shared" si="128"/>
        <v>4.8227399546030689</v>
      </c>
      <c r="AB1202" s="93">
        <f t="shared" si="128"/>
        <v>5.8360276586735749</v>
      </c>
      <c r="AC1202" s="95">
        <f t="shared" si="128"/>
        <v>7.0622134208781286</v>
      </c>
      <c r="AE1202" s="96"/>
    </row>
    <row r="1203" spans="3:31" ht="24.75" customHeight="1" x14ac:dyDescent="0.25">
      <c r="C1203" s="91">
        <f>ABS(E1203-Dashboard!$F$13)</f>
        <v>6.498807580531043</v>
      </c>
      <c r="D1203" s="92">
        <f t="shared" si="130"/>
        <v>0.21020622874313852</v>
      </c>
      <c r="E1203" s="93" cm="1">
        <f t="array" ref="E1203">SUM('DRE + DCF'!$S$41/TIR!S1203,'DRE + DCF'!$U$41:$AD$41/TIR!T1203:AC1203,TIR!F1203)</f>
        <v>43.011192419468955</v>
      </c>
      <c r="F1203" s="100">
        <f>'DRE + DCF'!$AE$38*'DRE + DCF'!$AE$39*(1+G1203)/(R1203-G1203)/AC1203</f>
        <v>20.353681112498283</v>
      </c>
      <c r="G1203" s="92">
        <f>R1203*(1-'DRE + DCF'!$AE$39)</f>
        <v>0.12612373724588311</v>
      </c>
      <c r="H1203" s="94">
        <f t="shared" ref="H1203:H1266" si="133">$D1203</f>
        <v>0.21020622874313852</v>
      </c>
      <c r="I1203" s="94">
        <f t="shared" si="132"/>
        <v>0.21020622874313852</v>
      </c>
      <c r="J1203" s="94">
        <f t="shared" si="132"/>
        <v>0.21020622874313852</v>
      </c>
      <c r="K1203" s="94">
        <f t="shared" si="132"/>
        <v>0.21020622874313852</v>
      </c>
      <c r="L1203" s="94">
        <f t="shared" si="132"/>
        <v>0.21020622874313852</v>
      </c>
      <c r="M1203" s="94">
        <f t="shared" si="132"/>
        <v>0.21020622874313852</v>
      </c>
      <c r="N1203" s="94">
        <f t="shared" si="132"/>
        <v>0.21020622874313852</v>
      </c>
      <c r="O1203" s="94">
        <f t="shared" si="132"/>
        <v>0.21020622874313852</v>
      </c>
      <c r="P1203" s="94">
        <f t="shared" si="132"/>
        <v>0.21020622874313852</v>
      </c>
      <c r="Q1203" s="94">
        <f t="shared" si="132"/>
        <v>0.21020622874313852</v>
      </c>
      <c r="R1203" s="94">
        <f t="shared" si="132"/>
        <v>0.21020622874313852</v>
      </c>
      <c r="S1203" s="93">
        <f>(1+H1203)^((5-Dashboard!$F$9)*3/12)</f>
        <v>1.0488535342667848</v>
      </c>
      <c r="T1203" s="93">
        <f t="shared" si="129"/>
        <v>1.2693290802089179</v>
      </c>
      <c r="U1203" s="93">
        <f t="shared" si="129"/>
        <v>1.5361499591936314</v>
      </c>
      <c r="V1203" s="93">
        <f t="shared" si="129"/>
        <v>1.8590582488996508</v>
      </c>
      <c r="W1203" s="93">
        <f t="shared" si="129"/>
        <v>2.2498438724146692</v>
      </c>
      <c r="X1203" s="93">
        <f t="shared" si="129"/>
        <v>2.7227750680958156</v>
      </c>
      <c r="Y1203" s="93">
        <f t="shared" si="128"/>
        <v>3.2951193468760791</v>
      </c>
      <c r="Z1203" s="93">
        <f t="shared" si="128"/>
        <v>3.9877739580414535</v>
      </c>
      <c r="AA1203" s="93">
        <f t="shared" si="128"/>
        <v>4.8260288828414462</v>
      </c>
      <c r="AB1203" s="93">
        <f t="shared" si="128"/>
        <v>5.8404902141090087</v>
      </c>
      <c r="AC1203" s="95">
        <f t="shared" si="128"/>
        <v>7.0681976360280689</v>
      </c>
      <c r="AE1203" s="96"/>
    </row>
    <row r="1204" spans="3:31" ht="24.75" customHeight="1" x14ac:dyDescent="0.25">
      <c r="C1204" s="91">
        <f>ABS(E1204-Dashboard!$F$13)</f>
        <v>6.5336011141434298</v>
      </c>
      <c r="D1204" s="92">
        <f t="shared" si="130"/>
        <v>0.21030622874313851</v>
      </c>
      <c r="E1204" s="93" cm="1">
        <f t="array" ref="E1204">SUM('DRE + DCF'!$S$41/TIR!S1204,'DRE + DCF'!$U$41:$AD$41/TIR!T1204:AC1204,TIR!F1204)</f>
        <v>42.976398885856568</v>
      </c>
      <c r="F1204" s="100">
        <f>'DRE + DCF'!$AE$38*'DRE + DCF'!$AE$39*(1+G1204)/(R1204-G1204)/AC1204</f>
        <v>20.327863396006151</v>
      </c>
      <c r="G1204" s="92">
        <f>R1204*(1-'DRE + DCF'!$AE$39)</f>
        <v>0.12618373724588311</v>
      </c>
      <c r="H1204" s="94">
        <f t="shared" si="133"/>
        <v>0.21030622874313851</v>
      </c>
      <c r="I1204" s="94">
        <f t="shared" si="132"/>
        <v>0.21030622874313851</v>
      </c>
      <c r="J1204" s="94">
        <f t="shared" si="132"/>
        <v>0.21030622874313851</v>
      </c>
      <c r="K1204" s="94">
        <f t="shared" si="132"/>
        <v>0.21030622874313851</v>
      </c>
      <c r="L1204" s="94">
        <f t="shared" si="132"/>
        <v>0.21030622874313851</v>
      </c>
      <c r="M1204" s="94">
        <f t="shared" si="132"/>
        <v>0.21030622874313851</v>
      </c>
      <c r="N1204" s="94">
        <f t="shared" si="132"/>
        <v>0.21030622874313851</v>
      </c>
      <c r="O1204" s="94">
        <f t="shared" si="132"/>
        <v>0.21030622874313851</v>
      </c>
      <c r="P1204" s="94">
        <f t="shared" si="132"/>
        <v>0.21030622874313851</v>
      </c>
      <c r="Q1204" s="94">
        <f t="shared" si="132"/>
        <v>0.21030622874313851</v>
      </c>
      <c r="R1204" s="94">
        <f t="shared" si="132"/>
        <v>0.21030622874313851</v>
      </c>
      <c r="S1204" s="93">
        <f>(1+H1204)^((5-Dashboard!$F$9)*3/12)</f>
        <v>1.0488752004301765</v>
      </c>
      <c r="T1204" s="93">
        <f t="shared" si="129"/>
        <v>1.2694601882548504</v>
      </c>
      <c r="U1204" s="93">
        <f t="shared" si="129"/>
        <v>1.5364355729862826</v>
      </c>
      <c r="V1204" s="93">
        <f t="shared" si="129"/>
        <v>1.8595575440478309</v>
      </c>
      <c r="W1204" s="93">
        <f t="shared" si="129"/>
        <v>2.250634078267383</v>
      </c>
      <c r="X1204" s="93">
        <f t="shared" si="129"/>
        <v>2.7239564435485861</v>
      </c>
      <c r="Y1204" s="93">
        <f t="shared" si="128"/>
        <v>3.2968214504518611</v>
      </c>
      <c r="Z1204" s="93">
        <f t="shared" si="128"/>
        <v>3.9901635365358761</v>
      </c>
      <c r="AA1204" s="93">
        <f t="shared" si="128"/>
        <v>4.8293197819731208</v>
      </c>
      <c r="AB1204" s="93">
        <f t="shared" si="128"/>
        <v>5.8449558127145238</v>
      </c>
      <c r="AC1204" s="95">
        <f t="shared" si="128"/>
        <v>7.0741864268568015</v>
      </c>
      <c r="AE1204" s="96"/>
    </row>
    <row r="1205" spans="3:31" ht="24.75" customHeight="1" x14ac:dyDescent="0.25">
      <c r="C1205" s="91">
        <f>ABS(E1205-Dashboard!$F$13)</f>
        <v>6.5683503096973013</v>
      </c>
      <c r="D1205" s="92">
        <f t="shared" si="130"/>
        <v>0.2104062287431385</v>
      </c>
      <c r="E1205" s="93" cm="1">
        <f t="array" ref="E1205">SUM('DRE + DCF'!$S$41/TIR!S1205,'DRE + DCF'!$U$41:$AD$41/TIR!T1205:AC1205,TIR!F1205)</f>
        <v>42.941649690302697</v>
      </c>
      <c r="F1205" s="100">
        <f>'DRE + DCF'!$AE$38*'DRE + DCF'!$AE$39*(1+G1205)/(R1205-G1205)/AC1205</f>
        <v>20.302084381340315</v>
      </c>
      <c r="G1205" s="92">
        <f>R1205*(1-'DRE + DCF'!$AE$39)</f>
        <v>0.12624373724588309</v>
      </c>
      <c r="H1205" s="94">
        <f t="shared" si="133"/>
        <v>0.2104062287431385</v>
      </c>
      <c r="I1205" s="94">
        <f t="shared" si="132"/>
        <v>0.2104062287431385</v>
      </c>
      <c r="J1205" s="94">
        <f t="shared" si="132"/>
        <v>0.2104062287431385</v>
      </c>
      <c r="K1205" s="94">
        <f t="shared" si="132"/>
        <v>0.2104062287431385</v>
      </c>
      <c r="L1205" s="94">
        <f t="shared" si="132"/>
        <v>0.2104062287431385</v>
      </c>
      <c r="M1205" s="94">
        <f t="shared" si="132"/>
        <v>0.2104062287431385</v>
      </c>
      <c r="N1205" s="94">
        <f t="shared" si="132"/>
        <v>0.2104062287431385</v>
      </c>
      <c r="O1205" s="94">
        <f t="shared" si="132"/>
        <v>0.2104062287431385</v>
      </c>
      <c r="P1205" s="94">
        <f t="shared" si="132"/>
        <v>0.2104062287431385</v>
      </c>
      <c r="Q1205" s="94">
        <f t="shared" si="132"/>
        <v>0.2104062287431385</v>
      </c>
      <c r="R1205" s="94">
        <f t="shared" si="132"/>
        <v>0.2104062287431385</v>
      </c>
      <c r="S1205" s="93">
        <f>(1+H1205)^((5-Dashboard!$F$9)*3/12)</f>
        <v>1.0488968652510056</v>
      </c>
      <c r="T1205" s="93">
        <f t="shared" si="129"/>
        <v>1.2695912990089695</v>
      </c>
      <c r="U1205" s="93">
        <f t="shared" si="129"/>
        <v>1.5367212162785491</v>
      </c>
      <c r="V1205" s="93">
        <f t="shared" si="129"/>
        <v>1.8600569320252875</v>
      </c>
      <c r="W1205" s="93">
        <f t="shared" si="129"/>
        <v>2.2514244963402605</v>
      </c>
      <c r="X1205" s="93">
        <f t="shared" si="129"/>
        <v>2.7251382339151347</v>
      </c>
      <c r="Y1205" s="93">
        <f t="shared" si="128"/>
        <v>3.2985242925169551</v>
      </c>
      <c r="Z1205" s="93">
        <f t="shared" si="128"/>
        <v>3.9925543493230768</v>
      </c>
      <c r="AA1205" s="93">
        <f t="shared" si="128"/>
        <v>4.8326126530161604</v>
      </c>
      <c r="AB1205" s="93">
        <f t="shared" si="128"/>
        <v>5.8494244563136641</v>
      </c>
      <c r="AC1205" s="95">
        <f t="shared" si="128"/>
        <v>7.0801797964845052</v>
      </c>
      <c r="AE1205" s="96"/>
    </row>
    <row r="1206" spans="3:31" ht="24.75" customHeight="1" x14ac:dyDescent="0.25">
      <c r="C1206" s="91">
        <f>ABS(E1206-Dashboard!$F$13)</f>
        <v>6.6030552403993852</v>
      </c>
      <c r="D1206" s="92">
        <f t="shared" si="130"/>
        <v>0.21050622874313848</v>
      </c>
      <c r="E1206" s="93" cm="1">
        <f t="array" ref="E1206">SUM('DRE + DCF'!$S$41/TIR!S1206,'DRE + DCF'!$U$41:$AD$41/TIR!T1206:AC1206,TIR!F1206)</f>
        <v>42.906944759600613</v>
      </c>
      <c r="F1206" s="100">
        <f>'DRE + DCF'!$AE$38*'DRE + DCF'!$AE$39*(1+G1206)/(R1206-G1206)/AC1206</f>
        <v>20.276343999726734</v>
      </c>
      <c r="G1206" s="92">
        <f>R1206*(1-'DRE + DCF'!$AE$39)</f>
        <v>0.12630373724588309</v>
      </c>
      <c r="H1206" s="94">
        <f t="shared" si="133"/>
        <v>0.21050622874313848</v>
      </c>
      <c r="I1206" s="94">
        <f t="shared" si="132"/>
        <v>0.21050622874313848</v>
      </c>
      <c r="J1206" s="94">
        <f t="shared" si="132"/>
        <v>0.21050622874313848</v>
      </c>
      <c r="K1206" s="94">
        <f t="shared" si="132"/>
        <v>0.21050622874313848</v>
      </c>
      <c r="L1206" s="94">
        <f t="shared" si="132"/>
        <v>0.21050622874313848</v>
      </c>
      <c r="M1206" s="94">
        <f t="shared" si="132"/>
        <v>0.21050622874313848</v>
      </c>
      <c r="N1206" s="94">
        <f t="shared" si="132"/>
        <v>0.21050622874313848</v>
      </c>
      <c r="O1206" s="94">
        <f t="shared" si="132"/>
        <v>0.21050622874313848</v>
      </c>
      <c r="P1206" s="94">
        <f t="shared" si="132"/>
        <v>0.21050622874313848</v>
      </c>
      <c r="Q1206" s="94">
        <f t="shared" si="132"/>
        <v>0.21050622874313848</v>
      </c>
      <c r="R1206" s="94">
        <f t="shared" si="132"/>
        <v>0.21050622874313848</v>
      </c>
      <c r="S1206" s="93">
        <f>(1+H1206)^((5-Dashboard!$F$9)*3/12)</f>
        <v>1.048918528729466</v>
      </c>
      <c r="T1206" s="93">
        <f t="shared" si="129"/>
        <v>1.2697224124711073</v>
      </c>
      <c r="U1206" s="93">
        <f t="shared" si="129"/>
        <v>1.5370068890710398</v>
      </c>
      <c r="V1206" s="93">
        <f t="shared" si="129"/>
        <v>1.8605564128416079</v>
      </c>
      <c r="W1206" s="93">
        <f t="shared" si="129"/>
        <v>2.2522151266727568</v>
      </c>
      <c r="X1206" s="93">
        <f t="shared" si="129"/>
        <v>2.7263204393068889</v>
      </c>
      <c r="Y1206" s="93">
        <f t="shared" si="128"/>
        <v>3.3002278733307189</v>
      </c>
      <c r="Z1206" s="93">
        <f t="shared" si="128"/>
        <v>3.9949463969385568</v>
      </c>
      <c r="AA1206" s="93">
        <f t="shared" si="128"/>
        <v>4.8359074969890816</v>
      </c>
      <c r="AB1206" s="93">
        <f t="shared" si="128"/>
        <v>5.8538961467309241</v>
      </c>
      <c r="AC1206" s="95">
        <f t="shared" si="128"/>
        <v>7.0861777480332409</v>
      </c>
      <c r="AE1206" s="96"/>
    </row>
    <row r="1207" spans="3:31" ht="24.75" customHeight="1" x14ac:dyDescent="0.25">
      <c r="C1207" s="91">
        <f>ABS(E1207-Dashboard!$F$13)</f>
        <v>6.6377159793073872</v>
      </c>
      <c r="D1207" s="92">
        <f t="shared" si="130"/>
        <v>0.21060622874313847</v>
      </c>
      <c r="E1207" s="93" cm="1">
        <f t="array" ref="E1207">SUM('DRE + DCF'!$S$41/TIR!S1207,'DRE + DCF'!$U$41:$AD$41/TIR!T1207:AC1207,TIR!F1207)</f>
        <v>42.872284020692611</v>
      </c>
      <c r="F1207" s="100">
        <f>'DRE + DCF'!$AE$38*'DRE + DCF'!$AE$39*(1+G1207)/(R1207-G1207)/AC1207</f>
        <v>20.250642182536271</v>
      </c>
      <c r="G1207" s="92">
        <f>R1207*(1-'DRE + DCF'!$AE$39)</f>
        <v>0.12636373724588307</v>
      </c>
      <c r="H1207" s="94">
        <f t="shared" si="133"/>
        <v>0.21060622874313847</v>
      </c>
      <c r="I1207" s="94">
        <f t="shared" si="132"/>
        <v>0.21060622874313847</v>
      </c>
      <c r="J1207" s="94">
        <f t="shared" si="132"/>
        <v>0.21060622874313847</v>
      </c>
      <c r="K1207" s="94">
        <f t="shared" si="132"/>
        <v>0.21060622874313847</v>
      </c>
      <c r="L1207" s="94">
        <f t="shared" si="132"/>
        <v>0.21060622874313847</v>
      </c>
      <c r="M1207" s="94">
        <f t="shared" si="132"/>
        <v>0.21060622874313847</v>
      </c>
      <c r="N1207" s="94">
        <f t="shared" si="132"/>
        <v>0.21060622874313847</v>
      </c>
      <c r="O1207" s="94">
        <f t="shared" si="132"/>
        <v>0.21060622874313847</v>
      </c>
      <c r="P1207" s="94">
        <f t="shared" si="132"/>
        <v>0.21060622874313847</v>
      </c>
      <c r="Q1207" s="94">
        <f t="shared" si="132"/>
        <v>0.21060622874313847</v>
      </c>
      <c r="R1207" s="94">
        <f t="shared" si="132"/>
        <v>0.21060622874313847</v>
      </c>
      <c r="S1207" s="93">
        <f>(1+H1207)^((5-Dashboard!$F$9)*3/12)</f>
        <v>1.0489401908657521</v>
      </c>
      <c r="T1207" s="93">
        <f t="shared" si="129"/>
        <v>1.2698535286410959</v>
      </c>
      <c r="U1207" s="93">
        <f t="shared" si="129"/>
        <v>1.537292591364364</v>
      </c>
      <c r="V1207" s="93">
        <f t="shared" si="129"/>
        <v>1.8610559865063794</v>
      </c>
      <c r="W1207" s="93">
        <f t="shared" si="129"/>
        <v>2.2530059693043292</v>
      </c>
      <c r="X1207" s="93">
        <f t="shared" si="129"/>
        <v>2.7275030598352932</v>
      </c>
      <c r="Y1207" s="93">
        <f t="shared" si="128"/>
        <v>3.3019321931525751</v>
      </c>
      <c r="Z1207" s="93">
        <f t="shared" si="128"/>
        <v>3.9973396799179994</v>
      </c>
      <c r="AA1207" s="93">
        <f t="shared" si="128"/>
        <v>4.8392043149108339</v>
      </c>
      <c r="AB1207" s="93">
        <f t="shared" si="128"/>
        <v>5.8583708857917278</v>
      </c>
      <c r="AC1207" s="95">
        <f t="shared" si="128"/>
        <v>7.0921802846269237</v>
      </c>
      <c r="AE1207" s="96"/>
    </row>
    <row r="1208" spans="3:31" ht="24.75" customHeight="1" x14ac:dyDescent="0.25">
      <c r="C1208" s="91">
        <f>ABS(E1208-Dashboard!$F$13)</f>
        <v>6.6723325993305309</v>
      </c>
      <c r="D1208" s="92">
        <f t="shared" si="130"/>
        <v>0.21070622874313846</v>
      </c>
      <c r="E1208" s="93" cm="1">
        <f t="array" ref="E1208">SUM('DRE + DCF'!$S$41/TIR!S1208,'DRE + DCF'!$U$41:$AD$41/TIR!T1208:AC1208,TIR!F1208)</f>
        <v>42.837667400669467</v>
      </c>
      <c r="F1208" s="100">
        <f>'DRE + DCF'!$AE$38*'DRE + DCF'!$AE$39*(1+G1208)/(R1208-G1208)/AC1208</f>
        <v>20.224978861284264</v>
      </c>
      <c r="G1208" s="92">
        <f>R1208*(1-'DRE + DCF'!$AE$39)</f>
        <v>0.12642373724588307</v>
      </c>
      <c r="H1208" s="94">
        <f t="shared" si="133"/>
        <v>0.21070622874313846</v>
      </c>
      <c r="I1208" s="94">
        <f t="shared" si="132"/>
        <v>0.21070622874313846</v>
      </c>
      <c r="J1208" s="94">
        <f t="shared" si="132"/>
        <v>0.21070622874313846</v>
      </c>
      <c r="K1208" s="94">
        <f t="shared" si="132"/>
        <v>0.21070622874313846</v>
      </c>
      <c r="L1208" s="94">
        <f t="shared" si="132"/>
        <v>0.21070622874313846</v>
      </c>
      <c r="M1208" s="94">
        <f t="shared" si="132"/>
        <v>0.21070622874313846</v>
      </c>
      <c r="N1208" s="94">
        <f t="shared" si="132"/>
        <v>0.21070622874313846</v>
      </c>
      <c r="O1208" s="94">
        <f t="shared" si="132"/>
        <v>0.21070622874313846</v>
      </c>
      <c r="P1208" s="94">
        <f t="shared" si="132"/>
        <v>0.21070622874313846</v>
      </c>
      <c r="Q1208" s="94">
        <f t="shared" si="132"/>
        <v>0.21070622874313846</v>
      </c>
      <c r="R1208" s="94">
        <f t="shared" si="132"/>
        <v>0.21070622874313846</v>
      </c>
      <c r="S1208" s="93">
        <f>(1+H1208)^((5-Dashboard!$F$9)*3/12)</f>
        <v>1.0489618516600576</v>
      </c>
      <c r="T1208" s="93">
        <f t="shared" si="129"/>
        <v>1.2699846475187677</v>
      </c>
      <c r="U1208" s="93">
        <f t="shared" si="129"/>
        <v>1.5375783231591313</v>
      </c>
      <c r="V1208" s="93">
        <f t="shared" si="129"/>
        <v>1.8615556530291906</v>
      </c>
      <c r="W1208" s="93">
        <f t="shared" si="129"/>
        <v>2.2537970242744416</v>
      </c>
      <c r="X1208" s="93">
        <f t="shared" si="129"/>
        <v>2.7286860956118169</v>
      </c>
      <c r="Y1208" s="93">
        <f t="shared" si="128"/>
        <v>3.3036372522420216</v>
      </c>
      <c r="Z1208" s="93">
        <f t="shared" si="128"/>
        <v>3.9997341987972828</v>
      </c>
      <c r="AA1208" s="93">
        <f t="shared" si="128"/>
        <v>4.8425031078008169</v>
      </c>
      <c r="AB1208" s="93">
        <f t="shared" si="128"/>
        <v>5.8628486753224545</v>
      </c>
      <c r="AC1208" s="95">
        <f t="shared" si="128"/>
        <v>7.098187409391354</v>
      </c>
      <c r="AE1208" s="96"/>
    </row>
    <row r="1209" spans="3:31" ht="24.75" customHeight="1" x14ac:dyDescent="0.25">
      <c r="C1209" s="91">
        <f>ABS(E1209-Dashboard!$F$13)</f>
        <v>6.7069051732298277</v>
      </c>
      <c r="D1209" s="92">
        <f t="shared" si="130"/>
        <v>0.21080622874313845</v>
      </c>
      <c r="E1209" s="93" cm="1">
        <f t="array" ref="E1209">SUM('DRE + DCF'!$S$41/TIR!S1209,'DRE + DCF'!$U$41:$AD$41/TIR!T1209:AC1209,TIR!F1209)</f>
        <v>42.80309482677017</v>
      </c>
      <c r="F1209" s="100">
        <f>'DRE + DCF'!$AE$38*'DRE + DCF'!$AE$39*(1+G1209)/(R1209-G1209)/AC1209</f>
        <v>20.199353967630184</v>
      </c>
      <c r="G1209" s="92">
        <f>R1209*(1-'DRE + DCF'!$AE$39)</f>
        <v>0.12648373724588308</v>
      </c>
      <c r="H1209" s="94">
        <f t="shared" si="133"/>
        <v>0.21080622874313845</v>
      </c>
      <c r="I1209" s="94">
        <f t="shared" si="132"/>
        <v>0.21080622874313845</v>
      </c>
      <c r="J1209" s="94">
        <f t="shared" si="132"/>
        <v>0.21080622874313845</v>
      </c>
      <c r="K1209" s="94">
        <f t="shared" si="132"/>
        <v>0.21080622874313845</v>
      </c>
      <c r="L1209" s="94">
        <f t="shared" si="132"/>
        <v>0.21080622874313845</v>
      </c>
      <c r="M1209" s="94">
        <f t="shared" si="132"/>
        <v>0.21080622874313845</v>
      </c>
      <c r="N1209" s="94">
        <f t="shared" si="132"/>
        <v>0.21080622874313845</v>
      </c>
      <c r="O1209" s="94">
        <f t="shared" si="132"/>
        <v>0.21080622874313845</v>
      </c>
      <c r="P1209" s="94">
        <f t="shared" si="132"/>
        <v>0.21080622874313845</v>
      </c>
      <c r="Q1209" s="94">
        <f t="shared" si="132"/>
        <v>0.21080622874313845</v>
      </c>
      <c r="R1209" s="94">
        <f t="shared" si="132"/>
        <v>0.21080622874313845</v>
      </c>
      <c r="S1209" s="93">
        <f>(1+H1209)^((5-Dashboard!$F$9)*3/12)</f>
        <v>1.0489835111125767</v>
      </c>
      <c r="T1209" s="93">
        <f t="shared" si="129"/>
        <v>1.2701157691039551</v>
      </c>
      <c r="U1209" s="93">
        <f t="shared" si="129"/>
        <v>1.5378640844559506</v>
      </c>
      <c r="V1209" s="93">
        <f t="shared" si="129"/>
        <v>1.8620554124196289</v>
      </c>
      <c r="W1209" s="93">
        <f t="shared" si="129"/>
        <v>2.2545882916225604</v>
      </c>
      <c r="X1209" s="93">
        <f t="shared" si="129"/>
        <v>2.7298695467479477</v>
      </c>
      <c r="Y1209" s="93">
        <f t="shared" si="128"/>
        <v>3.3053430508586232</v>
      </c>
      <c r="Z1209" s="93">
        <f t="shared" si="128"/>
        <v>4.0021299541124691</v>
      </c>
      <c r="AA1209" s="93">
        <f t="shared" si="128"/>
        <v>4.8458038766788682</v>
      </c>
      <c r="AB1209" s="93">
        <f t="shared" si="128"/>
        <v>5.8673295171504209</v>
      </c>
      <c r="AC1209" s="95">
        <f t="shared" si="128"/>
        <v>7.1041991254542012</v>
      </c>
      <c r="AE1209" s="96"/>
    </row>
    <row r="1210" spans="3:31" ht="24.75" customHeight="1" x14ac:dyDescent="0.25">
      <c r="C1210" s="91">
        <f>ABS(E1210-Dashboard!$F$13)</f>
        <v>6.7414337736184322</v>
      </c>
      <c r="D1210" s="92">
        <f t="shared" si="130"/>
        <v>0.21090622874313844</v>
      </c>
      <c r="E1210" s="93" cm="1">
        <f t="array" ref="E1210">SUM('DRE + DCF'!$S$41/TIR!S1210,'DRE + DCF'!$U$41:$AD$41/TIR!T1210:AC1210,TIR!F1210)</f>
        <v>42.768566226381566</v>
      </c>
      <c r="F1210" s="100">
        <f>'DRE + DCF'!$AE$38*'DRE + DCF'!$AE$39*(1+G1210)/(R1210-G1210)/AC1210</f>
        <v>20.173767433377311</v>
      </c>
      <c r="G1210" s="92">
        <f>R1210*(1-'DRE + DCF'!$AE$39)</f>
        <v>0.12654373724588305</v>
      </c>
      <c r="H1210" s="94">
        <f t="shared" si="133"/>
        <v>0.21090622874313844</v>
      </c>
      <c r="I1210" s="94">
        <f t="shared" si="132"/>
        <v>0.21090622874313844</v>
      </c>
      <c r="J1210" s="94">
        <f t="shared" si="132"/>
        <v>0.21090622874313844</v>
      </c>
      <c r="K1210" s="94">
        <f t="shared" si="132"/>
        <v>0.21090622874313844</v>
      </c>
      <c r="L1210" s="94">
        <f t="shared" si="132"/>
        <v>0.21090622874313844</v>
      </c>
      <c r="M1210" s="94">
        <f t="shared" si="132"/>
        <v>0.21090622874313844</v>
      </c>
      <c r="N1210" s="94">
        <f t="shared" si="132"/>
        <v>0.21090622874313844</v>
      </c>
      <c r="O1210" s="94">
        <f t="shared" si="132"/>
        <v>0.21090622874313844</v>
      </c>
      <c r="P1210" s="94">
        <f t="shared" si="132"/>
        <v>0.21090622874313844</v>
      </c>
      <c r="Q1210" s="94">
        <f t="shared" si="132"/>
        <v>0.21090622874313844</v>
      </c>
      <c r="R1210" s="94">
        <f t="shared" si="132"/>
        <v>0.21090622874313844</v>
      </c>
      <c r="S1210" s="93">
        <f>(1+H1210)^((5-Dashboard!$F$9)*3/12)</f>
        <v>1.0490051692235032</v>
      </c>
      <c r="T1210" s="93">
        <f t="shared" si="129"/>
        <v>1.2702468933964901</v>
      </c>
      <c r="U1210" s="93">
        <f t="shared" si="129"/>
        <v>1.5381498752554312</v>
      </c>
      <c r="V1210" s="93">
        <f t="shared" si="129"/>
        <v>1.8625552646872832</v>
      </c>
      <c r="W1210" s="93">
        <f t="shared" si="129"/>
        <v>2.255379771388156</v>
      </c>
      <c r="X1210" s="93">
        <f t="shared" si="129"/>
        <v>2.7310534133551938</v>
      </c>
      <c r="Y1210" s="93">
        <f t="shared" si="128"/>
        <v>3.3070495892620135</v>
      </c>
      <c r="Z1210" s="93">
        <f t="shared" si="128"/>
        <v>4.0045269463998094</v>
      </c>
      <c r="AA1210" s="93">
        <f t="shared" si="128"/>
        <v>4.8491066225652695</v>
      </c>
      <c r="AB1210" s="93">
        <f t="shared" si="128"/>
        <v>5.8718134131038875</v>
      </c>
      <c r="AC1210" s="95">
        <f t="shared" si="128"/>
        <v>7.1102154359450047</v>
      </c>
      <c r="AE1210" s="96"/>
    </row>
    <row r="1211" spans="3:31" ht="24.75" customHeight="1" x14ac:dyDescent="0.25">
      <c r="C1211" s="91">
        <f>ABS(E1211-Dashboard!$F$13)</f>
        <v>6.7759184729620472</v>
      </c>
      <c r="D1211" s="92">
        <f t="shared" si="130"/>
        <v>0.21100622874313843</v>
      </c>
      <c r="E1211" s="93" cm="1">
        <f t="array" ref="E1211">SUM('DRE + DCF'!$S$41/TIR!S1211,'DRE + DCF'!$U$41:$AD$41/TIR!T1211:AC1211,TIR!F1211)</f>
        <v>42.734081527037951</v>
      </c>
      <c r="F1211" s="100">
        <f>'DRE + DCF'!$AE$38*'DRE + DCF'!$AE$39*(1+G1211)/(R1211-G1211)/AC1211</f>
        <v>20.148219190472357</v>
      </c>
      <c r="G1211" s="92">
        <f>R1211*(1-'DRE + DCF'!$AE$39)</f>
        <v>0.12660373724588306</v>
      </c>
      <c r="H1211" s="94">
        <f t="shared" si="133"/>
        <v>0.21100622874313843</v>
      </c>
      <c r="I1211" s="94">
        <f t="shared" si="132"/>
        <v>0.21100622874313843</v>
      </c>
      <c r="J1211" s="94">
        <f t="shared" si="132"/>
        <v>0.21100622874313843</v>
      </c>
      <c r="K1211" s="94">
        <f t="shared" si="132"/>
        <v>0.21100622874313843</v>
      </c>
      <c r="L1211" s="94">
        <f t="shared" si="132"/>
        <v>0.21100622874313843</v>
      </c>
      <c r="M1211" s="94">
        <f t="shared" si="132"/>
        <v>0.21100622874313843</v>
      </c>
      <c r="N1211" s="94">
        <f t="shared" si="132"/>
        <v>0.21100622874313843</v>
      </c>
      <c r="O1211" s="94">
        <f t="shared" si="132"/>
        <v>0.21100622874313843</v>
      </c>
      <c r="P1211" s="94">
        <f t="shared" si="132"/>
        <v>0.21100622874313843</v>
      </c>
      <c r="Q1211" s="94">
        <f t="shared" si="132"/>
        <v>0.21100622874313843</v>
      </c>
      <c r="R1211" s="94">
        <f t="shared" si="132"/>
        <v>0.21100622874313843</v>
      </c>
      <c r="S1211" s="93">
        <f>(1+H1211)^((5-Dashboard!$F$9)*3/12)</f>
        <v>1.0490268259930309</v>
      </c>
      <c r="T1211" s="93">
        <f t="shared" si="129"/>
        <v>1.270378020396205</v>
      </c>
      <c r="U1211" s="93">
        <f t="shared" si="129"/>
        <v>1.5384356955581819</v>
      </c>
      <c r="V1211" s="93">
        <f t="shared" si="129"/>
        <v>1.863055209841741</v>
      </c>
      <c r="W1211" s="93">
        <f t="shared" si="129"/>
        <v>2.2561714636107033</v>
      </c>
      <c r="X1211" s="93">
        <f t="shared" si="129"/>
        <v>2.7322376955450847</v>
      </c>
      <c r="Y1211" s="93">
        <f t="shared" ref="Y1211:AC1261" si="134">(X1211)*(1+N1211)</f>
        <v>3.3087568677118964</v>
      </c>
      <c r="Z1211" s="93">
        <f t="shared" si="134"/>
        <v>4.0069251761957432</v>
      </c>
      <c r="AA1211" s="93">
        <f t="shared" si="134"/>
        <v>4.8524113464807428</v>
      </c>
      <c r="AB1211" s="93">
        <f t="shared" si="134"/>
        <v>5.8763003650120593</v>
      </c>
      <c r="AC1211" s="95">
        <f t="shared" si="134"/>
        <v>7.1162363439951823</v>
      </c>
      <c r="AE1211" s="96"/>
    </row>
    <row r="1212" spans="3:31" ht="24.75" customHeight="1" x14ac:dyDescent="0.25">
      <c r="C1212" s="91">
        <f>ABS(E1212-Dashboard!$F$13)</f>
        <v>6.810359343579222</v>
      </c>
      <c r="D1212" s="92">
        <f t="shared" si="130"/>
        <v>0.21110622874313842</v>
      </c>
      <c r="E1212" s="93" cm="1">
        <f t="array" ref="E1212">SUM('DRE + DCF'!$S$41/TIR!S1212,'DRE + DCF'!$U$41:$AD$41/TIR!T1212:AC1212,TIR!F1212)</f>
        <v>42.699640656420776</v>
      </c>
      <c r="F1212" s="100">
        <f>'DRE + DCF'!$AE$38*'DRE + DCF'!$AE$39*(1+G1212)/(R1212-G1212)/AC1212</f>
        <v>20.122709171005109</v>
      </c>
      <c r="G1212" s="92">
        <f>R1212*(1-'DRE + DCF'!$AE$39)</f>
        <v>0.12666373724588303</v>
      </c>
      <c r="H1212" s="94">
        <f t="shared" si="133"/>
        <v>0.21110622874313842</v>
      </c>
      <c r="I1212" s="94">
        <f t="shared" si="132"/>
        <v>0.21110622874313842</v>
      </c>
      <c r="J1212" s="94">
        <f t="shared" si="132"/>
        <v>0.21110622874313842</v>
      </c>
      <c r="K1212" s="94">
        <f t="shared" si="132"/>
        <v>0.21110622874313842</v>
      </c>
      <c r="L1212" s="94">
        <f t="shared" si="132"/>
        <v>0.21110622874313842</v>
      </c>
      <c r="M1212" s="94">
        <f t="shared" si="132"/>
        <v>0.21110622874313842</v>
      </c>
      <c r="N1212" s="94">
        <f t="shared" si="132"/>
        <v>0.21110622874313842</v>
      </c>
      <c r="O1212" s="94">
        <f t="shared" si="132"/>
        <v>0.21110622874313842</v>
      </c>
      <c r="P1212" s="94">
        <f t="shared" si="132"/>
        <v>0.21110622874313842</v>
      </c>
      <c r="Q1212" s="94">
        <f t="shared" si="132"/>
        <v>0.21110622874313842</v>
      </c>
      <c r="R1212" s="94">
        <f t="shared" si="132"/>
        <v>0.21110622874313842</v>
      </c>
      <c r="S1212" s="93">
        <f>(1+H1212)^((5-Dashboard!$F$9)*3/12)</f>
        <v>1.0490484814213539</v>
      </c>
      <c r="T1212" s="93">
        <f t="shared" ref="T1212:X1262" si="135">(S1212)*(1+I1212)</f>
        <v>1.2705091501029322</v>
      </c>
      <c r="U1212" s="93">
        <f t="shared" si="135"/>
        <v>1.5387215453648122</v>
      </c>
      <c r="V1212" s="93">
        <f t="shared" si="135"/>
        <v>1.8635552478925916</v>
      </c>
      <c r="W1212" s="93">
        <f t="shared" si="135"/>
        <v>2.2569633683296813</v>
      </c>
      <c r="X1212" s="93">
        <f t="shared" si="135"/>
        <v>2.733422393429171</v>
      </c>
      <c r="Y1212" s="93">
        <f t="shared" si="134"/>
        <v>3.3104648864680466</v>
      </c>
      <c r="Z1212" s="93">
        <f t="shared" si="134"/>
        <v>4.0093246440368979</v>
      </c>
      <c r="AA1212" s="93">
        <f t="shared" si="134"/>
        <v>4.8557180494464536</v>
      </c>
      <c r="AB1212" s="93">
        <f t="shared" si="134"/>
        <v>5.8807903747050823</v>
      </c>
      <c r="AC1212" s="95">
        <f t="shared" si="134"/>
        <v>7.1222618527380206</v>
      </c>
      <c r="AE1212" s="96"/>
    </row>
    <row r="1213" spans="3:31" ht="24.75" customHeight="1" x14ac:dyDescent="0.25">
      <c r="C1213" s="91">
        <f>ABS(E1213-Dashboard!$F$13)</f>
        <v>6.8447564576418145</v>
      </c>
      <c r="D1213" s="92">
        <f t="shared" si="130"/>
        <v>0.21120622874313841</v>
      </c>
      <c r="E1213" s="93" cm="1">
        <f t="array" ref="E1213">SUM('DRE + DCF'!$S$41/TIR!S1213,'DRE + DCF'!$U$41:$AD$41/TIR!T1213:AC1213,TIR!F1213)</f>
        <v>42.665243542358184</v>
      </c>
      <c r="F1213" s="100">
        <f>'DRE + DCF'!$AE$38*'DRE + DCF'!$AE$39*(1+G1213)/(R1213-G1213)/AC1213</f>
        <v>20.097237307208061</v>
      </c>
      <c r="G1213" s="92">
        <f>R1213*(1-'DRE + DCF'!$AE$39)</f>
        <v>0.12672373724588304</v>
      </c>
      <c r="H1213" s="94">
        <f t="shared" si="133"/>
        <v>0.21120622874313841</v>
      </c>
      <c r="I1213" s="94">
        <f t="shared" si="132"/>
        <v>0.21120622874313841</v>
      </c>
      <c r="J1213" s="94">
        <f t="shared" si="132"/>
        <v>0.21120622874313841</v>
      </c>
      <c r="K1213" s="94">
        <f t="shared" si="132"/>
        <v>0.21120622874313841</v>
      </c>
      <c r="L1213" s="94">
        <f t="shared" si="132"/>
        <v>0.21120622874313841</v>
      </c>
      <c r="M1213" s="94">
        <f t="shared" si="132"/>
        <v>0.21120622874313841</v>
      </c>
      <c r="N1213" s="94">
        <f t="shared" si="132"/>
        <v>0.21120622874313841</v>
      </c>
      <c r="O1213" s="94">
        <f t="shared" si="132"/>
        <v>0.21120622874313841</v>
      </c>
      <c r="P1213" s="94">
        <f t="shared" si="132"/>
        <v>0.21120622874313841</v>
      </c>
      <c r="Q1213" s="94">
        <f t="shared" si="132"/>
        <v>0.21120622874313841</v>
      </c>
      <c r="R1213" s="94">
        <f t="shared" si="132"/>
        <v>0.21120622874313841</v>
      </c>
      <c r="S1213" s="93">
        <f>(1+H1213)^((5-Dashboard!$F$9)*3/12)</f>
        <v>1.0490701355086658</v>
      </c>
      <c r="T1213" s="93">
        <f t="shared" si="135"/>
        <v>1.2706402825165042</v>
      </c>
      <c r="U1213" s="93">
        <f t="shared" si="135"/>
        <v>1.5390074246759311</v>
      </c>
      <c r="V1213" s="93">
        <f t="shared" si="135"/>
        <v>1.8640553788494243</v>
      </c>
      <c r="W1213" s="93">
        <f t="shared" si="135"/>
        <v>2.2577554855845734</v>
      </c>
      <c r="X1213" s="93">
        <f t="shared" si="135"/>
        <v>2.7346075071190246</v>
      </c>
      <c r="Y1213" s="93">
        <f t="shared" si="134"/>
        <v>3.3121736457903088</v>
      </c>
      <c r="Z1213" s="93">
        <f t="shared" si="134"/>
        <v>4.0117253504600914</v>
      </c>
      <c r="AA1213" s="93">
        <f t="shared" si="134"/>
        <v>4.8590267324840131</v>
      </c>
      <c r="AB1213" s="93">
        <f t="shared" si="134"/>
        <v>5.885283444014056</v>
      </c>
      <c r="AC1213" s="95">
        <f t="shared" si="134"/>
        <v>7.1282919653086942</v>
      </c>
      <c r="AE1213" s="96"/>
    </row>
    <row r="1214" spans="3:31" ht="24.75" customHeight="1" x14ac:dyDescent="0.25">
      <c r="C1214" s="91">
        <f>ABS(E1214-Dashboard!$F$13)</f>
        <v>6.8791098871752183</v>
      </c>
      <c r="D1214" s="92">
        <f t="shared" si="130"/>
        <v>0.2113062287431384</v>
      </c>
      <c r="E1214" s="93" cm="1">
        <f t="array" ref="E1214">SUM('DRE + DCF'!$S$41/TIR!S1214,'DRE + DCF'!$U$41:$AD$41/TIR!T1214:AC1214,TIR!F1214)</f>
        <v>42.63089011282478</v>
      </c>
      <c r="F1214" s="100">
        <f>'DRE + DCF'!$AE$38*'DRE + DCF'!$AE$39*(1+G1214)/(R1214-G1214)/AC1214</f>
        <v>20.071803531456087</v>
      </c>
      <c r="G1214" s="92">
        <f>R1214*(1-'DRE + DCF'!$AE$39)</f>
        <v>0.12678373724588304</v>
      </c>
      <c r="H1214" s="94">
        <f t="shared" si="133"/>
        <v>0.2113062287431384</v>
      </c>
      <c r="I1214" s="94">
        <f t="shared" si="132"/>
        <v>0.2113062287431384</v>
      </c>
      <c r="J1214" s="94">
        <f t="shared" si="132"/>
        <v>0.2113062287431384</v>
      </c>
      <c r="K1214" s="94">
        <f t="shared" si="132"/>
        <v>0.2113062287431384</v>
      </c>
      <c r="L1214" s="94">
        <f t="shared" si="132"/>
        <v>0.2113062287431384</v>
      </c>
      <c r="M1214" s="94">
        <f t="shared" si="132"/>
        <v>0.2113062287431384</v>
      </c>
      <c r="N1214" s="94">
        <f t="shared" si="132"/>
        <v>0.2113062287431384</v>
      </c>
      <c r="O1214" s="94">
        <f t="shared" si="132"/>
        <v>0.2113062287431384</v>
      </c>
      <c r="P1214" s="94">
        <f t="shared" si="132"/>
        <v>0.2113062287431384</v>
      </c>
      <c r="Q1214" s="94">
        <f t="shared" si="132"/>
        <v>0.2113062287431384</v>
      </c>
      <c r="R1214" s="94">
        <f t="shared" si="132"/>
        <v>0.2113062287431384</v>
      </c>
      <c r="S1214" s="93">
        <f>(1+H1214)^((5-Dashboard!$F$9)*3/12)</f>
        <v>1.0490917882551605</v>
      </c>
      <c r="T1214" s="93">
        <f t="shared" si="135"/>
        <v>1.2707714176367535</v>
      </c>
      <c r="U1214" s="93">
        <f t="shared" si="135"/>
        <v>1.5392933334921477</v>
      </c>
      <c r="V1214" s="93">
        <f t="shared" si="135"/>
        <v>1.8645556027218275</v>
      </c>
      <c r="W1214" s="93">
        <f t="shared" si="135"/>
        <v>2.2585478154148664</v>
      </c>
      <c r="X1214" s="93">
        <f t="shared" si="135"/>
        <v>2.7357930367262355</v>
      </c>
      <c r="Y1214" s="93">
        <f t="shared" si="134"/>
        <v>3.3138831459385947</v>
      </c>
      <c r="Z1214" s="93">
        <f t="shared" si="134"/>
        <v>4.0141272960023269</v>
      </c>
      <c r="AA1214" s="93">
        <f t="shared" si="134"/>
        <v>4.8623373966154704</v>
      </c>
      <c r="AB1214" s="93">
        <f t="shared" si="134"/>
        <v>5.8897795747710155</v>
      </c>
      <c r="AC1214" s="95">
        <f t="shared" si="134"/>
        <v>7.1343266848442441</v>
      </c>
      <c r="AE1214" s="96"/>
    </row>
    <row r="1215" spans="3:31" ht="24.75" customHeight="1" x14ac:dyDescent="0.25">
      <c r="C1215" s="91">
        <f>ABS(E1215-Dashboard!$F$13)</f>
        <v>6.9134197040588461</v>
      </c>
      <c r="D1215" s="92">
        <f t="shared" si="130"/>
        <v>0.21140622874313839</v>
      </c>
      <c r="E1215" s="93" cm="1">
        <f t="array" ref="E1215">SUM('DRE + DCF'!$S$41/TIR!S1215,'DRE + DCF'!$U$41:$AD$41/TIR!T1215:AC1215,TIR!F1215)</f>
        <v>42.596580295941152</v>
      </c>
      <c r="F1215" s="100">
        <f>'DRE + DCF'!$AE$38*'DRE + DCF'!$AE$39*(1+G1215)/(R1215-G1215)/AC1215</f>
        <v>20.046407776266065</v>
      </c>
      <c r="G1215" s="92">
        <f>R1215*(1-'DRE + DCF'!$AE$39)</f>
        <v>0.12684373724588302</v>
      </c>
      <c r="H1215" s="94">
        <f t="shared" si="133"/>
        <v>0.21140622874313839</v>
      </c>
      <c r="I1215" s="94">
        <f t="shared" si="132"/>
        <v>0.21140622874313839</v>
      </c>
      <c r="J1215" s="94">
        <f t="shared" si="132"/>
        <v>0.21140622874313839</v>
      </c>
      <c r="K1215" s="94">
        <f t="shared" si="132"/>
        <v>0.21140622874313839</v>
      </c>
      <c r="L1215" s="94">
        <f t="shared" si="132"/>
        <v>0.21140622874313839</v>
      </c>
      <c r="M1215" s="94">
        <f t="shared" si="132"/>
        <v>0.21140622874313839</v>
      </c>
      <c r="N1215" s="94">
        <f t="shared" si="132"/>
        <v>0.21140622874313839</v>
      </c>
      <c r="O1215" s="94">
        <f t="shared" si="132"/>
        <v>0.21140622874313839</v>
      </c>
      <c r="P1215" s="94">
        <f t="shared" si="132"/>
        <v>0.21140622874313839</v>
      </c>
      <c r="Q1215" s="94">
        <f t="shared" si="132"/>
        <v>0.21140622874313839</v>
      </c>
      <c r="R1215" s="94">
        <f t="shared" si="132"/>
        <v>0.21140622874313839</v>
      </c>
      <c r="S1215" s="93">
        <f>(1+H1215)^((5-Dashboard!$F$9)*3/12)</f>
        <v>1.0491134396610315</v>
      </c>
      <c r="T1215" s="93">
        <f t="shared" si="135"/>
        <v>1.2709025554635123</v>
      </c>
      <c r="U1215" s="93">
        <f t="shared" si="135"/>
        <v>1.5395792718140706</v>
      </c>
      <c r="V1215" s="93">
        <f t="shared" si="135"/>
        <v>1.8650559195193905</v>
      </c>
      <c r="W1215" s="93">
        <f t="shared" si="135"/>
        <v>2.2593403578600513</v>
      </c>
      <c r="X1215" s="93">
        <f t="shared" si="135"/>
        <v>2.7369789823624173</v>
      </c>
      <c r="Y1215" s="93">
        <f t="shared" si="134"/>
        <v>3.3155933871728887</v>
      </c>
      <c r="Z1215" s="93">
        <f t="shared" si="134"/>
        <v>4.0165304812007978</v>
      </c>
      <c r="AA1215" s="93">
        <f t="shared" si="134"/>
        <v>4.8656500428633214</v>
      </c>
      <c r="AB1215" s="93">
        <f t="shared" si="134"/>
        <v>5.8942787688089462</v>
      </c>
      <c r="AC1215" s="95">
        <f t="shared" si="134"/>
        <v>7.1403660144835941</v>
      </c>
      <c r="AE1215" s="96"/>
    </row>
    <row r="1216" spans="3:31" ht="24.75" customHeight="1" x14ac:dyDescent="0.25">
      <c r="C1216" s="91">
        <f>ABS(E1216-Dashboard!$F$13)</f>
        <v>6.9476859800263568</v>
      </c>
      <c r="D1216" s="92">
        <f t="shared" si="130"/>
        <v>0.21150622874313837</v>
      </c>
      <c r="E1216" s="93" cm="1">
        <f t="array" ref="E1216">SUM('DRE + DCF'!$S$41/TIR!S1216,'DRE + DCF'!$U$41:$AD$41/TIR!T1216:AC1216,TIR!F1216)</f>
        <v>42.562314019973641</v>
      </c>
      <c r="F1216" s="100">
        <f>'DRE + DCF'!$AE$38*'DRE + DCF'!$AE$39*(1+G1216)/(R1216-G1216)/AC1216</f>
        <v>20.02104997429656</v>
      </c>
      <c r="G1216" s="92">
        <f>R1216*(1-'DRE + DCF'!$AE$39)</f>
        <v>0.12690373724588302</v>
      </c>
      <c r="H1216" s="94">
        <f t="shared" si="133"/>
        <v>0.21150622874313837</v>
      </c>
      <c r="I1216" s="94">
        <f t="shared" si="132"/>
        <v>0.21150622874313837</v>
      </c>
      <c r="J1216" s="94">
        <f t="shared" si="132"/>
        <v>0.21150622874313837</v>
      </c>
      <c r="K1216" s="94">
        <f t="shared" si="132"/>
        <v>0.21150622874313837</v>
      </c>
      <c r="L1216" s="94">
        <f t="shared" si="132"/>
        <v>0.21150622874313837</v>
      </c>
      <c r="M1216" s="94">
        <f t="shared" si="132"/>
        <v>0.21150622874313837</v>
      </c>
      <c r="N1216" s="94">
        <f t="shared" si="132"/>
        <v>0.21150622874313837</v>
      </c>
      <c r="O1216" s="94">
        <f t="shared" si="132"/>
        <v>0.21150622874313837</v>
      </c>
      <c r="P1216" s="94">
        <f t="shared" si="132"/>
        <v>0.21150622874313837</v>
      </c>
      <c r="Q1216" s="94">
        <f t="shared" si="132"/>
        <v>0.21150622874313837</v>
      </c>
      <c r="R1216" s="94">
        <f t="shared" si="132"/>
        <v>0.21150622874313837</v>
      </c>
      <c r="S1216" s="93">
        <f>(1+H1216)^((5-Dashboard!$F$9)*3/12)</f>
        <v>1.0491350897264726</v>
      </c>
      <c r="T1216" s="93">
        <f t="shared" si="135"/>
        <v>1.2710336959966129</v>
      </c>
      <c r="U1216" s="93">
        <f t="shared" si="135"/>
        <v>1.5398652396423091</v>
      </c>
      <c r="V1216" s="93">
        <f t="shared" si="135"/>
        <v>1.865556329251703</v>
      </c>
      <c r="W1216" s="93">
        <f t="shared" si="135"/>
        <v>2.2601331129596232</v>
      </c>
      <c r="X1216" s="93">
        <f t="shared" si="135"/>
        <v>2.7381653441392029</v>
      </c>
      <c r="Y1216" s="93">
        <f t="shared" si="134"/>
        <v>3.3173043697532436</v>
      </c>
      <c r="Z1216" s="93">
        <f t="shared" si="134"/>
        <v>4.0189349065928859</v>
      </c>
      <c r="AA1216" s="93">
        <f t="shared" si="134"/>
        <v>4.8689646722505042</v>
      </c>
      <c r="AB1216" s="93">
        <f t="shared" si="134"/>
        <v>5.8987810279617792</v>
      </c>
      <c r="AC1216" s="95">
        <f t="shared" si="134"/>
        <v>7.1464099573675481</v>
      </c>
      <c r="AE1216" s="96"/>
    </row>
    <row r="1217" spans="3:31" ht="24.75" customHeight="1" x14ac:dyDescent="0.25">
      <c r="C1217" s="91">
        <f>ABS(E1217-Dashboard!$F$13)</f>
        <v>6.9819087866661675</v>
      </c>
      <c r="D1217" s="92">
        <f t="shared" si="130"/>
        <v>0.21160622874313836</v>
      </c>
      <c r="E1217" s="93" cm="1">
        <f t="array" ref="E1217">SUM('DRE + DCF'!$S$41/TIR!S1217,'DRE + DCF'!$U$41:$AD$41/TIR!T1217:AC1217,TIR!F1217)</f>
        <v>42.52809121333383</v>
      </c>
      <c r="F1217" s="100">
        <f>'DRE + DCF'!$AE$38*'DRE + DCF'!$AE$39*(1+G1217)/(R1217-G1217)/AC1217</f>
        <v>19.995730058347405</v>
      </c>
      <c r="G1217" s="92">
        <f>R1217*(1-'DRE + DCF'!$AE$39)</f>
        <v>0.126963737245883</v>
      </c>
      <c r="H1217" s="94">
        <f t="shared" si="133"/>
        <v>0.21160622874313836</v>
      </c>
      <c r="I1217" s="94">
        <f t="shared" si="132"/>
        <v>0.21160622874313836</v>
      </c>
      <c r="J1217" s="94">
        <f t="shared" si="132"/>
        <v>0.21160622874313836</v>
      </c>
      <c r="K1217" s="94">
        <f t="shared" si="132"/>
        <v>0.21160622874313836</v>
      </c>
      <c r="L1217" s="94">
        <f t="shared" si="132"/>
        <v>0.21160622874313836</v>
      </c>
      <c r="M1217" s="94">
        <f t="shared" si="132"/>
        <v>0.21160622874313836</v>
      </c>
      <c r="N1217" s="94">
        <f t="shared" si="132"/>
        <v>0.21160622874313836</v>
      </c>
      <c r="O1217" s="94">
        <f t="shared" si="132"/>
        <v>0.21160622874313836</v>
      </c>
      <c r="P1217" s="94">
        <f t="shared" si="132"/>
        <v>0.21160622874313836</v>
      </c>
      <c r="Q1217" s="94">
        <f t="shared" si="132"/>
        <v>0.21160622874313836</v>
      </c>
      <c r="R1217" s="94">
        <f t="shared" si="132"/>
        <v>0.21160622874313836</v>
      </c>
      <c r="S1217" s="93">
        <f>(1+H1217)^((5-Dashboard!$F$9)*3/12)</f>
        <v>1.0491567384516773</v>
      </c>
      <c r="T1217" s="93">
        <f t="shared" si="135"/>
        <v>1.2711648392358881</v>
      </c>
      <c r="U1217" s="93">
        <f t="shared" si="135"/>
        <v>1.5401512369774721</v>
      </c>
      <c r="V1217" s="93">
        <f t="shared" si="135"/>
        <v>1.8660568319283546</v>
      </c>
      <c r="W1217" s="93">
        <f t="shared" si="135"/>
        <v>2.260926080753082</v>
      </c>
      <c r="X1217" s="93">
        <f t="shared" si="135"/>
        <v>2.739352122168246</v>
      </c>
      <c r="Y1217" s="93">
        <f t="shared" si="134"/>
        <v>3.3190160939397813</v>
      </c>
      <c r="Z1217" s="93">
        <f t="shared" si="134"/>
        <v>4.0213405727161602</v>
      </c>
      <c r="AA1217" s="93">
        <f t="shared" si="134"/>
        <v>4.8722812858003994</v>
      </c>
      <c r="AB1217" s="93">
        <f t="shared" si="134"/>
        <v>5.9032863540643916</v>
      </c>
      <c r="AC1217" s="95">
        <f t="shared" si="134"/>
        <v>7.1524585166387888</v>
      </c>
      <c r="AE1217" s="96"/>
    </row>
    <row r="1218" spans="3:31" ht="24.75" customHeight="1" x14ac:dyDescent="0.25">
      <c r="C1218" s="91">
        <f>ABS(E1218-Dashboard!$F$13)</f>
        <v>7.0160881954216237</v>
      </c>
      <c r="D1218" s="92">
        <f t="shared" si="130"/>
        <v>0.21170622874313835</v>
      </c>
      <c r="E1218" s="93" cm="1">
        <f t="array" ref="E1218">SUM('DRE + DCF'!$S$41/TIR!S1218,'DRE + DCF'!$U$41:$AD$41/TIR!T1218:AC1218,TIR!F1218)</f>
        <v>42.493911804578374</v>
      </c>
      <c r="F1218" s="100">
        <f>'DRE + DCF'!$AE$38*'DRE + DCF'!$AE$39*(1+G1218)/(R1218-G1218)/AC1218</f>
        <v>19.970447961359447</v>
      </c>
      <c r="G1218" s="92">
        <f>R1218*(1-'DRE + DCF'!$AE$39)</f>
        <v>0.12702373724588301</v>
      </c>
      <c r="H1218" s="94">
        <f t="shared" si="133"/>
        <v>0.21170622874313835</v>
      </c>
      <c r="I1218" s="94">
        <f t="shared" si="132"/>
        <v>0.21170622874313835</v>
      </c>
      <c r="J1218" s="94">
        <f t="shared" si="132"/>
        <v>0.21170622874313835</v>
      </c>
      <c r="K1218" s="94">
        <f t="shared" si="132"/>
        <v>0.21170622874313835</v>
      </c>
      <c r="L1218" s="94">
        <f t="shared" si="132"/>
        <v>0.21170622874313835</v>
      </c>
      <c r="M1218" s="94">
        <f t="shared" si="132"/>
        <v>0.21170622874313835</v>
      </c>
      <c r="N1218" s="94">
        <f t="shared" si="132"/>
        <v>0.21170622874313835</v>
      </c>
      <c r="O1218" s="94">
        <f t="shared" si="132"/>
        <v>0.21170622874313835</v>
      </c>
      <c r="P1218" s="94">
        <f t="shared" si="132"/>
        <v>0.21170622874313835</v>
      </c>
      <c r="Q1218" s="94">
        <f t="shared" si="132"/>
        <v>0.21170622874313835</v>
      </c>
      <c r="R1218" s="94">
        <f t="shared" si="132"/>
        <v>0.21170622874313835</v>
      </c>
      <c r="S1218" s="93">
        <f>(1+H1218)^((5-Dashboard!$F$9)*3/12)</f>
        <v>1.0491783858368393</v>
      </c>
      <c r="T1218" s="93">
        <f t="shared" si="135"/>
        <v>1.2712959851811698</v>
      </c>
      <c r="U1218" s="93">
        <f t="shared" si="135"/>
        <v>1.540437263820168</v>
      </c>
      <c r="V1218" s="93">
        <f t="shared" si="135"/>
        <v>1.8665574275589347</v>
      </c>
      <c r="W1218" s="93">
        <f t="shared" si="135"/>
        <v>2.2617192612799304</v>
      </c>
      <c r="X1218" s="93">
        <f t="shared" si="135"/>
        <v>2.7405393165612213</v>
      </c>
      <c r="Y1218" s="93">
        <f t="shared" si="134"/>
        <v>3.3207285599926952</v>
      </c>
      <c r="Z1218" s="93">
        <f t="shared" si="134"/>
        <v>4.0237474801083817</v>
      </c>
      <c r="AA1218" s="93">
        <f t="shared" si="134"/>
        <v>4.8755998845368334</v>
      </c>
      <c r="AB1218" s="93">
        <f t="shared" si="134"/>
        <v>5.9077947489526075</v>
      </c>
      <c r="AC1218" s="95">
        <f t="shared" si="134"/>
        <v>7.1585116954418799</v>
      </c>
      <c r="AE1218" s="96"/>
    </row>
    <row r="1219" spans="3:31" ht="24.75" customHeight="1" x14ac:dyDescent="0.25">
      <c r="C1219" s="91">
        <f>ABS(E1219-Dashboard!$F$13)</f>
        <v>7.0502242775915178</v>
      </c>
      <c r="D1219" s="92">
        <f t="shared" si="130"/>
        <v>0.21180622874313834</v>
      </c>
      <c r="E1219" s="93" cm="1">
        <f t="array" ref="E1219">SUM('DRE + DCF'!$S$41/TIR!S1219,'DRE + DCF'!$U$41:$AD$41/TIR!T1219:AC1219,TIR!F1219)</f>
        <v>42.45977572240848</v>
      </c>
      <c r="F1219" s="100">
        <f>'DRE + DCF'!$AE$38*'DRE + DCF'!$AE$39*(1+G1219)/(R1219-G1219)/AC1219</f>
        <v>19.945203616414123</v>
      </c>
      <c r="G1219" s="92">
        <f>R1219*(1-'DRE + DCF'!$AE$39)</f>
        <v>0.12708373724588301</v>
      </c>
      <c r="H1219" s="94">
        <f t="shared" si="133"/>
        <v>0.21180622874313834</v>
      </c>
      <c r="I1219" s="94">
        <f t="shared" si="132"/>
        <v>0.21180622874313834</v>
      </c>
      <c r="J1219" s="94">
        <f t="shared" si="132"/>
        <v>0.21180622874313834</v>
      </c>
      <c r="K1219" s="94">
        <f t="shared" si="132"/>
        <v>0.21180622874313834</v>
      </c>
      <c r="L1219" s="94">
        <f t="shared" si="132"/>
        <v>0.21180622874313834</v>
      </c>
      <c r="M1219" s="94">
        <f t="shared" si="132"/>
        <v>0.21180622874313834</v>
      </c>
      <c r="N1219" s="94">
        <f t="shared" si="132"/>
        <v>0.21180622874313834</v>
      </c>
      <c r="O1219" s="94">
        <f t="shared" si="132"/>
        <v>0.21180622874313834</v>
      </c>
      <c r="P1219" s="94">
        <f t="shared" si="132"/>
        <v>0.21180622874313834</v>
      </c>
      <c r="Q1219" s="94">
        <f t="shared" si="132"/>
        <v>0.21180622874313834</v>
      </c>
      <c r="R1219" s="94">
        <f t="shared" si="132"/>
        <v>0.21180622874313834</v>
      </c>
      <c r="S1219" s="93">
        <f>(1+H1219)^((5-Dashboard!$F$9)*3/12)</f>
        <v>1.0492000318821522</v>
      </c>
      <c r="T1219" s="93">
        <f t="shared" si="135"/>
        <v>1.2714271338322913</v>
      </c>
      <c r="U1219" s="93">
        <f t="shared" si="135"/>
        <v>1.5407233201710064</v>
      </c>
      <c r="V1219" s="93">
        <f t="shared" si="135"/>
        <v>1.8670581161530342</v>
      </c>
      <c r="W1219" s="93">
        <f t="shared" si="135"/>
        <v>2.2625126545796768</v>
      </c>
      <c r="X1219" s="93">
        <f t="shared" si="135"/>
        <v>2.7417269274298248</v>
      </c>
      <c r="Y1219" s="93">
        <f t="shared" si="134"/>
        <v>3.322441768172248</v>
      </c>
      <c r="Z1219" s="93">
        <f t="shared" si="134"/>
        <v>4.026155629307496</v>
      </c>
      <c r="AA1219" s="93">
        <f t="shared" si="134"/>
        <v>4.8789204694840738</v>
      </c>
      <c r="AB1219" s="93">
        <f t="shared" si="134"/>
        <v>5.9123062144631975</v>
      </c>
      <c r="AC1219" s="95">
        <f t="shared" si="134"/>
        <v>7.1645694969232681</v>
      </c>
      <c r="AE1219" s="96"/>
    </row>
    <row r="1220" spans="3:31" ht="24.75" customHeight="1" x14ac:dyDescent="0.25">
      <c r="C1220" s="91">
        <f>ABS(E1220-Dashboard!$F$13)</f>
        <v>7.0843171043303457</v>
      </c>
      <c r="D1220" s="92">
        <f t="shared" si="130"/>
        <v>0.21190622874313833</v>
      </c>
      <c r="E1220" s="93" cm="1">
        <f t="array" ref="E1220">SUM('DRE + DCF'!$S$41/TIR!S1220,'DRE + DCF'!$U$41:$AD$41/TIR!T1220:AC1220,TIR!F1220)</f>
        <v>42.425682895669652</v>
      </c>
      <c r="F1220" s="100">
        <f>'DRE + DCF'!$AE$38*'DRE + DCF'!$AE$39*(1+G1220)/(R1220-G1220)/AC1220</f>
        <v>19.919996956733105</v>
      </c>
      <c r="G1220" s="92">
        <f>R1220*(1-'DRE + DCF'!$AE$39)</f>
        <v>0.12714373724588299</v>
      </c>
      <c r="H1220" s="94">
        <f t="shared" si="133"/>
        <v>0.21190622874313833</v>
      </c>
      <c r="I1220" s="94">
        <f t="shared" si="132"/>
        <v>0.21190622874313833</v>
      </c>
      <c r="J1220" s="94">
        <f t="shared" si="132"/>
        <v>0.21190622874313833</v>
      </c>
      <c r="K1220" s="94">
        <f t="shared" si="132"/>
        <v>0.21190622874313833</v>
      </c>
      <c r="L1220" s="94">
        <f t="shared" si="132"/>
        <v>0.21190622874313833</v>
      </c>
      <c r="M1220" s="94">
        <f t="shared" si="132"/>
        <v>0.21190622874313833</v>
      </c>
      <c r="N1220" s="94">
        <f t="shared" si="132"/>
        <v>0.21190622874313833</v>
      </c>
      <c r="O1220" s="94">
        <f t="shared" si="132"/>
        <v>0.21190622874313833</v>
      </c>
      <c r="P1220" s="94">
        <f t="shared" si="132"/>
        <v>0.21190622874313833</v>
      </c>
      <c r="Q1220" s="94">
        <f t="shared" si="132"/>
        <v>0.21190622874313833</v>
      </c>
      <c r="R1220" s="94">
        <f t="shared" si="132"/>
        <v>0.21190622874313833</v>
      </c>
      <c r="S1220" s="93">
        <f>(1+H1220)^((5-Dashboard!$F$9)*3/12)</f>
        <v>1.0492216765878093</v>
      </c>
      <c r="T1220" s="93">
        <f t="shared" si="135"/>
        <v>1.2715582851890848</v>
      </c>
      <c r="U1220" s="93">
        <f t="shared" si="135"/>
        <v>1.5410094060305957</v>
      </c>
      <c r="V1220" s="93">
        <f t="shared" si="135"/>
        <v>1.8675588977202429</v>
      </c>
      <c r="W1220" s="93">
        <f t="shared" si="135"/>
        <v>2.2633062606918322</v>
      </c>
      <c r="X1220" s="93">
        <f t="shared" si="135"/>
        <v>2.7429149548857725</v>
      </c>
      <c r="Y1220" s="93">
        <f t="shared" si="134"/>
        <v>3.3241557187387722</v>
      </c>
      <c r="Z1220" s="93">
        <f t="shared" si="134"/>
        <v>4.0285650208516417</v>
      </c>
      <c r="AA1220" s="93">
        <f t="shared" si="134"/>
        <v>4.8822430416668352</v>
      </c>
      <c r="AB1220" s="93">
        <f t="shared" si="134"/>
        <v>5.9168207524338827</v>
      </c>
      <c r="AC1220" s="95">
        <f t="shared" si="134"/>
        <v>7.1706319242312855</v>
      </c>
      <c r="AE1220" s="96"/>
    </row>
    <row r="1221" spans="3:31" ht="24.75" customHeight="1" x14ac:dyDescent="0.25">
      <c r="C1221" s="91">
        <f>ABS(E1221-Dashboard!$F$13)</f>
        <v>7.1183667466486824</v>
      </c>
      <c r="D1221" s="92">
        <f t="shared" si="130"/>
        <v>0.21200622874313832</v>
      </c>
      <c r="E1221" s="93" cm="1">
        <f t="array" ref="E1221">SUM('DRE + DCF'!$S$41/TIR!S1221,'DRE + DCF'!$U$41:$AD$41/TIR!T1221:AC1221,TIR!F1221)</f>
        <v>42.391633253351316</v>
      </c>
      <c r="F1221" s="100">
        <f>'DRE + DCF'!$AE$38*'DRE + DCF'!$AE$39*(1+G1221)/(R1221-G1221)/AC1221</f>
        <v>19.894827915678036</v>
      </c>
      <c r="G1221" s="92">
        <f>R1221*(1-'DRE + DCF'!$AE$39)</f>
        <v>0.12720373724588299</v>
      </c>
      <c r="H1221" s="94">
        <f t="shared" si="133"/>
        <v>0.21200622874313832</v>
      </c>
      <c r="I1221" s="94">
        <f t="shared" si="132"/>
        <v>0.21200622874313832</v>
      </c>
      <c r="J1221" s="94">
        <f t="shared" si="132"/>
        <v>0.21200622874313832</v>
      </c>
      <c r="K1221" s="94">
        <f t="shared" si="132"/>
        <v>0.21200622874313832</v>
      </c>
      <c r="L1221" s="94">
        <f t="shared" si="132"/>
        <v>0.21200622874313832</v>
      </c>
      <c r="M1221" s="94">
        <f t="shared" si="132"/>
        <v>0.21200622874313832</v>
      </c>
      <c r="N1221" s="94">
        <f t="shared" si="132"/>
        <v>0.21200622874313832</v>
      </c>
      <c r="O1221" s="94">
        <f t="shared" si="132"/>
        <v>0.21200622874313832</v>
      </c>
      <c r="P1221" s="94">
        <f t="shared" si="132"/>
        <v>0.21200622874313832</v>
      </c>
      <c r="Q1221" s="94">
        <f t="shared" si="132"/>
        <v>0.21200622874313832</v>
      </c>
      <c r="R1221" s="94">
        <f t="shared" si="132"/>
        <v>0.21200622874313832</v>
      </c>
      <c r="S1221" s="93">
        <f>(1+H1221)^((5-Dashboard!$F$9)*3/12)</f>
        <v>1.0492433199540041</v>
      </c>
      <c r="T1221" s="93">
        <f t="shared" si="135"/>
        <v>1.2716894392513827</v>
      </c>
      <c r="U1221" s="93">
        <f t="shared" si="135"/>
        <v>1.5412955213995447</v>
      </c>
      <c r="V1221" s="93">
        <f t="shared" si="135"/>
        <v>1.8680597722701513</v>
      </c>
      <c r="W1221" s="93">
        <f t="shared" si="135"/>
        <v>2.2641000796559121</v>
      </c>
      <c r="X1221" s="93">
        <f t="shared" si="135"/>
        <v>2.7441033990408012</v>
      </c>
      <c r="Y1221" s="93">
        <f t="shared" si="134"/>
        <v>3.325870411952669</v>
      </c>
      <c r="Z1221" s="93">
        <f t="shared" si="134"/>
        <v>4.0309756552791427</v>
      </c>
      <c r="AA1221" s="93">
        <f t="shared" si="134"/>
        <v>4.8855676021102745</v>
      </c>
      <c r="AB1221" s="93">
        <f t="shared" si="134"/>
        <v>5.9213383647033311</v>
      </c>
      <c r="AC1221" s="95">
        <f t="shared" si="134"/>
        <v>7.1766989805161465</v>
      </c>
      <c r="AE1221" s="96"/>
    </row>
    <row r="1222" spans="3:31" ht="24.75" customHeight="1" x14ac:dyDescent="0.25">
      <c r="C1222" s="91">
        <f>ABS(E1222-Dashboard!$F$13)</f>
        <v>7.1523732754134883</v>
      </c>
      <c r="D1222" s="92">
        <f t="shared" si="130"/>
        <v>0.21210622874313831</v>
      </c>
      <c r="E1222" s="93" cm="1">
        <f t="array" ref="E1222">SUM('DRE + DCF'!$S$41/TIR!S1222,'DRE + DCF'!$U$41:$AD$41/TIR!T1222:AC1222,TIR!F1222)</f>
        <v>42.35762672458651</v>
      </c>
      <c r="F1222" s="100">
        <f>'DRE + DCF'!$AE$38*'DRE + DCF'!$AE$39*(1+G1222)/(R1222-G1222)/AC1222</f>
        <v>19.869696426750128</v>
      </c>
      <c r="G1222" s="92">
        <f>R1222*(1-'DRE + DCF'!$AE$39)</f>
        <v>0.12726373724588297</v>
      </c>
      <c r="H1222" s="94">
        <f t="shared" si="133"/>
        <v>0.21210622874313831</v>
      </c>
      <c r="I1222" s="94">
        <f t="shared" si="132"/>
        <v>0.21210622874313831</v>
      </c>
      <c r="J1222" s="94">
        <f t="shared" si="132"/>
        <v>0.21210622874313831</v>
      </c>
      <c r="K1222" s="94">
        <f t="shared" si="132"/>
        <v>0.21210622874313831</v>
      </c>
      <c r="L1222" s="94">
        <f t="shared" si="132"/>
        <v>0.21210622874313831</v>
      </c>
      <c r="M1222" s="94">
        <f t="shared" si="132"/>
        <v>0.21210622874313831</v>
      </c>
      <c r="N1222" s="94">
        <f t="shared" si="132"/>
        <v>0.21210622874313831</v>
      </c>
      <c r="O1222" s="94">
        <f t="shared" si="132"/>
        <v>0.21210622874313831</v>
      </c>
      <c r="P1222" s="94">
        <f t="shared" si="132"/>
        <v>0.21210622874313831</v>
      </c>
      <c r="Q1222" s="94">
        <f t="shared" si="132"/>
        <v>0.21210622874313831</v>
      </c>
      <c r="R1222" s="94">
        <f t="shared" si="132"/>
        <v>0.21210622874313831</v>
      </c>
      <c r="S1222" s="93">
        <f>(1+H1222)^((5-Dashboard!$F$9)*3/12)</f>
        <v>1.04926496198093</v>
      </c>
      <c r="T1222" s="93">
        <f t="shared" si="135"/>
        <v>1.2718205960190174</v>
      </c>
      <c r="U1222" s="93">
        <f t="shared" si="135"/>
        <v>1.5415816662784616</v>
      </c>
      <c r="V1222" s="93">
        <f t="shared" si="135"/>
        <v>1.8685607398123494</v>
      </c>
      <c r="W1222" s="93">
        <f t="shared" si="135"/>
        <v>2.2648941115114352</v>
      </c>
      <c r="X1222" s="93">
        <f t="shared" si="135"/>
        <v>2.7452922600066665</v>
      </c>
      <c r="Y1222" s="93">
        <f t="shared" si="134"/>
        <v>3.3275858480744076</v>
      </c>
      <c r="Z1222" s="93">
        <f t="shared" si="134"/>
        <v>4.0333875331285078</v>
      </c>
      <c r="AA1222" s="93">
        <f t="shared" si="134"/>
        <v>4.8888941518399855</v>
      </c>
      <c r="AB1222" s="93">
        <f t="shared" si="134"/>
        <v>5.9258590531111492</v>
      </c>
      <c r="AC1222" s="95">
        <f t="shared" si="134"/>
        <v>7.1827706689299395</v>
      </c>
      <c r="AE1222" s="96"/>
    </row>
    <row r="1223" spans="3:31" ht="24.75" customHeight="1" x14ac:dyDescent="0.25">
      <c r="C1223" s="91">
        <f>ABS(E1223-Dashboard!$F$13)</f>
        <v>7.1863367613485707</v>
      </c>
      <c r="D1223" s="92">
        <f t="shared" si="130"/>
        <v>0.2122062287431383</v>
      </c>
      <c r="E1223" s="93" cm="1">
        <f t="array" ref="E1223">SUM('DRE + DCF'!$S$41/TIR!S1223,'DRE + DCF'!$U$41:$AD$41/TIR!T1223:AC1223,TIR!F1223)</f>
        <v>42.323663238651427</v>
      </c>
      <c r="F1223" s="100">
        <f>'DRE + DCF'!$AE$38*'DRE + DCF'!$AE$39*(1+G1223)/(R1223-G1223)/AC1223</f>
        <v>19.844602423589802</v>
      </c>
      <c r="G1223" s="92">
        <f>R1223*(1-'DRE + DCF'!$AE$39)</f>
        <v>0.12732373724588297</v>
      </c>
      <c r="H1223" s="94">
        <f t="shared" si="133"/>
        <v>0.2122062287431383</v>
      </c>
      <c r="I1223" s="94">
        <f t="shared" si="132"/>
        <v>0.2122062287431383</v>
      </c>
      <c r="J1223" s="94">
        <f t="shared" si="132"/>
        <v>0.2122062287431383</v>
      </c>
      <c r="K1223" s="94">
        <f t="shared" si="132"/>
        <v>0.2122062287431383</v>
      </c>
      <c r="L1223" s="94">
        <f t="shared" si="132"/>
        <v>0.2122062287431383</v>
      </c>
      <c r="M1223" s="94">
        <f t="shared" si="132"/>
        <v>0.2122062287431383</v>
      </c>
      <c r="N1223" s="94">
        <f t="shared" si="132"/>
        <v>0.2122062287431383</v>
      </c>
      <c r="O1223" s="94">
        <f t="shared" si="132"/>
        <v>0.2122062287431383</v>
      </c>
      <c r="P1223" s="94">
        <f t="shared" si="132"/>
        <v>0.2122062287431383</v>
      </c>
      <c r="Q1223" s="94">
        <f t="shared" ref="I1223:R1249" si="136">$D1223</f>
        <v>0.2122062287431383</v>
      </c>
      <c r="R1223" s="94">
        <f t="shared" si="136"/>
        <v>0.2122062287431383</v>
      </c>
      <c r="S1223" s="93">
        <f>(1+H1223)^((5-Dashboard!$F$9)*3/12)</f>
        <v>1.0492866026687802</v>
      </c>
      <c r="T1223" s="93">
        <f t="shared" si="135"/>
        <v>1.2719517554918218</v>
      </c>
      <c r="U1223" s="93">
        <f t="shared" si="135"/>
        <v>1.5418678406679558</v>
      </c>
      <c r="V1223" s="93">
        <f t="shared" si="135"/>
        <v>1.8690618003564288</v>
      </c>
      <c r="W1223" s="93">
        <f t="shared" si="135"/>
        <v>2.2656883562979271</v>
      </c>
      <c r="X1223" s="93">
        <f t="shared" si="135"/>
        <v>2.7464815378951499</v>
      </c>
      <c r="Y1223" s="93">
        <f t="shared" si="134"/>
        <v>3.3293020273645344</v>
      </c>
      <c r="Z1223" s="93">
        <f t="shared" si="134"/>
        <v>4.0358006549384466</v>
      </c>
      <c r="AA1223" s="93">
        <f t="shared" si="134"/>
        <v>4.8922226918820222</v>
      </c>
      <c r="AB1223" s="93">
        <f t="shared" si="134"/>
        <v>5.9303828194979102</v>
      </c>
      <c r="AC1223" s="95">
        <f t="shared" si="134"/>
        <v>7.1888469926266616</v>
      </c>
      <c r="AE1223" s="96"/>
    </row>
    <row r="1224" spans="3:31" ht="24.75" customHeight="1" x14ac:dyDescent="0.25">
      <c r="C1224" s="91">
        <f>ABS(E1224-Dashboard!$F$13)</f>
        <v>7.2202572750348608</v>
      </c>
      <c r="D1224" s="92">
        <f t="shared" si="130"/>
        <v>0.21230622874313829</v>
      </c>
      <c r="E1224" s="93" cm="1">
        <f t="array" ref="E1224">SUM('DRE + DCF'!$S$41/TIR!S1224,'DRE + DCF'!$U$41:$AD$41/TIR!T1224:AC1224,TIR!F1224)</f>
        <v>42.289742724965137</v>
      </c>
      <c r="F1224" s="100">
        <f>'DRE + DCF'!$AE$38*'DRE + DCF'!$AE$39*(1+G1224)/(R1224-G1224)/AC1224</f>
        <v>19.819545839976342</v>
      </c>
      <c r="G1224" s="92">
        <f>R1224*(1-'DRE + DCF'!$AE$39)</f>
        <v>0.12738373724588298</v>
      </c>
      <c r="H1224" s="94">
        <f t="shared" si="133"/>
        <v>0.21230622874313829</v>
      </c>
      <c r="I1224" s="94">
        <f t="shared" si="136"/>
        <v>0.21230622874313829</v>
      </c>
      <c r="J1224" s="94">
        <f t="shared" si="136"/>
        <v>0.21230622874313829</v>
      </c>
      <c r="K1224" s="94">
        <f t="shared" si="136"/>
        <v>0.21230622874313829</v>
      </c>
      <c r="L1224" s="94">
        <f t="shared" si="136"/>
        <v>0.21230622874313829</v>
      </c>
      <c r="M1224" s="94">
        <f t="shared" si="136"/>
        <v>0.21230622874313829</v>
      </c>
      <c r="N1224" s="94">
        <f t="shared" si="136"/>
        <v>0.21230622874313829</v>
      </c>
      <c r="O1224" s="94">
        <f t="shared" si="136"/>
        <v>0.21230622874313829</v>
      </c>
      <c r="P1224" s="94">
        <f t="shared" si="136"/>
        <v>0.21230622874313829</v>
      </c>
      <c r="Q1224" s="94">
        <f t="shared" si="136"/>
        <v>0.21230622874313829</v>
      </c>
      <c r="R1224" s="94">
        <f t="shared" si="136"/>
        <v>0.21230622874313829</v>
      </c>
      <c r="S1224" s="93">
        <f>(1+H1224)^((5-Dashboard!$F$9)*3/12)</f>
        <v>1.0493082420177484</v>
      </c>
      <c r="T1224" s="93">
        <f t="shared" si="135"/>
        <v>1.2720829176696289</v>
      </c>
      <c r="U1224" s="93">
        <f t="shared" si="135"/>
        <v>1.5421540445686359</v>
      </c>
      <c r="V1224" s="93">
        <f t="shared" si="135"/>
        <v>1.8695629539119807</v>
      </c>
      <c r="W1224" s="93">
        <f t="shared" si="135"/>
        <v>2.2664828140549149</v>
      </c>
      <c r="X1224" s="93">
        <f t="shared" si="135"/>
        <v>2.7476712328180497</v>
      </c>
      <c r="Y1224" s="93">
        <f t="shared" si="134"/>
        <v>3.3310189500836596</v>
      </c>
      <c r="Z1224" s="93">
        <f t="shared" si="134"/>
        <v>4.0382150212478498</v>
      </c>
      <c r="AA1224" s="93">
        <f t="shared" si="134"/>
        <v>4.8955532232628727</v>
      </c>
      <c r="AB1224" s="93">
        <f t="shared" si="134"/>
        <v>5.9349096657051286</v>
      </c>
      <c r="AC1224" s="95">
        <f t="shared" si="134"/>
        <v>7.1949279547621838</v>
      </c>
      <c r="AE1224" s="96"/>
    </row>
    <row r="1225" spans="3:31" ht="24.75" customHeight="1" x14ac:dyDescent="0.25">
      <c r="C1225" s="91">
        <f>ABS(E1225-Dashboard!$F$13)</f>
        <v>7.2541348869106699</v>
      </c>
      <c r="D1225" s="92">
        <f t="shared" si="130"/>
        <v>0.21240622874313828</v>
      </c>
      <c r="E1225" s="93" cm="1">
        <f t="array" ref="E1225">SUM('DRE + DCF'!$S$41/TIR!S1225,'DRE + DCF'!$U$41:$AD$41/TIR!T1225:AC1225,TIR!F1225)</f>
        <v>42.255865113089328</v>
      </c>
      <c r="F1225" s="100">
        <f>'DRE + DCF'!$AE$38*'DRE + DCF'!$AE$39*(1+G1225)/(R1225-G1225)/AC1225</f>
        <v>19.794526609827642</v>
      </c>
      <c r="G1225" s="92">
        <f>R1225*(1-'DRE + DCF'!$AE$39)</f>
        <v>0.12744373724588295</v>
      </c>
      <c r="H1225" s="94">
        <f t="shared" si="133"/>
        <v>0.21240622874313828</v>
      </c>
      <c r="I1225" s="94">
        <f t="shared" si="136"/>
        <v>0.21240622874313828</v>
      </c>
      <c r="J1225" s="94">
        <f t="shared" si="136"/>
        <v>0.21240622874313828</v>
      </c>
      <c r="K1225" s="94">
        <f t="shared" si="136"/>
        <v>0.21240622874313828</v>
      </c>
      <c r="L1225" s="94">
        <f t="shared" si="136"/>
        <v>0.21240622874313828</v>
      </c>
      <c r="M1225" s="94">
        <f t="shared" si="136"/>
        <v>0.21240622874313828</v>
      </c>
      <c r="N1225" s="94">
        <f t="shared" si="136"/>
        <v>0.21240622874313828</v>
      </c>
      <c r="O1225" s="94">
        <f t="shared" si="136"/>
        <v>0.21240622874313828</v>
      </c>
      <c r="P1225" s="94">
        <f t="shared" si="136"/>
        <v>0.21240622874313828</v>
      </c>
      <c r="Q1225" s="94">
        <f t="shared" si="136"/>
        <v>0.21240622874313828</v>
      </c>
      <c r="R1225" s="94">
        <f t="shared" si="136"/>
        <v>0.21240622874313828</v>
      </c>
      <c r="S1225" s="93">
        <f>(1+H1225)^((5-Dashboard!$F$9)*3/12)</f>
        <v>1.0493298800280275</v>
      </c>
      <c r="T1225" s="93">
        <f t="shared" si="135"/>
        <v>1.2722140825522705</v>
      </c>
      <c r="U1225" s="93">
        <f t="shared" si="135"/>
        <v>1.5424402779811099</v>
      </c>
      <c r="V1225" s="93">
        <f t="shared" si="135"/>
        <v>1.8700642004885955</v>
      </c>
      <c r="W1225" s="93">
        <f t="shared" si="135"/>
        <v>2.2672774848219301</v>
      </c>
      <c r="X1225" s="93">
        <f t="shared" si="135"/>
        <v>2.7488613448871844</v>
      </c>
      <c r="Y1225" s="93">
        <f t="shared" si="134"/>
        <v>3.3327366164924626</v>
      </c>
      <c r="Z1225" s="93">
        <f t="shared" si="134"/>
        <v>4.0406306325957937</v>
      </c>
      <c r="AA1225" s="93">
        <f t="shared" si="134"/>
        <v>4.8988857470094676</v>
      </c>
      <c r="AB1225" s="93">
        <f t="shared" si="134"/>
        <v>5.9394395935752602</v>
      </c>
      <c r="AC1225" s="95">
        <f t="shared" si="134"/>
        <v>7.2010135584942594</v>
      </c>
      <c r="AE1225" s="96"/>
    </row>
    <row r="1226" spans="3:31" ht="24.75" customHeight="1" x14ac:dyDescent="0.25">
      <c r="C1226" s="91">
        <f>ABS(E1226-Dashboard!$F$13)</f>
        <v>7.2879696672722147</v>
      </c>
      <c r="D1226" s="92">
        <f t="shared" si="130"/>
        <v>0.21250622874313826</v>
      </c>
      <c r="E1226" s="93" cm="1">
        <f t="array" ref="E1226">SUM('DRE + DCF'!$S$41/TIR!S1226,'DRE + DCF'!$U$41:$AD$41/TIR!T1226:AC1226,TIR!F1226)</f>
        <v>42.222030332727783</v>
      </c>
      <c r="F1226" s="100">
        <f>'DRE + DCF'!$AE$38*'DRE + DCF'!$AE$39*(1+G1226)/(R1226-G1226)/AC1226</f>
        <v>19.769544667199749</v>
      </c>
      <c r="G1226" s="92">
        <f>R1226*(1-'DRE + DCF'!$AE$39)</f>
        <v>0.12750373724588296</v>
      </c>
      <c r="H1226" s="94">
        <f t="shared" si="133"/>
        <v>0.21250622874313826</v>
      </c>
      <c r="I1226" s="94">
        <f t="shared" si="136"/>
        <v>0.21250622874313826</v>
      </c>
      <c r="J1226" s="94">
        <f t="shared" si="136"/>
        <v>0.21250622874313826</v>
      </c>
      <c r="K1226" s="94">
        <f t="shared" si="136"/>
        <v>0.21250622874313826</v>
      </c>
      <c r="L1226" s="94">
        <f t="shared" si="136"/>
        <v>0.21250622874313826</v>
      </c>
      <c r="M1226" s="94">
        <f t="shared" si="136"/>
        <v>0.21250622874313826</v>
      </c>
      <c r="N1226" s="94">
        <f t="shared" si="136"/>
        <v>0.21250622874313826</v>
      </c>
      <c r="O1226" s="94">
        <f t="shared" si="136"/>
        <v>0.21250622874313826</v>
      </c>
      <c r="P1226" s="94">
        <f t="shared" si="136"/>
        <v>0.21250622874313826</v>
      </c>
      <c r="Q1226" s="94">
        <f t="shared" si="136"/>
        <v>0.21250622874313826</v>
      </c>
      <c r="R1226" s="94">
        <f t="shared" si="136"/>
        <v>0.21250622874313826</v>
      </c>
      <c r="S1226" s="93">
        <f>(1+H1226)^((5-Dashboard!$F$9)*3/12)</f>
        <v>1.0493515166998109</v>
      </c>
      <c r="T1226" s="93">
        <f t="shared" si="135"/>
        <v>1.27234525013958</v>
      </c>
      <c r="U1226" s="93">
        <f t="shared" si="135"/>
        <v>1.5427265409059872</v>
      </c>
      <c r="V1226" s="93">
        <f t="shared" si="135"/>
        <v>1.8705655400958654</v>
      </c>
      <c r="W1226" s="93">
        <f t="shared" si="135"/>
        <v>2.2680723686385096</v>
      </c>
      <c r="X1226" s="93">
        <f t="shared" si="135"/>
        <v>2.750051874214396</v>
      </c>
      <c r="Y1226" s="93">
        <f t="shared" si="134"/>
        <v>3.3344550268516966</v>
      </c>
      <c r="Z1226" s="93">
        <f t="shared" si="134"/>
        <v>4.0430474895215509</v>
      </c>
      <c r="AA1226" s="93">
        <f t="shared" si="134"/>
        <v>4.9022202641491885</v>
      </c>
      <c r="AB1226" s="93">
        <f t="shared" si="134"/>
        <v>5.9439726049517239</v>
      </c>
      <c r="AC1226" s="95">
        <f t="shared" si="134"/>
        <v>7.2071038069825422</v>
      </c>
      <c r="AE1226" s="96"/>
    </row>
    <row r="1227" spans="3:31" ht="24.75" customHeight="1" x14ac:dyDescent="0.25">
      <c r="C1227" s="91">
        <f>ABS(E1227-Dashboard!$F$13)</f>
        <v>7.3217616862738595</v>
      </c>
      <c r="D1227" s="92">
        <f t="shared" si="130"/>
        <v>0.21260622874313825</v>
      </c>
      <c r="E1227" s="93" cm="1">
        <f t="array" ref="E1227">SUM('DRE + DCF'!$S$41/TIR!S1227,'DRE + DCF'!$U$41:$AD$41/TIR!T1227:AC1227,TIR!F1227)</f>
        <v>42.188238313726139</v>
      </c>
      <c r="F1227" s="100">
        <f>'DRE + DCF'!$AE$38*'DRE + DCF'!$AE$39*(1+G1227)/(R1227-G1227)/AC1227</f>
        <v>19.744599946286581</v>
      </c>
      <c r="G1227" s="92">
        <f>R1227*(1-'DRE + DCF'!$AE$39)</f>
        <v>0.12756373724588294</v>
      </c>
      <c r="H1227" s="94">
        <f t="shared" si="133"/>
        <v>0.21260622874313825</v>
      </c>
      <c r="I1227" s="94">
        <f t="shared" si="136"/>
        <v>0.21260622874313825</v>
      </c>
      <c r="J1227" s="94">
        <f t="shared" si="136"/>
        <v>0.21260622874313825</v>
      </c>
      <c r="K1227" s="94">
        <f t="shared" si="136"/>
        <v>0.21260622874313825</v>
      </c>
      <c r="L1227" s="94">
        <f t="shared" si="136"/>
        <v>0.21260622874313825</v>
      </c>
      <c r="M1227" s="94">
        <f t="shared" si="136"/>
        <v>0.21260622874313825</v>
      </c>
      <c r="N1227" s="94">
        <f t="shared" si="136"/>
        <v>0.21260622874313825</v>
      </c>
      <c r="O1227" s="94">
        <f t="shared" si="136"/>
        <v>0.21260622874313825</v>
      </c>
      <c r="P1227" s="94">
        <f t="shared" si="136"/>
        <v>0.21260622874313825</v>
      </c>
      <c r="Q1227" s="94">
        <f t="shared" si="136"/>
        <v>0.21260622874313825</v>
      </c>
      <c r="R1227" s="94">
        <f t="shared" si="136"/>
        <v>0.21260622874313825</v>
      </c>
      <c r="S1227" s="93">
        <f>(1+H1227)^((5-Dashboard!$F$9)*3/12)</f>
        <v>1.0493731520332916</v>
      </c>
      <c r="T1227" s="93">
        <f t="shared" si="135"/>
        <v>1.2724764204313896</v>
      </c>
      <c r="U1227" s="93">
        <f t="shared" si="135"/>
        <v>1.5430128333438755</v>
      </c>
      <c r="V1227" s="93">
        <f t="shared" si="135"/>
        <v>1.8710669727433815</v>
      </c>
      <c r="W1227" s="93">
        <f t="shared" si="135"/>
        <v>2.2688674655441923</v>
      </c>
      <c r="X1227" s="93">
        <f t="shared" si="135"/>
        <v>2.7512428209115454</v>
      </c>
      <c r="Y1227" s="93">
        <f t="shared" si="134"/>
        <v>3.3361741814221824</v>
      </c>
      <c r="Z1227" s="93">
        <f t="shared" si="134"/>
        <v>4.0454655925645788</v>
      </c>
      <c r="AA1227" s="93">
        <f t="shared" si="134"/>
        <v>4.9055567757098588</v>
      </c>
      <c r="AB1227" s="93">
        <f t="shared" si="134"/>
        <v>5.9485087016788807</v>
      </c>
      <c r="AC1227" s="95">
        <f t="shared" si="134"/>
        <v>7.2131987033885689</v>
      </c>
      <c r="AE1227" s="96"/>
    </row>
    <row r="1228" spans="3:31" ht="24.75" customHeight="1" x14ac:dyDescent="0.25">
      <c r="C1228" s="91">
        <f>ABS(E1228-Dashboard!$F$13)</f>
        <v>7.3555110139284352</v>
      </c>
      <c r="D1228" s="92">
        <f t="shared" si="130"/>
        <v>0.21270622874313824</v>
      </c>
      <c r="E1228" s="93" cm="1">
        <f t="array" ref="E1228">SUM('DRE + DCF'!$S$41/TIR!S1228,'DRE + DCF'!$U$41:$AD$41/TIR!T1228:AC1228,TIR!F1228)</f>
        <v>42.154488986071563</v>
      </c>
      <c r="F1228" s="100">
        <f>'DRE + DCF'!$AE$38*'DRE + DCF'!$AE$39*(1+G1228)/(R1228-G1228)/AC1228</f>
        <v>19.719692381419588</v>
      </c>
      <c r="G1228" s="92">
        <f>R1228*(1-'DRE + DCF'!$AE$39)</f>
        <v>0.12762373724588294</v>
      </c>
      <c r="H1228" s="94">
        <f t="shared" si="133"/>
        <v>0.21270622874313824</v>
      </c>
      <c r="I1228" s="94">
        <f t="shared" si="136"/>
        <v>0.21270622874313824</v>
      </c>
      <c r="J1228" s="94">
        <f t="shared" si="136"/>
        <v>0.21270622874313824</v>
      </c>
      <c r="K1228" s="94">
        <f t="shared" si="136"/>
        <v>0.21270622874313824</v>
      </c>
      <c r="L1228" s="94">
        <f t="shared" si="136"/>
        <v>0.21270622874313824</v>
      </c>
      <c r="M1228" s="94">
        <f t="shared" si="136"/>
        <v>0.21270622874313824</v>
      </c>
      <c r="N1228" s="94">
        <f t="shared" si="136"/>
        <v>0.21270622874313824</v>
      </c>
      <c r="O1228" s="94">
        <f t="shared" si="136"/>
        <v>0.21270622874313824</v>
      </c>
      <c r="P1228" s="94">
        <f t="shared" si="136"/>
        <v>0.21270622874313824</v>
      </c>
      <c r="Q1228" s="94">
        <f t="shared" si="136"/>
        <v>0.21270622874313824</v>
      </c>
      <c r="R1228" s="94">
        <f t="shared" si="136"/>
        <v>0.21270622874313824</v>
      </c>
      <c r="S1228" s="93">
        <f>(1+H1228)^((5-Dashboard!$F$9)*3/12)</f>
        <v>1.049394786028663</v>
      </c>
      <c r="T1228" s="93">
        <f t="shared" si="135"/>
        <v>1.2726075934275325</v>
      </c>
      <c r="U1228" s="93">
        <f t="shared" si="135"/>
        <v>1.5432991552953839</v>
      </c>
      <c r="V1228" s="93">
        <f t="shared" si="135"/>
        <v>1.8715684984407359</v>
      </c>
      <c r="W1228" s="93">
        <f t="shared" si="135"/>
        <v>2.269662775578523</v>
      </c>
      <c r="X1228" s="93">
        <f t="shared" si="135"/>
        <v>2.7524341850905145</v>
      </c>
      <c r="Y1228" s="93">
        <f t="shared" si="134"/>
        <v>3.3378940804648107</v>
      </c>
      <c r="Z1228" s="93">
        <f t="shared" si="134"/>
        <v>4.0478849422645258</v>
      </c>
      <c r="AA1228" s="93">
        <f t="shared" si="134"/>
        <v>4.9088952827197492</v>
      </c>
      <c r="AB1228" s="93">
        <f t="shared" si="134"/>
        <v>5.9530478856020483</v>
      </c>
      <c r="AC1228" s="95">
        <f t="shared" si="134"/>
        <v>7.2192982508757728</v>
      </c>
      <c r="AE1228" s="96"/>
    </row>
    <row r="1229" spans="3:31" ht="24.75" customHeight="1" x14ac:dyDescent="0.25">
      <c r="C1229" s="91">
        <f>ABS(E1229-Dashboard!$F$13)</f>
        <v>7.389217720107645</v>
      </c>
      <c r="D1229" s="92">
        <f t="shared" si="130"/>
        <v>0.21280622874313823</v>
      </c>
      <c r="E1229" s="93" cm="1">
        <f t="array" ref="E1229">SUM('DRE + DCF'!$S$41/TIR!S1229,'DRE + DCF'!$U$41:$AD$41/TIR!T1229:AC1229,TIR!F1229)</f>
        <v>42.120782279892353</v>
      </c>
      <c r="F1229" s="100">
        <f>'DRE + DCF'!$AE$38*'DRE + DCF'!$AE$39*(1+G1229)/(R1229-G1229)/AC1229</f>
        <v>19.6948219070674</v>
      </c>
      <c r="G1229" s="92">
        <f>R1229*(1-'DRE + DCF'!$AE$39)</f>
        <v>0.12768373724588294</v>
      </c>
      <c r="H1229" s="94">
        <f t="shared" si="133"/>
        <v>0.21280622874313823</v>
      </c>
      <c r="I1229" s="94">
        <f t="shared" si="136"/>
        <v>0.21280622874313823</v>
      </c>
      <c r="J1229" s="94">
        <f t="shared" si="136"/>
        <v>0.21280622874313823</v>
      </c>
      <c r="K1229" s="94">
        <f t="shared" si="136"/>
        <v>0.21280622874313823</v>
      </c>
      <c r="L1229" s="94">
        <f t="shared" si="136"/>
        <v>0.21280622874313823</v>
      </c>
      <c r="M1229" s="94">
        <f t="shared" si="136"/>
        <v>0.21280622874313823</v>
      </c>
      <c r="N1229" s="94">
        <f t="shared" si="136"/>
        <v>0.21280622874313823</v>
      </c>
      <c r="O1229" s="94">
        <f t="shared" si="136"/>
        <v>0.21280622874313823</v>
      </c>
      <c r="P1229" s="94">
        <f t="shared" si="136"/>
        <v>0.21280622874313823</v>
      </c>
      <c r="Q1229" s="94">
        <f t="shared" si="136"/>
        <v>0.21280622874313823</v>
      </c>
      <c r="R1229" s="94">
        <f t="shared" si="136"/>
        <v>0.21280622874313823</v>
      </c>
      <c r="S1229" s="93">
        <f>(1+H1229)^((5-Dashboard!$F$9)*3/12)</f>
        <v>1.0494164186861181</v>
      </c>
      <c r="T1229" s="93">
        <f t="shared" si="135"/>
        <v>1.2727387691278411</v>
      </c>
      <c r="U1229" s="93">
        <f t="shared" si="135"/>
        <v>1.5435855067611206</v>
      </c>
      <c r="V1229" s="93">
        <f t="shared" si="135"/>
        <v>1.8720701171975207</v>
      </c>
      <c r="W1229" s="93">
        <f t="shared" si="135"/>
        <v>2.2704582987810498</v>
      </c>
      <c r="X1229" s="93">
        <f t="shared" si="135"/>
        <v>2.7536259668632064</v>
      </c>
      <c r="Y1229" s="93">
        <f t="shared" si="134"/>
        <v>3.3396147242405432</v>
      </c>
      <c r="Z1229" s="93">
        <f t="shared" si="134"/>
        <v>4.0503055391612284</v>
      </c>
      <c r="AA1229" s="93">
        <f t="shared" si="134"/>
        <v>4.9122357862075727</v>
      </c>
      <c r="AB1229" s="93">
        <f t="shared" si="134"/>
        <v>5.9575901585674913</v>
      </c>
      <c r="AC1229" s="95">
        <f t="shared" si="134"/>
        <v>7.2254024526094742</v>
      </c>
      <c r="AE1229" s="96"/>
    </row>
    <row r="1230" spans="3:31" ht="24.75" customHeight="1" x14ac:dyDescent="0.25">
      <c r="C1230" s="91">
        <f>ABS(E1230-Dashboard!$F$13)</f>
        <v>7.4228818745424121</v>
      </c>
      <c r="D1230" s="92">
        <f t="shared" si="130"/>
        <v>0.21290622874313822</v>
      </c>
      <c r="E1230" s="93" cm="1">
        <f t="array" ref="E1230">SUM('DRE + DCF'!$S$41/TIR!S1230,'DRE + DCF'!$U$41:$AD$41/TIR!T1230:AC1230,TIR!F1230)</f>
        <v>42.087118125457586</v>
      </c>
      <c r="F1230" s="100">
        <f>'DRE + DCF'!$AE$38*'DRE + DCF'!$AE$39*(1+G1230)/(R1230-G1230)/AC1230</f>
        <v>19.669988457835466</v>
      </c>
      <c r="G1230" s="92">
        <f>R1230*(1-'DRE + DCF'!$AE$39)</f>
        <v>0.12774373724588292</v>
      </c>
      <c r="H1230" s="94">
        <f t="shared" si="133"/>
        <v>0.21290622874313822</v>
      </c>
      <c r="I1230" s="94">
        <f t="shared" si="136"/>
        <v>0.21290622874313822</v>
      </c>
      <c r="J1230" s="94">
        <f t="shared" si="136"/>
        <v>0.21290622874313822</v>
      </c>
      <c r="K1230" s="94">
        <f t="shared" si="136"/>
        <v>0.21290622874313822</v>
      </c>
      <c r="L1230" s="94">
        <f t="shared" si="136"/>
        <v>0.21290622874313822</v>
      </c>
      <c r="M1230" s="94">
        <f t="shared" si="136"/>
        <v>0.21290622874313822</v>
      </c>
      <c r="N1230" s="94">
        <f t="shared" si="136"/>
        <v>0.21290622874313822</v>
      </c>
      <c r="O1230" s="94">
        <f t="shared" si="136"/>
        <v>0.21290622874313822</v>
      </c>
      <c r="P1230" s="94">
        <f t="shared" si="136"/>
        <v>0.21290622874313822</v>
      </c>
      <c r="Q1230" s="94">
        <f t="shared" si="136"/>
        <v>0.21290622874313822</v>
      </c>
      <c r="R1230" s="94">
        <f t="shared" si="136"/>
        <v>0.21290622874313822</v>
      </c>
      <c r="S1230" s="93">
        <f>(1+H1230)^((5-Dashboard!$F$9)*3/12)</f>
        <v>1.0494380500058498</v>
      </c>
      <c r="T1230" s="93">
        <f t="shared" si="135"/>
        <v>1.2728699475321481</v>
      </c>
      <c r="U1230" s="93">
        <f t="shared" si="135"/>
        <v>1.5438718877416939</v>
      </c>
      <c r="V1230" s="93">
        <f t="shared" si="135"/>
        <v>1.8725718290233277</v>
      </c>
      <c r="W1230" s="93">
        <f t="shared" si="135"/>
        <v>2.2712540351913253</v>
      </c>
      <c r="X1230" s="93">
        <f t="shared" si="135"/>
        <v>2.7548181663415452</v>
      </c>
      <c r="Y1230" s="93">
        <f t="shared" si="134"/>
        <v>3.3413361130104109</v>
      </c>
      <c r="Z1230" s="93">
        <f t="shared" si="134"/>
        <v>4.0527273837947142</v>
      </c>
      <c r="AA1230" s="93">
        <f t="shared" si="134"/>
        <v>4.915578287202492</v>
      </c>
      <c r="AB1230" s="93">
        <f t="shared" si="134"/>
        <v>5.9621355224224297</v>
      </c>
      <c r="AC1230" s="95">
        <f t="shared" si="134"/>
        <v>7.2315113117568899</v>
      </c>
      <c r="AE1230" s="96"/>
    </row>
    <row r="1231" spans="3:31" ht="24.75" customHeight="1" x14ac:dyDescent="0.25">
      <c r="C1231" s="91">
        <f>ABS(E1231-Dashboard!$F$13)</f>
        <v>7.4565035468231358</v>
      </c>
      <c r="D1231" s="92">
        <f t="shared" ref="D1231:D1294" si="137">D1230+0.0001</f>
        <v>0.21300622874313821</v>
      </c>
      <c r="E1231" s="93" cm="1">
        <f t="array" ref="E1231">SUM('DRE + DCF'!$S$41/TIR!S1231,'DRE + DCF'!$U$41:$AD$41/TIR!T1231:AC1231,TIR!F1231)</f>
        <v>42.053496453176862</v>
      </c>
      <c r="F1231" s="100">
        <f>'DRE + DCF'!$AE$38*'DRE + DCF'!$AE$39*(1+G1231)/(R1231-G1231)/AC1231</f>
        <v>19.645191968465792</v>
      </c>
      <c r="G1231" s="92">
        <f>R1231*(1-'DRE + DCF'!$AE$39)</f>
        <v>0.12780373724588293</v>
      </c>
      <c r="H1231" s="94">
        <f t="shared" si="133"/>
        <v>0.21300622874313821</v>
      </c>
      <c r="I1231" s="94">
        <f t="shared" si="136"/>
        <v>0.21300622874313821</v>
      </c>
      <c r="J1231" s="94">
        <f t="shared" si="136"/>
        <v>0.21300622874313821</v>
      </c>
      <c r="K1231" s="94">
        <f t="shared" si="136"/>
        <v>0.21300622874313821</v>
      </c>
      <c r="L1231" s="94">
        <f t="shared" si="136"/>
        <v>0.21300622874313821</v>
      </c>
      <c r="M1231" s="94">
        <f t="shared" si="136"/>
        <v>0.21300622874313821</v>
      </c>
      <c r="N1231" s="94">
        <f t="shared" si="136"/>
        <v>0.21300622874313821</v>
      </c>
      <c r="O1231" s="94">
        <f t="shared" si="136"/>
        <v>0.21300622874313821</v>
      </c>
      <c r="P1231" s="94">
        <f t="shared" si="136"/>
        <v>0.21300622874313821</v>
      </c>
      <c r="Q1231" s="94">
        <f t="shared" si="136"/>
        <v>0.21300622874313821</v>
      </c>
      <c r="R1231" s="94">
        <f t="shared" si="136"/>
        <v>0.21300622874313821</v>
      </c>
      <c r="S1231" s="93">
        <f>(1+H1231)^((5-Dashboard!$F$9)*3/12)</f>
        <v>1.0494596799880513</v>
      </c>
      <c r="T1231" s="93">
        <f t="shared" si="135"/>
        <v>1.2730011286402869</v>
      </c>
      <c r="U1231" s="93">
        <f t="shared" si="135"/>
        <v>1.5441582982377131</v>
      </c>
      <c r="V1231" s="93">
        <f t="shared" si="135"/>
        <v>1.8730736339277505</v>
      </c>
      <c r="W1231" s="93">
        <f t="shared" si="135"/>
        <v>2.272049984848906</v>
      </c>
      <c r="X1231" s="93">
        <f t="shared" si="135"/>
        <v>2.7560107836374756</v>
      </c>
      <c r="Y1231" s="93">
        <f t="shared" si="134"/>
        <v>3.3430582470355152</v>
      </c>
      <c r="Z1231" s="93">
        <f t="shared" si="134"/>
        <v>4.0551504767051973</v>
      </c>
      <c r="AA1231" s="93">
        <f t="shared" si="134"/>
        <v>4.918922786734111</v>
      </c>
      <c r="AB1231" s="93">
        <f t="shared" si="134"/>
        <v>5.9666839790150323</v>
      </c>
      <c r="AC1231" s="95">
        <f t="shared" si="134"/>
        <v>7.2376248314871265</v>
      </c>
      <c r="AE1231" s="96"/>
    </row>
    <row r="1232" spans="3:31" ht="24.75" customHeight="1" x14ac:dyDescent="0.25">
      <c r="C1232" s="91">
        <f>ABS(E1232-Dashboard!$F$13)</f>
        <v>7.4900828064000962</v>
      </c>
      <c r="D1232" s="92">
        <f t="shared" si="137"/>
        <v>0.2131062287431382</v>
      </c>
      <c r="E1232" s="93" cm="1">
        <f t="array" ref="E1232">SUM('DRE + DCF'!$S$41/TIR!S1232,'DRE + DCF'!$U$41:$AD$41/TIR!T1232:AC1232,TIR!F1232)</f>
        <v>42.019917193599902</v>
      </c>
      <c r="F1232" s="100">
        <f>'DRE + DCF'!$AE$38*'DRE + DCF'!$AE$39*(1+G1232)/(R1232-G1232)/AC1232</f>
        <v>19.620432373836529</v>
      </c>
      <c r="G1232" s="92">
        <f>R1232*(1-'DRE + DCF'!$AE$39)</f>
        <v>0.1278637372458829</v>
      </c>
      <c r="H1232" s="94">
        <f t="shared" si="133"/>
        <v>0.2131062287431382</v>
      </c>
      <c r="I1232" s="94">
        <f t="shared" si="136"/>
        <v>0.2131062287431382</v>
      </c>
      <c r="J1232" s="94">
        <f t="shared" si="136"/>
        <v>0.2131062287431382</v>
      </c>
      <c r="K1232" s="94">
        <f t="shared" si="136"/>
        <v>0.2131062287431382</v>
      </c>
      <c r="L1232" s="94">
        <f t="shared" si="136"/>
        <v>0.2131062287431382</v>
      </c>
      <c r="M1232" s="94">
        <f t="shared" si="136"/>
        <v>0.2131062287431382</v>
      </c>
      <c r="N1232" s="94">
        <f t="shared" si="136"/>
        <v>0.2131062287431382</v>
      </c>
      <c r="O1232" s="94">
        <f t="shared" si="136"/>
        <v>0.2131062287431382</v>
      </c>
      <c r="P1232" s="94">
        <f t="shared" si="136"/>
        <v>0.2131062287431382</v>
      </c>
      <c r="Q1232" s="94">
        <f t="shared" si="136"/>
        <v>0.2131062287431382</v>
      </c>
      <c r="R1232" s="94">
        <f t="shared" si="136"/>
        <v>0.2131062287431382</v>
      </c>
      <c r="S1232" s="93">
        <f>(1+H1232)^((5-Dashboard!$F$9)*3/12)</f>
        <v>1.0494813086329153</v>
      </c>
      <c r="T1232" s="93">
        <f t="shared" si="135"/>
        <v>1.2731323124520895</v>
      </c>
      <c r="U1232" s="93">
        <f t="shared" si="135"/>
        <v>1.544444738249785</v>
      </c>
      <c r="V1232" s="93">
        <f t="shared" si="135"/>
        <v>1.87357553192038</v>
      </c>
      <c r="W1232" s="93">
        <f t="shared" si="135"/>
        <v>2.2728461477933513</v>
      </c>
      <c r="X1232" s="93">
        <f t="shared" si="135"/>
        <v>2.7572038188629615</v>
      </c>
      <c r="Y1232" s="93">
        <f t="shared" si="134"/>
        <v>3.344781126577026</v>
      </c>
      <c r="Z1232" s="93">
        <f t="shared" si="134"/>
        <v>4.0575748184330811</v>
      </c>
      <c r="AA1232" s="93">
        <f t="shared" si="134"/>
        <v>4.9222692858324786</v>
      </c>
      <c r="AB1232" s="93">
        <f t="shared" si="134"/>
        <v>5.9712355301944182</v>
      </c>
      <c r="AC1232" s="95">
        <f t="shared" si="134"/>
        <v>7.2437430149711846</v>
      </c>
      <c r="AE1232" s="96"/>
    </row>
    <row r="1233" spans="3:31" ht="24.75" customHeight="1" x14ac:dyDescent="0.25">
      <c r="C1233" s="91">
        <f>ABS(E1233-Dashboard!$F$13)</f>
        <v>7.5236197225838168</v>
      </c>
      <c r="D1233" s="92">
        <f t="shared" si="137"/>
        <v>0.21320622874313819</v>
      </c>
      <c r="E1233" s="93" cm="1">
        <f t="array" ref="E1233">SUM('DRE + DCF'!$S$41/TIR!S1233,'DRE + DCF'!$U$41:$AD$41/TIR!T1233:AC1233,TIR!F1233)</f>
        <v>41.986380277416181</v>
      </c>
      <c r="F1233" s="100">
        <f>'DRE + DCF'!$AE$38*'DRE + DCF'!$AE$39*(1+G1233)/(R1233-G1233)/AC1233</f>
        <v>19.595709608961663</v>
      </c>
      <c r="G1233" s="92">
        <f>R1233*(1-'DRE + DCF'!$AE$39)</f>
        <v>0.12792373724588291</v>
      </c>
      <c r="H1233" s="94">
        <f t="shared" si="133"/>
        <v>0.21320622874313819</v>
      </c>
      <c r="I1233" s="94">
        <f t="shared" si="136"/>
        <v>0.21320622874313819</v>
      </c>
      <c r="J1233" s="94">
        <f t="shared" si="136"/>
        <v>0.21320622874313819</v>
      </c>
      <c r="K1233" s="94">
        <f t="shared" si="136"/>
        <v>0.21320622874313819</v>
      </c>
      <c r="L1233" s="94">
        <f t="shared" si="136"/>
        <v>0.21320622874313819</v>
      </c>
      <c r="M1233" s="94">
        <f t="shared" si="136"/>
        <v>0.21320622874313819</v>
      </c>
      <c r="N1233" s="94">
        <f t="shared" si="136"/>
        <v>0.21320622874313819</v>
      </c>
      <c r="O1233" s="94">
        <f t="shared" si="136"/>
        <v>0.21320622874313819</v>
      </c>
      <c r="P1233" s="94">
        <f t="shared" si="136"/>
        <v>0.21320622874313819</v>
      </c>
      <c r="Q1233" s="94">
        <f t="shared" si="136"/>
        <v>0.21320622874313819</v>
      </c>
      <c r="R1233" s="94">
        <f t="shared" si="136"/>
        <v>0.21320622874313819</v>
      </c>
      <c r="S1233" s="93">
        <f>(1+H1233)^((5-Dashboard!$F$9)*3/12)</f>
        <v>1.0495029359406352</v>
      </c>
      <c r="T1233" s="93">
        <f t="shared" si="135"/>
        <v>1.2732634989673894</v>
      </c>
      <c r="U1233" s="93">
        <f t="shared" si="135"/>
        <v>1.5447312077785191</v>
      </c>
      <c r="V1233" s="93">
        <f t="shared" si="135"/>
        <v>1.8740775230108102</v>
      </c>
      <c r="W1233" s="93">
        <f t="shared" si="135"/>
        <v>2.2736425240642268</v>
      </c>
      <c r="X1233" s="93">
        <f t="shared" si="135"/>
        <v>2.7583972721299905</v>
      </c>
      <c r="Y1233" s="93">
        <f t="shared" si="134"/>
        <v>3.3465047518961857</v>
      </c>
      <c r="Z1233" s="93">
        <f t="shared" si="134"/>
        <v>4.0600004095189632</v>
      </c>
      <c r="AA1233" s="93">
        <f t="shared" si="134"/>
        <v>4.9256177855280985</v>
      </c>
      <c r="AB1233" s="93">
        <f t="shared" si="134"/>
        <v>5.9757901778106719</v>
      </c>
      <c r="AC1233" s="95">
        <f t="shared" si="134"/>
        <v>7.249865865381973</v>
      </c>
      <c r="AE1233" s="96"/>
    </row>
    <row r="1234" spans="3:31" ht="24.75" customHeight="1" x14ac:dyDescent="0.25">
      <c r="C1234" s="91">
        <f>ABS(E1234-Dashboard!$F$13)</f>
        <v>7.5571143645453205</v>
      </c>
      <c r="D1234" s="92">
        <f t="shared" si="137"/>
        <v>0.21330622874313818</v>
      </c>
      <c r="E1234" s="93" cm="1">
        <f t="array" ref="E1234">SUM('DRE + DCF'!$S$41/TIR!S1234,'DRE + DCF'!$U$41:$AD$41/TIR!T1234:AC1234,TIR!F1234)</f>
        <v>41.952885635454678</v>
      </c>
      <c r="F1234" s="100">
        <f>'DRE + DCF'!$AE$38*'DRE + DCF'!$AE$39*(1+G1234)/(R1234-G1234)/AC1234</f>
        <v>19.571023608990703</v>
      </c>
      <c r="G1234" s="92">
        <f>R1234*(1-'DRE + DCF'!$AE$39)</f>
        <v>0.12798373724588291</v>
      </c>
      <c r="H1234" s="94">
        <f t="shared" si="133"/>
        <v>0.21330622874313818</v>
      </c>
      <c r="I1234" s="94">
        <f t="shared" si="136"/>
        <v>0.21330622874313818</v>
      </c>
      <c r="J1234" s="94">
        <f t="shared" si="136"/>
        <v>0.21330622874313818</v>
      </c>
      <c r="K1234" s="94">
        <f t="shared" si="136"/>
        <v>0.21330622874313818</v>
      </c>
      <c r="L1234" s="94">
        <f t="shared" si="136"/>
        <v>0.21330622874313818</v>
      </c>
      <c r="M1234" s="94">
        <f t="shared" si="136"/>
        <v>0.21330622874313818</v>
      </c>
      <c r="N1234" s="94">
        <f t="shared" si="136"/>
        <v>0.21330622874313818</v>
      </c>
      <c r="O1234" s="94">
        <f t="shared" si="136"/>
        <v>0.21330622874313818</v>
      </c>
      <c r="P1234" s="94">
        <f t="shared" si="136"/>
        <v>0.21330622874313818</v>
      </c>
      <c r="Q1234" s="94">
        <f t="shared" si="136"/>
        <v>0.21330622874313818</v>
      </c>
      <c r="R1234" s="94">
        <f t="shared" si="136"/>
        <v>0.21330622874313818</v>
      </c>
      <c r="S1234" s="93">
        <f>(1+H1234)^((5-Dashboard!$F$9)*3/12)</f>
        <v>1.0495245619114033</v>
      </c>
      <c r="T1234" s="93">
        <f t="shared" si="135"/>
        <v>1.273394688186019</v>
      </c>
      <c r="U1234" s="93">
        <f t="shared" si="135"/>
        <v>1.545017706824523</v>
      </c>
      <c r="V1234" s="93">
        <f t="shared" si="135"/>
        <v>1.8745796072086336</v>
      </c>
      <c r="W1234" s="93">
        <f t="shared" si="135"/>
        <v>2.2744391137011006</v>
      </c>
      <c r="X1234" s="93">
        <f t="shared" si="135"/>
        <v>2.7595911435505682</v>
      </c>
      <c r="Y1234" s="93">
        <f t="shared" si="134"/>
        <v>3.348229123254304</v>
      </c>
      <c r="Z1234" s="93">
        <f t="shared" si="134"/>
        <v>4.0624272505036236</v>
      </c>
      <c r="AA1234" s="93">
        <f t="shared" si="134"/>
        <v>4.9289682868519078</v>
      </c>
      <c r="AB1234" s="93">
        <f t="shared" si="134"/>
        <v>5.9803479237148149</v>
      </c>
      <c r="AC1234" s="95">
        <f t="shared" si="134"/>
        <v>7.2559933858942784</v>
      </c>
      <c r="AE1234" s="96"/>
    </row>
    <row r="1235" spans="3:31" ht="24.75" customHeight="1" x14ac:dyDescent="0.25">
      <c r="C1235" s="91">
        <f>ABS(E1235-Dashboard!$F$13)</f>
        <v>7.5905668013165695</v>
      </c>
      <c r="D1235" s="92">
        <f t="shared" si="137"/>
        <v>0.21340622874313817</v>
      </c>
      <c r="E1235" s="93" cm="1">
        <f t="array" ref="E1235">SUM('DRE + DCF'!$S$41/TIR!S1235,'DRE + DCF'!$U$41:$AD$41/TIR!T1235:AC1235,TIR!F1235)</f>
        <v>41.919433198683429</v>
      </c>
      <c r="F1235" s="100">
        <f>'DRE + DCF'!$AE$38*'DRE + DCF'!$AE$39*(1+G1235)/(R1235-G1235)/AC1235</f>
        <v>19.5463743092083</v>
      </c>
      <c r="G1235" s="92">
        <f>R1235*(1-'DRE + DCF'!$AE$39)</f>
        <v>0.12804373724588289</v>
      </c>
      <c r="H1235" s="94">
        <f t="shared" si="133"/>
        <v>0.21340622874313817</v>
      </c>
      <c r="I1235" s="94">
        <f t="shared" si="136"/>
        <v>0.21340622874313817</v>
      </c>
      <c r="J1235" s="94">
        <f t="shared" si="136"/>
        <v>0.21340622874313817</v>
      </c>
      <c r="K1235" s="94">
        <f t="shared" si="136"/>
        <v>0.21340622874313817</v>
      </c>
      <c r="L1235" s="94">
        <f t="shared" si="136"/>
        <v>0.21340622874313817</v>
      </c>
      <c r="M1235" s="94">
        <f t="shared" si="136"/>
        <v>0.21340622874313817</v>
      </c>
      <c r="N1235" s="94">
        <f t="shared" si="136"/>
        <v>0.21340622874313817</v>
      </c>
      <c r="O1235" s="94">
        <f t="shared" si="136"/>
        <v>0.21340622874313817</v>
      </c>
      <c r="P1235" s="94">
        <f t="shared" si="136"/>
        <v>0.21340622874313817</v>
      </c>
      <c r="Q1235" s="94">
        <f t="shared" si="136"/>
        <v>0.21340622874313817</v>
      </c>
      <c r="R1235" s="94">
        <f t="shared" si="136"/>
        <v>0.21340622874313817</v>
      </c>
      <c r="S1235" s="93">
        <f>(1+H1235)^((5-Dashboard!$F$9)*3/12)</f>
        <v>1.0495461865454128</v>
      </c>
      <c r="T1235" s="93">
        <f t="shared" si="135"/>
        <v>1.2735258801078115</v>
      </c>
      <c r="U1235" s="93">
        <f t="shared" si="135"/>
        <v>1.5453042353884054</v>
      </c>
      <c r="V1235" s="93">
        <f t="shared" si="135"/>
        <v>1.8750817845234438</v>
      </c>
      <c r="W1235" s="93">
        <f t="shared" si="135"/>
        <v>2.2752359167435454</v>
      </c>
      <c r="X1235" s="93">
        <f t="shared" si="135"/>
        <v>2.7607854332367223</v>
      </c>
      <c r="Y1235" s="93">
        <f t="shared" si="134"/>
        <v>3.3499542409127621</v>
      </c>
      <c r="Z1235" s="93">
        <f t="shared" si="134"/>
        <v>4.0648553419280367</v>
      </c>
      <c r="AA1235" s="93">
        <f t="shared" si="134"/>
        <v>4.9323207908352984</v>
      </c>
      <c r="AB1235" s="93">
        <f t="shared" si="134"/>
        <v>5.9849087697588326</v>
      </c>
      <c r="AC1235" s="95">
        <f t="shared" si="134"/>
        <v>7.2621255796847999</v>
      </c>
      <c r="AE1235" s="96"/>
    </row>
    <row r="1236" spans="3:31" ht="24.75" customHeight="1" x14ac:dyDescent="0.25">
      <c r="C1236" s="91">
        <f>ABS(E1236-Dashboard!$F$13)</f>
        <v>7.6239771017907145</v>
      </c>
      <c r="D1236" s="92">
        <f t="shared" si="137"/>
        <v>0.21350622874313815</v>
      </c>
      <c r="E1236" s="93" cm="1">
        <f t="array" ref="E1236">SUM('DRE + DCF'!$S$41/TIR!S1236,'DRE + DCF'!$U$41:$AD$41/TIR!T1236:AC1236,TIR!F1236)</f>
        <v>41.886022898209283</v>
      </c>
      <c r="F1236" s="100">
        <f>'DRE + DCF'!$AE$38*'DRE + DCF'!$AE$39*(1+G1236)/(R1236-G1236)/AC1236</f>
        <v>19.521761645033973</v>
      </c>
      <c r="G1236" s="92">
        <f>R1236*(1-'DRE + DCF'!$AE$39)</f>
        <v>0.12810373724588289</v>
      </c>
      <c r="H1236" s="94">
        <f t="shared" si="133"/>
        <v>0.21350622874313815</v>
      </c>
      <c r="I1236" s="94">
        <f t="shared" si="136"/>
        <v>0.21350622874313815</v>
      </c>
      <c r="J1236" s="94">
        <f t="shared" si="136"/>
        <v>0.21350622874313815</v>
      </c>
      <c r="K1236" s="94">
        <f t="shared" si="136"/>
        <v>0.21350622874313815</v>
      </c>
      <c r="L1236" s="94">
        <f t="shared" si="136"/>
        <v>0.21350622874313815</v>
      </c>
      <c r="M1236" s="94">
        <f t="shared" si="136"/>
        <v>0.21350622874313815</v>
      </c>
      <c r="N1236" s="94">
        <f t="shared" si="136"/>
        <v>0.21350622874313815</v>
      </c>
      <c r="O1236" s="94">
        <f t="shared" si="136"/>
        <v>0.21350622874313815</v>
      </c>
      <c r="P1236" s="94">
        <f t="shared" si="136"/>
        <v>0.21350622874313815</v>
      </c>
      <c r="Q1236" s="94">
        <f t="shared" si="136"/>
        <v>0.21350622874313815</v>
      </c>
      <c r="R1236" s="94">
        <f t="shared" si="136"/>
        <v>0.21350622874313815</v>
      </c>
      <c r="S1236" s="93">
        <f>(1+H1236)^((5-Dashboard!$F$9)*3/12)</f>
        <v>1.0495678098428562</v>
      </c>
      <c r="T1236" s="93">
        <f t="shared" si="135"/>
        <v>1.2736570747325997</v>
      </c>
      <c r="U1236" s="93">
        <f t="shared" si="135"/>
        <v>1.5455907934707744</v>
      </c>
      <c r="V1236" s="93">
        <f t="shared" si="135"/>
        <v>1.8755840549648342</v>
      </c>
      <c r="W1236" s="93">
        <f t="shared" si="135"/>
        <v>2.2760329332311389</v>
      </c>
      <c r="X1236" s="93">
        <f t="shared" si="135"/>
        <v>2.7619801413005023</v>
      </c>
      <c r="Y1236" s="93">
        <f t="shared" si="134"/>
        <v>3.3516801051330125</v>
      </c>
      <c r="Z1236" s="93">
        <f t="shared" si="134"/>
        <v>4.0672846843333668</v>
      </c>
      <c r="AA1236" s="93">
        <f t="shared" si="134"/>
        <v>4.9356752985101089</v>
      </c>
      <c r="AB1236" s="93">
        <f t="shared" si="134"/>
        <v>5.9894727177956648</v>
      </c>
      <c r="AC1236" s="95">
        <f t="shared" si="134"/>
        <v>7.2682624499321316</v>
      </c>
      <c r="AE1236" s="96"/>
    </row>
    <row r="1237" spans="3:31" ht="24.75" customHeight="1" x14ac:dyDescent="0.25">
      <c r="C1237" s="91">
        <f>ABS(E1237-Dashboard!$F$13)</f>
        <v>7.6573453347224287</v>
      </c>
      <c r="D1237" s="92">
        <f t="shared" si="137"/>
        <v>0.21360622874313814</v>
      </c>
      <c r="E1237" s="93" cm="1">
        <f t="array" ref="E1237">SUM('DRE + DCF'!$S$41/TIR!S1237,'DRE + DCF'!$U$41:$AD$41/TIR!T1237:AC1237,TIR!F1237)</f>
        <v>41.852654665277569</v>
      </c>
      <c r="F1237" s="100">
        <f>'DRE + DCF'!$AE$38*'DRE + DCF'!$AE$39*(1+G1237)/(R1237-G1237)/AC1237</f>
        <v>19.497185552021744</v>
      </c>
      <c r="G1237" s="92">
        <f>R1237*(1-'DRE + DCF'!$AE$39)</f>
        <v>0.12816373724588287</v>
      </c>
      <c r="H1237" s="94">
        <f t="shared" si="133"/>
        <v>0.21360622874313814</v>
      </c>
      <c r="I1237" s="94">
        <f t="shared" si="136"/>
        <v>0.21360622874313814</v>
      </c>
      <c r="J1237" s="94">
        <f t="shared" si="136"/>
        <v>0.21360622874313814</v>
      </c>
      <c r="K1237" s="94">
        <f t="shared" si="136"/>
        <v>0.21360622874313814</v>
      </c>
      <c r="L1237" s="94">
        <f t="shared" si="136"/>
        <v>0.21360622874313814</v>
      </c>
      <c r="M1237" s="94">
        <f t="shared" si="136"/>
        <v>0.21360622874313814</v>
      </c>
      <c r="N1237" s="94">
        <f t="shared" si="136"/>
        <v>0.21360622874313814</v>
      </c>
      <c r="O1237" s="94">
        <f t="shared" si="136"/>
        <v>0.21360622874313814</v>
      </c>
      <c r="P1237" s="94">
        <f t="shared" si="136"/>
        <v>0.21360622874313814</v>
      </c>
      <c r="Q1237" s="94">
        <f t="shared" si="136"/>
        <v>0.21360622874313814</v>
      </c>
      <c r="R1237" s="94">
        <f t="shared" si="136"/>
        <v>0.21360622874313814</v>
      </c>
      <c r="S1237" s="93">
        <f>(1+H1237)^((5-Dashboard!$F$9)*3/12)</f>
        <v>1.0495894318039265</v>
      </c>
      <c r="T1237" s="93">
        <f t="shared" si="135"/>
        <v>1.2737882720602165</v>
      </c>
      <c r="U1237" s="93">
        <f t="shared" si="135"/>
        <v>1.5458773810722377</v>
      </c>
      <c r="V1237" s="93">
        <f t="shared" si="135"/>
        <v>1.8760864185423975</v>
      </c>
      <c r="W1237" s="93">
        <f t="shared" si="135"/>
        <v>2.27683016320346</v>
      </c>
      <c r="X1237" s="93">
        <f t="shared" si="135"/>
        <v>2.7631752678539749</v>
      </c>
      <c r="Y1237" s="93">
        <f t="shared" si="134"/>
        <v>3.3534067161765733</v>
      </c>
      <c r="Z1237" s="93">
        <f t="shared" si="134"/>
        <v>4.0697152782609622</v>
      </c>
      <c r="AA1237" s="93">
        <f t="shared" si="134"/>
        <v>4.9390318109086175</v>
      </c>
      <c r="AB1237" s="93">
        <f t="shared" si="134"/>
        <v>5.9940397696791994</v>
      </c>
      <c r="AC1237" s="95">
        <f t="shared" si="134"/>
        <v>7.2744039998167613</v>
      </c>
      <c r="AE1237" s="96"/>
    </row>
    <row r="1238" spans="3:31" ht="24.75" customHeight="1" x14ac:dyDescent="0.25">
      <c r="C1238" s="91">
        <f>ABS(E1238-Dashboard!$F$13)</f>
        <v>7.6906715687283196</v>
      </c>
      <c r="D1238" s="92">
        <f t="shared" si="137"/>
        <v>0.21370622874313813</v>
      </c>
      <c r="E1238" s="93" cm="1">
        <f t="array" ref="E1238">SUM('DRE + DCF'!$S$41/TIR!S1238,'DRE + DCF'!$U$41:$AD$41/TIR!T1238:AC1238,TIR!F1238)</f>
        <v>41.819328431271678</v>
      </c>
      <c r="F1238" s="100">
        <f>'DRE + DCF'!$AE$38*'DRE + DCF'!$AE$39*(1+G1238)/(R1238-G1238)/AC1238</f>
        <v>19.472645965859812</v>
      </c>
      <c r="G1238" s="92">
        <f>R1238*(1-'DRE + DCF'!$AE$39)</f>
        <v>0.12822373724588287</v>
      </c>
      <c r="H1238" s="94">
        <f t="shared" si="133"/>
        <v>0.21370622874313813</v>
      </c>
      <c r="I1238" s="94">
        <f t="shared" si="136"/>
        <v>0.21370622874313813</v>
      </c>
      <c r="J1238" s="94">
        <f t="shared" si="136"/>
        <v>0.21370622874313813</v>
      </c>
      <c r="K1238" s="94">
        <f t="shared" si="136"/>
        <v>0.21370622874313813</v>
      </c>
      <c r="L1238" s="94">
        <f t="shared" si="136"/>
        <v>0.21370622874313813</v>
      </c>
      <c r="M1238" s="94">
        <f t="shared" si="136"/>
        <v>0.21370622874313813</v>
      </c>
      <c r="N1238" s="94">
        <f t="shared" si="136"/>
        <v>0.21370622874313813</v>
      </c>
      <c r="O1238" s="94">
        <f t="shared" si="136"/>
        <v>0.21370622874313813</v>
      </c>
      <c r="P1238" s="94">
        <f t="shared" si="136"/>
        <v>0.21370622874313813</v>
      </c>
      <c r="Q1238" s="94">
        <f t="shared" si="136"/>
        <v>0.21370622874313813</v>
      </c>
      <c r="R1238" s="94">
        <f t="shared" si="136"/>
        <v>0.21370622874313813</v>
      </c>
      <c r="S1238" s="93">
        <f>(1+H1238)^((5-Dashboard!$F$9)*3/12)</f>
        <v>1.0496110524288162</v>
      </c>
      <c r="T1238" s="93">
        <f t="shared" si="135"/>
        <v>1.2739194720904949</v>
      </c>
      <c r="U1238" s="93">
        <f t="shared" si="135"/>
        <v>1.5461639981934041</v>
      </c>
      <c r="V1238" s="93">
        <f t="shared" si="135"/>
        <v>1.8765888752657287</v>
      </c>
      <c r="W1238" s="93">
        <f t="shared" si="135"/>
        <v>2.2776276067000949</v>
      </c>
      <c r="X1238" s="93">
        <f t="shared" si="135"/>
        <v>2.7643708130092315</v>
      </c>
      <c r="Y1238" s="93">
        <f t="shared" si="134"/>
        <v>3.3551340743050373</v>
      </c>
      <c r="Z1238" s="93">
        <f t="shared" si="134"/>
        <v>4.0721471242523668</v>
      </c>
      <c r="AA1238" s="93">
        <f t="shared" si="134"/>
        <v>4.9423903290635556</v>
      </c>
      <c r="AB1238" s="93">
        <f t="shared" si="134"/>
        <v>5.9986099272642859</v>
      </c>
      <c r="AC1238" s="95">
        <f t="shared" si="134"/>
        <v>7.2805502325210867</v>
      </c>
      <c r="AE1238" s="96"/>
    </row>
    <row r="1239" spans="3:31" ht="24.75" customHeight="1" x14ac:dyDescent="0.25">
      <c r="C1239" s="91">
        <f>ABS(E1239-Dashboard!$F$13)</f>
        <v>7.7239558722872133</v>
      </c>
      <c r="D1239" s="92">
        <f t="shared" si="137"/>
        <v>0.21380622874313812</v>
      </c>
      <c r="E1239" s="93" cm="1">
        <f t="array" ref="E1239">SUM('DRE + DCF'!$S$41/TIR!S1239,'DRE + DCF'!$U$41:$AD$41/TIR!T1239:AC1239,TIR!F1239)</f>
        <v>41.786044127712785</v>
      </c>
      <c r="F1239" s="100">
        <f>'DRE + DCF'!$AE$38*'DRE + DCF'!$AE$39*(1+G1239)/(R1239-G1239)/AC1239</f>
        <v>19.448142822370222</v>
      </c>
      <c r="G1239" s="92">
        <f>R1239*(1-'DRE + DCF'!$AE$39)</f>
        <v>0.12828373724588288</v>
      </c>
      <c r="H1239" s="94">
        <f t="shared" si="133"/>
        <v>0.21380622874313812</v>
      </c>
      <c r="I1239" s="94">
        <f t="shared" si="136"/>
        <v>0.21380622874313812</v>
      </c>
      <c r="J1239" s="94">
        <f t="shared" si="136"/>
        <v>0.21380622874313812</v>
      </c>
      <c r="K1239" s="94">
        <f t="shared" si="136"/>
        <v>0.21380622874313812</v>
      </c>
      <c r="L1239" s="94">
        <f t="shared" si="136"/>
        <v>0.21380622874313812</v>
      </c>
      <c r="M1239" s="94">
        <f t="shared" si="136"/>
        <v>0.21380622874313812</v>
      </c>
      <c r="N1239" s="94">
        <f t="shared" si="136"/>
        <v>0.21380622874313812</v>
      </c>
      <c r="O1239" s="94">
        <f t="shared" si="136"/>
        <v>0.21380622874313812</v>
      </c>
      <c r="P1239" s="94">
        <f t="shared" si="136"/>
        <v>0.21380622874313812</v>
      </c>
      <c r="Q1239" s="94">
        <f t="shared" si="136"/>
        <v>0.21380622874313812</v>
      </c>
      <c r="R1239" s="94">
        <f t="shared" si="136"/>
        <v>0.21380622874313812</v>
      </c>
      <c r="S1239" s="93">
        <f>(1+H1239)^((5-Dashboard!$F$9)*3/12)</f>
        <v>1.0496326717177182</v>
      </c>
      <c r="T1239" s="93">
        <f t="shared" si="135"/>
        <v>1.2740506748232678</v>
      </c>
      <c r="U1239" s="93">
        <f t="shared" si="135"/>
        <v>1.5464506448348809</v>
      </c>
      <c r="V1239" s="93">
        <f t="shared" si="135"/>
        <v>1.8770914251444211</v>
      </c>
      <c r="W1239" s="93">
        <f t="shared" si="135"/>
        <v>2.2784252637606324</v>
      </c>
      <c r="X1239" s="93">
        <f t="shared" si="135"/>
        <v>2.7655667768783831</v>
      </c>
      <c r="Y1239" s="93">
        <f t="shared" si="134"/>
        <v>3.356862179780066</v>
      </c>
      <c r="Z1239" s="93">
        <f t="shared" si="134"/>
        <v>4.0745802228493124</v>
      </c>
      <c r="AA1239" s="93">
        <f t="shared" si="134"/>
        <v>4.9457508540080992</v>
      </c>
      <c r="AB1239" s="93">
        <f t="shared" si="134"/>
        <v>6.003183192406726</v>
      </c>
      <c r="AC1239" s="95">
        <f t="shared" si="134"/>
        <v>7.2867011512294004</v>
      </c>
      <c r="AE1239" s="96"/>
    </row>
    <row r="1240" spans="3:31" ht="24.75" customHeight="1" x14ac:dyDescent="0.25">
      <c r="C1240" s="91">
        <f>ABS(E1240-Dashboard!$F$13)</f>
        <v>7.7571983137404885</v>
      </c>
      <c r="D1240" s="92">
        <f t="shared" si="137"/>
        <v>0.21390622874313811</v>
      </c>
      <c r="E1240" s="93" cm="1">
        <f t="array" ref="E1240">SUM('DRE + DCF'!$S$41/TIR!S1240,'DRE + DCF'!$U$41:$AD$41/TIR!T1240:AC1240,TIR!F1240)</f>
        <v>41.752801686259509</v>
      </c>
      <c r="F1240" s="100">
        <f>'DRE + DCF'!$AE$38*'DRE + DCF'!$AE$39*(1+G1240)/(R1240-G1240)/AC1240</f>
        <v>19.423676057508533</v>
      </c>
      <c r="G1240" s="92">
        <f>R1240*(1-'DRE + DCF'!$AE$39)</f>
        <v>0.12834373724588286</v>
      </c>
      <c r="H1240" s="94">
        <f t="shared" si="133"/>
        <v>0.21390622874313811</v>
      </c>
      <c r="I1240" s="94">
        <f t="shared" si="136"/>
        <v>0.21390622874313811</v>
      </c>
      <c r="J1240" s="94">
        <f t="shared" si="136"/>
        <v>0.21390622874313811</v>
      </c>
      <c r="K1240" s="94">
        <f t="shared" si="136"/>
        <v>0.21390622874313811</v>
      </c>
      <c r="L1240" s="94">
        <f t="shared" si="136"/>
        <v>0.21390622874313811</v>
      </c>
      <c r="M1240" s="94">
        <f t="shared" si="136"/>
        <v>0.21390622874313811</v>
      </c>
      <c r="N1240" s="94">
        <f t="shared" si="136"/>
        <v>0.21390622874313811</v>
      </c>
      <c r="O1240" s="94">
        <f t="shared" si="136"/>
        <v>0.21390622874313811</v>
      </c>
      <c r="P1240" s="94">
        <f t="shared" si="136"/>
        <v>0.21390622874313811</v>
      </c>
      <c r="Q1240" s="94">
        <f t="shared" si="136"/>
        <v>0.21390622874313811</v>
      </c>
      <c r="R1240" s="94">
        <f t="shared" si="136"/>
        <v>0.21390622874313811</v>
      </c>
      <c r="S1240" s="93">
        <f>(1+H1240)^((5-Dashboard!$F$9)*3/12)</f>
        <v>1.049654289670825</v>
      </c>
      <c r="T1240" s="93">
        <f t="shared" si="135"/>
        <v>1.2741818802583686</v>
      </c>
      <c r="U1240" s="93">
        <f t="shared" si="135"/>
        <v>1.546737320997277</v>
      </c>
      <c r="V1240" s="93">
        <f t="shared" si="135"/>
        <v>1.8775940681880692</v>
      </c>
      <c r="W1240" s="93">
        <f t="shared" si="135"/>
        <v>2.2792231344246656</v>
      </c>
      <c r="X1240" s="93">
        <f t="shared" si="135"/>
        <v>2.7667631595735602</v>
      </c>
      <c r="Y1240" s="93">
        <f t="shared" si="134"/>
        <v>3.3585910328633899</v>
      </c>
      <c r="Z1240" s="93">
        <f t="shared" si="134"/>
        <v>4.0770145745937185</v>
      </c>
      <c r="AA1240" s="93">
        <f t="shared" si="134"/>
        <v>4.9491133867758705</v>
      </c>
      <c r="AB1240" s="93">
        <f t="shared" si="134"/>
        <v>6.0077595669632773</v>
      </c>
      <c r="AC1240" s="95">
        <f t="shared" si="134"/>
        <v>7.2928567591279005</v>
      </c>
      <c r="AE1240" s="96"/>
    </row>
    <row r="1241" spans="3:31" ht="24.75" customHeight="1" x14ac:dyDescent="0.25">
      <c r="C1241" s="91">
        <f>ABS(E1241-Dashboard!$F$13)</f>
        <v>7.7903989612923894</v>
      </c>
      <c r="D1241" s="92">
        <f t="shared" si="137"/>
        <v>0.2140062287431381</v>
      </c>
      <c r="E1241" s="93" cm="1">
        <f t="array" ref="E1241">SUM('DRE + DCF'!$S$41/TIR!S1241,'DRE + DCF'!$U$41:$AD$41/TIR!T1241:AC1241,TIR!F1241)</f>
        <v>41.719601038707609</v>
      </c>
      <c r="F1241" s="100">
        <f>'DRE + DCF'!$AE$38*'DRE + DCF'!$AE$39*(1+G1241)/(R1241-G1241)/AC1241</f>
        <v>19.399245607363518</v>
      </c>
      <c r="G1241" s="92">
        <f>R1241*(1-'DRE + DCF'!$AE$39)</f>
        <v>0.12840373724588286</v>
      </c>
      <c r="H1241" s="94">
        <f t="shared" si="133"/>
        <v>0.2140062287431381</v>
      </c>
      <c r="I1241" s="94">
        <f t="shared" si="136"/>
        <v>0.2140062287431381</v>
      </c>
      <c r="J1241" s="94">
        <f t="shared" si="136"/>
        <v>0.2140062287431381</v>
      </c>
      <c r="K1241" s="94">
        <f t="shared" si="136"/>
        <v>0.2140062287431381</v>
      </c>
      <c r="L1241" s="94">
        <f t="shared" si="136"/>
        <v>0.2140062287431381</v>
      </c>
      <c r="M1241" s="94">
        <f t="shared" si="136"/>
        <v>0.2140062287431381</v>
      </c>
      <c r="N1241" s="94">
        <f t="shared" si="136"/>
        <v>0.2140062287431381</v>
      </c>
      <c r="O1241" s="94">
        <f t="shared" si="136"/>
        <v>0.2140062287431381</v>
      </c>
      <c r="P1241" s="94">
        <f t="shared" si="136"/>
        <v>0.2140062287431381</v>
      </c>
      <c r="Q1241" s="94">
        <f t="shared" si="136"/>
        <v>0.2140062287431381</v>
      </c>
      <c r="R1241" s="94">
        <f t="shared" si="136"/>
        <v>0.2140062287431381</v>
      </c>
      <c r="S1241" s="93">
        <f>(1+H1241)^((5-Dashboard!$F$9)*3/12)</f>
        <v>1.049675906288329</v>
      </c>
      <c r="T1241" s="93">
        <f t="shared" si="135"/>
        <v>1.27431308839563</v>
      </c>
      <c r="U1241" s="93">
        <f t="shared" si="135"/>
        <v>1.5470240266811999</v>
      </c>
      <c r="V1241" s="93">
        <f t="shared" si="135"/>
        <v>1.8780968044062674</v>
      </c>
      <c r="W1241" s="93">
        <f t="shared" si="135"/>
        <v>2.2800212187317919</v>
      </c>
      <c r="X1241" s="93">
        <f t="shared" si="135"/>
        <v>2.7679599612069161</v>
      </c>
      <c r="Y1241" s="93">
        <f t="shared" si="134"/>
        <v>3.3603206338168112</v>
      </c>
      <c r="Z1241" s="93">
        <f t="shared" si="134"/>
        <v>4.079450180027699</v>
      </c>
      <c r="AA1241" s="93">
        <f t="shared" si="134"/>
        <v>4.9524779284009428</v>
      </c>
      <c r="AB1241" s="93">
        <f t="shared" si="134"/>
        <v>6.012339052791658</v>
      </c>
      <c r="AC1241" s="95">
        <f t="shared" si="134"/>
        <v>7.2990170594046919</v>
      </c>
      <c r="AE1241" s="96"/>
    </row>
    <row r="1242" spans="3:31" ht="24.75" customHeight="1" x14ac:dyDescent="0.25">
      <c r="C1242" s="91">
        <f>ABS(E1242-Dashboard!$F$13)</f>
        <v>7.8235578830103734</v>
      </c>
      <c r="D1242" s="92">
        <f t="shared" si="137"/>
        <v>0.21410622874313809</v>
      </c>
      <c r="E1242" s="93" cm="1">
        <f t="array" ref="E1242">SUM('DRE + DCF'!$S$41/TIR!S1242,'DRE + DCF'!$U$41:$AD$41/TIR!T1242:AC1242,TIR!F1242)</f>
        <v>41.686442116989625</v>
      </c>
      <c r="F1242" s="100">
        <f>'DRE + DCF'!$AE$38*'DRE + DCF'!$AE$39*(1+G1242)/(R1242-G1242)/AC1242</f>
        <v>19.3748514081568</v>
      </c>
      <c r="G1242" s="92">
        <f>R1242*(1-'DRE + DCF'!$AE$39)</f>
        <v>0.12846373724588284</v>
      </c>
      <c r="H1242" s="94">
        <f t="shared" si="133"/>
        <v>0.21410622874313809</v>
      </c>
      <c r="I1242" s="94">
        <f t="shared" si="136"/>
        <v>0.21410622874313809</v>
      </c>
      <c r="J1242" s="94">
        <f t="shared" si="136"/>
        <v>0.21410622874313809</v>
      </c>
      <c r="K1242" s="94">
        <f t="shared" si="136"/>
        <v>0.21410622874313809</v>
      </c>
      <c r="L1242" s="94">
        <f t="shared" si="136"/>
        <v>0.21410622874313809</v>
      </c>
      <c r="M1242" s="94">
        <f t="shared" si="136"/>
        <v>0.21410622874313809</v>
      </c>
      <c r="N1242" s="94">
        <f t="shared" si="136"/>
        <v>0.21410622874313809</v>
      </c>
      <c r="O1242" s="94">
        <f t="shared" si="136"/>
        <v>0.21410622874313809</v>
      </c>
      <c r="P1242" s="94">
        <f t="shared" si="136"/>
        <v>0.21410622874313809</v>
      </c>
      <c r="Q1242" s="94">
        <f t="shared" si="136"/>
        <v>0.21410622874313809</v>
      </c>
      <c r="R1242" s="94">
        <f t="shared" si="136"/>
        <v>0.21410622874313809</v>
      </c>
      <c r="S1242" s="93">
        <f>(1+H1242)^((5-Dashboard!$F$9)*3/12)</f>
        <v>1.049697521570423</v>
      </c>
      <c r="T1242" s="93">
        <f t="shared" si="135"/>
        <v>1.274444299234885</v>
      </c>
      <c r="U1242" s="93">
        <f t="shared" si="135"/>
        <v>1.5473107618872577</v>
      </c>
      <c r="V1242" s="93">
        <f t="shared" si="135"/>
        <v>1.8785996338086102</v>
      </c>
      <c r="W1242" s="93">
        <f t="shared" si="135"/>
        <v>2.2808195167216119</v>
      </c>
      <c r="X1242" s="93">
        <f t="shared" si="135"/>
        <v>2.7691571818906229</v>
      </c>
      <c r="Y1242" s="93">
        <f t="shared" si="134"/>
        <v>3.3620509829022005</v>
      </c>
      <c r="Z1242" s="93">
        <f t="shared" si="134"/>
        <v>4.0818870396935516</v>
      </c>
      <c r="AA1242" s="93">
        <f t="shared" si="134"/>
        <v>4.9558444799178298</v>
      </c>
      <c r="AB1242" s="93">
        <f t="shared" si="134"/>
        <v>6.0169216517505353</v>
      </c>
      <c r="AC1242" s="95">
        <f t="shared" si="134"/>
        <v>7.3051820552497757</v>
      </c>
      <c r="AE1242" s="96"/>
    </row>
    <row r="1243" spans="3:31" ht="24.75" customHeight="1" x14ac:dyDescent="0.25">
      <c r="C1243" s="91">
        <f>ABS(E1243-Dashboard!$F$13)</f>
        <v>7.8566751468254878</v>
      </c>
      <c r="D1243" s="92">
        <f t="shared" si="137"/>
        <v>0.21420622874313808</v>
      </c>
      <c r="E1243" s="93" cm="1">
        <f t="array" ref="E1243">SUM('DRE + DCF'!$S$41/TIR!S1243,'DRE + DCF'!$U$41:$AD$41/TIR!T1243:AC1243,TIR!F1243)</f>
        <v>41.65332485317451</v>
      </c>
      <c r="F1243" s="100">
        <f>'DRE + DCF'!$AE$38*'DRE + DCF'!$AE$39*(1+G1243)/(R1243-G1243)/AC1243</f>
        <v>19.350493396242566</v>
      </c>
      <c r="G1243" s="92">
        <f>R1243*(1-'DRE + DCF'!$AE$39)</f>
        <v>0.12852373724588284</v>
      </c>
      <c r="H1243" s="94">
        <f t="shared" si="133"/>
        <v>0.21420622874313808</v>
      </c>
      <c r="I1243" s="94">
        <f t="shared" si="136"/>
        <v>0.21420622874313808</v>
      </c>
      <c r="J1243" s="94">
        <f t="shared" si="136"/>
        <v>0.21420622874313808</v>
      </c>
      <c r="K1243" s="94">
        <f t="shared" si="136"/>
        <v>0.21420622874313808</v>
      </c>
      <c r="L1243" s="94">
        <f t="shared" si="136"/>
        <v>0.21420622874313808</v>
      </c>
      <c r="M1243" s="94">
        <f t="shared" si="136"/>
        <v>0.21420622874313808</v>
      </c>
      <c r="N1243" s="94">
        <f t="shared" si="136"/>
        <v>0.21420622874313808</v>
      </c>
      <c r="O1243" s="94">
        <f t="shared" si="136"/>
        <v>0.21420622874313808</v>
      </c>
      <c r="P1243" s="94">
        <f t="shared" si="136"/>
        <v>0.21420622874313808</v>
      </c>
      <c r="Q1243" s="94">
        <f t="shared" si="136"/>
        <v>0.21420622874313808</v>
      </c>
      <c r="R1243" s="94">
        <f t="shared" si="136"/>
        <v>0.21420622874313808</v>
      </c>
      <c r="S1243" s="93">
        <f>(1+H1243)^((5-Dashboard!$F$9)*3/12)</f>
        <v>1.0497191355172992</v>
      </c>
      <c r="T1243" s="93">
        <f t="shared" si="135"/>
        <v>1.274575512775967</v>
      </c>
      <c r="U1243" s="93">
        <f t="shared" si="135"/>
        <v>1.5475975266160584</v>
      </c>
      <c r="V1243" s="93">
        <f t="shared" si="135"/>
        <v>1.8791025564046926</v>
      </c>
      <c r="W1243" s="93">
        <f t="shared" si="135"/>
        <v>2.2816180284337317</v>
      </c>
      <c r="X1243" s="93">
        <f t="shared" si="135"/>
        <v>2.7703548217368756</v>
      </c>
      <c r="Y1243" s="93">
        <f t="shared" si="134"/>
        <v>3.3637820803815006</v>
      </c>
      <c r="Z1243" s="93">
        <f t="shared" si="134"/>
        <v>4.0843251541337695</v>
      </c>
      <c r="AA1243" s="93">
        <f t="shared" si="134"/>
        <v>4.9592130423615002</v>
      </c>
      <c r="AB1243" s="93">
        <f t="shared" si="134"/>
        <v>6.0215073656995415</v>
      </c>
      <c r="AC1243" s="95">
        <f t="shared" si="134"/>
        <v>7.3113517498550689</v>
      </c>
      <c r="AE1243" s="96"/>
    </row>
    <row r="1244" spans="3:31" ht="24.75" customHeight="1" x14ac:dyDescent="0.25">
      <c r="C1244" s="91">
        <f>ABS(E1244-Dashboard!$F$13)</f>
        <v>7.8897508205325764</v>
      </c>
      <c r="D1244" s="92">
        <f t="shared" si="137"/>
        <v>0.21430622874313807</v>
      </c>
      <c r="E1244" s="93" cm="1">
        <f t="array" ref="E1244">SUM('DRE + DCF'!$S$41/TIR!S1244,'DRE + DCF'!$U$41:$AD$41/TIR!T1244:AC1244,TIR!F1244)</f>
        <v>41.620249179467422</v>
      </c>
      <c r="F1244" s="100">
        <f>'DRE + DCF'!$AE$38*'DRE + DCF'!$AE$39*(1+G1244)/(R1244-G1244)/AC1244</f>
        <v>19.326171508107208</v>
      </c>
      <c r="G1244" s="92">
        <f>R1244*(1-'DRE + DCF'!$AE$39)</f>
        <v>0.12858373724588285</v>
      </c>
      <c r="H1244" s="94">
        <f t="shared" si="133"/>
        <v>0.21430622874313807</v>
      </c>
      <c r="I1244" s="94">
        <f t="shared" si="136"/>
        <v>0.21430622874313807</v>
      </c>
      <c r="J1244" s="94">
        <f t="shared" si="136"/>
        <v>0.21430622874313807</v>
      </c>
      <c r="K1244" s="94">
        <f t="shared" si="136"/>
        <v>0.21430622874313807</v>
      </c>
      <c r="L1244" s="94">
        <f t="shared" si="136"/>
        <v>0.21430622874313807</v>
      </c>
      <c r="M1244" s="94">
        <f t="shared" si="136"/>
        <v>0.21430622874313807</v>
      </c>
      <c r="N1244" s="94">
        <f t="shared" si="136"/>
        <v>0.21430622874313807</v>
      </c>
      <c r="O1244" s="94">
        <f t="shared" si="136"/>
        <v>0.21430622874313807</v>
      </c>
      <c r="P1244" s="94">
        <f t="shared" si="136"/>
        <v>0.21430622874313807</v>
      </c>
      <c r="Q1244" s="94">
        <f t="shared" si="136"/>
        <v>0.21430622874313807</v>
      </c>
      <c r="R1244" s="94">
        <f t="shared" si="136"/>
        <v>0.21430622874313807</v>
      </c>
      <c r="S1244" s="93">
        <f>(1+H1244)^((5-Dashboard!$F$9)*3/12)</f>
        <v>1.0497407481291501</v>
      </c>
      <c r="T1244" s="93">
        <f t="shared" si="135"/>
        <v>1.2747067290187086</v>
      </c>
      <c r="U1244" s="93">
        <f t="shared" si="135"/>
        <v>1.5478843208682094</v>
      </c>
      <c r="V1244" s="93">
        <f t="shared" si="135"/>
        <v>1.8796055722041087</v>
      </c>
      <c r="W1244" s="93">
        <f t="shared" si="135"/>
        <v>2.2824167539077593</v>
      </c>
      <c r="X1244" s="93">
        <f t="shared" si="135"/>
        <v>2.7715528808578864</v>
      </c>
      <c r="Y1244" s="93">
        <f t="shared" si="134"/>
        <v>3.3655139265167202</v>
      </c>
      <c r="Z1244" s="93">
        <f t="shared" si="134"/>
        <v>4.0867645238910297</v>
      </c>
      <c r="AA1244" s="93">
        <f t="shared" si="134"/>
        <v>4.9625836167673629</v>
      </c>
      <c r="AB1244" s="93">
        <f t="shared" si="134"/>
        <v>6.0260961964992585</v>
      </c>
      <c r="AC1244" s="95">
        <f t="shared" si="134"/>
        <v>7.3175261464143828</v>
      </c>
      <c r="AE1244" s="96"/>
    </row>
    <row r="1245" spans="3:31" ht="24.75" customHeight="1" x14ac:dyDescent="0.25">
      <c r="C1245" s="91">
        <f>ABS(E1245-Dashboard!$F$13)</f>
        <v>7.9227849717907688</v>
      </c>
      <c r="D1245" s="92">
        <f t="shared" si="137"/>
        <v>0.21440622874313806</v>
      </c>
      <c r="E1245" s="93" cm="1">
        <f t="array" ref="E1245">SUM('DRE + DCF'!$S$41/TIR!S1245,'DRE + DCF'!$U$41:$AD$41/TIR!T1245:AC1245,TIR!F1245)</f>
        <v>41.587215028209229</v>
      </c>
      <c r="F1245" s="100">
        <f>'DRE + DCF'!$AE$38*'DRE + DCF'!$AE$39*(1+G1245)/(R1245-G1245)/AC1245</f>
        <v>19.301885680369001</v>
      </c>
      <c r="G1245" s="92">
        <f>R1245*(1-'DRE + DCF'!$AE$39)</f>
        <v>0.12864373724588282</v>
      </c>
      <c r="H1245" s="94">
        <f t="shared" si="133"/>
        <v>0.21440622874313806</v>
      </c>
      <c r="I1245" s="94">
        <f t="shared" si="136"/>
        <v>0.21440622874313806</v>
      </c>
      <c r="J1245" s="94">
        <f t="shared" si="136"/>
        <v>0.21440622874313806</v>
      </c>
      <c r="K1245" s="94">
        <f t="shared" si="136"/>
        <v>0.21440622874313806</v>
      </c>
      <c r="L1245" s="94">
        <f t="shared" si="136"/>
        <v>0.21440622874313806</v>
      </c>
      <c r="M1245" s="94">
        <f t="shared" si="136"/>
        <v>0.21440622874313806</v>
      </c>
      <c r="N1245" s="94">
        <f t="shared" si="136"/>
        <v>0.21440622874313806</v>
      </c>
      <c r="O1245" s="94">
        <f t="shared" si="136"/>
        <v>0.21440622874313806</v>
      </c>
      <c r="P1245" s="94">
        <f t="shared" si="136"/>
        <v>0.21440622874313806</v>
      </c>
      <c r="Q1245" s="94">
        <f t="shared" si="136"/>
        <v>0.21440622874313806</v>
      </c>
      <c r="R1245" s="94">
        <f t="shared" si="136"/>
        <v>0.21440622874313806</v>
      </c>
      <c r="S1245" s="93">
        <f>(1+H1245)^((5-Dashboard!$F$9)*3/12)</f>
        <v>1.0497623594061682</v>
      </c>
      <c r="T1245" s="93">
        <f t="shared" si="135"/>
        <v>1.2748379479629435</v>
      </c>
      <c r="U1245" s="93">
        <f t="shared" si="135"/>
        <v>1.5481711446443192</v>
      </c>
      <c r="V1245" s="93">
        <f t="shared" si="135"/>
        <v>1.8801086812164549</v>
      </c>
      <c r="W1245" s="93">
        <f t="shared" si="135"/>
        <v>2.2832156931833096</v>
      </c>
      <c r="X1245" s="93">
        <f t="shared" si="135"/>
        <v>2.772751359365893</v>
      </c>
      <c r="Y1245" s="93">
        <f t="shared" si="134"/>
        <v>3.3672465215699439</v>
      </c>
      <c r="Z1245" s="93">
        <f t="shared" si="134"/>
        <v>4.0892051495082056</v>
      </c>
      <c r="AA1245" s="93">
        <f t="shared" si="134"/>
        <v>4.9659562041712801</v>
      </c>
      <c r="AB1245" s="93">
        <f t="shared" si="134"/>
        <v>6.0306881460112329</v>
      </c>
      <c r="AC1245" s="95">
        <f t="shared" si="134"/>
        <v>7.3237052481234484</v>
      </c>
      <c r="AE1245" s="96"/>
    </row>
    <row r="1246" spans="3:31" ht="24.75" customHeight="1" x14ac:dyDescent="0.25">
      <c r="C1246" s="91">
        <f>ABS(E1246-Dashboard!$F$13)</f>
        <v>7.9557776681236732</v>
      </c>
      <c r="D1246" s="92">
        <f t="shared" si="137"/>
        <v>0.21450622874313804</v>
      </c>
      <c r="E1246" s="93" cm="1">
        <f t="array" ref="E1246">SUM('DRE + DCF'!$S$41/TIR!S1246,'DRE + DCF'!$U$41:$AD$41/TIR!T1246:AC1246,TIR!F1246)</f>
        <v>41.554222331876325</v>
      </c>
      <c r="F1246" s="100">
        <f>'DRE + DCF'!$AE$38*'DRE + DCF'!$AE$39*(1+G1246)/(R1246-G1246)/AC1246</f>
        <v>19.277635849777813</v>
      </c>
      <c r="G1246" s="92">
        <f>R1246*(1-'DRE + DCF'!$AE$39)</f>
        <v>0.12870373724588283</v>
      </c>
      <c r="H1246" s="94">
        <f t="shared" si="133"/>
        <v>0.21450622874313804</v>
      </c>
      <c r="I1246" s="94">
        <f t="shared" si="136"/>
        <v>0.21450622874313804</v>
      </c>
      <c r="J1246" s="94">
        <f t="shared" si="136"/>
        <v>0.21450622874313804</v>
      </c>
      <c r="K1246" s="94">
        <f t="shared" si="136"/>
        <v>0.21450622874313804</v>
      </c>
      <c r="L1246" s="94">
        <f t="shared" si="136"/>
        <v>0.21450622874313804</v>
      </c>
      <c r="M1246" s="94">
        <f t="shared" si="136"/>
        <v>0.21450622874313804</v>
      </c>
      <c r="N1246" s="94">
        <f t="shared" si="136"/>
        <v>0.21450622874313804</v>
      </c>
      <c r="O1246" s="94">
        <f t="shared" si="136"/>
        <v>0.21450622874313804</v>
      </c>
      <c r="P1246" s="94">
        <f t="shared" si="136"/>
        <v>0.21450622874313804</v>
      </c>
      <c r="Q1246" s="94">
        <f t="shared" si="136"/>
        <v>0.21450622874313804</v>
      </c>
      <c r="R1246" s="94">
        <f t="shared" si="136"/>
        <v>0.21450622874313804</v>
      </c>
      <c r="S1246" s="93">
        <f>(1+H1246)^((5-Dashboard!$F$9)*3/12)</f>
        <v>1.049783969348546</v>
      </c>
      <c r="T1246" s="93">
        <f t="shared" si="135"/>
        <v>1.2749691696085046</v>
      </c>
      <c r="U1246" s="93">
        <f t="shared" si="135"/>
        <v>1.5484579979449953</v>
      </c>
      <c r="V1246" s="93">
        <f t="shared" si="135"/>
        <v>1.8806118834513261</v>
      </c>
      <c r="W1246" s="93">
        <f t="shared" si="135"/>
        <v>2.2840148462999998</v>
      </c>
      <c r="X1246" s="93">
        <f t="shared" si="135"/>
        <v>2.7739502573731509</v>
      </c>
      <c r="Y1246" s="93">
        <f t="shared" si="134"/>
        <v>3.3689798658033228</v>
      </c>
      <c r="Z1246" s="93">
        <f t="shared" si="134"/>
        <v>4.0916470315283568</v>
      </c>
      <c r="AA1246" s="93">
        <f t="shared" si="134"/>
        <v>4.9693308056095606</v>
      </c>
      <c r="AB1246" s="93">
        <f t="shared" si="134"/>
        <v>6.0352832160979677</v>
      </c>
      <c r="AC1246" s="95">
        <f t="shared" si="134"/>
        <v>7.3298890581799006</v>
      </c>
      <c r="AE1246" s="96"/>
    </row>
    <row r="1247" spans="3:31" ht="24.75" customHeight="1" x14ac:dyDescent="0.25">
      <c r="C1247" s="91">
        <f>ABS(E1247-Dashboard!$F$13)</f>
        <v>7.9887289769197523</v>
      </c>
      <c r="D1247" s="92">
        <f t="shared" si="137"/>
        <v>0.21460622874313803</v>
      </c>
      <c r="E1247" s="93" cm="1">
        <f t="array" ref="E1247">SUM('DRE + DCF'!$S$41/TIR!S1247,'DRE + DCF'!$U$41:$AD$41/TIR!T1247:AC1247,TIR!F1247)</f>
        <v>41.521271023080246</v>
      </c>
      <c r="F1247" s="100">
        <f>'DRE + DCF'!$AE$38*'DRE + DCF'!$AE$39*(1+G1247)/(R1247-G1247)/AC1247</f>
        <v>19.253421953214755</v>
      </c>
      <c r="G1247" s="92">
        <f>R1247*(1-'DRE + DCF'!$AE$39)</f>
        <v>0.1287637372458828</v>
      </c>
      <c r="H1247" s="94">
        <f t="shared" si="133"/>
        <v>0.21460622874313803</v>
      </c>
      <c r="I1247" s="94">
        <f t="shared" si="136"/>
        <v>0.21460622874313803</v>
      </c>
      <c r="J1247" s="94">
        <f t="shared" si="136"/>
        <v>0.21460622874313803</v>
      </c>
      <c r="K1247" s="94">
        <f t="shared" si="136"/>
        <v>0.21460622874313803</v>
      </c>
      <c r="L1247" s="94">
        <f t="shared" si="136"/>
        <v>0.21460622874313803</v>
      </c>
      <c r="M1247" s="94">
        <f t="shared" si="136"/>
        <v>0.21460622874313803</v>
      </c>
      <c r="N1247" s="94">
        <f t="shared" si="136"/>
        <v>0.21460622874313803</v>
      </c>
      <c r="O1247" s="94">
        <f t="shared" si="136"/>
        <v>0.21460622874313803</v>
      </c>
      <c r="P1247" s="94">
        <f t="shared" si="136"/>
        <v>0.21460622874313803</v>
      </c>
      <c r="Q1247" s="94">
        <f t="shared" si="136"/>
        <v>0.21460622874313803</v>
      </c>
      <c r="R1247" s="94">
        <f t="shared" si="136"/>
        <v>0.21460622874313803</v>
      </c>
      <c r="S1247" s="93">
        <f>(1+H1247)^((5-Dashboard!$F$9)*3/12)</f>
        <v>1.0498055779564754</v>
      </c>
      <c r="T1247" s="93">
        <f t="shared" si="135"/>
        <v>1.275100393955225</v>
      </c>
      <c r="U1247" s="93">
        <f t="shared" si="135"/>
        <v>1.5487448807708455</v>
      </c>
      <c r="V1247" s="93">
        <f t="shared" si="135"/>
        <v>1.8811151789183176</v>
      </c>
      <c r="W1247" s="93">
        <f t="shared" si="135"/>
        <v>2.2848142132974512</v>
      </c>
      <c r="X1247" s="93">
        <f t="shared" si="135"/>
        <v>2.775149574991937</v>
      </c>
      <c r="Y1247" s="93">
        <f t="shared" si="134"/>
        <v>3.3707139594790791</v>
      </c>
      <c r="Z1247" s="93">
        <f t="shared" si="134"/>
        <v>4.0940901704947352</v>
      </c>
      <c r="AA1247" s="93">
        <f t="shared" si="134"/>
        <v>4.9727074221189618</v>
      </c>
      <c r="AB1247" s="93">
        <f t="shared" si="134"/>
        <v>6.0398814086229242</v>
      </c>
      <c r="AC1247" s="95">
        <f t="shared" si="134"/>
        <v>7.3360775797832822</v>
      </c>
      <c r="AE1247" s="96"/>
    </row>
    <row r="1248" spans="3:31" ht="24.75" customHeight="1" x14ac:dyDescent="0.25">
      <c r="C1248" s="91">
        <f>ABS(E1248-Dashboard!$F$13)</f>
        <v>8.0216389654326647</v>
      </c>
      <c r="D1248" s="92">
        <f t="shared" si="137"/>
        <v>0.21470622874313802</v>
      </c>
      <c r="E1248" s="93" cm="1">
        <f t="array" ref="E1248">SUM('DRE + DCF'!$S$41/TIR!S1248,'DRE + DCF'!$U$41:$AD$41/TIR!T1248:AC1248,TIR!F1248)</f>
        <v>41.488361034567333</v>
      </c>
      <c r="F1248" s="100">
        <f>'DRE + DCF'!$AE$38*'DRE + DCF'!$AE$39*(1+G1248)/(R1248-G1248)/AC1248</f>
        <v>19.229243927691876</v>
      </c>
      <c r="G1248" s="92">
        <f>R1248*(1-'DRE + DCF'!$AE$39)</f>
        <v>0.12882373724588281</v>
      </c>
      <c r="H1248" s="94">
        <f t="shared" si="133"/>
        <v>0.21470622874313802</v>
      </c>
      <c r="I1248" s="94">
        <f t="shared" si="136"/>
        <v>0.21470622874313802</v>
      </c>
      <c r="J1248" s="94">
        <f t="shared" si="136"/>
        <v>0.21470622874313802</v>
      </c>
      <c r="K1248" s="94">
        <f t="shared" si="136"/>
        <v>0.21470622874313802</v>
      </c>
      <c r="L1248" s="94">
        <f t="shared" si="136"/>
        <v>0.21470622874313802</v>
      </c>
      <c r="M1248" s="94">
        <f t="shared" si="136"/>
        <v>0.21470622874313802</v>
      </c>
      <c r="N1248" s="94">
        <f t="shared" si="136"/>
        <v>0.21470622874313802</v>
      </c>
      <c r="O1248" s="94">
        <f t="shared" si="136"/>
        <v>0.21470622874313802</v>
      </c>
      <c r="P1248" s="94">
        <f t="shared" si="136"/>
        <v>0.21470622874313802</v>
      </c>
      <c r="Q1248" s="94">
        <f t="shared" si="136"/>
        <v>0.21470622874313802</v>
      </c>
      <c r="R1248" s="94">
        <f t="shared" si="136"/>
        <v>0.21470622874313802</v>
      </c>
      <c r="S1248" s="93">
        <f>(1+H1248)^((5-Dashboard!$F$9)*3/12)</f>
        <v>1.0498271852301491</v>
      </c>
      <c r="T1248" s="93">
        <f t="shared" si="135"/>
        <v>1.2752316210029382</v>
      </c>
      <c r="U1248" s="93">
        <f t="shared" si="135"/>
        <v>1.5490317931224777</v>
      </c>
      <c r="V1248" s="93">
        <f t="shared" si="135"/>
        <v>1.8816185676270258</v>
      </c>
      <c r="W1248" s="93">
        <f t="shared" si="135"/>
        <v>2.2856137942152897</v>
      </c>
      <c r="X1248" s="93">
        <f t="shared" si="135"/>
        <v>2.7763493123345491</v>
      </c>
      <c r="Y1248" s="93">
        <f t="shared" si="134"/>
        <v>3.372448802859505</v>
      </c>
      <c r="Z1248" s="93">
        <f t="shared" si="134"/>
        <v>4.0965345669507798</v>
      </c>
      <c r="AA1248" s="93">
        <f t="shared" si="134"/>
        <v>4.9760860547366859</v>
      </c>
      <c r="AB1248" s="93">
        <f t="shared" si="134"/>
        <v>6.0444827254505205</v>
      </c>
      <c r="AC1248" s="95">
        <f t="shared" si="134"/>
        <v>7.3422708161350467</v>
      </c>
      <c r="AE1248" s="96"/>
    </row>
    <row r="1249" spans="3:31" ht="24.75" customHeight="1" x14ac:dyDescent="0.25">
      <c r="C1249" s="91">
        <f>ABS(E1249-Dashboard!$F$13)</f>
        <v>8.054507700781528</v>
      </c>
      <c r="D1249" s="92">
        <f t="shared" si="137"/>
        <v>0.21480622874313801</v>
      </c>
      <c r="E1249" s="93" cm="1">
        <f t="array" ref="E1249">SUM('DRE + DCF'!$S$41/TIR!S1249,'DRE + DCF'!$U$41:$AD$41/TIR!T1249:AC1249,TIR!F1249)</f>
        <v>41.45549229921847</v>
      </c>
      <c r="F1249" s="100">
        <f>'DRE + DCF'!$AE$38*'DRE + DCF'!$AE$39*(1+G1249)/(R1249-G1249)/AC1249</f>
        <v>19.205101710351826</v>
      </c>
      <c r="G1249" s="92">
        <f>R1249*(1-'DRE + DCF'!$AE$39)</f>
        <v>0.12888373724588281</v>
      </c>
      <c r="H1249" s="94">
        <f t="shared" si="133"/>
        <v>0.21480622874313801</v>
      </c>
      <c r="I1249" s="94">
        <f t="shared" si="136"/>
        <v>0.21480622874313801</v>
      </c>
      <c r="J1249" s="94">
        <f t="shared" si="136"/>
        <v>0.21480622874313801</v>
      </c>
      <c r="K1249" s="94">
        <f t="shared" si="136"/>
        <v>0.21480622874313801</v>
      </c>
      <c r="L1249" s="94">
        <f t="shared" ref="I1249:R1274" si="138">$D1249</f>
        <v>0.21480622874313801</v>
      </c>
      <c r="M1249" s="94">
        <f t="shared" si="138"/>
        <v>0.21480622874313801</v>
      </c>
      <c r="N1249" s="94">
        <f t="shared" si="138"/>
        <v>0.21480622874313801</v>
      </c>
      <c r="O1249" s="94">
        <f t="shared" si="138"/>
        <v>0.21480622874313801</v>
      </c>
      <c r="P1249" s="94">
        <f t="shared" si="138"/>
        <v>0.21480622874313801</v>
      </c>
      <c r="Q1249" s="94">
        <f t="shared" si="138"/>
        <v>0.21480622874313801</v>
      </c>
      <c r="R1249" s="94">
        <f t="shared" si="138"/>
        <v>0.21480622874313801</v>
      </c>
      <c r="S1249" s="93">
        <f>(1+H1249)^((5-Dashboard!$F$9)*3/12)</f>
        <v>1.0498487911697587</v>
      </c>
      <c r="T1249" s="93">
        <f t="shared" si="135"/>
        <v>1.2753628507514769</v>
      </c>
      <c r="U1249" s="93">
        <f t="shared" si="135"/>
        <v>1.5493187350004993</v>
      </c>
      <c r="V1249" s="93">
        <f t="shared" si="135"/>
        <v>1.8821220495870459</v>
      </c>
      <c r="W1249" s="93">
        <f t="shared" si="135"/>
        <v>2.2864135890931445</v>
      </c>
      <c r="X1249" s="93">
        <f t="shared" si="135"/>
        <v>2.7775494695133056</v>
      </c>
      <c r="Y1249" s="93">
        <f t="shared" si="134"/>
        <v>3.3741843962069624</v>
      </c>
      <c r="Z1249" s="93">
        <f t="shared" si="134"/>
        <v>4.0989802214401223</v>
      </c>
      <c r="AA1249" s="93">
        <f t="shared" si="134"/>
        <v>4.9794667045003882</v>
      </c>
      <c r="AB1249" s="93">
        <f t="shared" si="134"/>
        <v>6.049087168446138</v>
      </c>
      <c r="AC1249" s="95">
        <f t="shared" si="134"/>
        <v>7.3484687704385605</v>
      </c>
      <c r="AE1249" s="96"/>
    </row>
    <row r="1250" spans="3:31" ht="24.75" customHeight="1" x14ac:dyDescent="0.25">
      <c r="C1250" s="91">
        <f>ABS(E1250-Dashboard!$F$13)</f>
        <v>8.0873352499513445</v>
      </c>
      <c r="D1250" s="92">
        <f t="shared" si="137"/>
        <v>0.214906228743138</v>
      </c>
      <c r="E1250" s="93" cm="1">
        <f t="array" ref="E1250">SUM('DRE + DCF'!$S$41/TIR!S1250,'DRE + DCF'!$U$41:$AD$41/TIR!T1250:AC1250,TIR!F1250)</f>
        <v>41.422664750048654</v>
      </c>
      <c r="F1250" s="100">
        <f>'DRE + DCF'!$AE$38*'DRE + DCF'!$AE$39*(1+G1250)/(R1250-G1250)/AC1250</f>
        <v>19.180995238467542</v>
      </c>
      <c r="G1250" s="92">
        <f>R1250*(1-'DRE + DCF'!$AE$39)</f>
        <v>0.12894373724588279</v>
      </c>
      <c r="H1250" s="94">
        <f t="shared" si="133"/>
        <v>0.214906228743138</v>
      </c>
      <c r="I1250" s="94">
        <f t="shared" si="138"/>
        <v>0.214906228743138</v>
      </c>
      <c r="J1250" s="94">
        <f t="shared" si="138"/>
        <v>0.214906228743138</v>
      </c>
      <c r="K1250" s="94">
        <f t="shared" si="138"/>
        <v>0.214906228743138</v>
      </c>
      <c r="L1250" s="94">
        <f t="shared" si="138"/>
        <v>0.214906228743138</v>
      </c>
      <c r="M1250" s="94">
        <f t="shared" si="138"/>
        <v>0.214906228743138</v>
      </c>
      <c r="N1250" s="94">
        <f t="shared" si="138"/>
        <v>0.214906228743138</v>
      </c>
      <c r="O1250" s="94">
        <f t="shared" si="138"/>
        <v>0.214906228743138</v>
      </c>
      <c r="P1250" s="94">
        <f t="shared" si="138"/>
        <v>0.214906228743138</v>
      </c>
      <c r="Q1250" s="94">
        <f t="shared" si="138"/>
        <v>0.214906228743138</v>
      </c>
      <c r="R1250" s="94">
        <f t="shared" si="138"/>
        <v>0.214906228743138</v>
      </c>
      <c r="S1250" s="93">
        <f>(1+H1250)^((5-Dashboard!$F$9)*3/12)</f>
        <v>1.0498703957754971</v>
      </c>
      <c r="T1250" s="93">
        <f t="shared" si="135"/>
        <v>1.2754940832006749</v>
      </c>
      <c r="U1250" s="93">
        <f t="shared" si="135"/>
        <v>1.5496057064055182</v>
      </c>
      <c r="V1250" s="93">
        <f t="shared" si="135"/>
        <v>1.8826256248079745</v>
      </c>
      <c r="W1250" s="93">
        <f t="shared" si="135"/>
        <v>2.2872135979706503</v>
      </c>
      <c r="X1250" s="93">
        <f t="shared" si="135"/>
        <v>2.7787500466405466</v>
      </c>
      <c r="Y1250" s="93">
        <f t="shared" si="134"/>
        <v>3.3759207397838855</v>
      </c>
      <c r="Z1250" s="93">
        <f t="shared" si="134"/>
        <v>4.1014271345065847</v>
      </c>
      <c r="AA1250" s="93">
        <f t="shared" si="134"/>
        <v>4.9828493724481699</v>
      </c>
      <c r="AB1250" s="93">
        <f t="shared" si="134"/>
        <v>6.0536947394761178</v>
      </c>
      <c r="AC1250" s="95">
        <f t="shared" si="134"/>
        <v>7.354671445899104</v>
      </c>
      <c r="AE1250" s="96"/>
    </row>
    <row r="1251" spans="3:31" ht="24.75" customHeight="1" x14ac:dyDescent="0.25">
      <c r="C1251" s="91">
        <f>ABS(E1251-Dashboard!$F$13)</f>
        <v>8.1201216797932148</v>
      </c>
      <c r="D1251" s="92">
        <f t="shared" si="137"/>
        <v>0.21500622874313799</v>
      </c>
      <c r="E1251" s="93" cm="1">
        <f t="array" ref="E1251">SUM('DRE + DCF'!$S$41/TIR!S1251,'DRE + DCF'!$U$41:$AD$41/TIR!T1251:AC1251,TIR!F1251)</f>
        <v>41.389878320206783</v>
      </c>
      <c r="F1251" s="100">
        <f>'DRE + DCF'!$AE$38*'DRE + DCF'!$AE$39*(1+G1251)/(R1251-G1251)/AC1251</f>
        <v>19.156924449441952</v>
      </c>
      <c r="G1251" s="92">
        <f>R1251*(1-'DRE + DCF'!$AE$39)</f>
        <v>0.12900373724588279</v>
      </c>
      <c r="H1251" s="94">
        <f t="shared" si="133"/>
        <v>0.21500622874313799</v>
      </c>
      <c r="I1251" s="94">
        <f t="shared" si="138"/>
        <v>0.21500622874313799</v>
      </c>
      <c r="J1251" s="94">
        <f t="shared" si="138"/>
        <v>0.21500622874313799</v>
      </c>
      <c r="K1251" s="94">
        <f t="shared" si="138"/>
        <v>0.21500622874313799</v>
      </c>
      <c r="L1251" s="94">
        <f t="shared" si="138"/>
        <v>0.21500622874313799</v>
      </c>
      <c r="M1251" s="94">
        <f t="shared" si="138"/>
        <v>0.21500622874313799</v>
      </c>
      <c r="N1251" s="94">
        <f t="shared" si="138"/>
        <v>0.21500622874313799</v>
      </c>
      <c r="O1251" s="94">
        <f t="shared" si="138"/>
        <v>0.21500622874313799</v>
      </c>
      <c r="P1251" s="94">
        <f t="shared" si="138"/>
        <v>0.21500622874313799</v>
      </c>
      <c r="Q1251" s="94">
        <f t="shared" si="138"/>
        <v>0.21500622874313799</v>
      </c>
      <c r="R1251" s="94">
        <f t="shared" si="138"/>
        <v>0.21500622874313799</v>
      </c>
      <c r="S1251" s="93">
        <f>(1+H1251)^((5-Dashboard!$F$9)*3/12)</f>
        <v>1.0498919990475559</v>
      </c>
      <c r="T1251" s="93">
        <f t="shared" si="135"/>
        <v>1.2756253183503652</v>
      </c>
      <c r="U1251" s="93">
        <f t="shared" si="135"/>
        <v>1.5498927073381421</v>
      </c>
      <c r="V1251" s="93">
        <f t="shared" si="135"/>
        <v>1.8831292932994081</v>
      </c>
      <c r="W1251" s="93">
        <f t="shared" si="135"/>
        <v>2.2880138208874445</v>
      </c>
      <c r="X1251" s="93">
        <f t="shared" si="135"/>
        <v>2.7799510438286315</v>
      </c>
      <c r="Y1251" s="93">
        <f t="shared" si="134"/>
        <v>3.3776578338527754</v>
      </c>
      <c r="Z1251" s="93">
        <f t="shared" si="134"/>
        <v>4.1038753066941771</v>
      </c>
      <c r="AA1251" s="93">
        <f t="shared" si="134"/>
        <v>4.9862340596185808</v>
      </c>
      <c r="AB1251" s="93">
        <f t="shared" si="134"/>
        <v>6.058305440407759</v>
      </c>
      <c r="AC1251" s="95">
        <f t="shared" si="134"/>
        <v>7.3608788457238674</v>
      </c>
      <c r="AE1251" s="96"/>
    </row>
    <row r="1252" spans="3:31" ht="24.75" customHeight="1" x14ac:dyDescent="0.25">
      <c r="C1252" s="91">
        <f>ABS(E1252-Dashboard!$F$13)</f>
        <v>8.152867057024757</v>
      </c>
      <c r="D1252" s="92">
        <f t="shared" si="137"/>
        <v>0.21510622874313798</v>
      </c>
      <c r="E1252" s="93" cm="1">
        <f t="array" ref="E1252">SUM('DRE + DCF'!$S$41/TIR!S1252,'DRE + DCF'!$U$41:$AD$41/TIR!T1252:AC1252,TIR!F1252)</f>
        <v>41.357132942975241</v>
      </c>
      <c r="F1252" s="100">
        <f>'DRE + DCF'!$AE$38*'DRE + DCF'!$AE$39*(1+G1252)/(R1252-G1252)/AC1252</f>
        <v>19.132889280807614</v>
      </c>
      <c r="G1252" s="92">
        <f>R1252*(1-'DRE + DCF'!$AE$39)</f>
        <v>0.12906373724588277</v>
      </c>
      <c r="H1252" s="94">
        <f t="shared" si="133"/>
        <v>0.21510622874313798</v>
      </c>
      <c r="I1252" s="94">
        <f t="shared" si="138"/>
        <v>0.21510622874313798</v>
      </c>
      <c r="J1252" s="94">
        <f t="shared" si="138"/>
        <v>0.21510622874313798</v>
      </c>
      <c r="K1252" s="94">
        <f t="shared" si="138"/>
        <v>0.21510622874313798</v>
      </c>
      <c r="L1252" s="94">
        <f t="shared" si="138"/>
        <v>0.21510622874313798</v>
      </c>
      <c r="M1252" s="94">
        <f t="shared" si="138"/>
        <v>0.21510622874313798</v>
      </c>
      <c r="N1252" s="94">
        <f t="shared" si="138"/>
        <v>0.21510622874313798</v>
      </c>
      <c r="O1252" s="94">
        <f t="shared" si="138"/>
        <v>0.21510622874313798</v>
      </c>
      <c r="P1252" s="94">
        <f t="shared" si="138"/>
        <v>0.21510622874313798</v>
      </c>
      <c r="Q1252" s="94">
        <f t="shared" si="138"/>
        <v>0.21510622874313798</v>
      </c>
      <c r="R1252" s="94">
        <f t="shared" si="138"/>
        <v>0.21510622874313798</v>
      </c>
      <c r="S1252" s="93">
        <f>(1+H1252)^((5-Dashboard!$F$9)*3/12)</f>
        <v>1.0499136009861276</v>
      </c>
      <c r="T1252" s="93">
        <f t="shared" si="135"/>
        <v>1.2757565562003814</v>
      </c>
      <c r="U1252" s="93">
        <f t="shared" si="135"/>
        <v>1.5501797377989786</v>
      </c>
      <c r="V1252" s="93">
        <f t="shared" si="135"/>
        <v>1.8836330550709433</v>
      </c>
      <c r="W1252" s="93">
        <f t="shared" si="135"/>
        <v>2.2888142578831694</v>
      </c>
      <c r="X1252" s="93">
        <f t="shared" si="135"/>
        <v>2.7811524611899423</v>
      </c>
      <c r="Y1252" s="93">
        <f t="shared" si="134"/>
        <v>3.3793956786762074</v>
      </c>
      <c r="Z1252" s="93">
        <f t="shared" si="134"/>
        <v>4.1063247385471033</v>
      </c>
      <c r="AA1252" s="93">
        <f t="shared" si="134"/>
        <v>4.9896207670506225</v>
      </c>
      <c r="AB1252" s="93">
        <f t="shared" si="134"/>
        <v>6.0629192731093253</v>
      </c>
      <c r="AC1252" s="95">
        <f t="shared" si="134"/>
        <v>7.36709097312196</v>
      </c>
      <c r="AE1252" s="96"/>
    </row>
    <row r="1253" spans="3:31" ht="24.75" customHeight="1" x14ac:dyDescent="0.25">
      <c r="C1253" s="91">
        <f>ABS(E1253-Dashboard!$F$13)</f>
        <v>8.1855714482302986</v>
      </c>
      <c r="D1253" s="92">
        <f t="shared" si="137"/>
        <v>0.21520622874313797</v>
      </c>
      <c r="E1253" s="93" cm="1">
        <f t="array" ref="E1253">SUM('DRE + DCF'!$S$41/TIR!S1253,'DRE + DCF'!$U$41:$AD$41/TIR!T1253:AC1253,TIR!F1253)</f>
        <v>41.324428551769699</v>
      </c>
      <c r="F1253" s="100">
        <f>'DRE + DCF'!$AE$38*'DRE + DCF'!$AE$39*(1+G1253)/(R1253-G1253)/AC1253</f>
        <v>19.108889670226464</v>
      </c>
      <c r="G1253" s="92">
        <f>R1253*(1-'DRE + DCF'!$AE$39)</f>
        <v>0.12912373724588277</v>
      </c>
      <c r="H1253" s="94">
        <f t="shared" si="133"/>
        <v>0.21520622874313797</v>
      </c>
      <c r="I1253" s="94">
        <f t="shared" si="138"/>
        <v>0.21520622874313797</v>
      </c>
      <c r="J1253" s="94">
        <f t="shared" si="138"/>
        <v>0.21520622874313797</v>
      </c>
      <c r="K1253" s="94">
        <f t="shared" si="138"/>
        <v>0.21520622874313797</v>
      </c>
      <c r="L1253" s="94">
        <f t="shared" si="138"/>
        <v>0.21520622874313797</v>
      </c>
      <c r="M1253" s="94">
        <f t="shared" si="138"/>
        <v>0.21520622874313797</v>
      </c>
      <c r="N1253" s="94">
        <f t="shared" si="138"/>
        <v>0.21520622874313797</v>
      </c>
      <c r="O1253" s="94">
        <f t="shared" si="138"/>
        <v>0.21520622874313797</v>
      </c>
      <c r="P1253" s="94">
        <f t="shared" si="138"/>
        <v>0.21520622874313797</v>
      </c>
      <c r="Q1253" s="94">
        <f t="shared" si="138"/>
        <v>0.21520622874313797</v>
      </c>
      <c r="R1253" s="94">
        <f t="shared" si="138"/>
        <v>0.21520622874313797</v>
      </c>
      <c r="S1253" s="93">
        <f>(1+H1253)^((5-Dashboard!$F$9)*3/12)</f>
        <v>1.0499352015914039</v>
      </c>
      <c r="T1253" s="93">
        <f t="shared" si="135"/>
        <v>1.2758877967505562</v>
      </c>
      <c r="U1253" s="93">
        <f t="shared" si="135"/>
        <v>1.5504667977886348</v>
      </c>
      <c r="V1253" s="93">
        <f t="shared" si="135"/>
        <v>1.8841369101321765</v>
      </c>
      <c r="W1253" s="93">
        <f t="shared" si="135"/>
        <v>2.2896149089974709</v>
      </c>
      <c r="X1253" s="93">
        <f t="shared" si="135"/>
        <v>2.7823542988368799</v>
      </c>
      <c r="Y1253" s="93">
        <f t="shared" si="134"/>
        <v>3.3811342745168229</v>
      </c>
      <c r="Z1253" s="93">
        <f t="shared" si="134"/>
        <v>4.1087754306097546</v>
      </c>
      <c r="AA1253" s="93">
        <f t="shared" si="134"/>
        <v>4.9930094957837428</v>
      </c>
      <c r="AB1253" s="93">
        <f t="shared" si="134"/>
        <v>6.0675362394500389</v>
      </c>
      <c r="AC1253" s="95">
        <f t="shared" si="134"/>
        <v>7.3733078313044036</v>
      </c>
      <c r="AE1253" s="96"/>
    </row>
    <row r="1254" spans="3:31" ht="24.75" customHeight="1" x14ac:dyDescent="0.25">
      <c r="C1254" s="91">
        <f>ABS(E1254-Dashboard!$F$13)</f>
        <v>8.2182349198613451</v>
      </c>
      <c r="D1254" s="92">
        <f t="shared" si="137"/>
        <v>0.21530622874313796</v>
      </c>
      <c r="E1254" s="93" cm="1">
        <f t="array" ref="E1254">SUM('DRE + DCF'!$S$41/TIR!S1254,'DRE + DCF'!$U$41:$AD$41/TIR!T1254:AC1254,TIR!F1254)</f>
        <v>41.291765080138653</v>
      </c>
      <c r="F1254" s="100">
        <f>'DRE + DCF'!$AE$38*'DRE + DCF'!$AE$39*(1+G1254)/(R1254-G1254)/AC1254</f>
        <v>19.084925555489431</v>
      </c>
      <c r="G1254" s="92">
        <f>R1254*(1-'DRE + DCF'!$AE$39)</f>
        <v>0.12918373724588278</v>
      </c>
      <c r="H1254" s="94">
        <f t="shared" si="133"/>
        <v>0.21530622874313796</v>
      </c>
      <c r="I1254" s="94">
        <f t="shared" si="138"/>
        <v>0.21530622874313796</v>
      </c>
      <c r="J1254" s="94">
        <f t="shared" si="138"/>
        <v>0.21530622874313796</v>
      </c>
      <c r="K1254" s="94">
        <f t="shared" si="138"/>
        <v>0.21530622874313796</v>
      </c>
      <c r="L1254" s="94">
        <f t="shared" si="138"/>
        <v>0.21530622874313796</v>
      </c>
      <c r="M1254" s="94">
        <f t="shared" si="138"/>
        <v>0.21530622874313796</v>
      </c>
      <c r="N1254" s="94">
        <f t="shared" si="138"/>
        <v>0.21530622874313796</v>
      </c>
      <c r="O1254" s="94">
        <f t="shared" si="138"/>
        <v>0.21530622874313796</v>
      </c>
      <c r="P1254" s="94">
        <f t="shared" si="138"/>
        <v>0.21530622874313796</v>
      </c>
      <c r="Q1254" s="94">
        <f t="shared" si="138"/>
        <v>0.21530622874313796</v>
      </c>
      <c r="R1254" s="94">
        <f t="shared" si="138"/>
        <v>0.21530622874313796</v>
      </c>
      <c r="S1254" s="93">
        <f>(1+H1254)^((5-Dashboard!$F$9)*3/12)</f>
        <v>1.0499568008635769</v>
      </c>
      <c r="T1254" s="93">
        <f t="shared" si="135"/>
        <v>1.2760190400007236</v>
      </c>
      <c r="U1254" s="93">
        <f t="shared" si="135"/>
        <v>1.5507538873077187</v>
      </c>
      <c r="V1254" s="93">
        <f t="shared" si="135"/>
        <v>1.8846408584927048</v>
      </c>
      <c r="W1254" s="93">
        <f t="shared" si="135"/>
        <v>2.2904157742699991</v>
      </c>
      <c r="X1254" s="93">
        <f t="shared" si="135"/>
        <v>2.7835565568818672</v>
      </c>
      <c r="Y1254" s="93">
        <f t="shared" si="134"/>
        <v>3.3828736216373363</v>
      </c>
      <c r="Z1254" s="93">
        <f t="shared" si="134"/>
        <v>4.1112273834267121</v>
      </c>
      <c r="AA1254" s="93">
        <f t="shared" si="134"/>
        <v>4.9964002468578368</v>
      </c>
      <c r="AB1254" s="93">
        <f t="shared" si="134"/>
        <v>6.0721563413000812</v>
      </c>
      <c r="AC1254" s="95">
        <f t="shared" si="134"/>
        <v>7.379529423484132</v>
      </c>
      <c r="AE1254" s="96"/>
    </row>
    <row r="1255" spans="3:31" ht="24.75" customHeight="1" x14ac:dyDescent="0.25">
      <c r="C1255" s="91">
        <f>ABS(E1255-Dashboard!$F$13)</f>
        <v>8.2508575382367795</v>
      </c>
      <c r="D1255" s="92">
        <f t="shared" si="137"/>
        <v>0.21540622874313795</v>
      </c>
      <c r="E1255" s="93" cm="1">
        <f t="array" ref="E1255">SUM('DRE + DCF'!$S$41/TIR!S1255,'DRE + DCF'!$U$41:$AD$41/TIR!T1255:AC1255,TIR!F1255)</f>
        <v>41.259142461763219</v>
      </c>
      <c r="F1255" s="100">
        <f>'DRE + DCF'!$AE$38*'DRE + DCF'!$AE$39*(1+G1255)/(R1255-G1255)/AC1255</f>
        <v>19.060996874516174</v>
      </c>
      <c r="G1255" s="92">
        <f>R1255*(1-'DRE + DCF'!$AE$39)</f>
        <v>0.12924373724588276</v>
      </c>
      <c r="H1255" s="94">
        <f t="shared" si="133"/>
        <v>0.21540622874313795</v>
      </c>
      <c r="I1255" s="94">
        <f t="shared" si="138"/>
        <v>0.21540622874313795</v>
      </c>
      <c r="J1255" s="94">
        <f t="shared" si="138"/>
        <v>0.21540622874313795</v>
      </c>
      <c r="K1255" s="94">
        <f t="shared" si="138"/>
        <v>0.21540622874313795</v>
      </c>
      <c r="L1255" s="94">
        <f t="shared" si="138"/>
        <v>0.21540622874313795</v>
      </c>
      <c r="M1255" s="94">
        <f t="shared" si="138"/>
        <v>0.21540622874313795</v>
      </c>
      <c r="N1255" s="94">
        <f t="shared" si="138"/>
        <v>0.21540622874313795</v>
      </c>
      <c r="O1255" s="94">
        <f t="shared" si="138"/>
        <v>0.21540622874313795</v>
      </c>
      <c r="P1255" s="94">
        <f t="shared" si="138"/>
        <v>0.21540622874313795</v>
      </c>
      <c r="Q1255" s="94">
        <f t="shared" si="138"/>
        <v>0.21540622874313795</v>
      </c>
      <c r="R1255" s="94">
        <f t="shared" si="138"/>
        <v>0.21540622874313795</v>
      </c>
      <c r="S1255" s="93">
        <f>(1+H1255)^((5-Dashboard!$F$9)*3/12)</f>
        <v>1.0499783988028386</v>
      </c>
      <c r="T1255" s="93">
        <f t="shared" si="135"/>
        <v>1.2761502859507166</v>
      </c>
      <c r="U1255" s="93">
        <f t="shared" si="135"/>
        <v>1.5510410063568376</v>
      </c>
      <c r="V1255" s="93">
        <f t="shared" si="135"/>
        <v>1.8851449001621254</v>
      </c>
      <c r="W1255" s="93">
        <f t="shared" si="135"/>
        <v>2.2912168537404081</v>
      </c>
      <c r="X1255" s="93">
        <f t="shared" si="135"/>
        <v>2.7847592354373472</v>
      </c>
      <c r="Y1255" s="93">
        <f t="shared" si="134"/>
        <v>3.3846137203005302</v>
      </c>
      <c r="Z1255" s="93">
        <f t="shared" si="134"/>
        <v>4.1136805975427491</v>
      </c>
      <c r="AA1255" s="93">
        <f t="shared" si="134"/>
        <v>4.9997930213132511</v>
      </c>
      <c r="AB1255" s="93">
        <f t="shared" si="134"/>
        <v>6.076779580530598</v>
      </c>
      <c r="AC1255" s="95">
        <f t="shared" si="134"/>
        <v>7.3857557528760021</v>
      </c>
      <c r="AE1255" s="96"/>
    </row>
    <row r="1256" spans="3:31" ht="24.75" customHeight="1" x14ac:dyDescent="0.25">
      <c r="C1256" s="91">
        <f>ABS(E1256-Dashboard!$F$13)</f>
        <v>8.283439369543288</v>
      </c>
      <c r="D1256" s="92">
        <f t="shared" si="137"/>
        <v>0.21550622874313793</v>
      </c>
      <c r="E1256" s="93" cm="1">
        <f t="array" ref="E1256">SUM('DRE + DCF'!$S$41/TIR!S1256,'DRE + DCF'!$U$41:$AD$41/TIR!T1256:AC1256,TIR!F1256)</f>
        <v>41.22656063045671</v>
      </c>
      <c r="F1256" s="100">
        <f>'DRE + DCF'!$AE$38*'DRE + DCF'!$AE$39*(1+G1256)/(R1256-G1256)/AC1256</f>
        <v>19.037103565354727</v>
      </c>
      <c r="G1256" s="92">
        <f>R1256*(1-'DRE + DCF'!$AE$39)</f>
        <v>0.12930373724588276</v>
      </c>
      <c r="H1256" s="94">
        <f t="shared" si="133"/>
        <v>0.21550622874313793</v>
      </c>
      <c r="I1256" s="94">
        <f t="shared" si="138"/>
        <v>0.21550622874313793</v>
      </c>
      <c r="J1256" s="94">
        <f t="shared" si="138"/>
        <v>0.21550622874313793</v>
      </c>
      <c r="K1256" s="94">
        <f t="shared" si="138"/>
        <v>0.21550622874313793</v>
      </c>
      <c r="L1256" s="94">
        <f t="shared" si="138"/>
        <v>0.21550622874313793</v>
      </c>
      <c r="M1256" s="94">
        <f t="shared" si="138"/>
        <v>0.21550622874313793</v>
      </c>
      <c r="N1256" s="94">
        <f t="shared" si="138"/>
        <v>0.21550622874313793</v>
      </c>
      <c r="O1256" s="94">
        <f t="shared" si="138"/>
        <v>0.21550622874313793</v>
      </c>
      <c r="P1256" s="94">
        <f t="shared" si="138"/>
        <v>0.21550622874313793</v>
      </c>
      <c r="Q1256" s="94">
        <f t="shared" si="138"/>
        <v>0.21550622874313793</v>
      </c>
      <c r="R1256" s="94">
        <f t="shared" si="138"/>
        <v>0.21550622874313793</v>
      </c>
      <c r="S1256" s="93">
        <f>(1+H1256)^((5-Dashboard!$F$9)*3/12)</f>
        <v>1.0499999954093808</v>
      </c>
      <c r="T1256" s="93">
        <f t="shared" si="135"/>
        <v>1.2762815346003686</v>
      </c>
      <c r="U1256" s="93">
        <f t="shared" si="135"/>
        <v>1.5513281549365989</v>
      </c>
      <c r="V1256" s="93">
        <f t="shared" si="135"/>
        <v>1.8856490351500357</v>
      </c>
      <c r="W1256" s="93">
        <f t="shared" si="135"/>
        <v>2.2920181474483567</v>
      </c>
      <c r="X1256" s="93">
        <f t="shared" si="135"/>
        <v>2.7859623346157858</v>
      </c>
      <c r="Y1256" s="93">
        <f t="shared" si="134"/>
        <v>3.3863545707692619</v>
      </c>
      <c r="Z1256" s="93">
        <f t="shared" si="134"/>
        <v>4.116135073502833</v>
      </c>
      <c r="AA1256" s="93">
        <f t="shared" si="134"/>
        <v>5.0031878201907878</v>
      </c>
      <c r="AB1256" s="93">
        <f t="shared" si="134"/>
        <v>6.0814059590137051</v>
      </c>
      <c r="AC1256" s="95">
        <f t="shared" si="134"/>
        <v>7.3919868226967953</v>
      </c>
      <c r="AE1256" s="96"/>
    </row>
    <row r="1257" spans="3:31" ht="24.75" customHeight="1" x14ac:dyDescent="0.25">
      <c r="C1257" s="91">
        <f>ABS(E1257-Dashboard!$F$13)</f>
        <v>8.3159804798355381</v>
      </c>
      <c r="D1257" s="92">
        <f t="shared" si="137"/>
        <v>0.21560622874313792</v>
      </c>
      <c r="E1257" s="93" cm="1">
        <f t="array" ref="E1257">SUM('DRE + DCF'!$S$41/TIR!S1257,'DRE + DCF'!$U$41:$AD$41/TIR!T1257:AC1257,TIR!F1257)</f>
        <v>41.19401952016446</v>
      </c>
      <c r="F1257" s="100">
        <f>'DRE + DCF'!$AE$38*'DRE + DCF'!$AE$39*(1+G1257)/(R1257-G1257)/AC1257</f>
        <v>19.013245566181229</v>
      </c>
      <c r="G1257" s="92">
        <f>R1257*(1-'DRE + DCF'!$AE$39)</f>
        <v>0.12936373724588274</v>
      </c>
      <c r="H1257" s="94">
        <f t="shared" si="133"/>
        <v>0.21560622874313792</v>
      </c>
      <c r="I1257" s="94">
        <f t="shared" si="138"/>
        <v>0.21560622874313792</v>
      </c>
      <c r="J1257" s="94">
        <f t="shared" si="138"/>
        <v>0.21560622874313792</v>
      </c>
      <c r="K1257" s="94">
        <f t="shared" si="138"/>
        <v>0.21560622874313792</v>
      </c>
      <c r="L1257" s="94">
        <f t="shared" si="138"/>
        <v>0.21560622874313792</v>
      </c>
      <c r="M1257" s="94">
        <f t="shared" si="138"/>
        <v>0.21560622874313792</v>
      </c>
      <c r="N1257" s="94">
        <f t="shared" si="138"/>
        <v>0.21560622874313792</v>
      </c>
      <c r="O1257" s="94">
        <f t="shared" si="138"/>
        <v>0.21560622874313792</v>
      </c>
      <c r="P1257" s="94">
        <f t="shared" si="138"/>
        <v>0.21560622874313792</v>
      </c>
      <c r="Q1257" s="94">
        <f t="shared" si="138"/>
        <v>0.21560622874313792</v>
      </c>
      <c r="R1257" s="94">
        <f t="shared" si="138"/>
        <v>0.21560622874313792</v>
      </c>
      <c r="S1257" s="93">
        <f>(1+H1257)^((5-Dashboard!$F$9)*3/12)</f>
        <v>1.0500215906833956</v>
      </c>
      <c r="T1257" s="93">
        <f t="shared" si="135"/>
        <v>1.2764127859495134</v>
      </c>
      <c r="U1257" s="93">
        <f t="shared" si="135"/>
        <v>1.5516153330476101</v>
      </c>
      <c r="V1257" s="93">
        <f t="shared" si="135"/>
        <v>1.8861532634660334</v>
      </c>
      <c r="W1257" s="93">
        <f t="shared" si="135"/>
        <v>2.2928196554335072</v>
      </c>
      <c r="X1257" s="93">
        <f t="shared" si="135"/>
        <v>2.7871658545296665</v>
      </c>
      <c r="Y1257" s="93">
        <f t="shared" si="134"/>
        <v>3.3880961733064532</v>
      </c>
      <c r="Z1257" s="93">
        <f t="shared" si="134"/>
        <v>4.1185908118521146</v>
      </c>
      <c r="AA1257" s="93">
        <f t="shared" si="134"/>
        <v>5.0065846445316877</v>
      </c>
      <c r="AB1257" s="93">
        <f t="shared" si="134"/>
        <v>6.0860354786224686</v>
      </c>
      <c r="AC1257" s="95">
        <f t="shared" si="134"/>
        <v>7.3982226361651975</v>
      </c>
      <c r="AE1257" s="96"/>
    </row>
    <row r="1258" spans="3:31" ht="24.75" customHeight="1" x14ac:dyDescent="0.25">
      <c r="C1258" s="91">
        <f>ABS(E1258-Dashboard!$F$13)</f>
        <v>8.3484809350366334</v>
      </c>
      <c r="D1258" s="92">
        <f t="shared" si="137"/>
        <v>0.21570622874313791</v>
      </c>
      <c r="E1258" s="93" cm="1">
        <f t="array" ref="E1258">SUM('DRE + DCF'!$S$41/TIR!S1258,'DRE + DCF'!$U$41:$AD$41/TIR!T1258:AC1258,TIR!F1258)</f>
        <v>41.161519064963365</v>
      </c>
      <c r="F1258" s="100">
        <f>'DRE + DCF'!$AE$38*'DRE + DCF'!$AE$39*(1+G1258)/(R1258-G1258)/AC1258</f>
        <v>18.989422815299591</v>
      </c>
      <c r="G1258" s="92">
        <f>R1258*(1-'DRE + DCF'!$AE$39)</f>
        <v>0.12942373724588274</v>
      </c>
      <c r="H1258" s="94">
        <f t="shared" si="133"/>
        <v>0.21570622874313791</v>
      </c>
      <c r="I1258" s="94">
        <f t="shared" si="138"/>
        <v>0.21570622874313791</v>
      </c>
      <c r="J1258" s="94">
        <f t="shared" si="138"/>
        <v>0.21570622874313791</v>
      </c>
      <c r="K1258" s="94">
        <f t="shared" si="138"/>
        <v>0.21570622874313791</v>
      </c>
      <c r="L1258" s="94">
        <f t="shared" si="138"/>
        <v>0.21570622874313791</v>
      </c>
      <c r="M1258" s="94">
        <f t="shared" si="138"/>
        <v>0.21570622874313791</v>
      </c>
      <c r="N1258" s="94">
        <f t="shared" si="138"/>
        <v>0.21570622874313791</v>
      </c>
      <c r="O1258" s="94">
        <f t="shared" si="138"/>
        <v>0.21570622874313791</v>
      </c>
      <c r="P1258" s="94">
        <f t="shared" si="138"/>
        <v>0.21570622874313791</v>
      </c>
      <c r="Q1258" s="94">
        <f t="shared" si="138"/>
        <v>0.21570622874313791</v>
      </c>
      <c r="R1258" s="94">
        <f t="shared" si="138"/>
        <v>0.21570622874313791</v>
      </c>
      <c r="S1258" s="93">
        <f>(1+H1258)^((5-Dashboard!$F$9)*3/12)</f>
        <v>1.0500431846250746</v>
      </c>
      <c r="T1258" s="93">
        <f t="shared" si="135"/>
        <v>1.2765440399979839</v>
      </c>
      <c r="U1258" s="93">
        <f t="shared" si="135"/>
        <v>1.5519025406904785</v>
      </c>
      <c r="V1258" s="93">
        <f t="shared" si="135"/>
        <v>1.8866575851197158</v>
      </c>
      <c r="W1258" s="93">
        <f t="shared" si="135"/>
        <v>2.2936213777355254</v>
      </c>
      <c r="X1258" s="93">
        <f t="shared" si="135"/>
        <v>2.7883697952914961</v>
      </c>
      <c r="Y1258" s="93">
        <f t="shared" si="134"/>
        <v>3.3898385281751002</v>
      </c>
      <c r="Z1258" s="93">
        <f t="shared" si="134"/>
        <v>4.1210478131359407</v>
      </c>
      <c r="AA1258" s="93">
        <f t="shared" si="134"/>
        <v>5.0099834953776501</v>
      </c>
      <c r="AB1258" s="93">
        <f t="shared" si="134"/>
        <v>6.0906681412309274</v>
      </c>
      <c r="AC1258" s="95">
        <f t="shared" si="134"/>
        <v>7.4044631965018288</v>
      </c>
      <c r="AE1258" s="96"/>
    </row>
    <row r="1259" spans="3:31" ht="24.75" customHeight="1" x14ac:dyDescent="0.25">
      <c r="C1259" s="91">
        <f>ABS(E1259-Dashboard!$F$13)</f>
        <v>8.3809408009382977</v>
      </c>
      <c r="D1259" s="92">
        <f t="shared" si="137"/>
        <v>0.2158062287431379</v>
      </c>
      <c r="E1259" s="93" cm="1">
        <f t="array" ref="E1259">SUM('DRE + DCF'!$S$41/TIR!S1259,'DRE + DCF'!$U$41:$AD$41/TIR!T1259:AC1259,TIR!F1259)</f>
        <v>41.1290591990617</v>
      </c>
      <c r="F1259" s="100">
        <f>'DRE + DCF'!$AE$38*'DRE + DCF'!$AE$39*(1+G1259)/(R1259-G1259)/AC1259</f>
        <v>18.965635251141197</v>
      </c>
      <c r="G1259" s="92">
        <f>R1259*(1-'DRE + DCF'!$AE$39)</f>
        <v>0.12948373724588275</v>
      </c>
      <c r="H1259" s="94">
        <f t="shared" si="133"/>
        <v>0.2158062287431379</v>
      </c>
      <c r="I1259" s="94">
        <f t="shared" si="138"/>
        <v>0.2158062287431379</v>
      </c>
      <c r="J1259" s="94">
        <f t="shared" si="138"/>
        <v>0.2158062287431379</v>
      </c>
      <c r="K1259" s="94">
        <f t="shared" si="138"/>
        <v>0.2158062287431379</v>
      </c>
      <c r="L1259" s="94">
        <f t="shared" si="138"/>
        <v>0.2158062287431379</v>
      </c>
      <c r="M1259" s="94">
        <f t="shared" si="138"/>
        <v>0.2158062287431379</v>
      </c>
      <c r="N1259" s="94">
        <f t="shared" si="138"/>
        <v>0.2158062287431379</v>
      </c>
      <c r="O1259" s="94">
        <f t="shared" si="138"/>
        <v>0.2158062287431379</v>
      </c>
      <c r="P1259" s="94">
        <f t="shared" si="138"/>
        <v>0.2158062287431379</v>
      </c>
      <c r="Q1259" s="94">
        <f t="shared" si="138"/>
        <v>0.2158062287431379</v>
      </c>
      <c r="R1259" s="94">
        <f t="shared" si="138"/>
        <v>0.2158062287431379</v>
      </c>
      <c r="S1259" s="93">
        <f>(1+H1259)^((5-Dashboard!$F$9)*3/12)</f>
        <v>1.0500647772346097</v>
      </c>
      <c r="T1259" s="93">
        <f t="shared" si="135"/>
        <v>1.2766752967456141</v>
      </c>
      <c r="U1259" s="93">
        <f t="shared" si="135"/>
        <v>1.5521897778658116</v>
      </c>
      <c r="V1259" s="93">
        <f t="shared" si="135"/>
        <v>1.8871620001206815</v>
      </c>
      <c r="W1259" s="93">
        <f t="shared" si="135"/>
        <v>2.2944233143940829</v>
      </c>
      <c r="X1259" s="93">
        <f t="shared" si="135"/>
        <v>2.7895741570138011</v>
      </c>
      <c r="Y1259" s="93">
        <f t="shared" si="134"/>
        <v>3.3915816356382678</v>
      </c>
      <c r="Z1259" s="93">
        <f t="shared" si="134"/>
        <v>4.1235060778998456</v>
      </c>
      <c r="AA1259" s="93">
        <f t="shared" si="134"/>
        <v>5.013384373770819</v>
      </c>
      <c r="AB1259" s="93">
        <f t="shared" si="134"/>
        <v>6.0953039487140774</v>
      </c>
      <c r="AC1259" s="95">
        <f t="shared" si="134"/>
        <v>7.4107085069292191</v>
      </c>
      <c r="AE1259" s="96"/>
    </row>
    <row r="1260" spans="3:31" ht="24.75" customHeight="1" x14ac:dyDescent="0.25">
      <c r="C1260" s="91">
        <f>ABS(E1260-Dashboard!$F$13)</f>
        <v>8.4133601432013663</v>
      </c>
      <c r="D1260" s="92">
        <f t="shared" si="137"/>
        <v>0.21590622874313789</v>
      </c>
      <c r="E1260" s="93" cm="1">
        <f t="array" ref="E1260">SUM('DRE + DCF'!$S$41/TIR!S1260,'DRE + DCF'!$U$41:$AD$41/TIR!T1260:AC1260,TIR!F1260)</f>
        <v>41.096639856798632</v>
      </c>
      <c r="F1260" s="100">
        <f>'DRE + DCF'!$AE$38*'DRE + DCF'!$AE$39*(1+G1260)/(R1260-G1260)/AC1260</f>
        <v>18.941882812264524</v>
      </c>
      <c r="G1260" s="92">
        <f>R1260*(1-'DRE + DCF'!$AE$39)</f>
        <v>0.12954373724588272</v>
      </c>
      <c r="H1260" s="94">
        <f t="shared" si="133"/>
        <v>0.21590622874313789</v>
      </c>
      <c r="I1260" s="94">
        <f t="shared" si="138"/>
        <v>0.21590622874313789</v>
      </c>
      <c r="J1260" s="94">
        <f t="shared" si="138"/>
        <v>0.21590622874313789</v>
      </c>
      <c r="K1260" s="94">
        <f t="shared" si="138"/>
        <v>0.21590622874313789</v>
      </c>
      <c r="L1260" s="94">
        <f t="shared" si="138"/>
        <v>0.21590622874313789</v>
      </c>
      <c r="M1260" s="94">
        <f t="shared" si="138"/>
        <v>0.21590622874313789</v>
      </c>
      <c r="N1260" s="94">
        <f t="shared" si="138"/>
        <v>0.21590622874313789</v>
      </c>
      <c r="O1260" s="94">
        <f t="shared" si="138"/>
        <v>0.21590622874313789</v>
      </c>
      <c r="P1260" s="94">
        <f t="shared" si="138"/>
        <v>0.21590622874313789</v>
      </c>
      <c r="Q1260" s="94">
        <f t="shared" si="138"/>
        <v>0.21590622874313789</v>
      </c>
      <c r="R1260" s="94">
        <f t="shared" si="138"/>
        <v>0.21590622874313789</v>
      </c>
      <c r="S1260" s="93">
        <f>(1+H1260)^((5-Dashboard!$F$9)*3/12)</f>
        <v>1.0500863685121926</v>
      </c>
      <c r="T1260" s="93">
        <f t="shared" si="135"/>
        <v>1.276806556192237</v>
      </c>
      <c r="U1260" s="93">
        <f t="shared" si="135"/>
        <v>1.5524770445742164</v>
      </c>
      <c r="V1260" s="93">
        <f t="shared" si="135"/>
        <v>1.887666508478528</v>
      </c>
      <c r="W1260" s="93">
        <f t="shared" si="135"/>
        <v>2.2952254654488535</v>
      </c>
      <c r="X1260" s="93">
        <f t="shared" si="135"/>
        <v>2.7907789398091287</v>
      </c>
      <c r="Y1260" s="93">
        <f t="shared" si="134"/>
        <v>3.3933254959590906</v>
      </c>
      <c r="Z1260" s="93">
        <f t="shared" si="134"/>
        <v>4.1259656066895563</v>
      </c>
      <c r="AA1260" s="93">
        <f t="shared" si="134"/>
        <v>5.0167872807537917</v>
      </c>
      <c r="AB1260" s="93">
        <f t="shared" si="134"/>
        <v>6.0999429029478849</v>
      </c>
      <c r="AC1260" s="95">
        <f t="shared" si="134"/>
        <v>7.4169585706718317</v>
      </c>
      <c r="AE1260" s="96"/>
    </row>
    <row r="1261" spans="3:31" ht="24.75" customHeight="1" x14ac:dyDescent="0.25">
      <c r="C1261" s="91">
        <f>ABS(E1261-Dashboard!$F$13)</f>
        <v>8.4457390273558772</v>
      </c>
      <c r="D1261" s="92">
        <f t="shared" si="137"/>
        <v>0.21600622874313788</v>
      </c>
      <c r="E1261" s="93" cm="1">
        <f t="array" ref="E1261">SUM('DRE + DCF'!$S$41/TIR!S1261,'DRE + DCF'!$U$41:$AD$41/TIR!T1261:AC1261,TIR!F1261)</f>
        <v>41.064260972644121</v>
      </c>
      <c r="F1261" s="100">
        <f>'DRE + DCF'!$AE$38*'DRE + DCF'!$AE$39*(1+G1261)/(R1261-G1261)/AC1261</f>
        <v>18.918165437354975</v>
      </c>
      <c r="G1261" s="92">
        <f>R1261*(1-'DRE + DCF'!$AE$39)</f>
        <v>0.12960373724588273</v>
      </c>
      <c r="H1261" s="94">
        <f t="shared" si="133"/>
        <v>0.21600622874313788</v>
      </c>
      <c r="I1261" s="94">
        <f t="shared" si="138"/>
        <v>0.21600622874313788</v>
      </c>
      <c r="J1261" s="94">
        <f t="shared" si="138"/>
        <v>0.21600622874313788</v>
      </c>
      <c r="K1261" s="94">
        <f t="shared" si="138"/>
        <v>0.21600622874313788</v>
      </c>
      <c r="L1261" s="94">
        <f t="shared" si="138"/>
        <v>0.21600622874313788</v>
      </c>
      <c r="M1261" s="94">
        <f t="shared" si="138"/>
        <v>0.21600622874313788</v>
      </c>
      <c r="N1261" s="94">
        <f t="shared" si="138"/>
        <v>0.21600622874313788</v>
      </c>
      <c r="O1261" s="94">
        <f t="shared" si="138"/>
        <v>0.21600622874313788</v>
      </c>
      <c r="P1261" s="94">
        <f t="shared" si="138"/>
        <v>0.21600622874313788</v>
      </c>
      <c r="Q1261" s="94">
        <f t="shared" si="138"/>
        <v>0.21600622874313788</v>
      </c>
      <c r="R1261" s="94">
        <f t="shared" si="138"/>
        <v>0.21600622874313788</v>
      </c>
      <c r="S1261" s="93">
        <f>(1+H1261)^((5-Dashboard!$F$9)*3/12)</f>
        <v>1.0501079584580151</v>
      </c>
      <c r="T1261" s="93">
        <f t="shared" si="135"/>
        <v>1.2769378183376867</v>
      </c>
      <c r="U1261" s="93">
        <f t="shared" si="135"/>
        <v>1.5527643408163005</v>
      </c>
      <c r="V1261" s="93">
        <f t="shared" si="135"/>
        <v>1.8881711102028542</v>
      </c>
      <c r="W1261" s="93">
        <f t="shared" si="135"/>
        <v>2.2960278309395168</v>
      </c>
      <c r="X1261" s="93">
        <f t="shared" si="135"/>
        <v>2.791984143790049</v>
      </c>
      <c r="Y1261" s="93">
        <f t="shared" si="134"/>
        <v>3.3950701094007765</v>
      </c>
      <c r="Z1261" s="93">
        <f t="shared" si="134"/>
        <v>4.1284264000509907</v>
      </c>
      <c r="AA1261" s="93">
        <f t="shared" si="134"/>
        <v>5.0201922173696145</v>
      </c>
      <c r="AB1261" s="93">
        <f t="shared" si="134"/>
        <v>6.1045850058092759</v>
      </c>
      <c r="AC1261" s="95">
        <f t="shared" si="134"/>
        <v>7.423213390956044</v>
      </c>
      <c r="AE1261" s="96"/>
    </row>
    <row r="1262" spans="3:31" ht="24.75" customHeight="1" x14ac:dyDescent="0.25">
      <c r="C1262" s="91">
        <f>ABS(E1262-Dashboard!$F$13)</f>
        <v>8.4780775188015625</v>
      </c>
      <c r="D1262" s="92">
        <f t="shared" si="137"/>
        <v>0.21610622874313787</v>
      </c>
      <c r="E1262" s="93" cm="1">
        <f t="array" ref="E1262">SUM('DRE + DCF'!$S$41/TIR!S1262,'DRE + DCF'!$U$41:$AD$41/TIR!T1262:AC1262,TIR!F1262)</f>
        <v>41.031922481198436</v>
      </c>
      <c r="F1262" s="100">
        <f>'DRE + DCF'!$AE$38*'DRE + DCF'!$AE$39*(1+G1262)/(R1262-G1262)/AC1262</f>
        <v>18.894483065224442</v>
      </c>
      <c r="G1262" s="92">
        <f>R1262*(1-'DRE + DCF'!$AE$39)</f>
        <v>0.1296637372458827</v>
      </c>
      <c r="H1262" s="94">
        <f t="shared" si="133"/>
        <v>0.21610622874313787</v>
      </c>
      <c r="I1262" s="94">
        <f t="shared" si="138"/>
        <v>0.21610622874313787</v>
      </c>
      <c r="J1262" s="94">
        <f t="shared" si="138"/>
        <v>0.21610622874313787</v>
      </c>
      <c r="K1262" s="94">
        <f t="shared" si="138"/>
        <v>0.21610622874313787</v>
      </c>
      <c r="L1262" s="94">
        <f t="shared" si="138"/>
        <v>0.21610622874313787</v>
      </c>
      <c r="M1262" s="94">
        <f t="shared" si="138"/>
        <v>0.21610622874313787</v>
      </c>
      <c r="N1262" s="94">
        <f t="shared" si="138"/>
        <v>0.21610622874313787</v>
      </c>
      <c r="O1262" s="94">
        <f t="shared" si="138"/>
        <v>0.21610622874313787</v>
      </c>
      <c r="P1262" s="94">
        <f t="shared" si="138"/>
        <v>0.21610622874313787</v>
      </c>
      <c r="Q1262" s="94">
        <f t="shared" si="138"/>
        <v>0.21610622874313787</v>
      </c>
      <c r="R1262" s="94">
        <f t="shared" si="138"/>
        <v>0.21610622874313787</v>
      </c>
      <c r="S1262" s="93">
        <f>(1+H1262)^((5-Dashboard!$F$9)*3/12)</f>
        <v>1.0501295470722687</v>
      </c>
      <c r="T1262" s="93">
        <f t="shared" si="135"/>
        <v>1.2770690831817961</v>
      </c>
      <c r="U1262" s="93">
        <f t="shared" si="135"/>
        <v>1.5530516665926708</v>
      </c>
      <c r="V1262" s="93">
        <f t="shared" si="135"/>
        <v>1.888675805303258</v>
      </c>
      <c r="W1262" s="93">
        <f t="shared" si="135"/>
        <v>2.2968304109057538</v>
      </c>
      <c r="X1262" s="93">
        <f t="shared" si="135"/>
        <v>2.7931897690691478</v>
      </c>
      <c r="Y1262" s="93">
        <f t="shared" ref="Y1262:AC1312" si="139">(X1262)*(1+N1262)</f>
        <v>3.3968154762265974</v>
      </c>
      <c r="Z1262" s="93">
        <f t="shared" si="139"/>
        <v>4.1308884585302534</v>
      </c>
      <c r="AA1262" s="93">
        <f t="shared" si="139"/>
        <v>5.0235991846617809</v>
      </c>
      <c r="AB1262" s="93">
        <f t="shared" si="139"/>
        <v>6.1092302591761412</v>
      </c>
      <c r="AC1262" s="95">
        <f t="shared" si="139"/>
        <v>7.4294729710101599</v>
      </c>
      <c r="AE1262" s="96"/>
    </row>
    <row r="1263" spans="3:31" ht="24.75" customHeight="1" x14ac:dyDescent="0.25">
      <c r="C1263" s="91">
        <f>ABS(E1263-Dashboard!$F$13)</f>
        <v>8.5103756828080677</v>
      </c>
      <c r="D1263" s="92">
        <f t="shared" si="137"/>
        <v>0.21620622874313786</v>
      </c>
      <c r="E1263" s="93" cm="1">
        <f t="array" ref="E1263">SUM('DRE + DCF'!$S$41/TIR!S1263,'DRE + DCF'!$U$41:$AD$41/TIR!T1263:AC1263,TIR!F1263)</f>
        <v>40.99962431719193</v>
      </c>
      <c r="F1263" s="100">
        <f>'DRE + DCF'!$AE$38*'DRE + DCF'!$AE$39*(1+G1263)/(R1263-G1263)/AC1263</f>
        <v>18.870835634811051</v>
      </c>
      <c r="G1263" s="92">
        <f>R1263*(1-'DRE + DCF'!$AE$39)</f>
        <v>0.12972373724588271</v>
      </c>
      <c r="H1263" s="94">
        <f t="shared" si="133"/>
        <v>0.21620622874313786</v>
      </c>
      <c r="I1263" s="94">
        <f t="shared" si="138"/>
        <v>0.21620622874313786</v>
      </c>
      <c r="J1263" s="94">
        <f t="shared" si="138"/>
        <v>0.21620622874313786</v>
      </c>
      <c r="K1263" s="94">
        <f t="shared" si="138"/>
        <v>0.21620622874313786</v>
      </c>
      <c r="L1263" s="94">
        <f t="shared" si="138"/>
        <v>0.21620622874313786</v>
      </c>
      <c r="M1263" s="94">
        <f t="shared" si="138"/>
        <v>0.21620622874313786</v>
      </c>
      <c r="N1263" s="94">
        <f t="shared" si="138"/>
        <v>0.21620622874313786</v>
      </c>
      <c r="O1263" s="94">
        <f t="shared" si="138"/>
        <v>0.21620622874313786</v>
      </c>
      <c r="P1263" s="94">
        <f t="shared" si="138"/>
        <v>0.21620622874313786</v>
      </c>
      <c r="Q1263" s="94">
        <f t="shared" si="138"/>
        <v>0.21620622874313786</v>
      </c>
      <c r="R1263" s="94">
        <f t="shared" si="138"/>
        <v>0.21620622874313786</v>
      </c>
      <c r="S1263" s="93">
        <f>(1+H1263)^((5-Dashboard!$F$9)*3/12)</f>
        <v>1.0501511343551448</v>
      </c>
      <c r="T1263" s="93">
        <f t="shared" ref="T1263:X1313" si="140">(S1263)*(1+I1263)</f>
        <v>1.277200350724399</v>
      </c>
      <c r="U1263" s="93">
        <f t="shared" si="140"/>
        <v>1.5533390219039342</v>
      </c>
      <c r="V1263" s="93">
        <f t="shared" si="140"/>
        <v>1.8891805937893382</v>
      </c>
      <c r="W1263" s="93">
        <f t="shared" si="140"/>
        <v>2.2976332053872528</v>
      </c>
      <c r="X1263" s="93">
        <f t="shared" si="140"/>
        <v>2.7943958157590383</v>
      </c>
      <c r="Y1263" s="93">
        <f t="shared" si="139"/>
        <v>3.3985615966999041</v>
      </c>
      <c r="Z1263" s="93">
        <f t="shared" si="139"/>
        <v>4.1333517826736479</v>
      </c>
      <c r="AA1263" s="93">
        <f t="shared" si="139"/>
        <v>5.0270081836742433</v>
      </c>
      <c r="AB1263" s="93">
        <f t="shared" si="139"/>
        <v>6.1138786649273431</v>
      </c>
      <c r="AC1263" s="95">
        <f t="shared" si="139"/>
        <v>7.435737314064415</v>
      </c>
      <c r="AE1263" s="96"/>
    </row>
    <row r="1264" spans="3:31" ht="24.75" customHeight="1" x14ac:dyDescent="0.25">
      <c r="C1264" s="91">
        <f>ABS(E1264-Dashboard!$F$13)</f>
        <v>8.5426335845153289</v>
      </c>
      <c r="D1264" s="92">
        <f t="shared" si="137"/>
        <v>0.21630622874313785</v>
      </c>
      <c r="E1264" s="93" cm="1">
        <f t="array" ref="E1264">SUM('DRE + DCF'!$S$41/TIR!S1264,'DRE + DCF'!$U$41:$AD$41/TIR!T1264:AC1264,TIR!F1264)</f>
        <v>40.967366415484669</v>
      </c>
      <c r="F1264" s="100">
        <f>'DRE + DCF'!$AE$38*'DRE + DCF'!$AE$39*(1+G1264)/(R1264-G1264)/AC1264</f>
        <v>18.84722308517884</v>
      </c>
      <c r="G1264" s="92">
        <f>R1264*(1-'DRE + DCF'!$AE$39)</f>
        <v>0.12978373724588271</v>
      </c>
      <c r="H1264" s="94">
        <f t="shared" si="133"/>
        <v>0.21630622874313785</v>
      </c>
      <c r="I1264" s="94">
        <f t="shared" si="138"/>
        <v>0.21630622874313785</v>
      </c>
      <c r="J1264" s="94">
        <f t="shared" si="138"/>
        <v>0.21630622874313785</v>
      </c>
      <c r="K1264" s="94">
        <f t="shared" si="138"/>
        <v>0.21630622874313785</v>
      </c>
      <c r="L1264" s="94">
        <f t="shared" si="138"/>
        <v>0.21630622874313785</v>
      </c>
      <c r="M1264" s="94">
        <f t="shared" si="138"/>
        <v>0.21630622874313785</v>
      </c>
      <c r="N1264" s="94">
        <f t="shared" si="138"/>
        <v>0.21630622874313785</v>
      </c>
      <c r="O1264" s="94">
        <f t="shared" si="138"/>
        <v>0.21630622874313785</v>
      </c>
      <c r="P1264" s="94">
        <f t="shared" si="138"/>
        <v>0.21630622874313785</v>
      </c>
      <c r="Q1264" s="94">
        <f t="shared" si="138"/>
        <v>0.21630622874313785</v>
      </c>
      <c r="R1264" s="94">
        <f t="shared" si="138"/>
        <v>0.21630622874313785</v>
      </c>
      <c r="S1264" s="93">
        <f>(1+H1264)^((5-Dashboard!$F$9)*3/12)</f>
        <v>1.0501727203068356</v>
      </c>
      <c r="T1264" s="93">
        <f t="shared" si="140"/>
        <v>1.2773316209653294</v>
      </c>
      <c r="U1264" s="93">
        <f t="shared" si="140"/>
        <v>1.5536264067506991</v>
      </c>
      <c r="V1264" s="93">
        <f t="shared" si="140"/>
        <v>1.8896854756706951</v>
      </c>
      <c r="W1264" s="93">
        <f t="shared" si="140"/>
        <v>2.2984362144237056</v>
      </c>
      <c r="X1264" s="93">
        <f t="shared" si="140"/>
        <v>2.7956022839723516</v>
      </c>
      <c r="Y1264" s="93">
        <f t="shared" si="139"/>
        <v>3.4003084710841138</v>
      </c>
      <c r="Z1264" s="93">
        <f t="shared" si="139"/>
        <v>4.1358163730276631</v>
      </c>
      <c r="AA1264" s="93">
        <f t="shared" si="139"/>
        <v>5.0304192154514</v>
      </c>
      <c r="AB1264" s="93">
        <f t="shared" si="139"/>
        <v>6.1185302249427069</v>
      </c>
      <c r="AC1264" s="95">
        <f t="shared" si="139"/>
        <v>7.4420064233509668</v>
      </c>
      <c r="AE1264" s="96"/>
    </row>
    <row r="1265" spans="3:31" ht="24.75" customHeight="1" x14ac:dyDescent="0.25">
      <c r="C1265" s="91">
        <f>ABS(E1265-Dashboard!$F$13)</f>
        <v>8.574851288933786</v>
      </c>
      <c r="D1265" s="92">
        <f t="shared" si="137"/>
        <v>0.21640622874313784</v>
      </c>
      <c r="E1265" s="93" cm="1">
        <f t="array" ref="E1265">SUM('DRE + DCF'!$S$41/TIR!S1265,'DRE + DCF'!$U$41:$AD$41/TIR!T1265:AC1265,TIR!F1265)</f>
        <v>40.935148711066212</v>
      </c>
      <c r="F1265" s="100">
        <f>'DRE + DCF'!$AE$38*'DRE + DCF'!$AE$39*(1+G1265)/(R1265-G1265)/AC1265</f>
        <v>18.823645355517474</v>
      </c>
      <c r="G1265" s="92">
        <f>R1265*(1-'DRE + DCF'!$AE$39)</f>
        <v>0.12984373724588269</v>
      </c>
      <c r="H1265" s="94">
        <f t="shared" si="133"/>
        <v>0.21640622874313784</v>
      </c>
      <c r="I1265" s="94">
        <f t="shared" si="138"/>
        <v>0.21640622874313784</v>
      </c>
      <c r="J1265" s="94">
        <f t="shared" si="138"/>
        <v>0.21640622874313784</v>
      </c>
      <c r="K1265" s="94">
        <f t="shared" si="138"/>
        <v>0.21640622874313784</v>
      </c>
      <c r="L1265" s="94">
        <f t="shared" si="138"/>
        <v>0.21640622874313784</v>
      </c>
      <c r="M1265" s="94">
        <f t="shared" si="138"/>
        <v>0.21640622874313784</v>
      </c>
      <c r="N1265" s="94">
        <f t="shared" si="138"/>
        <v>0.21640622874313784</v>
      </c>
      <c r="O1265" s="94">
        <f t="shared" si="138"/>
        <v>0.21640622874313784</v>
      </c>
      <c r="P1265" s="94">
        <f t="shared" si="138"/>
        <v>0.21640622874313784</v>
      </c>
      <c r="Q1265" s="94">
        <f t="shared" si="138"/>
        <v>0.21640622874313784</v>
      </c>
      <c r="R1265" s="94">
        <f t="shared" si="138"/>
        <v>0.21640622874313784</v>
      </c>
      <c r="S1265" s="93">
        <f>(1+H1265)^((5-Dashboard!$F$9)*3/12)</f>
        <v>1.0501943049275322</v>
      </c>
      <c r="T1265" s="93">
        <f t="shared" si="140"/>
        <v>1.2774628939044204</v>
      </c>
      <c r="U1265" s="93">
        <f t="shared" si="140"/>
        <v>1.5539138211335712</v>
      </c>
      <c r="V1265" s="93">
        <f t="shared" si="140"/>
        <v>1.8901904509569263</v>
      </c>
      <c r="W1265" s="93">
        <f t="shared" si="140"/>
        <v>2.2992394380548058</v>
      </c>
      <c r="X1265" s="93">
        <f t="shared" si="140"/>
        <v>2.796809173821738</v>
      </c>
      <c r="Y1265" s="93">
        <f t="shared" si="139"/>
        <v>3.4020560996427114</v>
      </c>
      <c r="Z1265" s="93">
        <f t="shared" si="139"/>
        <v>4.1382822301389792</v>
      </c>
      <c r="AA1265" s="93">
        <f t="shared" si="139"/>
        <v>5.033832281038098</v>
      </c>
      <c r="AB1265" s="93">
        <f t="shared" si="139"/>
        <v>6.1231849411030197</v>
      </c>
      <c r="AC1265" s="95">
        <f t="shared" si="139"/>
        <v>7.448280302103897</v>
      </c>
      <c r="AE1265" s="96"/>
    </row>
    <row r="1266" spans="3:31" ht="24.75" customHeight="1" x14ac:dyDescent="0.25">
      <c r="C1266" s="91">
        <f>ABS(E1266-Dashboard!$F$13)</f>
        <v>8.6070288609447516</v>
      </c>
      <c r="D1266" s="92">
        <f t="shared" si="137"/>
        <v>0.21650622874313782</v>
      </c>
      <c r="E1266" s="93" cm="1">
        <f t="array" ref="E1266">SUM('DRE + DCF'!$S$41/TIR!S1266,'DRE + DCF'!$U$41:$AD$41/TIR!T1266:AC1266,TIR!F1266)</f>
        <v>40.902971139055246</v>
      </c>
      <c r="F1266" s="100">
        <f>'DRE + DCF'!$AE$38*'DRE + DCF'!$AE$39*(1+G1266)/(R1266-G1266)/AC1266</f>
        <v>18.800102385141951</v>
      </c>
      <c r="G1266" s="92">
        <f>R1266*(1-'DRE + DCF'!$AE$39)</f>
        <v>0.12990373724588269</v>
      </c>
      <c r="H1266" s="94">
        <f t="shared" si="133"/>
        <v>0.21650622874313782</v>
      </c>
      <c r="I1266" s="94">
        <f t="shared" si="138"/>
        <v>0.21650622874313782</v>
      </c>
      <c r="J1266" s="94">
        <f t="shared" si="138"/>
        <v>0.21650622874313782</v>
      </c>
      <c r="K1266" s="94">
        <f t="shared" si="138"/>
        <v>0.21650622874313782</v>
      </c>
      <c r="L1266" s="94">
        <f t="shared" si="138"/>
        <v>0.21650622874313782</v>
      </c>
      <c r="M1266" s="94">
        <f t="shared" si="138"/>
        <v>0.21650622874313782</v>
      </c>
      <c r="N1266" s="94">
        <f t="shared" si="138"/>
        <v>0.21650622874313782</v>
      </c>
      <c r="O1266" s="94">
        <f t="shared" si="138"/>
        <v>0.21650622874313782</v>
      </c>
      <c r="P1266" s="94">
        <f t="shared" si="138"/>
        <v>0.21650622874313782</v>
      </c>
      <c r="Q1266" s="94">
        <f t="shared" si="138"/>
        <v>0.21650622874313782</v>
      </c>
      <c r="R1266" s="94">
        <f t="shared" si="138"/>
        <v>0.21650622874313782</v>
      </c>
      <c r="S1266" s="93">
        <f>(1+H1266)^((5-Dashboard!$F$9)*3/12)</f>
        <v>1.050215888217426</v>
      </c>
      <c r="T1266" s="93">
        <f t="shared" si="140"/>
        <v>1.2775941695415056</v>
      </c>
      <c r="U1266" s="93">
        <f t="shared" si="140"/>
        <v>1.554201265053158</v>
      </c>
      <c r="V1266" s="93">
        <f t="shared" si="140"/>
        <v>1.8906955196576314</v>
      </c>
      <c r="W1266" s="93">
        <f t="shared" si="140"/>
        <v>2.3000428763202523</v>
      </c>
      <c r="X1266" s="93">
        <f t="shared" si="140"/>
        <v>2.7980164854198697</v>
      </c>
      <c r="Y1266" s="93">
        <f t="shared" si="139"/>
        <v>3.4038044826392548</v>
      </c>
      <c r="Z1266" s="93">
        <f t="shared" si="139"/>
        <v>4.1407493545544671</v>
      </c>
      <c r="AA1266" s="93">
        <f t="shared" si="139"/>
        <v>5.037247381479637</v>
      </c>
      <c r="AB1266" s="93">
        <f t="shared" si="139"/>
        <v>6.1278428152900393</v>
      </c>
      <c r="AC1266" s="95">
        <f t="shared" si="139"/>
        <v>7.4545589535592187</v>
      </c>
      <c r="AE1266" s="96"/>
    </row>
    <row r="1267" spans="3:31" ht="24.75" customHeight="1" x14ac:dyDescent="0.25">
      <c r="C1267" s="91">
        <f>ABS(E1267-Dashboard!$F$13)</f>
        <v>8.639166365300774</v>
      </c>
      <c r="D1267" s="92">
        <f t="shared" si="137"/>
        <v>0.21660622874313781</v>
      </c>
      <c r="E1267" s="93" cm="1">
        <f t="array" ref="E1267">SUM('DRE + DCF'!$S$41/TIR!S1267,'DRE + DCF'!$U$41:$AD$41/TIR!T1267:AC1267,TIR!F1267)</f>
        <v>40.870833634699224</v>
      </c>
      <c r="F1267" s="100">
        <f>'DRE + DCF'!$AE$38*'DRE + DCF'!$AE$39*(1+G1267)/(R1267-G1267)/AC1267</f>
        <v>18.776594113492219</v>
      </c>
      <c r="G1267" s="92">
        <f>R1267*(1-'DRE + DCF'!$AE$39)</f>
        <v>0.12996373724588267</v>
      </c>
      <c r="H1267" s="94">
        <f t="shared" ref="H1267:H1330" si="141">$D1267</f>
        <v>0.21660622874313781</v>
      </c>
      <c r="I1267" s="94">
        <f t="shared" si="138"/>
        <v>0.21660622874313781</v>
      </c>
      <c r="J1267" s="94">
        <f t="shared" si="138"/>
        <v>0.21660622874313781</v>
      </c>
      <c r="K1267" s="94">
        <f t="shared" si="138"/>
        <v>0.21660622874313781</v>
      </c>
      <c r="L1267" s="94">
        <f t="shared" si="138"/>
        <v>0.21660622874313781</v>
      </c>
      <c r="M1267" s="94">
        <f t="shared" si="138"/>
        <v>0.21660622874313781</v>
      </c>
      <c r="N1267" s="94">
        <f t="shared" si="138"/>
        <v>0.21660622874313781</v>
      </c>
      <c r="O1267" s="94">
        <f t="shared" si="138"/>
        <v>0.21660622874313781</v>
      </c>
      <c r="P1267" s="94">
        <f t="shared" si="138"/>
        <v>0.21660622874313781</v>
      </c>
      <c r="Q1267" s="94">
        <f t="shared" si="138"/>
        <v>0.21660622874313781</v>
      </c>
      <c r="R1267" s="94">
        <f t="shared" si="138"/>
        <v>0.21660622874313781</v>
      </c>
      <c r="S1267" s="93">
        <f>(1+H1267)^((5-Dashboard!$F$9)*3/12)</f>
        <v>1.0502374701767088</v>
      </c>
      <c r="T1267" s="93">
        <f t="shared" si="140"/>
        <v>1.2777254478764193</v>
      </c>
      <c r="U1267" s="93">
        <f t="shared" si="140"/>
        <v>1.5544887385100672</v>
      </c>
      <c r="V1267" s="93">
        <f t="shared" si="140"/>
        <v>1.8912006817824105</v>
      </c>
      <c r="W1267" s="93">
        <f t="shared" si="140"/>
        <v>2.3008465292597498</v>
      </c>
      <c r="X1267" s="93">
        <f t="shared" si="140"/>
        <v>2.7992242188794418</v>
      </c>
      <c r="Y1267" s="93">
        <f t="shared" si="139"/>
        <v>3.4055536203373737</v>
      </c>
      <c r="Z1267" s="93">
        <f t="shared" si="139"/>
        <v>4.1432177468211924</v>
      </c>
      <c r="AA1267" s="93">
        <f t="shared" si="139"/>
        <v>5.0406645178217717</v>
      </c>
      <c r="AB1267" s="93">
        <f t="shared" si="139"/>
        <v>6.1325038493864934</v>
      </c>
      <c r="AC1267" s="95">
        <f t="shared" si="139"/>
        <v>7.4608423809548778</v>
      </c>
      <c r="AE1267" s="96"/>
    </row>
    <row r="1268" spans="3:31" ht="24.75" customHeight="1" x14ac:dyDescent="0.25">
      <c r="C1268" s="91">
        <f>ABS(E1268-Dashboard!$F$13)</f>
        <v>8.6712638666258073</v>
      </c>
      <c r="D1268" s="92">
        <f t="shared" si="137"/>
        <v>0.2167062287431378</v>
      </c>
      <c r="E1268" s="93" cm="1">
        <f t="array" ref="E1268">SUM('DRE + DCF'!$S$41/TIR!S1268,'DRE + DCF'!$U$41:$AD$41/TIR!T1268:AC1268,TIR!F1268)</f>
        <v>40.838736133374191</v>
      </c>
      <c r="F1268" s="100">
        <f>'DRE + DCF'!$AE$38*'DRE + DCF'!$AE$39*(1+G1268)/(R1268-G1268)/AC1268</f>
        <v>18.753120480132999</v>
      </c>
      <c r="G1268" s="92">
        <f>R1268*(1-'DRE + DCF'!$AE$39)</f>
        <v>0.13002373724588268</v>
      </c>
      <c r="H1268" s="94">
        <f t="shared" si="141"/>
        <v>0.2167062287431378</v>
      </c>
      <c r="I1268" s="94">
        <f t="shared" si="138"/>
        <v>0.2167062287431378</v>
      </c>
      <c r="J1268" s="94">
        <f t="shared" si="138"/>
        <v>0.2167062287431378</v>
      </c>
      <c r="K1268" s="94">
        <f t="shared" si="138"/>
        <v>0.2167062287431378</v>
      </c>
      <c r="L1268" s="94">
        <f t="shared" si="138"/>
        <v>0.2167062287431378</v>
      </c>
      <c r="M1268" s="94">
        <f t="shared" si="138"/>
        <v>0.2167062287431378</v>
      </c>
      <c r="N1268" s="94">
        <f t="shared" si="138"/>
        <v>0.2167062287431378</v>
      </c>
      <c r="O1268" s="94">
        <f t="shared" si="138"/>
        <v>0.2167062287431378</v>
      </c>
      <c r="P1268" s="94">
        <f t="shared" si="138"/>
        <v>0.2167062287431378</v>
      </c>
      <c r="Q1268" s="94">
        <f t="shared" si="138"/>
        <v>0.2167062287431378</v>
      </c>
      <c r="R1268" s="94">
        <f t="shared" si="138"/>
        <v>0.2167062287431378</v>
      </c>
      <c r="S1268" s="93">
        <f>(1+H1268)^((5-Dashboard!$F$9)*3/12)</f>
        <v>1.0502590508055716</v>
      </c>
      <c r="T1268" s="93">
        <f t="shared" si="140"/>
        <v>1.2778567289089946</v>
      </c>
      <c r="U1268" s="93">
        <f t="shared" si="140"/>
        <v>1.5547762415049051</v>
      </c>
      <c r="V1268" s="93">
        <f t="shared" si="140"/>
        <v>1.8917059373408631</v>
      </c>
      <c r="W1268" s="93">
        <f t="shared" si="140"/>
        <v>2.3016503969130042</v>
      </c>
      <c r="X1268" s="93">
        <f t="shared" si="140"/>
        <v>2.8004323743131678</v>
      </c>
      <c r="Y1268" s="93">
        <f t="shared" si="139"/>
        <v>3.4073035130007656</v>
      </c>
      <c r="Z1268" s="93">
        <f t="shared" si="139"/>
        <v>4.145687407486407</v>
      </c>
      <c r="AA1268" s="93">
        <f t="shared" si="139"/>
        <v>5.0440836911107025</v>
      </c>
      <c r="AB1268" s="93">
        <f t="shared" si="139"/>
        <v>6.1371680452760691</v>
      </c>
      <c r="AC1268" s="95">
        <f t="shared" si="139"/>
        <v>7.4671305875307405</v>
      </c>
      <c r="AE1268" s="96"/>
    </row>
    <row r="1269" spans="3:31" ht="24.75" customHeight="1" x14ac:dyDescent="0.25">
      <c r="C1269" s="91">
        <f>ABS(E1269-Dashboard!$F$13)</f>
        <v>8.7033214294156309</v>
      </c>
      <c r="D1269" s="92">
        <f t="shared" si="137"/>
        <v>0.21680622874313779</v>
      </c>
      <c r="E1269" s="93" cm="1">
        <f t="array" ref="E1269">SUM('DRE + DCF'!$S$41/TIR!S1269,'DRE + DCF'!$U$41:$AD$41/TIR!T1269:AC1269,TIR!F1269)</f>
        <v>40.806678570584367</v>
      </c>
      <c r="F1269" s="100">
        <f>'DRE + DCF'!$AE$38*'DRE + DCF'!$AE$39*(1+G1269)/(R1269-G1269)/AC1269</f>
        <v>18.729681424753373</v>
      </c>
      <c r="G1269" s="92">
        <f>R1269*(1-'DRE + DCF'!$AE$39)</f>
        <v>0.13008373724588268</v>
      </c>
      <c r="H1269" s="94">
        <f t="shared" si="141"/>
        <v>0.21680622874313779</v>
      </c>
      <c r="I1269" s="94">
        <f t="shared" si="138"/>
        <v>0.21680622874313779</v>
      </c>
      <c r="J1269" s="94">
        <f t="shared" si="138"/>
        <v>0.21680622874313779</v>
      </c>
      <c r="K1269" s="94">
        <f t="shared" si="138"/>
        <v>0.21680622874313779</v>
      </c>
      <c r="L1269" s="94">
        <f t="shared" si="138"/>
        <v>0.21680622874313779</v>
      </c>
      <c r="M1269" s="94">
        <f t="shared" si="138"/>
        <v>0.21680622874313779</v>
      </c>
      <c r="N1269" s="94">
        <f t="shared" si="138"/>
        <v>0.21680622874313779</v>
      </c>
      <c r="O1269" s="94">
        <f t="shared" si="138"/>
        <v>0.21680622874313779</v>
      </c>
      <c r="P1269" s="94">
        <f t="shared" si="138"/>
        <v>0.21680622874313779</v>
      </c>
      <c r="Q1269" s="94">
        <f t="shared" si="138"/>
        <v>0.21680622874313779</v>
      </c>
      <c r="R1269" s="94">
        <f t="shared" si="138"/>
        <v>0.21680622874313779</v>
      </c>
      <c r="S1269" s="93">
        <f>(1+H1269)^((5-Dashboard!$F$9)*3/12)</f>
        <v>1.0502806301042058</v>
      </c>
      <c r="T1269" s="93">
        <f t="shared" si="140"/>
        <v>1.2779880126390653</v>
      </c>
      <c r="U1269" s="93">
        <f t="shared" si="140"/>
        <v>1.5550637740382784</v>
      </c>
      <c r="V1269" s="93">
        <f t="shared" si="140"/>
        <v>1.8922112863425886</v>
      </c>
      <c r="W1269" s="93">
        <f t="shared" si="140"/>
        <v>2.302454479319727</v>
      </c>
      <c r="X1269" s="93">
        <f t="shared" si="140"/>
        <v>2.8016409518337819</v>
      </c>
      <c r="Y1269" s="93">
        <f t="shared" si="139"/>
        <v>3.409054160893199</v>
      </c>
      <c r="Z1269" s="93">
        <f t="shared" si="139"/>
        <v>4.1481583370975557</v>
      </c>
      <c r="AA1269" s="93">
        <f t="shared" si="139"/>
        <v>5.0475049023930829</v>
      </c>
      <c r="AB1269" s="93">
        <f t="shared" si="139"/>
        <v>6.1418354048434276</v>
      </c>
      <c r="AC1269" s="95">
        <f t="shared" si="139"/>
        <v>7.4734235765286146</v>
      </c>
      <c r="AE1269" s="96"/>
    </row>
    <row r="1270" spans="3:31" ht="24.75" customHeight="1" x14ac:dyDescent="0.25">
      <c r="C1270" s="91">
        <f>ABS(E1270-Dashboard!$F$13)</f>
        <v>8.7353391180381479</v>
      </c>
      <c r="D1270" s="92">
        <f t="shared" si="137"/>
        <v>0.21690622874313778</v>
      </c>
      <c r="E1270" s="93" cm="1">
        <f t="array" ref="E1270">SUM('DRE + DCF'!$S$41/TIR!S1270,'DRE + DCF'!$U$41:$AD$41/TIR!T1270:AC1270,TIR!F1270)</f>
        <v>40.77466088196185</v>
      </c>
      <c r="F1270" s="100">
        <f>'DRE + DCF'!$AE$38*'DRE + DCF'!$AE$39*(1+G1270)/(R1270-G1270)/AC1270</f>
        <v>18.70627688716651</v>
      </c>
      <c r="G1270" s="92">
        <f>R1270*(1-'DRE + DCF'!$AE$39)</f>
        <v>0.13014373724588266</v>
      </c>
      <c r="H1270" s="94">
        <f t="shared" si="141"/>
        <v>0.21690622874313778</v>
      </c>
      <c r="I1270" s="94">
        <f t="shared" si="138"/>
        <v>0.21690622874313778</v>
      </c>
      <c r="J1270" s="94">
        <f t="shared" si="138"/>
        <v>0.21690622874313778</v>
      </c>
      <c r="K1270" s="94">
        <f t="shared" si="138"/>
        <v>0.21690622874313778</v>
      </c>
      <c r="L1270" s="94">
        <f t="shared" si="138"/>
        <v>0.21690622874313778</v>
      </c>
      <c r="M1270" s="94">
        <f t="shared" si="138"/>
        <v>0.21690622874313778</v>
      </c>
      <c r="N1270" s="94">
        <f t="shared" si="138"/>
        <v>0.21690622874313778</v>
      </c>
      <c r="O1270" s="94">
        <f t="shared" si="138"/>
        <v>0.21690622874313778</v>
      </c>
      <c r="P1270" s="94">
        <f t="shared" si="138"/>
        <v>0.21690622874313778</v>
      </c>
      <c r="Q1270" s="94">
        <f t="shared" si="138"/>
        <v>0.21690622874313778</v>
      </c>
      <c r="R1270" s="94">
        <f t="shared" si="138"/>
        <v>0.21690622874313778</v>
      </c>
      <c r="S1270" s="93">
        <f>(1+H1270)^((5-Dashboard!$F$9)*3/12)</f>
        <v>1.0503022080728031</v>
      </c>
      <c r="T1270" s="93">
        <f t="shared" si="140"/>
        <v>1.2781192990664652</v>
      </c>
      <c r="U1270" s="93">
        <f t="shared" si="140"/>
        <v>1.5553513361107949</v>
      </c>
      <c r="V1270" s="93">
        <f t="shared" si="140"/>
        <v>1.892716728797188</v>
      </c>
      <c r="W1270" s="93">
        <f t="shared" si="140"/>
        <v>2.3032587765196344</v>
      </c>
      <c r="X1270" s="93">
        <f t="shared" si="140"/>
        <v>2.8028499515540419</v>
      </c>
      <c r="Y1270" s="93">
        <f t="shared" si="139"/>
        <v>3.4108055642785158</v>
      </c>
      <c r="Z1270" s="93">
        <f t="shared" si="139"/>
        <v>4.1506305362022786</v>
      </c>
      <c r="AA1270" s="93">
        <f t="shared" si="139"/>
        <v>5.0509281527160228</v>
      </c>
      <c r="AB1270" s="93">
        <f t="shared" si="139"/>
        <v>6.1465059299741993</v>
      </c>
      <c r="AC1270" s="95">
        <f t="shared" si="139"/>
        <v>7.4797213511922358</v>
      </c>
      <c r="AE1270" s="96"/>
    </row>
    <row r="1271" spans="3:31" ht="24.75" customHeight="1" x14ac:dyDescent="0.25">
      <c r="C1271" s="91">
        <f>ABS(E1271-Dashboard!$F$13)</f>
        <v>8.7673169967335909</v>
      </c>
      <c r="D1271" s="92">
        <f t="shared" si="137"/>
        <v>0.21700622874313777</v>
      </c>
      <c r="E1271" s="93" cm="1">
        <f t="array" ref="E1271">SUM('DRE + DCF'!$S$41/TIR!S1271,'DRE + DCF'!$U$41:$AD$41/TIR!T1271:AC1271,TIR!F1271)</f>
        <v>40.742683003266407</v>
      </c>
      <c r="F1271" s="100">
        <f>'DRE + DCF'!$AE$38*'DRE + DCF'!$AE$39*(1+G1271)/(R1271-G1271)/AC1271</f>
        <v>18.682906807309429</v>
      </c>
      <c r="G1271" s="92">
        <f>R1271*(1-'DRE + DCF'!$AE$39)</f>
        <v>0.13020373724588266</v>
      </c>
      <c r="H1271" s="94">
        <f t="shared" si="141"/>
        <v>0.21700622874313777</v>
      </c>
      <c r="I1271" s="94">
        <f t="shared" si="138"/>
        <v>0.21700622874313777</v>
      </c>
      <c r="J1271" s="94">
        <f t="shared" si="138"/>
        <v>0.21700622874313777</v>
      </c>
      <c r="K1271" s="94">
        <f t="shared" si="138"/>
        <v>0.21700622874313777</v>
      </c>
      <c r="L1271" s="94">
        <f t="shared" si="138"/>
        <v>0.21700622874313777</v>
      </c>
      <c r="M1271" s="94">
        <f t="shared" si="138"/>
        <v>0.21700622874313777</v>
      </c>
      <c r="N1271" s="94">
        <f t="shared" si="138"/>
        <v>0.21700622874313777</v>
      </c>
      <c r="O1271" s="94">
        <f t="shared" si="138"/>
        <v>0.21700622874313777</v>
      </c>
      <c r="P1271" s="94">
        <f t="shared" si="138"/>
        <v>0.21700622874313777</v>
      </c>
      <c r="Q1271" s="94">
        <f t="shared" si="138"/>
        <v>0.21700622874313777</v>
      </c>
      <c r="R1271" s="94">
        <f t="shared" si="138"/>
        <v>0.21700622874313777</v>
      </c>
      <c r="S1271" s="93">
        <f>(1+H1271)^((5-Dashboard!$F$9)*3/12)</f>
        <v>1.0503237847115541</v>
      </c>
      <c r="T1271" s="93">
        <f t="shared" si="140"/>
        <v>1.2782505881910278</v>
      </c>
      <c r="U1271" s="93">
        <f t="shared" si="140"/>
        <v>1.5556389277230604</v>
      </c>
      <c r="V1271" s="93">
        <f t="shared" si="140"/>
        <v>1.8932222647142605</v>
      </c>
      <c r="W1271" s="93">
        <f t="shared" si="140"/>
        <v>2.3040632885524448</v>
      </c>
      <c r="X1271" s="93">
        <f t="shared" si="140"/>
        <v>2.804059373586723</v>
      </c>
      <c r="Y1271" s="93">
        <f t="shared" si="139"/>
        <v>3.412557723420623</v>
      </c>
      <c r="Z1271" s="93">
        <f t="shared" si="139"/>
        <v>4.1531040053484007</v>
      </c>
      <c r="AA1271" s="93">
        <f t="shared" si="139"/>
        <v>5.0543534431270771</v>
      </c>
      <c r="AB1271" s="93">
        <f t="shared" si="139"/>
        <v>6.1511796225549773</v>
      </c>
      <c r="AC1271" s="95">
        <f t="shared" si="139"/>
        <v>7.4860239147672711</v>
      </c>
      <c r="AE1271" s="96"/>
    </row>
    <row r="1272" spans="3:31" ht="24.75" customHeight="1" x14ac:dyDescent="0.25">
      <c r="C1272" s="91">
        <f>ABS(E1272-Dashboard!$F$13)</f>
        <v>8.7992551296149486</v>
      </c>
      <c r="D1272" s="92">
        <f t="shared" si="137"/>
        <v>0.21710622874313776</v>
      </c>
      <c r="E1272" s="93" cm="1">
        <f t="array" ref="E1272">SUM('DRE + DCF'!$S$41/TIR!S1272,'DRE + DCF'!$U$41:$AD$41/TIR!T1272:AC1272,TIR!F1272)</f>
        <v>40.710744870385049</v>
      </c>
      <c r="F1272" s="100">
        <f>'DRE + DCF'!$AE$38*'DRE + DCF'!$AE$39*(1+G1272)/(R1272-G1272)/AC1272</f>
        <v>18.659571125242604</v>
      </c>
      <c r="G1272" s="92">
        <f>R1272*(1-'DRE + DCF'!$AE$39)</f>
        <v>0.13026373724588264</v>
      </c>
      <c r="H1272" s="94">
        <f t="shared" si="141"/>
        <v>0.21710622874313776</v>
      </c>
      <c r="I1272" s="94">
        <f t="shared" si="138"/>
        <v>0.21710622874313776</v>
      </c>
      <c r="J1272" s="94">
        <f t="shared" si="138"/>
        <v>0.21710622874313776</v>
      </c>
      <c r="K1272" s="94">
        <f t="shared" si="138"/>
        <v>0.21710622874313776</v>
      </c>
      <c r="L1272" s="94">
        <f t="shared" si="138"/>
        <v>0.21710622874313776</v>
      </c>
      <c r="M1272" s="94">
        <f t="shared" si="138"/>
        <v>0.21710622874313776</v>
      </c>
      <c r="N1272" s="94">
        <f t="shared" si="138"/>
        <v>0.21710622874313776</v>
      </c>
      <c r="O1272" s="94">
        <f t="shared" si="138"/>
        <v>0.21710622874313776</v>
      </c>
      <c r="P1272" s="94">
        <f t="shared" si="138"/>
        <v>0.21710622874313776</v>
      </c>
      <c r="Q1272" s="94">
        <f t="shared" si="138"/>
        <v>0.21710622874313776</v>
      </c>
      <c r="R1272" s="94">
        <f t="shared" si="138"/>
        <v>0.21710622874313776</v>
      </c>
      <c r="S1272" s="93">
        <f>(1+H1272)^((5-Dashboard!$F$9)*3/12)</f>
        <v>1.0503453600206507</v>
      </c>
      <c r="T1272" s="93">
        <f t="shared" si="140"/>
        <v>1.2783818800125875</v>
      </c>
      <c r="U1272" s="93">
        <f t="shared" si="140"/>
        <v>1.5559265488756828</v>
      </c>
      <c r="V1272" s="93">
        <f t="shared" si="140"/>
        <v>1.8937278941034077</v>
      </c>
      <c r="W1272" s="93">
        <f t="shared" si="140"/>
        <v>2.3048680154578829</v>
      </c>
      <c r="X1272" s="93">
        <f t="shared" si="140"/>
        <v>2.8052692180446241</v>
      </c>
      <c r="Y1272" s="93">
        <f t="shared" si="139"/>
        <v>3.4143106385835034</v>
      </c>
      <c r="Z1272" s="93">
        <f t="shared" si="139"/>
        <v>4.1555787450839423</v>
      </c>
      <c r="AA1272" s="93">
        <f t="shared" si="139"/>
        <v>5.0577807746742582</v>
      </c>
      <c r="AB1272" s="93">
        <f t="shared" si="139"/>
        <v>6.1558564844733326</v>
      </c>
      <c r="AC1272" s="95">
        <f t="shared" si="139"/>
        <v>7.4923312705013281</v>
      </c>
      <c r="AE1272" s="96"/>
    </row>
    <row r="1273" spans="3:31" ht="24.75" customHeight="1" x14ac:dyDescent="0.25">
      <c r="C1273" s="91">
        <f>ABS(E1273-Dashboard!$F$13)</f>
        <v>8.831153580668186</v>
      </c>
      <c r="D1273" s="92">
        <f t="shared" si="137"/>
        <v>0.21720622874313775</v>
      </c>
      <c r="E1273" s="93" cm="1">
        <f t="array" ref="E1273">SUM('DRE + DCF'!$S$41/TIR!S1273,'DRE + DCF'!$U$41:$AD$41/TIR!T1273:AC1273,TIR!F1273)</f>
        <v>40.678846419331812</v>
      </c>
      <c r="F1273" s="100">
        <f>'DRE + DCF'!$AE$38*'DRE + DCF'!$AE$39*(1+G1273)/(R1273-G1273)/AC1273</f>
        <v>18.636269781149739</v>
      </c>
      <c r="G1273" s="92">
        <f>R1273*(1-'DRE + DCF'!$AE$39)</f>
        <v>0.13032373724588264</v>
      </c>
      <c r="H1273" s="94">
        <f t="shared" si="141"/>
        <v>0.21720622874313775</v>
      </c>
      <c r="I1273" s="94">
        <f t="shared" si="138"/>
        <v>0.21720622874313775</v>
      </c>
      <c r="J1273" s="94">
        <f t="shared" si="138"/>
        <v>0.21720622874313775</v>
      </c>
      <c r="K1273" s="94">
        <f t="shared" si="138"/>
        <v>0.21720622874313775</v>
      </c>
      <c r="L1273" s="94">
        <f t="shared" si="138"/>
        <v>0.21720622874313775</v>
      </c>
      <c r="M1273" s="94">
        <f t="shared" si="138"/>
        <v>0.21720622874313775</v>
      </c>
      <c r="N1273" s="94">
        <f t="shared" si="138"/>
        <v>0.21720622874313775</v>
      </c>
      <c r="O1273" s="94">
        <f t="shared" si="138"/>
        <v>0.21720622874313775</v>
      </c>
      <c r="P1273" s="94">
        <f t="shared" si="138"/>
        <v>0.21720622874313775</v>
      </c>
      <c r="Q1273" s="94">
        <f t="shared" si="138"/>
        <v>0.21720622874313775</v>
      </c>
      <c r="R1273" s="94">
        <f t="shared" si="138"/>
        <v>0.21720622874313775</v>
      </c>
      <c r="S1273" s="93">
        <f>(1+H1273)^((5-Dashboard!$F$9)*3/12)</f>
        <v>1.0503669340002837</v>
      </c>
      <c r="T1273" s="93">
        <f t="shared" si="140"/>
        <v>1.2785131745309777</v>
      </c>
      <c r="U1273" s="93">
        <f t="shared" si="140"/>
        <v>1.5562141995692684</v>
      </c>
      <c r="V1273" s="93">
        <f t="shared" si="140"/>
        <v>1.89423361697423</v>
      </c>
      <c r="W1273" s="93">
        <f t="shared" si="140"/>
        <v>2.305672957275676</v>
      </c>
      <c r="X1273" s="93">
        <f t="shared" si="140"/>
        <v>2.8064794850405632</v>
      </c>
      <c r="Y1273" s="93">
        <f t="shared" si="139"/>
        <v>3.4160643100312074</v>
      </c>
      <c r="Z1273" s="93">
        <f t="shared" si="139"/>
        <v>4.1580547559571146</v>
      </c>
      <c r="AA1273" s="93">
        <f t="shared" si="139"/>
        <v>5.0612101484060279</v>
      </c>
      <c r="AB1273" s="93">
        <f t="shared" si="139"/>
        <v>6.160536517617798</v>
      </c>
      <c r="AC1273" s="95">
        <f t="shared" si="139"/>
        <v>7.4986434216439424</v>
      </c>
      <c r="AE1273" s="96"/>
    </row>
    <row r="1274" spans="3:31" ht="24.75" customHeight="1" x14ac:dyDescent="0.25">
      <c r="C1274" s="91">
        <f>ABS(E1274-Dashboard!$F$13)</f>
        <v>8.8630124137526067</v>
      </c>
      <c r="D1274" s="92">
        <f t="shared" si="137"/>
        <v>0.21730622874313774</v>
      </c>
      <c r="E1274" s="93" cm="1">
        <f t="array" ref="E1274">SUM('DRE + DCF'!$S$41/TIR!S1274,'DRE + DCF'!$U$41:$AD$41/TIR!T1274:AC1274,TIR!F1274)</f>
        <v>40.646987586247391</v>
      </c>
      <c r="F1274" s="100">
        <f>'DRE + DCF'!$AE$38*'DRE + DCF'!$AE$39*(1+G1274)/(R1274-G1274)/AC1274</f>
        <v>18.613002715337423</v>
      </c>
      <c r="G1274" s="92">
        <f>R1274*(1-'DRE + DCF'!$AE$39)</f>
        <v>0.13038373724588265</v>
      </c>
      <c r="H1274" s="94">
        <f t="shared" si="141"/>
        <v>0.21730622874313774</v>
      </c>
      <c r="I1274" s="94">
        <f t="shared" si="138"/>
        <v>0.21730622874313774</v>
      </c>
      <c r="J1274" s="94">
        <f t="shared" si="138"/>
        <v>0.21730622874313774</v>
      </c>
      <c r="K1274" s="94">
        <f t="shared" si="138"/>
        <v>0.21730622874313774</v>
      </c>
      <c r="L1274" s="94">
        <f t="shared" si="138"/>
        <v>0.21730622874313774</v>
      </c>
      <c r="M1274" s="94">
        <f t="shared" si="138"/>
        <v>0.21730622874313774</v>
      </c>
      <c r="N1274" s="94">
        <f t="shared" si="138"/>
        <v>0.21730622874313774</v>
      </c>
      <c r="O1274" s="94">
        <f t="shared" si="138"/>
        <v>0.21730622874313774</v>
      </c>
      <c r="P1274" s="94">
        <f t="shared" si="138"/>
        <v>0.21730622874313774</v>
      </c>
      <c r="Q1274" s="94">
        <f t="shared" ref="I1274:R1300" si="142">$D1274</f>
        <v>0.21730622874313774</v>
      </c>
      <c r="R1274" s="94">
        <f t="shared" si="142"/>
        <v>0.21730622874313774</v>
      </c>
      <c r="S1274" s="93">
        <f>(1+H1274)^((5-Dashboard!$F$9)*3/12)</f>
        <v>1.0503885066506444</v>
      </c>
      <c r="T1274" s="93">
        <f t="shared" si="140"/>
        <v>1.2786444717460324</v>
      </c>
      <c r="U1274" s="93">
        <f t="shared" si="140"/>
        <v>1.5565018798044241</v>
      </c>
      <c r="V1274" s="93">
        <f t="shared" si="140"/>
        <v>1.8947394333363283</v>
      </c>
      <c r="W1274" s="93">
        <f t="shared" si="140"/>
        <v>2.3064781140455559</v>
      </c>
      <c r="X1274" s="93">
        <f t="shared" si="140"/>
        <v>2.8076901746873806</v>
      </c>
      <c r="Y1274" s="93">
        <f t="shared" si="139"/>
        <v>3.4178187380278571</v>
      </c>
      <c r="Z1274" s="93">
        <f t="shared" si="139"/>
        <v>4.1605320385163207</v>
      </c>
      <c r="AA1274" s="93">
        <f t="shared" si="139"/>
        <v>5.0646415653713017</v>
      </c>
      <c r="AB1274" s="93">
        <f t="shared" si="139"/>
        <v>6.1652197238778808</v>
      </c>
      <c r="AC1274" s="95">
        <f t="shared" si="139"/>
        <v>7.5049603714465922</v>
      </c>
      <c r="AE1274" s="96"/>
    </row>
    <row r="1275" spans="3:31" ht="24.75" customHeight="1" x14ac:dyDescent="0.25">
      <c r="C1275" s="91">
        <f>ABS(E1275-Dashboard!$F$13)</f>
        <v>8.894831692601052</v>
      </c>
      <c r="D1275" s="92">
        <f t="shared" si="137"/>
        <v>0.21740622874313772</v>
      </c>
      <c r="E1275" s="93" cm="1">
        <f t="array" ref="E1275">SUM('DRE + DCF'!$S$41/TIR!S1275,'DRE + DCF'!$U$41:$AD$41/TIR!T1275:AC1275,TIR!F1275)</f>
        <v>40.615168307398946</v>
      </c>
      <c r="F1275" s="100">
        <f>'DRE + DCF'!$AE$38*'DRE + DCF'!$AE$39*(1+G1275)/(R1275-G1275)/AC1275</f>
        <v>18.589769868234868</v>
      </c>
      <c r="G1275" s="92">
        <f>R1275*(1-'DRE + DCF'!$AE$39)</f>
        <v>0.13044373724588262</v>
      </c>
      <c r="H1275" s="94">
        <f t="shared" si="141"/>
        <v>0.21740622874313772</v>
      </c>
      <c r="I1275" s="94">
        <f t="shared" si="142"/>
        <v>0.21740622874313772</v>
      </c>
      <c r="J1275" s="94">
        <f t="shared" si="142"/>
        <v>0.21740622874313772</v>
      </c>
      <c r="K1275" s="94">
        <f t="shared" si="142"/>
        <v>0.21740622874313772</v>
      </c>
      <c r="L1275" s="94">
        <f t="shared" si="142"/>
        <v>0.21740622874313772</v>
      </c>
      <c r="M1275" s="94">
        <f t="shared" si="142"/>
        <v>0.21740622874313772</v>
      </c>
      <c r="N1275" s="94">
        <f t="shared" si="142"/>
        <v>0.21740622874313772</v>
      </c>
      <c r="O1275" s="94">
        <f t="shared" si="142"/>
        <v>0.21740622874313772</v>
      </c>
      <c r="P1275" s="94">
        <f t="shared" si="142"/>
        <v>0.21740622874313772</v>
      </c>
      <c r="Q1275" s="94">
        <f t="shared" si="142"/>
        <v>0.21740622874313772</v>
      </c>
      <c r="R1275" s="94">
        <f t="shared" si="142"/>
        <v>0.21740622874313772</v>
      </c>
      <c r="S1275" s="93">
        <f>(1+H1275)^((5-Dashboard!$F$9)*3/12)</f>
        <v>1.0504100779719237</v>
      </c>
      <c r="T1275" s="93">
        <f t="shared" si="140"/>
        <v>1.2787757716575849</v>
      </c>
      <c r="U1275" s="93">
        <f t="shared" si="140"/>
        <v>1.5567895895817563</v>
      </c>
      <c r="V1275" s="93">
        <f t="shared" si="140"/>
        <v>1.895245343199303</v>
      </c>
      <c r="W1275" s="93">
        <f t="shared" si="140"/>
        <v>2.3072834858072575</v>
      </c>
      <c r="X1275" s="93">
        <f t="shared" si="140"/>
        <v>2.8089012870979344</v>
      </c>
      <c r="Y1275" s="93">
        <f t="shared" si="139"/>
        <v>3.4195739228376421</v>
      </c>
      <c r="Z1275" s="93">
        <f t="shared" si="139"/>
        <v>4.1630105933101511</v>
      </c>
      <c r="AA1275" s="93">
        <f t="shared" si="139"/>
        <v>5.0680750266194439</v>
      </c>
      <c r="AB1275" s="93">
        <f t="shared" si="139"/>
        <v>6.1699061051440545</v>
      </c>
      <c r="AC1275" s="95">
        <f t="shared" si="139"/>
        <v>7.511282123162685</v>
      </c>
      <c r="AE1275" s="96"/>
    </row>
    <row r="1276" spans="3:31" ht="24.75" customHeight="1" x14ac:dyDescent="0.25">
      <c r="C1276" s="91">
        <f>ABS(E1276-Dashboard!$F$13)</f>
        <v>8.9266114808203625</v>
      </c>
      <c r="D1276" s="92">
        <f t="shared" si="137"/>
        <v>0.21750622874313771</v>
      </c>
      <c r="E1276" s="93" cm="1">
        <f t="array" ref="E1276">SUM('DRE + DCF'!$S$41/TIR!S1276,'DRE + DCF'!$U$41:$AD$41/TIR!T1276:AC1276,TIR!F1276)</f>
        <v>40.583388519179636</v>
      </c>
      <c r="F1276" s="100">
        <f>'DRE + DCF'!$AE$38*'DRE + DCF'!$AE$39*(1+G1276)/(R1276-G1276)/AC1276</f>
        <v>18.566571180393595</v>
      </c>
      <c r="G1276" s="92">
        <f>R1276*(1-'DRE + DCF'!$AE$39)</f>
        <v>0.13050373724588263</v>
      </c>
      <c r="H1276" s="94">
        <f t="shared" si="141"/>
        <v>0.21750622874313771</v>
      </c>
      <c r="I1276" s="94">
        <f t="shared" si="142"/>
        <v>0.21750622874313771</v>
      </c>
      <c r="J1276" s="94">
        <f t="shared" si="142"/>
        <v>0.21750622874313771</v>
      </c>
      <c r="K1276" s="94">
        <f t="shared" si="142"/>
        <v>0.21750622874313771</v>
      </c>
      <c r="L1276" s="94">
        <f t="shared" si="142"/>
        <v>0.21750622874313771</v>
      </c>
      <c r="M1276" s="94">
        <f t="shared" si="142"/>
        <v>0.21750622874313771</v>
      </c>
      <c r="N1276" s="94">
        <f t="shared" si="142"/>
        <v>0.21750622874313771</v>
      </c>
      <c r="O1276" s="94">
        <f t="shared" si="142"/>
        <v>0.21750622874313771</v>
      </c>
      <c r="P1276" s="94">
        <f t="shared" si="142"/>
        <v>0.21750622874313771</v>
      </c>
      <c r="Q1276" s="94">
        <f t="shared" si="142"/>
        <v>0.21750622874313771</v>
      </c>
      <c r="R1276" s="94">
        <f t="shared" si="142"/>
        <v>0.21750622874313771</v>
      </c>
      <c r="S1276" s="93">
        <f>(1+H1276)^((5-Dashboard!$F$9)*3/12)</f>
        <v>1.0504316479643128</v>
      </c>
      <c r="T1276" s="93">
        <f t="shared" si="140"/>
        <v>1.2789070742654698</v>
      </c>
      <c r="U1276" s="93">
        <f t="shared" si="140"/>
        <v>1.557077328901872</v>
      </c>
      <c r="V1276" s="93">
        <f t="shared" si="140"/>
        <v>1.8957513465727565</v>
      </c>
      <c r="W1276" s="93">
        <f t="shared" si="140"/>
        <v>2.3080890726005219</v>
      </c>
      <c r="X1276" s="93">
        <f t="shared" si="140"/>
        <v>2.8101128223851077</v>
      </c>
      <c r="Y1276" s="93">
        <f t="shared" si="139"/>
        <v>3.4213298647248274</v>
      </c>
      <c r="Z1276" s="93">
        <f t="shared" si="139"/>
        <v>4.1654904208873944</v>
      </c>
      <c r="AA1276" s="93">
        <f t="shared" si="139"/>
        <v>5.0715105332002768</v>
      </c>
      <c r="AB1276" s="93">
        <f t="shared" si="139"/>
        <v>6.1745956633077688</v>
      </c>
      <c r="AC1276" s="95">
        <f t="shared" si="139"/>
        <v>7.5176086800475748</v>
      </c>
      <c r="AE1276" s="96"/>
    </row>
    <row r="1277" spans="3:31" ht="24.75" customHeight="1" x14ac:dyDescent="0.25">
      <c r="C1277" s="91">
        <f>ABS(E1277-Dashboard!$F$13)</f>
        <v>8.9583518418915205</v>
      </c>
      <c r="D1277" s="92">
        <f t="shared" si="137"/>
        <v>0.2176062287431377</v>
      </c>
      <c r="E1277" s="93" cm="1">
        <f t="array" ref="E1277">SUM('DRE + DCF'!$S$41/TIR!S1277,'DRE + DCF'!$U$41:$AD$41/TIR!T1277:AC1277,TIR!F1277)</f>
        <v>40.551648158108478</v>
      </c>
      <c r="F1277" s="100">
        <f>'DRE + DCF'!$AE$38*'DRE + DCF'!$AE$39*(1+G1277)/(R1277-G1277)/AC1277</f>
        <v>18.543406592487127</v>
      </c>
      <c r="G1277" s="92">
        <f>R1277*(1-'DRE + DCF'!$AE$39)</f>
        <v>0.13056373724588261</v>
      </c>
      <c r="H1277" s="94">
        <f t="shared" si="141"/>
        <v>0.2176062287431377</v>
      </c>
      <c r="I1277" s="94">
        <f t="shared" si="142"/>
        <v>0.2176062287431377</v>
      </c>
      <c r="J1277" s="94">
        <f t="shared" si="142"/>
        <v>0.2176062287431377</v>
      </c>
      <c r="K1277" s="94">
        <f t="shared" si="142"/>
        <v>0.2176062287431377</v>
      </c>
      <c r="L1277" s="94">
        <f t="shared" si="142"/>
        <v>0.2176062287431377</v>
      </c>
      <c r="M1277" s="94">
        <f t="shared" si="142"/>
        <v>0.2176062287431377</v>
      </c>
      <c r="N1277" s="94">
        <f t="shared" si="142"/>
        <v>0.2176062287431377</v>
      </c>
      <c r="O1277" s="94">
        <f t="shared" si="142"/>
        <v>0.2176062287431377</v>
      </c>
      <c r="P1277" s="94">
        <f t="shared" si="142"/>
        <v>0.2176062287431377</v>
      </c>
      <c r="Q1277" s="94">
        <f t="shared" si="142"/>
        <v>0.2176062287431377</v>
      </c>
      <c r="R1277" s="94">
        <f t="shared" si="142"/>
        <v>0.2176062287431377</v>
      </c>
      <c r="S1277" s="93">
        <f>(1+H1277)^((5-Dashboard!$F$9)*3/12)</f>
        <v>1.0504532166280027</v>
      </c>
      <c r="T1277" s="93">
        <f t="shared" si="140"/>
        <v>1.2790383795695206</v>
      </c>
      <c r="U1277" s="93">
        <f t="shared" si="140"/>
        <v>1.5573650977653779</v>
      </c>
      <c r="V1277" s="93">
        <f t="shared" si="140"/>
        <v>1.8962574434662898</v>
      </c>
      <c r="W1277" s="93">
        <f t="shared" si="140"/>
        <v>2.3088948744650928</v>
      </c>
      <c r="X1277" s="93">
        <f t="shared" si="140"/>
        <v>2.8113247806618022</v>
      </c>
      <c r="Y1277" s="93">
        <f t="shared" si="139"/>
        <v>3.423086563953746</v>
      </c>
      <c r="Z1277" s="93">
        <f t="shared" si="139"/>
        <v>4.1679715217970266</v>
      </c>
      <c r="AA1277" s="93">
        <f t="shared" si="139"/>
        <v>5.0749480861640741</v>
      </c>
      <c r="AB1277" s="93">
        <f t="shared" si="139"/>
        <v>6.1792884002614423</v>
      </c>
      <c r="AC1277" s="95">
        <f t="shared" si="139"/>
        <v>7.5239400453585512</v>
      </c>
      <c r="AE1277" s="96"/>
    </row>
    <row r="1278" spans="3:31" ht="24.75" customHeight="1" x14ac:dyDescent="0.25">
      <c r="C1278" s="91">
        <f>ABS(E1278-Dashboard!$F$13)</f>
        <v>8.9900528391699979</v>
      </c>
      <c r="D1278" s="92">
        <f t="shared" si="137"/>
        <v>0.21770622874313769</v>
      </c>
      <c r="E1278" s="93" cm="1">
        <f t="array" ref="E1278">SUM('DRE + DCF'!$S$41/TIR!S1278,'DRE + DCF'!$U$41:$AD$41/TIR!T1278:AC1278,TIR!F1278)</f>
        <v>40.51994716083</v>
      </c>
      <c r="F1278" s="100">
        <f>'DRE + DCF'!$AE$38*'DRE + DCF'!$AE$39*(1+G1278)/(R1278-G1278)/AC1278</f>
        <v>18.520276045310734</v>
      </c>
      <c r="G1278" s="92">
        <f>R1278*(1-'DRE + DCF'!$AE$39)</f>
        <v>0.13062373724588261</v>
      </c>
      <c r="H1278" s="94">
        <f t="shared" si="141"/>
        <v>0.21770622874313769</v>
      </c>
      <c r="I1278" s="94">
        <f t="shared" si="142"/>
        <v>0.21770622874313769</v>
      </c>
      <c r="J1278" s="94">
        <f t="shared" si="142"/>
        <v>0.21770622874313769</v>
      </c>
      <c r="K1278" s="94">
        <f t="shared" si="142"/>
        <v>0.21770622874313769</v>
      </c>
      <c r="L1278" s="94">
        <f t="shared" si="142"/>
        <v>0.21770622874313769</v>
      </c>
      <c r="M1278" s="94">
        <f t="shared" si="142"/>
        <v>0.21770622874313769</v>
      </c>
      <c r="N1278" s="94">
        <f t="shared" si="142"/>
        <v>0.21770622874313769</v>
      </c>
      <c r="O1278" s="94">
        <f t="shared" si="142"/>
        <v>0.21770622874313769</v>
      </c>
      <c r="P1278" s="94">
        <f t="shared" si="142"/>
        <v>0.21770622874313769</v>
      </c>
      <c r="Q1278" s="94">
        <f t="shared" si="142"/>
        <v>0.21770622874313769</v>
      </c>
      <c r="R1278" s="94">
        <f t="shared" si="142"/>
        <v>0.21770622874313769</v>
      </c>
      <c r="S1278" s="93">
        <f>(1+H1278)^((5-Dashboard!$F$9)*3/12)</f>
        <v>1.0504747839631843</v>
      </c>
      <c r="T1278" s="93">
        <f t="shared" si="140"/>
        <v>1.2791696875695715</v>
      </c>
      <c r="U1278" s="93">
        <f t="shared" si="140"/>
        <v>1.5576528961728806</v>
      </c>
      <c r="V1278" s="93">
        <f t="shared" si="140"/>
        <v>1.8967636338895046</v>
      </c>
      <c r="W1278" s="93">
        <f t="shared" si="140"/>
        <v>2.3097008914407184</v>
      </c>
      <c r="X1278" s="93">
        <f t="shared" si="140"/>
        <v>2.8125371620409405</v>
      </c>
      <c r="Y1278" s="93">
        <f t="shared" si="139"/>
        <v>3.4248440207888007</v>
      </c>
      <c r="Z1278" s="93">
        <f t="shared" si="139"/>
        <v>4.1704538965882145</v>
      </c>
      <c r="AA1278" s="93">
        <f t="shared" si="139"/>
        <v>5.078387686561558</v>
      </c>
      <c r="AB1278" s="93">
        <f t="shared" si="139"/>
        <v>6.1839843178984628</v>
      </c>
      <c r="AC1278" s="95">
        <f t="shared" si="139"/>
        <v>7.5302762223548418</v>
      </c>
      <c r="AE1278" s="96"/>
    </row>
    <row r="1279" spans="3:31" ht="24.75" customHeight="1" x14ac:dyDescent="0.25">
      <c r="C1279" s="91">
        <f>ABS(E1279-Dashboard!$F$13)</f>
        <v>9.0217145358861544</v>
      </c>
      <c r="D1279" s="92">
        <f t="shared" si="137"/>
        <v>0.21780622874313768</v>
      </c>
      <c r="E1279" s="93" cm="1">
        <f t="array" ref="E1279">SUM('DRE + DCF'!$S$41/TIR!S1279,'DRE + DCF'!$U$41:$AD$41/TIR!T1279:AC1279,TIR!F1279)</f>
        <v>40.488285464113844</v>
      </c>
      <c r="F1279" s="100">
        <f>'DRE + DCF'!$AE$38*'DRE + DCF'!$AE$39*(1+G1279)/(R1279-G1279)/AC1279</f>
        <v>18.497179479781085</v>
      </c>
      <c r="G1279" s="92">
        <f>R1279*(1-'DRE + DCF'!$AE$39)</f>
        <v>0.13068373724588261</v>
      </c>
      <c r="H1279" s="94">
        <f t="shared" si="141"/>
        <v>0.21780622874313768</v>
      </c>
      <c r="I1279" s="94">
        <f t="shared" si="142"/>
        <v>0.21780622874313768</v>
      </c>
      <c r="J1279" s="94">
        <f t="shared" si="142"/>
        <v>0.21780622874313768</v>
      </c>
      <c r="K1279" s="94">
        <f t="shared" si="142"/>
        <v>0.21780622874313768</v>
      </c>
      <c r="L1279" s="94">
        <f t="shared" si="142"/>
        <v>0.21780622874313768</v>
      </c>
      <c r="M1279" s="94">
        <f t="shared" si="142"/>
        <v>0.21780622874313768</v>
      </c>
      <c r="N1279" s="94">
        <f t="shared" si="142"/>
        <v>0.21780622874313768</v>
      </c>
      <c r="O1279" s="94">
        <f t="shared" si="142"/>
        <v>0.21780622874313768</v>
      </c>
      <c r="P1279" s="94">
        <f t="shared" si="142"/>
        <v>0.21780622874313768</v>
      </c>
      <c r="Q1279" s="94">
        <f t="shared" si="142"/>
        <v>0.21780622874313768</v>
      </c>
      <c r="R1279" s="94">
        <f t="shared" si="142"/>
        <v>0.21780622874313768</v>
      </c>
      <c r="S1279" s="93">
        <f>(1+H1279)^((5-Dashboard!$F$9)*3/12)</f>
        <v>1.0504963499700484</v>
      </c>
      <c r="T1279" s="93">
        <f t="shared" si="140"/>
        <v>1.279300998265456</v>
      </c>
      <c r="U1279" s="93">
        <f t="shared" si="140"/>
        <v>1.5579407241249863</v>
      </c>
      <c r="V1279" s="93">
        <f t="shared" si="140"/>
        <v>1.8972699178520027</v>
      </c>
      <c r="W1279" s="93">
        <f t="shared" si="140"/>
        <v>2.3105071235671502</v>
      </c>
      <c r="X1279" s="93">
        <f t="shared" si="140"/>
        <v>2.8137499666354659</v>
      </c>
      <c r="Y1279" s="93">
        <f t="shared" si="139"/>
        <v>3.4266022354944665</v>
      </c>
      <c r="Z1279" s="93">
        <f t="shared" si="139"/>
        <v>4.1729375458103215</v>
      </c>
      <c r="AA1279" s="93">
        <f t="shared" si="139"/>
        <v>5.0818293354439117</v>
      </c>
      <c r="AB1279" s="93">
        <f t="shared" si="139"/>
        <v>6.1886834181131958</v>
      </c>
      <c r="AC1279" s="95">
        <f t="shared" si="139"/>
        <v>7.536617214297622</v>
      </c>
      <c r="AE1279" s="96"/>
    </row>
    <row r="1280" spans="3:31" ht="24.75" customHeight="1" x14ac:dyDescent="0.25">
      <c r="C1280" s="91">
        <f>ABS(E1280-Dashboard!$F$13)</f>
        <v>9.0533369951453651</v>
      </c>
      <c r="D1280" s="92">
        <f t="shared" si="137"/>
        <v>0.21790622874313767</v>
      </c>
      <c r="E1280" s="93" cm="1">
        <f t="array" ref="E1280">SUM('DRE + DCF'!$S$41/TIR!S1280,'DRE + DCF'!$U$41:$AD$41/TIR!T1280:AC1280,TIR!F1280)</f>
        <v>40.456663004854633</v>
      </c>
      <c r="F1280" s="100">
        <f>'DRE + DCF'!$AE$38*'DRE + DCF'!$AE$39*(1+G1280)/(R1280-G1280)/AC1280</f>
        <v>18.474116836935991</v>
      </c>
      <c r="G1280" s="92">
        <f>R1280*(1-'DRE + DCF'!$AE$39)</f>
        <v>0.13074373724588259</v>
      </c>
      <c r="H1280" s="94">
        <f t="shared" si="141"/>
        <v>0.21790622874313767</v>
      </c>
      <c r="I1280" s="94">
        <f t="shared" si="142"/>
        <v>0.21790622874313767</v>
      </c>
      <c r="J1280" s="94">
        <f t="shared" si="142"/>
        <v>0.21790622874313767</v>
      </c>
      <c r="K1280" s="94">
        <f t="shared" si="142"/>
        <v>0.21790622874313767</v>
      </c>
      <c r="L1280" s="94">
        <f t="shared" si="142"/>
        <v>0.21790622874313767</v>
      </c>
      <c r="M1280" s="94">
        <f t="shared" si="142"/>
        <v>0.21790622874313767</v>
      </c>
      <c r="N1280" s="94">
        <f t="shared" si="142"/>
        <v>0.21790622874313767</v>
      </c>
      <c r="O1280" s="94">
        <f t="shared" si="142"/>
        <v>0.21790622874313767</v>
      </c>
      <c r="P1280" s="94">
        <f t="shared" si="142"/>
        <v>0.21790622874313767</v>
      </c>
      <c r="Q1280" s="94">
        <f t="shared" si="142"/>
        <v>0.21790622874313767</v>
      </c>
      <c r="R1280" s="94">
        <f t="shared" si="142"/>
        <v>0.21790622874313767</v>
      </c>
      <c r="S1280" s="93">
        <f>(1+H1280)^((5-Dashboard!$F$9)*3/12)</f>
        <v>1.0505179146487862</v>
      </c>
      <c r="T1280" s="93">
        <f t="shared" si="140"/>
        <v>1.2794323116570085</v>
      </c>
      <c r="U1280" s="93">
        <f t="shared" si="140"/>
        <v>1.558228581622302</v>
      </c>
      <c r="V1280" s="93">
        <f t="shared" si="140"/>
        <v>1.8977762953633863</v>
      </c>
      <c r="W1280" s="93">
        <f t="shared" si="140"/>
        <v>2.311313570884145</v>
      </c>
      <c r="X1280" s="93">
        <f t="shared" si="140"/>
        <v>2.8149631945583438</v>
      </c>
      <c r="Y1280" s="93">
        <f t="shared" si="139"/>
        <v>3.4283612083352879</v>
      </c>
      <c r="Z1280" s="93">
        <f t="shared" si="139"/>
        <v>4.1754224700128972</v>
      </c>
      <c r="AA1280" s="93">
        <f t="shared" si="139"/>
        <v>5.085273033862765</v>
      </c>
      <c r="AB1280" s="93">
        <f t="shared" si="139"/>
        <v>6.1933857028009749</v>
      </c>
      <c r="AC1280" s="95">
        <f t="shared" si="139"/>
        <v>7.5429630244500023</v>
      </c>
      <c r="AE1280" s="96"/>
    </row>
    <row r="1281" spans="3:31" ht="24.75" customHeight="1" x14ac:dyDescent="0.25">
      <c r="C1281" s="91">
        <f>ABS(E1281-Dashboard!$F$13)</f>
        <v>9.0849202799284257</v>
      </c>
      <c r="D1281" s="92">
        <f t="shared" si="137"/>
        <v>0.21800622874313766</v>
      </c>
      <c r="E1281" s="93" cm="1">
        <f t="array" ref="E1281">SUM('DRE + DCF'!$S$41/TIR!S1281,'DRE + DCF'!$U$41:$AD$41/TIR!T1281:AC1281,TIR!F1281)</f>
        <v>40.425079720071572</v>
      </c>
      <c r="F1281" s="100">
        <f>'DRE + DCF'!$AE$38*'DRE + DCF'!$AE$39*(1+G1281)/(R1281-G1281)/AC1281</f>
        <v>18.451088057934129</v>
      </c>
      <c r="G1281" s="92">
        <f>R1281*(1-'DRE + DCF'!$AE$39)</f>
        <v>0.1308037372458826</v>
      </c>
      <c r="H1281" s="94">
        <f t="shared" si="141"/>
        <v>0.21800622874313766</v>
      </c>
      <c r="I1281" s="94">
        <f t="shared" si="142"/>
        <v>0.21800622874313766</v>
      </c>
      <c r="J1281" s="94">
        <f t="shared" si="142"/>
        <v>0.21800622874313766</v>
      </c>
      <c r="K1281" s="94">
        <f t="shared" si="142"/>
        <v>0.21800622874313766</v>
      </c>
      <c r="L1281" s="94">
        <f t="shared" si="142"/>
        <v>0.21800622874313766</v>
      </c>
      <c r="M1281" s="94">
        <f t="shared" si="142"/>
        <v>0.21800622874313766</v>
      </c>
      <c r="N1281" s="94">
        <f t="shared" si="142"/>
        <v>0.21800622874313766</v>
      </c>
      <c r="O1281" s="94">
        <f t="shared" si="142"/>
        <v>0.21800622874313766</v>
      </c>
      <c r="P1281" s="94">
        <f t="shared" si="142"/>
        <v>0.21800622874313766</v>
      </c>
      <c r="Q1281" s="94">
        <f t="shared" si="142"/>
        <v>0.21800622874313766</v>
      </c>
      <c r="R1281" s="94">
        <f t="shared" si="142"/>
        <v>0.21800622874313766</v>
      </c>
      <c r="S1281" s="93">
        <f>(1+H1281)^((5-Dashboard!$F$9)*3/12)</f>
        <v>1.0505394779995882</v>
      </c>
      <c r="T1281" s="93">
        <f t="shared" si="140"/>
        <v>1.279563627744063</v>
      </c>
      <c r="U1281" s="93">
        <f t="shared" si="140"/>
        <v>1.5585164686654343</v>
      </c>
      <c r="V1281" s="93">
        <f t="shared" si="140"/>
        <v>1.898282766433258</v>
      </c>
      <c r="W1281" s="93">
        <f t="shared" si="140"/>
        <v>2.3121202334314632</v>
      </c>
      <c r="X1281" s="93">
        <f t="shared" si="140"/>
        <v>2.8161768459225596</v>
      </c>
      <c r="Y1281" s="93">
        <f t="shared" si="139"/>
        <v>3.4301209395758812</v>
      </c>
      <c r="Z1281" s="93">
        <f t="shared" si="139"/>
        <v>4.1779086697456869</v>
      </c>
      <c r="AA1281" s="93">
        <f t="shared" si="139"/>
        <v>5.0887187828702034</v>
      </c>
      <c r="AB1281" s="93">
        <f t="shared" si="139"/>
        <v>6.1980911738581064</v>
      </c>
      <c r="AC1281" s="95">
        <f t="shared" si="139"/>
        <v>7.5493136560770395</v>
      </c>
      <c r="AE1281" s="96"/>
    </row>
    <row r="1282" spans="3:31" ht="24.75" customHeight="1" x14ac:dyDescent="0.25">
      <c r="C1282" s="91">
        <f>ABS(E1282-Dashboard!$F$13)</f>
        <v>9.1164644530918295</v>
      </c>
      <c r="D1282" s="92">
        <f t="shared" si="137"/>
        <v>0.21810622874313765</v>
      </c>
      <c r="E1282" s="93" cm="1">
        <f t="array" ref="E1282">SUM('DRE + DCF'!$S$41/TIR!S1282,'DRE + DCF'!$U$41:$AD$41/TIR!T1282:AC1282,TIR!F1282)</f>
        <v>40.393535546908168</v>
      </c>
      <c r="F1282" s="100">
        <f>'DRE + DCF'!$AE$38*'DRE + DCF'!$AE$39*(1+G1282)/(R1282-G1282)/AC1282</f>
        <v>18.428093084054691</v>
      </c>
      <c r="G1282" s="92">
        <f>R1282*(1-'DRE + DCF'!$AE$39)</f>
        <v>0.13086373724588257</v>
      </c>
      <c r="H1282" s="94">
        <f t="shared" si="141"/>
        <v>0.21810622874313765</v>
      </c>
      <c r="I1282" s="94">
        <f t="shared" si="142"/>
        <v>0.21810622874313765</v>
      </c>
      <c r="J1282" s="94">
        <f t="shared" si="142"/>
        <v>0.21810622874313765</v>
      </c>
      <c r="K1282" s="94">
        <f t="shared" si="142"/>
        <v>0.21810622874313765</v>
      </c>
      <c r="L1282" s="94">
        <f t="shared" si="142"/>
        <v>0.21810622874313765</v>
      </c>
      <c r="M1282" s="94">
        <f t="shared" si="142"/>
        <v>0.21810622874313765</v>
      </c>
      <c r="N1282" s="94">
        <f t="shared" si="142"/>
        <v>0.21810622874313765</v>
      </c>
      <c r="O1282" s="94">
        <f t="shared" si="142"/>
        <v>0.21810622874313765</v>
      </c>
      <c r="P1282" s="94">
        <f t="shared" si="142"/>
        <v>0.21810622874313765</v>
      </c>
      <c r="Q1282" s="94">
        <f t="shared" si="142"/>
        <v>0.21810622874313765</v>
      </c>
      <c r="R1282" s="94">
        <f t="shared" si="142"/>
        <v>0.21810622874313765</v>
      </c>
      <c r="S1282" s="93">
        <f>(1+H1282)^((5-Dashboard!$F$9)*3/12)</f>
        <v>1.0505610400226453</v>
      </c>
      <c r="T1282" s="93">
        <f t="shared" si="140"/>
        <v>1.2796949465264529</v>
      </c>
      <c r="U1282" s="93">
        <f t="shared" si="140"/>
        <v>1.5588043852549887</v>
      </c>
      <c r="V1282" s="93">
        <f t="shared" si="140"/>
        <v>1.8987893310712194</v>
      </c>
      <c r="W1282" s="93">
        <f t="shared" si="140"/>
        <v>2.3129271112488681</v>
      </c>
      <c r="X1282" s="93">
        <f t="shared" si="140"/>
        <v>2.8173909208411185</v>
      </c>
      <c r="Y1282" s="93">
        <f t="shared" si="139"/>
        <v>3.431881429480931</v>
      </c>
      <c r="Z1282" s="93">
        <f t="shared" si="139"/>
        <v>4.1803961455586256</v>
      </c>
      <c r="AA1282" s="93">
        <f t="shared" si="139"/>
        <v>5.0921665835187664</v>
      </c>
      <c r="AB1282" s="93">
        <f t="shared" si="139"/>
        <v>6.2027998331818726</v>
      </c>
      <c r="AC1282" s="95">
        <f t="shared" si="139"/>
        <v>7.5556691124457345</v>
      </c>
      <c r="AE1282" s="96"/>
    </row>
    <row r="1283" spans="3:31" ht="24.75" customHeight="1" x14ac:dyDescent="0.25">
      <c r="C1283" s="91">
        <f>ABS(E1283-Dashboard!$F$13)</f>
        <v>9.1479695773680518</v>
      </c>
      <c r="D1283" s="92">
        <f t="shared" si="137"/>
        <v>0.21820622874313764</v>
      </c>
      <c r="E1283" s="93" cm="1">
        <f t="array" ref="E1283">SUM('DRE + DCF'!$S$41/TIR!S1283,'DRE + DCF'!$U$41:$AD$41/TIR!T1283:AC1283,TIR!F1283)</f>
        <v>40.362030422631946</v>
      </c>
      <c r="F1283" s="100">
        <f>'DRE + DCF'!$AE$38*'DRE + DCF'!$AE$39*(1+G1283)/(R1283-G1283)/AC1283</f>
        <v>18.405131856697171</v>
      </c>
      <c r="G1283" s="92">
        <f>R1283*(1-'DRE + DCF'!$AE$39)</f>
        <v>0.13092373724588258</v>
      </c>
      <c r="H1283" s="94">
        <f t="shared" si="141"/>
        <v>0.21820622874313764</v>
      </c>
      <c r="I1283" s="94">
        <f t="shared" si="142"/>
        <v>0.21820622874313764</v>
      </c>
      <c r="J1283" s="94">
        <f t="shared" si="142"/>
        <v>0.21820622874313764</v>
      </c>
      <c r="K1283" s="94">
        <f t="shared" si="142"/>
        <v>0.21820622874313764</v>
      </c>
      <c r="L1283" s="94">
        <f t="shared" si="142"/>
        <v>0.21820622874313764</v>
      </c>
      <c r="M1283" s="94">
        <f t="shared" si="142"/>
        <v>0.21820622874313764</v>
      </c>
      <c r="N1283" s="94">
        <f t="shared" si="142"/>
        <v>0.21820622874313764</v>
      </c>
      <c r="O1283" s="94">
        <f t="shared" si="142"/>
        <v>0.21820622874313764</v>
      </c>
      <c r="P1283" s="94">
        <f t="shared" si="142"/>
        <v>0.21820622874313764</v>
      </c>
      <c r="Q1283" s="94">
        <f t="shared" si="142"/>
        <v>0.21820622874313764</v>
      </c>
      <c r="R1283" s="94">
        <f t="shared" si="142"/>
        <v>0.21820622874313764</v>
      </c>
      <c r="S1283" s="93">
        <f>(1+H1283)^((5-Dashboard!$F$9)*3/12)</f>
        <v>1.0505826007181485</v>
      </c>
      <c r="T1283" s="93">
        <f t="shared" si="140"/>
        <v>1.2798262680040133</v>
      </c>
      <c r="U1283" s="93">
        <f t="shared" si="140"/>
        <v>1.5590923313915732</v>
      </c>
      <c r="V1283" s="93">
        <f t="shared" si="140"/>
        <v>1.8992959892868746</v>
      </c>
      <c r="W1283" s="93">
        <f t="shared" si="140"/>
        <v>2.3137342043761304</v>
      </c>
      <c r="X1283" s="93">
        <f t="shared" si="140"/>
        <v>2.8186054194270498</v>
      </c>
      <c r="Y1283" s="93">
        <f t="shared" si="139"/>
        <v>3.4336426783151959</v>
      </c>
      <c r="Z1283" s="93">
        <f t="shared" si="139"/>
        <v>4.1828848980018414</v>
      </c>
      <c r="AA1283" s="93">
        <f t="shared" si="139"/>
        <v>5.0956164368614472</v>
      </c>
      <c r="AB1283" s="93">
        <f t="shared" si="139"/>
        <v>6.2075116826705283</v>
      </c>
      <c r="AC1283" s="95">
        <f t="shared" si="139"/>
        <v>7.5620293968250332</v>
      </c>
      <c r="AE1283" s="96"/>
    </row>
    <row r="1284" spans="3:31" ht="24.75" customHeight="1" x14ac:dyDescent="0.25">
      <c r="C1284" s="91">
        <f>ABS(E1284-Dashboard!$F$13)</f>
        <v>9.179435715365841</v>
      </c>
      <c r="D1284" s="92">
        <f t="shared" si="137"/>
        <v>0.21830622874313763</v>
      </c>
      <c r="E1284" s="93" cm="1">
        <f t="array" ref="E1284">SUM('DRE + DCF'!$S$41/TIR!S1284,'DRE + DCF'!$U$41:$AD$41/TIR!T1284:AC1284,TIR!F1284)</f>
        <v>40.330564284634157</v>
      </c>
      <c r="F1284" s="100">
        <f>'DRE + DCF'!$AE$38*'DRE + DCF'!$AE$39*(1+G1284)/(R1284-G1284)/AC1284</f>
        <v>18.382204317380982</v>
      </c>
      <c r="G1284" s="92">
        <f>R1284*(1-'DRE + DCF'!$AE$39)</f>
        <v>0.13098373724588258</v>
      </c>
      <c r="H1284" s="94">
        <f t="shared" si="141"/>
        <v>0.21830622874313763</v>
      </c>
      <c r="I1284" s="94">
        <f t="shared" si="142"/>
        <v>0.21830622874313763</v>
      </c>
      <c r="J1284" s="94">
        <f t="shared" si="142"/>
        <v>0.21830622874313763</v>
      </c>
      <c r="K1284" s="94">
        <f t="shared" si="142"/>
        <v>0.21830622874313763</v>
      </c>
      <c r="L1284" s="94">
        <f t="shared" si="142"/>
        <v>0.21830622874313763</v>
      </c>
      <c r="M1284" s="94">
        <f t="shared" si="142"/>
        <v>0.21830622874313763</v>
      </c>
      <c r="N1284" s="94">
        <f t="shared" si="142"/>
        <v>0.21830622874313763</v>
      </c>
      <c r="O1284" s="94">
        <f t="shared" si="142"/>
        <v>0.21830622874313763</v>
      </c>
      <c r="P1284" s="94">
        <f t="shared" si="142"/>
        <v>0.21830622874313763</v>
      </c>
      <c r="Q1284" s="94">
        <f t="shared" si="142"/>
        <v>0.21830622874313763</v>
      </c>
      <c r="R1284" s="94">
        <f t="shared" si="142"/>
        <v>0.21830622874313763</v>
      </c>
      <c r="S1284" s="93">
        <f>(1+H1284)^((5-Dashboard!$F$9)*3/12)</f>
        <v>1.0506041600862881</v>
      </c>
      <c r="T1284" s="93">
        <f t="shared" si="140"/>
        <v>1.2799575921765773</v>
      </c>
      <c r="U1284" s="93">
        <f t="shared" si="140"/>
        <v>1.559380307075793</v>
      </c>
      <c r="V1284" s="93">
        <f t="shared" si="140"/>
        <v>1.8998027410898253</v>
      </c>
      <c r="W1284" s="93">
        <f t="shared" si="140"/>
        <v>2.3145415128530207</v>
      </c>
      <c r="X1284" s="93">
        <f t="shared" si="140"/>
        <v>2.8198203417934002</v>
      </c>
      <c r="Y1284" s="93">
        <f t="shared" si="139"/>
        <v>3.435404686343503</v>
      </c>
      <c r="Z1284" s="93">
        <f t="shared" si="139"/>
        <v>4.1853749276256549</v>
      </c>
      <c r="AA1284" s="93">
        <f t="shared" si="139"/>
        <v>5.0990683439516946</v>
      </c>
      <c r="AB1284" s="93">
        <f t="shared" si="139"/>
        <v>6.2122267242233056</v>
      </c>
      <c r="AC1284" s="95">
        <f t="shared" si="139"/>
        <v>7.5683945124858312</v>
      </c>
      <c r="AE1284" s="96"/>
    </row>
    <row r="1285" spans="3:31" ht="24.75" customHeight="1" x14ac:dyDescent="0.25">
      <c r="C1285" s="91">
        <f>ABS(E1285-Dashboard!$F$13)</f>
        <v>9.2108629295705029</v>
      </c>
      <c r="D1285" s="92">
        <f t="shared" si="137"/>
        <v>0.21840622874313761</v>
      </c>
      <c r="E1285" s="93" cm="1">
        <f t="array" ref="E1285">SUM('DRE + DCF'!$S$41/TIR!S1285,'DRE + DCF'!$U$41:$AD$41/TIR!T1285:AC1285,TIR!F1285)</f>
        <v>40.299137070429495</v>
      </c>
      <c r="F1285" s="100">
        <f>'DRE + DCF'!$AE$38*'DRE + DCF'!$AE$39*(1+G1285)/(R1285-G1285)/AC1285</f>
        <v>18.359310407745273</v>
      </c>
      <c r="G1285" s="92">
        <f>R1285*(1-'DRE + DCF'!$AE$39)</f>
        <v>0.13104373724588256</v>
      </c>
      <c r="H1285" s="94">
        <f t="shared" si="141"/>
        <v>0.21840622874313761</v>
      </c>
      <c r="I1285" s="94">
        <f t="shared" si="142"/>
        <v>0.21840622874313761</v>
      </c>
      <c r="J1285" s="94">
        <f t="shared" si="142"/>
        <v>0.21840622874313761</v>
      </c>
      <c r="K1285" s="94">
        <f t="shared" si="142"/>
        <v>0.21840622874313761</v>
      </c>
      <c r="L1285" s="94">
        <f t="shared" si="142"/>
        <v>0.21840622874313761</v>
      </c>
      <c r="M1285" s="94">
        <f t="shared" si="142"/>
        <v>0.21840622874313761</v>
      </c>
      <c r="N1285" s="94">
        <f t="shared" si="142"/>
        <v>0.21840622874313761</v>
      </c>
      <c r="O1285" s="94">
        <f t="shared" si="142"/>
        <v>0.21840622874313761</v>
      </c>
      <c r="P1285" s="94">
        <f t="shared" si="142"/>
        <v>0.21840622874313761</v>
      </c>
      <c r="Q1285" s="94">
        <f t="shared" si="142"/>
        <v>0.21840622874313761</v>
      </c>
      <c r="R1285" s="94">
        <f t="shared" si="142"/>
        <v>0.21840622874313761</v>
      </c>
      <c r="S1285" s="93">
        <f>(1+H1285)^((5-Dashboard!$F$9)*3/12)</f>
        <v>1.0506257181272549</v>
      </c>
      <c r="T1285" s="93">
        <f t="shared" si="140"/>
        <v>1.2800889190439795</v>
      </c>
      <c r="U1285" s="93">
        <f t="shared" si="140"/>
        <v>1.5596683123082546</v>
      </c>
      <c r="V1285" s="93">
        <f t="shared" si="140"/>
        <v>1.9003095864896749</v>
      </c>
      <c r="W1285" s="93">
        <f t="shared" si="140"/>
        <v>2.3153490367193159</v>
      </c>
      <c r="X1285" s="93">
        <f t="shared" si="140"/>
        <v>2.8210356880532381</v>
      </c>
      <c r="Y1285" s="93">
        <f t="shared" si="139"/>
        <v>3.4371674538307482</v>
      </c>
      <c r="Z1285" s="93">
        <f t="shared" si="139"/>
        <v>4.1878662349805742</v>
      </c>
      <c r="AA1285" s="93">
        <f t="shared" si="139"/>
        <v>5.1025223058434044</v>
      </c>
      <c r="AB1285" s="93">
        <f t="shared" si="139"/>
        <v>6.2169449597404007</v>
      </c>
      <c r="AC1285" s="95">
        <f t="shared" si="139"/>
        <v>7.5747644627009594</v>
      </c>
      <c r="AE1285" s="96"/>
    </row>
    <row r="1286" spans="3:31" ht="24.75" customHeight="1" x14ac:dyDescent="0.25">
      <c r="C1286" s="91">
        <f>ABS(E1286-Dashboard!$F$13)</f>
        <v>9.2422512823442347</v>
      </c>
      <c r="D1286" s="92">
        <f t="shared" si="137"/>
        <v>0.2185062287431376</v>
      </c>
      <c r="E1286" s="93" cm="1">
        <f t="array" ref="E1286">SUM('DRE + DCF'!$S$41/TIR!S1286,'DRE + DCF'!$U$41:$AD$41/TIR!T1286:AC1286,TIR!F1286)</f>
        <v>40.267748717655763</v>
      </c>
      <c r="F1286" s="100">
        <f>'DRE + DCF'!$AE$38*'DRE + DCF'!$AE$39*(1+G1286)/(R1286-G1286)/AC1286</f>
        <v>18.336450069548555</v>
      </c>
      <c r="G1286" s="92">
        <f>R1286*(1-'DRE + DCF'!$AE$39)</f>
        <v>0.13110373724588256</v>
      </c>
      <c r="H1286" s="94">
        <f t="shared" si="141"/>
        <v>0.2185062287431376</v>
      </c>
      <c r="I1286" s="94">
        <f t="shared" si="142"/>
        <v>0.2185062287431376</v>
      </c>
      <c r="J1286" s="94">
        <f t="shared" si="142"/>
        <v>0.2185062287431376</v>
      </c>
      <c r="K1286" s="94">
        <f t="shared" si="142"/>
        <v>0.2185062287431376</v>
      </c>
      <c r="L1286" s="94">
        <f t="shared" si="142"/>
        <v>0.2185062287431376</v>
      </c>
      <c r="M1286" s="94">
        <f t="shared" si="142"/>
        <v>0.2185062287431376</v>
      </c>
      <c r="N1286" s="94">
        <f t="shared" si="142"/>
        <v>0.2185062287431376</v>
      </c>
      <c r="O1286" s="94">
        <f t="shared" si="142"/>
        <v>0.2185062287431376</v>
      </c>
      <c r="P1286" s="94">
        <f t="shared" si="142"/>
        <v>0.2185062287431376</v>
      </c>
      <c r="Q1286" s="94">
        <f t="shared" si="142"/>
        <v>0.2185062287431376</v>
      </c>
      <c r="R1286" s="94">
        <f t="shared" si="142"/>
        <v>0.2185062287431376</v>
      </c>
      <c r="S1286" s="93">
        <f>(1+H1286)^((5-Dashboard!$F$9)*3/12)</f>
        <v>1.0506472748412397</v>
      </c>
      <c r="T1286" s="93">
        <f t="shared" si="140"/>
        <v>1.2802202486060537</v>
      </c>
      <c r="U1286" s="93">
        <f t="shared" si="140"/>
        <v>1.5599563470895645</v>
      </c>
      <c r="V1286" s="93">
        <f t="shared" si="140"/>
        <v>1.9008165254960263</v>
      </c>
      <c r="W1286" s="93">
        <f t="shared" si="140"/>
        <v>2.3161567760147972</v>
      </c>
      <c r="X1286" s="93">
        <f t="shared" si="140"/>
        <v>2.8222514583196547</v>
      </c>
      <c r="Y1286" s="93">
        <f t="shared" si="139"/>
        <v>3.4389309810419029</v>
      </c>
      <c r="Z1286" s="93">
        <f t="shared" si="139"/>
        <v>4.1903588206173072</v>
      </c>
      <c r="AA1286" s="93">
        <f t="shared" si="139"/>
        <v>5.1059783235909366</v>
      </c>
      <c r="AB1286" s="93">
        <f t="shared" si="139"/>
        <v>6.2216663911230006</v>
      </c>
      <c r="AC1286" s="95">
        <f t="shared" si="139"/>
        <v>7.5811392507452142</v>
      </c>
      <c r="AE1286" s="96"/>
    </row>
    <row r="1287" spans="3:31" ht="24.75" customHeight="1" x14ac:dyDescent="0.25">
      <c r="C1287" s="91">
        <f>ABS(E1287-Dashboard!$F$13)</f>
        <v>9.2736008359263806</v>
      </c>
      <c r="D1287" s="92">
        <f t="shared" si="137"/>
        <v>0.21860622874313759</v>
      </c>
      <c r="E1287" s="93" cm="1">
        <f t="array" ref="E1287">SUM('DRE + DCF'!$S$41/TIR!S1287,'DRE + DCF'!$U$41:$AD$41/TIR!T1287:AC1287,TIR!F1287)</f>
        <v>40.236399164073617</v>
      </c>
      <c r="F1287" s="100">
        <f>'DRE + DCF'!$AE$38*'DRE + DCF'!$AE$39*(1+G1287)/(R1287-G1287)/AC1287</f>
        <v>18.313623244668442</v>
      </c>
      <c r="G1287" s="92">
        <f>R1287*(1-'DRE + DCF'!$AE$39)</f>
        <v>0.13116373724588254</v>
      </c>
      <c r="H1287" s="94">
        <f t="shared" si="141"/>
        <v>0.21860622874313759</v>
      </c>
      <c r="I1287" s="94">
        <f t="shared" si="142"/>
        <v>0.21860622874313759</v>
      </c>
      <c r="J1287" s="94">
        <f t="shared" si="142"/>
        <v>0.21860622874313759</v>
      </c>
      <c r="K1287" s="94">
        <f t="shared" si="142"/>
        <v>0.21860622874313759</v>
      </c>
      <c r="L1287" s="94">
        <f t="shared" si="142"/>
        <v>0.21860622874313759</v>
      </c>
      <c r="M1287" s="94">
        <f t="shared" si="142"/>
        <v>0.21860622874313759</v>
      </c>
      <c r="N1287" s="94">
        <f t="shared" si="142"/>
        <v>0.21860622874313759</v>
      </c>
      <c r="O1287" s="94">
        <f t="shared" si="142"/>
        <v>0.21860622874313759</v>
      </c>
      <c r="P1287" s="94">
        <f t="shared" si="142"/>
        <v>0.21860622874313759</v>
      </c>
      <c r="Q1287" s="94">
        <f t="shared" si="142"/>
        <v>0.21860622874313759</v>
      </c>
      <c r="R1287" s="94">
        <f t="shared" si="142"/>
        <v>0.21860622874313759</v>
      </c>
      <c r="S1287" s="93">
        <f>(1+H1287)^((5-Dashboard!$F$9)*3/12)</f>
        <v>1.0506688302284328</v>
      </c>
      <c r="T1287" s="93">
        <f t="shared" si="140"/>
        <v>1.2803515808626345</v>
      </c>
      <c r="U1287" s="93">
        <f t="shared" si="140"/>
        <v>1.5602444114203293</v>
      </c>
      <c r="V1287" s="93">
        <f t="shared" si="140"/>
        <v>1.901323558118484</v>
      </c>
      <c r="W1287" s="93">
        <f t="shared" si="140"/>
        <v>2.3169647307792496</v>
      </c>
      <c r="X1287" s="93">
        <f t="shared" si="140"/>
        <v>2.8234676527057605</v>
      </c>
      <c r="Y1287" s="93">
        <f t="shared" si="139"/>
        <v>3.4406952682420058</v>
      </c>
      <c r="Z1287" s="93">
        <f t="shared" si="139"/>
        <v>4.1928526850867494</v>
      </c>
      <c r="AA1287" s="93">
        <f t="shared" si="139"/>
        <v>5.1094363982491018</v>
      </c>
      <c r="AB1287" s="93">
        <f t="shared" si="139"/>
        <v>6.2263910202732582</v>
      </c>
      <c r="AC1287" s="95">
        <f t="shared" si="139"/>
        <v>7.5875188798953319</v>
      </c>
      <c r="AE1287" s="96"/>
    </row>
    <row r="1288" spans="3:31" ht="24.75" customHeight="1" x14ac:dyDescent="0.25">
      <c r="C1288" s="91">
        <f>ABS(E1288-Dashboard!$F$13)</f>
        <v>9.3049116524336952</v>
      </c>
      <c r="D1288" s="92">
        <f t="shared" si="137"/>
        <v>0.21870622874313758</v>
      </c>
      <c r="E1288" s="93" cm="1">
        <f t="array" ref="E1288">SUM('DRE + DCF'!$S$41/TIR!S1288,'DRE + DCF'!$U$41:$AD$41/TIR!T1288:AC1288,TIR!F1288)</f>
        <v>40.205088347566303</v>
      </c>
      <c r="F1288" s="100">
        <f>'DRE + DCF'!$AE$38*'DRE + DCF'!$AE$39*(1+G1288)/(R1288-G1288)/AC1288</f>
        <v>18.290829875101398</v>
      </c>
      <c r="G1288" s="92">
        <f>R1288*(1-'DRE + DCF'!$AE$39)</f>
        <v>0.13122373724588254</v>
      </c>
      <c r="H1288" s="94">
        <f t="shared" si="141"/>
        <v>0.21870622874313758</v>
      </c>
      <c r="I1288" s="94">
        <f t="shared" si="142"/>
        <v>0.21870622874313758</v>
      </c>
      <c r="J1288" s="94">
        <f t="shared" si="142"/>
        <v>0.21870622874313758</v>
      </c>
      <c r="K1288" s="94">
        <f t="shared" si="142"/>
        <v>0.21870622874313758</v>
      </c>
      <c r="L1288" s="94">
        <f t="shared" si="142"/>
        <v>0.21870622874313758</v>
      </c>
      <c r="M1288" s="94">
        <f t="shared" si="142"/>
        <v>0.21870622874313758</v>
      </c>
      <c r="N1288" s="94">
        <f t="shared" si="142"/>
        <v>0.21870622874313758</v>
      </c>
      <c r="O1288" s="94">
        <f t="shared" si="142"/>
        <v>0.21870622874313758</v>
      </c>
      <c r="P1288" s="94">
        <f t="shared" si="142"/>
        <v>0.21870622874313758</v>
      </c>
      <c r="Q1288" s="94">
        <f t="shared" si="142"/>
        <v>0.21870622874313758</v>
      </c>
      <c r="R1288" s="94">
        <f t="shared" si="142"/>
        <v>0.21870622874313758</v>
      </c>
      <c r="S1288" s="93">
        <f>(1+H1288)^((5-Dashboard!$F$9)*3/12)</f>
        <v>1.0506903842890249</v>
      </c>
      <c r="T1288" s="93">
        <f t="shared" si="140"/>
        <v>1.2804829158135556</v>
      </c>
      <c r="U1288" s="93">
        <f t="shared" si="140"/>
        <v>1.5605325053011549</v>
      </c>
      <c r="V1288" s="93">
        <f t="shared" si="140"/>
        <v>1.901830684366651</v>
      </c>
      <c r="W1288" s="93">
        <f t="shared" si="140"/>
        <v>2.3177729010524617</v>
      </c>
      <c r="X1288" s="93">
        <f t="shared" si="140"/>
        <v>2.8246842713246871</v>
      </c>
      <c r="Y1288" s="93">
        <f t="shared" si="139"/>
        <v>3.4424603156961671</v>
      </c>
      <c r="Z1288" s="93">
        <f t="shared" si="139"/>
        <v>4.1953478289399868</v>
      </c>
      <c r="AA1288" s="93">
        <f t="shared" si="139"/>
        <v>5.1128965308731615</v>
      </c>
      <c r="AB1288" s="93">
        <f t="shared" si="139"/>
        <v>6.2311188490943019</v>
      </c>
      <c r="AC1288" s="95">
        <f t="shared" si="139"/>
        <v>7.5939033534299965</v>
      </c>
      <c r="AE1288" s="96"/>
    </row>
    <row r="1289" spans="3:31" ht="24.75" customHeight="1" x14ac:dyDescent="0.25">
      <c r="C1289" s="91">
        <f>ABS(E1289-Dashboard!$F$13)</f>
        <v>9.336183793860684</v>
      </c>
      <c r="D1289" s="92">
        <f t="shared" si="137"/>
        <v>0.21880622874313757</v>
      </c>
      <c r="E1289" s="93" cm="1">
        <f t="array" ref="E1289">SUM('DRE + DCF'!$S$41/TIR!S1289,'DRE + DCF'!$U$41:$AD$41/TIR!T1289:AC1289,TIR!F1289)</f>
        <v>40.173816206139314</v>
      </c>
      <c r="F1289" s="100">
        <f>'DRE + DCF'!$AE$38*'DRE + DCF'!$AE$39*(1+G1289)/(R1289-G1289)/AC1289</f>
        <v>18.268069902962413</v>
      </c>
      <c r="G1289" s="92">
        <f>R1289*(1-'DRE + DCF'!$AE$39)</f>
        <v>0.13128373724588255</v>
      </c>
      <c r="H1289" s="94">
        <f t="shared" si="141"/>
        <v>0.21880622874313757</v>
      </c>
      <c r="I1289" s="94">
        <f t="shared" si="142"/>
        <v>0.21880622874313757</v>
      </c>
      <c r="J1289" s="94">
        <f t="shared" si="142"/>
        <v>0.21880622874313757</v>
      </c>
      <c r="K1289" s="94">
        <f t="shared" si="142"/>
        <v>0.21880622874313757</v>
      </c>
      <c r="L1289" s="94">
        <f t="shared" si="142"/>
        <v>0.21880622874313757</v>
      </c>
      <c r="M1289" s="94">
        <f t="shared" si="142"/>
        <v>0.21880622874313757</v>
      </c>
      <c r="N1289" s="94">
        <f t="shared" si="142"/>
        <v>0.21880622874313757</v>
      </c>
      <c r="O1289" s="94">
        <f t="shared" si="142"/>
        <v>0.21880622874313757</v>
      </c>
      <c r="P1289" s="94">
        <f t="shared" si="142"/>
        <v>0.21880622874313757</v>
      </c>
      <c r="Q1289" s="94">
        <f t="shared" si="142"/>
        <v>0.21880622874313757</v>
      </c>
      <c r="R1289" s="94">
        <f t="shared" si="142"/>
        <v>0.21880622874313757</v>
      </c>
      <c r="S1289" s="93">
        <f>(1+H1289)^((5-Dashboard!$F$9)*3/12)</f>
        <v>1.0507119370232065</v>
      </c>
      <c r="T1289" s="93">
        <f t="shared" si="140"/>
        <v>1.2806142534586515</v>
      </c>
      <c r="U1289" s="93">
        <f t="shared" si="140"/>
        <v>1.5608206287326476</v>
      </c>
      <c r="V1289" s="93">
        <f t="shared" si="140"/>
        <v>1.9023379042501312</v>
      </c>
      <c r="W1289" s="93">
        <f t="shared" si="140"/>
        <v>2.3185812868742262</v>
      </c>
      <c r="X1289" s="93">
        <f t="shared" si="140"/>
        <v>2.8259013142895864</v>
      </c>
      <c r="Y1289" s="93">
        <f t="shared" si="139"/>
        <v>3.4442261236695666</v>
      </c>
      <c r="Z1289" s="93">
        <f t="shared" si="139"/>
        <v>4.1978442527282995</v>
      </c>
      <c r="AA1289" s="93">
        <f t="shared" si="139"/>
        <v>5.1163587225188332</v>
      </c>
      <c r="AB1289" s="93">
        <f t="shared" si="139"/>
        <v>6.2358498794902362</v>
      </c>
      <c r="AC1289" s="95">
        <f t="shared" si="139"/>
        <v>7.600292674629844</v>
      </c>
      <c r="AE1289" s="96"/>
    </row>
    <row r="1290" spans="3:31" ht="24.75" customHeight="1" x14ac:dyDescent="0.25">
      <c r="C1290" s="91">
        <f>ABS(E1290-Dashboard!$F$13)</f>
        <v>9.3674173220798949</v>
      </c>
      <c r="D1290" s="92">
        <f t="shared" si="137"/>
        <v>0.21890622874313756</v>
      </c>
      <c r="E1290" s="93" cm="1">
        <f t="array" ref="E1290">SUM('DRE + DCF'!$S$41/TIR!S1290,'DRE + DCF'!$U$41:$AD$41/TIR!T1290:AC1290,TIR!F1290)</f>
        <v>40.142582677920103</v>
      </c>
      <c r="F1290" s="100">
        <f>'DRE + DCF'!$AE$38*'DRE + DCF'!$AE$39*(1+G1290)/(R1290-G1290)/AC1290</f>
        <v>18.2453432704847</v>
      </c>
      <c r="G1290" s="92">
        <f>R1290*(1-'DRE + DCF'!$AE$39)</f>
        <v>0.13134373724588252</v>
      </c>
      <c r="H1290" s="94">
        <f t="shared" si="141"/>
        <v>0.21890622874313756</v>
      </c>
      <c r="I1290" s="94">
        <f t="shared" si="142"/>
        <v>0.21890622874313756</v>
      </c>
      <c r="J1290" s="94">
        <f t="shared" si="142"/>
        <v>0.21890622874313756</v>
      </c>
      <c r="K1290" s="94">
        <f t="shared" si="142"/>
        <v>0.21890622874313756</v>
      </c>
      <c r="L1290" s="94">
        <f t="shared" si="142"/>
        <v>0.21890622874313756</v>
      </c>
      <c r="M1290" s="94">
        <f t="shared" si="142"/>
        <v>0.21890622874313756</v>
      </c>
      <c r="N1290" s="94">
        <f t="shared" si="142"/>
        <v>0.21890622874313756</v>
      </c>
      <c r="O1290" s="94">
        <f t="shared" si="142"/>
        <v>0.21890622874313756</v>
      </c>
      <c r="P1290" s="94">
        <f t="shared" si="142"/>
        <v>0.21890622874313756</v>
      </c>
      <c r="Q1290" s="94">
        <f t="shared" si="142"/>
        <v>0.21890622874313756</v>
      </c>
      <c r="R1290" s="94">
        <f t="shared" si="142"/>
        <v>0.21890622874313756</v>
      </c>
      <c r="S1290" s="93">
        <f>(1+H1290)^((5-Dashboard!$F$9)*3/12)</f>
        <v>1.0507334884311679</v>
      </c>
      <c r="T1290" s="93">
        <f t="shared" si="140"/>
        <v>1.2807455937977561</v>
      </c>
      <c r="U1290" s="93">
        <f t="shared" si="140"/>
        <v>1.5611087817154132</v>
      </c>
      <c r="V1290" s="93">
        <f t="shared" si="140"/>
        <v>1.9028452177785282</v>
      </c>
      <c r="W1290" s="93">
        <f t="shared" si="140"/>
        <v>2.31938988828434</v>
      </c>
      <c r="X1290" s="93">
        <f t="shared" si="140"/>
        <v>2.8271187817136321</v>
      </c>
      <c r="Y1290" s="93">
        <f t="shared" si="139"/>
        <v>3.4459926924274566</v>
      </c>
      <c r="Z1290" s="93">
        <f t="shared" si="139"/>
        <v>4.2003419570031619</v>
      </c>
      <c r="AA1290" s="93">
        <f t="shared" si="139"/>
        <v>5.119822974242294</v>
      </c>
      <c r="AB1290" s="93">
        <f t="shared" si="139"/>
        <v>6.2405841133661486</v>
      </c>
      <c r="AC1290" s="95">
        <f t="shared" si="139"/>
        <v>7.6066868467774693</v>
      </c>
      <c r="AE1290" s="96"/>
    </row>
    <row r="1291" spans="3:31" ht="24.75" customHeight="1" x14ac:dyDescent="0.25">
      <c r="C1291" s="91">
        <f>ABS(E1291-Dashboard!$F$13)</f>
        <v>9.3986122988421883</v>
      </c>
      <c r="D1291" s="92">
        <f t="shared" si="137"/>
        <v>0.21900622874313755</v>
      </c>
      <c r="E1291" s="93" cm="1">
        <f t="array" ref="E1291">SUM('DRE + DCF'!$S$41/TIR!S1291,'DRE + DCF'!$U$41:$AD$41/TIR!T1291:AC1291,TIR!F1291)</f>
        <v>40.11138770115781</v>
      </c>
      <c r="F1291" s="100">
        <f>'DRE + DCF'!$AE$38*'DRE + DCF'!$AE$39*(1+G1291)/(R1291-G1291)/AC1291</f>
        <v>18.222649920019464</v>
      </c>
      <c r="G1291" s="92">
        <f>R1291*(1-'DRE + DCF'!$AE$39)</f>
        <v>0.13140373724588253</v>
      </c>
      <c r="H1291" s="94">
        <f t="shared" si="141"/>
        <v>0.21900622874313755</v>
      </c>
      <c r="I1291" s="94">
        <f t="shared" si="142"/>
        <v>0.21900622874313755</v>
      </c>
      <c r="J1291" s="94">
        <f t="shared" si="142"/>
        <v>0.21900622874313755</v>
      </c>
      <c r="K1291" s="94">
        <f t="shared" si="142"/>
        <v>0.21900622874313755</v>
      </c>
      <c r="L1291" s="94">
        <f t="shared" si="142"/>
        <v>0.21900622874313755</v>
      </c>
      <c r="M1291" s="94">
        <f t="shared" si="142"/>
        <v>0.21900622874313755</v>
      </c>
      <c r="N1291" s="94">
        <f t="shared" si="142"/>
        <v>0.21900622874313755</v>
      </c>
      <c r="O1291" s="94">
        <f t="shared" si="142"/>
        <v>0.21900622874313755</v>
      </c>
      <c r="P1291" s="94">
        <f t="shared" si="142"/>
        <v>0.21900622874313755</v>
      </c>
      <c r="Q1291" s="94">
        <f t="shared" si="142"/>
        <v>0.21900622874313755</v>
      </c>
      <c r="R1291" s="94">
        <f t="shared" si="142"/>
        <v>0.21900622874313755</v>
      </c>
      <c r="S1291" s="93">
        <f>(1+H1291)^((5-Dashboard!$F$9)*3/12)</f>
        <v>1.0507550385130997</v>
      </c>
      <c r="T1291" s="93">
        <f t="shared" si="140"/>
        <v>1.280876936830704</v>
      </c>
      <c r="U1291" s="93">
        <f t="shared" si="140"/>
        <v>1.5613969642500585</v>
      </c>
      <c r="V1291" s="93">
        <f t="shared" si="140"/>
        <v>1.9033526249614474</v>
      </c>
      <c r="W1291" s="93">
        <f t="shared" si="140"/>
        <v>2.3201987053226056</v>
      </c>
      <c r="X1291" s="93">
        <f t="shared" si="140"/>
        <v>2.82833667371002</v>
      </c>
      <c r="Y1291" s="93">
        <f t="shared" si="139"/>
        <v>3.4477600222351614</v>
      </c>
      <c r="Z1291" s="93">
        <f t="shared" si="139"/>
        <v>4.2028409423162403</v>
      </c>
      <c r="AA1291" s="93">
        <f t="shared" si="139"/>
        <v>5.1232892871001745</v>
      </c>
      <c r="AB1291" s="93">
        <f t="shared" si="139"/>
        <v>6.2453215526281012</v>
      </c>
      <c r="AC1291" s="95">
        <f t="shared" si="139"/>
        <v>7.6130858731574182</v>
      </c>
      <c r="AE1291" s="96"/>
    </row>
    <row r="1292" spans="3:31" ht="24.75" customHeight="1" x14ac:dyDescent="0.25">
      <c r="C1292" s="91">
        <f>ABS(E1292-Dashboard!$F$13)</f>
        <v>9.4297687857769574</v>
      </c>
      <c r="D1292" s="92">
        <f t="shared" si="137"/>
        <v>0.21910622874313754</v>
      </c>
      <c r="E1292" s="93" cm="1">
        <f t="array" ref="E1292">SUM('DRE + DCF'!$S$41/TIR!S1292,'DRE + DCF'!$U$41:$AD$41/TIR!T1292:AC1292,TIR!F1292)</f>
        <v>40.080231214223041</v>
      </c>
      <c r="F1292" s="100">
        <f>'DRE + DCF'!$AE$38*'DRE + DCF'!$AE$39*(1+G1292)/(R1292-G1292)/AC1292</f>
        <v>18.199989794035595</v>
      </c>
      <c r="G1292" s="92">
        <f>R1292*(1-'DRE + DCF'!$AE$39)</f>
        <v>0.13146373724588251</v>
      </c>
      <c r="H1292" s="94">
        <f t="shared" si="141"/>
        <v>0.21910622874313754</v>
      </c>
      <c r="I1292" s="94">
        <f t="shared" si="142"/>
        <v>0.21910622874313754</v>
      </c>
      <c r="J1292" s="94">
        <f t="shared" si="142"/>
        <v>0.21910622874313754</v>
      </c>
      <c r="K1292" s="94">
        <f t="shared" si="142"/>
        <v>0.21910622874313754</v>
      </c>
      <c r="L1292" s="94">
        <f t="shared" si="142"/>
        <v>0.21910622874313754</v>
      </c>
      <c r="M1292" s="94">
        <f t="shared" si="142"/>
        <v>0.21910622874313754</v>
      </c>
      <c r="N1292" s="94">
        <f t="shared" si="142"/>
        <v>0.21910622874313754</v>
      </c>
      <c r="O1292" s="94">
        <f t="shared" si="142"/>
        <v>0.21910622874313754</v>
      </c>
      <c r="P1292" s="94">
        <f t="shared" si="142"/>
        <v>0.21910622874313754</v>
      </c>
      <c r="Q1292" s="94">
        <f t="shared" si="142"/>
        <v>0.21910622874313754</v>
      </c>
      <c r="R1292" s="94">
        <f t="shared" si="142"/>
        <v>0.21910622874313754</v>
      </c>
      <c r="S1292" s="93">
        <f>(1+H1292)^((5-Dashboard!$F$9)*3/12)</f>
        <v>1.0507765872691921</v>
      </c>
      <c r="T1292" s="93">
        <f t="shared" si="140"/>
        <v>1.2810082825573292</v>
      </c>
      <c r="U1292" s="93">
        <f t="shared" si="140"/>
        <v>1.5616851763371893</v>
      </c>
      <c r="V1292" s="93">
        <f t="shared" si="140"/>
        <v>1.9038601258084926</v>
      </c>
      <c r="W1292" s="93">
        <f t="shared" si="140"/>
        <v>2.3210077380288268</v>
      </c>
      <c r="X1292" s="93">
        <f t="shared" si="140"/>
        <v>2.829554990391963</v>
      </c>
      <c r="Y1292" s="93">
        <f t="shared" si="139"/>
        <v>3.4495281133580709</v>
      </c>
      <c r="Z1292" s="93">
        <f t="shared" si="139"/>
        <v>4.2053412092193883</v>
      </c>
      <c r="AA1292" s="93">
        <f t="shared" si="139"/>
        <v>5.1267576621495543</v>
      </c>
      <c r="AB1292" s="93">
        <f t="shared" si="139"/>
        <v>6.2500621991831276</v>
      </c>
      <c r="AC1292" s="95">
        <f t="shared" si="139"/>
        <v>7.6194897570561837</v>
      </c>
      <c r="AE1292" s="96"/>
    </row>
    <row r="1293" spans="3:31" ht="24.75" customHeight="1" x14ac:dyDescent="0.25">
      <c r="C1293" s="91">
        <f>ABS(E1293-Dashboard!$F$13)</f>
        <v>9.4608868443925118</v>
      </c>
      <c r="D1293" s="92">
        <f t="shared" si="137"/>
        <v>0.21920622874313753</v>
      </c>
      <c r="E1293" s="93" cm="1">
        <f t="array" ref="E1293">SUM('DRE + DCF'!$S$41/TIR!S1293,'DRE + DCF'!$U$41:$AD$41/TIR!T1293:AC1293,TIR!F1293)</f>
        <v>40.049113155607486</v>
      </c>
      <c r="F1293" s="100">
        <f>'DRE + DCF'!$AE$38*'DRE + DCF'!$AE$39*(1+G1293)/(R1293-G1293)/AC1293</f>
        <v>18.177362835119389</v>
      </c>
      <c r="G1293" s="92">
        <f>R1293*(1-'DRE + DCF'!$AE$39)</f>
        <v>0.13152373724588251</v>
      </c>
      <c r="H1293" s="94">
        <f t="shared" si="141"/>
        <v>0.21920622874313753</v>
      </c>
      <c r="I1293" s="94">
        <f t="shared" si="142"/>
        <v>0.21920622874313753</v>
      </c>
      <c r="J1293" s="94">
        <f t="shared" si="142"/>
        <v>0.21920622874313753</v>
      </c>
      <c r="K1293" s="94">
        <f t="shared" si="142"/>
        <v>0.21920622874313753</v>
      </c>
      <c r="L1293" s="94">
        <f t="shared" si="142"/>
        <v>0.21920622874313753</v>
      </c>
      <c r="M1293" s="94">
        <f t="shared" si="142"/>
        <v>0.21920622874313753</v>
      </c>
      <c r="N1293" s="94">
        <f t="shared" si="142"/>
        <v>0.21920622874313753</v>
      </c>
      <c r="O1293" s="94">
        <f t="shared" si="142"/>
        <v>0.21920622874313753</v>
      </c>
      <c r="P1293" s="94">
        <f t="shared" si="142"/>
        <v>0.21920622874313753</v>
      </c>
      <c r="Q1293" s="94">
        <f t="shared" si="142"/>
        <v>0.21920622874313753</v>
      </c>
      <c r="R1293" s="94">
        <f t="shared" si="142"/>
        <v>0.21920622874313753</v>
      </c>
      <c r="S1293" s="93">
        <f>(1+H1293)^((5-Dashboard!$F$9)*3/12)</f>
        <v>1.0507981346996353</v>
      </c>
      <c r="T1293" s="93">
        <f t="shared" si="140"/>
        <v>1.2811396309774659</v>
      </c>
      <c r="U1293" s="93">
        <f t="shared" si="140"/>
        <v>1.5619734179774112</v>
      </c>
      <c r="V1293" s="93">
        <f t="shared" si="140"/>
        <v>1.9043677203292679</v>
      </c>
      <c r="W1293" s="93">
        <f t="shared" si="140"/>
        <v>2.3218169864428129</v>
      </c>
      <c r="X1293" s="93">
        <f t="shared" si="140"/>
        <v>2.8307737318726982</v>
      </c>
      <c r="Y1293" s="93">
        <f t="shared" si="139"/>
        <v>3.4512969660616499</v>
      </c>
      <c r="Z1293" s="93">
        <f t="shared" si="139"/>
        <v>4.2078427582646567</v>
      </c>
      <c r="AA1293" s="93">
        <f t="shared" si="139"/>
        <v>5.1302281004479742</v>
      </c>
      <c r="AB1293" s="93">
        <f t="shared" si="139"/>
        <v>6.2548060549392446</v>
      </c>
      <c r="AC1293" s="95">
        <f t="shared" si="139"/>
        <v>7.6258985017622187</v>
      </c>
      <c r="AE1293" s="96"/>
    </row>
    <row r="1294" spans="3:31" ht="24.75" customHeight="1" x14ac:dyDescent="0.25">
      <c r="C1294" s="91">
        <f>ABS(E1294-Dashboard!$F$13)</f>
        <v>9.491966536076383</v>
      </c>
      <c r="D1294" s="92">
        <f t="shared" si="137"/>
        <v>0.21930622874313752</v>
      </c>
      <c r="E1294" s="93" cm="1">
        <f t="array" ref="E1294">SUM('DRE + DCF'!$S$41/TIR!S1294,'DRE + DCF'!$U$41:$AD$41/TIR!T1294:AC1294,TIR!F1294)</f>
        <v>40.018033463923615</v>
      </c>
      <c r="F1294" s="100">
        <f>'DRE + DCF'!$AE$38*'DRE + DCF'!$AE$39*(1+G1294)/(R1294-G1294)/AC1294</f>
        <v>18.154768985974226</v>
      </c>
      <c r="G1294" s="92">
        <f>R1294*(1-'DRE + DCF'!$AE$39)</f>
        <v>0.13158373724588251</v>
      </c>
      <c r="H1294" s="94">
        <f t="shared" si="141"/>
        <v>0.21930622874313752</v>
      </c>
      <c r="I1294" s="94">
        <f t="shared" si="142"/>
        <v>0.21930622874313752</v>
      </c>
      <c r="J1294" s="94">
        <f t="shared" si="142"/>
        <v>0.21930622874313752</v>
      </c>
      <c r="K1294" s="94">
        <f t="shared" si="142"/>
        <v>0.21930622874313752</v>
      </c>
      <c r="L1294" s="94">
        <f t="shared" si="142"/>
        <v>0.21930622874313752</v>
      </c>
      <c r="M1294" s="94">
        <f t="shared" si="142"/>
        <v>0.21930622874313752</v>
      </c>
      <c r="N1294" s="94">
        <f t="shared" si="142"/>
        <v>0.21930622874313752</v>
      </c>
      <c r="O1294" s="94">
        <f t="shared" si="142"/>
        <v>0.21930622874313752</v>
      </c>
      <c r="P1294" s="94">
        <f t="shared" si="142"/>
        <v>0.21930622874313752</v>
      </c>
      <c r="Q1294" s="94">
        <f t="shared" si="142"/>
        <v>0.21930622874313752</v>
      </c>
      <c r="R1294" s="94">
        <f t="shared" si="142"/>
        <v>0.21930622874313752</v>
      </c>
      <c r="S1294" s="93">
        <f>(1+H1294)^((5-Dashboard!$F$9)*3/12)</f>
        <v>1.05081968080462</v>
      </c>
      <c r="T1294" s="93">
        <f t="shared" si="140"/>
        <v>1.2812709820909487</v>
      </c>
      <c r="U1294" s="93">
        <f t="shared" si="140"/>
        <v>1.5622616891713308</v>
      </c>
      <c r="V1294" s="93">
        <f t="shared" si="140"/>
        <v>1.904875408533379</v>
      </c>
      <c r="W1294" s="93">
        <f t="shared" si="140"/>
        <v>2.3226264506043779</v>
      </c>
      <c r="X1294" s="93">
        <f t="shared" si="140"/>
        <v>2.8319928982654834</v>
      </c>
      <c r="Y1294" s="93">
        <f t="shared" si="139"/>
        <v>3.4530665806114347</v>
      </c>
      <c r="Z1294" s="93">
        <f t="shared" si="139"/>
        <v>4.2103455900042901</v>
      </c>
      <c r="AA1294" s="93">
        <f t="shared" si="139"/>
        <v>5.1337006030534313</v>
      </c>
      <c r="AB1294" s="93">
        <f t="shared" si="139"/>
        <v>6.2595531218054505</v>
      </c>
      <c r="AC1294" s="95">
        <f t="shared" si="139"/>
        <v>7.6323121105659375</v>
      </c>
      <c r="AE1294" s="96"/>
    </row>
    <row r="1295" spans="3:31" ht="24.75" customHeight="1" x14ac:dyDescent="0.25">
      <c r="C1295" s="91">
        <f>ABS(E1295-Dashboard!$F$13)</f>
        <v>9.5230079220954664</v>
      </c>
      <c r="D1295" s="92">
        <f t="shared" ref="D1295:D1358" si="143">D1294+0.0001</f>
        <v>0.2194062287431375</v>
      </c>
      <c r="E1295" s="93" cm="1">
        <f t="array" ref="E1295">SUM('DRE + DCF'!$S$41/TIR!S1295,'DRE + DCF'!$U$41:$AD$41/TIR!T1295:AC1295,TIR!F1295)</f>
        <v>39.986992077904532</v>
      </c>
      <c r="F1295" s="100">
        <f>'DRE + DCF'!$AE$38*'DRE + DCF'!$AE$39*(1+G1295)/(R1295-G1295)/AC1295</f>
        <v>18.132208189420364</v>
      </c>
      <c r="G1295" s="92">
        <f>R1295*(1-'DRE + DCF'!$AE$39)</f>
        <v>0.13164373724588249</v>
      </c>
      <c r="H1295" s="94">
        <f t="shared" si="141"/>
        <v>0.2194062287431375</v>
      </c>
      <c r="I1295" s="94">
        <f t="shared" si="142"/>
        <v>0.2194062287431375</v>
      </c>
      <c r="J1295" s="94">
        <f t="shared" si="142"/>
        <v>0.2194062287431375</v>
      </c>
      <c r="K1295" s="94">
        <f t="shared" si="142"/>
        <v>0.2194062287431375</v>
      </c>
      <c r="L1295" s="94">
        <f t="shared" si="142"/>
        <v>0.2194062287431375</v>
      </c>
      <c r="M1295" s="94">
        <f t="shared" si="142"/>
        <v>0.2194062287431375</v>
      </c>
      <c r="N1295" s="94">
        <f t="shared" si="142"/>
        <v>0.2194062287431375</v>
      </c>
      <c r="O1295" s="94">
        <f t="shared" si="142"/>
        <v>0.2194062287431375</v>
      </c>
      <c r="P1295" s="94">
        <f t="shared" si="142"/>
        <v>0.2194062287431375</v>
      </c>
      <c r="Q1295" s="94">
        <f t="shared" si="142"/>
        <v>0.2194062287431375</v>
      </c>
      <c r="R1295" s="94">
        <f t="shared" si="142"/>
        <v>0.2194062287431375</v>
      </c>
      <c r="S1295" s="93">
        <f>(1+H1295)^((5-Dashboard!$F$9)*3/12)</f>
        <v>1.050841225584336</v>
      </c>
      <c r="T1295" s="93">
        <f t="shared" si="140"/>
        <v>1.2814023358976119</v>
      </c>
      <c r="U1295" s="93">
        <f t="shared" si="140"/>
        <v>1.5625499899195541</v>
      </c>
      <c r="V1295" s="93">
        <f t="shared" si="140"/>
        <v>1.905383190430431</v>
      </c>
      <c r="W1295" s="93">
        <f t="shared" si="140"/>
        <v>2.3234361305533393</v>
      </c>
      <c r="X1295" s="93">
        <f t="shared" si="140"/>
        <v>2.8332124896835955</v>
      </c>
      <c r="Y1295" s="93">
        <f t="shared" si="139"/>
        <v>3.4548369572730286</v>
      </c>
      <c r="Z1295" s="93">
        <f t="shared" si="139"/>
        <v>4.2128497049907203</v>
      </c>
      <c r="AA1295" s="93">
        <f t="shared" si="139"/>
        <v>5.1371751710243734</v>
      </c>
      <c r="AB1295" s="93">
        <f t="shared" si="139"/>
        <v>6.2643034016917136</v>
      </c>
      <c r="AC1295" s="95">
        <f t="shared" si="139"/>
        <v>7.6387305867597002</v>
      </c>
      <c r="AE1295" s="96"/>
    </row>
    <row r="1296" spans="3:31" ht="24.75" customHeight="1" x14ac:dyDescent="0.25">
      <c r="C1296" s="91">
        <f>ABS(E1296-Dashboard!$F$13)</f>
        <v>9.5540110635964695</v>
      </c>
      <c r="D1296" s="92">
        <f t="shared" si="143"/>
        <v>0.21950622874313749</v>
      </c>
      <c r="E1296" s="93" cm="1">
        <f t="array" ref="E1296">SUM('DRE + DCF'!$S$41/TIR!S1296,'DRE + DCF'!$U$41:$AD$41/TIR!T1296:AC1296,TIR!F1296)</f>
        <v>39.955988936403529</v>
      </c>
      <c r="F1296" s="100">
        <f>'DRE + DCF'!$AE$38*'DRE + DCF'!$AE$39*(1+G1296)/(R1296-G1296)/AC1296</f>
        <v>18.109680388394601</v>
      </c>
      <c r="G1296" s="92">
        <f>R1296*(1-'DRE + DCF'!$AE$39)</f>
        <v>0.1317037372458825</v>
      </c>
      <c r="H1296" s="94">
        <f t="shared" si="141"/>
        <v>0.21950622874313749</v>
      </c>
      <c r="I1296" s="94">
        <f t="shared" si="142"/>
        <v>0.21950622874313749</v>
      </c>
      <c r="J1296" s="94">
        <f t="shared" si="142"/>
        <v>0.21950622874313749</v>
      </c>
      <c r="K1296" s="94">
        <f t="shared" si="142"/>
        <v>0.21950622874313749</v>
      </c>
      <c r="L1296" s="94">
        <f t="shared" si="142"/>
        <v>0.21950622874313749</v>
      </c>
      <c r="M1296" s="94">
        <f t="shared" si="142"/>
        <v>0.21950622874313749</v>
      </c>
      <c r="N1296" s="94">
        <f t="shared" si="142"/>
        <v>0.21950622874313749</v>
      </c>
      <c r="O1296" s="94">
        <f t="shared" si="142"/>
        <v>0.21950622874313749</v>
      </c>
      <c r="P1296" s="94">
        <f t="shared" si="142"/>
        <v>0.21950622874313749</v>
      </c>
      <c r="Q1296" s="94">
        <f t="shared" si="142"/>
        <v>0.21950622874313749</v>
      </c>
      <c r="R1296" s="94">
        <f t="shared" si="142"/>
        <v>0.21950622874313749</v>
      </c>
      <c r="S1296" s="93">
        <f>(1+H1296)^((5-Dashboard!$F$9)*3/12)</f>
        <v>1.0508627690389738</v>
      </c>
      <c r="T1296" s="93">
        <f t="shared" si="140"/>
        <v>1.2815336923972898</v>
      </c>
      <c r="U1296" s="93">
        <f t="shared" si="140"/>
        <v>1.562838320222687</v>
      </c>
      <c r="V1296" s="93">
        <f t="shared" si="140"/>
        <v>1.905891066030029</v>
      </c>
      <c r="W1296" s="93">
        <f t="shared" si="140"/>
        <v>2.3242460263295186</v>
      </c>
      <c r="X1296" s="93">
        <f t="shared" si="140"/>
        <v>2.8344325062403342</v>
      </c>
      <c r="Y1296" s="93">
        <f t="shared" si="139"/>
        <v>3.4566080963121095</v>
      </c>
      <c r="Z1296" s="93">
        <f t="shared" si="139"/>
        <v>4.2153551037765764</v>
      </c>
      <c r="AA1296" s="93">
        <f t="shared" si="139"/>
        <v>5.1406518054197097</v>
      </c>
      <c r="AB1296" s="93">
        <f t="shared" si="139"/>
        <v>6.2690568965089914</v>
      </c>
      <c r="AC1296" s="95">
        <f t="shared" si="139"/>
        <v>7.6451539336378378</v>
      </c>
      <c r="AE1296" s="96"/>
    </row>
    <row r="1297" spans="3:31" ht="24.75" customHeight="1" x14ac:dyDescent="0.25">
      <c r="C1297" s="91">
        <f>ABS(E1297-Dashboard!$F$13)</f>
        <v>9.584976021606046</v>
      </c>
      <c r="D1297" s="92">
        <f t="shared" si="143"/>
        <v>0.21960622874313748</v>
      </c>
      <c r="E1297" s="93" cm="1">
        <f t="array" ref="E1297">SUM('DRE + DCF'!$S$41/TIR!S1297,'DRE + DCF'!$U$41:$AD$41/TIR!T1297:AC1297,TIR!F1297)</f>
        <v>39.925023978393952</v>
      </c>
      <c r="F1297" s="100">
        <f>'DRE + DCF'!$AE$38*'DRE + DCF'!$AE$39*(1+G1297)/(R1297-G1297)/AC1297</f>
        <v>18.087185525950019</v>
      </c>
      <c r="G1297" s="92">
        <f>R1297*(1-'DRE + DCF'!$AE$39)</f>
        <v>0.13176373724588247</v>
      </c>
      <c r="H1297" s="94">
        <f t="shared" si="141"/>
        <v>0.21960622874313748</v>
      </c>
      <c r="I1297" s="94">
        <f t="shared" si="142"/>
        <v>0.21960622874313748</v>
      </c>
      <c r="J1297" s="94">
        <f t="shared" si="142"/>
        <v>0.21960622874313748</v>
      </c>
      <c r="K1297" s="94">
        <f t="shared" si="142"/>
        <v>0.21960622874313748</v>
      </c>
      <c r="L1297" s="94">
        <f t="shared" si="142"/>
        <v>0.21960622874313748</v>
      </c>
      <c r="M1297" s="94">
        <f t="shared" si="142"/>
        <v>0.21960622874313748</v>
      </c>
      <c r="N1297" s="94">
        <f t="shared" si="142"/>
        <v>0.21960622874313748</v>
      </c>
      <c r="O1297" s="94">
        <f t="shared" si="142"/>
        <v>0.21960622874313748</v>
      </c>
      <c r="P1297" s="94">
        <f t="shared" si="142"/>
        <v>0.21960622874313748</v>
      </c>
      <c r="Q1297" s="94">
        <f t="shared" si="142"/>
        <v>0.21960622874313748</v>
      </c>
      <c r="R1297" s="94">
        <f t="shared" si="142"/>
        <v>0.21960622874313748</v>
      </c>
      <c r="S1297" s="93">
        <f>(1+H1297)^((5-Dashboard!$F$9)*3/12)</f>
        <v>1.0508843111687232</v>
      </c>
      <c r="T1297" s="93">
        <f t="shared" si="140"/>
        <v>1.2816650515898163</v>
      </c>
      <c r="U1297" s="93">
        <f t="shared" si="140"/>
        <v>1.5631266800813346</v>
      </c>
      <c r="V1297" s="93">
        <f t="shared" si="140"/>
        <v>1.9063990353417772</v>
      </c>
      <c r="W1297" s="93">
        <f t="shared" si="140"/>
        <v>2.3250561379727404</v>
      </c>
      <c r="X1297" s="93">
        <f t="shared" si="140"/>
        <v>2.835652948049018</v>
      </c>
      <c r="Y1297" s="93">
        <f t="shared" si="139"/>
        <v>3.458379997994423</v>
      </c>
      <c r="Z1297" s="93">
        <f t="shared" si="139"/>
        <v>4.2178617869146775</v>
      </c>
      <c r="AA1297" s="93">
        <f t="shared" si="139"/>
        <v>5.1441305072988008</v>
      </c>
      <c r="AB1297" s="93">
        <f t="shared" si="139"/>
        <v>6.2738136081692133</v>
      </c>
      <c r="AC1297" s="95">
        <f t="shared" si="139"/>
        <v>7.65158215449663</v>
      </c>
      <c r="AE1297" s="96"/>
    </row>
    <row r="1298" spans="3:31" ht="24.75" customHeight="1" x14ac:dyDescent="0.25">
      <c r="C1298" s="91">
        <f>ABS(E1298-Dashboard!$F$13)</f>
        <v>9.6159028570312088</v>
      </c>
      <c r="D1298" s="92">
        <f t="shared" si="143"/>
        <v>0.21970622874313747</v>
      </c>
      <c r="E1298" s="93" cm="1">
        <f t="array" ref="E1298">SUM('DRE + DCF'!$S$41/TIR!S1298,'DRE + DCF'!$U$41:$AD$41/TIR!T1298:AC1298,TIR!F1298)</f>
        <v>39.894097142968789</v>
      </c>
      <c r="F1298" s="100">
        <f>'DRE + DCF'!$AE$38*'DRE + DCF'!$AE$39*(1+G1298)/(R1298-G1298)/AC1298</f>
        <v>18.064723545255699</v>
      </c>
      <c r="G1298" s="92">
        <f>R1298*(1-'DRE + DCF'!$AE$39)</f>
        <v>0.13182373724588248</v>
      </c>
      <c r="H1298" s="94">
        <f t="shared" si="141"/>
        <v>0.21970622874313747</v>
      </c>
      <c r="I1298" s="94">
        <f t="shared" si="142"/>
        <v>0.21970622874313747</v>
      </c>
      <c r="J1298" s="94">
        <f t="shared" si="142"/>
        <v>0.21970622874313747</v>
      </c>
      <c r="K1298" s="94">
        <f t="shared" si="142"/>
        <v>0.21970622874313747</v>
      </c>
      <c r="L1298" s="94">
        <f t="shared" si="142"/>
        <v>0.21970622874313747</v>
      </c>
      <c r="M1298" s="94">
        <f t="shared" si="142"/>
        <v>0.21970622874313747</v>
      </c>
      <c r="N1298" s="94">
        <f t="shared" si="142"/>
        <v>0.21970622874313747</v>
      </c>
      <c r="O1298" s="94">
        <f t="shared" si="142"/>
        <v>0.21970622874313747</v>
      </c>
      <c r="P1298" s="94">
        <f t="shared" si="142"/>
        <v>0.21970622874313747</v>
      </c>
      <c r="Q1298" s="94">
        <f t="shared" si="142"/>
        <v>0.21970622874313747</v>
      </c>
      <c r="R1298" s="94">
        <f t="shared" si="142"/>
        <v>0.21970622874313747</v>
      </c>
      <c r="S1298" s="93">
        <f>(1+H1298)^((5-Dashboard!$F$9)*3/12)</f>
        <v>1.0509058519737746</v>
      </c>
      <c r="T1298" s="93">
        <f t="shared" si="140"/>
        <v>1.2817964134750266</v>
      </c>
      <c r="U1298" s="93">
        <f t="shared" si="140"/>
        <v>1.563415069496104</v>
      </c>
      <c r="V1298" s="93">
        <f t="shared" si="140"/>
        <v>1.9069070983752832</v>
      </c>
      <c r="W1298" s="93">
        <f t="shared" si="140"/>
        <v>2.3258664655228358</v>
      </c>
      <c r="X1298" s="93">
        <f t="shared" si="140"/>
        <v>2.8368738152229889</v>
      </c>
      <c r="Y1298" s="93">
        <f t="shared" si="139"/>
        <v>3.4601526625857879</v>
      </c>
      <c r="Z1298" s="93">
        <f t="shared" si="139"/>
        <v>4.2203697549580372</v>
      </c>
      <c r="AA1298" s="93">
        <f t="shared" si="139"/>
        <v>5.1476112777214666</v>
      </c>
      <c r="AB1298" s="93">
        <f t="shared" si="139"/>
        <v>6.2785735385852934</v>
      </c>
      <c r="AC1298" s="95">
        <f t="shared" si="139"/>
        <v>7.6580152526343239</v>
      </c>
      <c r="AE1298" s="96"/>
    </row>
    <row r="1299" spans="3:31" ht="24.75" customHeight="1" x14ac:dyDescent="0.25">
      <c r="C1299" s="91">
        <f>ABS(E1299-Dashboard!$F$13)</f>
        <v>9.6467916306595214</v>
      </c>
      <c r="D1299" s="92">
        <f t="shared" si="143"/>
        <v>0.21980622874313746</v>
      </c>
      <c r="E1299" s="93" cm="1">
        <f t="array" ref="E1299">SUM('DRE + DCF'!$S$41/TIR!S1299,'DRE + DCF'!$U$41:$AD$41/TIR!T1299:AC1299,TIR!F1299)</f>
        <v>39.863208369340477</v>
      </c>
      <c r="F1299" s="100">
        <f>'DRE + DCF'!$AE$38*'DRE + DCF'!$AE$39*(1+G1299)/(R1299-G1299)/AC1299</f>
        <v>18.042294389596449</v>
      </c>
      <c r="G1299" s="92">
        <f>R1299*(1-'DRE + DCF'!$AE$39)</f>
        <v>0.13188373724588248</v>
      </c>
      <c r="H1299" s="94">
        <f t="shared" si="141"/>
        <v>0.21980622874313746</v>
      </c>
      <c r="I1299" s="94">
        <f t="shared" si="142"/>
        <v>0.21980622874313746</v>
      </c>
      <c r="J1299" s="94">
        <f t="shared" si="142"/>
        <v>0.21980622874313746</v>
      </c>
      <c r="K1299" s="94">
        <f t="shared" si="142"/>
        <v>0.21980622874313746</v>
      </c>
      <c r="L1299" s="94">
        <f t="shared" si="142"/>
        <v>0.21980622874313746</v>
      </c>
      <c r="M1299" s="94">
        <f t="shared" si="142"/>
        <v>0.21980622874313746</v>
      </c>
      <c r="N1299" s="94">
        <f t="shared" si="142"/>
        <v>0.21980622874313746</v>
      </c>
      <c r="O1299" s="94">
        <f t="shared" si="142"/>
        <v>0.21980622874313746</v>
      </c>
      <c r="P1299" s="94">
        <f t="shared" si="142"/>
        <v>0.21980622874313746</v>
      </c>
      <c r="Q1299" s="94">
        <f t="shared" si="142"/>
        <v>0.21980622874313746</v>
      </c>
      <c r="R1299" s="94">
        <f t="shared" si="142"/>
        <v>0.21980622874313746</v>
      </c>
      <c r="S1299" s="93">
        <f>(1+H1299)^((5-Dashboard!$F$9)*3/12)</f>
        <v>1.050927391454318</v>
      </c>
      <c r="T1299" s="93">
        <f t="shared" si="140"/>
        <v>1.2819277780527547</v>
      </c>
      <c r="U1299" s="93">
        <f t="shared" si="140"/>
        <v>1.5637034884676004</v>
      </c>
      <c r="V1299" s="93">
        <f t="shared" si="140"/>
        <v>1.907415255140152</v>
      </c>
      <c r="W1299" s="93">
        <f t="shared" si="140"/>
        <v>2.326677009019638</v>
      </c>
      <c r="X1299" s="93">
        <f t="shared" si="140"/>
        <v>2.8380951078756076</v>
      </c>
      <c r="Y1299" s="93">
        <f t="shared" si="139"/>
        <v>3.461926090352093</v>
      </c>
      <c r="Z1299" s="93">
        <f t="shared" si="139"/>
        <v>4.2228790084598611</v>
      </c>
      <c r="AA1299" s="93">
        <f t="shared" si="139"/>
        <v>5.1510941177479825</v>
      </c>
      <c r="AB1299" s="93">
        <f t="shared" si="139"/>
        <v>6.2833366896711258</v>
      </c>
      <c r="AC1299" s="95">
        <f t="shared" si="139"/>
        <v>7.6644532313511258</v>
      </c>
      <c r="AE1299" s="96"/>
    </row>
    <row r="1300" spans="3:31" ht="24.75" customHeight="1" x14ac:dyDescent="0.25">
      <c r="C1300" s="91">
        <f>ABS(E1300-Dashboard!$F$13)</f>
        <v>9.6776424031594175</v>
      </c>
      <c r="D1300" s="92">
        <f t="shared" si="143"/>
        <v>0.21990622874313745</v>
      </c>
      <c r="E1300" s="93" cm="1">
        <f t="array" ref="E1300">SUM('DRE + DCF'!$S$41/TIR!S1300,'DRE + DCF'!$U$41:$AD$41/TIR!T1300:AC1300,TIR!F1300)</f>
        <v>39.832357596840581</v>
      </c>
      <c r="F1300" s="100">
        <f>'DRE + DCF'!$AE$38*'DRE + DCF'!$AE$39*(1+G1300)/(R1300-G1300)/AC1300</f>
        <v>18.019898002372521</v>
      </c>
      <c r="G1300" s="92">
        <f>R1300*(1-'DRE + DCF'!$AE$39)</f>
        <v>0.13194373724588246</v>
      </c>
      <c r="H1300" s="94">
        <f t="shared" si="141"/>
        <v>0.21990622874313745</v>
      </c>
      <c r="I1300" s="94">
        <f t="shared" si="142"/>
        <v>0.21990622874313745</v>
      </c>
      <c r="J1300" s="94">
        <f t="shared" si="142"/>
        <v>0.21990622874313745</v>
      </c>
      <c r="K1300" s="94">
        <f t="shared" si="142"/>
        <v>0.21990622874313745</v>
      </c>
      <c r="L1300" s="94">
        <f t="shared" ref="I1300:R1325" si="144">$D1300</f>
        <v>0.21990622874313745</v>
      </c>
      <c r="M1300" s="94">
        <f t="shared" si="144"/>
        <v>0.21990622874313745</v>
      </c>
      <c r="N1300" s="94">
        <f t="shared" si="144"/>
        <v>0.21990622874313745</v>
      </c>
      <c r="O1300" s="94">
        <f t="shared" si="144"/>
        <v>0.21990622874313745</v>
      </c>
      <c r="P1300" s="94">
        <f t="shared" si="144"/>
        <v>0.21990622874313745</v>
      </c>
      <c r="Q1300" s="94">
        <f t="shared" si="144"/>
        <v>0.21990622874313745</v>
      </c>
      <c r="R1300" s="94">
        <f t="shared" si="144"/>
        <v>0.21990622874313745</v>
      </c>
      <c r="S1300" s="93">
        <f>(1+H1300)^((5-Dashboard!$F$9)*3/12)</f>
        <v>1.0509489296105432</v>
      </c>
      <c r="T1300" s="93">
        <f t="shared" si="140"/>
        <v>1.2820591453228347</v>
      </c>
      <c r="U1300" s="93">
        <f t="shared" si="140"/>
        <v>1.5639919369964292</v>
      </c>
      <c r="V1300" s="93">
        <f t="shared" si="140"/>
        <v>1.9079235056459887</v>
      </c>
      <c r="W1300" s="93">
        <f t="shared" si="140"/>
        <v>2.327487768502984</v>
      </c>
      <c r="X1300" s="93">
        <f t="shared" si="140"/>
        <v>2.8393168261202559</v>
      </c>
      <c r="Y1300" s="93">
        <f t="shared" si="139"/>
        <v>3.4637002815592961</v>
      </c>
      <c r="Z1300" s="93">
        <f t="shared" si="139"/>
        <v>4.2253895479735446</v>
      </c>
      <c r="AA1300" s="93">
        <f t="shared" si="139"/>
        <v>5.1545790284390769</v>
      </c>
      <c r="AB1300" s="93">
        <f t="shared" si="139"/>
        <v>6.2881030633415795</v>
      </c>
      <c r="AC1300" s="95">
        <f t="shared" si="139"/>
        <v>7.6708960939491968</v>
      </c>
      <c r="AE1300" s="96"/>
    </row>
    <row r="1301" spans="3:31" ht="24.75" customHeight="1" x14ac:dyDescent="0.25">
      <c r="C1301" s="91">
        <f>ABS(E1301-Dashboard!$F$13)</f>
        <v>9.7084552350804927</v>
      </c>
      <c r="D1301" s="92">
        <f t="shared" si="143"/>
        <v>0.22000622874313744</v>
      </c>
      <c r="E1301" s="93" cm="1">
        <f t="array" ref="E1301">SUM('DRE + DCF'!$S$41/TIR!S1301,'DRE + DCF'!$U$41:$AD$41/TIR!T1301:AC1301,TIR!F1301)</f>
        <v>39.801544764919505</v>
      </c>
      <c r="F1301" s="100">
        <f>'DRE + DCF'!$AE$38*'DRE + DCF'!$AE$39*(1+G1301)/(R1301-G1301)/AC1301</f>
        <v>17.997534327099331</v>
      </c>
      <c r="G1301" s="92">
        <f>R1301*(1-'DRE + DCF'!$AE$39)</f>
        <v>0.13200373724588246</v>
      </c>
      <c r="H1301" s="94">
        <f t="shared" si="141"/>
        <v>0.22000622874313744</v>
      </c>
      <c r="I1301" s="94">
        <f t="shared" si="144"/>
        <v>0.22000622874313744</v>
      </c>
      <c r="J1301" s="94">
        <f t="shared" si="144"/>
        <v>0.22000622874313744</v>
      </c>
      <c r="K1301" s="94">
        <f t="shared" si="144"/>
        <v>0.22000622874313744</v>
      </c>
      <c r="L1301" s="94">
        <f t="shared" si="144"/>
        <v>0.22000622874313744</v>
      </c>
      <c r="M1301" s="94">
        <f t="shared" si="144"/>
        <v>0.22000622874313744</v>
      </c>
      <c r="N1301" s="94">
        <f t="shared" si="144"/>
        <v>0.22000622874313744</v>
      </c>
      <c r="O1301" s="94">
        <f t="shared" si="144"/>
        <v>0.22000622874313744</v>
      </c>
      <c r="P1301" s="94">
        <f t="shared" si="144"/>
        <v>0.22000622874313744</v>
      </c>
      <c r="Q1301" s="94">
        <f t="shared" si="144"/>
        <v>0.22000622874313744</v>
      </c>
      <c r="R1301" s="94">
        <f t="shared" si="144"/>
        <v>0.22000622874313744</v>
      </c>
      <c r="S1301" s="93">
        <f>(1+H1301)^((5-Dashboard!$F$9)*3/12)</f>
        <v>1.0509704664426405</v>
      </c>
      <c r="T1301" s="93">
        <f t="shared" si="140"/>
        <v>1.2821905152851019</v>
      </c>
      <c r="U1301" s="93">
        <f t="shared" si="140"/>
        <v>1.5642804150831973</v>
      </c>
      <c r="V1301" s="93">
        <f t="shared" si="140"/>
        <v>1.9084318499024011</v>
      </c>
      <c r="W1301" s="93">
        <f t="shared" si="140"/>
        <v>2.3282987440127179</v>
      </c>
      <c r="X1301" s="93">
        <f t="shared" si="140"/>
        <v>2.8405389700703396</v>
      </c>
      <c r="Y1301" s="93">
        <f t="shared" si="139"/>
        <v>3.4654752364734307</v>
      </c>
      <c r="Z1301" s="93">
        <f t="shared" si="139"/>
        <v>4.2279013740526823</v>
      </c>
      <c r="AA1301" s="93">
        <f t="shared" si="139"/>
        <v>5.1580660108559417</v>
      </c>
      <c r="AB1301" s="93">
        <f t="shared" si="139"/>
        <v>6.2928726615125168</v>
      </c>
      <c r="AC1301" s="95">
        <f t="shared" si="139"/>
        <v>7.6773438437326762</v>
      </c>
      <c r="AE1301" s="96"/>
    </row>
    <row r="1302" spans="3:31" ht="24.75" customHeight="1" x14ac:dyDescent="0.25">
      <c r="C1302" s="91">
        <f>ABS(E1302-Dashboard!$F$13)</f>
        <v>9.739230186853753</v>
      </c>
      <c r="D1302" s="92">
        <f t="shared" si="143"/>
        <v>0.22010622874313743</v>
      </c>
      <c r="E1302" s="93" cm="1">
        <f t="array" ref="E1302">SUM('DRE + DCF'!$S$41/TIR!S1302,'DRE + DCF'!$U$41:$AD$41/TIR!T1302:AC1302,TIR!F1302)</f>
        <v>39.770769813146245</v>
      </c>
      <c r="F1302" s="100">
        <f>'DRE + DCF'!$AE$38*'DRE + DCF'!$AE$39*(1+G1302)/(R1302-G1302)/AC1302</f>
        <v>17.975203307407192</v>
      </c>
      <c r="G1302" s="92">
        <f>R1302*(1-'DRE + DCF'!$AE$39)</f>
        <v>0.13206373724588244</v>
      </c>
      <c r="H1302" s="94">
        <f t="shared" si="141"/>
        <v>0.22010622874313743</v>
      </c>
      <c r="I1302" s="94">
        <f t="shared" si="144"/>
        <v>0.22010622874313743</v>
      </c>
      <c r="J1302" s="94">
        <f t="shared" si="144"/>
        <v>0.22010622874313743</v>
      </c>
      <c r="K1302" s="94">
        <f t="shared" si="144"/>
        <v>0.22010622874313743</v>
      </c>
      <c r="L1302" s="94">
        <f t="shared" si="144"/>
        <v>0.22010622874313743</v>
      </c>
      <c r="M1302" s="94">
        <f t="shared" si="144"/>
        <v>0.22010622874313743</v>
      </c>
      <c r="N1302" s="94">
        <f t="shared" si="144"/>
        <v>0.22010622874313743</v>
      </c>
      <c r="O1302" s="94">
        <f t="shared" si="144"/>
        <v>0.22010622874313743</v>
      </c>
      <c r="P1302" s="94">
        <f t="shared" si="144"/>
        <v>0.22010622874313743</v>
      </c>
      <c r="Q1302" s="94">
        <f t="shared" si="144"/>
        <v>0.22010622874313743</v>
      </c>
      <c r="R1302" s="94">
        <f t="shared" si="144"/>
        <v>0.22010622874313743</v>
      </c>
      <c r="S1302" s="93">
        <f>(1+H1302)^((5-Dashboard!$F$9)*3/12)</f>
        <v>1.0509920019507997</v>
      </c>
      <c r="T1302" s="93">
        <f t="shared" si="140"/>
        <v>1.2823218879393903</v>
      </c>
      <c r="U1302" s="93">
        <f t="shared" si="140"/>
        <v>1.5645689227285096</v>
      </c>
      <c r="V1302" s="93">
        <f t="shared" si="140"/>
        <v>1.9089402879189949</v>
      </c>
      <c r="W1302" s="93">
        <f t="shared" si="140"/>
        <v>2.3291099355886837</v>
      </c>
      <c r="X1302" s="93">
        <f t="shared" si="140"/>
        <v>2.8417615398392808</v>
      </c>
      <c r="Y1302" s="93">
        <f t="shared" si="139"/>
        <v>3.4672509553605959</v>
      </c>
      <c r="Z1302" s="93">
        <f t="shared" si="139"/>
        <v>4.230414487251057</v>
      </c>
      <c r="AA1302" s="93">
        <f t="shared" si="139"/>
        <v>5.1615550660602203</v>
      </c>
      <c r="AB1302" s="93">
        <f t="shared" si="139"/>
        <v>6.2976454861007714</v>
      </c>
      <c r="AC1302" s="95">
        <f t="shared" si="139"/>
        <v>7.6837964840076545</v>
      </c>
      <c r="AE1302" s="96"/>
    </row>
    <row r="1303" spans="3:31" ht="24.75" customHeight="1" x14ac:dyDescent="0.25">
      <c r="C1303" s="91">
        <f>ABS(E1303-Dashboard!$F$13)</f>
        <v>9.7699673187918847</v>
      </c>
      <c r="D1303" s="92">
        <f t="shared" si="143"/>
        <v>0.22020622874313742</v>
      </c>
      <c r="E1303" s="93" cm="1">
        <f t="array" ref="E1303">SUM('DRE + DCF'!$S$41/TIR!S1303,'DRE + DCF'!$U$41:$AD$41/TIR!T1303:AC1303,TIR!F1303)</f>
        <v>39.740032681208113</v>
      </c>
      <c r="F1303" s="100">
        <f>'DRE + DCF'!$AE$38*'DRE + DCF'!$AE$39*(1+G1303)/(R1303-G1303)/AC1303</f>
        <v>17.952904887041054</v>
      </c>
      <c r="G1303" s="92">
        <f>R1303*(1-'DRE + DCF'!$AE$39)</f>
        <v>0.13212373724588244</v>
      </c>
      <c r="H1303" s="94">
        <f t="shared" si="141"/>
        <v>0.22020622874313742</v>
      </c>
      <c r="I1303" s="94">
        <f t="shared" si="144"/>
        <v>0.22020622874313742</v>
      </c>
      <c r="J1303" s="94">
        <f t="shared" si="144"/>
        <v>0.22020622874313742</v>
      </c>
      <c r="K1303" s="94">
        <f t="shared" si="144"/>
        <v>0.22020622874313742</v>
      </c>
      <c r="L1303" s="94">
        <f t="shared" si="144"/>
        <v>0.22020622874313742</v>
      </c>
      <c r="M1303" s="94">
        <f t="shared" si="144"/>
        <v>0.22020622874313742</v>
      </c>
      <c r="N1303" s="94">
        <f t="shared" si="144"/>
        <v>0.22020622874313742</v>
      </c>
      <c r="O1303" s="94">
        <f t="shared" si="144"/>
        <v>0.22020622874313742</v>
      </c>
      <c r="P1303" s="94">
        <f t="shared" si="144"/>
        <v>0.22020622874313742</v>
      </c>
      <c r="Q1303" s="94">
        <f t="shared" si="144"/>
        <v>0.22020622874313742</v>
      </c>
      <c r="R1303" s="94">
        <f t="shared" si="144"/>
        <v>0.22020622874313742</v>
      </c>
      <c r="S1303" s="93">
        <f>(1+H1303)^((5-Dashboard!$F$9)*3/12)</f>
        <v>1.0510135361352106</v>
      </c>
      <c r="T1303" s="93">
        <f t="shared" si="140"/>
        <v>1.2824532632855346</v>
      </c>
      <c r="U1303" s="93">
        <f t="shared" si="140"/>
        <v>1.5648574599329721</v>
      </c>
      <c r="V1303" s="93">
        <f t="shared" si="140"/>
        <v>1.9094488197053772</v>
      </c>
      <c r="W1303" s="93">
        <f t="shared" si="140"/>
        <v>2.3299213432707333</v>
      </c>
      <c r="X1303" s="93">
        <f t="shared" si="140"/>
        <v>2.8429845355405265</v>
      </c>
      <c r="Y1303" s="93">
        <f t="shared" si="139"/>
        <v>3.4690274384869659</v>
      </c>
      <c r="Z1303" s="93">
        <f t="shared" si="139"/>
        <v>4.2329288881226468</v>
      </c>
      <c r="AA1303" s="93">
        <f t="shared" si="139"/>
        <v>5.1650461951140167</v>
      </c>
      <c r="AB1303" s="93">
        <f t="shared" si="139"/>
        <v>6.3024215390241656</v>
      </c>
      <c r="AC1303" s="95">
        <f t="shared" si="139"/>
        <v>7.6902540180821974</v>
      </c>
      <c r="AE1303" s="96"/>
    </row>
    <row r="1304" spans="3:31" ht="24.75" customHeight="1" x14ac:dyDescent="0.25">
      <c r="C1304" s="91">
        <f>ABS(E1304-Dashboard!$F$13)</f>
        <v>9.8006666910895746</v>
      </c>
      <c r="D1304" s="92">
        <f t="shared" si="143"/>
        <v>0.22030622874313741</v>
      </c>
      <c r="E1304" s="93" cm="1">
        <f t="array" ref="E1304">SUM('DRE + DCF'!$S$41/TIR!S1304,'DRE + DCF'!$U$41:$AD$41/TIR!T1304:AC1304,TIR!F1304)</f>
        <v>39.709333308910423</v>
      </c>
      <c r="F1304" s="100">
        <f>'DRE + DCF'!$AE$38*'DRE + DCF'!$AE$39*(1+G1304)/(R1304-G1304)/AC1304</f>
        <v>17.93063900986019</v>
      </c>
      <c r="G1304" s="92">
        <f>R1304*(1-'DRE + DCF'!$AE$39)</f>
        <v>0.13218373724588245</v>
      </c>
      <c r="H1304" s="94">
        <f t="shared" si="141"/>
        <v>0.22030622874313741</v>
      </c>
      <c r="I1304" s="94">
        <f t="shared" si="144"/>
        <v>0.22030622874313741</v>
      </c>
      <c r="J1304" s="94">
        <f t="shared" si="144"/>
        <v>0.22030622874313741</v>
      </c>
      <c r="K1304" s="94">
        <f t="shared" si="144"/>
        <v>0.22030622874313741</v>
      </c>
      <c r="L1304" s="94">
        <f t="shared" si="144"/>
        <v>0.22030622874313741</v>
      </c>
      <c r="M1304" s="94">
        <f t="shared" si="144"/>
        <v>0.22030622874313741</v>
      </c>
      <c r="N1304" s="94">
        <f t="shared" si="144"/>
        <v>0.22030622874313741</v>
      </c>
      <c r="O1304" s="94">
        <f t="shared" si="144"/>
        <v>0.22030622874313741</v>
      </c>
      <c r="P1304" s="94">
        <f t="shared" si="144"/>
        <v>0.22030622874313741</v>
      </c>
      <c r="Q1304" s="94">
        <f t="shared" si="144"/>
        <v>0.22030622874313741</v>
      </c>
      <c r="R1304" s="94">
        <f t="shared" si="144"/>
        <v>0.22030622874313741</v>
      </c>
      <c r="S1304" s="93">
        <f>(1+H1304)^((5-Dashboard!$F$9)*3/12)</f>
        <v>1.051035068996063</v>
      </c>
      <c r="T1304" s="93">
        <f t="shared" si="140"/>
        <v>1.282584641323369</v>
      </c>
      <c r="U1304" s="93">
        <f t="shared" si="140"/>
        <v>1.5651460266971899</v>
      </c>
      <c r="V1304" s="93">
        <f t="shared" si="140"/>
        <v>1.9099574452711539</v>
      </c>
      <c r="W1304" s="93">
        <f t="shared" si="140"/>
        <v>2.3307329670987191</v>
      </c>
      <c r="X1304" s="93">
        <f t="shared" si="140"/>
        <v>2.8442079572875412</v>
      </c>
      <c r="Y1304" s="93">
        <f t="shared" si="139"/>
        <v>3.470804686118782</v>
      </c>
      <c r="Z1304" s="93">
        <f t="shared" si="139"/>
        <v>4.23544457722162</v>
      </c>
      <c r="AA1304" s="93">
        <f t="shared" si="139"/>
        <v>5.1685393990798874</v>
      </c>
      <c r="AB1304" s="93">
        <f t="shared" si="139"/>
        <v>6.3072008222014988</v>
      </c>
      <c r="AC1304" s="95">
        <f t="shared" si="139"/>
        <v>7.6967164492663267</v>
      </c>
      <c r="AE1304" s="96"/>
    </row>
    <row r="1305" spans="3:31" ht="24.75" customHeight="1" x14ac:dyDescent="0.25">
      <c r="C1305" s="91">
        <f>ABS(E1305-Dashboard!$F$13)</f>
        <v>9.8313283638237436</v>
      </c>
      <c r="D1305" s="92">
        <f t="shared" si="143"/>
        <v>0.22040622874313739</v>
      </c>
      <c r="E1305" s="93" cm="1">
        <f t="array" ref="E1305">SUM('DRE + DCF'!$S$41/TIR!S1305,'DRE + DCF'!$U$41:$AD$41/TIR!T1305:AC1305,TIR!F1305)</f>
        <v>39.678671636176254</v>
      </c>
      <c r="F1305" s="100">
        <f>'DRE + DCF'!$AE$38*'DRE + DCF'!$AE$39*(1+G1305)/(R1305-G1305)/AC1305</f>
        <v>17.908405619837968</v>
      </c>
      <c r="G1305" s="92">
        <f>R1305*(1-'DRE + DCF'!$AE$39)</f>
        <v>0.13224373724588243</v>
      </c>
      <c r="H1305" s="94">
        <f t="shared" si="141"/>
        <v>0.22040622874313739</v>
      </c>
      <c r="I1305" s="94">
        <f t="shared" si="144"/>
        <v>0.22040622874313739</v>
      </c>
      <c r="J1305" s="94">
        <f t="shared" si="144"/>
        <v>0.22040622874313739</v>
      </c>
      <c r="K1305" s="94">
        <f t="shared" si="144"/>
        <v>0.22040622874313739</v>
      </c>
      <c r="L1305" s="94">
        <f t="shared" si="144"/>
        <v>0.22040622874313739</v>
      </c>
      <c r="M1305" s="94">
        <f t="shared" si="144"/>
        <v>0.22040622874313739</v>
      </c>
      <c r="N1305" s="94">
        <f t="shared" si="144"/>
        <v>0.22040622874313739</v>
      </c>
      <c r="O1305" s="94">
        <f t="shared" si="144"/>
        <v>0.22040622874313739</v>
      </c>
      <c r="P1305" s="94">
        <f t="shared" si="144"/>
        <v>0.22040622874313739</v>
      </c>
      <c r="Q1305" s="94">
        <f t="shared" si="144"/>
        <v>0.22040622874313739</v>
      </c>
      <c r="R1305" s="94">
        <f t="shared" si="144"/>
        <v>0.22040622874313739</v>
      </c>
      <c r="S1305" s="93">
        <f>(1+H1305)^((5-Dashboard!$F$9)*3/12)</f>
        <v>1.0510566005335471</v>
      </c>
      <c r="T1305" s="93">
        <f t="shared" si="140"/>
        <v>1.2827160220527285</v>
      </c>
      <c r="U1305" s="93">
        <f t="shared" si="140"/>
        <v>1.5654346230217695</v>
      </c>
      <c r="V1305" s="93">
        <f t="shared" si="140"/>
        <v>1.9104661646259327</v>
      </c>
      <c r="W1305" s="93">
        <f t="shared" si="140"/>
        <v>2.3315448071125005</v>
      </c>
      <c r="X1305" s="93">
        <f t="shared" si="140"/>
        <v>2.8454318051938126</v>
      </c>
      <c r="Y1305" s="93">
        <f t="shared" si="139"/>
        <v>3.4725826985223582</v>
      </c>
      <c r="Z1305" s="93">
        <f t="shared" si="139"/>
        <v>4.2379615551023386</v>
      </c>
      <c r="AA1305" s="93">
        <f t="shared" si="139"/>
        <v>5.1720346790208467</v>
      </c>
      <c r="AB1305" s="93">
        <f t="shared" si="139"/>
        <v>6.3119833375525545</v>
      </c>
      <c r="AC1305" s="95">
        <f t="shared" si="139"/>
        <v>7.7031837808720347</v>
      </c>
      <c r="AE1305" s="96"/>
    </row>
    <row r="1306" spans="3:31" ht="24.75" customHeight="1" x14ac:dyDescent="0.25">
      <c r="C1306" s="91">
        <f>ABS(E1306-Dashboard!$F$13)</f>
        <v>9.8619523969538818</v>
      </c>
      <c r="D1306" s="92">
        <f t="shared" si="143"/>
        <v>0.22050622874313738</v>
      </c>
      <c r="E1306" s="93" cm="1">
        <f t="array" ref="E1306">SUM('DRE + DCF'!$S$41/TIR!S1306,'DRE + DCF'!$U$41:$AD$41/TIR!T1306:AC1306,TIR!F1306)</f>
        <v>39.648047603046116</v>
      </c>
      <c r="F1306" s="100">
        <f>'DRE + DCF'!$AE$38*'DRE + DCF'!$AE$39*(1+G1306)/(R1306-G1306)/AC1306</f>
        <v>17.886204661061534</v>
      </c>
      <c r="G1306" s="92">
        <f>R1306*(1-'DRE + DCF'!$AE$39)</f>
        <v>0.13230373724588243</v>
      </c>
      <c r="H1306" s="94">
        <f t="shared" si="141"/>
        <v>0.22050622874313738</v>
      </c>
      <c r="I1306" s="94">
        <f t="shared" si="144"/>
        <v>0.22050622874313738</v>
      </c>
      <c r="J1306" s="94">
        <f t="shared" si="144"/>
        <v>0.22050622874313738</v>
      </c>
      <c r="K1306" s="94">
        <f t="shared" si="144"/>
        <v>0.22050622874313738</v>
      </c>
      <c r="L1306" s="94">
        <f t="shared" si="144"/>
        <v>0.22050622874313738</v>
      </c>
      <c r="M1306" s="94">
        <f t="shared" si="144"/>
        <v>0.22050622874313738</v>
      </c>
      <c r="N1306" s="94">
        <f t="shared" si="144"/>
        <v>0.22050622874313738</v>
      </c>
      <c r="O1306" s="94">
        <f t="shared" si="144"/>
        <v>0.22050622874313738</v>
      </c>
      <c r="P1306" s="94">
        <f t="shared" si="144"/>
        <v>0.22050622874313738</v>
      </c>
      <c r="Q1306" s="94">
        <f t="shared" si="144"/>
        <v>0.22050622874313738</v>
      </c>
      <c r="R1306" s="94">
        <f t="shared" si="144"/>
        <v>0.22050622874313738</v>
      </c>
      <c r="S1306" s="93">
        <f>(1+H1306)^((5-Dashboard!$F$9)*3/12)</f>
        <v>1.0510781307478521</v>
      </c>
      <c r="T1306" s="93">
        <f t="shared" si="140"/>
        <v>1.2828474054734471</v>
      </c>
      <c r="U1306" s="93">
        <f t="shared" si="140"/>
        <v>1.5657232489073154</v>
      </c>
      <c r="V1306" s="93">
        <f t="shared" si="140"/>
        <v>1.9109749777793201</v>
      </c>
      <c r="W1306" s="93">
        <f t="shared" si="140"/>
        <v>2.3323568633519387</v>
      </c>
      <c r="X1306" s="93">
        <f t="shared" si="140"/>
        <v>2.8466560793728477</v>
      </c>
      <c r="Y1306" s="93">
        <f t="shared" si="139"/>
        <v>3.4743614759640797</v>
      </c>
      <c r="Z1306" s="93">
        <f t="shared" si="139"/>
        <v>4.2404798223193598</v>
      </c>
      <c r="AA1306" s="93">
        <f t="shared" si="139"/>
        <v>5.1755320360003711</v>
      </c>
      <c r="AB1306" s="93">
        <f t="shared" si="139"/>
        <v>6.3167690869981046</v>
      </c>
      <c r="AC1306" s="95">
        <f t="shared" si="139"/>
        <v>7.7096560162132874</v>
      </c>
      <c r="AE1306" s="96"/>
    </row>
    <row r="1307" spans="3:31" ht="24.75" customHeight="1" x14ac:dyDescent="0.25">
      <c r="C1307" s="91">
        <f>ABS(E1307-Dashboard!$F$13)</f>
        <v>9.8925388503222464</v>
      </c>
      <c r="D1307" s="92">
        <f t="shared" si="143"/>
        <v>0.22060622874313737</v>
      </c>
      <c r="E1307" s="93" cm="1">
        <f t="array" ref="E1307">SUM('DRE + DCF'!$S$41/TIR!S1307,'DRE + DCF'!$U$41:$AD$41/TIR!T1307:AC1307,TIR!F1307)</f>
        <v>39.617461149677752</v>
      </c>
      <c r="F1307" s="100">
        <f>'DRE + DCF'!$AE$38*'DRE + DCF'!$AE$39*(1+G1307)/(R1307-G1307)/AC1307</f>
        <v>17.864036077731569</v>
      </c>
      <c r="G1307" s="92">
        <f>R1307*(1-'DRE + DCF'!$AE$39)</f>
        <v>0.13236373724588241</v>
      </c>
      <c r="H1307" s="94">
        <f t="shared" si="141"/>
        <v>0.22060622874313737</v>
      </c>
      <c r="I1307" s="94">
        <f t="shared" si="144"/>
        <v>0.22060622874313737</v>
      </c>
      <c r="J1307" s="94">
        <f t="shared" si="144"/>
        <v>0.22060622874313737</v>
      </c>
      <c r="K1307" s="94">
        <f t="shared" si="144"/>
        <v>0.22060622874313737</v>
      </c>
      <c r="L1307" s="94">
        <f t="shared" si="144"/>
        <v>0.22060622874313737</v>
      </c>
      <c r="M1307" s="94">
        <f t="shared" si="144"/>
        <v>0.22060622874313737</v>
      </c>
      <c r="N1307" s="94">
        <f t="shared" si="144"/>
        <v>0.22060622874313737</v>
      </c>
      <c r="O1307" s="94">
        <f t="shared" si="144"/>
        <v>0.22060622874313737</v>
      </c>
      <c r="P1307" s="94">
        <f t="shared" si="144"/>
        <v>0.22060622874313737</v>
      </c>
      <c r="Q1307" s="94">
        <f t="shared" si="144"/>
        <v>0.22060622874313737</v>
      </c>
      <c r="R1307" s="94">
        <f t="shared" si="144"/>
        <v>0.22060622874313737</v>
      </c>
      <c r="S1307" s="93">
        <f>(1+H1307)^((5-Dashboard!$F$9)*3/12)</f>
        <v>1.051099659639168</v>
      </c>
      <c r="T1307" s="93">
        <f t="shared" si="140"/>
        <v>1.2829787915853601</v>
      </c>
      <c r="U1307" s="93">
        <f t="shared" si="140"/>
        <v>1.566011904354434</v>
      </c>
      <c r="V1307" s="93">
        <f t="shared" si="140"/>
        <v>1.9114838847409246</v>
      </c>
      <c r="W1307" s="93">
        <f t="shared" si="140"/>
        <v>2.333169135856902</v>
      </c>
      <c r="X1307" s="93">
        <f t="shared" si="140"/>
        <v>2.847880779938178</v>
      </c>
      <c r="Y1307" s="93">
        <f t="shared" si="139"/>
        <v>3.476141018710404</v>
      </c>
      <c r="Z1307" s="93">
        <f t="shared" si="139"/>
        <v>4.2429993794274337</v>
      </c>
      <c r="AA1307" s="93">
        <f t="shared" si="139"/>
        <v>5.1790314710823919</v>
      </c>
      <c r="AB1307" s="93">
        <f t="shared" si="139"/>
        <v>6.3215580724599016</v>
      </c>
      <c r="AC1307" s="95">
        <f t="shared" si="139"/>
        <v>7.7161331586060173</v>
      </c>
      <c r="AE1307" s="96"/>
    </row>
    <row r="1308" spans="3:31" ht="24.75" customHeight="1" x14ac:dyDescent="0.25">
      <c r="C1308" s="91">
        <f>ABS(E1308-Dashboard!$F$13)</f>
        <v>9.9230877836541964</v>
      </c>
      <c r="D1308" s="92">
        <f t="shared" si="143"/>
        <v>0.22070622874313736</v>
      </c>
      <c r="E1308" s="93" cm="1">
        <f t="array" ref="E1308">SUM('DRE + DCF'!$S$41/TIR!S1308,'DRE + DCF'!$U$41:$AD$41/TIR!T1308:AC1308,TIR!F1308)</f>
        <v>39.586912216345802</v>
      </c>
      <c r="F1308" s="100">
        <f>'DRE + DCF'!$AE$38*'DRE + DCF'!$AE$39*(1+G1308)/(R1308-G1308)/AC1308</f>
        <v>17.841899814162044</v>
      </c>
      <c r="G1308" s="92">
        <f>R1308*(1-'DRE + DCF'!$AE$39)</f>
        <v>0.13242373724588241</v>
      </c>
      <c r="H1308" s="94">
        <f t="shared" si="141"/>
        <v>0.22070622874313736</v>
      </c>
      <c r="I1308" s="94">
        <f t="shared" si="144"/>
        <v>0.22070622874313736</v>
      </c>
      <c r="J1308" s="94">
        <f t="shared" si="144"/>
        <v>0.22070622874313736</v>
      </c>
      <c r="K1308" s="94">
        <f t="shared" si="144"/>
        <v>0.22070622874313736</v>
      </c>
      <c r="L1308" s="94">
        <f t="shared" si="144"/>
        <v>0.22070622874313736</v>
      </c>
      <c r="M1308" s="94">
        <f t="shared" si="144"/>
        <v>0.22070622874313736</v>
      </c>
      <c r="N1308" s="94">
        <f t="shared" si="144"/>
        <v>0.22070622874313736</v>
      </c>
      <c r="O1308" s="94">
        <f t="shared" si="144"/>
        <v>0.22070622874313736</v>
      </c>
      <c r="P1308" s="94">
        <f t="shared" si="144"/>
        <v>0.22070622874313736</v>
      </c>
      <c r="Q1308" s="94">
        <f t="shared" si="144"/>
        <v>0.22070622874313736</v>
      </c>
      <c r="R1308" s="94">
        <f t="shared" si="144"/>
        <v>0.22070622874313736</v>
      </c>
      <c r="S1308" s="93">
        <f>(1+H1308)^((5-Dashboard!$F$9)*3/12)</f>
        <v>1.0511211872076844</v>
      </c>
      <c r="T1308" s="93">
        <f t="shared" si="140"/>
        <v>1.2831101803883018</v>
      </c>
      <c r="U1308" s="93">
        <f t="shared" si="140"/>
        <v>1.5663005893637307</v>
      </c>
      <c r="V1308" s="93">
        <f t="shared" si="140"/>
        <v>1.9119928855203532</v>
      </c>
      <c r="W1308" s="93">
        <f t="shared" si="140"/>
        <v>2.3339816246672593</v>
      </c>
      <c r="X1308" s="93">
        <f t="shared" si="140"/>
        <v>2.8491059070033509</v>
      </c>
      <c r="Y1308" s="93">
        <f t="shared" si="139"/>
        <v>3.4779213270278562</v>
      </c>
      <c r="Z1308" s="93">
        <f t="shared" si="139"/>
        <v>4.245520226981502</v>
      </c>
      <c r="AA1308" s="93">
        <f t="shared" si="139"/>
        <v>5.1825329853312976</v>
      </c>
      <c r="AB1308" s="93">
        <f t="shared" si="139"/>
        <v>6.3263502958606814</v>
      </c>
      <c r="AC1308" s="95">
        <f t="shared" si="139"/>
        <v>7.7226152113681241</v>
      </c>
      <c r="AE1308" s="96"/>
    </row>
    <row r="1309" spans="3:31" ht="24.75" customHeight="1" x14ac:dyDescent="0.25">
      <c r="C1309" s="91">
        <f>ABS(E1309-Dashboard!$F$13)</f>
        <v>9.9535992565584408</v>
      </c>
      <c r="D1309" s="92">
        <f t="shared" si="143"/>
        <v>0.22080622874313735</v>
      </c>
      <c r="E1309" s="93" cm="1">
        <f t="array" ref="E1309">SUM('DRE + DCF'!$S$41/TIR!S1309,'DRE + DCF'!$U$41:$AD$41/TIR!T1309:AC1309,TIR!F1309)</f>
        <v>39.556400743441557</v>
      </c>
      <c r="F1309" s="100">
        <f>'DRE + DCF'!$AE$38*'DRE + DCF'!$AE$39*(1+G1309)/(R1309-G1309)/AC1309</f>
        <v>17.819795814779877</v>
      </c>
      <c r="G1309" s="92">
        <f>R1309*(1-'DRE + DCF'!$AE$39)</f>
        <v>0.13248373724588242</v>
      </c>
      <c r="H1309" s="94">
        <f t="shared" si="141"/>
        <v>0.22080622874313735</v>
      </c>
      <c r="I1309" s="94">
        <f t="shared" si="144"/>
        <v>0.22080622874313735</v>
      </c>
      <c r="J1309" s="94">
        <f t="shared" si="144"/>
        <v>0.22080622874313735</v>
      </c>
      <c r="K1309" s="94">
        <f t="shared" si="144"/>
        <v>0.22080622874313735</v>
      </c>
      <c r="L1309" s="94">
        <f t="shared" si="144"/>
        <v>0.22080622874313735</v>
      </c>
      <c r="M1309" s="94">
        <f t="shared" si="144"/>
        <v>0.22080622874313735</v>
      </c>
      <c r="N1309" s="94">
        <f t="shared" si="144"/>
        <v>0.22080622874313735</v>
      </c>
      <c r="O1309" s="94">
        <f t="shared" si="144"/>
        <v>0.22080622874313735</v>
      </c>
      <c r="P1309" s="94">
        <f t="shared" si="144"/>
        <v>0.22080622874313735</v>
      </c>
      <c r="Q1309" s="94">
        <f t="shared" si="144"/>
        <v>0.22080622874313735</v>
      </c>
      <c r="R1309" s="94">
        <f t="shared" si="144"/>
        <v>0.22080622874313735</v>
      </c>
      <c r="S1309" s="93">
        <f>(1+H1309)^((5-Dashboard!$F$9)*3/12)</f>
        <v>1.0511427134535911</v>
      </c>
      <c r="T1309" s="93">
        <f t="shared" si="140"/>
        <v>1.2832415718821069</v>
      </c>
      <c r="U1309" s="93">
        <f t="shared" si="140"/>
        <v>1.5665893039358105</v>
      </c>
      <c r="V1309" s="93">
        <f t="shared" si="140"/>
        <v>1.9125019801272134</v>
      </c>
      <c r="W1309" s="93">
        <f t="shared" si="140"/>
        <v>2.3347943298228859</v>
      </c>
      <c r="X1309" s="93">
        <f t="shared" si="140"/>
        <v>2.8503314606819381</v>
      </c>
      <c r="Y1309" s="93">
        <f t="shared" si="139"/>
        <v>3.4797024011830349</v>
      </c>
      <c r="Z1309" s="93">
        <f t="shared" si="139"/>
        <v>4.2480423655367003</v>
      </c>
      <c r="AA1309" s="93">
        <f t="shared" si="139"/>
        <v>5.186036579811935</v>
      </c>
      <c r="AB1309" s="93">
        <f t="shared" si="139"/>
        <v>6.3311457591241673</v>
      </c>
      <c r="AC1309" s="95">
        <f t="shared" si="139"/>
        <v>7.7291021778194819</v>
      </c>
      <c r="AE1309" s="96"/>
    </row>
    <row r="1310" spans="3:31" ht="24.75" customHeight="1" x14ac:dyDescent="0.25">
      <c r="C1310" s="91">
        <f>ABS(E1310-Dashboard!$F$13)</f>
        <v>9.9840733285273089</v>
      </c>
      <c r="D1310" s="92">
        <f t="shared" si="143"/>
        <v>0.22090622874313734</v>
      </c>
      <c r="E1310" s="93" cm="1">
        <f t="array" ref="E1310">SUM('DRE + DCF'!$S$41/TIR!S1310,'DRE + DCF'!$U$41:$AD$41/TIR!T1310:AC1310,TIR!F1310)</f>
        <v>39.525926671472689</v>
      </c>
      <c r="F1310" s="100">
        <f>'DRE + DCF'!$AE$38*'DRE + DCF'!$AE$39*(1+G1310)/(R1310-G1310)/AC1310</f>
        <v>17.797724024124705</v>
      </c>
      <c r="G1310" s="92">
        <f>R1310*(1-'DRE + DCF'!$AE$39)</f>
        <v>0.13254373724588239</v>
      </c>
      <c r="H1310" s="94">
        <f t="shared" si="141"/>
        <v>0.22090622874313734</v>
      </c>
      <c r="I1310" s="94">
        <f t="shared" si="144"/>
        <v>0.22090622874313734</v>
      </c>
      <c r="J1310" s="94">
        <f t="shared" si="144"/>
        <v>0.22090622874313734</v>
      </c>
      <c r="K1310" s="94">
        <f t="shared" si="144"/>
        <v>0.22090622874313734</v>
      </c>
      <c r="L1310" s="94">
        <f t="shared" si="144"/>
        <v>0.22090622874313734</v>
      </c>
      <c r="M1310" s="94">
        <f t="shared" si="144"/>
        <v>0.22090622874313734</v>
      </c>
      <c r="N1310" s="94">
        <f t="shared" si="144"/>
        <v>0.22090622874313734</v>
      </c>
      <c r="O1310" s="94">
        <f t="shared" si="144"/>
        <v>0.22090622874313734</v>
      </c>
      <c r="P1310" s="94">
        <f t="shared" si="144"/>
        <v>0.22090622874313734</v>
      </c>
      <c r="Q1310" s="94">
        <f t="shared" si="144"/>
        <v>0.22090622874313734</v>
      </c>
      <c r="R1310" s="94">
        <f t="shared" si="144"/>
        <v>0.22090622874313734</v>
      </c>
      <c r="S1310" s="93">
        <f>(1+H1310)^((5-Dashboard!$F$9)*3/12)</f>
        <v>1.0511642383770776</v>
      </c>
      <c r="T1310" s="93">
        <f t="shared" si="140"/>
        <v>1.28337296606661</v>
      </c>
      <c r="U1310" s="93">
        <f t="shared" si="140"/>
        <v>1.5668780480712792</v>
      </c>
      <c r="V1310" s="93">
        <f t="shared" si="140"/>
        <v>1.9130111685711138</v>
      </c>
      <c r="W1310" s="93">
        <f t="shared" si="140"/>
        <v>2.3356072513636605</v>
      </c>
      <c r="X1310" s="93">
        <f t="shared" si="140"/>
        <v>2.8515574410875315</v>
      </c>
      <c r="Y1310" s="93">
        <f t="shared" si="139"/>
        <v>3.481484241442609</v>
      </c>
      <c r="Z1310" s="93">
        <f t="shared" si="139"/>
        <v>4.2505657956483578</v>
      </c>
      <c r="AA1310" s="93">
        <f t="shared" si="139"/>
        <v>5.1895422555896094</v>
      </c>
      <c r="AB1310" s="93">
        <f t="shared" si="139"/>
        <v>6.3359444641750651</v>
      </c>
      <c r="AC1310" s="95">
        <f t="shared" si="139"/>
        <v>7.7355940612819367</v>
      </c>
      <c r="AE1310" s="96"/>
    </row>
    <row r="1311" spans="3:31" ht="24.75" customHeight="1" x14ac:dyDescent="0.25">
      <c r="C1311" s="91">
        <f>ABS(E1311-Dashboard!$F$13)</f>
        <v>10.01451005893707</v>
      </c>
      <c r="D1311" s="92">
        <f t="shared" si="143"/>
        <v>0.22100622874313733</v>
      </c>
      <c r="E1311" s="93" cm="1">
        <f t="array" ref="E1311">SUM('DRE + DCF'!$S$41/TIR!S1311,'DRE + DCF'!$U$41:$AD$41/TIR!T1311:AC1311,TIR!F1311)</f>
        <v>39.495489941062928</v>
      </c>
      <c r="F1311" s="100">
        <f>'DRE + DCF'!$AE$38*'DRE + DCF'!$AE$39*(1+G1311)/(R1311-G1311)/AC1311</f>
        <v>17.775684386848649</v>
      </c>
      <c r="G1311" s="92">
        <f>R1311*(1-'DRE + DCF'!$AE$39)</f>
        <v>0.1326037372458824</v>
      </c>
      <c r="H1311" s="94">
        <f t="shared" si="141"/>
        <v>0.22100622874313733</v>
      </c>
      <c r="I1311" s="94">
        <f t="shared" si="144"/>
        <v>0.22100622874313733</v>
      </c>
      <c r="J1311" s="94">
        <f t="shared" si="144"/>
        <v>0.22100622874313733</v>
      </c>
      <c r="K1311" s="94">
        <f t="shared" si="144"/>
        <v>0.22100622874313733</v>
      </c>
      <c r="L1311" s="94">
        <f t="shared" si="144"/>
        <v>0.22100622874313733</v>
      </c>
      <c r="M1311" s="94">
        <f t="shared" si="144"/>
        <v>0.22100622874313733</v>
      </c>
      <c r="N1311" s="94">
        <f t="shared" si="144"/>
        <v>0.22100622874313733</v>
      </c>
      <c r="O1311" s="94">
        <f t="shared" si="144"/>
        <v>0.22100622874313733</v>
      </c>
      <c r="P1311" s="94">
        <f t="shared" si="144"/>
        <v>0.22100622874313733</v>
      </c>
      <c r="Q1311" s="94">
        <f t="shared" si="144"/>
        <v>0.22100622874313733</v>
      </c>
      <c r="R1311" s="94">
        <f t="shared" si="144"/>
        <v>0.22100622874313733</v>
      </c>
      <c r="S1311" s="93">
        <f>(1+H1311)^((5-Dashboard!$F$9)*3/12)</f>
        <v>1.0511857619783334</v>
      </c>
      <c r="T1311" s="93">
        <f t="shared" si="140"/>
        <v>1.283504362941646</v>
      </c>
      <c r="U1311" s="93">
        <f t="shared" si="140"/>
        <v>1.5671668217707422</v>
      </c>
      <c r="V1311" s="93">
        <f t="shared" si="140"/>
        <v>1.9135204508616623</v>
      </c>
      <c r="W1311" s="93">
        <f t="shared" si="140"/>
        <v>2.3364203893294664</v>
      </c>
      <c r="X1311" s="93">
        <f t="shared" si="140"/>
        <v>2.8527838483337447</v>
      </c>
      <c r="Y1311" s="93">
        <f t="shared" si="139"/>
        <v>3.48326684807332</v>
      </c>
      <c r="Z1311" s="93">
        <f t="shared" si="139"/>
        <v>4.2530905178719989</v>
      </c>
      <c r="AA1311" s="93">
        <f t="shared" si="139"/>
        <v>5.1930500137300868</v>
      </c>
      <c r="AB1311" s="93">
        <f t="shared" si="139"/>
        <v>6.3407464129390707</v>
      </c>
      <c r="AC1311" s="95">
        <f t="shared" si="139"/>
        <v>7.7420908650793105</v>
      </c>
      <c r="AE1311" s="96"/>
    </row>
    <row r="1312" spans="3:31" ht="24.75" customHeight="1" x14ac:dyDescent="0.25">
      <c r="C1312" s="91">
        <f>ABS(E1312-Dashboard!$F$13)</f>
        <v>10.044909507048096</v>
      </c>
      <c r="D1312" s="92">
        <f t="shared" si="143"/>
        <v>0.22110622874313732</v>
      </c>
      <c r="E1312" s="93" cm="1">
        <f t="array" ref="E1312">SUM('DRE + DCF'!$S$41/TIR!S1312,'DRE + DCF'!$U$41:$AD$41/TIR!T1312:AC1312,TIR!F1312)</f>
        <v>39.465090492951902</v>
      </c>
      <c r="F1312" s="100">
        <f>'DRE + DCF'!$AE$38*'DRE + DCF'!$AE$39*(1+G1312)/(R1312-G1312)/AC1312</f>
        <v>17.753676847715997</v>
      </c>
      <c r="G1312" s="92">
        <f>R1312*(1-'DRE + DCF'!$AE$39)</f>
        <v>0.13266373724588237</v>
      </c>
      <c r="H1312" s="94">
        <f t="shared" si="141"/>
        <v>0.22110622874313732</v>
      </c>
      <c r="I1312" s="94">
        <f t="shared" si="144"/>
        <v>0.22110622874313732</v>
      </c>
      <c r="J1312" s="94">
        <f t="shared" si="144"/>
        <v>0.22110622874313732</v>
      </c>
      <c r="K1312" s="94">
        <f t="shared" si="144"/>
        <v>0.22110622874313732</v>
      </c>
      <c r="L1312" s="94">
        <f t="shared" si="144"/>
        <v>0.22110622874313732</v>
      </c>
      <c r="M1312" s="94">
        <f t="shared" si="144"/>
        <v>0.22110622874313732</v>
      </c>
      <c r="N1312" s="94">
        <f t="shared" si="144"/>
        <v>0.22110622874313732</v>
      </c>
      <c r="O1312" s="94">
        <f t="shared" si="144"/>
        <v>0.22110622874313732</v>
      </c>
      <c r="P1312" s="94">
        <f t="shared" si="144"/>
        <v>0.22110622874313732</v>
      </c>
      <c r="Q1312" s="94">
        <f t="shared" si="144"/>
        <v>0.22110622874313732</v>
      </c>
      <c r="R1312" s="94">
        <f t="shared" si="144"/>
        <v>0.22110622874313732</v>
      </c>
      <c r="S1312" s="93">
        <f>(1+H1312)^((5-Dashboard!$F$9)*3/12)</f>
        <v>1.0512072842575479</v>
      </c>
      <c r="T1312" s="93">
        <f t="shared" si="140"/>
        <v>1.2836357625070496</v>
      </c>
      <c r="U1312" s="93">
        <f t="shared" si="140"/>
        <v>1.5674556250348048</v>
      </c>
      <c r="V1312" s="93">
        <f t="shared" si="140"/>
        <v>1.9140298270084677</v>
      </c>
      <c r="W1312" s="93">
        <f t="shared" si="140"/>
        <v>2.3372337437601893</v>
      </c>
      <c r="X1312" s="93">
        <f t="shared" si="140"/>
        <v>2.8540106825342089</v>
      </c>
      <c r="Y1312" s="93">
        <f t="shared" si="139"/>
        <v>3.4850502213419752</v>
      </c>
      <c r="Z1312" s="93">
        <f t="shared" si="139"/>
        <v>4.2556165327633355</v>
      </c>
      <c r="AA1312" s="93">
        <f t="shared" si="139"/>
        <v>5.1965598552995829</v>
      </c>
      <c r="AB1312" s="93">
        <f t="shared" si="139"/>
        <v>6.3455516073428573</v>
      </c>
      <c r="AC1312" s="95">
        <f t="shared" si="139"/>
        <v>7.7485925925373902</v>
      </c>
      <c r="AE1312" s="96"/>
    </row>
    <row r="1313" spans="3:31" ht="24.75" customHeight="1" x14ac:dyDescent="0.25">
      <c r="C1313" s="91">
        <f>ABS(E1313-Dashboard!$F$13)</f>
        <v>10.075271732005234</v>
      </c>
      <c r="D1313" s="92">
        <f t="shared" si="143"/>
        <v>0.22120622874313731</v>
      </c>
      <c r="E1313" s="93" cm="1">
        <f t="array" ref="E1313">SUM('DRE + DCF'!$S$41/TIR!S1313,'DRE + DCF'!$U$41:$AD$41/TIR!T1313:AC1313,TIR!F1313)</f>
        <v>39.434728267994764</v>
      </c>
      <c r="F1313" s="100">
        <f>'DRE + DCF'!$AE$38*'DRE + DCF'!$AE$39*(1+G1313)/(R1313-G1313)/AC1313</f>
        <v>17.731701351602958</v>
      </c>
      <c r="G1313" s="92">
        <f>R1313*(1-'DRE + DCF'!$AE$39)</f>
        <v>0.13272373724588238</v>
      </c>
      <c r="H1313" s="94">
        <f t="shared" si="141"/>
        <v>0.22120622874313731</v>
      </c>
      <c r="I1313" s="94">
        <f t="shared" si="144"/>
        <v>0.22120622874313731</v>
      </c>
      <c r="J1313" s="94">
        <f t="shared" si="144"/>
        <v>0.22120622874313731</v>
      </c>
      <c r="K1313" s="94">
        <f t="shared" si="144"/>
        <v>0.22120622874313731</v>
      </c>
      <c r="L1313" s="94">
        <f t="shared" si="144"/>
        <v>0.22120622874313731</v>
      </c>
      <c r="M1313" s="94">
        <f t="shared" si="144"/>
        <v>0.22120622874313731</v>
      </c>
      <c r="N1313" s="94">
        <f t="shared" si="144"/>
        <v>0.22120622874313731</v>
      </c>
      <c r="O1313" s="94">
        <f t="shared" si="144"/>
        <v>0.22120622874313731</v>
      </c>
      <c r="P1313" s="94">
        <f t="shared" si="144"/>
        <v>0.22120622874313731</v>
      </c>
      <c r="Q1313" s="94">
        <f t="shared" si="144"/>
        <v>0.22120622874313731</v>
      </c>
      <c r="R1313" s="94">
        <f t="shared" si="144"/>
        <v>0.22120622874313731</v>
      </c>
      <c r="S1313" s="93">
        <f>(1+H1313)^((5-Dashboard!$F$9)*3/12)</f>
        <v>1.0512288052149108</v>
      </c>
      <c r="T1313" s="93">
        <f t="shared" si="140"/>
        <v>1.2837671647626554</v>
      </c>
      <c r="U1313" s="93">
        <f t="shared" si="140"/>
        <v>1.5677444578640722</v>
      </c>
      <c r="V1313" s="93">
        <f t="shared" si="140"/>
        <v>1.9145392970211381</v>
      </c>
      <c r="W1313" s="93">
        <f t="shared" si="140"/>
        <v>2.3380473146957215</v>
      </c>
      <c r="X1313" s="93">
        <f t="shared" si="140"/>
        <v>2.8552379438025812</v>
      </c>
      <c r="Y1313" s="93">
        <f t="shared" ref="Y1313:AC1363" si="145">(X1313)*(1+N1313)</f>
        <v>3.4868343615154602</v>
      </c>
      <c r="Z1313" s="93">
        <f t="shared" si="145"/>
        <v>4.2581438408782804</v>
      </c>
      <c r="AA1313" s="93">
        <f t="shared" si="145"/>
        <v>5.200071781364783</v>
      </c>
      <c r="AB1313" s="93">
        <f t="shared" si="145"/>
        <v>6.3503600493140944</v>
      </c>
      <c r="AC1313" s="95">
        <f t="shared" si="145"/>
        <v>7.7550992469839484</v>
      </c>
      <c r="AE1313" s="96"/>
    </row>
    <row r="1314" spans="3:31" ht="24.75" customHeight="1" x14ac:dyDescent="0.25">
      <c r="C1314" s="91">
        <f>ABS(E1314-Dashboard!$F$13)</f>
        <v>10.10559679283805</v>
      </c>
      <c r="D1314" s="92">
        <f t="shared" si="143"/>
        <v>0.2213062287431373</v>
      </c>
      <c r="E1314" s="93" cm="1">
        <f t="array" ref="E1314">SUM('DRE + DCF'!$S$41/TIR!S1314,'DRE + DCF'!$U$41:$AD$41/TIR!T1314:AC1314,TIR!F1314)</f>
        <v>39.404403207161948</v>
      </c>
      <c r="F1314" s="100">
        <f>'DRE + DCF'!$AE$38*'DRE + DCF'!$AE$39*(1+G1314)/(R1314-G1314)/AC1314</f>
        <v>17.709757843497371</v>
      </c>
      <c r="G1314" s="92">
        <f>R1314*(1-'DRE + DCF'!$AE$39)</f>
        <v>0.13278373724588238</v>
      </c>
      <c r="H1314" s="94">
        <f t="shared" si="141"/>
        <v>0.2213062287431373</v>
      </c>
      <c r="I1314" s="94">
        <f t="shared" si="144"/>
        <v>0.2213062287431373</v>
      </c>
      <c r="J1314" s="94">
        <f t="shared" si="144"/>
        <v>0.2213062287431373</v>
      </c>
      <c r="K1314" s="94">
        <f t="shared" si="144"/>
        <v>0.2213062287431373</v>
      </c>
      <c r="L1314" s="94">
        <f t="shared" si="144"/>
        <v>0.2213062287431373</v>
      </c>
      <c r="M1314" s="94">
        <f t="shared" si="144"/>
        <v>0.2213062287431373</v>
      </c>
      <c r="N1314" s="94">
        <f t="shared" si="144"/>
        <v>0.2213062287431373</v>
      </c>
      <c r="O1314" s="94">
        <f t="shared" si="144"/>
        <v>0.2213062287431373</v>
      </c>
      <c r="P1314" s="94">
        <f t="shared" si="144"/>
        <v>0.2213062287431373</v>
      </c>
      <c r="Q1314" s="94">
        <f t="shared" si="144"/>
        <v>0.2213062287431373</v>
      </c>
      <c r="R1314" s="94">
        <f t="shared" si="144"/>
        <v>0.2213062287431373</v>
      </c>
      <c r="S1314" s="93">
        <f>(1+H1314)^((5-Dashboard!$F$9)*3/12)</f>
        <v>1.0512503248506113</v>
      </c>
      <c r="T1314" s="93">
        <f t="shared" ref="T1314:X1364" si="146">(S1314)*(1+I1314)</f>
        <v>1.2838985697082981</v>
      </c>
      <c r="U1314" s="93">
        <f t="shared" si="146"/>
        <v>1.5680333202591494</v>
      </c>
      <c r="V1314" s="93">
        <f t="shared" si="146"/>
        <v>1.9150488609092819</v>
      </c>
      <c r="W1314" s="93">
        <f t="shared" si="146"/>
        <v>2.3388611021759562</v>
      </c>
      <c r="X1314" s="93">
        <f t="shared" si="146"/>
        <v>2.8564656322525348</v>
      </c>
      <c r="Y1314" s="93">
        <f t="shared" si="145"/>
        <v>3.4886192688607247</v>
      </c>
      <c r="Z1314" s="93">
        <f t="shared" si="145"/>
        <v>4.2606724427729326</v>
      </c>
      <c r="AA1314" s="93">
        <f t="shared" si="145"/>
        <v>5.2035857929928211</v>
      </c>
      <c r="AB1314" s="93">
        <f t="shared" si="145"/>
        <v>6.3551717407814303</v>
      </c>
      <c r="AC1314" s="95">
        <f t="shared" si="145"/>
        <v>7.7616108317487278</v>
      </c>
      <c r="AE1314" s="96"/>
    </row>
    <row r="1315" spans="3:31" ht="24.75" customHeight="1" x14ac:dyDescent="0.25">
      <c r="C1315" s="91">
        <f>ABS(E1315-Dashboard!$F$13)</f>
        <v>10.135884748461109</v>
      </c>
      <c r="D1315" s="92">
        <f t="shared" si="143"/>
        <v>0.22140622874313728</v>
      </c>
      <c r="E1315" s="93" cm="1">
        <f t="array" ref="E1315">SUM('DRE + DCF'!$S$41/TIR!S1315,'DRE + DCF'!$U$41:$AD$41/TIR!T1315:AC1315,TIR!F1315)</f>
        <v>39.374115251538889</v>
      </c>
      <c r="F1315" s="100">
        <f>'DRE + DCF'!$AE$38*'DRE + DCF'!$AE$39*(1+G1315)/(R1315-G1315)/AC1315</f>
        <v>17.687846268498472</v>
      </c>
      <c r="G1315" s="92">
        <f>R1315*(1-'DRE + DCF'!$AE$39)</f>
        <v>0.13284373724588236</v>
      </c>
      <c r="H1315" s="94">
        <f t="shared" si="141"/>
        <v>0.22140622874313728</v>
      </c>
      <c r="I1315" s="94">
        <f t="shared" si="144"/>
        <v>0.22140622874313728</v>
      </c>
      <c r="J1315" s="94">
        <f t="shared" si="144"/>
        <v>0.22140622874313728</v>
      </c>
      <c r="K1315" s="94">
        <f t="shared" si="144"/>
        <v>0.22140622874313728</v>
      </c>
      <c r="L1315" s="94">
        <f t="shared" si="144"/>
        <v>0.22140622874313728</v>
      </c>
      <c r="M1315" s="94">
        <f t="shared" si="144"/>
        <v>0.22140622874313728</v>
      </c>
      <c r="N1315" s="94">
        <f t="shared" si="144"/>
        <v>0.22140622874313728</v>
      </c>
      <c r="O1315" s="94">
        <f t="shared" si="144"/>
        <v>0.22140622874313728</v>
      </c>
      <c r="P1315" s="94">
        <f t="shared" si="144"/>
        <v>0.22140622874313728</v>
      </c>
      <c r="Q1315" s="94">
        <f t="shared" si="144"/>
        <v>0.22140622874313728</v>
      </c>
      <c r="R1315" s="94">
        <f t="shared" si="144"/>
        <v>0.22140622874313728</v>
      </c>
      <c r="S1315" s="93">
        <f>(1+H1315)^((5-Dashboard!$F$9)*3/12)</f>
        <v>1.0512718431648391</v>
      </c>
      <c r="T1315" s="93">
        <f t="shared" si="146"/>
        <v>1.2840299773438131</v>
      </c>
      <c r="U1315" s="93">
        <f t="shared" si="146"/>
        <v>1.5683222122206428</v>
      </c>
      <c r="V1315" s="93">
        <f t="shared" si="146"/>
        <v>1.9155585186825097</v>
      </c>
      <c r="W1315" s="93">
        <f t="shared" si="146"/>
        <v>2.3396751062407946</v>
      </c>
      <c r="X1315" s="93">
        <f t="shared" si="146"/>
        <v>2.857693747997768</v>
      </c>
      <c r="Y1315" s="93">
        <f t="shared" si="145"/>
        <v>3.490404943644795</v>
      </c>
      <c r="Z1315" s="93">
        <f t="shared" si="145"/>
        <v>4.263202339003592</v>
      </c>
      <c r="AA1315" s="93">
        <f t="shared" si="145"/>
        <v>5.2071018912512992</v>
      </c>
      <c r="AB1315" s="93">
        <f t="shared" si="145"/>
        <v>6.3599866836745074</v>
      </c>
      <c r="AC1315" s="95">
        <f t="shared" si="145"/>
        <v>7.7681273501634527</v>
      </c>
      <c r="AE1315" s="96"/>
    </row>
    <row r="1316" spans="3:31" ht="24.75" customHeight="1" x14ac:dyDescent="0.25">
      <c r="C1316" s="91">
        <f>ABS(E1316-Dashboard!$F$13)</f>
        <v>10.166135657674182</v>
      </c>
      <c r="D1316" s="92">
        <f t="shared" si="143"/>
        <v>0.22150622874313727</v>
      </c>
      <c r="E1316" s="93" cm="1">
        <f t="array" ref="E1316">SUM('DRE + DCF'!$S$41/TIR!S1316,'DRE + DCF'!$U$41:$AD$41/TIR!T1316:AC1316,TIR!F1316)</f>
        <v>39.343864342325816</v>
      </c>
      <c r="F1316" s="100">
        <f>'DRE + DCF'!$AE$38*'DRE + DCF'!$AE$39*(1+G1316)/(R1316-G1316)/AC1316</f>
        <v>17.665966571816625</v>
      </c>
      <c r="G1316" s="92">
        <f>R1316*(1-'DRE + DCF'!$AE$39)</f>
        <v>0.13290373724588236</v>
      </c>
      <c r="H1316" s="94">
        <f t="shared" si="141"/>
        <v>0.22150622874313727</v>
      </c>
      <c r="I1316" s="94">
        <f t="shared" si="144"/>
        <v>0.22150622874313727</v>
      </c>
      <c r="J1316" s="94">
        <f t="shared" si="144"/>
        <v>0.22150622874313727</v>
      </c>
      <c r="K1316" s="94">
        <f t="shared" si="144"/>
        <v>0.22150622874313727</v>
      </c>
      <c r="L1316" s="94">
        <f t="shared" si="144"/>
        <v>0.22150622874313727</v>
      </c>
      <c r="M1316" s="94">
        <f t="shared" si="144"/>
        <v>0.22150622874313727</v>
      </c>
      <c r="N1316" s="94">
        <f t="shared" si="144"/>
        <v>0.22150622874313727</v>
      </c>
      <c r="O1316" s="94">
        <f t="shared" si="144"/>
        <v>0.22150622874313727</v>
      </c>
      <c r="P1316" s="94">
        <f t="shared" si="144"/>
        <v>0.22150622874313727</v>
      </c>
      <c r="Q1316" s="94">
        <f t="shared" si="144"/>
        <v>0.22150622874313727</v>
      </c>
      <c r="R1316" s="94">
        <f t="shared" si="144"/>
        <v>0.22150622874313727</v>
      </c>
      <c r="S1316" s="93">
        <f>(1+H1316)^((5-Dashboard!$F$9)*3/12)</f>
        <v>1.051293360157783</v>
      </c>
      <c r="T1316" s="93">
        <f t="shared" si="146"/>
        <v>1.2841613876690343</v>
      </c>
      <c r="U1316" s="93">
        <f t="shared" si="146"/>
        <v>1.568611133749156</v>
      </c>
      <c r="V1316" s="93">
        <f t="shared" si="146"/>
        <v>1.9160682703504284</v>
      </c>
      <c r="W1316" s="93">
        <f t="shared" si="146"/>
        <v>2.3404893269301379</v>
      </c>
      <c r="X1316" s="93">
        <f t="shared" si="146"/>
        <v>2.8589222911519965</v>
      </c>
      <c r="Y1316" s="93">
        <f t="shared" si="145"/>
        <v>3.4921913861347647</v>
      </c>
      <c r="Z1316" s="93">
        <f t="shared" si="145"/>
        <v>4.2657335301267452</v>
      </c>
      <c r="AA1316" s="93">
        <f t="shared" si="145"/>
        <v>5.2106200772082705</v>
      </c>
      <c r="AB1316" s="93">
        <f t="shared" si="145"/>
        <v>6.3648048799239492</v>
      </c>
      <c r="AC1316" s="95">
        <f t="shared" si="145"/>
        <v>7.7746488055618199</v>
      </c>
      <c r="AE1316" s="96"/>
    </row>
    <row r="1317" spans="3:31" ht="24.75" customHeight="1" x14ac:dyDescent="0.25">
      <c r="C1317" s="91">
        <f>ABS(E1317-Dashboard!$F$13)</f>
        <v>10.1963495791626</v>
      </c>
      <c r="D1317" s="92">
        <f t="shared" si="143"/>
        <v>0.22160622874313726</v>
      </c>
      <c r="E1317" s="93" cm="1">
        <f t="array" ref="E1317">SUM('DRE + DCF'!$S$41/TIR!S1317,'DRE + DCF'!$U$41:$AD$41/TIR!T1317:AC1317,TIR!F1317)</f>
        <v>39.313650420837398</v>
      </c>
      <c r="F1317" s="100">
        <f>'DRE + DCF'!$AE$38*'DRE + DCF'!$AE$39*(1+G1317)/(R1317-G1317)/AC1317</f>
        <v>17.644118698773028</v>
      </c>
      <c r="G1317" s="92">
        <f>R1317*(1-'DRE + DCF'!$AE$39)</f>
        <v>0.13296373724588234</v>
      </c>
      <c r="H1317" s="94">
        <f t="shared" si="141"/>
        <v>0.22160622874313726</v>
      </c>
      <c r="I1317" s="94">
        <f t="shared" si="144"/>
        <v>0.22160622874313726</v>
      </c>
      <c r="J1317" s="94">
        <f t="shared" si="144"/>
        <v>0.22160622874313726</v>
      </c>
      <c r="K1317" s="94">
        <f t="shared" si="144"/>
        <v>0.22160622874313726</v>
      </c>
      <c r="L1317" s="94">
        <f t="shared" si="144"/>
        <v>0.22160622874313726</v>
      </c>
      <c r="M1317" s="94">
        <f t="shared" si="144"/>
        <v>0.22160622874313726</v>
      </c>
      <c r="N1317" s="94">
        <f t="shared" si="144"/>
        <v>0.22160622874313726</v>
      </c>
      <c r="O1317" s="94">
        <f t="shared" si="144"/>
        <v>0.22160622874313726</v>
      </c>
      <c r="P1317" s="94">
        <f t="shared" si="144"/>
        <v>0.22160622874313726</v>
      </c>
      <c r="Q1317" s="94">
        <f t="shared" si="144"/>
        <v>0.22160622874313726</v>
      </c>
      <c r="R1317" s="94">
        <f t="shared" si="144"/>
        <v>0.22160622874313726</v>
      </c>
      <c r="S1317" s="93">
        <f>(1+H1317)^((5-Dashboard!$F$9)*3/12)</f>
        <v>1.0513148758296327</v>
      </c>
      <c r="T1317" s="93">
        <f t="shared" si="146"/>
        <v>1.2842928006837973</v>
      </c>
      <c r="U1317" s="93">
        <f t="shared" si="146"/>
        <v>1.5689000848452952</v>
      </c>
      <c r="V1317" s="93">
        <f t="shared" si="146"/>
        <v>1.9165781159226492</v>
      </c>
      <c r="W1317" s="93">
        <f t="shared" si="146"/>
        <v>2.3413037642838948</v>
      </c>
      <c r="X1317" s="93">
        <f t="shared" si="146"/>
        <v>2.86015126182896</v>
      </c>
      <c r="Y1317" s="93">
        <f t="shared" si="145"/>
        <v>3.4939785965978012</v>
      </c>
      <c r="Z1317" s="93">
        <f t="shared" si="145"/>
        <v>4.2682660166990791</v>
      </c>
      <c r="AA1317" s="93">
        <f t="shared" si="145"/>
        <v>5.2141403519322544</v>
      </c>
      <c r="AB1317" s="93">
        <f t="shared" si="145"/>
        <v>6.3696263314613759</v>
      </c>
      <c r="AC1317" s="95">
        <f t="shared" si="145"/>
        <v>7.7811752012795159</v>
      </c>
      <c r="AE1317" s="96"/>
    </row>
    <row r="1318" spans="3:31" ht="24.75" customHeight="1" x14ac:dyDescent="0.25">
      <c r="C1318" s="91">
        <f>ABS(E1318-Dashboard!$F$13)</f>
        <v>10.226526571497438</v>
      </c>
      <c r="D1318" s="92">
        <f t="shared" si="143"/>
        <v>0.22170622874313725</v>
      </c>
      <c r="E1318" s="93" cm="1">
        <f t="array" ref="E1318">SUM('DRE + DCF'!$S$41/TIR!S1318,'DRE + DCF'!$U$41:$AD$41/TIR!T1318:AC1318,TIR!F1318)</f>
        <v>39.28347342850256</v>
      </c>
      <c r="F1318" s="100">
        <f>'DRE + DCF'!$AE$38*'DRE + DCF'!$AE$39*(1+G1318)/(R1318-G1318)/AC1318</f>
        <v>17.622302594799496</v>
      </c>
      <c r="G1318" s="92">
        <f>R1318*(1-'DRE + DCF'!$AE$39)</f>
        <v>0.13302373724588235</v>
      </c>
      <c r="H1318" s="94">
        <f t="shared" si="141"/>
        <v>0.22170622874313725</v>
      </c>
      <c r="I1318" s="94">
        <f t="shared" si="144"/>
        <v>0.22170622874313725</v>
      </c>
      <c r="J1318" s="94">
        <f t="shared" si="144"/>
        <v>0.22170622874313725</v>
      </c>
      <c r="K1318" s="94">
        <f t="shared" si="144"/>
        <v>0.22170622874313725</v>
      </c>
      <c r="L1318" s="94">
        <f t="shared" si="144"/>
        <v>0.22170622874313725</v>
      </c>
      <c r="M1318" s="94">
        <f t="shared" si="144"/>
        <v>0.22170622874313725</v>
      </c>
      <c r="N1318" s="94">
        <f t="shared" si="144"/>
        <v>0.22170622874313725</v>
      </c>
      <c r="O1318" s="94">
        <f t="shared" si="144"/>
        <v>0.22170622874313725</v>
      </c>
      <c r="P1318" s="94">
        <f t="shared" si="144"/>
        <v>0.22170622874313725</v>
      </c>
      <c r="Q1318" s="94">
        <f t="shared" si="144"/>
        <v>0.22170622874313725</v>
      </c>
      <c r="R1318" s="94">
        <f t="shared" si="144"/>
        <v>0.22170622874313725</v>
      </c>
      <c r="S1318" s="93">
        <f>(1+H1318)^((5-Dashboard!$F$9)*3/12)</f>
        <v>1.0513363901805775</v>
      </c>
      <c r="T1318" s="93">
        <f t="shared" si="146"/>
        <v>1.2844242163879367</v>
      </c>
      <c r="U1318" s="93">
        <f t="shared" si="146"/>
        <v>1.5691890655096654</v>
      </c>
      <c r="V1318" s="93">
        <f t="shared" si="146"/>
        <v>1.917088055408781</v>
      </c>
      <c r="W1318" s="93">
        <f t="shared" si="146"/>
        <v>2.3421184183419763</v>
      </c>
      <c r="X1318" s="93">
        <f t="shared" si="146"/>
        <v>2.8613806601424172</v>
      </c>
      <c r="Y1318" s="93">
        <f t="shared" si="145"/>
        <v>3.4957665753011411</v>
      </c>
      <c r="Z1318" s="93">
        <f t="shared" si="145"/>
        <v>4.2707997992774693</v>
      </c>
      <c r="AA1318" s="93">
        <f t="shared" si="145"/>
        <v>5.2176627164922245</v>
      </c>
      <c r="AB1318" s="93">
        <f t="shared" si="145"/>
        <v>6.3744510402193884</v>
      </c>
      <c r="AC1318" s="95">
        <f t="shared" si="145"/>
        <v>7.7877065406541979</v>
      </c>
      <c r="AE1318" s="96"/>
    </row>
    <row r="1319" spans="3:31" ht="24.75" customHeight="1" x14ac:dyDescent="0.25">
      <c r="C1319" s="91">
        <f>ABS(E1319-Dashboard!$F$13)</f>
        <v>10.256666693135848</v>
      </c>
      <c r="D1319" s="92">
        <f t="shared" si="143"/>
        <v>0.22180622874313724</v>
      </c>
      <c r="E1319" s="93" cm="1">
        <f t="array" ref="E1319">SUM('DRE + DCF'!$S$41/TIR!S1319,'DRE + DCF'!$U$41:$AD$41/TIR!T1319:AC1319,TIR!F1319)</f>
        <v>39.25333330686415</v>
      </c>
      <c r="F1319" s="100">
        <f>'DRE + DCF'!$AE$38*'DRE + DCF'!$AE$39*(1+G1319)/(R1319-G1319)/AC1319</f>
        <v>17.600518205438153</v>
      </c>
      <c r="G1319" s="92">
        <f>R1319*(1-'DRE + DCF'!$AE$39)</f>
        <v>0.13308373724588235</v>
      </c>
      <c r="H1319" s="94">
        <f t="shared" si="141"/>
        <v>0.22180622874313724</v>
      </c>
      <c r="I1319" s="94">
        <f t="shared" si="144"/>
        <v>0.22180622874313724</v>
      </c>
      <c r="J1319" s="94">
        <f t="shared" si="144"/>
        <v>0.22180622874313724</v>
      </c>
      <c r="K1319" s="94">
        <f t="shared" si="144"/>
        <v>0.22180622874313724</v>
      </c>
      <c r="L1319" s="94">
        <f t="shared" si="144"/>
        <v>0.22180622874313724</v>
      </c>
      <c r="M1319" s="94">
        <f t="shared" si="144"/>
        <v>0.22180622874313724</v>
      </c>
      <c r="N1319" s="94">
        <f t="shared" si="144"/>
        <v>0.22180622874313724</v>
      </c>
      <c r="O1319" s="94">
        <f t="shared" si="144"/>
        <v>0.22180622874313724</v>
      </c>
      <c r="P1319" s="94">
        <f t="shared" si="144"/>
        <v>0.22180622874313724</v>
      </c>
      <c r="Q1319" s="94">
        <f t="shared" si="144"/>
        <v>0.22180622874313724</v>
      </c>
      <c r="R1319" s="94">
        <f t="shared" si="144"/>
        <v>0.22180622874313724</v>
      </c>
      <c r="S1319" s="93">
        <f>(1+H1319)^((5-Dashboard!$F$9)*3/12)</f>
        <v>1.0513579032108062</v>
      </c>
      <c r="T1319" s="93">
        <f t="shared" si="146"/>
        <v>1.2845556347812874</v>
      </c>
      <c r="U1319" s="93">
        <f t="shared" si="146"/>
        <v>1.5694780757428715</v>
      </c>
      <c r="V1319" s="93">
        <f t="shared" si="146"/>
        <v>1.9175980888184336</v>
      </c>
      <c r="W1319" s="93">
        <f t="shared" si="146"/>
        <v>2.3429332891442978</v>
      </c>
      <c r="X1319" s="93">
        <f t="shared" si="146"/>
        <v>2.8626104862061488</v>
      </c>
      <c r="Y1319" s="93">
        <f t="shared" si="145"/>
        <v>3.4975553225120932</v>
      </c>
      <c r="Z1319" s="93">
        <f t="shared" si="145"/>
        <v>4.2733348784189875</v>
      </c>
      <c r="AA1319" s="93">
        <f t="shared" si="145"/>
        <v>5.2211871719576157</v>
      </c>
      <c r="AB1319" s="93">
        <f t="shared" si="145"/>
        <v>6.3792790081315802</v>
      </c>
      <c r="AC1319" s="95">
        <f t="shared" si="145"/>
        <v>7.7942428270255073</v>
      </c>
      <c r="AE1319" s="96"/>
    </row>
    <row r="1320" spans="3:31" ht="24.75" customHeight="1" x14ac:dyDescent="0.25">
      <c r="C1320" s="91">
        <f>ABS(E1320-Dashboard!$F$13)</f>
        <v>10.286770002421328</v>
      </c>
      <c r="D1320" s="92">
        <f t="shared" si="143"/>
        <v>0.22190622874313723</v>
      </c>
      <c r="E1320" s="93" cm="1">
        <f t="array" ref="E1320">SUM('DRE + DCF'!$S$41/TIR!S1320,'DRE + DCF'!$U$41:$AD$41/TIR!T1320:AC1320,TIR!F1320)</f>
        <v>39.22322999757867</v>
      </c>
      <c r="F1320" s="100">
        <f>'DRE + DCF'!$AE$38*'DRE + DCF'!$AE$39*(1+G1320)/(R1320-G1320)/AC1320</f>
        <v>17.578765476341175</v>
      </c>
      <c r="G1320" s="92">
        <f>R1320*(1-'DRE + DCF'!$AE$39)</f>
        <v>0.13314373724588233</v>
      </c>
      <c r="H1320" s="94">
        <f t="shared" si="141"/>
        <v>0.22190622874313723</v>
      </c>
      <c r="I1320" s="94">
        <f t="shared" si="144"/>
        <v>0.22190622874313723</v>
      </c>
      <c r="J1320" s="94">
        <f t="shared" si="144"/>
        <v>0.22190622874313723</v>
      </c>
      <c r="K1320" s="94">
        <f t="shared" si="144"/>
        <v>0.22190622874313723</v>
      </c>
      <c r="L1320" s="94">
        <f t="shared" si="144"/>
        <v>0.22190622874313723</v>
      </c>
      <c r="M1320" s="94">
        <f t="shared" si="144"/>
        <v>0.22190622874313723</v>
      </c>
      <c r="N1320" s="94">
        <f t="shared" si="144"/>
        <v>0.22190622874313723</v>
      </c>
      <c r="O1320" s="94">
        <f t="shared" si="144"/>
        <v>0.22190622874313723</v>
      </c>
      <c r="P1320" s="94">
        <f t="shared" si="144"/>
        <v>0.22190622874313723</v>
      </c>
      <c r="Q1320" s="94">
        <f t="shared" si="144"/>
        <v>0.22190622874313723</v>
      </c>
      <c r="R1320" s="94">
        <f t="shared" si="144"/>
        <v>0.22190622874313723</v>
      </c>
      <c r="S1320" s="93">
        <f>(1+H1320)^((5-Dashboard!$F$9)*3/12)</f>
        <v>1.0513794149205082</v>
      </c>
      <c r="T1320" s="93">
        <f t="shared" si="146"/>
        <v>1.2846870558636843</v>
      </c>
      <c r="U1320" s="93">
        <f t="shared" si="146"/>
        <v>1.5697671155455186</v>
      </c>
      <c r="V1320" s="93">
        <f t="shared" si="146"/>
        <v>1.9181082161612173</v>
      </c>
      <c r="W1320" s="93">
        <f t="shared" si="146"/>
        <v>2.3437483767307792</v>
      </c>
      <c r="X1320" s="93">
        <f t="shared" si="146"/>
        <v>2.8638407401339561</v>
      </c>
      <c r="Y1320" s="93">
        <f t="shared" si="145"/>
        <v>3.499344838498037</v>
      </c>
      <c r="Z1320" s="93">
        <f t="shared" si="145"/>
        <v>4.275871254680899</v>
      </c>
      <c r="AA1320" s="93">
        <f t="shared" si="145"/>
        <v>5.2247137193983235</v>
      </c>
      <c r="AB1320" s="93">
        <f t="shared" si="145"/>
        <v>6.3841102371325356</v>
      </c>
      <c r="AC1320" s="95">
        <f t="shared" si="145"/>
        <v>7.8007840637350725</v>
      </c>
      <c r="AE1320" s="96"/>
    </row>
    <row r="1321" spans="3:31" ht="24.75" customHeight="1" x14ac:dyDescent="0.25">
      <c r="C1321" s="91">
        <f>ABS(E1321-Dashboard!$F$13)</f>
        <v>10.316836557583898</v>
      </c>
      <c r="D1321" s="92">
        <f t="shared" si="143"/>
        <v>0.22200622874313722</v>
      </c>
      <c r="E1321" s="93" cm="1">
        <f t="array" ref="E1321">SUM('DRE + DCF'!$S$41/TIR!S1321,'DRE + DCF'!$U$41:$AD$41/TIR!T1321:AC1321,TIR!F1321)</f>
        <v>39.1931634424161</v>
      </c>
      <c r="F1321" s="100">
        <f>'DRE + DCF'!$AE$38*'DRE + DCF'!$AE$39*(1+G1321)/(R1321-G1321)/AC1321</f>
        <v>17.557044353270598</v>
      </c>
      <c r="G1321" s="92">
        <f>R1321*(1-'DRE + DCF'!$AE$39)</f>
        <v>0.13320373724588233</v>
      </c>
      <c r="H1321" s="94">
        <f t="shared" si="141"/>
        <v>0.22200622874313722</v>
      </c>
      <c r="I1321" s="94">
        <f t="shared" si="144"/>
        <v>0.22200622874313722</v>
      </c>
      <c r="J1321" s="94">
        <f t="shared" si="144"/>
        <v>0.22200622874313722</v>
      </c>
      <c r="K1321" s="94">
        <f t="shared" si="144"/>
        <v>0.22200622874313722</v>
      </c>
      <c r="L1321" s="94">
        <f t="shared" si="144"/>
        <v>0.22200622874313722</v>
      </c>
      <c r="M1321" s="94">
        <f t="shared" si="144"/>
        <v>0.22200622874313722</v>
      </c>
      <c r="N1321" s="94">
        <f t="shared" si="144"/>
        <v>0.22200622874313722</v>
      </c>
      <c r="O1321" s="94">
        <f t="shared" si="144"/>
        <v>0.22200622874313722</v>
      </c>
      <c r="P1321" s="94">
        <f t="shared" si="144"/>
        <v>0.22200622874313722</v>
      </c>
      <c r="Q1321" s="94">
        <f t="shared" si="144"/>
        <v>0.22200622874313722</v>
      </c>
      <c r="R1321" s="94">
        <f t="shared" si="144"/>
        <v>0.22200622874313722</v>
      </c>
      <c r="S1321" s="93">
        <f>(1+H1321)^((5-Dashboard!$F$9)*3/12)</f>
        <v>1.0514009253098728</v>
      </c>
      <c r="T1321" s="93">
        <f t="shared" si="146"/>
        <v>1.2848184796349627</v>
      </c>
      <c r="U1321" s="93">
        <f t="shared" si="146"/>
        <v>1.570056184918212</v>
      </c>
      <c r="V1321" s="93">
        <f t="shared" si="146"/>
        <v>1.9186184374467419</v>
      </c>
      <c r="W1321" s="93">
        <f t="shared" si="146"/>
        <v>2.3445636811413437</v>
      </c>
      <c r="X1321" s="93">
        <f t="shared" si="146"/>
        <v>2.8650714220396609</v>
      </c>
      <c r="Y1321" s="93">
        <f t="shared" si="145"/>
        <v>3.5011351235264234</v>
      </c>
      <c r="Z1321" s="93">
        <f t="shared" si="145"/>
        <v>4.2784089286206628</v>
      </c>
      <c r="AA1321" s="93">
        <f t="shared" si="145"/>
        <v>5.2282423598847023</v>
      </c>
      <c r="AB1321" s="93">
        <f t="shared" si="145"/>
        <v>6.3889447291578252</v>
      </c>
      <c r="AC1321" s="95">
        <f t="shared" si="145"/>
        <v>7.8073302541264979</v>
      </c>
      <c r="AE1321" s="96"/>
    </row>
    <row r="1322" spans="3:31" ht="24.75" customHeight="1" x14ac:dyDescent="0.25">
      <c r="C1322" s="91">
        <f>ABS(E1322-Dashboard!$F$13)</f>
        <v>10.346866416740454</v>
      </c>
      <c r="D1322" s="92">
        <f t="shared" si="143"/>
        <v>0.22210622874313721</v>
      </c>
      <c r="E1322" s="93" cm="1">
        <f t="array" ref="E1322">SUM('DRE + DCF'!$S$41/TIR!S1322,'DRE + DCF'!$U$41:$AD$41/TIR!T1322:AC1322,TIR!F1322)</f>
        <v>39.163133583259544</v>
      </c>
      <c r="F1322" s="100">
        <f>'DRE + DCF'!$AE$38*'DRE + DCF'!$AE$39*(1+G1322)/(R1322-G1322)/AC1322</f>
        <v>17.535354782097947</v>
      </c>
      <c r="G1322" s="92">
        <f>R1322*(1-'DRE + DCF'!$AE$39)</f>
        <v>0.13326373724588231</v>
      </c>
      <c r="H1322" s="94">
        <f t="shared" si="141"/>
        <v>0.22210622874313721</v>
      </c>
      <c r="I1322" s="94">
        <f t="shared" si="144"/>
        <v>0.22210622874313721</v>
      </c>
      <c r="J1322" s="94">
        <f t="shared" si="144"/>
        <v>0.22210622874313721</v>
      </c>
      <c r="K1322" s="94">
        <f t="shared" si="144"/>
        <v>0.22210622874313721</v>
      </c>
      <c r="L1322" s="94">
        <f t="shared" si="144"/>
        <v>0.22210622874313721</v>
      </c>
      <c r="M1322" s="94">
        <f t="shared" si="144"/>
        <v>0.22210622874313721</v>
      </c>
      <c r="N1322" s="94">
        <f t="shared" si="144"/>
        <v>0.22210622874313721</v>
      </c>
      <c r="O1322" s="94">
        <f t="shared" si="144"/>
        <v>0.22210622874313721</v>
      </c>
      <c r="P1322" s="94">
        <f t="shared" si="144"/>
        <v>0.22210622874313721</v>
      </c>
      <c r="Q1322" s="94">
        <f t="shared" si="144"/>
        <v>0.22210622874313721</v>
      </c>
      <c r="R1322" s="94">
        <f t="shared" si="144"/>
        <v>0.22210622874313721</v>
      </c>
      <c r="S1322" s="93">
        <f>(1+H1322)^((5-Dashboard!$F$9)*3/12)</f>
        <v>1.0514224343790888</v>
      </c>
      <c r="T1322" s="93">
        <f t="shared" si="146"/>
        <v>1.284949906094957</v>
      </c>
      <c r="U1322" s="93">
        <f t="shared" si="146"/>
        <v>1.5703452838615561</v>
      </c>
      <c r="V1322" s="93">
        <f t="shared" si="146"/>
        <v>1.9191287526846177</v>
      </c>
      <c r="W1322" s="93">
        <f t="shared" si="146"/>
        <v>2.345379202415919</v>
      </c>
      <c r="X1322" s="93">
        <f t="shared" si="146"/>
        <v>2.8663025320371061</v>
      </c>
      <c r="Y1322" s="93">
        <f t="shared" si="145"/>
        <v>3.5029261778647731</v>
      </c>
      <c r="Z1322" s="93">
        <f t="shared" si="145"/>
        <v>4.2809479007959297</v>
      </c>
      <c r="AA1322" s="93">
        <f t="shared" si="145"/>
        <v>5.231773094487564</v>
      </c>
      <c r="AB1322" s="93">
        <f t="shared" si="145"/>
        <v>6.3937824861440102</v>
      </c>
      <c r="AC1322" s="95">
        <f t="shared" si="145"/>
        <v>7.8138814015453768</v>
      </c>
      <c r="AE1322" s="96"/>
    </row>
    <row r="1323" spans="3:31" ht="24.75" customHeight="1" x14ac:dyDescent="0.25">
      <c r="C1323" s="91">
        <f>ABS(E1323-Dashboard!$F$13)</f>
        <v>10.376859637894974</v>
      </c>
      <c r="D1323" s="92">
        <f t="shared" si="143"/>
        <v>0.2222062287431372</v>
      </c>
      <c r="E1323" s="93" cm="1">
        <f t="array" ref="E1323">SUM('DRE + DCF'!$S$41/TIR!S1323,'DRE + DCF'!$U$41:$AD$41/TIR!T1323:AC1323,TIR!F1323)</f>
        <v>39.133140362105024</v>
      </c>
      <c r="F1323" s="100">
        <f>'DRE + DCF'!$AE$38*'DRE + DCF'!$AE$39*(1+G1323)/(R1323-G1323)/AC1323</f>
        <v>17.513696708804083</v>
      </c>
      <c r="G1323" s="92">
        <f>R1323*(1-'DRE + DCF'!$AE$39)</f>
        <v>0.13332373724588231</v>
      </c>
      <c r="H1323" s="94">
        <f t="shared" si="141"/>
        <v>0.2222062287431372</v>
      </c>
      <c r="I1323" s="94">
        <f t="shared" si="144"/>
        <v>0.2222062287431372</v>
      </c>
      <c r="J1323" s="94">
        <f t="shared" si="144"/>
        <v>0.2222062287431372</v>
      </c>
      <c r="K1323" s="94">
        <f t="shared" si="144"/>
        <v>0.2222062287431372</v>
      </c>
      <c r="L1323" s="94">
        <f t="shared" si="144"/>
        <v>0.2222062287431372</v>
      </c>
      <c r="M1323" s="94">
        <f t="shared" si="144"/>
        <v>0.2222062287431372</v>
      </c>
      <c r="N1323" s="94">
        <f t="shared" si="144"/>
        <v>0.2222062287431372</v>
      </c>
      <c r="O1323" s="94">
        <f t="shared" si="144"/>
        <v>0.2222062287431372</v>
      </c>
      <c r="P1323" s="94">
        <f t="shared" si="144"/>
        <v>0.2222062287431372</v>
      </c>
      <c r="Q1323" s="94">
        <f t="shared" si="144"/>
        <v>0.2222062287431372</v>
      </c>
      <c r="R1323" s="94">
        <f t="shared" si="144"/>
        <v>0.2222062287431372</v>
      </c>
      <c r="S1323" s="93">
        <f>(1+H1323)^((5-Dashboard!$F$9)*3/12)</f>
        <v>1.0514439421283452</v>
      </c>
      <c r="T1323" s="93">
        <f t="shared" si="146"/>
        <v>1.2850813352435022</v>
      </c>
      <c r="U1323" s="93">
        <f t="shared" si="146"/>
        <v>1.570634412376156</v>
      </c>
      <c r="V1323" s="93">
        <f t="shared" si="146"/>
        <v>1.919639161884455</v>
      </c>
      <c r="W1323" s="93">
        <f t="shared" si="146"/>
        <v>2.3461949405944367</v>
      </c>
      <c r="X1323" s="93">
        <f t="shared" si="146"/>
        <v>2.8675340702401555</v>
      </c>
      <c r="Y1323" s="93">
        <f t="shared" si="145"/>
        <v>3.5047180017806787</v>
      </c>
      <c r="Z1323" s="93">
        <f t="shared" si="145"/>
        <v>4.2834881717645468</v>
      </c>
      <c r="AA1323" s="93">
        <f t="shared" si="145"/>
        <v>5.2353059242781823</v>
      </c>
      <c r="AB1323" s="93">
        <f t="shared" si="145"/>
        <v>6.3986235100286413</v>
      </c>
      <c r="AC1323" s="95">
        <f t="shared" si="145"/>
        <v>7.8204375093392811</v>
      </c>
      <c r="AE1323" s="96"/>
    </row>
    <row r="1324" spans="3:31" ht="24.75" customHeight="1" x14ac:dyDescent="0.25">
      <c r="C1324" s="91">
        <f>ABS(E1324-Dashboard!$F$13)</f>
        <v>10.406816278938877</v>
      </c>
      <c r="D1324" s="92">
        <f t="shared" si="143"/>
        <v>0.22230622874313719</v>
      </c>
      <c r="E1324" s="93" cm="1">
        <f t="array" ref="E1324">SUM('DRE + DCF'!$S$41/TIR!S1324,'DRE + DCF'!$U$41:$AD$41/TIR!T1324:AC1324,TIR!F1324)</f>
        <v>39.103183721061122</v>
      </c>
      <c r="F1324" s="100">
        <f>'DRE + DCF'!$AE$38*'DRE + DCF'!$AE$39*(1+G1324)/(R1324-G1324)/AC1324</f>
        <v>17.492070079478832</v>
      </c>
      <c r="G1324" s="92">
        <f>R1324*(1-'DRE + DCF'!$AE$39)</f>
        <v>0.13338373724588232</v>
      </c>
      <c r="H1324" s="94">
        <f t="shared" si="141"/>
        <v>0.22230622874313719</v>
      </c>
      <c r="I1324" s="94">
        <f t="shared" si="144"/>
        <v>0.22230622874313719</v>
      </c>
      <c r="J1324" s="94">
        <f t="shared" si="144"/>
        <v>0.22230622874313719</v>
      </c>
      <c r="K1324" s="94">
        <f t="shared" si="144"/>
        <v>0.22230622874313719</v>
      </c>
      <c r="L1324" s="94">
        <f t="shared" si="144"/>
        <v>0.22230622874313719</v>
      </c>
      <c r="M1324" s="94">
        <f t="shared" si="144"/>
        <v>0.22230622874313719</v>
      </c>
      <c r="N1324" s="94">
        <f t="shared" si="144"/>
        <v>0.22230622874313719</v>
      </c>
      <c r="O1324" s="94">
        <f t="shared" si="144"/>
        <v>0.22230622874313719</v>
      </c>
      <c r="P1324" s="94">
        <f t="shared" si="144"/>
        <v>0.22230622874313719</v>
      </c>
      <c r="Q1324" s="94">
        <f t="shared" si="144"/>
        <v>0.22230622874313719</v>
      </c>
      <c r="R1324" s="94">
        <f t="shared" si="144"/>
        <v>0.22230622874313719</v>
      </c>
      <c r="S1324" s="93">
        <f>(1+H1324)^((5-Dashboard!$F$9)*3/12)</f>
        <v>1.0514654485578312</v>
      </c>
      <c r="T1324" s="93">
        <f t="shared" si="146"/>
        <v>1.2852127670804339</v>
      </c>
      <c r="U1324" s="93">
        <f t="shared" si="146"/>
        <v>1.5709235704626172</v>
      </c>
      <c r="V1324" s="93">
        <f t="shared" si="146"/>
        <v>1.9201496650558656</v>
      </c>
      <c r="W1324" s="93">
        <f t="shared" si="146"/>
        <v>2.3470108957168332</v>
      </c>
      <c r="X1324" s="93">
        <f t="shared" si="146"/>
        <v>2.868766036762695</v>
      </c>
      <c r="Y1324" s="93">
        <f t="shared" si="145"/>
        <v>3.5065105955418061</v>
      </c>
      <c r="Z1324" s="93">
        <f t="shared" si="145"/>
        <v>4.2860297420845574</v>
      </c>
      <c r="AA1324" s="93">
        <f t="shared" si="145"/>
        <v>5.2388408503282964</v>
      </c>
      <c r="AB1324" s="93">
        <f t="shared" si="145"/>
        <v>6.4034678027502698</v>
      </c>
      <c r="AC1324" s="95">
        <f t="shared" si="145"/>
        <v>7.8269985808577855</v>
      </c>
      <c r="AE1324" s="96"/>
    </row>
    <row r="1325" spans="3:31" ht="24.75" customHeight="1" x14ac:dyDescent="0.25">
      <c r="C1325" s="91">
        <f>ABS(E1325-Dashboard!$F$13)</f>
        <v>10.436736397651146</v>
      </c>
      <c r="D1325" s="92">
        <f t="shared" si="143"/>
        <v>0.22240622874313717</v>
      </c>
      <c r="E1325" s="93" cm="1">
        <f t="array" ref="E1325">SUM('DRE + DCF'!$S$41/TIR!S1325,'DRE + DCF'!$U$41:$AD$41/TIR!T1325:AC1325,TIR!F1325)</f>
        <v>39.073263602348852</v>
      </c>
      <c r="F1325" s="100">
        <f>'DRE + DCF'!$AE$38*'DRE + DCF'!$AE$39*(1+G1325)/(R1325-G1325)/AC1325</f>
        <v>17.470474840320836</v>
      </c>
      <c r="G1325" s="92">
        <f>R1325*(1-'DRE + DCF'!$AE$39)</f>
        <v>0.13344373724588229</v>
      </c>
      <c r="H1325" s="94">
        <f t="shared" si="141"/>
        <v>0.22240622874313717</v>
      </c>
      <c r="I1325" s="94">
        <f t="shared" si="144"/>
        <v>0.22240622874313717</v>
      </c>
      <c r="J1325" s="94">
        <f t="shared" si="144"/>
        <v>0.22240622874313717</v>
      </c>
      <c r="K1325" s="94">
        <f t="shared" si="144"/>
        <v>0.22240622874313717</v>
      </c>
      <c r="L1325" s="94">
        <f t="shared" si="144"/>
        <v>0.22240622874313717</v>
      </c>
      <c r="M1325" s="94">
        <f t="shared" si="144"/>
        <v>0.22240622874313717</v>
      </c>
      <c r="N1325" s="94">
        <f t="shared" si="144"/>
        <v>0.22240622874313717</v>
      </c>
      <c r="O1325" s="94">
        <f t="shared" si="144"/>
        <v>0.22240622874313717</v>
      </c>
      <c r="P1325" s="94">
        <f t="shared" si="144"/>
        <v>0.22240622874313717</v>
      </c>
      <c r="Q1325" s="94">
        <f t="shared" ref="I1325:R1351" si="147">$D1325</f>
        <v>0.22240622874313717</v>
      </c>
      <c r="R1325" s="94">
        <f t="shared" si="147"/>
        <v>0.22240622874313717</v>
      </c>
      <c r="S1325" s="93">
        <f>(1+H1325)^((5-Dashboard!$F$9)*3/12)</f>
        <v>1.0514869536677358</v>
      </c>
      <c r="T1325" s="93">
        <f t="shared" si="146"/>
        <v>1.2853442016055867</v>
      </c>
      <c r="U1325" s="93">
        <f t="shared" si="146"/>
        <v>1.5712127581215438</v>
      </c>
      <c r="V1325" s="93">
        <f t="shared" si="146"/>
        <v>1.9206602622084594</v>
      </c>
      <c r="W1325" s="93">
        <f t="shared" si="146"/>
        <v>2.3478270678230477</v>
      </c>
      <c r="X1325" s="93">
        <f t="shared" si="146"/>
        <v>2.8699984317186296</v>
      </c>
      <c r="Y1325" s="93">
        <f t="shared" si="145"/>
        <v>3.5083039594158882</v>
      </c>
      <c r="Z1325" s="93">
        <f t="shared" si="145"/>
        <v>4.2885726123141925</v>
      </c>
      <c r="AA1325" s="93">
        <f t="shared" si="145"/>
        <v>5.2423778737100966</v>
      </c>
      <c r="AB1325" s="93">
        <f t="shared" si="145"/>
        <v>6.4083153662484253</v>
      </c>
      <c r="AC1325" s="95">
        <f t="shared" si="145"/>
        <v>7.8335646194524333</v>
      </c>
      <c r="AE1325" s="96"/>
    </row>
    <row r="1326" spans="3:31" ht="24.75" customHeight="1" x14ac:dyDescent="0.25">
      <c r="C1326" s="91">
        <f>ABS(E1326-Dashboard!$F$13)</f>
        <v>10.46662005169869</v>
      </c>
      <c r="D1326" s="92">
        <f t="shared" si="143"/>
        <v>0.22250622874313716</v>
      </c>
      <c r="E1326" s="93" cm="1">
        <f t="array" ref="E1326">SUM('DRE + DCF'!$S$41/TIR!S1326,'DRE + DCF'!$U$41:$AD$41/TIR!T1326:AC1326,TIR!F1326)</f>
        <v>39.043379948301308</v>
      </c>
      <c r="F1326" s="100">
        <f>'DRE + DCF'!$AE$38*'DRE + DCF'!$AE$39*(1+G1326)/(R1326-G1326)/AC1326</f>
        <v>17.44891093763724</v>
      </c>
      <c r="G1326" s="92">
        <f>R1326*(1-'DRE + DCF'!$AE$39)</f>
        <v>0.1335037372458823</v>
      </c>
      <c r="H1326" s="94">
        <f t="shared" si="141"/>
        <v>0.22250622874313716</v>
      </c>
      <c r="I1326" s="94">
        <f t="shared" si="147"/>
        <v>0.22250622874313716</v>
      </c>
      <c r="J1326" s="94">
        <f t="shared" si="147"/>
        <v>0.22250622874313716</v>
      </c>
      <c r="K1326" s="94">
        <f t="shared" si="147"/>
        <v>0.22250622874313716</v>
      </c>
      <c r="L1326" s="94">
        <f t="shared" si="147"/>
        <v>0.22250622874313716</v>
      </c>
      <c r="M1326" s="94">
        <f t="shared" si="147"/>
        <v>0.22250622874313716</v>
      </c>
      <c r="N1326" s="94">
        <f t="shared" si="147"/>
        <v>0.22250622874313716</v>
      </c>
      <c r="O1326" s="94">
        <f t="shared" si="147"/>
        <v>0.22250622874313716</v>
      </c>
      <c r="P1326" s="94">
        <f t="shared" si="147"/>
        <v>0.22250622874313716</v>
      </c>
      <c r="Q1326" s="94">
        <f t="shared" si="147"/>
        <v>0.22250622874313716</v>
      </c>
      <c r="R1326" s="94">
        <f t="shared" si="147"/>
        <v>0.22250622874313716</v>
      </c>
      <c r="S1326" s="93">
        <f>(1+H1326)^((5-Dashboard!$F$9)*3/12)</f>
        <v>1.0515084574582476</v>
      </c>
      <c r="T1326" s="93">
        <f t="shared" si="146"/>
        <v>1.2854756388187958</v>
      </c>
      <c r="U1326" s="93">
        <f t="shared" si="146"/>
        <v>1.5715019753535411</v>
      </c>
      <c r="V1326" s="93">
        <f t="shared" si="146"/>
        <v>1.921170953351848</v>
      </c>
      <c r="W1326" s="93">
        <f t="shared" si="146"/>
        <v>2.3486434569530252</v>
      </c>
      <c r="X1326" s="93">
        <f t="shared" si="146"/>
        <v>2.8712312552218875</v>
      </c>
      <c r="Y1326" s="93">
        <f t="shared" si="145"/>
        <v>3.5100980936707336</v>
      </c>
      <c r="Z1326" s="93">
        <f t="shared" si="145"/>
        <v>4.2911167830118835</v>
      </c>
      <c r="AA1326" s="93">
        <f t="shared" si="145"/>
        <v>5.2459169954962404</v>
      </c>
      <c r="AB1326" s="93">
        <f t="shared" si="145"/>
        <v>6.4131662024636382</v>
      </c>
      <c r="AC1326" s="95">
        <f t="shared" si="145"/>
        <v>7.8401356284767694</v>
      </c>
      <c r="AE1326" s="96"/>
    </row>
    <row r="1327" spans="3:31" ht="24.75" customHeight="1" x14ac:dyDescent="0.25">
      <c r="C1327" s="91">
        <f>ABS(E1327-Dashboard!$F$13)</f>
        <v>10.496467298636595</v>
      </c>
      <c r="D1327" s="92">
        <f t="shared" si="143"/>
        <v>0.22260622874313715</v>
      </c>
      <c r="E1327" s="93" cm="1">
        <f t="array" ref="E1327">SUM('DRE + DCF'!$S$41/TIR!S1327,'DRE + DCF'!$U$41:$AD$41/TIR!T1327:AC1327,TIR!F1327)</f>
        <v>39.013532701363403</v>
      </c>
      <c r="F1327" s="100">
        <f>'DRE + DCF'!$AE$38*'DRE + DCF'!$AE$39*(1+G1327)/(R1327-G1327)/AC1327</f>
        <v>17.427378317843417</v>
      </c>
      <c r="G1327" s="92">
        <f>R1327*(1-'DRE + DCF'!$AE$39)</f>
        <v>0.13356373724588227</v>
      </c>
      <c r="H1327" s="94">
        <f t="shared" si="141"/>
        <v>0.22260622874313715</v>
      </c>
      <c r="I1327" s="94">
        <f t="shared" si="147"/>
        <v>0.22260622874313715</v>
      </c>
      <c r="J1327" s="94">
        <f t="shared" si="147"/>
        <v>0.22260622874313715</v>
      </c>
      <c r="K1327" s="94">
        <f t="shared" si="147"/>
        <v>0.22260622874313715</v>
      </c>
      <c r="L1327" s="94">
        <f t="shared" si="147"/>
        <v>0.22260622874313715</v>
      </c>
      <c r="M1327" s="94">
        <f t="shared" si="147"/>
        <v>0.22260622874313715</v>
      </c>
      <c r="N1327" s="94">
        <f t="shared" si="147"/>
        <v>0.22260622874313715</v>
      </c>
      <c r="O1327" s="94">
        <f t="shared" si="147"/>
        <v>0.22260622874313715</v>
      </c>
      <c r="P1327" s="94">
        <f t="shared" si="147"/>
        <v>0.22260622874313715</v>
      </c>
      <c r="Q1327" s="94">
        <f t="shared" si="147"/>
        <v>0.22260622874313715</v>
      </c>
      <c r="R1327" s="94">
        <f t="shared" si="147"/>
        <v>0.22260622874313715</v>
      </c>
      <c r="S1327" s="93">
        <f>(1+H1327)^((5-Dashboard!$F$9)*3/12)</f>
        <v>1.0515299599295558</v>
      </c>
      <c r="T1327" s="93">
        <f t="shared" si="146"/>
        <v>1.2856070787198963</v>
      </c>
      <c r="U1327" s="93">
        <f t="shared" si="146"/>
        <v>1.5717912221592139</v>
      </c>
      <c r="V1327" s="93">
        <f t="shared" si="146"/>
        <v>1.9216817384956431</v>
      </c>
      <c r="W1327" s="93">
        <f t="shared" si="146"/>
        <v>2.3494600631467137</v>
      </c>
      <c r="X1327" s="93">
        <f t="shared" si="146"/>
        <v>2.8724645073864168</v>
      </c>
      <c r="Y1327" s="93">
        <f t="shared" si="145"/>
        <v>3.5118929985742202</v>
      </c>
      <c r="Z1327" s="93">
        <f t="shared" si="145"/>
        <v>4.2936622547362546</v>
      </c>
      <c r="AA1327" s="93">
        <f t="shared" si="145"/>
        <v>5.2494582167598471</v>
      </c>
      <c r="AB1327" s="93">
        <f t="shared" si="145"/>
        <v>6.4180203133374309</v>
      </c>
      <c r="AC1327" s="95">
        <f t="shared" si="145"/>
        <v>7.8467116112863238</v>
      </c>
      <c r="AE1327" s="96"/>
    </row>
    <row r="1328" spans="3:31" ht="24.75" customHeight="1" x14ac:dyDescent="0.25">
      <c r="C1328" s="91">
        <f>ABS(E1328-Dashboard!$F$13)</f>
        <v>10.526278195908297</v>
      </c>
      <c r="D1328" s="92">
        <f t="shared" si="143"/>
        <v>0.22270622874313714</v>
      </c>
      <c r="E1328" s="93" cm="1">
        <f t="array" ref="E1328">SUM('DRE + DCF'!$S$41/TIR!S1328,'DRE + DCF'!$U$41:$AD$41/TIR!T1328:AC1328,TIR!F1328)</f>
        <v>38.983721804091701</v>
      </c>
      <c r="F1328" s="100">
        <f>'DRE + DCF'!$AE$38*'DRE + DCF'!$AE$39*(1+G1328)/(R1328-G1328)/AC1328</f>
        <v>17.405876927462771</v>
      </c>
      <c r="G1328" s="92">
        <f>R1328*(1-'DRE + DCF'!$AE$39)</f>
        <v>0.13362373724588228</v>
      </c>
      <c r="H1328" s="94">
        <f t="shared" si="141"/>
        <v>0.22270622874313714</v>
      </c>
      <c r="I1328" s="94">
        <f t="shared" si="147"/>
        <v>0.22270622874313714</v>
      </c>
      <c r="J1328" s="94">
        <f t="shared" si="147"/>
        <v>0.22270622874313714</v>
      </c>
      <c r="K1328" s="94">
        <f t="shared" si="147"/>
        <v>0.22270622874313714</v>
      </c>
      <c r="L1328" s="94">
        <f t="shared" si="147"/>
        <v>0.22270622874313714</v>
      </c>
      <c r="M1328" s="94">
        <f t="shared" si="147"/>
        <v>0.22270622874313714</v>
      </c>
      <c r="N1328" s="94">
        <f t="shared" si="147"/>
        <v>0.22270622874313714</v>
      </c>
      <c r="O1328" s="94">
        <f t="shared" si="147"/>
        <v>0.22270622874313714</v>
      </c>
      <c r="P1328" s="94">
        <f t="shared" si="147"/>
        <v>0.22270622874313714</v>
      </c>
      <c r="Q1328" s="94">
        <f t="shared" si="147"/>
        <v>0.22270622874313714</v>
      </c>
      <c r="R1328" s="94">
        <f t="shared" si="147"/>
        <v>0.22270622874313714</v>
      </c>
      <c r="S1328" s="93">
        <f>(1+H1328)^((5-Dashboard!$F$9)*3/12)</f>
        <v>1.0515514610818488</v>
      </c>
      <c r="T1328" s="93">
        <f t="shared" si="146"/>
        <v>1.2857385213087231</v>
      </c>
      <c r="U1328" s="93">
        <f t="shared" si="146"/>
        <v>1.5720804985391665</v>
      </c>
      <c r="V1328" s="93">
        <f t="shared" si="146"/>
        <v>1.9221926176494553</v>
      </c>
      <c r="W1328" s="93">
        <f t="shared" si="146"/>
        <v>2.3502768864440644</v>
      </c>
      <c r="X1328" s="93">
        <f t="shared" si="146"/>
        <v>2.8736981883261845</v>
      </c>
      <c r="Y1328" s="93">
        <f t="shared" si="145"/>
        <v>3.5136886743942948</v>
      </c>
      <c r="Z1328" s="93">
        <f t="shared" si="145"/>
        <v>4.2962090280461211</v>
      </c>
      <c r="AA1328" s="93">
        <f t="shared" si="145"/>
        <v>5.2530015385744919</v>
      </c>
      <c r="AB1328" s="93">
        <f t="shared" si="145"/>
        <v>6.4228777008123146</v>
      </c>
      <c r="AC1328" s="95">
        <f t="shared" si="145"/>
        <v>7.853292571238617</v>
      </c>
      <c r="AE1328" s="96"/>
    </row>
    <row r="1329" spans="3:31" ht="24.75" customHeight="1" x14ac:dyDescent="0.25">
      <c r="C1329" s="91">
        <f>ABS(E1329-Dashboard!$F$13)</f>
        <v>10.556052800845968</v>
      </c>
      <c r="D1329" s="92">
        <f t="shared" si="143"/>
        <v>0.22280622874313713</v>
      </c>
      <c r="E1329" s="93" cm="1">
        <f t="array" ref="E1329">SUM('DRE + DCF'!$S$41/TIR!S1329,'DRE + DCF'!$U$41:$AD$41/TIR!T1329:AC1329,TIR!F1329)</f>
        <v>38.95394719915403</v>
      </c>
      <c r="F1329" s="100">
        <f>'DRE + DCF'!$AE$38*'DRE + DCF'!$AE$39*(1+G1329)/(R1329-G1329)/AC1329</f>
        <v>17.384406713126435</v>
      </c>
      <c r="G1329" s="92">
        <f>R1329*(1-'DRE + DCF'!$AE$39)</f>
        <v>0.13368373724588228</v>
      </c>
      <c r="H1329" s="94">
        <f t="shared" si="141"/>
        <v>0.22280622874313713</v>
      </c>
      <c r="I1329" s="94">
        <f t="shared" si="147"/>
        <v>0.22280622874313713</v>
      </c>
      <c r="J1329" s="94">
        <f t="shared" si="147"/>
        <v>0.22280622874313713</v>
      </c>
      <c r="K1329" s="94">
        <f t="shared" si="147"/>
        <v>0.22280622874313713</v>
      </c>
      <c r="L1329" s="94">
        <f t="shared" si="147"/>
        <v>0.22280622874313713</v>
      </c>
      <c r="M1329" s="94">
        <f t="shared" si="147"/>
        <v>0.22280622874313713</v>
      </c>
      <c r="N1329" s="94">
        <f t="shared" si="147"/>
        <v>0.22280622874313713</v>
      </c>
      <c r="O1329" s="94">
        <f t="shared" si="147"/>
        <v>0.22280622874313713</v>
      </c>
      <c r="P1329" s="94">
        <f t="shared" si="147"/>
        <v>0.22280622874313713</v>
      </c>
      <c r="Q1329" s="94">
        <f t="shared" si="147"/>
        <v>0.22280622874313713</v>
      </c>
      <c r="R1329" s="94">
        <f t="shared" si="147"/>
        <v>0.22280622874313713</v>
      </c>
      <c r="S1329" s="93">
        <f>(1+H1329)^((5-Dashboard!$F$9)*3/12)</f>
        <v>1.0515729609153159</v>
      </c>
      <c r="T1329" s="93">
        <f t="shared" si="146"/>
        <v>1.2858699665851119</v>
      </c>
      <c r="U1329" s="93">
        <f t="shared" si="146"/>
        <v>1.5723698044940044</v>
      </c>
      <c r="V1329" s="93">
        <f t="shared" si="146"/>
        <v>1.9227035908228973</v>
      </c>
      <c r="W1329" s="93">
        <f t="shared" si="146"/>
        <v>2.351093926885035</v>
      </c>
      <c r="X1329" s="93">
        <f t="shared" si="146"/>
        <v>2.8749322981551826</v>
      </c>
      <c r="Y1329" s="93">
        <f t="shared" si="145"/>
        <v>3.5154851213989793</v>
      </c>
      <c r="Z1329" s="93">
        <f t="shared" si="145"/>
        <v>4.2987571035004954</v>
      </c>
      <c r="AA1329" s="93">
        <f t="shared" si="145"/>
        <v>5.2565469620142125</v>
      </c>
      <c r="AB1329" s="93">
        <f t="shared" si="145"/>
        <v>6.427738366831794</v>
      </c>
      <c r="AC1329" s="95">
        <f t="shared" si="145"/>
        <v>7.8598785116931573</v>
      </c>
      <c r="AE1329" s="96"/>
    </row>
    <row r="1330" spans="3:31" ht="24.75" customHeight="1" x14ac:dyDescent="0.25">
      <c r="C1330" s="91">
        <f>ABS(E1330-Dashboard!$F$13)</f>
        <v>10.585791170670696</v>
      </c>
      <c r="D1330" s="92">
        <f t="shared" si="143"/>
        <v>0.22290622874313712</v>
      </c>
      <c r="E1330" s="93" cm="1">
        <f t="array" ref="E1330">SUM('DRE + DCF'!$S$41/TIR!S1330,'DRE + DCF'!$U$41:$AD$41/TIR!T1330:AC1330,TIR!F1330)</f>
        <v>38.924208829329302</v>
      </c>
      <c r="F1330" s="100">
        <f>'DRE + DCF'!$AE$38*'DRE + DCF'!$AE$39*(1+G1330)/(R1330-G1330)/AC1330</f>
        <v>17.362967621573016</v>
      </c>
      <c r="G1330" s="92">
        <f>R1330*(1-'DRE + DCF'!$AE$39)</f>
        <v>0.13374373724588226</v>
      </c>
      <c r="H1330" s="94">
        <f t="shared" si="141"/>
        <v>0.22290622874313712</v>
      </c>
      <c r="I1330" s="94">
        <f t="shared" si="147"/>
        <v>0.22290622874313712</v>
      </c>
      <c r="J1330" s="94">
        <f t="shared" si="147"/>
        <v>0.22290622874313712</v>
      </c>
      <c r="K1330" s="94">
        <f t="shared" si="147"/>
        <v>0.22290622874313712</v>
      </c>
      <c r="L1330" s="94">
        <f t="shared" si="147"/>
        <v>0.22290622874313712</v>
      </c>
      <c r="M1330" s="94">
        <f t="shared" si="147"/>
        <v>0.22290622874313712</v>
      </c>
      <c r="N1330" s="94">
        <f t="shared" si="147"/>
        <v>0.22290622874313712</v>
      </c>
      <c r="O1330" s="94">
        <f t="shared" si="147"/>
        <v>0.22290622874313712</v>
      </c>
      <c r="P1330" s="94">
        <f t="shared" si="147"/>
        <v>0.22290622874313712</v>
      </c>
      <c r="Q1330" s="94">
        <f t="shared" si="147"/>
        <v>0.22290622874313712</v>
      </c>
      <c r="R1330" s="94">
        <f t="shared" si="147"/>
        <v>0.22290622874313712</v>
      </c>
      <c r="S1330" s="93">
        <f>(1+H1330)^((5-Dashboard!$F$9)*3/12)</f>
        <v>1.0515944594301454</v>
      </c>
      <c r="T1330" s="93">
        <f t="shared" si="146"/>
        <v>1.2860014145488969</v>
      </c>
      <c r="U1330" s="93">
        <f t="shared" si="146"/>
        <v>1.5726591400243313</v>
      </c>
      <c r="V1330" s="93">
        <f t="shared" si="146"/>
        <v>1.9232146580255802</v>
      </c>
      <c r="W1330" s="93">
        <f t="shared" si="146"/>
        <v>2.3519111845095844</v>
      </c>
      <c r="X1330" s="93">
        <f t="shared" si="146"/>
        <v>2.8761668369874203</v>
      </c>
      <c r="Y1330" s="93">
        <f t="shared" si="145"/>
        <v>3.5172823398563633</v>
      </c>
      <c r="Z1330" s="93">
        <f t="shared" si="145"/>
        <v>4.3013064816585826</v>
      </c>
      <c r="AA1330" s="93">
        <f t="shared" si="145"/>
        <v>5.2600944881535092</v>
      </c>
      <c r="AB1330" s="93">
        <f t="shared" si="145"/>
        <v>6.4326023133403707</v>
      </c>
      <c r="AC1330" s="95">
        <f t="shared" si="145"/>
        <v>7.8664694360114522</v>
      </c>
      <c r="AE1330" s="96"/>
    </row>
    <row r="1331" spans="3:31" ht="24.75" customHeight="1" x14ac:dyDescent="0.25">
      <c r="C1331" s="91">
        <f>ABS(E1331-Dashboard!$F$13)</f>
        <v>10.615493362492757</v>
      </c>
      <c r="D1331" s="92">
        <f t="shared" si="143"/>
        <v>0.22300622874313711</v>
      </c>
      <c r="E1331" s="93" cm="1">
        <f t="array" ref="E1331">SUM('DRE + DCF'!$S$41/TIR!S1331,'DRE + DCF'!$U$41:$AD$41/TIR!T1331:AC1331,TIR!F1331)</f>
        <v>38.894506637507241</v>
      </c>
      <c r="F1331" s="100">
        <f>'DRE + DCF'!$AE$38*'DRE + DCF'!$AE$39*(1+G1331)/(R1331-G1331)/AC1331</f>
        <v>17.341559599648367</v>
      </c>
      <c r="G1331" s="92">
        <f>R1331*(1-'DRE + DCF'!$AE$39)</f>
        <v>0.13380373724588226</v>
      </c>
      <c r="H1331" s="94">
        <f t="shared" ref="H1331:H1394" si="148">$D1331</f>
        <v>0.22300622874313711</v>
      </c>
      <c r="I1331" s="94">
        <f t="shared" si="147"/>
        <v>0.22300622874313711</v>
      </c>
      <c r="J1331" s="94">
        <f t="shared" si="147"/>
        <v>0.22300622874313711</v>
      </c>
      <c r="K1331" s="94">
        <f t="shared" si="147"/>
        <v>0.22300622874313711</v>
      </c>
      <c r="L1331" s="94">
        <f t="shared" si="147"/>
        <v>0.22300622874313711</v>
      </c>
      <c r="M1331" s="94">
        <f t="shared" si="147"/>
        <v>0.22300622874313711</v>
      </c>
      <c r="N1331" s="94">
        <f t="shared" si="147"/>
        <v>0.22300622874313711</v>
      </c>
      <c r="O1331" s="94">
        <f t="shared" si="147"/>
        <v>0.22300622874313711</v>
      </c>
      <c r="P1331" s="94">
        <f t="shared" si="147"/>
        <v>0.22300622874313711</v>
      </c>
      <c r="Q1331" s="94">
        <f t="shared" si="147"/>
        <v>0.22300622874313711</v>
      </c>
      <c r="R1331" s="94">
        <f t="shared" si="147"/>
        <v>0.22300622874313711</v>
      </c>
      <c r="S1331" s="93">
        <f>(1+H1331)^((5-Dashboard!$F$9)*3/12)</f>
        <v>1.0516159566265262</v>
      </c>
      <c r="T1331" s="93">
        <f t="shared" si="146"/>
        <v>1.2861328651999142</v>
      </c>
      <c r="U1331" s="93">
        <f t="shared" si="146"/>
        <v>1.5729485051307526</v>
      </c>
      <c r="V1331" s="93">
        <f t="shared" si="146"/>
        <v>1.9237258192671167</v>
      </c>
      <c r="W1331" s="93">
        <f t="shared" si="146"/>
        <v>2.3527286593576782</v>
      </c>
      <c r="X1331" s="93">
        <f t="shared" si="146"/>
        <v>2.8774018049369308</v>
      </c>
      <c r="Y1331" s="93">
        <f t="shared" si="145"/>
        <v>3.5190803300346114</v>
      </c>
      <c r="Z1331" s="93">
        <f t="shared" si="145"/>
        <v>4.3038571630797842</v>
      </c>
      <c r="AA1331" s="93">
        <f t="shared" si="145"/>
        <v>5.2636441180673437</v>
      </c>
      <c r="AB1331" s="93">
        <f t="shared" si="145"/>
        <v>6.4374695422835382</v>
      </c>
      <c r="AC1331" s="95">
        <f t="shared" si="145"/>
        <v>7.8730653475569996</v>
      </c>
      <c r="AE1331" s="96"/>
    </row>
    <row r="1332" spans="3:31" ht="24.75" customHeight="1" x14ac:dyDescent="0.25">
      <c r="C1332" s="91">
        <f>ABS(E1332-Dashboard!$F$13)</f>
        <v>10.645159433311896</v>
      </c>
      <c r="D1332" s="92">
        <f t="shared" si="143"/>
        <v>0.2231062287431371</v>
      </c>
      <c r="E1332" s="93" cm="1">
        <f t="array" ref="E1332">SUM('DRE + DCF'!$S$41/TIR!S1332,'DRE + DCF'!$U$41:$AD$41/TIR!T1332:AC1332,TIR!F1332)</f>
        <v>38.864840566688102</v>
      </c>
      <c r="F1332" s="100">
        <f>'DRE + DCF'!$AE$38*'DRE + DCF'!$AE$39*(1+G1332)/(R1332-G1332)/AC1332</f>
        <v>17.320182594305304</v>
      </c>
      <c r="G1332" s="92">
        <f>R1332*(1-'DRE + DCF'!$AE$39)</f>
        <v>0.13386373724588224</v>
      </c>
      <c r="H1332" s="94">
        <f t="shared" si="148"/>
        <v>0.2231062287431371</v>
      </c>
      <c r="I1332" s="94">
        <f t="shared" si="147"/>
        <v>0.2231062287431371</v>
      </c>
      <c r="J1332" s="94">
        <f t="shared" si="147"/>
        <v>0.2231062287431371</v>
      </c>
      <c r="K1332" s="94">
        <f t="shared" si="147"/>
        <v>0.2231062287431371</v>
      </c>
      <c r="L1332" s="94">
        <f t="shared" si="147"/>
        <v>0.2231062287431371</v>
      </c>
      <c r="M1332" s="94">
        <f t="shared" si="147"/>
        <v>0.2231062287431371</v>
      </c>
      <c r="N1332" s="94">
        <f t="shared" si="147"/>
        <v>0.2231062287431371</v>
      </c>
      <c r="O1332" s="94">
        <f t="shared" si="147"/>
        <v>0.2231062287431371</v>
      </c>
      <c r="P1332" s="94">
        <f t="shared" si="147"/>
        <v>0.2231062287431371</v>
      </c>
      <c r="Q1332" s="94">
        <f t="shared" si="147"/>
        <v>0.2231062287431371</v>
      </c>
      <c r="R1332" s="94">
        <f t="shared" si="147"/>
        <v>0.2231062287431371</v>
      </c>
      <c r="S1332" s="93">
        <f>(1+H1332)^((5-Dashboard!$F$9)*3/12)</f>
        <v>1.051637452504647</v>
      </c>
      <c r="T1332" s="93">
        <f t="shared" si="146"/>
        <v>1.2862643185379987</v>
      </c>
      <c r="U1332" s="93">
        <f t="shared" si="146"/>
        <v>1.573237899813873</v>
      </c>
      <c r="V1332" s="93">
        <f t="shared" si="146"/>
        <v>1.9242370745571196</v>
      </c>
      <c r="W1332" s="93">
        <f t="shared" si="146"/>
        <v>2.3535463514692854</v>
      </c>
      <c r="X1332" s="93">
        <f t="shared" si="146"/>
        <v>2.8786372021177677</v>
      </c>
      <c r="Y1332" s="93">
        <f t="shared" si="145"/>
        <v>3.5208790922019588</v>
      </c>
      <c r="Z1332" s="93">
        <f t="shared" si="145"/>
        <v>4.3064091483236977</v>
      </c>
      <c r="AA1332" s="93">
        <f t="shared" si="145"/>
        <v>5.2671958528311427</v>
      </c>
      <c r="AB1332" s="93">
        <f t="shared" si="145"/>
        <v>6.442340055607791</v>
      </c>
      <c r="AC1332" s="95">
        <f t="shared" si="145"/>
        <v>7.8796662496952976</v>
      </c>
      <c r="AE1332" s="96"/>
    </row>
    <row r="1333" spans="3:31" ht="24.75" customHeight="1" x14ac:dyDescent="0.25">
      <c r="C1333" s="91">
        <f>ABS(E1333-Dashboard!$F$13)</f>
        <v>10.674789440017484</v>
      </c>
      <c r="D1333" s="92">
        <f t="shared" si="143"/>
        <v>0.22320622874313709</v>
      </c>
      <c r="E1333" s="93" cm="1">
        <f t="array" ref="E1333">SUM('DRE + DCF'!$S$41/TIR!S1333,'DRE + DCF'!$U$41:$AD$41/TIR!T1333:AC1333,TIR!F1333)</f>
        <v>38.835210559982514</v>
      </c>
      <c r="F1333" s="100">
        <f>'DRE + DCF'!$AE$38*'DRE + DCF'!$AE$39*(1+G1333)/(R1333-G1333)/AC1333</f>
        <v>17.298836552603419</v>
      </c>
      <c r="G1333" s="92">
        <f>R1333*(1-'DRE + DCF'!$AE$39)</f>
        <v>0.13392373724588225</v>
      </c>
      <c r="H1333" s="94">
        <f t="shared" si="148"/>
        <v>0.22320622874313709</v>
      </c>
      <c r="I1333" s="94">
        <f t="shared" si="147"/>
        <v>0.22320622874313709</v>
      </c>
      <c r="J1333" s="94">
        <f t="shared" si="147"/>
        <v>0.22320622874313709</v>
      </c>
      <c r="K1333" s="94">
        <f t="shared" si="147"/>
        <v>0.22320622874313709</v>
      </c>
      <c r="L1333" s="94">
        <f t="shared" si="147"/>
        <v>0.22320622874313709</v>
      </c>
      <c r="M1333" s="94">
        <f t="shared" si="147"/>
        <v>0.22320622874313709</v>
      </c>
      <c r="N1333" s="94">
        <f t="shared" si="147"/>
        <v>0.22320622874313709</v>
      </c>
      <c r="O1333" s="94">
        <f t="shared" si="147"/>
        <v>0.22320622874313709</v>
      </c>
      <c r="P1333" s="94">
        <f t="shared" si="147"/>
        <v>0.22320622874313709</v>
      </c>
      <c r="Q1333" s="94">
        <f t="shared" si="147"/>
        <v>0.22320622874313709</v>
      </c>
      <c r="R1333" s="94">
        <f t="shared" si="147"/>
        <v>0.22320622874313709</v>
      </c>
      <c r="S1333" s="93">
        <f>(1+H1333)^((5-Dashboard!$F$9)*3/12)</f>
        <v>1.0516589470646962</v>
      </c>
      <c r="T1333" s="93">
        <f t="shared" si="146"/>
        <v>1.2863957745629855</v>
      </c>
      <c r="U1333" s="93">
        <f t="shared" si="146"/>
        <v>1.5735273240742962</v>
      </c>
      <c r="V1333" s="93">
        <f t="shared" si="146"/>
        <v>1.9247484239052</v>
      </c>
      <c r="W1333" s="93">
        <f t="shared" si="146"/>
        <v>2.3543642608843767</v>
      </c>
      <c r="X1333" s="93">
        <f t="shared" si="146"/>
        <v>2.8798730286440017</v>
      </c>
      <c r="Y1333" s="93">
        <f t="shared" si="145"/>
        <v>3.5226786266267061</v>
      </c>
      <c r="Z1333" s="93">
        <f t="shared" si="145"/>
        <v>4.3089624379501066</v>
      </c>
      <c r="AA1333" s="93">
        <f t="shared" si="145"/>
        <v>5.2707496935207843</v>
      </c>
      <c r="AB1333" s="93">
        <f t="shared" si="145"/>
        <v>6.4472138552606042</v>
      </c>
      <c r="AC1333" s="95">
        <f t="shared" si="145"/>
        <v>7.8862721457938258</v>
      </c>
      <c r="AE1333" s="96"/>
    </row>
    <row r="1334" spans="3:31" ht="24.75" customHeight="1" x14ac:dyDescent="0.25">
      <c r="C1334" s="91">
        <f>ABS(E1334-Dashboard!$F$13)</f>
        <v>10.70438343938897</v>
      </c>
      <c r="D1334" s="92">
        <f t="shared" si="143"/>
        <v>0.22330622874313708</v>
      </c>
      <c r="E1334" s="93" cm="1">
        <f t="array" ref="E1334">SUM('DRE + DCF'!$S$41/TIR!S1334,'DRE + DCF'!$U$41:$AD$41/TIR!T1334:AC1334,TIR!F1334)</f>
        <v>38.805616560611028</v>
      </c>
      <c r="F1334" s="100">
        <f>'DRE + DCF'!$AE$38*'DRE + DCF'!$AE$39*(1+G1334)/(R1334-G1334)/AC1334</f>
        <v>17.277521421708716</v>
      </c>
      <c r="G1334" s="92">
        <f>R1334*(1-'DRE + DCF'!$AE$39)</f>
        <v>0.13398373724588225</v>
      </c>
      <c r="H1334" s="94">
        <f t="shared" si="148"/>
        <v>0.22330622874313708</v>
      </c>
      <c r="I1334" s="94">
        <f t="shared" si="147"/>
        <v>0.22330622874313708</v>
      </c>
      <c r="J1334" s="94">
        <f t="shared" si="147"/>
        <v>0.22330622874313708</v>
      </c>
      <c r="K1334" s="94">
        <f t="shared" si="147"/>
        <v>0.22330622874313708</v>
      </c>
      <c r="L1334" s="94">
        <f t="shared" si="147"/>
        <v>0.22330622874313708</v>
      </c>
      <c r="M1334" s="94">
        <f t="shared" si="147"/>
        <v>0.22330622874313708</v>
      </c>
      <c r="N1334" s="94">
        <f t="shared" si="147"/>
        <v>0.22330622874313708</v>
      </c>
      <c r="O1334" s="94">
        <f t="shared" si="147"/>
        <v>0.22330622874313708</v>
      </c>
      <c r="P1334" s="94">
        <f t="shared" si="147"/>
        <v>0.22330622874313708</v>
      </c>
      <c r="Q1334" s="94">
        <f t="shared" si="147"/>
        <v>0.22330622874313708</v>
      </c>
      <c r="R1334" s="94">
        <f t="shared" si="147"/>
        <v>0.22330622874313708</v>
      </c>
      <c r="S1334" s="93">
        <f>(1+H1334)^((5-Dashboard!$F$9)*3/12)</f>
        <v>1.0516804403068625</v>
      </c>
      <c r="T1334" s="93">
        <f t="shared" si="146"/>
        <v>1.2865272332747097</v>
      </c>
      <c r="U1334" s="93">
        <f t="shared" si="146"/>
        <v>1.5738167779126273</v>
      </c>
      <c r="V1334" s="93">
        <f t="shared" si="146"/>
        <v>1.9252598673209715</v>
      </c>
      <c r="W1334" s="93">
        <f t="shared" si="146"/>
        <v>2.3551823876429303</v>
      </c>
      <c r="X1334" s="93">
        <f t="shared" si="146"/>
        <v>2.8811092846297304</v>
      </c>
      <c r="Y1334" s="93">
        <f t="shared" si="145"/>
        <v>3.5244789335772331</v>
      </c>
      <c r="Z1334" s="93">
        <f t="shared" si="145"/>
        <v>4.3115170325189984</v>
      </c>
      <c r="AA1334" s="93">
        <f t="shared" si="145"/>
        <v>5.2743056412126172</v>
      </c>
      <c r="AB1334" s="93">
        <f t="shared" si="145"/>
        <v>6.4520909431904601</v>
      </c>
      <c r="AC1334" s="95">
        <f t="shared" si="145"/>
        <v>7.8928830392220721</v>
      </c>
      <c r="AE1334" s="96"/>
    </row>
    <row r="1335" spans="3:31" ht="24.75" customHeight="1" x14ac:dyDescent="0.25">
      <c r="C1335" s="91">
        <f>ABS(E1335-Dashboard!$F$13)</f>
        <v>10.733941488095958</v>
      </c>
      <c r="D1335" s="92">
        <f t="shared" si="143"/>
        <v>0.22340622874313706</v>
      </c>
      <c r="E1335" s="93" cm="1">
        <f t="array" ref="E1335">SUM('DRE + DCF'!$S$41/TIR!S1335,'DRE + DCF'!$U$41:$AD$41/TIR!T1335:AC1335,TIR!F1335)</f>
        <v>38.77605851190404</v>
      </c>
      <c r="F1335" s="100">
        <f>'DRE + DCF'!$AE$38*'DRE + DCF'!$AE$39*(1+G1335)/(R1335-G1335)/AC1335</f>
        <v>17.25623714889344</v>
      </c>
      <c r="G1335" s="92">
        <f>R1335*(1-'DRE + DCF'!$AE$39)</f>
        <v>0.13404373724588223</v>
      </c>
      <c r="H1335" s="94">
        <f t="shared" si="148"/>
        <v>0.22340622874313706</v>
      </c>
      <c r="I1335" s="94">
        <f t="shared" si="147"/>
        <v>0.22340622874313706</v>
      </c>
      <c r="J1335" s="94">
        <f t="shared" si="147"/>
        <v>0.22340622874313706</v>
      </c>
      <c r="K1335" s="94">
        <f t="shared" si="147"/>
        <v>0.22340622874313706</v>
      </c>
      <c r="L1335" s="94">
        <f t="shared" si="147"/>
        <v>0.22340622874313706</v>
      </c>
      <c r="M1335" s="94">
        <f t="shared" si="147"/>
        <v>0.22340622874313706</v>
      </c>
      <c r="N1335" s="94">
        <f t="shared" si="147"/>
        <v>0.22340622874313706</v>
      </c>
      <c r="O1335" s="94">
        <f t="shared" si="147"/>
        <v>0.22340622874313706</v>
      </c>
      <c r="P1335" s="94">
        <f t="shared" si="147"/>
        <v>0.22340622874313706</v>
      </c>
      <c r="Q1335" s="94">
        <f t="shared" si="147"/>
        <v>0.22340622874313706</v>
      </c>
      <c r="R1335" s="94">
        <f t="shared" si="147"/>
        <v>0.22340622874313706</v>
      </c>
      <c r="S1335" s="93">
        <f>(1+H1335)^((5-Dashboard!$F$9)*3/12)</f>
        <v>1.0517019322313346</v>
      </c>
      <c r="T1335" s="93">
        <f t="shared" si="146"/>
        <v>1.2866586946730074</v>
      </c>
      <c r="U1335" s="93">
        <f t="shared" si="146"/>
        <v>1.5741062613294714</v>
      </c>
      <c r="V1335" s="93">
        <f t="shared" si="146"/>
        <v>1.9257714048140475</v>
      </c>
      <c r="W1335" s="93">
        <f t="shared" si="146"/>
        <v>2.3560007317849272</v>
      </c>
      <c r="X1335" s="93">
        <f t="shared" si="146"/>
        <v>2.882345970189069</v>
      </c>
      <c r="Y1335" s="93">
        <f t="shared" si="145"/>
        <v>3.5262800133219874</v>
      </c>
      <c r="Z1335" s="93">
        <f t="shared" si="145"/>
        <v>4.3140729325905518</v>
      </c>
      <c r="AA1335" s="93">
        <f t="shared" si="145"/>
        <v>5.2778636969834531</v>
      </c>
      <c r="AB1335" s="93">
        <f t="shared" si="145"/>
        <v>6.4569713213468374</v>
      </c>
      <c r="AC1335" s="95">
        <f t="shared" si="145"/>
        <v>7.8994989333515253</v>
      </c>
      <c r="AE1335" s="96"/>
    </row>
    <row r="1336" spans="3:31" ht="24.75" customHeight="1" x14ac:dyDescent="0.25">
      <c r="C1336" s="91">
        <f>ABS(E1336-Dashboard!$F$13)</f>
        <v>10.763463642698483</v>
      </c>
      <c r="D1336" s="92">
        <f t="shared" si="143"/>
        <v>0.22350622874313705</v>
      </c>
      <c r="E1336" s="93" cm="1">
        <f t="array" ref="E1336">SUM('DRE + DCF'!$S$41/TIR!S1336,'DRE + DCF'!$U$41:$AD$41/TIR!T1336:AC1336,TIR!F1336)</f>
        <v>38.746536357301515</v>
      </c>
      <c r="F1336" s="100">
        <f>'DRE + DCF'!$AE$38*'DRE + DCF'!$AE$39*(1+G1336)/(R1336-G1336)/AC1336</f>
        <v>17.234983681535848</v>
      </c>
      <c r="G1336" s="92">
        <f>R1336*(1-'DRE + DCF'!$AE$39)</f>
        <v>0.13410373724588223</v>
      </c>
      <c r="H1336" s="94">
        <f t="shared" si="148"/>
        <v>0.22350622874313705</v>
      </c>
      <c r="I1336" s="94">
        <f t="shared" si="147"/>
        <v>0.22350622874313705</v>
      </c>
      <c r="J1336" s="94">
        <f t="shared" si="147"/>
        <v>0.22350622874313705</v>
      </c>
      <c r="K1336" s="94">
        <f t="shared" si="147"/>
        <v>0.22350622874313705</v>
      </c>
      <c r="L1336" s="94">
        <f t="shared" si="147"/>
        <v>0.22350622874313705</v>
      </c>
      <c r="M1336" s="94">
        <f t="shared" si="147"/>
        <v>0.22350622874313705</v>
      </c>
      <c r="N1336" s="94">
        <f t="shared" si="147"/>
        <v>0.22350622874313705</v>
      </c>
      <c r="O1336" s="94">
        <f t="shared" si="147"/>
        <v>0.22350622874313705</v>
      </c>
      <c r="P1336" s="94">
        <f t="shared" si="147"/>
        <v>0.22350622874313705</v>
      </c>
      <c r="Q1336" s="94">
        <f t="shared" si="147"/>
        <v>0.22350622874313705</v>
      </c>
      <c r="R1336" s="94">
        <f t="shared" si="147"/>
        <v>0.22350622874313705</v>
      </c>
      <c r="S1336" s="93">
        <f>(1+H1336)^((5-Dashboard!$F$9)*3/12)</f>
        <v>1.0517234228383006</v>
      </c>
      <c r="T1336" s="93">
        <f t="shared" si="146"/>
        <v>1.2867901587577129</v>
      </c>
      <c r="U1336" s="93">
        <f t="shared" si="146"/>
        <v>1.574395774325432</v>
      </c>
      <c r="V1336" s="93">
        <f t="shared" si="146"/>
        <v>1.9262830363940404</v>
      </c>
      <c r="W1336" s="93">
        <f t="shared" si="146"/>
        <v>2.3568192933503513</v>
      </c>
      <c r="X1336" s="93">
        <f t="shared" si="146"/>
        <v>2.8835830854361535</v>
      </c>
      <c r="Y1336" s="93">
        <f t="shared" si="145"/>
        <v>3.5280818661294875</v>
      </c>
      <c r="Z1336" s="93">
        <f t="shared" si="145"/>
        <v>4.3166301387251389</v>
      </c>
      <c r="AA1336" s="93">
        <f t="shared" si="145"/>
        <v>5.2814238619105591</v>
      </c>
      <c r="AB1336" s="93">
        <f t="shared" si="145"/>
        <v>6.4618549916802026</v>
      </c>
      <c r="AC1336" s="95">
        <f t="shared" si="145"/>
        <v>7.9061198315556602</v>
      </c>
      <c r="AE1336" s="96"/>
    </row>
    <row r="1337" spans="3:31" ht="24.75" customHeight="1" x14ac:dyDescent="0.25">
      <c r="C1337" s="91">
        <f>ABS(E1337-Dashboard!$F$13)</f>
        <v>10.79294995964738</v>
      </c>
      <c r="D1337" s="92">
        <f t="shared" si="143"/>
        <v>0.22360622874313704</v>
      </c>
      <c r="E1337" s="93" cm="1">
        <f t="array" ref="E1337">SUM('DRE + DCF'!$S$41/TIR!S1337,'DRE + DCF'!$U$41:$AD$41/TIR!T1337:AC1337,TIR!F1337)</f>
        <v>38.717050040352618</v>
      </c>
      <c r="F1337" s="100">
        <f>'DRE + DCF'!$AE$38*'DRE + DCF'!$AE$39*(1+G1337)/(R1337-G1337)/AC1337</f>
        <v>17.213760967119867</v>
      </c>
      <c r="G1337" s="92">
        <f>R1337*(1-'DRE + DCF'!$AE$39)</f>
        <v>0.13416373724588221</v>
      </c>
      <c r="H1337" s="94">
        <f t="shared" si="148"/>
        <v>0.22360622874313704</v>
      </c>
      <c r="I1337" s="94">
        <f t="shared" si="147"/>
        <v>0.22360622874313704</v>
      </c>
      <c r="J1337" s="94">
        <f t="shared" si="147"/>
        <v>0.22360622874313704</v>
      </c>
      <c r="K1337" s="94">
        <f t="shared" si="147"/>
        <v>0.22360622874313704</v>
      </c>
      <c r="L1337" s="94">
        <f t="shared" si="147"/>
        <v>0.22360622874313704</v>
      </c>
      <c r="M1337" s="94">
        <f t="shared" si="147"/>
        <v>0.22360622874313704</v>
      </c>
      <c r="N1337" s="94">
        <f t="shared" si="147"/>
        <v>0.22360622874313704</v>
      </c>
      <c r="O1337" s="94">
        <f t="shared" si="147"/>
        <v>0.22360622874313704</v>
      </c>
      <c r="P1337" s="94">
        <f t="shared" si="147"/>
        <v>0.22360622874313704</v>
      </c>
      <c r="Q1337" s="94">
        <f t="shared" si="147"/>
        <v>0.22360622874313704</v>
      </c>
      <c r="R1337" s="94">
        <f t="shared" si="147"/>
        <v>0.22360622874313704</v>
      </c>
      <c r="S1337" s="93">
        <f>(1+H1337)^((5-Dashboard!$F$9)*3/12)</f>
        <v>1.0517449121279492</v>
      </c>
      <c r="T1337" s="93">
        <f t="shared" si="146"/>
        <v>1.286921625528662</v>
      </c>
      <c r="U1337" s="93">
        <f t="shared" si="146"/>
        <v>1.5746853169011137</v>
      </c>
      <c r="V1337" s="93">
        <f t="shared" si="146"/>
        <v>1.9267947620705634</v>
      </c>
      <c r="W1337" s="93">
        <f t="shared" si="146"/>
        <v>2.3576380723791921</v>
      </c>
      <c r="X1337" s="93">
        <f t="shared" si="146"/>
        <v>2.8848206304851423</v>
      </c>
      <c r="Y1337" s="93">
        <f t="shared" si="145"/>
        <v>3.5298844922683239</v>
      </c>
      <c r="Z1337" s="93">
        <f t="shared" si="145"/>
        <v>4.3191886514833273</v>
      </c>
      <c r="AA1337" s="93">
        <f t="shared" si="145"/>
        <v>5.2849861370716695</v>
      </c>
      <c r="AB1337" s="93">
        <f t="shared" si="145"/>
        <v>6.4667419561420258</v>
      </c>
      <c r="AC1337" s="95">
        <f t="shared" si="145"/>
        <v>7.9127457372099617</v>
      </c>
      <c r="AE1337" s="96"/>
    </row>
    <row r="1338" spans="3:31" ht="24.75" customHeight="1" x14ac:dyDescent="0.25">
      <c r="C1338" s="91">
        <f>ABS(E1338-Dashboard!$F$13)</f>
        <v>10.822400495284406</v>
      </c>
      <c r="D1338" s="92">
        <f t="shared" si="143"/>
        <v>0.22370622874313703</v>
      </c>
      <c r="E1338" s="93" cm="1">
        <f t="array" ref="E1338">SUM('DRE + DCF'!$S$41/TIR!S1338,'DRE + DCF'!$U$41:$AD$41/TIR!T1338:AC1338,TIR!F1338)</f>
        <v>38.687599504715593</v>
      </c>
      <c r="F1338" s="100">
        <f>'DRE + DCF'!$AE$38*'DRE + DCF'!$AE$39*(1+G1338)/(R1338-G1338)/AC1338</f>
        <v>17.192568953234929</v>
      </c>
      <c r="G1338" s="92">
        <f>R1338*(1-'DRE + DCF'!$AE$39)</f>
        <v>0.13422373724588221</v>
      </c>
      <c r="H1338" s="94">
        <f t="shared" si="148"/>
        <v>0.22370622874313703</v>
      </c>
      <c r="I1338" s="94">
        <f t="shared" si="147"/>
        <v>0.22370622874313703</v>
      </c>
      <c r="J1338" s="94">
        <f t="shared" si="147"/>
        <v>0.22370622874313703</v>
      </c>
      <c r="K1338" s="94">
        <f t="shared" si="147"/>
        <v>0.22370622874313703</v>
      </c>
      <c r="L1338" s="94">
        <f t="shared" si="147"/>
        <v>0.22370622874313703</v>
      </c>
      <c r="M1338" s="94">
        <f t="shared" si="147"/>
        <v>0.22370622874313703</v>
      </c>
      <c r="N1338" s="94">
        <f t="shared" si="147"/>
        <v>0.22370622874313703</v>
      </c>
      <c r="O1338" s="94">
        <f t="shared" si="147"/>
        <v>0.22370622874313703</v>
      </c>
      <c r="P1338" s="94">
        <f t="shared" si="147"/>
        <v>0.22370622874313703</v>
      </c>
      <c r="Q1338" s="94">
        <f t="shared" si="147"/>
        <v>0.22370622874313703</v>
      </c>
      <c r="R1338" s="94">
        <f t="shared" si="147"/>
        <v>0.22370622874313703</v>
      </c>
      <c r="S1338" s="93">
        <f>(1+H1338)^((5-Dashboard!$F$9)*3/12)</f>
        <v>1.0517664001004687</v>
      </c>
      <c r="T1338" s="93">
        <f t="shared" si="146"/>
        <v>1.28705309498569</v>
      </c>
      <c r="U1338" s="93">
        <f t="shared" si="146"/>
        <v>1.5749748890571214</v>
      </c>
      <c r="V1338" s="93">
        <f t="shared" si="146"/>
        <v>1.9273065818532307</v>
      </c>
      <c r="W1338" s="93">
        <f t="shared" si="146"/>
        <v>2.3584570689114432</v>
      </c>
      <c r="X1338" s="93">
        <f t="shared" si="146"/>
        <v>2.8860586054502151</v>
      </c>
      <c r="Y1338" s="93">
        <f t="shared" si="145"/>
        <v>3.5316878920071599</v>
      </c>
      <c r="Z1338" s="93">
        <f t="shared" si="145"/>
        <v>4.3217484714258809</v>
      </c>
      <c r="AA1338" s="93">
        <f t="shared" si="145"/>
        <v>5.2885505235449823</v>
      </c>
      <c r="AB1338" s="93">
        <f t="shared" si="145"/>
        <v>6.4716322166847737</v>
      </c>
      <c r="AC1338" s="95">
        <f t="shared" si="145"/>
        <v>7.9193766536919128</v>
      </c>
      <c r="AE1338" s="96"/>
    </row>
    <row r="1339" spans="3:31" ht="24.75" customHeight="1" x14ac:dyDescent="0.25">
      <c r="C1339" s="91">
        <f>ABS(E1339-Dashboard!$F$13)</f>
        <v>10.851815305842564</v>
      </c>
      <c r="D1339" s="92">
        <f t="shared" si="143"/>
        <v>0.22380622874313702</v>
      </c>
      <c r="E1339" s="93" cm="1">
        <f t="array" ref="E1339">SUM('DRE + DCF'!$S$41/TIR!S1339,'DRE + DCF'!$U$41:$AD$41/TIR!T1339:AC1339,TIR!F1339)</f>
        <v>38.658184694157434</v>
      </c>
      <c r="F1339" s="100">
        <f>'DRE + DCF'!$AE$38*'DRE + DCF'!$AE$39*(1+G1339)/(R1339-G1339)/AC1339</f>
        <v>17.171407587575693</v>
      </c>
      <c r="G1339" s="92">
        <f>R1339*(1-'DRE + DCF'!$AE$39)</f>
        <v>0.13428373724588222</v>
      </c>
      <c r="H1339" s="94">
        <f t="shared" si="148"/>
        <v>0.22380622874313702</v>
      </c>
      <c r="I1339" s="94">
        <f t="shared" si="147"/>
        <v>0.22380622874313702</v>
      </c>
      <c r="J1339" s="94">
        <f t="shared" si="147"/>
        <v>0.22380622874313702</v>
      </c>
      <c r="K1339" s="94">
        <f t="shared" si="147"/>
        <v>0.22380622874313702</v>
      </c>
      <c r="L1339" s="94">
        <f t="shared" si="147"/>
        <v>0.22380622874313702</v>
      </c>
      <c r="M1339" s="94">
        <f t="shared" si="147"/>
        <v>0.22380622874313702</v>
      </c>
      <c r="N1339" s="94">
        <f t="shared" si="147"/>
        <v>0.22380622874313702</v>
      </c>
      <c r="O1339" s="94">
        <f t="shared" si="147"/>
        <v>0.22380622874313702</v>
      </c>
      <c r="P1339" s="94">
        <f t="shared" si="147"/>
        <v>0.22380622874313702</v>
      </c>
      <c r="Q1339" s="94">
        <f t="shared" si="147"/>
        <v>0.22380622874313702</v>
      </c>
      <c r="R1339" s="94">
        <f t="shared" si="147"/>
        <v>0.22380622874313702</v>
      </c>
      <c r="S1339" s="93">
        <f>(1+H1339)^((5-Dashboard!$F$9)*3/12)</f>
        <v>1.0517878867560475</v>
      </c>
      <c r="T1339" s="93">
        <f t="shared" si="146"/>
        <v>1.2871845671286322</v>
      </c>
      <c r="U1339" s="93">
        <f t="shared" si="146"/>
        <v>1.5752644907940587</v>
      </c>
      <c r="V1339" s="93">
        <f t="shared" si="146"/>
        <v>1.9278184957516551</v>
      </c>
      <c r="W1339" s="93">
        <f t="shared" si="146"/>
        <v>2.3592762829871003</v>
      </c>
      <c r="X1339" s="93">
        <f t="shared" si="146"/>
        <v>2.8872970104455695</v>
      </c>
      <c r="Y1339" s="93">
        <f t="shared" si="145"/>
        <v>3.5334920656147264</v>
      </c>
      <c r="Z1339" s="93">
        <f t="shared" si="145"/>
        <v>4.3243095991137555</v>
      </c>
      <c r="AA1339" s="93">
        <f t="shared" si="145"/>
        <v>5.292117022409152</v>
      </c>
      <c r="AB1339" s="93">
        <f t="shared" si="145"/>
        <v>6.4765257752619041</v>
      </c>
      <c r="AC1339" s="95">
        <f t="shared" si="145"/>
        <v>7.9260125843809925</v>
      </c>
      <c r="AE1339" s="96"/>
    </row>
    <row r="1340" spans="3:31" ht="24.75" customHeight="1" x14ac:dyDescent="0.25">
      <c r="C1340" s="91">
        <f>ABS(E1340-Dashboard!$F$13)</f>
        <v>10.881194447446347</v>
      </c>
      <c r="D1340" s="92">
        <f t="shared" si="143"/>
        <v>0.22390622874313701</v>
      </c>
      <c r="E1340" s="93" cm="1">
        <f t="array" ref="E1340">SUM('DRE + DCF'!$S$41/TIR!S1340,'DRE + DCF'!$U$41:$AD$41/TIR!T1340:AC1340,TIR!F1340)</f>
        <v>38.628805552553651</v>
      </c>
      <c r="F1340" s="100">
        <f>'DRE + DCF'!$AE$38*'DRE + DCF'!$AE$39*(1+G1340)/(R1340-G1340)/AC1340</f>
        <v>17.150276817941762</v>
      </c>
      <c r="G1340" s="92">
        <f>R1340*(1-'DRE + DCF'!$AE$39)</f>
        <v>0.13434373724588219</v>
      </c>
      <c r="H1340" s="94">
        <f t="shared" si="148"/>
        <v>0.22390622874313701</v>
      </c>
      <c r="I1340" s="94">
        <f t="shared" si="147"/>
        <v>0.22390622874313701</v>
      </c>
      <c r="J1340" s="94">
        <f t="shared" si="147"/>
        <v>0.22390622874313701</v>
      </c>
      <c r="K1340" s="94">
        <f t="shared" si="147"/>
        <v>0.22390622874313701</v>
      </c>
      <c r="L1340" s="94">
        <f t="shared" si="147"/>
        <v>0.22390622874313701</v>
      </c>
      <c r="M1340" s="94">
        <f t="shared" si="147"/>
        <v>0.22390622874313701</v>
      </c>
      <c r="N1340" s="94">
        <f t="shared" si="147"/>
        <v>0.22390622874313701</v>
      </c>
      <c r="O1340" s="94">
        <f t="shared" si="147"/>
        <v>0.22390622874313701</v>
      </c>
      <c r="P1340" s="94">
        <f t="shared" si="147"/>
        <v>0.22390622874313701</v>
      </c>
      <c r="Q1340" s="94">
        <f t="shared" si="147"/>
        <v>0.22390622874313701</v>
      </c>
      <c r="R1340" s="94">
        <f t="shared" si="147"/>
        <v>0.22390622874313701</v>
      </c>
      <c r="S1340" s="93">
        <f>(1+H1340)^((5-Dashboard!$F$9)*3/12)</f>
        <v>1.0518093720948738</v>
      </c>
      <c r="T1340" s="93">
        <f t="shared" si="146"/>
        <v>1.287316041957324</v>
      </c>
      <c r="U1340" s="93">
        <f t="shared" si="146"/>
        <v>1.5755541221125304</v>
      </c>
      <c r="V1340" s="93">
        <f t="shared" si="146"/>
        <v>1.9283305037754512</v>
      </c>
      <c r="W1340" s="93">
        <f t="shared" si="146"/>
        <v>2.3600957146461661</v>
      </c>
      <c r="X1340" s="93">
        <f t="shared" si="146"/>
        <v>2.888535845585428</v>
      </c>
      <c r="Y1340" s="93">
        <f t="shared" si="145"/>
        <v>3.5352970133598296</v>
      </c>
      <c r="Z1340" s="93">
        <f t="shared" si="145"/>
        <v>4.3268720351081047</v>
      </c>
      <c r="AA1340" s="93">
        <f t="shared" si="145"/>
        <v>5.295685634743303</v>
      </c>
      <c r="AB1340" s="93">
        <f t="shared" si="145"/>
        <v>6.481422633827882</v>
      </c>
      <c r="AC1340" s="95">
        <f t="shared" si="145"/>
        <v>7.9326535326586933</v>
      </c>
      <c r="AE1340" s="96"/>
    </row>
    <row r="1341" spans="3:31" ht="24.75" customHeight="1" x14ac:dyDescent="0.25">
      <c r="C1341" s="91">
        <f>ABS(E1341-Dashboard!$F$13)</f>
        <v>10.910537976111961</v>
      </c>
      <c r="D1341" s="92">
        <f t="shared" si="143"/>
        <v>0.224006228743137</v>
      </c>
      <c r="E1341" s="93" cm="1">
        <f t="array" ref="E1341">SUM('DRE + DCF'!$S$41/TIR!S1341,'DRE + DCF'!$U$41:$AD$41/TIR!T1341:AC1341,TIR!F1341)</f>
        <v>38.599462023888037</v>
      </c>
      <c r="F1341" s="100">
        <f>'DRE + DCF'!$AE$38*'DRE + DCF'!$AE$39*(1+G1341)/(R1341-G1341)/AC1341</f>
        <v>17.12917659223751</v>
      </c>
      <c r="G1341" s="92">
        <f>R1341*(1-'DRE + DCF'!$AE$39)</f>
        <v>0.1344037372458822</v>
      </c>
      <c r="H1341" s="94">
        <f t="shared" si="148"/>
        <v>0.224006228743137</v>
      </c>
      <c r="I1341" s="94">
        <f t="shared" si="147"/>
        <v>0.224006228743137</v>
      </c>
      <c r="J1341" s="94">
        <f t="shared" si="147"/>
        <v>0.224006228743137</v>
      </c>
      <c r="K1341" s="94">
        <f t="shared" si="147"/>
        <v>0.224006228743137</v>
      </c>
      <c r="L1341" s="94">
        <f t="shared" si="147"/>
        <v>0.224006228743137</v>
      </c>
      <c r="M1341" s="94">
        <f t="shared" si="147"/>
        <v>0.224006228743137</v>
      </c>
      <c r="N1341" s="94">
        <f t="shared" si="147"/>
        <v>0.224006228743137</v>
      </c>
      <c r="O1341" s="94">
        <f t="shared" si="147"/>
        <v>0.224006228743137</v>
      </c>
      <c r="P1341" s="94">
        <f t="shared" si="147"/>
        <v>0.224006228743137</v>
      </c>
      <c r="Q1341" s="94">
        <f t="shared" si="147"/>
        <v>0.224006228743137</v>
      </c>
      <c r="R1341" s="94">
        <f t="shared" si="147"/>
        <v>0.224006228743137</v>
      </c>
      <c r="S1341" s="93">
        <f>(1+H1341)^((5-Dashboard!$F$9)*3/12)</f>
        <v>1.0518308561171361</v>
      </c>
      <c r="T1341" s="93">
        <f t="shared" si="146"/>
        <v>1.2874475194716009</v>
      </c>
      <c r="U1341" s="93">
        <f t="shared" si="146"/>
        <v>1.5758437830131407</v>
      </c>
      <c r="V1341" s="93">
        <f t="shared" si="146"/>
        <v>1.9288426059342327</v>
      </c>
      <c r="W1341" s="93">
        <f t="shared" si="146"/>
        <v>2.3609153639286449</v>
      </c>
      <c r="X1341" s="93">
        <f t="shared" si="146"/>
        <v>2.8897751109840315</v>
      </c>
      <c r="Y1341" s="93">
        <f t="shared" si="145"/>
        <v>3.5371027355113447</v>
      </c>
      <c r="Z1341" s="93">
        <f t="shared" si="145"/>
        <v>4.3294357799702743</v>
      </c>
      <c r="AA1341" s="93">
        <f t="shared" si="145"/>
        <v>5.2992563616270179</v>
      </c>
      <c r="AB1341" s="93">
        <f t="shared" si="145"/>
        <v>6.4863227943381636</v>
      </c>
      <c r="AC1341" s="95">
        <f t="shared" si="145"/>
        <v>7.9392995019085024</v>
      </c>
      <c r="AE1341" s="96"/>
    </row>
    <row r="1342" spans="3:31" ht="24.75" customHeight="1" x14ac:dyDescent="0.25">
      <c r="C1342" s="91">
        <f>ABS(E1342-Dashboard!$F$13)</f>
        <v>10.939845947747607</v>
      </c>
      <c r="D1342" s="92">
        <f t="shared" si="143"/>
        <v>0.22410622874313699</v>
      </c>
      <c r="E1342" s="93" cm="1">
        <f t="array" ref="E1342">SUM('DRE + DCF'!$S$41/TIR!S1342,'DRE + DCF'!$U$41:$AD$41/TIR!T1342:AC1342,TIR!F1342)</f>
        <v>38.570154052252391</v>
      </c>
      <c r="F1342" s="100">
        <f>'DRE + DCF'!$AE$38*'DRE + DCF'!$AE$39*(1+G1342)/(R1342-G1342)/AC1342</f>
        <v>17.108106858471761</v>
      </c>
      <c r="G1342" s="92">
        <f>R1342*(1-'DRE + DCF'!$AE$39)</f>
        <v>0.13446373724588218</v>
      </c>
      <c r="H1342" s="94">
        <f t="shared" si="148"/>
        <v>0.22410622874313699</v>
      </c>
      <c r="I1342" s="94">
        <f t="shared" si="147"/>
        <v>0.22410622874313699</v>
      </c>
      <c r="J1342" s="94">
        <f t="shared" si="147"/>
        <v>0.22410622874313699</v>
      </c>
      <c r="K1342" s="94">
        <f t="shared" si="147"/>
        <v>0.22410622874313699</v>
      </c>
      <c r="L1342" s="94">
        <f t="shared" si="147"/>
        <v>0.22410622874313699</v>
      </c>
      <c r="M1342" s="94">
        <f t="shared" si="147"/>
        <v>0.22410622874313699</v>
      </c>
      <c r="N1342" s="94">
        <f t="shared" si="147"/>
        <v>0.22410622874313699</v>
      </c>
      <c r="O1342" s="94">
        <f t="shared" si="147"/>
        <v>0.22410622874313699</v>
      </c>
      <c r="P1342" s="94">
        <f t="shared" si="147"/>
        <v>0.22410622874313699</v>
      </c>
      <c r="Q1342" s="94">
        <f t="shared" si="147"/>
        <v>0.22410622874313699</v>
      </c>
      <c r="R1342" s="94">
        <f t="shared" si="147"/>
        <v>0.22410622874313699</v>
      </c>
      <c r="S1342" s="93">
        <f>(1+H1342)^((5-Dashboard!$F$9)*3/12)</f>
        <v>1.0518523388230225</v>
      </c>
      <c r="T1342" s="93">
        <f t="shared" si="146"/>
        <v>1.2875789996712985</v>
      </c>
      <c r="U1342" s="93">
        <f t="shared" si="146"/>
        <v>1.576133473496494</v>
      </c>
      <c r="V1342" s="93">
        <f t="shared" si="146"/>
        <v>1.9293548022376144</v>
      </c>
      <c r="W1342" s="93">
        <f t="shared" si="146"/>
        <v>2.361735230874547</v>
      </c>
      <c r="X1342" s="93">
        <f t="shared" si="146"/>
        <v>2.8910148067556438</v>
      </c>
      <c r="Y1342" s="93">
        <f t="shared" si="145"/>
        <v>3.5389092323382201</v>
      </c>
      <c r="Z1342" s="93">
        <f t="shared" si="145"/>
        <v>4.3320008342618088</v>
      </c>
      <c r="AA1342" s="93">
        <f t="shared" si="145"/>
        <v>5.3028292041403464</v>
      </c>
      <c r="AB1342" s="93">
        <f t="shared" si="145"/>
        <v>6.4912262587492098</v>
      </c>
      <c r="AC1342" s="95">
        <f t="shared" si="145"/>
        <v>7.9459504955159179</v>
      </c>
      <c r="AE1342" s="96"/>
    </row>
    <row r="1343" spans="3:31" ht="24.75" customHeight="1" x14ac:dyDescent="0.25">
      <c r="C1343" s="91">
        <f>ABS(E1343-Dashboard!$F$13)</f>
        <v>10.969118418153677</v>
      </c>
      <c r="D1343" s="92">
        <f t="shared" si="143"/>
        <v>0.22420622874313698</v>
      </c>
      <c r="E1343" s="93" cm="1">
        <f t="array" ref="E1343">SUM('DRE + DCF'!$S$41/TIR!S1343,'DRE + DCF'!$U$41:$AD$41/TIR!T1343:AC1343,TIR!F1343)</f>
        <v>38.540881581846321</v>
      </c>
      <c r="F1343" s="100">
        <f>'DRE + DCF'!$AE$38*'DRE + DCF'!$AE$39*(1+G1343)/(R1343-G1343)/AC1343</f>
        <v>17.087067564757614</v>
      </c>
      <c r="G1343" s="92">
        <f>R1343*(1-'DRE + DCF'!$AE$39)</f>
        <v>0.13452373724588218</v>
      </c>
      <c r="H1343" s="94">
        <f t="shared" si="148"/>
        <v>0.22420622874313698</v>
      </c>
      <c r="I1343" s="94">
        <f t="shared" si="147"/>
        <v>0.22420622874313698</v>
      </c>
      <c r="J1343" s="94">
        <f t="shared" si="147"/>
        <v>0.22420622874313698</v>
      </c>
      <c r="K1343" s="94">
        <f t="shared" si="147"/>
        <v>0.22420622874313698</v>
      </c>
      <c r="L1343" s="94">
        <f t="shared" si="147"/>
        <v>0.22420622874313698</v>
      </c>
      <c r="M1343" s="94">
        <f t="shared" si="147"/>
        <v>0.22420622874313698</v>
      </c>
      <c r="N1343" s="94">
        <f t="shared" si="147"/>
        <v>0.22420622874313698</v>
      </c>
      <c r="O1343" s="94">
        <f t="shared" si="147"/>
        <v>0.22420622874313698</v>
      </c>
      <c r="P1343" s="94">
        <f t="shared" si="147"/>
        <v>0.22420622874313698</v>
      </c>
      <c r="Q1343" s="94">
        <f t="shared" si="147"/>
        <v>0.22420622874313698</v>
      </c>
      <c r="R1343" s="94">
        <f t="shared" si="147"/>
        <v>0.22420622874313698</v>
      </c>
      <c r="S1343" s="93">
        <f>(1+H1343)^((5-Dashboard!$F$9)*3/12)</f>
        <v>1.0518738202127211</v>
      </c>
      <c r="T1343" s="93">
        <f t="shared" si="146"/>
        <v>1.2877104825562518</v>
      </c>
      <c r="U1343" s="93">
        <f t="shared" si="146"/>
        <v>1.576423193563194</v>
      </c>
      <c r="V1343" s="93">
        <f t="shared" si="146"/>
        <v>1.9298670926952102</v>
      </c>
      <c r="W1343" s="93">
        <f t="shared" si="146"/>
        <v>2.3625553155238852</v>
      </c>
      <c r="X1343" s="93">
        <f t="shared" si="146"/>
        <v>2.8922549330145477</v>
      </c>
      <c r="Y1343" s="93">
        <f t="shared" si="145"/>
        <v>3.5407165041094739</v>
      </c>
      <c r="Z1343" s="93">
        <f t="shared" si="145"/>
        <v>4.3345671985444429</v>
      </c>
      <c r="AA1343" s="93">
        <f t="shared" si="145"/>
        <v>5.3064041633637968</v>
      </c>
      <c r="AB1343" s="93">
        <f t="shared" si="145"/>
        <v>6.4961330290184751</v>
      </c>
      <c r="AC1343" s="95">
        <f t="shared" si="145"/>
        <v>7.952606516868439</v>
      </c>
      <c r="AE1343" s="96"/>
    </row>
    <row r="1344" spans="3:31" ht="24.75" customHeight="1" x14ac:dyDescent="0.25">
      <c r="C1344" s="91">
        <f>ABS(E1344-Dashboard!$F$13)</f>
        <v>10.998355443023108</v>
      </c>
      <c r="D1344" s="92">
        <f t="shared" si="143"/>
        <v>0.22430622874313697</v>
      </c>
      <c r="E1344" s="93" cm="1">
        <f t="array" ref="E1344">SUM('DRE + DCF'!$S$41/TIR!S1344,'DRE + DCF'!$U$41:$AD$41/TIR!T1344:AC1344,TIR!F1344)</f>
        <v>38.51164455697689</v>
      </c>
      <c r="F1344" s="100">
        <f>'DRE + DCF'!$AE$38*'DRE + DCF'!$AE$39*(1+G1344)/(R1344-G1344)/AC1344</f>
        <v>17.066058659312127</v>
      </c>
      <c r="G1344" s="92">
        <f>R1344*(1-'DRE + DCF'!$AE$39)</f>
        <v>0.13458373724588218</v>
      </c>
      <c r="H1344" s="94">
        <f t="shared" si="148"/>
        <v>0.22430622874313697</v>
      </c>
      <c r="I1344" s="94">
        <f t="shared" si="147"/>
        <v>0.22430622874313697</v>
      </c>
      <c r="J1344" s="94">
        <f t="shared" si="147"/>
        <v>0.22430622874313697</v>
      </c>
      <c r="K1344" s="94">
        <f t="shared" si="147"/>
        <v>0.22430622874313697</v>
      </c>
      <c r="L1344" s="94">
        <f t="shared" si="147"/>
        <v>0.22430622874313697</v>
      </c>
      <c r="M1344" s="94">
        <f t="shared" si="147"/>
        <v>0.22430622874313697</v>
      </c>
      <c r="N1344" s="94">
        <f t="shared" si="147"/>
        <v>0.22430622874313697</v>
      </c>
      <c r="O1344" s="94">
        <f t="shared" si="147"/>
        <v>0.22430622874313697</v>
      </c>
      <c r="P1344" s="94">
        <f t="shared" si="147"/>
        <v>0.22430622874313697</v>
      </c>
      <c r="Q1344" s="94">
        <f t="shared" si="147"/>
        <v>0.22430622874313697</v>
      </c>
      <c r="R1344" s="94">
        <f t="shared" si="147"/>
        <v>0.22430622874313697</v>
      </c>
      <c r="S1344" s="93">
        <f>(1+H1344)^((5-Dashboard!$F$9)*3/12)</f>
        <v>1.0518953002864202</v>
      </c>
      <c r="T1344" s="93">
        <f t="shared" si="146"/>
        <v>1.2878419681262967</v>
      </c>
      <c r="U1344" s="93">
        <f t="shared" si="146"/>
        <v>1.5767129432138456</v>
      </c>
      <c r="V1344" s="93">
        <f t="shared" si="146"/>
        <v>1.9303794773166352</v>
      </c>
      <c r="W1344" s="93">
        <f t="shared" si="146"/>
        <v>2.3633756179166774</v>
      </c>
      <c r="X1344" s="93">
        <f t="shared" si="146"/>
        <v>2.8934954898750482</v>
      </c>
      <c r="Y1344" s="93">
        <f t="shared" si="145"/>
        <v>3.5425245510941958</v>
      </c>
      <c r="Z1344" s="93">
        <f t="shared" si="145"/>
        <v>4.3371348733801094</v>
      </c>
      <c r="AA1344" s="93">
        <f t="shared" si="145"/>
        <v>5.3099812403783444</v>
      </c>
      <c r="AB1344" s="93">
        <f t="shared" si="145"/>
        <v>6.5010431071044152</v>
      </c>
      <c r="AC1344" s="95">
        <f t="shared" si="145"/>
        <v>7.9592675693555721</v>
      </c>
      <c r="AE1344" s="96"/>
    </row>
    <row r="1345" spans="3:31" ht="24.75" customHeight="1" x14ac:dyDescent="0.25">
      <c r="C1345" s="91">
        <f>ABS(E1345-Dashboard!$F$13)</f>
        <v>11.027557077941545</v>
      </c>
      <c r="D1345" s="92">
        <f t="shared" si="143"/>
        <v>0.22440622874313695</v>
      </c>
      <c r="E1345" s="93" cm="1">
        <f t="array" ref="E1345">SUM('DRE + DCF'!$S$41/TIR!S1345,'DRE + DCF'!$U$41:$AD$41/TIR!T1345:AC1345,TIR!F1345)</f>
        <v>38.482442922058453</v>
      </c>
      <c r="F1345" s="100">
        <f>'DRE + DCF'!$AE$38*'DRE + DCF'!$AE$39*(1+G1345)/(R1345-G1345)/AC1345</f>
        <v>17.045080090456093</v>
      </c>
      <c r="G1345" s="92">
        <f>R1345*(1-'DRE + DCF'!$AE$39)</f>
        <v>0.13464373724588216</v>
      </c>
      <c r="H1345" s="94">
        <f t="shared" si="148"/>
        <v>0.22440622874313695</v>
      </c>
      <c r="I1345" s="94">
        <f t="shared" si="147"/>
        <v>0.22440622874313695</v>
      </c>
      <c r="J1345" s="94">
        <f t="shared" si="147"/>
        <v>0.22440622874313695</v>
      </c>
      <c r="K1345" s="94">
        <f t="shared" si="147"/>
        <v>0.22440622874313695</v>
      </c>
      <c r="L1345" s="94">
        <f t="shared" si="147"/>
        <v>0.22440622874313695</v>
      </c>
      <c r="M1345" s="94">
        <f t="shared" si="147"/>
        <v>0.22440622874313695</v>
      </c>
      <c r="N1345" s="94">
        <f t="shared" si="147"/>
        <v>0.22440622874313695</v>
      </c>
      <c r="O1345" s="94">
        <f t="shared" si="147"/>
        <v>0.22440622874313695</v>
      </c>
      <c r="P1345" s="94">
        <f t="shared" si="147"/>
        <v>0.22440622874313695</v>
      </c>
      <c r="Q1345" s="94">
        <f t="shared" si="147"/>
        <v>0.22440622874313695</v>
      </c>
      <c r="R1345" s="94">
        <f t="shared" si="147"/>
        <v>0.22440622874313695</v>
      </c>
      <c r="S1345" s="93">
        <f>(1+H1345)^((5-Dashboard!$F$9)*3/12)</f>
        <v>1.0519167790443078</v>
      </c>
      <c r="T1345" s="93">
        <f t="shared" si="146"/>
        <v>1.2879734563812686</v>
      </c>
      <c r="U1345" s="93">
        <f t="shared" si="146"/>
        <v>1.5770027224490524</v>
      </c>
      <c r="V1345" s="93">
        <f t="shared" si="146"/>
        <v>1.9308919561115041</v>
      </c>
      <c r="W1345" s="93">
        <f t="shared" si="146"/>
        <v>2.3641961380929457</v>
      </c>
      <c r="X1345" s="93">
        <f t="shared" si="146"/>
        <v>2.8947364774514726</v>
      </c>
      <c r="Y1345" s="93">
        <f t="shared" si="145"/>
        <v>3.5443333735615501</v>
      </c>
      <c r="Z1345" s="93">
        <f t="shared" si="145"/>
        <v>4.3397038593309381</v>
      </c>
      <c r="AA1345" s="93">
        <f t="shared" si="145"/>
        <v>5.3135604362654307</v>
      </c>
      <c r="AB1345" s="93">
        <f t="shared" si="145"/>
        <v>6.5059564949664939</v>
      </c>
      <c r="AC1345" s="95">
        <f t="shared" si="145"/>
        <v>7.9659336563688425</v>
      </c>
      <c r="AE1345" s="96"/>
    </row>
    <row r="1346" spans="3:31" ht="24.75" customHeight="1" x14ac:dyDescent="0.25">
      <c r="C1346" s="91">
        <f>ABS(E1346-Dashboard!$F$13)</f>
        <v>11.056723378387524</v>
      </c>
      <c r="D1346" s="92">
        <f t="shared" si="143"/>
        <v>0.22450622874313694</v>
      </c>
      <c r="E1346" s="93" cm="1">
        <f t="array" ref="E1346">SUM('DRE + DCF'!$S$41/TIR!S1346,'DRE + DCF'!$U$41:$AD$41/TIR!T1346:AC1346,TIR!F1346)</f>
        <v>38.453276621612474</v>
      </c>
      <c r="F1346" s="100">
        <f>'DRE + DCF'!$AE$38*'DRE + DCF'!$AE$39*(1+G1346)/(R1346-G1346)/AC1346</f>
        <v>17.024131806613877</v>
      </c>
      <c r="G1346" s="92">
        <f>R1346*(1-'DRE + DCF'!$AE$39)</f>
        <v>0.13470373724588217</v>
      </c>
      <c r="H1346" s="94">
        <f t="shared" si="148"/>
        <v>0.22450622874313694</v>
      </c>
      <c r="I1346" s="94">
        <f t="shared" si="147"/>
        <v>0.22450622874313694</v>
      </c>
      <c r="J1346" s="94">
        <f t="shared" si="147"/>
        <v>0.22450622874313694</v>
      </c>
      <c r="K1346" s="94">
        <f t="shared" si="147"/>
        <v>0.22450622874313694</v>
      </c>
      <c r="L1346" s="94">
        <f t="shared" si="147"/>
        <v>0.22450622874313694</v>
      </c>
      <c r="M1346" s="94">
        <f t="shared" si="147"/>
        <v>0.22450622874313694</v>
      </c>
      <c r="N1346" s="94">
        <f t="shared" si="147"/>
        <v>0.22450622874313694</v>
      </c>
      <c r="O1346" s="94">
        <f t="shared" si="147"/>
        <v>0.22450622874313694</v>
      </c>
      <c r="P1346" s="94">
        <f t="shared" si="147"/>
        <v>0.22450622874313694</v>
      </c>
      <c r="Q1346" s="94">
        <f t="shared" si="147"/>
        <v>0.22450622874313694</v>
      </c>
      <c r="R1346" s="94">
        <f t="shared" si="147"/>
        <v>0.22450622874313694</v>
      </c>
      <c r="S1346" s="93">
        <f>(1+H1346)^((5-Dashboard!$F$9)*3/12)</f>
        <v>1.051938256486572</v>
      </c>
      <c r="T1346" s="93">
        <f t="shared" si="146"/>
        <v>1.2881049473210031</v>
      </c>
      <c r="U1346" s="93">
        <f t="shared" si="146"/>
        <v>1.5772925312694186</v>
      </c>
      <c r="V1346" s="93">
        <f t="shared" si="146"/>
        <v>1.9314045290894322</v>
      </c>
      <c r="W1346" s="93">
        <f t="shared" si="146"/>
        <v>2.365016876092715</v>
      </c>
      <c r="X1346" s="93">
        <f t="shared" si="146"/>
        <v>2.8959778958581652</v>
      </c>
      <c r="Y1346" s="93">
        <f t="shared" si="145"/>
        <v>3.5461429717807671</v>
      </c>
      <c r="Z1346" s="93">
        <f t="shared" si="145"/>
        <v>4.3422741569592471</v>
      </c>
      <c r="AA1346" s="93">
        <f t="shared" si="145"/>
        <v>5.3171417521069522</v>
      </c>
      <c r="AB1346" s="93">
        <f t="shared" si="145"/>
        <v>6.5108731945651597</v>
      </c>
      <c r="AC1346" s="95">
        <f t="shared" si="145"/>
        <v>7.9726047813017642</v>
      </c>
      <c r="AE1346" s="96"/>
    </row>
    <row r="1347" spans="3:31" ht="24.75" customHeight="1" x14ac:dyDescent="0.25">
      <c r="C1347" s="91">
        <f>ABS(E1347-Dashboard!$F$13)</f>
        <v>11.085854399732931</v>
      </c>
      <c r="D1347" s="92">
        <f t="shared" si="143"/>
        <v>0.22460622874313693</v>
      </c>
      <c r="E1347" s="93" cm="1">
        <f t="array" ref="E1347">SUM('DRE + DCF'!$S$41/TIR!S1347,'DRE + DCF'!$U$41:$AD$41/TIR!T1347:AC1347,TIR!F1347)</f>
        <v>38.424145600267067</v>
      </c>
      <c r="F1347" s="100">
        <f>'DRE + DCF'!$AE$38*'DRE + DCF'!$AE$39*(1+G1347)/(R1347-G1347)/AC1347</f>
        <v>17.003213756313023</v>
      </c>
      <c r="G1347" s="92">
        <f>R1347*(1-'DRE + DCF'!$AE$39)</f>
        <v>0.13476373724588214</v>
      </c>
      <c r="H1347" s="94">
        <f t="shared" si="148"/>
        <v>0.22460622874313693</v>
      </c>
      <c r="I1347" s="94">
        <f t="shared" si="147"/>
        <v>0.22460622874313693</v>
      </c>
      <c r="J1347" s="94">
        <f t="shared" si="147"/>
        <v>0.22460622874313693</v>
      </c>
      <c r="K1347" s="94">
        <f t="shared" si="147"/>
        <v>0.22460622874313693</v>
      </c>
      <c r="L1347" s="94">
        <f t="shared" si="147"/>
        <v>0.22460622874313693</v>
      </c>
      <c r="M1347" s="94">
        <f t="shared" si="147"/>
        <v>0.22460622874313693</v>
      </c>
      <c r="N1347" s="94">
        <f t="shared" si="147"/>
        <v>0.22460622874313693</v>
      </c>
      <c r="O1347" s="94">
        <f t="shared" si="147"/>
        <v>0.22460622874313693</v>
      </c>
      <c r="P1347" s="94">
        <f t="shared" si="147"/>
        <v>0.22460622874313693</v>
      </c>
      <c r="Q1347" s="94">
        <f t="shared" si="147"/>
        <v>0.22460622874313693</v>
      </c>
      <c r="R1347" s="94">
        <f t="shared" si="147"/>
        <v>0.22460622874313693</v>
      </c>
      <c r="S1347" s="93">
        <f>(1+H1347)^((5-Dashboard!$F$9)*3/12)</f>
        <v>1.0519597326134007</v>
      </c>
      <c r="T1347" s="93">
        <f t="shared" si="146"/>
        <v>1.2882364409453353</v>
      </c>
      <c r="U1347" s="93">
        <f t="shared" si="146"/>
        <v>1.577582369675548</v>
      </c>
      <c r="V1347" s="93">
        <f t="shared" si="146"/>
        <v>1.9319171962600341</v>
      </c>
      <c r="W1347" s="93">
        <f t="shared" si="146"/>
        <v>2.3658378319560152</v>
      </c>
      <c r="X1347" s="93">
        <f t="shared" si="146"/>
        <v>2.8972197452094952</v>
      </c>
      <c r="Y1347" s="93">
        <f t="shared" si="145"/>
        <v>3.5479533460211519</v>
      </c>
      <c r="Z1347" s="93">
        <f t="shared" si="145"/>
        <v>4.3448457668275573</v>
      </c>
      <c r="AA1347" s="93">
        <f t="shared" si="145"/>
        <v>5.3207251889852776</v>
      </c>
      <c r="AB1347" s="93">
        <f t="shared" si="145"/>
        <v>6.5157932078618757</v>
      </c>
      <c r="AC1347" s="95">
        <f t="shared" si="145"/>
        <v>7.9792809475498778</v>
      </c>
      <c r="AE1347" s="96"/>
    </row>
    <row r="1348" spans="3:31" ht="24.75" customHeight="1" x14ac:dyDescent="0.25">
      <c r="C1348" s="91">
        <f>ABS(E1348-Dashboard!$F$13)</f>
        <v>11.11495019724304</v>
      </c>
      <c r="D1348" s="92">
        <f t="shared" si="143"/>
        <v>0.22470622874313692</v>
      </c>
      <c r="E1348" s="93" cm="1">
        <f t="array" ref="E1348">SUM('DRE + DCF'!$S$41/TIR!S1348,'DRE + DCF'!$U$41:$AD$41/TIR!T1348:AC1348,TIR!F1348)</f>
        <v>38.395049802756958</v>
      </c>
      <c r="F1348" s="100">
        <f>'DRE + DCF'!$AE$38*'DRE + DCF'!$AE$39*(1+G1348)/(R1348-G1348)/AC1348</f>
        <v>16.982325888184153</v>
      </c>
      <c r="G1348" s="92">
        <f>R1348*(1-'DRE + DCF'!$AE$39)</f>
        <v>0.13482373724588215</v>
      </c>
      <c r="H1348" s="94">
        <f t="shared" si="148"/>
        <v>0.22470622874313692</v>
      </c>
      <c r="I1348" s="94">
        <f t="shared" si="147"/>
        <v>0.22470622874313692</v>
      </c>
      <c r="J1348" s="94">
        <f t="shared" si="147"/>
        <v>0.22470622874313692</v>
      </c>
      <c r="K1348" s="94">
        <f t="shared" si="147"/>
        <v>0.22470622874313692</v>
      </c>
      <c r="L1348" s="94">
        <f t="shared" si="147"/>
        <v>0.22470622874313692</v>
      </c>
      <c r="M1348" s="94">
        <f t="shared" si="147"/>
        <v>0.22470622874313692</v>
      </c>
      <c r="N1348" s="94">
        <f t="shared" si="147"/>
        <v>0.22470622874313692</v>
      </c>
      <c r="O1348" s="94">
        <f t="shared" si="147"/>
        <v>0.22470622874313692</v>
      </c>
      <c r="P1348" s="94">
        <f t="shared" si="147"/>
        <v>0.22470622874313692</v>
      </c>
      <c r="Q1348" s="94">
        <f t="shared" si="147"/>
        <v>0.22470622874313692</v>
      </c>
      <c r="R1348" s="94">
        <f t="shared" si="147"/>
        <v>0.22470622874313692</v>
      </c>
      <c r="S1348" s="93">
        <f>(1+H1348)^((5-Dashboard!$F$9)*3/12)</f>
        <v>1.0519812074249821</v>
      </c>
      <c r="T1348" s="93">
        <f t="shared" si="146"/>
        <v>1.2883679372541015</v>
      </c>
      <c r="U1348" s="93">
        <f t="shared" si="146"/>
        <v>1.5778722376680452</v>
      </c>
      <c r="V1348" s="93">
        <f t="shared" si="146"/>
        <v>1.9324299576329262</v>
      </c>
      <c r="W1348" s="93">
        <f t="shared" si="146"/>
        <v>2.3666590057228811</v>
      </c>
      <c r="X1348" s="93">
        <f t="shared" si="146"/>
        <v>2.8984620256198519</v>
      </c>
      <c r="Y1348" s="93">
        <f t="shared" si="145"/>
        <v>3.5497644965520823</v>
      </c>
      <c r="Z1348" s="93">
        <f t="shared" si="145"/>
        <v>4.3474186894985811</v>
      </c>
      <c r="AA1348" s="93">
        <f t="shared" si="145"/>
        <v>5.3243107479832377</v>
      </c>
      <c r="AB1348" s="93">
        <f t="shared" si="145"/>
        <v>6.5207165368191013</v>
      </c>
      <c r="AC1348" s="95">
        <f t="shared" si="145"/>
        <v>7.9859621585107305</v>
      </c>
      <c r="AE1348" s="96"/>
    </row>
    <row r="1349" spans="3:31" ht="24.75" customHeight="1" x14ac:dyDescent="0.25">
      <c r="C1349" s="91">
        <f>ABS(E1349-Dashboard!$F$13)</f>
        <v>11.14401082607683</v>
      </c>
      <c r="D1349" s="92">
        <f t="shared" si="143"/>
        <v>0.22480622874313691</v>
      </c>
      <c r="E1349" s="93" cm="1">
        <f t="array" ref="E1349">SUM('DRE + DCF'!$S$41/TIR!S1349,'DRE + DCF'!$U$41:$AD$41/TIR!T1349:AC1349,TIR!F1349)</f>
        <v>38.365989173923168</v>
      </c>
      <c r="F1349" s="100">
        <f>'DRE + DCF'!$AE$38*'DRE + DCF'!$AE$39*(1+G1349)/(R1349-G1349)/AC1349</f>
        <v>16.961468150960645</v>
      </c>
      <c r="G1349" s="92">
        <f>R1349*(1-'DRE + DCF'!$AE$39)</f>
        <v>0.13488373724588215</v>
      </c>
      <c r="H1349" s="94">
        <f t="shared" si="148"/>
        <v>0.22480622874313691</v>
      </c>
      <c r="I1349" s="94">
        <f t="shared" si="147"/>
        <v>0.22480622874313691</v>
      </c>
      <c r="J1349" s="94">
        <f t="shared" si="147"/>
        <v>0.22480622874313691</v>
      </c>
      <c r="K1349" s="94">
        <f t="shared" si="147"/>
        <v>0.22480622874313691</v>
      </c>
      <c r="L1349" s="94">
        <f t="shared" si="147"/>
        <v>0.22480622874313691</v>
      </c>
      <c r="M1349" s="94">
        <f t="shared" si="147"/>
        <v>0.22480622874313691</v>
      </c>
      <c r="N1349" s="94">
        <f t="shared" si="147"/>
        <v>0.22480622874313691</v>
      </c>
      <c r="O1349" s="94">
        <f t="shared" si="147"/>
        <v>0.22480622874313691</v>
      </c>
      <c r="P1349" s="94">
        <f t="shared" si="147"/>
        <v>0.22480622874313691</v>
      </c>
      <c r="Q1349" s="94">
        <f t="shared" si="147"/>
        <v>0.22480622874313691</v>
      </c>
      <c r="R1349" s="94">
        <f t="shared" si="147"/>
        <v>0.22480622874313691</v>
      </c>
      <c r="S1349" s="93">
        <f>(1+H1349)^((5-Dashboard!$F$9)*3/12)</f>
        <v>1.052002680921504</v>
      </c>
      <c r="T1349" s="93">
        <f t="shared" si="146"/>
        <v>1.2884994362471369</v>
      </c>
      <c r="U1349" s="93">
        <f t="shared" si="146"/>
        <v>1.5781621352475137</v>
      </c>
      <c r="V1349" s="93">
        <f t="shared" si="146"/>
        <v>1.9329428132177238</v>
      </c>
      <c r="W1349" s="93">
        <f t="shared" si="146"/>
        <v>2.3674803974333498</v>
      </c>
      <c r="X1349" s="93">
        <f t="shared" si="146"/>
        <v>2.8997047372036442</v>
      </c>
      <c r="Y1349" s="93">
        <f t="shared" si="145"/>
        <v>3.5515764236430045</v>
      </c>
      <c r="Z1349" s="93">
        <f t="shared" si="145"/>
        <v>4.3499929255352257</v>
      </c>
      <c r="AA1349" s="93">
        <f t="shared" si="145"/>
        <v>5.327898430184125</v>
      </c>
      <c r="AB1349" s="93">
        <f t="shared" si="145"/>
        <v>6.5256431834002973</v>
      </c>
      <c r="AC1349" s="95">
        <f t="shared" si="145"/>
        <v>7.9926484175838768</v>
      </c>
      <c r="AE1349" s="96"/>
    </row>
    <row r="1350" spans="3:31" ht="24.75" customHeight="1" x14ac:dyDescent="0.25">
      <c r="C1350" s="91">
        <f>ABS(E1350-Dashboard!$F$13)</f>
        <v>11.173036341287307</v>
      </c>
      <c r="D1350" s="92">
        <f t="shared" si="143"/>
        <v>0.2249062287431369</v>
      </c>
      <c r="E1350" s="93" cm="1">
        <f t="array" ref="E1350">SUM('DRE + DCF'!$S$41/TIR!S1350,'DRE + DCF'!$U$41:$AD$41/TIR!T1350:AC1350,TIR!F1350)</f>
        <v>38.336963658712691</v>
      </c>
      <c r="F1350" s="100">
        <f>'DRE + DCF'!$AE$38*'DRE + DCF'!$AE$39*(1+G1350)/(R1350-G1350)/AC1350</f>
        <v>16.940640493478387</v>
      </c>
      <c r="G1350" s="92">
        <f>R1350*(1-'DRE + DCF'!$AE$39)</f>
        <v>0.13494373724588213</v>
      </c>
      <c r="H1350" s="94">
        <f t="shared" si="148"/>
        <v>0.2249062287431369</v>
      </c>
      <c r="I1350" s="94">
        <f t="shared" si="147"/>
        <v>0.2249062287431369</v>
      </c>
      <c r="J1350" s="94">
        <f t="shared" si="147"/>
        <v>0.2249062287431369</v>
      </c>
      <c r="K1350" s="94">
        <f t="shared" si="147"/>
        <v>0.2249062287431369</v>
      </c>
      <c r="L1350" s="94">
        <f t="shared" si="147"/>
        <v>0.2249062287431369</v>
      </c>
      <c r="M1350" s="94">
        <f t="shared" si="147"/>
        <v>0.2249062287431369</v>
      </c>
      <c r="N1350" s="94">
        <f t="shared" si="147"/>
        <v>0.2249062287431369</v>
      </c>
      <c r="O1350" s="94">
        <f t="shared" si="147"/>
        <v>0.2249062287431369</v>
      </c>
      <c r="P1350" s="94">
        <f t="shared" si="147"/>
        <v>0.2249062287431369</v>
      </c>
      <c r="Q1350" s="94">
        <f t="shared" si="147"/>
        <v>0.2249062287431369</v>
      </c>
      <c r="R1350" s="94">
        <f t="shared" si="147"/>
        <v>0.2249062287431369</v>
      </c>
      <c r="S1350" s="93">
        <f>(1+H1350)^((5-Dashboard!$F$9)*3/12)</f>
        <v>1.0520241531031542</v>
      </c>
      <c r="T1350" s="93">
        <f t="shared" si="146"/>
        <v>1.2886309379242771</v>
      </c>
      <c r="U1350" s="93">
        <f t="shared" si="146"/>
        <v>1.5784520624145577</v>
      </c>
      <c r="V1350" s="93">
        <f t="shared" si="146"/>
        <v>1.9334557630240425</v>
      </c>
      <c r="W1350" s="93">
        <f t="shared" si="146"/>
        <v>2.3683020071274643</v>
      </c>
      <c r="X1350" s="93">
        <f t="shared" si="146"/>
        <v>2.9009478800753041</v>
      </c>
      <c r="Y1350" s="93">
        <f t="shared" si="145"/>
        <v>3.5533891275634386</v>
      </c>
      <c r="Z1350" s="93">
        <f t="shared" si="145"/>
        <v>4.3525684755005969</v>
      </c>
      <c r="AA1350" s="93">
        <f t="shared" si="145"/>
        <v>5.3314882366717011</v>
      </c>
      <c r="AB1350" s="93">
        <f t="shared" si="145"/>
        <v>6.5305731495699302</v>
      </c>
      <c r="AC1350" s="95">
        <f t="shared" si="145"/>
        <v>7.9993397281708933</v>
      </c>
      <c r="AE1350" s="96"/>
    </row>
    <row r="1351" spans="3:31" ht="24.75" customHeight="1" x14ac:dyDescent="0.25">
      <c r="C1351" s="91">
        <f>ABS(E1351-Dashboard!$F$13)</f>
        <v>11.202026797821581</v>
      </c>
      <c r="D1351" s="92">
        <f t="shared" si="143"/>
        <v>0.22500622874313689</v>
      </c>
      <c r="E1351" s="93" cm="1">
        <f t="array" ref="E1351">SUM('DRE + DCF'!$S$41/TIR!S1351,'DRE + DCF'!$U$41:$AD$41/TIR!T1351:AC1351,TIR!F1351)</f>
        <v>38.307973202178417</v>
      </c>
      <c r="F1351" s="100">
        <f>'DRE + DCF'!$AE$38*'DRE + DCF'!$AE$39*(1+G1351)/(R1351-G1351)/AC1351</f>
        <v>16.919842864675616</v>
      </c>
      <c r="G1351" s="92">
        <f>R1351*(1-'DRE + DCF'!$AE$39)</f>
        <v>0.13500373724588213</v>
      </c>
      <c r="H1351" s="94">
        <f t="shared" si="148"/>
        <v>0.22500622874313689</v>
      </c>
      <c r="I1351" s="94">
        <f t="shared" si="147"/>
        <v>0.22500622874313689</v>
      </c>
      <c r="J1351" s="94">
        <f t="shared" si="147"/>
        <v>0.22500622874313689</v>
      </c>
      <c r="K1351" s="94">
        <f t="shared" si="147"/>
        <v>0.22500622874313689</v>
      </c>
      <c r="L1351" s="94">
        <f t="shared" ref="I1351:R1376" si="149">$D1351</f>
        <v>0.22500622874313689</v>
      </c>
      <c r="M1351" s="94">
        <f t="shared" si="149"/>
        <v>0.22500622874313689</v>
      </c>
      <c r="N1351" s="94">
        <f t="shared" si="149"/>
        <v>0.22500622874313689</v>
      </c>
      <c r="O1351" s="94">
        <f t="shared" si="149"/>
        <v>0.22500622874313689</v>
      </c>
      <c r="P1351" s="94">
        <f t="shared" si="149"/>
        <v>0.22500622874313689</v>
      </c>
      <c r="Q1351" s="94">
        <f t="shared" si="149"/>
        <v>0.22500622874313689</v>
      </c>
      <c r="R1351" s="94">
        <f t="shared" si="149"/>
        <v>0.22500622874313689</v>
      </c>
      <c r="S1351" s="93">
        <f>(1+H1351)^((5-Dashboard!$F$9)*3/12)</f>
        <v>1.0520456239701206</v>
      </c>
      <c r="T1351" s="93">
        <f t="shared" si="146"/>
        <v>1.2887624422853576</v>
      </c>
      <c r="U1351" s="93">
        <f t="shared" si="146"/>
        <v>1.5787420191697805</v>
      </c>
      <c r="V1351" s="93">
        <f t="shared" si="146"/>
        <v>1.933968807061498</v>
      </c>
      <c r="W1351" s="93">
        <f t="shared" si="146"/>
        <v>2.369123834845269</v>
      </c>
      <c r="X1351" s="93">
        <f t="shared" si="146"/>
        <v>2.9021914543492815</v>
      </c>
      <c r="Y1351" s="93">
        <f t="shared" si="145"/>
        <v>3.5552026085829733</v>
      </c>
      <c r="Z1351" s="93">
        <f t="shared" si="145"/>
        <v>4.3551453399579909</v>
      </c>
      <c r="AA1351" s="93">
        <f t="shared" si="145"/>
        <v>5.335080168530185</v>
      </c>
      <c r="AB1351" s="93">
        <f t="shared" si="145"/>
        <v>6.5355064372934608</v>
      </c>
      <c r="AC1351" s="95">
        <f t="shared" si="145"/>
        <v>8.0060360936753572</v>
      </c>
      <c r="AE1351" s="96"/>
    </row>
    <row r="1352" spans="3:31" ht="24.75" customHeight="1" x14ac:dyDescent="0.25">
      <c r="C1352" s="91">
        <f>ABS(E1352-Dashboard!$F$13)</f>
        <v>11.230982250521322</v>
      </c>
      <c r="D1352" s="92">
        <f t="shared" si="143"/>
        <v>0.22510622874313688</v>
      </c>
      <c r="E1352" s="93" cm="1">
        <f t="array" ref="E1352">SUM('DRE + DCF'!$S$41/TIR!S1352,'DRE + DCF'!$U$41:$AD$41/TIR!T1352:AC1352,TIR!F1352)</f>
        <v>38.279017749478676</v>
      </c>
      <c r="F1352" s="100">
        <f>'DRE + DCF'!$AE$38*'DRE + DCF'!$AE$39*(1+G1352)/(R1352-G1352)/AC1352</f>
        <v>16.899075213592564</v>
      </c>
      <c r="G1352" s="92">
        <f>R1352*(1-'DRE + DCF'!$AE$39)</f>
        <v>0.13506373724588211</v>
      </c>
      <c r="H1352" s="94">
        <f t="shared" si="148"/>
        <v>0.22510622874313688</v>
      </c>
      <c r="I1352" s="94">
        <f t="shared" si="149"/>
        <v>0.22510622874313688</v>
      </c>
      <c r="J1352" s="94">
        <f t="shared" si="149"/>
        <v>0.22510622874313688</v>
      </c>
      <c r="K1352" s="94">
        <f t="shared" si="149"/>
        <v>0.22510622874313688</v>
      </c>
      <c r="L1352" s="94">
        <f t="shared" si="149"/>
        <v>0.22510622874313688</v>
      </c>
      <c r="M1352" s="94">
        <f t="shared" si="149"/>
        <v>0.22510622874313688</v>
      </c>
      <c r="N1352" s="94">
        <f t="shared" si="149"/>
        <v>0.22510622874313688</v>
      </c>
      <c r="O1352" s="94">
        <f t="shared" si="149"/>
        <v>0.22510622874313688</v>
      </c>
      <c r="P1352" s="94">
        <f t="shared" si="149"/>
        <v>0.22510622874313688</v>
      </c>
      <c r="Q1352" s="94">
        <f t="shared" si="149"/>
        <v>0.22510622874313688</v>
      </c>
      <c r="R1352" s="94">
        <f t="shared" si="149"/>
        <v>0.22510622874313688</v>
      </c>
      <c r="S1352" s="93">
        <f>(1+H1352)^((5-Dashboard!$F$9)*3/12)</f>
        <v>1.0520670935225913</v>
      </c>
      <c r="T1352" s="93">
        <f t="shared" si="146"/>
        <v>1.2888939493302149</v>
      </c>
      <c r="U1352" s="93">
        <f t="shared" si="146"/>
        <v>1.5790320055137874</v>
      </c>
      <c r="V1352" s="93">
        <f t="shared" si="146"/>
        <v>1.9344819453397082</v>
      </c>
      <c r="W1352" s="93">
        <f t="shared" si="146"/>
        <v>2.3699458806268172</v>
      </c>
      <c r="X1352" s="93">
        <f t="shared" si="146"/>
        <v>2.9034354601400527</v>
      </c>
      <c r="Y1352" s="93">
        <f t="shared" si="145"/>
        <v>3.5570168669712743</v>
      </c>
      <c r="Z1352" s="93">
        <f t="shared" si="145"/>
        <v>4.3577235194709063</v>
      </c>
      <c r="AA1352" s="93">
        <f t="shared" si="145"/>
        <v>5.3386742268442715</v>
      </c>
      <c r="AB1352" s="93">
        <f t="shared" si="145"/>
        <v>6.5404430485373677</v>
      </c>
      <c r="AC1352" s="95">
        <f t="shared" si="145"/>
        <v>8.0127375175028792</v>
      </c>
      <c r="AE1352" s="96"/>
    </row>
    <row r="1353" spans="3:31" ht="24.75" customHeight="1" x14ac:dyDescent="0.25">
      <c r="C1353" s="91">
        <f>ABS(E1353-Dashboard!$F$13)</f>
        <v>11.25990275412277</v>
      </c>
      <c r="D1353" s="92">
        <f t="shared" si="143"/>
        <v>0.22520622874313687</v>
      </c>
      <c r="E1353" s="93" cm="1">
        <f t="array" ref="E1353">SUM('DRE + DCF'!$S$41/TIR!S1353,'DRE + DCF'!$U$41:$AD$41/TIR!T1353:AC1353,TIR!F1353)</f>
        <v>38.250097245877228</v>
      </c>
      <c r="F1353" s="100">
        <f>'DRE + DCF'!$AE$38*'DRE + DCF'!$AE$39*(1+G1353)/(R1353-G1353)/AC1353</f>
        <v>16.878337489371336</v>
      </c>
      <c r="G1353" s="92">
        <f>R1353*(1-'DRE + DCF'!$AE$39)</f>
        <v>0.13512373724588211</v>
      </c>
      <c r="H1353" s="94">
        <f t="shared" si="148"/>
        <v>0.22520622874313687</v>
      </c>
      <c r="I1353" s="94">
        <f t="shared" si="149"/>
        <v>0.22520622874313687</v>
      </c>
      <c r="J1353" s="94">
        <f t="shared" si="149"/>
        <v>0.22520622874313687</v>
      </c>
      <c r="K1353" s="94">
        <f t="shared" si="149"/>
        <v>0.22520622874313687</v>
      </c>
      <c r="L1353" s="94">
        <f t="shared" si="149"/>
        <v>0.22520622874313687</v>
      </c>
      <c r="M1353" s="94">
        <f t="shared" si="149"/>
        <v>0.22520622874313687</v>
      </c>
      <c r="N1353" s="94">
        <f t="shared" si="149"/>
        <v>0.22520622874313687</v>
      </c>
      <c r="O1353" s="94">
        <f t="shared" si="149"/>
        <v>0.22520622874313687</v>
      </c>
      <c r="P1353" s="94">
        <f t="shared" si="149"/>
        <v>0.22520622874313687</v>
      </c>
      <c r="Q1353" s="94">
        <f t="shared" si="149"/>
        <v>0.22520622874313687</v>
      </c>
      <c r="R1353" s="94">
        <f t="shared" si="149"/>
        <v>0.22520622874313687</v>
      </c>
      <c r="S1353" s="93">
        <f>(1+H1353)^((5-Dashboard!$F$9)*3/12)</f>
        <v>1.0520885617607536</v>
      </c>
      <c r="T1353" s="93">
        <f t="shared" si="146"/>
        <v>1.2890254590586838</v>
      </c>
      <c r="U1353" s="93">
        <f t="shared" si="146"/>
        <v>1.5793220214471808</v>
      </c>
      <c r="V1353" s="93">
        <f t="shared" si="146"/>
        <v>1.9349951778682879</v>
      </c>
      <c r="W1353" s="93">
        <f t="shared" si="146"/>
        <v>2.3707681445121604</v>
      </c>
      <c r="X1353" s="93">
        <f t="shared" si="146"/>
        <v>2.9046798975621084</v>
      </c>
      <c r="Y1353" s="93">
        <f t="shared" si="145"/>
        <v>3.5588319029980719</v>
      </c>
      <c r="Z1353" s="93">
        <f t="shared" si="145"/>
        <v>4.360303014603029</v>
      </c>
      <c r="AA1353" s="93">
        <f t="shared" si="145"/>
        <v>5.3422704126991079</v>
      </c>
      <c r="AB1353" s="93">
        <f t="shared" si="145"/>
        <v>6.5453829852691152</v>
      </c>
      <c r="AC1353" s="95">
        <f t="shared" si="145"/>
        <v>8.0194440030610679</v>
      </c>
      <c r="AE1353" s="96"/>
    </row>
    <row r="1354" spans="3:31" ht="24.75" customHeight="1" x14ac:dyDescent="0.25">
      <c r="C1354" s="91">
        <f>ABS(E1354-Dashboard!$F$13)</f>
        <v>11.288788363257162</v>
      </c>
      <c r="D1354" s="92">
        <f t="shared" si="143"/>
        <v>0.22530622874313685</v>
      </c>
      <c r="E1354" s="93" cm="1">
        <f t="array" ref="E1354">SUM('DRE + DCF'!$S$41/TIR!S1354,'DRE + DCF'!$U$41:$AD$41/TIR!T1354:AC1354,TIR!F1354)</f>
        <v>38.221211636742837</v>
      </c>
      <c r="F1354" s="100">
        <f>'DRE + DCF'!$AE$38*'DRE + DCF'!$AE$39*(1+G1354)/(R1354-G1354)/AC1354</f>
        <v>16.857629641255574</v>
      </c>
      <c r="G1354" s="92">
        <f>R1354*(1-'DRE + DCF'!$AE$39)</f>
        <v>0.13518373724588212</v>
      </c>
      <c r="H1354" s="94">
        <f t="shared" si="148"/>
        <v>0.22530622874313685</v>
      </c>
      <c r="I1354" s="94">
        <f t="shared" si="149"/>
        <v>0.22530622874313685</v>
      </c>
      <c r="J1354" s="94">
        <f t="shared" si="149"/>
        <v>0.22530622874313685</v>
      </c>
      <c r="K1354" s="94">
        <f t="shared" si="149"/>
        <v>0.22530622874313685</v>
      </c>
      <c r="L1354" s="94">
        <f t="shared" si="149"/>
        <v>0.22530622874313685</v>
      </c>
      <c r="M1354" s="94">
        <f t="shared" si="149"/>
        <v>0.22530622874313685</v>
      </c>
      <c r="N1354" s="94">
        <f t="shared" si="149"/>
        <v>0.22530622874313685</v>
      </c>
      <c r="O1354" s="94">
        <f t="shared" si="149"/>
        <v>0.22530622874313685</v>
      </c>
      <c r="P1354" s="94">
        <f t="shared" si="149"/>
        <v>0.22530622874313685</v>
      </c>
      <c r="Q1354" s="94">
        <f t="shared" si="149"/>
        <v>0.22530622874313685</v>
      </c>
      <c r="R1354" s="94">
        <f t="shared" si="149"/>
        <v>0.22530622874313685</v>
      </c>
      <c r="S1354" s="93">
        <f>(1+H1354)^((5-Dashboard!$F$9)*3/12)</f>
        <v>1.0521100286847953</v>
      </c>
      <c r="T1354" s="93">
        <f t="shared" si="146"/>
        <v>1.2891569714706002</v>
      </c>
      <c r="U1354" s="93">
        <f t="shared" si="146"/>
        <v>1.5796120669705649</v>
      </c>
      <c r="V1354" s="93">
        <f t="shared" si="146"/>
        <v>1.9355085046568543</v>
      </c>
      <c r="W1354" s="93">
        <f t="shared" si="146"/>
        <v>2.3715906265413582</v>
      </c>
      <c r="X1354" s="93">
        <f t="shared" si="146"/>
        <v>2.9059247667299646</v>
      </c>
      <c r="Y1354" s="93">
        <f t="shared" si="145"/>
        <v>3.5606477169331727</v>
      </c>
      <c r="Z1354" s="93">
        <f t="shared" si="145"/>
        <v>4.3628838259182459</v>
      </c>
      <c r="AA1354" s="93">
        <f t="shared" si="145"/>
        <v>5.3458687271803145</v>
      </c>
      <c r="AB1354" s="93">
        <f t="shared" si="145"/>
        <v>6.5503262494571848</v>
      </c>
      <c r="AC1354" s="95">
        <f t="shared" si="145"/>
        <v>8.0261555537595584</v>
      </c>
      <c r="AE1354" s="96"/>
    </row>
    <row r="1355" spans="3:31" ht="24.75" customHeight="1" x14ac:dyDescent="0.25">
      <c r="C1355" s="91">
        <f>ABS(E1355-Dashboard!$F$13)</f>
        <v>11.317639132450914</v>
      </c>
      <c r="D1355" s="92">
        <f t="shared" si="143"/>
        <v>0.22540622874313684</v>
      </c>
      <c r="E1355" s="93" cm="1">
        <f t="array" ref="E1355">SUM('DRE + DCF'!$S$41/TIR!S1355,'DRE + DCF'!$U$41:$AD$41/TIR!T1355:AC1355,TIR!F1355)</f>
        <v>38.192360867549084</v>
      </c>
      <c r="F1355" s="100">
        <f>'DRE + DCF'!$AE$38*'DRE + DCF'!$AE$39*(1+G1355)/(R1355-G1355)/AC1355</f>
        <v>16.836951618590263</v>
      </c>
      <c r="G1355" s="92">
        <f>R1355*(1-'DRE + DCF'!$AE$39)</f>
        <v>0.1352437372458821</v>
      </c>
      <c r="H1355" s="94">
        <f t="shared" si="148"/>
        <v>0.22540622874313684</v>
      </c>
      <c r="I1355" s="94">
        <f t="shared" si="149"/>
        <v>0.22540622874313684</v>
      </c>
      <c r="J1355" s="94">
        <f t="shared" si="149"/>
        <v>0.22540622874313684</v>
      </c>
      <c r="K1355" s="94">
        <f t="shared" si="149"/>
        <v>0.22540622874313684</v>
      </c>
      <c r="L1355" s="94">
        <f t="shared" si="149"/>
        <v>0.22540622874313684</v>
      </c>
      <c r="M1355" s="94">
        <f t="shared" si="149"/>
        <v>0.22540622874313684</v>
      </c>
      <c r="N1355" s="94">
        <f t="shared" si="149"/>
        <v>0.22540622874313684</v>
      </c>
      <c r="O1355" s="94">
        <f t="shared" si="149"/>
        <v>0.22540622874313684</v>
      </c>
      <c r="P1355" s="94">
        <f t="shared" si="149"/>
        <v>0.22540622874313684</v>
      </c>
      <c r="Q1355" s="94">
        <f t="shared" si="149"/>
        <v>0.22540622874313684</v>
      </c>
      <c r="R1355" s="94">
        <f t="shared" si="149"/>
        <v>0.22540622874313684</v>
      </c>
      <c r="S1355" s="93">
        <f>(1+H1355)^((5-Dashboard!$F$9)*3/12)</f>
        <v>1.0521314942949045</v>
      </c>
      <c r="T1355" s="93">
        <f t="shared" si="146"/>
        <v>1.2892884865658001</v>
      </c>
      <c r="U1355" s="93">
        <f t="shared" si="146"/>
        <v>1.5799021420845436</v>
      </c>
      <c r="V1355" s="93">
        <f t="shared" si="146"/>
        <v>1.9360219257150242</v>
      </c>
      <c r="W1355" s="93">
        <f t="shared" si="146"/>
        <v>2.3724133267544731</v>
      </c>
      <c r="X1355" s="93">
        <f t="shared" si="146"/>
        <v>2.9071700677581584</v>
      </c>
      <c r="Y1355" s="93">
        <f t="shared" si="145"/>
        <v>3.5624643090464545</v>
      </c>
      <c r="Z1355" s="93">
        <f t="shared" si="145"/>
        <v>4.3654659539806406</v>
      </c>
      <c r="AA1355" s="93">
        <f t="shared" si="145"/>
        <v>5.3494691713739773</v>
      </c>
      <c r="AB1355" s="93">
        <f t="shared" si="145"/>
        <v>6.5552728430710587</v>
      </c>
      <c r="AC1355" s="95">
        <f t="shared" si="145"/>
        <v>8.0328721730100074</v>
      </c>
      <c r="AE1355" s="96"/>
    </row>
    <row r="1356" spans="3:31" ht="24.75" customHeight="1" x14ac:dyDescent="0.25">
      <c r="C1356" s="91">
        <f>ABS(E1356-Dashboard!$F$13)</f>
        <v>11.346455116125817</v>
      </c>
      <c r="D1356" s="92">
        <f t="shared" si="143"/>
        <v>0.22550622874313683</v>
      </c>
      <c r="E1356" s="93" cm="1">
        <f t="array" ref="E1356">SUM('DRE + DCF'!$S$41/TIR!S1356,'DRE + DCF'!$U$41:$AD$41/TIR!T1356:AC1356,TIR!F1356)</f>
        <v>38.163544883874181</v>
      </c>
      <c r="F1356" s="100">
        <f>'DRE + DCF'!$AE$38*'DRE + DCF'!$AE$39*(1+G1356)/(R1356-G1356)/AC1356</f>
        <v>16.816303370821512</v>
      </c>
      <c r="G1356" s="92">
        <f>R1356*(1-'DRE + DCF'!$AE$39)</f>
        <v>0.1353037372458821</v>
      </c>
      <c r="H1356" s="94">
        <f t="shared" si="148"/>
        <v>0.22550622874313683</v>
      </c>
      <c r="I1356" s="94">
        <f t="shared" si="149"/>
        <v>0.22550622874313683</v>
      </c>
      <c r="J1356" s="94">
        <f t="shared" si="149"/>
        <v>0.22550622874313683</v>
      </c>
      <c r="K1356" s="94">
        <f t="shared" si="149"/>
        <v>0.22550622874313683</v>
      </c>
      <c r="L1356" s="94">
        <f t="shared" si="149"/>
        <v>0.22550622874313683</v>
      </c>
      <c r="M1356" s="94">
        <f t="shared" si="149"/>
        <v>0.22550622874313683</v>
      </c>
      <c r="N1356" s="94">
        <f t="shared" si="149"/>
        <v>0.22550622874313683</v>
      </c>
      <c r="O1356" s="94">
        <f t="shared" si="149"/>
        <v>0.22550622874313683</v>
      </c>
      <c r="P1356" s="94">
        <f t="shared" si="149"/>
        <v>0.22550622874313683</v>
      </c>
      <c r="Q1356" s="94">
        <f t="shared" si="149"/>
        <v>0.22550622874313683</v>
      </c>
      <c r="R1356" s="94">
        <f t="shared" si="149"/>
        <v>0.22550622874313683</v>
      </c>
      <c r="S1356" s="93">
        <f>(1+H1356)^((5-Dashboard!$F$9)*3/12)</f>
        <v>1.0521529585912683</v>
      </c>
      <c r="T1356" s="93">
        <f t="shared" si="146"/>
        <v>1.2894200043441191</v>
      </c>
      <c r="U1356" s="93">
        <f t="shared" si="146"/>
        <v>1.5801922467897205</v>
      </c>
      <c r="V1356" s="93">
        <f t="shared" si="146"/>
        <v>1.9365354410524145</v>
      </c>
      <c r="W1356" s="93">
        <f t="shared" si="146"/>
        <v>2.3732362451915718</v>
      </c>
      <c r="X1356" s="93">
        <f t="shared" si="146"/>
        <v>2.9084158007612455</v>
      </c>
      <c r="Y1356" s="93">
        <f t="shared" si="145"/>
        <v>3.5642816796078645</v>
      </c>
      <c r="Z1356" s="93">
        <f t="shared" si="145"/>
        <v>4.3680493993544873</v>
      </c>
      <c r="AA1356" s="93">
        <f t="shared" si="145"/>
        <v>5.3530717463666422</v>
      </c>
      <c r="AB1356" s="93">
        <f t="shared" si="145"/>
        <v>6.5602227680812213</v>
      </c>
      <c r="AC1356" s="95">
        <f t="shared" si="145"/>
        <v>8.0395938642260791</v>
      </c>
      <c r="AE1356" s="96"/>
    </row>
    <row r="1357" spans="3:31" ht="24.75" customHeight="1" x14ac:dyDescent="0.25">
      <c r="C1357" s="91">
        <f>ABS(E1357-Dashboard!$F$13)</f>
        <v>11.375236368599339</v>
      </c>
      <c r="D1357" s="92">
        <f t="shared" si="143"/>
        <v>0.22560622874313682</v>
      </c>
      <c r="E1357" s="93" cm="1">
        <f t="array" ref="E1357">SUM('DRE + DCF'!$S$41/TIR!S1357,'DRE + DCF'!$U$41:$AD$41/TIR!T1357:AC1357,TIR!F1357)</f>
        <v>38.134763631400659</v>
      </c>
      <c r="F1357" s="100">
        <f>'DRE + DCF'!$AE$38*'DRE + DCF'!$AE$39*(1+G1357)/(R1357-G1357)/AC1357</f>
        <v>16.795684847496265</v>
      </c>
      <c r="G1357" s="92">
        <f>R1357*(1-'DRE + DCF'!$AE$39)</f>
        <v>0.13536373724588208</v>
      </c>
      <c r="H1357" s="94">
        <f t="shared" si="148"/>
        <v>0.22560622874313682</v>
      </c>
      <c r="I1357" s="94">
        <f t="shared" si="149"/>
        <v>0.22560622874313682</v>
      </c>
      <c r="J1357" s="94">
        <f t="shared" si="149"/>
        <v>0.22560622874313682</v>
      </c>
      <c r="K1357" s="94">
        <f t="shared" si="149"/>
        <v>0.22560622874313682</v>
      </c>
      <c r="L1357" s="94">
        <f t="shared" si="149"/>
        <v>0.22560622874313682</v>
      </c>
      <c r="M1357" s="94">
        <f t="shared" si="149"/>
        <v>0.22560622874313682</v>
      </c>
      <c r="N1357" s="94">
        <f t="shared" si="149"/>
        <v>0.22560622874313682</v>
      </c>
      <c r="O1357" s="94">
        <f t="shared" si="149"/>
        <v>0.22560622874313682</v>
      </c>
      <c r="P1357" s="94">
        <f t="shared" si="149"/>
        <v>0.22560622874313682</v>
      </c>
      <c r="Q1357" s="94">
        <f t="shared" si="149"/>
        <v>0.22560622874313682</v>
      </c>
      <c r="R1357" s="94">
        <f t="shared" si="149"/>
        <v>0.22560622874313682</v>
      </c>
      <c r="S1357" s="93">
        <f>(1+H1357)^((5-Dashboard!$F$9)*3/12)</f>
        <v>1.0521744215740747</v>
      </c>
      <c r="T1357" s="93">
        <f t="shared" si="146"/>
        <v>1.289551524805393</v>
      </c>
      <c r="U1357" s="93">
        <f t="shared" si="146"/>
        <v>1.5804823810866995</v>
      </c>
      <c r="V1357" s="93">
        <f t="shared" si="146"/>
        <v>1.9370490506786431</v>
      </c>
      <c r="W1357" s="93">
        <f t="shared" si="146"/>
        <v>2.3740593818927249</v>
      </c>
      <c r="X1357" s="93">
        <f t="shared" si="146"/>
        <v>2.9096619658538052</v>
      </c>
      <c r="Y1357" s="93">
        <f t="shared" si="145"/>
        <v>3.5660998288874239</v>
      </c>
      <c r="Z1357" s="93">
        <f t="shared" si="145"/>
        <v>4.3706341626042615</v>
      </c>
      <c r="AA1357" s="93">
        <f t="shared" si="145"/>
        <v>5.3566764532453268</v>
      </c>
      <c r="AB1357" s="93">
        <f t="shared" si="145"/>
        <v>6.5651760264591674</v>
      </c>
      <c r="AC1357" s="95">
        <f t="shared" si="145"/>
        <v>8.0463206308234732</v>
      </c>
      <c r="AE1357" s="96"/>
    </row>
    <row r="1358" spans="3:31" ht="24.75" customHeight="1" x14ac:dyDescent="0.25">
      <c r="C1358" s="91">
        <f>ABS(E1358-Dashboard!$F$13)</f>
        <v>11.403982944084824</v>
      </c>
      <c r="D1358" s="92">
        <f t="shared" si="143"/>
        <v>0.22570622874313681</v>
      </c>
      <c r="E1358" s="93" cm="1">
        <f t="array" ref="E1358">SUM('DRE + DCF'!$S$41/TIR!S1358,'DRE + DCF'!$U$41:$AD$41/TIR!T1358:AC1358,TIR!F1358)</f>
        <v>38.106017055915174</v>
      </c>
      <c r="F1358" s="100">
        <f>'DRE + DCF'!$AE$38*'DRE + DCF'!$AE$39*(1+G1358)/(R1358-G1358)/AC1358</f>
        <v>16.775095998262131</v>
      </c>
      <c r="G1358" s="92">
        <f>R1358*(1-'DRE + DCF'!$AE$39)</f>
        <v>0.13542373724588208</v>
      </c>
      <c r="H1358" s="94">
        <f t="shared" si="148"/>
        <v>0.22570622874313681</v>
      </c>
      <c r="I1358" s="94">
        <f t="shared" si="149"/>
        <v>0.22570622874313681</v>
      </c>
      <c r="J1358" s="94">
        <f t="shared" si="149"/>
        <v>0.22570622874313681</v>
      </c>
      <c r="K1358" s="94">
        <f t="shared" si="149"/>
        <v>0.22570622874313681</v>
      </c>
      <c r="L1358" s="94">
        <f t="shared" si="149"/>
        <v>0.22570622874313681</v>
      </c>
      <c r="M1358" s="94">
        <f t="shared" si="149"/>
        <v>0.22570622874313681</v>
      </c>
      <c r="N1358" s="94">
        <f t="shared" si="149"/>
        <v>0.22570622874313681</v>
      </c>
      <c r="O1358" s="94">
        <f t="shared" si="149"/>
        <v>0.22570622874313681</v>
      </c>
      <c r="P1358" s="94">
        <f t="shared" si="149"/>
        <v>0.22570622874313681</v>
      </c>
      <c r="Q1358" s="94">
        <f t="shared" si="149"/>
        <v>0.22570622874313681</v>
      </c>
      <c r="R1358" s="94">
        <f t="shared" si="149"/>
        <v>0.22570622874313681</v>
      </c>
      <c r="S1358" s="93">
        <f>(1+H1358)^((5-Dashboard!$F$9)*3/12)</f>
        <v>1.0521958832435112</v>
      </c>
      <c r="T1358" s="93">
        <f t="shared" si="146"/>
        <v>1.2896830479494581</v>
      </c>
      <c r="U1358" s="93">
        <f t="shared" si="146"/>
        <v>1.5807725449760843</v>
      </c>
      <c r="V1358" s="93">
        <f t="shared" si="146"/>
        <v>1.9375627546033269</v>
      </c>
      <c r="W1358" s="93">
        <f t="shared" si="146"/>
        <v>2.3748827368980079</v>
      </c>
      <c r="X1358" s="93">
        <f t="shared" si="146"/>
        <v>2.9109085631504366</v>
      </c>
      <c r="Y1358" s="93">
        <f t="shared" si="145"/>
        <v>3.5679187571552249</v>
      </c>
      <c r="Z1358" s="93">
        <f t="shared" si="145"/>
        <v>4.3732202442946306</v>
      </c>
      <c r="AA1358" s="93">
        <f t="shared" si="145"/>
        <v>5.3602832930975115</v>
      </c>
      <c r="AB1358" s="93">
        <f t="shared" si="145"/>
        <v>6.5701326201773931</v>
      </c>
      <c r="AC1358" s="95">
        <f t="shared" si="145"/>
        <v>8.0530524762198965</v>
      </c>
      <c r="AE1358" s="96"/>
    </row>
    <row r="1359" spans="3:31" ht="24.75" customHeight="1" x14ac:dyDescent="0.25">
      <c r="C1359" s="91">
        <f>ABS(E1359-Dashboard!$F$13)</f>
        <v>11.432694896691757</v>
      </c>
      <c r="D1359" s="92">
        <f t="shared" ref="D1359:D1422" si="150">D1358+0.0001</f>
        <v>0.2258062287431368</v>
      </c>
      <c r="E1359" s="93" cm="1">
        <f t="array" ref="E1359">SUM('DRE + DCF'!$S$41/TIR!S1359,'DRE + DCF'!$U$41:$AD$41/TIR!T1359:AC1359,TIR!F1359)</f>
        <v>38.077305103308241</v>
      </c>
      <c r="F1359" s="100">
        <f>'DRE + DCF'!$AE$38*'DRE + DCF'!$AE$39*(1+G1359)/(R1359-G1359)/AC1359</f>
        <v>16.754536772867088</v>
      </c>
      <c r="G1359" s="92">
        <f>R1359*(1-'DRE + DCF'!$AE$39)</f>
        <v>0.13548373724588209</v>
      </c>
      <c r="H1359" s="94">
        <f t="shared" si="148"/>
        <v>0.2258062287431368</v>
      </c>
      <c r="I1359" s="94">
        <f t="shared" si="149"/>
        <v>0.2258062287431368</v>
      </c>
      <c r="J1359" s="94">
        <f t="shared" si="149"/>
        <v>0.2258062287431368</v>
      </c>
      <c r="K1359" s="94">
        <f t="shared" si="149"/>
        <v>0.2258062287431368</v>
      </c>
      <c r="L1359" s="94">
        <f t="shared" si="149"/>
        <v>0.2258062287431368</v>
      </c>
      <c r="M1359" s="94">
        <f t="shared" si="149"/>
        <v>0.2258062287431368</v>
      </c>
      <c r="N1359" s="94">
        <f t="shared" si="149"/>
        <v>0.2258062287431368</v>
      </c>
      <c r="O1359" s="94">
        <f t="shared" si="149"/>
        <v>0.2258062287431368</v>
      </c>
      <c r="P1359" s="94">
        <f t="shared" si="149"/>
        <v>0.2258062287431368</v>
      </c>
      <c r="Q1359" s="94">
        <f t="shared" si="149"/>
        <v>0.2258062287431368</v>
      </c>
      <c r="R1359" s="94">
        <f t="shared" si="149"/>
        <v>0.2258062287431368</v>
      </c>
      <c r="S1359" s="93">
        <f>(1+H1359)^((5-Dashboard!$F$9)*3/12)</f>
        <v>1.052217343599765</v>
      </c>
      <c r="T1359" s="93">
        <f t="shared" si="146"/>
        <v>1.2898145737761495</v>
      </c>
      <c r="U1359" s="93">
        <f t="shared" si="146"/>
        <v>1.5810627384584783</v>
      </c>
      <c r="V1359" s="93">
        <f t="shared" si="146"/>
        <v>1.9380765528360837</v>
      </c>
      <c r="W1359" s="93">
        <f t="shared" si="146"/>
        <v>2.3757063102474985</v>
      </c>
      <c r="X1359" s="93">
        <f t="shared" si="146"/>
        <v>2.9121555927657585</v>
      </c>
      <c r="Y1359" s="93">
        <f t="shared" si="145"/>
        <v>3.5697384646814285</v>
      </c>
      <c r="Z1359" s="93">
        <f t="shared" si="145"/>
        <v>4.3758076449904575</v>
      </c>
      <c r="AA1359" s="93">
        <f t="shared" si="145"/>
        <v>5.3638922670111393</v>
      </c>
      <c r="AB1359" s="93">
        <f t="shared" si="145"/>
        <v>6.5750925512093996</v>
      </c>
      <c r="AC1359" s="95">
        <f t="shared" si="145"/>
        <v>8.0597894038350848</v>
      </c>
      <c r="AE1359" s="96"/>
    </row>
    <row r="1360" spans="3:31" ht="24.75" customHeight="1" x14ac:dyDescent="0.25">
      <c r="C1360" s="91">
        <f>ABS(E1360-Dashboard!$F$13)</f>
        <v>11.461372280425977</v>
      </c>
      <c r="D1360" s="92">
        <f t="shared" si="150"/>
        <v>0.22590622874313679</v>
      </c>
      <c r="E1360" s="93" cm="1">
        <f t="array" ref="E1360">SUM('DRE + DCF'!$S$41/TIR!S1360,'DRE + DCF'!$U$41:$AD$41/TIR!T1360:AC1360,TIR!F1360)</f>
        <v>38.048627719574021</v>
      </c>
      <c r="F1360" s="100">
        <f>'DRE + DCF'!$AE$38*'DRE + DCF'!$AE$39*(1+G1360)/(R1360-G1360)/AC1360</f>
        <v>16.734007121159276</v>
      </c>
      <c r="G1360" s="92">
        <f>R1360*(1-'DRE + DCF'!$AE$39)</f>
        <v>0.13554373724588206</v>
      </c>
      <c r="H1360" s="94">
        <f t="shared" si="148"/>
        <v>0.22590622874313679</v>
      </c>
      <c r="I1360" s="94">
        <f t="shared" si="149"/>
        <v>0.22590622874313679</v>
      </c>
      <c r="J1360" s="94">
        <f t="shared" si="149"/>
        <v>0.22590622874313679</v>
      </c>
      <c r="K1360" s="94">
        <f t="shared" si="149"/>
        <v>0.22590622874313679</v>
      </c>
      <c r="L1360" s="94">
        <f t="shared" si="149"/>
        <v>0.22590622874313679</v>
      </c>
      <c r="M1360" s="94">
        <f t="shared" si="149"/>
        <v>0.22590622874313679</v>
      </c>
      <c r="N1360" s="94">
        <f t="shared" si="149"/>
        <v>0.22590622874313679</v>
      </c>
      <c r="O1360" s="94">
        <f t="shared" si="149"/>
        <v>0.22590622874313679</v>
      </c>
      <c r="P1360" s="94">
        <f t="shared" si="149"/>
        <v>0.22590622874313679</v>
      </c>
      <c r="Q1360" s="94">
        <f t="shared" si="149"/>
        <v>0.22590622874313679</v>
      </c>
      <c r="R1360" s="94">
        <f t="shared" si="149"/>
        <v>0.22590622874313679</v>
      </c>
      <c r="S1360" s="93">
        <f>(1+H1360)^((5-Dashboard!$F$9)*3/12)</f>
        <v>1.0522388026430238</v>
      </c>
      <c r="T1360" s="93">
        <f t="shared" si="146"/>
        <v>1.2899461022853032</v>
      </c>
      <c r="U1360" s="93">
        <f t="shared" si="146"/>
        <v>1.5813529615344846</v>
      </c>
      <c r="V1360" s="93">
        <f t="shared" si="146"/>
        <v>1.9385904453865306</v>
      </c>
      <c r="W1360" s="93">
        <f t="shared" si="146"/>
        <v>2.3765301019812797</v>
      </c>
      <c r="X1360" s="93">
        <f t="shared" si="146"/>
        <v>2.9134030548144128</v>
      </c>
      <c r="Y1360" s="93">
        <f t="shared" si="145"/>
        <v>3.5715589517362711</v>
      </c>
      <c r="Z1360" s="93">
        <f t="shared" si="145"/>
        <v>4.378396365256803</v>
      </c>
      <c r="AA1360" s="93">
        <f t="shared" si="145"/>
        <v>5.3675033760746249</v>
      </c>
      <c r="AB1360" s="93">
        <f t="shared" si="145"/>
        <v>6.5800558215296983</v>
      </c>
      <c r="AC1360" s="95">
        <f t="shared" si="145"/>
        <v>8.0665314170907951</v>
      </c>
      <c r="AE1360" s="96"/>
    </row>
    <row r="1361" spans="3:31" ht="24.75" customHeight="1" x14ac:dyDescent="0.25">
      <c r="C1361" s="91">
        <f>ABS(E1361-Dashboard!$F$13)</f>
        <v>11.490015149189958</v>
      </c>
      <c r="D1361" s="92">
        <f t="shared" si="150"/>
        <v>0.22600622874313678</v>
      </c>
      <c r="E1361" s="93" cm="1">
        <f t="array" ref="E1361">SUM('DRE + DCF'!$S$41/TIR!S1361,'DRE + DCF'!$U$41:$AD$41/TIR!T1361:AC1361,TIR!F1361)</f>
        <v>38.01998485081004</v>
      </c>
      <c r="F1361" s="100">
        <f>'DRE + DCF'!$AE$38*'DRE + DCF'!$AE$39*(1+G1361)/(R1361-G1361)/AC1361</f>
        <v>16.713506993086767</v>
      </c>
      <c r="G1361" s="92">
        <f>R1361*(1-'DRE + DCF'!$AE$39)</f>
        <v>0.13560373724588207</v>
      </c>
      <c r="H1361" s="94">
        <f t="shared" si="148"/>
        <v>0.22600622874313678</v>
      </c>
      <c r="I1361" s="94">
        <f t="shared" si="149"/>
        <v>0.22600622874313678</v>
      </c>
      <c r="J1361" s="94">
        <f t="shared" si="149"/>
        <v>0.22600622874313678</v>
      </c>
      <c r="K1361" s="94">
        <f t="shared" si="149"/>
        <v>0.22600622874313678</v>
      </c>
      <c r="L1361" s="94">
        <f t="shared" si="149"/>
        <v>0.22600622874313678</v>
      </c>
      <c r="M1361" s="94">
        <f t="shared" si="149"/>
        <v>0.22600622874313678</v>
      </c>
      <c r="N1361" s="94">
        <f t="shared" si="149"/>
        <v>0.22600622874313678</v>
      </c>
      <c r="O1361" s="94">
        <f t="shared" si="149"/>
        <v>0.22600622874313678</v>
      </c>
      <c r="P1361" s="94">
        <f t="shared" si="149"/>
        <v>0.22600622874313678</v>
      </c>
      <c r="Q1361" s="94">
        <f t="shared" si="149"/>
        <v>0.22600622874313678</v>
      </c>
      <c r="R1361" s="94">
        <f t="shared" si="149"/>
        <v>0.22600622874313678</v>
      </c>
      <c r="S1361" s="93">
        <f>(1+H1361)^((5-Dashboard!$F$9)*3/12)</f>
        <v>1.052260260373475</v>
      </c>
      <c r="T1361" s="93">
        <f t="shared" si="146"/>
        <v>1.2900776334767552</v>
      </c>
      <c r="U1361" s="93">
        <f t="shared" si="146"/>
        <v>1.5816432142047074</v>
      </c>
      <c r="V1361" s="93">
        <f t="shared" si="146"/>
        <v>1.9391044322642867</v>
      </c>
      <c r="W1361" s="93">
        <f t="shared" si="146"/>
        <v>2.3773541121394395</v>
      </c>
      <c r="X1361" s="93">
        <f t="shared" si="146"/>
        <v>2.9146509494110626</v>
      </c>
      <c r="Y1361" s="93">
        <f t="shared" si="145"/>
        <v>3.5733802185900601</v>
      </c>
      <c r="Z1361" s="93">
        <f t="shared" si="145"/>
        <v>4.3809864056589252</v>
      </c>
      <c r="AA1361" s="93">
        <f t="shared" si="145"/>
        <v>5.3711166213768493</v>
      </c>
      <c r="AB1361" s="93">
        <f t="shared" si="145"/>
        <v>6.5850224331138101</v>
      </c>
      <c r="AC1361" s="95">
        <f t="shared" si="145"/>
        <v>8.0732785194108168</v>
      </c>
      <c r="AE1361" s="96"/>
    </row>
    <row r="1362" spans="3:31" ht="24.75" customHeight="1" x14ac:dyDescent="0.25">
      <c r="C1362" s="91">
        <f>ABS(E1362-Dashboard!$F$13)</f>
        <v>11.518623556783005</v>
      </c>
      <c r="D1362" s="92">
        <f t="shared" si="150"/>
        <v>0.22610622874313677</v>
      </c>
      <c r="E1362" s="93" cm="1">
        <f t="array" ref="E1362">SUM('DRE + DCF'!$S$41/TIR!S1362,'DRE + DCF'!$U$41:$AD$41/TIR!T1362:AC1362,TIR!F1362)</f>
        <v>37.991376443216993</v>
      </c>
      <c r="F1362" s="100">
        <f>'DRE + DCF'!$AE$38*'DRE + DCF'!$AE$39*(1+G1362)/(R1362-G1362)/AC1362</f>
        <v>16.693036338697308</v>
      </c>
      <c r="G1362" s="92">
        <f>R1362*(1-'DRE + DCF'!$AE$39)</f>
        <v>0.13566373724588204</v>
      </c>
      <c r="H1362" s="94">
        <f t="shared" si="148"/>
        <v>0.22610622874313677</v>
      </c>
      <c r="I1362" s="94">
        <f t="shared" si="149"/>
        <v>0.22610622874313677</v>
      </c>
      <c r="J1362" s="94">
        <f t="shared" si="149"/>
        <v>0.22610622874313677</v>
      </c>
      <c r="K1362" s="94">
        <f t="shared" si="149"/>
        <v>0.22610622874313677</v>
      </c>
      <c r="L1362" s="94">
        <f t="shared" si="149"/>
        <v>0.22610622874313677</v>
      </c>
      <c r="M1362" s="94">
        <f t="shared" si="149"/>
        <v>0.22610622874313677</v>
      </c>
      <c r="N1362" s="94">
        <f t="shared" si="149"/>
        <v>0.22610622874313677</v>
      </c>
      <c r="O1362" s="94">
        <f t="shared" si="149"/>
        <v>0.22610622874313677</v>
      </c>
      <c r="P1362" s="94">
        <f t="shared" si="149"/>
        <v>0.22610622874313677</v>
      </c>
      <c r="Q1362" s="94">
        <f t="shared" si="149"/>
        <v>0.22610622874313677</v>
      </c>
      <c r="R1362" s="94">
        <f t="shared" si="149"/>
        <v>0.22610622874313677</v>
      </c>
      <c r="S1362" s="93">
        <f>(1+H1362)^((5-Dashboard!$F$9)*3/12)</f>
        <v>1.0522817167913061</v>
      </c>
      <c r="T1362" s="93">
        <f t="shared" si="146"/>
        <v>1.290209167350342</v>
      </c>
      <c r="U1362" s="93">
        <f t="shared" si="146"/>
        <v>1.5819334964697505</v>
      </c>
      <c r="V1362" s="93">
        <f t="shared" si="146"/>
        <v>1.9396185134789701</v>
      </c>
      <c r="W1362" s="93">
        <f t="shared" si="146"/>
        <v>2.3781783407620689</v>
      </c>
      <c r="X1362" s="93">
        <f t="shared" si="146"/>
        <v>2.9158992766703906</v>
      </c>
      <c r="Y1362" s="93">
        <f t="shared" si="145"/>
        <v>3.5752022655131732</v>
      </c>
      <c r="Z1362" s="93">
        <f t="shared" si="145"/>
        <v>4.3835777667622757</v>
      </c>
      <c r="AA1362" s="93">
        <f t="shared" si="145"/>
        <v>5.3747320040071553</v>
      </c>
      <c r="AB1362" s="93">
        <f t="shared" si="145"/>
        <v>6.5899923879382554</v>
      </c>
      <c r="AC1362" s="95">
        <f t="shared" si="145"/>
        <v>8.0800307142209533</v>
      </c>
      <c r="AE1362" s="96"/>
    </row>
    <row r="1363" spans="3:31" ht="24.75" customHeight="1" x14ac:dyDescent="0.25">
      <c r="C1363" s="91">
        <f>ABS(E1363-Dashboard!$F$13)</f>
        <v>11.547197556901473</v>
      </c>
      <c r="D1363" s="92">
        <f t="shared" si="150"/>
        <v>0.22620622874313676</v>
      </c>
      <c r="E1363" s="93" cm="1">
        <f t="array" ref="E1363">SUM('DRE + DCF'!$S$41/TIR!S1363,'DRE + DCF'!$U$41:$AD$41/TIR!T1363:AC1363,TIR!F1363)</f>
        <v>37.962802443098525</v>
      </c>
      <c r="F1363" s="100">
        <f>'DRE + DCF'!$AE$38*'DRE + DCF'!$AE$39*(1+G1363)/(R1363-G1363)/AC1363</f>
        <v>16.67259510813814</v>
      </c>
      <c r="G1363" s="92">
        <f>R1363*(1-'DRE + DCF'!$AE$39)</f>
        <v>0.13572373724588205</v>
      </c>
      <c r="H1363" s="94">
        <f t="shared" si="148"/>
        <v>0.22620622874313676</v>
      </c>
      <c r="I1363" s="94">
        <f t="shared" si="149"/>
        <v>0.22620622874313676</v>
      </c>
      <c r="J1363" s="94">
        <f t="shared" si="149"/>
        <v>0.22620622874313676</v>
      </c>
      <c r="K1363" s="94">
        <f t="shared" si="149"/>
        <v>0.22620622874313676</v>
      </c>
      <c r="L1363" s="94">
        <f t="shared" si="149"/>
        <v>0.22620622874313676</v>
      </c>
      <c r="M1363" s="94">
        <f t="shared" si="149"/>
        <v>0.22620622874313676</v>
      </c>
      <c r="N1363" s="94">
        <f t="shared" si="149"/>
        <v>0.22620622874313676</v>
      </c>
      <c r="O1363" s="94">
        <f t="shared" si="149"/>
        <v>0.22620622874313676</v>
      </c>
      <c r="P1363" s="94">
        <f t="shared" si="149"/>
        <v>0.22620622874313676</v>
      </c>
      <c r="Q1363" s="94">
        <f t="shared" si="149"/>
        <v>0.22620622874313676</v>
      </c>
      <c r="R1363" s="94">
        <f t="shared" si="149"/>
        <v>0.22620622874313676</v>
      </c>
      <c r="S1363" s="93">
        <f>(1+H1363)^((5-Dashboard!$F$9)*3/12)</f>
        <v>1.0523031718967042</v>
      </c>
      <c r="T1363" s="93">
        <f t="shared" si="146"/>
        <v>1.2903407039058985</v>
      </c>
      <c r="U1363" s="93">
        <f t="shared" si="146"/>
        <v>1.5822238083302163</v>
      </c>
      <c r="V1363" s="93">
        <f t="shared" si="146"/>
        <v>1.9401326890401982</v>
      </c>
      <c r="W1363" s="93">
        <f t="shared" si="146"/>
        <v>2.3790027878892626</v>
      </c>
      <c r="X1363" s="93">
        <f t="shared" si="146"/>
        <v>2.917148036707101</v>
      </c>
      <c r="Y1363" s="93">
        <f t="shared" si="145"/>
        <v>3.5770250927760601</v>
      </c>
      <c r="Z1363" s="93">
        <f t="shared" si="145"/>
        <v>4.3861704491325018</v>
      </c>
      <c r="AA1363" s="93">
        <f t="shared" si="145"/>
        <v>5.3783495250553557</v>
      </c>
      <c r="AB1363" s="93">
        <f t="shared" si="145"/>
        <v>6.5949656879805687</v>
      </c>
      <c r="AC1363" s="95">
        <f t="shared" si="145"/>
        <v>8.0867880049490388</v>
      </c>
      <c r="AE1363" s="96"/>
    </row>
    <row r="1364" spans="3:31" ht="24.75" customHeight="1" x14ac:dyDescent="0.25">
      <c r="C1364" s="91">
        <f>ABS(E1364-Dashboard!$F$13)</f>
        <v>11.575737203139063</v>
      </c>
      <c r="D1364" s="92">
        <f t="shared" si="150"/>
        <v>0.22630622874313674</v>
      </c>
      <c r="E1364" s="93" cm="1">
        <f t="array" ref="E1364">SUM('DRE + DCF'!$S$41/TIR!S1364,'DRE + DCF'!$U$41:$AD$41/TIR!T1364:AC1364,TIR!F1364)</f>
        <v>37.934262796860935</v>
      </c>
      <c r="F1364" s="100">
        <f>'DRE + DCF'!$AE$38*'DRE + DCF'!$AE$39*(1+G1364)/(R1364-G1364)/AC1364</f>
        <v>16.652183251655693</v>
      </c>
      <c r="G1364" s="92">
        <f>R1364*(1-'DRE + DCF'!$AE$39)</f>
        <v>0.13578373724588205</v>
      </c>
      <c r="H1364" s="94">
        <f t="shared" si="148"/>
        <v>0.22630622874313674</v>
      </c>
      <c r="I1364" s="94">
        <f t="shared" si="149"/>
        <v>0.22630622874313674</v>
      </c>
      <c r="J1364" s="94">
        <f t="shared" si="149"/>
        <v>0.22630622874313674</v>
      </c>
      <c r="K1364" s="94">
        <f t="shared" si="149"/>
        <v>0.22630622874313674</v>
      </c>
      <c r="L1364" s="94">
        <f t="shared" si="149"/>
        <v>0.22630622874313674</v>
      </c>
      <c r="M1364" s="94">
        <f t="shared" si="149"/>
        <v>0.22630622874313674</v>
      </c>
      <c r="N1364" s="94">
        <f t="shared" si="149"/>
        <v>0.22630622874313674</v>
      </c>
      <c r="O1364" s="94">
        <f t="shared" si="149"/>
        <v>0.22630622874313674</v>
      </c>
      <c r="P1364" s="94">
        <f t="shared" si="149"/>
        <v>0.22630622874313674</v>
      </c>
      <c r="Q1364" s="94">
        <f t="shared" si="149"/>
        <v>0.22630622874313674</v>
      </c>
      <c r="R1364" s="94">
        <f t="shared" si="149"/>
        <v>0.22630622874313674</v>
      </c>
      <c r="S1364" s="93">
        <f>(1+H1364)^((5-Dashboard!$F$9)*3/12)</f>
        <v>1.0523246256898569</v>
      </c>
      <c r="T1364" s="93">
        <f t="shared" si="146"/>
        <v>1.2904722431432614</v>
      </c>
      <c r="U1364" s="93">
        <f t="shared" si="146"/>
        <v>1.582514149786709</v>
      </c>
      <c r="V1364" s="93">
        <f t="shared" si="146"/>
        <v>1.9406469589575905</v>
      </c>
      <c r="W1364" s="93">
        <f t="shared" si="146"/>
        <v>2.3798274535611199</v>
      </c>
      <c r="X1364" s="93">
        <f t="shared" si="146"/>
        <v>2.9183972296359193</v>
      </c>
      <c r="Y1364" s="93">
        <f t="shared" ref="Y1364:AC1414" si="151">(X1364)*(1+N1364)</f>
        <v>3.5788487006492424</v>
      </c>
      <c r="Z1364" s="93">
        <f t="shared" si="151"/>
        <v>4.3887644533354475</v>
      </c>
      <c r="AA1364" s="93">
        <f t="shared" si="151"/>
        <v>5.3819691856117267</v>
      </c>
      <c r="AB1364" s="93">
        <f t="shared" si="151"/>
        <v>6.5999423352192874</v>
      </c>
      <c r="AC1364" s="95">
        <f t="shared" si="151"/>
        <v>8.0935503950249359</v>
      </c>
      <c r="AE1364" s="96"/>
    </row>
    <row r="1365" spans="3:31" ht="24.75" customHeight="1" x14ac:dyDescent="0.25">
      <c r="C1365" s="91">
        <f>ABS(E1365-Dashboard!$F$13)</f>
        <v>11.604242548987052</v>
      </c>
      <c r="D1365" s="92">
        <f t="shared" si="150"/>
        <v>0.22640622874313673</v>
      </c>
      <c r="E1365" s="93" cm="1">
        <f t="array" ref="E1365">SUM('DRE + DCF'!$S$41/TIR!S1365,'DRE + DCF'!$U$41:$AD$41/TIR!T1365:AC1365,TIR!F1365)</f>
        <v>37.905757451012946</v>
      </c>
      <c r="F1365" s="100">
        <f>'DRE + DCF'!$AE$38*'DRE + DCF'!$AE$39*(1+G1365)/(R1365-G1365)/AC1365</f>
        <v>16.631800719595407</v>
      </c>
      <c r="G1365" s="92">
        <f>R1365*(1-'DRE + DCF'!$AE$39)</f>
        <v>0.13584373724588203</v>
      </c>
      <c r="H1365" s="94">
        <f t="shared" si="148"/>
        <v>0.22640622874313673</v>
      </c>
      <c r="I1365" s="94">
        <f t="shared" si="149"/>
        <v>0.22640622874313673</v>
      </c>
      <c r="J1365" s="94">
        <f t="shared" si="149"/>
        <v>0.22640622874313673</v>
      </c>
      <c r="K1365" s="94">
        <f t="shared" si="149"/>
        <v>0.22640622874313673</v>
      </c>
      <c r="L1365" s="94">
        <f t="shared" si="149"/>
        <v>0.22640622874313673</v>
      </c>
      <c r="M1365" s="94">
        <f t="shared" si="149"/>
        <v>0.22640622874313673</v>
      </c>
      <c r="N1365" s="94">
        <f t="shared" si="149"/>
        <v>0.22640622874313673</v>
      </c>
      <c r="O1365" s="94">
        <f t="shared" si="149"/>
        <v>0.22640622874313673</v>
      </c>
      <c r="P1365" s="94">
        <f t="shared" si="149"/>
        <v>0.22640622874313673</v>
      </c>
      <c r="Q1365" s="94">
        <f t="shared" si="149"/>
        <v>0.22640622874313673</v>
      </c>
      <c r="R1365" s="94">
        <f t="shared" si="149"/>
        <v>0.22640622874313673</v>
      </c>
      <c r="S1365" s="93">
        <f>(1+H1365)^((5-Dashboard!$F$9)*3/12)</f>
        <v>1.052346078170951</v>
      </c>
      <c r="T1365" s="93">
        <f t="shared" ref="T1365:X1415" si="152">(S1365)*(1+I1365)</f>
        <v>1.2906037850622663</v>
      </c>
      <c r="U1365" s="93">
        <f t="shared" si="152"/>
        <v>1.5828045208398318</v>
      </c>
      <c r="V1365" s="93">
        <f t="shared" si="152"/>
        <v>1.9411613232407658</v>
      </c>
      <c r="W1365" s="93">
        <f t="shared" si="152"/>
        <v>2.3806523378177449</v>
      </c>
      <c r="X1365" s="93">
        <f t="shared" si="152"/>
        <v>2.9196468555715924</v>
      </c>
      <c r="Y1365" s="93">
        <f t="shared" si="151"/>
        <v>3.5806730894033145</v>
      </c>
      <c r="Z1365" s="93">
        <f t="shared" si="151"/>
        <v>4.3913597799371553</v>
      </c>
      <c r="AA1365" s="93">
        <f t="shared" si="151"/>
        <v>5.385590986767018</v>
      </c>
      <c r="AB1365" s="93">
        <f t="shared" si="151"/>
        <v>6.6049223316339667</v>
      </c>
      <c r="AC1365" s="95">
        <f t="shared" si="151"/>
        <v>8.1003178878805393</v>
      </c>
      <c r="AE1365" s="96"/>
    </row>
    <row r="1366" spans="3:31" ht="24.75" customHeight="1" x14ac:dyDescent="0.25">
      <c r="C1366" s="91">
        <f>ABS(E1366-Dashboard!$F$13)</f>
        <v>11.632713647834414</v>
      </c>
      <c r="D1366" s="92">
        <f t="shared" si="150"/>
        <v>0.22650622874313672</v>
      </c>
      <c r="E1366" s="93" cm="1">
        <f t="array" ref="E1366">SUM('DRE + DCF'!$S$41/TIR!S1366,'DRE + DCF'!$U$41:$AD$41/TIR!T1366:AC1366,TIR!F1366)</f>
        <v>37.877286352165584</v>
      </c>
      <c r="F1366" s="100">
        <f>'DRE + DCF'!$AE$38*'DRE + DCF'!$AE$39*(1+G1366)/(R1366-G1366)/AC1366</f>
        <v>16.611447462401507</v>
      </c>
      <c r="G1366" s="92">
        <f>R1366*(1-'DRE + DCF'!$AE$39)</f>
        <v>0.13590373724588203</v>
      </c>
      <c r="H1366" s="94">
        <f t="shared" si="148"/>
        <v>0.22650622874313672</v>
      </c>
      <c r="I1366" s="94">
        <f t="shared" si="149"/>
        <v>0.22650622874313672</v>
      </c>
      <c r="J1366" s="94">
        <f t="shared" si="149"/>
        <v>0.22650622874313672</v>
      </c>
      <c r="K1366" s="94">
        <f t="shared" si="149"/>
        <v>0.22650622874313672</v>
      </c>
      <c r="L1366" s="94">
        <f t="shared" si="149"/>
        <v>0.22650622874313672</v>
      </c>
      <c r="M1366" s="94">
        <f t="shared" si="149"/>
        <v>0.22650622874313672</v>
      </c>
      <c r="N1366" s="94">
        <f t="shared" si="149"/>
        <v>0.22650622874313672</v>
      </c>
      <c r="O1366" s="94">
        <f t="shared" si="149"/>
        <v>0.22650622874313672</v>
      </c>
      <c r="P1366" s="94">
        <f t="shared" si="149"/>
        <v>0.22650622874313672</v>
      </c>
      <c r="Q1366" s="94">
        <f t="shared" si="149"/>
        <v>0.22650622874313672</v>
      </c>
      <c r="R1366" s="94">
        <f t="shared" si="149"/>
        <v>0.22650622874313672</v>
      </c>
      <c r="S1366" s="93">
        <f>(1+H1366)^((5-Dashboard!$F$9)*3/12)</f>
        <v>1.0523675293401742</v>
      </c>
      <c r="T1366" s="93">
        <f t="shared" si="152"/>
        <v>1.2907353296627493</v>
      </c>
      <c r="U1366" s="93">
        <f t="shared" si="152"/>
        <v>1.5830949214901879</v>
      </c>
      <c r="V1366" s="93">
        <f t="shared" si="152"/>
        <v>1.9416757818993426</v>
      </c>
      <c r="W1366" s="93">
        <f t="shared" si="152"/>
        <v>2.3814774406992441</v>
      </c>
      <c r="X1366" s="93">
        <f t="shared" si="152"/>
        <v>2.9208969146288868</v>
      </c>
      <c r="Y1366" s="93">
        <f t="shared" si="151"/>
        <v>3.5824982593089398</v>
      </c>
      <c r="Z1366" s="93">
        <f t="shared" si="151"/>
        <v>4.3939564295038602</v>
      </c>
      <c r="AA1366" s="93">
        <f t="shared" si="151"/>
        <v>5.3892149296124376</v>
      </c>
      <c r="AB1366" s="93">
        <f t="shared" si="151"/>
        <v>6.60990567920516</v>
      </c>
      <c r="AC1366" s="95">
        <f t="shared" si="151"/>
        <v>8.1070904869497635</v>
      </c>
      <c r="AE1366" s="96"/>
    </row>
    <row r="1367" spans="3:31" ht="24.75" customHeight="1" x14ac:dyDescent="0.25">
      <c r="C1367" s="91">
        <f>ABS(E1367-Dashboard!$F$13)</f>
        <v>11.661150552968245</v>
      </c>
      <c r="D1367" s="92">
        <f t="shared" si="150"/>
        <v>0.22660622874313671</v>
      </c>
      <c r="E1367" s="93" cm="1">
        <f t="array" ref="E1367">SUM('DRE + DCF'!$S$41/TIR!S1367,'DRE + DCF'!$U$41:$AD$41/TIR!T1367:AC1367,TIR!F1367)</f>
        <v>37.848849447031753</v>
      </c>
      <c r="F1367" s="100">
        <f>'DRE + DCF'!$AE$38*'DRE + DCF'!$AE$39*(1+G1367)/(R1367-G1367)/AC1367</f>
        <v>16.591123430616712</v>
      </c>
      <c r="G1367" s="92">
        <f>R1367*(1-'DRE + DCF'!$AE$39)</f>
        <v>0.13596373724588201</v>
      </c>
      <c r="H1367" s="94">
        <f t="shared" si="148"/>
        <v>0.22660622874313671</v>
      </c>
      <c r="I1367" s="94">
        <f t="shared" si="149"/>
        <v>0.22660622874313671</v>
      </c>
      <c r="J1367" s="94">
        <f t="shared" si="149"/>
        <v>0.22660622874313671</v>
      </c>
      <c r="K1367" s="94">
        <f t="shared" si="149"/>
        <v>0.22660622874313671</v>
      </c>
      <c r="L1367" s="94">
        <f t="shared" si="149"/>
        <v>0.22660622874313671</v>
      </c>
      <c r="M1367" s="94">
        <f t="shared" si="149"/>
        <v>0.22660622874313671</v>
      </c>
      <c r="N1367" s="94">
        <f t="shared" si="149"/>
        <v>0.22660622874313671</v>
      </c>
      <c r="O1367" s="94">
        <f t="shared" si="149"/>
        <v>0.22660622874313671</v>
      </c>
      <c r="P1367" s="94">
        <f t="shared" si="149"/>
        <v>0.22660622874313671</v>
      </c>
      <c r="Q1367" s="94">
        <f t="shared" si="149"/>
        <v>0.22660622874313671</v>
      </c>
      <c r="R1367" s="94">
        <f t="shared" si="149"/>
        <v>0.22660622874313671</v>
      </c>
      <c r="S1367" s="93">
        <f>(1+H1367)^((5-Dashboard!$F$9)*3/12)</f>
        <v>1.0523889791977135</v>
      </c>
      <c r="T1367" s="93">
        <f t="shared" si="152"/>
        <v>1.2908668769445466</v>
      </c>
      <c r="U1367" s="93">
        <f t="shared" si="152"/>
        <v>1.5833853517383811</v>
      </c>
      <c r="V1367" s="93">
        <f t="shared" si="152"/>
        <v>1.9421903349429408</v>
      </c>
      <c r="W1367" s="93">
        <f t="shared" si="152"/>
        <v>2.3823027622457302</v>
      </c>
      <c r="X1367" s="93">
        <f t="shared" si="152"/>
        <v>2.9221474069225928</v>
      </c>
      <c r="Y1367" s="93">
        <f t="shared" si="151"/>
        <v>3.5843242106368578</v>
      </c>
      <c r="Z1367" s="93">
        <f t="shared" si="151"/>
        <v>4.3965544026019963</v>
      </c>
      <c r="AA1367" s="93">
        <f t="shared" si="151"/>
        <v>5.3928410152396689</v>
      </c>
      <c r="AB1367" s="93">
        <f t="shared" si="151"/>
        <v>6.6148923799144388</v>
      </c>
      <c r="AC1367" s="95">
        <f t="shared" si="151"/>
        <v>8.1138681956685623</v>
      </c>
      <c r="AE1367" s="96"/>
    </row>
    <row r="1368" spans="3:31" ht="24.75" customHeight="1" x14ac:dyDescent="0.25">
      <c r="C1368" s="91">
        <f>ABS(E1368-Dashboard!$F$13)</f>
        <v>11.689553317573818</v>
      </c>
      <c r="D1368" s="92">
        <f t="shared" si="150"/>
        <v>0.2267062287431367</v>
      </c>
      <c r="E1368" s="93" cm="1">
        <f t="array" ref="E1368">SUM('DRE + DCF'!$S$41/TIR!S1368,'DRE + DCF'!$U$41:$AD$41/TIR!T1368:AC1368,TIR!F1368)</f>
        <v>37.82044668242618</v>
      </c>
      <c r="F1368" s="100">
        <f>'DRE + DCF'!$AE$38*'DRE + DCF'!$AE$39*(1+G1368)/(R1368-G1368)/AC1368</f>
        <v>16.570828574882075</v>
      </c>
      <c r="G1368" s="92">
        <f>R1368*(1-'DRE + DCF'!$AE$39)</f>
        <v>0.13602373724588201</v>
      </c>
      <c r="H1368" s="94">
        <f t="shared" si="148"/>
        <v>0.2267062287431367</v>
      </c>
      <c r="I1368" s="94">
        <f t="shared" si="149"/>
        <v>0.2267062287431367</v>
      </c>
      <c r="J1368" s="94">
        <f t="shared" si="149"/>
        <v>0.2267062287431367</v>
      </c>
      <c r="K1368" s="94">
        <f t="shared" si="149"/>
        <v>0.2267062287431367</v>
      </c>
      <c r="L1368" s="94">
        <f t="shared" si="149"/>
        <v>0.2267062287431367</v>
      </c>
      <c r="M1368" s="94">
        <f t="shared" si="149"/>
        <v>0.2267062287431367</v>
      </c>
      <c r="N1368" s="94">
        <f t="shared" si="149"/>
        <v>0.2267062287431367</v>
      </c>
      <c r="O1368" s="94">
        <f t="shared" si="149"/>
        <v>0.2267062287431367</v>
      </c>
      <c r="P1368" s="94">
        <f t="shared" si="149"/>
        <v>0.2267062287431367</v>
      </c>
      <c r="Q1368" s="94">
        <f t="shared" si="149"/>
        <v>0.2267062287431367</v>
      </c>
      <c r="R1368" s="94">
        <f t="shared" si="149"/>
        <v>0.2267062287431367</v>
      </c>
      <c r="S1368" s="93">
        <f>(1+H1368)^((5-Dashboard!$F$9)*3/12)</f>
        <v>1.0524104277437558</v>
      </c>
      <c r="T1368" s="93">
        <f t="shared" si="152"/>
        <v>1.2909984269074941</v>
      </c>
      <c r="U1368" s="93">
        <f t="shared" si="152"/>
        <v>1.5836758115850142</v>
      </c>
      <c r="V1368" s="93">
        <f t="shared" si="152"/>
        <v>1.9427049823811793</v>
      </c>
      <c r="W1368" s="93">
        <f t="shared" si="152"/>
        <v>2.3831283024973184</v>
      </c>
      <c r="X1368" s="93">
        <f t="shared" si="152"/>
        <v>2.9233983325675186</v>
      </c>
      <c r="Y1368" s="93">
        <f t="shared" si="151"/>
        <v>3.5861509436578749</v>
      </c>
      <c r="Z1368" s="93">
        <f t="shared" si="151"/>
        <v>4.3991536997981928</v>
      </c>
      <c r="AA1368" s="93">
        <f t="shared" si="151"/>
        <v>5.3964692447408584</v>
      </c>
      <c r="AB1368" s="93">
        <f t="shared" si="151"/>
        <v>6.6198824357443815</v>
      </c>
      <c r="AC1368" s="95">
        <f t="shared" si="151"/>
        <v>8.1206510174749198</v>
      </c>
      <c r="AE1368" s="96"/>
    </row>
    <row r="1369" spans="3:31" ht="24.75" customHeight="1" x14ac:dyDescent="0.25">
      <c r="C1369" s="91">
        <f>ABS(E1369-Dashboard!$F$13)</f>
        <v>11.717921994734915</v>
      </c>
      <c r="D1369" s="92">
        <f t="shared" si="150"/>
        <v>0.22680622874313669</v>
      </c>
      <c r="E1369" s="93" cm="1">
        <f t="array" ref="E1369">SUM('DRE + DCF'!$S$41/TIR!S1369,'DRE + DCF'!$U$41:$AD$41/TIR!T1369:AC1369,TIR!F1369)</f>
        <v>37.792078005265083</v>
      </c>
      <c r="F1369" s="100">
        <f>'DRE + DCF'!$AE$38*'DRE + DCF'!$AE$39*(1+G1369)/(R1369-G1369)/AC1369</f>
        <v>16.550562845936728</v>
      </c>
      <c r="G1369" s="92">
        <f>R1369*(1-'DRE + DCF'!$AE$39)</f>
        <v>0.13608373724588202</v>
      </c>
      <c r="H1369" s="94">
        <f t="shared" si="148"/>
        <v>0.22680622874313669</v>
      </c>
      <c r="I1369" s="94">
        <f t="shared" si="149"/>
        <v>0.22680622874313669</v>
      </c>
      <c r="J1369" s="94">
        <f t="shared" si="149"/>
        <v>0.22680622874313669</v>
      </c>
      <c r="K1369" s="94">
        <f t="shared" si="149"/>
        <v>0.22680622874313669</v>
      </c>
      <c r="L1369" s="94">
        <f t="shared" si="149"/>
        <v>0.22680622874313669</v>
      </c>
      <c r="M1369" s="94">
        <f t="shared" si="149"/>
        <v>0.22680622874313669</v>
      </c>
      <c r="N1369" s="94">
        <f t="shared" si="149"/>
        <v>0.22680622874313669</v>
      </c>
      <c r="O1369" s="94">
        <f t="shared" si="149"/>
        <v>0.22680622874313669</v>
      </c>
      <c r="P1369" s="94">
        <f t="shared" si="149"/>
        <v>0.22680622874313669</v>
      </c>
      <c r="Q1369" s="94">
        <f t="shared" si="149"/>
        <v>0.22680622874313669</v>
      </c>
      <c r="R1369" s="94">
        <f t="shared" si="149"/>
        <v>0.22680622874313669</v>
      </c>
      <c r="S1369" s="93">
        <f>(1+H1369)^((5-Dashboard!$F$9)*3/12)</f>
        <v>1.0524318749784884</v>
      </c>
      <c r="T1369" s="93">
        <f t="shared" si="152"/>
        <v>1.2911299795514277</v>
      </c>
      <c r="U1369" s="93">
        <f t="shared" si="152"/>
        <v>1.5839663010306904</v>
      </c>
      <c r="V1369" s="93">
        <f t="shared" si="152"/>
        <v>1.9432197242236773</v>
      </c>
      <c r="W1369" s="93">
        <f t="shared" si="152"/>
        <v>2.3839540614941277</v>
      </c>
      <c r="X1369" s="93">
        <f t="shared" si="152"/>
        <v>2.9246496916784945</v>
      </c>
      <c r="Y1369" s="93">
        <f t="shared" si="151"/>
        <v>3.5879784586428713</v>
      </c>
      <c r="Z1369" s="93">
        <f t="shared" si="151"/>
        <v>4.4017543216592738</v>
      </c>
      <c r="AA1369" s="93">
        <f t="shared" si="151"/>
        <v>5.4000996192086177</v>
      </c>
      <c r="AB1369" s="93">
        <f t="shared" si="151"/>
        <v>6.624875848678573</v>
      </c>
      <c r="AC1369" s="95">
        <f t="shared" si="151"/>
        <v>8.1274389558088469</v>
      </c>
      <c r="AE1369" s="96"/>
    </row>
    <row r="1370" spans="3:31" ht="24.75" customHeight="1" x14ac:dyDescent="0.25">
      <c r="C1370" s="91">
        <f>ABS(E1370-Dashboard!$F$13)</f>
        <v>11.746256637434051</v>
      </c>
      <c r="D1370" s="92">
        <f t="shared" si="150"/>
        <v>0.22690622874313668</v>
      </c>
      <c r="E1370" s="93" cm="1">
        <f t="array" ref="E1370">SUM('DRE + DCF'!$S$41/TIR!S1370,'DRE + DCF'!$U$41:$AD$41/TIR!T1370:AC1370,TIR!F1370)</f>
        <v>37.763743362565947</v>
      </c>
      <c r="F1370" s="100">
        <f>'DRE + DCF'!$AE$38*'DRE + DCF'!$AE$39*(1+G1370)/(R1370-G1370)/AC1370</f>
        <v>16.530326194617611</v>
      </c>
      <c r="G1370" s="92">
        <f>R1370*(1-'DRE + DCF'!$AE$39)</f>
        <v>0.136143737245882</v>
      </c>
      <c r="H1370" s="94">
        <f t="shared" si="148"/>
        <v>0.22690622874313668</v>
      </c>
      <c r="I1370" s="94">
        <f t="shared" si="149"/>
        <v>0.22690622874313668</v>
      </c>
      <c r="J1370" s="94">
        <f t="shared" si="149"/>
        <v>0.22690622874313668</v>
      </c>
      <c r="K1370" s="94">
        <f t="shared" si="149"/>
        <v>0.22690622874313668</v>
      </c>
      <c r="L1370" s="94">
        <f t="shared" si="149"/>
        <v>0.22690622874313668</v>
      </c>
      <c r="M1370" s="94">
        <f t="shared" si="149"/>
        <v>0.22690622874313668</v>
      </c>
      <c r="N1370" s="94">
        <f t="shared" si="149"/>
        <v>0.22690622874313668</v>
      </c>
      <c r="O1370" s="94">
        <f t="shared" si="149"/>
        <v>0.22690622874313668</v>
      </c>
      <c r="P1370" s="94">
        <f t="shared" si="149"/>
        <v>0.22690622874313668</v>
      </c>
      <c r="Q1370" s="94">
        <f t="shared" si="149"/>
        <v>0.22690622874313668</v>
      </c>
      <c r="R1370" s="94">
        <f t="shared" si="149"/>
        <v>0.22690622874313668</v>
      </c>
      <c r="S1370" s="93">
        <f>(1+H1370)^((5-Dashboard!$F$9)*3/12)</f>
        <v>1.0524533209020985</v>
      </c>
      <c r="T1370" s="93">
        <f t="shared" si="152"/>
        <v>1.291261534876184</v>
      </c>
      <c r="U1370" s="93">
        <f t="shared" si="152"/>
        <v>1.5842568200760132</v>
      </c>
      <c r="V1370" s="93">
        <f t="shared" si="152"/>
        <v>1.9437345604800553</v>
      </c>
      <c r="W1370" s="93">
        <f t="shared" si="152"/>
        <v>2.3847800392762832</v>
      </c>
      <c r="X1370" s="93">
        <f t="shared" si="152"/>
        <v>2.9259014843703741</v>
      </c>
      <c r="Y1370" s="93">
        <f t="shared" si="151"/>
        <v>3.5898067558628015</v>
      </c>
      <c r="Z1370" s="93">
        <f t="shared" si="151"/>
        <v>4.4043562687522639</v>
      </c>
      <c r="AA1370" s="93">
        <f t="shared" si="151"/>
        <v>5.4037321397360332</v>
      </c>
      <c r="AB1370" s="93">
        <f t="shared" si="151"/>
        <v>6.629872620701617</v>
      </c>
      <c r="AC1370" s="95">
        <f t="shared" si="151"/>
        <v>8.1342320141123974</v>
      </c>
      <c r="AE1370" s="96"/>
    </row>
    <row r="1371" spans="3:31" ht="24.75" customHeight="1" x14ac:dyDescent="0.25">
      <c r="C1371" s="91">
        <f>ABS(E1371-Dashboard!$F$13)</f>
        <v>11.774557298552672</v>
      </c>
      <c r="D1371" s="92">
        <f t="shared" si="150"/>
        <v>0.22700622874313667</v>
      </c>
      <c r="E1371" s="93" cm="1">
        <f t="array" ref="E1371">SUM('DRE + DCF'!$S$41/TIR!S1371,'DRE + DCF'!$U$41:$AD$41/TIR!T1371:AC1371,TIR!F1371)</f>
        <v>37.735442701447326</v>
      </c>
      <c r="F1371" s="100">
        <f>'DRE + DCF'!$AE$38*'DRE + DCF'!$AE$39*(1+G1371)/(R1371-G1371)/AC1371</f>
        <v>16.510118571859334</v>
      </c>
      <c r="G1371" s="92">
        <f>R1371*(1-'DRE + DCF'!$AE$39)</f>
        <v>0.136203737245882</v>
      </c>
      <c r="H1371" s="94">
        <f t="shared" si="148"/>
        <v>0.22700622874313667</v>
      </c>
      <c r="I1371" s="94">
        <f t="shared" si="149"/>
        <v>0.22700622874313667</v>
      </c>
      <c r="J1371" s="94">
        <f t="shared" si="149"/>
        <v>0.22700622874313667</v>
      </c>
      <c r="K1371" s="94">
        <f t="shared" si="149"/>
        <v>0.22700622874313667</v>
      </c>
      <c r="L1371" s="94">
        <f t="shared" si="149"/>
        <v>0.22700622874313667</v>
      </c>
      <c r="M1371" s="94">
        <f t="shared" si="149"/>
        <v>0.22700622874313667</v>
      </c>
      <c r="N1371" s="94">
        <f t="shared" si="149"/>
        <v>0.22700622874313667</v>
      </c>
      <c r="O1371" s="94">
        <f t="shared" si="149"/>
        <v>0.22700622874313667</v>
      </c>
      <c r="P1371" s="94">
        <f t="shared" si="149"/>
        <v>0.22700622874313667</v>
      </c>
      <c r="Q1371" s="94">
        <f t="shared" si="149"/>
        <v>0.22700622874313667</v>
      </c>
      <c r="R1371" s="94">
        <f t="shared" si="149"/>
        <v>0.22700622874313667</v>
      </c>
      <c r="S1371" s="93">
        <f>(1+H1371)^((5-Dashboard!$F$9)*3/12)</f>
        <v>1.052474765514773</v>
      </c>
      <c r="T1371" s="93">
        <f t="shared" si="152"/>
        <v>1.2913930928815989</v>
      </c>
      <c r="U1371" s="93">
        <f t="shared" si="152"/>
        <v>1.5845473687215859</v>
      </c>
      <c r="V1371" s="93">
        <f t="shared" si="152"/>
        <v>1.9442494911599335</v>
      </c>
      <c r="W1371" s="93">
        <f t="shared" si="152"/>
        <v>2.3856062358839125</v>
      </c>
      <c r="X1371" s="93">
        <f t="shared" si="152"/>
        <v>2.9271537107580294</v>
      </c>
      <c r="Y1371" s="93">
        <f t="shared" si="151"/>
        <v>3.5916358355886882</v>
      </c>
      <c r="Z1371" s="93">
        <f t="shared" si="151"/>
        <v>4.4069595416443805</v>
      </c>
      <c r="AA1371" s="93">
        <f t="shared" si="151"/>
        <v>5.4073668074166532</v>
      </c>
      <c r="AB1371" s="93">
        <f t="shared" si="151"/>
        <v>6.6348727537991223</v>
      </c>
      <c r="AC1371" s="95">
        <f t="shared" si="151"/>
        <v>8.1410301958296518</v>
      </c>
      <c r="AE1371" s="96"/>
    </row>
    <row r="1372" spans="3:31" ht="24.75" customHeight="1" x14ac:dyDescent="0.25">
      <c r="C1372" s="91">
        <f>ABS(E1372-Dashboard!$F$13)</f>
        <v>11.802824030871392</v>
      </c>
      <c r="D1372" s="92">
        <f t="shared" si="150"/>
        <v>0.22710622874313666</v>
      </c>
      <c r="E1372" s="93" cm="1">
        <f t="array" ref="E1372">SUM('DRE + DCF'!$S$41/TIR!S1372,'DRE + DCF'!$U$41:$AD$41/TIR!T1372:AC1372,TIR!F1372)</f>
        <v>37.707175969128606</v>
      </c>
      <c r="F1372" s="100">
        <f>'DRE + DCF'!$AE$38*'DRE + DCF'!$AE$39*(1+G1372)/(R1372-G1372)/AC1372</f>
        <v>16.489939928693857</v>
      </c>
      <c r="G1372" s="92">
        <f>R1372*(1-'DRE + DCF'!$AE$39)</f>
        <v>0.13626373724588198</v>
      </c>
      <c r="H1372" s="94">
        <f t="shared" si="148"/>
        <v>0.22710622874313666</v>
      </c>
      <c r="I1372" s="94">
        <f t="shared" si="149"/>
        <v>0.22710622874313666</v>
      </c>
      <c r="J1372" s="94">
        <f t="shared" si="149"/>
        <v>0.22710622874313666</v>
      </c>
      <c r="K1372" s="94">
        <f t="shared" si="149"/>
        <v>0.22710622874313666</v>
      </c>
      <c r="L1372" s="94">
        <f t="shared" si="149"/>
        <v>0.22710622874313666</v>
      </c>
      <c r="M1372" s="94">
        <f t="shared" si="149"/>
        <v>0.22710622874313666</v>
      </c>
      <c r="N1372" s="94">
        <f t="shared" si="149"/>
        <v>0.22710622874313666</v>
      </c>
      <c r="O1372" s="94">
        <f t="shared" si="149"/>
        <v>0.22710622874313666</v>
      </c>
      <c r="P1372" s="94">
        <f t="shared" si="149"/>
        <v>0.22710622874313666</v>
      </c>
      <c r="Q1372" s="94">
        <f t="shared" si="149"/>
        <v>0.22710622874313666</v>
      </c>
      <c r="R1372" s="94">
        <f t="shared" si="149"/>
        <v>0.22710622874313666</v>
      </c>
      <c r="S1372" s="93">
        <f>(1+H1372)^((5-Dashboard!$F$9)*3/12)</f>
        <v>1.0524962088166987</v>
      </c>
      <c r="T1372" s="93">
        <f t="shared" si="152"/>
        <v>1.291524653567508</v>
      </c>
      <c r="U1372" s="93">
        <f t="shared" si="152"/>
        <v>1.5848379469680109</v>
      </c>
      <c r="V1372" s="93">
        <f t="shared" si="152"/>
        <v>1.9447645162729312</v>
      </c>
      <c r="W1372" s="93">
        <f t="shared" si="152"/>
        <v>2.386432651357147</v>
      </c>
      <c r="X1372" s="93">
        <f t="shared" si="152"/>
        <v>2.9284063709563535</v>
      </c>
      <c r="Y1372" s="93">
        <f t="shared" si="151"/>
        <v>3.593465698091626</v>
      </c>
      <c r="Z1372" s="93">
        <f t="shared" si="151"/>
        <v>4.4095641409030382</v>
      </c>
      <c r="AA1372" s="93">
        <f t="shared" si="151"/>
        <v>5.4110036233444969</v>
      </c>
      <c r="AB1372" s="93">
        <f t="shared" si="151"/>
        <v>6.6398762499577133</v>
      </c>
      <c r="AC1372" s="95">
        <f t="shared" si="151"/>
        <v>8.14783350440673</v>
      </c>
      <c r="AE1372" s="96"/>
    </row>
    <row r="1373" spans="3:31" ht="24.75" customHeight="1" x14ac:dyDescent="0.25">
      <c r="C1373" s="91">
        <f>ABS(E1373-Dashboard!$F$13)</f>
        <v>11.831056887070233</v>
      </c>
      <c r="D1373" s="92">
        <f t="shared" si="150"/>
        <v>0.22720622874313665</v>
      </c>
      <c r="E1373" s="93" cm="1">
        <f t="array" ref="E1373">SUM('DRE + DCF'!$S$41/TIR!S1373,'DRE + DCF'!$U$41:$AD$41/TIR!T1373:AC1373,TIR!F1373)</f>
        <v>37.678943112929765</v>
      </c>
      <c r="F1373" s="100">
        <f>'DRE + DCF'!$AE$38*'DRE + DCF'!$AE$39*(1+G1373)/(R1373-G1373)/AC1373</f>
        <v>16.469790216250345</v>
      </c>
      <c r="G1373" s="92">
        <f>R1373*(1-'DRE + DCF'!$AE$39)</f>
        <v>0.13632373724588198</v>
      </c>
      <c r="H1373" s="94">
        <f t="shared" si="148"/>
        <v>0.22720622874313665</v>
      </c>
      <c r="I1373" s="94">
        <f t="shared" si="149"/>
        <v>0.22720622874313665</v>
      </c>
      <c r="J1373" s="94">
        <f t="shared" si="149"/>
        <v>0.22720622874313665</v>
      </c>
      <c r="K1373" s="94">
        <f t="shared" si="149"/>
        <v>0.22720622874313665</v>
      </c>
      <c r="L1373" s="94">
        <f t="shared" si="149"/>
        <v>0.22720622874313665</v>
      </c>
      <c r="M1373" s="94">
        <f t="shared" si="149"/>
        <v>0.22720622874313665</v>
      </c>
      <c r="N1373" s="94">
        <f t="shared" si="149"/>
        <v>0.22720622874313665</v>
      </c>
      <c r="O1373" s="94">
        <f t="shared" si="149"/>
        <v>0.22720622874313665</v>
      </c>
      <c r="P1373" s="94">
        <f t="shared" si="149"/>
        <v>0.22720622874313665</v>
      </c>
      <c r="Q1373" s="94">
        <f t="shared" si="149"/>
        <v>0.22720622874313665</v>
      </c>
      <c r="R1373" s="94">
        <f t="shared" si="149"/>
        <v>0.22720622874313665</v>
      </c>
      <c r="S1373" s="93">
        <f>(1+H1373)^((5-Dashboard!$F$9)*3/12)</f>
        <v>1.0525176508080627</v>
      </c>
      <c r="T1373" s="93">
        <f t="shared" si="152"/>
        <v>1.2916562169337482</v>
      </c>
      <c r="U1373" s="93">
        <f t="shared" si="152"/>
        <v>1.585128554815892</v>
      </c>
      <c r="V1373" s="93">
        <f t="shared" si="152"/>
        <v>1.9452796358286693</v>
      </c>
      <c r="W1373" s="93">
        <f t="shared" si="152"/>
        <v>2.3872592857361234</v>
      </c>
      <c r="X1373" s="93">
        <f t="shared" si="152"/>
        <v>2.9296594650802623</v>
      </c>
      <c r="Y1373" s="93">
        <f t="shared" si="151"/>
        <v>3.5952963436427838</v>
      </c>
      <c r="Z1373" s="93">
        <f t="shared" si="151"/>
        <v>4.4121700670958495</v>
      </c>
      <c r="AA1373" s="93">
        <f t="shared" si="151"/>
        <v>5.4146425886140497</v>
      </c>
      <c r="AB1373" s="93">
        <f t="shared" si="151"/>
        <v>6.6448831111650231</v>
      </c>
      <c r="AC1373" s="95">
        <f t="shared" si="151"/>
        <v>8.1546419432917894</v>
      </c>
      <c r="AE1373" s="96"/>
    </row>
    <row r="1374" spans="3:31" ht="24.75" customHeight="1" x14ac:dyDescent="0.25">
      <c r="C1374" s="91">
        <f>ABS(E1374-Dashboard!$F$13)</f>
        <v>11.859255919728888</v>
      </c>
      <c r="D1374" s="92">
        <f t="shared" si="150"/>
        <v>0.22730622874313663</v>
      </c>
      <c r="E1374" s="93" cm="1">
        <f t="array" ref="E1374">SUM('DRE + DCF'!$S$41/TIR!S1374,'DRE + DCF'!$U$41:$AD$41/TIR!T1374:AC1374,TIR!F1374)</f>
        <v>37.65074408027111</v>
      </c>
      <c r="F1374" s="100">
        <f>'DRE + DCF'!$AE$38*'DRE + DCF'!$AE$39*(1+G1374)/(R1374-G1374)/AC1374</f>
        <v>16.449669385754866</v>
      </c>
      <c r="G1374" s="92">
        <f>R1374*(1-'DRE + DCF'!$AE$39)</f>
        <v>0.13638373724588199</v>
      </c>
      <c r="H1374" s="94">
        <f t="shared" si="148"/>
        <v>0.22730622874313663</v>
      </c>
      <c r="I1374" s="94">
        <f t="shared" si="149"/>
        <v>0.22730622874313663</v>
      </c>
      <c r="J1374" s="94">
        <f t="shared" si="149"/>
        <v>0.22730622874313663</v>
      </c>
      <c r="K1374" s="94">
        <f t="shared" si="149"/>
        <v>0.22730622874313663</v>
      </c>
      <c r="L1374" s="94">
        <f t="shared" si="149"/>
        <v>0.22730622874313663</v>
      </c>
      <c r="M1374" s="94">
        <f t="shared" si="149"/>
        <v>0.22730622874313663</v>
      </c>
      <c r="N1374" s="94">
        <f t="shared" si="149"/>
        <v>0.22730622874313663</v>
      </c>
      <c r="O1374" s="94">
        <f t="shared" si="149"/>
        <v>0.22730622874313663</v>
      </c>
      <c r="P1374" s="94">
        <f t="shared" si="149"/>
        <v>0.22730622874313663</v>
      </c>
      <c r="Q1374" s="94">
        <f t="shared" si="149"/>
        <v>0.22730622874313663</v>
      </c>
      <c r="R1374" s="94">
        <f t="shared" si="149"/>
        <v>0.22730622874313663</v>
      </c>
      <c r="S1374" s="93">
        <f>(1+H1374)^((5-Dashboard!$F$9)*3/12)</f>
        <v>1.0525390914890518</v>
      </c>
      <c r="T1374" s="93">
        <f t="shared" si="152"/>
        <v>1.2917877829801554</v>
      </c>
      <c r="U1374" s="93">
        <f t="shared" si="152"/>
        <v>1.5854191922658321</v>
      </c>
      <c r="V1374" s="93">
        <f t="shared" si="152"/>
        <v>1.9457948498367683</v>
      </c>
      <c r="W1374" s="93">
        <f t="shared" si="152"/>
        <v>2.3880861390609822</v>
      </c>
      <c r="X1374" s="93">
        <f t="shared" si="152"/>
        <v>2.930912993244692</v>
      </c>
      <c r="Y1374" s="93">
        <f t="shared" si="151"/>
        <v>3.5971277725134012</v>
      </c>
      <c r="Z1374" s="93">
        <f t="shared" si="151"/>
        <v>4.4147773207906225</v>
      </c>
      <c r="AA1374" s="93">
        <f t="shared" si="151"/>
        <v>5.4182837043202676</v>
      </c>
      <c r="AB1374" s="93">
        <f t="shared" si="151"/>
        <v>6.6498933394097</v>
      </c>
      <c r="AC1374" s="95">
        <f t="shared" si="151"/>
        <v>8.1614555159350228</v>
      </c>
      <c r="AE1374" s="96"/>
    </row>
    <row r="1375" spans="3:31" ht="24.75" customHeight="1" x14ac:dyDescent="0.25">
      <c r="C1375" s="91">
        <f>ABS(E1375-Dashboard!$F$13)</f>
        <v>11.887421181326879</v>
      </c>
      <c r="D1375" s="92">
        <f t="shared" si="150"/>
        <v>0.22740622874313662</v>
      </c>
      <c r="E1375" s="93" cm="1">
        <f t="array" ref="E1375">SUM('DRE + DCF'!$S$41/TIR!S1375,'DRE + DCF'!$U$41:$AD$41/TIR!T1375:AC1375,TIR!F1375)</f>
        <v>37.622578818673119</v>
      </c>
      <c r="F1375" s="100">
        <f>'DRE + DCF'!$AE$38*'DRE + DCF'!$AE$39*(1+G1375)/(R1375-G1375)/AC1375</f>
        <v>16.42957738853022</v>
      </c>
      <c r="G1375" s="92">
        <f>R1375*(1-'DRE + DCF'!$AE$39)</f>
        <v>0.13644373724588196</v>
      </c>
      <c r="H1375" s="94">
        <f t="shared" si="148"/>
        <v>0.22740622874313662</v>
      </c>
      <c r="I1375" s="94">
        <f t="shared" si="149"/>
        <v>0.22740622874313662</v>
      </c>
      <c r="J1375" s="94">
        <f t="shared" si="149"/>
        <v>0.22740622874313662</v>
      </c>
      <c r="K1375" s="94">
        <f t="shared" si="149"/>
        <v>0.22740622874313662</v>
      </c>
      <c r="L1375" s="94">
        <f t="shared" si="149"/>
        <v>0.22740622874313662</v>
      </c>
      <c r="M1375" s="94">
        <f t="shared" si="149"/>
        <v>0.22740622874313662</v>
      </c>
      <c r="N1375" s="94">
        <f t="shared" si="149"/>
        <v>0.22740622874313662</v>
      </c>
      <c r="O1375" s="94">
        <f t="shared" si="149"/>
        <v>0.22740622874313662</v>
      </c>
      <c r="P1375" s="94">
        <f t="shared" si="149"/>
        <v>0.22740622874313662</v>
      </c>
      <c r="Q1375" s="94">
        <f t="shared" si="149"/>
        <v>0.22740622874313662</v>
      </c>
      <c r="R1375" s="94">
        <f t="shared" si="149"/>
        <v>0.22740622874313662</v>
      </c>
      <c r="S1375" s="93">
        <f>(1+H1375)^((5-Dashboard!$F$9)*3/12)</f>
        <v>1.0525605308598529</v>
      </c>
      <c r="T1375" s="93">
        <f t="shared" si="152"/>
        <v>1.2919193517065659</v>
      </c>
      <c r="U1375" s="93">
        <f t="shared" si="152"/>
        <v>1.585709859318434</v>
      </c>
      <c r="V1375" s="93">
        <f t="shared" si="152"/>
        <v>1.9463101583068489</v>
      </c>
      <c r="W1375" s="93">
        <f t="shared" si="152"/>
        <v>2.3889132113718667</v>
      </c>
      <c r="X1375" s="93">
        <f t="shared" si="152"/>
        <v>2.9321669555645986</v>
      </c>
      <c r="Y1375" s="93">
        <f t="shared" si="151"/>
        <v>3.5989599849747882</v>
      </c>
      <c r="Z1375" s="93">
        <f t="shared" si="151"/>
        <v>4.4173859025553606</v>
      </c>
      <c r="AA1375" s="93">
        <f t="shared" si="151"/>
        <v>5.4219269715585723</v>
      </c>
      <c r="AB1375" s="93">
        <f t="shared" si="151"/>
        <v>6.6549069366814031</v>
      </c>
      <c r="AC1375" s="95">
        <f t="shared" si="151"/>
        <v>8.1682742257886609</v>
      </c>
      <c r="AE1375" s="96"/>
    </row>
    <row r="1376" spans="3:31" ht="24.75" customHeight="1" x14ac:dyDescent="0.25">
      <c r="C1376" s="91">
        <f>ABS(E1376-Dashboard!$F$13)</f>
        <v>11.915552724243831</v>
      </c>
      <c r="D1376" s="92">
        <f t="shared" si="150"/>
        <v>0.22750622874313661</v>
      </c>
      <c r="E1376" s="93" cm="1">
        <f t="array" ref="E1376">SUM('DRE + DCF'!$S$41/TIR!S1376,'DRE + DCF'!$U$41:$AD$41/TIR!T1376:AC1376,TIR!F1376)</f>
        <v>37.594447275756167</v>
      </c>
      <c r="F1376" s="100">
        <f>'DRE + DCF'!$AE$38*'DRE + DCF'!$AE$39*(1+G1376)/(R1376-G1376)/AC1376</f>
        <v>16.409514175995707</v>
      </c>
      <c r="G1376" s="92">
        <f>R1376*(1-'DRE + DCF'!$AE$39)</f>
        <v>0.13650373724588197</v>
      </c>
      <c r="H1376" s="94">
        <f t="shared" si="148"/>
        <v>0.22750622874313661</v>
      </c>
      <c r="I1376" s="94">
        <f t="shared" si="149"/>
        <v>0.22750622874313661</v>
      </c>
      <c r="J1376" s="94">
        <f t="shared" si="149"/>
        <v>0.22750622874313661</v>
      </c>
      <c r="K1376" s="94">
        <f t="shared" si="149"/>
        <v>0.22750622874313661</v>
      </c>
      <c r="L1376" s="94">
        <f t="shared" si="149"/>
        <v>0.22750622874313661</v>
      </c>
      <c r="M1376" s="94">
        <f t="shared" si="149"/>
        <v>0.22750622874313661</v>
      </c>
      <c r="N1376" s="94">
        <f t="shared" si="149"/>
        <v>0.22750622874313661</v>
      </c>
      <c r="O1376" s="94">
        <f t="shared" si="149"/>
        <v>0.22750622874313661</v>
      </c>
      <c r="P1376" s="94">
        <f t="shared" si="149"/>
        <v>0.22750622874313661</v>
      </c>
      <c r="Q1376" s="94">
        <f t="shared" ref="I1376:R1402" si="153">$D1376</f>
        <v>0.22750622874313661</v>
      </c>
      <c r="R1376" s="94">
        <f t="shared" si="153"/>
        <v>0.22750622874313661</v>
      </c>
      <c r="S1376" s="93">
        <f>(1+H1376)^((5-Dashboard!$F$9)*3/12)</f>
        <v>1.0525819689206526</v>
      </c>
      <c r="T1376" s="93">
        <f t="shared" si="152"/>
        <v>1.2920509231128157</v>
      </c>
      <c r="U1376" s="93">
        <f t="shared" si="152"/>
        <v>1.5860005559743007</v>
      </c>
      <c r="V1376" s="93">
        <f t="shared" si="152"/>
        <v>1.9468255612485319</v>
      </c>
      <c r="W1376" s="93">
        <f t="shared" si="152"/>
        <v>2.3897405027089258</v>
      </c>
      <c r="X1376" s="93">
        <f t="shared" si="152"/>
        <v>2.9334213521549608</v>
      </c>
      <c r="Y1376" s="93">
        <f t="shared" si="151"/>
        <v>3.6007929812983286</v>
      </c>
      <c r="Z1376" s="93">
        <f t="shared" si="151"/>
        <v>4.419995812958267</v>
      </c>
      <c r="AA1376" s="93">
        <f t="shared" si="151"/>
        <v>5.4255723914248568</v>
      </c>
      <c r="AB1376" s="93">
        <f t="shared" si="151"/>
        <v>6.6599239049708068</v>
      </c>
      <c r="AC1376" s="95">
        <f t="shared" si="151"/>
        <v>8.1750980763069787</v>
      </c>
      <c r="AE1376" s="96"/>
    </row>
    <row r="1377" spans="3:31" ht="24.75" customHeight="1" x14ac:dyDescent="0.25">
      <c r="C1377" s="91">
        <f>ABS(E1377-Dashboard!$F$13)</f>
        <v>11.943650600759703</v>
      </c>
      <c r="D1377" s="92">
        <f t="shared" si="150"/>
        <v>0.2276062287431366</v>
      </c>
      <c r="E1377" s="93" cm="1">
        <f t="array" ref="E1377">SUM('DRE + DCF'!$S$41/TIR!S1377,'DRE + DCF'!$U$41:$AD$41/TIR!T1377:AC1377,TIR!F1377)</f>
        <v>37.566349399240295</v>
      </c>
      <c r="F1377" s="100">
        <f>'DRE + DCF'!$AE$38*'DRE + DCF'!$AE$39*(1+G1377)/(R1377-G1377)/AC1377</f>
        <v>16.389479699666861</v>
      </c>
      <c r="G1377" s="92">
        <f>R1377*(1-'DRE + DCF'!$AE$39)</f>
        <v>0.13656373724588194</v>
      </c>
      <c r="H1377" s="94">
        <f t="shared" si="148"/>
        <v>0.2276062287431366</v>
      </c>
      <c r="I1377" s="94">
        <f t="shared" si="153"/>
        <v>0.2276062287431366</v>
      </c>
      <c r="J1377" s="94">
        <f t="shared" si="153"/>
        <v>0.2276062287431366</v>
      </c>
      <c r="K1377" s="94">
        <f t="shared" si="153"/>
        <v>0.2276062287431366</v>
      </c>
      <c r="L1377" s="94">
        <f t="shared" si="153"/>
        <v>0.2276062287431366</v>
      </c>
      <c r="M1377" s="94">
        <f t="shared" si="153"/>
        <v>0.2276062287431366</v>
      </c>
      <c r="N1377" s="94">
        <f t="shared" si="153"/>
        <v>0.2276062287431366</v>
      </c>
      <c r="O1377" s="94">
        <f t="shared" si="153"/>
        <v>0.2276062287431366</v>
      </c>
      <c r="P1377" s="94">
        <f t="shared" si="153"/>
        <v>0.2276062287431366</v>
      </c>
      <c r="Q1377" s="94">
        <f t="shared" si="153"/>
        <v>0.2276062287431366</v>
      </c>
      <c r="R1377" s="94">
        <f t="shared" si="153"/>
        <v>0.2276062287431366</v>
      </c>
      <c r="S1377" s="93">
        <f>(1+H1377)^((5-Dashboard!$F$9)*3/12)</f>
        <v>1.052603405671638</v>
      </c>
      <c r="T1377" s="93">
        <f t="shared" si="152"/>
        <v>1.2921824971987415</v>
      </c>
      <c r="U1377" s="93">
        <f t="shared" si="152"/>
        <v>1.5862912822340358</v>
      </c>
      <c r="V1377" s="93">
        <f t="shared" si="152"/>
        <v>1.9473410586714393</v>
      </c>
      <c r="W1377" s="93">
        <f t="shared" si="152"/>
        <v>2.3905680131123126</v>
      </c>
      <c r="X1377" s="93">
        <f t="shared" si="152"/>
        <v>2.934676183130779</v>
      </c>
      <c r="Y1377" s="93">
        <f t="shared" si="151"/>
        <v>3.6026267617554781</v>
      </c>
      <c r="Z1377" s="93">
        <f t="shared" si="151"/>
        <v>4.4226070525677414</v>
      </c>
      <c r="AA1377" s="93">
        <f t="shared" si="151"/>
        <v>5.4292199650154842</v>
      </c>
      <c r="AB1377" s="93">
        <f t="shared" si="151"/>
        <v>6.6649442462696031</v>
      </c>
      <c r="AC1377" s="95">
        <f t="shared" si="151"/>
        <v>8.1819270709462941</v>
      </c>
      <c r="AE1377" s="96"/>
    </row>
    <row r="1378" spans="3:31" ht="24.75" customHeight="1" x14ac:dyDescent="0.25">
      <c r="C1378" s="91">
        <f>ABS(E1378-Dashboard!$F$13)</f>
        <v>11.971714863054999</v>
      </c>
      <c r="D1378" s="92">
        <f t="shared" si="150"/>
        <v>0.22770622874313659</v>
      </c>
      <c r="E1378" s="93" cm="1">
        <f t="array" ref="E1378">SUM('DRE + DCF'!$S$41/TIR!S1378,'DRE + DCF'!$U$41:$AD$41/TIR!T1378:AC1378,TIR!F1378)</f>
        <v>37.538285136944999</v>
      </c>
      <c r="F1378" s="100">
        <f>'DRE + DCF'!$AE$38*'DRE + DCF'!$AE$39*(1+G1378)/(R1378-G1378)/AC1378</f>
        <v>16.369473911155289</v>
      </c>
      <c r="G1378" s="92">
        <f>R1378*(1-'DRE + DCF'!$AE$39)</f>
        <v>0.13662373724588195</v>
      </c>
      <c r="H1378" s="94">
        <f t="shared" si="148"/>
        <v>0.22770622874313659</v>
      </c>
      <c r="I1378" s="94">
        <f t="shared" si="153"/>
        <v>0.22770622874313659</v>
      </c>
      <c r="J1378" s="94">
        <f t="shared" si="153"/>
        <v>0.22770622874313659</v>
      </c>
      <c r="K1378" s="94">
        <f t="shared" si="153"/>
        <v>0.22770622874313659</v>
      </c>
      <c r="L1378" s="94">
        <f t="shared" si="153"/>
        <v>0.22770622874313659</v>
      </c>
      <c r="M1378" s="94">
        <f t="shared" si="153"/>
        <v>0.22770622874313659</v>
      </c>
      <c r="N1378" s="94">
        <f t="shared" si="153"/>
        <v>0.22770622874313659</v>
      </c>
      <c r="O1378" s="94">
        <f t="shared" si="153"/>
        <v>0.22770622874313659</v>
      </c>
      <c r="P1378" s="94">
        <f t="shared" si="153"/>
        <v>0.22770622874313659</v>
      </c>
      <c r="Q1378" s="94">
        <f t="shared" si="153"/>
        <v>0.22770622874313659</v>
      </c>
      <c r="R1378" s="94">
        <f t="shared" si="153"/>
        <v>0.22770622874313659</v>
      </c>
      <c r="S1378" s="93">
        <f>(1+H1378)^((5-Dashboard!$F$9)*3/12)</f>
        <v>1.0526248411129955</v>
      </c>
      <c r="T1378" s="93">
        <f t="shared" si="152"/>
        <v>1.292314073964179</v>
      </c>
      <c r="U1378" s="93">
        <f t="shared" si="152"/>
        <v>1.5865820380982412</v>
      </c>
      <c r="V1378" s="93">
        <f t="shared" si="152"/>
        <v>1.9478566505851911</v>
      </c>
      <c r="W1378" s="93">
        <f t="shared" si="152"/>
        <v>2.3913957426221826</v>
      </c>
      <c r="X1378" s="93">
        <f t="shared" si="152"/>
        <v>2.9359314486070724</v>
      </c>
      <c r="Y1378" s="93">
        <f t="shared" si="151"/>
        <v>3.6044613266177628</v>
      </c>
      <c r="Z1378" s="93">
        <f t="shared" si="151"/>
        <v>4.4252196219523769</v>
      </c>
      <c r="AA1378" s="93">
        <f t="shared" si="151"/>
        <v>5.4328696934272811</v>
      </c>
      <c r="AB1378" s="93">
        <f t="shared" si="151"/>
        <v>6.669967962570488</v>
      </c>
      <c r="AC1378" s="95">
        <f t="shared" si="151"/>
        <v>8.1887612131649572</v>
      </c>
      <c r="AE1378" s="96"/>
    </row>
    <row r="1379" spans="3:31" ht="24.75" customHeight="1" x14ac:dyDescent="0.25">
      <c r="C1379" s="91">
        <f>ABS(E1379-Dashboard!$F$13)</f>
        <v>11.999745563210972</v>
      </c>
      <c r="D1379" s="92">
        <f t="shared" si="150"/>
        <v>0.22780622874313658</v>
      </c>
      <c r="E1379" s="93" cm="1">
        <f t="array" ref="E1379">SUM('DRE + DCF'!$S$41/TIR!S1379,'DRE + DCF'!$U$41:$AD$41/TIR!T1379:AC1379,TIR!F1379)</f>
        <v>37.510254436789026</v>
      </c>
      <c r="F1379" s="100">
        <f>'DRE + DCF'!$AE$38*'DRE + DCF'!$AE$39*(1+G1379)/(R1379-G1379)/AC1379</f>
        <v>16.349496762168407</v>
      </c>
      <c r="G1379" s="92">
        <f>R1379*(1-'DRE + DCF'!$AE$39)</f>
        <v>0.13668373724588195</v>
      </c>
      <c r="H1379" s="94">
        <f t="shared" si="148"/>
        <v>0.22780622874313658</v>
      </c>
      <c r="I1379" s="94">
        <f t="shared" si="153"/>
        <v>0.22780622874313658</v>
      </c>
      <c r="J1379" s="94">
        <f t="shared" si="153"/>
        <v>0.22780622874313658</v>
      </c>
      <c r="K1379" s="94">
        <f t="shared" si="153"/>
        <v>0.22780622874313658</v>
      </c>
      <c r="L1379" s="94">
        <f t="shared" si="153"/>
        <v>0.22780622874313658</v>
      </c>
      <c r="M1379" s="94">
        <f t="shared" si="153"/>
        <v>0.22780622874313658</v>
      </c>
      <c r="N1379" s="94">
        <f t="shared" si="153"/>
        <v>0.22780622874313658</v>
      </c>
      <c r="O1379" s="94">
        <f t="shared" si="153"/>
        <v>0.22780622874313658</v>
      </c>
      <c r="P1379" s="94">
        <f t="shared" si="153"/>
        <v>0.22780622874313658</v>
      </c>
      <c r="Q1379" s="94">
        <f t="shared" si="153"/>
        <v>0.22780622874313658</v>
      </c>
      <c r="R1379" s="94">
        <f t="shared" si="153"/>
        <v>0.22780622874313658</v>
      </c>
      <c r="S1379" s="93">
        <f>(1+H1379)^((5-Dashboard!$F$9)*3/12)</f>
        <v>1.0526462752449119</v>
      </c>
      <c r="T1379" s="93">
        <f t="shared" si="152"/>
        <v>1.292445653408965</v>
      </c>
      <c r="U1379" s="93">
        <f t="shared" si="152"/>
        <v>1.5868728235675202</v>
      </c>
      <c r="V1379" s="93">
        <f t="shared" si="152"/>
        <v>1.9483723369994099</v>
      </c>
      <c r="W1379" s="93">
        <f t="shared" si="152"/>
        <v>2.3922236912786969</v>
      </c>
      <c r="X1379" s="93">
        <f t="shared" si="152"/>
        <v>2.9371871486988823</v>
      </c>
      <c r="Y1379" s="93">
        <f t="shared" si="151"/>
        <v>3.6062966761567812</v>
      </c>
      <c r="Z1379" s="93">
        <f t="shared" si="151"/>
        <v>4.4278335216809666</v>
      </c>
      <c r="AA1379" s="93">
        <f t="shared" si="151"/>
        <v>5.4365215777575493</v>
      </c>
      <c r="AB1379" s="93">
        <f t="shared" si="151"/>
        <v>6.6749950558671838</v>
      </c>
      <c r="AC1379" s="95">
        <f t="shared" si="151"/>
        <v>8.1956005064233697</v>
      </c>
      <c r="AE1379" s="96"/>
    </row>
    <row r="1380" spans="3:31" ht="24.75" customHeight="1" x14ac:dyDescent="0.25">
      <c r="C1380" s="91">
        <f>ABS(E1380-Dashboard!$F$13)</f>
        <v>12.027742753209928</v>
      </c>
      <c r="D1380" s="92">
        <f t="shared" si="150"/>
        <v>0.22790622874313657</v>
      </c>
      <c r="E1380" s="93" cm="1">
        <f t="array" ref="E1380">SUM('DRE + DCF'!$S$41/TIR!S1380,'DRE + DCF'!$U$41:$AD$41/TIR!T1380:AC1380,TIR!F1380)</f>
        <v>37.48225724679007</v>
      </c>
      <c r="F1380" s="100">
        <f>'DRE + DCF'!$AE$38*'DRE + DCF'!$AE$39*(1+G1380)/(R1380-G1380)/AC1380</f>
        <v>16.329548204509219</v>
      </c>
      <c r="G1380" s="92">
        <f>R1380*(1-'DRE + DCF'!$AE$39)</f>
        <v>0.13674373724588193</v>
      </c>
      <c r="H1380" s="94">
        <f t="shared" si="148"/>
        <v>0.22790622874313657</v>
      </c>
      <c r="I1380" s="94">
        <f t="shared" si="153"/>
        <v>0.22790622874313657</v>
      </c>
      <c r="J1380" s="94">
        <f t="shared" si="153"/>
        <v>0.22790622874313657</v>
      </c>
      <c r="K1380" s="94">
        <f t="shared" si="153"/>
        <v>0.22790622874313657</v>
      </c>
      <c r="L1380" s="94">
        <f t="shared" si="153"/>
        <v>0.22790622874313657</v>
      </c>
      <c r="M1380" s="94">
        <f t="shared" si="153"/>
        <v>0.22790622874313657</v>
      </c>
      <c r="N1380" s="94">
        <f t="shared" si="153"/>
        <v>0.22790622874313657</v>
      </c>
      <c r="O1380" s="94">
        <f t="shared" si="153"/>
        <v>0.22790622874313657</v>
      </c>
      <c r="P1380" s="94">
        <f t="shared" si="153"/>
        <v>0.22790622874313657</v>
      </c>
      <c r="Q1380" s="94">
        <f t="shared" si="153"/>
        <v>0.22790622874313657</v>
      </c>
      <c r="R1380" s="94">
        <f t="shared" si="153"/>
        <v>0.22790622874313657</v>
      </c>
      <c r="S1380" s="93">
        <f>(1+H1380)^((5-Dashboard!$F$9)*3/12)</f>
        <v>1.0526677080675739</v>
      </c>
      <c r="T1380" s="93">
        <f t="shared" si="152"/>
        <v>1.2925772355329357</v>
      </c>
      <c r="U1380" s="93">
        <f t="shared" si="152"/>
        <v>1.5871636386424761</v>
      </c>
      <c r="V1380" s="93">
        <f t="shared" si="152"/>
        <v>1.9488881179237172</v>
      </c>
      <c r="W1380" s="93">
        <f t="shared" si="152"/>
        <v>2.3930518591220209</v>
      </c>
      <c r="X1380" s="93">
        <f t="shared" si="152"/>
        <v>2.9384432835212726</v>
      </c>
      <c r="Y1380" s="93">
        <f t="shared" si="151"/>
        <v>3.608132810644205</v>
      </c>
      <c r="Z1380" s="93">
        <f t="shared" si="151"/>
        <v>4.4304487523224996</v>
      </c>
      <c r="AA1380" s="93">
        <f t="shared" si="151"/>
        <v>5.4401756191040551</v>
      </c>
      <c r="AB1380" s="93">
        <f t="shared" si="151"/>
        <v>6.6800255281544185</v>
      </c>
      <c r="AC1380" s="95">
        <f t="shared" si="151"/>
        <v>8.2024449541839708</v>
      </c>
      <c r="AE1380" s="96"/>
    </row>
    <row r="1381" spans="3:31" ht="24.75" customHeight="1" x14ac:dyDescent="0.25">
      <c r="C1381" s="91">
        <f>ABS(E1381-Dashboard!$F$13)</f>
        <v>12.055706484935371</v>
      </c>
      <c r="D1381" s="92">
        <f t="shared" si="150"/>
        <v>0.22800622874313656</v>
      </c>
      <c r="E1381" s="93" cm="1">
        <f t="array" ref="E1381">SUM('DRE + DCF'!$S$41/TIR!S1381,'DRE + DCF'!$U$41:$AD$41/TIR!T1381:AC1381,TIR!F1381)</f>
        <v>37.454293515064627</v>
      </c>
      <c r="F1381" s="100">
        <f>'DRE + DCF'!$AE$38*'DRE + DCF'!$AE$39*(1+G1381)/(R1381-G1381)/AC1381</f>
        <v>16.309628190076104</v>
      </c>
      <c r="G1381" s="92">
        <f>R1381*(1-'DRE + DCF'!$AE$39)</f>
        <v>0.13680373724588193</v>
      </c>
      <c r="H1381" s="94">
        <f t="shared" si="148"/>
        <v>0.22800622874313656</v>
      </c>
      <c r="I1381" s="94">
        <f t="shared" si="153"/>
        <v>0.22800622874313656</v>
      </c>
      <c r="J1381" s="94">
        <f t="shared" si="153"/>
        <v>0.22800622874313656</v>
      </c>
      <c r="K1381" s="94">
        <f t="shared" si="153"/>
        <v>0.22800622874313656</v>
      </c>
      <c r="L1381" s="94">
        <f t="shared" si="153"/>
        <v>0.22800622874313656</v>
      </c>
      <c r="M1381" s="94">
        <f t="shared" si="153"/>
        <v>0.22800622874313656</v>
      </c>
      <c r="N1381" s="94">
        <f t="shared" si="153"/>
        <v>0.22800622874313656</v>
      </c>
      <c r="O1381" s="94">
        <f t="shared" si="153"/>
        <v>0.22800622874313656</v>
      </c>
      <c r="P1381" s="94">
        <f t="shared" si="153"/>
        <v>0.22800622874313656</v>
      </c>
      <c r="Q1381" s="94">
        <f t="shared" si="153"/>
        <v>0.22800622874313656</v>
      </c>
      <c r="R1381" s="94">
        <f t="shared" si="153"/>
        <v>0.22800622874313656</v>
      </c>
      <c r="S1381" s="93">
        <f>(1+H1381)^((5-Dashboard!$F$9)*3/12)</f>
        <v>1.0526891395811679</v>
      </c>
      <c r="T1381" s="93">
        <f t="shared" si="152"/>
        <v>1.2927088203359274</v>
      </c>
      <c r="U1381" s="93">
        <f t="shared" si="152"/>
        <v>1.5874544833237112</v>
      </c>
      <c r="V1381" s="93">
        <f t="shared" si="152"/>
        <v>1.949403993367735</v>
      </c>
      <c r="W1381" s="93">
        <f t="shared" si="152"/>
        <v>2.3938802461923228</v>
      </c>
      <c r="X1381" s="93">
        <f t="shared" si="152"/>
        <v>2.9396998531893255</v>
      </c>
      <c r="Y1381" s="93">
        <f t="shared" si="151"/>
        <v>3.6099697303517759</v>
      </c>
      <c r="Z1381" s="93">
        <f t="shared" si="151"/>
        <v>4.4330653144461625</v>
      </c>
      <c r="AA1381" s="93">
        <f t="shared" si="151"/>
        <v>5.4438318185650392</v>
      </c>
      <c r="AB1381" s="93">
        <f t="shared" si="151"/>
        <v>6.6850593814279451</v>
      </c>
      <c r="AC1381" s="95">
        <f t="shared" si="151"/>
        <v>8.2092945599112568</v>
      </c>
      <c r="AE1381" s="96"/>
    </row>
    <row r="1382" spans="3:31" ht="24.75" customHeight="1" x14ac:dyDescent="0.25">
      <c r="C1382" s="91">
        <f>ABS(E1382-Dashboard!$F$13)</f>
        <v>12.083636810172216</v>
      </c>
      <c r="D1382" s="92">
        <f t="shared" si="150"/>
        <v>0.22810622874313655</v>
      </c>
      <c r="E1382" s="93" cm="1">
        <f t="array" ref="E1382">SUM('DRE + DCF'!$S$41/TIR!S1382,'DRE + DCF'!$U$41:$AD$41/TIR!T1382:AC1382,TIR!F1382)</f>
        <v>37.426363189827782</v>
      </c>
      <c r="F1382" s="100">
        <f>'DRE + DCF'!$AE$38*'DRE + DCF'!$AE$39*(1+G1382)/(R1382-G1382)/AC1382</f>
        <v>16.28973667086262</v>
      </c>
      <c r="G1382" s="92">
        <f>R1382*(1-'DRE + DCF'!$AE$39)</f>
        <v>0.13686373724588191</v>
      </c>
      <c r="H1382" s="94">
        <f t="shared" si="148"/>
        <v>0.22810622874313655</v>
      </c>
      <c r="I1382" s="94">
        <f t="shared" si="153"/>
        <v>0.22810622874313655</v>
      </c>
      <c r="J1382" s="94">
        <f t="shared" si="153"/>
        <v>0.22810622874313655</v>
      </c>
      <c r="K1382" s="94">
        <f t="shared" si="153"/>
        <v>0.22810622874313655</v>
      </c>
      <c r="L1382" s="94">
        <f t="shared" si="153"/>
        <v>0.22810622874313655</v>
      </c>
      <c r="M1382" s="94">
        <f t="shared" si="153"/>
        <v>0.22810622874313655</v>
      </c>
      <c r="N1382" s="94">
        <f t="shared" si="153"/>
        <v>0.22810622874313655</v>
      </c>
      <c r="O1382" s="94">
        <f t="shared" si="153"/>
        <v>0.22810622874313655</v>
      </c>
      <c r="P1382" s="94">
        <f t="shared" si="153"/>
        <v>0.22810622874313655</v>
      </c>
      <c r="Q1382" s="94">
        <f t="shared" si="153"/>
        <v>0.22810622874313655</v>
      </c>
      <c r="R1382" s="94">
        <f t="shared" si="153"/>
        <v>0.22810622874313655</v>
      </c>
      <c r="S1382" s="93">
        <f>(1+H1382)^((5-Dashboard!$F$9)*3/12)</f>
        <v>1.0527105697858807</v>
      </c>
      <c r="T1382" s="93">
        <f t="shared" si="152"/>
        <v>1.2928404078177764</v>
      </c>
      <c r="U1382" s="93">
        <f t="shared" si="152"/>
        <v>1.5877453576118281</v>
      </c>
      <c r="V1382" s="93">
        <f t="shared" si="152"/>
        <v>1.9499199633410849</v>
      </c>
      <c r="W1382" s="93">
        <f t="shared" si="152"/>
        <v>2.3947088525297748</v>
      </c>
      <c r="X1382" s="93">
        <f t="shared" si="152"/>
        <v>2.9409568578181458</v>
      </c>
      <c r="Y1382" s="93">
        <f t="shared" si="151"/>
        <v>3.6118074355513077</v>
      </c>
      <c r="Z1382" s="93">
        <f t="shared" si="151"/>
        <v>4.4356832086213354</v>
      </c>
      <c r="AA1382" s="93">
        <f t="shared" si="151"/>
        <v>5.4474901772392039</v>
      </c>
      <c r="AB1382" s="93">
        <f t="shared" si="151"/>
        <v>6.6900966176845191</v>
      </c>
      <c r="AC1382" s="95">
        <f t="shared" si="151"/>
        <v>8.2161493270717489</v>
      </c>
      <c r="AE1382" s="96"/>
    </row>
    <row r="1383" spans="3:31" ht="24.75" customHeight="1" x14ac:dyDescent="0.25">
      <c r="C1383" s="91">
        <f>ABS(E1383-Dashboard!$F$13)</f>
        <v>12.111533780607097</v>
      </c>
      <c r="D1383" s="92">
        <f t="shared" si="150"/>
        <v>0.22820622874313654</v>
      </c>
      <c r="E1383" s="93" cm="1">
        <f t="array" ref="E1383">SUM('DRE + DCF'!$S$41/TIR!S1383,'DRE + DCF'!$U$41:$AD$41/TIR!T1383:AC1383,TIR!F1383)</f>
        <v>37.398466219392901</v>
      </c>
      <c r="F1383" s="100">
        <f>'DRE + DCF'!$AE$38*'DRE + DCF'!$AE$39*(1+G1383)/(R1383-G1383)/AC1383</f>
        <v>16.26987359895724</v>
      </c>
      <c r="G1383" s="92">
        <f>R1383*(1-'DRE + DCF'!$AE$39)</f>
        <v>0.13692373724588192</v>
      </c>
      <c r="H1383" s="94">
        <f t="shared" si="148"/>
        <v>0.22820622874313654</v>
      </c>
      <c r="I1383" s="94">
        <f t="shared" si="153"/>
        <v>0.22820622874313654</v>
      </c>
      <c r="J1383" s="94">
        <f t="shared" si="153"/>
        <v>0.22820622874313654</v>
      </c>
      <c r="K1383" s="94">
        <f t="shared" si="153"/>
        <v>0.22820622874313654</v>
      </c>
      <c r="L1383" s="94">
        <f t="shared" si="153"/>
        <v>0.22820622874313654</v>
      </c>
      <c r="M1383" s="94">
        <f t="shared" si="153"/>
        <v>0.22820622874313654</v>
      </c>
      <c r="N1383" s="94">
        <f t="shared" si="153"/>
        <v>0.22820622874313654</v>
      </c>
      <c r="O1383" s="94">
        <f t="shared" si="153"/>
        <v>0.22820622874313654</v>
      </c>
      <c r="P1383" s="94">
        <f t="shared" si="153"/>
        <v>0.22820622874313654</v>
      </c>
      <c r="Q1383" s="94">
        <f t="shared" si="153"/>
        <v>0.22820622874313654</v>
      </c>
      <c r="R1383" s="94">
        <f t="shared" si="153"/>
        <v>0.22820622874313654</v>
      </c>
      <c r="S1383" s="93">
        <f>(1+H1383)^((5-Dashboard!$F$9)*3/12)</f>
        <v>1.0527319986818986</v>
      </c>
      <c r="T1383" s="93">
        <f t="shared" si="152"/>
        <v>1.2929719979783192</v>
      </c>
      <c r="U1383" s="93">
        <f t="shared" si="152"/>
        <v>1.5880362615074297</v>
      </c>
      <c r="V1383" s="93">
        <f t="shared" si="152"/>
        <v>1.9504360278533897</v>
      </c>
      <c r="W1383" s="93">
        <f t="shared" si="152"/>
        <v>2.3955376781745548</v>
      </c>
      <c r="X1383" s="93">
        <f t="shared" si="152"/>
        <v>2.9422142975228596</v>
      </c>
      <c r="Y1383" s="93">
        <f t="shared" si="151"/>
        <v>3.6136459265146881</v>
      </c>
      <c r="Z1383" s="93">
        <f t="shared" si="151"/>
        <v>4.4383024354176026</v>
      </c>
      <c r="AA1383" s="93">
        <f t="shared" si="151"/>
        <v>5.4511506962257323</v>
      </c>
      <c r="AB1383" s="93">
        <f t="shared" si="151"/>
        <v>6.6951372389219301</v>
      </c>
      <c r="AC1383" s="95">
        <f t="shared" si="151"/>
        <v>8.2230092591340398</v>
      </c>
      <c r="AE1383" s="96"/>
    </row>
    <row r="1384" spans="3:31" ht="24.75" customHeight="1" x14ac:dyDescent="0.25">
      <c r="C1384" s="91">
        <f>ABS(E1384-Dashboard!$F$13)</f>
        <v>12.139397447828578</v>
      </c>
      <c r="D1384" s="92">
        <f t="shared" si="150"/>
        <v>0.22830622874313652</v>
      </c>
      <c r="E1384" s="93" cm="1">
        <f t="array" ref="E1384">SUM('DRE + DCF'!$S$41/TIR!S1384,'DRE + DCF'!$U$41:$AD$41/TIR!T1384:AC1384,TIR!F1384)</f>
        <v>37.37060255217142</v>
      </c>
      <c r="F1384" s="100">
        <f>'DRE + DCF'!$AE$38*'DRE + DCF'!$AE$39*(1+G1384)/(R1384-G1384)/AC1384</f>
        <v>16.25003892654313</v>
      </c>
      <c r="G1384" s="92">
        <f>R1384*(1-'DRE + DCF'!$AE$39)</f>
        <v>0.13698373724588192</v>
      </c>
      <c r="H1384" s="94">
        <f t="shared" si="148"/>
        <v>0.22830622874313652</v>
      </c>
      <c r="I1384" s="94">
        <f t="shared" si="153"/>
        <v>0.22830622874313652</v>
      </c>
      <c r="J1384" s="94">
        <f t="shared" si="153"/>
        <v>0.22830622874313652</v>
      </c>
      <c r="K1384" s="94">
        <f t="shared" si="153"/>
        <v>0.22830622874313652</v>
      </c>
      <c r="L1384" s="94">
        <f t="shared" si="153"/>
        <v>0.22830622874313652</v>
      </c>
      <c r="M1384" s="94">
        <f t="shared" si="153"/>
        <v>0.22830622874313652</v>
      </c>
      <c r="N1384" s="94">
        <f t="shared" si="153"/>
        <v>0.22830622874313652</v>
      </c>
      <c r="O1384" s="94">
        <f t="shared" si="153"/>
        <v>0.22830622874313652</v>
      </c>
      <c r="P1384" s="94">
        <f t="shared" si="153"/>
        <v>0.22830622874313652</v>
      </c>
      <c r="Q1384" s="94">
        <f t="shared" si="153"/>
        <v>0.22830622874313652</v>
      </c>
      <c r="R1384" s="94">
        <f t="shared" si="153"/>
        <v>0.22830622874313652</v>
      </c>
      <c r="S1384" s="93">
        <f>(1+H1384)^((5-Dashboard!$F$9)*3/12)</f>
        <v>1.0527534262694083</v>
      </c>
      <c r="T1384" s="93">
        <f t="shared" si="152"/>
        <v>1.2931035908173925</v>
      </c>
      <c r="U1384" s="93">
        <f t="shared" si="152"/>
        <v>1.5883271950111193</v>
      </c>
      <c r="V1384" s="93">
        <f t="shared" si="152"/>
        <v>1.9509521869142723</v>
      </c>
      <c r="W1384" s="93">
        <f t="shared" si="152"/>
        <v>2.3963667231668446</v>
      </c>
      <c r="X1384" s="93">
        <f t="shared" si="152"/>
        <v>2.9434721724186148</v>
      </c>
      <c r="Y1384" s="93">
        <f t="shared" si="151"/>
        <v>3.615485203513876</v>
      </c>
      <c r="Z1384" s="93">
        <f t="shared" si="151"/>
        <v>4.4409229954047404</v>
      </c>
      <c r="AA1384" s="93">
        <f t="shared" si="151"/>
        <v>5.4548133766242701</v>
      </c>
      <c r="AB1384" s="93">
        <f t="shared" si="151"/>
        <v>6.7001812471389721</v>
      </c>
      <c r="AC1384" s="95">
        <f t="shared" si="151"/>
        <v>8.2298743595687558</v>
      </c>
      <c r="AE1384" s="96"/>
    </row>
    <row r="1385" spans="3:31" ht="24.75" customHeight="1" x14ac:dyDescent="0.25">
      <c r="C1385" s="91">
        <f>ABS(E1385-Dashboard!$F$13)</f>
        <v>12.167227863327291</v>
      </c>
      <c r="D1385" s="92">
        <f t="shared" si="150"/>
        <v>0.22840622874313651</v>
      </c>
      <c r="E1385" s="93" cm="1">
        <f t="array" ref="E1385">SUM('DRE + DCF'!$S$41/TIR!S1385,'DRE + DCF'!$U$41:$AD$41/TIR!T1385:AC1385,TIR!F1385)</f>
        <v>37.342772136672707</v>
      </c>
      <c r="F1385" s="100">
        <f>'DRE + DCF'!$AE$38*'DRE + DCF'!$AE$39*(1+G1385)/(R1385-G1385)/AC1385</f>
        <v>16.230232605897978</v>
      </c>
      <c r="G1385" s="92">
        <f>R1385*(1-'DRE + DCF'!$AE$39)</f>
        <v>0.1370437372458819</v>
      </c>
      <c r="H1385" s="94">
        <f t="shared" si="148"/>
        <v>0.22840622874313651</v>
      </c>
      <c r="I1385" s="94">
        <f t="shared" si="153"/>
        <v>0.22840622874313651</v>
      </c>
      <c r="J1385" s="94">
        <f t="shared" si="153"/>
        <v>0.22840622874313651</v>
      </c>
      <c r="K1385" s="94">
        <f t="shared" si="153"/>
        <v>0.22840622874313651</v>
      </c>
      <c r="L1385" s="94">
        <f t="shared" si="153"/>
        <v>0.22840622874313651</v>
      </c>
      <c r="M1385" s="94">
        <f t="shared" si="153"/>
        <v>0.22840622874313651</v>
      </c>
      <c r="N1385" s="94">
        <f t="shared" si="153"/>
        <v>0.22840622874313651</v>
      </c>
      <c r="O1385" s="94">
        <f t="shared" si="153"/>
        <v>0.22840622874313651</v>
      </c>
      <c r="P1385" s="94">
        <f t="shared" si="153"/>
        <v>0.22840622874313651</v>
      </c>
      <c r="Q1385" s="94">
        <f t="shared" si="153"/>
        <v>0.22840622874313651</v>
      </c>
      <c r="R1385" s="94">
        <f t="shared" si="153"/>
        <v>0.22840622874313651</v>
      </c>
      <c r="S1385" s="93">
        <f>(1+H1385)^((5-Dashboard!$F$9)*3/12)</f>
        <v>1.0527748525485958</v>
      </c>
      <c r="T1385" s="93">
        <f t="shared" si="152"/>
        <v>1.2932351863348321</v>
      </c>
      <c r="U1385" s="93">
        <f t="shared" si="152"/>
        <v>1.5886181581234986</v>
      </c>
      <c r="V1385" s="93">
        <f t="shared" si="152"/>
        <v>1.9514684405333547</v>
      </c>
      <c r="W1385" s="93">
        <f t="shared" si="152"/>
        <v>2.3971959875468278</v>
      </c>
      <c r="X1385" s="93">
        <f t="shared" si="152"/>
        <v>2.9447304826205776</v>
      </c>
      <c r="Y1385" s="93">
        <f t="shared" si="151"/>
        <v>3.6173252668209002</v>
      </c>
      <c r="Z1385" s="93">
        <f t="shared" si="151"/>
        <v>4.4435448891527223</v>
      </c>
      <c r="AA1385" s="93">
        <f t="shared" si="151"/>
        <v>5.4584782195349346</v>
      </c>
      <c r="AB1385" s="93">
        <f t="shared" si="151"/>
        <v>6.7052286443354596</v>
      </c>
      <c r="AC1385" s="95">
        <f t="shared" si="151"/>
        <v>8.2367446318485751</v>
      </c>
      <c r="AE1385" s="96"/>
    </row>
    <row r="1386" spans="3:31" ht="24.75" customHeight="1" x14ac:dyDescent="0.25">
      <c r="C1386" s="91">
        <f>ABS(E1386-Dashboard!$F$13)</f>
        <v>12.195025078496194</v>
      </c>
      <c r="D1386" s="92">
        <f t="shared" si="150"/>
        <v>0.2285062287431365</v>
      </c>
      <c r="E1386" s="93" cm="1">
        <f t="array" ref="E1386">SUM('DRE + DCF'!$S$41/TIR!S1386,'DRE + DCF'!$U$41:$AD$41/TIR!T1386:AC1386,TIR!F1386)</f>
        <v>37.314974921503804</v>
      </c>
      <c r="F1386" s="100">
        <f>'DRE + DCF'!$AE$38*'DRE + DCF'!$AE$39*(1+G1386)/(R1386-G1386)/AC1386</f>
        <v>16.210454589393752</v>
      </c>
      <c r="G1386" s="92">
        <f>R1386*(1-'DRE + DCF'!$AE$39)</f>
        <v>0.1371037372458819</v>
      </c>
      <c r="H1386" s="94">
        <f t="shared" si="148"/>
        <v>0.2285062287431365</v>
      </c>
      <c r="I1386" s="94">
        <f t="shared" si="153"/>
        <v>0.2285062287431365</v>
      </c>
      <c r="J1386" s="94">
        <f t="shared" si="153"/>
        <v>0.2285062287431365</v>
      </c>
      <c r="K1386" s="94">
        <f t="shared" si="153"/>
        <v>0.2285062287431365</v>
      </c>
      <c r="L1386" s="94">
        <f t="shared" si="153"/>
        <v>0.2285062287431365</v>
      </c>
      <c r="M1386" s="94">
        <f t="shared" si="153"/>
        <v>0.2285062287431365</v>
      </c>
      <c r="N1386" s="94">
        <f t="shared" si="153"/>
        <v>0.2285062287431365</v>
      </c>
      <c r="O1386" s="94">
        <f t="shared" si="153"/>
        <v>0.2285062287431365</v>
      </c>
      <c r="P1386" s="94">
        <f t="shared" si="153"/>
        <v>0.2285062287431365</v>
      </c>
      <c r="Q1386" s="94">
        <f t="shared" si="153"/>
        <v>0.2285062287431365</v>
      </c>
      <c r="R1386" s="94">
        <f t="shared" si="153"/>
        <v>0.2285062287431365</v>
      </c>
      <c r="S1386" s="93">
        <f>(1+H1386)^((5-Dashboard!$F$9)*3/12)</f>
        <v>1.0527962775196478</v>
      </c>
      <c r="T1386" s="93">
        <f t="shared" si="152"/>
        <v>1.293366784530475</v>
      </c>
      <c r="U1386" s="93">
        <f t="shared" si="152"/>
        <v>1.5889091508451707</v>
      </c>
      <c r="V1386" s="93">
        <f t="shared" si="152"/>
        <v>1.9519847887202602</v>
      </c>
      <c r="W1386" s="93">
        <f t="shared" si="152"/>
        <v>2.3980254713546949</v>
      </c>
      <c r="X1386" s="93">
        <f t="shared" si="152"/>
        <v>2.9459892282439388</v>
      </c>
      <c r="Y1386" s="93">
        <f t="shared" si="151"/>
        <v>3.6191661167078646</v>
      </c>
      <c r="Z1386" s="93">
        <f t="shared" si="151"/>
        <v>4.4461681172317213</v>
      </c>
      <c r="AA1386" s="93">
        <f t="shared" si="151"/>
        <v>5.4621452260583139</v>
      </c>
      <c r="AB1386" s="93">
        <f t="shared" si="151"/>
        <v>6.7102794325122259</v>
      </c>
      <c r="AC1386" s="95">
        <f t="shared" si="151"/>
        <v>8.2436200794482293</v>
      </c>
      <c r="AE1386" s="96"/>
    </row>
    <row r="1387" spans="3:31" ht="24.75" customHeight="1" x14ac:dyDescent="0.25">
      <c r="C1387" s="91">
        <f>ABS(E1387-Dashboard!$F$13)</f>
        <v>12.222789144630866</v>
      </c>
      <c r="D1387" s="92">
        <f t="shared" si="150"/>
        <v>0.22860622874313649</v>
      </c>
      <c r="E1387" s="93" cm="1">
        <f t="array" ref="E1387">SUM('DRE + DCF'!$S$41/TIR!S1387,'DRE + DCF'!$U$41:$AD$41/TIR!T1387:AC1387,TIR!F1387)</f>
        <v>37.287210855369132</v>
      </c>
      <c r="F1387" s="100">
        <f>'DRE + DCF'!$AE$38*'DRE + DCF'!$AE$39*(1+G1387)/(R1387-G1387)/AC1387</f>
        <v>16.19070482949645</v>
      </c>
      <c r="G1387" s="92">
        <f>R1387*(1-'DRE + DCF'!$AE$39)</f>
        <v>0.13716373724588188</v>
      </c>
      <c r="H1387" s="94">
        <f t="shared" si="148"/>
        <v>0.22860622874313649</v>
      </c>
      <c r="I1387" s="94">
        <f t="shared" si="153"/>
        <v>0.22860622874313649</v>
      </c>
      <c r="J1387" s="94">
        <f t="shared" si="153"/>
        <v>0.22860622874313649</v>
      </c>
      <c r="K1387" s="94">
        <f t="shared" si="153"/>
        <v>0.22860622874313649</v>
      </c>
      <c r="L1387" s="94">
        <f t="shared" si="153"/>
        <v>0.22860622874313649</v>
      </c>
      <c r="M1387" s="94">
        <f t="shared" si="153"/>
        <v>0.22860622874313649</v>
      </c>
      <c r="N1387" s="94">
        <f t="shared" si="153"/>
        <v>0.22860622874313649</v>
      </c>
      <c r="O1387" s="94">
        <f t="shared" si="153"/>
        <v>0.22860622874313649</v>
      </c>
      <c r="P1387" s="94">
        <f t="shared" si="153"/>
        <v>0.22860622874313649</v>
      </c>
      <c r="Q1387" s="94">
        <f t="shared" si="153"/>
        <v>0.22860622874313649</v>
      </c>
      <c r="R1387" s="94">
        <f t="shared" si="153"/>
        <v>0.22860622874313649</v>
      </c>
      <c r="S1387" s="93">
        <f>(1+H1387)^((5-Dashboard!$F$9)*3/12)</f>
        <v>1.0528177011827506</v>
      </c>
      <c r="T1387" s="93">
        <f t="shared" si="152"/>
        <v>1.2934983854041577</v>
      </c>
      <c r="U1387" s="93">
        <f t="shared" si="152"/>
        <v>1.5892001731767385</v>
      </c>
      <c r="V1387" s="93">
        <f t="shared" si="152"/>
        <v>1.9525012314846122</v>
      </c>
      <c r="W1387" s="93">
        <f t="shared" si="152"/>
        <v>2.398855174630639</v>
      </c>
      <c r="X1387" s="93">
        <f t="shared" si="152"/>
        <v>2.9472484094039078</v>
      </c>
      <c r="Y1387" s="93">
        <f t="shared" si="151"/>
        <v>3.6210077534469427</v>
      </c>
      <c r="Z1387" s="93">
        <f t="shared" si="151"/>
        <v>4.4487926802121054</v>
      </c>
      <c r="AA1387" s="93">
        <f t="shared" si="151"/>
        <v>5.4658143972954649</v>
      </c>
      <c r="AB1387" s="93">
        <f t="shared" si="151"/>
        <v>6.7153336136711212</v>
      </c>
      <c r="AC1387" s="95">
        <f t="shared" si="151"/>
        <v>8.2505007058444946</v>
      </c>
      <c r="AE1387" s="96"/>
    </row>
    <row r="1388" spans="3:31" ht="24.75" customHeight="1" x14ac:dyDescent="0.25">
      <c r="C1388" s="91">
        <f>ABS(E1388-Dashboard!$F$13)</f>
        <v>12.250520112929628</v>
      </c>
      <c r="D1388" s="92">
        <f t="shared" si="150"/>
        <v>0.22870622874313648</v>
      </c>
      <c r="E1388" s="93" cm="1">
        <f t="array" ref="E1388">SUM('DRE + DCF'!$S$41/TIR!S1388,'DRE + DCF'!$U$41:$AD$41/TIR!T1388:AC1388,TIR!F1388)</f>
        <v>37.25947988707037</v>
      </c>
      <c r="F1388" s="100">
        <f>'DRE + DCF'!$AE$38*'DRE + DCF'!$AE$39*(1+G1388)/(R1388-G1388)/AC1388</f>
        <v>16.170983278765949</v>
      </c>
      <c r="G1388" s="92">
        <f>R1388*(1-'DRE + DCF'!$AE$39)</f>
        <v>0.13722373724588188</v>
      </c>
      <c r="H1388" s="94">
        <f t="shared" si="148"/>
        <v>0.22870622874313648</v>
      </c>
      <c r="I1388" s="94">
        <f t="shared" si="153"/>
        <v>0.22870622874313648</v>
      </c>
      <c r="J1388" s="94">
        <f t="shared" si="153"/>
        <v>0.22870622874313648</v>
      </c>
      <c r="K1388" s="94">
        <f t="shared" si="153"/>
        <v>0.22870622874313648</v>
      </c>
      <c r="L1388" s="94">
        <f t="shared" si="153"/>
        <v>0.22870622874313648</v>
      </c>
      <c r="M1388" s="94">
        <f t="shared" si="153"/>
        <v>0.22870622874313648</v>
      </c>
      <c r="N1388" s="94">
        <f t="shared" si="153"/>
        <v>0.22870622874313648</v>
      </c>
      <c r="O1388" s="94">
        <f t="shared" si="153"/>
        <v>0.22870622874313648</v>
      </c>
      <c r="P1388" s="94">
        <f t="shared" si="153"/>
        <v>0.22870622874313648</v>
      </c>
      <c r="Q1388" s="94">
        <f t="shared" si="153"/>
        <v>0.22870622874313648</v>
      </c>
      <c r="R1388" s="94">
        <f t="shared" si="153"/>
        <v>0.22870622874313648</v>
      </c>
      <c r="S1388" s="93">
        <f>(1+H1388)^((5-Dashboard!$F$9)*3/12)</f>
        <v>1.0528391235380903</v>
      </c>
      <c r="T1388" s="93">
        <f t="shared" si="152"/>
        <v>1.2936299889557161</v>
      </c>
      <c r="U1388" s="93">
        <f t="shared" si="152"/>
        <v>1.5894912251188034</v>
      </c>
      <c r="V1388" s="93">
        <f t="shared" si="152"/>
        <v>1.9530177688360326</v>
      </c>
      <c r="W1388" s="93">
        <f t="shared" si="152"/>
        <v>2.3996850974148565</v>
      </c>
      <c r="X1388" s="93">
        <f t="shared" si="152"/>
        <v>2.9485080262157144</v>
      </c>
      <c r="Y1388" s="93">
        <f t="shared" si="151"/>
        <v>3.6228501773103794</v>
      </c>
      <c r="Z1388" s="93">
        <f t="shared" si="151"/>
        <v>4.4514185786644394</v>
      </c>
      <c r="AA1388" s="93">
        <f t="shared" si="151"/>
        <v>5.4694857343479164</v>
      </c>
      <c r="AB1388" s="93">
        <f t="shared" si="151"/>
        <v>6.7203911898150128</v>
      </c>
      <c r="AC1388" s="95">
        <f t="shared" si="151"/>
        <v>8.2573865145162042</v>
      </c>
      <c r="AE1388" s="96"/>
    </row>
    <row r="1389" spans="3:31" ht="24.75" customHeight="1" x14ac:dyDescent="0.25">
      <c r="C1389" s="91">
        <f>ABS(E1389-Dashboard!$F$13)</f>
        <v>12.278218034493833</v>
      </c>
      <c r="D1389" s="92">
        <f t="shared" si="150"/>
        <v>0.22880622874313647</v>
      </c>
      <c r="E1389" s="93" cm="1">
        <f t="array" ref="E1389">SUM('DRE + DCF'!$S$41/TIR!S1389,'DRE + DCF'!$U$41:$AD$41/TIR!T1389:AC1389,TIR!F1389)</f>
        <v>37.231781965506165</v>
      </c>
      <c r="F1389" s="100">
        <f>'DRE + DCF'!$AE$38*'DRE + DCF'!$AE$39*(1+G1389)/(R1389-G1389)/AC1389</f>
        <v>16.151289889855704</v>
      </c>
      <c r="G1389" s="92">
        <f>R1389*(1-'DRE + DCF'!$AE$39)</f>
        <v>0.13728373724588189</v>
      </c>
      <c r="H1389" s="94">
        <f t="shared" si="148"/>
        <v>0.22880622874313647</v>
      </c>
      <c r="I1389" s="94">
        <f t="shared" si="153"/>
        <v>0.22880622874313647</v>
      </c>
      <c r="J1389" s="94">
        <f t="shared" si="153"/>
        <v>0.22880622874313647</v>
      </c>
      <c r="K1389" s="94">
        <f t="shared" si="153"/>
        <v>0.22880622874313647</v>
      </c>
      <c r="L1389" s="94">
        <f t="shared" si="153"/>
        <v>0.22880622874313647</v>
      </c>
      <c r="M1389" s="94">
        <f t="shared" si="153"/>
        <v>0.22880622874313647</v>
      </c>
      <c r="N1389" s="94">
        <f t="shared" si="153"/>
        <v>0.22880622874313647</v>
      </c>
      <c r="O1389" s="94">
        <f t="shared" si="153"/>
        <v>0.22880622874313647</v>
      </c>
      <c r="P1389" s="94">
        <f t="shared" si="153"/>
        <v>0.22880622874313647</v>
      </c>
      <c r="Q1389" s="94">
        <f t="shared" si="153"/>
        <v>0.22880622874313647</v>
      </c>
      <c r="R1389" s="94">
        <f t="shared" si="153"/>
        <v>0.22880622874313647</v>
      </c>
      <c r="S1389" s="93">
        <f>(1+H1389)^((5-Dashboard!$F$9)*3/12)</f>
        <v>1.0528605445858534</v>
      </c>
      <c r="T1389" s="93">
        <f t="shared" si="152"/>
        <v>1.2937615951849875</v>
      </c>
      <c r="U1389" s="93">
        <f t="shared" si="152"/>
        <v>1.589782306671969</v>
      </c>
      <c r="V1389" s="93">
        <f t="shared" si="152"/>
        <v>1.9535344007841466</v>
      </c>
      <c r="W1389" s="93">
        <f t="shared" si="152"/>
        <v>2.4005152397475502</v>
      </c>
      <c r="X1389" s="93">
        <f t="shared" si="152"/>
        <v>2.9497680787946132</v>
      </c>
      <c r="Y1389" s="93">
        <f t="shared" si="151"/>
        <v>3.6246933885704959</v>
      </c>
      <c r="Z1389" s="93">
        <f t="shared" si="151"/>
        <v>4.4540458131594916</v>
      </c>
      <c r="AA1389" s="93">
        <f t="shared" si="151"/>
        <v>5.4731592383176713</v>
      </c>
      <c r="AB1389" s="93">
        <f t="shared" si="151"/>
        <v>6.7254521629477955</v>
      </c>
      <c r="AC1389" s="95">
        <f t="shared" si="151"/>
        <v>8.2642775089442502</v>
      </c>
      <c r="AE1389" s="96"/>
    </row>
    <row r="1390" spans="3:31" ht="24.75" customHeight="1" x14ac:dyDescent="0.25">
      <c r="C1390" s="91">
        <f>ABS(E1390-Dashboard!$F$13)</f>
        <v>12.305882960328056</v>
      </c>
      <c r="D1390" s="92">
        <f t="shared" si="150"/>
        <v>0.22890622874313646</v>
      </c>
      <c r="E1390" s="93" cm="1">
        <f t="array" ref="E1390">SUM('DRE + DCF'!$S$41/TIR!S1390,'DRE + DCF'!$U$41:$AD$41/TIR!T1390:AC1390,TIR!F1390)</f>
        <v>37.204117039671942</v>
      </c>
      <c r="F1390" s="100">
        <f>'DRE + DCF'!$AE$38*'DRE + DCF'!$AE$39*(1+G1390)/(R1390-G1390)/AC1390</f>
        <v>16.131624615512596</v>
      </c>
      <c r="G1390" s="92">
        <f>R1390*(1-'DRE + DCF'!$AE$39)</f>
        <v>0.13734373724588186</v>
      </c>
      <c r="H1390" s="94">
        <f t="shared" si="148"/>
        <v>0.22890622874313646</v>
      </c>
      <c r="I1390" s="94">
        <f t="shared" si="153"/>
        <v>0.22890622874313646</v>
      </c>
      <c r="J1390" s="94">
        <f t="shared" si="153"/>
        <v>0.22890622874313646</v>
      </c>
      <c r="K1390" s="94">
        <f t="shared" si="153"/>
        <v>0.22890622874313646</v>
      </c>
      <c r="L1390" s="94">
        <f t="shared" si="153"/>
        <v>0.22890622874313646</v>
      </c>
      <c r="M1390" s="94">
        <f t="shared" si="153"/>
        <v>0.22890622874313646</v>
      </c>
      <c r="N1390" s="94">
        <f t="shared" si="153"/>
        <v>0.22890622874313646</v>
      </c>
      <c r="O1390" s="94">
        <f t="shared" si="153"/>
        <v>0.22890622874313646</v>
      </c>
      <c r="P1390" s="94">
        <f t="shared" si="153"/>
        <v>0.22890622874313646</v>
      </c>
      <c r="Q1390" s="94">
        <f t="shared" si="153"/>
        <v>0.22890622874313646</v>
      </c>
      <c r="R1390" s="94">
        <f t="shared" si="153"/>
        <v>0.22890622874313646</v>
      </c>
      <c r="S1390" s="93">
        <f>(1+H1390)^((5-Dashboard!$F$9)*3/12)</f>
        <v>1.0528819643262262</v>
      </c>
      <c r="T1390" s="93">
        <f t="shared" si="152"/>
        <v>1.2938932040918081</v>
      </c>
      <c r="U1390" s="93">
        <f t="shared" si="152"/>
        <v>1.5900734178368372</v>
      </c>
      <c r="V1390" s="93">
        <f t="shared" si="152"/>
        <v>1.954051127338577</v>
      </c>
      <c r="W1390" s="93">
        <f t="shared" si="152"/>
        <v>2.401345601668925</v>
      </c>
      <c r="X1390" s="93">
        <f t="shared" si="152"/>
        <v>2.9510285672558765</v>
      </c>
      <c r="Y1390" s="93">
        <f t="shared" si="151"/>
        <v>3.6265373874996807</v>
      </c>
      <c r="Z1390" s="93">
        <f t="shared" si="151"/>
        <v>4.4566743842682195</v>
      </c>
      <c r="AA1390" s="93">
        <f t="shared" si="151"/>
        <v>5.4768349103071978</v>
      </c>
      <c r="AB1390" s="93">
        <f t="shared" si="151"/>
        <v>6.730516535074373</v>
      </c>
      <c r="AC1390" s="95">
        <f t="shared" si="151"/>
        <v>8.2711736926115691</v>
      </c>
      <c r="AE1390" s="96"/>
    </row>
    <row r="1391" spans="3:31" ht="24.75" customHeight="1" x14ac:dyDescent="0.25">
      <c r="C1391" s="91">
        <f>ABS(E1391-Dashboard!$F$13)</f>
        <v>12.333514941340304</v>
      </c>
      <c r="D1391" s="92">
        <f t="shared" si="150"/>
        <v>0.22900622874313645</v>
      </c>
      <c r="E1391" s="93" cm="1">
        <f t="array" ref="E1391">SUM('DRE + DCF'!$S$41/TIR!S1391,'DRE + DCF'!$U$41:$AD$41/TIR!T1391:AC1391,TIR!F1391)</f>
        <v>37.176485058659694</v>
      </c>
      <c r="F1391" s="100">
        <f>'DRE + DCF'!$AE$38*'DRE + DCF'!$AE$39*(1+G1391)/(R1391-G1391)/AC1391</f>
        <v>16.111987408576709</v>
      </c>
      <c r="G1391" s="92">
        <f>R1391*(1-'DRE + DCF'!$AE$39)</f>
        <v>0.13740373724588187</v>
      </c>
      <c r="H1391" s="94">
        <f t="shared" si="148"/>
        <v>0.22900622874313645</v>
      </c>
      <c r="I1391" s="94">
        <f t="shared" si="153"/>
        <v>0.22900622874313645</v>
      </c>
      <c r="J1391" s="94">
        <f t="shared" si="153"/>
        <v>0.22900622874313645</v>
      </c>
      <c r="K1391" s="94">
        <f t="shared" si="153"/>
        <v>0.22900622874313645</v>
      </c>
      <c r="L1391" s="94">
        <f t="shared" si="153"/>
        <v>0.22900622874313645</v>
      </c>
      <c r="M1391" s="94">
        <f t="shared" si="153"/>
        <v>0.22900622874313645</v>
      </c>
      <c r="N1391" s="94">
        <f t="shared" si="153"/>
        <v>0.22900622874313645</v>
      </c>
      <c r="O1391" s="94">
        <f t="shared" si="153"/>
        <v>0.22900622874313645</v>
      </c>
      <c r="P1391" s="94">
        <f t="shared" si="153"/>
        <v>0.22900622874313645</v>
      </c>
      <c r="Q1391" s="94">
        <f t="shared" si="153"/>
        <v>0.22900622874313645</v>
      </c>
      <c r="R1391" s="94">
        <f t="shared" si="153"/>
        <v>0.22900622874313645</v>
      </c>
      <c r="S1391" s="93">
        <f>(1+H1391)^((5-Dashboard!$F$9)*3/12)</f>
        <v>1.0529033827593945</v>
      </c>
      <c r="T1391" s="93">
        <f t="shared" si="152"/>
        <v>1.2940248156760146</v>
      </c>
      <c r="U1391" s="93">
        <f t="shared" si="152"/>
        <v>1.5903645586140109</v>
      </c>
      <c r="V1391" s="93">
        <f t="shared" si="152"/>
        <v>1.9545679485089484</v>
      </c>
      <c r="W1391" s="93">
        <f t="shared" si="152"/>
        <v>2.4021761832191917</v>
      </c>
      <c r="X1391" s="93">
        <f t="shared" si="152"/>
        <v>2.9522894917148004</v>
      </c>
      <c r="Y1391" s="93">
        <f t="shared" si="151"/>
        <v>3.6283821743703979</v>
      </c>
      <c r="Z1391" s="93">
        <f t="shared" si="151"/>
        <v>4.4593042925617841</v>
      </c>
      <c r="AA1391" s="93">
        <f t="shared" si="151"/>
        <v>5.4805127514194387</v>
      </c>
      <c r="AB1391" s="93">
        <f t="shared" si="151"/>
        <v>6.735584308200675</v>
      </c>
      <c r="AC1391" s="95">
        <f t="shared" si="151"/>
        <v>8.2780750690031599</v>
      </c>
      <c r="AE1391" s="96"/>
    </row>
    <row r="1392" spans="3:31" ht="24.75" customHeight="1" x14ac:dyDescent="0.25">
      <c r="C1392" s="91">
        <f>ABS(E1392-Dashboard!$F$13)</f>
        <v>12.361114028342264</v>
      </c>
      <c r="D1392" s="92">
        <f t="shared" si="150"/>
        <v>0.22910622874313644</v>
      </c>
      <c r="E1392" s="93" cm="1">
        <f t="array" ref="E1392">SUM('DRE + DCF'!$S$41/TIR!S1392,'DRE + DCF'!$U$41:$AD$41/TIR!T1392:AC1392,TIR!F1392)</f>
        <v>37.148885971657734</v>
      </c>
      <c r="F1392" s="100">
        <f>'DRE + DCF'!$AE$38*'DRE + DCF'!$AE$39*(1+G1392)/(R1392-G1392)/AC1392</f>
        <v>16.092378221981082</v>
      </c>
      <c r="G1392" s="92">
        <f>R1392*(1-'DRE + DCF'!$AE$39)</f>
        <v>0.13746373724588185</v>
      </c>
      <c r="H1392" s="94">
        <f t="shared" si="148"/>
        <v>0.22910622874313644</v>
      </c>
      <c r="I1392" s="94">
        <f t="shared" si="153"/>
        <v>0.22910622874313644</v>
      </c>
      <c r="J1392" s="94">
        <f t="shared" si="153"/>
        <v>0.22910622874313644</v>
      </c>
      <c r="K1392" s="94">
        <f t="shared" si="153"/>
        <v>0.22910622874313644</v>
      </c>
      <c r="L1392" s="94">
        <f t="shared" si="153"/>
        <v>0.22910622874313644</v>
      </c>
      <c r="M1392" s="94">
        <f t="shared" si="153"/>
        <v>0.22910622874313644</v>
      </c>
      <c r="N1392" s="94">
        <f t="shared" si="153"/>
        <v>0.22910622874313644</v>
      </c>
      <c r="O1392" s="94">
        <f t="shared" si="153"/>
        <v>0.22910622874313644</v>
      </c>
      <c r="P1392" s="94">
        <f t="shared" si="153"/>
        <v>0.22910622874313644</v>
      </c>
      <c r="Q1392" s="94">
        <f t="shared" si="153"/>
        <v>0.22910622874313644</v>
      </c>
      <c r="R1392" s="94">
        <f t="shared" si="153"/>
        <v>0.22910622874313644</v>
      </c>
      <c r="S1392" s="93">
        <f>(1+H1392)^((5-Dashboard!$F$9)*3/12)</f>
        <v>1.0529247998855447</v>
      </c>
      <c r="T1392" s="93">
        <f t="shared" si="152"/>
        <v>1.2941564299374435</v>
      </c>
      <c r="U1392" s="93">
        <f t="shared" si="152"/>
        <v>1.5906557290040924</v>
      </c>
      <c r="V1392" s="93">
        <f t="shared" si="152"/>
        <v>1.9550848643048844</v>
      </c>
      <c r="W1392" s="93">
        <f t="shared" si="152"/>
        <v>2.4030069844385631</v>
      </c>
      <c r="X1392" s="93">
        <f t="shared" si="152"/>
        <v>2.9535508522866989</v>
      </c>
      <c r="Y1392" s="93">
        <f t="shared" si="151"/>
        <v>3.6302277494551811</v>
      </c>
      <c r="Z1392" s="93">
        <f t="shared" si="151"/>
        <v>4.4619355386115416</v>
      </c>
      <c r="AA1392" s="93">
        <f t="shared" si="151"/>
        <v>5.4841927627578073</v>
      </c>
      <c r="AB1392" s="93">
        <f t="shared" si="151"/>
        <v>6.7406554843336508</v>
      </c>
      <c r="AC1392" s="95">
        <f t="shared" si="151"/>
        <v>8.2849816416060733</v>
      </c>
      <c r="AE1392" s="96"/>
    </row>
    <row r="1393" spans="3:31" ht="24.75" customHeight="1" x14ac:dyDescent="0.25">
      <c r="C1393" s="91">
        <f>ABS(E1393-Dashboard!$F$13)</f>
        <v>12.38868027204947</v>
      </c>
      <c r="D1393" s="92">
        <f t="shared" si="150"/>
        <v>0.22920622874313643</v>
      </c>
      <c r="E1393" s="93" cm="1">
        <f t="array" ref="E1393">SUM('DRE + DCF'!$S$41/TIR!S1393,'DRE + DCF'!$U$41:$AD$41/TIR!T1393:AC1393,TIR!F1393)</f>
        <v>37.121319727950528</v>
      </c>
      <c r="F1393" s="100">
        <f>'DRE + DCF'!$AE$38*'DRE + DCF'!$AE$39*(1+G1393)/(R1393-G1393)/AC1393</f>
        <v>16.072797008751536</v>
      </c>
      <c r="G1393" s="92">
        <f>R1393*(1-'DRE + DCF'!$AE$39)</f>
        <v>0.13752373724588185</v>
      </c>
      <c r="H1393" s="94">
        <f t="shared" si="148"/>
        <v>0.22920622874313643</v>
      </c>
      <c r="I1393" s="94">
        <f t="shared" si="153"/>
        <v>0.22920622874313643</v>
      </c>
      <c r="J1393" s="94">
        <f t="shared" si="153"/>
        <v>0.22920622874313643</v>
      </c>
      <c r="K1393" s="94">
        <f t="shared" si="153"/>
        <v>0.22920622874313643</v>
      </c>
      <c r="L1393" s="94">
        <f t="shared" si="153"/>
        <v>0.22920622874313643</v>
      </c>
      <c r="M1393" s="94">
        <f t="shared" si="153"/>
        <v>0.22920622874313643</v>
      </c>
      <c r="N1393" s="94">
        <f t="shared" si="153"/>
        <v>0.22920622874313643</v>
      </c>
      <c r="O1393" s="94">
        <f t="shared" si="153"/>
        <v>0.22920622874313643</v>
      </c>
      <c r="P1393" s="94">
        <f t="shared" si="153"/>
        <v>0.22920622874313643</v>
      </c>
      <c r="Q1393" s="94">
        <f t="shared" si="153"/>
        <v>0.22920622874313643</v>
      </c>
      <c r="R1393" s="94">
        <f t="shared" si="153"/>
        <v>0.22920622874313643</v>
      </c>
      <c r="S1393" s="93">
        <f>(1+H1393)^((5-Dashboard!$F$9)*3/12)</f>
        <v>1.0529462157048628</v>
      </c>
      <c r="T1393" s="93">
        <f t="shared" si="152"/>
        <v>1.2942880468759315</v>
      </c>
      <c r="U1393" s="93">
        <f t="shared" si="152"/>
        <v>1.5909469290076834</v>
      </c>
      <c r="V1393" s="93">
        <f t="shared" si="152"/>
        <v>1.9556018747360089</v>
      </c>
      <c r="W1393" s="93">
        <f t="shared" si="152"/>
        <v>2.4038380053672572</v>
      </c>
      <c r="X1393" s="93">
        <f t="shared" si="152"/>
        <v>2.9548126490869095</v>
      </c>
      <c r="Y1393" s="93">
        <f t="shared" si="151"/>
        <v>3.6320741130266367</v>
      </c>
      <c r="Z1393" s="93">
        <f t="shared" si="151"/>
        <v>4.4645681229890446</v>
      </c>
      <c r="AA1393" s="93">
        <f t="shared" si="151"/>
        <v>5.4878749454261868</v>
      </c>
      <c r="AB1393" s="93">
        <f t="shared" si="151"/>
        <v>6.7457300654812693</v>
      </c>
      <c r="AC1393" s="95">
        <f t="shared" si="151"/>
        <v>8.2918934139094223</v>
      </c>
      <c r="AE1393" s="96"/>
    </row>
    <row r="1394" spans="3:31" ht="24.75" customHeight="1" x14ac:dyDescent="0.25">
      <c r="C1394" s="91">
        <f>ABS(E1394-Dashboard!$F$13)</f>
        <v>12.416213723081604</v>
      </c>
      <c r="D1394" s="92">
        <f t="shared" si="150"/>
        <v>0.22930622874313641</v>
      </c>
      <c r="E1394" s="93" cm="1">
        <f t="array" ref="E1394">SUM('DRE + DCF'!$S$41/TIR!S1394,'DRE + DCF'!$U$41:$AD$41/TIR!T1394:AC1394,TIR!F1394)</f>
        <v>37.093786276918394</v>
      </c>
      <c r="F1394" s="100">
        <f>'DRE + DCF'!$AE$38*'DRE + DCF'!$AE$39*(1+G1394)/(R1394-G1394)/AC1394</f>
        <v>16.053243722006417</v>
      </c>
      <c r="G1394" s="92">
        <f>R1394*(1-'DRE + DCF'!$AE$39)</f>
        <v>0.13758373724588185</v>
      </c>
      <c r="H1394" s="94">
        <f t="shared" si="148"/>
        <v>0.22930622874313641</v>
      </c>
      <c r="I1394" s="94">
        <f t="shared" si="153"/>
        <v>0.22930622874313641</v>
      </c>
      <c r="J1394" s="94">
        <f t="shared" si="153"/>
        <v>0.22930622874313641</v>
      </c>
      <c r="K1394" s="94">
        <f t="shared" si="153"/>
        <v>0.22930622874313641</v>
      </c>
      <c r="L1394" s="94">
        <f t="shared" si="153"/>
        <v>0.22930622874313641</v>
      </c>
      <c r="M1394" s="94">
        <f t="shared" si="153"/>
        <v>0.22930622874313641</v>
      </c>
      <c r="N1394" s="94">
        <f t="shared" si="153"/>
        <v>0.22930622874313641</v>
      </c>
      <c r="O1394" s="94">
        <f t="shared" si="153"/>
        <v>0.22930622874313641</v>
      </c>
      <c r="P1394" s="94">
        <f t="shared" si="153"/>
        <v>0.22930622874313641</v>
      </c>
      <c r="Q1394" s="94">
        <f t="shared" si="153"/>
        <v>0.22930622874313641</v>
      </c>
      <c r="R1394" s="94">
        <f t="shared" si="153"/>
        <v>0.22930622874313641</v>
      </c>
      <c r="S1394" s="93">
        <f>(1+H1394)^((5-Dashboard!$F$9)*3/12)</f>
        <v>1.0529676302175348</v>
      </c>
      <c r="T1394" s="93">
        <f t="shared" si="152"/>
        <v>1.2944196664913152</v>
      </c>
      <c r="U1394" s="93">
        <f t="shared" si="152"/>
        <v>1.5912381586253872</v>
      </c>
      <c r="V1394" s="93">
        <f t="shared" si="152"/>
        <v>1.9561189798119474</v>
      </c>
      <c r="W1394" s="93">
        <f t="shared" si="152"/>
        <v>2.4046692460454966</v>
      </c>
      <c r="X1394" s="93">
        <f t="shared" si="152"/>
        <v>2.9560748822307907</v>
      </c>
      <c r="Y1394" s="93">
        <f t="shared" si="151"/>
        <v>3.6339212653574444</v>
      </c>
      <c r="Z1394" s="93">
        <f t="shared" si="151"/>
        <v>4.4672020462660464</v>
      </c>
      <c r="AA1394" s="93">
        <f t="shared" si="151"/>
        <v>5.4915593005289356</v>
      </c>
      <c r="AB1394" s="93">
        <f t="shared" si="151"/>
        <v>6.7508080536525217</v>
      </c>
      <c r="AC1394" s="95">
        <f t="shared" si="151"/>
        <v>8.298810389404375</v>
      </c>
      <c r="AE1394" s="96"/>
    </row>
    <row r="1395" spans="3:31" ht="24.75" customHeight="1" x14ac:dyDescent="0.25">
      <c r="C1395" s="91">
        <f>ABS(E1395-Dashboard!$F$13)</f>
        <v>12.44371443196264</v>
      </c>
      <c r="D1395" s="92">
        <f t="shared" si="150"/>
        <v>0.2294062287431364</v>
      </c>
      <c r="E1395" s="93" cm="1">
        <f t="array" ref="E1395">SUM('DRE + DCF'!$S$41/TIR!S1395,'DRE + DCF'!$U$41:$AD$41/TIR!T1395:AC1395,TIR!F1395)</f>
        <v>37.066285568037358</v>
      </c>
      <c r="F1395" s="100">
        <f>'DRE + DCF'!$AE$38*'DRE + DCF'!$AE$39*(1+G1395)/(R1395-G1395)/AC1395</f>
        <v>16.033718314956406</v>
      </c>
      <c r="G1395" s="92">
        <f>R1395*(1-'DRE + DCF'!$AE$39)</f>
        <v>0.13764373724588183</v>
      </c>
      <c r="H1395" s="94">
        <f t="shared" ref="H1395:H1458" si="154">$D1395</f>
        <v>0.2294062287431364</v>
      </c>
      <c r="I1395" s="94">
        <f t="shared" si="153"/>
        <v>0.2294062287431364</v>
      </c>
      <c r="J1395" s="94">
        <f t="shared" si="153"/>
        <v>0.2294062287431364</v>
      </c>
      <c r="K1395" s="94">
        <f t="shared" si="153"/>
        <v>0.2294062287431364</v>
      </c>
      <c r="L1395" s="94">
        <f t="shared" si="153"/>
        <v>0.2294062287431364</v>
      </c>
      <c r="M1395" s="94">
        <f t="shared" si="153"/>
        <v>0.2294062287431364</v>
      </c>
      <c r="N1395" s="94">
        <f t="shared" si="153"/>
        <v>0.2294062287431364</v>
      </c>
      <c r="O1395" s="94">
        <f t="shared" si="153"/>
        <v>0.2294062287431364</v>
      </c>
      <c r="P1395" s="94">
        <f t="shared" si="153"/>
        <v>0.2294062287431364</v>
      </c>
      <c r="Q1395" s="94">
        <f t="shared" si="153"/>
        <v>0.2294062287431364</v>
      </c>
      <c r="R1395" s="94">
        <f t="shared" si="153"/>
        <v>0.2294062287431364</v>
      </c>
      <c r="S1395" s="93">
        <f>(1+H1395)^((5-Dashboard!$F$9)*3/12)</f>
        <v>1.052989043423747</v>
      </c>
      <c r="T1395" s="93">
        <f t="shared" si="152"/>
        <v>1.2945512887834316</v>
      </c>
      <c r="U1395" s="93">
        <f t="shared" si="152"/>
        <v>1.5915294178578057</v>
      </c>
      <c r="V1395" s="93">
        <f t="shared" si="152"/>
        <v>1.9566361795423242</v>
      </c>
      <c r="W1395" s="93">
        <f t="shared" si="152"/>
        <v>2.4055007065135072</v>
      </c>
      <c r="X1395" s="93">
        <f t="shared" si="152"/>
        <v>2.9573375518337213</v>
      </c>
      <c r="Y1395" s="93">
        <f t="shared" si="151"/>
        <v>3.6357692067203549</v>
      </c>
      <c r="Z1395" s="93">
        <f t="shared" si="151"/>
        <v>4.4698373090144967</v>
      </c>
      <c r="AA1395" s="93">
        <f t="shared" si="151"/>
        <v>5.4952458291708819</v>
      </c>
      <c r="AB1395" s="93">
        <f t="shared" si="151"/>
        <v>6.7558894508574232</v>
      </c>
      <c r="AC1395" s="95">
        <f t="shared" si="151"/>
        <v>8.3057325715841639</v>
      </c>
      <c r="AE1395" s="96"/>
    </row>
    <row r="1396" spans="3:31" ht="24.75" customHeight="1" x14ac:dyDescent="0.25">
      <c r="C1396" s="91">
        <f>ABS(E1396-Dashboard!$F$13)</f>
        <v>12.471182449121052</v>
      </c>
      <c r="D1396" s="92">
        <f t="shared" si="150"/>
        <v>0.22950622874313639</v>
      </c>
      <c r="E1396" s="93" cm="1">
        <f t="array" ref="E1396">SUM('DRE + DCF'!$S$41/TIR!S1396,'DRE + DCF'!$U$41:$AD$41/TIR!T1396:AC1396,TIR!F1396)</f>
        <v>37.038817550878946</v>
      </c>
      <c r="F1396" s="100">
        <f>'DRE + DCF'!$AE$38*'DRE + DCF'!$AE$39*(1+G1396)/(R1396-G1396)/AC1396</f>
        <v>16.014220740904328</v>
      </c>
      <c r="G1396" s="92">
        <f>R1396*(1-'DRE + DCF'!$AE$39)</f>
        <v>0.13770373724588184</v>
      </c>
      <c r="H1396" s="94">
        <f t="shared" si="154"/>
        <v>0.22950622874313639</v>
      </c>
      <c r="I1396" s="94">
        <f t="shared" si="153"/>
        <v>0.22950622874313639</v>
      </c>
      <c r="J1396" s="94">
        <f t="shared" si="153"/>
        <v>0.22950622874313639</v>
      </c>
      <c r="K1396" s="94">
        <f t="shared" si="153"/>
        <v>0.22950622874313639</v>
      </c>
      <c r="L1396" s="94">
        <f t="shared" si="153"/>
        <v>0.22950622874313639</v>
      </c>
      <c r="M1396" s="94">
        <f t="shared" si="153"/>
        <v>0.22950622874313639</v>
      </c>
      <c r="N1396" s="94">
        <f t="shared" si="153"/>
        <v>0.22950622874313639</v>
      </c>
      <c r="O1396" s="94">
        <f t="shared" si="153"/>
        <v>0.22950622874313639</v>
      </c>
      <c r="P1396" s="94">
        <f t="shared" si="153"/>
        <v>0.22950622874313639</v>
      </c>
      <c r="Q1396" s="94">
        <f t="shared" si="153"/>
        <v>0.22950622874313639</v>
      </c>
      <c r="R1396" s="94">
        <f t="shared" si="153"/>
        <v>0.22950622874313639</v>
      </c>
      <c r="S1396" s="93">
        <f>(1+H1396)^((5-Dashboard!$F$9)*3/12)</f>
        <v>1.053010455323685</v>
      </c>
      <c r="T1396" s="93">
        <f t="shared" si="152"/>
        <v>1.2946829137521167</v>
      </c>
      <c r="U1396" s="93">
        <f t="shared" si="152"/>
        <v>1.5918207067055403</v>
      </c>
      <c r="V1396" s="93">
        <f t="shared" si="152"/>
        <v>1.9571534739367631</v>
      </c>
      <c r="W1396" s="93">
        <f t="shared" si="152"/>
        <v>2.4063323868115178</v>
      </c>
      <c r="X1396" s="93">
        <f t="shared" si="152"/>
        <v>2.9586006580110995</v>
      </c>
      <c r="Y1396" s="93">
        <f t="shared" si="151"/>
        <v>3.6376179373881889</v>
      </c>
      <c r="Z1396" s="93">
        <f t="shared" si="151"/>
        <v>4.4724739118065386</v>
      </c>
      <c r="AA1396" s="93">
        <f t="shared" si="151"/>
        <v>5.4989345324573202</v>
      </c>
      <c r="AB1396" s="93">
        <f t="shared" si="151"/>
        <v>6.7609742591070017</v>
      </c>
      <c r="AC1396" s="95">
        <f t="shared" si="151"/>
        <v>8.3126599639440713</v>
      </c>
      <c r="AE1396" s="96"/>
    </row>
    <row r="1397" spans="3:31" ht="24.75" customHeight="1" x14ac:dyDescent="0.25">
      <c r="C1397" s="91">
        <f>ABS(E1397-Dashboard!$F$13)</f>
        <v>12.49861782489014</v>
      </c>
      <c r="D1397" s="92">
        <f t="shared" si="150"/>
        <v>0.22960622874313638</v>
      </c>
      <c r="E1397" s="93" cm="1">
        <f t="array" ref="E1397">SUM('DRE + DCF'!$S$41/TIR!S1397,'DRE + DCF'!$U$41:$AD$41/TIR!T1397:AC1397,TIR!F1397)</f>
        <v>37.011382175109858</v>
      </c>
      <c r="F1397" s="100">
        <f>'DRE + DCF'!$AE$38*'DRE + DCF'!$AE$39*(1+G1397)/(R1397-G1397)/AC1397</f>
        <v>15.994750953244891</v>
      </c>
      <c r="G1397" s="92">
        <f>R1397*(1-'DRE + DCF'!$AE$39)</f>
        <v>0.13776373724588181</v>
      </c>
      <c r="H1397" s="94">
        <f t="shared" si="154"/>
        <v>0.22960622874313638</v>
      </c>
      <c r="I1397" s="94">
        <f t="shared" si="153"/>
        <v>0.22960622874313638</v>
      </c>
      <c r="J1397" s="94">
        <f t="shared" si="153"/>
        <v>0.22960622874313638</v>
      </c>
      <c r="K1397" s="94">
        <f t="shared" si="153"/>
        <v>0.22960622874313638</v>
      </c>
      <c r="L1397" s="94">
        <f t="shared" si="153"/>
        <v>0.22960622874313638</v>
      </c>
      <c r="M1397" s="94">
        <f t="shared" si="153"/>
        <v>0.22960622874313638</v>
      </c>
      <c r="N1397" s="94">
        <f t="shared" si="153"/>
        <v>0.22960622874313638</v>
      </c>
      <c r="O1397" s="94">
        <f t="shared" si="153"/>
        <v>0.22960622874313638</v>
      </c>
      <c r="P1397" s="94">
        <f t="shared" si="153"/>
        <v>0.22960622874313638</v>
      </c>
      <c r="Q1397" s="94">
        <f t="shared" si="153"/>
        <v>0.22960622874313638</v>
      </c>
      <c r="R1397" s="94">
        <f t="shared" si="153"/>
        <v>0.22960622874313638</v>
      </c>
      <c r="S1397" s="93">
        <f>(1+H1397)^((5-Dashboard!$F$9)*3/12)</f>
        <v>1.0530318659175346</v>
      </c>
      <c r="T1397" s="93">
        <f t="shared" si="152"/>
        <v>1.2948145413972079</v>
      </c>
      <c r="U1397" s="93">
        <f t="shared" si="152"/>
        <v>1.5921120251691945</v>
      </c>
      <c r="V1397" s="93">
        <f t="shared" si="152"/>
        <v>1.9576708630048907</v>
      </c>
      <c r="W1397" s="93">
        <f t="shared" si="152"/>
        <v>2.4071642869797647</v>
      </c>
      <c r="X1397" s="93">
        <f t="shared" si="152"/>
        <v>2.9598642008783496</v>
      </c>
      <c r="Y1397" s="93">
        <f t="shared" si="151"/>
        <v>3.6394674576338444</v>
      </c>
      <c r="Z1397" s="93">
        <f t="shared" si="151"/>
        <v>4.4751118552145224</v>
      </c>
      <c r="AA1397" s="93">
        <f t="shared" si="151"/>
        <v>5.5026254114940292</v>
      </c>
      <c r="AB1397" s="93">
        <f t="shared" si="151"/>
        <v>6.7660624804133223</v>
      </c>
      <c r="AC1397" s="95">
        <f t="shared" si="151"/>
        <v>8.3195925699814559</v>
      </c>
      <c r="AE1397" s="96"/>
    </row>
    <row r="1398" spans="3:31" ht="24.75" customHeight="1" x14ac:dyDescent="0.25">
      <c r="C1398" s="91">
        <f>ABS(E1398-Dashboard!$F$13)</f>
        <v>12.526020609508087</v>
      </c>
      <c r="D1398" s="92">
        <f t="shared" si="150"/>
        <v>0.22970622874313637</v>
      </c>
      <c r="E1398" s="93" cm="1">
        <f t="array" ref="E1398">SUM('DRE + DCF'!$S$41/TIR!S1398,'DRE + DCF'!$U$41:$AD$41/TIR!T1398:AC1398,TIR!F1398)</f>
        <v>36.983979390491911</v>
      </c>
      <c r="F1398" s="100">
        <f>'DRE + DCF'!$AE$38*'DRE + DCF'!$AE$39*(1+G1398)/(R1398-G1398)/AC1398</f>
        <v>15.975308905464503</v>
      </c>
      <c r="G1398" s="92">
        <f>R1398*(1-'DRE + DCF'!$AE$39)</f>
        <v>0.13782373724588182</v>
      </c>
      <c r="H1398" s="94">
        <f t="shared" si="154"/>
        <v>0.22970622874313637</v>
      </c>
      <c r="I1398" s="94">
        <f t="shared" si="153"/>
        <v>0.22970622874313637</v>
      </c>
      <c r="J1398" s="94">
        <f t="shared" si="153"/>
        <v>0.22970622874313637</v>
      </c>
      <c r="K1398" s="94">
        <f t="shared" si="153"/>
        <v>0.22970622874313637</v>
      </c>
      <c r="L1398" s="94">
        <f t="shared" si="153"/>
        <v>0.22970622874313637</v>
      </c>
      <c r="M1398" s="94">
        <f t="shared" si="153"/>
        <v>0.22970622874313637</v>
      </c>
      <c r="N1398" s="94">
        <f t="shared" si="153"/>
        <v>0.22970622874313637</v>
      </c>
      <c r="O1398" s="94">
        <f t="shared" si="153"/>
        <v>0.22970622874313637</v>
      </c>
      <c r="P1398" s="94">
        <f t="shared" si="153"/>
        <v>0.22970622874313637</v>
      </c>
      <c r="Q1398" s="94">
        <f t="shared" si="153"/>
        <v>0.22970622874313637</v>
      </c>
      <c r="R1398" s="94">
        <f t="shared" si="153"/>
        <v>0.22970622874313637</v>
      </c>
      <c r="S1398" s="93">
        <f>(1+H1398)^((5-Dashboard!$F$9)*3/12)</f>
        <v>1.0530532752054822</v>
      </c>
      <c r="T1398" s="93">
        <f t="shared" si="152"/>
        <v>1.2949461717185418</v>
      </c>
      <c r="U1398" s="93">
        <f t="shared" si="152"/>
        <v>1.5924033732493699</v>
      </c>
      <c r="V1398" s="93">
        <f t="shared" si="152"/>
        <v>1.9581883467563317</v>
      </c>
      <c r="W1398" s="93">
        <f t="shared" si="152"/>
        <v>2.4079964070584858</v>
      </c>
      <c r="X1398" s="93">
        <f t="shared" si="152"/>
        <v>2.9611281805509129</v>
      </c>
      <c r="Y1398" s="93">
        <f t="shared" si="151"/>
        <v>3.6413177677302881</v>
      </c>
      <c r="Z1398" s="93">
        <f t="shared" si="151"/>
        <v>4.4777511398109882</v>
      </c>
      <c r="AA1398" s="93">
        <f t="shared" si="151"/>
        <v>5.5063184673872509</v>
      </c>
      <c r="AB1398" s="93">
        <f t="shared" si="151"/>
        <v>6.7711541167894627</v>
      </c>
      <c r="AC1398" s="95">
        <f t="shared" si="151"/>
        <v>8.326530393195732</v>
      </c>
      <c r="AE1398" s="96"/>
    </row>
    <row r="1399" spans="3:31" ht="24.75" customHeight="1" x14ac:dyDescent="0.25">
      <c r="C1399" s="91">
        <f>ABS(E1399-Dashboard!$F$13)</f>
        <v>12.553390853118287</v>
      </c>
      <c r="D1399" s="92">
        <f t="shared" si="150"/>
        <v>0.22980622874313636</v>
      </c>
      <c r="E1399" s="93" cm="1">
        <f t="array" ref="E1399">SUM('DRE + DCF'!$S$41/TIR!S1399,'DRE + DCF'!$U$41:$AD$41/TIR!T1399:AC1399,TIR!F1399)</f>
        <v>36.956609146881711</v>
      </c>
      <c r="F1399" s="100">
        <f>'DRE + DCF'!$AE$38*'DRE + DCF'!$AE$39*(1+G1399)/(R1399-G1399)/AC1399</f>
        <v>15.955894551141071</v>
      </c>
      <c r="G1399" s="92">
        <f>R1399*(1-'DRE + DCF'!$AE$39)</f>
        <v>0.13788373724588182</v>
      </c>
      <c r="H1399" s="94">
        <f t="shared" si="154"/>
        <v>0.22980622874313636</v>
      </c>
      <c r="I1399" s="94">
        <f t="shared" si="153"/>
        <v>0.22980622874313636</v>
      </c>
      <c r="J1399" s="94">
        <f t="shared" si="153"/>
        <v>0.22980622874313636</v>
      </c>
      <c r="K1399" s="94">
        <f t="shared" si="153"/>
        <v>0.22980622874313636</v>
      </c>
      <c r="L1399" s="94">
        <f t="shared" si="153"/>
        <v>0.22980622874313636</v>
      </c>
      <c r="M1399" s="94">
        <f t="shared" si="153"/>
        <v>0.22980622874313636</v>
      </c>
      <c r="N1399" s="94">
        <f t="shared" si="153"/>
        <v>0.22980622874313636</v>
      </c>
      <c r="O1399" s="94">
        <f t="shared" si="153"/>
        <v>0.22980622874313636</v>
      </c>
      <c r="P1399" s="94">
        <f t="shared" si="153"/>
        <v>0.22980622874313636</v>
      </c>
      <c r="Q1399" s="94">
        <f t="shared" si="153"/>
        <v>0.22980622874313636</v>
      </c>
      <c r="R1399" s="94">
        <f t="shared" si="153"/>
        <v>0.22980622874313636</v>
      </c>
      <c r="S1399" s="93">
        <f>(1+H1399)^((5-Dashboard!$F$9)*3/12)</f>
        <v>1.0530746831877134</v>
      </c>
      <c r="T1399" s="93">
        <f t="shared" si="152"/>
        <v>1.2950778047159548</v>
      </c>
      <c r="U1399" s="93">
        <f t="shared" si="152"/>
        <v>1.5926947509466685</v>
      </c>
      <c r="V1399" s="93">
        <f t="shared" si="152"/>
        <v>1.9587059252007113</v>
      </c>
      <c r="W1399" s="93">
        <f t="shared" si="152"/>
        <v>2.4088287470879224</v>
      </c>
      <c r="X1399" s="93">
        <f t="shared" si="152"/>
        <v>2.9623925971442522</v>
      </c>
      <c r="Y1399" s="93">
        <f t="shared" si="151"/>
        <v>3.6431688679505583</v>
      </c>
      <c r="Z1399" s="93">
        <f t="shared" si="151"/>
        <v>4.4803917661686778</v>
      </c>
      <c r="AA1399" s="93">
        <f t="shared" si="151"/>
        <v>5.510013701243702</v>
      </c>
      <c r="AB1399" s="93">
        <f t="shared" si="151"/>
        <v>6.7762491702495282</v>
      </c>
      <c r="AC1399" s="95">
        <f t="shared" si="151"/>
        <v>8.3334734370883794</v>
      </c>
      <c r="AE1399" s="96"/>
    </row>
    <row r="1400" spans="3:31" ht="24.75" customHeight="1" x14ac:dyDescent="0.25">
      <c r="C1400" s="91">
        <f>ABS(E1400-Dashboard!$F$13)</f>
        <v>12.580728605769544</v>
      </c>
      <c r="D1400" s="92">
        <f t="shared" si="150"/>
        <v>0.22990622874313635</v>
      </c>
      <c r="E1400" s="93" cm="1">
        <f t="array" ref="E1400">SUM('DRE + DCF'!$S$41/TIR!S1400,'DRE + DCF'!$U$41:$AD$41/TIR!T1400:AC1400,TIR!F1400)</f>
        <v>36.929271394230454</v>
      </c>
      <c r="F1400" s="100">
        <f>'DRE + DCF'!$AE$38*'DRE + DCF'!$AE$39*(1+G1400)/(R1400-G1400)/AC1400</f>
        <v>15.936507843943756</v>
      </c>
      <c r="G1400" s="92">
        <f>R1400*(1-'DRE + DCF'!$AE$39)</f>
        <v>0.1379437372458818</v>
      </c>
      <c r="H1400" s="94">
        <f t="shared" si="154"/>
        <v>0.22990622874313635</v>
      </c>
      <c r="I1400" s="94">
        <f t="shared" si="153"/>
        <v>0.22990622874313635</v>
      </c>
      <c r="J1400" s="94">
        <f t="shared" si="153"/>
        <v>0.22990622874313635</v>
      </c>
      <c r="K1400" s="94">
        <f t="shared" si="153"/>
        <v>0.22990622874313635</v>
      </c>
      <c r="L1400" s="94">
        <f t="shared" si="153"/>
        <v>0.22990622874313635</v>
      </c>
      <c r="M1400" s="94">
        <f t="shared" si="153"/>
        <v>0.22990622874313635</v>
      </c>
      <c r="N1400" s="94">
        <f t="shared" si="153"/>
        <v>0.22990622874313635</v>
      </c>
      <c r="O1400" s="94">
        <f t="shared" si="153"/>
        <v>0.22990622874313635</v>
      </c>
      <c r="P1400" s="94">
        <f t="shared" si="153"/>
        <v>0.22990622874313635</v>
      </c>
      <c r="Q1400" s="94">
        <f t="shared" si="153"/>
        <v>0.22990622874313635</v>
      </c>
      <c r="R1400" s="94">
        <f t="shared" si="153"/>
        <v>0.22990622874313635</v>
      </c>
      <c r="S1400" s="93">
        <f>(1+H1400)^((5-Dashboard!$F$9)*3/12)</f>
        <v>1.0530960898644137</v>
      </c>
      <c r="T1400" s="93">
        <f t="shared" si="152"/>
        <v>1.2952094403892842</v>
      </c>
      <c r="U1400" s="93">
        <f t="shared" si="152"/>
        <v>1.5929861582616927</v>
      </c>
      <c r="V1400" s="93">
        <f t="shared" si="152"/>
        <v>1.9592235983476554</v>
      </c>
      <c r="W1400" s="93">
        <f t="shared" si="152"/>
        <v>2.4096613071083222</v>
      </c>
      <c r="X1400" s="93">
        <f t="shared" si="152"/>
        <v>2.9636574507738529</v>
      </c>
      <c r="Y1400" s="93">
        <f t="shared" si="151"/>
        <v>3.645020758567767</v>
      </c>
      <c r="Z1400" s="93">
        <f t="shared" si="151"/>
        <v>4.4830337348605287</v>
      </c>
      <c r="AA1400" s="93">
        <f t="shared" si="151"/>
        <v>5.5137111141705706</v>
      </c>
      <c r="AB1400" s="93">
        <f t="shared" si="151"/>
        <v>6.781347642808643</v>
      </c>
      <c r="AC1400" s="95">
        <f t="shared" si="151"/>
        <v>8.3404217051629352</v>
      </c>
      <c r="AE1400" s="96"/>
    </row>
    <row r="1401" spans="3:31" ht="24.75" customHeight="1" x14ac:dyDescent="0.25">
      <c r="C1401" s="91">
        <f>ABS(E1401-Dashboard!$F$13)</f>
        <v>12.608033917416229</v>
      </c>
      <c r="D1401" s="92">
        <f t="shared" si="150"/>
        <v>0.23000622874313634</v>
      </c>
      <c r="E1401" s="93" cm="1">
        <f t="array" ref="E1401">SUM('DRE + DCF'!$S$41/TIR!S1401,'DRE + DCF'!$U$41:$AD$41/TIR!T1401:AC1401,TIR!F1401)</f>
        <v>36.901966082583769</v>
      </c>
      <c r="F1401" s="100">
        <f>'DRE + DCF'!$AE$38*'DRE + DCF'!$AE$39*(1+G1401)/(R1401-G1401)/AC1401</f>
        <v>15.917148737632804</v>
      </c>
      <c r="G1401" s="92">
        <f>R1401*(1-'DRE + DCF'!$AE$39)</f>
        <v>0.1380037372458818</v>
      </c>
      <c r="H1401" s="94">
        <f t="shared" si="154"/>
        <v>0.23000622874313634</v>
      </c>
      <c r="I1401" s="94">
        <f t="shared" si="153"/>
        <v>0.23000622874313634</v>
      </c>
      <c r="J1401" s="94">
        <f t="shared" si="153"/>
        <v>0.23000622874313634</v>
      </c>
      <c r="K1401" s="94">
        <f t="shared" si="153"/>
        <v>0.23000622874313634</v>
      </c>
      <c r="L1401" s="94">
        <f t="shared" si="153"/>
        <v>0.23000622874313634</v>
      </c>
      <c r="M1401" s="94">
        <f t="shared" si="153"/>
        <v>0.23000622874313634</v>
      </c>
      <c r="N1401" s="94">
        <f t="shared" si="153"/>
        <v>0.23000622874313634</v>
      </c>
      <c r="O1401" s="94">
        <f t="shared" si="153"/>
        <v>0.23000622874313634</v>
      </c>
      <c r="P1401" s="94">
        <f t="shared" si="153"/>
        <v>0.23000622874313634</v>
      </c>
      <c r="Q1401" s="94">
        <f t="shared" si="153"/>
        <v>0.23000622874313634</v>
      </c>
      <c r="R1401" s="94">
        <f t="shared" si="153"/>
        <v>0.23000622874313634</v>
      </c>
      <c r="S1401" s="93">
        <f>(1+H1401)^((5-Dashboard!$F$9)*3/12)</f>
        <v>1.0531174952357694</v>
      </c>
      <c r="T1401" s="93">
        <f t="shared" si="152"/>
        <v>1.2953410787383666</v>
      </c>
      <c r="U1401" s="93">
        <f t="shared" si="152"/>
        <v>1.5932775951950444</v>
      </c>
      <c r="V1401" s="93">
        <f t="shared" si="152"/>
        <v>1.95974136620679</v>
      </c>
      <c r="W1401" s="93">
        <f t="shared" si="152"/>
        <v>2.4104940871599356</v>
      </c>
      <c r="X1401" s="93">
        <f t="shared" si="152"/>
        <v>2.9649227415552213</v>
      </c>
      <c r="Y1401" s="93">
        <f t="shared" si="151"/>
        <v>3.6468734398550984</v>
      </c>
      <c r="Z1401" s="93">
        <f t="shared" si="151"/>
        <v>4.4856770464596787</v>
      </c>
      <c r="AA1401" s="93">
        <f t="shared" si="151"/>
        <v>5.5174107072755199</v>
      </c>
      <c r="AB1401" s="93">
        <f t="shared" si="151"/>
        <v>6.7864495364829631</v>
      </c>
      <c r="AC1401" s="95">
        <f t="shared" si="151"/>
        <v>8.3473752009250148</v>
      </c>
      <c r="AE1401" s="96"/>
    </row>
    <row r="1402" spans="3:31" ht="24.75" customHeight="1" x14ac:dyDescent="0.25">
      <c r="C1402" s="91">
        <f>ABS(E1402-Dashboard!$F$13)</f>
        <v>12.63530683791857</v>
      </c>
      <c r="D1402" s="92">
        <f t="shared" si="150"/>
        <v>0.23010622874313633</v>
      </c>
      <c r="E1402" s="93" cm="1">
        <f t="array" ref="E1402">SUM('DRE + DCF'!$S$41/TIR!S1402,'DRE + DCF'!$U$41:$AD$41/TIR!T1402:AC1402,TIR!F1402)</f>
        <v>36.874693162081428</v>
      </c>
      <c r="F1402" s="100">
        <f>'DRE + DCF'!$AE$38*'DRE + DCF'!$AE$39*(1+G1402)/(R1402-G1402)/AC1402</f>
        <v>15.897817186059287</v>
      </c>
      <c r="G1402" s="92">
        <f>R1402*(1-'DRE + DCF'!$AE$39)</f>
        <v>0.13806373724588178</v>
      </c>
      <c r="H1402" s="94">
        <f t="shared" si="154"/>
        <v>0.23010622874313633</v>
      </c>
      <c r="I1402" s="94">
        <f t="shared" si="153"/>
        <v>0.23010622874313633</v>
      </c>
      <c r="J1402" s="94">
        <f t="shared" si="153"/>
        <v>0.23010622874313633</v>
      </c>
      <c r="K1402" s="94">
        <f t="shared" si="153"/>
        <v>0.23010622874313633</v>
      </c>
      <c r="L1402" s="94">
        <f t="shared" ref="I1402:R1427" si="155">$D1402</f>
        <v>0.23010622874313633</v>
      </c>
      <c r="M1402" s="94">
        <f t="shared" si="155"/>
        <v>0.23010622874313633</v>
      </c>
      <c r="N1402" s="94">
        <f t="shared" si="155"/>
        <v>0.23010622874313633</v>
      </c>
      <c r="O1402" s="94">
        <f t="shared" si="155"/>
        <v>0.23010622874313633</v>
      </c>
      <c r="P1402" s="94">
        <f t="shared" si="155"/>
        <v>0.23010622874313633</v>
      </c>
      <c r="Q1402" s="94">
        <f t="shared" si="155"/>
        <v>0.23010622874313633</v>
      </c>
      <c r="R1402" s="94">
        <f t="shared" si="155"/>
        <v>0.23010622874313633</v>
      </c>
      <c r="S1402" s="93">
        <f>(1+H1402)^((5-Dashboard!$F$9)*3/12)</f>
        <v>1.0531388993019657</v>
      </c>
      <c r="T1402" s="93">
        <f t="shared" si="152"/>
        <v>1.2954727197630387</v>
      </c>
      <c r="U1402" s="93">
        <f t="shared" si="152"/>
        <v>1.5935690617473255</v>
      </c>
      <c r="V1402" s="93">
        <f t="shared" si="152"/>
        <v>1.9602592287877407</v>
      </c>
      <c r="W1402" s="93">
        <f t="shared" si="152"/>
        <v>2.4113270872830168</v>
      </c>
      <c r="X1402" s="93">
        <f t="shared" si="152"/>
        <v>2.9661884696038836</v>
      </c>
      <c r="Y1402" s="93">
        <f t="shared" si="151"/>
        <v>3.6487269120858086</v>
      </c>
      <c r="Z1402" s="93">
        <f t="shared" si="151"/>
        <v>4.488321701539463</v>
      </c>
      <c r="AA1402" s="93">
        <f t="shared" si="151"/>
        <v>5.5211124816666857</v>
      </c>
      <c r="AB1402" s="93">
        <f t="shared" si="151"/>
        <v>6.7915548532896652</v>
      </c>
      <c r="AC1402" s="95">
        <f t="shared" si="151"/>
        <v>8.3543339278822941</v>
      </c>
      <c r="AE1402" s="96"/>
    </row>
    <row r="1403" spans="3:31" ht="24.75" customHeight="1" x14ac:dyDescent="0.25">
      <c r="C1403" s="91">
        <f>ABS(E1403-Dashboard!$F$13)</f>
        <v>12.662547417042781</v>
      </c>
      <c r="D1403" s="92">
        <f t="shared" si="150"/>
        <v>0.23020622874313632</v>
      </c>
      <c r="E1403" s="93" cm="1">
        <f t="array" ref="E1403">SUM('DRE + DCF'!$S$41/TIR!S1403,'DRE + DCF'!$U$41:$AD$41/TIR!T1403:AC1403,TIR!F1403)</f>
        <v>36.847452582957217</v>
      </c>
      <c r="F1403" s="100">
        <f>'DRE + DCF'!$AE$38*'DRE + DCF'!$AE$39*(1+G1403)/(R1403-G1403)/AC1403</f>
        <v>15.878513143164961</v>
      </c>
      <c r="G1403" s="92">
        <f>R1403*(1-'DRE + DCF'!$AE$39)</f>
        <v>0.13812373724588178</v>
      </c>
      <c r="H1403" s="94">
        <f t="shared" si="154"/>
        <v>0.23020622874313632</v>
      </c>
      <c r="I1403" s="94">
        <f t="shared" si="155"/>
        <v>0.23020622874313632</v>
      </c>
      <c r="J1403" s="94">
        <f t="shared" si="155"/>
        <v>0.23020622874313632</v>
      </c>
      <c r="K1403" s="94">
        <f t="shared" si="155"/>
        <v>0.23020622874313632</v>
      </c>
      <c r="L1403" s="94">
        <f t="shared" si="155"/>
        <v>0.23020622874313632</v>
      </c>
      <c r="M1403" s="94">
        <f t="shared" si="155"/>
        <v>0.23020622874313632</v>
      </c>
      <c r="N1403" s="94">
        <f t="shared" si="155"/>
        <v>0.23020622874313632</v>
      </c>
      <c r="O1403" s="94">
        <f t="shared" si="155"/>
        <v>0.23020622874313632</v>
      </c>
      <c r="P1403" s="94">
        <f t="shared" si="155"/>
        <v>0.23020622874313632</v>
      </c>
      <c r="Q1403" s="94">
        <f t="shared" si="155"/>
        <v>0.23020622874313632</v>
      </c>
      <c r="R1403" s="94">
        <f t="shared" si="155"/>
        <v>0.23020622874313632</v>
      </c>
      <c r="S1403" s="93">
        <f>(1+H1403)^((5-Dashboard!$F$9)*3/12)</f>
        <v>1.0531603020631886</v>
      </c>
      <c r="T1403" s="93">
        <f t="shared" si="152"/>
        <v>1.2956043634631376</v>
      </c>
      <c r="U1403" s="93">
        <f t="shared" si="152"/>
        <v>1.5938605579191383</v>
      </c>
      <c r="V1403" s="93">
        <f t="shared" si="152"/>
        <v>1.9607771861001344</v>
      </c>
      <c r="W1403" s="93">
        <f t="shared" si="152"/>
        <v>2.4121603075178251</v>
      </c>
      <c r="X1403" s="93">
        <f t="shared" si="152"/>
        <v>2.9674546350353874</v>
      </c>
      <c r="Y1403" s="93">
        <f t="shared" si="151"/>
        <v>3.6505811755332238</v>
      </c>
      <c r="Z1403" s="93">
        <f t="shared" si="151"/>
        <v>4.490967700673413</v>
      </c>
      <c r="AA1403" s="93">
        <f t="shared" si="151"/>
        <v>5.5248164384526737</v>
      </c>
      <c r="AB1403" s="93">
        <f t="shared" si="151"/>
        <v>6.7966635952469501</v>
      </c>
      <c r="AC1403" s="95">
        <f t="shared" si="151"/>
        <v>8.3612978895445167</v>
      </c>
      <c r="AE1403" s="96"/>
    </row>
    <row r="1404" spans="3:31" ht="24.75" customHeight="1" x14ac:dyDescent="0.25">
      <c r="C1404" s="91">
        <f>ABS(E1404-Dashboard!$F$13)</f>
        <v>12.689755704461369</v>
      </c>
      <c r="D1404" s="92">
        <f t="shared" si="150"/>
        <v>0.2303062287431363</v>
      </c>
      <c r="E1404" s="93" cm="1">
        <f t="array" ref="E1404">SUM('DRE + DCF'!$S$41/TIR!S1404,'DRE + DCF'!$U$41:$AD$41/TIR!T1404:AC1404,TIR!F1404)</f>
        <v>36.820244295538629</v>
      </c>
      <c r="F1404" s="100">
        <f>'DRE + DCF'!$AE$38*'DRE + DCF'!$AE$39*(1+G1404)/(R1404-G1404)/AC1404</f>
        <v>15.859236562981986</v>
      </c>
      <c r="G1404" s="92">
        <f>R1404*(1-'DRE + DCF'!$AE$39)</f>
        <v>0.13818373724588179</v>
      </c>
      <c r="H1404" s="94">
        <f t="shared" si="154"/>
        <v>0.2303062287431363</v>
      </c>
      <c r="I1404" s="94">
        <f t="shared" si="155"/>
        <v>0.2303062287431363</v>
      </c>
      <c r="J1404" s="94">
        <f t="shared" si="155"/>
        <v>0.2303062287431363</v>
      </c>
      <c r="K1404" s="94">
        <f t="shared" si="155"/>
        <v>0.2303062287431363</v>
      </c>
      <c r="L1404" s="94">
        <f t="shared" si="155"/>
        <v>0.2303062287431363</v>
      </c>
      <c r="M1404" s="94">
        <f t="shared" si="155"/>
        <v>0.2303062287431363</v>
      </c>
      <c r="N1404" s="94">
        <f t="shared" si="155"/>
        <v>0.2303062287431363</v>
      </c>
      <c r="O1404" s="94">
        <f t="shared" si="155"/>
        <v>0.2303062287431363</v>
      </c>
      <c r="P1404" s="94">
        <f t="shared" si="155"/>
        <v>0.2303062287431363</v>
      </c>
      <c r="Q1404" s="94">
        <f t="shared" si="155"/>
        <v>0.2303062287431363</v>
      </c>
      <c r="R1404" s="94">
        <f t="shared" si="155"/>
        <v>0.2303062287431363</v>
      </c>
      <c r="S1404" s="93">
        <f>(1+H1404)^((5-Dashboard!$F$9)*3/12)</f>
        <v>1.0531817035196238</v>
      </c>
      <c r="T1404" s="93">
        <f t="shared" si="152"/>
        <v>1.2957360098385002</v>
      </c>
      <c r="U1404" s="93">
        <f t="shared" si="152"/>
        <v>1.5941520837110845</v>
      </c>
      <c r="V1404" s="93">
        <f t="shared" si="152"/>
        <v>1.9612952381535971</v>
      </c>
      <c r="W1404" s="93">
        <f t="shared" si="152"/>
        <v>2.4129937479046233</v>
      </c>
      <c r="X1404" s="93">
        <f t="shared" si="152"/>
        <v>2.9687212379653034</v>
      </c>
      <c r="Y1404" s="93">
        <f t="shared" si="151"/>
        <v>3.6524362304707476</v>
      </c>
      <c r="Z1404" s="93">
        <f t="shared" si="151"/>
        <v>4.4936150444352618</v>
      </c>
      <c r="AA1404" s="93">
        <f t="shared" si="151"/>
        <v>5.5285225787425682</v>
      </c>
      <c r="AB1404" s="93">
        <f t="shared" si="151"/>
        <v>6.8017757643740477</v>
      </c>
      <c r="AC1404" s="95">
        <f t="shared" si="151"/>
        <v>8.3682670894234974</v>
      </c>
      <c r="AE1404" s="96"/>
    </row>
    <row r="1405" spans="3:31" ht="24.75" customHeight="1" x14ac:dyDescent="0.25">
      <c r="C1405" s="91">
        <f>ABS(E1405-Dashboard!$F$13)</f>
        <v>12.71693174975325</v>
      </c>
      <c r="D1405" s="92">
        <f t="shared" si="150"/>
        <v>0.23040622874313629</v>
      </c>
      <c r="E1405" s="93" cm="1">
        <f t="array" ref="E1405">SUM('DRE + DCF'!$S$41/TIR!S1405,'DRE + DCF'!$U$41:$AD$41/TIR!T1405:AC1405,TIR!F1405)</f>
        <v>36.793068250246748</v>
      </c>
      <c r="F1405" s="100">
        <f>'DRE + DCF'!$AE$38*'DRE + DCF'!$AE$39*(1+G1405)/(R1405-G1405)/AC1405</f>
        <v>15.83998739963276</v>
      </c>
      <c r="G1405" s="92">
        <f>R1405*(1-'DRE + DCF'!$AE$39)</f>
        <v>0.13824373724588176</v>
      </c>
      <c r="H1405" s="94">
        <f t="shared" si="154"/>
        <v>0.23040622874313629</v>
      </c>
      <c r="I1405" s="94">
        <f t="shared" si="155"/>
        <v>0.23040622874313629</v>
      </c>
      <c r="J1405" s="94">
        <f t="shared" si="155"/>
        <v>0.23040622874313629</v>
      </c>
      <c r="K1405" s="94">
        <f t="shared" si="155"/>
        <v>0.23040622874313629</v>
      </c>
      <c r="L1405" s="94">
        <f t="shared" si="155"/>
        <v>0.23040622874313629</v>
      </c>
      <c r="M1405" s="94">
        <f t="shared" si="155"/>
        <v>0.23040622874313629</v>
      </c>
      <c r="N1405" s="94">
        <f t="shared" si="155"/>
        <v>0.23040622874313629</v>
      </c>
      <c r="O1405" s="94">
        <f t="shared" si="155"/>
        <v>0.23040622874313629</v>
      </c>
      <c r="P1405" s="94">
        <f t="shared" si="155"/>
        <v>0.23040622874313629</v>
      </c>
      <c r="Q1405" s="94">
        <f t="shared" si="155"/>
        <v>0.23040622874313629</v>
      </c>
      <c r="R1405" s="94">
        <f t="shared" si="155"/>
        <v>0.23040622874313629</v>
      </c>
      <c r="S1405" s="93">
        <f>(1+H1405)^((5-Dashboard!$F$9)*3/12)</f>
        <v>1.0532031036714564</v>
      </c>
      <c r="T1405" s="93">
        <f t="shared" si="152"/>
        <v>1.295867658888963</v>
      </c>
      <c r="U1405" s="93">
        <f t="shared" si="152"/>
        <v>1.594443639123766</v>
      </c>
      <c r="V1405" s="93">
        <f t="shared" si="152"/>
        <v>1.961813384957755</v>
      </c>
      <c r="W1405" s="93">
        <f t="shared" si="152"/>
        <v>2.4138274084836779</v>
      </c>
      <c r="X1405" s="93">
        <f t="shared" si="152"/>
        <v>2.96998827850922</v>
      </c>
      <c r="Y1405" s="93">
        <f t="shared" si="151"/>
        <v>3.6542920771718488</v>
      </c>
      <c r="Z1405" s="93">
        <f t="shared" si="151"/>
        <v>4.4962637333989361</v>
      </c>
      <c r="AA1405" s="93">
        <f t="shared" si="151"/>
        <v>5.5322309036459192</v>
      </c>
      <c r="AB1405" s="93">
        <f t="shared" si="151"/>
        <v>6.8068913626912089</v>
      </c>
      <c r="AC1405" s="95">
        <f t="shared" si="151"/>
        <v>8.3752415310331187</v>
      </c>
      <c r="AE1405" s="96"/>
    </row>
    <row r="1406" spans="3:31" ht="24.75" customHeight="1" x14ac:dyDescent="0.25">
      <c r="C1406" s="91">
        <f>ABS(E1406-Dashboard!$F$13)</f>
        <v>12.744075602404045</v>
      </c>
      <c r="D1406" s="92">
        <f t="shared" si="150"/>
        <v>0.23050622874313628</v>
      </c>
      <c r="E1406" s="93" cm="1">
        <f t="array" ref="E1406">SUM('DRE + DCF'!$S$41/TIR!S1406,'DRE + DCF'!$U$41:$AD$41/TIR!T1406:AC1406,TIR!F1406)</f>
        <v>36.765924397595953</v>
      </c>
      <c r="F1406" s="100">
        <f>'DRE + DCF'!$AE$38*'DRE + DCF'!$AE$39*(1+G1406)/(R1406-G1406)/AC1406</f>
        <v>15.820765607329701</v>
      </c>
      <c r="G1406" s="92">
        <f>R1406*(1-'DRE + DCF'!$AE$39)</f>
        <v>0.13830373724588177</v>
      </c>
      <c r="H1406" s="94">
        <f t="shared" si="154"/>
        <v>0.23050622874313628</v>
      </c>
      <c r="I1406" s="94">
        <f t="shared" si="155"/>
        <v>0.23050622874313628</v>
      </c>
      <c r="J1406" s="94">
        <f t="shared" si="155"/>
        <v>0.23050622874313628</v>
      </c>
      <c r="K1406" s="94">
        <f t="shared" si="155"/>
        <v>0.23050622874313628</v>
      </c>
      <c r="L1406" s="94">
        <f t="shared" si="155"/>
        <v>0.23050622874313628</v>
      </c>
      <c r="M1406" s="94">
        <f t="shared" si="155"/>
        <v>0.23050622874313628</v>
      </c>
      <c r="N1406" s="94">
        <f t="shared" si="155"/>
        <v>0.23050622874313628</v>
      </c>
      <c r="O1406" s="94">
        <f t="shared" si="155"/>
        <v>0.23050622874313628</v>
      </c>
      <c r="P1406" s="94">
        <f t="shared" si="155"/>
        <v>0.23050622874313628</v>
      </c>
      <c r="Q1406" s="94">
        <f t="shared" si="155"/>
        <v>0.23050622874313628</v>
      </c>
      <c r="R1406" s="94">
        <f t="shared" si="155"/>
        <v>0.23050622874313628</v>
      </c>
      <c r="S1406" s="93">
        <f>(1+H1406)^((5-Dashboard!$F$9)*3/12)</f>
        <v>1.0532245025188725</v>
      </c>
      <c r="T1406" s="93">
        <f t="shared" si="152"/>
        <v>1.2959993106143637</v>
      </c>
      <c r="U1406" s="93">
        <f t="shared" si="152"/>
        <v>1.5947352241577852</v>
      </c>
      <c r="V1406" s="93">
        <f t="shared" si="152"/>
        <v>1.9623316265222364</v>
      </c>
      <c r="W1406" s="93">
        <f t="shared" si="152"/>
        <v>2.4146612892952617</v>
      </c>
      <c r="X1406" s="93">
        <f t="shared" si="152"/>
        <v>2.9712557567827518</v>
      </c>
      <c r="Y1406" s="93">
        <f t="shared" si="151"/>
        <v>3.6561487159100774</v>
      </c>
      <c r="Z1406" s="93">
        <f t="shared" si="151"/>
        <v>4.4989137681385696</v>
      </c>
      <c r="AA1406" s="93">
        <f t="shared" si="151"/>
        <v>5.5359414142727639</v>
      </c>
      <c r="AB1406" s="93">
        <f t="shared" si="151"/>
        <v>6.8120103922197233</v>
      </c>
      <c r="AC1406" s="95">
        <f t="shared" si="151"/>
        <v>8.3822212178893452</v>
      </c>
      <c r="AE1406" s="96"/>
    </row>
    <row r="1407" spans="3:31" ht="24.75" customHeight="1" x14ac:dyDescent="0.25">
      <c r="C1407" s="91">
        <f>ABS(E1407-Dashboard!$F$13)</f>
        <v>12.771187311806209</v>
      </c>
      <c r="D1407" s="92">
        <f t="shared" si="150"/>
        <v>0.23060622874313627</v>
      </c>
      <c r="E1407" s="93" cm="1">
        <f t="array" ref="E1407">SUM('DRE + DCF'!$S$41/TIR!S1407,'DRE + DCF'!$U$41:$AD$41/TIR!T1407:AC1407,TIR!F1407)</f>
        <v>36.738812688193789</v>
      </c>
      <c r="F1407" s="100">
        <f>'DRE + DCF'!$AE$38*'DRE + DCF'!$AE$39*(1+G1407)/(R1407-G1407)/AC1407</f>
        <v>15.801571140375062</v>
      </c>
      <c r="G1407" s="92">
        <f>R1407*(1-'DRE + DCF'!$AE$39)</f>
        <v>0.13836373724588175</v>
      </c>
      <c r="H1407" s="94">
        <f t="shared" si="154"/>
        <v>0.23060622874313627</v>
      </c>
      <c r="I1407" s="94">
        <f t="shared" si="155"/>
        <v>0.23060622874313627</v>
      </c>
      <c r="J1407" s="94">
        <f t="shared" si="155"/>
        <v>0.23060622874313627</v>
      </c>
      <c r="K1407" s="94">
        <f t="shared" si="155"/>
        <v>0.23060622874313627</v>
      </c>
      <c r="L1407" s="94">
        <f t="shared" si="155"/>
        <v>0.23060622874313627</v>
      </c>
      <c r="M1407" s="94">
        <f t="shared" si="155"/>
        <v>0.23060622874313627</v>
      </c>
      <c r="N1407" s="94">
        <f t="shared" si="155"/>
        <v>0.23060622874313627</v>
      </c>
      <c r="O1407" s="94">
        <f t="shared" si="155"/>
        <v>0.23060622874313627</v>
      </c>
      <c r="P1407" s="94">
        <f t="shared" si="155"/>
        <v>0.23060622874313627</v>
      </c>
      <c r="Q1407" s="94">
        <f t="shared" si="155"/>
        <v>0.23060622874313627</v>
      </c>
      <c r="R1407" s="94">
        <f t="shared" si="155"/>
        <v>0.23060622874313627</v>
      </c>
      <c r="S1407" s="93">
        <f>(1+H1407)^((5-Dashboard!$F$9)*3/12)</f>
        <v>1.0532459000620573</v>
      </c>
      <c r="T1407" s="93">
        <f t="shared" si="152"/>
        <v>1.2961309650145385</v>
      </c>
      <c r="U1407" s="93">
        <f t="shared" si="152"/>
        <v>1.5950268388137432</v>
      </c>
      <c r="V1407" s="93">
        <f t="shared" si="152"/>
        <v>1.9628499628566669</v>
      </c>
      <c r="W1407" s="93">
        <f t="shared" si="152"/>
        <v>2.4154953903796481</v>
      </c>
      <c r="X1407" s="93">
        <f t="shared" si="152"/>
        <v>2.9725236729015285</v>
      </c>
      <c r="Y1407" s="93">
        <f t="shared" si="151"/>
        <v>3.6580061469590461</v>
      </c>
      <c r="Z1407" s="93">
        <f t="shared" si="151"/>
        <v>4.5015651492284823</v>
      </c>
      <c r="AA1407" s="93">
        <f t="shared" si="151"/>
        <v>5.5396541117335962</v>
      </c>
      <c r="AB1407" s="93">
        <f t="shared" si="151"/>
        <v>6.8171328549818897</v>
      </c>
      <c r="AC1407" s="95">
        <f t="shared" si="151"/>
        <v>8.3892061535101927</v>
      </c>
      <c r="AE1407" s="96"/>
    </row>
    <row r="1408" spans="3:31" ht="24.75" customHeight="1" x14ac:dyDescent="0.25">
      <c r="C1408" s="91">
        <f>ABS(E1408-Dashboard!$F$13)</f>
        <v>12.798266927259284</v>
      </c>
      <c r="D1408" s="92">
        <f t="shared" si="150"/>
        <v>0.23070622874313626</v>
      </c>
      <c r="E1408" s="93" cm="1">
        <f t="array" ref="E1408">SUM('DRE + DCF'!$S$41/TIR!S1408,'DRE + DCF'!$U$41:$AD$41/TIR!T1408:AC1408,TIR!F1408)</f>
        <v>36.711733072740714</v>
      </c>
      <c r="F1408" s="100">
        <f>'DRE + DCF'!$AE$38*'DRE + DCF'!$AE$39*(1+G1408)/(R1408-G1408)/AC1408</f>
        <v>15.782403953160689</v>
      </c>
      <c r="G1408" s="92">
        <f>R1408*(1-'DRE + DCF'!$AE$39)</f>
        <v>0.13842373724588175</v>
      </c>
      <c r="H1408" s="94">
        <f t="shared" si="154"/>
        <v>0.23070622874313626</v>
      </c>
      <c r="I1408" s="94">
        <f t="shared" si="155"/>
        <v>0.23070622874313626</v>
      </c>
      <c r="J1408" s="94">
        <f t="shared" si="155"/>
        <v>0.23070622874313626</v>
      </c>
      <c r="K1408" s="94">
        <f t="shared" si="155"/>
        <v>0.23070622874313626</v>
      </c>
      <c r="L1408" s="94">
        <f t="shared" si="155"/>
        <v>0.23070622874313626</v>
      </c>
      <c r="M1408" s="94">
        <f t="shared" si="155"/>
        <v>0.23070622874313626</v>
      </c>
      <c r="N1408" s="94">
        <f t="shared" si="155"/>
        <v>0.23070622874313626</v>
      </c>
      <c r="O1408" s="94">
        <f t="shared" si="155"/>
        <v>0.23070622874313626</v>
      </c>
      <c r="P1408" s="94">
        <f t="shared" si="155"/>
        <v>0.23070622874313626</v>
      </c>
      <c r="Q1408" s="94">
        <f t="shared" si="155"/>
        <v>0.23070622874313626</v>
      </c>
      <c r="R1408" s="94">
        <f t="shared" si="155"/>
        <v>0.23070622874313626</v>
      </c>
      <c r="S1408" s="93">
        <f>(1+H1408)^((5-Dashboard!$F$9)*3/12)</f>
        <v>1.0532672963011962</v>
      </c>
      <c r="T1408" s="93">
        <f t="shared" si="152"/>
        <v>1.2962626220893247</v>
      </c>
      <c r="U1408" s="93">
        <f t="shared" si="152"/>
        <v>1.5953184830922422</v>
      </c>
      <c r="V1408" s="93">
        <f t="shared" si="152"/>
        <v>1.9633683939706743</v>
      </c>
      <c r="W1408" s="93">
        <f t="shared" si="152"/>
        <v>2.416329711777117</v>
      </c>
      <c r="X1408" s="93">
        <f t="shared" si="152"/>
        <v>2.9737920269812053</v>
      </c>
      <c r="Y1408" s="93">
        <f t="shared" si="151"/>
        <v>3.6598643705924463</v>
      </c>
      <c r="Z1408" s="93">
        <f t="shared" si="151"/>
        <v>4.5042178772432013</v>
      </c>
      <c r="AA1408" s="93">
        <f t="shared" si="151"/>
        <v>5.5433689971393951</v>
      </c>
      <c r="AB1408" s="93">
        <f t="shared" si="151"/>
        <v>6.8222587530010461</v>
      </c>
      <c r="AC1408" s="95">
        <f t="shared" si="151"/>
        <v>8.3961963414157683</v>
      </c>
      <c r="AE1408" s="96"/>
    </row>
    <row r="1409" spans="3:31" ht="24.75" customHeight="1" x14ac:dyDescent="0.25">
      <c r="C1409" s="91">
        <f>ABS(E1409-Dashboard!$F$13)</f>
        <v>12.825314497970147</v>
      </c>
      <c r="D1409" s="92">
        <f t="shared" si="150"/>
        <v>0.23080622874313625</v>
      </c>
      <c r="E1409" s="93" cm="1">
        <f t="array" ref="E1409">SUM('DRE + DCF'!$S$41/TIR!S1409,'DRE + DCF'!$U$41:$AD$41/TIR!T1409:AC1409,TIR!F1409)</f>
        <v>36.684685502029851</v>
      </c>
      <c r="F1409" s="100">
        <f>'DRE + DCF'!$AE$38*'DRE + DCF'!$AE$39*(1+G1409)/(R1409-G1409)/AC1409</f>
        <v>15.763264000167826</v>
      </c>
      <c r="G1409" s="92">
        <f>R1409*(1-'DRE + DCF'!$AE$39)</f>
        <v>0.13848373724588176</v>
      </c>
      <c r="H1409" s="94">
        <f t="shared" si="154"/>
        <v>0.23080622874313625</v>
      </c>
      <c r="I1409" s="94">
        <f t="shared" si="155"/>
        <v>0.23080622874313625</v>
      </c>
      <c r="J1409" s="94">
        <f t="shared" si="155"/>
        <v>0.23080622874313625</v>
      </c>
      <c r="K1409" s="94">
        <f t="shared" si="155"/>
        <v>0.23080622874313625</v>
      </c>
      <c r="L1409" s="94">
        <f t="shared" si="155"/>
        <v>0.23080622874313625</v>
      </c>
      <c r="M1409" s="94">
        <f t="shared" si="155"/>
        <v>0.23080622874313625</v>
      </c>
      <c r="N1409" s="94">
        <f t="shared" si="155"/>
        <v>0.23080622874313625</v>
      </c>
      <c r="O1409" s="94">
        <f t="shared" si="155"/>
        <v>0.23080622874313625</v>
      </c>
      <c r="P1409" s="94">
        <f t="shared" si="155"/>
        <v>0.23080622874313625</v>
      </c>
      <c r="Q1409" s="94">
        <f t="shared" si="155"/>
        <v>0.23080622874313625</v>
      </c>
      <c r="R1409" s="94">
        <f t="shared" si="155"/>
        <v>0.23080622874313625</v>
      </c>
      <c r="S1409" s="93">
        <f>(1+H1409)^((5-Dashboard!$F$9)*3/12)</f>
        <v>1.0532886912364749</v>
      </c>
      <c r="T1409" s="93">
        <f t="shared" si="152"/>
        <v>1.2963942818385594</v>
      </c>
      <c r="U1409" s="93">
        <f t="shared" si="152"/>
        <v>1.5956101569938839</v>
      </c>
      <c r="V1409" s="93">
        <f t="shared" si="152"/>
        <v>1.9638869198738858</v>
      </c>
      <c r="W1409" s="93">
        <f t="shared" si="152"/>
        <v>2.4171642535279512</v>
      </c>
      <c r="X1409" s="93">
        <f t="shared" si="152"/>
        <v>2.9750608191374557</v>
      </c>
      <c r="Y1409" s="93">
        <f t="shared" si="151"/>
        <v>3.6617233870840376</v>
      </c>
      <c r="Z1409" s="93">
        <f t="shared" si="151"/>
        <v>4.5068719527574475</v>
      </c>
      <c r="AA1409" s="93">
        <f t="shared" si="151"/>
        <v>5.5470860716016084</v>
      </c>
      <c r="AB1409" s="93">
        <f t="shared" si="151"/>
        <v>6.8273880883015545</v>
      </c>
      <c r="AC1409" s="95">
        <f t="shared" si="151"/>
        <v>8.4031917851282465</v>
      </c>
      <c r="AE1409" s="96"/>
    </row>
    <row r="1410" spans="3:31" ht="24.75" customHeight="1" x14ac:dyDescent="0.25">
      <c r="C1410" s="91">
        <f>ABS(E1410-Dashboard!$F$13)</f>
        <v>12.852330073053132</v>
      </c>
      <c r="D1410" s="92">
        <f t="shared" si="150"/>
        <v>0.23090622874313624</v>
      </c>
      <c r="E1410" s="93" cm="1">
        <f t="array" ref="E1410">SUM('DRE + DCF'!$S$41/TIR!S1410,'DRE + DCF'!$U$41:$AD$41/TIR!T1410:AC1410,TIR!F1410)</f>
        <v>36.657669926946866</v>
      </c>
      <c r="F1410" s="100">
        <f>'DRE + DCF'!$AE$38*'DRE + DCF'!$AE$39*(1+G1410)/(R1410-G1410)/AC1410</f>
        <v>15.744151235966916</v>
      </c>
      <c r="G1410" s="92">
        <f>R1410*(1-'DRE + DCF'!$AE$39)</f>
        <v>0.13854373724588173</v>
      </c>
      <c r="H1410" s="94">
        <f t="shared" si="154"/>
        <v>0.23090622874313624</v>
      </c>
      <c r="I1410" s="94">
        <f t="shared" si="155"/>
        <v>0.23090622874313624</v>
      </c>
      <c r="J1410" s="94">
        <f t="shared" si="155"/>
        <v>0.23090622874313624</v>
      </c>
      <c r="K1410" s="94">
        <f t="shared" si="155"/>
        <v>0.23090622874313624</v>
      </c>
      <c r="L1410" s="94">
        <f t="shared" si="155"/>
        <v>0.23090622874313624</v>
      </c>
      <c r="M1410" s="94">
        <f t="shared" si="155"/>
        <v>0.23090622874313624</v>
      </c>
      <c r="N1410" s="94">
        <f t="shared" si="155"/>
        <v>0.23090622874313624</v>
      </c>
      <c r="O1410" s="94">
        <f t="shared" si="155"/>
        <v>0.23090622874313624</v>
      </c>
      <c r="P1410" s="94">
        <f t="shared" si="155"/>
        <v>0.23090622874313624</v>
      </c>
      <c r="Q1410" s="94">
        <f t="shared" si="155"/>
        <v>0.23090622874313624</v>
      </c>
      <c r="R1410" s="94">
        <f t="shared" si="155"/>
        <v>0.23090622874313624</v>
      </c>
      <c r="S1410" s="93">
        <f>(1+H1410)^((5-Dashboard!$F$9)*3/12)</f>
        <v>1.0533100848680788</v>
      </c>
      <c r="T1410" s="93">
        <f t="shared" si="152"/>
        <v>1.2965259442620796</v>
      </c>
      <c r="U1410" s="93">
        <f t="shared" si="152"/>
        <v>1.5959018605192701</v>
      </c>
      <c r="V1410" s="93">
        <f t="shared" si="152"/>
        <v>1.9644055405759293</v>
      </c>
      <c r="W1410" s="93">
        <f t="shared" si="152"/>
        <v>2.4179990156724389</v>
      </c>
      <c r="X1410" s="93">
        <f t="shared" si="152"/>
        <v>2.9763300494859775</v>
      </c>
      <c r="Y1410" s="93">
        <f t="shared" si="151"/>
        <v>3.6635831967076569</v>
      </c>
      <c r="Z1410" s="93">
        <f t="shared" si="151"/>
        <v>4.5095273763461456</v>
      </c>
      <c r="AA1410" s="93">
        <f t="shared" si="151"/>
        <v>5.5508053362321643</v>
      </c>
      <c r="AB1410" s="93">
        <f t="shared" si="151"/>
        <v>6.8325208629088099</v>
      </c>
      <c r="AC1410" s="95">
        <f t="shared" si="151"/>
        <v>8.4101924881718819</v>
      </c>
      <c r="AE1410" s="96"/>
    </row>
    <row r="1411" spans="3:31" ht="24.75" customHeight="1" x14ac:dyDescent="0.25">
      <c r="C1411" s="91">
        <f>ABS(E1411-Dashboard!$F$13)</f>
        <v>12.879313701530307</v>
      </c>
      <c r="D1411" s="92">
        <f t="shared" si="150"/>
        <v>0.23100622874313623</v>
      </c>
      <c r="E1411" s="93" cm="1">
        <f t="array" ref="E1411">SUM('DRE + DCF'!$S$41/TIR!S1411,'DRE + DCF'!$U$41:$AD$41/TIR!T1411:AC1411,TIR!F1411)</f>
        <v>36.630686298469691</v>
      </c>
      <c r="F1411" s="100">
        <f>'DRE + DCF'!$AE$38*'DRE + DCF'!$AE$39*(1+G1411)/(R1411-G1411)/AC1411</f>
        <v>15.725065615217408</v>
      </c>
      <c r="G1411" s="92">
        <f>R1411*(1-'DRE + DCF'!$AE$39)</f>
        <v>0.13860373724588174</v>
      </c>
      <c r="H1411" s="94">
        <f t="shared" si="154"/>
        <v>0.23100622874313623</v>
      </c>
      <c r="I1411" s="94">
        <f t="shared" si="155"/>
        <v>0.23100622874313623</v>
      </c>
      <c r="J1411" s="94">
        <f t="shared" si="155"/>
        <v>0.23100622874313623</v>
      </c>
      <c r="K1411" s="94">
        <f t="shared" si="155"/>
        <v>0.23100622874313623</v>
      </c>
      <c r="L1411" s="94">
        <f t="shared" si="155"/>
        <v>0.23100622874313623</v>
      </c>
      <c r="M1411" s="94">
        <f t="shared" si="155"/>
        <v>0.23100622874313623</v>
      </c>
      <c r="N1411" s="94">
        <f t="shared" si="155"/>
        <v>0.23100622874313623</v>
      </c>
      <c r="O1411" s="94">
        <f t="shared" si="155"/>
        <v>0.23100622874313623</v>
      </c>
      <c r="P1411" s="94">
        <f t="shared" si="155"/>
        <v>0.23100622874313623</v>
      </c>
      <c r="Q1411" s="94">
        <f t="shared" si="155"/>
        <v>0.23100622874313623</v>
      </c>
      <c r="R1411" s="94">
        <f t="shared" si="155"/>
        <v>0.23100622874313623</v>
      </c>
      <c r="S1411" s="93">
        <f>(1+H1411)^((5-Dashboard!$F$9)*3/12)</f>
        <v>1.0533314771961928</v>
      </c>
      <c r="T1411" s="93">
        <f t="shared" si="152"/>
        <v>1.2966576093597222</v>
      </c>
      <c r="U1411" s="93">
        <f t="shared" si="152"/>
        <v>1.5961935936690024</v>
      </c>
      <c r="V1411" s="93">
        <f t="shared" si="152"/>
        <v>1.9649242560864326</v>
      </c>
      <c r="W1411" s="93">
        <f t="shared" si="152"/>
        <v>2.418833998250872</v>
      </c>
      <c r="X1411" s="93">
        <f t="shared" si="152"/>
        <v>2.9775997181424878</v>
      </c>
      <c r="Y1411" s="93">
        <f t="shared" si="151"/>
        <v>3.6654437997372096</v>
      </c>
      <c r="Z1411" s="93">
        <f t="shared" si="151"/>
        <v>4.5121841485844136</v>
      </c>
      <c r="AA1411" s="93">
        <f t="shared" si="151"/>
        <v>5.5545267921434585</v>
      </c>
      <c r="AB1411" s="93">
        <f t="shared" si="151"/>
        <v>6.8376570788492295</v>
      </c>
      <c r="AC1411" s="95">
        <f t="shared" si="151"/>
        <v>8.4171984540729987</v>
      </c>
      <c r="AE1411" s="96"/>
    </row>
    <row r="1412" spans="3:31" ht="24.75" customHeight="1" x14ac:dyDescent="0.25">
      <c r="C1412" s="91">
        <f>ABS(E1412-Dashboard!$F$13)</f>
        <v>12.906265432331629</v>
      </c>
      <c r="D1412" s="92">
        <f t="shared" si="150"/>
        <v>0.23110622874313622</v>
      </c>
      <c r="E1412" s="93" cm="1">
        <f t="array" ref="E1412">SUM('DRE + DCF'!$S$41/TIR!S1412,'DRE + DCF'!$U$41:$AD$41/TIR!T1412:AC1412,TIR!F1412)</f>
        <v>36.603734567668369</v>
      </c>
      <c r="F1412" s="100">
        <f>'DRE + DCF'!$AE$38*'DRE + DCF'!$AE$39*(1+G1412)/(R1412-G1412)/AC1412</f>
        <v>15.706007092667535</v>
      </c>
      <c r="G1412" s="92">
        <f>R1412*(1-'DRE + DCF'!$AE$39)</f>
        <v>0.13866373724588171</v>
      </c>
      <c r="H1412" s="94">
        <f t="shared" si="154"/>
        <v>0.23110622874313622</v>
      </c>
      <c r="I1412" s="94">
        <f t="shared" si="155"/>
        <v>0.23110622874313622</v>
      </c>
      <c r="J1412" s="94">
        <f t="shared" si="155"/>
        <v>0.23110622874313622</v>
      </c>
      <c r="K1412" s="94">
        <f t="shared" si="155"/>
        <v>0.23110622874313622</v>
      </c>
      <c r="L1412" s="94">
        <f t="shared" si="155"/>
        <v>0.23110622874313622</v>
      </c>
      <c r="M1412" s="94">
        <f t="shared" si="155"/>
        <v>0.23110622874313622</v>
      </c>
      <c r="N1412" s="94">
        <f t="shared" si="155"/>
        <v>0.23110622874313622</v>
      </c>
      <c r="O1412" s="94">
        <f t="shared" si="155"/>
        <v>0.23110622874313622</v>
      </c>
      <c r="P1412" s="94">
        <f t="shared" si="155"/>
        <v>0.23110622874313622</v>
      </c>
      <c r="Q1412" s="94">
        <f t="shared" si="155"/>
        <v>0.23110622874313622</v>
      </c>
      <c r="R1412" s="94">
        <f t="shared" si="155"/>
        <v>0.23110622874313622</v>
      </c>
      <c r="S1412" s="93">
        <f>(1+H1412)^((5-Dashboard!$F$9)*3/12)</f>
        <v>1.0533528682210025</v>
      </c>
      <c r="T1412" s="93">
        <f t="shared" si="152"/>
        <v>1.2967892771313241</v>
      </c>
      <c r="U1412" s="93">
        <f t="shared" si="152"/>
        <v>1.5964853564436821</v>
      </c>
      <c r="V1412" s="93">
        <f t="shared" si="152"/>
        <v>1.9654430664150231</v>
      </c>
      <c r="W1412" s="93">
        <f t="shared" si="152"/>
        <v>2.4196692013035443</v>
      </c>
      <c r="X1412" s="93">
        <f t="shared" si="152"/>
        <v>2.978869825222723</v>
      </c>
      <c r="Y1412" s="93">
        <f t="shared" si="151"/>
        <v>3.6673051964466721</v>
      </c>
      <c r="Z1412" s="93">
        <f t="shared" si="151"/>
        <v>4.514842270047569</v>
      </c>
      <c r="AA1412" s="93">
        <f t="shared" si="151"/>
        <v>5.5582504404483632</v>
      </c>
      <c r="AB1412" s="93">
        <f t="shared" si="151"/>
        <v>6.8427967381502608</v>
      </c>
      <c r="AC1412" s="95">
        <f t="shared" si="151"/>
        <v>8.4242096863600011</v>
      </c>
      <c r="AE1412" s="96"/>
    </row>
    <row r="1413" spans="3:31" ht="24.75" customHeight="1" x14ac:dyDescent="0.25">
      <c r="C1413" s="91">
        <f>ABS(E1413-Dashboard!$F$13)</f>
        <v>12.933185314295201</v>
      </c>
      <c r="D1413" s="92">
        <f t="shared" si="150"/>
        <v>0.23120622874313621</v>
      </c>
      <c r="E1413" s="93" cm="1">
        <f t="array" ref="E1413">SUM('DRE + DCF'!$S$41/TIR!S1413,'DRE + DCF'!$U$41:$AD$41/TIR!T1413:AC1413,TIR!F1413)</f>
        <v>36.576814685704797</v>
      </c>
      <c r="F1413" s="100">
        <f>'DRE + DCF'!$AE$38*'DRE + DCF'!$AE$39*(1+G1413)/(R1413-G1413)/AC1413</f>
        <v>15.686975623154114</v>
      </c>
      <c r="G1413" s="92">
        <f>R1413*(1-'DRE + DCF'!$AE$39)</f>
        <v>0.13872373724588172</v>
      </c>
      <c r="H1413" s="94">
        <f t="shared" si="154"/>
        <v>0.23120622874313621</v>
      </c>
      <c r="I1413" s="94">
        <f t="shared" si="155"/>
        <v>0.23120622874313621</v>
      </c>
      <c r="J1413" s="94">
        <f t="shared" si="155"/>
        <v>0.23120622874313621</v>
      </c>
      <c r="K1413" s="94">
        <f t="shared" si="155"/>
        <v>0.23120622874313621</v>
      </c>
      <c r="L1413" s="94">
        <f t="shared" si="155"/>
        <v>0.23120622874313621</v>
      </c>
      <c r="M1413" s="94">
        <f t="shared" si="155"/>
        <v>0.23120622874313621</v>
      </c>
      <c r="N1413" s="94">
        <f t="shared" si="155"/>
        <v>0.23120622874313621</v>
      </c>
      <c r="O1413" s="94">
        <f t="shared" si="155"/>
        <v>0.23120622874313621</v>
      </c>
      <c r="P1413" s="94">
        <f t="shared" si="155"/>
        <v>0.23120622874313621</v>
      </c>
      <c r="Q1413" s="94">
        <f t="shared" si="155"/>
        <v>0.23120622874313621</v>
      </c>
      <c r="R1413" s="94">
        <f t="shared" si="155"/>
        <v>0.23120622874313621</v>
      </c>
      <c r="S1413" s="93">
        <f>(1+H1413)^((5-Dashboard!$F$9)*3/12)</f>
        <v>1.0533742579426932</v>
      </c>
      <c r="T1413" s="93">
        <f t="shared" si="152"/>
        <v>1.2969209475767229</v>
      </c>
      <c r="U1413" s="93">
        <f t="shared" si="152"/>
        <v>1.5967771488439118</v>
      </c>
      <c r="V1413" s="93">
        <f t="shared" si="152"/>
        <v>1.9659619715713301</v>
      </c>
      <c r="W1413" s="93">
        <f t="shared" si="152"/>
        <v>2.420504624870758</v>
      </c>
      <c r="X1413" s="93">
        <f t="shared" si="152"/>
        <v>2.9801403708424457</v>
      </c>
      <c r="Y1413" s="93">
        <f t="shared" si="151"/>
        <v>3.6691673871100989</v>
      </c>
      <c r="Z1413" s="93">
        <f t="shared" si="151"/>
        <v>4.5175017413111318</v>
      </c>
      <c r="AA1413" s="93">
        <f t="shared" si="151"/>
        <v>5.5619762822602299</v>
      </c>
      <c r="AB1413" s="93">
        <f t="shared" si="151"/>
        <v>6.847939842840387</v>
      </c>
      <c r="AC1413" s="95">
        <f t="shared" si="151"/>
        <v>8.4312261885633788</v>
      </c>
      <c r="AE1413" s="96"/>
    </row>
    <row r="1414" spans="3:31" ht="24.75" customHeight="1" x14ac:dyDescent="0.25">
      <c r="C1414" s="91">
        <f>ABS(E1414-Dashboard!$F$13)</f>
        <v>12.960073396167473</v>
      </c>
      <c r="D1414" s="92">
        <f t="shared" si="150"/>
        <v>0.23130622874313619</v>
      </c>
      <c r="E1414" s="93" cm="1">
        <f t="array" ref="E1414">SUM('DRE + DCF'!$S$41/TIR!S1414,'DRE + DCF'!$U$41:$AD$41/TIR!T1414:AC1414,TIR!F1414)</f>
        <v>36.549926603832525</v>
      </c>
      <c r="F1414" s="100">
        <f>'DRE + DCF'!$AE$38*'DRE + DCF'!$AE$39*(1+G1414)/(R1414-G1414)/AC1414</f>
        <v>15.667971161602336</v>
      </c>
      <c r="G1414" s="92">
        <f>R1414*(1-'DRE + DCF'!$AE$39)</f>
        <v>0.13878373724588172</v>
      </c>
      <c r="H1414" s="94">
        <f t="shared" si="154"/>
        <v>0.23130622874313619</v>
      </c>
      <c r="I1414" s="94">
        <f t="shared" si="155"/>
        <v>0.23130622874313619</v>
      </c>
      <c r="J1414" s="94">
        <f t="shared" si="155"/>
        <v>0.23130622874313619</v>
      </c>
      <c r="K1414" s="94">
        <f t="shared" si="155"/>
        <v>0.23130622874313619</v>
      </c>
      <c r="L1414" s="94">
        <f t="shared" si="155"/>
        <v>0.23130622874313619</v>
      </c>
      <c r="M1414" s="94">
        <f t="shared" si="155"/>
        <v>0.23130622874313619</v>
      </c>
      <c r="N1414" s="94">
        <f t="shared" si="155"/>
        <v>0.23130622874313619</v>
      </c>
      <c r="O1414" s="94">
        <f t="shared" si="155"/>
        <v>0.23130622874313619</v>
      </c>
      <c r="P1414" s="94">
        <f t="shared" si="155"/>
        <v>0.23130622874313619</v>
      </c>
      <c r="Q1414" s="94">
        <f t="shared" si="155"/>
        <v>0.23130622874313619</v>
      </c>
      <c r="R1414" s="94">
        <f t="shared" si="155"/>
        <v>0.23130622874313619</v>
      </c>
      <c r="S1414" s="93">
        <f>(1+H1414)^((5-Dashboard!$F$9)*3/12)</f>
        <v>1.0533956463614502</v>
      </c>
      <c r="T1414" s="93">
        <f t="shared" si="152"/>
        <v>1.2970526206957556</v>
      </c>
      <c r="U1414" s="93">
        <f t="shared" si="152"/>
        <v>1.5970689708702923</v>
      </c>
      <c r="V1414" s="93">
        <f t="shared" si="152"/>
        <v>1.9664809715649814</v>
      </c>
      <c r="W1414" s="93">
        <f t="shared" si="152"/>
        <v>2.4213402689928158</v>
      </c>
      <c r="X1414" s="93">
        <f t="shared" si="152"/>
        <v>2.981411355117435</v>
      </c>
      <c r="Y1414" s="93">
        <f t="shared" si="151"/>
        <v>3.6710303720016122</v>
      </c>
      <c r="Z1414" s="93">
        <f t="shared" si="151"/>
        <v>4.5201625629508175</v>
      </c>
      <c r="AA1414" s="93">
        <f t="shared" si="151"/>
        <v>5.5657043186928803</v>
      </c>
      <c r="AB1414" s="93">
        <f t="shared" si="151"/>
        <v>6.8530863949491172</v>
      </c>
      <c r="AC1414" s="95">
        <f t="shared" si="151"/>
        <v>8.4382479642156927</v>
      </c>
      <c r="AE1414" s="96"/>
    </row>
    <row r="1415" spans="3:31" ht="24.75" customHeight="1" x14ac:dyDescent="0.25">
      <c r="C1415" s="91">
        <f>ABS(E1415-Dashboard!$F$13)</f>
        <v>12.986929726603393</v>
      </c>
      <c r="D1415" s="92">
        <f t="shared" si="150"/>
        <v>0.23140622874313618</v>
      </c>
      <c r="E1415" s="93" cm="1">
        <f t="array" ref="E1415">SUM('DRE + DCF'!$S$41/TIR!S1415,'DRE + DCF'!$U$41:$AD$41/TIR!T1415:AC1415,TIR!F1415)</f>
        <v>36.523070273396606</v>
      </c>
      <c r="F1415" s="100">
        <f>'DRE + DCF'!$AE$38*'DRE + DCF'!$AE$39*(1+G1415)/(R1415-G1415)/AC1415</f>
        <v>15.648993663025596</v>
      </c>
      <c r="G1415" s="92">
        <f>R1415*(1-'DRE + DCF'!$AE$39)</f>
        <v>0.1388437372458817</v>
      </c>
      <c r="H1415" s="94">
        <f t="shared" si="154"/>
        <v>0.23140622874313618</v>
      </c>
      <c r="I1415" s="94">
        <f t="shared" si="155"/>
        <v>0.23140622874313618</v>
      </c>
      <c r="J1415" s="94">
        <f t="shared" si="155"/>
        <v>0.23140622874313618</v>
      </c>
      <c r="K1415" s="94">
        <f t="shared" si="155"/>
        <v>0.23140622874313618</v>
      </c>
      <c r="L1415" s="94">
        <f t="shared" si="155"/>
        <v>0.23140622874313618</v>
      </c>
      <c r="M1415" s="94">
        <f t="shared" si="155"/>
        <v>0.23140622874313618</v>
      </c>
      <c r="N1415" s="94">
        <f t="shared" si="155"/>
        <v>0.23140622874313618</v>
      </c>
      <c r="O1415" s="94">
        <f t="shared" si="155"/>
        <v>0.23140622874313618</v>
      </c>
      <c r="P1415" s="94">
        <f t="shared" si="155"/>
        <v>0.23140622874313618</v>
      </c>
      <c r="Q1415" s="94">
        <f t="shared" si="155"/>
        <v>0.23140622874313618</v>
      </c>
      <c r="R1415" s="94">
        <f t="shared" si="155"/>
        <v>0.23140622874313618</v>
      </c>
      <c r="S1415" s="93">
        <f>(1+H1415)^((5-Dashboard!$F$9)*3/12)</f>
        <v>1.0534170334774584</v>
      </c>
      <c r="T1415" s="93">
        <f t="shared" si="152"/>
        <v>1.2971842964882592</v>
      </c>
      <c r="U1415" s="93">
        <f t="shared" si="152"/>
        <v>1.5973608225234255</v>
      </c>
      <c r="V1415" s="93">
        <f t="shared" si="152"/>
        <v>1.9670000664056055</v>
      </c>
      <c r="W1415" s="93">
        <f t="shared" si="152"/>
        <v>2.4221761337100252</v>
      </c>
      <c r="X1415" s="93">
        <f t="shared" si="152"/>
        <v>2.9826827781634924</v>
      </c>
      <c r="Y1415" s="93">
        <f t="shared" ref="Y1415:AC1465" si="156">(X1415)*(1+N1415)</f>
        <v>3.6728941513954063</v>
      </c>
      <c r="Z1415" s="93">
        <f t="shared" si="156"/>
        <v>4.5228247355425388</v>
      </c>
      <c r="AA1415" s="93">
        <f t="shared" si="156"/>
        <v>5.5694345508606098</v>
      </c>
      <c r="AB1415" s="93">
        <f t="shared" si="156"/>
        <v>6.8582363965069861</v>
      </c>
      <c r="AC1415" s="95">
        <f t="shared" si="156"/>
        <v>8.4452750168515838</v>
      </c>
      <c r="AE1415" s="96"/>
    </row>
    <row r="1416" spans="3:31" ht="24.75" customHeight="1" x14ac:dyDescent="0.25">
      <c r="C1416" s="91">
        <f>ABS(E1416-Dashboard!$F$13)</f>
        <v>13.013754354166657</v>
      </c>
      <c r="D1416" s="92">
        <f t="shared" si="150"/>
        <v>0.23150622874313617</v>
      </c>
      <c r="E1416" s="93" cm="1">
        <f t="array" ref="E1416">SUM('DRE + DCF'!$S$41/TIR!S1416,'DRE + DCF'!$U$41:$AD$41/TIR!T1416:AC1416,TIR!F1416)</f>
        <v>36.496245645833341</v>
      </c>
      <c r="F1416" s="100">
        <f>'DRE + DCF'!$AE$38*'DRE + DCF'!$AE$39*(1+G1416)/(R1416-G1416)/AC1416</f>
        <v>15.630043082525244</v>
      </c>
      <c r="G1416" s="92">
        <f>R1416*(1-'DRE + DCF'!$AE$39)</f>
        <v>0.1389037372458817</v>
      </c>
      <c r="H1416" s="94">
        <f t="shared" si="154"/>
        <v>0.23150622874313617</v>
      </c>
      <c r="I1416" s="94">
        <f t="shared" si="155"/>
        <v>0.23150622874313617</v>
      </c>
      <c r="J1416" s="94">
        <f t="shared" si="155"/>
        <v>0.23150622874313617</v>
      </c>
      <c r="K1416" s="94">
        <f t="shared" si="155"/>
        <v>0.23150622874313617</v>
      </c>
      <c r="L1416" s="94">
        <f t="shared" si="155"/>
        <v>0.23150622874313617</v>
      </c>
      <c r="M1416" s="94">
        <f t="shared" si="155"/>
        <v>0.23150622874313617</v>
      </c>
      <c r="N1416" s="94">
        <f t="shared" si="155"/>
        <v>0.23150622874313617</v>
      </c>
      <c r="O1416" s="94">
        <f t="shared" si="155"/>
        <v>0.23150622874313617</v>
      </c>
      <c r="P1416" s="94">
        <f t="shared" si="155"/>
        <v>0.23150622874313617</v>
      </c>
      <c r="Q1416" s="94">
        <f t="shared" si="155"/>
        <v>0.23150622874313617</v>
      </c>
      <c r="R1416" s="94">
        <f t="shared" si="155"/>
        <v>0.23150622874313617</v>
      </c>
      <c r="S1416" s="93">
        <f>(1+H1416)^((5-Dashboard!$F$9)*3/12)</f>
        <v>1.053438419290903</v>
      </c>
      <c r="T1416" s="93">
        <f t="shared" ref="T1416:X1466" si="157">(S1416)*(1+I1416)</f>
        <v>1.2973159749540706</v>
      </c>
      <c r="U1416" s="93">
        <f t="shared" si="157"/>
        <v>1.5976527038039123</v>
      </c>
      <c r="V1416" s="93">
        <f t="shared" si="157"/>
        <v>1.967519256102831</v>
      </c>
      <c r="W1416" s="93">
        <f t="shared" si="157"/>
        <v>2.4230122190626981</v>
      </c>
      <c r="X1416" s="93">
        <f t="shared" si="157"/>
        <v>2.9839546400964414</v>
      </c>
      <c r="Y1416" s="93">
        <f t="shared" si="156"/>
        <v>3.6747587255657508</v>
      </c>
      <c r="Z1416" s="93">
        <f t="shared" si="156"/>
        <v>4.5254882596624109</v>
      </c>
      <c r="AA1416" s="93">
        <f t="shared" si="156"/>
        <v>5.5731669798781942</v>
      </c>
      <c r="AB1416" s="93">
        <f t="shared" si="156"/>
        <v>6.8633898495455687</v>
      </c>
      <c r="AC1416" s="95">
        <f t="shared" si="156"/>
        <v>8.4523073500077839</v>
      </c>
      <c r="AE1416" s="96"/>
    </row>
    <row r="1417" spans="3:31" ht="24.75" customHeight="1" x14ac:dyDescent="0.25">
      <c r="C1417" s="91">
        <f>ABS(E1417-Dashboard!$F$13)</f>
        <v>13.040547327329918</v>
      </c>
      <c r="D1417" s="92">
        <f t="shared" si="150"/>
        <v>0.23160622874313616</v>
      </c>
      <c r="E1417" s="93" cm="1">
        <f t="array" ref="E1417">SUM('DRE + DCF'!$S$41/TIR!S1417,'DRE + DCF'!$U$41:$AD$41/TIR!T1417:AC1417,TIR!F1417)</f>
        <v>36.46945267267008</v>
      </c>
      <c r="F1417" s="100">
        <f>'DRE + DCF'!$AE$38*'DRE + DCF'!$AE$39*(1+G1417)/(R1417-G1417)/AC1417</f>
        <v>15.61111937529042</v>
      </c>
      <c r="G1417" s="92">
        <f>R1417*(1-'DRE + DCF'!$AE$39)</f>
        <v>0.13896373724588168</v>
      </c>
      <c r="H1417" s="94">
        <f t="shared" si="154"/>
        <v>0.23160622874313616</v>
      </c>
      <c r="I1417" s="94">
        <f t="shared" si="155"/>
        <v>0.23160622874313616</v>
      </c>
      <c r="J1417" s="94">
        <f t="shared" si="155"/>
        <v>0.23160622874313616</v>
      </c>
      <c r="K1417" s="94">
        <f t="shared" si="155"/>
        <v>0.23160622874313616</v>
      </c>
      <c r="L1417" s="94">
        <f t="shared" si="155"/>
        <v>0.23160622874313616</v>
      </c>
      <c r="M1417" s="94">
        <f t="shared" si="155"/>
        <v>0.23160622874313616</v>
      </c>
      <c r="N1417" s="94">
        <f t="shared" si="155"/>
        <v>0.23160622874313616</v>
      </c>
      <c r="O1417" s="94">
        <f t="shared" si="155"/>
        <v>0.23160622874313616</v>
      </c>
      <c r="P1417" s="94">
        <f t="shared" si="155"/>
        <v>0.23160622874313616</v>
      </c>
      <c r="Q1417" s="94">
        <f t="shared" si="155"/>
        <v>0.23160622874313616</v>
      </c>
      <c r="R1417" s="94">
        <f t="shared" si="155"/>
        <v>0.23160622874313616</v>
      </c>
      <c r="S1417" s="93">
        <f>(1+H1417)^((5-Dashboard!$F$9)*3/12)</f>
        <v>1.0534598038019694</v>
      </c>
      <c r="T1417" s="93">
        <f t="shared" si="157"/>
        <v>1.2974476560930277</v>
      </c>
      <c r="U1417" s="93">
        <f t="shared" si="157"/>
        <v>1.5979446147123553</v>
      </c>
      <c r="V1417" s="93">
        <f t="shared" si="157"/>
        <v>1.9680385406662877</v>
      </c>
      <c r="W1417" s="93">
        <f t="shared" si="157"/>
        <v>2.4238485250911519</v>
      </c>
      <c r="X1417" s="93">
        <f t="shared" si="157"/>
        <v>2.9852269410321264</v>
      </c>
      <c r="Y1417" s="93">
        <f t="shared" si="156"/>
        <v>3.6766240947869857</v>
      </c>
      <c r="Z1417" s="93">
        <f t="shared" si="156"/>
        <v>4.528153135886746</v>
      </c>
      <c r="AA1417" s="93">
        <f t="shared" si="156"/>
        <v>5.576901606860881</v>
      </c>
      <c r="AB1417" s="93">
        <f t="shared" si="156"/>
        <v>6.8685467560974658</v>
      </c>
      <c r="AC1417" s="95">
        <f t="shared" si="156"/>
        <v>8.4593449672231014</v>
      </c>
      <c r="AE1417" s="96"/>
    </row>
    <row r="1418" spans="3:31" ht="24.75" customHeight="1" x14ac:dyDescent="0.25">
      <c r="C1418" s="91">
        <f>ABS(E1418-Dashboard!$F$13)</f>
        <v>13.06730869447496</v>
      </c>
      <c r="D1418" s="92">
        <f t="shared" si="150"/>
        <v>0.23170622874313615</v>
      </c>
      <c r="E1418" s="93" cm="1">
        <f t="array" ref="E1418">SUM('DRE + DCF'!$S$41/TIR!S1418,'DRE + DCF'!$U$41:$AD$41/TIR!T1418:AC1418,TIR!F1418)</f>
        <v>36.442691305525038</v>
      </c>
      <c r="F1418" s="100">
        <f>'DRE + DCF'!$AE$38*'DRE + DCF'!$AE$39*(1+G1418)/(R1418-G1418)/AC1418</f>
        <v>15.592222496597843</v>
      </c>
      <c r="G1418" s="92">
        <f>R1418*(1-'DRE + DCF'!$AE$39)</f>
        <v>0.13902373724588168</v>
      </c>
      <c r="H1418" s="94">
        <f t="shared" si="154"/>
        <v>0.23170622874313615</v>
      </c>
      <c r="I1418" s="94">
        <f t="shared" si="155"/>
        <v>0.23170622874313615</v>
      </c>
      <c r="J1418" s="94">
        <f t="shared" si="155"/>
        <v>0.23170622874313615</v>
      </c>
      <c r="K1418" s="94">
        <f t="shared" si="155"/>
        <v>0.23170622874313615</v>
      </c>
      <c r="L1418" s="94">
        <f t="shared" si="155"/>
        <v>0.23170622874313615</v>
      </c>
      <c r="M1418" s="94">
        <f t="shared" si="155"/>
        <v>0.23170622874313615</v>
      </c>
      <c r="N1418" s="94">
        <f t="shared" si="155"/>
        <v>0.23170622874313615</v>
      </c>
      <c r="O1418" s="94">
        <f t="shared" si="155"/>
        <v>0.23170622874313615</v>
      </c>
      <c r="P1418" s="94">
        <f t="shared" si="155"/>
        <v>0.23170622874313615</v>
      </c>
      <c r="Q1418" s="94">
        <f t="shared" si="155"/>
        <v>0.23170622874313615</v>
      </c>
      <c r="R1418" s="94">
        <f t="shared" si="155"/>
        <v>0.23170622874313615</v>
      </c>
      <c r="S1418" s="93">
        <f>(1+H1418)^((5-Dashboard!$F$9)*3/12)</f>
        <v>1.053481187010842</v>
      </c>
      <c r="T1418" s="93">
        <f t="shared" si="157"/>
        <v>1.2975793399049669</v>
      </c>
      <c r="U1418" s="93">
        <f t="shared" si="157"/>
        <v>1.5982365552493547</v>
      </c>
      <c r="V1418" s="93">
        <f t="shared" si="157"/>
        <v>1.9685579201056036</v>
      </c>
      <c r="W1418" s="93">
        <f t="shared" si="157"/>
        <v>2.4246850518357048</v>
      </c>
      <c r="X1418" s="93">
        <f t="shared" si="157"/>
        <v>2.9864996810864115</v>
      </c>
      <c r="Y1418" s="93">
        <f t="shared" si="156"/>
        <v>3.6784902593335227</v>
      </c>
      <c r="Z1418" s="93">
        <f t="shared" si="156"/>
        <v>4.5308193647920545</v>
      </c>
      <c r="AA1418" s="93">
        <f t="shared" si="156"/>
        <v>5.5806384329243937</v>
      </c>
      <c r="AB1418" s="93">
        <f t="shared" si="156"/>
        <v>6.8737071181963101</v>
      </c>
      <c r="AC1418" s="95">
        <f t="shared" si="156"/>
        <v>8.4663878720384282</v>
      </c>
      <c r="AE1418" s="96"/>
    </row>
    <row r="1419" spans="3:31" ht="24.75" customHeight="1" x14ac:dyDescent="0.25">
      <c r="C1419" s="91">
        <f>ABS(E1419-Dashboard!$F$13)</f>
        <v>13.094038503892946</v>
      </c>
      <c r="D1419" s="92">
        <f t="shared" si="150"/>
        <v>0.23180622874313614</v>
      </c>
      <c r="E1419" s="93" cm="1">
        <f t="array" ref="E1419">SUM('DRE + DCF'!$S$41/TIR!S1419,'DRE + DCF'!$U$41:$AD$41/TIR!T1419:AC1419,TIR!F1419)</f>
        <v>36.415961496107052</v>
      </c>
      <c r="F1419" s="100">
        <f>'DRE + DCF'!$AE$38*'DRE + DCF'!$AE$39*(1+G1419)/(R1419-G1419)/AC1419</f>
        <v>15.573352401811611</v>
      </c>
      <c r="G1419" s="92">
        <f>R1419*(1-'DRE + DCF'!$AE$39)</f>
        <v>0.13908373724588169</v>
      </c>
      <c r="H1419" s="94">
        <f t="shared" si="154"/>
        <v>0.23180622874313614</v>
      </c>
      <c r="I1419" s="94">
        <f t="shared" si="155"/>
        <v>0.23180622874313614</v>
      </c>
      <c r="J1419" s="94">
        <f t="shared" si="155"/>
        <v>0.23180622874313614</v>
      </c>
      <c r="K1419" s="94">
        <f t="shared" si="155"/>
        <v>0.23180622874313614</v>
      </c>
      <c r="L1419" s="94">
        <f t="shared" si="155"/>
        <v>0.23180622874313614</v>
      </c>
      <c r="M1419" s="94">
        <f t="shared" si="155"/>
        <v>0.23180622874313614</v>
      </c>
      <c r="N1419" s="94">
        <f t="shared" si="155"/>
        <v>0.23180622874313614</v>
      </c>
      <c r="O1419" s="94">
        <f t="shared" si="155"/>
        <v>0.23180622874313614</v>
      </c>
      <c r="P1419" s="94">
        <f t="shared" si="155"/>
        <v>0.23180622874313614</v>
      </c>
      <c r="Q1419" s="94">
        <f t="shared" si="155"/>
        <v>0.23180622874313614</v>
      </c>
      <c r="R1419" s="94">
        <f t="shared" si="155"/>
        <v>0.23180622874313614</v>
      </c>
      <c r="S1419" s="93">
        <f>(1+H1419)^((5-Dashboard!$F$9)*3/12)</f>
        <v>1.0535025689177064</v>
      </c>
      <c r="T1419" s="93">
        <f t="shared" si="157"/>
        <v>1.2977110263897258</v>
      </c>
      <c r="U1419" s="93">
        <f t="shared" si="157"/>
        <v>1.5985285254155126</v>
      </c>
      <c r="V1419" s="93">
        <f t="shared" si="157"/>
        <v>1.969077394430409</v>
      </c>
      <c r="W1419" s="93">
        <f t="shared" si="157"/>
        <v>2.4255217993366829</v>
      </c>
      <c r="X1419" s="93">
        <f t="shared" si="157"/>
        <v>2.9877728603751854</v>
      </c>
      <c r="Y1419" s="93">
        <f t="shared" si="156"/>
        <v>3.6803572194798497</v>
      </c>
      <c r="Z1419" s="93">
        <f t="shared" si="156"/>
        <v>4.5334869469550485</v>
      </c>
      <c r="AA1419" s="93">
        <f t="shared" si="156"/>
        <v>5.5843774591849327</v>
      </c>
      <c r="AB1419" s="93">
        <f t="shared" si="156"/>
        <v>6.8788709378767683</v>
      </c>
      <c r="AC1419" s="95">
        <f t="shared" si="156"/>
        <v>8.473436067996742</v>
      </c>
      <c r="AE1419" s="96"/>
    </row>
    <row r="1420" spans="3:31" ht="24.75" customHeight="1" x14ac:dyDescent="0.25">
      <c r="C1420" s="91">
        <f>ABS(E1420-Dashboard!$F$13)</f>
        <v>13.120736803784588</v>
      </c>
      <c r="D1420" s="92">
        <f t="shared" si="150"/>
        <v>0.23190622874313613</v>
      </c>
      <c r="E1420" s="93" cm="1">
        <f t="array" ref="E1420">SUM('DRE + DCF'!$S$41/TIR!S1420,'DRE + DCF'!$U$41:$AD$41/TIR!T1420:AC1420,TIR!F1420)</f>
        <v>36.38926319621541</v>
      </c>
      <c r="F1420" s="100">
        <f>'DRE + DCF'!$AE$38*'DRE + DCF'!$AE$39*(1+G1420)/(R1420-G1420)/AC1420</f>
        <v>15.554509046382968</v>
      </c>
      <c r="G1420" s="92">
        <f>R1420*(1-'DRE + DCF'!$AE$39)</f>
        <v>0.13914373724588167</v>
      </c>
      <c r="H1420" s="94">
        <f t="shared" si="154"/>
        <v>0.23190622874313613</v>
      </c>
      <c r="I1420" s="94">
        <f t="shared" si="155"/>
        <v>0.23190622874313613</v>
      </c>
      <c r="J1420" s="94">
        <f t="shared" si="155"/>
        <v>0.23190622874313613</v>
      </c>
      <c r="K1420" s="94">
        <f t="shared" si="155"/>
        <v>0.23190622874313613</v>
      </c>
      <c r="L1420" s="94">
        <f t="shared" si="155"/>
        <v>0.23190622874313613</v>
      </c>
      <c r="M1420" s="94">
        <f t="shared" si="155"/>
        <v>0.23190622874313613</v>
      </c>
      <c r="N1420" s="94">
        <f t="shared" si="155"/>
        <v>0.23190622874313613</v>
      </c>
      <c r="O1420" s="94">
        <f t="shared" si="155"/>
        <v>0.23190622874313613</v>
      </c>
      <c r="P1420" s="94">
        <f t="shared" si="155"/>
        <v>0.23190622874313613</v>
      </c>
      <c r="Q1420" s="94">
        <f t="shared" si="155"/>
        <v>0.23190622874313613</v>
      </c>
      <c r="R1420" s="94">
        <f t="shared" si="155"/>
        <v>0.23190622874313613</v>
      </c>
      <c r="S1420" s="93">
        <f>(1+H1420)^((5-Dashboard!$F$9)*3/12)</f>
        <v>1.0535239495227475</v>
      </c>
      <c r="T1420" s="93">
        <f t="shared" si="157"/>
        <v>1.2978427155471421</v>
      </c>
      <c r="U1420" s="93">
        <f t="shared" si="157"/>
        <v>1.5988205252114307</v>
      </c>
      <c r="V1420" s="93">
        <f t="shared" si="157"/>
        <v>1.9695969636503339</v>
      </c>
      <c r="W1420" s="93">
        <f t="shared" si="157"/>
        <v>2.4263587676344147</v>
      </c>
      <c r="X1420" s="93">
        <f t="shared" si="157"/>
        <v>2.9890464790143554</v>
      </c>
      <c r="Y1420" s="93">
        <f t="shared" si="156"/>
        <v>3.6822249755005241</v>
      </c>
      <c r="Z1420" s="93">
        <f t="shared" si="156"/>
        <v>4.5361558829526372</v>
      </c>
      <c r="AA1420" s="93">
        <f t="shared" si="156"/>
        <v>5.5881186867591746</v>
      </c>
      <c r="AB1420" s="93">
        <f t="shared" si="156"/>
        <v>6.8840382171745409</v>
      </c>
      <c r="AC1420" s="95">
        <f t="shared" si="156"/>
        <v>8.4804895586431108</v>
      </c>
      <c r="AE1420" s="96"/>
    </row>
    <row r="1421" spans="3:31" ht="24.75" customHeight="1" x14ac:dyDescent="0.25">
      <c r="C1421" s="91">
        <f>ABS(E1421-Dashboard!$F$13)</f>
        <v>13.147403642260336</v>
      </c>
      <c r="D1421" s="92">
        <f t="shared" si="150"/>
        <v>0.23200622874313612</v>
      </c>
      <c r="E1421" s="93" cm="1">
        <f t="array" ref="E1421">SUM('DRE + DCF'!$S$41/TIR!S1421,'DRE + DCF'!$U$41:$AD$41/TIR!T1421:AC1421,TIR!F1421)</f>
        <v>36.362596357739662</v>
      </c>
      <c r="F1421" s="100">
        <f>'DRE + DCF'!$AE$38*'DRE + DCF'!$AE$39*(1+G1421)/(R1421-G1421)/AC1421</f>
        <v>15.535692385850179</v>
      </c>
      <c r="G1421" s="92">
        <f>R1421*(1-'DRE + DCF'!$AE$39)</f>
        <v>0.13920373724588167</v>
      </c>
      <c r="H1421" s="94">
        <f t="shared" si="154"/>
        <v>0.23200622874313612</v>
      </c>
      <c r="I1421" s="94">
        <f t="shared" si="155"/>
        <v>0.23200622874313612</v>
      </c>
      <c r="J1421" s="94">
        <f t="shared" si="155"/>
        <v>0.23200622874313612</v>
      </c>
      <c r="K1421" s="94">
        <f t="shared" si="155"/>
        <v>0.23200622874313612</v>
      </c>
      <c r="L1421" s="94">
        <f t="shared" si="155"/>
        <v>0.23200622874313612</v>
      </c>
      <c r="M1421" s="94">
        <f t="shared" si="155"/>
        <v>0.23200622874313612</v>
      </c>
      <c r="N1421" s="94">
        <f t="shared" si="155"/>
        <v>0.23200622874313612</v>
      </c>
      <c r="O1421" s="94">
        <f t="shared" si="155"/>
        <v>0.23200622874313612</v>
      </c>
      <c r="P1421" s="94">
        <f t="shared" si="155"/>
        <v>0.23200622874313612</v>
      </c>
      <c r="Q1421" s="94">
        <f t="shared" si="155"/>
        <v>0.23200622874313612</v>
      </c>
      <c r="R1421" s="94">
        <f t="shared" si="155"/>
        <v>0.23200622874313612</v>
      </c>
      <c r="S1421" s="93">
        <f>(1+H1421)^((5-Dashboard!$F$9)*3/12)</f>
        <v>1.05354532882615</v>
      </c>
      <c r="T1421" s="93">
        <f t="shared" si="157"/>
        <v>1.2979744073770525</v>
      </c>
      <c r="U1421" s="93">
        <f t="shared" si="157"/>
        <v>1.5991125546377096</v>
      </c>
      <c r="V1421" s="93">
        <f t="shared" si="157"/>
        <v>1.9701166277750068</v>
      </c>
      <c r="W1421" s="93">
        <f t="shared" si="157"/>
        <v>2.4271959567692312</v>
      </c>
      <c r="X1421" s="93">
        <f t="shared" si="157"/>
        <v>2.9903205371198487</v>
      </c>
      <c r="Y1421" s="93">
        <f t="shared" si="156"/>
        <v>3.6840935276701741</v>
      </c>
      <c r="Z1421" s="93">
        <f t="shared" si="156"/>
        <v>4.5388261733619277</v>
      </c>
      <c r="AA1421" s="93">
        <f t="shared" si="156"/>
        <v>5.5918621167642684</v>
      </c>
      <c r="AB1421" s="93">
        <f t="shared" si="156"/>
        <v>6.8892089581263569</v>
      </c>
      <c r="AC1421" s="95">
        <f t="shared" si="156"/>
        <v>8.4875483475246831</v>
      </c>
      <c r="AE1421" s="96"/>
    </row>
    <row r="1422" spans="3:31" ht="24.75" customHeight="1" x14ac:dyDescent="0.25">
      <c r="C1422" s="91">
        <f>ABS(E1422-Dashboard!$F$13)</f>
        <v>13.174039067340601</v>
      </c>
      <c r="D1422" s="92">
        <f t="shared" si="150"/>
        <v>0.23210622874313611</v>
      </c>
      <c r="E1422" s="93" cm="1">
        <f t="array" ref="E1422">SUM('DRE + DCF'!$S$41/TIR!S1422,'DRE + DCF'!$U$41:$AD$41/TIR!T1422:AC1422,TIR!F1422)</f>
        <v>36.335960932659397</v>
      </c>
      <c r="F1422" s="100">
        <f>'DRE + DCF'!$AE$38*'DRE + DCF'!$AE$39*(1+G1422)/(R1422-G1422)/AC1422</f>
        <v>15.516902375838269</v>
      </c>
      <c r="G1422" s="92">
        <f>R1422*(1-'DRE + DCF'!$AE$39)</f>
        <v>0.13926373724588165</v>
      </c>
      <c r="H1422" s="94">
        <f t="shared" si="154"/>
        <v>0.23210622874313611</v>
      </c>
      <c r="I1422" s="94">
        <f t="shared" si="155"/>
        <v>0.23210622874313611</v>
      </c>
      <c r="J1422" s="94">
        <f t="shared" si="155"/>
        <v>0.23210622874313611</v>
      </c>
      <c r="K1422" s="94">
        <f t="shared" si="155"/>
        <v>0.23210622874313611</v>
      </c>
      <c r="L1422" s="94">
        <f t="shared" si="155"/>
        <v>0.23210622874313611</v>
      </c>
      <c r="M1422" s="94">
        <f t="shared" si="155"/>
        <v>0.23210622874313611</v>
      </c>
      <c r="N1422" s="94">
        <f t="shared" si="155"/>
        <v>0.23210622874313611</v>
      </c>
      <c r="O1422" s="94">
        <f t="shared" si="155"/>
        <v>0.23210622874313611</v>
      </c>
      <c r="P1422" s="94">
        <f t="shared" si="155"/>
        <v>0.23210622874313611</v>
      </c>
      <c r="Q1422" s="94">
        <f t="shared" si="155"/>
        <v>0.23210622874313611</v>
      </c>
      <c r="R1422" s="94">
        <f t="shared" si="155"/>
        <v>0.23210622874313611</v>
      </c>
      <c r="S1422" s="93">
        <f>(1+H1422)^((5-Dashboard!$F$9)*3/12)</f>
        <v>1.0535667068280989</v>
      </c>
      <c r="T1422" s="93">
        <f t="shared" si="157"/>
        <v>1.2981061018792943</v>
      </c>
      <c r="U1422" s="93">
        <f t="shared" si="157"/>
        <v>1.5994046136949507</v>
      </c>
      <c r="V1422" s="93">
        <f t="shared" si="157"/>
        <v>1.9706363868140582</v>
      </c>
      <c r="W1422" s="93">
        <f t="shared" si="157"/>
        <v>2.4280333667814693</v>
      </c>
      <c r="X1422" s="93">
        <f t="shared" si="157"/>
        <v>2.9915950348076161</v>
      </c>
      <c r="Y1422" s="93">
        <f t="shared" si="156"/>
        <v>3.6859628762635031</v>
      </c>
      <c r="Z1422" s="93">
        <f t="shared" si="156"/>
        <v>4.5414978187602273</v>
      </c>
      <c r="AA1422" s="93">
        <f t="shared" si="156"/>
        <v>5.5956077503178427</v>
      </c>
      <c r="AB1422" s="93">
        <f t="shared" si="156"/>
        <v>6.894383162769981</v>
      </c>
      <c r="AC1422" s="95">
        <f t="shared" si="156"/>
        <v>8.4946124381906962</v>
      </c>
      <c r="AE1422" s="96"/>
    </row>
    <row r="1423" spans="3:31" ht="24.75" customHeight="1" x14ac:dyDescent="0.25">
      <c r="C1423" s="91">
        <f>ABS(E1423-Dashboard!$F$13)</f>
        <v>13.200643126955981</v>
      </c>
      <c r="D1423" s="92">
        <f t="shared" ref="D1423:D1486" si="158">D1422+0.0001</f>
        <v>0.23220622874313609</v>
      </c>
      <c r="E1423" s="93" cm="1">
        <f t="array" ref="E1423">SUM('DRE + DCF'!$S$41/TIR!S1423,'DRE + DCF'!$U$41:$AD$41/TIR!T1423:AC1423,TIR!F1423)</f>
        <v>36.309356873044017</v>
      </c>
      <c r="F1423" s="100">
        <f>'DRE + DCF'!$AE$38*'DRE + DCF'!$AE$39*(1+G1423)/(R1423-G1423)/AC1423</f>
        <v>15.498138972058843</v>
      </c>
      <c r="G1423" s="92">
        <f>R1423*(1-'DRE + DCF'!$AE$39)</f>
        <v>0.13932373724588165</v>
      </c>
      <c r="H1423" s="94">
        <f t="shared" si="154"/>
        <v>0.23220622874313609</v>
      </c>
      <c r="I1423" s="94">
        <f t="shared" si="155"/>
        <v>0.23220622874313609</v>
      </c>
      <c r="J1423" s="94">
        <f t="shared" si="155"/>
        <v>0.23220622874313609</v>
      </c>
      <c r="K1423" s="94">
        <f t="shared" si="155"/>
        <v>0.23220622874313609</v>
      </c>
      <c r="L1423" s="94">
        <f t="shared" si="155"/>
        <v>0.23220622874313609</v>
      </c>
      <c r="M1423" s="94">
        <f t="shared" si="155"/>
        <v>0.23220622874313609</v>
      </c>
      <c r="N1423" s="94">
        <f t="shared" si="155"/>
        <v>0.23220622874313609</v>
      </c>
      <c r="O1423" s="94">
        <f t="shared" si="155"/>
        <v>0.23220622874313609</v>
      </c>
      <c r="P1423" s="94">
        <f t="shared" si="155"/>
        <v>0.23220622874313609</v>
      </c>
      <c r="Q1423" s="94">
        <f t="shared" si="155"/>
        <v>0.23220622874313609</v>
      </c>
      <c r="R1423" s="94">
        <f t="shared" si="155"/>
        <v>0.23220622874313609</v>
      </c>
      <c r="S1423" s="93">
        <f>(1+H1423)^((5-Dashboard!$F$9)*3/12)</f>
        <v>1.0535880835287792</v>
      </c>
      <c r="T1423" s="93">
        <f t="shared" si="157"/>
        <v>1.2982377990537053</v>
      </c>
      <c r="U1423" s="93">
        <f t="shared" si="157"/>
        <v>1.5996967023837556</v>
      </c>
      <c r="V1423" s="93">
        <f t="shared" si="157"/>
        <v>1.9711562407771186</v>
      </c>
      <c r="W1423" s="93">
        <f t="shared" si="157"/>
        <v>2.4288709977114706</v>
      </c>
      <c r="X1423" s="93">
        <f t="shared" si="157"/>
        <v>2.9928699721936298</v>
      </c>
      <c r="Y1423" s="93">
        <f t="shared" si="156"/>
        <v>3.6878330215552872</v>
      </c>
      <c r="Z1423" s="93">
        <f t="shared" si="156"/>
        <v>4.5441708197250454</v>
      </c>
      <c r="AA1423" s="93">
        <f t="shared" si="156"/>
        <v>5.5993555885380033</v>
      </c>
      <c r="AB1423" s="93">
        <f t="shared" si="156"/>
        <v>6.8995608331442169</v>
      </c>
      <c r="AC1423" s="95">
        <f t="shared" si="156"/>
        <v>8.5016818341924854</v>
      </c>
      <c r="AE1423" s="96"/>
    </row>
    <row r="1424" spans="3:31" ht="24.75" customHeight="1" x14ac:dyDescent="0.25">
      <c r="C1424" s="91">
        <f>ABS(E1424-Dashboard!$F$13)</f>
        <v>13.227215868947404</v>
      </c>
      <c r="D1424" s="92">
        <f t="shared" si="158"/>
        <v>0.23230622874313608</v>
      </c>
      <c r="E1424" s="93" cm="1">
        <f t="array" ref="E1424">SUM('DRE + DCF'!$S$41/TIR!S1424,'DRE + DCF'!$U$41:$AD$41/TIR!T1424:AC1424,TIR!F1424)</f>
        <v>36.282784131052594</v>
      </c>
      <c r="F1424" s="100">
        <f>'DRE + DCF'!$AE$38*'DRE + DCF'!$AE$39*(1+G1424)/(R1424-G1424)/AC1424</f>
        <v>15.479402130309893</v>
      </c>
      <c r="G1424" s="92">
        <f>R1424*(1-'DRE + DCF'!$AE$39)</f>
        <v>0.13938373724588166</v>
      </c>
      <c r="H1424" s="94">
        <f t="shared" si="154"/>
        <v>0.23230622874313608</v>
      </c>
      <c r="I1424" s="94">
        <f t="shared" si="155"/>
        <v>0.23230622874313608</v>
      </c>
      <c r="J1424" s="94">
        <f t="shared" si="155"/>
        <v>0.23230622874313608</v>
      </c>
      <c r="K1424" s="94">
        <f t="shared" si="155"/>
        <v>0.23230622874313608</v>
      </c>
      <c r="L1424" s="94">
        <f t="shared" si="155"/>
        <v>0.23230622874313608</v>
      </c>
      <c r="M1424" s="94">
        <f t="shared" si="155"/>
        <v>0.23230622874313608</v>
      </c>
      <c r="N1424" s="94">
        <f t="shared" si="155"/>
        <v>0.23230622874313608</v>
      </c>
      <c r="O1424" s="94">
        <f t="shared" si="155"/>
        <v>0.23230622874313608</v>
      </c>
      <c r="P1424" s="94">
        <f t="shared" si="155"/>
        <v>0.23230622874313608</v>
      </c>
      <c r="Q1424" s="94">
        <f t="shared" si="155"/>
        <v>0.23230622874313608</v>
      </c>
      <c r="R1424" s="94">
        <f t="shared" si="155"/>
        <v>0.23230622874313608</v>
      </c>
      <c r="S1424" s="93">
        <f>(1+H1424)^((5-Dashboard!$F$9)*3/12)</f>
        <v>1.0536094589283753</v>
      </c>
      <c r="T1424" s="93">
        <f t="shared" si="157"/>
        <v>1.2983694989001224</v>
      </c>
      <c r="U1424" s="93">
        <f t="shared" si="157"/>
        <v>1.5999888207047253</v>
      </c>
      <c r="V1424" s="93">
        <f t="shared" si="157"/>
        <v>1.9716761896738177</v>
      </c>
      <c r="W1424" s="93">
        <f t="shared" si="157"/>
        <v>2.4297088495995789</v>
      </c>
      <c r="X1424" s="93">
        <f t="shared" si="157"/>
        <v>2.9941453493938806</v>
      </c>
      <c r="Y1424" s="93">
        <f t="shared" si="156"/>
        <v>3.6897039638203726</v>
      </c>
      <c r="Z1424" s="93">
        <f t="shared" si="156"/>
        <v>4.5468451768340836</v>
      </c>
      <c r="AA1424" s="93">
        <f t="shared" si="156"/>
        <v>5.6031056325433273</v>
      </c>
      <c r="AB1424" s="93">
        <f t="shared" si="156"/>
        <v>6.9047419712888916</v>
      </c>
      <c r="AC1424" s="95">
        <f t="shared" si="156"/>
        <v>8.5087565390834605</v>
      </c>
      <c r="AE1424" s="96"/>
    </row>
    <row r="1425" spans="3:31" ht="24.75" customHeight="1" x14ac:dyDescent="0.25">
      <c r="C1425" s="91">
        <f>ABS(E1425-Dashboard!$F$13)</f>
        <v>13.253757341066404</v>
      </c>
      <c r="D1425" s="92">
        <f t="shared" si="158"/>
        <v>0.23240622874313607</v>
      </c>
      <c r="E1425" s="93" cm="1">
        <f t="array" ref="E1425">SUM('DRE + DCF'!$S$41/TIR!S1425,'DRE + DCF'!$U$41:$AD$41/TIR!T1425:AC1425,TIR!F1425)</f>
        <v>36.256242658933594</v>
      </c>
      <c r="F1425" s="100">
        <f>'DRE + DCF'!$AE$38*'DRE + DCF'!$AE$39*(1+G1425)/(R1425-G1425)/AC1425</f>
        <v>15.460691806475579</v>
      </c>
      <c r="G1425" s="92">
        <f>R1425*(1-'DRE + DCF'!$AE$39)</f>
        <v>0.13944373724588163</v>
      </c>
      <c r="H1425" s="94">
        <f t="shared" si="154"/>
        <v>0.23240622874313607</v>
      </c>
      <c r="I1425" s="94">
        <f t="shared" si="155"/>
        <v>0.23240622874313607</v>
      </c>
      <c r="J1425" s="94">
        <f t="shared" si="155"/>
        <v>0.23240622874313607</v>
      </c>
      <c r="K1425" s="94">
        <f t="shared" si="155"/>
        <v>0.23240622874313607</v>
      </c>
      <c r="L1425" s="94">
        <f t="shared" si="155"/>
        <v>0.23240622874313607</v>
      </c>
      <c r="M1425" s="94">
        <f t="shared" si="155"/>
        <v>0.23240622874313607</v>
      </c>
      <c r="N1425" s="94">
        <f t="shared" si="155"/>
        <v>0.23240622874313607</v>
      </c>
      <c r="O1425" s="94">
        <f t="shared" si="155"/>
        <v>0.23240622874313607</v>
      </c>
      <c r="P1425" s="94">
        <f t="shared" si="155"/>
        <v>0.23240622874313607</v>
      </c>
      <c r="Q1425" s="94">
        <f t="shared" si="155"/>
        <v>0.23240622874313607</v>
      </c>
      <c r="R1425" s="94">
        <f t="shared" si="155"/>
        <v>0.23240622874313607</v>
      </c>
      <c r="S1425" s="93">
        <f>(1+H1425)^((5-Dashboard!$F$9)*3/12)</f>
        <v>1.0536308330270723</v>
      </c>
      <c r="T1425" s="93">
        <f t="shared" si="157"/>
        <v>1.298501201418383</v>
      </c>
      <c r="U1425" s="93">
        <f t="shared" si="157"/>
        <v>1.6002809686584607</v>
      </c>
      <c r="V1425" s="93">
        <f t="shared" si="157"/>
        <v>1.9721962335137864</v>
      </c>
      <c r="W1425" s="93">
        <f t="shared" si="157"/>
        <v>2.4305469224861427</v>
      </c>
      <c r="X1425" s="93">
        <f t="shared" si="157"/>
        <v>2.9954211665243826</v>
      </c>
      <c r="Y1425" s="93">
        <f t="shared" si="156"/>
        <v>3.69157570333368</v>
      </c>
      <c r="Z1425" s="93">
        <f t="shared" si="156"/>
        <v>4.5495208906652511</v>
      </c>
      <c r="AA1425" s="93">
        <f t="shared" si="156"/>
        <v>5.6068578834528759</v>
      </c>
      <c r="AB1425" s="93">
        <f t="shared" si="156"/>
        <v>6.909926579244881</v>
      </c>
      <c r="AC1425" s="95">
        <f t="shared" si="156"/>
        <v>8.5158365564191421</v>
      </c>
      <c r="AE1425" s="96"/>
    </row>
    <row r="1426" spans="3:31" ht="24.75" customHeight="1" x14ac:dyDescent="0.25">
      <c r="C1426" s="91">
        <f>ABS(E1426-Dashboard!$F$13)</f>
        <v>13.280267590975221</v>
      </c>
      <c r="D1426" s="92">
        <f t="shared" si="158"/>
        <v>0.23250622874313606</v>
      </c>
      <c r="E1426" s="93" cm="1">
        <f t="array" ref="E1426">SUM('DRE + DCF'!$S$41/TIR!S1426,'DRE + DCF'!$U$41:$AD$41/TIR!T1426:AC1426,TIR!F1426)</f>
        <v>36.229732409024777</v>
      </c>
      <c r="F1426" s="100">
        <f>'DRE + DCF'!$AE$38*'DRE + DCF'!$AE$39*(1+G1426)/(R1426-G1426)/AC1426</f>
        <v>15.442007956526083</v>
      </c>
      <c r="G1426" s="92">
        <f>R1426*(1-'DRE + DCF'!$AE$39)</f>
        <v>0.13950373724588164</v>
      </c>
      <c r="H1426" s="94">
        <f t="shared" si="154"/>
        <v>0.23250622874313606</v>
      </c>
      <c r="I1426" s="94">
        <f t="shared" si="155"/>
        <v>0.23250622874313606</v>
      </c>
      <c r="J1426" s="94">
        <f t="shared" si="155"/>
        <v>0.23250622874313606</v>
      </c>
      <c r="K1426" s="94">
        <f t="shared" si="155"/>
        <v>0.23250622874313606</v>
      </c>
      <c r="L1426" s="94">
        <f t="shared" si="155"/>
        <v>0.23250622874313606</v>
      </c>
      <c r="M1426" s="94">
        <f t="shared" si="155"/>
        <v>0.23250622874313606</v>
      </c>
      <c r="N1426" s="94">
        <f t="shared" si="155"/>
        <v>0.23250622874313606</v>
      </c>
      <c r="O1426" s="94">
        <f t="shared" si="155"/>
        <v>0.23250622874313606</v>
      </c>
      <c r="P1426" s="94">
        <f t="shared" si="155"/>
        <v>0.23250622874313606</v>
      </c>
      <c r="Q1426" s="94">
        <f t="shared" si="155"/>
        <v>0.23250622874313606</v>
      </c>
      <c r="R1426" s="94">
        <f t="shared" si="155"/>
        <v>0.23250622874313606</v>
      </c>
      <c r="S1426" s="93">
        <f>(1+H1426)^((5-Dashboard!$F$9)*3/12)</f>
        <v>1.0536522058250548</v>
      </c>
      <c r="T1426" s="93">
        <f t="shared" si="157"/>
        <v>1.2986329066083249</v>
      </c>
      <c r="U1426" s="93">
        <f t="shared" si="157"/>
        <v>1.6005731462455637</v>
      </c>
      <c r="V1426" s="93">
        <f t="shared" si="157"/>
        <v>1.9727163723066556</v>
      </c>
      <c r="W1426" s="93">
        <f t="shared" si="157"/>
        <v>2.4313852164115164</v>
      </c>
      <c r="X1426" s="93">
        <f t="shared" si="157"/>
        <v>2.9966974237011716</v>
      </c>
      <c r="Y1426" s="93">
        <f t="shared" si="156"/>
        <v>3.6934482403702029</v>
      </c>
      <c r="Z1426" s="93">
        <f t="shared" si="156"/>
        <v>4.5521979617966508</v>
      </c>
      <c r="AA1426" s="93">
        <f t="shared" si="156"/>
        <v>5.6106123423861805</v>
      </c>
      <c r="AB1426" s="93">
        <f t="shared" si="156"/>
        <v>6.9151146590540842</v>
      </c>
      <c r="AC1426" s="95">
        <f t="shared" si="156"/>
        <v>8.5229218897571268</v>
      </c>
      <c r="AE1426" s="96"/>
    </row>
    <row r="1427" spans="3:31" ht="24.75" customHeight="1" x14ac:dyDescent="0.25">
      <c r="C1427" s="91">
        <f>ABS(E1427-Dashboard!$F$13)</f>
        <v>13.306746666247129</v>
      </c>
      <c r="D1427" s="92">
        <f t="shared" si="158"/>
        <v>0.23260622874313605</v>
      </c>
      <c r="E1427" s="93" cm="1">
        <f t="array" ref="E1427">SUM('DRE + DCF'!$S$41/TIR!S1427,'DRE + DCF'!$U$41:$AD$41/TIR!T1427:AC1427,TIR!F1427)</f>
        <v>36.203253333752869</v>
      </c>
      <c r="F1427" s="100">
        <f>'DRE + DCF'!$AE$38*'DRE + DCF'!$AE$39*(1+G1427)/(R1427-G1427)/AC1427</f>
        <v>15.423350536517347</v>
      </c>
      <c r="G1427" s="92">
        <f>R1427*(1-'DRE + DCF'!$AE$39)</f>
        <v>0.13956373724588161</v>
      </c>
      <c r="H1427" s="94">
        <f t="shared" si="154"/>
        <v>0.23260622874313605</v>
      </c>
      <c r="I1427" s="94">
        <f t="shared" si="155"/>
        <v>0.23260622874313605</v>
      </c>
      <c r="J1427" s="94">
        <f t="shared" si="155"/>
        <v>0.23260622874313605</v>
      </c>
      <c r="K1427" s="94">
        <f t="shared" si="155"/>
        <v>0.23260622874313605</v>
      </c>
      <c r="L1427" s="94">
        <f t="shared" si="155"/>
        <v>0.23260622874313605</v>
      </c>
      <c r="M1427" s="94">
        <f t="shared" si="155"/>
        <v>0.23260622874313605</v>
      </c>
      <c r="N1427" s="94">
        <f t="shared" si="155"/>
        <v>0.23260622874313605</v>
      </c>
      <c r="O1427" s="94">
        <f t="shared" si="155"/>
        <v>0.23260622874313605</v>
      </c>
      <c r="P1427" s="94">
        <f t="shared" si="155"/>
        <v>0.23260622874313605</v>
      </c>
      <c r="Q1427" s="94">
        <f t="shared" ref="I1427:R1453" si="159">$D1427</f>
        <v>0.23260622874313605</v>
      </c>
      <c r="R1427" s="94">
        <f t="shared" si="159"/>
        <v>0.23260622874313605</v>
      </c>
      <c r="S1427" s="93">
        <f>(1+H1427)^((5-Dashboard!$F$9)*3/12)</f>
        <v>1.0536735773225074</v>
      </c>
      <c r="T1427" s="93">
        <f t="shared" si="157"/>
        <v>1.2987646144697851</v>
      </c>
      <c r="U1427" s="93">
        <f t="shared" si="157"/>
        <v>1.6008653534666348</v>
      </c>
      <c r="V1427" s="93">
        <f t="shared" si="157"/>
        <v>1.9732366060620563</v>
      </c>
      <c r="W1427" s="93">
        <f t="shared" si="157"/>
        <v>2.4322237314160566</v>
      </c>
      <c r="X1427" s="93">
        <f t="shared" si="157"/>
        <v>2.9979741210403037</v>
      </c>
      <c r="Y1427" s="93">
        <f t="shared" si="156"/>
        <v>3.695321575205007</v>
      </c>
      <c r="Z1427" s="93">
        <f t="shared" si="156"/>
        <v>4.554876390806589</v>
      </c>
      <c r="AA1427" s="93">
        <f t="shared" si="156"/>
        <v>5.6143690104632569</v>
      </c>
      <c r="AB1427" s="93">
        <f t="shared" si="156"/>
        <v>6.9203062127594475</v>
      </c>
      <c r="AC1427" s="95">
        <f t="shared" si="156"/>
        <v>8.5300125426571167</v>
      </c>
      <c r="AE1427" s="96"/>
    </row>
    <row r="1428" spans="3:31" ht="24.75" customHeight="1" x14ac:dyDescent="0.25">
      <c r="C1428" s="91">
        <f>ABS(E1428-Dashboard!$F$13)</f>
        <v>13.333194614366469</v>
      </c>
      <c r="D1428" s="92">
        <f t="shared" si="158"/>
        <v>0.23270622874313604</v>
      </c>
      <c r="E1428" s="93" cm="1">
        <f t="array" ref="E1428">SUM('DRE + DCF'!$S$41/TIR!S1428,'DRE + DCF'!$U$41:$AD$41/TIR!T1428:AC1428,TIR!F1428)</f>
        <v>36.176805385633529</v>
      </c>
      <c r="F1428" s="100">
        <f>'DRE + DCF'!$AE$38*'DRE + DCF'!$AE$39*(1+G1428)/(R1428-G1428)/AC1428</f>
        <v>15.404719502590952</v>
      </c>
      <c r="G1428" s="92">
        <f>R1428*(1-'DRE + DCF'!$AE$39)</f>
        <v>0.13962373724588162</v>
      </c>
      <c r="H1428" s="94">
        <f t="shared" si="154"/>
        <v>0.23270622874313604</v>
      </c>
      <c r="I1428" s="94">
        <f t="shared" si="159"/>
        <v>0.23270622874313604</v>
      </c>
      <c r="J1428" s="94">
        <f t="shared" si="159"/>
        <v>0.23270622874313604</v>
      </c>
      <c r="K1428" s="94">
        <f t="shared" si="159"/>
        <v>0.23270622874313604</v>
      </c>
      <c r="L1428" s="94">
        <f t="shared" si="159"/>
        <v>0.23270622874313604</v>
      </c>
      <c r="M1428" s="94">
        <f t="shared" si="159"/>
        <v>0.23270622874313604</v>
      </c>
      <c r="N1428" s="94">
        <f t="shared" si="159"/>
        <v>0.23270622874313604</v>
      </c>
      <c r="O1428" s="94">
        <f t="shared" si="159"/>
        <v>0.23270622874313604</v>
      </c>
      <c r="P1428" s="94">
        <f t="shared" si="159"/>
        <v>0.23270622874313604</v>
      </c>
      <c r="Q1428" s="94">
        <f t="shared" si="159"/>
        <v>0.23270622874313604</v>
      </c>
      <c r="R1428" s="94">
        <f t="shared" si="159"/>
        <v>0.23270622874313604</v>
      </c>
      <c r="S1428" s="93">
        <f>(1+H1428)^((5-Dashboard!$F$9)*3/12)</f>
        <v>1.0536949475196149</v>
      </c>
      <c r="T1428" s="93">
        <f t="shared" si="157"/>
        <v>1.2988963250026011</v>
      </c>
      <c r="U1428" s="93">
        <f t="shared" si="157"/>
        <v>1.6011575903222752</v>
      </c>
      <c r="V1428" s="93">
        <f t="shared" si="157"/>
        <v>1.9737569347896191</v>
      </c>
      <c r="W1428" s="93">
        <f t="shared" si="157"/>
        <v>2.4330624675401231</v>
      </c>
      <c r="X1428" s="93">
        <f t="shared" si="157"/>
        <v>2.9992512586578539</v>
      </c>
      <c r="Y1428" s="93">
        <f t="shared" si="156"/>
        <v>3.6971957081132274</v>
      </c>
      <c r="Z1428" s="93">
        <f t="shared" si="156"/>
        <v>4.5575561782735647</v>
      </c>
      <c r="AA1428" s="93">
        <f t="shared" si="156"/>
        <v>5.6181278888045858</v>
      </c>
      <c r="AB1428" s="93">
        <f t="shared" si="156"/>
        <v>6.9255012424049376</v>
      </c>
      <c r="AC1428" s="95">
        <f t="shared" si="156"/>
        <v>8.5371085186808937</v>
      </c>
      <c r="AE1428" s="96"/>
    </row>
    <row r="1429" spans="3:31" ht="24.75" customHeight="1" x14ac:dyDescent="0.25">
      <c r="C1429" s="91">
        <f>ABS(E1429-Dashboard!$F$13)</f>
        <v>13.359611482729029</v>
      </c>
      <c r="D1429" s="92">
        <f t="shared" si="158"/>
        <v>0.23280622874313603</v>
      </c>
      <c r="E1429" s="93" cm="1">
        <f t="array" ref="E1429">SUM('DRE + DCF'!$S$41/TIR!S1429,'DRE + DCF'!$U$41:$AD$41/TIR!T1429:AC1429,TIR!F1429)</f>
        <v>36.150388517270969</v>
      </c>
      <c r="F1429" s="100">
        <f>'DRE + DCF'!$AE$38*'DRE + DCF'!$AE$39*(1+G1429)/(R1429-G1429)/AC1429</f>
        <v>15.386114810973837</v>
      </c>
      <c r="G1429" s="92">
        <f>R1429*(1-'DRE + DCF'!$AE$39)</f>
        <v>0.13968373724588162</v>
      </c>
      <c r="H1429" s="94">
        <f t="shared" si="154"/>
        <v>0.23280622874313603</v>
      </c>
      <c r="I1429" s="94">
        <f t="shared" si="159"/>
        <v>0.23280622874313603</v>
      </c>
      <c r="J1429" s="94">
        <f t="shared" si="159"/>
        <v>0.23280622874313603</v>
      </c>
      <c r="K1429" s="94">
        <f t="shared" si="159"/>
        <v>0.23280622874313603</v>
      </c>
      <c r="L1429" s="94">
        <f t="shared" si="159"/>
        <v>0.23280622874313603</v>
      </c>
      <c r="M1429" s="94">
        <f t="shared" si="159"/>
        <v>0.23280622874313603</v>
      </c>
      <c r="N1429" s="94">
        <f t="shared" si="159"/>
        <v>0.23280622874313603</v>
      </c>
      <c r="O1429" s="94">
        <f t="shared" si="159"/>
        <v>0.23280622874313603</v>
      </c>
      <c r="P1429" s="94">
        <f t="shared" si="159"/>
        <v>0.23280622874313603</v>
      </c>
      <c r="Q1429" s="94">
        <f t="shared" si="159"/>
        <v>0.23280622874313603</v>
      </c>
      <c r="R1429" s="94">
        <f t="shared" si="159"/>
        <v>0.23280622874313603</v>
      </c>
      <c r="S1429" s="93">
        <f>(1+H1429)^((5-Dashboard!$F$9)*3/12)</f>
        <v>1.0537163164165619</v>
      </c>
      <c r="T1429" s="93">
        <f t="shared" si="157"/>
        <v>1.2990280382066108</v>
      </c>
      <c r="U1429" s="93">
        <f t="shared" si="157"/>
        <v>1.6014498568130864</v>
      </c>
      <c r="V1429" s="93">
        <f t="shared" si="157"/>
        <v>1.9742773584989763</v>
      </c>
      <c r="W1429" s="93">
        <f t="shared" si="157"/>
        <v>2.4339014248240836</v>
      </c>
      <c r="X1429" s="93">
        <f t="shared" si="157"/>
        <v>3.0005288366699241</v>
      </c>
      <c r="Y1429" s="93">
        <f t="shared" si="156"/>
        <v>3.6990706393700785</v>
      </c>
      <c r="Z1429" s="93">
        <f t="shared" si="156"/>
        <v>4.5602373247762875</v>
      </c>
      <c r="AA1429" s="93">
        <f t="shared" si="156"/>
        <v>5.6218889785311426</v>
      </c>
      <c r="AB1429" s="93">
        <f t="shared" si="156"/>
        <v>6.9306997500355791</v>
      </c>
      <c r="AC1429" s="95">
        <f t="shared" si="156"/>
        <v>8.5442098213923572</v>
      </c>
      <c r="AE1429" s="96"/>
    </row>
    <row r="1430" spans="3:31" ht="24.75" customHeight="1" x14ac:dyDescent="0.25">
      <c r="C1430" s="91">
        <f>ABS(E1430-Dashboard!$F$13)</f>
        <v>13.38599731864209</v>
      </c>
      <c r="D1430" s="92">
        <f t="shared" si="158"/>
        <v>0.23290622874313602</v>
      </c>
      <c r="E1430" s="93" cm="1">
        <f t="array" ref="E1430">SUM('DRE + DCF'!$S$41/TIR!S1430,'DRE + DCF'!$U$41:$AD$41/TIR!T1430:AC1430,TIR!F1430)</f>
        <v>36.124002681357908</v>
      </c>
      <c r="F1430" s="100">
        <f>'DRE + DCF'!$AE$38*'DRE + DCF'!$AE$39*(1+G1430)/(R1430-G1430)/AC1430</f>
        <v>15.367536417978179</v>
      </c>
      <c r="G1430" s="92">
        <f>R1430*(1-'DRE + DCF'!$AE$39)</f>
        <v>0.1397437372458816</v>
      </c>
      <c r="H1430" s="94">
        <f t="shared" si="154"/>
        <v>0.23290622874313602</v>
      </c>
      <c r="I1430" s="94">
        <f t="shared" si="159"/>
        <v>0.23290622874313602</v>
      </c>
      <c r="J1430" s="94">
        <f t="shared" si="159"/>
        <v>0.23290622874313602</v>
      </c>
      <c r="K1430" s="94">
        <f t="shared" si="159"/>
        <v>0.23290622874313602</v>
      </c>
      <c r="L1430" s="94">
        <f t="shared" si="159"/>
        <v>0.23290622874313602</v>
      </c>
      <c r="M1430" s="94">
        <f t="shared" si="159"/>
        <v>0.23290622874313602</v>
      </c>
      <c r="N1430" s="94">
        <f t="shared" si="159"/>
        <v>0.23290622874313602</v>
      </c>
      <c r="O1430" s="94">
        <f t="shared" si="159"/>
        <v>0.23290622874313602</v>
      </c>
      <c r="P1430" s="94">
        <f t="shared" si="159"/>
        <v>0.23290622874313602</v>
      </c>
      <c r="Q1430" s="94">
        <f t="shared" si="159"/>
        <v>0.23290622874313602</v>
      </c>
      <c r="R1430" s="94">
        <f t="shared" si="159"/>
        <v>0.23290622874313602</v>
      </c>
      <c r="S1430" s="93">
        <f>(1+H1430)^((5-Dashboard!$F$9)*3/12)</f>
        <v>1.0537376840135328</v>
      </c>
      <c r="T1430" s="93">
        <f t="shared" si="157"/>
        <v>1.2991597540816511</v>
      </c>
      <c r="U1430" s="93">
        <f t="shared" si="157"/>
        <v>1.6017421529396685</v>
      </c>
      <c r="V1430" s="93">
        <f t="shared" si="157"/>
        <v>1.9747978771997581</v>
      </c>
      <c r="W1430" s="93">
        <f t="shared" si="157"/>
        <v>2.4347406033083043</v>
      </c>
      <c r="X1430" s="93">
        <f t="shared" si="157"/>
        <v>3.0018068551926294</v>
      </c>
      <c r="Y1430" s="93">
        <f t="shared" si="156"/>
        <v>3.7009463692508375</v>
      </c>
      <c r="Z1430" s="93">
        <f t="shared" si="156"/>
        <v>4.5629198308936516</v>
      </c>
      <c r="AA1430" s="93">
        <f t="shared" si="156"/>
        <v>5.6256522807643599</v>
      </c>
      <c r="AB1430" s="93">
        <f t="shared" si="156"/>
        <v>6.9359017376974093</v>
      </c>
      <c r="AC1430" s="95">
        <f t="shared" si="156"/>
        <v>8.551316454357476</v>
      </c>
      <c r="AE1430" s="96"/>
    </row>
    <row r="1431" spans="3:31" ht="24.75" customHeight="1" x14ac:dyDescent="0.25">
      <c r="C1431" s="91">
        <f>ABS(E1431-Dashboard!$F$13)</f>
        <v>13.412352169324748</v>
      </c>
      <c r="D1431" s="92">
        <f t="shared" si="158"/>
        <v>0.23300622874313601</v>
      </c>
      <c r="E1431" s="93" cm="1">
        <f t="array" ref="E1431">SUM('DRE + DCF'!$S$41/TIR!S1431,'DRE + DCF'!$U$41:$AD$41/TIR!T1431:AC1431,TIR!F1431)</f>
        <v>36.09764783067525</v>
      </c>
      <c r="F1431" s="100">
        <f>'DRE + DCF'!$AE$38*'DRE + DCF'!$AE$39*(1+G1431)/(R1431-G1431)/AC1431</f>
        <v>15.348984280001156</v>
      </c>
      <c r="G1431" s="92">
        <f>R1431*(1-'DRE + DCF'!$AE$39)</f>
        <v>0.1398037372458816</v>
      </c>
      <c r="H1431" s="94">
        <f t="shared" si="154"/>
        <v>0.23300622874313601</v>
      </c>
      <c r="I1431" s="94">
        <f t="shared" si="159"/>
        <v>0.23300622874313601</v>
      </c>
      <c r="J1431" s="94">
        <f t="shared" si="159"/>
        <v>0.23300622874313601</v>
      </c>
      <c r="K1431" s="94">
        <f t="shared" si="159"/>
        <v>0.23300622874313601</v>
      </c>
      <c r="L1431" s="94">
        <f t="shared" si="159"/>
        <v>0.23300622874313601</v>
      </c>
      <c r="M1431" s="94">
        <f t="shared" si="159"/>
        <v>0.23300622874313601</v>
      </c>
      <c r="N1431" s="94">
        <f t="shared" si="159"/>
        <v>0.23300622874313601</v>
      </c>
      <c r="O1431" s="94">
        <f t="shared" si="159"/>
        <v>0.23300622874313601</v>
      </c>
      <c r="P1431" s="94">
        <f t="shared" si="159"/>
        <v>0.23300622874313601</v>
      </c>
      <c r="Q1431" s="94">
        <f t="shared" si="159"/>
        <v>0.23300622874313601</v>
      </c>
      <c r="R1431" s="94">
        <f t="shared" si="159"/>
        <v>0.23300622874313601</v>
      </c>
      <c r="S1431" s="93">
        <f>(1+H1431)^((5-Dashboard!$F$9)*3/12)</f>
        <v>1.0537590503107124</v>
      </c>
      <c r="T1431" s="93">
        <f t="shared" si="157"/>
        <v>1.29929147262756</v>
      </c>
      <c r="U1431" s="93">
        <f t="shared" si="157"/>
        <v>1.6020344787026233</v>
      </c>
      <c r="V1431" s="93">
        <f t="shared" si="157"/>
        <v>1.9753184909015975</v>
      </c>
      <c r="W1431" s="93">
        <f t="shared" si="157"/>
        <v>2.4355800030331616</v>
      </c>
      <c r="X1431" s="93">
        <f t="shared" si="157"/>
        <v>3.0030853143421146</v>
      </c>
      <c r="Y1431" s="93">
        <f t="shared" si="156"/>
        <v>3.702822898030866</v>
      </c>
      <c r="Z1431" s="93">
        <f t="shared" si="156"/>
        <v>4.565603697204768</v>
      </c>
      <c r="AA1431" s="93">
        <f t="shared" si="156"/>
        <v>5.6294177966261696</v>
      </c>
      <c r="AB1431" s="93">
        <f t="shared" si="156"/>
        <v>6.9411072074375273</v>
      </c>
      <c r="AC1431" s="95">
        <f t="shared" si="156"/>
        <v>8.5584284211443453</v>
      </c>
      <c r="AE1431" s="96"/>
    </row>
    <row r="1432" spans="3:31" ht="24.75" customHeight="1" x14ac:dyDescent="0.25">
      <c r="C1432" s="91">
        <f>ABS(E1432-Dashboard!$F$13)</f>
        <v>13.438676081907971</v>
      </c>
      <c r="D1432" s="92">
        <f t="shared" si="158"/>
        <v>0.233106228743136</v>
      </c>
      <c r="E1432" s="93" cm="1">
        <f t="array" ref="E1432">SUM('DRE + DCF'!$S$41/TIR!S1432,'DRE + DCF'!$U$41:$AD$41/TIR!T1432:AC1432,TIR!F1432)</f>
        <v>36.071323918092027</v>
      </c>
      <c r="F1432" s="100">
        <f>'DRE + DCF'!$AE$38*'DRE + DCF'!$AE$39*(1+G1432)/(R1432-G1432)/AC1432</f>
        <v>15.330458353524778</v>
      </c>
      <c r="G1432" s="92">
        <f>R1432*(1-'DRE + DCF'!$AE$39)</f>
        <v>0.13986373724588158</v>
      </c>
      <c r="H1432" s="94">
        <f t="shared" si="154"/>
        <v>0.233106228743136</v>
      </c>
      <c r="I1432" s="94">
        <f t="shared" si="159"/>
        <v>0.233106228743136</v>
      </c>
      <c r="J1432" s="94">
        <f t="shared" si="159"/>
        <v>0.233106228743136</v>
      </c>
      <c r="K1432" s="94">
        <f t="shared" si="159"/>
        <v>0.233106228743136</v>
      </c>
      <c r="L1432" s="94">
        <f t="shared" si="159"/>
        <v>0.233106228743136</v>
      </c>
      <c r="M1432" s="94">
        <f t="shared" si="159"/>
        <v>0.233106228743136</v>
      </c>
      <c r="N1432" s="94">
        <f t="shared" si="159"/>
        <v>0.233106228743136</v>
      </c>
      <c r="O1432" s="94">
        <f t="shared" si="159"/>
        <v>0.233106228743136</v>
      </c>
      <c r="P1432" s="94">
        <f t="shared" si="159"/>
        <v>0.233106228743136</v>
      </c>
      <c r="Q1432" s="94">
        <f t="shared" si="159"/>
        <v>0.233106228743136</v>
      </c>
      <c r="R1432" s="94">
        <f t="shared" si="159"/>
        <v>0.233106228743136</v>
      </c>
      <c r="S1432" s="93">
        <f>(1+H1432)^((5-Dashboard!$F$9)*3/12)</f>
        <v>1.0537804153082848</v>
      </c>
      <c r="T1432" s="93">
        <f t="shared" si="157"/>
        <v>1.2994231938441747</v>
      </c>
      <c r="U1432" s="93">
        <f t="shared" si="157"/>
        <v>1.6023268341025512</v>
      </c>
      <c r="V1432" s="93">
        <f t="shared" si="157"/>
        <v>1.9758391996141254</v>
      </c>
      <c r="W1432" s="93">
        <f t="shared" si="157"/>
        <v>2.4364196240390306</v>
      </c>
      <c r="X1432" s="93">
        <f t="shared" si="157"/>
        <v>3.0043642142345384</v>
      </c>
      <c r="Y1432" s="93">
        <f t="shared" si="156"/>
        <v>3.7047002259855866</v>
      </c>
      <c r="Z1432" s="93">
        <f t="shared" si="156"/>
        <v>4.5682889242889306</v>
      </c>
      <c r="AA1432" s="93">
        <f t="shared" si="156"/>
        <v>5.633185527238961</v>
      </c>
      <c r="AB1432" s="93">
        <f t="shared" si="156"/>
        <v>6.9463161613040496</v>
      </c>
      <c r="AC1432" s="95">
        <f t="shared" si="156"/>
        <v>8.5655457253231333</v>
      </c>
      <c r="AE1432" s="96"/>
    </row>
    <row r="1433" spans="3:31" ht="24.75" customHeight="1" x14ac:dyDescent="0.25">
      <c r="C1433" s="91">
        <f>ABS(E1433-Dashboard!$F$13)</f>
        <v>13.464969103434946</v>
      </c>
      <c r="D1433" s="92">
        <f t="shared" si="158"/>
        <v>0.23320622874313598</v>
      </c>
      <c r="E1433" s="93" cm="1">
        <f t="array" ref="E1433">SUM('DRE + DCF'!$S$41/TIR!S1433,'DRE + DCF'!$U$41:$AD$41/TIR!T1433:AC1433,TIR!F1433)</f>
        <v>36.045030896565052</v>
      </c>
      <c r="F1433" s="100">
        <f>'DRE + DCF'!$AE$38*'DRE + DCF'!$AE$39*(1+G1433)/(R1433-G1433)/AC1433</f>
        <v>15.31195859511568</v>
      </c>
      <c r="G1433" s="92">
        <f>R1433*(1-'DRE + DCF'!$AE$39)</f>
        <v>0.13992373724588159</v>
      </c>
      <c r="H1433" s="94">
        <f t="shared" si="154"/>
        <v>0.23320622874313598</v>
      </c>
      <c r="I1433" s="94">
        <f t="shared" si="159"/>
        <v>0.23320622874313598</v>
      </c>
      <c r="J1433" s="94">
        <f t="shared" si="159"/>
        <v>0.23320622874313598</v>
      </c>
      <c r="K1433" s="94">
        <f t="shared" si="159"/>
        <v>0.23320622874313598</v>
      </c>
      <c r="L1433" s="94">
        <f t="shared" si="159"/>
        <v>0.23320622874313598</v>
      </c>
      <c r="M1433" s="94">
        <f t="shared" si="159"/>
        <v>0.23320622874313598</v>
      </c>
      <c r="N1433" s="94">
        <f t="shared" si="159"/>
        <v>0.23320622874313598</v>
      </c>
      <c r="O1433" s="94">
        <f t="shared" si="159"/>
        <v>0.23320622874313598</v>
      </c>
      <c r="P1433" s="94">
        <f t="shared" si="159"/>
        <v>0.23320622874313598</v>
      </c>
      <c r="Q1433" s="94">
        <f t="shared" si="159"/>
        <v>0.23320622874313598</v>
      </c>
      <c r="R1433" s="94">
        <f t="shared" si="159"/>
        <v>0.23320622874313598</v>
      </c>
      <c r="S1433" s="93">
        <f>(1+H1433)^((5-Dashboard!$F$9)*3/12)</f>
        <v>1.0538017790064347</v>
      </c>
      <c r="T1433" s="93">
        <f t="shared" si="157"/>
        <v>1.299554917731333</v>
      </c>
      <c r="U1433" s="93">
        <f t="shared" si="157"/>
        <v>1.6026192191400537</v>
      </c>
      <c r="V1433" s="93">
        <f t="shared" si="157"/>
        <v>1.976360003346975</v>
      </c>
      <c r="W1433" s="93">
        <f t="shared" si="157"/>
        <v>2.4372594663662945</v>
      </c>
      <c r="X1433" s="93">
        <f t="shared" si="157"/>
        <v>3.005643554986086</v>
      </c>
      <c r="Y1433" s="93">
        <f t="shared" si="156"/>
        <v>3.7065783533905039</v>
      </c>
      <c r="Z1433" s="93">
        <f t="shared" si="156"/>
        <v>4.5709755127256466</v>
      </c>
      <c r="AA1433" s="93">
        <f t="shared" si="156"/>
        <v>5.6369554737256173</v>
      </c>
      <c r="AB1433" s="93">
        <f t="shared" si="156"/>
        <v>6.9515286013461459</v>
      </c>
      <c r="AC1433" s="95">
        <f t="shared" si="156"/>
        <v>8.5726683704661273</v>
      </c>
      <c r="AE1433" s="96"/>
    </row>
    <row r="1434" spans="3:31" ht="24.75" customHeight="1" x14ac:dyDescent="0.25">
      <c r="C1434" s="91">
        <f>ABS(E1434-Dashboard!$F$13)</f>
        <v>13.491231280861165</v>
      </c>
      <c r="D1434" s="92">
        <f t="shared" si="158"/>
        <v>0.23330622874313597</v>
      </c>
      <c r="E1434" s="93" cm="1">
        <f t="array" ref="E1434">SUM('DRE + DCF'!$S$41/TIR!S1434,'DRE + DCF'!$U$41:$AD$41/TIR!T1434:AC1434,TIR!F1434)</f>
        <v>36.018768719138833</v>
      </c>
      <c r="F1434" s="100">
        <f>'DRE + DCF'!$AE$38*'DRE + DCF'!$AE$39*(1+G1434)/(R1434-G1434)/AC1434</f>
        <v>15.293484961424925</v>
      </c>
      <c r="G1434" s="92">
        <f>R1434*(1-'DRE + DCF'!$AE$39)</f>
        <v>0.13998373724588159</v>
      </c>
      <c r="H1434" s="94">
        <f t="shared" si="154"/>
        <v>0.23330622874313597</v>
      </c>
      <c r="I1434" s="94">
        <f t="shared" si="159"/>
        <v>0.23330622874313597</v>
      </c>
      <c r="J1434" s="94">
        <f t="shared" si="159"/>
        <v>0.23330622874313597</v>
      </c>
      <c r="K1434" s="94">
        <f t="shared" si="159"/>
        <v>0.23330622874313597</v>
      </c>
      <c r="L1434" s="94">
        <f t="shared" si="159"/>
        <v>0.23330622874313597</v>
      </c>
      <c r="M1434" s="94">
        <f t="shared" si="159"/>
        <v>0.23330622874313597</v>
      </c>
      <c r="N1434" s="94">
        <f t="shared" si="159"/>
        <v>0.23330622874313597</v>
      </c>
      <c r="O1434" s="94">
        <f t="shared" si="159"/>
        <v>0.23330622874313597</v>
      </c>
      <c r="P1434" s="94">
        <f t="shared" si="159"/>
        <v>0.23330622874313597</v>
      </c>
      <c r="Q1434" s="94">
        <f t="shared" si="159"/>
        <v>0.23330622874313597</v>
      </c>
      <c r="R1434" s="94">
        <f t="shared" si="159"/>
        <v>0.23330622874313597</v>
      </c>
      <c r="S1434" s="93">
        <f>(1+H1434)^((5-Dashboard!$F$9)*3/12)</f>
        <v>1.0538231414053463</v>
      </c>
      <c r="T1434" s="93">
        <f t="shared" si="157"/>
        <v>1.2996866442888722</v>
      </c>
      <c r="U1434" s="93">
        <f t="shared" si="157"/>
        <v>1.6029116338157305</v>
      </c>
      <c r="V1434" s="93">
        <f t="shared" si="157"/>
        <v>1.9768809021097773</v>
      </c>
      <c r="W1434" s="93">
        <f t="shared" si="157"/>
        <v>2.4380995300553381</v>
      </c>
      <c r="X1434" s="93">
        <f t="shared" si="157"/>
        <v>3.0069233367129611</v>
      </c>
      <c r="Y1434" s="93">
        <f t="shared" si="156"/>
        <v>3.7084572805211891</v>
      </c>
      <c r="Z1434" s="93">
        <f t="shared" si="156"/>
        <v>4.573663463094614</v>
      </c>
      <c r="AA1434" s="93">
        <f t="shared" si="156"/>
        <v>5.6407276372094897</v>
      </c>
      <c r="AB1434" s="93">
        <f t="shared" si="156"/>
        <v>6.9567445296140162</v>
      </c>
      <c r="AC1434" s="95">
        <f t="shared" si="156"/>
        <v>8.5797963601477036</v>
      </c>
      <c r="AE1434" s="96"/>
    </row>
    <row r="1435" spans="3:31" ht="24.75" customHeight="1" x14ac:dyDescent="0.25">
      <c r="C1435" s="91">
        <f>ABS(E1435-Dashboard!$F$13)</f>
        <v>13.517462661054658</v>
      </c>
      <c r="D1435" s="92">
        <f t="shared" si="158"/>
        <v>0.23340622874313596</v>
      </c>
      <c r="E1435" s="93" cm="1">
        <f t="array" ref="E1435">SUM('DRE + DCF'!$S$41/TIR!S1435,'DRE + DCF'!$U$41:$AD$41/TIR!T1435:AC1435,TIR!F1435)</f>
        <v>35.99253733894534</v>
      </c>
      <c r="F1435" s="100">
        <f>'DRE + DCF'!$AE$38*'DRE + DCF'!$AE$39*(1+G1435)/(R1435-G1435)/AC1435</f>
        <v>15.275037409187824</v>
      </c>
      <c r="G1435" s="92">
        <f>R1435*(1-'DRE + DCF'!$AE$39)</f>
        <v>0.14004373724588157</v>
      </c>
      <c r="H1435" s="94">
        <f t="shared" si="154"/>
        <v>0.23340622874313596</v>
      </c>
      <c r="I1435" s="94">
        <f t="shared" si="159"/>
        <v>0.23340622874313596</v>
      </c>
      <c r="J1435" s="94">
        <f t="shared" si="159"/>
        <v>0.23340622874313596</v>
      </c>
      <c r="K1435" s="94">
        <f t="shared" si="159"/>
        <v>0.23340622874313596</v>
      </c>
      <c r="L1435" s="94">
        <f t="shared" si="159"/>
        <v>0.23340622874313596</v>
      </c>
      <c r="M1435" s="94">
        <f t="shared" si="159"/>
        <v>0.23340622874313596</v>
      </c>
      <c r="N1435" s="94">
        <f t="shared" si="159"/>
        <v>0.23340622874313596</v>
      </c>
      <c r="O1435" s="94">
        <f t="shared" si="159"/>
        <v>0.23340622874313596</v>
      </c>
      <c r="P1435" s="94">
        <f t="shared" si="159"/>
        <v>0.23340622874313596</v>
      </c>
      <c r="Q1435" s="94">
        <f t="shared" si="159"/>
        <v>0.23340622874313596</v>
      </c>
      <c r="R1435" s="94">
        <f t="shared" si="159"/>
        <v>0.23340622874313596</v>
      </c>
      <c r="S1435" s="93">
        <f>(1+H1435)^((5-Dashboard!$F$9)*3/12)</f>
        <v>1.0538445025052041</v>
      </c>
      <c r="T1435" s="93">
        <f t="shared" si="157"/>
        <v>1.2998183735166302</v>
      </c>
      <c r="U1435" s="93">
        <f t="shared" si="157"/>
        <v>1.6032040781301837</v>
      </c>
      <c r="V1435" s="93">
        <f t="shared" si="157"/>
        <v>1.9774018959121658</v>
      </c>
      <c r="W1435" s="93">
        <f t="shared" si="157"/>
        <v>2.4389398151465516</v>
      </c>
      <c r="X1435" s="93">
        <f t="shared" si="157"/>
        <v>3.0082035595313892</v>
      </c>
      <c r="Y1435" s="93">
        <f t="shared" si="156"/>
        <v>3.7103370076532887</v>
      </c>
      <c r="Z1435" s="93">
        <f t="shared" si="156"/>
        <v>4.5763527759757352</v>
      </c>
      <c r="AA1435" s="93">
        <f t="shared" si="156"/>
        <v>5.6445020188144133</v>
      </c>
      <c r="AB1435" s="93">
        <f t="shared" si="156"/>
        <v>6.9619639481589033</v>
      </c>
      <c r="AC1435" s="95">
        <f t="shared" si="156"/>
        <v>8.5869296979443472</v>
      </c>
      <c r="AE1435" s="96"/>
    </row>
    <row r="1436" spans="3:31" ht="24.75" customHeight="1" x14ac:dyDescent="0.25">
      <c r="C1436" s="91">
        <f>ABS(E1436-Dashboard!$F$13)</f>
        <v>13.543663290796204</v>
      </c>
      <c r="D1436" s="92">
        <f t="shared" si="158"/>
        <v>0.23350622874313595</v>
      </c>
      <c r="E1436" s="93" cm="1">
        <f t="array" ref="E1436">SUM('DRE + DCF'!$S$41/TIR!S1436,'DRE + DCF'!$U$41:$AD$41/TIR!T1436:AC1436,TIR!F1436)</f>
        <v>35.966336709203794</v>
      </c>
      <c r="F1436" s="100">
        <f>'DRE + DCF'!$AE$38*'DRE + DCF'!$AE$39*(1+G1436)/(R1436-G1436)/AC1436</f>
        <v>15.256615895223751</v>
      </c>
      <c r="G1436" s="92">
        <f>R1436*(1-'DRE + DCF'!$AE$39)</f>
        <v>0.14010373724588157</v>
      </c>
      <c r="H1436" s="94">
        <f t="shared" si="154"/>
        <v>0.23350622874313595</v>
      </c>
      <c r="I1436" s="94">
        <f t="shared" si="159"/>
        <v>0.23350622874313595</v>
      </c>
      <c r="J1436" s="94">
        <f t="shared" si="159"/>
        <v>0.23350622874313595</v>
      </c>
      <c r="K1436" s="94">
        <f t="shared" si="159"/>
        <v>0.23350622874313595</v>
      </c>
      <c r="L1436" s="94">
        <f t="shared" si="159"/>
        <v>0.23350622874313595</v>
      </c>
      <c r="M1436" s="94">
        <f t="shared" si="159"/>
        <v>0.23350622874313595</v>
      </c>
      <c r="N1436" s="94">
        <f t="shared" si="159"/>
        <v>0.23350622874313595</v>
      </c>
      <c r="O1436" s="94">
        <f t="shared" si="159"/>
        <v>0.23350622874313595</v>
      </c>
      <c r="P1436" s="94">
        <f t="shared" si="159"/>
        <v>0.23350622874313595</v>
      </c>
      <c r="Q1436" s="94">
        <f t="shared" si="159"/>
        <v>0.23350622874313595</v>
      </c>
      <c r="R1436" s="94">
        <f t="shared" si="159"/>
        <v>0.23350622874313595</v>
      </c>
      <c r="S1436" s="93">
        <f>(1+H1436)^((5-Dashboard!$F$9)*3/12)</f>
        <v>1.0538658623061923</v>
      </c>
      <c r="T1436" s="93">
        <f t="shared" si="157"/>
        <v>1.2999501054144442</v>
      </c>
      <c r="U1436" s="93">
        <f t="shared" si="157"/>
        <v>1.6034965520840132</v>
      </c>
      <c r="V1436" s="93">
        <f t="shared" si="157"/>
        <v>1.9779229847637727</v>
      </c>
      <c r="W1436" s="93">
        <f t="shared" si="157"/>
        <v>2.4397803216803284</v>
      </c>
      <c r="X1436" s="93">
        <f t="shared" si="157"/>
        <v>3.0094842235576169</v>
      </c>
      <c r="Y1436" s="93">
        <f t="shared" si="156"/>
        <v>3.7122175350625208</v>
      </c>
      <c r="Z1436" s="93">
        <f t="shared" si="156"/>
        <v>4.5790434519491106</v>
      </c>
      <c r="AA1436" s="93">
        <f t="shared" si="156"/>
        <v>5.6482786196646986</v>
      </c>
      <c r="AB1436" s="93">
        <f t="shared" si="156"/>
        <v>6.9671868590330881</v>
      </c>
      <c r="AC1436" s="95">
        <f t="shared" si="156"/>
        <v>8.5940683874346391</v>
      </c>
      <c r="AE1436" s="96"/>
    </row>
    <row r="1437" spans="3:31" ht="24.75" customHeight="1" x14ac:dyDescent="0.25">
      <c r="C1437" s="91">
        <f>ABS(E1437-Dashboard!$F$13)</f>
        <v>13.569833216779493</v>
      </c>
      <c r="D1437" s="92">
        <f t="shared" si="158"/>
        <v>0.23360622874313594</v>
      </c>
      <c r="E1437" s="93" cm="1">
        <f t="array" ref="E1437">SUM('DRE + DCF'!$S$41/TIR!S1437,'DRE + DCF'!$U$41:$AD$41/TIR!T1437:AC1437,TIR!F1437)</f>
        <v>35.940166783220505</v>
      </c>
      <c r="F1437" s="100">
        <f>'DRE + DCF'!$AE$38*'DRE + DCF'!$AE$39*(1+G1437)/(R1437-G1437)/AC1437</f>
        <v>15.238220376435923</v>
      </c>
      <c r="G1437" s="92">
        <f>R1437*(1-'DRE + DCF'!$AE$39)</f>
        <v>0.14016373724588155</v>
      </c>
      <c r="H1437" s="94">
        <f t="shared" si="154"/>
        <v>0.23360622874313594</v>
      </c>
      <c r="I1437" s="94">
        <f t="shared" si="159"/>
        <v>0.23360622874313594</v>
      </c>
      <c r="J1437" s="94">
        <f t="shared" si="159"/>
        <v>0.23360622874313594</v>
      </c>
      <c r="K1437" s="94">
        <f t="shared" si="159"/>
        <v>0.23360622874313594</v>
      </c>
      <c r="L1437" s="94">
        <f t="shared" si="159"/>
        <v>0.23360622874313594</v>
      </c>
      <c r="M1437" s="94">
        <f t="shared" si="159"/>
        <v>0.23360622874313594</v>
      </c>
      <c r="N1437" s="94">
        <f t="shared" si="159"/>
        <v>0.23360622874313594</v>
      </c>
      <c r="O1437" s="94">
        <f t="shared" si="159"/>
        <v>0.23360622874313594</v>
      </c>
      <c r="P1437" s="94">
        <f t="shared" si="159"/>
        <v>0.23360622874313594</v>
      </c>
      <c r="Q1437" s="94">
        <f t="shared" si="159"/>
        <v>0.23360622874313594</v>
      </c>
      <c r="R1437" s="94">
        <f t="shared" si="159"/>
        <v>0.23360622874313594</v>
      </c>
      <c r="S1437" s="93">
        <f>(1+H1437)^((5-Dashboard!$F$9)*3/12)</f>
        <v>1.0538872208084953</v>
      </c>
      <c r="T1437" s="93">
        <f t="shared" si="157"/>
        <v>1.3000818399821525</v>
      </c>
      <c r="U1437" s="93">
        <f t="shared" si="157"/>
        <v>1.6037890556778203</v>
      </c>
      <c r="V1437" s="93">
        <f t="shared" si="157"/>
        <v>1.9784441686742311</v>
      </c>
      <c r="W1437" s="93">
        <f t="shared" si="157"/>
        <v>2.4406210496970671</v>
      </c>
      <c r="X1437" s="93">
        <f t="shared" si="157"/>
        <v>3.0107653289079126</v>
      </c>
      <c r="Y1437" s="93">
        <f t="shared" si="156"/>
        <v>3.7140988630246774</v>
      </c>
      <c r="Z1437" s="93">
        <f t="shared" si="156"/>
        <v>4.5817354915950412</v>
      </c>
      <c r="AA1437" s="93">
        <f t="shared" si="156"/>
        <v>5.6520574408851374</v>
      </c>
      <c r="AB1437" s="93">
        <f t="shared" si="156"/>
        <v>6.9724132642898944</v>
      </c>
      <c r="AC1437" s="95">
        <f t="shared" si="156"/>
        <v>8.601212432199274</v>
      </c>
      <c r="AE1437" s="96"/>
    </row>
    <row r="1438" spans="3:31" ht="24.75" customHeight="1" x14ac:dyDescent="0.25">
      <c r="C1438" s="91">
        <f>ABS(E1438-Dashboard!$F$13)</f>
        <v>13.595972485611355</v>
      </c>
      <c r="D1438" s="92">
        <f t="shared" si="158"/>
        <v>0.23370622874313593</v>
      </c>
      <c r="E1438" s="93" cm="1">
        <f t="array" ref="E1438">SUM('DRE + DCF'!$S$41/TIR!S1438,'DRE + DCF'!$U$41:$AD$41/TIR!T1438:AC1438,TIR!F1438)</f>
        <v>35.914027514388643</v>
      </c>
      <c r="F1438" s="100">
        <f>'DRE + DCF'!$AE$38*'DRE + DCF'!$AE$39*(1+G1438)/(R1438-G1438)/AC1438</f>
        <v>15.219850809811234</v>
      </c>
      <c r="G1438" s="92">
        <f>R1438*(1-'DRE + DCF'!$AE$39)</f>
        <v>0.14022373724588155</v>
      </c>
      <c r="H1438" s="94">
        <f t="shared" si="154"/>
        <v>0.23370622874313593</v>
      </c>
      <c r="I1438" s="94">
        <f t="shared" si="159"/>
        <v>0.23370622874313593</v>
      </c>
      <c r="J1438" s="94">
        <f t="shared" si="159"/>
        <v>0.23370622874313593</v>
      </c>
      <c r="K1438" s="94">
        <f t="shared" si="159"/>
        <v>0.23370622874313593</v>
      </c>
      <c r="L1438" s="94">
        <f t="shared" si="159"/>
        <v>0.23370622874313593</v>
      </c>
      <c r="M1438" s="94">
        <f t="shared" si="159"/>
        <v>0.23370622874313593</v>
      </c>
      <c r="N1438" s="94">
        <f t="shared" si="159"/>
        <v>0.23370622874313593</v>
      </c>
      <c r="O1438" s="94">
        <f t="shared" si="159"/>
        <v>0.23370622874313593</v>
      </c>
      <c r="P1438" s="94">
        <f t="shared" si="159"/>
        <v>0.23370622874313593</v>
      </c>
      <c r="Q1438" s="94">
        <f t="shared" si="159"/>
        <v>0.23370622874313593</v>
      </c>
      <c r="R1438" s="94">
        <f t="shared" si="159"/>
        <v>0.23370622874313593</v>
      </c>
      <c r="S1438" s="93">
        <f>(1+H1438)^((5-Dashboard!$F$9)*3/12)</f>
        <v>1.0539085780122972</v>
      </c>
      <c r="T1438" s="93">
        <f t="shared" si="157"/>
        <v>1.3002135772195922</v>
      </c>
      <c r="U1438" s="93">
        <f t="shared" si="157"/>
        <v>1.6040815889122053</v>
      </c>
      <c r="V1438" s="93">
        <f t="shared" si="157"/>
        <v>1.9789654476531742</v>
      </c>
      <c r="W1438" s="93">
        <f t="shared" si="157"/>
        <v>2.4414619992371693</v>
      </c>
      <c r="X1438" s="93">
        <f t="shared" si="157"/>
        <v>3.0120468756985654</v>
      </c>
      <c r="Y1438" s="93">
        <f t="shared" si="156"/>
        <v>3.7159809918156226</v>
      </c>
      <c r="Z1438" s="93">
        <f t="shared" si="156"/>
        <v>4.58442889549403</v>
      </c>
      <c r="AA1438" s="93">
        <f t="shared" si="156"/>
        <v>5.6558384836010003</v>
      </c>
      <c r="AB1438" s="93">
        <f t="shared" si="156"/>
        <v>6.9776431659836868</v>
      </c>
      <c r="AC1438" s="95">
        <f t="shared" si="156"/>
        <v>8.6083618358210501</v>
      </c>
      <c r="AE1438" s="96"/>
    </row>
    <row r="1439" spans="3:31" ht="24.75" customHeight="1" x14ac:dyDescent="0.25">
      <c r="C1439" s="91">
        <f>ABS(E1439-Dashboard!$F$13)</f>
        <v>13.62208114381189</v>
      </c>
      <c r="D1439" s="92">
        <f t="shared" si="158"/>
        <v>0.23380622874313592</v>
      </c>
      <c r="E1439" s="93" cm="1">
        <f t="array" ref="E1439">SUM('DRE + DCF'!$S$41/TIR!S1439,'DRE + DCF'!$U$41:$AD$41/TIR!T1439:AC1439,TIR!F1439)</f>
        <v>35.887918856188108</v>
      </c>
      <c r="F1439" s="100">
        <f>'DRE + DCF'!$AE$38*'DRE + DCF'!$AE$39*(1+G1439)/(R1439-G1439)/AC1439</f>
        <v>15.20150715242008</v>
      </c>
      <c r="G1439" s="92">
        <f>R1439*(1-'DRE + DCF'!$AE$39)</f>
        <v>0.14028373724588156</v>
      </c>
      <c r="H1439" s="94">
        <f t="shared" si="154"/>
        <v>0.23380622874313592</v>
      </c>
      <c r="I1439" s="94">
        <f t="shared" si="159"/>
        <v>0.23380622874313592</v>
      </c>
      <c r="J1439" s="94">
        <f t="shared" si="159"/>
        <v>0.23380622874313592</v>
      </c>
      <c r="K1439" s="94">
        <f t="shared" si="159"/>
        <v>0.23380622874313592</v>
      </c>
      <c r="L1439" s="94">
        <f t="shared" si="159"/>
        <v>0.23380622874313592</v>
      </c>
      <c r="M1439" s="94">
        <f t="shared" si="159"/>
        <v>0.23380622874313592</v>
      </c>
      <c r="N1439" s="94">
        <f t="shared" si="159"/>
        <v>0.23380622874313592</v>
      </c>
      <c r="O1439" s="94">
        <f t="shared" si="159"/>
        <v>0.23380622874313592</v>
      </c>
      <c r="P1439" s="94">
        <f t="shared" si="159"/>
        <v>0.23380622874313592</v>
      </c>
      <c r="Q1439" s="94">
        <f t="shared" si="159"/>
        <v>0.23380622874313592</v>
      </c>
      <c r="R1439" s="94">
        <f t="shared" si="159"/>
        <v>0.23380622874313592</v>
      </c>
      <c r="S1439" s="93">
        <f>(1+H1439)^((5-Dashboard!$F$9)*3/12)</f>
        <v>1.0539299339177823</v>
      </c>
      <c r="T1439" s="93">
        <f t="shared" si="157"/>
        <v>1.3003453171266015</v>
      </c>
      <c r="U1439" s="93">
        <f t="shared" si="157"/>
        <v>1.6043741517877694</v>
      </c>
      <c r="V1439" s="93">
        <f t="shared" si="157"/>
        <v>1.9794868217102353</v>
      </c>
      <c r="W1439" s="93">
        <f t="shared" si="157"/>
        <v>2.4423031703410416</v>
      </c>
      <c r="X1439" s="93">
        <f t="shared" si="157"/>
        <v>3.0133288640458855</v>
      </c>
      <c r="Y1439" s="93">
        <f t="shared" si="156"/>
        <v>3.7178639217112917</v>
      </c>
      <c r="Z1439" s="93">
        <f t="shared" si="156"/>
        <v>4.5871236642267741</v>
      </c>
      <c r="AA1439" s="93">
        <f t="shared" si="156"/>
        <v>5.6596217489380312</v>
      </c>
      <c r="AB1439" s="93">
        <f t="shared" si="156"/>
        <v>6.982876566169864</v>
      </c>
      <c r="AC1439" s="95">
        <f t="shared" si="156"/>
        <v>8.6155166018848597</v>
      </c>
      <c r="AE1439" s="96"/>
    </row>
    <row r="1440" spans="3:31" ht="24.75" customHeight="1" x14ac:dyDescent="0.25">
      <c r="C1440" s="91">
        <f>ABS(E1440-Dashboard!$F$13)</f>
        <v>13.648159237814738</v>
      </c>
      <c r="D1440" s="92">
        <f t="shared" si="158"/>
        <v>0.23390622874313591</v>
      </c>
      <c r="E1440" s="93" cm="1">
        <f t="array" ref="E1440">SUM('DRE + DCF'!$S$41/TIR!S1440,'DRE + DCF'!$U$41:$AD$41/TIR!T1440:AC1440,TIR!F1440)</f>
        <v>35.86184076218526</v>
      </c>
      <c r="F1440" s="100">
        <f>'DRE + DCF'!$AE$38*'DRE + DCF'!$AE$39*(1+G1440)/(R1440-G1440)/AC1440</f>
        <v>15.183189361416121</v>
      </c>
      <c r="G1440" s="92">
        <f>R1440*(1-'DRE + DCF'!$AE$39)</f>
        <v>0.14034373724588153</v>
      </c>
      <c r="H1440" s="94">
        <f t="shared" si="154"/>
        <v>0.23390622874313591</v>
      </c>
      <c r="I1440" s="94">
        <f t="shared" si="159"/>
        <v>0.23390622874313591</v>
      </c>
      <c r="J1440" s="94">
        <f t="shared" si="159"/>
        <v>0.23390622874313591</v>
      </c>
      <c r="K1440" s="94">
        <f t="shared" si="159"/>
        <v>0.23390622874313591</v>
      </c>
      <c r="L1440" s="94">
        <f t="shared" si="159"/>
        <v>0.23390622874313591</v>
      </c>
      <c r="M1440" s="94">
        <f t="shared" si="159"/>
        <v>0.23390622874313591</v>
      </c>
      <c r="N1440" s="94">
        <f t="shared" si="159"/>
        <v>0.23390622874313591</v>
      </c>
      <c r="O1440" s="94">
        <f t="shared" si="159"/>
        <v>0.23390622874313591</v>
      </c>
      <c r="P1440" s="94">
        <f t="shared" si="159"/>
        <v>0.23390622874313591</v>
      </c>
      <c r="Q1440" s="94">
        <f t="shared" si="159"/>
        <v>0.23390622874313591</v>
      </c>
      <c r="R1440" s="94">
        <f t="shared" si="159"/>
        <v>0.23390622874313591</v>
      </c>
      <c r="S1440" s="93">
        <f>(1+H1440)^((5-Dashboard!$F$9)*3/12)</f>
        <v>1.0539512885251345</v>
      </c>
      <c r="T1440" s="93">
        <f t="shared" si="157"/>
        <v>1.3004770597030175</v>
      </c>
      <c r="U1440" s="93">
        <f t="shared" si="157"/>
        <v>1.6046667443051124</v>
      </c>
      <c r="V1440" s="93">
        <f t="shared" si="157"/>
        <v>1.9800082908550471</v>
      </c>
      <c r="W1440" s="93">
        <f t="shared" si="157"/>
        <v>2.4431445630490933</v>
      </c>
      <c r="X1440" s="93">
        <f t="shared" si="157"/>
        <v>3.0146112940662033</v>
      </c>
      <c r="Y1440" s="93">
        <f t="shared" si="156"/>
        <v>3.7197476529876936</v>
      </c>
      <c r="Z1440" s="93">
        <f t="shared" si="156"/>
        <v>4.589819798374176</v>
      </c>
      <c r="AA1440" s="93">
        <f t="shared" si="156"/>
        <v>5.6634072380224598</v>
      </c>
      <c r="AB1440" s="93">
        <f t="shared" si="156"/>
        <v>6.9881134669048732</v>
      </c>
      <c r="AC1440" s="95">
        <f t="shared" si="156"/>
        <v>8.6226767339777126</v>
      </c>
      <c r="AE1440" s="96"/>
    </row>
    <row r="1441" spans="3:31" ht="24.75" customHeight="1" x14ac:dyDescent="0.25">
      <c r="C1441" s="91">
        <f>ABS(E1441-Dashboard!$F$13)</f>
        <v>13.674206813967274</v>
      </c>
      <c r="D1441" s="92">
        <f t="shared" si="158"/>
        <v>0.2340062287431359</v>
      </c>
      <c r="E1441" s="93" cm="1">
        <f t="array" ref="E1441">SUM('DRE + DCF'!$S$41/TIR!S1441,'DRE + DCF'!$U$41:$AD$41/TIR!T1441:AC1441,TIR!F1441)</f>
        <v>35.835793186032724</v>
      </c>
      <c r="F1441" s="100">
        <f>'DRE + DCF'!$AE$38*'DRE + DCF'!$AE$39*(1+G1441)/(R1441-G1441)/AC1441</f>
        <v>15.164897394036119</v>
      </c>
      <c r="G1441" s="92">
        <f>R1441*(1-'DRE + DCF'!$AE$39)</f>
        <v>0.14040373724588154</v>
      </c>
      <c r="H1441" s="94">
        <f t="shared" si="154"/>
        <v>0.2340062287431359</v>
      </c>
      <c r="I1441" s="94">
        <f t="shared" si="159"/>
        <v>0.2340062287431359</v>
      </c>
      <c r="J1441" s="94">
        <f t="shared" si="159"/>
        <v>0.2340062287431359</v>
      </c>
      <c r="K1441" s="94">
        <f t="shared" si="159"/>
        <v>0.2340062287431359</v>
      </c>
      <c r="L1441" s="94">
        <f t="shared" si="159"/>
        <v>0.2340062287431359</v>
      </c>
      <c r="M1441" s="94">
        <f t="shared" si="159"/>
        <v>0.2340062287431359</v>
      </c>
      <c r="N1441" s="94">
        <f t="shared" si="159"/>
        <v>0.2340062287431359</v>
      </c>
      <c r="O1441" s="94">
        <f t="shared" si="159"/>
        <v>0.2340062287431359</v>
      </c>
      <c r="P1441" s="94">
        <f t="shared" si="159"/>
        <v>0.2340062287431359</v>
      </c>
      <c r="Q1441" s="94">
        <f t="shared" si="159"/>
        <v>0.2340062287431359</v>
      </c>
      <c r="R1441" s="94">
        <f t="shared" si="159"/>
        <v>0.2340062287431359</v>
      </c>
      <c r="S1441" s="93">
        <f>(1+H1441)^((5-Dashboard!$F$9)*3/12)</f>
        <v>1.0539726418345383</v>
      </c>
      <c r="T1441" s="93">
        <f t="shared" si="157"/>
        <v>1.3006088049486786</v>
      </c>
      <c r="U1441" s="93">
        <f t="shared" si="157"/>
        <v>1.6049593664648358</v>
      </c>
      <c r="V1441" s="93">
        <f t="shared" si="157"/>
        <v>1.9805298550972448</v>
      </c>
      <c r="W1441" s="93">
        <f t="shared" si="157"/>
        <v>2.4439861774017406</v>
      </c>
      <c r="X1441" s="93">
        <f t="shared" si="157"/>
        <v>3.0158941658758747</v>
      </c>
      <c r="Y1441" s="93">
        <f t="shared" si="156"/>
        <v>3.7216321859209138</v>
      </c>
      <c r="Z1441" s="93">
        <f t="shared" si="156"/>
        <v>4.5925172985173406</v>
      </c>
      <c r="AA1441" s="93">
        <f t="shared" si="156"/>
        <v>5.6671949519809983</v>
      </c>
      <c r="AB1441" s="93">
        <f t="shared" si="156"/>
        <v>6.9933538702462092</v>
      </c>
      <c r="AC1441" s="95">
        <f t="shared" si="156"/>
        <v>8.6298422356887379</v>
      </c>
      <c r="AE1441" s="96"/>
    </row>
    <row r="1442" spans="3:31" ht="24.75" customHeight="1" x14ac:dyDescent="0.25">
      <c r="C1442" s="91">
        <f>ABS(E1442-Dashboard!$F$13)</f>
        <v>13.700223918530675</v>
      </c>
      <c r="D1442" s="92">
        <f t="shared" si="158"/>
        <v>0.23410622874313589</v>
      </c>
      <c r="E1442" s="93" cm="1">
        <f t="array" ref="E1442">SUM('DRE + DCF'!$S$41/TIR!S1442,'DRE + DCF'!$U$41:$AD$41/TIR!T1442:AC1442,TIR!F1442)</f>
        <v>35.809776081469323</v>
      </c>
      <c r="F1442" s="100">
        <f>'DRE + DCF'!$AE$38*'DRE + DCF'!$AE$39*(1+G1442)/(R1442-G1442)/AC1442</f>
        <v>15.146631207599773</v>
      </c>
      <c r="G1442" s="92">
        <f>R1442*(1-'DRE + DCF'!$AE$39)</f>
        <v>0.14046373724588151</v>
      </c>
      <c r="H1442" s="94">
        <f t="shared" si="154"/>
        <v>0.23410622874313589</v>
      </c>
      <c r="I1442" s="94">
        <f t="shared" si="159"/>
        <v>0.23410622874313589</v>
      </c>
      <c r="J1442" s="94">
        <f t="shared" si="159"/>
        <v>0.23410622874313589</v>
      </c>
      <c r="K1442" s="94">
        <f t="shared" si="159"/>
        <v>0.23410622874313589</v>
      </c>
      <c r="L1442" s="94">
        <f t="shared" si="159"/>
        <v>0.23410622874313589</v>
      </c>
      <c r="M1442" s="94">
        <f t="shared" si="159"/>
        <v>0.23410622874313589</v>
      </c>
      <c r="N1442" s="94">
        <f t="shared" si="159"/>
        <v>0.23410622874313589</v>
      </c>
      <c r="O1442" s="94">
        <f t="shared" si="159"/>
        <v>0.23410622874313589</v>
      </c>
      <c r="P1442" s="94">
        <f t="shared" si="159"/>
        <v>0.23410622874313589</v>
      </c>
      <c r="Q1442" s="94">
        <f t="shared" si="159"/>
        <v>0.23410622874313589</v>
      </c>
      <c r="R1442" s="94">
        <f t="shared" si="159"/>
        <v>0.23410622874313589</v>
      </c>
      <c r="S1442" s="93">
        <f>(1+H1442)^((5-Dashboard!$F$9)*3/12)</f>
        <v>1.0539939938461775</v>
      </c>
      <c r="T1442" s="93">
        <f t="shared" si="157"/>
        <v>1.3007405528634222</v>
      </c>
      <c r="U1442" s="93">
        <f t="shared" si="157"/>
        <v>1.6052520182675396</v>
      </c>
      <c r="V1442" s="93">
        <f t="shared" si="157"/>
        <v>1.9810515144464609</v>
      </c>
      <c r="W1442" s="93">
        <f t="shared" si="157"/>
        <v>2.4448280134394</v>
      </c>
      <c r="X1442" s="93">
        <f t="shared" si="157"/>
        <v>3.0171774795912709</v>
      </c>
      <c r="Y1442" s="93">
        <f t="shared" si="156"/>
        <v>3.7235175207871034</v>
      </c>
      <c r="Z1442" s="93">
        <f t="shared" si="156"/>
        <v>4.5952161652375629</v>
      </c>
      <c r="AA1442" s="93">
        <f t="shared" si="156"/>
        <v>5.6709848919408241</v>
      </c>
      <c r="AB1442" s="93">
        <f t="shared" si="156"/>
        <v>6.9985977782523907</v>
      </c>
      <c r="AC1442" s="95">
        <f t="shared" si="156"/>
        <v>8.6370131106091481</v>
      </c>
      <c r="AE1442" s="96"/>
    </row>
    <row r="1443" spans="3:31" ht="24.75" customHeight="1" x14ac:dyDescent="0.25">
      <c r="C1443" s="91">
        <f>ABS(E1443-Dashboard!$F$13)</f>
        <v>13.72621059768025</v>
      </c>
      <c r="D1443" s="92">
        <f t="shared" si="158"/>
        <v>0.23420622874313587</v>
      </c>
      <c r="E1443" s="93" cm="1">
        <f t="array" ref="E1443">SUM('DRE + DCF'!$S$41/TIR!S1443,'DRE + DCF'!$U$41:$AD$41/TIR!T1443:AC1443,TIR!F1443)</f>
        <v>35.783789402319748</v>
      </c>
      <c r="F1443" s="100">
        <f>'DRE + DCF'!$AE$38*'DRE + DCF'!$AE$39*(1+G1443)/(R1443-G1443)/AC1443</f>
        <v>15.128390759509506</v>
      </c>
      <c r="G1443" s="92">
        <f>R1443*(1-'DRE + DCF'!$AE$39)</f>
        <v>0.14052373724588152</v>
      </c>
      <c r="H1443" s="94">
        <f t="shared" si="154"/>
        <v>0.23420622874313587</v>
      </c>
      <c r="I1443" s="94">
        <f t="shared" si="159"/>
        <v>0.23420622874313587</v>
      </c>
      <c r="J1443" s="94">
        <f t="shared" si="159"/>
        <v>0.23420622874313587</v>
      </c>
      <c r="K1443" s="94">
        <f t="shared" si="159"/>
        <v>0.23420622874313587</v>
      </c>
      <c r="L1443" s="94">
        <f t="shared" si="159"/>
        <v>0.23420622874313587</v>
      </c>
      <c r="M1443" s="94">
        <f t="shared" si="159"/>
        <v>0.23420622874313587</v>
      </c>
      <c r="N1443" s="94">
        <f t="shared" si="159"/>
        <v>0.23420622874313587</v>
      </c>
      <c r="O1443" s="94">
        <f t="shared" si="159"/>
        <v>0.23420622874313587</v>
      </c>
      <c r="P1443" s="94">
        <f t="shared" si="159"/>
        <v>0.23420622874313587</v>
      </c>
      <c r="Q1443" s="94">
        <f t="shared" si="159"/>
        <v>0.23420622874313587</v>
      </c>
      <c r="R1443" s="94">
        <f t="shared" si="159"/>
        <v>0.23420622874313587</v>
      </c>
      <c r="S1443" s="93">
        <f>(1+H1443)^((5-Dashboard!$F$9)*3/12)</f>
        <v>1.0540153445602363</v>
      </c>
      <c r="T1443" s="93">
        <f t="shared" si="157"/>
        <v>1.3008723034470862</v>
      </c>
      <c r="U1443" s="93">
        <f t="shared" si="157"/>
        <v>1.6055446997138245</v>
      </c>
      <c r="V1443" s="93">
        <f t="shared" si="157"/>
        <v>1.98157326891233</v>
      </c>
      <c r="W1443" s="93">
        <f t="shared" si="157"/>
        <v>2.4456700712024948</v>
      </c>
      <c r="X1443" s="93">
        <f t="shared" si="157"/>
        <v>3.0184612353287879</v>
      </c>
      <c r="Y1443" s="93">
        <f t="shared" si="156"/>
        <v>3.7254036578624907</v>
      </c>
      <c r="Z1443" s="93">
        <f t="shared" si="156"/>
        <v>4.5979163991163485</v>
      </c>
      <c r="AA1443" s="93">
        <f t="shared" si="156"/>
        <v>5.6747770590296076</v>
      </c>
      <c r="AB1443" s="93">
        <f t="shared" si="156"/>
        <v>7.0038451929829959</v>
      </c>
      <c r="AC1443" s="95">
        <f t="shared" si="156"/>
        <v>8.6441893623322841</v>
      </c>
      <c r="AE1443" s="96"/>
    </row>
    <row r="1444" spans="3:31" ht="24.75" customHeight="1" x14ac:dyDescent="0.25">
      <c r="C1444" s="91">
        <f>ABS(E1444-Dashboard!$F$13)</f>
        <v>13.752166897505575</v>
      </c>
      <c r="D1444" s="92">
        <f t="shared" si="158"/>
        <v>0.23430622874313586</v>
      </c>
      <c r="E1444" s="93" cm="1">
        <f t="array" ref="E1444">SUM('DRE + DCF'!$S$41/TIR!S1444,'DRE + DCF'!$U$41:$AD$41/TIR!T1444:AC1444,TIR!F1444)</f>
        <v>35.757833102494423</v>
      </c>
      <c r="F1444" s="100">
        <f>'DRE + DCF'!$AE$38*'DRE + DCF'!$AE$39*(1+G1444)/(R1444-G1444)/AC1444</f>
        <v>15.11017600725026</v>
      </c>
      <c r="G1444" s="92">
        <f>R1444*(1-'DRE + DCF'!$AE$39)</f>
        <v>0.14058373724588152</v>
      </c>
      <c r="H1444" s="94">
        <f t="shared" si="154"/>
        <v>0.23430622874313586</v>
      </c>
      <c r="I1444" s="94">
        <f t="shared" si="159"/>
        <v>0.23430622874313586</v>
      </c>
      <c r="J1444" s="94">
        <f t="shared" si="159"/>
        <v>0.23430622874313586</v>
      </c>
      <c r="K1444" s="94">
        <f t="shared" si="159"/>
        <v>0.23430622874313586</v>
      </c>
      <c r="L1444" s="94">
        <f t="shared" si="159"/>
        <v>0.23430622874313586</v>
      </c>
      <c r="M1444" s="94">
        <f t="shared" si="159"/>
        <v>0.23430622874313586</v>
      </c>
      <c r="N1444" s="94">
        <f t="shared" si="159"/>
        <v>0.23430622874313586</v>
      </c>
      <c r="O1444" s="94">
        <f t="shared" si="159"/>
        <v>0.23430622874313586</v>
      </c>
      <c r="P1444" s="94">
        <f t="shared" si="159"/>
        <v>0.23430622874313586</v>
      </c>
      <c r="Q1444" s="94">
        <f t="shared" si="159"/>
        <v>0.23430622874313586</v>
      </c>
      <c r="R1444" s="94">
        <f t="shared" si="159"/>
        <v>0.23430622874313586</v>
      </c>
      <c r="S1444" s="93">
        <f>(1+H1444)^((5-Dashboard!$F$9)*3/12)</f>
        <v>1.0540366939768981</v>
      </c>
      <c r="T1444" s="93">
        <f t="shared" si="157"/>
        <v>1.301004056699508</v>
      </c>
      <c r="U1444" s="93">
        <f t="shared" si="157"/>
        <v>1.6058374108042908</v>
      </c>
      <c r="V1444" s="93">
        <f t="shared" si="157"/>
        <v>1.9820951185044859</v>
      </c>
      <c r="W1444" s="93">
        <f t="shared" si="157"/>
        <v>2.4465123507314512</v>
      </c>
      <c r="X1444" s="93">
        <f t="shared" si="157"/>
        <v>3.0197454332048417</v>
      </c>
      <c r="Y1444" s="93">
        <f t="shared" si="156"/>
        <v>3.7272905974233752</v>
      </c>
      <c r="Z1444" s="93">
        <f t="shared" si="156"/>
        <v>4.6006180007353965</v>
      </c>
      <c r="AA1444" s="93">
        <f t="shared" si="156"/>
        <v>5.6785714543754926</v>
      </c>
      <c r="AB1444" s="93">
        <f t="shared" si="156"/>
        <v>7.0090961164986387</v>
      </c>
      <c r="AC1444" s="95">
        <f t="shared" si="156"/>
        <v>8.651370994453595</v>
      </c>
      <c r="AE1444" s="96"/>
    </row>
    <row r="1445" spans="3:31" ht="24.75" customHeight="1" x14ac:dyDescent="0.25">
      <c r="C1445" s="91">
        <f>ABS(E1445-Dashboard!$F$13)</f>
        <v>13.778092864010695</v>
      </c>
      <c r="D1445" s="92">
        <f t="shared" si="158"/>
        <v>0.23440622874313585</v>
      </c>
      <c r="E1445" s="93" cm="1">
        <f t="array" ref="E1445">SUM('DRE + DCF'!$S$41/TIR!S1445,'DRE + DCF'!$U$41:$AD$41/TIR!T1445:AC1445,TIR!F1445)</f>
        <v>35.731907135989303</v>
      </c>
      <c r="F1445" s="100">
        <f>'DRE + DCF'!$AE$38*'DRE + DCF'!$AE$39*(1+G1445)/(R1445-G1445)/AC1445</f>
        <v>15.091986908389337</v>
      </c>
      <c r="G1445" s="92">
        <f>R1445*(1-'DRE + DCF'!$AE$39)</f>
        <v>0.1406437372458815</v>
      </c>
      <c r="H1445" s="94">
        <f t="shared" si="154"/>
        <v>0.23440622874313585</v>
      </c>
      <c r="I1445" s="94">
        <f t="shared" si="159"/>
        <v>0.23440622874313585</v>
      </c>
      <c r="J1445" s="94">
        <f t="shared" si="159"/>
        <v>0.23440622874313585</v>
      </c>
      <c r="K1445" s="94">
        <f t="shared" si="159"/>
        <v>0.23440622874313585</v>
      </c>
      <c r="L1445" s="94">
        <f t="shared" si="159"/>
        <v>0.23440622874313585</v>
      </c>
      <c r="M1445" s="94">
        <f t="shared" si="159"/>
        <v>0.23440622874313585</v>
      </c>
      <c r="N1445" s="94">
        <f t="shared" si="159"/>
        <v>0.23440622874313585</v>
      </c>
      <c r="O1445" s="94">
        <f t="shared" si="159"/>
        <v>0.23440622874313585</v>
      </c>
      <c r="P1445" s="94">
        <f t="shared" si="159"/>
        <v>0.23440622874313585</v>
      </c>
      <c r="Q1445" s="94">
        <f t="shared" si="159"/>
        <v>0.23440622874313585</v>
      </c>
      <c r="R1445" s="94">
        <f t="shared" si="159"/>
        <v>0.23440622874313585</v>
      </c>
      <c r="S1445" s="93">
        <f>(1+H1445)^((5-Dashboard!$F$9)*3/12)</f>
        <v>1.0540580420963477</v>
      </c>
      <c r="T1445" s="93">
        <f t="shared" si="157"/>
        <v>1.3011358126205261</v>
      </c>
      <c r="U1445" s="93">
        <f t="shared" si="157"/>
        <v>1.6061301515395392</v>
      </c>
      <c r="V1445" s="93">
        <f t="shared" si="157"/>
        <v>1.9826170632325639</v>
      </c>
      <c r="W1445" s="93">
        <f t="shared" si="157"/>
        <v>2.4473548520667006</v>
      </c>
      <c r="X1445" s="93">
        <f t="shared" si="157"/>
        <v>3.0210300733358713</v>
      </c>
      <c r="Y1445" s="93">
        <f t="shared" si="156"/>
        <v>3.7291783397461322</v>
      </c>
      <c r="Z1445" s="93">
        <f t="shared" si="156"/>
        <v>4.6033209706766121</v>
      </c>
      <c r="AA1445" s="93">
        <f t="shared" si="156"/>
        <v>5.6823680791071078</v>
      </c>
      <c r="AB1445" s="93">
        <f t="shared" si="156"/>
        <v>7.014350550860982</v>
      </c>
      <c r="AC1445" s="95">
        <f t="shared" si="156"/>
        <v>8.6585580105706423</v>
      </c>
      <c r="AE1445" s="96"/>
    </row>
    <row r="1446" spans="3:31" ht="24.75" customHeight="1" x14ac:dyDescent="0.25">
      <c r="C1446" s="91">
        <f>ABS(E1446-Dashboard!$F$13)</f>
        <v>13.803988543114279</v>
      </c>
      <c r="D1446" s="92">
        <f t="shared" si="158"/>
        <v>0.23450622874313584</v>
      </c>
      <c r="E1446" s="93" cm="1">
        <f t="array" ref="E1446">SUM('DRE + DCF'!$S$41/TIR!S1446,'DRE + DCF'!$U$41:$AD$41/TIR!T1446:AC1446,TIR!F1446)</f>
        <v>35.706011456885719</v>
      </c>
      <c r="F1446" s="100">
        <f>'DRE + DCF'!$AE$38*'DRE + DCF'!$AE$39*(1+G1446)/(R1446-G1446)/AC1446</f>
        <v>15.073823420576216</v>
      </c>
      <c r="G1446" s="92">
        <f>R1446*(1-'DRE + DCF'!$AE$39)</f>
        <v>0.1407037372458815</v>
      </c>
      <c r="H1446" s="94">
        <f t="shared" si="154"/>
        <v>0.23450622874313584</v>
      </c>
      <c r="I1446" s="94">
        <f t="shared" si="159"/>
        <v>0.23450622874313584</v>
      </c>
      <c r="J1446" s="94">
        <f t="shared" si="159"/>
        <v>0.23450622874313584</v>
      </c>
      <c r="K1446" s="94">
        <f t="shared" si="159"/>
        <v>0.23450622874313584</v>
      </c>
      <c r="L1446" s="94">
        <f t="shared" si="159"/>
        <v>0.23450622874313584</v>
      </c>
      <c r="M1446" s="94">
        <f t="shared" si="159"/>
        <v>0.23450622874313584</v>
      </c>
      <c r="N1446" s="94">
        <f t="shared" si="159"/>
        <v>0.23450622874313584</v>
      </c>
      <c r="O1446" s="94">
        <f t="shared" si="159"/>
        <v>0.23450622874313584</v>
      </c>
      <c r="P1446" s="94">
        <f t="shared" si="159"/>
        <v>0.23450622874313584</v>
      </c>
      <c r="Q1446" s="94">
        <f t="shared" si="159"/>
        <v>0.23450622874313584</v>
      </c>
      <c r="R1446" s="94">
        <f t="shared" si="159"/>
        <v>0.23450622874313584</v>
      </c>
      <c r="S1446" s="93">
        <f>(1+H1446)^((5-Dashboard!$F$9)*3/12)</f>
        <v>1.0540793889187685</v>
      </c>
      <c r="T1446" s="93">
        <f t="shared" si="157"/>
        <v>1.3012675712099782</v>
      </c>
      <c r="U1446" s="93">
        <f t="shared" si="157"/>
        <v>1.6064229219201702</v>
      </c>
      <c r="V1446" s="93">
        <f t="shared" si="157"/>
        <v>1.9831391031061985</v>
      </c>
      <c r="W1446" s="93">
        <f t="shared" si="157"/>
        <v>2.448197575248678</v>
      </c>
      <c r="X1446" s="93">
        <f t="shared" si="157"/>
        <v>3.022315155838335</v>
      </c>
      <c r="Y1446" s="93">
        <f t="shared" si="156"/>
        <v>3.731066885107206</v>
      </c>
      <c r="Z1446" s="93">
        <f t="shared" si="156"/>
        <v>4.6060253095220958</v>
      </c>
      <c r="AA1446" s="93">
        <f t="shared" si="156"/>
        <v>5.6861669343535572</v>
      </c>
      <c r="AB1446" s="93">
        <f t="shared" si="156"/>
        <v>7.0196084981327278</v>
      </c>
      <c r="AC1446" s="95">
        <f t="shared" si="156"/>
        <v>8.6657504142831012</v>
      </c>
      <c r="AE1446" s="96"/>
    </row>
    <row r="1447" spans="3:31" ht="24.75" customHeight="1" x14ac:dyDescent="0.25">
      <c r="C1447" s="91">
        <f>ABS(E1447-Dashboard!$F$13)</f>
        <v>13.829853980649879</v>
      </c>
      <c r="D1447" s="92">
        <f t="shared" si="158"/>
        <v>0.23460622874313583</v>
      </c>
      <c r="E1447" s="93" cm="1">
        <f t="array" ref="E1447">SUM('DRE + DCF'!$S$41/TIR!S1447,'DRE + DCF'!$U$41:$AD$41/TIR!T1447:AC1447,TIR!F1447)</f>
        <v>35.680146019350119</v>
      </c>
      <c r="F1447" s="100">
        <f>'DRE + DCF'!$AE$38*'DRE + DCF'!$AE$39*(1+G1447)/(R1447-G1447)/AC1447</f>
        <v>15.055685501542339</v>
      </c>
      <c r="G1447" s="92">
        <f>R1447*(1-'DRE + DCF'!$AE$39)</f>
        <v>0.14076373724588148</v>
      </c>
      <c r="H1447" s="94">
        <f t="shared" si="154"/>
        <v>0.23460622874313583</v>
      </c>
      <c r="I1447" s="94">
        <f t="shared" si="159"/>
        <v>0.23460622874313583</v>
      </c>
      <c r="J1447" s="94">
        <f t="shared" si="159"/>
        <v>0.23460622874313583</v>
      </c>
      <c r="K1447" s="94">
        <f t="shared" si="159"/>
        <v>0.23460622874313583</v>
      </c>
      <c r="L1447" s="94">
        <f t="shared" si="159"/>
        <v>0.23460622874313583</v>
      </c>
      <c r="M1447" s="94">
        <f t="shared" si="159"/>
        <v>0.23460622874313583</v>
      </c>
      <c r="N1447" s="94">
        <f t="shared" si="159"/>
        <v>0.23460622874313583</v>
      </c>
      <c r="O1447" s="94">
        <f t="shared" si="159"/>
        <v>0.23460622874313583</v>
      </c>
      <c r="P1447" s="94">
        <f t="shared" si="159"/>
        <v>0.23460622874313583</v>
      </c>
      <c r="Q1447" s="94">
        <f t="shared" si="159"/>
        <v>0.23460622874313583</v>
      </c>
      <c r="R1447" s="94">
        <f t="shared" si="159"/>
        <v>0.23460622874313583</v>
      </c>
      <c r="S1447" s="93">
        <f>(1+H1447)^((5-Dashboard!$F$9)*3/12)</f>
        <v>1.0541007344443445</v>
      </c>
      <c r="T1447" s="93">
        <f t="shared" si="157"/>
        <v>1.3013993324677018</v>
      </c>
      <c r="U1447" s="93">
        <f t="shared" si="157"/>
        <v>1.6067157219467838</v>
      </c>
      <c r="V1447" s="93">
        <f t="shared" si="157"/>
        <v>1.9836612381350236</v>
      </c>
      <c r="W1447" s="93">
        <f t="shared" si="157"/>
        <v>2.4490405203178209</v>
      </c>
      <c r="X1447" s="93">
        <f t="shared" si="157"/>
        <v>3.0236006808287121</v>
      </c>
      <c r="Y1447" s="93">
        <f t="shared" si="156"/>
        <v>3.7329562337831144</v>
      </c>
      <c r="Z1447" s="93">
        <f t="shared" si="156"/>
        <v>4.6087310178541507</v>
      </c>
      <c r="AA1447" s="93">
        <f t="shared" si="156"/>
        <v>5.689968021244427</v>
      </c>
      <c r="AB1447" s="93">
        <f t="shared" si="156"/>
        <v>7.0248699603776252</v>
      </c>
      <c r="AC1447" s="95">
        <f t="shared" si="156"/>
        <v>8.6729482091927625</v>
      </c>
      <c r="AE1447" s="96"/>
    </row>
    <row r="1448" spans="3:31" ht="24.75" customHeight="1" x14ac:dyDescent="0.25">
      <c r="C1448" s="91">
        <f>ABS(E1448-Dashboard!$F$13)</f>
        <v>13.85568922236601</v>
      </c>
      <c r="D1448" s="92">
        <f t="shared" si="158"/>
        <v>0.23470622874313582</v>
      </c>
      <c r="E1448" s="93" cm="1">
        <f t="array" ref="E1448">SUM('DRE + DCF'!$S$41/TIR!S1448,'DRE + DCF'!$U$41:$AD$41/TIR!T1448:AC1448,TIR!F1448)</f>
        <v>35.654310777633988</v>
      </c>
      <c r="F1448" s="100">
        <f>'DRE + DCF'!$AE$38*'DRE + DCF'!$AE$39*(1+G1448)/(R1448-G1448)/AC1448</f>
        <v>15.037573109100967</v>
      </c>
      <c r="G1448" s="92">
        <f>R1448*(1-'DRE + DCF'!$AE$39)</f>
        <v>0.14082373724588149</v>
      </c>
      <c r="H1448" s="94">
        <f t="shared" si="154"/>
        <v>0.23470622874313582</v>
      </c>
      <c r="I1448" s="94">
        <f t="shared" si="159"/>
        <v>0.23470622874313582</v>
      </c>
      <c r="J1448" s="94">
        <f t="shared" si="159"/>
        <v>0.23470622874313582</v>
      </c>
      <c r="K1448" s="94">
        <f t="shared" si="159"/>
        <v>0.23470622874313582</v>
      </c>
      <c r="L1448" s="94">
        <f t="shared" si="159"/>
        <v>0.23470622874313582</v>
      </c>
      <c r="M1448" s="94">
        <f t="shared" si="159"/>
        <v>0.23470622874313582</v>
      </c>
      <c r="N1448" s="94">
        <f t="shared" si="159"/>
        <v>0.23470622874313582</v>
      </c>
      <c r="O1448" s="94">
        <f t="shared" si="159"/>
        <v>0.23470622874313582</v>
      </c>
      <c r="P1448" s="94">
        <f t="shared" si="159"/>
        <v>0.23470622874313582</v>
      </c>
      <c r="Q1448" s="94">
        <f t="shared" si="159"/>
        <v>0.23470622874313582</v>
      </c>
      <c r="R1448" s="94">
        <f t="shared" si="159"/>
        <v>0.23470622874313582</v>
      </c>
      <c r="S1448" s="93">
        <f>(1+H1448)^((5-Dashboard!$F$9)*3/12)</f>
        <v>1.0541220786732592</v>
      </c>
      <c r="T1448" s="93">
        <f t="shared" si="157"/>
        <v>1.3015310963935351</v>
      </c>
      <c r="U1448" s="93">
        <f t="shared" si="157"/>
        <v>1.6070085516199806</v>
      </c>
      <c r="V1448" s="93">
        <f t="shared" si="157"/>
        <v>1.9841834683286752</v>
      </c>
      <c r="W1448" s="93">
        <f t="shared" si="157"/>
        <v>2.449883687314574</v>
      </c>
      <c r="X1448" s="93">
        <f t="shared" si="157"/>
        <v>3.0248866484235055</v>
      </c>
      <c r="Y1448" s="93">
        <f t="shared" si="156"/>
        <v>3.7348463860504504</v>
      </c>
      <c r="Z1448" s="93">
        <f t="shared" si="156"/>
        <v>4.6114380962552817</v>
      </c>
      <c r="AA1448" s="93">
        <f t="shared" si="156"/>
        <v>5.6937713409097848</v>
      </c>
      <c r="AB1448" s="93">
        <f t="shared" si="156"/>
        <v>7.030134939660468</v>
      </c>
      <c r="AC1448" s="95">
        <f t="shared" si="156"/>
        <v>8.6801513989035293</v>
      </c>
      <c r="AE1448" s="96"/>
    </row>
    <row r="1449" spans="3:31" ht="24.75" customHeight="1" x14ac:dyDescent="0.25">
      <c r="C1449" s="91">
        <f>ABS(E1449-Dashboard!$F$13)</f>
        <v>13.88149431392646</v>
      </c>
      <c r="D1449" s="92">
        <f t="shared" si="158"/>
        <v>0.23480622874313581</v>
      </c>
      <c r="E1449" s="93" cm="1">
        <f t="array" ref="E1449">SUM('DRE + DCF'!$S$41/TIR!S1449,'DRE + DCF'!$U$41:$AD$41/TIR!T1449:AC1449,TIR!F1449)</f>
        <v>35.628505686073538</v>
      </c>
      <c r="F1449" s="100">
        <f>'DRE + DCF'!$AE$38*'DRE + DCF'!$AE$39*(1+G1449)/(R1449-G1449)/AC1449</f>
        <v>15.019486201146949</v>
      </c>
      <c r="G1449" s="92">
        <f>R1449*(1-'DRE + DCF'!$AE$39)</f>
        <v>0.14088373724588149</v>
      </c>
      <c r="H1449" s="94">
        <f t="shared" si="154"/>
        <v>0.23480622874313581</v>
      </c>
      <c r="I1449" s="94">
        <f t="shared" si="159"/>
        <v>0.23480622874313581</v>
      </c>
      <c r="J1449" s="94">
        <f t="shared" si="159"/>
        <v>0.23480622874313581</v>
      </c>
      <c r="K1449" s="94">
        <f t="shared" si="159"/>
        <v>0.23480622874313581</v>
      </c>
      <c r="L1449" s="94">
        <f t="shared" si="159"/>
        <v>0.23480622874313581</v>
      </c>
      <c r="M1449" s="94">
        <f t="shared" si="159"/>
        <v>0.23480622874313581</v>
      </c>
      <c r="N1449" s="94">
        <f t="shared" si="159"/>
        <v>0.23480622874313581</v>
      </c>
      <c r="O1449" s="94">
        <f t="shared" si="159"/>
        <v>0.23480622874313581</v>
      </c>
      <c r="P1449" s="94">
        <f t="shared" si="159"/>
        <v>0.23480622874313581</v>
      </c>
      <c r="Q1449" s="94">
        <f t="shared" si="159"/>
        <v>0.23480622874313581</v>
      </c>
      <c r="R1449" s="94">
        <f t="shared" si="159"/>
        <v>0.23480622874313581</v>
      </c>
      <c r="S1449" s="93">
        <f>(1+H1449)^((5-Dashboard!$F$9)*3/12)</f>
        <v>1.0541434216056969</v>
      </c>
      <c r="T1449" s="93">
        <f t="shared" si="157"/>
        <v>1.3016628629873159</v>
      </c>
      <c r="U1449" s="93">
        <f t="shared" si="157"/>
        <v>1.6073014109403607</v>
      </c>
      <c r="V1449" s="93">
        <f t="shared" si="157"/>
        <v>1.984705793696788</v>
      </c>
      <c r="W1449" s="93">
        <f t="shared" si="157"/>
        <v>2.4507270762793829</v>
      </c>
      <c r="X1449" s="93">
        <f t="shared" si="157"/>
        <v>3.0261730587392361</v>
      </c>
      <c r="Y1449" s="93">
        <f t="shared" si="156"/>
        <v>3.7367373421858763</v>
      </c>
      <c r="Z1449" s="93">
        <f t="shared" si="156"/>
        <v>4.6141465453081905</v>
      </c>
      <c r="AA1449" s="93">
        <f t="shared" si="156"/>
        <v>5.697576894480175</v>
      </c>
      <c r="AB1449" s="93">
        <f t="shared" si="156"/>
        <v>7.0354034380470925</v>
      </c>
      <c r="AC1449" s="95">
        <f t="shared" si="156"/>
        <v>8.6873599870214218</v>
      </c>
      <c r="AE1449" s="96"/>
    </row>
    <row r="1450" spans="3:31" ht="24.75" customHeight="1" x14ac:dyDescent="0.25">
      <c r="C1450" s="91">
        <f>ABS(E1450-Dashboard!$F$13)</f>
        <v>13.907269300910436</v>
      </c>
      <c r="D1450" s="92">
        <f t="shared" si="158"/>
        <v>0.2349062287431358</v>
      </c>
      <c r="E1450" s="93" cm="1">
        <f t="array" ref="E1450">SUM('DRE + DCF'!$S$41/TIR!S1450,'DRE + DCF'!$U$41:$AD$41/TIR!T1450:AC1450,TIR!F1450)</f>
        <v>35.602730699089562</v>
      </c>
      <c r="F1450" s="100">
        <f>'DRE + DCF'!$AE$38*'DRE + DCF'!$AE$39*(1+G1450)/(R1450-G1450)/AC1450</f>
        <v>15.001424735656542</v>
      </c>
      <c r="G1450" s="92">
        <f>R1450*(1-'DRE + DCF'!$AE$39)</f>
        <v>0.14094373724588147</v>
      </c>
      <c r="H1450" s="94">
        <f t="shared" si="154"/>
        <v>0.2349062287431358</v>
      </c>
      <c r="I1450" s="94">
        <f t="shared" si="159"/>
        <v>0.2349062287431358</v>
      </c>
      <c r="J1450" s="94">
        <f t="shared" si="159"/>
        <v>0.2349062287431358</v>
      </c>
      <c r="K1450" s="94">
        <f t="shared" si="159"/>
        <v>0.2349062287431358</v>
      </c>
      <c r="L1450" s="94">
        <f t="shared" si="159"/>
        <v>0.2349062287431358</v>
      </c>
      <c r="M1450" s="94">
        <f t="shared" si="159"/>
        <v>0.2349062287431358</v>
      </c>
      <c r="N1450" s="94">
        <f t="shared" si="159"/>
        <v>0.2349062287431358</v>
      </c>
      <c r="O1450" s="94">
        <f t="shared" si="159"/>
        <v>0.2349062287431358</v>
      </c>
      <c r="P1450" s="94">
        <f t="shared" si="159"/>
        <v>0.2349062287431358</v>
      </c>
      <c r="Q1450" s="94">
        <f t="shared" si="159"/>
        <v>0.2349062287431358</v>
      </c>
      <c r="R1450" s="94">
        <f t="shared" si="159"/>
        <v>0.2349062287431358</v>
      </c>
      <c r="S1450" s="93">
        <f>(1+H1450)^((5-Dashboard!$F$9)*3/12)</f>
        <v>1.0541647632418409</v>
      </c>
      <c r="T1450" s="93">
        <f t="shared" si="157"/>
        <v>1.3017946322488825</v>
      </c>
      <c r="U1450" s="93">
        <f t="shared" si="157"/>
        <v>1.6075942999085249</v>
      </c>
      <c r="V1450" s="93">
        <f t="shared" si="157"/>
        <v>1.9852282142489981</v>
      </c>
      <c r="W1450" s="93">
        <f t="shared" si="157"/>
        <v>2.4515706872527003</v>
      </c>
      <c r="X1450" s="93">
        <f t="shared" si="157"/>
        <v>3.0274599118924499</v>
      </c>
      <c r="Y1450" s="93">
        <f t="shared" si="156"/>
        <v>3.7386291024661316</v>
      </c>
      <c r="Z1450" s="93">
        <f t="shared" si="156"/>
        <v>4.6168563655957851</v>
      </c>
      <c r="AA1450" s="93">
        <f t="shared" si="156"/>
        <v>5.7013846830866308</v>
      </c>
      <c r="AB1450" s="93">
        <f t="shared" si="156"/>
        <v>7.0406754576043902</v>
      </c>
      <c r="AC1450" s="95">
        <f t="shared" si="156"/>
        <v>8.6945739771545902</v>
      </c>
      <c r="AE1450" s="96"/>
    </row>
    <row r="1451" spans="3:31" ht="24.75" customHeight="1" x14ac:dyDescent="0.25">
      <c r="C1451" s="91">
        <f>ABS(E1451-Dashboard!$F$13)</f>
        <v>13.933014228812674</v>
      </c>
      <c r="D1451" s="92">
        <f t="shared" si="158"/>
        <v>0.23500622874313579</v>
      </c>
      <c r="E1451" s="93" cm="1">
        <f t="array" ref="E1451">SUM('DRE + DCF'!$S$41/TIR!S1451,'DRE + DCF'!$U$41:$AD$41/TIR!T1451:AC1451,TIR!F1451)</f>
        <v>35.576985771187324</v>
      </c>
      <c r="F1451" s="100">
        <f>'DRE + DCF'!$AE$38*'DRE + DCF'!$AE$39*(1+G1451)/(R1451-G1451)/AC1451</f>
        <v>14.983388670687289</v>
      </c>
      <c r="G1451" s="92">
        <f>R1451*(1-'DRE + DCF'!$AE$39)</f>
        <v>0.14100373724588147</v>
      </c>
      <c r="H1451" s="94">
        <f t="shared" si="154"/>
        <v>0.23500622874313579</v>
      </c>
      <c r="I1451" s="94">
        <f t="shared" si="159"/>
        <v>0.23500622874313579</v>
      </c>
      <c r="J1451" s="94">
        <f t="shared" si="159"/>
        <v>0.23500622874313579</v>
      </c>
      <c r="K1451" s="94">
        <f t="shared" si="159"/>
        <v>0.23500622874313579</v>
      </c>
      <c r="L1451" s="94">
        <f t="shared" si="159"/>
        <v>0.23500622874313579</v>
      </c>
      <c r="M1451" s="94">
        <f t="shared" si="159"/>
        <v>0.23500622874313579</v>
      </c>
      <c r="N1451" s="94">
        <f t="shared" si="159"/>
        <v>0.23500622874313579</v>
      </c>
      <c r="O1451" s="94">
        <f t="shared" si="159"/>
        <v>0.23500622874313579</v>
      </c>
      <c r="P1451" s="94">
        <f t="shared" si="159"/>
        <v>0.23500622874313579</v>
      </c>
      <c r="Q1451" s="94">
        <f t="shared" si="159"/>
        <v>0.23500622874313579</v>
      </c>
      <c r="R1451" s="94">
        <f t="shared" si="159"/>
        <v>0.23500622874313579</v>
      </c>
      <c r="S1451" s="93">
        <f>(1+H1451)^((5-Dashboard!$F$9)*3/12)</f>
        <v>1.0541861035818754</v>
      </c>
      <c r="T1451" s="93">
        <f t="shared" si="157"/>
        <v>1.3019264041780727</v>
      </c>
      <c r="U1451" s="93">
        <f t="shared" si="157"/>
        <v>1.6078872185250732</v>
      </c>
      <c r="V1451" s="93">
        <f t="shared" si="157"/>
        <v>1.9857507299949411</v>
      </c>
      <c r="W1451" s="93">
        <f t="shared" si="157"/>
        <v>2.452414520274981</v>
      </c>
      <c r="X1451" s="93">
        <f t="shared" si="157"/>
        <v>3.0287472079997109</v>
      </c>
      <c r="Y1451" s="93">
        <f t="shared" si="156"/>
        <v>3.740521667168025</v>
      </c>
      <c r="Z1451" s="93">
        <f t="shared" si="156"/>
        <v>4.6195675577011697</v>
      </c>
      <c r="AA1451" s="93">
        <f t="shared" si="156"/>
        <v>5.7051947078606604</v>
      </c>
      <c r="AB1451" s="93">
        <f t="shared" si="156"/>
        <v>7.045951000400291</v>
      </c>
      <c r="AC1451" s="95">
        <f t="shared" si="156"/>
        <v>8.7017933729132881</v>
      </c>
      <c r="AE1451" s="96"/>
    </row>
    <row r="1452" spans="3:31" ht="24.75" customHeight="1" x14ac:dyDescent="0.25">
      <c r="C1452" s="91">
        <f>ABS(E1452-Dashboard!$F$13)</f>
        <v>13.958729143043726</v>
      </c>
      <c r="D1452" s="92">
        <f t="shared" si="158"/>
        <v>0.23510622874313578</v>
      </c>
      <c r="E1452" s="93" cm="1">
        <f t="array" ref="E1452">SUM('DRE + DCF'!$S$41/TIR!S1452,'DRE + DCF'!$U$41:$AD$41/TIR!T1452:AC1452,TIR!F1452)</f>
        <v>35.551270856956272</v>
      </c>
      <c r="F1452" s="100">
        <f>'DRE + DCF'!$AE$38*'DRE + DCF'!$AE$39*(1+G1452)/(R1452-G1452)/AC1452</f>
        <v>14.965377964377764</v>
      </c>
      <c r="G1452" s="92">
        <f>R1452*(1-'DRE + DCF'!$AE$39)</f>
        <v>0.14106373724588145</v>
      </c>
      <c r="H1452" s="94">
        <f t="shared" si="154"/>
        <v>0.23510622874313578</v>
      </c>
      <c r="I1452" s="94">
        <f t="shared" si="159"/>
        <v>0.23510622874313578</v>
      </c>
      <c r="J1452" s="94">
        <f t="shared" si="159"/>
        <v>0.23510622874313578</v>
      </c>
      <c r="K1452" s="94">
        <f t="shared" si="159"/>
        <v>0.23510622874313578</v>
      </c>
      <c r="L1452" s="94">
        <f t="shared" si="159"/>
        <v>0.23510622874313578</v>
      </c>
      <c r="M1452" s="94">
        <f t="shared" si="159"/>
        <v>0.23510622874313578</v>
      </c>
      <c r="N1452" s="94">
        <f t="shared" si="159"/>
        <v>0.23510622874313578</v>
      </c>
      <c r="O1452" s="94">
        <f t="shared" si="159"/>
        <v>0.23510622874313578</v>
      </c>
      <c r="P1452" s="94">
        <f t="shared" si="159"/>
        <v>0.23510622874313578</v>
      </c>
      <c r="Q1452" s="94">
        <f t="shared" si="159"/>
        <v>0.23510622874313578</v>
      </c>
      <c r="R1452" s="94">
        <f t="shared" si="159"/>
        <v>0.23510622874313578</v>
      </c>
      <c r="S1452" s="93">
        <f>(1+H1452)^((5-Dashboard!$F$9)*3/12)</f>
        <v>1.0542074426259833</v>
      </c>
      <c r="T1452" s="93">
        <f t="shared" si="157"/>
        <v>1.3020581787747241</v>
      </c>
      <c r="U1452" s="93">
        <f t="shared" si="157"/>
        <v>1.6081801667906053</v>
      </c>
      <c r="V1452" s="93">
        <f t="shared" si="157"/>
        <v>1.9862733409442517</v>
      </c>
      <c r="W1452" s="93">
        <f t="shared" si="157"/>
        <v>2.4532585753866836</v>
      </c>
      <c r="X1452" s="93">
        <f t="shared" si="157"/>
        <v>3.0300349471776045</v>
      </c>
      <c r="Y1452" s="93">
        <f t="shared" si="156"/>
        <v>3.7424150365684379</v>
      </c>
      <c r="Z1452" s="93">
        <f t="shared" si="156"/>
        <v>4.6222801222076484</v>
      </c>
      <c r="AA1452" s="93">
        <f t="shared" si="156"/>
        <v>5.7090069699342498</v>
      </c>
      <c r="AB1452" s="93">
        <f t="shared" si="156"/>
        <v>7.0512300685037683</v>
      </c>
      <c r="AC1452" s="95">
        <f t="shared" si="156"/>
        <v>8.7090181779098916</v>
      </c>
      <c r="AE1452" s="96"/>
    </row>
    <row r="1453" spans="3:31" ht="24.75" customHeight="1" x14ac:dyDescent="0.25">
      <c r="C1453" s="91">
        <f>ABS(E1453-Dashboard!$F$13)</f>
        <v>13.984414088930087</v>
      </c>
      <c r="D1453" s="92">
        <f t="shared" si="158"/>
        <v>0.23520622874313576</v>
      </c>
      <c r="E1453" s="93" cm="1">
        <f t="array" ref="E1453">SUM('DRE + DCF'!$S$41/TIR!S1453,'DRE + DCF'!$U$41:$AD$41/TIR!T1453:AC1453,TIR!F1453)</f>
        <v>35.525585911069911</v>
      </c>
      <c r="F1453" s="100">
        <f>'DRE + DCF'!$AE$38*'DRE + DCF'!$AE$39*(1+G1453)/(R1453-G1453)/AC1453</f>
        <v>14.947392574947427</v>
      </c>
      <c r="G1453" s="92">
        <f>R1453*(1-'DRE + DCF'!$AE$39)</f>
        <v>0.14112373724588145</v>
      </c>
      <c r="H1453" s="94">
        <f t="shared" si="154"/>
        <v>0.23520622874313576</v>
      </c>
      <c r="I1453" s="94">
        <f t="shared" si="159"/>
        <v>0.23520622874313576</v>
      </c>
      <c r="J1453" s="94">
        <f t="shared" si="159"/>
        <v>0.23520622874313576</v>
      </c>
      <c r="K1453" s="94">
        <f t="shared" si="159"/>
        <v>0.23520622874313576</v>
      </c>
      <c r="L1453" s="94">
        <f t="shared" ref="I1453:R1478" si="160">$D1453</f>
        <v>0.23520622874313576</v>
      </c>
      <c r="M1453" s="94">
        <f t="shared" si="160"/>
        <v>0.23520622874313576</v>
      </c>
      <c r="N1453" s="94">
        <f t="shared" si="160"/>
        <v>0.23520622874313576</v>
      </c>
      <c r="O1453" s="94">
        <f t="shared" si="160"/>
        <v>0.23520622874313576</v>
      </c>
      <c r="P1453" s="94">
        <f t="shared" si="160"/>
        <v>0.23520622874313576</v>
      </c>
      <c r="Q1453" s="94">
        <f t="shared" si="160"/>
        <v>0.23520622874313576</v>
      </c>
      <c r="R1453" s="94">
        <f t="shared" si="160"/>
        <v>0.23520622874313576</v>
      </c>
      <c r="S1453" s="93">
        <f>(1+H1453)^((5-Dashboard!$F$9)*3/12)</f>
        <v>1.0542287803743489</v>
      </c>
      <c r="T1453" s="93">
        <f t="shared" si="157"/>
        <v>1.3021899560386749</v>
      </c>
      <c r="U1453" s="93">
        <f t="shared" si="157"/>
        <v>1.6084731447057214</v>
      </c>
      <c r="V1453" s="93">
        <f t="shared" si="157"/>
        <v>1.9867960471065664</v>
      </c>
      <c r="W1453" s="93">
        <f t="shared" si="157"/>
        <v>2.4541028526282713</v>
      </c>
      <c r="X1453" s="93">
        <f t="shared" si="157"/>
        <v>3.0313231295427387</v>
      </c>
      <c r="Y1453" s="93">
        <f t="shared" si="156"/>
        <v>3.7443092109443263</v>
      </c>
      <c r="Z1453" s="93">
        <f t="shared" si="156"/>
        <v>4.6249940596987278</v>
      </c>
      <c r="AA1453" s="93">
        <f t="shared" si="156"/>
        <v>5.712821470439871</v>
      </c>
      <c r="AB1453" s="93">
        <f t="shared" si="156"/>
        <v>7.056512663984849</v>
      </c>
      <c r="AC1453" s="95">
        <f t="shared" si="156"/>
        <v>8.7162483957589032</v>
      </c>
      <c r="AE1453" s="96"/>
    </row>
    <row r="1454" spans="3:31" ht="24.75" customHeight="1" x14ac:dyDescent="0.25">
      <c r="C1454" s="91">
        <f>ABS(E1454-Dashboard!$F$13)</f>
        <v>14.010069111714451</v>
      </c>
      <c r="D1454" s="92">
        <f t="shared" si="158"/>
        <v>0.23530622874313575</v>
      </c>
      <c r="E1454" s="93" cm="1">
        <f t="array" ref="E1454">SUM('DRE + DCF'!$S$41/TIR!S1454,'DRE + DCF'!$U$41:$AD$41/TIR!T1454:AC1454,TIR!F1454)</f>
        <v>35.499930888285547</v>
      </c>
      <c r="F1454" s="100">
        <f>'DRE + DCF'!$AE$38*'DRE + DCF'!$AE$39*(1+G1454)/(R1454-G1454)/AC1454</f>
        <v>14.9294324606964</v>
      </c>
      <c r="G1454" s="92">
        <f>R1454*(1-'DRE + DCF'!$AE$39)</f>
        <v>0.14118373724588146</v>
      </c>
      <c r="H1454" s="94">
        <f t="shared" si="154"/>
        <v>0.23530622874313575</v>
      </c>
      <c r="I1454" s="94">
        <f t="shared" si="160"/>
        <v>0.23530622874313575</v>
      </c>
      <c r="J1454" s="94">
        <f t="shared" si="160"/>
        <v>0.23530622874313575</v>
      </c>
      <c r="K1454" s="94">
        <f t="shared" si="160"/>
        <v>0.23530622874313575</v>
      </c>
      <c r="L1454" s="94">
        <f t="shared" si="160"/>
        <v>0.23530622874313575</v>
      </c>
      <c r="M1454" s="94">
        <f t="shared" si="160"/>
        <v>0.23530622874313575</v>
      </c>
      <c r="N1454" s="94">
        <f t="shared" si="160"/>
        <v>0.23530622874313575</v>
      </c>
      <c r="O1454" s="94">
        <f t="shared" si="160"/>
        <v>0.23530622874313575</v>
      </c>
      <c r="P1454" s="94">
        <f t="shared" si="160"/>
        <v>0.23530622874313575</v>
      </c>
      <c r="Q1454" s="94">
        <f t="shared" si="160"/>
        <v>0.23530622874313575</v>
      </c>
      <c r="R1454" s="94">
        <f t="shared" si="160"/>
        <v>0.23530622874313575</v>
      </c>
      <c r="S1454" s="93">
        <f>(1+H1454)^((5-Dashboard!$F$9)*3/12)</f>
        <v>1.0542501168271554</v>
      </c>
      <c r="T1454" s="93">
        <f t="shared" si="157"/>
        <v>1.3023217359697636</v>
      </c>
      <c r="U1454" s="93">
        <f t="shared" si="157"/>
        <v>1.6087661522710226</v>
      </c>
      <c r="V1454" s="93">
        <f t="shared" si="157"/>
        <v>1.9873188484915223</v>
      </c>
      <c r="W1454" s="93">
        <f t="shared" si="157"/>
        <v>2.4549473520402136</v>
      </c>
      <c r="X1454" s="93">
        <f t="shared" si="157"/>
        <v>3.0326117552117435</v>
      </c>
      <c r="Y1454" s="93">
        <f t="shared" si="156"/>
        <v>3.7462041905727204</v>
      </c>
      <c r="Z1454" s="93">
        <f t="shared" si="156"/>
        <v>4.6277093707581187</v>
      </c>
      <c r="AA1454" s="93">
        <f t="shared" si="156"/>
        <v>5.7166382105104816</v>
      </c>
      <c r="AB1454" s="93">
        <f t="shared" si="156"/>
        <v>7.0617987889146114</v>
      </c>
      <c r="AC1454" s="95">
        <f t="shared" si="156"/>
        <v>8.7234840300769516</v>
      </c>
      <c r="AE1454" s="96"/>
    </row>
    <row r="1455" spans="3:31" ht="24.75" customHeight="1" x14ac:dyDescent="0.25">
      <c r="C1455" s="91">
        <f>ABS(E1455-Dashboard!$F$13)</f>
        <v>14.035694256555821</v>
      </c>
      <c r="D1455" s="92">
        <f t="shared" si="158"/>
        <v>0.23540622874313574</v>
      </c>
      <c r="E1455" s="93" cm="1">
        <f t="array" ref="E1455">SUM('DRE + DCF'!$S$41/TIR!S1455,'DRE + DCF'!$U$41:$AD$41/TIR!T1455:AC1455,TIR!F1455)</f>
        <v>35.474305743444177</v>
      </c>
      <c r="F1455" s="100">
        <f>'DRE + DCF'!$AE$38*'DRE + DCF'!$AE$39*(1+G1455)/(R1455-G1455)/AC1455</f>
        <v>14.911497580005339</v>
      </c>
      <c r="G1455" s="92">
        <f>R1455*(1-'DRE + DCF'!$AE$39)</f>
        <v>0.14124373724588143</v>
      </c>
      <c r="H1455" s="94">
        <f t="shared" si="154"/>
        <v>0.23540622874313574</v>
      </c>
      <c r="I1455" s="94">
        <f t="shared" si="160"/>
        <v>0.23540622874313574</v>
      </c>
      <c r="J1455" s="94">
        <f t="shared" si="160"/>
        <v>0.23540622874313574</v>
      </c>
      <c r="K1455" s="94">
        <f t="shared" si="160"/>
        <v>0.23540622874313574</v>
      </c>
      <c r="L1455" s="94">
        <f t="shared" si="160"/>
        <v>0.23540622874313574</v>
      </c>
      <c r="M1455" s="94">
        <f t="shared" si="160"/>
        <v>0.23540622874313574</v>
      </c>
      <c r="N1455" s="94">
        <f t="shared" si="160"/>
        <v>0.23540622874313574</v>
      </c>
      <c r="O1455" s="94">
        <f t="shared" si="160"/>
        <v>0.23540622874313574</v>
      </c>
      <c r="P1455" s="94">
        <f t="shared" si="160"/>
        <v>0.23540622874313574</v>
      </c>
      <c r="Q1455" s="94">
        <f t="shared" si="160"/>
        <v>0.23540622874313574</v>
      </c>
      <c r="R1455" s="94">
        <f t="shared" si="160"/>
        <v>0.23540622874313574</v>
      </c>
      <c r="S1455" s="93">
        <f>(1+H1455)^((5-Dashboard!$F$9)*3/12)</f>
        <v>1.0542714519845864</v>
      </c>
      <c r="T1455" s="93">
        <f t="shared" si="157"/>
        <v>1.3024535185678279</v>
      </c>
      <c r="U1455" s="93">
        <f t="shared" si="157"/>
        <v>1.609059189487108</v>
      </c>
      <c r="V1455" s="93">
        <f t="shared" si="157"/>
        <v>1.9878417451087549</v>
      </c>
      <c r="W1455" s="93">
        <f t="shared" si="157"/>
        <v>2.4557920736629808</v>
      </c>
      <c r="X1455" s="93">
        <f t="shared" si="157"/>
        <v>3.0339008243012682</v>
      </c>
      <c r="Y1455" s="93">
        <f t="shared" si="156"/>
        <v>3.7480999757307205</v>
      </c>
      <c r="Z1455" s="93">
        <f t="shared" si="156"/>
        <v>4.6304260559697283</v>
      </c>
      <c r="AA1455" s="93">
        <f t="shared" si="156"/>
        <v>5.7204571912795146</v>
      </c>
      <c r="AB1455" s="93">
        <f t="shared" si="156"/>
        <v>7.0670884453651759</v>
      </c>
      <c r="AC1455" s="95">
        <f t="shared" si="156"/>
        <v>8.7307250844827831</v>
      </c>
      <c r="AE1455" s="96"/>
    </row>
    <row r="1456" spans="3:31" ht="24.75" customHeight="1" x14ac:dyDescent="0.25">
      <c r="C1456" s="91">
        <f>ABS(E1456-Dashboard!$F$13)</f>
        <v>14.061289568529659</v>
      </c>
      <c r="D1456" s="92">
        <f t="shared" si="158"/>
        <v>0.23550622874313573</v>
      </c>
      <c r="E1456" s="93" cm="1">
        <f t="array" ref="E1456">SUM('DRE + DCF'!$S$41/TIR!S1456,'DRE + DCF'!$U$41:$AD$41/TIR!T1456:AC1456,TIR!F1456)</f>
        <v>35.448710431470339</v>
      </c>
      <c r="F1456" s="100">
        <f>'DRE + DCF'!$AE$38*'DRE + DCF'!$AE$39*(1+G1456)/(R1456-G1456)/AC1456</f>
        <v>14.893587891335251</v>
      </c>
      <c r="G1456" s="92">
        <f>R1456*(1-'DRE + DCF'!$AE$39)</f>
        <v>0.14130373724588144</v>
      </c>
      <c r="H1456" s="94">
        <f t="shared" si="154"/>
        <v>0.23550622874313573</v>
      </c>
      <c r="I1456" s="94">
        <f t="shared" si="160"/>
        <v>0.23550622874313573</v>
      </c>
      <c r="J1456" s="94">
        <f t="shared" si="160"/>
        <v>0.23550622874313573</v>
      </c>
      <c r="K1456" s="94">
        <f t="shared" si="160"/>
        <v>0.23550622874313573</v>
      </c>
      <c r="L1456" s="94">
        <f t="shared" si="160"/>
        <v>0.23550622874313573</v>
      </c>
      <c r="M1456" s="94">
        <f t="shared" si="160"/>
        <v>0.23550622874313573</v>
      </c>
      <c r="N1456" s="94">
        <f t="shared" si="160"/>
        <v>0.23550622874313573</v>
      </c>
      <c r="O1456" s="94">
        <f t="shared" si="160"/>
        <v>0.23550622874313573</v>
      </c>
      <c r="P1456" s="94">
        <f t="shared" si="160"/>
        <v>0.23550622874313573</v>
      </c>
      <c r="Q1456" s="94">
        <f t="shared" si="160"/>
        <v>0.23550622874313573</v>
      </c>
      <c r="R1456" s="94">
        <f t="shared" si="160"/>
        <v>0.23550622874313573</v>
      </c>
      <c r="S1456" s="93">
        <f>(1+H1456)^((5-Dashboard!$F$9)*3/12)</f>
        <v>1.0542927858468254</v>
      </c>
      <c r="T1456" s="93">
        <f t="shared" si="157"/>
        <v>1.3025853038327058</v>
      </c>
      <c r="U1456" s="93">
        <f t="shared" si="157"/>
        <v>1.6093522563545779</v>
      </c>
      <c r="V1456" s="93">
        <f t="shared" si="157"/>
        <v>1.9883647369679007</v>
      </c>
      <c r="W1456" s="93">
        <f t="shared" si="157"/>
        <v>2.456637017537048</v>
      </c>
      <c r="X1456" s="93">
        <f t="shared" si="157"/>
        <v>3.0351903369279829</v>
      </c>
      <c r="Y1456" s="93">
        <f t="shared" si="156"/>
        <v>3.7499965666954997</v>
      </c>
      <c r="Z1456" s="93">
        <f t="shared" si="156"/>
        <v>4.6331441159176636</v>
      </c>
      <c r="AA1456" s="93">
        <f t="shared" si="156"/>
        <v>5.7242784138808824</v>
      </c>
      <c r="AB1456" s="93">
        <f t="shared" si="156"/>
        <v>7.072381635409708</v>
      </c>
      <c r="AC1456" s="95">
        <f t="shared" si="156"/>
        <v>8.7379715625972594</v>
      </c>
      <c r="AE1456" s="96"/>
    </row>
    <row r="1457" spans="3:31" ht="24.75" customHeight="1" x14ac:dyDescent="0.25">
      <c r="C1457" s="91">
        <f>ABS(E1457-Dashboard!$F$13)</f>
        <v>14.086855092628234</v>
      </c>
      <c r="D1457" s="92">
        <f t="shared" si="158"/>
        <v>0.23560622874313572</v>
      </c>
      <c r="E1457" s="93" cm="1">
        <f t="array" ref="E1457">SUM('DRE + DCF'!$S$41/TIR!S1457,'DRE + DCF'!$U$41:$AD$41/TIR!T1457:AC1457,TIR!F1457)</f>
        <v>35.423144907371764</v>
      </c>
      <c r="F1457" s="100">
        <f>'DRE + DCF'!$AE$38*'DRE + DCF'!$AE$39*(1+G1457)/(R1457-G1457)/AC1457</f>
        <v>14.87570335322723</v>
      </c>
      <c r="G1457" s="92">
        <f>R1457*(1-'DRE + DCF'!$AE$39)</f>
        <v>0.14136373724588142</v>
      </c>
      <c r="H1457" s="94">
        <f t="shared" si="154"/>
        <v>0.23560622874313572</v>
      </c>
      <c r="I1457" s="94">
        <f t="shared" si="160"/>
        <v>0.23560622874313572</v>
      </c>
      <c r="J1457" s="94">
        <f t="shared" si="160"/>
        <v>0.23560622874313572</v>
      </c>
      <c r="K1457" s="94">
        <f t="shared" si="160"/>
        <v>0.23560622874313572</v>
      </c>
      <c r="L1457" s="94">
        <f t="shared" si="160"/>
        <v>0.23560622874313572</v>
      </c>
      <c r="M1457" s="94">
        <f t="shared" si="160"/>
        <v>0.23560622874313572</v>
      </c>
      <c r="N1457" s="94">
        <f t="shared" si="160"/>
        <v>0.23560622874313572</v>
      </c>
      <c r="O1457" s="94">
        <f t="shared" si="160"/>
        <v>0.23560622874313572</v>
      </c>
      <c r="P1457" s="94">
        <f t="shared" si="160"/>
        <v>0.23560622874313572</v>
      </c>
      <c r="Q1457" s="94">
        <f t="shared" si="160"/>
        <v>0.23560622874313572</v>
      </c>
      <c r="R1457" s="94">
        <f t="shared" si="160"/>
        <v>0.23560622874313572</v>
      </c>
      <c r="S1457" s="93">
        <f>(1+H1457)^((5-Dashboard!$F$9)*3/12)</f>
        <v>1.0543141184140559</v>
      </c>
      <c r="T1457" s="93">
        <f t="shared" si="157"/>
        <v>1.3027170917642354</v>
      </c>
      <c r="U1457" s="93">
        <f t="shared" si="157"/>
        <v>1.6096453528740324</v>
      </c>
      <c r="V1457" s="93">
        <f t="shared" si="157"/>
        <v>1.9888878240785972</v>
      </c>
      <c r="W1457" s="93">
        <f t="shared" si="157"/>
        <v>2.4574821837028966</v>
      </c>
      <c r="X1457" s="93">
        <f t="shared" si="157"/>
        <v>3.0364802932085819</v>
      </c>
      <c r="Y1457" s="93">
        <f t="shared" si="156"/>
        <v>3.7518939637443069</v>
      </c>
      <c r="Z1457" s="93">
        <f t="shared" si="156"/>
        <v>4.6358635511862385</v>
      </c>
      <c r="AA1457" s="93">
        <f t="shared" si="156"/>
        <v>5.7281018794489889</v>
      </c>
      <c r="AB1457" s="93">
        <f t="shared" si="156"/>
        <v>7.077678361122433</v>
      </c>
      <c r="AC1457" s="95">
        <f t="shared" si="156"/>
        <v>8.7452234680433865</v>
      </c>
      <c r="AE1457" s="96"/>
    </row>
    <row r="1458" spans="3:31" ht="24.75" customHeight="1" x14ac:dyDescent="0.25">
      <c r="C1458" s="91">
        <f>ABS(E1458-Dashboard!$F$13)</f>
        <v>14.112390873760667</v>
      </c>
      <c r="D1458" s="92">
        <f t="shared" si="158"/>
        <v>0.23570622874313571</v>
      </c>
      <c r="E1458" s="93" cm="1">
        <f t="array" ref="E1458">SUM('DRE + DCF'!$S$41/TIR!S1458,'DRE + DCF'!$U$41:$AD$41/TIR!T1458:AC1458,TIR!F1458)</f>
        <v>35.397609126239331</v>
      </c>
      <c r="F1458" s="100">
        <f>'DRE + DCF'!$AE$38*'DRE + DCF'!$AE$39*(1+G1458)/(R1458-G1458)/AC1458</f>
        <v>14.857843924302387</v>
      </c>
      <c r="G1458" s="92">
        <f>R1458*(1-'DRE + DCF'!$AE$39)</f>
        <v>0.14142373724588142</v>
      </c>
      <c r="H1458" s="94">
        <f t="shared" si="154"/>
        <v>0.23570622874313571</v>
      </c>
      <c r="I1458" s="94">
        <f t="shared" si="160"/>
        <v>0.23570622874313571</v>
      </c>
      <c r="J1458" s="94">
        <f t="shared" si="160"/>
        <v>0.23570622874313571</v>
      </c>
      <c r="K1458" s="94">
        <f t="shared" si="160"/>
        <v>0.23570622874313571</v>
      </c>
      <c r="L1458" s="94">
        <f t="shared" si="160"/>
        <v>0.23570622874313571</v>
      </c>
      <c r="M1458" s="94">
        <f t="shared" si="160"/>
        <v>0.23570622874313571</v>
      </c>
      <c r="N1458" s="94">
        <f t="shared" si="160"/>
        <v>0.23570622874313571</v>
      </c>
      <c r="O1458" s="94">
        <f t="shared" si="160"/>
        <v>0.23570622874313571</v>
      </c>
      <c r="P1458" s="94">
        <f t="shared" si="160"/>
        <v>0.23570622874313571</v>
      </c>
      <c r="Q1458" s="94">
        <f t="shared" si="160"/>
        <v>0.23570622874313571</v>
      </c>
      <c r="R1458" s="94">
        <f t="shared" si="160"/>
        <v>0.23570622874313571</v>
      </c>
      <c r="S1458" s="93">
        <f>(1+H1458)^((5-Dashboard!$F$9)*3/12)</f>
        <v>1.0543354496864612</v>
      </c>
      <c r="T1458" s="93">
        <f t="shared" si="157"/>
        <v>1.302848882362255</v>
      </c>
      <c r="U1458" s="93">
        <f t="shared" si="157"/>
        <v>1.6099384790460716</v>
      </c>
      <c r="V1458" s="93">
        <f t="shared" si="157"/>
        <v>1.9894110064504809</v>
      </c>
      <c r="W1458" s="93">
        <f t="shared" si="157"/>
        <v>2.4583275722010098</v>
      </c>
      <c r="X1458" s="93">
        <f t="shared" si="157"/>
        <v>3.0377706932597786</v>
      </c>
      <c r="Y1458" s="93">
        <f t="shared" si="156"/>
        <v>3.7537921671544621</v>
      </c>
      <c r="Z1458" s="93">
        <f t="shared" si="156"/>
        <v>4.6385843623599632</v>
      </c>
      <c r="AA1458" s="93">
        <f t="shared" si="156"/>
        <v>5.7319275891187127</v>
      </c>
      <c r="AB1458" s="93">
        <f t="shared" si="156"/>
        <v>7.0829786245786188</v>
      </c>
      <c r="AC1458" s="95">
        <f t="shared" si="156"/>
        <v>8.7524808044462876</v>
      </c>
      <c r="AE1458" s="96"/>
    </row>
    <row r="1459" spans="3:31" ht="24.75" customHeight="1" x14ac:dyDescent="0.25">
      <c r="C1459" s="91">
        <f>ABS(E1459-Dashboard!$F$13)</f>
        <v>14.13789695675311</v>
      </c>
      <c r="D1459" s="92">
        <f t="shared" si="158"/>
        <v>0.2358062287431357</v>
      </c>
      <c r="E1459" s="93" cm="1">
        <f t="array" ref="E1459">SUM('DRE + DCF'!$S$41/TIR!S1459,'DRE + DCF'!$U$41:$AD$41/TIR!T1459:AC1459,TIR!F1459)</f>
        <v>35.372103043246888</v>
      </c>
      <c r="F1459" s="100">
        <f>'DRE + DCF'!$AE$38*'DRE + DCF'!$AE$39*(1+G1459)/(R1459-G1459)/AC1459</f>
        <v>14.840009563261603</v>
      </c>
      <c r="G1459" s="92">
        <f>R1459*(1-'DRE + DCF'!$AE$39)</f>
        <v>0.14148373724588142</v>
      </c>
      <c r="H1459" s="94">
        <f t="shared" ref="H1459:H1522" si="161">$D1459</f>
        <v>0.2358062287431357</v>
      </c>
      <c r="I1459" s="94">
        <f t="shared" si="160"/>
        <v>0.2358062287431357</v>
      </c>
      <c r="J1459" s="94">
        <f t="shared" si="160"/>
        <v>0.2358062287431357</v>
      </c>
      <c r="K1459" s="94">
        <f t="shared" si="160"/>
        <v>0.2358062287431357</v>
      </c>
      <c r="L1459" s="94">
        <f t="shared" si="160"/>
        <v>0.2358062287431357</v>
      </c>
      <c r="M1459" s="94">
        <f t="shared" si="160"/>
        <v>0.2358062287431357</v>
      </c>
      <c r="N1459" s="94">
        <f t="shared" si="160"/>
        <v>0.2358062287431357</v>
      </c>
      <c r="O1459" s="94">
        <f t="shared" si="160"/>
        <v>0.2358062287431357</v>
      </c>
      <c r="P1459" s="94">
        <f t="shared" si="160"/>
        <v>0.2358062287431357</v>
      </c>
      <c r="Q1459" s="94">
        <f t="shared" si="160"/>
        <v>0.2358062287431357</v>
      </c>
      <c r="R1459" s="94">
        <f t="shared" si="160"/>
        <v>0.2358062287431357</v>
      </c>
      <c r="S1459" s="93">
        <f>(1+H1459)^((5-Dashboard!$F$9)*3/12)</f>
        <v>1.054356779664225</v>
      </c>
      <c r="T1459" s="93">
        <f t="shared" si="157"/>
        <v>1.3029806756266031</v>
      </c>
      <c r="U1459" s="93">
        <f t="shared" si="157"/>
        <v>1.6102316348712955</v>
      </c>
      <c r="V1459" s="93">
        <f t="shared" si="157"/>
        <v>1.9899342840931895</v>
      </c>
      <c r="W1459" s="93">
        <f t="shared" si="157"/>
        <v>2.4591731830718762</v>
      </c>
      <c r="X1459" s="93">
        <f t="shared" si="157"/>
        <v>3.0390615371983083</v>
      </c>
      <c r="Y1459" s="93">
        <f t="shared" si="156"/>
        <v>3.7556911772033583</v>
      </c>
      <c r="Z1459" s="93">
        <f t="shared" si="156"/>
        <v>4.6413065500235504</v>
      </c>
      <c r="AA1459" s="93">
        <f t="shared" si="156"/>
        <v>5.7357555440254178</v>
      </c>
      <c r="AB1459" s="93">
        <f t="shared" si="156"/>
        <v>7.0882824278545842</v>
      </c>
      <c r="AC1459" s="95">
        <f t="shared" si="156"/>
        <v>8.7597435754332125</v>
      </c>
      <c r="AE1459" s="96"/>
    </row>
    <row r="1460" spans="3:31" ht="24.75" customHeight="1" x14ac:dyDescent="0.25">
      <c r="C1460" s="91">
        <f>ABS(E1460-Dashboard!$F$13)</f>
        <v>14.163373386349015</v>
      </c>
      <c r="D1460" s="92">
        <f t="shared" si="158"/>
        <v>0.23590622874313569</v>
      </c>
      <c r="E1460" s="93" cm="1">
        <f t="array" ref="E1460">SUM('DRE + DCF'!$S$41/TIR!S1460,'DRE + DCF'!$U$41:$AD$41/TIR!T1460:AC1460,TIR!F1460)</f>
        <v>35.346626613650983</v>
      </c>
      <c r="F1460" s="100">
        <f>'DRE + DCF'!$AE$38*'DRE + DCF'!$AE$39*(1+G1460)/(R1460-G1460)/AC1460</f>
        <v>14.82220022888535</v>
      </c>
      <c r="G1460" s="92">
        <f>R1460*(1-'DRE + DCF'!$AE$39)</f>
        <v>0.1415437372458814</v>
      </c>
      <c r="H1460" s="94">
        <f t="shared" si="161"/>
        <v>0.23590622874313569</v>
      </c>
      <c r="I1460" s="94">
        <f t="shared" si="160"/>
        <v>0.23590622874313569</v>
      </c>
      <c r="J1460" s="94">
        <f t="shared" si="160"/>
        <v>0.23590622874313569</v>
      </c>
      <c r="K1460" s="94">
        <f t="shared" si="160"/>
        <v>0.23590622874313569</v>
      </c>
      <c r="L1460" s="94">
        <f t="shared" si="160"/>
        <v>0.23590622874313569</v>
      </c>
      <c r="M1460" s="94">
        <f t="shared" si="160"/>
        <v>0.23590622874313569</v>
      </c>
      <c r="N1460" s="94">
        <f t="shared" si="160"/>
        <v>0.23590622874313569</v>
      </c>
      <c r="O1460" s="94">
        <f t="shared" si="160"/>
        <v>0.23590622874313569</v>
      </c>
      <c r="P1460" s="94">
        <f t="shared" si="160"/>
        <v>0.23590622874313569</v>
      </c>
      <c r="Q1460" s="94">
        <f t="shared" si="160"/>
        <v>0.23590622874313569</v>
      </c>
      <c r="R1460" s="94">
        <f t="shared" si="160"/>
        <v>0.23590622874313569</v>
      </c>
      <c r="S1460" s="93">
        <f>(1+H1460)^((5-Dashboard!$F$9)*3/12)</f>
        <v>1.0543781083475301</v>
      </c>
      <c r="T1460" s="93">
        <f t="shared" si="157"/>
        <v>1.3031124715571172</v>
      </c>
      <c r="U1460" s="93">
        <f t="shared" si="157"/>
        <v>1.6105248203503033</v>
      </c>
      <c r="V1460" s="93">
        <f t="shared" si="157"/>
        <v>1.9904576570163595</v>
      </c>
      <c r="W1460" s="93">
        <f t="shared" si="157"/>
        <v>2.4600190163559867</v>
      </c>
      <c r="X1460" s="93">
        <f t="shared" si="157"/>
        <v>3.0403528251409258</v>
      </c>
      <c r="Y1460" s="93">
        <f t="shared" si="156"/>
        <v>3.75759099416846</v>
      </c>
      <c r="Z1460" s="93">
        <f t="shared" si="156"/>
        <v>4.6440301147619119</v>
      </c>
      <c r="AA1460" s="93">
        <f t="shared" si="156"/>
        <v>5.7395857453049466</v>
      </c>
      <c r="AB1460" s="93">
        <f t="shared" si="156"/>
        <v>7.0935897730276967</v>
      </c>
      <c r="AC1460" s="95">
        <f t="shared" si="156"/>
        <v>8.7670117846335369</v>
      </c>
      <c r="AE1460" s="96"/>
    </row>
    <row r="1461" spans="3:31" ht="24.75" customHeight="1" x14ac:dyDescent="0.25">
      <c r="C1461" s="91">
        <f>ABS(E1461-Dashboard!$F$13)</f>
        <v>14.188820207209268</v>
      </c>
      <c r="D1461" s="92">
        <f t="shared" si="158"/>
        <v>0.23600622874313568</v>
      </c>
      <c r="E1461" s="93" cm="1">
        <f t="array" ref="E1461">SUM('DRE + DCF'!$S$41/TIR!S1461,'DRE + DCF'!$U$41:$AD$41/TIR!T1461:AC1461,TIR!F1461)</f>
        <v>35.32117979279073</v>
      </c>
      <c r="F1461" s="100">
        <f>'DRE + DCF'!$AE$38*'DRE + DCF'!$AE$39*(1+G1461)/(R1461-G1461)/AC1461</f>
        <v>14.804415880033556</v>
      </c>
      <c r="G1461" s="92">
        <f>R1461*(1-'DRE + DCF'!$AE$39)</f>
        <v>0.14160373724588141</v>
      </c>
      <c r="H1461" s="94">
        <f t="shared" si="161"/>
        <v>0.23600622874313568</v>
      </c>
      <c r="I1461" s="94">
        <f t="shared" si="160"/>
        <v>0.23600622874313568</v>
      </c>
      <c r="J1461" s="94">
        <f t="shared" si="160"/>
        <v>0.23600622874313568</v>
      </c>
      <c r="K1461" s="94">
        <f t="shared" si="160"/>
        <v>0.23600622874313568</v>
      </c>
      <c r="L1461" s="94">
        <f t="shared" si="160"/>
        <v>0.23600622874313568</v>
      </c>
      <c r="M1461" s="94">
        <f t="shared" si="160"/>
        <v>0.23600622874313568</v>
      </c>
      <c r="N1461" s="94">
        <f t="shared" si="160"/>
        <v>0.23600622874313568</v>
      </c>
      <c r="O1461" s="94">
        <f t="shared" si="160"/>
        <v>0.23600622874313568</v>
      </c>
      <c r="P1461" s="94">
        <f t="shared" si="160"/>
        <v>0.23600622874313568</v>
      </c>
      <c r="Q1461" s="94">
        <f t="shared" si="160"/>
        <v>0.23600622874313568</v>
      </c>
      <c r="R1461" s="94">
        <f t="shared" si="160"/>
        <v>0.23600622874313568</v>
      </c>
      <c r="S1461" s="93">
        <f>(1+H1461)^((5-Dashboard!$F$9)*3/12)</f>
        <v>1.0543994357365603</v>
      </c>
      <c r="T1461" s="93">
        <f t="shared" si="157"/>
        <v>1.3032442701536362</v>
      </c>
      <c r="U1461" s="93">
        <f t="shared" si="157"/>
        <v>1.6108180354836963</v>
      </c>
      <c r="V1461" s="93">
        <f t="shared" si="157"/>
        <v>1.9909811252296299</v>
      </c>
      <c r="W1461" s="93">
        <f t="shared" si="157"/>
        <v>2.4608650720938394</v>
      </c>
      <c r="X1461" s="93">
        <f t="shared" si="157"/>
        <v>3.0416445572044113</v>
      </c>
      <c r="Y1461" s="93">
        <f t="shared" si="156"/>
        <v>3.7594916183273095</v>
      </c>
      <c r="Z1461" s="93">
        <f t="shared" si="156"/>
        <v>4.6467550571601661</v>
      </c>
      <c r="AA1461" s="93">
        <f t="shared" si="156"/>
        <v>5.7434181940936311</v>
      </c>
      <c r="AB1461" s="93">
        <f t="shared" si="156"/>
        <v>7.0989006621763799</v>
      </c>
      <c r="AC1461" s="95">
        <f t="shared" si="156"/>
        <v>8.7742854356787756</v>
      </c>
      <c r="AE1461" s="96"/>
    </row>
    <row r="1462" spans="3:31" ht="24.75" customHeight="1" x14ac:dyDescent="0.25">
      <c r="C1462" s="91">
        <f>ABS(E1462-Dashboard!$F$13)</f>
        <v>14.214237463912362</v>
      </c>
      <c r="D1462" s="92">
        <f t="shared" si="158"/>
        <v>0.23610622874313567</v>
      </c>
      <c r="E1462" s="93" cm="1">
        <f t="array" ref="E1462">SUM('DRE + DCF'!$S$41/TIR!S1462,'DRE + DCF'!$U$41:$AD$41/TIR!T1462:AC1462,TIR!F1462)</f>
        <v>35.295762536087636</v>
      </c>
      <c r="F1462" s="100">
        <f>'DRE + DCF'!$AE$38*'DRE + DCF'!$AE$39*(1+G1462)/(R1462-G1462)/AC1462</f>
        <v>14.786656475645366</v>
      </c>
      <c r="G1462" s="92">
        <f>R1462*(1-'DRE + DCF'!$AE$39)</f>
        <v>0.14166373724588138</v>
      </c>
      <c r="H1462" s="94">
        <f t="shared" si="161"/>
        <v>0.23610622874313567</v>
      </c>
      <c r="I1462" s="94">
        <f t="shared" si="160"/>
        <v>0.23610622874313567</v>
      </c>
      <c r="J1462" s="94">
        <f t="shared" si="160"/>
        <v>0.23610622874313567</v>
      </c>
      <c r="K1462" s="94">
        <f t="shared" si="160"/>
        <v>0.23610622874313567</v>
      </c>
      <c r="L1462" s="94">
        <f t="shared" si="160"/>
        <v>0.23610622874313567</v>
      </c>
      <c r="M1462" s="94">
        <f t="shared" si="160"/>
        <v>0.23610622874313567</v>
      </c>
      <c r="N1462" s="94">
        <f t="shared" si="160"/>
        <v>0.23610622874313567</v>
      </c>
      <c r="O1462" s="94">
        <f t="shared" si="160"/>
        <v>0.23610622874313567</v>
      </c>
      <c r="P1462" s="94">
        <f t="shared" si="160"/>
        <v>0.23610622874313567</v>
      </c>
      <c r="Q1462" s="94">
        <f t="shared" si="160"/>
        <v>0.23610622874313567</v>
      </c>
      <c r="R1462" s="94">
        <f t="shared" si="160"/>
        <v>0.23610622874313567</v>
      </c>
      <c r="S1462" s="93">
        <f>(1+H1462)^((5-Dashboard!$F$9)*3/12)</f>
        <v>1.0544207618314985</v>
      </c>
      <c r="T1462" s="93">
        <f t="shared" si="157"/>
        <v>1.3033760714159977</v>
      </c>
      <c r="U1462" s="93">
        <f t="shared" si="157"/>
        <v>1.6111112802720728</v>
      </c>
      <c r="V1462" s="93">
        <f t="shared" si="157"/>
        <v>1.9915046887426371</v>
      </c>
      <c r="W1462" s="93">
        <f t="shared" si="157"/>
        <v>2.4617113503259334</v>
      </c>
      <c r="X1462" s="93">
        <f t="shared" si="157"/>
        <v>3.0429367335055617</v>
      </c>
      <c r="Y1462" s="93">
        <f t="shared" si="156"/>
        <v>3.7613930499575159</v>
      </c>
      <c r="Z1462" s="93">
        <f t="shared" si="156"/>
        <v>4.6494813778036264</v>
      </c>
      <c r="AA1462" s="93">
        <f t="shared" si="156"/>
        <v>5.7472528915282792</v>
      </c>
      <c r="AB1462" s="93">
        <f t="shared" si="156"/>
        <v>7.104215097380103</v>
      </c>
      <c r="AC1462" s="95">
        <f t="shared" si="156"/>
        <v>8.7815645322025677</v>
      </c>
      <c r="AE1462" s="96"/>
    </row>
    <row r="1463" spans="3:31" ht="24.75" customHeight="1" x14ac:dyDescent="0.25">
      <c r="C1463" s="91">
        <f>ABS(E1463-Dashboard!$F$13)</f>
        <v>14.239625200954563</v>
      </c>
      <c r="D1463" s="92">
        <f t="shared" si="158"/>
        <v>0.23620622874313565</v>
      </c>
      <c r="E1463" s="93" cm="1">
        <f t="array" ref="E1463">SUM('DRE + DCF'!$S$41/TIR!S1463,'DRE + DCF'!$U$41:$AD$41/TIR!T1463:AC1463,TIR!F1463)</f>
        <v>35.270374799045435</v>
      </c>
      <c r="F1463" s="100">
        <f>'DRE + DCF'!$AE$38*'DRE + DCF'!$AE$39*(1+G1463)/(R1463-G1463)/AC1463</f>
        <v>14.768921974739039</v>
      </c>
      <c r="G1463" s="92">
        <f>R1463*(1-'DRE + DCF'!$AE$39)</f>
        <v>0.14172373724588139</v>
      </c>
      <c r="H1463" s="94">
        <f t="shared" si="161"/>
        <v>0.23620622874313565</v>
      </c>
      <c r="I1463" s="94">
        <f t="shared" si="160"/>
        <v>0.23620622874313565</v>
      </c>
      <c r="J1463" s="94">
        <f t="shared" si="160"/>
        <v>0.23620622874313565</v>
      </c>
      <c r="K1463" s="94">
        <f t="shared" si="160"/>
        <v>0.23620622874313565</v>
      </c>
      <c r="L1463" s="94">
        <f t="shared" si="160"/>
        <v>0.23620622874313565</v>
      </c>
      <c r="M1463" s="94">
        <f t="shared" si="160"/>
        <v>0.23620622874313565</v>
      </c>
      <c r="N1463" s="94">
        <f t="shared" si="160"/>
        <v>0.23620622874313565</v>
      </c>
      <c r="O1463" s="94">
        <f t="shared" si="160"/>
        <v>0.23620622874313565</v>
      </c>
      <c r="P1463" s="94">
        <f t="shared" si="160"/>
        <v>0.23620622874313565</v>
      </c>
      <c r="Q1463" s="94">
        <f t="shared" si="160"/>
        <v>0.23620622874313565</v>
      </c>
      <c r="R1463" s="94">
        <f t="shared" si="160"/>
        <v>0.23620622874313565</v>
      </c>
      <c r="S1463" s="93">
        <f>(1+H1463)^((5-Dashboard!$F$9)*3/12)</f>
        <v>1.0544420866325279</v>
      </c>
      <c r="T1463" s="93">
        <f t="shared" si="157"/>
        <v>1.3035078753440401</v>
      </c>
      <c r="U1463" s="93">
        <f t="shared" si="157"/>
        <v>1.6114045547160332</v>
      </c>
      <c r="V1463" s="93">
        <f t="shared" si="157"/>
        <v>1.9920283475650191</v>
      </c>
      <c r="W1463" s="93">
        <f t="shared" si="157"/>
        <v>2.4625578510927726</v>
      </c>
      <c r="X1463" s="93">
        <f t="shared" si="157"/>
        <v>3.0442293541611969</v>
      </c>
      <c r="Y1463" s="93">
        <f t="shared" si="156"/>
        <v>3.7632952893367646</v>
      </c>
      <c r="Z1463" s="93">
        <f t="shared" si="156"/>
        <v>4.6522090772778091</v>
      </c>
      <c r="AA1463" s="93">
        <f t="shared" si="156"/>
        <v>5.7510898387461831</v>
      </c>
      <c r="AB1463" s="93">
        <f t="shared" si="156"/>
        <v>7.1095330807193875</v>
      </c>
      <c r="AC1463" s="95">
        <f t="shared" si="156"/>
        <v>8.7888490778406805</v>
      </c>
      <c r="AE1463" s="96"/>
    </row>
    <row r="1464" spans="3:31" ht="24.75" customHeight="1" x14ac:dyDescent="0.25">
      <c r="C1464" s="91">
        <f>ABS(E1464-Dashboard!$F$13)</f>
        <v>14.26498346275018</v>
      </c>
      <c r="D1464" s="92">
        <f t="shared" si="158"/>
        <v>0.23630622874313564</v>
      </c>
      <c r="E1464" s="93" cm="1">
        <f t="array" ref="E1464">SUM('DRE + DCF'!$S$41/TIR!S1464,'DRE + DCF'!$U$41:$AD$41/TIR!T1464:AC1464,TIR!F1464)</f>
        <v>35.245016537249818</v>
      </c>
      <c r="F1464" s="100">
        <f>'DRE + DCF'!$AE$38*'DRE + DCF'!$AE$39*(1+G1464)/(R1464-G1464)/AC1464</f>
        <v>14.751212336411667</v>
      </c>
      <c r="G1464" s="92">
        <f>R1464*(1-'DRE + DCF'!$AE$39)</f>
        <v>0.14178373724588139</v>
      </c>
      <c r="H1464" s="94">
        <f t="shared" si="161"/>
        <v>0.23630622874313564</v>
      </c>
      <c r="I1464" s="94">
        <f t="shared" si="160"/>
        <v>0.23630622874313564</v>
      </c>
      <c r="J1464" s="94">
        <f t="shared" si="160"/>
        <v>0.23630622874313564</v>
      </c>
      <c r="K1464" s="94">
        <f t="shared" si="160"/>
        <v>0.23630622874313564</v>
      </c>
      <c r="L1464" s="94">
        <f t="shared" si="160"/>
        <v>0.23630622874313564</v>
      </c>
      <c r="M1464" s="94">
        <f t="shared" si="160"/>
        <v>0.23630622874313564</v>
      </c>
      <c r="N1464" s="94">
        <f t="shared" si="160"/>
        <v>0.23630622874313564</v>
      </c>
      <c r="O1464" s="94">
        <f t="shared" si="160"/>
        <v>0.23630622874313564</v>
      </c>
      <c r="P1464" s="94">
        <f t="shared" si="160"/>
        <v>0.23630622874313564</v>
      </c>
      <c r="Q1464" s="94">
        <f t="shared" si="160"/>
        <v>0.23630622874313564</v>
      </c>
      <c r="R1464" s="94">
        <f t="shared" si="160"/>
        <v>0.23630622874313564</v>
      </c>
      <c r="S1464" s="93">
        <f>(1+H1464)^((5-Dashboard!$F$9)*3/12)</f>
        <v>1.0544634101398318</v>
      </c>
      <c r="T1464" s="93">
        <f t="shared" si="157"/>
        <v>1.3036396819376017</v>
      </c>
      <c r="U1464" s="93">
        <f t="shared" si="157"/>
        <v>1.6116978588161772</v>
      </c>
      <c r="V1464" s="93">
        <f t="shared" si="157"/>
        <v>1.9925521017064147</v>
      </c>
      <c r="W1464" s="93">
        <f t="shared" si="157"/>
        <v>2.4634045744348665</v>
      </c>
      <c r="X1464" s="93">
        <f t="shared" si="157"/>
        <v>3.0455224192881589</v>
      </c>
      <c r="Y1464" s="93">
        <f t="shared" si="156"/>
        <v>3.7651983367428143</v>
      </c>
      <c r="Z1464" s="93">
        <f t="shared" si="156"/>
        <v>4.654938156168436</v>
      </c>
      <c r="AA1464" s="93">
        <f t="shared" si="156"/>
        <v>5.7549290368851249</v>
      </c>
      <c r="AB1464" s="93">
        <f t="shared" si="156"/>
        <v>7.1148546142758144</v>
      </c>
      <c r="AC1464" s="95">
        <f t="shared" si="156"/>
        <v>8.7961390762310288</v>
      </c>
      <c r="AE1464" s="96"/>
    </row>
    <row r="1465" spans="3:31" ht="24.75" customHeight="1" x14ac:dyDescent="0.25">
      <c r="C1465" s="91">
        <f>ABS(E1465-Dashboard!$F$13)</f>
        <v>14.290312293631658</v>
      </c>
      <c r="D1465" s="92">
        <f t="shared" si="158"/>
        <v>0.23640622874313563</v>
      </c>
      <c r="E1465" s="93" cm="1">
        <f t="array" ref="E1465">SUM('DRE + DCF'!$S$41/TIR!S1465,'DRE + DCF'!$U$41:$AD$41/TIR!T1465:AC1465,TIR!F1465)</f>
        <v>35.21968770636834</v>
      </c>
      <c r="F1465" s="100">
        <f>'DRE + DCF'!$AE$38*'DRE + DCF'!$AE$39*(1+G1465)/(R1465-G1465)/AC1465</f>
        <v>14.733527519839095</v>
      </c>
      <c r="G1465" s="92">
        <f>R1465*(1-'DRE + DCF'!$AE$39)</f>
        <v>0.14184373724588137</v>
      </c>
      <c r="H1465" s="94">
        <f t="shared" si="161"/>
        <v>0.23640622874313563</v>
      </c>
      <c r="I1465" s="94">
        <f t="shared" si="160"/>
        <v>0.23640622874313563</v>
      </c>
      <c r="J1465" s="94">
        <f t="shared" si="160"/>
        <v>0.23640622874313563</v>
      </c>
      <c r="K1465" s="94">
        <f t="shared" si="160"/>
        <v>0.23640622874313563</v>
      </c>
      <c r="L1465" s="94">
        <f t="shared" si="160"/>
        <v>0.23640622874313563</v>
      </c>
      <c r="M1465" s="94">
        <f t="shared" si="160"/>
        <v>0.23640622874313563</v>
      </c>
      <c r="N1465" s="94">
        <f t="shared" si="160"/>
        <v>0.23640622874313563</v>
      </c>
      <c r="O1465" s="94">
        <f t="shared" si="160"/>
        <v>0.23640622874313563</v>
      </c>
      <c r="P1465" s="94">
        <f t="shared" si="160"/>
        <v>0.23640622874313563</v>
      </c>
      <c r="Q1465" s="94">
        <f t="shared" si="160"/>
        <v>0.23640622874313563</v>
      </c>
      <c r="R1465" s="94">
        <f t="shared" si="160"/>
        <v>0.23640622874313563</v>
      </c>
      <c r="S1465" s="93">
        <f>(1+H1465)^((5-Dashboard!$F$9)*3/12)</f>
        <v>1.0544847323535933</v>
      </c>
      <c r="T1465" s="93">
        <f t="shared" si="157"/>
        <v>1.303771491196521</v>
      </c>
      <c r="U1465" s="93">
        <f t="shared" si="157"/>
        <v>1.6119911925731047</v>
      </c>
      <c r="V1465" s="93">
        <f t="shared" si="157"/>
        <v>1.9930759511764622</v>
      </c>
      <c r="W1465" s="93">
        <f t="shared" si="157"/>
        <v>2.4642515203927275</v>
      </c>
      <c r="X1465" s="93">
        <f t="shared" si="157"/>
        <v>3.0468159290033103</v>
      </c>
      <c r="Y1465" s="93">
        <f t="shared" si="156"/>
        <v>3.7671021924534962</v>
      </c>
      <c r="Z1465" s="93">
        <f t="shared" si="156"/>
        <v>4.657668615061425</v>
      </c>
      <c r="AA1465" s="93">
        <f t="shared" si="156"/>
        <v>5.7587704870833605</v>
      </c>
      <c r="AB1465" s="93">
        <f t="shared" si="156"/>
        <v>7.1201797001320077</v>
      </c>
      <c r="AC1465" s="95">
        <f t="shared" si="156"/>
        <v>8.8034345310136466</v>
      </c>
      <c r="AE1465" s="96"/>
    </row>
    <row r="1466" spans="3:31" ht="24.75" customHeight="1" x14ac:dyDescent="0.25">
      <c r="C1466" s="91">
        <f>ABS(E1466-Dashboard!$F$13)</f>
        <v>14.315611737849757</v>
      </c>
      <c r="D1466" s="92">
        <f t="shared" si="158"/>
        <v>0.23650622874313562</v>
      </c>
      <c r="E1466" s="93" cm="1">
        <f t="array" ref="E1466">SUM('DRE + DCF'!$S$41/TIR!S1466,'DRE + DCF'!$U$41:$AD$41/TIR!T1466:AC1466,TIR!F1466)</f>
        <v>35.194388262150241</v>
      </c>
      <c r="F1466" s="100">
        <f>'DRE + DCF'!$AE$38*'DRE + DCF'!$AE$39*(1+G1466)/(R1466-G1466)/AC1466</f>
        <v>14.715867484275709</v>
      </c>
      <c r="G1466" s="92">
        <f>R1466*(1-'DRE + DCF'!$AE$39)</f>
        <v>0.14190373724588137</v>
      </c>
      <c r="H1466" s="94">
        <f t="shared" si="161"/>
        <v>0.23650622874313562</v>
      </c>
      <c r="I1466" s="94">
        <f t="shared" si="160"/>
        <v>0.23650622874313562</v>
      </c>
      <c r="J1466" s="94">
        <f t="shared" si="160"/>
        <v>0.23650622874313562</v>
      </c>
      <c r="K1466" s="94">
        <f t="shared" si="160"/>
        <v>0.23650622874313562</v>
      </c>
      <c r="L1466" s="94">
        <f t="shared" si="160"/>
        <v>0.23650622874313562</v>
      </c>
      <c r="M1466" s="94">
        <f t="shared" si="160"/>
        <v>0.23650622874313562</v>
      </c>
      <c r="N1466" s="94">
        <f t="shared" si="160"/>
        <v>0.23650622874313562</v>
      </c>
      <c r="O1466" s="94">
        <f t="shared" si="160"/>
        <v>0.23650622874313562</v>
      </c>
      <c r="P1466" s="94">
        <f t="shared" si="160"/>
        <v>0.23650622874313562</v>
      </c>
      <c r="Q1466" s="94">
        <f t="shared" si="160"/>
        <v>0.23650622874313562</v>
      </c>
      <c r="R1466" s="94">
        <f t="shared" si="160"/>
        <v>0.23650622874313562</v>
      </c>
      <c r="S1466" s="93">
        <f>(1+H1466)^((5-Dashboard!$F$9)*3/12)</f>
        <v>1.0545060532739954</v>
      </c>
      <c r="T1466" s="93">
        <f t="shared" si="157"/>
        <v>1.3039033031206362</v>
      </c>
      <c r="U1466" s="93">
        <f t="shared" si="157"/>
        <v>1.6122845559874155</v>
      </c>
      <c r="V1466" s="93">
        <f t="shared" si="157"/>
        <v>1.9935998959848</v>
      </c>
      <c r="W1466" s="93">
        <f t="shared" si="157"/>
        <v>2.4650986890068727</v>
      </c>
      <c r="X1466" s="93">
        <f t="shared" si="157"/>
        <v>3.0481098834235358</v>
      </c>
      <c r="Y1466" s="93">
        <f t="shared" ref="Y1466:AC1516" si="162">(X1466)*(1+N1466)</f>
        <v>3.769006856746715</v>
      </c>
      <c r="Z1466" s="93">
        <f t="shared" si="162"/>
        <v>4.6604004545429003</v>
      </c>
      <c r="AA1466" s="93">
        <f t="shared" si="162"/>
        <v>5.7626141904796366</v>
      </c>
      <c r="AB1466" s="93">
        <f t="shared" si="162"/>
        <v>7.1255083403716535</v>
      </c>
      <c r="AC1466" s="95">
        <f t="shared" si="162"/>
        <v>8.8107354458307121</v>
      </c>
      <c r="AE1466" s="96"/>
    </row>
    <row r="1467" spans="3:31" ht="24.75" customHeight="1" x14ac:dyDescent="0.25">
      <c r="C1467" s="91">
        <f>ABS(E1467-Dashboard!$F$13)</f>
        <v>14.34088183957379</v>
      </c>
      <c r="D1467" s="92">
        <f t="shared" si="158"/>
        <v>0.23660622874313561</v>
      </c>
      <c r="E1467" s="93" cm="1">
        <f t="array" ref="E1467">SUM('DRE + DCF'!$S$41/TIR!S1467,'DRE + DCF'!$U$41:$AD$41/TIR!T1467:AC1467,TIR!F1467)</f>
        <v>35.169118160426208</v>
      </c>
      <c r="F1467" s="100">
        <f>'DRE + DCF'!$AE$38*'DRE + DCF'!$AE$39*(1+G1467)/(R1467-G1467)/AC1467</f>
        <v>14.698232189054236</v>
      </c>
      <c r="G1467" s="92">
        <f>R1467*(1-'DRE + DCF'!$AE$39)</f>
        <v>0.14196373724588135</v>
      </c>
      <c r="H1467" s="94">
        <f t="shared" si="161"/>
        <v>0.23660622874313561</v>
      </c>
      <c r="I1467" s="94">
        <f t="shared" si="160"/>
        <v>0.23660622874313561</v>
      </c>
      <c r="J1467" s="94">
        <f t="shared" si="160"/>
        <v>0.23660622874313561</v>
      </c>
      <c r="K1467" s="94">
        <f t="shared" si="160"/>
        <v>0.23660622874313561</v>
      </c>
      <c r="L1467" s="94">
        <f t="shared" si="160"/>
        <v>0.23660622874313561</v>
      </c>
      <c r="M1467" s="94">
        <f t="shared" si="160"/>
        <v>0.23660622874313561</v>
      </c>
      <c r="N1467" s="94">
        <f t="shared" si="160"/>
        <v>0.23660622874313561</v>
      </c>
      <c r="O1467" s="94">
        <f t="shared" si="160"/>
        <v>0.23660622874313561</v>
      </c>
      <c r="P1467" s="94">
        <f t="shared" si="160"/>
        <v>0.23660622874313561</v>
      </c>
      <c r="Q1467" s="94">
        <f t="shared" si="160"/>
        <v>0.23660622874313561</v>
      </c>
      <c r="R1467" s="94">
        <f t="shared" si="160"/>
        <v>0.23660622874313561</v>
      </c>
      <c r="S1467" s="93">
        <f>(1+H1467)^((5-Dashboard!$F$9)*3/12)</f>
        <v>1.0545273729012212</v>
      </c>
      <c r="T1467" s="93">
        <f t="shared" ref="T1467:X1517" si="163">(S1467)*(1+I1467)</f>
        <v>1.3040351177097855</v>
      </c>
      <c r="U1467" s="93">
        <f t="shared" si="163"/>
        <v>1.6125779490597087</v>
      </c>
      <c r="V1467" s="93">
        <f t="shared" si="163"/>
        <v>1.9941239361410668</v>
      </c>
      <c r="W1467" s="93">
        <f t="shared" si="163"/>
        <v>2.4659460803178219</v>
      </c>
      <c r="X1467" s="93">
        <f t="shared" si="163"/>
        <v>3.0494042826657393</v>
      </c>
      <c r="Y1467" s="93">
        <f t="shared" si="162"/>
        <v>3.7709123299004466</v>
      </c>
      <c r="Z1467" s="93">
        <f t="shared" si="162"/>
        <v>4.6631336751991821</v>
      </c>
      <c r="AA1467" s="93">
        <f t="shared" si="162"/>
        <v>5.7664601482131781</v>
      </c>
      <c r="AB1467" s="93">
        <f t="shared" si="162"/>
        <v>7.1308405370794814</v>
      </c>
      <c r="AC1467" s="95">
        <f t="shared" si="162"/>
        <v>8.8180418243265333</v>
      </c>
      <c r="AE1467" s="96"/>
    </row>
    <row r="1468" spans="3:31" ht="24.75" customHeight="1" x14ac:dyDescent="0.25">
      <c r="C1468" s="91">
        <f>ABS(E1468-Dashboard!$F$13)</f>
        <v>14.366122642891774</v>
      </c>
      <c r="D1468" s="92">
        <f t="shared" si="158"/>
        <v>0.2367062287431356</v>
      </c>
      <c r="E1468" s="93" cm="1">
        <f t="array" ref="E1468">SUM('DRE + DCF'!$S$41/TIR!S1468,'DRE + DCF'!$U$41:$AD$41/TIR!T1468:AC1468,TIR!F1468)</f>
        <v>35.143877357108224</v>
      </c>
      <c r="F1468" s="100">
        <f>'DRE + DCF'!$AE$38*'DRE + DCF'!$AE$39*(1+G1468)/(R1468-G1468)/AC1468</f>
        <v>14.680621593585595</v>
      </c>
      <c r="G1468" s="92">
        <f>R1468*(1-'DRE + DCF'!$AE$39)</f>
        <v>0.14202373724588135</v>
      </c>
      <c r="H1468" s="94">
        <f t="shared" si="161"/>
        <v>0.2367062287431356</v>
      </c>
      <c r="I1468" s="94">
        <f t="shared" si="160"/>
        <v>0.2367062287431356</v>
      </c>
      <c r="J1468" s="94">
        <f t="shared" si="160"/>
        <v>0.2367062287431356</v>
      </c>
      <c r="K1468" s="94">
        <f t="shared" si="160"/>
        <v>0.2367062287431356</v>
      </c>
      <c r="L1468" s="94">
        <f t="shared" si="160"/>
        <v>0.2367062287431356</v>
      </c>
      <c r="M1468" s="94">
        <f t="shared" si="160"/>
        <v>0.2367062287431356</v>
      </c>
      <c r="N1468" s="94">
        <f t="shared" si="160"/>
        <v>0.2367062287431356</v>
      </c>
      <c r="O1468" s="94">
        <f t="shared" si="160"/>
        <v>0.2367062287431356</v>
      </c>
      <c r="P1468" s="94">
        <f t="shared" si="160"/>
        <v>0.2367062287431356</v>
      </c>
      <c r="Q1468" s="94">
        <f t="shared" si="160"/>
        <v>0.2367062287431356</v>
      </c>
      <c r="R1468" s="94">
        <f t="shared" si="160"/>
        <v>0.2367062287431356</v>
      </c>
      <c r="S1468" s="93">
        <f>(1+H1468)^((5-Dashboard!$F$9)*3/12)</f>
        <v>1.054548691235454</v>
      </c>
      <c r="T1468" s="93">
        <f t="shared" si="163"/>
        <v>1.3041669349638076</v>
      </c>
      <c r="U1468" s="93">
        <f t="shared" si="163"/>
        <v>1.6128713717905847</v>
      </c>
      <c r="V1468" s="93">
        <f t="shared" si="163"/>
        <v>1.9946480716549018</v>
      </c>
      <c r="W1468" s="93">
        <f t="shared" si="163"/>
        <v>2.4667936943661015</v>
      </c>
      <c r="X1468" s="93">
        <f t="shared" si="163"/>
        <v>3.0506991268468484</v>
      </c>
      <c r="Y1468" s="93">
        <f t="shared" si="162"/>
        <v>3.7728186121927427</v>
      </c>
      <c r="Z1468" s="93">
        <f t="shared" si="162"/>
        <v>4.6658682776167977</v>
      </c>
      <c r="AA1468" s="93">
        <f t="shared" si="162"/>
        <v>5.7703083614236998</v>
      </c>
      <c r="AB1468" s="93">
        <f t="shared" si="162"/>
        <v>7.1361762923412861</v>
      </c>
      <c r="AC1468" s="95">
        <f t="shared" si="162"/>
        <v>8.8253536701475639</v>
      </c>
      <c r="AE1468" s="96"/>
    </row>
    <row r="1469" spans="3:31" ht="24.75" customHeight="1" x14ac:dyDescent="0.25">
      <c r="C1469" s="91">
        <f>ABS(E1469-Dashboard!$F$13)</f>
        <v>14.391334191810579</v>
      </c>
      <c r="D1469" s="92">
        <f t="shared" si="158"/>
        <v>0.23680622874313559</v>
      </c>
      <c r="E1469" s="93" cm="1">
        <f t="array" ref="E1469">SUM('DRE + DCF'!$S$41/TIR!S1469,'DRE + DCF'!$U$41:$AD$41/TIR!T1469:AC1469,TIR!F1469)</f>
        <v>35.118665808189419</v>
      </c>
      <c r="F1469" s="100">
        <f>'DRE + DCF'!$AE$38*'DRE + DCF'!$AE$39*(1+G1469)/(R1469-G1469)/AC1469</f>
        <v>14.663035657358732</v>
      </c>
      <c r="G1469" s="92">
        <f>R1469*(1-'DRE + DCF'!$AE$39)</f>
        <v>0.14208373724588136</v>
      </c>
      <c r="H1469" s="94">
        <f t="shared" si="161"/>
        <v>0.23680622874313559</v>
      </c>
      <c r="I1469" s="94">
        <f t="shared" si="160"/>
        <v>0.23680622874313559</v>
      </c>
      <c r="J1469" s="94">
        <f t="shared" si="160"/>
        <v>0.23680622874313559</v>
      </c>
      <c r="K1469" s="94">
        <f t="shared" si="160"/>
        <v>0.23680622874313559</v>
      </c>
      <c r="L1469" s="94">
        <f t="shared" si="160"/>
        <v>0.23680622874313559</v>
      </c>
      <c r="M1469" s="94">
        <f t="shared" si="160"/>
        <v>0.23680622874313559</v>
      </c>
      <c r="N1469" s="94">
        <f t="shared" si="160"/>
        <v>0.23680622874313559</v>
      </c>
      <c r="O1469" s="94">
        <f t="shared" si="160"/>
        <v>0.23680622874313559</v>
      </c>
      <c r="P1469" s="94">
        <f t="shared" si="160"/>
        <v>0.23680622874313559</v>
      </c>
      <c r="Q1469" s="94">
        <f t="shared" si="160"/>
        <v>0.23680622874313559</v>
      </c>
      <c r="R1469" s="94">
        <f t="shared" si="160"/>
        <v>0.23680622874313559</v>
      </c>
      <c r="S1469" s="93">
        <f>(1+H1469)^((5-Dashboard!$F$9)*3/12)</f>
        <v>1.0545700082768763</v>
      </c>
      <c r="T1469" s="93">
        <f t="shared" si="163"/>
        <v>1.3042987548825407</v>
      </c>
      <c r="U1469" s="93">
        <f t="shared" si="163"/>
        <v>1.6131648241806424</v>
      </c>
      <c r="V1469" s="93">
        <f t="shared" si="163"/>
        <v>1.9951723025359438</v>
      </c>
      <c r="W1469" s="93">
        <f t="shared" si="163"/>
        <v>2.4676415311922391</v>
      </c>
      <c r="X1469" s="93">
        <f t="shared" si="163"/>
        <v>3.0519944160838097</v>
      </c>
      <c r="Y1469" s="93">
        <f t="shared" si="162"/>
        <v>3.774725703901725</v>
      </c>
      <c r="Z1469" s="93">
        <f t="shared" si="162"/>
        <v>4.6686042623824706</v>
      </c>
      <c r="AA1469" s="93">
        <f t="shared" si="162"/>
        <v>5.7741588312513921</v>
      </c>
      <c r="AB1469" s="93">
        <f t="shared" si="162"/>
        <v>7.141515608243906</v>
      </c>
      <c r="AC1469" s="95">
        <f t="shared" si="162"/>
        <v>8.8326709869423858</v>
      </c>
      <c r="AE1469" s="96"/>
    </row>
    <row r="1470" spans="3:31" ht="24.75" customHeight="1" x14ac:dyDescent="0.25">
      <c r="C1470" s="91">
        <f>ABS(E1470-Dashboard!$F$13)</f>
        <v>14.416516530256153</v>
      </c>
      <c r="D1470" s="92">
        <f t="shared" si="158"/>
        <v>0.23690622874313558</v>
      </c>
      <c r="E1470" s="93" cm="1">
        <f t="array" ref="E1470">SUM('DRE + DCF'!$S$41/TIR!S1470,'DRE + DCF'!$U$41:$AD$41/TIR!T1470:AC1470,TIR!F1470)</f>
        <v>35.093483469743845</v>
      </c>
      <c r="F1470" s="100">
        <f>'DRE + DCF'!$AE$38*'DRE + DCF'!$AE$39*(1+G1470)/(R1470-G1470)/AC1470</f>
        <v>14.645474339940392</v>
      </c>
      <c r="G1470" s="92">
        <f>R1470*(1-'DRE + DCF'!$AE$39)</f>
        <v>0.14214373724588134</v>
      </c>
      <c r="H1470" s="94">
        <f t="shared" si="161"/>
        <v>0.23690622874313558</v>
      </c>
      <c r="I1470" s="94">
        <f t="shared" si="160"/>
        <v>0.23690622874313558</v>
      </c>
      <c r="J1470" s="94">
        <f t="shared" si="160"/>
        <v>0.23690622874313558</v>
      </c>
      <c r="K1470" s="94">
        <f t="shared" si="160"/>
        <v>0.23690622874313558</v>
      </c>
      <c r="L1470" s="94">
        <f t="shared" si="160"/>
        <v>0.23690622874313558</v>
      </c>
      <c r="M1470" s="94">
        <f t="shared" si="160"/>
        <v>0.23690622874313558</v>
      </c>
      <c r="N1470" s="94">
        <f t="shared" si="160"/>
        <v>0.23690622874313558</v>
      </c>
      <c r="O1470" s="94">
        <f t="shared" si="160"/>
        <v>0.23690622874313558</v>
      </c>
      <c r="P1470" s="94">
        <f t="shared" si="160"/>
        <v>0.23690622874313558</v>
      </c>
      <c r="Q1470" s="94">
        <f t="shared" si="160"/>
        <v>0.23690622874313558</v>
      </c>
      <c r="R1470" s="94">
        <f t="shared" si="160"/>
        <v>0.23690622874313558</v>
      </c>
      <c r="S1470" s="93">
        <f>(1+H1470)^((5-Dashboard!$F$9)*3/12)</f>
        <v>1.054591324025671</v>
      </c>
      <c r="T1470" s="93">
        <f t="shared" si="163"/>
        <v>1.3044305774658229</v>
      </c>
      <c r="U1470" s="93">
        <f t="shared" si="163"/>
        <v>1.6134583062304817</v>
      </c>
      <c r="V1470" s="93">
        <f t="shared" si="163"/>
        <v>1.9956966287938323</v>
      </c>
      <c r="W1470" s="93">
        <f t="shared" si="163"/>
        <v>2.4684895908367683</v>
      </c>
      <c r="X1470" s="93">
        <f t="shared" si="163"/>
        <v>3.0532901504935932</v>
      </c>
      <c r="Y1470" s="93">
        <f t="shared" si="162"/>
        <v>3.7766336053055913</v>
      </c>
      <c r="Z1470" s="93">
        <f t="shared" si="162"/>
        <v>4.6713416300831305</v>
      </c>
      <c r="AA1470" s="93">
        <f t="shared" si="162"/>
        <v>5.778011558836937</v>
      </c>
      <c r="AB1470" s="93">
        <f t="shared" si="162"/>
        <v>7.1468584868752423</v>
      </c>
      <c r="AC1470" s="95">
        <f t="shared" si="162"/>
        <v>8.8399937783617286</v>
      </c>
      <c r="AE1470" s="96"/>
    </row>
    <row r="1471" spans="3:31" ht="24.75" customHeight="1" x14ac:dyDescent="0.25">
      <c r="C1471" s="91">
        <f>ABS(E1471-Dashboard!$F$13)</f>
        <v>14.441669702073661</v>
      </c>
      <c r="D1471" s="92">
        <f t="shared" si="158"/>
        <v>0.23700622874313557</v>
      </c>
      <c r="E1471" s="93" cm="1">
        <f t="array" ref="E1471">SUM('DRE + DCF'!$S$41/TIR!S1471,'DRE + DCF'!$U$41:$AD$41/TIR!T1471:AC1471,TIR!F1471)</f>
        <v>35.068330297926337</v>
      </c>
      <c r="F1471" s="100">
        <f>'DRE + DCF'!$AE$38*'DRE + DCF'!$AE$39*(1+G1471)/(R1471-G1471)/AC1471</f>
        <v>14.627937600975022</v>
      </c>
      <c r="G1471" s="92">
        <f>R1471*(1-'DRE + DCF'!$AE$39)</f>
        <v>0.14220373724588134</v>
      </c>
      <c r="H1471" s="94">
        <f t="shared" si="161"/>
        <v>0.23700622874313557</v>
      </c>
      <c r="I1471" s="94">
        <f t="shared" si="160"/>
        <v>0.23700622874313557</v>
      </c>
      <c r="J1471" s="94">
        <f t="shared" si="160"/>
        <v>0.23700622874313557</v>
      </c>
      <c r="K1471" s="94">
        <f t="shared" si="160"/>
        <v>0.23700622874313557</v>
      </c>
      <c r="L1471" s="94">
        <f t="shared" si="160"/>
        <v>0.23700622874313557</v>
      </c>
      <c r="M1471" s="94">
        <f t="shared" si="160"/>
        <v>0.23700622874313557</v>
      </c>
      <c r="N1471" s="94">
        <f t="shared" si="160"/>
        <v>0.23700622874313557</v>
      </c>
      <c r="O1471" s="94">
        <f t="shared" si="160"/>
        <v>0.23700622874313557</v>
      </c>
      <c r="P1471" s="94">
        <f t="shared" si="160"/>
        <v>0.23700622874313557</v>
      </c>
      <c r="Q1471" s="94">
        <f t="shared" si="160"/>
        <v>0.23700622874313557</v>
      </c>
      <c r="R1471" s="94">
        <f t="shared" si="160"/>
        <v>0.23700622874313557</v>
      </c>
      <c r="S1471" s="93">
        <f>(1+H1471)^((5-Dashboard!$F$9)*3/12)</f>
        <v>1.0546126384820214</v>
      </c>
      <c r="T1471" s="93">
        <f t="shared" si="163"/>
        <v>1.304562402713493</v>
      </c>
      <c r="U1471" s="93">
        <f t="shared" si="163"/>
        <v>1.6137518179407018</v>
      </c>
      <c r="V1471" s="93">
        <f t="shared" si="163"/>
        <v>1.9962210504382067</v>
      </c>
      <c r="W1471" s="93">
        <f t="shared" si="163"/>
        <v>2.4693378733402267</v>
      </c>
      <c r="X1471" s="93">
        <f t="shared" si="163"/>
        <v>3.0545863301931884</v>
      </c>
      <c r="Y1471" s="93">
        <f t="shared" si="162"/>
        <v>3.7785423166826102</v>
      </c>
      <c r="Z1471" s="93">
        <f t="shared" si="162"/>
        <v>4.674080381305906</v>
      </c>
      <c r="AA1471" s="93">
        <f t="shared" si="162"/>
        <v>5.7818665453214964</v>
      </c>
      <c r="AB1471" s="93">
        <f t="shared" si="162"/>
        <v>7.1522049303242463</v>
      </c>
      <c r="AC1471" s="95">
        <f t="shared" si="162"/>
        <v>8.8473220480584569</v>
      </c>
      <c r="AE1471" s="96"/>
    </row>
    <row r="1472" spans="3:31" ht="24.75" customHeight="1" x14ac:dyDescent="0.25">
      <c r="C1472" s="91">
        <f>ABS(E1472-Dashboard!$F$13)</f>
        <v>14.466793751027716</v>
      </c>
      <c r="D1472" s="92">
        <f t="shared" si="158"/>
        <v>0.23710622874313556</v>
      </c>
      <c r="E1472" s="93" cm="1">
        <f t="array" ref="E1472">SUM('DRE + DCF'!$S$41/TIR!S1472,'DRE + DCF'!$U$41:$AD$41/TIR!T1472:AC1472,TIR!F1472)</f>
        <v>35.043206248972282</v>
      </c>
      <c r="F1472" s="100">
        <f>'DRE + DCF'!$AE$38*'DRE + DCF'!$AE$39*(1+G1472)/(R1472-G1472)/AC1472</f>
        <v>14.610425400184521</v>
      </c>
      <c r="G1472" s="92">
        <f>R1472*(1-'DRE + DCF'!$AE$39)</f>
        <v>0.14226373724588132</v>
      </c>
      <c r="H1472" s="94">
        <f t="shared" si="161"/>
        <v>0.23710622874313556</v>
      </c>
      <c r="I1472" s="94">
        <f t="shared" si="160"/>
        <v>0.23710622874313556</v>
      </c>
      <c r="J1472" s="94">
        <f t="shared" si="160"/>
        <v>0.23710622874313556</v>
      </c>
      <c r="K1472" s="94">
        <f t="shared" si="160"/>
        <v>0.23710622874313556</v>
      </c>
      <c r="L1472" s="94">
        <f t="shared" si="160"/>
        <v>0.23710622874313556</v>
      </c>
      <c r="M1472" s="94">
        <f t="shared" si="160"/>
        <v>0.23710622874313556</v>
      </c>
      <c r="N1472" s="94">
        <f t="shared" si="160"/>
        <v>0.23710622874313556</v>
      </c>
      <c r="O1472" s="94">
        <f t="shared" si="160"/>
        <v>0.23710622874313556</v>
      </c>
      <c r="P1472" s="94">
        <f t="shared" si="160"/>
        <v>0.23710622874313556</v>
      </c>
      <c r="Q1472" s="94">
        <f t="shared" si="160"/>
        <v>0.23710622874313556</v>
      </c>
      <c r="R1472" s="94">
        <f t="shared" si="160"/>
        <v>0.23710622874313556</v>
      </c>
      <c r="S1472" s="93">
        <f>(1+H1472)^((5-Dashboard!$F$9)*3/12)</f>
        <v>1.0546339516461101</v>
      </c>
      <c r="T1472" s="93">
        <f t="shared" si="163"/>
        <v>1.3046942306253897</v>
      </c>
      <c r="U1472" s="93">
        <f t="shared" si="163"/>
        <v>1.6140453593119026</v>
      </c>
      <c r="V1472" s="93">
        <f t="shared" si="163"/>
        <v>1.9967455674787071</v>
      </c>
      <c r="W1472" s="93">
        <f t="shared" si="163"/>
        <v>2.4701863787431555</v>
      </c>
      <c r="X1472" s="93">
        <f t="shared" si="163"/>
        <v>3.0558829552996079</v>
      </c>
      <c r="Y1472" s="93">
        <f t="shared" si="162"/>
        <v>3.7804518383111256</v>
      </c>
      <c r="Z1472" s="93">
        <f t="shared" si="162"/>
        <v>4.6768205166381307</v>
      </c>
      <c r="AA1472" s="93">
        <f t="shared" si="162"/>
        <v>5.7857237918467206</v>
      </c>
      <c r="AB1472" s="93">
        <f t="shared" si="162"/>
        <v>7.1575549406809307</v>
      </c>
      <c r="AC1472" s="95">
        <f t="shared" si="162"/>
        <v>8.854655799687583</v>
      </c>
      <c r="AE1472" s="96"/>
    </row>
    <row r="1473" spans="3:31" ht="24.75" customHeight="1" x14ac:dyDescent="0.25">
      <c r="C1473" s="91">
        <f>ABS(E1473-Dashboard!$F$13)</f>
        <v>14.491888720802493</v>
      </c>
      <c r="D1473" s="92">
        <f t="shared" si="158"/>
        <v>0.23720622874313554</v>
      </c>
      <c r="E1473" s="93" cm="1">
        <f t="array" ref="E1473">SUM('DRE + DCF'!$S$41/TIR!S1473,'DRE + DCF'!$U$41:$AD$41/TIR!T1473:AC1473,TIR!F1473)</f>
        <v>35.018111279197505</v>
      </c>
      <c r="F1473" s="100">
        <f>'DRE + DCF'!$AE$38*'DRE + DCF'!$AE$39*(1+G1473)/(R1473-G1473)/AC1473</f>
        <v>14.592937697368113</v>
      </c>
      <c r="G1473" s="92">
        <f>R1473*(1-'DRE + DCF'!$AE$39)</f>
        <v>0.14232373724588132</v>
      </c>
      <c r="H1473" s="94">
        <f t="shared" si="161"/>
        <v>0.23720622874313554</v>
      </c>
      <c r="I1473" s="94">
        <f t="shared" si="160"/>
        <v>0.23720622874313554</v>
      </c>
      <c r="J1473" s="94">
        <f t="shared" si="160"/>
        <v>0.23720622874313554</v>
      </c>
      <c r="K1473" s="94">
        <f t="shared" si="160"/>
        <v>0.23720622874313554</v>
      </c>
      <c r="L1473" s="94">
        <f t="shared" si="160"/>
        <v>0.23720622874313554</v>
      </c>
      <c r="M1473" s="94">
        <f t="shared" si="160"/>
        <v>0.23720622874313554</v>
      </c>
      <c r="N1473" s="94">
        <f t="shared" si="160"/>
        <v>0.23720622874313554</v>
      </c>
      <c r="O1473" s="94">
        <f t="shared" si="160"/>
        <v>0.23720622874313554</v>
      </c>
      <c r="P1473" s="94">
        <f t="shared" si="160"/>
        <v>0.23720622874313554</v>
      </c>
      <c r="Q1473" s="94">
        <f t="shared" si="160"/>
        <v>0.23720622874313554</v>
      </c>
      <c r="R1473" s="94">
        <f t="shared" si="160"/>
        <v>0.23720622874313554</v>
      </c>
      <c r="S1473" s="93">
        <f>(1+H1473)^((5-Dashboard!$F$9)*3/12)</f>
        <v>1.0546552635181197</v>
      </c>
      <c r="T1473" s="93">
        <f t="shared" si="163"/>
        <v>1.3048260612013507</v>
      </c>
      <c r="U1473" s="93">
        <f t="shared" si="163"/>
        <v>1.6143389303446829</v>
      </c>
      <c r="V1473" s="93">
        <f t="shared" si="163"/>
        <v>1.9972701799249726</v>
      </c>
      <c r="W1473" s="93">
        <f t="shared" si="163"/>
        <v>2.4710351070860992</v>
      </c>
      <c r="X1473" s="93">
        <f t="shared" si="163"/>
        <v>3.0571800259298829</v>
      </c>
      <c r="Y1473" s="93">
        <f t="shared" si="162"/>
        <v>3.7823621704695518</v>
      </c>
      <c r="Z1473" s="93">
        <f t="shared" si="162"/>
        <v>4.6795620366673347</v>
      </c>
      <c r="AA1473" s="93">
        <f t="shared" si="162"/>
        <v>5.7895832995547396</v>
      </c>
      <c r="AB1473" s="93">
        <f t="shared" si="162"/>
        <v>7.1629085200363587</v>
      </c>
      <c r="AC1473" s="95">
        <f t="shared" si="162"/>
        <v>8.8619950369062579</v>
      </c>
      <c r="AE1473" s="96"/>
    </row>
    <row r="1474" spans="3:31" ht="24.75" customHeight="1" x14ac:dyDescent="0.25">
      <c r="C1474" s="91">
        <f>ABS(E1474-Dashboard!$F$13)</f>
        <v>14.516954655001932</v>
      </c>
      <c r="D1474" s="92">
        <f t="shared" si="158"/>
        <v>0.23730622874313553</v>
      </c>
      <c r="E1474" s="93" cm="1">
        <f t="array" ref="E1474">SUM('DRE + DCF'!$S$41/TIR!S1474,'DRE + DCF'!$U$41:$AD$41/TIR!T1474:AC1474,TIR!F1474)</f>
        <v>34.993045344998066</v>
      </c>
      <c r="F1474" s="100">
        <f>'DRE + DCF'!$AE$38*'DRE + DCF'!$AE$39*(1+G1474)/(R1474-G1474)/AC1474</f>
        <v>14.575474452402165</v>
      </c>
      <c r="G1474" s="92">
        <f>R1474*(1-'DRE + DCF'!$AE$39)</f>
        <v>0.14238373724588133</v>
      </c>
      <c r="H1474" s="94">
        <f t="shared" si="161"/>
        <v>0.23730622874313553</v>
      </c>
      <c r="I1474" s="94">
        <f t="shared" si="160"/>
        <v>0.23730622874313553</v>
      </c>
      <c r="J1474" s="94">
        <f t="shared" si="160"/>
        <v>0.23730622874313553</v>
      </c>
      <c r="K1474" s="94">
        <f t="shared" si="160"/>
        <v>0.23730622874313553</v>
      </c>
      <c r="L1474" s="94">
        <f t="shared" si="160"/>
        <v>0.23730622874313553</v>
      </c>
      <c r="M1474" s="94">
        <f t="shared" si="160"/>
        <v>0.23730622874313553</v>
      </c>
      <c r="N1474" s="94">
        <f t="shared" si="160"/>
        <v>0.23730622874313553</v>
      </c>
      <c r="O1474" s="94">
        <f t="shared" si="160"/>
        <v>0.23730622874313553</v>
      </c>
      <c r="P1474" s="94">
        <f t="shared" si="160"/>
        <v>0.23730622874313553</v>
      </c>
      <c r="Q1474" s="94">
        <f t="shared" si="160"/>
        <v>0.23730622874313553</v>
      </c>
      <c r="R1474" s="94">
        <f t="shared" si="160"/>
        <v>0.23730622874313553</v>
      </c>
      <c r="S1474" s="93">
        <f>(1+H1474)^((5-Dashboard!$F$9)*3/12)</f>
        <v>1.0546765740982333</v>
      </c>
      <c r="T1474" s="93">
        <f t="shared" si="163"/>
        <v>1.3049578944412152</v>
      </c>
      <c r="U1474" s="93">
        <f t="shared" si="163"/>
        <v>1.6146325310396428</v>
      </c>
      <c r="V1474" s="93">
        <f t="shared" si="163"/>
        <v>1.9977948877866443</v>
      </c>
      <c r="W1474" s="93">
        <f t="shared" si="163"/>
        <v>2.4718840584096085</v>
      </c>
      <c r="X1474" s="93">
        <f t="shared" si="163"/>
        <v>3.0584775422010693</v>
      </c>
      <c r="Y1474" s="93">
        <f t="shared" si="162"/>
        <v>3.7842733134363793</v>
      </c>
      <c r="Z1474" s="93">
        <f t="shared" si="162"/>
        <v>4.6823049419812559</v>
      </c>
      <c r="AA1474" s="93">
        <f t="shared" si="162"/>
        <v>5.7934450695881736</v>
      </c>
      <c r="AB1474" s="93">
        <f t="shared" si="162"/>
        <v>7.1682656704826559</v>
      </c>
      <c r="AC1474" s="95">
        <f t="shared" si="162"/>
        <v>8.8693397633737785</v>
      </c>
      <c r="AE1474" s="96"/>
    </row>
    <row r="1475" spans="3:31" ht="24.75" customHeight="1" x14ac:dyDescent="0.25">
      <c r="C1475" s="91">
        <f>ABS(E1475-Dashboard!$F$13)</f>
        <v>14.541991597149917</v>
      </c>
      <c r="D1475" s="92">
        <f t="shared" si="158"/>
        <v>0.23740622874313552</v>
      </c>
      <c r="E1475" s="93" cm="1">
        <f t="array" ref="E1475">SUM('DRE + DCF'!$S$41/TIR!S1475,'DRE + DCF'!$U$41:$AD$41/TIR!T1475:AC1475,TIR!F1475)</f>
        <v>34.968008402850081</v>
      </c>
      <c r="F1475" s="100">
        <f>'DRE + DCF'!$AE$38*'DRE + DCF'!$AE$39*(1+G1475)/(R1475-G1475)/AC1475</f>
        <v>14.55803562524</v>
      </c>
      <c r="G1475" s="92">
        <f>R1475*(1-'DRE + DCF'!$AE$39)</f>
        <v>0.1424437372458813</v>
      </c>
      <c r="H1475" s="94">
        <f t="shared" si="161"/>
        <v>0.23740622874313552</v>
      </c>
      <c r="I1475" s="94">
        <f t="shared" si="160"/>
        <v>0.23740622874313552</v>
      </c>
      <c r="J1475" s="94">
        <f t="shared" si="160"/>
        <v>0.23740622874313552</v>
      </c>
      <c r="K1475" s="94">
        <f t="shared" si="160"/>
        <v>0.23740622874313552</v>
      </c>
      <c r="L1475" s="94">
        <f t="shared" si="160"/>
        <v>0.23740622874313552</v>
      </c>
      <c r="M1475" s="94">
        <f t="shared" si="160"/>
        <v>0.23740622874313552</v>
      </c>
      <c r="N1475" s="94">
        <f t="shared" si="160"/>
        <v>0.23740622874313552</v>
      </c>
      <c r="O1475" s="94">
        <f t="shared" si="160"/>
        <v>0.23740622874313552</v>
      </c>
      <c r="P1475" s="94">
        <f t="shared" si="160"/>
        <v>0.23740622874313552</v>
      </c>
      <c r="Q1475" s="94">
        <f t="shared" si="160"/>
        <v>0.23740622874313552</v>
      </c>
      <c r="R1475" s="94">
        <f t="shared" si="160"/>
        <v>0.23740622874313552</v>
      </c>
      <c r="S1475" s="93">
        <f>(1+H1475)^((5-Dashboard!$F$9)*3/12)</f>
        <v>1.0546978833866334</v>
      </c>
      <c r="T1475" s="93">
        <f t="shared" si="163"/>
        <v>1.3050897303448215</v>
      </c>
      <c r="U1475" s="93">
        <f t="shared" si="163"/>
        <v>1.6149261613973813</v>
      </c>
      <c r="V1475" s="93">
        <f t="shared" si="163"/>
        <v>1.9983196910733618</v>
      </c>
      <c r="W1475" s="93">
        <f t="shared" si="163"/>
        <v>2.4727332327542362</v>
      </c>
      <c r="X1475" s="93">
        <f t="shared" si="163"/>
        <v>3.0597755042302412</v>
      </c>
      <c r="Y1475" s="93">
        <f t="shared" si="162"/>
        <v>3.7861852674901688</v>
      </c>
      <c r="Z1475" s="93">
        <f t="shared" si="162"/>
        <v>4.6850492331678293</v>
      </c>
      <c r="AA1475" s="93">
        <f t="shared" si="162"/>
        <v>5.7973091030901225</v>
      </c>
      <c r="AB1475" s="93">
        <f t="shared" si="162"/>
        <v>7.1736263941129979</v>
      </c>
      <c r="AC1475" s="95">
        <f t="shared" si="162"/>
        <v>8.8766899827515822</v>
      </c>
      <c r="AE1475" s="96"/>
    </row>
    <row r="1476" spans="3:31" ht="24.75" customHeight="1" x14ac:dyDescent="0.25">
      <c r="C1476" s="91">
        <f>ABS(E1476-Dashboard!$F$13)</f>
        <v>14.566999590690486</v>
      </c>
      <c r="D1476" s="92">
        <f t="shared" si="158"/>
        <v>0.23750622874313551</v>
      </c>
      <c r="E1476" s="93" cm="1">
        <f t="array" ref="E1476">SUM('DRE + DCF'!$S$41/TIR!S1476,'DRE + DCF'!$U$41:$AD$41/TIR!T1476:AC1476,TIR!F1476)</f>
        <v>34.943000409309512</v>
      </c>
      <c r="F1476" s="100">
        <f>'DRE + DCF'!$AE$38*'DRE + DCF'!$AE$39*(1+G1476)/(R1476-G1476)/AC1476</f>
        <v>14.54062117591174</v>
      </c>
      <c r="G1476" s="92">
        <f>R1476*(1-'DRE + DCF'!$AE$39)</f>
        <v>0.14250373724588131</v>
      </c>
      <c r="H1476" s="94">
        <f t="shared" si="161"/>
        <v>0.23750622874313551</v>
      </c>
      <c r="I1476" s="94">
        <f t="shared" si="160"/>
        <v>0.23750622874313551</v>
      </c>
      <c r="J1476" s="94">
        <f t="shared" si="160"/>
        <v>0.23750622874313551</v>
      </c>
      <c r="K1476" s="94">
        <f t="shared" si="160"/>
        <v>0.23750622874313551</v>
      </c>
      <c r="L1476" s="94">
        <f t="shared" si="160"/>
        <v>0.23750622874313551</v>
      </c>
      <c r="M1476" s="94">
        <f t="shared" si="160"/>
        <v>0.23750622874313551</v>
      </c>
      <c r="N1476" s="94">
        <f t="shared" si="160"/>
        <v>0.23750622874313551</v>
      </c>
      <c r="O1476" s="94">
        <f t="shared" si="160"/>
        <v>0.23750622874313551</v>
      </c>
      <c r="P1476" s="94">
        <f t="shared" si="160"/>
        <v>0.23750622874313551</v>
      </c>
      <c r="Q1476" s="94">
        <f t="shared" si="160"/>
        <v>0.23750622874313551</v>
      </c>
      <c r="R1476" s="94">
        <f t="shared" si="160"/>
        <v>0.23750622874313551</v>
      </c>
      <c r="S1476" s="93">
        <f>(1+H1476)^((5-Dashboard!$F$9)*3/12)</f>
        <v>1.0547191913835028</v>
      </c>
      <c r="T1476" s="93">
        <f t="shared" si="163"/>
        <v>1.3052215689120079</v>
      </c>
      <c r="U1476" s="93">
        <f t="shared" si="163"/>
        <v>1.6152198214184974</v>
      </c>
      <c r="V1476" s="93">
        <f t="shared" si="163"/>
        <v>1.9988445897947655</v>
      </c>
      <c r="W1476" s="93">
        <f t="shared" si="163"/>
        <v>2.4735826301605401</v>
      </c>
      <c r="X1476" s="93">
        <f t="shared" si="163"/>
        <v>3.0610739121344963</v>
      </c>
      <c r="Y1476" s="93">
        <f t="shared" si="162"/>
        <v>3.7880980329095566</v>
      </c>
      <c r="Z1476" s="93">
        <f t="shared" si="162"/>
        <v>4.6877949108151959</v>
      </c>
      <c r="AA1476" s="93">
        <f t="shared" si="162"/>
        <v>5.8011754012041763</v>
      </c>
      <c r="AB1476" s="93">
        <f t="shared" si="162"/>
        <v>7.1789906930216265</v>
      </c>
      <c r="AC1476" s="95">
        <f t="shared" si="162"/>
        <v>8.8840456987032628</v>
      </c>
      <c r="AE1476" s="96"/>
    </row>
    <row r="1477" spans="3:31" ht="24.75" customHeight="1" x14ac:dyDescent="0.25">
      <c r="C1477" s="91">
        <f>ABS(E1477-Dashboard!$F$13)</f>
        <v>14.591978678987893</v>
      </c>
      <c r="D1477" s="92">
        <f t="shared" si="158"/>
        <v>0.2376062287431355</v>
      </c>
      <c r="E1477" s="93" cm="1">
        <f t="array" ref="E1477">SUM('DRE + DCF'!$S$41/TIR!S1477,'DRE + DCF'!$U$41:$AD$41/TIR!T1477:AC1477,TIR!F1477)</f>
        <v>34.918021321012105</v>
      </c>
      <c r="F1477" s="100">
        <f>'DRE + DCF'!$AE$38*'DRE + DCF'!$AE$39*(1+G1477)/(R1477-G1477)/AC1477</f>
        <v>14.523231064524133</v>
      </c>
      <c r="G1477" s="92">
        <f>R1477*(1-'DRE + DCF'!$AE$39)</f>
        <v>0.14256373724588128</v>
      </c>
      <c r="H1477" s="94">
        <f t="shared" si="161"/>
        <v>0.2376062287431355</v>
      </c>
      <c r="I1477" s="94">
        <f t="shared" si="160"/>
        <v>0.2376062287431355</v>
      </c>
      <c r="J1477" s="94">
        <f t="shared" si="160"/>
        <v>0.2376062287431355</v>
      </c>
      <c r="K1477" s="94">
        <f t="shared" si="160"/>
        <v>0.2376062287431355</v>
      </c>
      <c r="L1477" s="94">
        <f t="shared" si="160"/>
        <v>0.2376062287431355</v>
      </c>
      <c r="M1477" s="94">
        <f t="shared" si="160"/>
        <v>0.2376062287431355</v>
      </c>
      <c r="N1477" s="94">
        <f t="shared" si="160"/>
        <v>0.2376062287431355</v>
      </c>
      <c r="O1477" s="94">
        <f t="shared" si="160"/>
        <v>0.2376062287431355</v>
      </c>
      <c r="P1477" s="94">
        <f t="shared" si="160"/>
        <v>0.2376062287431355</v>
      </c>
      <c r="Q1477" s="94">
        <f t="shared" si="160"/>
        <v>0.2376062287431355</v>
      </c>
      <c r="R1477" s="94">
        <f t="shared" si="160"/>
        <v>0.2376062287431355</v>
      </c>
      <c r="S1477" s="93">
        <f>(1+H1477)^((5-Dashboard!$F$9)*3/12)</f>
        <v>1.054740498089024</v>
      </c>
      <c r="T1477" s="93">
        <f t="shared" si="163"/>
        <v>1.3053534101426134</v>
      </c>
      <c r="U1477" s="93">
        <f t="shared" si="163"/>
        <v>1.6155135111035912</v>
      </c>
      <c r="V1477" s="93">
        <f t="shared" si="163"/>
        <v>1.999369583960497</v>
      </c>
      <c r="W1477" s="93">
        <f t="shared" si="163"/>
        <v>2.4744322506690826</v>
      </c>
      <c r="X1477" s="93">
        <f t="shared" si="163"/>
        <v>3.0623727660309523</v>
      </c>
      <c r="Y1477" s="93">
        <f t="shared" si="162"/>
        <v>3.7900116099732513</v>
      </c>
      <c r="Z1477" s="93">
        <f t="shared" si="162"/>
        <v>4.690541975511695</v>
      </c>
      <c r="AA1477" s="93">
        <f t="shared" si="162"/>
        <v>5.8050439650744057</v>
      </c>
      <c r="AB1477" s="93">
        <f t="shared" si="162"/>
        <v>7.184358569303833</v>
      </c>
      <c r="AC1477" s="95">
        <f t="shared" si="162"/>
        <v>8.8914069148945458</v>
      </c>
      <c r="AE1477" s="96"/>
    </row>
    <row r="1478" spans="3:31" ht="24.75" customHeight="1" x14ac:dyDescent="0.25">
      <c r="C1478" s="91">
        <f>ABS(E1478-Dashboard!$F$13)</f>
        <v>14.616928905326951</v>
      </c>
      <c r="D1478" s="92">
        <f t="shared" si="158"/>
        <v>0.23770622874313549</v>
      </c>
      <c r="E1478" s="93" cm="1">
        <f t="array" ref="E1478">SUM('DRE + DCF'!$S$41/TIR!S1478,'DRE + DCF'!$U$41:$AD$41/TIR!T1478:AC1478,TIR!F1478)</f>
        <v>34.893071094673047</v>
      </c>
      <c r="F1478" s="100">
        <f>'DRE + DCF'!$AE$38*'DRE + DCF'!$AE$39*(1+G1478)/(R1478-G1478)/AC1478</f>
        <v>14.505865251260367</v>
      </c>
      <c r="G1478" s="92">
        <f>R1478*(1-'DRE + DCF'!$AE$39)</f>
        <v>0.14262373724588129</v>
      </c>
      <c r="H1478" s="94">
        <f t="shared" si="161"/>
        <v>0.23770622874313549</v>
      </c>
      <c r="I1478" s="94">
        <f t="shared" si="160"/>
        <v>0.23770622874313549</v>
      </c>
      <c r="J1478" s="94">
        <f t="shared" si="160"/>
        <v>0.23770622874313549</v>
      </c>
      <c r="K1478" s="94">
        <f t="shared" si="160"/>
        <v>0.23770622874313549</v>
      </c>
      <c r="L1478" s="94">
        <f t="shared" si="160"/>
        <v>0.23770622874313549</v>
      </c>
      <c r="M1478" s="94">
        <f t="shared" si="160"/>
        <v>0.23770622874313549</v>
      </c>
      <c r="N1478" s="94">
        <f t="shared" si="160"/>
        <v>0.23770622874313549</v>
      </c>
      <c r="O1478" s="94">
        <f t="shared" si="160"/>
        <v>0.23770622874313549</v>
      </c>
      <c r="P1478" s="94">
        <f t="shared" si="160"/>
        <v>0.23770622874313549</v>
      </c>
      <c r="Q1478" s="94">
        <f t="shared" ref="I1478:R1504" si="164">$D1478</f>
        <v>0.23770622874313549</v>
      </c>
      <c r="R1478" s="94">
        <f t="shared" si="164"/>
        <v>0.23770622874313549</v>
      </c>
      <c r="S1478" s="93">
        <f>(1+H1478)^((5-Dashboard!$F$9)*3/12)</f>
        <v>1.0547618035033799</v>
      </c>
      <c r="T1478" s="93">
        <f t="shared" si="163"/>
        <v>1.3054852540364765</v>
      </c>
      <c r="U1478" s="93">
        <f t="shared" si="163"/>
        <v>1.6158072304532616</v>
      </c>
      <c r="V1478" s="93">
        <f t="shared" si="163"/>
        <v>1.9998946735801968</v>
      </c>
      <c r="W1478" s="93">
        <f t="shared" si="163"/>
        <v>2.4752820943204292</v>
      </c>
      <c r="X1478" s="93">
        <f t="shared" si="163"/>
        <v>3.0636720660367489</v>
      </c>
      <c r="Y1478" s="93">
        <f t="shared" si="162"/>
        <v>3.7919259989600351</v>
      </c>
      <c r="Z1478" s="93">
        <f t="shared" si="162"/>
        <v>4.6932904278458718</v>
      </c>
      <c r="AA1478" s="93">
        <f t="shared" si="162"/>
        <v>5.8089147958453706</v>
      </c>
      <c r="AB1478" s="93">
        <f t="shared" si="162"/>
        <v>7.189730025055975</v>
      </c>
      <c r="AC1478" s="95">
        <f t="shared" si="162"/>
        <v>8.8987736349933204</v>
      </c>
      <c r="AE1478" s="96"/>
    </row>
    <row r="1479" spans="3:31" ht="24.75" customHeight="1" x14ac:dyDescent="0.25">
      <c r="C1479" s="91">
        <f>ABS(E1479-Dashboard!$F$13)</f>
        <v>14.641850312913036</v>
      </c>
      <c r="D1479" s="92">
        <f t="shared" si="158"/>
        <v>0.23780622874313548</v>
      </c>
      <c r="E1479" s="93" cm="1">
        <f t="array" ref="E1479">SUM('DRE + DCF'!$S$41/TIR!S1479,'DRE + DCF'!$U$41:$AD$41/TIR!T1479:AC1479,TIR!F1479)</f>
        <v>34.868149687086962</v>
      </c>
      <c r="F1479" s="100">
        <f>'DRE + DCF'!$AE$38*'DRE + DCF'!$AE$39*(1+G1479)/(R1479-G1479)/AC1479</f>
        <v>14.488523696379927</v>
      </c>
      <c r="G1479" s="92">
        <f>R1479*(1-'DRE + DCF'!$AE$39)</f>
        <v>0.14268373724588129</v>
      </c>
      <c r="H1479" s="94">
        <f t="shared" si="161"/>
        <v>0.23780622874313548</v>
      </c>
      <c r="I1479" s="94">
        <f t="shared" si="164"/>
        <v>0.23780622874313548</v>
      </c>
      <c r="J1479" s="94">
        <f t="shared" si="164"/>
        <v>0.23780622874313548</v>
      </c>
      <c r="K1479" s="94">
        <f t="shared" si="164"/>
        <v>0.23780622874313548</v>
      </c>
      <c r="L1479" s="94">
        <f t="shared" si="164"/>
        <v>0.23780622874313548</v>
      </c>
      <c r="M1479" s="94">
        <f t="shared" si="164"/>
        <v>0.23780622874313548</v>
      </c>
      <c r="N1479" s="94">
        <f t="shared" si="164"/>
        <v>0.23780622874313548</v>
      </c>
      <c r="O1479" s="94">
        <f t="shared" si="164"/>
        <v>0.23780622874313548</v>
      </c>
      <c r="P1479" s="94">
        <f t="shared" si="164"/>
        <v>0.23780622874313548</v>
      </c>
      <c r="Q1479" s="94">
        <f t="shared" si="164"/>
        <v>0.23780622874313548</v>
      </c>
      <c r="R1479" s="94">
        <f t="shared" si="164"/>
        <v>0.23780622874313548</v>
      </c>
      <c r="S1479" s="93">
        <f>(1+H1479)^((5-Dashboard!$F$9)*3/12)</f>
        <v>1.0547831076267526</v>
      </c>
      <c r="T1479" s="93">
        <f t="shared" si="163"/>
        <v>1.3056171005934356</v>
      </c>
      <c r="U1479" s="93">
        <f t="shared" si="163"/>
        <v>1.6161009794681076</v>
      </c>
      <c r="V1479" s="93">
        <f t="shared" si="163"/>
        <v>2.0004198586635056</v>
      </c>
      <c r="W1479" s="93">
        <f t="shared" si="163"/>
        <v>2.4761321611551499</v>
      </c>
      <c r="X1479" s="93">
        <f t="shared" si="163"/>
        <v>3.0649718122690461</v>
      </c>
      <c r="Y1479" s="93">
        <f t="shared" si="162"/>
        <v>3.7938412001487616</v>
      </c>
      <c r="Z1479" s="93">
        <f t="shared" si="162"/>
        <v>4.6960402684064695</v>
      </c>
      <c r="AA1479" s="93">
        <f t="shared" si="162"/>
        <v>5.8127878946621134</v>
      </c>
      <c r="AB1479" s="93">
        <f t="shared" si="162"/>
        <v>7.1951050623754611</v>
      </c>
      <c r="AC1479" s="95">
        <f t="shared" si="162"/>
        <v>8.9061458626696126</v>
      </c>
      <c r="AE1479" s="96"/>
    </row>
    <row r="1480" spans="3:31" ht="24.75" customHeight="1" x14ac:dyDescent="0.25">
      <c r="C1480" s="91">
        <f>ABS(E1480-Dashboard!$F$13)</f>
        <v>14.666742944872368</v>
      </c>
      <c r="D1480" s="92">
        <f t="shared" si="158"/>
        <v>0.23790622874313547</v>
      </c>
      <c r="E1480" s="93" cm="1">
        <f t="array" ref="E1480">SUM('DRE + DCF'!$S$41/TIR!S1480,'DRE + DCF'!$U$41:$AD$41/TIR!T1480:AC1480,TIR!F1480)</f>
        <v>34.84325705512763</v>
      </c>
      <c r="F1480" s="100">
        <f>'DRE + DCF'!$AE$38*'DRE + DCF'!$AE$39*(1+G1480)/(R1480-G1480)/AC1480</f>
        <v>14.47120636021838</v>
      </c>
      <c r="G1480" s="92">
        <f>R1480*(1-'DRE + DCF'!$AE$39)</f>
        <v>0.14274373724588127</v>
      </c>
      <c r="H1480" s="94">
        <f t="shared" si="161"/>
        <v>0.23790622874313547</v>
      </c>
      <c r="I1480" s="94">
        <f t="shared" si="164"/>
        <v>0.23790622874313547</v>
      </c>
      <c r="J1480" s="94">
        <f t="shared" si="164"/>
        <v>0.23790622874313547</v>
      </c>
      <c r="K1480" s="94">
        <f t="shared" si="164"/>
        <v>0.23790622874313547</v>
      </c>
      <c r="L1480" s="94">
        <f t="shared" si="164"/>
        <v>0.23790622874313547</v>
      </c>
      <c r="M1480" s="94">
        <f t="shared" si="164"/>
        <v>0.23790622874313547</v>
      </c>
      <c r="N1480" s="94">
        <f t="shared" si="164"/>
        <v>0.23790622874313547</v>
      </c>
      <c r="O1480" s="94">
        <f t="shared" si="164"/>
        <v>0.23790622874313547</v>
      </c>
      <c r="P1480" s="94">
        <f t="shared" si="164"/>
        <v>0.23790622874313547</v>
      </c>
      <c r="Q1480" s="94">
        <f t="shared" si="164"/>
        <v>0.23790622874313547</v>
      </c>
      <c r="R1480" s="94">
        <f t="shared" si="164"/>
        <v>0.23790622874313547</v>
      </c>
      <c r="S1480" s="93">
        <f>(1+H1480)^((5-Dashboard!$F$9)*3/12)</f>
        <v>1.054804410459325</v>
      </c>
      <c r="T1480" s="93">
        <f t="shared" si="163"/>
        <v>1.3057489498133295</v>
      </c>
      <c r="U1480" s="93">
        <f t="shared" si="163"/>
        <v>1.6163947581487284</v>
      </c>
      <c r="V1480" s="93">
        <f t="shared" si="163"/>
        <v>2.000945139220065</v>
      </c>
      <c r="W1480" s="93">
        <f t="shared" si="163"/>
        <v>2.4769824512138188</v>
      </c>
      <c r="X1480" s="93">
        <f t="shared" si="163"/>
        <v>3.0662720048450258</v>
      </c>
      <c r="Y1480" s="93">
        <f t="shared" si="162"/>
        <v>3.7957572138183591</v>
      </c>
      <c r="Z1480" s="93">
        <f t="shared" si="162"/>
        <v>4.6987914977824365</v>
      </c>
      <c r="AA1480" s="93">
        <f t="shared" si="162"/>
        <v>5.8166632626701649</v>
      </c>
      <c r="AB1480" s="93">
        <f t="shared" si="162"/>
        <v>7.2004836833607655</v>
      </c>
      <c r="AC1480" s="95">
        <f t="shared" si="162"/>
        <v>8.9135236015956067</v>
      </c>
      <c r="AE1480" s="96"/>
    </row>
    <row r="1481" spans="3:31" ht="24.75" customHeight="1" x14ac:dyDescent="0.25">
      <c r="C1481" s="91">
        <f>ABS(E1481-Dashboard!$F$13)</f>
        <v>14.691606844252171</v>
      </c>
      <c r="D1481" s="92">
        <f t="shared" si="158"/>
        <v>0.23800622874313546</v>
      </c>
      <c r="E1481" s="93" cm="1">
        <f t="array" ref="E1481">SUM('DRE + DCF'!$S$41/TIR!S1481,'DRE + DCF'!$U$41:$AD$41/TIR!T1481:AC1481,TIR!F1481)</f>
        <v>34.818393155747827</v>
      </c>
      <c r="F1481" s="100">
        <f>'DRE + DCF'!$AE$38*'DRE + DCF'!$AE$39*(1+G1481)/(R1481-G1481)/AC1481</f>
        <v>14.453913203187261</v>
      </c>
      <c r="G1481" s="92">
        <f>R1481*(1-'DRE + DCF'!$AE$39)</f>
        <v>0.14280373724588127</v>
      </c>
      <c r="H1481" s="94">
        <f t="shared" si="161"/>
        <v>0.23800622874313546</v>
      </c>
      <c r="I1481" s="94">
        <f t="shared" si="164"/>
        <v>0.23800622874313546</v>
      </c>
      <c r="J1481" s="94">
        <f t="shared" si="164"/>
        <v>0.23800622874313546</v>
      </c>
      <c r="K1481" s="94">
        <f t="shared" si="164"/>
        <v>0.23800622874313546</v>
      </c>
      <c r="L1481" s="94">
        <f t="shared" si="164"/>
        <v>0.23800622874313546</v>
      </c>
      <c r="M1481" s="94">
        <f t="shared" si="164"/>
        <v>0.23800622874313546</v>
      </c>
      <c r="N1481" s="94">
        <f t="shared" si="164"/>
        <v>0.23800622874313546</v>
      </c>
      <c r="O1481" s="94">
        <f t="shared" si="164"/>
        <v>0.23800622874313546</v>
      </c>
      <c r="P1481" s="94">
        <f t="shared" si="164"/>
        <v>0.23800622874313546</v>
      </c>
      <c r="Q1481" s="94">
        <f t="shared" si="164"/>
        <v>0.23800622874313546</v>
      </c>
      <c r="R1481" s="94">
        <f t="shared" si="164"/>
        <v>0.23800622874313546</v>
      </c>
      <c r="S1481" s="93">
        <f>(1+H1481)^((5-Dashboard!$F$9)*3/12)</f>
        <v>1.0548257120012794</v>
      </c>
      <c r="T1481" s="93">
        <f t="shared" si="163"/>
        <v>1.3058808016959966</v>
      </c>
      <c r="U1481" s="93">
        <f t="shared" si="163"/>
        <v>1.6166885664957231</v>
      </c>
      <c r="V1481" s="93">
        <f t="shared" si="163"/>
        <v>2.0014705152595158</v>
      </c>
      <c r="W1481" s="93">
        <f t="shared" si="163"/>
        <v>2.4778329645370132</v>
      </c>
      <c r="X1481" s="93">
        <f t="shared" si="163"/>
        <v>3.0675726438818911</v>
      </c>
      <c r="Y1481" s="93">
        <f t="shared" si="162"/>
        <v>3.7976740402478293</v>
      </c>
      <c r="Z1481" s="93">
        <f t="shared" si="162"/>
        <v>4.7015441165629213</v>
      </c>
      <c r="AA1481" s="93">
        <f t="shared" si="162"/>
        <v>5.8205409010155389</v>
      </c>
      <c r="AB1481" s="93">
        <f t="shared" si="162"/>
        <v>7.2058658901114194</v>
      </c>
      <c r="AC1481" s="95">
        <f t="shared" si="162"/>
        <v>8.9209068554456348</v>
      </c>
      <c r="AE1481" s="96"/>
    </row>
    <row r="1482" spans="3:31" ht="24.75" customHeight="1" x14ac:dyDescent="0.25">
      <c r="C1482" s="91">
        <f>ABS(E1482-Dashboard!$F$13)</f>
        <v>14.716442054020824</v>
      </c>
      <c r="D1482" s="92">
        <f t="shared" si="158"/>
        <v>0.23810622874313545</v>
      </c>
      <c r="E1482" s="93" cm="1">
        <f t="array" ref="E1482">SUM('DRE + DCF'!$S$41/TIR!S1482,'DRE + DCF'!$U$41:$AD$41/TIR!T1482:AC1482,TIR!F1482)</f>
        <v>34.793557945979174</v>
      </c>
      <c r="F1482" s="100">
        <f>'DRE + DCF'!$AE$38*'DRE + DCF'!$AE$39*(1+G1482)/(R1482-G1482)/AC1482</f>
        <v>14.436644185773833</v>
      </c>
      <c r="G1482" s="92">
        <f>R1482*(1-'DRE + DCF'!$AE$39)</f>
        <v>0.14286373724588125</v>
      </c>
      <c r="H1482" s="94">
        <f t="shared" si="161"/>
        <v>0.23810622874313545</v>
      </c>
      <c r="I1482" s="94">
        <f t="shared" si="164"/>
        <v>0.23810622874313545</v>
      </c>
      <c r="J1482" s="94">
        <f t="shared" si="164"/>
        <v>0.23810622874313545</v>
      </c>
      <c r="K1482" s="94">
        <f t="shared" si="164"/>
        <v>0.23810622874313545</v>
      </c>
      <c r="L1482" s="94">
        <f t="shared" si="164"/>
        <v>0.23810622874313545</v>
      </c>
      <c r="M1482" s="94">
        <f t="shared" si="164"/>
        <v>0.23810622874313545</v>
      </c>
      <c r="N1482" s="94">
        <f t="shared" si="164"/>
        <v>0.23810622874313545</v>
      </c>
      <c r="O1482" s="94">
        <f t="shared" si="164"/>
        <v>0.23810622874313545</v>
      </c>
      <c r="P1482" s="94">
        <f t="shared" si="164"/>
        <v>0.23810622874313545</v>
      </c>
      <c r="Q1482" s="94">
        <f t="shared" si="164"/>
        <v>0.23810622874313545</v>
      </c>
      <c r="R1482" s="94">
        <f t="shared" si="164"/>
        <v>0.23810622874313545</v>
      </c>
      <c r="S1482" s="93">
        <f>(1+H1482)^((5-Dashboard!$F$9)*3/12)</f>
        <v>1.0548470122527982</v>
      </c>
      <c r="T1482" s="93">
        <f t="shared" si="163"/>
        <v>1.3060126562412759</v>
      </c>
      <c r="U1482" s="93">
        <f t="shared" si="163"/>
        <v>1.6169824045096912</v>
      </c>
      <c r="V1482" s="93">
        <f t="shared" si="163"/>
        <v>2.0019959867915009</v>
      </c>
      <c r="W1482" s="93">
        <f t="shared" si="163"/>
        <v>2.4786837011653171</v>
      </c>
      <c r="X1482" s="93">
        <f t="shared" si="163"/>
        <v>3.0688737294968678</v>
      </c>
      <c r="Y1482" s="93">
        <f t="shared" si="162"/>
        <v>3.7995916797162481</v>
      </c>
      <c r="Z1482" s="93">
        <f t="shared" si="162"/>
        <v>4.7042981253372798</v>
      </c>
      <c r="AA1482" s="93">
        <f t="shared" si="162"/>
        <v>5.8244208108447415</v>
      </c>
      <c r="AB1482" s="93">
        <f t="shared" si="162"/>
        <v>7.2112516847280181</v>
      </c>
      <c r="AC1482" s="95">
        <f t="shared" si="162"/>
        <v>8.9282956278961887</v>
      </c>
      <c r="AE1482" s="96"/>
    </row>
    <row r="1483" spans="3:31" ht="24.75" customHeight="1" x14ac:dyDescent="0.25">
      <c r="C1483" s="91">
        <f>ABS(E1483-Dashboard!$F$13)</f>
        <v>14.741248617068017</v>
      </c>
      <c r="D1483" s="92">
        <f t="shared" si="158"/>
        <v>0.23820622874313543</v>
      </c>
      <c r="E1483" s="93" cm="1">
        <f t="array" ref="E1483">SUM('DRE + DCF'!$S$41/TIR!S1483,'DRE + DCF'!$U$41:$AD$41/TIR!T1483:AC1483,TIR!F1483)</f>
        <v>34.768751382931981</v>
      </c>
      <c r="F1483" s="100">
        <f>'DRE + DCF'!$AE$38*'DRE + DCF'!$AE$39*(1+G1483)/(R1483-G1483)/AC1483</f>
        <v>14.419399268541016</v>
      </c>
      <c r="G1483" s="92">
        <f>R1483*(1-'DRE + DCF'!$AE$39)</f>
        <v>0.14292373724588125</v>
      </c>
      <c r="H1483" s="94">
        <f t="shared" si="161"/>
        <v>0.23820622874313543</v>
      </c>
      <c r="I1483" s="94">
        <f t="shared" si="164"/>
        <v>0.23820622874313543</v>
      </c>
      <c r="J1483" s="94">
        <f t="shared" si="164"/>
        <v>0.23820622874313543</v>
      </c>
      <c r="K1483" s="94">
        <f t="shared" si="164"/>
        <v>0.23820622874313543</v>
      </c>
      <c r="L1483" s="94">
        <f t="shared" si="164"/>
        <v>0.23820622874313543</v>
      </c>
      <c r="M1483" s="94">
        <f t="shared" si="164"/>
        <v>0.23820622874313543</v>
      </c>
      <c r="N1483" s="94">
        <f t="shared" si="164"/>
        <v>0.23820622874313543</v>
      </c>
      <c r="O1483" s="94">
        <f t="shared" si="164"/>
        <v>0.23820622874313543</v>
      </c>
      <c r="P1483" s="94">
        <f t="shared" si="164"/>
        <v>0.23820622874313543</v>
      </c>
      <c r="Q1483" s="94">
        <f t="shared" si="164"/>
        <v>0.23820622874313543</v>
      </c>
      <c r="R1483" s="94">
        <f t="shared" si="164"/>
        <v>0.23820622874313543</v>
      </c>
      <c r="S1483" s="93">
        <f>(1+H1483)^((5-Dashboard!$F$9)*3/12)</f>
        <v>1.0548683112140638</v>
      </c>
      <c r="T1483" s="93">
        <f t="shared" si="163"/>
        <v>1.306144513449006</v>
      </c>
      <c r="U1483" s="93">
        <f t="shared" si="163"/>
        <v>1.6172762721912313</v>
      </c>
      <c r="V1483" s="93">
        <f t="shared" si="163"/>
        <v>2.0025215538256611</v>
      </c>
      <c r="W1483" s="93">
        <f t="shared" si="163"/>
        <v>2.4795346611393154</v>
      </c>
      <c r="X1483" s="93">
        <f t="shared" si="163"/>
        <v>3.0701752618072002</v>
      </c>
      <c r="Y1483" s="93">
        <f t="shared" si="162"/>
        <v>3.801510132502762</v>
      </c>
      <c r="Z1483" s="93">
        <f t="shared" si="162"/>
        <v>4.7070535246950618</v>
      </c>
      <c r="AA1483" s="93">
        <f t="shared" si="162"/>
        <v>5.8283029933047557</v>
      </c>
      <c r="AB1483" s="93">
        <f t="shared" si="162"/>
        <v>7.2166410693122094</v>
      </c>
      <c r="AC1483" s="95">
        <f t="shared" si="162"/>
        <v>8.9356899226258992</v>
      </c>
      <c r="AE1483" s="96"/>
    </row>
    <row r="1484" spans="3:31" ht="24.75" customHeight="1" x14ac:dyDescent="0.25">
      <c r="C1484" s="91">
        <f>ABS(E1484-Dashboard!$F$13)</f>
        <v>14.766026576204958</v>
      </c>
      <c r="D1484" s="92">
        <f t="shared" si="158"/>
        <v>0.23830622874313542</v>
      </c>
      <c r="E1484" s="93" cm="1">
        <f t="array" ref="E1484">SUM('DRE + DCF'!$S$41/TIR!S1484,'DRE + DCF'!$U$41:$AD$41/TIR!T1484:AC1484,TIR!F1484)</f>
        <v>34.74397342379504</v>
      </c>
      <c r="F1484" s="100">
        <f>'DRE + DCF'!$AE$38*'DRE + DCF'!$AE$39*(1+G1484)/(R1484-G1484)/AC1484</f>
        <v>14.402178412127112</v>
      </c>
      <c r="G1484" s="92">
        <f>R1484*(1-'DRE + DCF'!$AE$39)</f>
        <v>0.14298373724588126</v>
      </c>
      <c r="H1484" s="94">
        <f t="shared" si="161"/>
        <v>0.23830622874313542</v>
      </c>
      <c r="I1484" s="94">
        <f t="shared" si="164"/>
        <v>0.23830622874313542</v>
      </c>
      <c r="J1484" s="94">
        <f t="shared" si="164"/>
        <v>0.23830622874313542</v>
      </c>
      <c r="K1484" s="94">
        <f t="shared" si="164"/>
        <v>0.23830622874313542</v>
      </c>
      <c r="L1484" s="94">
        <f t="shared" si="164"/>
        <v>0.23830622874313542</v>
      </c>
      <c r="M1484" s="94">
        <f t="shared" si="164"/>
        <v>0.23830622874313542</v>
      </c>
      <c r="N1484" s="94">
        <f t="shared" si="164"/>
        <v>0.23830622874313542</v>
      </c>
      <c r="O1484" s="94">
        <f t="shared" si="164"/>
        <v>0.23830622874313542</v>
      </c>
      <c r="P1484" s="94">
        <f t="shared" si="164"/>
        <v>0.23830622874313542</v>
      </c>
      <c r="Q1484" s="94">
        <f t="shared" si="164"/>
        <v>0.23830622874313542</v>
      </c>
      <c r="R1484" s="94">
        <f t="shared" si="164"/>
        <v>0.23830622874313542</v>
      </c>
      <c r="S1484" s="93">
        <f>(1+H1484)^((5-Dashboard!$F$9)*3/12)</f>
        <v>1.0548896088852584</v>
      </c>
      <c r="T1484" s="93">
        <f t="shared" si="163"/>
        <v>1.3062763733190255</v>
      </c>
      <c r="U1484" s="93">
        <f t="shared" si="163"/>
        <v>1.6175701695409426</v>
      </c>
      <c r="V1484" s="93">
        <f t="shared" si="163"/>
        <v>2.0030472163716389</v>
      </c>
      <c r="W1484" s="93">
        <f t="shared" si="163"/>
        <v>2.4803858444995992</v>
      </c>
      <c r="X1484" s="93">
        <f t="shared" si="163"/>
        <v>3.0714772409301561</v>
      </c>
      <c r="Y1484" s="93">
        <f t="shared" si="162"/>
        <v>3.8034293988865926</v>
      </c>
      <c r="Z1484" s="93">
        <f t="shared" si="162"/>
        <v>4.7098103152260267</v>
      </c>
      <c r="AA1484" s="93">
        <f t="shared" si="162"/>
        <v>5.832187449543059</v>
      </c>
      <c r="AB1484" s="93">
        <f t="shared" si="162"/>
        <v>7.2220340459667112</v>
      </c>
      <c r="AC1484" s="95">
        <f t="shared" si="162"/>
        <v>8.9430897433155661</v>
      </c>
      <c r="AE1484" s="96"/>
    </row>
    <row r="1485" spans="3:31" ht="24.75" customHeight="1" x14ac:dyDescent="0.25">
      <c r="C1485" s="91">
        <f>ABS(E1485-Dashboard!$F$13)</f>
        <v>14.790775974164561</v>
      </c>
      <c r="D1485" s="92">
        <f t="shared" si="158"/>
        <v>0.23840622874313541</v>
      </c>
      <c r="E1485" s="93" cm="1">
        <f t="array" ref="E1485">SUM('DRE + DCF'!$S$41/TIR!S1485,'DRE + DCF'!$U$41:$AD$41/TIR!T1485:AC1485,TIR!F1485)</f>
        <v>34.719224025835437</v>
      </c>
      <c r="F1485" s="100">
        <f>'DRE + DCF'!$AE$38*'DRE + DCF'!$AE$39*(1+G1485)/(R1485-G1485)/AC1485</f>
        <v>14.384981577245691</v>
      </c>
      <c r="G1485" s="92">
        <f>R1485*(1-'DRE + DCF'!$AE$39)</f>
        <v>0.14304373724588124</v>
      </c>
      <c r="H1485" s="94">
        <f t="shared" si="161"/>
        <v>0.23840622874313541</v>
      </c>
      <c r="I1485" s="94">
        <f t="shared" si="164"/>
        <v>0.23840622874313541</v>
      </c>
      <c r="J1485" s="94">
        <f t="shared" si="164"/>
        <v>0.23840622874313541</v>
      </c>
      <c r="K1485" s="94">
        <f t="shared" si="164"/>
        <v>0.23840622874313541</v>
      </c>
      <c r="L1485" s="94">
        <f t="shared" si="164"/>
        <v>0.23840622874313541</v>
      </c>
      <c r="M1485" s="94">
        <f t="shared" si="164"/>
        <v>0.23840622874313541</v>
      </c>
      <c r="N1485" s="94">
        <f t="shared" si="164"/>
        <v>0.23840622874313541</v>
      </c>
      <c r="O1485" s="94">
        <f t="shared" si="164"/>
        <v>0.23840622874313541</v>
      </c>
      <c r="P1485" s="94">
        <f t="shared" si="164"/>
        <v>0.23840622874313541</v>
      </c>
      <c r="Q1485" s="94">
        <f t="shared" si="164"/>
        <v>0.23840622874313541</v>
      </c>
      <c r="R1485" s="94">
        <f t="shared" si="164"/>
        <v>0.23840622874313541</v>
      </c>
      <c r="S1485" s="93">
        <f>(1+H1485)^((5-Dashboard!$F$9)*3/12)</f>
        <v>1.0549109052665648</v>
      </c>
      <c r="T1485" s="93">
        <f t="shared" si="163"/>
        <v>1.3064082358511735</v>
      </c>
      <c r="U1485" s="93">
        <f t="shared" si="163"/>
        <v>1.6178640965594244</v>
      </c>
      <c r="V1485" s="93">
        <f t="shared" si="163"/>
        <v>2.0035729744390767</v>
      </c>
      <c r="W1485" s="93">
        <f t="shared" si="163"/>
        <v>2.4812372512867635</v>
      </c>
      <c r="X1485" s="93">
        <f t="shared" si="163"/>
        <v>3.0727796669830245</v>
      </c>
      <c r="Y1485" s="93">
        <f t="shared" si="162"/>
        <v>3.805349479147035</v>
      </c>
      <c r="Z1485" s="93">
        <f t="shared" si="162"/>
        <v>4.7125684975201345</v>
      </c>
      <c r="AA1485" s="93">
        <f t="shared" si="162"/>
        <v>5.8360741807076142</v>
      </c>
      <c r="AB1485" s="93">
        <f t="shared" si="162"/>
        <v>7.2274306167953002</v>
      </c>
      <c r="AC1485" s="95">
        <f t="shared" si="162"/>
        <v>8.9504950936481418</v>
      </c>
      <c r="AE1485" s="96"/>
    </row>
    <row r="1486" spans="3:31" ht="24.75" customHeight="1" x14ac:dyDescent="0.25">
      <c r="C1486" s="91">
        <f>ABS(E1486-Dashboard!$F$13)</f>
        <v>14.815496853601523</v>
      </c>
      <c r="D1486" s="92">
        <f t="shared" si="158"/>
        <v>0.2385062287431354</v>
      </c>
      <c r="E1486" s="93" cm="1">
        <f t="array" ref="E1486">SUM('DRE + DCF'!$S$41/TIR!S1486,'DRE + DCF'!$U$41:$AD$41/TIR!T1486:AC1486,TIR!F1486)</f>
        <v>34.694503146398475</v>
      </c>
      <c r="F1486" s="100">
        <f>'DRE + DCF'!$AE$38*'DRE + DCF'!$AE$39*(1+G1486)/(R1486-G1486)/AC1486</f>
        <v>14.367808724685446</v>
      </c>
      <c r="G1486" s="92">
        <f>R1486*(1-'DRE + DCF'!$AE$39)</f>
        <v>0.14310373724588124</v>
      </c>
      <c r="H1486" s="94">
        <f t="shared" si="161"/>
        <v>0.2385062287431354</v>
      </c>
      <c r="I1486" s="94">
        <f t="shared" si="164"/>
        <v>0.2385062287431354</v>
      </c>
      <c r="J1486" s="94">
        <f t="shared" si="164"/>
        <v>0.2385062287431354</v>
      </c>
      <c r="K1486" s="94">
        <f t="shared" si="164"/>
        <v>0.2385062287431354</v>
      </c>
      <c r="L1486" s="94">
        <f t="shared" si="164"/>
        <v>0.2385062287431354</v>
      </c>
      <c r="M1486" s="94">
        <f t="shared" si="164"/>
        <v>0.2385062287431354</v>
      </c>
      <c r="N1486" s="94">
        <f t="shared" si="164"/>
        <v>0.2385062287431354</v>
      </c>
      <c r="O1486" s="94">
        <f t="shared" si="164"/>
        <v>0.2385062287431354</v>
      </c>
      <c r="P1486" s="94">
        <f t="shared" si="164"/>
        <v>0.2385062287431354</v>
      </c>
      <c r="Q1486" s="94">
        <f t="shared" si="164"/>
        <v>0.2385062287431354</v>
      </c>
      <c r="R1486" s="94">
        <f t="shared" si="164"/>
        <v>0.2385062287431354</v>
      </c>
      <c r="S1486" s="93">
        <f>(1+H1486)^((5-Dashboard!$F$9)*3/12)</f>
        <v>1.0549322003581649</v>
      </c>
      <c r="T1486" s="93">
        <f t="shared" si="163"/>
        <v>1.3065401010452886</v>
      </c>
      <c r="U1486" s="93">
        <f t="shared" si="163"/>
        <v>1.6181580532472755</v>
      </c>
      <c r="V1486" s="93">
        <f t="shared" si="163"/>
        <v>2.0040988280376171</v>
      </c>
      <c r="W1486" s="93">
        <f t="shared" si="163"/>
        <v>2.4820888815414066</v>
      </c>
      <c r="X1486" s="93">
        <f t="shared" si="163"/>
        <v>3.0740825400831144</v>
      </c>
      <c r="Y1486" s="93">
        <f t="shared" si="162"/>
        <v>3.8072703735634565</v>
      </c>
      <c r="Z1486" s="93">
        <f t="shared" si="162"/>
        <v>4.7153280721675452</v>
      </c>
      <c r="AA1486" s="93">
        <f t="shared" si="162"/>
        <v>5.8399631879468652</v>
      </c>
      <c r="AB1486" s="93">
        <f t="shared" si="162"/>
        <v>7.232830783902811</v>
      </c>
      <c r="AC1486" s="95">
        <f t="shared" si="162"/>
        <v>8.9579059773087266</v>
      </c>
      <c r="AE1486" s="96"/>
    </row>
    <row r="1487" spans="3:31" ht="24.75" customHeight="1" x14ac:dyDescent="0.25">
      <c r="C1487" s="91">
        <f>ABS(E1487-Dashboard!$F$13)</f>
        <v>14.840189257092618</v>
      </c>
      <c r="D1487" s="92">
        <f t="shared" ref="D1487:D1550" si="165">D1486+0.0001</f>
        <v>0.23860622874313539</v>
      </c>
      <c r="E1487" s="93" cm="1">
        <f t="array" ref="E1487">SUM('DRE + DCF'!$S$41/TIR!S1487,'DRE + DCF'!$U$41:$AD$41/TIR!T1487:AC1487,TIR!F1487)</f>
        <v>34.66981074290738</v>
      </c>
      <c r="F1487" s="100">
        <f>'DRE + DCF'!$AE$38*'DRE + DCF'!$AE$39*(1+G1487)/(R1487-G1487)/AC1487</f>
        <v>14.350659815309976</v>
      </c>
      <c r="G1487" s="92">
        <f>R1487*(1-'DRE + DCF'!$AE$39)</f>
        <v>0.14316373724588122</v>
      </c>
      <c r="H1487" s="94">
        <f t="shared" si="161"/>
        <v>0.23860622874313539</v>
      </c>
      <c r="I1487" s="94">
        <f t="shared" si="164"/>
        <v>0.23860622874313539</v>
      </c>
      <c r="J1487" s="94">
        <f t="shared" si="164"/>
        <v>0.23860622874313539</v>
      </c>
      <c r="K1487" s="94">
        <f t="shared" si="164"/>
        <v>0.23860622874313539</v>
      </c>
      <c r="L1487" s="94">
        <f t="shared" si="164"/>
        <v>0.23860622874313539</v>
      </c>
      <c r="M1487" s="94">
        <f t="shared" si="164"/>
        <v>0.23860622874313539</v>
      </c>
      <c r="N1487" s="94">
        <f t="shared" si="164"/>
        <v>0.23860622874313539</v>
      </c>
      <c r="O1487" s="94">
        <f t="shared" si="164"/>
        <v>0.23860622874313539</v>
      </c>
      <c r="P1487" s="94">
        <f t="shared" si="164"/>
        <v>0.23860622874313539</v>
      </c>
      <c r="Q1487" s="94">
        <f t="shared" si="164"/>
        <v>0.23860622874313539</v>
      </c>
      <c r="R1487" s="94">
        <f t="shared" si="164"/>
        <v>0.23860622874313539</v>
      </c>
      <c r="S1487" s="93">
        <f>(1+H1487)^((5-Dashboard!$F$9)*3/12)</f>
        <v>1.054953494160241</v>
      </c>
      <c r="T1487" s="93">
        <f t="shared" si="163"/>
        <v>1.3066719689012094</v>
      </c>
      <c r="U1487" s="93">
        <f t="shared" si="163"/>
        <v>1.6184520396050945</v>
      </c>
      <c r="V1487" s="93">
        <f t="shared" si="163"/>
        <v>2.0046247771769017</v>
      </c>
      <c r="W1487" s="93">
        <f t="shared" si="163"/>
        <v>2.4829407353041302</v>
      </c>
      <c r="X1487" s="93">
        <f t="shared" si="163"/>
        <v>3.0753858603477564</v>
      </c>
      <c r="Y1487" s="93">
        <f t="shared" si="162"/>
        <v>3.8091920824152976</v>
      </c>
      <c r="Z1487" s="93">
        <f t="shared" si="162"/>
        <v>4.7180890397586221</v>
      </c>
      <c r="AA1487" s="93">
        <f t="shared" si="162"/>
        <v>5.8438544724097481</v>
      </c>
      <c r="AB1487" s="93">
        <f t="shared" si="162"/>
        <v>7.238234549395143</v>
      </c>
      <c r="AC1487" s="95">
        <f t="shared" si="162"/>
        <v>8.9653223979845862</v>
      </c>
      <c r="AE1487" s="96"/>
    </row>
    <row r="1488" spans="3:31" ht="24.75" customHeight="1" x14ac:dyDescent="0.25">
      <c r="C1488" s="91">
        <f>ABS(E1488-Dashboard!$F$13)</f>
        <v>14.86485322713677</v>
      </c>
      <c r="D1488" s="92">
        <f t="shared" si="165"/>
        <v>0.23870622874313538</v>
      </c>
      <c r="E1488" s="93" cm="1">
        <f t="array" ref="E1488">SUM('DRE + DCF'!$S$41/TIR!S1488,'DRE + DCF'!$U$41:$AD$41/TIR!T1488:AC1488,TIR!F1488)</f>
        <v>34.645146772863228</v>
      </c>
      <c r="F1488" s="100">
        <f>'DRE + DCF'!$AE$38*'DRE + DCF'!$AE$39*(1+G1488)/(R1488-G1488)/AC1488</f>
        <v>14.333534810057637</v>
      </c>
      <c r="G1488" s="92">
        <f>R1488*(1-'DRE + DCF'!$AE$39)</f>
        <v>0.14322373724588122</v>
      </c>
      <c r="H1488" s="94">
        <f t="shared" si="161"/>
        <v>0.23870622874313538</v>
      </c>
      <c r="I1488" s="94">
        <f t="shared" si="164"/>
        <v>0.23870622874313538</v>
      </c>
      <c r="J1488" s="94">
        <f t="shared" si="164"/>
        <v>0.23870622874313538</v>
      </c>
      <c r="K1488" s="94">
        <f t="shared" si="164"/>
        <v>0.23870622874313538</v>
      </c>
      <c r="L1488" s="94">
        <f t="shared" si="164"/>
        <v>0.23870622874313538</v>
      </c>
      <c r="M1488" s="94">
        <f t="shared" si="164"/>
        <v>0.23870622874313538</v>
      </c>
      <c r="N1488" s="94">
        <f t="shared" si="164"/>
        <v>0.23870622874313538</v>
      </c>
      <c r="O1488" s="94">
        <f t="shared" si="164"/>
        <v>0.23870622874313538</v>
      </c>
      <c r="P1488" s="94">
        <f t="shared" si="164"/>
        <v>0.23870622874313538</v>
      </c>
      <c r="Q1488" s="94">
        <f t="shared" si="164"/>
        <v>0.23870622874313538</v>
      </c>
      <c r="R1488" s="94">
        <f t="shared" si="164"/>
        <v>0.23870622874313538</v>
      </c>
      <c r="S1488" s="93">
        <f>(1+H1488)^((5-Dashboard!$F$9)*3/12)</f>
        <v>1.0549747866729751</v>
      </c>
      <c r="T1488" s="93">
        <f t="shared" si="163"/>
        <v>1.3068038394187746</v>
      </c>
      <c r="U1488" s="93">
        <f t="shared" si="163"/>
        <v>1.6187460556334803</v>
      </c>
      <c r="V1488" s="93">
        <f t="shared" si="163"/>
        <v>2.0051508218665739</v>
      </c>
      <c r="W1488" s="93">
        <f t="shared" si="163"/>
        <v>2.4837928126155422</v>
      </c>
      <c r="X1488" s="93">
        <f t="shared" si="163"/>
        <v>3.0766896278943037</v>
      </c>
      <c r="Y1488" s="93">
        <f t="shared" si="162"/>
        <v>3.8111146059820733</v>
      </c>
      <c r="Z1488" s="93">
        <f t="shared" si="162"/>
        <v>4.7208514008839346</v>
      </c>
      <c r="AA1488" s="93">
        <f t="shared" si="162"/>
        <v>5.8477480352456865</v>
      </c>
      <c r="AB1488" s="93">
        <f t="shared" si="162"/>
        <v>7.2436419153792642</v>
      </c>
      <c r="AC1488" s="95">
        <f t="shared" si="162"/>
        <v>8.9727443593651497</v>
      </c>
      <c r="AE1488" s="96"/>
    </row>
    <row r="1489" spans="3:31" ht="24.75" customHeight="1" x14ac:dyDescent="0.25">
      <c r="C1489" s="91">
        <f>ABS(E1489-Dashboard!$F$13)</f>
        <v>14.889488806155306</v>
      </c>
      <c r="D1489" s="92">
        <f t="shared" si="165"/>
        <v>0.23880622874313537</v>
      </c>
      <c r="E1489" s="93" cm="1">
        <f t="array" ref="E1489">SUM('DRE + DCF'!$S$41/TIR!S1489,'DRE + DCF'!$U$41:$AD$41/TIR!T1489:AC1489,TIR!F1489)</f>
        <v>34.620511193844692</v>
      </c>
      <c r="F1489" s="100">
        <f>'DRE + DCF'!$AE$38*'DRE + DCF'!$AE$39*(1+G1489)/(R1489-G1489)/AC1489</f>
        <v>14.316433669941386</v>
      </c>
      <c r="G1489" s="92">
        <f>R1489*(1-'DRE + DCF'!$AE$39)</f>
        <v>0.14328373724588123</v>
      </c>
      <c r="H1489" s="94">
        <f t="shared" si="161"/>
        <v>0.23880622874313537</v>
      </c>
      <c r="I1489" s="94">
        <f t="shared" si="164"/>
        <v>0.23880622874313537</v>
      </c>
      <c r="J1489" s="94">
        <f t="shared" si="164"/>
        <v>0.23880622874313537</v>
      </c>
      <c r="K1489" s="94">
        <f t="shared" si="164"/>
        <v>0.23880622874313537</v>
      </c>
      <c r="L1489" s="94">
        <f t="shared" si="164"/>
        <v>0.23880622874313537</v>
      </c>
      <c r="M1489" s="94">
        <f t="shared" si="164"/>
        <v>0.23880622874313537</v>
      </c>
      <c r="N1489" s="94">
        <f t="shared" si="164"/>
        <v>0.23880622874313537</v>
      </c>
      <c r="O1489" s="94">
        <f t="shared" si="164"/>
        <v>0.23880622874313537</v>
      </c>
      <c r="P1489" s="94">
        <f t="shared" si="164"/>
        <v>0.23880622874313537</v>
      </c>
      <c r="Q1489" s="94">
        <f t="shared" si="164"/>
        <v>0.23880622874313537</v>
      </c>
      <c r="R1489" s="94">
        <f t="shared" si="164"/>
        <v>0.23880622874313537</v>
      </c>
      <c r="S1489" s="93">
        <f>(1+H1489)^((5-Dashboard!$F$9)*3/12)</f>
        <v>1.0549960778965497</v>
      </c>
      <c r="T1489" s="93">
        <f t="shared" si="163"/>
        <v>1.3069357125978238</v>
      </c>
      <c r="U1489" s="93">
        <f t="shared" si="163"/>
        <v>1.6190401013330324</v>
      </c>
      <c r="V1489" s="93">
        <f t="shared" si="163"/>
        <v>2.0056769621162776</v>
      </c>
      <c r="W1489" s="93">
        <f t="shared" si="163"/>
        <v>2.4846451135162542</v>
      </c>
      <c r="X1489" s="93">
        <f t="shared" si="163"/>
        <v>3.0779938428401303</v>
      </c>
      <c r="Y1489" s="93">
        <f t="shared" si="162"/>
        <v>3.8130379445433729</v>
      </c>
      <c r="Z1489" s="93">
        <f t="shared" si="162"/>
        <v>4.7236151561342528</v>
      </c>
      <c r="AA1489" s="93">
        <f t="shared" si="162"/>
        <v>5.85164387760459</v>
      </c>
      <c r="AB1489" s="93">
        <f t="shared" si="162"/>
        <v>7.2490528839631994</v>
      </c>
      <c r="AC1489" s="95">
        <f t="shared" si="162"/>
        <v>8.9801718651420011</v>
      </c>
      <c r="AE1489" s="96"/>
    </row>
    <row r="1490" spans="3:31" ht="24.75" customHeight="1" x14ac:dyDescent="0.25">
      <c r="C1490" s="91">
        <f>ABS(E1490-Dashboard!$F$13)</f>
        <v>14.914096036492026</v>
      </c>
      <c r="D1490" s="92">
        <f t="shared" si="165"/>
        <v>0.23890622874313536</v>
      </c>
      <c r="E1490" s="93" cm="1">
        <f t="array" ref="E1490">SUM('DRE + DCF'!$S$41/TIR!S1490,'DRE + DCF'!$U$41:$AD$41/TIR!T1490:AC1490,TIR!F1490)</f>
        <v>34.595903963507972</v>
      </c>
      <c r="F1490" s="100">
        <f>'DRE + DCF'!$AE$38*'DRE + DCF'!$AE$39*(1+G1490)/(R1490-G1490)/AC1490</f>
        <v>14.2993563560486</v>
      </c>
      <c r="G1490" s="92">
        <f>R1490*(1-'DRE + DCF'!$AE$39)</f>
        <v>0.1433437372458812</v>
      </c>
      <c r="H1490" s="94">
        <f t="shared" si="161"/>
        <v>0.23890622874313536</v>
      </c>
      <c r="I1490" s="94">
        <f t="shared" si="164"/>
        <v>0.23890622874313536</v>
      </c>
      <c r="J1490" s="94">
        <f t="shared" si="164"/>
        <v>0.23890622874313536</v>
      </c>
      <c r="K1490" s="94">
        <f t="shared" si="164"/>
        <v>0.23890622874313536</v>
      </c>
      <c r="L1490" s="94">
        <f t="shared" si="164"/>
        <v>0.23890622874313536</v>
      </c>
      <c r="M1490" s="94">
        <f t="shared" si="164"/>
        <v>0.23890622874313536</v>
      </c>
      <c r="N1490" s="94">
        <f t="shared" si="164"/>
        <v>0.23890622874313536</v>
      </c>
      <c r="O1490" s="94">
        <f t="shared" si="164"/>
        <v>0.23890622874313536</v>
      </c>
      <c r="P1490" s="94">
        <f t="shared" si="164"/>
        <v>0.23890622874313536</v>
      </c>
      <c r="Q1490" s="94">
        <f t="shared" si="164"/>
        <v>0.23890622874313536</v>
      </c>
      <c r="R1490" s="94">
        <f t="shared" si="164"/>
        <v>0.23890622874313536</v>
      </c>
      <c r="S1490" s="93">
        <f>(1+H1490)^((5-Dashboard!$F$9)*3/12)</f>
        <v>1.0550173678311467</v>
      </c>
      <c r="T1490" s="93">
        <f t="shared" si="163"/>
        <v>1.3070675884381953</v>
      </c>
      <c r="U1490" s="93">
        <f t="shared" si="163"/>
        <v>1.619334176704349</v>
      </c>
      <c r="V1490" s="93">
        <f t="shared" si="163"/>
        <v>2.0062031979356552</v>
      </c>
      <c r="W1490" s="93">
        <f t="shared" si="163"/>
        <v>2.4854976380468803</v>
      </c>
      <c r="X1490" s="93">
        <f t="shared" si="163"/>
        <v>3.0792985053026309</v>
      </c>
      <c r="Y1490" s="93">
        <f t="shared" si="162"/>
        <v>3.8149620983788561</v>
      </c>
      <c r="Z1490" s="93">
        <f t="shared" si="162"/>
        <v>4.7263803061005465</v>
      </c>
      <c r="AA1490" s="93">
        <f t="shared" si="162"/>
        <v>5.8555420006368539</v>
      </c>
      <c r="AB1490" s="93">
        <f t="shared" si="162"/>
        <v>7.2544674572560384</v>
      </c>
      <c r="AC1490" s="95">
        <f t="shared" si="162"/>
        <v>8.9876049190088807</v>
      </c>
      <c r="AE1490" s="96"/>
    </row>
    <row r="1491" spans="3:31" ht="24.75" customHeight="1" x14ac:dyDescent="0.25">
      <c r="C1491" s="91">
        <f>ABS(E1491-Dashboard!$F$13)</f>
        <v>14.938674960413472</v>
      </c>
      <c r="D1491" s="92">
        <f t="shared" si="165"/>
        <v>0.23900622874313535</v>
      </c>
      <c r="E1491" s="93" cm="1">
        <f t="array" ref="E1491">SUM('DRE + DCF'!$S$41/TIR!S1491,'DRE + DCF'!$U$41:$AD$41/TIR!T1491:AC1491,TIR!F1491)</f>
        <v>34.571325039586526</v>
      </c>
      <c r="F1491" s="100">
        <f>'DRE + DCF'!$AE$38*'DRE + DCF'!$AE$39*(1+G1491)/(R1491-G1491)/AC1491</f>
        <v>14.282302829540924</v>
      </c>
      <c r="G1491" s="92">
        <f>R1491*(1-'DRE + DCF'!$AE$39)</f>
        <v>0.14340373724588121</v>
      </c>
      <c r="H1491" s="94">
        <f t="shared" si="161"/>
        <v>0.23900622874313535</v>
      </c>
      <c r="I1491" s="94">
        <f t="shared" si="164"/>
        <v>0.23900622874313535</v>
      </c>
      <c r="J1491" s="94">
        <f t="shared" si="164"/>
        <v>0.23900622874313535</v>
      </c>
      <c r="K1491" s="94">
        <f t="shared" si="164"/>
        <v>0.23900622874313535</v>
      </c>
      <c r="L1491" s="94">
        <f t="shared" si="164"/>
        <v>0.23900622874313535</v>
      </c>
      <c r="M1491" s="94">
        <f t="shared" si="164"/>
        <v>0.23900622874313535</v>
      </c>
      <c r="N1491" s="94">
        <f t="shared" si="164"/>
        <v>0.23900622874313535</v>
      </c>
      <c r="O1491" s="94">
        <f t="shared" si="164"/>
        <v>0.23900622874313535</v>
      </c>
      <c r="P1491" s="94">
        <f t="shared" si="164"/>
        <v>0.23900622874313535</v>
      </c>
      <c r="Q1491" s="94">
        <f t="shared" si="164"/>
        <v>0.23900622874313535</v>
      </c>
      <c r="R1491" s="94">
        <f t="shared" si="164"/>
        <v>0.23900622874313535</v>
      </c>
      <c r="S1491" s="93">
        <f>(1+H1491)^((5-Dashboard!$F$9)*3/12)</f>
        <v>1.0550386564769481</v>
      </c>
      <c r="T1491" s="93">
        <f t="shared" si="163"/>
        <v>1.3071994669397278</v>
      </c>
      <c r="U1491" s="93">
        <f t="shared" si="163"/>
        <v>1.619628281748029</v>
      </c>
      <c r="V1491" s="93">
        <f t="shared" si="163"/>
        <v>2.0067295293343497</v>
      </c>
      <c r="W1491" s="93">
        <f t="shared" si="163"/>
        <v>2.4863503862480396</v>
      </c>
      <c r="X1491" s="93">
        <f t="shared" si="163"/>
        <v>3.0806036153992213</v>
      </c>
      <c r="Y1491" s="93">
        <f t="shared" si="162"/>
        <v>3.8168870677682576</v>
      </c>
      <c r="Z1491" s="93">
        <f t="shared" si="162"/>
        <v>4.7291468513739927</v>
      </c>
      <c r="AA1491" s="93">
        <f t="shared" si="162"/>
        <v>5.8594424054933638</v>
      </c>
      <c r="AB1491" s="93">
        <f t="shared" si="162"/>
        <v>7.2598856373679377</v>
      </c>
      <c r="AC1491" s="95">
        <f t="shared" si="162"/>
        <v>8.9950435246617015</v>
      </c>
      <c r="AE1491" s="96"/>
    </row>
    <row r="1492" spans="3:31" ht="24.75" customHeight="1" x14ac:dyDescent="0.25">
      <c r="C1492" s="91">
        <f>ABS(E1492-Dashboard!$F$13)</f>
        <v>14.963225620109029</v>
      </c>
      <c r="D1492" s="92">
        <f t="shared" si="165"/>
        <v>0.23910622874313534</v>
      </c>
      <c r="E1492" s="93" cm="1">
        <f t="array" ref="E1492">SUM('DRE + DCF'!$S$41/TIR!S1492,'DRE + DCF'!$U$41:$AD$41/TIR!T1492:AC1492,TIR!F1492)</f>
        <v>34.546774379890969</v>
      </c>
      <c r="F1492" s="100">
        <f>'DRE + DCF'!$AE$38*'DRE + DCF'!$AE$39*(1+G1492)/(R1492-G1492)/AC1492</f>
        <v>14.265273051654086</v>
      </c>
      <c r="G1492" s="92">
        <f>R1492*(1-'DRE + DCF'!$AE$39)</f>
        <v>0.14346373724588118</v>
      </c>
      <c r="H1492" s="94">
        <f t="shared" si="161"/>
        <v>0.23910622874313534</v>
      </c>
      <c r="I1492" s="94">
        <f t="shared" si="164"/>
        <v>0.23910622874313534</v>
      </c>
      <c r="J1492" s="94">
        <f t="shared" si="164"/>
        <v>0.23910622874313534</v>
      </c>
      <c r="K1492" s="94">
        <f t="shared" si="164"/>
        <v>0.23910622874313534</v>
      </c>
      <c r="L1492" s="94">
        <f t="shared" si="164"/>
        <v>0.23910622874313534</v>
      </c>
      <c r="M1492" s="94">
        <f t="shared" si="164"/>
        <v>0.23910622874313534</v>
      </c>
      <c r="N1492" s="94">
        <f t="shared" si="164"/>
        <v>0.23910622874313534</v>
      </c>
      <c r="O1492" s="94">
        <f t="shared" si="164"/>
        <v>0.23910622874313534</v>
      </c>
      <c r="P1492" s="94">
        <f t="shared" si="164"/>
        <v>0.23910622874313534</v>
      </c>
      <c r="Q1492" s="94">
        <f t="shared" si="164"/>
        <v>0.23910622874313534</v>
      </c>
      <c r="R1492" s="94">
        <f t="shared" si="164"/>
        <v>0.23910622874313534</v>
      </c>
      <c r="S1492" s="93">
        <f>(1+H1492)^((5-Dashboard!$F$9)*3/12)</f>
        <v>1.0550599438341361</v>
      </c>
      <c r="T1492" s="93">
        <f t="shared" si="163"/>
        <v>1.3073313481022606</v>
      </c>
      <c r="U1492" s="93">
        <f t="shared" si="163"/>
        <v>1.6199224164646713</v>
      </c>
      <c r="V1492" s="93">
        <f t="shared" si="163"/>
        <v>2.0072559563220054</v>
      </c>
      <c r="W1492" s="93">
        <f t="shared" si="163"/>
        <v>2.4872033581603556</v>
      </c>
      <c r="X1492" s="93">
        <f t="shared" si="163"/>
        <v>3.08190917324734</v>
      </c>
      <c r="Y1492" s="93">
        <f t="shared" si="162"/>
        <v>3.8188128529913858</v>
      </c>
      <c r="Z1492" s="93">
        <f t="shared" si="162"/>
        <v>4.7319147925459699</v>
      </c>
      <c r="AA1492" s="93">
        <f t="shared" si="162"/>
        <v>5.8633450933254929</v>
      </c>
      <c r="AB1492" s="93">
        <f t="shared" si="162"/>
        <v>7.2653074264101187</v>
      </c>
      <c r="AC1492" s="95">
        <f t="shared" si="162"/>
        <v>9.0024876857985365</v>
      </c>
      <c r="AE1492" s="96"/>
    </row>
    <row r="1493" spans="3:31" ht="24.75" customHeight="1" x14ac:dyDescent="0.25">
      <c r="C1493" s="91">
        <f>ABS(E1493-Dashboard!$F$13)</f>
        <v>14.987748057691093</v>
      </c>
      <c r="D1493" s="92">
        <f t="shared" si="165"/>
        <v>0.23920622874313532</v>
      </c>
      <c r="E1493" s="93" cm="1">
        <f t="array" ref="E1493">SUM('DRE + DCF'!$S$41/TIR!S1493,'DRE + DCF'!$U$41:$AD$41/TIR!T1493:AC1493,TIR!F1493)</f>
        <v>34.522251942308905</v>
      </c>
      <c r="F1493" s="100">
        <f>'DRE + DCF'!$AE$38*'DRE + DCF'!$AE$39*(1+G1493)/(R1493-G1493)/AC1493</f>
        <v>14.248266983697777</v>
      </c>
      <c r="G1493" s="92">
        <f>R1493*(1-'DRE + DCF'!$AE$39)</f>
        <v>0.14352373724588119</v>
      </c>
      <c r="H1493" s="94">
        <f t="shared" si="161"/>
        <v>0.23920622874313532</v>
      </c>
      <c r="I1493" s="94">
        <f t="shared" si="164"/>
        <v>0.23920622874313532</v>
      </c>
      <c r="J1493" s="94">
        <f t="shared" si="164"/>
        <v>0.23920622874313532</v>
      </c>
      <c r="K1493" s="94">
        <f t="shared" si="164"/>
        <v>0.23920622874313532</v>
      </c>
      <c r="L1493" s="94">
        <f t="shared" si="164"/>
        <v>0.23920622874313532</v>
      </c>
      <c r="M1493" s="94">
        <f t="shared" si="164"/>
        <v>0.23920622874313532</v>
      </c>
      <c r="N1493" s="94">
        <f t="shared" si="164"/>
        <v>0.23920622874313532</v>
      </c>
      <c r="O1493" s="94">
        <f t="shared" si="164"/>
        <v>0.23920622874313532</v>
      </c>
      <c r="P1493" s="94">
        <f t="shared" si="164"/>
        <v>0.23920622874313532</v>
      </c>
      <c r="Q1493" s="94">
        <f t="shared" si="164"/>
        <v>0.23920622874313532</v>
      </c>
      <c r="R1493" s="94">
        <f t="shared" si="164"/>
        <v>0.23920622874313532</v>
      </c>
      <c r="S1493" s="93">
        <f>(1+H1493)^((5-Dashboard!$F$9)*3/12)</f>
        <v>1.0550812299028927</v>
      </c>
      <c r="T1493" s="93">
        <f t="shared" si="163"/>
        <v>1.3074632319256325</v>
      </c>
      <c r="U1493" s="93">
        <f t="shared" si="163"/>
        <v>1.6202165808548743</v>
      </c>
      <c r="V1493" s="93">
        <f t="shared" si="163"/>
        <v>2.0077824789082661</v>
      </c>
      <c r="W1493" s="93">
        <f t="shared" si="163"/>
        <v>2.4880565538244563</v>
      </c>
      <c r="X1493" s="93">
        <f t="shared" si="163"/>
        <v>3.0832151789644464</v>
      </c>
      <c r="Y1493" s="93">
        <f t="shared" si="162"/>
        <v>3.8207394543281228</v>
      </c>
      <c r="Z1493" s="93">
        <f t="shared" si="162"/>
        <v>4.7346841302080582</v>
      </c>
      <c r="AA1493" s="93">
        <f t="shared" si="162"/>
        <v>5.8672500652851003</v>
      </c>
      <c r="AB1493" s="93">
        <f t="shared" si="162"/>
        <v>7.2707328264948634</v>
      </c>
      <c r="AC1493" s="95">
        <f t="shared" si="162"/>
        <v>9.0099374061196169</v>
      </c>
      <c r="AE1493" s="96"/>
    </row>
    <row r="1494" spans="3:31" ht="24.75" customHeight="1" x14ac:dyDescent="0.25">
      <c r="C1494" s="91">
        <f>ABS(E1494-Dashboard!$F$13)</f>
        <v>15.012242315195302</v>
      </c>
      <c r="D1494" s="92">
        <f t="shared" si="165"/>
        <v>0.23930622874313531</v>
      </c>
      <c r="E1494" s="93" cm="1">
        <f t="array" ref="E1494">SUM('DRE + DCF'!$S$41/TIR!S1494,'DRE + DCF'!$U$41:$AD$41/TIR!T1494:AC1494,TIR!F1494)</f>
        <v>34.497757684804697</v>
      </c>
      <c r="F1494" s="100">
        <f>'DRE + DCF'!$AE$38*'DRE + DCF'!$AE$39*(1+G1494)/(R1494-G1494)/AC1494</f>
        <v>14.231284587055415</v>
      </c>
      <c r="G1494" s="92">
        <f>R1494*(1-'DRE + DCF'!$AE$39)</f>
        <v>0.14358373724588119</v>
      </c>
      <c r="H1494" s="94">
        <f t="shared" si="161"/>
        <v>0.23930622874313531</v>
      </c>
      <c r="I1494" s="94">
        <f t="shared" si="164"/>
        <v>0.23930622874313531</v>
      </c>
      <c r="J1494" s="94">
        <f t="shared" si="164"/>
        <v>0.23930622874313531</v>
      </c>
      <c r="K1494" s="94">
        <f t="shared" si="164"/>
        <v>0.23930622874313531</v>
      </c>
      <c r="L1494" s="94">
        <f t="shared" si="164"/>
        <v>0.23930622874313531</v>
      </c>
      <c r="M1494" s="94">
        <f t="shared" si="164"/>
        <v>0.23930622874313531</v>
      </c>
      <c r="N1494" s="94">
        <f t="shared" si="164"/>
        <v>0.23930622874313531</v>
      </c>
      <c r="O1494" s="94">
        <f t="shared" si="164"/>
        <v>0.23930622874313531</v>
      </c>
      <c r="P1494" s="94">
        <f t="shared" si="164"/>
        <v>0.23930622874313531</v>
      </c>
      <c r="Q1494" s="94">
        <f t="shared" si="164"/>
        <v>0.23930622874313531</v>
      </c>
      <c r="R1494" s="94">
        <f t="shared" si="164"/>
        <v>0.23930622874313531</v>
      </c>
      <c r="S1494" s="93">
        <f>(1+H1494)^((5-Dashboard!$F$9)*3/12)</f>
        <v>1.0551025146833997</v>
      </c>
      <c r="T1494" s="93">
        <f t="shared" si="163"/>
        <v>1.3075951184096826</v>
      </c>
      <c r="U1494" s="93">
        <f t="shared" si="163"/>
        <v>1.6205107749192371</v>
      </c>
      <c r="V1494" s="93">
        <f t="shared" si="163"/>
        <v>2.0083090971027757</v>
      </c>
      <c r="W1494" s="93">
        <f t="shared" si="163"/>
        <v>2.4889099732809723</v>
      </c>
      <c r="X1494" s="93">
        <f t="shared" si="163"/>
        <v>3.0845216326680194</v>
      </c>
      <c r="Y1494" s="93">
        <f t="shared" si="162"/>
        <v>3.8226668720584218</v>
      </c>
      <c r="Z1494" s="93">
        <f t="shared" si="162"/>
        <v>4.7374548649520403</v>
      </c>
      <c r="AA1494" s="93">
        <f t="shared" si="162"/>
        <v>5.8711573225245326</v>
      </c>
      <c r="AB1494" s="93">
        <f t="shared" si="162"/>
        <v>7.2761618397355221</v>
      </c>
      <c r="AC1494" s="95">
        <f t="shared" si="162"/>
        <v>9.0173926893273428</v>
      </c>
      <c r="AE1494" s="96"/>
    </row>
    <row r="1495" spans="3:31" ht="24.75" customHeight="1" x14ac:dyDescent="0.25">
      <c r="C1495" s="91">
        <f>ABS(E1495-Dashboard!$F$13)</f>
        <v>15.036708434580667</v>
      </c>
      <c r="D1495" s="92">
        <f t="shared" si="165"/>
        <v>0.2394062287431353</v>
      </c>
      <c r="E1495" s="93" cm="1">
        <f t="array" ref="E1495">SUM('DRE + DCF'!$S$41/TIR!S1495,'DRE + DCF'!$U$41:$AD$41/TIR!T1495:AC1495,TIR!F1495)</f>
        <v>34.473291565419331</v>
      </c>
      <c r="F1495" s="100">
        <f>'DRE + DCF'!$AE$38*'DRE + DCF'!$AE$39*(1+G1495)/(R1495-G1495)/AC1495</f>
        <v>14.214325823184023</v>
      </c>
      <c r="G1495" s="92">
        <f>R1495*(1-'DRE + DCF'!$AE$39)</f>
        <v>0.14364373724588117</v>
      </c>
      <c r="H1495" s="94">
        <f t="shared" si="161"/>
        <v>0.2394062287431353</v>
      </c>
      <c r="I1495" s="94">
        <f t="shared" si="164"/>
        <v>0.2394062287431353</v>
      </c>
      <c r="J1495" s="94">
        <f t="shared" si="164"/>
        <v>0.2394062287431353</v>
      </c>
      <c r="K1495" s="94">
        <f t="shared" si="164"/>
        <v>0.2394062287431353</v>
      </c>
      <c r="L1495" s="94">
        <f t="shared" si="164"/>
        <v>0.2394062287431353</v>
      </c>
      <c r="M1495" s="94">
        <f t="shared" si="164"/>
        <v>0.2394062287431353</v>
      </c>
      <c r="N1495" s="94">
        <f t="shared" si="164"/>
        <v>0.2394062287431353</v>
      </c>
      <c r="O1495" s="94">
        <f t="shared" si="164"/>
        <v>0.2394062287431353</v>
      </c>
      <c r="P1495" s="94">
        <f t="shared" si="164"/>
        <v>0.2394062287431353</v>
      </c>
      <c r="Q1495" s="94">
        <f t="shared" si="164"/>
        <v>0.2394062287431353</v>
      </c>
      <c r="R1495" s="94">
        <f t="shared" si="164"/>
        <v>0.2394062287431353</v>
      </c>
      <c r="S1495" s="93">
        <f>(1+H1495)^((5-Dashboard!$F$9)*3/12)</f>
        <v>1.0551237981758392</v>
      </c>
      <c r="T1495" s="93">
        <f t="shared" si="163"/>
        <v>1.30772700755425</v>
      </c>
      <c r="U1495" s="93">
        <f t="shared" si="163"/>
        <v>1.6208049986583586</v>
      </c>
      <c r="V1495" s="93">
        <f t="shared" si="163"/>
        <v>2.0088358109151789</v>
      </c>
      <c r="W1495" s="93">
        <f t="shared" si="163"/>
        <v>2.4897636165705399</v>
      </c>
      <c r="X1495" s="93">
        <f t="shared" si="163"/>
        <v>3.0858285344755623</v>
      </c>
      <c r="Y1495" s="93">
        <f t="shared" si="162"/>
        <v>3.8245951064623127</v>
      </c>
      <c r="Z1495" s="93">
        <f t="shared" si="162"/>
        <v>4.7402269973699056</v>
      </c>
      <c r="AA1495" s="93">
        <f t="shared" si="162"/>
        <v>5.8750668661966312</v>
      </c>
      <c r="AB1495" s="93">
        <f t="shared" si="162"/>
        <v>7.2815944682465172</v>
      </c>
      <c r="AC1495" s="95">
        <f t="shared" si="162"/>
        <v>9.0248535391262923</v>
      </c>
      <c r="AE1495" s="96"/>
    </row>
    <row r="1496" spans="3:31" ht="24.75" customHeight="1" x14ac:dyDescent="0.25">
      <c r="C1496" s="91">
        <f>ABS(E1496-Dashboard!$F$13)</f>
        <v>15.061146457729656</v>
      </c>
      <c r="D1496" s="92">
        <f t="shared" si="165"/>
        <v>0.23950622874313529</v>
      </c>
      <c r="E1496" s="93" cm="1">
        <f t="array" ref="E1496">SUM('DRE + DCF'!$S$41/TIR!S1496,'DRE + DCF'!$U$41:$AD$41/TIR!T1496:AC1496,TIR!F1496)</f>
        <v>34.448853542270342</v>
      </c>
      <c r="F1496" s="100">
        <f>'DRE + DCF'!$AE$38*'DRE + DCF'!$AE$39*(1+G1496)/(R1496-G1496)/AC1496</f>
        <v>14.197390653614107</v>
      </c>
      <c r="G1496" s="92">
        <f>R1496*(1-'DRE + DCF'!$AE$39)</f>
        <v>0.14370373724588117</v>
      </c>
      <c r="H1496" s="94">
        <f t="shared" si="161"/>
        <v>0.23950622874313529</v>
      </c>
      <c r="I1496" s="94">
        <f t="shared" si="164"/>
        <v>0.23950622874313529</v>
      </c>
      <c r="J1496" s="94">
        <f t="shared" si="164"/>
        <v>0.23950622874313529</v>
      </c>
      <c r="K1496" s="94">
        <f t="shared" si="164"/>
        <v>0.23950622874313529</v>
      </c>
      <c r="L1496" s="94">
        <f t="shared" si="164"/>
        <v>0.23950622874313529</v>
      </c>
      <c r="M1496" s="94">
        <f t="shared" si="164"/>
        <v>0.23950622874313529</v>
      </c>
      <c r="N1496" s="94">
        <f t="shared" si="164"/>
        <v>0.23950622874313529</v>
      </c>
      <c r="O1496" s="94">
        <f t="shared" si="164"/>
        <v>0.23950622874313529</v>
      </c>
      <c r="P1496" s="94">
        <f t="shared" si="164"/>
        <v>0.23950622874313529</v>
      </c>
      <c r="Q1496" s="94">
        <f t="shared" si="164"/>
        <v>0.23950622874313529</v>
      </c>
      <c r="R1496" s="94">
        <f t="shared" si="164"/>
        <v>0.23950622874313529</v>
      </c>
      <c r="S1496" s="93">
        <f>(1+H1496)^((5-Dashboard!$F$9)*3/12)</f>
        <v>1.0551450803803928</v>
      </c>
      <c r="T1496" s="93">
        <f t="shared" si="163"/>
        <v>1.3078588993591731</v>
      </c>
      <c r="U1496" s="93">
        <f t="shared" si="163"/>
        <v>1.6210992520728364</v>
      </c>
      <c r="V1496" s="93">
        <f t="shared" si="163"/>
        <v>2.0093626203551187</v>
      </c>
      <c r="W1496" s="93">
        <f t="shared" si="163"/>
        <v>2.4906174837337973</v>
      </c>
      <c r="X1496" s="93">
        <f t="shared" si="163"/>
        <v>3.0871358845045962</v>
      </c>
      <c r="Y1496" s="93">
        <f t="shared" si="162"/>
        <v>3.8265241578198954</v>
      </c>
      <c r="Z1496" s="93">
        <f t="shared" si="162"/>
        <v>4.7430005280538401</v>
      </c>
      <c r="AA1496" s="93">
        <f t="shared" si="162"/>
        <v>5.8789786974547145</v>
      </c>
      <c r="AB1496" s="93">
        <f t="shared" si="162"/>
        <v>7.2870307141433228</v>
      </c>
      <c r="AC1496" s="95">
        <f t="shared" si="162"/>
        <v>9.0323199592231855</v>
      </c>
      <c r="AE1496" s="96"/>
    </row>
    <row r="1497" spans="3:31" ht="24.75" customHeight="1" x14ac:dyDescent="0.25">
      <c r="C1497" s="91">
        <f>ABS(E1497-Dashboard!$F$13)</f>
        <v>15.085556426448541</v>
      </c>
      <c r="D1497" s="92">
        <f t="shared" si="165"/>
        <v>0.23960622874313528</v>
      </c>
      <c r="E1497" s="93" cm="1">
        <f t="array" ref="E1497">SUM('DRE + DCF'!$S$41/TIR!S1497,'DRE + DCF'!$U$41:$AD$41/TIR!T1497:AC1497,TIR!F1497)</f>
        <v>34.424443573551457</v>
      </c>
      <c r="F1497" s="100">
        <f>'DRE + DCF'!$AE$38*'DRE + DCF'!$AE$39*(1+G1497)/(R1497-G1497)/AC1497</f>
        <v>14.18047903994939</v>
      </c>
      <c r="G1497" s="92">
        <f>R1497*(1-'DRE + DCF'!$AE$39)</f>
        <v>0.14376373724588115</v>
      </c>
      <c r="H1497" s="94">
        <f t="shared" si="161"/>
        <v>0.23960622874313528</v>
      </c>
      <c r="I1497" s="94">
        <f t="shared" si="164"/>
        <v>0.23960622874313528</v>
      </c>
      <c r="J1497" s="94">
        <f t="shared" si="164"/>
        <v>0.23960622874313528</v>
      </c>
      <c r="K1497" s="94">
        <f t="shared" si="164"/>
        <v>0.23960622874313528</v>
      </c>
      <c r="L1497" s="94">
        <f t="shared" si="164"/>
        <v>0.23960622874313528</v>
      </c>
      <c r="M1497" s="94">
        <f t="shared" si="164"/>
        <v>0.23960622874313528</v>
      </c>
      <c r="N1497" s="94">
        <f t="shared" si="164"/>
        <v>0.23960622874313528</v>
      </c>
      <c r="O1497" s="94">
        <f t="shared" si="164"/>
        <v>0.23960622874313528</v>
      </c>
      <c r="P1497" s="94">
        <f t="shared" si="164"/>
        <v>0.23960622874313528</v>
      </c>
      <c r="Q1497" s="94">
        <f t="shared" si="164"/>
        <v>0.23960622874313528</v>
      </c>
      <c r="R1497" s="94">
        <f t="shared" si="164"/>
        <v>0.23960622874313528</v>
      </c>
      <c r="S1497" s="93">
        <f>(1+H1497)^((5-Dashboard!$F$9)*3/12)</f>
        <v>1.0551663612972424</v>
      </c>
      <c r="T1497" s="93">
        <f t="shared" si="163"/>
        <v>1.3079907938242912</v>
      </c>
      <c r="U1497" s="93">
        <f t="shared" si="163"/>
        <v>1.6213935351632693</v>
      </c>
      <c r="V1497" s="93">
        <f t="shared" si="163"/>
        <v>2.0098895254322406</v>
      </c>
      <c r="W1497" s="93">
        <f t="shared" si="163"/>
        <v>2.4914715748113898</v>
      </c>
      <c r="X1497" s="93">
        <f t="shared" si="163"/>
        <v>3.0884436828726671</v>
      </c>
      <c r="Y1497" s="93">
        <f t="shared" si="162"/>
        <v>3.8284540264113467</v>
      </c>
      <c r="Z1497" s="93">
        <f t="shared" si="162"/>
        <v>4.745775457596241</v>
      </c>
      <c r="AA1497" s="93">
        <f t="shared" si="162"/>
        <v>5.8828928174526034</v>
      </c>
      <c r="AB1497" s="93">
        <f t="shared" si="162"/>
        <v>7.2924705795425</v>
      </c>
      <c r="AC1497" s="95">
        <f t="shared" si="162"/>
        <v>9.0397919533269455</v>
      </c>
      <c r="AE1497" s="96"/>
    </row>
    <row r="1498" spans="3:31" ht="24.75" customHeight="1" x14ac:dyDescent="0.25">
      <c r="C1498" s="91">
        <f>ABS(E1498-Dashboard!$F$13)</f>
        <v>15.109938382467384</v>
      </c>
      <c r="D1498" s="92">
        <f t="shared" si="165"/>
        <v>0.23970622874313527</v>
      </c>
      <c r="E1498" s="93" cm="1">
        <f t="array" ref="E1498">SUM('DRE + DCF'!$S$41/TIR!S1498,'DRE + DCF'!$U$41:$AD$41/TIR!T1498:AC1498,TIR!F1498)</f>
        <v>34.400061617532614</v>
      </c>
      <c r="F1498" s="100">
        <f>'DRE + DCF'!$AE$38*'DRE + DCF'!$AE$39*(1+G1498)/(R1498-G1498)/AC1498</f>
        <v>14.163590943866748</v>
      </c>
      <c r="G1498" s="92">
        <f>R1498*(1-'DRE + DCF'!$AE$39)</f>
        <v>0.14382373724588116</v>
      </c>
      <c r="H1498" s="94">
        <f t="shared" si="161"/>
        <v>0.23970622874313527</v>
      </c>
      <c r="I1498" s="94">
        <f t="shared" si="164"/>
        <v>0.23970622874313527</v>
      </c>
      <c r="J1498" s="94">
        <f t="shared" si="164"/>
        <v>0.23970622874313527</v>
      </c>
      <c r="K1498" s="94">
        <f t="shared" si="164"/>
        <v>0.23970622874313527</v>
      </c>
      <c r="L1498" s="94">
        <f t="shared" si="164"/>
        <v>0.23970622874313527</v>
      </c>
      <c r="M1498" s="94">
        <f t="shared" si="164"/>
        <v>0.23970622874313527</v>
      </c>
      <c r="N1498" s="94">
        <f t="shared" si="164"/>
        <v>0.23970622874313527</v>
      </c>
      <c r="O1498" s="94">
        <f t="shared" si="164"/>
        <v>0.23970622874313527</v>
      </c>
      <c r="P1498" s="94">
        <f t="shared" si="164"/>
        <v>0.23970622874313527</v>
      </c>
      <c r="Q1498" s="94">
        <f t="shared" si="164"/>
        <v>0.23970622874313527</v>
      </c>
      <c r="R1498" s="94">
        <f t="shared" si="164"/>
        <v>0.23970622874313527</v>
      </c>
      <c r="S1498" s="93">
        <f>(1+H1498)^((5-Dashboard!$F$9)*3/12)</f>
        <v>1.0551876409265699</v>
      </c>
      <c r="T1498" s="93">
        <f t="shared" si="163"/>
        <v>1.3081226909494437</v>
      </c>
      <c r="U1498" s="93">
        <f t="shared" si="163"/>
        <v>1.6216878479302568</v>
      </c>
      <c r="V1498" s="93">
        <f t="shared" si="163"/>
        <v>2.0104165261561899</v>
      </c>
      <c r="W1498" s="93">
        <f t="shared" si="163"/>
        <v>2.4923258898439649</v>
      </c>
      <c r="X1498" s="93">
        <f t="shared" si="163"/>
        <v>3.0897519296973406</v>
      </c>
      <c r="Y1498" s="93">
        <f t="shared" si="162"/>
        <v>3.8303847125169148</v>
      </c>
      <c r="Z1498" s="93">
        <f t="shared" si="162"/>
        <v>4.7485517865897027</v>
      </c>
      <c r="AA1498" s="93">
        <f t="shared" si="162"/>
        <v>5.8868092273445978</v>
      </c>
      <c r="AB1498" s="93">
        <f t="shared" si="162"/>
        <v>7.2979140665616615</v>
      </c>
      <c r="AC1498" s="95">
        <f t="shared" si="162"/>
        <v>9.0472695251486357</v>
      </c>
      <c r="AE1498" s="96"/>
    </row>
    <row r="1499" spans="3:31" ht="24.75" customHeight="1" x14ac:dyDescent="0.25">
      <c r="C1499" s="91">
        <f>ABS(E1499-Dashboard!$F$13)</f>
        <v>15.134292367440288</v>
      </c>
      <c r="D1499" s="92">
        <f t="shared" si="165"/>
        <v>0.23980622874313526</v>
      </c>
      <c r="E1499" s="93" cm="1">
        <f t="array" ref="E1499">SUM('DRE + DCF'!$S$41/TIR!S1499,'DRE + DCF'!$U$41:$AD$41/TIR!T1499:AC1499,TIR!F1499)</f>
        <v>34.37570763255971</v>
      </c>
      <c r="F1499" s="100">
        <f>'DRE + DCF'!$AE$38*'DRE + DCF'!$AE$39*(1+G1499)/(R1499-G1499)/AC1499</f>
        <v>14.146726327115996</v>
      </c>
      <c r="G1499" s="92">
        <f>R1499*(1-'DRE + DCF'!$AE$39)</f>
        <v>0.14388373724588116</v>
      </c>
      <c r="H1499" s="94">
        <f t="shared" si="161"/>
        <v>0.23980622874313526</v>
      </c>
      <c r="I1499" s="94">
        <f t="shared" si="164"/>
        <v>0.23980622874313526</v>
      </c>
      <c r="J1499" s="94">
        <f t="shared" si="164"/>
        <v>0.23980622874313526</v>
      </c>
      <c r="K1499" s="94">
        <f t="shared" si="164"/>
        <v>0.23980622874313526</v>
      </c>
      <c r="L1499" s="94">
        <f t="shared" si="164"/>
        <v>0.23980622874313526</v>
      </c>
      <c r="M1499" s="94">
        <f t="shared" si="164"/>
        <v>0.23980622874313526</v>
      </c>
      <c r="N1499" s="94">
        <f t="shared" si="164"/>
        <v>0.23980622874313526</v>
      </c>
      <c r="O1499" s="94">
        <f t="shared" si="164"/>
        <v>0.23980622874313526</v>
      </c>
      <c r="P1499" s="94">
        <f t="shared" si="164"/>
        <v>0.23980622874313526</v>
      </c>
      <c r="Q1499" s="94">
        <f t="shared" si="164"/>
        <v>0.23980622874313526</v>
      </c>
      <c r="R1499" s="94">
        <f t="shared" si="164"/>
        <v>0.23980622874313526</v>
      </c>
      <c r="S1499" s="93">
        <f>(1+H1499)^((5-Dashboard!$F$9)*3/12)</f>
        <v>1.055208919268557</v>
      </c>
      <c r="T1499" s="93">
        <f t="shared" si="163"/>
        <v>1.3082545907344691</v>
      </c>
      <c r="U1499" s="93">
        <f t="shared" si="163"/>
        <v>1.6219821903743961</v>
      </c>
      <c r="V1499" s="93">
        <f t="shared" si="163"/>
        <v>2.01094362253661</v>
      </c>
      <c r="W1499" s="93">
        <f t="shared" si="163"/>
        <v>2.4931804288721735</v>
      </c>
      <c r="X1499" s="93">
        <f t="shared" si="163"/>
        <v>3.0910606250962021</v>
      </c>
      <c r="Y1499" s="93">
        <f t="shared" si="162"/>
        <v>3.8323162164169204</v>
      </c>
      <c r="Z1499" s="93">
        <f t="shared" si="162"/>
        <v>4.751329515627023</v>
      </c>
      <c r="AA1499" s="93">
        <f t="shared" si="162"/>
        <v>5.8907279282854867</v>
      </c>
      <c r="AB1499" s="93">
        <f t="shared" si="162"/>
        <v>7.3033611773194913</v>
      </c>
      <c r="AC1499" s="95">
        <f t="shared" si="162"/>
        <v>9.0547526784015027</v>
      </c>
      <c r="AE1499" s="96"/>
    </row>
    <row r="1500" spans="3:31" ht="24.75" customHeight="1" x14ac:dyDescent="0.25">
      <c r="C1500" s="91">
        <f>ABS(E1500-Dashboard!$F$13)</f>
        <v>15.158618422945615</v>
      </c>
      <c r="D1500" s="92">
        <f t="shared" si="165"/>
        <v>0.23990622874313525</v>
      </c>
      <c r="E1500" s="93" cm="1">
        <f t="array" ref="E1500">SUM('DRE + DCF'!$S$41/TIR!S1500,'DRE + DCF'!$U$41:$AD$41/TIR!T1500:AC1500,TIR!F1500)</f>
        <v>34.351381577054383</v>
      </c>
      <c r="F1500" s="100">
        <f>'DRE + DCF'!$AE$38*'DRE + DCF'!$AE$39*(1+G1500)/(R1500-G1500)/AC1500</f>
        <v>14.129885151519709</v>
      </c>
      <c r="G1500" s="92">
        <f>R1500*(1-'DRE + DCF'!$AE$39)</f>
        <v>0.14394373724588114</v>
      </c>
      <c r="H1500" s="94">
        <f t="shared" si="161"/>
        <v>0.23990622874313525</v>
      </c>
      <c r="I1500" s="94">
        <f t="shared" si="164"/>
        <v>0.23990622874313525</v>
      </c>
      <c r="J1500" s="94">
        <f t="shared" si="164"/>
        <v>0.23990622874313525</v>
      </c>
      <c r="K1500" s="94">
        <f t="shared" si="164"/>
        <v>0.23990622874313525</v>
      </c>
      <c r="L1500" s="94">
        <f t="shared" si="164"/>
        <v>0.23990622874313525</v>
      </c>
      <c r="M1500" s="94">
        <f t="shared" si="164"/>
        <v>0.23990622874313525</v>
      </c>
      <c r="N1500" s="94">
        <f t="shared" si="164"/>
        <v>0.23990622874313525</v>
      </c>
      <c r="O1500" s="94">
        <f t="shared" si="164"/>
        <v>0.23990622874313525</v>
      </c>
      <c r="P1500" s="94">
        <f t="shared" si="164"/>
        <v>0.23990622874313525</v>
      </c>
      <c r="Q1500" s="94">
        <f t="shared" si="164"/>
        <v>0.23990622874313525</v>
      </c>
      <c r="R1500" s="94">
        <f t="shared" si="164"/>
        <v>0.23990622874313525</v>
      </c>
      <c r="S1500" s="93">
        <f>(1+H1500)^((5-Dashboard!$F$9)*3/12)</f>
        <v>1.0552301963233854</v>
      </c>
      <c r="T1500" s="93">
        <f t="shared" si="163"/>
        <v>1.3083864931792071</v>
      </c>
      <c r="U1500" s="93">
        <f t="shared" si="163"/>
        <v>1.6222765624962865</v>
      </c>
      <c r="V1500" s="93">
        <f t="shared" si="163"/>
        <v>2.0114708145831477</v>
      </c>
      <c r="W1500" s="93">
        <f t="shared" si="163"/>
        <v>2.494035191936673</v>
      </c>
      <c r="X1500" s="93">
        <f t="shared" si="163"/>
        <v>3.0923697691868619</v>
      </c>
      <c r="Y1500" s="93">
        <f t="shared" si="162"/>
        <v>3.8342485383917615</v>
      </c>
      <c r="Z1500" s="93">
        <f t="shared" si="162"/>
        <v>4.7541086453012076</v>
      </c>
      <c r="AA1500" s="93">
        <f t="shared" si="162"/>
        <v>5.894648921430556</v>
      </c>
      <c r="AB1500" s="93">
        <f t="shared" si="162"/>
        <v>7.3088119139357506</v>
      </c>
      <c r="AC1500" s="95">
        <f t="shared" si="162"/>
        <v>9.0622414168009726</v>
      </c>
      <c r="AE1500" s="96"/>
    </row>
    <row r="1501" spans="3:31" ht="24.75" customHeight="1" x14ac:dyDescent="0.25">
      <c r="C1501" s="91">
        <f>ABS(E1501-Dashboard!$F$13)</f>
        <v>15.182916590486002</v>
      </c>
      <c r="D1501" s="92">
        <f t="shared" si="165"/>
        <v>0.24000622874313524</v>
      </c>
      <c r="E1501" s="93" cm="1">
        <f t="array" ref="E1501">SUM('DRE + DCF'!$S$41/TIR!S1501,'DRE + DCF'!$U$41:$AD$41/TIR!T1501:AC1501,TIR!F1501)</f>
        <v>34.327083409513996</v>
      </c>
      <c r="F1501" s="100">
        <f>'DRE + DCF'!$AE$38*'DRE + DCF'!$AE$39*(1+G1501)/(R1501-G1501)/AC1501</f>
        <v>14.113067378973138</v>
      </c>
      <c r="G1501" s="92">
        <f>R1501*(1-'DRE + DCF'!$AE$39)</f>
        <v>0.14400373724588114</v>
      </c>
      <c r="H1501" s="94">
        <f t="shared" si="161"/>
        <v>0.24000622874313524</v>
      </c>
      <c r="I1501" s="94">
        <f t="shared" si="164"/>
        <v>0.24000622874313524</v>
      </c>
      <c r="J1501" s="94">
        <f t="shared" si="164"/>
        <v>0.24000622874313524</v>
      </c>
      <c r="K1501" s="94">
        <f t="shared" si="164"/>
        <v>0.24000622874313524</v>
      </c>
      <c r="L1501" s="94">
        <f t="shared" si="164"/>
        <v>0.24000622874313524</v>
      </c>
      <c r="M1501" s="94">
        <f t="shared" si="164"/>
        <v>0.24000622874313524</v>
      </c>
      <c r="N1501" s="94">
        <f t="shared" si="164"/>
        <v>0.24000622874313524</v>
      </c>
      <c r="O1501" s="94">
        <f t="shared" si="164"/>
        <v>0.24000622874313524</v>
      </c>
      <c r="P1501" s="94">
        <f t="shared" si="164"/>
        <v>0.24000622874313524</v>
      </c>
      <c r="Q1501" s="94">
        <f t="shared" si="164"/>
        <v>0.24000622874313524</v>
      </c>
      <c r="R1501" s="94">
        <f t="shared" si="164"/>
        <v>0.24000622874313524</v>
      </c>
      <c r="S1501" s="93">
        <f>(1+H1501)^((5-Dashboard!$F$9)*3/12)</f>
        <v>1.0552514720912367</v>
      </c>
      <c r="T1501" s="93">
        <f t="shared" si="163"/>
        <v>1.3085183982834963</v>
      </c>
      <c r="U1501" s="93">
        <f t="shared" si="163"/>
        <v>1.622570964296526</v>
      </c>
      <c r="V1501" s="93">
        <f t="shared" si="163"/>
        <v>2.0119981023054474</v>
      </c>
      <c r="W1501" s="93">
        <f t="shared" si="163"/>
        <v>2.4948901790781228</v>
      </c>
      <c r="X1501" s="93">
        <f t="shared" si="163"/>
        <v>3.0936793620869483</v>
      </c>
      <c r="Y1501" s="93">
        <f t="shared" si="162"/>
        <v>3.8361816787219052</v>
      </c>
      <c r="Z1501" s="93">
        <f t="shared" si="162"/>
        <v>4.7568891762054593</v>
      </c>
      <c r="AA1501" s="93">
        <f t="shared" si="162"/>
        <v>5.8985722079355707</v>
      </c>
      <c r="AB1501" s="93">
        <f t="shared" si="162"/>
        <v>7.3142662785312558</v>
      </c>
      <c r="AC1501" s="95">
        <f t="shared" si="162"/>
        <v>9.0697357440646282</v>
      </c>
      <c r="AE1501" s="96"/>
    </row>
    <row r="1502" spans="3:31" ht="24.75" customHeight="1" x14ac:dyDescent="0.25">
      <c r="C1502" s="91">
        <f>ABS(E1502-Dashboard!$F$13)</f>
        <v>15.207186911488684</v>
      </c>
      <c r="D1502" s="92">
        <f t="shared" si="165"/>
        <v>0.24010622874313522</v>
      </c>
      <c r="E1502" s="93" cm="1">
        <f t="array" ref="E1502">SUM('DRE + DCF'!$S$41/TIR!S1502,'DRE + DCF'!$U$41:$AD$41/TIR!T1502:AC1502,TIR!F1502)</f>
        <v>34.302813088511314</v>
      </c>
      <c r="F1502" s="100">
        <f>'DRE + DCF'!$AE$38*'DRE + DCF'!$AE$39*(1+G1502)/(R1502-G1502)/AC1502</f>
        <v>14.096272971443952</v>
      </c>
      <c r="G1502" s="92">
        <f>R1502*(1-'DRE + DCF'!$AE$39)</f>
        <v>0.14406373724588112</v>
      </c>
      <c r="H1502" s="94">
        <f t="shared" si="161"/>
        <v>0.24010622874313522</v>
      </c>
      <c r="I1502" s="94">
        <f t="shared" si="164"/>
        <v>0.24010622874313522</v>
      </c>
      <c r="J1502" s="94">
        <f t="shared" si="164"/>
        <v>0.24010622874313522</v>
      </c>
      <c r="K1502" s="94">
        <f t="shared" si="164"/>
        <v>0.24010622874313522</v>
      </c>
      <c r="L1502" s="94">
        <f t="shared" si="164"/>
        <v>0.24010622874313522</v>
      </c>
      <c r="M1502" s="94">
        <f t="shared" si="164"/>
        <v>0.24010622874313522</v>
      </c>
      <c r="N1502" s="94">
        <f t="shared" si="164"/>
        <v>0.24010622874313522</v>
      </c>
      <c r="O1502" s="94">
        <f t="shared" si="164"/>
        <v>0.24010622874313522</v>
      </c>
      <c r="P1502" s="94">
        <f t="shared" si="164"/>
        <v>0.24010622874313522</v>
      </c>
      <c r="Q1502" s="94">
        <f t="shared" si="164"/>
        <v>0.24010622874313522</v>
      </c>
      <c r="R1502" s="94">
        <f t="shared" si="164"/>
        <v>0.24010622874313522</v>
      </c>
      <c r="S1502" s="93">
        <f>(1+H1502)^((5-Dashboard!$F$9)*3/12)</f>
        <v>1.0552727465722926</v>
      </c>
      <c r="T1502" s="93">
        <f t="shared" si="163"/>
        <v>1.3086503060471761</v>
      </c>
      <c r="U1502" s="93">
        <f t="shared" si="163"/>
        <v>1.6228653957757133</v>
      </c>
      <c r="V1502" s="93">
        <f t="shared" si="163"/>
        <v>2.0125254857131556</v>
      </c>
      <c r="W1502" s="93">
        <f t="shared" si="163"/>
        <v>2.4957453903371878</v>
      </c>
      <c r="X1502" s="93">
        <f t="shared" si="163"/>
        <v>3.0949894039141141</v>
      </c>
      <c r="Y1502" s="93">
        <f t="shared" si="162"/>
        <v>3.8381156376878964</v>
      </c>
      <c r="Z1502" s="93">
        <f t="shared" si="162"/>
        <v>4.7596711089331913</v>
      </c>
      <c r="AA1502" s="93">
        <f t="shared" si="162"/>
        <v>5.9024977889567962</v>
      </c>
      <c r="AB1502" s="93">
        <f t="shared" si="162"/>
        <v>7.3197242732279069</v>
      </c>
      <c r="AC1502" s="95">
        <f t="shared" si="162"/>
        <v>9.077235663912246</v>
      </c>
      <c r="AE1502" s="96"/>
    </row>
    <row r="1503" spans="3:31" ht="24.75" customHeight="1" x14ac:dyDescent="0.25">
      <c r="C1503" s="91">
        <f>ABS(E1503-Dashboard!$F$13)</f>
        <v>15.231429427305507</v>
      </c>
      <c r="D1503" s="92">
        <f t="shared" si="165"/>
        <v>0.24020622874313521</v>
      </c>
      <c r="E1503" s="93" cm="1">
        <f t="array" ref="E1503">SUM('DRE + DCF'!$S$41/TIR!S1503,'DRE + DCF'!$U$41:$AD$41/TIR!T1503:AC1503,TIR!F1503)</f>
        <v>34.278570572694491</v>
      </c>
      <c r="F1503" s="100">
        <f>'DRE + DCF'!$AE$38*'DRE + DCF'!$AE$39*(1+G1503)/(R1503-G1503)/AC1503</f>
        <v>14.079501890972175</v>
      </c>
      <c r="G1503" s="92">
        <f>R1503*(1-'DRE + DCF'!$AE$39)</f>
        <v>0.14412373724588112</v>
      </c>
      <c r="H1503" s="94">
        <f t="shared" si="161"/>
        <v>0.24020622874313521</v>
      </c>
      <c r="I1503" s="94">
        <f t="shared" si="164"/>
        <v>0.24020622874313521</v>
      </c>
      <c r="J1503" s="94">
        <f t="shared" si="164"/>
        <v>0.24020622874313521</v>
      </c>
      <c r="K1503" s="94">
        <f t="shared" si="164"/>
        <v>0.24020622874313521</v>
      </c>
      <c r="L1503" s="94">
        <f t="shared" si="164"/>
        <v>0.24020622874313521</v>
      </c>
      <c r="M1503" s="94">
        <f t="shared" si="164"/>
        <v>0.24020622874313521</v>
      </c>
      <c r="N1503" s="94">
        <f t="shared" si="164"/>
        <v>0.24020622874313521</v>
      </c>
      <c r="O1503" s="94">
        <f t="shared" si="164"/>
        <v>0.24020622874313521</v>
      </c>
      <c r="P1503" s="94">
        <f t="shared" si="164"/>
        <v>0.24020622874313521</v>
      </c>
      <c r="Q1503" s="94">
        <f t="shared" si="164"/>
        <v>0.24020622874313521</v>
      </c>
      <c r="R1503" s="94">
        <f t="shared" si="164"/>
        <v>0.24020622874313521</v>
      </c>
      <c r="S1503" s="93">
        <f>(1+H1503)^((5-Dashboard!$F$9)*3/12)</f>
        <v>1.0552940197667349</v>
      </c>
      <c r="T1503" s="93">
        <f t="shared" si="163"/>
        <v>1.308782216470086</v>
      </c>
      <c r="U1503" s="93">
        <f t="shared" si="163"/>
        <v>1.623159856934447</v>
      </c>
      <c r="V1503" s="93">
        <f t="shared" si="163"/>
        <v>2.0130529648159174</v>
      </c>
      <c r="W1503" s="93">
        <f t="shared" si="163"/>
        <v>2.4966008257545362</v>
      </c>
      <c r="X1503" s="93">
        <f t="shared" si="163"/>
        <v>3.0962998947860307</v>
      </c>
      <c r="Y1503" s="93">
        <f t="shared" si="162"/>
        <v>3.8400504155703494</v>
      </c>
      <c r="Z1503" s="93">
        <f t="shared" si="162"/>
        <v>4.7624544440780125</v>
      </c>
      <c r="AA1503" s="93">
        <f t="shared" si="162"/>
        <v>5.9064256656509766</v>
      </c>
      <c r="AB1503" s="93">
        <f t="shared" si="162"/>
        <v>7.3251859001486599</v>
      </c>
      <c r="AC1503" s="95">
        <f t="shared" si="162"/>
        <v>9.0847411800657571</v>
      </c>
      <c r="AE1503" s="96"/>
    </row>
    <row r="1504" spans="3:31" ht="24.75" customHeight="1" x14ac:dyDescent="0.25">
      <c r="C1504" s="91">
        <f>ABS(E1504-Dashboard!$F$13)</f>
        <v>15.255644179213263</v>
      </c>
      <c r="D1504" s="92">
        <f t="shared" si="165"/>
        <v>0.2403062287431352</v>
      </c>
      <c r="E1504" s="93" cm="1">
        <f t="array" ref="E1504">SUM('DRE + DCF'!$S$41/TIR!S1504,'DRE + DCF'!$U$41:$AD$41/TIR!T1504:AC1504,TIR!F1504)</f>
        <v>34.254355820786735</v>
      </c>
      <c r="F1504" s="100">
        <f>'DRE + DCF'!$AE$38*'DRE + DCF'!$AE$39*(1+G1504)/(R1504-G1504)/AC1504</f>
        <v>14.062754099669924</v>
      </c>
      <c r="G1504" s="92">
        <f>R1504*(1-'DRE + DCF'!$AE$39)</f>
        <v>0.14418373724588113</v>
      </c>
      <c r="H1504" s="94">
        <f t="shared" si="161"/>
        <v>0.2403062287431352</v>
      </c>
      <c r="I1504" s="94">
        <f t="shared" si="164"/>
        <v>0.2403062287431352</v>
      </c>
      <c r="J1504" s="94">
        <f t="shared" si="164"/>
        <v>0.2403062287431352</v>
      </c>
      <c r="K1504" s="94">
        <f t="shared" si="164"/>
        <v>0.2403062287431352</v>
      </c>
      <c r="L1504" s="94">
        <f t="shared" ref="I1504:R1529" si="166">$D1504</f>
        <v>0.2403062287431352</v>
      </c>
      <c r="M1504" s="94">
        <f t="shared" si="166"/>
        <v>0.2403062287431352</v>
      </c>
      <c r="N1504" s="94">
        <f t="shared" si="166"/>
        <v>0.2403062287431352</v>
      </c>
      <c r="O1504" s="94">
        <f t="shared" si="166"/>
        <v>0.2403062287431352</v>
      </c>
      <c r="P1504" s="94">
        <f t="shared" si="166"/>
        <v>0.2403062287431352</v>
      </c>
      <c r="Q1504" s="94">
        <f t="shared" si="166"/>
        <v>0.2403062287431352</v>
      </c>
      <c r="R1504" s="94">
        <f t="shared" si="166"/>
        <v>0.2403062287431352</v>
      </c>
      <c r="S1504" s="93">
        <f>(1+H1504)^((5-Dashboard!$F$9)*3/12)</f>
        <v>1.0553152916747446</v>
      </c>
      <c r="T1504" s="93">
        <f t="shared" si="163"/>
        <v>1.3089141295520643</v>
      </c>
      <c r="U1504" s="93">
        <f t="shared" si="163"/>
        <v>1.6234543477733245</v>
      </c>
      <c r="V1504" s="93">
        <f t="shared" si="163"/>
        <v>2.0135805396233786</v>
      </c>
      <c r="W1504" s="93">
        <f t="shared" si="163"/>
        <v>2.4974564853708396</v>
      </c>
      <c r="X1504" s="93">
        <f t="shared" si="163"/>
        <v>3.097610834820391</v>
      </c>
      <c r="Y1504" s="93">
        <f t="shared" si="162"/>
        <v>3.8419860126499539</v>
      </c>
      <c r="Z1504" s="93">
        <f t="shared" si="162"/>
        <v>4.7652391822337394</v>
      </c>
      <c r="AA1504" s="93">
        <f t="shared" si="162"/>
        <v>5.9103558391753515</v>
      </c>
      <c r="AB1504" s="93">
        <f t="shared" si="162"/>
        <v>7.3306511614175482</v>
      </c>
      <c r="AC1504" s="95">
        <f t="shared" si="162"/>
        <v>9.0922522962492831</v>
      </c>
      <c r="AE1504" s="96"/>
    </row>
    <row r="1505" spans="3:31" ht="24.75" customHeight="1" x14ac:dyDescent="0.25">
      <c r="C1505" s="91">
        <f>ABS(E1505-Dashboard!$F$13)</f>
        <v>15.27983120841369</v>
      </c>
      <c r="D1505" s="92">
        <f t="shared" si="165"/>
        <v>0.24040622874313519</v>
      </c>
      <c r="E1505" s="93" cm="1">
        <f t="array" ref="E1505">SUM('DRE + DCF'!$S$41/TIR!S1505,'DRE + DCF'!$U$41:$AD$41/TIR!T1505:AC1505,TIR!F1505)</f>
        <v>34.230168791586308</v>
      </c>
      <c r="F1505" s="100">
        <f>'DRE + DCF'!$AE$38*'DRE + DCF'!$AE$39*(1+G1505)/(R1505-G1505)/AC1505</f>
        <v>14.046029559721319</v>
      </c>
      <c r="G1505" s="92">
        <f>R1505*(1-'DRE + DCF'!$AE$39)</f>
        <v>0.1442437372458811</v>
      </c>
      <c r="H1505" s="94">
        <f t="shared" si="161"/>
        <v>0.24040622874313519</v>
      </c>
      <c r="I1505" s="94">
        <f t="shared" si="166"/>
        <v>0.24040622874313519</v>
      </c>
      <c r="J1505" s="94">
        <f t="shared" si="166"/>
        <v>0.24040622874313519</v>
      </c>
      <c r="K1505" s="94">
        <f t="shared" si="166"/>
        <v>0.24040622874313519</v>
      </c>
      <c r="L1505" s="94">
        <f t="shared" si="166"/>
        <v>0.24040622874313519</v>
      </c>
      <c r="M1505" s="94">
        <f t="shared" si="166"/>
        <v>0.24040622874313519</v>
      </c>
      <c r="N1505" s="94">
        <f t="shared" si="166"/>
        <v>0.24040622874313519</v>
      </c>
      <c r="O1505" s="94">
        <f t="shared" si="166"/>
        <v>0.24040622874313519</v>
      </c>
      <c r="P1505" s="94">
        <f t="shared" si="166"/>
        <v>0.24040622874313519</v>
      </c>
      <c r="Q1505" s="94">
        <f t="shared" si="166"/>
        <v>0.24040622874313519</v>
      </c>
      <c r="R1505" s="94">
        <f t="shared" si="166"/>
        <v>0.24040622874313519</v>
      </c>
      <c r="S1505" s="93">
        <f>(1+H1505)^((5-Dashboard!$F$9)*3/12)</f>
        <v>1.0553365622965036</v>
      </c>
      <c r="T1505" s="93">
        <f t="shared" si="163"/>
        <v>1.3090460452929509</v>
      </c>
      <c r="U1505" s="93">
        <f t="shared" si="163"/>
        <v>1.6237488682929446</v>
      </c>
      <c r="V1505" s="93">
        <f t="shared" si="163"/>
        <v>2.014108210145185</v>
      </c>
      <c r="W1505" s="93">
        <f t="shared" si="163"/>
        <v>2.4983123692267752</v>
      </c>
      <c r="X1505" s="93">
        <f t="shared" si="163"/>
        <v>3.0989222241349115</v>
      </c>
      <c r="Y1505" s="93">
        <f t="shared" si="162"/>
        <v>3.8439224292074745</v>
      </c>
      <c r="Z1505" s="93">
        <f t="shared" si="162"/>
        <v>4.7680253239943946</v>
      </c>
      <c r="AA1505" s="93">
        <f t="shared" si="162"/>
        <v>5.9142883106876525</v>
      </c>
      <c r="AB1505" s="93">
        <f t="shared" si="162"/>
        <v>7.3361200591596791</v>
      </c>
      <c r="AC1505" s="95">
        <f t="shared" si="162"/>
        <v>9.0997690161891231</v>
      </c>
      <c r="AE1505" s="96"/>
    </row>
    <row r="1506" spans="3:31" ht="24.75" customHeight="1" x14ac:dyDescent="0.25">
      <c r="C1506" s="91">
        <f>ABS(E1506-Dashboard!$F$13)</f>
        <v>15.303990556033717</v>
      </c>
      <c r="D1506" s="92">
        <f t="shared" si="165"/>
        <v>0.24050622874313518</v>
      </c>
      <c r="E1506" s="93" cm="1">
        <f t="array" ref="E1506">SUM('DRE + DCF'!$S$41/TIR!S1506,'DRE + DCF'!$U$41:$AD$41/TIR!T1506:AC1506,TIR!F1506)</f>
        <v>34.206009443966281</v>
      </c>
      <c r="F1506" s="100">
        <f>'DRE + DCF'!$AE$38*'DRE + DCF'!$AE$39*(1+G1506)/(R1506-G1506)/AC1506</f>
        <v>14.029328233382328</v>
      </c>
      <c r="G1506" s="92">
        <f>R1506*(1-'DRE + DCF'!$AE$39)</f>
        <v>0.14430373724588111</v>
      </c>
      <c r="H1506" s="94">
        <f t="shared" si="161"/>
        <v>0.24050622874313518</v>
      </c>
      <c r="I1506" s="94">
        <f t="shared" si="166"/>
        <v>0.24050622874313518</v>
      </c>
      <c r="J1506" s="94">
        <f t="shared" si="166"/>
        <v>0.24050622874313518</v>
      </c>
      <c r="K1506" s="94">
        <f t="shared" si="166"/>
        <v>0.24050622874313518</v>
      </c>
      <c r="L1506" s="94">
        <f t="shared" si="166"/>
        <v>0.24050622874313518</v>
      </c>
      <c r="M1506" s="94">
        <f t="shared" si="166"/>
        <v>0.24050622874313518</v>
      </c>
      <c r="N1506" s="94">
        <f t="shared" si="166"/>
        <v>0.24050622874313518</v>
      </c>
      <c r="O1506" s="94">
        <f t="shared" si="166"/>
        <v>0.24050622874313518</v>
      </c>
      <c r="P1506" s="94">
        <f t="shared" si="166"/>
        <v>0.24050622874313518</v>
      </c>
      <c r="Q1506" s="94">
        <f t="shared" si="166"/>
        <v>0.24050622874313518</v>
      </c>
      <c r="R1506" s="94">
        <f t="shared" si="166"/>
        <v>0.24050622874313518</v>
      </c>
      <c r="S1506" s="93">
        <f>(1+H1506)^((5-Dashboard!$F$9)*3/12)</f>
        <v>1.0553578316321934</v>
      </c>
      <c r="T1506" s="93">
        <f t="shared" si="163"/>
        <v>1.3091779636925849</v>
      </c>
      <c r="U1506" s="93">
        <f t="shared" si="163"/>
        <v>1.6240434184939057</v>
      </c>
      <c r="V1506" s="93">
        <f t="shared" si="163"/>
        <v>2.0146359763909842</v>
      </c>
      <c r="W1506" s="93">
        <f t="shared" si="163"/>
        <v>2.4991684773630238</v>
      </c>
      <c r="X1506" s="93">
        <f t="shared" si="163"/>
        <v>3.1002340628473282</v>
      </c>
      <c r="Y1506" s="93">
        <f t="shared" si="162"/>
        <v>3.8458596655237471</v>
      </c>
      <c r="Z1506" s="93">
        <f t="shared" si="162"/>
        <v>4.7708128699541987</v>
      </c>
      <c r="AA1506" s="93">
        <f t="shared" si="162"/>
        <v>5.9182230813460963</v>
      </c>
      <c r="AB1506" s="93">
        <f t="shared" si="162"/>
        <v>7.3415925955012229</v>
      </c>
      <c r="AC1506" s="95">
        <f t="shared" si="162"/>
        <v>9.1072913436137473</v>
      </c>
      <c r="AE1506" s="96"/>
    </row>
    <row r="1507" spans="3:31" ht="24.75" customHeight="1" x14ac:dyDescent="0.25">
      <c r="C1507" s="91">
        <f>ABS(E1507-Dashboard!$F$13)</f>
        <v>15.328122263125636</v>
      </c>
      <c r="D1507" s="92">
        <f t="shared" si="165"/>
        <v>0.24060622874313517</v>
      </c>
      <c r="E1507" s="93" cm="1">
        <f t="array" ref="E1507">SUM('DRE + DCF'!$S$41/TIR!S1507,'DRE + DCF'!$U$41:$AD$41/TIR!T1507:AC1507,TIR!F1507)</f>
        <v>34.181877736874362</v>
      </c>
      <c r="F1507" s="100">
        <f>'DRE + DCF'!$AE$38*'DRE + DCF'!$AE$39*(1+G1507)/(R1507-G1507)/AC1507</f>
        <v>14.012650082980542</v>
      </c>
      <c r="G1507" s="92">
        <f>R1507*(1-'DRE + DCF'!$AE$39)</f>
        <v>0.14436373724588109</v>
      </c>
      <c r="H1507" s="94">
        <f t="shared" si="161"/>
        <v>0.24060622874313517</v>
      </c>
      <c r="I1507" s="94">
        <f t="shared" si="166"/>
        <v>0.24060622874313517</v>
      </c>
      <c r="J1507" s="94">
        <f t="shared" si="166"/>
        <v>0.24060622874313517</v>
      </c>
      <c r="K1507" s="94">
        <f t="shared" si="166"/>
        <v>0.24060622874313517</v>
      </c>
      <c r="L1507" s="94">
        <f t="shared" si="166"/>
        <v>0.24060622874313517</v>
      </c>
      <c r="M1507" s="94">
        <f t="shared" si="166"/>
        <v>0.24060622874313517</v>
      </c>
      <c r="N1507" s="94">
        <f t="shared" si="166"/>
        <v>0.24060622874313517</v>
      </c>
      <c r="O1507" s="94">
        <f t="shared" si="166"/>
        <v>0.24060622874313517</v>
      </c>
      <c r="P1507" s="94">
        <f t="shared" si="166"/>
        <v>0.24060622874313517</v>
      </c>
      <c r="Q1507" s="94">
        <f t="shared" si="166"/>
        <v>0.24060622874313517</v>
      </c>
      <c r="R1507" s="94">
        <f t="shared" si="166"/>
        <v>0.24060622874313517</v>
      </c>
      <c r="S1507" s="93">
        <f>(1+H1507)^((5-Dashboard!$F$9)*3/12)</f>
        <v>1.0553790996819952</v>
      </c>
      <c r="T1507" s="93">
        <f t="shared" si="163"/>
        <v>1.3093098847508053</v>
      </c>
      <c r="U1507" s="93">
        <f t="shared" si="163"/>
        <v>1.6243379983768056</v>
      </c>
      <c r="V1507" s="93">
        <f t="shared" si="163"/>
        <v>2.0151638383704218</v>
      </c>
      <c r="W1507" s="93">
        <f t="shared" si="163"/>
        <v>2.5000248098202698</v>
      </c>
      <c r="X1507" s="93">
        <f t="shared" si="163"/>
        <v>3.1015463510753984</v>
      </c>
      <c r="Y1507" s="93">
        <f t="shared" si="162"/>
        <v>3.8477977218796822</v>
      </c>
      <c r="Z1507" s="93">
        <f t="shared" si="162"/>
        <v>4.7736018207075794</v>
      </c>
      <c r="AA1507" s="93">
        <f t="shared" si="162"/>
        <v>5.9221601523093943</v>
      </c>
      <c r="AB1507" s="93">
        <f t="shared" si="162"/>
        <v>7.347068772569429</v>
      </c>
      <c r="AC1507" s="95">
        <f t="shared" si="162"/>
        <v>9.1148192822538139</v>
      </c>
      <c r="AE1507" s="96"/>
    </row>
    <row r="1508" spans="3:31" ht="24.75" customHeight="1" x14ac:dyDescent="0.25">
      <c r="C1508" s="91">
        <f>ABS(E1508-Dashboard!$F$13)</f>
        <v>15.352226370667225</v>
      </c>
      <c r="D1508" s="92">
        <f t="shared" si="165"/>
        <v>0.24070622874313516</v>
      </c>
      <c r="E1508" s="93" cm="1">
        <f t="array" ref="E1508">SUM('DRE + DCF'!$S$41/TIR!S1508,'DRE + DCF'!$U$41:$AD$41/TIR!T1508:AC1508,TIR!F1508)</f>
        <v>34.157773629332773</v>
      </c>
      <c r="F1508" s="100">
        <f>'DRE + DCF'!$AE$38*'DRE + DCF'!$AE$39*(1+G1508)/(R1508-G1508)/AC1508</f>
        <v>13.995995070915091</v>
      </c>
      <c r="G1508" s="92">
        <f>R1508*(1-'DRE + DCF'!$AE$39)</f>
        <v>0.14442373724588109</v>
      </c>
      <c r="H1508" s="94">
        <f t="shared" si="161"/>
        <v>0.24070622874313516</v>
      </c>
      <c r="I1508" s="94">
        <f t="shared" si="166"/>
        <v>0.24070622874313516</v>
      </c>
      <c r="J1508" s="94">
        <f t="shared" si="166"/>
        <v>0.24070622874313516</v>
      </c>
      <c r="K1508" s="94">
        <f t="shared" si="166"/>
        <v>0.24070622874313516</v>
      </c>
      <c r="L1508" s="94">
        <f t="shared" si="166"/>
        <v>0.24070622874313516</v>
      </c>
      <c r="M1508" s="94">
        <f t="shared" si="166"/>
        <v>0.24070622874313516</v>
      </c>
      <c r="N1508" s="94">
        <f t="shared" si="166"/>
        <v>0.24070622874313516</v>
      </c>
      <c r="O1508" s="94">
        <f t="shared" si="166"/>
        <v>0.24070622874313516</v>
      </c>
      <c r="P1508" s="94">
        <f t="shared" si="166"/>
        <v>0.24070622874313516</v>
      </c>
      <c r="Q1508" s="94">
        <f t="shared" si="166"/>
        <v>0.24070622874313516</v>
      </c>
      <c r="R1508" s="94">
        <f t="shared" si="166"/>
        <v>0.24070622874313516</v>
      </c>
      <c r="S1508" s="93">
        <f>(1+H1508)^((5-Dashboard!$F$9)*3/12)</f>
        <v>1.0554003664460905</v>
      </c>
      <c r="T1508" s="93">
        <f t="shared" si="163"/>
        <v>1.3094418084674517</v>
      </c>
      <c r="U1508" s="93">
        <f t="shared" si="163"/>
        <v>1.6246326079422428</v>
      </c>
      <c r="V1508" s="93">
        <f t="shared" si="163"/>
        <v>2.0156917960931446</v>
      </c>
      <c r="W1508" s="93">
        <f t="shared" si="163"/>
        <v>2.5008813666392022</v>
      </c>
      <c r="X1508" s="93">
        <f t="shared" si="163"/>
        <v>3.1028590889369028</v>
      </c>
      <c r="Y1508" s="93">
        <f t="shared" si="162"/>
        <v>3.849736598556265</v>
      </c>
      <c r="Z1508" s="93">
        <f t="shared" si="162"/>
        <v>4.7763921768491686</v>
      </c>
      <c r="AA1508" s="93">
        <f t="shared" si="162"/>
        <v>5.9260995247367463</v>
      </c>
      <c r="AB1508" s="93">
        <f t="shared" si="162"/>
        <v>7.3525485924926146</v>
      </c>
      <c r="AC1508" s="95">
        <f t="shared" si="162"/>
        <v>9.1223528358421593</v>
      </c>
      <c r="AE1508" s="96"/>
    </row>
    <row r="1509" spans="3:31" ht="24.75" customHeight="1" x14ac:dyDescent="0.25">
      <c r="C1509" s="91">
        <f>ABS(E1509-Dashboard!$F$13)</f>
        <v>15.376302919561894</v>
      </c>
      <c r="D1509" s="92">
        <f t="shared" si="165"/>
        <v>0.24080622874313515</v>
      </c>
      <c r="E1509" s="93" cm="1">
        <f t="array" ref="E1509">SUM('DRE + DCF'!$S$41/TIR!S1509,'DRE + DCF'!$U$41:$AD$41/TIR!T1509:AC1509,TIR!F1509)</f>
        <v>34.133697080438104</v>
      </c>
      <c r="F1509" s="100">
        <f>'DRE + DCF'!$AE$38*'DRE + DCF'!$AE$39*(1+G1509)/(R1509-G1509)/AC1509</f>
        <v>13.97936315965646</v>
      </c>
      <c r="G1509" s="92">
        <f>R1509*(1-'DRE + DCF'!$AE$39)</f>
        <v>0.14448373724588109</v>
      </c>
      <c r="H1509" s="94">
        <f t="shared" si="161"/>
        <v>0.24080622874313515</v>
      </c>
      <c r="I1509" s="94">
        <f t="shared" si="166"/>
        <v>0.24080622874313515</v>
      </c>
      <c r="J1509" s="94">
        <f t="shared" si="166"/>
        <v>0.24080622874313515</v>
      </c>
      <c r="K1509" s="94">
        <f t="shared" si="166"/>
        <v>0.24080622874313515</v>
      </c>
      <c r="L1509" s="94">
        <f t="shared" si="166"/>
        <v>0.24080622874313515</v>
      </c>
      <c r="M1509" s="94">
        <f t="shared" si="166"/>
        <v>0.24080622874313515</v>
      </c>
      <c r="N1509" s="94">
        <f t="shared" si="166"/>
        <v>0.24080622874313515</v>
      </c>
      <c r="O1509" s="94">
        <f t="shared" si="166"/>
        <v>0.24080622874313515</v>
      </c>
      <c r="P1509" s="94">
        <f t="shared" si="166"/>
        <v>0.24080622874313515</v>
      </c>
      <c r="Q1509" s="94">
        <f t="shared" si="166"/>
        <v>0.24080622874313515</v>
      </c>
      <c r="R1509" s="94">
        <f t="shared" si="166"/>
        <v>0.24080622874313515</v>
      </c>
      <c r="S1509" s="93">
        <f>(1+H1509)^((5-Dashboard!$F$9)*3/12)</f>
        <v>1.0554216319246605</v>
      </c>
      <c r="T1509" s="93">
        <f t="shared" si="163"/>
        <v>1.3095737348423633</v>
      </c>
      <c r="U1509" s="93">
        <f t="shared" si="163"/>
        <v>1.6249272471908152</v>
      </c>
      <c r="V1509" s="93">
        <f t="shared" si="163"/>
        <v>2.0162198495687997</v>
      </c>
      <c r="W1509" s="93">
        <f t="shared" si="163"/>
        <v>2.5017381478605136</v>
      </c>
      <c r="X1509" s="93">
        <f t="shared" si="163"/>
        <v>3.1041722765496398</v>
      </c>
      <c r="Y1509" s="93">
        <f t="shared" si="162"/>
        <v>3.851676295834551</v>
      </c>
      <c r="Z1509" s="93">
        <f t="shared" si="162"/>
        <v>4.7791839389737971</v>
      </c>
      <c r="AA1509" s="93">
        <f t="shared" si="162"/>
        <v>5.9300411997878388</v>
      </c>
      <c r="AB1509" s="93">
        <f t="shared" si="162"/>
        <v>7.3580320574001652</v>
      </c>
      <c r="AC1509" s="95">
        <f t="shared" si="162"/>
        <v>9.1298920081137904</v>
      </c>
      <c r="AE1509" s="96"/>
    </row>
    <row r="1510" spans="3:31" ht="24.75" customHeight="1" x14ac:dyDescent="0.25">
      <c r="C1510" s="91">
        <f>ABS(E1510-Dashboard!$F$13)</f>
        <v>15.400351950638949</v>
      </c>
      <c r="D1510" s="92">
        <f t="shared" si="165"/>
        <v>0.24090622874313514</v>
      </c>
      <c r="E1510" s="93" cm="1">
        <f t="array" ref="E1510">SUM('DRE + DCF'!$S$41/TIR!S1510,'DRE + DCF'!$U$41:$AD$41/TIR!T1510:AC1510,TIR!F1510)</f>
        <v>34.109648049361049</v>
      </c>
      <c r="F1510" s="100">
        <f>'DRE + DCF'!$AE$38*'DRE + DCF'!$AE$39*(1+G1510)/(R1510-G1510)/AC1510</f>
        <v>13.962754311746275</v>
      </c>
      <c r="G1510" s="92">
        <f>R1510*(1-'DRE + DCF'!$AE$39)</f>
        <v>0.14454373724588107</v>
      </c>
      <c r="H1510" s="94">
        <f t="shared" si="161"/>
        <v>0.24090622874313514</v>
      </c>
      <c r="I1510" s="94">
        <f t="shared" si="166"/>
        <v>0.24090622874313514</v>
      </c>
      <c r="J1510" s="94">
        <f t="shared" si="166"/>
        <v>0.24090622874313514</v>
      </c>
      <c r="K1510" s="94">
        <f t="shared" si="166"/>
        <v>0.24090622874313514</v>
      </c>
      <c r="L1510" s="94">
        <f t="shared" si="166"/>
        <v>0.24090622874313514</v>
      </c>
      <c r="M1510" s="94">
        <f t="shared" si="166"/>
        <v>0.24090622874313514</v>
      </c>
      <c r="N1510" s="94">
        <f t="shared" si="166"/>
        <v>0.24090622874313514</v>
      </c>
      <c r="O1510" s="94">
        <f t="shared" si="166"/>
        <v>0.24090622874313514</v>
      </c>
      <c r="P1510" s="94">
        <f t="shared" si="166"/>
        <v>0.24090622874313514</v>
      </c>
      <c r="Q1510" s="94">
        <f t="shared" si="166"/>
        <v>0.24090622874313514</v>
      </c>
      <c r="R1510" s="94">
        <f t="shared" si="166"/>
        <v>0.24090622874313514</v>
      </c>
      <c r="S1510" s="93">
        <f>(1+H1510)^((5-Dashboard!$F$9)*3/12)</f>
        <v>1.0554428961178866</v>
      </c>
      <c r="T1510" s="93">
        <f t="shared" si="163"/>
        <v>1.3097056638753792</v>
      </c>
      <c r="U1510" s="93">
        <f t="shared" si="163"/>
        <v>1.6252219161231209</v>
      </c>
      <c r="V1510" s="93">
        <f t="shared" si="163"/>
        <v>2.016747998807034</v>
      </c>
      <c r="W1510" s="93">
        <f t="shared" si="163"/>
        <v>2.5025951535249016</v>
      </c>
      <c r="X1510" s="93">
        <f t="shared" si="163"/>
        <v>3.105485914031433</v>
      </c>
      <c r="Y1510" s="93">
        <f t="shared" si="162"/>
        <v>3.8536168139956737</v>
      </c>
      <c r="Z1510" s="93">
        <f t="shared" si="162"/>
        <v>4.7819771076765072</v>
      </c>
      <c r="AA1510" s="93">
        <f t="shared" si="162"/>
        <v>5.9339851786228595</v>
      </c>
      <c r="AB1510" s="93">
        <f t="shared" si="162"/>
        <v>7.3635191694225517</v>
      </c>
      <c r="AC1510" s="95">
        <f t="shared" si="162"/>
        <v>9.1374368028059223</v>
      </c>
      <c r="AE1510" s="96"/>
    </row>
    <row r="1511" spans="3:31" ht="24.75" customHeight="1" x14ac:dyDescent="0.25">
      <c r="C1511" s="91">
        <f>ABS(E1511-Dashboard!$F$13)</f>
        <v>15.424373504653623</v>
      </c>
      <c r="D1511" s="92">
        <f t="shared" si="165"/>
        <v>0.24100622874313513</v>
      </c>
      <c r="E1511" s="93" cm="1">
        <f t="array" ref="E1511">SUM('DRE + DCF'!$S$41/TIR!S1511,'DRE + DCF'!$U$41:$AD$41/TIR!T1511:AC1511,TIR!F1511)</f>
        <v>34.085626495346375</v>
      </c>
      <c r="F1511" s="100">
        <f>'DRE + DCF'!$AE$38*'DRE + DCF'!$AE$39*(1+G1511)/(R1511-G1511)/AC1511</f>
        <v>13.946168489797252</v>
      </c>
      <c r="G1511" s="92">
        <f>R1511*(1-'DRE + DCF'!$AE$39)</f>
        <v>0.14460373724588108</v>
      </c>
      <c r="H1511" s="94">
        <f t="shared" si="161"/>
        <v>0.24100622874313513</v>
      </c>
      <c r="I1511" s="94">
        <f t="shared" si="166"/>
        <v>0.24100622874313513</v>
      </c>
      <c r="J1511" s="94">
        <f t="shared" si="166"/>
        <v>0.24100622874313513</v>
      </c>
      <c r="K1511" s="94">
        <f t="shared" si="166"/>
        <v>0.24100622874313513</v>
      </c>
      <c r="L1511" s="94">
        <f t="shared" si="166"/>
        <v>0.24100622874313513</v>
      </c>
      <c r="M1511" s="94">
        <f t="shared" si="166"/>
        <v>0.24100622874313513</v>
      </c>
      <c r="N1511" s="94">
        <f t="shared" si="166"/>
        <v>0.24100622874313513</v>
      </c>
      <c r="O1511" s="94">
        <f t="shared" si="166"/>
        <v>0.24100622874313513</v>
      </c>
      <c r="P1511" s="94">
        <f t="shared" si="166"/>
        <v>0.24100622874313513</v>
      </c>
      <c r="Q1511" s="94">
        <f t="shared" si="166"/>
        <v>0.24100622874313513</v>
      </c>
      <c r="R1511" s="94">
        <f t="shared" si="166"/>
        <v>0.24100622874313513</v>
      </c>
      <c r="S1511" s="93">
        <f>(1+H1511)^((5-Dashboard!$F$9)*3/12)</f>
        <v>1.0554641590259501</v>
      </c>
      <c r="T1511" s="93">
        <f t="shared" si="163"/>
        <v>1.3098375955663391</v>
      </c>
      <c r="U1511" s="93">
        <f t="shared" si="163"/>
        <v>1.6255166147397584</v>
      </c>
      <c r="V1511" s="93">
        <f t="shared" si="163"/>
        <v>2.0172762438174954</v>
      </c>
      <c r="W1511" s="93">
        <f t="shared" si="163"/>
        <v>2.5034523836730673</v>
      </c>
      <c r="X1511" s="93">
        <f t="shared" si="163"/>
        <v>3.1068000015001256</v>
      </c>
      <c r="Y1511" s="93">
        <f t="shared" si="162"/>
        <v>3.8555581533208376</v>
      </c>
      <c r="Z1511" s="93">
        <f t="shared" si="162"/>
        <v>4.7847716835525391</v>
      </c>
      <c r="AA1511" s="93">
        <f t="shared" si="162"/>
        <v>5.9379314624024779</v>
      </c>
      <c r="AB1511" s="93">
        <f t="shared" si="162"/>
        <v>7.3690099306913082</v>
      </c>
      <c r="AC1511" s="95">
        <f t="shared" si="162"/>
        <v>9.1449872236579317</v>
      </c>
      <c r="AE1511" s="96"/>
    </row>
    <row r="1512" spans="3:31" ht="24.75" customHeight="1" x14ac:dyDescent="0.25">
      <c r="C1512" s="91">
        <f>ABS(E1512-Dashboard!$F$13)</f>
        <v>15.448367622287321</v>
      </c>
      <c r="D1512" s="92">
        <f t="shared" si="165"/>
        <v>0.24110622874313511</v>
      </c>
      <c r="E1512" s="93" cm="1">
        <f t="array" ref="E1512">SUM('DRE + DCF'!$S$41/TIR!S1512,'DRE + DCF'!$U$41:$AD$41/TIR!T1512:AC1512,TIR!F1512)</f>
        <v>34.061632377712677</v>
      </c>
      <c r="F1512" s="100">
        <f>'DRE + DCF'!$AE$38*'DRE + DCF'!$AE$39*(1+G1512)/(R1512-G1512)/AC1512</f>
        <v>13.929605656492946</v>
      </c>
      <c r="G1512" s="92">
        <f>R1512*(1-'DRE + DCF'!$AE$39)</f>
        <v>0.14466373724588105</v>
      </c>
      <c r="H1512" s="94">
        <f t="shared" si="161"/>
        <v>0.24110622874313511</v>
      </c>
      <c r="I1512" s="94">
        <f t="shared" si="166"/>
        <v>0.24110622874313511</v>
      </c>
      <c r="J1512" s="94">
        <f t="shared" si="166"/>
        <v>0.24110622874313511</v>
      </c>
      <c r="K1512" s="94">
        <f t="shared" si="166"/>
        <v>0.24110622874313511</v>
      </c>
      <c r="L1512" s="94">
        <f t="shared" si="166"/>
        <v>0.24110622874313511</v>
      </c>
      <c r="M1512" s="94">
        <f t="shared" si="166"/>
        <v>0.24110622874313511</v>
      </c>
      <c r="N1512" s="94">
        <f t="shared" si="166"/>
        <v>0.24110622874313511</v>
      </c>
      <c r="O1512" s="94">
        <f t="shared" si="166"/>
        <v>0.24110622874313511</v>
      </c>
      <c r="P1512" s="94">
        <f t="shared" si="166"/>
        <v>0.24110622874313511</v>
      </c>
      <c r="Q1512" s="94">
        <f t="shared" si="166"/>
        <v>0.24110622874313511</v>
      </c>
      <c r="R1512" s="94">
        <f t="shared" si="166"/>
        <v>0.24110622874313511</v>
      </c>
      <c r="S1512" s="93">
        <f>(1+H1512)^((5-Dashboard!$F$9)*3/12)</f>
        <v>1.0554854206490325</v>
      </c>
      <c r="T1512" s="93">
        <f t="shared" si="163"/>
        <v>1.3099695299150824</v>
      </c>
      <c r="U1512" s="93">
        <f t="shared" si="163"/>
        <v>1.6258113430413255</v>
      </c>
      <c r="V1512" s="93">
        <f t="shared" si="163"/>
        <v>2.0178045846098311</v>
      </c>
      <c r="W1512" s="93">
        <f t="shared" si="163"/>
        <v>2.5043098383457161</v>
      </c>
      <c r="X1512" s="93">
        <f t="shared" si="163"/>
        <v>3.1081145390735823</v>
      </c>
      <c r="Y1512" s="93">
        <f t="shared" si="162"/>
        <v>3.8575003140913213</v>
      </c>
      <c r="Z1512" s="93">
        <f t="shared" si="162"/>
        <v>4.7875676671973393</v>
      </c>
      <c r="AA1512" s="93">
        <f t="shared" si="162"/>
        <v>5.9418800522878588</v>
      </c>
      <c r="AB1512" s="93">
        <f t="shared" si="162"/>
        <v>7.3745043433390469</v>
      </c>
      <c r="AC1512" s="95">
        <f t="shared" si="162"/>
        <v>9.1525432744113946</v>
      </c>
      <c r="AE1512" s="96"/>
    </row>
    <row r="1513" spans="3:31" ht="24.75" customHeight="1" x14ac:dyDescent="0.25">
      <c r="C1513" s="91">
        <f>ABS(E1513-Dashboard!$F$13)</f>
        <v>15.472334344147711</v>
      </c>
      <c r="D1513" s="92">
        <f t="shared" si="165"/>
        <v>0.2412062287431351</v>
      </c>
      <c r="E1513" s="93" cm="1">
        <f t="array" ref="E1513">SUM('DRE + DCF'!$S$41/TIR!S1513,'DRE + DCF'!$U$41:$AD$41/TIR!T1513:AC1513,TIR!F1513)</f>
        <v>34.037665655852287</v>
      </c>
      <c r="F1513" s="100">
        <f>'DRE + DCF'!$AE$38*'DRE + DCF'!$AE$39*(1+G1513)/(R1513-G1513)/AC1513</f>
        <v>13.913065774587661</v>
      </c>
      <c r="G1513" s="92">
        <f>R1513*(1-'DRE + DCF'!$AE$39)</f>
        <v>0.14472373724588106</v>
      </c>
      <c r="H1513" s="94">
        <f t="shared" si="161"/>
        <v>0.2412062287431351</v>
      </c>
      <c r="I1513" s="94">
        <f t="shared" si="166"/>
        <v>0.2412062287431351</v>
      </c>
      <c r="J1513" s="94">
        <f t="shared" si="166"/>
        <v>0.2412062287431351</v>
      </c>
      <c r="K1513" s="94">
        <f t="shared" si="166"/>
        <v>0.2412062287431351</v>
      </c>
      <c r="L1513" s="94">
        <f t="shared" si="166"/>
        <v>0.2412062287431351</v>
      </c>
      <c r="M1513" s="94">
        <f t="shared" si="166"/>
        <v>0.2412062287431351</v>
      </c>
      <c r="N1513" s="94">
        <f t="shared" si="166"/>
        <v>0.2412062287431351</v>
      </c>
      <c r="O1513" s="94">
        <f t="shared" si="166"/>
        <v>0.2412062287431351</v>
      </c>
      <c r="P1513" s="94">
        <f t="shared" si="166"/>
        <v>0.2412062287431351</v>
      </c>
      <c r="Q1513" s="94">
        <f t="shared" si="166"/>
        <v>0.2412062287431351</v>
      </c>
      <c r="R1513" s="94">
        <f t="shared" si="166"/>
        <v>0.2412062287431351</v>
      </c>
      <c r="S1513" s="93">
        <f>(1+H1513)^((5-Dashboard!$F$9)*3/12)</f>
        <v>1.0555066809873144</v>
      </c>
      <c r="T1513" s="93">
        <f t="shared" si="163"/>
        <v>1.3101014669214479</v>
      </c>
      <c r="U1513" s="93">
        <f t="shared" si="163"/>
        <v>1.6261061010284195</v>
      </c>
      <c r="V1513" s="93">
        <f t="shared" si="163"/>
        <v>2.0183330211936878</v>
      </c>
      <c r="W1513" s="93">
        <f t="shared" si="163"/>
        <v>2.5051675175835557</v>
      </c>
      <c r="X1513" s="93">
        <f t="shared" si="163"/>
        <v>3.109429526869687</v>
      </c>
      <c r="Y1513" s="93">
        <f t="shared" si="162"/>
        <v>3.8594432965884753</v>
      </c>
      <c r="Z1513" s="93">
        <f t="shared" si="162"/>
        <v>4.7903650592065548</v>
      </c>
      <c r="AA1513" s="93">
        <f t="shared" si="162"/>
        <v>5.9458309494406532</v>
      </c>
      <c r="AB1513" s="93">
        <f t="shared" si="162"/>
        <v>7.3800024094994479</v>
      </c>
      <c r="AC1513" s="95">
        <f t="shared" si="162"/>
        <v>9.1601049588100594</v>
      </c>
      <c r="AE1513" s="96"/>
    </row>
    <row r="1514" spans="3:31" ht="24.75" customHeight="1" x14ac:dyDescent="0.25">
      <c r="C1514" s="91">
        <f>ABS(E1514-Dashboard!$F$13)</f>
        <v>15.496273710768989</v>
      </c>
      <c r="D1514" s="92">
        <f t="shared" si="165"/>
        <v>0.24130622874313509</v>
      </c>
      <c r="E1514" s="93" cm="1">
        <f t="array" ref="E1514">SUM('DRE + DCF'!$S$41/TIR!S1514,'DRE + DCF'!$U$41:$AD$41/TIR!T1514:AC1514,TIR!F1514)</f>
        <v>34.013726289231009</v>
      </c>
      <c r="F1514" s="100">
        <f>'DRE + DCF'!$AE$38*'DRE + DCF'!$AE$39*(1+G1514)/(R1514-G1514)/AC1514</f>
        <v>13.89654880690623</v>
      </c>
      <c r="G1514" s="92">
        <f>R1514*(1-'DRE + DCF'!$AE$39)</f>
        <v>0.14478373724588106</v>
      </c>
      <c r="H1514" s="94">
        <f t="shared" si="161"/>
        <v>0.24130622874313509</v>
      </c>
      <c r="I1514" s="94">
        <f t="shared" si="166"/>
        <v>0.24130622874313509</v>
      </c>
      <c r="J1514" s="94">
        <f t="shared" si="166"/>
        <v>0.24130622874313509</v>
      </c>
      <c r="K1514" s="94">
        <f t="shared" si="166"/>
        <v>0.24130622874313509</v>
      </c>
      <c r="L1514" s="94">
        <f t="shared" si="166"/>
        <v>0.24130622874313509</v>
      </c>
      <c r="M1514" s="94">
        <f t="shared" si="166"/>
        <v>0.24130622874313509</v>
      </c>
      <c r="N1514" s="94">
        <f t="shared" si="166"/>
        <v>0.24130622874313509</v>
      </c>
      <c r="O1514" s="94">
        <f t="shared" si="166"/>
        <v>0.24130622874313509</v>
      </c>
      <c r="P1514" s="94">
        <f t="shared" si="166"/>
        <v>0.24130622874313509</v>
      </c>
      <c r="Q1514" s="94">
        <f t="shared" si="166"/>
        <v>0.24130622874313509</v>
      </c>
      <c r="R1514" s="94">
        <f t="shared" si="166"/>
        <v>0.24130622874313509</v>
      </c>
      <c r="S1514" s="93">
        <f>(1+H1514)^((5-Dashboard!$F$9)*3/12)</f>
        <v>1.0555279400409772</v>
      </c>
      <c r="T1514" s="93">
        <f t="shared" si="163"/>
        <v>1.3102334065852754</v>
      </c>
      <c r="U1514" s="93">
        <f t="shared" si="163"/>
        <v>1.626400888701639</v>
      </c>
      <c r="V1514" s="93">
        <f t="shared" si="163"/>
        <v>2.0188615535787151</v>
      </c>
      <c r="W1514" s="93">
        <f t="shared" si="163"/>
        <v>2.5060254214273017</v>
      </c>
      <c r="X1514" s="93">
        <f t="shared" si="163"/>
        <v>3.1107449650063499</v>
      </c>
      <c r="Y1514" s="93">
        <f t="shared" si="162"/>
        <v>3.8613871010937282</v>
      </c>
      <c r="Z1514" s="93">
        <f t="shared" si="162"/>
        <v>4.7931638601760431</v>
      </c>
      <c r="AA1514" s="93">
        <f t="shared" si="162"/>
        <v>5.9497841550230115</v>
      </c>
      <c r="AB1514" s="93">
        <f t="shared" si="162"/>
        <v>7.3855041313072753</v>
      </c>
      <c r="AC1514" s="95">
        <f t="shared" si="162"/>
        <v>9.1676722805998789</v>
      </c>
      <c r="AE1514" s="96"/>
    </row>
    <row r="1515" spans="3:31" ht="24.75" customHeight="1" x14ac:dyDescent="0.25">
      <c r="C1515" s="91">
        <f>ABS(E1515-Dashboard!$F$13)</f>
        <v>15.520185762611909</v>
      </c>
      <c r="D1515" s="92">
        <f t="shared" si="165"/>
        <v>0.24140622874313508</v>
      </c>
      <c r="E1515" s="93" cm="1">
        <f t="array" ref="E1515">SUM('DRE + DCF'!$S$41/TIR!S1515,'DRE + DCF'!$U$41:$AD$41/TIR!T1515:AC1515,TIR!F1515)</f>
        <v>33.989814237388089</v>
      </c>
      <c r="F1515" s="100">
        <f>'DRE + DCF'!$AE$38*'DRE + DCF'!$AE$39*(1+G1515)/(R1515-G1515)/AC1515</f>
        <v>13.880054716343924</v>
      </c>
      <c r="G1515" s="92">
        <f>R1515*(1-'DRE + DCF'!$AE$39)</f>
        <v>0.14484373724588104</v>
      </c>
      <c r="H1515" s="94">
        <f t="shared" si="161"/>
        <v>0.24140622874313508</v>
      </c>
      <c r="I1515" s="94">
        <f t="shared" si="166"/>
        <v>0.24140622874313508</v>
      </c>
      <c r="J1515" s="94">
        <f t="shared" si="166"/>
        <v>0.24140622874313508</v>
      </c>
      <c r="K1515" s="94">
        <f t="shared" si="166"/>
        <v>0.24140622874313508</v>
      </c>
      <c r="L1515" s="94">
        <f t="shared" si="166"/>
        <v>0.24140622874313508</v>
      </c>
      <c r="M1515" s="94">
        <f t="shared" si="166"/>
        <v>0.24140622874313508</v>
      </c>
      <c r="N1515" s="94">
        <f t="shared" si="166"/>
        <v>0.24140622874313508</v>
      </c>
      <c r="O1515" s="94">
        <f t="shared" si="166"/>
        <v>0.24140622874313508</v>
      </c>
      <c r="P1515" s="94">
        <f t="shared" si="166"/>
        <v>0.24140622874313508</v>
      </c>
      <c r="Q1515" s="94">
        <f t="shared" si="166"/>
        <v>0.24140622874313508</v>
      </c>
      <c r="R1515" s="94">
        <f t="shared" si="166"/>
        <v>0.24140622874313508</v>
      </c>
      <c r="S1515" s="93">
        <f>(1+H1515)^((5-Dashboard!$F$9)*3/12)</f>
        <v>1.0555491978102021</v>
      </c>
      <c r="T1515" s="93">
        <f t="shared" si="163"/>
        <v>1.3103653489064044</v>
      </c>
      <c r="U1515" s="93">
        <f t="shared" si="163"/>
        <v>1.6266957060615819</v>
      </c>
      <c r="V1515" s="93">
        <f t="shared" si="163"/>
        <v>2.0193901817745599</v>
      </c>
      <c r="W1515" s="93">
        <f t="shared" si="163"/>
        <v>2.5068835499176703</v>
      </c>
      <c r="X1515" s="93">
        <f t="shared" si="163"/>
        <v>3.112060853601498</v>
      </c>
      <c r="Y1515" s="93">
        <f t="shared" si="162"/>
        <v>3.8633317278885775</v>
      </c>
      <c r="Z1515" s="93">
        <f t="shared" si="162"/>
        <v>4.7959640707018591</v>
      </c>
      <c r="AA1515" s="93">
        <f t="shared" si="162"/>
        <v>5.95373967019757</v>
      </c>
      <c r="AB1515" s="93">
        <f t="shared" si="162"/>
        <v>7.3910095108983622</v>
      </c>
      <c r="AC1515" s="95">
        <f t="shared" si="162"/>
        <v>9.1752452435289786</v>
      </c>
      <c r="AE1515" s="96"/>
    </row>
    <row r="1516" spans="3:31" ht="24.75" customHeight="1" x14ac:dyDescent="0.25">
      <c r="C1516" s="91">
        <f>ABS(E1516-Dashboard!$F$13)</f>
        <v>15.544070540064055</v>
      </c>
      <c r="D1516" s="92">
        <f t="shared" si="165"/>
        <v>0.24150622874313507</v>
      </c>
      <c r="E1516" s="93" cm="1">
        <f t="array" ref="E1516">SUM('DRE + DCF'!$S$41/TIR!S1516,'DRE + DCF'!$U$41:$AD$41/TIR!T1516:AC1516,TIR!F1516)</f>
        <v>33.965929459935943</v>
      </c>
      <c r="F1516" s="100">
        <f>'DRE + DCF'!$AE$38*'DRE + DCF'!$AE$39*(1+G1516)/(R1516-G1516)/AC1516</f>
        <v>13.863583465866242</v>
      </c>
      <c r="G1516" s="92">
        <f>R1516*(1-'DRE + DCF'!$AE$39)</f>
        <v>0.14490373724588104</v>
      </c>
      <c r="H1516" s="94">
        <f t="shared" si="161"/>
        <v>0.24150622874313507</v>
      </c>
      <c r="I1516" s="94">
        <f t="shared" si="166"/>
        <v>0.24150622874313507</v>
      </c>
      <c r="J1516" s="94">
        <f t="shared" si="166"/>
        <v>0.24150622874313507</v>
      </c>
      <c r="K1516" s="94">
        <f t="shared" si="166"/>
        <v>0.24150622874313507</v>
      </c>
      <c r="L1516" s="94">
        <f t="shared" si="166"/>
        <v>0.24150622874313507</v>
      </c>
      <c r="M1516" s="94">
        <f t="shared" si="166"/>
        <v>0.24150622874313507</v>
      </c>
      <c r="N1516" s="94">
        <f t="shared" si="166"/>
        <v>0.24150622874313507</v>
      </c>
      <c r="O1516" s="94">
        <f t="shared" si="166"/>
        <v>0.24150622874313507</v>
      </c>
      <c r="P1516" s="94">
        <f t="shared" si="166"/>
        <v>0.24150622874313507</v>
      </c>
      <c r="Q1516" s="94">
        <f t="shared" si="166"/>
        <v>0.24150622874313507</v>
      </c>
      <c r="R1516" s="94">
        <f t="shared" si="166"/>
        <v>0.24150622874313507</v>
      </c>
      <c r="S1516" s="93">
        <f>(1+H1516)^((5-Dashboard!$F$9)*3/12)</f>
        <v>1.05557045429517</v>
      </c>
      <c r="T1516" s="93">
        <f t="shared" si="163"/>
        <v>1.3104972938846744</v>
      </c>
      <c r="U1516" s="93">
        <f t="shared" si="163"/>
        <v>1.6269905531088462</v>
      </c>
      <c r="V1516" s="93">
        <f t="shared" si="163"/>
        <v>2.0199189057908713</v>
      </c>
      <c r="W1516" s="93">
        <f t="shared" si="163"/>
        <v>2.5077419030953845</v>
      </c>
      <c r="X1516" s="93">
        <f t="shared" si="163"/>
        <v>3.1133771927730831</v>
      </c>
      <c r="Y1516" s="93">
        <f t="shared" si="162"/>
        <v>3.8652771772545993</v>
      </c>
      <c r="Z1516" s="93">
        <f t="shared" si="162"/>
        <v>4.7987656913802681</v>
      </c>
      <c r="AA1516" s="93">
        <f t="shared" si="162"/>
        <v>5.9576974961274596</v>
      </c>
      <c r="AB1516" s="93">
        <f t="shared" si="162"/>
        <v>7.3965185504096214</v>
      </c>
      <c r="AC1516" s="95">
        <f t="shared" si="162"/>
        <v>9.1828238513476901</v>
      </c>
      <c r="AE1516" s="96"/>
    </row>
    <row r="1517" spans="3:31" ht="24.75" customHeight="1" x14ac:dyDescent="0.25">
      <c r="C1517" s="91">
        <f>ABS(E1517-Dashboard!$F$13)</f>
        <v>15.567928083439931</v>
      </c>
      <c r="D1517" s="92">
        <f t="shared" si="165"/>
        <v>0.24160622874313506</v>
      </c>
      <c r="E1517" s="93" cm="1">
        <f t="array" ref="E1517">SUM('DRE + DCF'!$S$41/TIR!S1517,'DRE + DCF'!$U$41:$AD$41/TIR!T1517:AC1517,TIR!F1517)</f>
        <v>33.942071916560067</v>
      </c>
      <c r="F1517" s="100">
        <f>'DRE + DCF'!$AE$38*'DRE + DCF'!$AE$39*(1+G1517)/(R1517-G1517)/AC1517</f>
        <v>13.847135018508794</v>
      </c>
      <c r="G1517" s="92">
        <f>R1517*(1-'DRE + DCF'!$AE$39)</f>
        <v>0.14496373724588102</v>
      </c>
      <c r="H1517" s="94">
        <f t="shared" si="161"/>
        <v>0.24160622874313506</v>
      </c>
      <c r="I1517" s="94">
        <f t="shared" si="166"/>
        <v>0.24160622874313506</v>
      </c>
      <c r="J1517" s="94">
        <f t="shared" si="166"/>
        <v>0.24160622874313506</v>
      </c>
      <c r="K1517" s="94">
        <f t="shared" si="166"/>
        <v>0.24160622874313506</v>
      </c>
      <c r="L1517" s="94">
        <f t="shared" si="166"/>
        <v>0.24160622874313506</v>
      </c>
      <c r="M1517" s="94">
        <f t="shared" si="166"/>
        <v>0.24160622874313506</v>
      </c>
      <c r="N1517" s="94">
        <f t="shared" si="166"/>
        <v>0.24160622874313506</v>
      </c>
      <c r="O1517" s="94">
        <f t="shared" si="166"/>
        <v>0.24160622874313506</v>
      </c>
      <c r="P1517" s="94">
        <f t="shared" si="166"/>
        <v>0.24160622874313506</v>
      </c>
      <c r="Q1517" s="94">
        <f t="shared" si="166"/>
        <v>0.24160622874313506</v>
      </c>
      <c r="R1517" s="94">
        <f t="shared" si="166"/>
        <v>0.24160622874313506</v>
      </c>
      <c r="S1517" s="93">
        <f>(1+H1517)^((5-Dashboard!$F$9)*3/12)</f>
        <v>1.0555917094960623</v>
      </c>
      <c r="T1517" s="93">
        <f t="shared" si="163"/>
        <v>1.310629241519925</v>
      </c>
      <c r="U1517" s="93">
        <f t="shared" si="163"/>
        <v>1.6272854298440296</v>
      </c>
      <c r="V1517" s="93">
        <f t="shared" si="163"/>
        <v>2.0204477256372972</v>
      </c>
      <c r="W1517" s="93">
        <f t="shared" si="163"/>
        <v>2.5086004810011691</v>
      </c>
      <c r="X1517" s="93">
        <f t="shared" si="163"/>
        <v>3.1146939826390763</v>
      </c>
      <c r="Y1517" s="93">
        <f t="shared" ref="Y1517:AC1567" si="167">(X1517)*(1+N1517)</f>
        <v>3.8672234494734394</v>
      </c>
      <c r="Z1517" s="93">
        <f t="shared" si="167"/>
        <v>4.8015687228077351</v>
      </c>
      <c r="AA1517" s="93">
        <f t="shared" si="167"/>
        <v>5.9616576339763041</v>
      </c>
      <c r="AB1517" s="93">
        <f t="shared" si="167"/>
        <v>7.4020312519790403</v>
      </c>
      <c r="AC1517" s="95">
        <f t="shared" si="167"/>
        <v>9.1904081078085227</v>
      </c>
      <c r="AE1517" s="96"/>
    </row>
    <row r="1518" spans="3:31" ht="24.75" customHeight="1" x14ac:dyDescent="0.25">
      <c r="C1518" s="91">
        <f>ABS(E1518-Dashboard!$F$13)</f>
        <v>15.591758432981102</v>
      </c>
      <c r="D1518" s="92">
        <f t="shared" si="165"/>
        <v>0.24170622874313505</v>
      </c>
      <c r="E1518" s="93" cm="1">
        <f t="array" ref="E1518">SUM('DRE + DCF'!$S$41/TIR!S1518,'DRE + DCF'!$U$41:$AD$41/TIR!T1518:AC1518,TIR!F1518)</f>
        <v>33.918241567018896</v>
      </c>
      <c r="F1518" s="100">
        <f>'DRE + DCF'!$AE$38*'DRE + DCF'!$AE$39*(1+G1518)/(R1518-G1518)/AC1518</f>
        <v>13.830709337377138</v>
      </c>
      <c r="G1518" s="92">
        <f>R1518*(1-'DRE + DCF'!$AE$39)</f>
        <v>0.14502373724588102</v>
      </c>
      <c r="H1518" s="94">
        <f t="shared" si="161"/>
        <v>0.24170622874313505</v>
      </c>
      <c r="I1518" s="94">
        <f t="shared" si="166"/>
        <v>0.24170622874313505</v>
      </c>
      <c r="J1518" s="94">
        <f t="shared" si="166"/>
        <v>0.24170622874313505</v>
      </c>
      <c r="K1518" s="94">
        <f t="shared" si="166"/>
        <v>0.24170622874313505</v>
      </c>
      <c r="L1518" s="94">
        <f t="shared" si="166"/>
        <v>0.24170622874313505</v>
      </c>
      <c r="M1518" s="94">
        <f t="shared" si="166"/>
        <v>0.24170622874313505</v>
      </c>
      <c r="N1518" s="94">
        <f t="shared" si="166"/>
        <v>0.24170622874313505</v>
      </c>
      <c r="O1518" s="94">
        <f t="shared" si="166"/>
        <v>0.24170622874313505</v>
      </c>
      <c r="P1518" s="94">
        <f t="shared" si="166"/>
        <v>0.24170622874313505</v>
      </c>
      <c r="Q1518" s="94">
        <f t="shared" si="166"/>
        <v>0.24170622874313505</v>
      </c>
      <c r="R1518" s="94">
        <f t="shared" si="166"/>
        <v>0.24170622874313505</v>
      </c>
      <c r="S1518" s="93">
        <f>(1+H1518)^((5-Dashboard!$F$9)*3/12)</f>
        <v>1.0556129634130593</v>
      </c>
      <c r="T1518" s="93">
        <f t="shared" ref="T1518:X1568" si="168">(S1518)*(1+I1518)</f>
        <v>1.310761191811995</v>
      </c>
      <c r="U1518" s="93">
        <f t="shared" si="168"/>
        <v>1.6275803362677295</v>
      </c>
      <c r="V1518" s="93">
        <f t="shared" si="168"/>
        <v>2.020976641323486</v>
      </c>
      <c r="W1518" s="93">
        <f t="shared" si="168"/>
        <v>2.5094592836757532</v>
      </c>
      <c r="X1518" s="93">
        <f t="shared" si="168"/>
        <v>3.1160112233174688</v>
      </c>
      <c r="Y1518" s="93">
        <f t="shared" si="167"/>
        <v>3.869170544826817</v>
      </c>
      <c r="Z1518" s="93">
        <f t="shared" si="167"/>
        <v>4.8043731655809285</v>
      </c>
      <c r="AA1518" s="93">
        <f t="shared" si="167"/>
        <v>5.9656200849082124</v>
      </c>
      <c r="AB1518" s="93">
        <f t="shared" si="167"/>
        <v>7.4075476177456778</v>
      </c>
      <c r="AC1518" s="95">
        <f t="shared" si="167"/>
        <v>9.1979980166661797</v>
      </c>
      <c r="AE1518" s="96"/>
    </row>
    <row r="1519" spans="3:31" ht="24.75" customHeight="1" x14ac:dyDescent="0.25">
      <c r="C1519" s="91">
        <f>ABS(E1519-Dashboard!$F$13)</f>
        <v>15.615561628856447</v>
      </c>
      <c r="D1519" s="92">
        <f t="shared" si="165"/>
        <v>0.24180622874313504</v>
      </c>
      <c r="E1519" s="93" cm="1">
        <f t="array" ref="E1519">SUM('DRE + DCF'!$S$41/TIR!S1519,'DRE + DCF'!$U$41:$AD$41/TIR!T1519:AC1519,TIR!F1519)</f>
        <v>33.894438371143551</v>
      </c>
      <c r="F1519" s="100">
        <f>'DRE + DCF'!$AE$38*'DRE + DCF'!$AE$39*(1+G1519)/(R1519-G1519)/AC1519</f>
        <v>13.814306385646606</v>
      </c>
      <c r="G1519" s="92">
        <f>R1519*(1-'DRE + DCF'!$AE$39)</f>
        <v>0.14508373724588103</v>
      </c>
      <c r="H1519" s="94">
        <f t="shared" si="161"/>
        <v>0.24180622874313504</v>
      </c>
      <c r="I1519" s="94">
        <f t="shared" si="166"/>
        <v>0.24180622874313504</v>
      </c>
      <c r="J1519" s="94">
        <f t="shared" si="166"/>
        <v>0.24180622874313504</v>
      </c>
      <c r="K1519" s="94">
        <f t="shared" si="166"/>
        <v>0.24180622874313504</v>
      </c>
      <c r="L1519" s="94">
        <f t="shared" si="166"/>
        <v>0.24180622874313504</v>
      </c>
      <c r="M1519" s="94">
        <f t="shared" si="166"/>
        <v>0.24180622874313504</v>
      </c>
      <c r="N1519" s="94">
        <f t="shared" si="166"/>
        <v>0.24180622874313504</v>
      </c>
      <c r="O1519" s="94">
        <f t="shared" si="166"/>
        <v>0.24180622874313504</v>
      </c>
      <c r="P1519" s="94">
        <f t="shared" si="166"/>
        <v>0.24180622874313504</v>
      </c>
      <c r="Q1519" s="94">
        <f t="shared" si="166"/>
        <v>0.24180622874313504</v>
      </c>
      <c r="R1519" s="94">
        <f t="shared" si="166"/>
        <v>0.24180622874313504</v>
      </c>
      <c r="S1519" s="93">
        <f>(1+H1519)^((5-Dashboard!$F$9)*3/12)</f>
        <v>1.0556342160463426</v>
      </c>
      <c r="T1519" s="93">
        <f t="shared" si="168"/>
        <v>1.3108931447607246</v>
      </c>
      <c r="U1519" s="93">
        <f t="shared" si="168"/>
        <v>1.6278752723805441</v>
      </c>
      <c r="V1519" s="93">
        <f t="shared" si="168"/>
        <v>2.0215056528590871</v>
      </c>
      <c r="W1519" s="93">
        <f t="shared" si="168"/>
        <v>2.5103183111598719</v>
      </c>
      <c r="X1519" s="93">
        <f t="shared" si="168"/>
        <v>3.1173289149262766</v>
      </c>
      <c r="Y1519" s="93">
        <f t="shared" si="167"/>
        <v>3.8711184635965288</v>
      </c>
      <c r="Z1519" s="93">
        <f t="shared" si="167"/>
        <v>4.8071790202967248</v>
      </c>
      <c r="AA1519" s="93">
        <f t="shared" si="167"/>
        <v>5.969584850087795</v>
      </c>
      <c r="AB1519" s="93">
        <f t="shared" si="167"/>
        <v>7.4130676498496779</v>
      </c>
      <c r="AC1519" s="95">
        <f t="shared" si="167"/>
        <v>9.2055935816775634</v>
      </c>
      <c r="AE1519" s="96"/>
    </row>
    <row r="1520" spans="3:31" ht="24.75" customHeight="1" x14ac:dyDescent="0.25">
      <c r="C1520" s="91">
        <f>ABS(E1520-Dashboard!$F$13)</f>
        <v>15.639337711162227</v>
      </c>
      <c r="D1520" s="92">
        <f t="shared" si="165"/>
        <v>0.24190622874313503</v>
      </c>
      <c r="E1520" s="93" cm="1">
        <f t="array" ref="E1520">SUM('DRE + DCF'!$S$41/TIR!S1520,'DRE + DCF'!$U$41:$AD$41/TIR!T1520:AC1520,TIR!F1520)</f>
        <v>33.870662288837771</v>
      </c>
      <c r="F1520" s="100">
        <f>'DRE + DCF'!$AE$38*'DRE + DCF'!$AE$39*(1+G1520)/(R1520-G1520)/AC1520</f>
        <v>13.797926126562158</v>
      </c>
      <c r="G1520" s="92">
        <f>R1520*(1-'DRE + DCF'!$AE$39)</f>
        <v>0.145143737245881</v>
      </c>
      <c r="H1520" s="94">
        <f t="shared" si="161"/>
        <v>0.24190622874313503</v>
      </c>
      <c r="I1520" s="94">
        <f t="shared" si="166"/>
        <v>0.24190622874313503</v>
      </c>
      <c r="J1520" s="94">
        <f t="shared" si="166"/>
        <v>0.24190622874313503</v>
      </c>
      <c r="K1520" s="94">
        <f t="shared" si="166"/>
        <v>0.24190622874313503</v>
      </c>
      <c r="L1520" s="94">
        <f t="shared" si="166"/>
        <v>0.24190622874313503</v>
      </c>
      <c r="M1520" s="94">
        <f t="shared" si="166"/>
        <v>0.24190622874313503</v>
      </c>
      <c r="N1520" s="94">
        <f t="shared" si="166"/>
        <v>0.24190622874313503</v>
      </c>
      <c r="O1520" s="94">
        <f t="shared" si="166"/>
        <v>0.24190622874313503</v>
      </c>
      <c r="P1520" s="94">
        <f t="shared" si="166"/>
        <v>0.24190622874313503</v>
      </c>
      <c r="Q1520" s="94">
        <f t="shared" si="166"/>
        <v>0.24190622874313503</v>
      </c>
      <c r="R1520" s="94">
        <f t="shared" si="166"/>
        <v>0.24190622874313503</v>
      </c>
      <c r="S1520" s="93">
        <f>(1+H1520)^((5-Dashboard!$F$9)*3/12)</f>
        <v>1.0556554673960927</v>
      </c>
      <c r="T1520" s="93">
        <f t="shared" si="168"/>
        <v>1.311025100365953</v>
      </c>
      <c r="U1520" s="93">
        <f t="shared" si="168"/>
        <v>1.6281702381830707</v>
      </c>
      <c r="V1520" s="93">
        <f t="shared" si="168"/>
        <v>2.0220347602537494</v>
      </c>
      <c r="W1520" s="93">
        <f t="shared" si="168"/>
        <v>2.5111775634942632</v>
      </c>
      <c r="X1520" s="93">
        <f t="shared" si="168"/>
        <v>3.118647057583535</v>
      </c>
      <c r="Y1520" s="93">
        <f t="shared" si="167"/>
        <v>3.8730672060644427</v>
      </c>
      <c r="Z1520" s="93">
        <f t="shared" si="167"/>
        <v>4.8099862875522028</v>
      </c>
      <c r="AA1520" s="93">
        <f t="shared" si="167"/>
        <v>5.9735519306801486</v>
      </c>
      <c r="AB1520" s="93">
        <f t="shared" si="167"/>
        <v>7.4185913504322567</v>
      </c>
      <c r="AC1520" s="95">
        <f t="shared" si="167"/>
        <v>9.2131948066017646</v>
      </c>
      <c r="AE1520" s="96"/>
    </row>
    <row r="1521" spans="3:31" ht="24.75" customHeight="1" x14ac:dyDescent="0.25">
      <c r="C1521" s="91">
        <f>ABS(E1521-Dashboard!$F$13)</f>
        <v>15.663086719922255</v>
      </c>
      <c r="D1521" s="92">
        <f t="shared" si="165"/>
        <v>0.24200622874313502</v>
      </c>
      <c r="E1521" s="93" cm="1">
        <f t="array" ref="E1521">SUM('DRE + DCF'!$S$41/TIR!S1521,'DRE + DCF'!$U$41:$AD$41/TIR!T1521:AC1521,TIR!F1521)</f>
        <v>33.846913280077743</v>
      </c>
      <c r="F1521" s="100">
        <f>'DRE + DCF'!$AE$38*'DRE + DCF'!$AE$39*(1+G1521)/(R1521-G1521)/AC1521</f>
        <v>13.781568523438258</v>
      </c>
      <c r="G1521" s="92">
        <f>R1521*(1-'DRE + DCF'!$AE$39)</f>
        <v>0.14520373724588101</v>
      </c>
      <c r="H1521" s="94">
        <f t="shared" si="161"/>
        <v>0.24200622874313502</v>
      </c>
      <c r="I1521" s="94">
        <f t="shared" si="166"/>
        <v>0.24200622874313502</v>
      </c>
      <c r="J1521" s="94">
        <f t="shared" si="166"/>
        <v>0.24200622874313502</v>
      </c>
      <c r="K1521" s="94">
        <f t="shared" si="166"/>
        <v>0.24200622874313502</v>
      </c>
      <c r="L1521" s="94">
        <f t="shared" si="166"/>
        <v>0.24200622874313502</v>
      </c>
      <c r="M1521" s="94">
        <f t="shared" si="166"/>
        <v>0.24200622874313502</v>
      </c>
      <c r="N1521" s="94">
        <f t="shared" si="166"/>
        <v>0.24200622874313502</v>
      </c>
      <c r="O1521" s="94">
        <f t="shared" si="166"/>
        <v>0.24200622874313502</v>
      </c>
      <c r="P1521" s="94">
        <f t="shared" si="166"/>
        <v>0.24200622874313502</v>
      </c>
      <c r="Q1521" s="94">
        <f t="shared" si="166"/>
        <v>0.24200622874313502</v>
      </c>
      <c r="R1521" s="94">
        <f t="shared" si="166"/>
        <v>0.24200622874313502</v>
      </c>
      <c r="S1521" s="93">
        <f>(1+H1521)^((5-Dashboard!$F$9)*3/12)</f>
        <v>1.0556767174624906</v>
      </c>
      <c r="T1521" s="93">
        <f t="shared" si="168"/>
        <v>1.3111570586275201</v>
      </c>
      <c r="U1521" s="93">
        <f t="shared" si="168"/>
        <v>1.6284652336759078</v>
      </c>
      <c r="V1521" s="93">
        <f t="shared" si="168"/>
        <v>2.0225639635171224</v>
      </c>
      <c r="W1521" s="93">
        <f t="shared" si="168"/>
        <v>2.5120370407196688</v>
      </c>
      <c r="X1521" s="93">
        <f t="shared" si="168"/>
        <v>3.1199656514073011</v>
      </c>
      <c r="Y1521" s="93">
        <f t="shared" si="167"/>
        <v>3.8750167725125007</v>
      </c>
      <c r="Z1521" s="93">
        <f t="shared" si="167"/>
        <v>4.8127949679446456</v>
      </c>
      <c r="AA1521" s="93">
        <f t="shared" si="167"/>
        <v>5.9775213278508668</v>
      </c>
      <c r="AB1521" s="93">
        <f t="shared" si="167"/>
        <v>7.4241187216357121</v>
      </c>
      <c r="AC1521" s="95">
        <f t="shared" si="167"/>
        <v>9.2208016952000751</v>
      </c>
      <c r="AE1521" s="96"/>
    </row>
    <row r="1522" spans="3:31" ht="24.75" customHeight="1" x14ac:dyDescent="0.25">
      <c r="C1522" s="91">
        <f>ABS(E1522-Dashboard!$F$13)</f>
        <v>15.686808695088104</v>
      </c>
      <c r="D1522" s="92">
        <f t="shared" si="165"/>
        <v>0.242106228743135</v>
      </c>
      <c r="E1522" s="93" cm="1">
        <f t="array" ref="E1522">SUM('DRE + DCF'!$S$41/TIR!S1522,'DRE + DCF'!$U$41:$AD$41/TIR!T1522:AC1522,TIR!F1522)</f>
        <v>33.823191304911894</v>
      </c>
      <c r="F1522" s="100">
        <f>'DRE + DCF'!$AE$38*'DRE + DCF'!$AE$39*(1+G1522)/(R1522-G1522)/AC1522</f>
        <v>13.76523353965867</v>
      </c>
      <c r="G1522" s="92">
        <f>R1522*(1-'DRE + DCF'!$AE$39)</f>
        <v>0.14526373724588099</v>
      </c>
      <c r="H1522" s="94">
        <f t="shared" si="161"/>
        <v>0.242106228743135</v>
      </c>
      <c r="I1522" s="94">
        <f t="shared" si="166"/>
        <v>0.242106228743135</v>
      </c>
      <c r="J1522" s="94">
        <f t="shared" si="166"/>
        <v>0.242106228743135</v>
      </c>
      <c r="K1522" s="94">
        <f t="shared" si="166"/>
        <v>0.242106228743135</v>
      </c>
      <c r="L1522" s="94">
        <f t="shared" si="166"/>
        <v>0.242106228743135</v>
      </c>
      <c r="M1522" s="94">
        <f t="shared" si="166"/>
        <v>0.242106228743135</v>
      </c>
      <c r="N1522" s="94">
        <f t="shared" si="166"/>
        <v>0.242106228743135</v>
      </c>
      <c r="O1522" s="94">
        <f t="shared" si="166"/>
        <v>0.242106228743135</v>
      </c>
      <c r="P1522" s="94">
        <f t="shared" si="166"/>
        <v>0.242106228743135</v>
      </c>
      <c r="Q1522" s="94">
        <f t="shared" si="166"/>
        <v>0.242106228743135</v>
      </c>
      <c r="R1522" s="94">
        <f t="shared" si="166"/>
        <v>0.242106228743135</v>
      </c>
      <c r="S1522" s="93">
        <f>(1+H1522)^((5-Dashboard!$F$9)*3/12)</f>
        <v>1.0556979662457171</v>
      </c>
      <c r="T1522" s="93">
        <f t="shared" si="168"/>
        <v>1.3112890195452651</v>
      </c>
      <c r="U1522" s="93">
        <f t="shared" si="168"/>
        <v>1.6287602588596524</v>
      </c>
      <c r="V1522" s="93">
        <f t="shared" si="168"/>
        <v>2.0230932626588554</v>
      </c>
      <c r="W1522" s="93">
        <f t="shared" si="168"/>
        <v>2.5128967428768356</v>
      </c>
      <c r="X1522" s="93">
        <f t="shared" si="168"/>
        <v>3.1212846965156538</v>
      </c>
      <c r="Y1522" s="93">
        <f t="shared" si="167"/>
        <v>3.8769671632227194</v>
      </c>
      <c r="Z1522" s="93">
        <f t="shared" si="167"/>
        <v>4.8156050620715423</v>
      </c>
      <c r="AA1522" s="93">
        <f t="shared" si="167"/>
        <v>5.9814930427660338</v>
      </c>
      <c r="AB1522" s="93">
        <f t="shared" si="167"/>
        <v>7.4296497656034175</v>
      </c>
      <c r="AC1522" s="95">
        <f t="shared" si="167"/>
        <v>9.2284142512359786</v>
      </c>
      <c r="AE1522" s="96"/>
    </row>
    <row r="1523" spans="3:31" ht="24.75" customHeight="1" x14ac:dyDescent="0.25">
      <c r="C1523" s="91">
        <f>ABS(E1523-Dashboard!$F$13)</f>
        <v>15.710503676539183</v>
      </c>
      <c r="D1523" s="92">
        <f t="shared" si="165"/>
        <v>0.24220622874313499</v>
      </c>
      <c r="E1523" s="93" cm="1">
        <f t="array" ref="E1523">SUM('DRE + DCF'!$S$41/TIR!S1523,'DRE + DCF'!$U$41:$AD$41/TIR!T1523:AC1523,TIR!F1523)</f>
        <v>33.799496323460815</v>
      </c>
      <c r="F1523" s="100">
        <f>'DRE + DCF'!$AE$38*'DRE + DCF'!$AE$39*(1+G1523)/(R1523-G1523)/AC1523</f>
        <v>13.74892113867636</v>
      </c>
      <c r="G1523" s="92">
        <f>R1523*(1-'DRE + DCF'!$AE$39)</f>
        <v>0.14532373724588099</v>
      </c>
      <c r="H1523" s="94">
        <f t="shared" ref="H1523:H1586" si="169">$D1523</f>
        <v>0.24220622874313499</v>
      </c>
      <c r="I1523" s="94">
        <f t="shared" si="166"/>
        <v>0.24220622874313499</v>
      </c>
      <c r="J1523" s="94">
        <f t="shared" si="166"/>
        <v>0.24220622874313499</v>
      </c>
      <c r="K1523" s="94">
        <f t="shared" si="166"/>
        <v>0.24220622874313499</v>
      </c>
      <c r="L1523" s="94">
        <f t="shared" si="166"/>
        <v>0.24220622874313499</v>
      </c>
      <c r="M1523" s="94">
        <f t="shared" si="166"/>
        <v>0.24220622874313499</v>
      </c>
      <c r="N1523" s="94">
        <f t="shared" si="166"/>
        <v>0.24220622874313499</v>
      </c>
      <c r="O1523" s="94">
        <f t="shared" si="166"/>
        <v>0.24220622874313499</v>
      </c>
      <c r="P1523" s="94">
        <f t="shared" si="166"/>
        <v>0.24220622874313499</v>
      </c>
      <c r="Q1523" s="94">
        <f t="shared" si="166"/>
        <v>0.24220622874313499</v>
      </c>
      <c r="R1523" s="94">
        <f t="shared" si="166"/>
        <v>0.24220622874313499</v>
      </c>
      <c r="S1523" s="93">
        <f>(1+H1523)^((5-Dashboard!$F$9)*3/12)</f>
        <v>1.055719213745953</v>
      </c>
      <c r="T1523" s="93">
        <f t="shared" si="168"/>
        <v>1.311420983119028</v>
      </c>
      <c r="U1523" s="93">
        <f t="shared" si="168"/>
        <v>1.6290553137349022</v>
      </c>
      <c r="V1523" s="93">
        <f t="shared" si="168"/>
        <v>2.0236226576885974</v>
      </c>
      <c r="W1523" s="93">
        <f t="shared" si="168"/>
        <v>2.5137566700065128</v>
      </c>
      <c r="X1523" s="93">
        <f t="shared" si="168"/>
        <v>3.1226041930266915</v>
      </c>
      <c r="Y1523" s="93">
        <f t="shared" si="167"/>
        <v>3.878918378477187</v>
      </c>
      <c r="Z1523" s="93">
        <f t="shared" si="167"/>
        <v>4.8184165705305828</v>
      </c>
      <c r="AA1523" s="93">
        <f t="shared" si="167"/>
        <v>5.9854670765922258</v>
      </c>
      <c r="AB1523" s="93">
        <f t="shared" si="167"/>
        <v>7.4351844844798265</v>
      </c>
      <c r="AC1523" s="95">
        <f t="shared" si="167"/>
        <v>9.2360324784751562</v>
      </c>
      <c r="AE1523" s="96"/>
    </row>
    <row r="1524" spans="3:31" ht="24.75" customHeight="1" x14ac:dyDescent="0.25">
      <c r="C1524" s="91">
        <f>ABS(E1524-Dashboard!$F$13)</f>
        <v>15.734171704082947</v>
      </c>
      <c r="D1524" s="92">
        <f t="shared" si="165"/>
        <v>0.24230622874313498</v>
      </c>
      <c r="E1524" s="93" cm="1">
        <f t="array" ref="E1524">SUM('DRE + DCF'!$S$41/TIR!S1524,'DRE + DCF'!$U$41:$AD$41/TIR!T1524:AC1524,TIR!F1524)</f>
        <v>33.775828295917051</v>
      </c>
      <c r="F1524" s="100">
        <f>'DRE + DCF'!$AE$38*'DRE + DCF'!$AE$39*(1+G1524)/(R1524-G1524)/AC1524</f>
        <v>13.7326312840133</v>
      </c>
      <c r="G1524" s="92">
        <f>R1524*(1-'DRE + DCF'!$AE$39)</f>
        <v>0.145383737245881</v>
      </c>
      <c r="H1524" s="94">
        <f t="shared" si="169"/>
        <v>0.24230622874313498</v>
      </c>
      <c r="I1524" s="94">
        <f t="shared" si="166"/>
        <v>0.24230622874313498</v>
      </c>
      <c r="J1524" s="94">
        <f t="shared" si="166"/>
        <v>0.24230622874313498</v>
      </c>
      <c r="K1524" s="94">
        <f t="shared" si="166"/>
        <v>0.24230622874313498</v>
      </c>
      <c r="L1524" s="94">
        <f t="shared" si="166"/>
        <v>0.24230622874313498</v>
      </c>
      <c r="M1524" s="94">
        <f t="shared" si="166"/>
        <v>0.24230622874313498</v>
      </c>
      <c r="N1524" s="94">
        <f t="shared" si="166"/>
        <v>0.24230622874313498</v>
      </c>
      <c r="O1524" s="94">
        <f t="shared" si="166"/>
        <v>0.24230622874313498</v>
      </c>
      <c r="P1524" s="94">
        <f t="shared" si="166"/>
        <v>0.24230622874313498</v>
      </c>
      <c r="Q1524" s="94">
        <f t="shared" si="166"/>
        <v>0.24230622874313498</v>
      </c>
      <c r="R1524" s="94">
        <f t="shared" si="166"/>
        <v>0.24230622874313498</v>
      </c>
      <c r="S1524" s="93">
        <f>(1+H1524)^((5-Dashboard!$F$9)*3/12)</f>
        <v>1.0557404599633791</v>
      </c>
      <c r="T1524" s="93">
        <f t="shared" si="168"/>
        <v>1.3115529493486482</v>
      </c>
      <c r="U1524" s="93">
        <f t="shared" si="168"/>
        <v>1.629350398302255</v>
      </c>
      <c r="V1524" s="93">
        <f t="shared" si="168"/>
        <v>2.0241521486159995</v>
      </c>
      <c r="W1524" s="93">
        <f t="shared" si="168"/>
        <v>2.5146168221494563</v>
      </c>
      <c r="X1524" s="93">
        <f t="shared" si="168"/>
        <v>3.1239241410585374</v>
      </c>
      <c r="Y1524" s="93">
        <f t="shared" si="167"/>
        <v>3.8808704185580689</v>
      </c>
      <c r="Z1524" s="93">
        <f t="shared" si="167"/>
        <v>4.8212294939196667</v>
      </c>
      <c r="AA1524" s="93">
        <f t="shared" si="167"/>
        <v>5.9894434304965145</v>
      </c>
      <c r="AB1524" s="93">
        <f t="shared" si="167"/>
        <v>7.4407228804104699</v>
      </c>
      <c r="AC1524" s="95">
        <f t="shared" si="167"/>
        <v>9.2436563806854881</v>
      </c>
      <c r="AE1524" s="96"/>
    </row>
    <row r="1525" spans="3:31" ht="24.75" customHeight="1" x14ac:dyDescent="0.25">
      <c r="C1525" s="91">
        <f>ABS(E1525-Dashboard!$F$13)</f>
        <v>15.757812817455068</v>
      </c>
      <c r="D1525" s="92">
        <f t="shared" si="165"/>
        <v>0.24240622874313497</v>
      </c>
      <c r="E1525" s="93" cm="1">
        <f t="array" ref="E1525">SUM('DRE + DCF'!$S$41/TIR!S1525,'DRE + DCF'!$U$41:$AD$41/TIR!T1525:AC1525,TIR!F1525)</f>
        <v>33.75218718254493</v>
      </c>
      <c r="F1525" s="100">
        <f>'DRE + DCF'!$AE$38*'DRE + DCF'!$AE$39*(1+G1525)/(R1525-G1525)/AC1525</f>
        <v>13.716363939260328</v>
      </c>
      <c r="G1525" s="92">
        <f>R1525*(1-'DRE + DCF'!$AE$39)</f>
        <v>0.14544373724588097</v>
      </c>
      <c r="H1525" s="94">
        <f t="shared" si="169"/>
        <v>0.24240622874313497</v>
      </c>
      <c r="I1525" s="94">
        <f t="shared" si="166"/>
        <v>0.24240622874313497</v>
      </c>
      <c r="J1525" s="94">
        <f t="shared" si="166"/>
        <v>0.24240622874313497</v>
      </c>
      <c r="K1525" s="94">
        <f t="shared" si="166"/>
        <v>0.24240622874313497</v>
      </c>
      <c r="L1525" s="94">
        <f t="shared" si="166"/>
        <v>0.24240622874313497</v>
      </c>
      <c r="M1525" s="94">
        <f t="shared" si="166"/>
        <v>0.24240622874313497</v>
      </c>
      <c r="N1525" s="94">
        <f t="shared" si="166"/>
        <v>0.24240622874313497</v>
      </c>
      <c r="O1525" s="94">
        <f t="shared" si="166"/>
        <v>0.24240622874313497</v>
      </c>
      <c r="P1525" s="94">
        <f t="shared" si="166"/>
        <v>0.24240622874313497</v>
      </c>
      <c r="Q1525" s="94">
        <f t="shared" si="166"/>
        <v>0.24240622874313497</v>
      </c>
      <c r="R1525" s="94">
        <f t="shared" si="166"/>
        <v>0.24240622874313497</v>
      </c>
      <c r="S1525" s="93">
        <f>(1+H1525)^((5-Dashboard!$F$9)*3/12)</f>
        <v>1.055761704898176</v>
      </c>
      <c r="T1525" s="93">
        <f t="shared" si="168"/>
        <v>1.3116849182339654</v>
      </c>
      <c r="U1525" s="93">
        <f t="shared" si="168"/>
        <v>1.6296455125623084</v>
      </c>
      <c r="V1525" s="93">
        <f t="shared" si="168"/>
        <v>2.0246817354507107</v>
      </c>
      <c r="W1525" s="93">
        <f t="shared" si="168"/>
        <v>2.5154771993464231</v>
      </c>
      <c r="X1525" s="93">
        <f t="shared" si="168"/>
        <v>3.1252445407293328</v>
      </c>
      <c r="Y1525" s="93">
        <f t="shared" si="167"/>
        <v>3.8828232837476011</v>
      </c>
      <c r="Z1525" s="93">
        <f t="shared" si="167"/>
        <v>4.8240438328368924</v>
      </c>
      <c r="AA1525" s="93">
        <f t="shared" si="167"/>
        <v>5.9934221056464621</v>
      </c>
      <c r="AB1525" s="93">
        <f t="shared" si="167"/>
        <v>7.4462649555419604</v>
      </c>
      <c r="AC1525" s="95">
        <f t="shared" si="167"/>
        <v>9.2512859616370555</v>
      </c>
      <c r="AE1525" s="96"/>
    </row>
    <row r="1526" spans="3:31" ht="24.75" customHeight="1" x14ac:dyDescent="0.25">
      <c r="C1526" s="91">
        <f>ABS(E1526-Dashboard!$F$13)</f>
        <v>15.781427056319536</v>
      </c>
      <c r="D1526" s="92">
        <f t="shared" si="165"/>
        <v>0.24250622874313496</v>
      </c>
      <c r="E1526" s="93" cm="1">
        <f t="array" ref="E1526">SUM('DRE + DCF'!$S$41/TIR!S1526,'DRE + DCF'!$U$41:$AD$41/TIR!T1526:AC1526,TIR!F1526)</f>
        <v>33.728572943680462</v>
      </c>
      <c r="F1526" s="100">
        <f>'DRE + DCF'!$AE$38*'DRE + DCF'!$AE$39*(1+G1526)/(R1526-G1526)/AC1526</f>
        <v>13.70011906807701</v>
      </c>
      <c r="G1526" s="92">
        <f>R1526*(1-'DRE + DCF'!$AE$39)</f>
        <v>0.14550373724588098</v>
      </c>
      <c r="H1526" s="94">
        <f t="shared" si="169"/>
        <v>0.24250622874313496</v>
      </c>
      <c r="I1526" s="94">
        <f t="shared" si="166"/>
        <v>0.24250622874313496</v>
      </c>
      <c r="J1526" s="94">
        <f t="shared" si="166"/>
        <v>0.24250622874313496</v>
      </c>
      <c r="K1526" s="94">
        <f t="shared" si="166"/>
        <v>0.24250622874313496</v>
      </c>
      <c r="L1526" s="94">
        <f t="shared" si="166"/>
        <v>0.24250622874313496</v>
      </c>
      <c r="M1526" s="94">
        <f t="shared" si="166"/>
        <v>0.24250622874313496</v>
      </c>
      <c r="N1526" s="94">
        <f t="shared" si="166"/>
        <v>0.24250622874313496</v>
      </c>
      <c r="O1526" s="94">
        <f t="shared" si="166"/>
        <v>0.24250622874313496</v>
      </c>
      <c r="P1526" s="94">
        <f t="shared" si="166"/>
        <v>0.24250622874313496</v>
      </c>
      <c r="Q1526" s="94">
        <f t="shared" si="166"/>
        <v>0.24250622874313496</v>
      </c>
      <c r="R1526" s="94">
        <f t="shared" si="166"/>
        <v>0.24250622874313496</v>
      </c>
      <c r="S1526" s="93">
        <f>(1+H1526)^((5-Dashboard!$F$9)*3/12)</f>
        <v>1.0557829485505243</v>
      </c>
      <c r="T1526" s="93">
        <f t="shared" si="168"/>
        <v>1.3118168897748193</v>
      </c>
      <c r="U1526" s="93">
        <f t="shared" si="168"/>
        <v>1.6299406565156596</v>
      </c>
      <c r="V1526" s="93">
        <f t="shared" si="168"/>
        <v>2.0252114182023817</v>
      </c>
      <c r="W1526" s="93">
        <f t="shared" si="168"/>
        <v>2.5163378016381772</v>
      </c>
      <c r="X1526" s="93">
        <f t="shared" si="168"/>
        <v>3.1265653921572425</v>
      </c>
      <c r="Y1526" s="93">
        <f t="shared" si="167"/>
        <v>3.8847769743280964</v>
      </c>
      <c r="Z1526" s="93">
        <f t="shared" si="167"/>
        <v>4.8268595878805698</v>
      </c>
      <c r="AA1526" s="93">
        <f t="shared" si="167"/>
        <v>5.9974031032101296</v>
      </c>
      <c r="AB1526" s="93">
        <f t="shared" si="167"/>
        <v>7.4518107120219925</v>
      </c>
      <c r="AC1526" s="95">
        <f t="shared" si="167"/>
        <v>9.2589212251021422</v>
      </c>
      <c r="AE1526" s="96"/>
    </row>
    <row r="1527" spans="3:31" ht="24.75" customHeight="1" x14ac:dyDescent="0.25">
      <c r="C1527" s="91">
        <f>ABS(E1527-Dashboard!$F$13)</f>
        <v>15.805014460268829</v>
      </c>
      <c r="D1527" s="92">
        <f t="shared" si="165"/>
        <v>0.24260622874313495</v>
      </c>
      <c r="E1527" s="93" cm="1">
        <f t="array" ref="E1527">SUM('DRE + DCF'!$S$41/TIR!S1527,'DRE + DCF'!$U$41:$AD$41/TIR!T1527:AC1527,TIR!F1527)</f>
        <v>33.704985539731169</v>
      </c>
      <c r="F1527" s="100">
        <f>'DRE + DCF'!$AE$38*'DRE + DCF'!$AE$39*(1+G1527)/(R1527-G1527)/AC1527</f>
        <v>13.683896634191482</v>
      </c>
      <c r="G1527" s="92">
        <f>R1527*(1-'DRE + DCF'!$AE$39)</f>
        <v>0.14556373724588095</v>
      </c>
      <c r="H1527" s="94">
        <f t="shared" si="169"/>
        <v>0.24260622874313495</v>
      </c>
      <c r="I1527" s="94">
        <f t="shared" si="166"/>
        <v>0.24260622874313495</v>
      </c>
      <c r="J1527" s="94">
        <f t="shared" si="166"/>
        <v>0.24260622874313495</v>
      </c>
      <c r="K1527" s="94">
        <f t="shared" si="166"/>
        <v>0.24260622874313495</v>
      </c>
      <c r="L1527" s="94">
        <f t="shared" si="166"/>
        <v>0.24260622874313495</v>
      </c>
      <c r="M1527" s="94">
        <f t="shared" si="166"/>
        <v>0.24260622874313495</v>
      </c>
      <c r="N1527" s="94">
        <f t="shared" si="166"/>
        <v>0.24260622874313495</v>
      </c>
      <c r="O1527" s="94">
        <f t="shared" si="166"/>
        <v>0.24260622874313495</v>
      </c>
      <c r="P1527" s="94">
        <f t="shared" si="166"/>
        <v>0.24260622874313495</v>
      </c>
      <c r="Q1527" s="94">
        <f t="shared" si="166"/>
        <v>0.24260622874313495</v>
      </c>
      <c r="R1527" s="94">
        <f t="shared" si="166"/>
        <v>0.24260622874313495</v>
      </c>
      <c r="S1527" s="93">
        <f>(1+H1527)^((5-Dashboard!$F$9)*3/12)</f>
        <v>1.0558041909206048</v>
      </c>
      <c r="T1527" s="93">
        <f t="shared" si="168"/>
        <v>1.3119488639710497</v>
      </c>
      <c r="U1527" s="93">
        <f t="shared" si="168"/>
        <v>1.6302358301629063</v>
      </c>
      <c r="V1527" s="93">
        <f t="shared" si="168"/>
        <v>2.0257411968806629</v>
      </c>
      <c r="W1527" s="93">
        <f t="shared" si="168"/>
        <v>2.5171986290654851</v>
      </c>
      <c r="X1527" s="93">
        <f t="shared" si="168"/>
        <v>3.1278866954604521</v>
      </c>
      <c r="Y1527" s="93">
        <f t="shared" si="167"/>
        <v>3.8867314905819392</v>
      </c>
      <c r="Z1527" s="93">
        <f t="shared" si="167"/>
        <v>4.8296767596492067</v>
      </c>
      <c r="AA1527" s="93">
        <f t="shared" si="167"/>
        <v>6.0013864243560651</v>
      </c>
      <c r="AB1527" s="93">
        <f t="shared" si="167"/>
        <v>7.4573601519993371</v>
      </c>
      <c r="AC1527" s="95">
        <f t="shared" si="167"/>
        <v>9.2665621748552276</v>
      </c>
      <c r="AE1527" s="96"/>
    </row>
    <row r="1528" spans="3:31" ht="24.75" customHeight="1" x14ac:dyDescent="0.25">
      <c r="C1528" s="91">
        <f>ABS(E1528-Dashboard!$F$13)</f>
        <v>15.828575068824094</v>
      </c>
      <c r="D1528" s="92">
        <f t="shared" si="165"/>
        <v>0.24270622874313494</v>
      </c>
      <c r="E1528" s="93" cm="1">
        <f t="array" ref="E1528">SUM('DRE + DCF'!$S$41/TIR!S1528,'DRE + DCF'!$U$41:$AD$41/TIR!T1528:AC1528,TIR!F1528)</f>
        <v>33.681424931175904</v>
      </c>
      <c r="F1528" s="100">
        <f>'DRE + DCF'!$AE$38*'DRE + DCF'!$AE$39*(1+G1528)/(R1528-G1528)/AC1528</f>
        <v>13.667696601400291</v>
      </c>
      <c r="G1528" s="92">
        <f>R1528*(1-'DRE + DCF'!$AE$39)</f>
        <v>0.14562373724588096</v>
      </c>
      <c r="H1528" s="94">
        <f t="shared" si="169"/>
        <v>0.24270622874313494</v>
      </c>
      <c r="I1528" s="94">
        <f t="shared" si="166"/>
        <v>0.24270622874313494</v>
      </c>
      <c r="J1528" s="94">
        <f t="shared" si="166"/>
        <v>0.24270622874313494</v>
      </c>
      <c r="K1528" s="94">
        <f t="shared" si="166"/>
        <v>0.24270622874313494</v>
      </c>
      <c r="L1528" s="94">
        <f t="shared" si="166"/>
        <v>0.24270622874313494</v>
      </c>
      <c r="M1528" s="94">
        <f t="shared" si="166"/>
        <v>0.24270622874313494</v>
      </c>
      <c r="N1528" s="94">
        <f t="shared" si="166"/>
        <v>0.24270622874313494</v>
      </c>
      <c r="O1528" s="94">
        <f t="shared" si="166"/>
        <v>0.24270622874313494</v>
      </c>
      <c r="P1528" s="94">
        <f t="shared" si="166"/>
        <v>0.24270622874313494</v>
      </c>
      <c r="Q1528" s="94">
        <f t="shared" si="166"/>
        <v>0.24270622874313494</v>
      </c>
      <c r="R1528" s="94">
        <f t="shared" si="166"/>
        <v>0.24270622874313494</v>
      </c>
      <c r="S1528" s="93">
        <f>(1+H1528)^((5-Dashboard!$F$9)*3/12)</f>
        <v>1.055825432008598</v>
      </c>
      <c r="T1528" s="93">
        <f t="shared" si="168"/>
        <v>1.3120808408224962</v>
      </c>
      <c r="U1528" s="93">
        <f t="shared" si="168"/>
        <v>1.6305310335046459</v>
      </c>
      <c r="V1528" s="93">
        <f t="shared" si="168"/>
        <v>2.0262710714952048</v>
      </c>
      <c r="W1528" s="93">
        <f t="shared" si="168"/>
        <v>2.5180596816691172</v>
      </c>
      <c r="X1528" s="93">
        <f t="shared" si="168"/>
        <v>3.1292084507571674</v>
      </c>
      <c r="Y1528" s="93">
        <f t="shared" si="167"/>
        <v>3.8886868327915876</v>
      </c>
      <c r="Z1528" s="93">
        <f t="shared" si="167"/>
        <v>4.8324953487415199</v>
      </c>
      <c r="AA1528" s="93">
        <f t="shared" si="167"/>
        <v>6.0053720702533147</v>
      </c>
      <c r="AB1528" s="93">
        <f t="shared" si="167"/>
        <v>7.4629132776238496</v>
      </c>
      <c r="AC1528" s="95">
        <f t="shared" si="167"/>
        <v>9.2742088146730026</v>
      </c>
      <c r="AE1528" s="96"/>
    </row>
    <row r="1529" spans="3:31" ht="24.75" customHeight="1" x14ac:dyDescent="0.25">
      <c r="C1529" s="91">
        <f>ABS(E1529-Dashboard!$F$13)</f>
        <v>15.852108921435267</v>
      </c>
      <c r="D1529" s="92">
        <f t="shared" si="165"/>
        <v>0.24280622874313493</v>
      </c>
      <c r="E1529" s="93" cm="1">
        <f t="array" ref="E1529">SUM('DRE + DCF'!$S$41/TIR!S1529,'DRE + DCF'!$U$41:$AD$41/TIR!T1529:AC1529,TIR!F1529)</f>
        <v>33.657891078564731</v>
      </c>
      <c r="F1529" s="100">
        <f>'DRE + DCF'!$AE$38*'DRE + DCF'!$AE$39*(1+G1529)/(R1529-G1529)/AC1529</f>
        <v>13.651518933568257</v>
      </c>
      <c r="G1529" s="92">
        <f>R1529*(1-'DRE + DCF'!$AE$39)</f>
        <v>0.14568373724588096</v>
      </c>
      <c r="H1529" s="94">
        <f t="shared" si="169"/>
        <v>0.24280622874313493</v>
      </c>
      <c r="I1529" s="94">
        <f t="shared" si="166"/>
        <v>0.24280622874313493</v>
      </c>
      <c r="J1529" s="94">
        <f t="shared" si="166"/>
        <v>0.24280622874313493</v>
      </c>
      <c r="K1529" s="94">
        <f t="shared" si="166"/>
        <v>0.24280622874313493</v>
      </c>
      <c r="L1529" s="94">
        <f t="shared" si="166"/>
        <v>0.24280622874313493</v>
      </c>
      <c r="M1529" s="94">
        <f t="shared" si="166"/>
        <v>0.24280622874313493</v>
      </c>
      <c r="N1529" s="94">
        <f t="shared" si="166"/>
        <v>0.24280622874313493</v>
      </c>
      <c r="O1529" s="94">
        <f t="shared" si="166"/>
        <v>0.24280622874313493</v>
      </c>
      <c r="P1529" s="94">
        <f t="shared" si="166"/>
        <v>0.24280622874313493</v>
      </c>
      <c r="Q1529" s="94">
        <f t="shared" ref="I1529:R1555" si="170">$D1529</f>
        <v>0.24280622874313493</v>
      </c>
      <c r="R1529" s="94">
        <f t="shared" si="170"/>
        <v>0.24280622874313493</v>
      </c>
      <c r="S1529" s="93">
        <f>(1+H1529)^((5-Dashboard!$F$9)*3/12)</f>
        <v>1.0558466718146844</v>
      </c>
      <c r="T1529" s="93">
        <f t="shared" si="168"/>
        <v>1.3122128203289984</v>
      </c>
      <c r="U1529" s="93">
        <f t="shared" si="168"/>
        <v>1.6308262665414754</v>
      </c>
      <c r="V1529" s="93">
        <f t="shared" si="168"/>
        <v>2.0268010420556579</v>
      </c>
      <c r="W1529" s="93">
        <f t="shared" si="168"/>
        <v>2.5189209594898481</v>
      </c>
      <c r="X1529" s="93">
        <f t="shared" si="168"/>
        <v>3.1305306581656169</v>
      </c>
      <c r="Y1529" s="93">
        <f t="shared" si="167"/>
        <v>3.8906430012395745</v>
      </c>
      <c r="Z1529" s="93">
        <f t="shared" si="167"/>
        <v>4.8353153557564275</v>
      </c>
      <c r="AA1529" s="93">
        <f t="shared" si="167"/>
        <v>6.0093600420714157</v>
      </c>
      <c r="AB1529" s="93">
        <f t="shared" si="167"/>
        <v>7.4684700910464628</v>
      </c>
      <c r="AC1529" s="95">
        <f t="shared" si="167"/>
        <v>9.2818611483343521</v>
      </c>
      <c r="AE1529" s="96"/>
    </row>
    <row r="1530" spans="3:31" ht="24.75" customHeight="1" x14ac:dyDescent="0.25">
      <c r="C1530" s="91">
        <f>ABS(E1530-Dashboard!$F$13)</f>
        <v>15.875616057481274</v>
      </c>
      <c r="D1530" s="92">
        <f t="shared" si="165"/>
        <v>0.24290622874313492</v>
      </c>
      <c r="E1530" s="93" cm="1">
        <f t="array" ref="E1530">SUM('DRE + DCF'!$S$41/TIR!S1530,'DRE + DCF'!$U$41:$AD$41/TIR!T1530:AC1530,TIR!F1530)</f>
        <v>33.634383942518724</v>
      </c>
      <c r="F1530" s="100">
        <f>'DRE + DCF'!$AE$38*'DRE + DCF'!$AE$39*(1+G1530)/(R1530-G1530)/AC1530</f>
        <v>13.635363594628295</v>
      </c>
      <c r="G1530" s="92">
        <f>R1530*(1-'DRE + DCF'!$AE$39)</f>
        <v>0.14574373724588094</v>
      </c>
      <c r="H1530" s="94">
        <f t="shared" si="169"/>
        <v>0.24290622874313492</v>
      </c>
      <c r="I1530" s="94">
        <f t="shared" si="170"/>
        <v>0.24290622874313492</v>
      </c>
      <c r="J1530" s="94">
        <f t="shared" si="170"/>
        <v>0.24290622874313492</v>
      </c>
      <c r="K1530" s="94">
        <f t="shared" si="170"/>
        <v>0.24290622874313492</v>
      </c>
      <c r="L1530" s="94">
        <f t="shared" si="170"/>
        <v>0.24290622874313492</v>
      </c>
      <c r="M1530" s="94">
        <f t="shared" si="170"/>
        <v>0.24290622874313492</v>
      </c>
      <c r="N1530" s="94">
        <f t="shared" si="170"/>
        <v>0.24290622874313492</v>
      </c>
      <c r="O1530" s="94">
        <f t="shared" si="170"/>
        <v>0.24290622874313492</v>
      </c>
      <c r="P1530" s="94">
        <f t="shared" si="170"/>
        <v>0.24290622874313492</v>
      </c>
      <c r="Q1530" s="94">
        <f t="shared" si="170"/>
        <v>0.24290622874313492</v>
      </c>
      <c r="R1530" s="94">
        <f t="shared" si="170"/>
        <v>0.24290622874313492</v>
      </c>
      <c r="S1530" s="93">
        <f>(1+H1530)^((5-Dashboard!$F$9)*3/12)</f>
        <v>1.0558679103390445</v>
      </c>
      <c r="T1530" s="93">
        <f t="shared" si="168"/>
        <v>1.3123448024903963</v>
      </c>
      <c r="U1530" s="93">
        <f t="shared" si="168"/>
        <v>1.6311215292739927</v>
      </c>
      <c r="V1530" s="93">
        <f t="shared" si="168"/>
        <v>2.0273311085716732</v>
      </c>
      <c r="W1530" s="93">
        <f t="shared" si="168"/>
        <v>2.5197824625684575</v>
      </c>
      <c r="X1530" s="93">
        <f t="shared" si="168"/>
        <v>3.1318533178040511</v>
      </c>
      <c r="Y1530" s="93">
        <f t="shared" si="167"/>
        <v>3.8925999962085078</v>
      </c>
      <c r="Z1530" s="93">
        <f t="shared" si="167"/>
        <v>4.8381367812930582</v>
      </c>
      <c r="AA1530" s="93">
        <f t="shared" si="167"/>
        <v>6.0133503409804048</v>
      </c>
      <c r="AB1530" s="93">
        <f t="shared" si="167"/>
        <v>7.4740305944191991</v>
      </c>
      <c r="AC1530" s="95">
        <f t="shared" si="167"/>
        <v>9.2895191796203775</v>
      </c>
      <c r="AE1530" s="96"/>
    </row>
    <row r="1531" spans="3:31" ht="24.75" customHeight="1" x14ac:dyDescent="0.25">
      <c r="C1531" s="91">
        <f>ABS(E1531-Dashboard!$F$13)</f>
        <v>15.899096516270113</v>
      </c>
      <c r="D1531" s="92">
        <f t="shared" si="165"/>
        <v>0.24300622874313491</v>
      </c>
      <c r="E1531" s="93" cm="1">
        <f t="array" ref="E1531">SUM('DRE + DCF'!$S$41/TIR!S1531,'DRE + DCF'!$U$41:$AD$41/TIR!T1531:AC1531,TIR!F1531)</f>
        <v>33.610903483729885</v>
      </c>
      <c r="F1531" s="100">
        <f>'DRE + DCF'!$AE$38*'DRE + DCF'!$AE$39*(1+G1531)/(R1531-G1531)/AC1531</f>
        <v>13.619230548581314</v>
      </c>
      <c r="G1531" s="92">
        <f>R1531*(1-'DRE + DCF'!$AE$39)</f>
        <v>0.14580373724588094</v>
      </c>
      <c r="H1531" s="94">
        <f t="shared" si="169"/>
        <v>0.24300622874313491</v>
      </c>
      <c r="I1531" s="94">
        <f t="shared" si="170"/>
        <v>0.24300622874313491</v>
      </c>
      <c r="J1531" s="94">
        <f t="shared" si="170"/>
        <v>0.24300622874313491</v>
      </c>
      <c r="K1531" s="94">
        <f t="shared" si="170"/>
        <v>0.24300622874313491</v>
      </c>
      <c r="L1531" s="94">
        <f t="shared" si="170"/>
        <v>0.24300622874313491</v>
      </c>
      <c r="M1531" s="94">
        <f t="shared" si="170"/>
        <v>0.24300622874313491</v>
      </c>
      <c r="N1531" s="94">
        <f t="shared" si="170"/>
        <v>0.24300622874313491</v>
      </c>
      <c r="O1531" s="94">
        <f t="shared" si="170"/>
        <v>0.24300622874313491</v>
      </c>
      <c r="P1531" s="94">
        <f t="shared" si="170"/>
        <v>0.24300622874313491</v>
      </c>
      <c r="Q1531" s="94">
        <f t="shared" si="170"/>
        <v>0.24300622874313491</v>
      </c>
      <c r="R1531" s="94">
        <f t="shared" si="170"/>
        <v>0.24300622874313491</v>
      </c>
      <c r="S1531" s="93">
        <f>(1+H1531)^((5-Dashboard!$F$9)*3/12)</f>
        <v>1.0558891475818588</v>
      </c>
      <c r="T1531" s="93">
        <f t="shared" si="168"/>
        <v>1.3124767873065297</v>
      </c>
      <c r="U1531" s="93">
        <f t="shared" si="168"/>
        <v>1.6314168217027951</v>
      </c>
      <c r="V1531" s="93">
        <f t="shared" si="168"/>
        <v>2.0278612710529029</v>
      </c>
      <c r="W1531" s="93">
        <f t="shared" si="168"/>
        <v>2.5206441909457289</v>
      </c>
      <c r="X1531" s="93">
        <f t="shared" si="168"/>
        <v>3.133176429790741</v>
      </c>
      <c r="Y1531" s="93">
        <f t="shared" si="167"/>
        <v>3.8945578179810685</v>
      </c>
      <c r="Z1531" s="93">
        <f t="shared" si="167"/>
        <v>4.8409596259507408</v>
      </c>
      <c r="AA1531" s="93">
        <f t="shared" si="167"/>
        <v>6.0173429681508077</v>
      </c>
      <c r="AB1531" s="93">
        <f t="shared" si="167"/>
        <v>7.4795947898951578</v>
      </c>
      <c r="AC1531" s="95">
        <f t="shared" si="167"/>
        <v>9.2971829123143817</v>
      </c>
      <c r="AE1531" s="96"/>
    </row>
    <row r="1532" spans="3:31" ht="24.75" customHeight="1" x14ac:dyDescent="0.25">
      <c r="C1532" s="91">
        <f>ABS(E1532-Dashboard!$F$13)</f>
        <v>15.922550337039041</v>
      </c>
      <c r="D1532" s="92">
        <f t="shared" si="165"/>
        <v>0.24310622874313489</v>
      </c>
      <c r="E1532" s="93" cm="1">
        <f t="array" ref="E1532">SUM('DRE + DCF'!$S$41/TIR!S1532,'DRE + DCF'!$U$41:$AD$41/TIR!T1532:AC1532,TIR!F1532)</f>
        <v>33.587449662960957</v>
      </c>
      <c r="F1532" s="100">
        <f>'DRE + DCF'!$AE$38*'DRE + DCF'!$AE$39*(1+G1532)/(R1532-G1532)/AC1532</f>
        <v>13.603119759496034</v>
      </c>
      <c r="G1532" s="92">
        <f>R1532*(1-'DRE + DCF'!$AE$39)</f>
        <v>0.14586373724588092</v>
      </c>
      <c r="H1532" s="94">
        <f t="shared" si="169"/>
        <v>0.24310622874313489</v>
      </c>
      <c r="I1532" s="94">
        <f t="shared" si="170"/>
        <v>0.24310622874313489</v>
      </c>
      <c r="J1532" s="94">
        <f t="shared" si="170"/>
        <v>0.24310622874313489</v>
      </c>
      <c r="K1532" s="94">
        <f t="shared" si="170"/>
        <v>0.24310622874313489</v>
      </c>
      <c r="L1532" s="94">
        <f t="shared" si="170"/>
        <v>0.24310622874313489</v>
      </c>
      <c r="M1532" s="94">
        <f t="shared" si="170"/>
        <v>0.24310622874313489</v>
      </c>
      <c r="N1532" s="94">
        <f t="shared" si="170"/>
        <v>0.24310622874313489</v>
      </c>
      <c r="O1532" s="94">
        <f t="shared" si="170"/>
        <v>0.24310622874313489</v>
      </c>
      <c r="P1532" s="94">
        <f t="shared" si="170"/>
        <v>0.24310622874313489</v>
      </c>
      <c r="Q1532" s="94">
        <f t="shared" si="170"/>
        <v>0.24310622874313489</v>
      </c>
      <c r="R1532" s="94">
        <f t="shared" si="170"/>
        <v>0.24310622874313489</v>
      </c>
      <c r="S1532" s="93">
        <f>(1+H1532)^((5-Dashboard!$F$9)*3/12)</f>
        <v>1.0559103835433077</v>
      </c>
      <c r="T1532" s="93">
        <f t="shared" si="168"/>
        <v>1.3126087747772384</v>
      </c>
      <c r="U1532" s="93">
        <f t="shared" si="168"/>
        <v>1.6317121438284798</v>
      </c>
      <c r="V1532" s="93">
        <f t="shared" si="168"/>
        <v>2.0283915295089971</v>
      </c>
      <c r="W1532" s="93">
        <f t="shared" si="168"/>
        <v>2.5215061446624487</v>
      </c>
      <c r="X1532" s="93">
        <f t="shared" si="168"/>
        <v>3.1344999942439782</v>
      </c>
      <c r="Y1532" s="93">
        <f t="shared" si="167"/>
        <v>3.8965164668400099</v>
      </c>
      <c r="Z1532" s="93">
        <f t="shared" si="167"/>
        <v>4.8437838903290089</v>
      </c>
      <c r="AA1532" s="93">
        <f t="shared" si="167"/>
        <v>6.0213379247536452</v>
      </c>
      <c r="AB1532" s="93">
        <f t="shared" si="167"/>
        <v>7.4851626796285178</v>
      </c>
      <c r="AC1532" s="95">
        <f t="shared" si="167"/>
        <v>9.3048523502018643</v>
      </c>
      <c r="AE1532" s="96"/>
    </row>
    <row r="1533" spans="3:31" ht="24.75" customHeight="1" x14ac:dyDescent="0.25">
      <c r="C1533" s="91">
        <f>ABS(E1533-Dashboard!$F$13)</f>
        <v>15.945977558954766</v>
      </c>
      <c r="D1533" s="92">
        <f t="shared" si="165"/>
        <v>0.24320622874313488</v>
      </c>
      <c r="E1533" s="93" cm="1">
        <f t="array" ref="E1533">SUM('DRE + DCF'!$S$41/TIR!S1533,'DRE + DCF'!$U$41:$AD$41/TIR!T1533:AC1533,TIR!F1533)</f>
        <v>33.564022441045232</v>
      </c>
      <c r="F1533" s="100">
        <f>'DRE + DCF'!$AE$38*'DRE + DCF'!$AE$39*(1+G1533)/(R1533-G1533)/AC1533</f>
        <v>13.587031191508832</v>
      </c>
      <c r="G1533" s="92">
        <f>R1533*(1-'DRE + DCF'!$AE$39)</f>
        <v>0.14592373724588092</v>
      </c>
      <c r="H1533" s="94">
        <f t="shared" si="169"/>
        <v>0.24320622874313488</v>
      </c>
      <c r="I1533" s="94">
        <f t="shared" si="170"/>
        <v>0.24320622874313488</v>
      </c>
      <c r="J1533" s="94">
        <f t="shared" si="170"/>
        <v>0.24320622874313488</v>
      </c>
      <c r="K1533" s="94">
        <f t="shared" si="170"/>
        <v>0.24320622874313488</v>
      </c>
      <c r="L1533" s="94">
        <f t="shared" si="170"/>
        <v>0.24320622874313488</v>
      </c>
      <c r="M1533" s="94">
        <f t="shared" si="170"/>
        <v>0.24320622874313488</v>
      </c>
      <c r="N1533" s="94">
        <f t="shared" si="170"/>
        <v>0.24320622874313488</v>
      </c>
      <c r="O1533" s="94">
        <f t="shared" si="170"/>
        <v>0.24320622874313488</v>
      </c>
      <c r="P1533" s="94">
        <f t="shared" si="170"/>
        <v>0.24320622874313488</v>
      </c>
      <c r="Q1533" s="94">
        <f t="shared" si="170"/>
        <v>0.24320622874313488</v>
      </c>
      <c r="R1533" s="94">
        <f t="shared" si="170"/>
        <v>0.24320622874313488</v>
      </c>
      <c r="S1533" s="93">
        <f>(1+H1533)^((5-Dashboard!$F$9)*3/12)</f>
        <v>1.0559316182235714</v>
      </c>
      <c r="T1533" s="93">
        <f t="shared" si="168"/>
        <v>1.3127407649023619</v>
      </c>
      <c r="U1533" s="93">
        <f t="shared" si="168"/>
        <v>1.6320074956516437</v>
      </c>
      <c r="V1533" s="93">
        <f t="shared" si="168"/>
        <v>2.0289218839496082</v>
      </c>
      <c r="W1533" s="93">
        <f t="shared" si="168"/>
        <v>2.5223683237594088</v>
      </c>
      <c r="X1533" s="93">
        <f t="shared" si="168"/>
        <v>3.1358240112820774</v>
      </c>
      <c r="Y1533" s="93">
        <f t="shared" si="167"/>
        <v>3.8984759430681613</v>
      </c>
      <c r="Z1533" s="93">
        <f t="shared" si="167"/>
        <v>4.846609575027605</v>
      </c>
      <c r="AA1533" s="93">
        <f t="shared" si="167"/>
        <v>6.0253352119604369</v>
      </c>
      <c r="AB1533" s="93">
        <f t="shared" si="167"/>
        <v>7.4907342657745524</v>
      </c>
      <c r="AC1533" s="95">
        <f t="shared" si="167"/>
        <v>9.3125274970705565</v>
      </c>
      <c r="AE1533" s="96"/>
    </row>
    <row r="1534" spans="3:31" ht="24.75" customHeight="1" x14ac:dyDescent="0.25">
      <c r="C1534" s="91">
        <f>ABS(E1534-Dashboard!$F$13)</f>
        <v>15.969378221113523</v>
      </c>
      <c r="D1534" s="92">
        <f t="shared" si="165"/>
        <v>0.24330622874313487</v>
      </c>
      <c r="E1534" s="93" cm="1">
        <f t="array" ref="E1534">SUM('DRE + DCF'!$S$41/TIR!S1534,'DRE + DCF'!$U$41:$AD$41/TIR!T1534:AC1534,TIR!F1534)</f>
        <v>33.540621778886475</v>
      </c>
      <c r="F1534" s="100">
        <f>'DRE + DCF'!$AE$38*'DRE + DCF'!$AE$39*(1+G1534)/(R1534-G1534)/AC1534</f>
        <v>13.570964808823613</v>
      </c>
      <c r="G1534" s="92">
        <f>R1534*(1-'DRE + DCF'!$AE$39)</f>
        <v>0.14598373724588093</v>
      </c>
      <c r="H1534" s="94">
        <f t="shared" si="169"/>
        <v>0.24330622874313487</v>
      </c>
      <c r="I1534" s="94">
        <f t="shared" si="170"/>
        <v>0.24330622874313487</v>
      </c>
      <c r="J1534" s="94">
        <f t="shared" si="170"/>
        <v>0.24330622874313487</v>
      </c>
      <c r="K1534" s="94">
        <f t="shared" si="170"/>
        <v>0.24330622874313487</v>
      </c>
      <c r="L1534" s="94">
        <f t="shared" si="170"/>
        <v>0.24330622874313487</v>
      </c>
      <c r="M1534" s="94">
        <f t="shared" si="170"/>
        <v>0.24330622874313487</v>
      </c>
      <c r="N1534" s="94">
        <f t="shared" si="170"/>
        <v>0.24330622874313487</v>
      </c>
      <c r="O1534" s="94">
        <f t="shared" si="170"/>
        <v>0.24330622874313487</v>
      </c>
      <c r="P1534" s="94">
        <f t="shared" si="170"/>
        <v>0.24330622874313487</v>
      </c>
      <c r="Q1534" s="94">
        <f t="shared" si="170"/>
        <v>0.24330622874313487</v>
      </c>
      <c r="R1534" s="94">
        <f t="shared" si="170"/>
        <v>0.24330622874313487</v>
      </c>
      <c r="S1534" s="93">
        <f>(1+H1534)^((5-Dashboard!$F$9)*3/12)</f>
        <v>1.0559528516228307</v>
      </c>
      <c r="T1534" s="93">
        <f t="shared" si="168"/>
        <v>1.3128727576817407</v>
      </c>
      <c r="U1534" s="93">
        <f t="shared" si="168"/>
        <v>1.6323028771728847</v>
      </c>
      <c r="V1534" s="93">
        <f t="shared" si="168"/>
        <v>2.0294523343843878</v>
      </c>
      <c r="W1534" s="93">
        <f t="shared" si="168"/>
        <v>2.5232307282774049</v>
      </c>
      <c r="X1534" s="93">
        <f t="shared" si="168"/>
        <v>3.1371484810233738</v>
      </c>
      <c r="Y1534" s="93">
        <f t="shared" si="167"/>
        <v>3.9004362469484248</v>
      </c>
      <c r="Z1534" s="93">
        <f t="shared" si="167"/>
        <v>4.8494366806464733</v>
      </c>
      <c r="AA1534" s="93">
        <f t="shared" si="167"/>
        <v>6.0293348309431929</v>
      </c>
      <c r="AB1534" s="93">
        <f t="shared" si="167"/>
        <v>7.4963095504896078</v>
      </c>
      <c r="AC1534" s="95">
        <f t="shared" si="167"/>
        <v>9.3202083567103795</v>
      </c>
      <c r="AE1534" s="96"/>
    </row>
    <row r="1535" spans="3:31" ht="24.75" customHeight="1" x14ac:dyDescent="0.25">
      <c r="C1535" s="91">
        <f>ABS(E1535-Dashboard!$F$13)</f>
        <v>15.992752362541303</v>
      </c>
      <c r="D1535" s="92">
        <f t="shared" si="165"/>
        <v>0.24340622874313486</v>
      </c>
      <c r="E1535" s="93" cm="1">
        <f t="array" ref="E1535">SUM('DRE + DCF'!$S$41/TIR!S1535,'DRE + DCF'!$U$41:$AD$41/TIR!T1535:AC1535,TIR!F1535)</f>
        <v>33.517247637458695</v>
      </c>
      <c r="F1535" s="100">
        <f>'DRE + DCF'!$AE$38*'DRE + DCF'!$AE$39*(1+G1535)/(R1535-G1535)/AC1535</f>
        <v>13.554920575711648</v>
      </c>
      <c r="G1535" s="92">
        <f>R1535*(1-'DRE + DCF'!$AE$39)</f>
        <v>0.14604373724588091</v>
      </c>
      <c r="H1535" s="94">
        <f t="shared" si="169"/>
        <v>0.24340622874313486</v>
      </c>
      <c r="I1535" s="94">
        <f t="shared" si="170"/>
        <v>0.24340622874313486</v>
      </c>
      <c r="J1535" s="94">
        <f t="shared" si="170"/>
        <v>0.24340622874313486</v>
      </c>
      <c r="K1535" s="94">
        <f t="shared" si="170"/>
        <v>0.24340622874313486</v>
      </c>
      <c r="L1535" s="94">
        <f t="shared" si="170"/>
        <v>0.24340622874313486</v>
      </c>
      <c r="M1535" s="94">
        <f t="shared" si="170"/>
        <v>0.24340622874313486</v>
      </c>
      <c r="N1535" s="94">
        <f t="shared" si="170"/>
        <v>0.24340622874313486</v>
      </c>
      <c r="O1535" s="94">
        <f t="shared" si="170"/>
        <v>0.24340622874313486</v>
      </c>
      <c r="P1535" s="94">
        <f t="shared" si="170"/>
        <v>0.24340622874313486</v>
      </c>
      <c r="Q1535" s="94">
        <f t="shared" si="170"/>
        <v>0.24340622874313486</v>
      </c>
      <c r="R1535" s="94">
        <f t="shared" si="170"/>
        <v>0.24340622874313486</v>
      </c>
      <c r="S1535" s="93">
        <f>(1+H1535)^((5-Dashboard!$F$9)*3/12)</f>
        <v>1.0559740837412657</v>
      </c>
      <c r="T1535" s="93">
        <f t="shared" si="168"/>
        <v>1.3130047531152145</v>
      </c>
      <c r="U1535" s="93">
        <f t="shared" si="168"/>
        <v>1.6325982883927996</v>
      </c>
      <c r="V1535" s="93">
        <f t="shared" si="168"/>
        <v>2.0299828808229878</v>
      </c>
      <c r="W1535" s="93">
        <f t="shared" si="168"/>
        <v>2.524093358257236</v>
      </c>
      <c r="X1535" s="93">
        <f t="shared" si="168"/>
        <v>3.1384734035862243</v>
      </c>
      <c r="Y1535" s="93">
        <f t="shared" si="167"/>
        <v>3.9023973787637778</v>
      </c>
      <c r="Z1535" s="93">
        <f t="shared" si="167"/>
        <v>4.8522652077857638</v>
      </c>
      <c r="AA1535" s="93">
        <f t="shared" si="167"/>
        <v>6.0333367828744207</v>
      </c>
      <c r="AB1535" s="93">
        <f t="shared" si="167"/>
        <v>7.5018885359311218</v>
      </c>
      <c r="AC1535" s="95">
        <f t="shared" si="167"/>
        <v>9.3278949329134733</v>
      </c>
      <c r="AE1535" s="96"/>
    </row>
    <row r="1536" spans="3:31" ht="24.75" customHeight="1" x14ac:dyDescent="0.25">
      <c r="C1536" s="91">
        <f>ABS(E1536-Dashboard!$F$13)</f>
        <v>16.01610002219391</v>
      </c>
      <c r="D1536" s="92">
        <f t="shared" si="165"/>
        <v>0.24350622874313485</v>
      </c>
      <c r="E1536" s="93" cm="1">
        <f t="array" ref="E1536">SUM('DRE + DCF'!$S$41/TIR!S1536,'DRE + DCF'!$U$41:$AD$41/TIR!T1536:AC1536,TIR!F1536)</f>
        <v>33.493899977806088</v>
      </c>
      <c r="F1536" s="100">
        <f>'DRE + DCF'!$AE$38*'DRE + DCF'!$AE$39*(1+G1536)/(R1536-G1536)/AC1536</f>
        <v>13.538898456511454</v>
      </c>
      <c r="G1536" s="92">
        <f>R1536*(1-'DRE + DCF'!$AE$39)</f>
        <v>0.14610373724588091</v>
      </c>
      <c r="H1536" s="94">
        <f t="shared" si="169"/>
        <v>0.24350622874313485</v>
      </c>
      <c r="I1536" s="94">
        <f t="shared" si="170"/>
        <v>0.24350622874313485</v>
      </c>
      <c r="J1536" s="94">
        <f t="shared" si="170"/>
        <v>0.24350622874313485</v>
      </c>
      <c r="K1536" s="94">
        <f t="shared" si="170"/>
        <v>0.24350622874313485</v>
      </c>
      <c r="L1536" s="94">
        <f t="shared" si="170"/>
        <v>0.24350622874313485</v>
      </c>
      <c r="M1536" s="94">
        <f t="shared" si="170"/>
        <v>0.24350622874313485</v>
      </c>
      <c r="N1536" s="94">
        <f t="shared" si="170"/>
        <v>0.24350622874313485</v>
      </c>
      <c r="O1536" s="94">
        <f t="shared" si="170"/>
        <v>0.24350622874313485</v>
      </c>
      <c r="P1536" s="94">
        <f t="shared" si="170"/>
        <v>0.24350622874313485</v>
      </c>
      <c r="Q1536" s="94">
        <f t="shared" si="170"/>
        <v>0.24350622874313485</v>
      </c>
      <c r="R1536" s="94">
        <f t="shared" si="170"/>
        <v>0.24350622874313485</v>
      </c>
      <c r="S1536" s="93">
        <f>(1+H1536)^((5-Dashboard!$F$9)*3/12)</f>
        <v>1.0559953145790564</v>
      </c>
      <c r="T1536" s="93">
        <f t="shared" si="168"/>
        <v>1.3131367512026229</v>
      </c>
      <c r="U1536" s="93">
        <f t="shared" si="168"/>
        <v>1.6328937293119856</v>
      </c>
      <c r="V1536" s="93">
        <f t="shared" si="168"/>
        <v>2.0305135232750606</v>
      </c>
      <c r="W1536" s="93">
        <f t="shared" si="168"/>
        <v>2.5249562137397064</v>
      </c>
      <c r="X1536" s="93">
        <f t="shared" si="168"/>
        <v>3.139798779089007</v>
      </c>
      <c r="Y1536" s="93">
        <f t="shared" si="167"/>
        <v>3.9043593387972702</v>
      </c>
      <c r="Z1536" s="93">
        <f t="shared" si="167"/>
        <v>4.8550951570458327</v>
      </c>
      <c r="AA1536" s="93">
        <f t="shared" si="167"/>
        <v>6.0373410689271214</v>
      </c>
      <c r="AB1536" s="93">
        <f t="shared" si="167"/>
        <v>7.5074712242576114</v>
      </c>
      <c r="AC1536" s="95">
        <f t="shared" si="167"/>
        <v>9.3355872294741875</v>
      </c>
      <c r="AE1536" s="96"/>
    </row>
    <row r="1537" spans="3:31" ht="24.75" customHeight="1" x14ac:dyDescent="0.25">
      <c r="C1537" s="91">
        <f>ABS(E1537-Dashboard!$F$13)</f>
        <v>16.039421238957203</v>
      </c>
      <c r="D1537" s="92">
        <f t="shared" si="165"/>
        <v>0.24360622874313484</v>
      </c>
      <c r="E1537" s="93" cm="1">
        <f t="array" ref="E1537">SUM('DRE + DCF'!$S$41/TIR!S1537,'DRE + DCF'!$U$41:$AD$41/TIR!T1537:AC1537,TIR!F1537)</f>
        <v>33.470578761042795</v>
      </c>
      <c r="F1537" s="100">
        <f>'DRE + DCF'!$AE$38*'DRE + DCF'!$AE$39*(1+G1537)/(R1537-G1537)/AC1537</f>
        <v>13.522898415628596</v>
      </c>
      <c r="G1537" s="92">
        <f>R1537*(1-'DRE + DCF'!$AE$39)</f>
        <v>0.14616373724588089</v>
      </c>
      <c r="H1537" s="94">
        <f t="shared" si="169"/>
        <v>0.24360622874313484</v>
      </c>
      <c r="I1537" s="94">
        <f t="shared" si="170"/>
        <v>0.24360622874313484</v>
      </c>
      <c r="J1537" s="94">
        <f t="shared" si="170"/>
        <v>0.24360622874313484</v>
      </c>
      <c r="K1537" s="94">
        <f t="shared" si="170"/>
        <v>0.24360622874313484</v>
      </c>
      <c r="L1537" s="94">
        <f t="shared" si="170"/>
        <v>0.24360622874313484</v>
      </c>
      <c r="M1537" s="94">
        <f t="shared" si="170"/>
        <v>0.24360622874313484</v>
      </c>
      <c r="N1537" s="94">
        <f t="shared" si="170"/>
        <v>0.24360622874313484</v>
      </c>
      <c r="O1537" s="94">
        <f t="shared" si="170"/>
        <v>0.24360622874313484</v>
      </c>
      <c r="P1537" s="94">
        <f t="shared" si="170"/>
        <v>0.24360622874313484</v>
      </c>
      <c r="Q1537" s="94">
        <f t="shared" si="170"/>
        <v>0.24360622874313484</v>
      </c>
      <c r="R1537" s="94">
        <f t="shared" si="170"/>
        <v>0.24360622874313484</v>
      </c>
      <c r="S1537" s="93">
        <f>(1+H1537)^((5-Dashboard!$F$9)*3/12)</f>
        <v>1.0560165441363831</v>
      </c>
      <c r="T1537" s="93">
        <f t="shared" si="168"/>
        <v>1.3132687519438055</v>
      </c>
      <c r="U1537" s="93">
        <f t="shared" si="168"/>
        <v>1.6331891999310395</v>
      </c>
      <c r="V1537" s="93">
        <f t="shared" si="168"/>
        <v>2.0310442617502575</v>
      </c>
      <c r="W1537" s="93">
        <f t="shared" si="168"/>
        <v>2.5258192947656224</v>
      </c>
      <c r="X1537" s="93">
        <f t="shared" si="168"/>
        <v>3.14112460765012</v>
      </c>
      <c r="Y1537" s="93">
        <f t="shared" si="167"/>
        <v>3.9063221273320248</v>
      </c>
      <c r="Z1537" s="93">
        <f t="shared" si="167"/>
        <v>4.8579265290272389</v>
      </c>
      <c r="AA1537" s="93">
        <f t="shared" si="167"/>
        <v>6.041347690274792</v>
      </c>
      <c r="AB1537" s="93">
        <f t="shared" si="167"/>
        <v>7.5130576176286823</v>
      </c>
      <c r="AC1537" s="95">
        <f t="shared" si="167"/>
        <v>9.3432852501890871</v>
      </c>
      <c r="AE1537" s="96"/>
    </row>
    <row r="1538" spans="3:31" ht="24.75" customHeight="1" x14ac:dyDescent="0.25">
      <c r="C1538" s="91">
        <f>ABS(E1538-Dashboard!$F$13)</f>
        <v>16.062716051647229</v>
      </c>
      <c r="D1538" s="92">
        <f t="shared" si="165"/>
        <v>0.24370622874313483</v>
      </c>
      <c r="E1538" s="93" cm="1">
        <f t="array" ref="E1538">SUM('DRE + DCF'!$S$41/TIR!S1538,'DRE + DCF'!$U$41:$AD$41/TIR!T1538:AC1538,TIR!F1538)</f>
        <v>33.447283948352769</v>
      </c>
      <c r="F1538" s="100">
        <f>'DRE + DCF'!$AE$38*'DRE + DCF'!$AE$39*(1+G1538)/(R1538-G1538)/AC1538</f>
        <v>13.506920417535577</v>
      </c>
      <c r="G1538" s="92">
        <f>R1538*(1-'DRE + DCF'!$AE$39)</f>
        <v>0.14622373724588089</v>
      </c>
      <c r="H1538" s="94">
        <f t="shared" si="169"/>
        <v>0.24370622874313483</v>
      </c>
      <c r="I1538" s="94">
        <f t="shared" si="170"/>
        <v>0.24370622874313483</v>
      </c>
      <c r="J1538" s="94">
        <f t="shared" si="170"/>
        <v>0.24370622874313483</v>
      </c>
      <c r="K1538" s="94">
        <f t="shared" si="170"/>
        <v>0.24370622874313483</v>
      </c>
      <c r="L1538" s="94">
        <f t="shared" si="170"/>
        <v>0.24370622874313483</v>
      </c>
      <c r="M1538" s="94">
        <f t="shared" si="170"/>
        <v>0.24370622874313483</v>
      </c>
      <c r="N1538" s="94">
        <f t="shared" si="170"/>
        <v>0.24370622874313483</v>
      </c>
      <c r="O1538" s="94">
        <f t="shared" si="170"/>
        <v>0.24370622874313483</v>
      </c>
      <c r="P1538" s="94">
        <f t="shared" si="170"/>
        <v>0.24370622874313483</v>
      </c>
      <c r="Q1538" s="94">
        <f t="shared" si="170"/>
        <v>0.24370622874313483</v>
      </c>
      <c r="R1538" s="94">
        <f t="shared" si="170"/>
        <v>0.24370622874313483</v>
      </c>
      <c r="S1538" s="93">
        <f>(1+H1538)^((5-Dashboard!$F$9)*3/12)</f>
        <v>1.0560377724134264</v>
      </c>
      <c r="T1538" s="93">
        <f t="shared" si="168"/>
        <v>1.3134007553386036</v>
      </c>
      <c r="U1538" s="93">
        <f t="shared" si="168"/>
        <v>1.6334847002505595</v>
      </c>
      <c r="V1538" s="93">
        <f t="shared" si="168"/>
        <v>2.0315750962582335</v>
      </c>
      <c r="W1538" s="93">
        <f t="shared" si="168"/>
        <v>2.5266826013757986</v>
      </c>
      <c r="X1538" s="93">
        <f t="shared" si="168"/>
        <v>3.1424508893879879</v>
      </c>
      <c r="Y1538" s="93">
        <f t="shared" si="167"/>
        <v>3.9082857446512445</v>
      </c>
      <c r="Z1538" s="93">
        <f t="shared" si="167"/>
        <v>4.8607593243307541</v>
      </c>
      <c r="AA1538" s="93">
        <f t="shared" si="167"/>
        <v>6.0453566480914303</v>
      </c>
      <c r="AB1538" s="93">
        <f t="shared" si="167"/>
        <v>7.5186477182050311</v>
      </c>
      <c r="AC1538" s="95">
        <f t="shared" si="167"/>
        <v>9.3509889988569554</v>
      </c>
      <c r="AE1538" s="96"/>
    </row>
    <row r="1539" spans="3:31" ht="24.75" customHeight="1" x14ac:dyDescent="0.25">
      <c r="C1539" s="91">
        <f>ABS(E1539-Dashboard!$F$13)</f>
        <v>16.085984499010266</v>
      </c>
      <c r="D1539" s="92">
        <f t="shared" si="165"/>
        <v>0.24380622874313482</v>
      </c>
      <c r="E1539" s="93" cm="1">
        <f t="array" ref="E1539">SUM('DRE + DCF'!$S$41/TIR!S1539,'DRE + DCF'!$U$41:$AD$41/TIR!T1539:AC1539,TIR!F1539)</f>
        <v>33.424015500989732</v>
      </c>
      <c r="F1539" s="100">
        <f>'DRE + DCF'!$AE$38*'DRE + DCF'!$AE$39*(1+G1539)/(R1539-G1539)/AC1539</f>
        <v>13.490964426771709</v>
      </c>
      <c r="G1539" s="92">
        <f>R1539*(1-'DRE + DCF'!$AE$39)</f>
        <v>0.1462837372458809</v>
      </c>
      <c r="H1539" s="94">
        <f t="shared" si="169"/>
        <v>0.24380622874313482</v>
      </c>
      <c r="I1539" s="94">
        <f t="shared" si="170"/>
        <v>0.24380622874313482</v>
      </c>
      <c r="J1539" s="94">
        <f t="shared" si="170"/>
        <v>0.24380622874313482</v>
      </c>
      <c r="K1539" s="94">
        <f t="shared" si="170"/>
        <v>0.24380622874313482</v>
      </c>
      <c r="L1539" s="94">
        <f t="shared" si="170"/>
        <v>0.24380622874313482</v>
      </c>
      <c r="M1539" s="94">
        <f t="shared" si="170"/>
        <v>0.24380622874313482</v>
      </c>
      <c r="N1539" s="94">
        <f t="shared" si="170"/>
        <v>0.24380622874313482</v>
      </c>
      <c r="O1539" s="94">
        <f t="shared" si="170"/>
        <v>0.24380622874313482</v>
      </c>
      <c r="P1539" s="94">
        <f t="shared" si="170"/>
        <v>0.24380622874313482</v>
      </c>
      <c r="Q1539" s="94">
        <f t="shared" si="170"/>
        <v>0.24380622874313482</v>
      </c>
      <c r="R1539" s="94">
        <f t="shared" si="170"/>
        <v>0.24380622874313482</v>
      </c>
      <c r="S1539" s="93">
        <f>(1+H1539)^((5-Dashboard!$F$9)*3/12)</f>
        <v>1.056058999410366</v>
      </c>
      <c r="T1539" s="93">
        <f t="shared" si="168"/>
        <v>1.3135327613868557</v>
      </c>
      <c r="U1539" s="93">
        <f t="shared" si="168"/>
        <v>1.6337802302711411</v>
      </c>
      <c r="V1539" s="93">
        <f t="shared" si="168"/>
        <v>2.0321060268086386</v>
      </c>
      <c r="W1539" s="93">
        <f t="shared" si="168"/>
        <v>2.5275461336110485</v>
      </c>
      <c r="X1539" s="93">
        <f t="shared" si="168"/>
        <v>3.14377762442105</v>
      </c>
      <c r="Y1539" s="93">
        <f t="shared" si="167"/>
        <v>3.9102501910381977</v>
      </c>
      <c r="Z1539" s="93">
        <f t="shared" si="167"/>
        <v>4.863593543557343</v>
      </c>
      <c r="AA1539" s="93">
        <f t="shared" si="167"/>
        <v>6.049367943551518</v>
      </c>
      <c r="AB1539" s="93">
        <f t="shared" si="167"/>
        <v>7.5242415281484263</v>
      </c>
      <c r="AC1539" s="95">
        <f t="shared" si="167"/>
        <v>9.3586984792787753</v>
      </c>
      <c r="AE1539" s="96"/>
    </row>
    <row r="1540" spans="3:31" ht="24.75" customHeight="1" x14ac:dyDescent="0.25">
      <c r="C1540" s="91">
        <f>ABS(E1540-Dashboard!$F$13)</f>
        <v>16.109226619723152</v>
      </c>
      <c r="D1540" s="92">
        <f t="shared" si="165"/>
        <v>0.24390622874313481</v>
      </c>
      <c r="E1540" s="93" cm="1">
        <f t="array" ref="E1540">SUM('DRE + DCF'!$S$41/TIR!S1540,'DRE + DCF'!$U$41:$AD$41/TIR!T1540:AC1540,TIR!F1540)</f>
        <v>33.400773380276846</v>
      </c>
      <c r="F1540" s="100">
        <f>'DRE + DCF'!$AE$38*'DRE + DCF'!$AE$39*(1+G1540)/(R1540-G1540)/AC1540</f>
        <v>13.475030407942901</v>
      </c>
      <c r="G1540" s="92">
        <f>R1540*(1-'DRE + DCF'!$AE$39)</f>
        <v>0.14634373724588087</v>
      </c>
      <c r="H1540" s="94">
        <f t="shared" si="169"/>
        <v>0.24390622874313481</v>
      </c>
      <c r="I1540" s="94">
        <f t="shared" si="170"/>
        <v>0.24390622874313481</v>
      </c>
      <c r="J1540" s="94">
        <f t="shared" si="170"/>
        <v>0.24390622874313481</v>
      </c>
      <c r="K1540" s="94">
        <f t="shared" si="170"/>
        <v>0.24390622874313481</v>
      </c>
      <c r="L1540" s="94">
        <f t="shared" si="170"/>
        <v>0.24390622874313481</v>
      </c>
      <c r="M1540" s="94">
        <f t="shared" si="170"/>
        <v>0.24390622874313481</v>
      </c>
      <c r="N1540" s="94">
        <f t="shared" si="170"/>
        <v>0.24390622874313481</v>
      </c>
      <c r="O1540" s="94">
        <f t="shared" si="170"/>
        <v>0.24390622874313481</v>
      </c>
      <c r="P1540" s="94">
        <f t="shared" si="170"/>
        <v>0.24390622874313481</v>
      </c>
      <c r="Q1540" s="94">
        <f t="shared" si="170"/>
        <v>0.24390622874313481</v>
      </c>
      <c r="R1540" s="94">
        <f t="shared" si="170"/>
        <v>0.24390622874313481</v>
      </c>
      <c r="S1540" s="93">
        <f>(1+H1540)^((5-Dashboard!$F$9)*3/12)</f>
        <v>1.056080225127382</v>
      </c>
      <c r="T1540" s="93">
        <f t="shared" si="168"/>
        <v>1.3136647700884025</v>
      </c>
      <c r="U1540" s="93">
        <f t="shared" si="168"/>
        <v>1.634075789993382</v>
      </c>
      <c r="V1540" s="93">
        <f t="shared" si="168"/>
        <v>2.0326370534111264</v>
      </c>
      <c r="W1540" s="93">
        <f t="shared" si="168"/>
        <v>2.5284098915121924</v>
      </c>
      <c r="X1540" s="93">
        <f t="shared" si="168"/>
        <v>3.1451048128677699</v>
      </c>
      <c r="Y1540" s="93">
        <f t="shared" si="167"/>
        <v>3.9122154667762303</v>
      </c>
      <c r="Z1540" s="93">
        <f t="shared" si="167"/>
        <v>4.8664291873081833</v>
      </c>
      <c r="AA1540" s="93">
        <f t="shared" si="167"/>
        <v>6.0533815778300406</v>
      </c>
      <c r="AB1540" s="93">
        <f t="shared" si="167"/>
        <v>7.5298390496217333</v>
      </c>
      <c r="AC1540" s="95">
        <f t="shared" si="167"/>
        <v>9.3664136952577604</v>
      </c>
      <c r="AE1540" s="96"/>
    </row>
    <row r="1541" spans="3:31" ht="24.75" customHeight="1" x14ac:dyDescent="0.25">
      <c r="C1541" s="91">
        <f>ABS(E1541-Dashboard!$F$13)</f>
        <v>16.132442452393292</v>
      </c>
      <c r="D1541" s="92">
        <f t="shared" si="165"/>
        <v>0.2440062287431348</v>
      </c>
      <c r="E1541" s="93" cm="1">
        <f t="array" ref="E1541">SUM('DRE + DCF'!$S$41/TIR!S1541,'DRE + DCF'!$U$41:$AD$41/TIR!T1541:AC1541,TIR!F1541)</f>
        <v>33.377557547606706</v>
      </c>
      <c r="F1541" s="100">
        <f>'DRE + DCF'!$AE$38*'DRE + DCF'!$AE$39*(1+G1541)/(R1541-G1541)/AC1541</f>
        <v>13.459118325721578</v>
      </c>
      <c r="G1541" s="92">
        <f>R1541*(1-'DRE + DCF'!$AE$39)</f>
        <v>0.14640373724588088</v>
      </c>
      <c r="H1541" s="94">
        <f t="shared" si="169"/>
        <v>0.2440062287431348</v>
      </c>
      <c r="I1541" s="94">
        <f t="shared" si="170"/>
        <v>0.2440062287431348</v>
      </c>
      <c r="J1541" s="94">
        <f t="shared" si="170"/>
        <v>0.2440062287431348</v>
      </c>
      <c r="K1541" s="94">
        <f t="shared" si="170"/>
        <v>0.2440062287431348</v>
      </c>
      <c r="L1541" s="94">
        <f t="shared" si="170"/>
        <v>0.2440062287431348</v>
      </c>
      <c r="M1541" s="94">
        <f t="shared" si="170"/>
        <v>0.2440062287431348</v>
      </c>
      <c r="N1541" s="94">
        <f t="shared" si="170"/>
        <v>0.2440062287431348</v>
      </c>
      <c r="O1541" s="94">
        <f t="shared" si="170"/>
        <v>0.2440062287431348</v>
      </c>
      <c r="P1541" s="94">
        <f t="shared" si="170"/>
        <v>0.2440062287431348</v>
      </c>
      <c r="Q1541" s="94">
        <f t="shared" si="170"/>
        <v>0.2440062287431348</v>
      </c>
      <c r="R1541" s="94">
        <f t="shared" si="170"/>
        <v>0.2440062287431348</v>
      </c>
      <c r="S1541" s="93">
        <f>(1+H1541)^((5-Dashboard!$F$9)*3/12)</f>
        <v>1.0561014495646548</v>
      </c>
      <c r="T1541" s="93">
        <f t="shared" si="168"/>
        <v>1.3137967814430842</v>
      </c>
      <c r="U1541" s="93">
        <f t="shared" si="168"/>
        <v>1.6343713794178798</v>
      </c>
      <c r="V1541" s="93">
        <f t="shared" si="168"/>
        <v>2.0331681760753519</v>
      </c>
      <c r="W1541" s="93">
        <f t="shared" si="168"/>
        <v>2.5292738751200563</v>
      </c>
      <c r="X1541" s="93">
        <f t="shared" si="168"/>
        <v>3.1464324548466358</v>
      </c>
      <c r="Y1541" s="93">
        <f t="shared" si="167"/>
        <v>3.9141815721487672</v>
      </c>
      <c r="Z1541" s="93">
        <f t="shared" si="167"/>
        <v>4.8692662561846625</v>
      </c>
      <c r="AA1541" s="93">
        <f t="shared" si="167"/>
        <v>6.0573975521024845</v>
      </c>
      <c r="AB1541" s="93">
        <f t="shared" si="167"/>
        <v>7.5354402847889084</v>
      </c>
      <c r="AC1541" s="95">
        <f t="shared" si="167"/>
        <v>9.374134650599343</v>
      </c>
      <c r="AE1541" s="96"/>
    </row>
    <row r="1542" spans="3:31" ht="24.75" customHeight="1" x14ac:dyDescent="0.25">
      <c r="C1542" s="91">
        <f>ABS(E1542-Dashboard!$F$13)</f>
        <v>16.155632035558845</v>
      </c>
      <c r="D1542" s="92">
        <f t="shared" si="165"/>
        <v>0.24410622874313478</v>
      </c>
      <c r="E1542" s="93" cm="1">
        <f t="array" ref="E1542">SUM('DRE + DCF'!$S$41/TIR!S1542,'DRE + DCF'!$U$41:$AD$41/TIR!T1542:AC1542,TIR!F1542)</f>
        <v>33.354367964441153</v>
      </c>
      <c r="F1542" s="100">
        <f>'DRE + DCF'!$AE$38*'DRE + DCF'!$AE$39*(1+G1542)/(R1542-G1542)/AC1542</f>
        <v>13.443228144846506</v>
      </c>
      <c r="G1542" s="92">
        <f>R1542*(1-'DRE + DCF'!$AE$39)</f>
        <v>0.14646373724588085</v>
      </c>
      <c r="H1542" s="94">
        <f t="shared" si="169"/>
        <v>0.24410622874313478</v>
      </c>
      <c r="I1542" s="94">
        <f t="shared" si="170"/>
        <v>0.24410622874313478</v>
      </c>
      <c r="J1542" s="94">
        <f t="shared" si="170"/>
        <v>0.24410622874313478</v>
      </c>
      <c r="K1542" s="94">
        <f t="shared" si="170"/>
        <v>0.24410622874313478</v>
      </c>
      <c r="L1542" s="94">
        <f t="shared" si="170"/>
        <v>0.24410622874313478</v>
      </c>
      <c r="M1542" s="94">
        <f t="shared" si="170"/>
        <v>0.24410622874313478</v>
      </c>
      <c r="N1542" s="94">
        <f t="shared" si="170"/>
        <v>0.24410622874313478</v>
      </c>
      <c r="O1542" s="94">
        <f t="shared" si="170"/>
        <v>0.24410622874313478</v>
      </c>
      <c r="P1542" s="94">
        <f t="shared" si="170"/>
        <v>0.24410622874313478</v>
      </c>
      <c r="Q1542" s="94">
        <f t="shared" si="170"/>
        <v>0.24410622874313478</v>
      </c>
      <c r="R1542" s="94">
        <f t="shared" si="170"/>
        <v>0.24410622874313478</v>
      </c>
      <c r="S1542" s="93">
        <f>(1+H1542)^((5-Dashboard!$F$9)*3/12)</f>
        <v>1.056122672722364</v>
      </c>
      <c r="T1542" s="93">
        <f t="shared" si="168"/>
        <v>1.3139287954507404</v>
      </c>
      <c r="U1542" s="93">
        <f t="shared" si="168"/>
        <v>1.6346669985452305</v>
      </c>
      <c r="V1542" s="93">
        <f t="shared" si="168"/>
        <v>2.0336993948109661</v>
      </c>
      <c r="W1542" s="93">
        <f t="shared" si="168"/>
        <v>2.5301380844754666</v>
      </c>
      <c r="X1542" s="93">
        <f t="shared" si="168"/>
        <v>3.1477605504761517</v>
      </c>
      <c r="Y1542" s="93">
        <f t="shared" si="167"/>
        <v>3.9161485074392992</v>
      </c>
      <c r="Z1542" s="93">
        <f t="shared" si="167"/>
        <v>4.8721047507883624</v>
      </c>
      <c r="AA1542" s="93">
        <f t="shared" si="167"/>
        <v>6.0614158675448202</v>
      </c>
      <c r="AB1542" s="93">
        <f t="shared" si="167"/>
        <v>7.5410452358149831</v>
      </c>
      <c r="AC1542" s="95">
        <f t="shared" si="167"/>
        <v>9.381861349111162</v>
      </c>
      <c r="AE1542" s="96"/>
    </row>
    <row r="1543" spans="3:31" ht="24.75" customHeight="1" x14ac:dyDescent="0.25">
      <c r="C1543" s="91">
        <f>ABS(E1543-Dashboard!$F$13)</f>
        <v>16.178795407688902</v>
      </c>
      <c r="D1543" s="92">
        <f t="shared" si="165"/>
        <v>0.24420622874313477</v>
      </c>
      <c r="E1543" s="93" cm="1">
        <f t="array" ref="E1543">SUM('DRE + DCF'!$S$41/TIR!S1543,'DRE + DCF'!$U$41:$AD$41/TIR!T1543:AC1543,TIR!F1543)</f>
        <v>33.331204592311096</v>
      </c>
      <c r="F1543" s="100">
        <f>'DRE + DCF'!$AE$38*'DRE + DCF'!$AE$39*(1+G1543)/(R1543-G1543)/AC1543</f>
        <v>13.427359830122656</v>
      </c>
      <c r="G1543" s="92">
        <f>R1543*(1-'DRE + DCF'!$AE$39)</f>
        <v>0.14652373724588086</v>
      </c>
      <c r="H1543" s="94">
        <f t="shared" si="169"/>
        <v>0.24420622874313477</v>
      </c>
      <c r="I1543" s="94">
        <f t="shared" si="170"/>
        <v>0.24420622874313477</v>
      </c>
      <c r="J1543" s="94">
        <f t="shared" si="170"/>
        <v>0.24420622874313477</v>
      </c>
      <c r="K1543" s="94">
        <f t="shared" si="170"/>
        <v>0.24420622874313477</v>
      </c>
      <c r="L1543" s="94">
        <f t="shared" si="170"/>
        <v>0.24420622874313477</v>
      </c>
      <c r="M1543" s="94">
        <f t="shared" si="170"/>
        <v>0.24420622874313477</v>
      </c>
      <c r="N1543" s="94">
        <f t="shared" si="170"/>
        <v>0.24420622874313477</v>
      </c>
      <c r="O1543" s="94">
        <f t="shared" si="170"/>
        <v>0.24420622874313477</v>
      </c>
      <c r="P1543" s="94">
        <f t="shared" si="170"/>
        <v>0.24420622874313477</v>
      </c>
      <c r="Q1543" s="94">
        <f t="shared" si="170"/>
        <v>0.24420622874313477</v>
      </c>
      <c r="R1543" s="94">
        <f t="shared" si="170"/>
        <v>0.24420622874313477</v>
      </c>
      <c r="S1543" s="93">
        <f>(1+H1543)^((5-Dashboard!$F$9)*3/12)</f>
        <v>1.05614389460069</v>
      </c>
      <c r="T1543" s="93">
        <f t="shared" si="168"/>
        <v>1.3140608121112114</v>
      </c>
      <c r="U1543" s="93">
        <f t="shared" si="168"/>
        <v>1.6349626473760315</v>
      </c>
      <c r="V1543" s="93">
        <f t="shared" si="168"/>
        <v>2.0342307096276238</v>
      </c>
      <c r="W1543" s="93">
        <f t="shared" si="168"/>
        <v>2.5310025196192565</v>
      </c>
      <c r="X1543" s="93">
        <f t="shared" si="168"/>
        <v>3.1490890998748471</v>
      </c>
      <c r="Y1543" s="93">
        <f t="shared" si="167"/>
        <v>3.9181162729313965</v>
      </c>
      <c r="Z1543" s="93">
        <f t="shared" si="167"/>
        <v>4.8749446717210798</v>
      </c>
      <c r="AA1543" s="93">
        <f t="shared" si="167"/>
        <v>6.0654365253335243</v>
      </c>
      <c r="AB1543" s="93">
        <f t="shared" si="167"/>
        <v>7.5466539048660879</v>
      </c>
      <c r="AC1543" s="95">
        <f t="shared" si="167"/>
        <v>9.389593794603087</v>
      </c>
      <c r="AE1543" s="96"/>
    </row>
    <row r="1544" spans="3:31" ht="24.75" customHeight="1" x14ac:dyDescent="0.25">
      <c r="C1544" s="91">
        <f>ABS(E1544-Dashboard!$F$13)</f>
        <v>16.201932607183629</v>
      </c>
      <c r="D1544" s="92">
        <f t="shared" si="165"/>
        <v>0.24430622874313476</v>
      </c>
      <c r="E1544" s="93" cm="1">
        <f t="array" ref="E1544">SUM('DRE + DCF'!$S$41/TIR!S1544,'DRE + DCF'!$U$41:$AD$41/TIR!T1544:AC1544,TIR!F1544)</f>
        <v>33.308067392816369</v>
      </c>
      <c r="F1544" s="100">
        <f>'DRE + DCF'!$AE$38*'DRE + DCF'!$AE$39*(1+G1544)/(R1544-G1544)/AC1544</f>
        <v>13.411513346421042</v>
      </c>
      <c r="G1544" s="92">
        <f>R1544*(1-'DRE + DCF'!$AE$39)</f>
        <v>0.14658373724588086</v>
      </c>
      <c r="H1544" s="94">
        <f t="shared" si="169"/>
        <v>0.24430622874313476</v>
      </c>
      <c r="I1544" s="94">
        <f t="shared" si="170"/>
        <v>0.24430622874313476</v>
      </c>
      <c r="J1544" s="94">
        <f t="shared" si="170"/>
        <v>0.24430622874313476</v>
      </c>
      <c r="K1544" s="94">
        <f t="shared" si="170"/>
        <v>0.24430622874313476</v>
      </c>
      <c r="L1544" s="94">
        <f t="shared" si="170"/>
        <v>0.24430622874313476</v>
      </c>
      <c r="M1544" s="94">
        <f t="shared" si="170"/>
        <v>0.24430622874313476</v>
      </c>
      <c r="N1544" s="94">
        <f t="shared" si="170"/>
        <v>0.24430622874313476</v>
      </c>
      <c r="O1544" s="94">
        <f t="shared" si="170"/>
        <v>0.24430622874313476</v>
      </c>
      <c r="P1544" s="94">
        <f t="shared" si="170"/>
        <v>0.24430622874313476</v>
      </c>
      <c r="Q1544" s="94">
        <f t="shared" si="170"/>
        <v>0.24430622874313476</v>
      </c>
      <c r="R1544" s="94">
        <f t="shared" si="170"/>
        <v>0.24430622874313476</v>
      </c>
      <c r="S1544" s="93">
        <f>(1+H1544)^((5-Dashboard!$F$9)*3/12)</f>
        <v>1.0561651151998126</v>
      </c>
      <c r="T1544" s="93">
        <f t="shared" si="168"/>
        <v>1.3141928314243374</v>
      </c>
      <c r="U1544" s="93">
        <f t="shared" si="168"/>
        <v>1.6352583259108795</v>
      </c>
      <c r="V1544" s="93">
        <f t="shared" si="168"/>
        <v>2.0347621205349786</v>
      </c>
      <c r="W1544" s="93">
        <f t="shared" si="168"/>
        <v>2.531867180592263</v>
      </c>
      <c r="X1544" s="93">
        <f t="shared" si="168"/>
        <v>3.1504181031612721</v>
      </c>
      <c r="Y1544" s="93">
        <f t="shared" si="167"/>
        <v>3.9200848689087029</v>
      </c>
      <c r="Z1544" s="93">
        <f t="shared" si="167"/>
        <v>4.8777860195848142</v>
      </c>
      <c r="AA1544" s="93">
        <f t="shared" si="167"/>
        <v>6.0694595266455664</v>
      </c>
      <c r="AB1544" s="93">
        <f t="shared" si="167"/>
        <v>7.5522662941094367</v>
      </c>
      <c r="AC1544" s="95">
        <f t="shared" si="167"/>
        <v>9.3973319908872028</v>
      </c>
      <c r="AE1544" s="96"/>
    </row>
    <row r="1545" spans="3:31" ht="24.75" customHeight="1" x14ac:dyDescent="0.25">
      <c r="C1545" s="91">
        <f>ABS(E1545-Dashboard!$F$13)</f>
        <v>16.225043672374341</v>
      </c>
      <c r="D1545" s="92">
        <f t="shared" si="165"/>
        <v>0.24440622874313475</v>
      </c>
      <c r="E1545" s="93" cm="1">
        <f t="array" ref="E1545">SUM('DRE + DCF'!$S$41/TIR!S1545,'DRE + DCF'!$U$41:$AD$41/TIR!T1545:AC1545,TIR!F1545)</f>
        <v>33.284956327625657</v>
      </c>
      <c r="F1545" s="100">
        <f>'DRE + DCF'!$AE$38*'DRE + DCF'!$AE$39*(1+G1545)/(R1545-G1545)/AC1545</f>
        <v>13.395688658678596</v>
      </c>
      <c r="G1545" s="92">
        <f>R1545*(1-'DRE + DCF'!$AE$39)</f>
        <v>0.14664373724588084</v>
      </c>
      <c r="H1545" s="94">
        <f t="shared" si="169"/>
        <v>0.24440622874313475</v>
      </c>
      <c r="I1545" s="94">
        <f t="shared" si="170"/>
        <v>0.24440622874313475</v>
      </c>
      <c r="J1545" s="94">
        <f t="shared" si="170"/>
        <v>0.24440622874313475</v>
      </c>
      <c r="K1545" s="94">
        <f t="shared" si="170"/>
        <v>0.24440622874313475</v>
      </c>
      <c r="L1545" s="94">
        <f t="shared" si="170"/>
        <v>0.24440622874313475</v>
      </c>
      <c r="M1545" s="94">
        <f t="shared" si="170"/>
        <v>0.24440622874313475</v>
      </c>
      <c r="N1545" s="94">
        <f t="shared" si="170"/>
        <v>0.24440622874313475</v>
      </c>
      <c r="O1545" s="94">
        <f t="shared" si="170"/>
        <v>0.24440622874313475</v>
      </c>
      <c r="P1545" s="94">
        <f t="shared" si="170"/>
        <v>0.24440622874313475</v>
      </c>
      <c r="Q1545" s="94">
        <f t="shared" si="170"/>
        <v>0.24440622874313475</v>
      </c>
      <c r="R1545" s="94">
        <f t="shared" si="170"/>
        <v>0.24440622874313475</v>
      </c>
      <c r="S1545" s="93">
        <f>(1+H1545)^((5-Dashboard!$F$9)*3/12)</f>
        <v>1.0561863345199116</v>
      </c>
      <c r="T1545" s="93">
        <f t="shared" si="168"/>
        <v>1.3143248533899583</v>
      </c>
      <c r="U1545" s="93">
        <f t="shared" si="168"/>
        <v>1.6355540341503716</v>
      </c>
      <c r="V1545" s="93">
        <f t="shared" si="168"/>
        <v>2.0352936275426843</v>
      </c>
      <c r="W1545" s="93">
        <f t="shared" si="168"/>
        <v>2.532732067435326</v>
      </c>
      <c r="X1545" s="93">
        <f t="shared" si="168"/>
        <v>3.1517475604539968</v>
      </c>
      <c r="Y1545" s="93">
        <f t="shared" si="167"/>
        <v>3.9220542956549336</v>
      </c>
      <c r="Z1545" s="93">
        <f t="shared" si="167"/>
        <v>4.8806287949817673</v>
      </c>
      <c r="AA1545" s="93">
        <f t="shared" si="167"/>
        <v>6.073484872658411</v>
      </c>
      <c r="AB1545" s="93">
        <f t="shared" si="167"/>
        <v>7.5578824057133316</v>
      </c>
      <c r="AC1545" s="95">
        <f t="shared" si="167"/>
        <v>9.4050759417778185</v>
      </c>
      <c r="AE1545" s="96"/>
    </row>
    <row r="1546" spans="3:31" ht="24.75" customHeight="1" x14ac:dyDescent="0.25">
      <c r="C1546" s="91">
        <f>ABS(E1546-Dashboard!$F$13)</f>
        <v>16.248128641523735</v>
      </c>
      <c r="D1546" s="92">
        <f t="shared" si="165"/>
        <v>0.24450622874313474</v>
      </c>
      <c r="E1546" s="93" cm="1">
        <f t="array" ref="E1546">SUM('DRE + DCF'!$S$41/TIR!S1546,'DRE + DCF'!$U$41:$AD$41/TIR!T1546:AC1546,TIR!F1546)</f>
        <v>33.261871358476263</v>
      </c>
      <c r="F1546" s="100">
        <f>'DRE + DCF'!$AE$38*'DRE + DCF'!$AE$39*(1+G1546)/(R1546-G1546)/AC1546</f>
        <v>13.379885731898037</v>
      </c>
      <c r="G1546" s="92">
        <f>R1546*(1-'DRE + DCF'!$AE$39)</f>
        <v>0.14670373724588084</v>
      </c>
      <c r="H1546" s="94">
        <f t="shared" si="169"/>
        <v>0.24450622874313474</v>
      </c>
      <c r="I1546" s="94">
        <f t="shared" si="170"/>
        <v>0.24450622874313474</v>
      </c>
      <c r="J1546" s="94">
        <f t="shared" si="170"/>
        <v>0.24450622874313474</v>
      </c>
      <c r="K1546" s="94">
        <f t="shared" si="170"/>
        <v>0.24450622874313474</v>
      </c>
      <c r="L1546" s="94">
        <f t="shared" si="170"/>
        <v>0.24450622874313474</v>
      </c>
      <c r="M1546" s="94">
        <f t="shared" si="170"/>
        <v>0.24450622874313474</v>
      </c>
      <c r="N1546" s="94">
        <f t="shared" si="170"/>
        <v>0.24450622874313474</v>
      </c>
      <c r="O1546" s="94">
        <f t="shared" si="170"/>
        <v>0.24450622874313474</v>
      </c>
      <c r="P1546" s="94">
        <f t="shared" si="170"/>
        <v>0.24450622874313474</v>
      </c>
      <c r="Q1546" s="94">
        <f t="shared" si="170"/>
        <v>0.24450622874313474</v>
      </c>
      <c r="R1546" s="94">
        <f t="shared" si="170"/>
        <v>0.24450622874313474</v>
      </c>
      <c r="S1546" s="93">
        <f>(1+H1546)^((5-Dashboard!$F$9)*3/12)</f>
        <v>1.0562075525611667</v>
      </c>
      <c r="T1546" s="93">
        <f t="shared" si="168"/>
        <v>1.3144568780079138</v>
      </c>
      <c r="U1546" s="93">
        <f t="shared" si="168"/>
        <v>1.6358497720951035</v>
      </c>
      <c r="V1546" s="93">
        <f t="shared" si="168"/>
        <v>2.0358252306603939</v>
      </c>
      <c r="W1546" s="93">
        <f t="shared" si="168"/>
        <v>2.5335971801892891</v>
      </c>
      <c r="X1546" s="93">
        <f t="shared" si="168"/>
        <v>3.1530774718716126</v>
      </c>
      <c r="Y1546" s="93">
        <f t="shared" si="167"/>
        <v>3.924024553453878</v>
      </c>
      <c r="Z1546" s="93">
        <f t="shared" si="167"/>
        <v>4.8834729985143488</v>
      </c>
      <c r="AA1546" s="93">
        <f t="shared" si="167"/>
        <v>6.0775125645500205</v>
      </c>
      <c r="AB1546" s="93">
        <f t="shared" si="167"/>
        <v>7.5635022418471634</v>
      </c>
      <c r="AC1546" s="95">
        <f t="shared" si="167"/>
        <v>9.4128256510914579</v>
      </c>
      <c r="AE1546" s="96"/>
    </row>
    <row r="1547" spans="3:31" ht="24.75" customHeight="1" x14ac:dyDescent="0.25">
      <c r="C1547" s="91">
        <f>ABS(E1547-Dashboard!$F$13)</f>
        <v>16.271187552826049</v>
      </c>
      <c r="D1547" s="92">
        <f t="shared" si="165"/>
        <v>0.24460622874313473</v>
      </c>
      <c r="E1547" s="93" cm="1">
        <f t="array" ref="E1547">SUM('DRE + DCF'!$S$41/TIR!S1547,'DRE + DCF'!$U$41:$AD$41/TIR!T1547:AC1547,TIR!F1547)</f>
        <v>33.238812447173949</v>
      </c>
      <c r="F1547" s="100">
        <f>'DRE + DCF'!$AE$38*'DRE + DCF'!$AE$39*(1+G1547)/(R1547-G1547)/AC1547</f>
        <v>13.36410453114766</v>
      </c>
      <c r="G1547" s="92">
        <f>R1547*(1-'DRE + DCF'!$AE$39)</f>
        <v>0.14676373724588082</v>
      </c>
      <c r="H1547" s="94">
        <f t="shared" si="169"/>
        <v>0.24460622874313473</v>
      </c>
      <c r="I1547" s="94">
        <f t="shared" si="170"/>
        <v>0.24460622874313473</v>
      </c>
      <c r="J1547" s="94">
        <f t="shared" si="170"/>
        <v>0.24460622874313473</v>
      </c>
      <c r="K1547" s="94">
        <f t="shared" si="170"/>
        <v>0.24460622874313473</v>
      </c>
      <c r="L1547" s="94">
        <f t="shared" si="170"/>
        <v>0.24460622874313473</v>
      </c>
      <c r="M1547" s="94">
        <f t="shared" si="170"/>
        <v>0.24460622874313473</v>
      </c>
      <c r="N1547" s="94">
        <f t="shared" si="170"/>
        <v>0.24460622874313473</v>
      </c>
      <c r="O1547" s="94">
        <f t="shared" si="170"/>
        <v>0.24460622874313473</v>
      </c>
      <c r="P1547" s="94">
        <f t="shared" si="170"/>
        <v>0.24460622874313473</v>
      </c>
      <c r="Q1547" s="94">
        <f t="shared" si="170"/>
        <v>0.24460622874313473</v>
      </c>
      <c r="R1547" s="94">
        <f t="shared" si="170"/>
        <v>0.24460622874313473</v>
      </c>
      <c r="S1547" s="93">
        <f>(1+H1547)^((5-Dashboard!$F$9)*3/12)</f>
        <v>1.0562287693237582</v>
      </c>
      <c r="T1547" s="93">
        <f t="shared" si="168"/>
        <v>1.3145889052780451</v>
      </c>
      <c r="U1547" s="93">
        <f t="shared" si="168"/>
        <v>1.6361455397456737</v>
      </c>
      <c r="V1547" s="93">
        <f t="shared" si="168"/>
        <v>2.0363569298977637</v>
      </c>
      <c r="W1547" s="93">
        <f t="shared" si="168"/>
        <v>2.5344625188950038</v>
      </c>
      <c r="X1547" s="93">
        <f t="shared" si="168"/>
        <v>3.1544078375327365</v>
      </c>
      <c r="Y1547" s="93">
        <f t="shared" si="167"/>
        <v>3.925995642589406</v>
      </c>
      <c r="Z1547" s="93">
        <f t="shared" si="167"/>
        <v>4.8863186307851807</v>
      </c>
      <c r="AA1547" s="93">
        <f t="shared" si="167"/>
        <v>6.0815426034988613</v>
      </c>
      <c r="AB1547" s="93">
        <f t="shared" si="167"/>
        <v>7.5691258046814234</v>
      </c>
      <c r="AC1547" s="95">
        <f t="shared" si="167"/>
        <v>9.4205811226468921</v>
      </c>
      <c r="AE1547" s="96"/>
    </row>
    <row r="1548" spans="3:31" ht="24.75" customHeight="1" x14ac:dyDescent="0.25">
      <c r="C1548" s="91">
        <f>ABS(E1548-Dashboard!$F$13)</f>
        <v>16.294220444407095</v>
      </c>
      <c r="D1548" s="92">
        <f t="shared" si="165"/>
        <v>0.24470622874313472</v>
      </c>
      <c r="E1548" s="93" cm="1">
        <f t="array" ref="E1548">SUM('DRE + DCF'!$S$41/TIR!S1548,'DRE + DCF'!$U$41:$AD$41/TIR!T1548:AC1548,TIR!F1548)</f>
        <v>33.215779555592903</v>
      </c>
      <c r="F1548" s="100">
        <f>'DRE + DCF'!$AE$38*'DRE + DCF'!$AE$39*(1+G1548)/(R1548-G1548)/AC1548</f>
        <v>13.348345021561293</v>
      </c>
      <c r="G1548" s="92">
        <f>R1548*(1-'DRE + DCF'!$AE$39)</f>
        <v>0.14682373724588083</v>
      </c>
      <c r="H1548" s="94">
        <f t="shared" si="169"/>
        <v>0.24470622874313472</v>
      </c>
      <c r="I1548" s="94">
        <f t="shared" si="170"/>
        <v>0.24470622874313472</v>
      </c>
      <c r="J1548" s="94">
        <f t="shared" si="170"/>
        <v>0.24470622874313472</v>
      </c>
      <c r="K1548" s="94">
        <f t="shared" si="170"/>
        <v>0.24470622874313472</v>
      </c>
      <c r="L1548" s="94">
        <f t="shared" si="170"/>
        <v>0.24470622874313472</v>
      </c>
      <c r="M1548" s="94">
        <f t="shared" si="170"/>
        <v>0.24470622874313472</v>
      </c>
      <c r="N1548" s="94">
        <f t="shared" si="170"/>
        <v>0.24470622874313472</v>
      </c>
      <c r="O1548" s="94">
        <f t="shared" si="170"/>
        <v>0.24470622874313472</v>
      </c>
      <c r="P1548" s="94">
        <f t="shared" si="170"/>
        <v>0.24470622874313472</v>
      </c>
      <c r="Q1548" s="94">
        <f t="shared" si="170"/>
        <v>0.24470622874313472</v>
      </c>
      <c r="R1548" s="94">
        <f t="shared" si="170"/>
        <v>0.24470622874313472</v>
      </c>
      <c r="S1548" s="93">
        <f>(1+H1548)^((5-Dashboard!$F$9)*3/12)</f>
        <v>1.0562499848078655</v>
      </c>
      <c r="T1548" s="93">
        <f t="shared" si="168"/>
        <v>1.3147209352001916</v>
      </c>
      <c r="U1548" s="93">
        <f t="shared" si="168"/>
        <v>1.6364413371026778</v>
      </c>
      <c r="V1548" s="93">
        <f t="shared" si="168"/>
        <v>2.036888725264447</v>
      </c>
      <c r="W1548" s="93">
        <f t="shared" si="168"/>
        <v>2.535328083593321</v>
      </c>
      <c r="X1548" s="93">
        <f t="shared" si="168"/>
        <v>3.1557386575560016</v>
      </c>
      <c r="Y1548" s="93">
        <f t="shared" si="167"/>
        <v>3.9279675633454536</v>
      </c>
      <c r="Z1548" s="93">
        <f t="shared" si="167"/>
        <v>4.8891656923970794</v>
      </c>
      <c r="AA1548" s="93">
        <f t="shared" si="167"/>
        <v>6.0855749906838863</v>
      </c>
      <c r="AB1548" s="93">
        <f t="shared" si="167"/>
        <v>7.5747530963876777</v>
      </c>
      <c r="AC1548" s="95">
        <f t="shared" si="167"/>
        <v>9.4283423602650895</v>
      </c>
      <c r="AE1548" s="96"/>
    </row>
    <row r="1549" spans="3:31" ht="24.75" customHeight="1" x14ac:dyDescent="0.25">
      <c r="C1549" s="91">
        <f>ABS(E1549-Dashboard!$F$13)</f>
        <v>16.317227354324494</v>
      </c>
      <c r="D1549" s="92">
        <f t="shared" si="165"/>
        <v>0.24480622874313471</v>
      </c>
      <c r="E1549" s="93" cm="1">
        <f t="array" ref="E1549">SUM('DRE + DCF'!$S$41/TIR!S1549,'DRE + DCF'!$U$41:$AD$41/TIR!T1549:AC1549,TIR!F1549)</f>
        <v>33.192772645675504</v>
      </c>
      <c r="F1549" s="100">
        <f>'DRE + DCF'!$AE$38*'DRE + DCF'!$AE$39*(1+G1549)/(R1549-G1549)/AC1549</f>
        <v>13.332607168338082</v>
      </c>
      <c r="G1549" s="92">
        <f>R1549*(1-'DRE + DCF'!$AE$39)</f>
        <v>0.14688373724588083</v>
      </c>
      <c r="H1549" s="94">
        <f t="shared" si="169"/>
        <v>0.24480622874313471</v>
      </c>
      <c r="I1549" s="94">
        <f t="shared" si="170"/>
        <v>0.24480622874313471</v>
      </c>
      <c r="J1549" s="94">
        <f t="shared" si="170"/>
        <v>0.24480622874313471</v>
      </c>
      <c r="K1549" s="94">
        <f t="shared" si="170"/>
        <v>0.24480622874313471</v>
      </c>
      <c r="L1549" s="94">
        <f t="shared" si="170"/>
        <v>0.24480622874313471</v>
      </c>
      <c r="M1549" s="94">
        <f t="shared" si="170"/>
        <v>0.24480622874313471</v>
      </c>
      <c r="N1549" s="94">
        <f t="shared" si="170"/>
        <v>0.24480622874313471</v>
      </c>
      <c r="O1549" s="94">
        <f t="shared" si="170"/>
        <v>0.24480622874313471</v>
      </c>
      <c r="P1549" s="94">
        <f t="shared" si="170"/>
        <v>0.24480622874313471</v>
      </c>
      <c r="Q1549" s="94">
        <f t="shared" si="170"/>
        <v>0.24480622874313471</v>
      </c>
      <c r="R1549" s="94">
        <f t="shared" si="170"/>
        <v>0.24480622874313471</v>
      </c>
      <c r="S1549" s="93">
        <f>(1+H1549)^((5-Dashboard!$F$9)*3/12)</f>
        <v>1.0562711990136684</v>
      </c>
      <c r="T1549" s="93">
        <f t="shared" si="168"/>
        <v>1.3148529677741936</v>
      </c>
      <c r="U1549" s="93">
        <f t="shared" si="168"/>
        <v>1.6367371641667123</v>
      </c>
      <c r="V1549" s="93">
        <f t="shared" si="168"/>
        <v>2.0374206167700981</v>
      </c>
      <c r="W1549" s="93">
        <f t="shared" si="168"/>
        <v>2.5361938743250976</v>
      </c>
      <c r="X1549" s="93">
        <f t="shared" si="168"/>
        <v>3.1570699320600646</v>
      </c>
      <c r="Y1549" s="93">
        <f t="shared" si="167"/>
        <v>3.9299403160060336</v>
      </c>
      <c r="Z1549" s="93">
        <f t="shared" si="167"/>
        <v>4.8920141839530737</v>
      </c>
      <c r="AA1549" s="93">
        <f t="shared" si="167"/>
        <v>6.0896097272845493</v>
      </c>
      <c r="AB1549" s="93">
        <f t="shared" si="167"/>
        <v>7.5803841191385892</v>
      </c>
      <c r="AC1549" s="95">
        <f t="shared" si="167"/>
        <v>9.4361093677692569</v>
      </c>
      <c r="AE1549" s="96"/>
    </row>
    <row r="1550" spans="3:31" ht="24.75" customHeight="1" x14ac:dyDescent="0.25">
      <c r="C1550" s="91">
        <f>ABS(E1550-Dashboard!$F$13)</f>
        <v>16.340208320567854</v>
      </c>
      <c r="D1550" s="92">
        <f t="shared" si="165"/>
        <v>0.2449062287431347</v>
      </c>
      <c r="E1550" s="93" cm="1">
        <f t="array" ref="E1550">SUM('DRE + DCF'!$S$41/TIR!S1550,'DRE + DCF'!$U$41:$AD$41/TIR!T1550:AC1550,TIR!F1550)</f>
        <v>33.169791679432144</v>
      </c>
      <c r="F1550" s="100">
        <f>'DRE + DCF'!$AE$38*'DRE + DCF'!$AE$39*(1+G1550)/(R1550-G1550)/AC1550</f>
        <v>13.316890936742343</v>
      </c>
      <c r="G1550" s="92">
        <f>R1550*(1-'DRE + DCF'!$AE$39)</f>
        <v>0.14694373724588081</v>
      </c>
      <c r="H1550" s="94">
        <f t="shared" si="169"/>
        <v>0.2449062287431347</v>
      </c>
      <c r="I1550" s="94">
        <f t="shared" si="170"/>
        <v>0.2449062287431347</v>
      </c>
      <c r="J1550" s="94">
        <f t="shared" si="170"/>
        <v>0.2449062287431347</v>
      </c>
      <c r="K1550" s="94">
        <f t="shared" si="170"/>
        <v>0.2449062287431347</v>
      </c>
      <c r="L1550" s="94">
        <f t="shared" si="170"/>
        <v>0.2449062287431347</v>
      </c>
      <c r="M1550" s="94">
        <f t="shared" si="170"/>
        <v>0.2449062287431347</v>
      </c>
      <c r="N1550" s="94">
        <f t="shared" si="170"/>
        <v>0.2449062287431347</v>
      </c>
      <c r="O1550" s="94">
        <f t="shared" si="170"/>
        <v>0.2449062287431347</v>
      </c>
      <c r="P1550" s="94">
        <f t="shared" si="170"/>
        <v>0.2449062287431347</v>
      </c>
      <c r="Q1550" s="94">
        <f t="shared" si="170"/>
        <v>0.2449062287431347</v>
      </c>
      <c r="R1550" s="94">
        <f t="shared" si="170"/>
        <v>0.2449062287431347</v>
      </c>
      <c r="S1550" s="93">
        <f>(1+H1550)^((5-Dashboard!$F$9)*3/12)</f>
        <v>1.0562924119413468</v>
      </c>
      <c r="T1550" s="93">
        <f t="shared" si="168"/>
        <v>1.3149850029998917</v>
      </c>
      <c r="U1550" s="93">
        <f t="shared" si="168"/>
        <v>1.637033020938375</v>
      </c>
      <c r="V1550" s="93">
        <f t="shared" si="168"/>
        <v>2.0379526044243734</v>
      </c>
      <c r="W1550" s="93">
        <f t="shared" si="168"/>
        <v>2.5370598911311961</v>
      </c>
      <c r="X1550" s="93">
        <f t="shared" si="168"/>
        <v>3.1584016611636052</v>
      </c>
      <c r="Y1550" s="93">
        <f t="shared" si="167"/>
        <v>3.931913900855236</v>
      </c>
      <c r="Z1550" s="93">
        <f t="shared" si="167"/>
        <v>4.8948641060563993</v>
      </c>
      <c r="AA1550" s="93">
        <f t="shared" si="167"/>
        <v>6.0936468144808078</v>
      </c>
      <c r="AB1550" s="93">
        <f t="shared" si="167"/>
        <v>7.5860188751079187</v>
      </c>
      <c r="AC1550" s="95">
        <f t="shared" si="167"/>
        <v>9.4438821489848355</v>
      </c>
      <c r="AE1550" s="96"/>
    </row>
    <row r="1551" spans="3:31" ht="24.75" customHeight="1" x14ac:dyDescent="0.25">
      <c r="C1551" s="91">
        <f>ABS(E1551-Dashboard!$F$13)</f>
        <v>16.363163381058797</v>
      </c>
      <c r="D1551" s="92">
        <f t="shared" ref="D1551:D1614" si="171">D1550+0.0001</f>
        <v>0.24500622874313469</v>
      </c>
      <c r="E1551" s="93" cm="1">
        <f t="array" ref="E1551">SUM('DRE + DCF'!$S$41/TIR!S1551,'DRE + DCF'!$U$41:$AD$41/TIR!T1551:AC1551,TIR!F1551)</f>
        <v>33.146836618941201</v>
      </c>
      <c r="F1551" s="100">
        <f>'DRE + DCF'!$AE$38*'DRE + DCF'!$AE$39*(1+G1551)/(R1551-G1551)/AC1551</f>
        <v>13.301196292103484</v>
      </c>
      <c r="G1551" s="92">
        <f>R1551*(1-'DRE + DCF'!$AE$39)</f>
        <v>0.14700373724588081</v>
      </c>
      <c r="H1551" s="94">
        <f t="shared" si="169"/>
        <v>0.24500622874313469</v>
      </c>
      <c r="I1551" s="94">
        <f t="shared" si="170"/>
        <v>0.24500622874313469</v>
      </c>
      <c r="J1551" s="94">
        <f t="shared" si="170"/>
        <v>0.24500622874313469</v>
      </c>
      <c r="K1551" s="94">
        <f t="shared" si="170"/>
        <v>0.24500622874313469</v>
      </c>
      <c r="L1551" s="94">
        <f t="shared" si="170"/>
        <v>0.24500622874313469</v>
      </c>
      <c r="M1551" s="94">
        <f t="shared" si="170"/>
        <v>0.24500622874313469</v>
      </c>
      <c r="N1551" s="94">
        <f t="shared" si="170"/>
        <v>0.24500622874313469</v>
      </c>
      <c r="O1551" s="94">
        <f t="shared" si="170"/>
        <v>0.24500622874313469</v>
      </c>
      <c r="P1551" s="94">
        <f t="shared" si="170"/>
        <v>0.24500622874313469</v>
      </c>
      <c r="Q1551" s="94">
        <f t="shared" si="170"/>
        <v>0.24500622874313469</v>
      </c>
      <c r="R1551" s="94">
        <f t="shared" si="170"/>
        <v>0.24500622874313469</v>
      </c>
      <c r="S1551" s="93">
        <f>(1+H1551)^((5-Dashboard!$F$9)*3/12)</f>
        <v>1.0563136235910802</v>
      </c>
      <c r="T1551" s="93">
        <f t="shared" si="168"/>
        <v>1.3151170408771258</v>
      </c>
      <c r="U1551" s="93">
        <f t="shared" si="168"/>
        <v>1.6373289074182613</v>
      </c>
      <c r="V1551" s="93">
        <f t="shared" si="168"/>
        <v>2.0384846882369265</v>
      </c>
      <c r="W1551" s="93">
        <f t="shared" si="168"/>
        <v>2.5379261340524808</v>
      </c>
      <c r="X1551" s="93">
        <f t="shared" si="168"/>
        <v>3.1597338449853223</v>
      </c>
      <c r="Y1551" s="93">
        <f t="shared" si="167"/>
        <v>3.9338883181772206</v>
      </c>
      <c r="Z1551" s="93">
        <f t="shared" si="167"/>
        <v>4.8977154593104943</v>
      </c>
      <c r="AA1551" s="93">
        <f t="shared" si="167"/>
        <v>6.0976862534531087</v>
      </c>
      <c r="AB1551" s="93">
        <f t="shared" si="167"/>
        <v>7.5916573664705087</v>
      </c>
      <c r="AC1551" s="95">
        <f t="shared" si="167"/>
        <v>9.4516607077394852</v>
      </c>
      <c r="AE1551" s="96"/>
    </row>
    <row r="1552" spans="3:31" ht="24.75" customHeight="1" x14ac:dyDescent="0.25">
      <c r="C1552" s="91">
        <f>ABS(E1552-Dashboard!$F$13)</f>
        <v>16.386092573651212</v>
      </c>
      <c r="D1552" s="92">
        <f t="shared" si="171"/>
        <v>0.24510622874313467</v>
      </c>
      <c r="E1552" s="93" cm="1">
        <f t="array" ref="E1552">SUM('DRE + DCF'!$S$41/TIR!S1552,'DRE + DCF'!$U$41:$AD$41/TIR!T1552:AC1552,TIR!F1552)</f>
        <v>33.123907426348786</v>
      </c>
      <c r="F1552" s="100">
        <f>'DRE + DCF'!$AE$38*'DRE + DCF'!$AE$39*(1+G1552)/(R1552-G1552)/AC1552</f>
        <v>13.285523199815794</v>
      </c>
      <c r="G1552" s="92">
        <f>R1552*(1-'DRE + DCF'!$AE$39)</f>
        <v>0.14706373724588079</v>
      </c>
      <c r="H1552" s="94">
        <f t="shared" si="169"/>
        <v>0.24510622874313467</v>
      </c>
      <c r="I1552" s="94">
        <f t="shared" si="170"/>
        <v>0.24510622874313467</v>
      </c>
      <c r="J1552" s="94">
        <f t="shared" si="170"/>
        <v>0.24510622874313467</v>
      </c>
      <c r="K1552" s="94">
        <f t="shared" si="170"/>
        <v>0.24510622874313467</v>
      </c>
      <c r="L1552" s="94">
        <f t="shared" si="170"/>
        <v>0.24510622874313467</v>
      </c>
      <c r="M1552" s="94">
        <f t="shared" si="170"/>
        <v>0.24510622874313467</v>
      </c>
      <c r="N1552" s="94">
        <f t="shared" si="170"/>
        <v>0.24510622874313467</v>
      </c>
      <c r="O1552" s="94">
        <f t="shared" si="170"/>
        <v>0.24510622874313467</v>
      </c>
      <c r="P1552" s="94">
        <f t="shared" si="170"/>
        <v>0.24510622874313467</v>
      </c>
      <c r="Q1552" s="94">
        <f t="shared" si="170"/>
        <v>0.24510622874313467</v>
      </c>
      <c r="R1552" s="94">
        <f t="shared" si="170"/>
        <v>0.24510622874313467</v>
      </c>
      <c r="S1552" s="93">
        <f>(1+H1552)^((5-Dashboard!$F$9)*3/12)</f>
        <v>1.0563348339630481</v>
      </c>
      <c r="T1552" s="93">
        <f t="shared" si="168"/>
        <v>1.315249081405736</v>
      </c>
      <c r="U1552" s="93">
        <f t="shared" si="168"/>
        <v>1.6376248236069681</v>
      </c>
      <c r="V1552" s="93">
        <f t="shared" si="168"/>
        <v>2.0390168682174132</v>
      </c>
      <c r="W1552" s="93">
        <f t="shared" si="168"/>
        <v>2.5387926031298207</v>
      </c>
      <c r="X1552" s="93">
        <f t="shared" si="168"/>
        <v>3.1610664836439368</v>
      </c>
      <c r="Y1552" s="93">
        <f t="shared" si="167"/>
        <v>3.9358635682562242</v>
      </c>
      <c r="Z1552" s="93">
        <f t="shared" si="167"/>
        <v>4.9005682443190048</v>
      </c>
      <c r="AA1552" s="93">
        <f t="shared" si="167"/>
        <v>6.1017280453824005</v>
      </c>
      <c r="AB1552" s="93">
        <f t="shared" si="167"/>
        <v>7.5972995954022995</v>
      </c>
      <c r="AC1552" s="95">
        <f t="shared" si="167"/>
        <v>9.4594450478631007</v>
      </c>
      <c r="AE1552" s="96"/>
    </row>
    <row r="1553" spans="3:31" ht="24.75" customHeight="1" x14ac:dyDescent="0.25">
      <c r="C1553" s="91">
        <f>ABS(E1553-Dashboard!$F$13)</f>
        <v>16.408995936131348</v>
      </c>
      <c r="D1553" s="92">
        <f t="shared" si="171"/>
        <v>0.24520622874313466</v>
      </c>
      <c r="E1553" s="93" cm="1">
        <f t="array" ref="E1553">SUM('DRE + DCF'!$S$41/TIR!S1553,'DRE + DCF'!$U$41:$AD$41/TIR!T1553:AC1553,TIR!F1553)</f>
        <v>33.10100406386865</v>
      </c>
      <c r="F1553" s="100">
        <f>'DRE + DCF'!$AE$38*'DRE + DCF'!$AE$39*(1+G1553)/(R1553-G1553)/AC1553</f>
        <v>13.269871625338354</v>
      </c>
      <c r="G1553" s="92">
        <f>R1553*(1-'DRE + DCF'!$AE$39)</f>
        <v>0.14712373724588079</v>
      </c>
      <c r="H1553" s="94">
        <f t="shared" si="169"/>
        <v>0.24520622874313466</v>
      </c>
      <c r="I1553" s="94">
        <f t="shared" si="170"/>
        <v>0.24520622874313466</v>
      </c>
      <c r="J1553" s="94">
        <f t="shared" si="170"/>
        <v>0.24520622874313466</v>
      </c>
      <c r="K1553" s="94">
        <f t="shared" si="170"/>
        <v>0.24520622874313466</v>
      </c>
      <c r="L1553" s="94">
        <f t="shared" si="170"/>
        <v>0.24520622874313466</v>
      </c>
      <c r="M1553" s="94">
        <f t="shared" si="170"/>
        <v>0.24520622874313466</v>
      </c>
      <c r="N1553" s="94">
        <f t="shared" si="170"/>
        <v>0.24520622874313466</v>
      </c>
      <c r="O1553" s="94">
        <f t="shared" si="170"/>
        <v>0.24520622874313466</v>
      </c>
      <c r="P1553" s="94">
        <f t="shared" si="170"/>
        <v>0.24520622874313466</v>
      </c>
      <c r="Q1553" s="94">
        <f t="shared" si="170"/>
        <v>0.24520622874313466</v>
      </c>
      <c r="R1553" s="94">
        <f t="shared" si="170"/>
        <v>0.24520622874313466</v>
      </c>
      <c r="S1553" s="93">
        <f>(1+H1553)^((5-Dashboard!$F$9)*3/12)</f>
        <v>1.0563560430574304</v>
      </c>
      <c r="T1553" s="93">
        <f t="shared" si="168"/>
        <v>1.3153811245855633</v>
      </c>
      <c r="U1553" s="93">
        <f t="shared" si="168"/>
        <v>1.6379207695050928</v>
      </c>
      <c r="V1553" s="93">
        <f t="shared" si="168"/>
        <v>2.0395491443754898</v>
      </c>
      <c r="W1553" s="93">
        <f t="shared" si="168"/>
        <v>2.5396592984040907</v>
      </c>
      <c r="X1553" s="93">
        <f t="shared" si="168"/>
        <v>3.162399577258193</v>
      </c>
      <c r="Y1553" s="93">
        <f t="shared" si="167"/>
        <v>3.9378396513765579</v>
      </c>
      <c r="Z1553" s="93">
        <f t="shared" si="167"/>
        <v>4.9034224616857838</v>
      </c>
      <c r="AA1553" s="93">
        <f t="shared" si="167"/>
        <v>6.1057721914501331</v>
      </c>
      <c r="AB1553" s="93">
        <f t="shared" si="167"/>
        <v>7.6029455640803247</v>
      </c>
      <c r="AC1553" s="95">
        <f t="shared" si="167"/>
        <v>9.4672351731878059</v>
      </c>
      <c r="AE1553" s="96"/>
    </row>
    <row r="1554" spans="3:31" ht="24.75" customHeight="1" x14ac:dyDescent="0.25">
      <c r="C1554" s="91">
        <f>ABS(E1554-Dashboard!$F$13)</f>
        <v>16.431873506217961</v>
      </c>
      <c r="D1554" s="92">
        <f t="shared" si="171"/>
        <v>0.24530622874313465</v>
      </c>
      <c r="E1554" s="93" cm="1">
        <f t="array" ref="E1554">SUM('DRE + DCF'!$S$41/TIR!S1554,'DRE + DCF'!$U$41:$AD$41/TIR!T1554:AC1554,TIR!F1554)</f>
        <v>33.078126493782037</v>
      </c>
      <c r="F1554" s="100">
        <f>'DRE + DCF'!$AE$38*'DRE + DCF'!$AE$39*(1+G1554)/(R1554-G1554)/AC1554</f>
        <v>13.254241534194856</v>
      </c>
      <c r="G1554" s="92">
        <f>R1554*(1-'DRE + DCF'!$AE$39)</f>
        <v>0.1471837372458808</v>
      </c>
      <c r="H1554" s="94">
        <f t="shared" si="169"/>
        <v>0.24530622874313465</v>
      </c>
      <c r="I1554" s="94">
        <f t="shared" si="170"/>
        <v>0.24530622874313465</v>
      </c>
      <c r="J1554" s="94">
        <f t="shared" si="170"/>
        <v>0.24530622874313465</v>
      </c>
      <c r="K1554" s="94">
        <f t="shared" si="170"/>
        <v>0.24530622874313465</v>
      </c>
      <c r="L1554" s="94">
        <f t="shared" si="170"/>
        <v>0.24530622874313465</v>
      </c>
      <c r="M1554" s="94">
        <f t="shared" si="170"/>
        <v>0.24530622874313465</v>
      </c>
      <c r="N1554" s="94">
        <f t="shared" si="170"/>
        <v>0.24530622874313465</v>
      </c>
      <c r="O1554" s="94">
        <f t="shared" si="170"/>
        <v>0.24530622874313465</v>
      </c>
      <c r="P1554" s="94">
        <f t="shared" si="170"/>
        <v>0.24530622874313465</v>
      </c>
      <c r="Q1554" s="94">
        <f t="shared" si="170"/>
        <v>0.24530622874313465</v>
      </c>
      <c r="R1554" s="94">
        <f t="shared" si="170"/>
        <v>0.24530622874313465</v>
      </c>
      <c r="S1554" s="93">
        <f>(1+H1554)^((5-Dashboard!$F$9)*3/12)</f>
        <v>1.0563772508744065</v>
      </c>
      <c r="T1554" s="93">
        <f t="shared" si="168"/>
        <v>1.3155131704164473</v>
      </c>
      <c r="U1554" s="93">
        <f t="shared" si="168"/>
        <v>1.6382167451132306</v>
      </c>
      <c r="V1554" s="93">
        <f t="shared" si="168"/>
        <v>2.0400815167208104</v>
      </c>
      <c r="W1554" s="93">
        <f t="shared" si="168"/>
        <v>2.5405262199161665</v>
      </c>
      <c r="X1554" s="93">
        <f t="shared" si="168"/>
        <v>3.1637331259468531</v>
      </c>
      <c r="Y1554" s="93">
        <f t="shared" si="167"/>
        <v>3.9398165678226045</v>
      </c>
      <c r="Z1554" s="93">
        <f t="shared" si="167"/>
        <v>4.9062781120148884</v>
      </c>
      <c r="AA1554" s="93">
        <f t="shared" si="167"/>
        <v>6.1098186928382479</v>
      </c>
      <c r="AB1554" s="93">
        <f t="shared" si="167"/>
        <v>7.608595274682707</v>
      </c>
      <c r="AC1554" s="95">
        <f t="shared" si="167"/>
        <v>9.475031087547956</v>
      </c>
      <c r="AE1554" s="96"/>
    </row>
    <row r="1555" spans="3:31" ht="24.75" customHeight="1" x14ac:dyDescent="0.25">
      <c r="C1555" s="91">
        <f>ABS(E1555-Dashboard!$F$13)</f>
        <v>16.454725321562478</v>
      </c>
      <c r="D1555" s="92">
        <f t="shared" si="171"/>
        <v>0.24540622874313464</v>
      </c>
      <c r="E1555" s="93" cm="1">
        <f t="array" ref="E1555">SUM('DRE + DCF'!$S$41/TIR!S1555,'DRE + DCF'!$U$41:$AD$41/TIR!T1555:AC1555,TIR!F1555)</f>
        <v>33.05527467843752</v>
      </c>
      <c r="F1555" s="100">
        <f>'DRE + DCF'!$AE$38*'DRE + DCF'!$AE$39*(1+G1555)/(R1555-G1555)/AC1555</f>
        <v>13.238632891973484</v>
      </c>
      <c r="G1555" s="92">
        <f>R1555*(1-'DRE + DCF'!$AE$39)</f>
        <v>0.14724373724588077</v>
      </c>
      <c r="H1555" s="94">
        <f t="shared" si="169"/>
        <v>0.24540622874313464</v>
      </c>
      <c r="I1555" s="94">
        <f t="shared" si="170"/>
        <v>0.24540622874313464</v>
      </c>
      <c r="J1555" s="94">
        <f t="shared" si="170"/>
        <v>0.24540622874313464</v>
      </c>
      <c r="K1555" s="94">
        <f t="shared" si="170"/>
        <v>0.24540622874313464</v>
      </c>
      <c r="L1555" s="94">
        <f t="shared" ref="I1555:R1580" si="172">$D1555</f>
        <v>0.24540622874313464</v>
      </c>
      <c r="M1555" s="94">
        <f t="shared" si="172"/>
        <v>0.24540622874313464</v>
      </c>
      <c r="N1555" s="94">
        <f t="shared" si="172"/>
        <v>0.24540622874313464</v>
      </c>
      <c r="O1555" s="94">
        <f t="shared" si="172"/>
        <v>0.24540622874313464</v>
      </c>
      <c r="P1555" s="94">
        <f t="shared" si="172"/>
        <v>0.24540622874313464</v>
      </c>
      <c r="Q1555" s="94">
        <f t="shared" si="172"/>
        <v>0.24540622874313464</v>
      </c>
      <c r="R1555" s="94">
        <f t="shared" si="172"/>
        <v>0.24540622874313464</v>
      </c>
      <c r="S1555" s="93">
        <f>(1+H1555)^((5-Dashboard!$F$9)*3/12)</f>
        <v>1.0563984574141558</v>
      </c>
      <c r="T1555" s="93">
        <f t="shared" si="168"/>
        <v>1.3156452188982288</v>
      </c>
      <c r="U1555" s="93">
        <f t="shared" si="168"/>
        <v>1.638512750431979</v>
      </c>
      <c r="V1555" s="93">
        <f t="shared" si="168"/>
        <v>2.0406139852630321</v>
      </c>
      <c r="W1555" s="93">
        <f t="shared" si="168"/>
        <v>2.5413933677069314</v>
      </c>
      <c r="X1555" s="93">
        <f t="shared" si="168"/>
        <v>3.1650671298287039</v>
      </c>
      <c r="Y1555" s="93">
        <f t="shared" si="167"/>
        <v>3.9417943178788235</v>
      </c>
      <c r="Z1555" s="93">
        <f t="shared" si="167"/>
        <v>4.9091351959105829</v>
      </c>
      <c r="AA1555" s="93">
        <f t="shared" si="167"/>
        <v>6.1138675507291884</v>
      </c>
      <c r="AB1555" s="93">
        <f t="shared" si="167"/>
        <v>7.614248729388664</v>
      </c>
      <c r="AC1555" s="95">
        <f t="shared" si="167"/>
        <v>9.4828327947801405</v>
      </c>
      <c r="AE1555" s="96"/>
    </row>
    <row r="1556" spans="3:31" ht="24.75" customHeight="1" x14ac:dyDescent="0.25">
      <c r="C1556" s="91">
        <f>ABS(E1556-Dashboard!$F$13)</f>
        <v>16.477551419749098</v>
      </c>
      <c r="D1556" s="92">
        <f t="shared" si="171"/>
        <v>0.24550622874313463</v>
      </c>
      <c r="E1556" s="93" cm="1">
        <f t="array" ref="E1556">SUM('DRE + DCF'!$S$41/TIR!S1556,'DRE + DCF'!$U$41:$AD$41/TIR!T1556:AC1556,TIR!F1556)</f>
        <v>33.0324485802509</v>
      </c>
      <c r="F1556" s="100">
        <f>'DRE + DCF'!$AE$38*'DRE + DCF'!$AE$39*(1+G1556)/(R1556-G1556)/AC1556</f>
        <v>13.223045664326781</v>
      </c>
      <c r="G1556" s="92">
        <f>R1556*(1-'DRE + DCF'!$AE$39)</f>
        <v>0.14730373724588078</v>
      </c>
      <c r="H1556" s="94">
        <f t="shared" si="169"/>
        <v>0.24550622874313463</v>
      </c>
      <c r="I1556" s="94">
        <f t="shared" si="172"/>
        <v>0.24550622874313463</v>
      </c>
      <c r="J1556" s="94">
        <f t="shared" si="172"/>
        <v>0.24550622874313463</v>
      </c>
      <c r="K1556" s="94">
        <f t="shared" si="172"/>
        <v>0.24550622874313463</v>
      </c>
      <c r="L1556" s="94">
        <f t="shared" si="172"/>
        <v>0.24550622874313463</v>
      </c>
      <c r="M1556" s="94">
        <f t="shared" si="172"/>
        <v>0.24550622874313463</v>
      </c>
      <c r="N1556" s="94">
        <f t="shared" si="172"/>
        <v>0.24550622874313463</v>
      </c>
      <c r="O1556" s="94">
        <f t="shared" si="172"/>
        <v>0.24550622874313463</v>
      </c>
      <c r="P1556" s="94">
        <f t="shared" si="172"/>
        <v>0.24550622874313463</v>
      </c>
      <c r="Q1556" s="94">
        <f t="shared" si="172"/>
        <v>0.24550622874313463</v>
      </c>
      <c r="R1556" s="94">
        <f t="shared" si="172"/>
        <v>0.24550622874313463</v>
      </c>
      <c r="S1556" s="93">
        <f>(1+H1556)^((5-Dashboard!$F$9)*3/12)</f>
        <v>1.0564196626768578</v>
      </c>
      <c r="T1556" s="93">
        <f t="shared" si="168"/>
        <v>1.3157772700307477</v>
      </c>
      <c r="U1556" s="93">
        <f t="shared" si="168"/>
        <v>1.6388087854619338</v>
      </c>
      <c r="V1556" s="93">
        <f t="shared" si="168"/>
        <v>2.0411465500118098</v>
      </c>
      <c r="W1556" s="93">
        <f t="shared" si="168"/>
        <v>2.5422607418172691</v>
      </c>
      <c r="X1556" s="93">
        <f t="shared" si="168"/>
        <v>3.1664015890225508</v>
      </c>
      <c r="Y1556" s="93">
        <f t="shared" si="167"/>
        <v>3.943772901829746</v>
      </c>
      <c r="Z1556" s="93">
        <f t="shared" si="167"/>
        <v>4.9119937139773358</v>
      </c>
      <c r="AA1556" s="93">
        <f t="shared" si="167"/>
        <v>6.1179187663058947</v>
      </c>
      <c r="AB1556" s="93">
        <f t="shared" si="167"/>
        <v>7.6199059303785059</v>
      </c>
      <c r="AC1556" s="95">
        <f t="shared" si="167"/>
        <v>9.4906402987231804</v>
      </c>
      <c r="AE1556" s="96"/>
    </row>
    <row r="1557" spans="3:31" ht="24.75" customHeight="1" x14ac:dyDescent="0.25">
      <c r="C1557" s="91">
        <f>ABS(E1557-Dashboard!$F$13)</f>
        <v>16.500351838295011</v>
      </c>
      <c r="D1557" s="92">
        <f t="shared" si="171"/>
        <v>0.24560622874313462</v>
      </c>
      <c r="E1557" s="93" cm="1">
        <f t="array" ref="E1557">SUM('DRE + DCF'!$S$41/TIR!S1557,'DRE + DCF'!$U$41:$AD$41/TIR!T1557:AC1557,TIR!F1557)</f>
        <v>33.009648161704988</v>
      </c>
      <c r="F1557" s="100">
        <f>'DRE + DCF'!$AE$38*'DRE + DCF'!$AE$39*(1+G1557)/(R1557-G1557)/AC1557</f>
        <v>13.207479816971475</v>
      </c>
      <c r="G1557" s="92">
        <f>R1557*(1-'DRE + DCF'!$AE$39)</f>
        <v>0.14736373724588075</v>
      </c>
      <c r="H1557" s="94">
        <f t="shared" si="169"/>
        <v>0.24560622874313462</v>
      </c>
      <c r="I1557" s="94">
        <f t="shared" si="172"/>
        <v>0.24560622874313462</v>
      </c>
      <c r="J1557" s="94">
        <f t="shared" si="172"/>
        <v>0.24560622874313462</v>
      </c>
      <c r="K1557" s="94">
        <f t="shared" si="172"/>
        <v>0.24560622874313462</v>
      </c>
      <c r="L1557" s="94">
        <f t="shared" si="172"/>
        <v>0.24560622874313462</v>
      </c>
      <c r="M1557" s="94">
        <f t="shared" si="172"/>
        <v>0.24560622874313462</v>
      </c>
      <c r="N1557" s="94">
        <f t="shared" si="172"/>
        <v>0.24560622874313462</v>
      </c>
      <c r="O1557" s="94">
        <f t="shared" si="172"/>
        <v>0.24560622874313462</v>
      </c>
      <c r="P1557" s="94">
        <f t="shared" si="172"/>
        <v>0.24560622874313462</v>
      </c>
      <c r="Q1557" s="94">
        <f t="shared" si="172"/>
        <v>0.24560622874313462</v>
      </c>
      <c r="R1557" s="94">
        <f t="shared" si="172"/>
        <v>0.24560622874313462</v>
      </c>
      <c r="S1557" s="93">
        <f>(1+H1557)^((5-Dashboard!$F$9)*3/12)</f>
        <v>1.0564408666626921</v>
      </c>
      <c r="T1557" s="93">
        <f t="shared" si="168"/>
        <v>1.3159093238138446</v>
      </c>
      <c r="U1557" s="93">
        <f t="shared" si="168"/>
        <v>1.6391048502036913</v>
      </c>
      <c r="V1557" s="93">
        <f t="shared" si="168"/>
        <v>2.0416792109768007</v>
      </c>
      <c r="W1557" s="93">
        <f t="shared" si="168"/>
        <v>2.5431283422880715</v>
      </c>
      <c r="X1557" s="93">
        <f t="shared" si="168"/>
        <v>3.1677365036472245</v>
      </c>
      <c r="Y1557" s="93">
        <f t="shared" si="167"/>
        <v>3.9457523199599822</v>
      </c>
      <c r="Z1557" s="93">
        <f t="shared" si="167"/>
        <v>4.9148536668198277</v>
      </c>
      <c r="AA1557" s="93">
        <f t="shared" si="167"/>
        <v>6.1219723407518121</v>
      </c>
      <c r="AB1557" s="93">
        <f t="shared" si="167"/>
        <v>7.6255668798336451</v>
      </c>
      <c r="AC1557" s="95">
        <f t="shared" si="167"/>
        <v>9.4984536032181381</v>
      </c>
      <c r="AE1557" s="96"/>
    </row>
    <row r="1558" spans="3:31" ht="24.75" customHeight="1" x14ac:dyDescent="0.25">
      <c r="C1558" s="91">
        <f>ABS(E1558-Dashboard!$F$13)</f>
        <v>16.523126614650458</v>
      </c>
      <c r="D1558" s="92">
        <f t="shared" si="171"/>
        <v>0.24570622874313461</v>
      </c>
      <c r="E1558" s="93" cm="1">
        <f t="array" ref="E1558">SUM('DRE + DCF'!$S$41/TIR!S1558,'DRE + DCF'!$U$41:$AD$41/TIR!T1558:AC1558,TIR!F1558)</f>
        <v>32.98687338534954</v>
      </c>
      <c r="F1558" s="100">
        <f>'DRE + DCF'!$AE$38*'DRE + DCF'!$AE$39*(1+G1558)/(R1558-G1558)/AC1558</f>
        <v>13.191935315688381</v>
      </c>
      <c r="G1558" s="92">
        <f>R1558*(1-'DRE + DCF'!$AE$39)</f>
        <v>0.14742373724588076</v>
      </c>
      <c r="H1558" s="94">
        <f t="shared" si="169"/>
        <v>0.24570622874313461</v>
      </c>
      <c r="I1558" s="94">
        <f t="shared" si="172"/>
        <v>0.24570622874313461</v>
      </c>
      <c r="J1558" s="94">
        <f t="shared" si="172"/>
        <v>0.24570622874313461</v>
      </c>
      <c r="K1558" s="94">
        <f t="shared" si="172"/>
        <v>0.24570622874313461</v>
      </c>
      <c r="L1558" s="94">
        <f t="shared" si="172"/>
        <v>0.24570622874313461</v>
      </c>
      <c r="M1558" s="94">
        <f t="shared" si="172"/>
        <v>0.24570622874313461</v>
      </c>
      <c r="N1558" s="94">
        <f t="shared" si="172"/>
        <v>0.24570622874313461</v>
      </c>
      <c r="O1558" s="94">
        <f t="shared" si="172"/>
        <v>0.24570622874313461</v>
      </c>
      <c r="P1558" s="94">
        <f t="shared" si="172"/>
        <v>0.24570622874313461</v>
      </c>
      <c r="Q1558" s="94">
        <f t="shared" si="172"/>
        <v>0.24570622874313461</v>
      </c>
      <c r="R1558" s="94">
        <f t="shared" si="172"/>
        <v>0.24570622874313461</v>
      </c>
      <c r="S1558" s="93">
        <f>(1+H1558)^((5-Dashboard!$F$9)*3/12)</f>
        <v>1.0564620693718378</v>
      </c>
      <c r="T1558" s="93">
        <f t="shared" si="168"/>
        <v>1.3160413802473601</v>
      </c>
      <c r="U1558" s="93">
        <f t="shared" si="168"/>
        <v>1.6394009446578486</v>
      </c>
      <c r="V1558" s="93">
        <f t="shared" si="168"/>
        <v>2.0422119681676607</v>
      </c>
      <c r="W1558" s="93">
        <f t="shared" si="168"/>
        <v>2.5439961691602311</v>
      </c>
      <c r="X1558" s="93">
        <f t="shared" si="168"/>
        <v>3.1690718738215731</v>
      </c>
      <c r="Y1558" s="93">
        <f t="shared" si="167"/>
        <v>3.947732572554211</v>
      </c>
      <c r="Z1558" s="93">
        <f t="shared" si="167"/>
        <v>4.9177150550429394</v>
      </c>
      <c r="AA1558" s="93">
        <f t="shared" si="167"/>
        <v>6.126028275250877</v>
      </c>
      <c r="AB1558" s="93">
        <f t="shared" si="167"/>
        <v>7.6312315799365793</v>
      </c>
      <c r="AC1558" s="95">
        <f t="shared" si="167"/>
        <v>9.5062727121083093</v>
      </c>
      <c r="AE1558" s="96"/>
    </row>
    <row r="1559" spans="3:31" ht="24.75" customHeight="1" x14ac:dyDescent="0.25">
      <c r="C1559" s="91">
        <f>ABS(E1559-Dashboard!$F$13)</f>
        <v>16.545875786198899</v>
      </c>
      <c r="D1559" s="92">
        <f t="shared" si="171"/>
        <v>0.2458062287431346</v>
      </c>
      <c r="E1559" s="93" cm="1">
        <f t="array" ref="E1559">SUM('DRE + DCF'!$S$41/TIR!S1559,'DRE + DCF'!$U$41:$AD$41/TIR!T1559:AC1559,TIR!F1559)</f>
        <v>32.964124213801099</v>
      </c>
      <c r="F1559" s="100">
        <f>'DRE + DCF'!$AE$38*'DRE + DCF'!$AE$39*(1+G1559)/(R1559-G1559)/AC1559</f>
        <v>13.176412126322237</v>
      </c>
      <c r="G1559" s="92">
        <f>R1559*(1-'DRE + DCF'!$AE$39)</f>
        <v>0.14748373724588076</v>
      </c>
      <c r="H1559" s="94">
        <f t="shared" si="169"/>
        <v>0.2458062287431346</v>
      </c>
      <c r="I1559" s="94">
        <f t="shared" si="172"/>
        <v>0.2458062287431346</v>
      </c>
      <c r="J1559" s="94">
        <f t="shared" si="172"/>
        <v>0.2458062287431346</v>
      </c>
      <c r="K1559" s="94">
        <f t="shared" si="172"/>
        <v>0.2458062287431346</v>
      </c>
      <c r="L1559" s="94">
        <f t="shared" si="172"/>
        <v>0.2458062287431346</v>
      </c>
      <c r="M1559" s="94">
        <f t="shared" si="172"/>
        <v>0.2458062287431346</v>
      </c>
      <c r="N1559" s="94">
        <f t="shared" si="172"/>
        <v>0.2458062287431346</v>
      </c>
      <c r="O1559" s="94">
        <f t="shared" si="172"/>
        <v>0.2458062287431346</v>
      </c>
      <c r="P1559" s="94">
        <f t="shared" si="172"/>
        <v>0.2458062287431346</v>
      </c>
      <c r="Q1559" s="94">
        <f t="shared" si="172"/>
        <v>0.2458062287431346</v>
      </c>
      <c r="R1559" s="94">
        <f t="shared" si="172"/>
        <v>0.2458062287431346</v>
      </c>
      <c r="S1559" s="93">
        <f>(1+H1559)^((5-Dashboard!$F$9)*3/12)</f>
        <v>1.0564832708044747</v>
      </c>
      <c r="T1559" s="93">
        <f t="shared" si="168"/>
        <v>1.3161734393311344</v>
      </c>
      <c r="U1559" s="93">
        <f t="shared" si="168"/>
        <v>1.6396970688250014</v>
      </c>
      <c r="V1559" s="93">
        <f t="shared" si="168"/>
        <v>2.0427448215940469</v>
      </c>
      <c r="W1559" s="93">
        <f t="shared" si="168"/>
        <v>2.5448642224746467</v>
      </c>
      <c r="X1559" s="93">
        <f t="shared" si="168"/>
        <v>3.170407699664469</v>
      </c>
      <c r="Y1559" s="93">
        <f t="shared" si="167"/>
        <v>3.9497136598971889</v>
      </c>
      <c r="Z1559" s="93">
        <f t="shared" si="167"/>
        <v>4.9205778792517609</v>
      </c>
      <c r="AA1559" s="93">
        <f t="shared" si="167"/>
        <v>6.1300865709875278</v>
      </c>
      <c r="AB1559" s="93">
        <f t="shared" si="167"/>
        <v>7.6369000328709058</v>
      </c>
      <c r="AC1559" s="95">
        <f t="shared" si="167"/>
        <v>9.5140976292392239</v>
      </c>
      <c r="AE1559" s="96"/>
    </row>
    <row r="1560" spans="3:31" ht="24.75" customHeight="1" x14ac:dyDescent="0.25">
      <c r="C1560" s="91">
        <f>ABS(E1560-Dashboard!$F$13)</f>
        <v>16.568599390257226</v>
      </c>
      <c r="D1560" s="92">
        <f t="shared" si="171"/>
        <v>0.24590622874313459</v>
      </c>
      <c r="E1560" s="93" cm="1">
        <f t="array" ref="E1560">SUM('DRE + DCF'!$S$41/TIR!S1560,'DRE + DCF'!$U$41:$AD$41/TIR!T1560:AC1560,TIR!F1560)</f>
        <v>32.941400609742772</v>
      </c>
      <c r="F1560" s="100">
        <f>'DRE + DCF'!$AE$38*'DRE + DCF'!$AE$39*(1+G1560)/(R1560-G1560)/AC1560</f>
        <v>13.160910214781548</v>
      </c>
      <c r="G1560" s="92">
        <f>R1560*(1-'DRE + DCF'!$AE$39)</f>
        <v>0.14754373724588074</v>
      </c>
      <c r="H1560" s="94">
        <f t="shared" si="169"/>
        <v>0.24590622874313459</v>
      </c>
      <c r="I1560" s="94">
        <f t="shared" si="172"/>
        <v>0.24590622874313459</v>
      </c>
      <c r="J1560" s="94">
        <f t="shared" si="172"/>
        <v>0.24590622874313459</v>
      </c>
      <c r="K1560" s="94">
        <f t="shared" si="172"/>
        <v>0.24590622874313459</v>
      </c>
      <c r="L1560" s="94">
        <f t="shared" si="172"/>
        <v>0.24590622874313459</v>
      </c>
      <c r="M1560" s="94">
        <f t="shared" si="172"/>
        <v>0.24590622874313459</v>
      </c>
      <c r="N1560" s="94">
        <f t="shared" si="172"/>
        <v>0.24590622874313459</v>
      </c>
      <c r="O1560" s="94">
        <f t="shared" si="172"/>
        <v>0.24590622874313459</v>
      </c>
      <c r="P1560" s="94">
        <f t="shared" si="172"/>
        <v>0.24590622874313459</v>
      </c>
      <c r="Q1560" s="94">
        <f t="shared" si="172"/>
        <v>0.24590622874313459</v>
      </c>
      <c r="R1560" s="94">
        <f t="shared" si="172"/>
        <v>0.24590622874313459</v>
      </c>
      <c r="S1560" s="93">
        <f>(1+H1560)^((5-Dashboard!$F$9)*3/12)</f>
        <v>1.0565044709607816</v>
      </c>
      <c r="T1560" s="93">
        <f t="shared" si="168"/>
        <v>1.316305501065008</v>
      </c>
      <c r="U1560" s="93">
        <f t="shared" si="168"/>
        <v>1.6399932227057463</v>
      </c>
      <c r="V1560" s="93">
        <f t="shared" si="168"/>
        <v>2.043277771265616</v>
      </c>
      <c r="W1560" s="93">
        <f t="shared" si="168"/>
        <v>2.5457325022722208</v>
      </c>
      <c r="X1560" s="93">
        <f t="shared" si="168"/>
        <v>3.1717439812948061</v>
      </c>
      <c r="Y1560" s="93">
        <f t="shared" si="167"/>
        <v>3.951695582273747</v>
      </c>
      <c r="Z1560" s="93">
        <f t="shared" si="167"/>
        <v>4.9234421400515895</v>
      </c>
      <c r="AA1560" s="93">
        <f t="shared" si="167"/>
        <v>6.1341472291467039</v>
      </c>
      <c r="AB1560" s="93">
        <f t="shared" si="167"/>
        <v>7.6425722408213188</v>
      </c>
      <c r="AC1560" s="95">
        <f t="shared" si="167"/>
        <v>9.5219283584586574</v>
      </c>
      <c r="AE1560" s="96"/>
    </row>
    <row r="1561" spans="3:31" ht="24.75" customHeight="1" x14ac:dyDescent="0.25">
      <c r="C1561" s="91">
        <f>ABS(E1561-Dashboard!$F$13)</f>
        <v>16.591297464075772</v>
      </c>
      <c r="D1561" s="92">
        <f t="shared" si="171"/>
        <v>0.24600622874313458</v>
      </c>
      <c r="E1561" s="93" cm="1">
        <f t="array" ref="E1561">SUM('DRE + DCF'!$S$41/TIR!S1561,'DRE + DCF'!$U$41:$AD$41/TIR!T1561:AC1561,TIR!F1561)</f>
        <v>32.918702535924226</v>
      </c>
      <c r="F1561" s="100">
        <f>'DRE + DCF'!$AE$38*'DRE + DCF'!$AE$39*(1+G1561)/(R1561-G1561)/AC1561</f>
        <v>13.145429547038511</v>
      </c>
      <c r="G1561" s="92">
        <f>R1561*(1-'DRE + DCF'!$AE$39)</f>
        <v>0.14760373724588075</v>
      </c>
      <c r="H1561" s="94">
        <f t="shared" si="169"/>
        <v>0.24600622874313458</v>
      </c>
      <c r="I1561" s="94">
        <f t="shared" si="172"/>
        <v>0.24600622874313458</v>
      </c>
      <c r="J1561" s="94">
        <f t="shared" si="172"/>
        <v>0.24600622874313458</v>
      </c>
      <c r="K1561" s="94">
        <f t="shared" si="172"/>
        <v>0.24600622874313458</v>
      </c>
      <c r="L1561" s="94">
        <f t="shared" si="172"/>
        <v>0.24600622874313458</v>
      </c>
      <c r="M1561" s="94">
        <f t="shared" si="172"/>
        <v>0.24600622874313458</v>
      </c>
      <c r="N1561" s="94">
        <f t="shared" si="172"/>
        <v>0.24600622874313458</v>
      </c>
      <c r="O1561" s="94">
        <f t="shared" si="172"/>
        <v>0.24600622874313458</v>
      </c>
      <c r="P1561" s="94">
        <f t="shared" si="172"/>
        <v>0.24600622874313458</v>
      </c>
      <c r="Q1561" s="94">
        <f t="shared" si="172"/>
        <v>0.24600622874313458</v>
      </c>
      <c r="R1561" s="94">
        <f t="shared" si="172"/>
        <v>0.24600622874313458</v>
      </c>
      <c r="S1561" s="93">
        <f>(1+H1561)^((5-Dashboard!$F$9)*3/12)</f>
        <v>1.056525669840938</v>
      </c>
      <c r="T1561" s="93">
        <f t="shared" si="168"/>
        <v>1.3164375654488212</v>
      </c>
      <c r="U1561" s="93">
        <f t="shared" si="168"/>
        <v>1.6402894063006792</v>
      </c>
      <c r="V1561" s="93">
        <f t="shared" si="168"/>
        <v>2.0438108171920244</v>
      </c>
      <c r="W1561" s="93">
        <f t="shared" si="168"/>
        <v>2.5466010085938584</v>
      </c>
      <c r="X1561" s="93">
        <f t="shared" si="168"/>
        <v>3.1730807188314962</v>
      </c>
      <c r="Y1561" s="93">
        <f t="shared" si="167"/>
        <v>3.9536783399687874</v>
      </c>
      <c r="Z1561" s="93">
        <f t="shared" si="167"/>
        <v>4.9263078380479257</v>
      </c>
      <c r="AA1561" s="93">
        <f t="shared" si="167"/>
        <v>6.1382102509138408</v>
      </c>
      <c r="AB1561" s="93">
        <f t="shared" si="167"/>
        <v>7.648248205973605</v>
      </c>
      <c r="AC1561" s="95">
        <f t="shared" si="167"/>
        <v>9.5297649036166163</v>
      </c>
      <c r="AE1561" s="96"/>
    </row>
    <row r="1562" spans="3:31" ht="24.75" customHeight="1" x14ac:dyDescent="0.25">
      <c r="C1562" s="91">
        <f>ABS(E1562-Dashboard!$F$13)</f>
        <v>16.613970044838574</v>
      </c>
      <c r="D1562" s="92">
        <f t="shared" si="171"/>
        <v>0.24610622874313456</v>
      </c>
      <c r="E1562" s="93" cm="1">
        <f t="array" ref="E1562">SUM('DRE + DCF'!$S$41/TIR!S1562,'DRE + DCF'!$U$41:$AD$41/TIR!T1562:AC1562,TIR!F1562)</f>
        <v>32.896029955161424</v>
      </c>
      <c r="F1562" s="100">
        <f>'DRE + DCF'!$AE$38*'DRE + DCF'!$AE$39*(1+G1562)/(R1562-G1562)/AC1562</f>
        <v>13.12997008912879</v>
      </c>
      <c r="G1562" s="92">
        <f>R1562*(1-'DRE + DCF'!$AE$39)</f>
        <v>0.14766373724588072</v>
      </c>
      <c r="H1562" s="94">
        <f t="shared" si="169"/>
        <v>0.24610622874313456</v>
      </c>
      <c r="I1562" s="94">
        <f t="shared" si="172"/>
        <v>0.24610622874313456</v>
      </c>
      <c r="J1562" s="94">
        <f t="shared" si="172"/>
        <v>0.24610622874313456</v>
      </c>
      <c r="K1562" s="94">
        <f t="shared" si="172"/>
        <v>0.24610622874313456</v>
      </c>
      <c r="L1562" s="94">
        <f t="shared" si="172"/>
        <v>0.24610622874313456</v>
      </c>
      <c r="M1562" s="94">
        <f t="shared" si="172"/>
        <v>0.24610622874313456</v>
      </c>
      <c r="N1562" s="94">
        <f t="shared" si="172"/>
        <v>0.24610622874313456</v>
      </c>
      <c r="O1562" s="94">
        <f t="shared" si="172"/>
        <v>0.24610622874313456</v>
      </c>
      <c r="P1562" s="94">
        <f t="shared" si="172"/>
        <v>0.24610622874313456</v>
      </c>
      <c r="Q1562" s="94">
        <f t="shared" si="172"/>
        <v>0.24610622874313456</v>
      </c>
      <c r="R1562" s="94">
        <f t="shared" si="172"/>
        <v>0.24610622874313456</v>
      </c>
      <c r="S1562" s="93">
        <f>(1+H1562)^((5-Dashboard!$F$9)*3/12)</f>
        <v>1.0565468674451233</v>
      </c>
      <c r="T1562" s="93">
        <f t="shared" si="168"/>
        <v>1.316569632482415</v>
      </c>
      <c r="U1562" s="93">
        <f t="shared" si="168"/>
        <v>1.640585619610397</v>
      </c>
      <c r="V1562" s="93">
        <f t="shared" si="168"/>
        <v>2.0443439593829305</v>
      </c>
      <c r="W1562" s="93">
        <f t="shared" si="168"/>
        <v>2.5474697414804712</v>
      </c>
      <c r="X1562" s="93">
        <f t="shared" si="168"/>
        <v>3.1744179123934781</v>
      </c>
      <c r="Y1562" s="93">
        <f t="shared" si="167"/>
        <v>3.9556619332672911</v>
      </c>
      <c r="Z1562" s="93">
        <f t="shared" si="167"/>
        <v>4.9291749738464814</v>
      </c>
      <c r="AA1562" s="93">
        <f t="shared" si="167"/>
        <v>6.1422756374748779</v>
      </c>
      <c r="AB1562" s="93">
        <f t="shared" si="167"/>
        <v>7.6539279305146533</v>
      </c>
      <c r="AC1562" s="95">
        <f t="shared" si="167"/>
        <v>9.5376072685653597</v>
      </c>
      <c r="AE1562" s="96"/>
    </row>
    <row r="1563" spans="3:31" ht="24.75" customHeight="1" x14ac:dyDescent="0.25">
      <c r="C1563" s="91">
        <f>ABS(E1563-Dashboard!$F$13)</f>
        <v>16.636617169663417</v>
      </c>
      <c r="D1563" s="92">
        <f t="shared" si="171"/>
        <v>0.24620622874313455</v>
      </c>
      <c r="E1563" s="93" cm="1">
        <f t="array" ref="E1563">SUM('DRE + DCF'!$S$41/TIR!S1563,'DRE + DCF'!$U$41:$AD$41/TIR!T1563:AC1563,TIR!F1563)</f>
        <v>32.873382830336581</v>
      </c>
      <c r="F1563" s="100">
        <f>'DRE + DCF'!$AE$38*'DRE + DCF'!$AE$39*(1+G1563)/(R1563-G1563)/AC1563</f>
        <v>13.114531807151458</v>
      </c>
      <c r="G1563" s="92">
        <f>R1563*(1-'DRE + DCF'!$AE$39)</f>
        <v>0.14772373724588073</v>
      </c>
      <c r="H1563" s="94">
        <f t="shared" si="169"/>
        <v>0.24620622874313455</v>
      </c>
      <c r="I1563" s="94">
        <f t="shared" si="172"/>
        <v>0.24620622874313455</v>
      </c>
      <c r="J1563" s="94">
        <f t="shared" si="172"/>
        <v>0.24620622874313455</v>
      </c>
      <c r="K1563" s="94">
        <f t="shared" si="172"/>
        <v>0.24620622874313455</v>
      </c>
      <c r="L1563" s="94">
        <f t="shared" si="172"/>
        <v>0.24620622874313455</v>
      </c>
      <c r="M1563" s="94">
        <f t="shared" si="172"/>
        <v>0.24620622874313455</v>
      </c>
      <c r="N1563" s="94">
        <f t="shared" si="172"/>
        <v>0.24620622874313455</v>
      </c>
      <c r="O1563" s="94">
        <f t="shared" si="172"/>
        <v>0.24620622874313455</v>
      </c>
      <c r="P1563" s="94">
        <f t="shared" si="172"/>
        <v>0.24620622874313455</v>
      </c>
      <c r="Q1563" s="94">
        <f t="shared" si="172"/>
        <v>0.24620622874313455</v>
      </c>
      <c r="R1563" s="94">
        <f t="shared" si="172"/>
        <v>0.24620622874313455</v>
      </c>
      <c r="S1563" s="93">
        <f>(1+H1563)^((5-Dashboard!$F$9)*3/12)</f>
        <v>1.0565680637735164</v>
      </c>
      <c r="T1563" s="93">
        <f t="shared" si="168"/>
        <v>1.3167017021656295</v>
      </c>
      <c r="U1563" s="93">
        <f t="shared" si="168"/>
        <v>1.6408818626354953</v>
      </c>
      <c r="V1563" s="93">
        <f t="shared" si="168"/>
        <v>2.0448771978479909</v>
      </c>
      <c r="W1563" s="93">
        <f t="shared" si="168"/>
        <v>2.5483387009729737</v>
      </c>
      <c r="X1563" s="93">
        <f t="shared" si="168"/>
        <v>3.1757555620997082</v>
      </c>
      <c r="Y1563" s="93">
        <f t="shared" si="167"/>
        <v>3.957646362454311</v>
      </c>
      <c r="Z1563" s="93">
        <f t="shared" si="167"/>
        <v>4.9320435480531719</v>
      </c>
      <c r="AA1563" s="93">
        <f t="shared" si="167"/>
        <v>6.1463433900162521</v>
      </c>
      <c r="AB1563" s="93">
        <f t="shared" si="167"/>
        <v>7.6596114166324467</v>
      </c>
      <c r="AC1563" s="95">
        <f t="shared" si="167"/>
        <v>9.5454554571593793</v>
      </c>
      <c r="AE1563" s="96"/>
    </row>
    <row r="1564" spans="3:31" ht="24.75" customHeight="1" x14ac:dyDescent="0.25">
      <c r="C1564" s="91">
        <f>ABS(E1564-Dashboard!$F$13)</f>
        <v>16.65923887560205</v>
      </c>
      <c r="D1564" s="92">
        <f t="shared" si="171"/>
        <v>0.24630622874313454</v>
      </c>
      <c r="E1564" s="93" cm="1">
        <f t="array" ref="E1564">SUM('DRE + DCF'!$S$41/TIR!S1564,'DRE + DCF'!$U$41:$AD$41/TIR!T1564:AC1564,TIR!F1564)</f>
        <v>32.850761124397948</v>
      </c>
      <c r="F1564" s="100">
        <f>'DRE + DCF'!$AE$38*'DRE + DCF'!$AE$39*(1+G1564)/(R1564-G1564)/AC1564</f>
        <v>13.099114667268815</v>
      </c>
      <c r="G1564" s="92">
        <f>R1564*(1-'DRE + DCF'!$AE$39)</f>
        <v>0.14778373724588073</v>
      </c>
      <c r="H1564" s="94">
        <f t="shared" si="169"/>
        <v>0.24630622874313454</v>
      </c>
      <c r="I1564" s="94">
        <f t="shared" si="172"/>
        <v>0.24630622874313454</v>
      </c>
      <c r="J1564" s="94">
        <f t="shared" si="172"/>
        <v>0.24630622874313454</v>
      </c>
      <c r="K1564" s="94">
        <f t="shared" si="172"/>
        <v>0.24630622874313454</v>
      </c>
      <c r="L1564" s="94">
        <f t="shared" si="172"/>
        <v>0.24630622874313454</v>
      </c>
      <c r="M1564" s="94">
        <f t="shared" si="172"/>
        <v>0.24630622874313454</v>
      </c>
      <c r="N1564" s="94">
        <f t="shared" si="172"/>
        <v>0.24630622874313454</v>
      </c>
      <c r="O1564" s="94">
        <f t="shared" si="172"/>
        <v>0.24630622874313454</v>
      </c>
      <c r="P1564" s="94">
        <f t="shared" si="172"/>
        <v>0.24630622874313454</v>
      </c>
      <c r="Q1564" s="94">
        <f t="shared" si="172"/>
        <v>0.24630622874313454</v>
      </c>
      <c r="R1564" s="94">
        <f t="shared" si="172"/>
        <v>0.24630622874313454</v>
      </c>
      <c r="S1564" s="93">
        <f>(1+H1564)^((5-Dashboard!$F$9)*3/12)</f>
        <v>1.0565892588262964</v>
      </c>
      <c r="T1564" s="93">
        <f t="shared" si="168"/>
        <v>1.3168337744983052</v>
      </c>
      <c r="U1564" s="93">
        <f t="shared" si="168"/>
        <v>1.64117813537657</v>
      </c>
      <c r="V1564" s="93">
        <f t="shared" si="168"/>
        <v>2.0454105325968626</v>
      </c>
      <c r="W1564" s="93">
        <f t="shared" si="168"/>
        <v>2.5492078871122823</v>
      </c>
      <c r="X1564" s="93">
        <f t="shared" si="168"/>
        <v>3.1770936680691628</v>
      </c>
      <c r="Y1564" s="93">
        <f t="shared" si="167"/>
        <v>3.9596316278149706</v>
      </c>
      <c r="Z1564" s="93">
        <f t="shared" si="167"/>
        <v>4.9349135612741151</v>
      </c>
      <c r="AA1564" s="93">
        <f t="shared" si="167"/>
        <v>6.1504135097248938</v>
      </c>
      <c r="AB1564" s="93">
        <f t="shared" si="167"/>
        <v>7.6652986665160583</v>
      </c>
      <c r="AC1564" s="95">
        <f t="shared" si="167"/>
        <v>9.5533094732554069</v>
      </c>
      <c r="AE1564" s="96"/>
    </row>
    <row r="1565" spans="3:31" ht="24.75" customHeight="1" x14ac:dyDescent="0.25">
      <c r="C1565" s="91">
        <f>ABS(E1565-Dashboard!$F$13)</f>
        <v>16.681835199640311</v>
      </c>
      <c r="D1565" s="92">
        <f t="shared" si="171"/>
        <v>0.24640622874313453</v>
      </c>
      <c r="E1565" s="93" cm="1">
        <f t="array" ref="E1565">SUM('DRE + DCF'!$S$41/TIR!S1565,'DRE + DCF'!$U$41:$AD$41/TIR!T1565:AC1565,TIR!F1565)</f>
        <v>32.828164800359687</v>
      </c>
      <c r="F1565" s="100">
        <f>'DRE + DCF'!$AE$38*'DRE + DCF'!$AE$39*(1+G1565)/(R1565-G1565)/AC1565</f>
        <v>13.08371863570623</v>
      </c>
      <c r="G1565" s="92">
        <f>R1565*(1-'DRE + DCF'!$AE$39)</f>
        <v>0.14784373724588071</v>
      </c>
      <c r="H1565" s="94">
        <f t="shared" si="169"/>
        <v>0.24640622874313453</v>
      </c>
      <c r="I1565" s="94">
        <f t="shared" si="172"/>
        <v>0.24640622874313453</v>
      </c>
      <c r="J1565" s="94">
        <f t="shared" si="172"/>
        <v>0.24640622874313453</v>
      </c>
      <c r="K1565" s="94">
        <f t="shared" si="172"/>
        <v>0.24640622874313453</v>
      </c>
      <c r="L1565" s="94">
        <f t="shared" si="172"/>
        <v>0.24640622874313453</v>
      </c>
      <c r="M1565" s="94">
        <f t="shared" si="172"/>
        <v>0.24640622874313453</v>
      </c>
      <c r="N1565" s="94">
        <f t="shared" si="172"/>
        <v>0.24640622874313453</v>
      </c>
      <c r="O1565" s="94">
        <f t="shared" si="172"/>
        <v>0.24640622874313453</v>
      </c>
      <c r="P1565" s="94">
        <f t="shared" si="172"/>
        <v>0.24640622874313453</v>
      </c>
      <c r="Q1565" s="94">
        <f t="shared" si="172"/>
        <v>0.24640622874313453</v>
      </c>
      <c r="R1565" s="94">
        <f t="shared" si="172"/>
        <v>0.24640622874313453</v>
      </c>
      <c r="S1565" s="93">
        <f>(1+H1565)^((5-Dashboard!$F$9)*3/12)</f>
        <v>1.0566104526036428</v>
      </c>
      <c r="T1565" s="93">
        <f t="shared" si="168"/>
        <v>1.3169658494802829</v>
      </c>
      <c r="U1565" s="93">
        <f t="shared" si="168"/>
        <v>1.6414744378342181</v>
      </c>
      <c r="V1565" s="93">
        <f t="shared" si="168"/>
        <v>2.0459439636392047</v>
      </c>
      <c r="W1565" s="93">
        <f t="shared" si="168"/>
        <v>2.5500772999393222</v>
      </c>
      <c r="X1565" s="93">
        <f t="shared" si="168"/>
        <v>3.1784322304208459</v>
      </c>
      <c r="Y1565" s="93">
        <f t="shared" si="167"/>
        <v>3.9616177296344763</v>
      </c>
      <c r="Z1565" s="93">
        <f t="shared" si="167"/>
        <v>4.9377850141156463</v>
      </c>
      <c r="AA1565" s="93">
        <f t="shared" si="167"/>
        <v>6.1544859977882478</v>
      </c>
      <c r="AB1565" s="93">
        <f t="shared" si="167"/>
        <v>7.6709896823556774</v>
      </c>
      <c r="AC1565" s="95">
        <f t="shared" si="167"/>
        <v>9.5611693207124357</v>
      </c>
      <c r="AE1565" s="96"/>
    </row>
    <row r="1566" spans="3:31" ht="24.75" customHeight="1" x14ac:dyDescent="0.25">
      <c r="C1566" s="91">
        <f>ABS(E1566-Dashboard!$F$13)</f>
        <v>16.704406178698207</v>
      </c>
      <c r="D1566" s="92">
        <f t="shared" si="171"/>
        <v>0.24650622874313452</v>
      </c>
      <c r="E1566" s="93" cm="1">
        <f t="array" ref="E1566">SUM('DRE + DCF'!$S$41/TIR!S1566,'DRE + DCF'!$U$41:$AD$41/TIR!T1566:AC1566,TIR!F1566)</f>
        <v>32.805593821301791</v>
      </c>
      <c r="F1566" s="100">
        <f>'DRE + DCF'!$AE$38*'DRE + DCF'!$AE$39*(1+G1566)/(R1566-G1566)/AC1566</f>
        <v>13.068343678752086</v>
      </c>
      <c r="G1566" s="92">
        <f>R1566*(1-'DRE + DCF'!$AE$39)</f>
        <v>0.14790373724588071</v>
      </c>
      <c r="H1566" s="94">
        <f t="shared" si="169"/>
        <v>0.24650622874313452</v>
      </c>
      <c r="I1566" s="94">
        <f t="shared" si="172"/>
        <v>0.24650622874313452</v>
      </c>
      <c r="J1566" s="94">
        <f t="shared" si="172"/>
        <v>0.24650622874313452</v>
      </c>
      <c r="K1566" s="94">
        <f t="shared" si="172"/>
        <v>0.24650622874313452</v>
      </c>
      <c r="L1566" s="94">
        <f t="shared" si="172"/>
        <v>0.24650622874313452</v>
      </c>
      <c r="M1566" s="94">
        <f t="shared" si="172"/>
        <v>0.24650622874313452</v>
      </c>
      <c r="N1566" s="94">
        <f t="shared" si="172"/>
        <v>0.24650622874313452</v>
      </c>
      <c r="O1566" s="94">
        <f t="shared" si="172"/>
        <v>0.24650622874313452</v>
      </c>
      <c r="P1566" s="94">
        <f t="shared" si="172"/>
        <v>0.24650622874313452</v>
      </c>
      <c r="Q1566" s="94">
        <f t="shared" si="172"/>
        <v>0.24650622874313452</v>
      </c>
      <c r="R1566" s="94">
        <f t="shared" si="172"/>
        <v>0.24650622874313452</v>
      </c>
      <c r="S1566" s="93">
        <f>(1+H1566)^((5-Dashboard!$F$9)*3/12)</f>
        <v>1.0566316451057343</v>
      </c>
      <c r="T1566" s="93">
        <f t="shared" si="168"/>
        <v>1.3170979271114029</v>
      </c>
      <c r="U1566" s="93">
        <f t="shared" si="168"/>
        <v>1.6417707700090347</v>
      </c>
      <c r="V1566" s="93">
        <f t="shared" si="168"/>
        <v>2.0464774909846741</v>
      </c>
      <c r="W1566" s="93">
        <f t="shared" si="168"/>
        <v>2.5509469394950184</v>
      </c>
      <c r="X1566" s="93">
        <f t="shared" si="168"/>
        <v>3.1797712492737764</v>
      </c>
      <c r="Y1566" s="93">
        <f t="shared" si="167"/>
        <v>3.9636046681981005</v>
      </c>
      <c r="Z1566" s="93">
        <f t="shared" si="167"/>
        <v>4.9406579071842973</v>
      </c>
      <c r="AA1566" s="93">
        <f t="shared" si="167"/>
        <v>6.1585608553942457</v>
      </c>
      <c r="AB1566" s="93">
        <f t="shared" si="167"/>
        <v>7.6766844663425742</v>
      </c>
      <c r="AC1566" s="95">
        <f t="shared" si="167"/>
        <v>9.5690350033916847</v>
      </c>
      <c r="AE1566" s="96"/>
    </row>
    <row r="1567" spans="3:31" ht="24.75" customHeight="1" x14ac:dyDescent="0.25">
      <c r="C1567" s="91">
        <f>ABS(E1567-Dashboard!$F$13)</f>
        <v>16.726951849630161</v>
      </c>
      <c r="D1567" s="92">
        <f t="shared" si="171"/>
        <v>0.24660622874313451</v>
      </c>
      <c r="E1567" s="93" cm="1">
        <f t="array" ref="E1567">SUM('DRE + DCF'!$S$41/TIR!S1567,'DRE + DCF'!$U$41:$AD$41/TIR!T1567:AC1567,TIR!F1567)</f>
        <v>32.783048150369837</v>
      </c>
      <c r="F1567" s="100">
        <f>'DRE + DCF'!$AE$38*'DRE + DCF'!$AE$39*(1+G1567)/(R1567-G1567)/AC1567</f>
        <v>13.052989762757541</v>
      </c>
      <c r="G1567" s="92">
        <f>R1567*(1-'DRE + DCF'!$AE$39)</f>
        <v>0.14796373724588069</v>
      </c>
      <c r="H1567" s="94">
        <f t="shared" si="169"/>
        <v>0.24660622874313451</v>
      </c>
      <c r="I1567" s="94">
        <f t="shared" si="172"/>
        <v>0.24660622874313451</v>
      </c>
      <c r="J1567" s="94">
        <f t="shared" si="172"/>
        <v>0.24660622874313451</v>
      </c>
      <c r="K1567" s="94">
        <f t="shared" si="172"/>
        <v>0.24660622874313451</v>
      </c>
      <c r="L1567" s="94">
        <f t="shared" si="172"/>
        <v>0.24660622874313451</v>
      </c>
      <c r="M1567" s="94">
        <f t="shared" si="172"/>
        <v>0.24660622874313451</v>
      </c>
      <c r="N1567" s="94">
        <f t="shared" si="172"/>
        <v>0.24660622874313451</v>
      </c>
      <c r="O1567" s="94">
        <f t="shared" si="172"/>
        <v>0.24660622874313451</v>
      </c>
      <c r="P1567" s="94">
        <f t="shared" si="172"/>
        <v>0.24660622874313451</v>
      </c>
      <c r="Q1567" s="94">
        <f t="shared" si="172"/>
        <v>0.24660622874313451</v>
      </c>
      <c r="R1567" s="94">
        <f t="shared" si="172"/>
        <v>0.24660622874313451</v>
      </c>
      <c r="S1567" s="93">
        <f>(1+H1567)^((5-Dashboard!$F$9)*3/12)</f>
        <v>1.0566528363327501</v>
      </c>
      <c r="T1567" s="93">
        <f t="shared" si="168"/>
        <v>1.3172300073915062</v>
      </c>
      <c r="U1567" s="93">
        <f t="shared" si="168"/>
        <v>1.6420671319016167</v>
      </c>
      <c r="V1567" s="93">
        <f t="shared" si="168"/>
        <v>2.0470111146429297</v>
      </c>
      <c r="W1567" s="93">
        <f t="shared" si="168"/>
        <v>2.551816805820303</v>
      </c>
      <c r="X1567" s="93">
        <f t="shared" si="168"/>
        <v>3.1811107247469996</v>
      </c>
      <c r="Y1567" s="93">
        <f t="shared" si="167"/>
        <v>3.9655924437911967</v>
      </c>
      <c r="Z1567" s="93">
        <f t="shared" si="167"/>
        <v>4.9435322410868148</v>
      </c>
      <c r="AA1567" s="93">
        <f t="shared" si="167"/>
        <v>6.1626380837313306</v>
      </c>
      <c r="AB1567" s="93">
        <f t="shared" si="167"/>
        <v>7.682383020669131</v>
      </c>
      <c r="AC1567" s="95">
        <f t="shared" si="167"/>
        <v>9.5769065251566357</v>
      </c>
      <c r="AE1567" s="96"/>
    </row>
    <row r="1568" spans="3:31" ht="24.75" customHeight="1" x14ac:dyDescent="0.25">
      <c r="C1568" s="91">
        <f>ABS(E1568-Dashboard!$F$13)</f>
        <v>16.749472249225008</v>
      </c>
      <c r="D1568" s="92">
        <f t="shared" si="171"/>
        <v>0.2467062287431345</v>
      </c>
      <c r="E1568" s="93" cm="1">
        <f t="array" ref="E1568">SUM('DRE + DCF'!$S$41/TIR!S1568,'DRE + DCF'!$U$41:$AD$41/TIR!T1568:AC1568,TIR!F1568)</f>
        <v>32.76052775077499</v>
      </c>
      <c r="F1568" s="100">
        <f>'DRE + DCF'!$AE$38*'DRE + DCF'!$AE$39*(1+G1568)/(R1568-G1568)/AC1568</f>
        <v>13.03765685413649</v>
      </c>
      <c r="G1568" s="92">
        <f>R1568*(1-'DRE + DCF'!$AE$39)</f>
        <v>0.14802373724588069</v>
      </c>
      <c r="H1568" s="94">
        <f t="shared" si="169"/>
        <v>0.2467062287431345</v>
      </c>
      <c r="I1568" s="94">
        <f t="shared" si="172"/>
        <v>0.2467062287431345</v>
      </c>
      <c r="J1568" s="94">
        <f t="shared" si="172"/>
        <v>0.2467062287431345</v>
      </c>
      <c r="K1568" s="94">
        <f t="shared" si="172"/>
        <v>0.2467062287431345</v>
      </c>
      <c r="L1568" s="94">
        <f t="shared" si="172"/>
        <v>0.2467062287431345</v>
      </c>
      <c r="M1568" s="94">
        <f t="shared" si="172"/>
        <v>0.2467062287431345</v>
      </c>
      <c r="N1568" s="94">
        <f t="shared" si="172"/>
        <v>0.2467062287431345</v>
      </c>
      <c r="O1568" s="94">
        <f t="shared" si="172"/>
        <v>0.2467062287431345</v>
      </c>
      <c r="P1568" s="94">
        <f t="shared" si="172"/>
        <v>0.2467062287431345</v>
      </c>
      <c r="Q1568" s="94">
        <f t="shared" si="172"/>
        <v>0.2467062287431345</v>
      </c>
      <c r="R1568" s="94">
        <f t="shared" si="172"/>
        <v>0.2467062287431345</v>
      </c>
      <c r="S1568" s="93">
        <f>(1+H1568)^((5-Dashboard!$F$9)*3/12)</f>
        <v>1.0566740262848691</v>
      </c>
      <c r="T1568" s="93">
        <f t="shared" si="168"/>
        <v>1.3173620903204328</v>
      </c>
      <c r="U1568" s="93">
        <f t="shared" si="168"/>
        <v>1.6423635235125593</v>
      </c>
      <c r="V1568" s="93">
        <f t="shared" si="168"/>
        <v>2.0475448346236291</v>
      </c>
      <c r="W1568" s="93">
        <f t="shared" si="168"/>
        <v>2.5526868989561096</v>
      </c>
      <c r="X1568" s="93">
        <f t="shared" si="168"/>
        <v>3.1824506569595781</v>
      </c>
      <c r="Y1568" s="93">
        <f t="shared" ref="Y1568:AC1618" si="173">(X1568)*(1+N1568)</f>
        <v>3.9675810566991867</v>
      </c>
      <c r="Z1568" s="93">
        <f t="shared" si="173"/>
        <v>4.9464080164301434</v>
      </c>
      <c r="AA1568" s="93">
        <f t="shared" si="173"/>
        <v>6.1667176839884323</v>
      </c>
      <c r="AB1568" s="93">
        <f t="shared" si="173"/>
        <v>7.6880853475288156</v>
      </c>
      <c r="AC1568" s="95">
        <f t="shared" si="173"/>
        <v>9.584783889873</v>
      </c>
      <c r="AE1568" s="96"/>
    </row>
    <row r="1569" spans="3:31" ht="24.75" customHeight="1" x14ac:dyDescent="0.25">
      <c r="C1569" s="91">
        <f>ABS(E1569-Dashboard!$F$13)</f>
        <v>16.771967414206308</v>
      </c>
      <c r="D1569" s="92">
        <f t="shared" si="171"/>
        <v>0.24680622874313449</v>
      </c>
      <c r="E1569" s="93" cm="1">
        <f t="array" ref="E1569">SUM('DRE + DCF'!$S$41/TIR!S1569,'DRE + DCF'!$U$41:$AD$41/TIR!T1569:AC1569,TIR!F1569)</f>
        <v>32.73803258579369</v>
      </c>
      <c r="F1569" s="100">
        <f>'DRE + DCF'!$AE$38*'DRE + DCF'!$AE$39*(1+G1569)/(R1569-G1569)/AC1569</f>
        <v>13.022344919365333</v>
      </c>
      <c r="G1569" s="92">
        <f>R1569*(1-'DRE + DCF'!$AE$39)</f>
        <v>0.1480837372458807</v>
      </c>
      <c r="H1569" s="94">
        <f t="shared" si="169"/>
        <v>0.24680622874313449</v>
      </c>
      <c r="I1569" s="94">
        <f t="shared" si="172"/>
        <v>0.24680622874313449</v>
      </c>
      <c r="J1569" s="94">
        <f t="shared" si="172"/>
        <v>0.24680622874313449</v>
      </c>
      <c r="K1569" s="94">
        <f t="shared" si="172"/>
        <v>0.24680622874313449</v>
      </c>
      <c r="L1569" s="94">
        <f t="shared" si="172"/>
        <v>0.24680622874313449</v>
      </c>
      <c r="M1569" s="94">
        <f t="shared" si="172"/>
        <v>0.24680622874313449</v>
      </c>
      <c r="N1569" s="94">
        <f t="shared" si="172"/>
        <v>0.24680622874313449</v>
      </c>
      <c r="O1569" s="94">
        <f t="shared" si="172"/>
        <v>0.24680622874313449</v>
      </c>
      <c r="P1569" s="94">
        <f t="shared" si="172"/>
        <v>0.24680622874313449</v>
      </c>
      <c r="Q1569" s="94">
        <f t="shared" si="172"/>
        <v>0.24680622874313449</v>
      </c>
      <c r="R1569" s="94">
        <f t="shared" si="172"/>
        <v>0.24680622874313449</v>
      </c>
      <c r="S1569" s="93">
        <f>(1+H1569)^((5-Dashboard!$F$9)*3/12)</f>
        <v>1.0566952149622704</v>
      </c>
      <c r="T1569" s="93">
        <f t="shared" ref="T1569:X1619" si="174">(S1569)*(1+I1569)</f>
        <v>1.3174941758980241</v>
      </c>
      <c r="U1569" s="93">
        <f t="shared" si="174"/>
        <v>1.6426599448424593</v>
      </c>
      <c r="V1569" s="93">
        <f t="shared" si="174"/>
        <v>2.0480786509364322</v>
      </c>
      <c r="W1569" s="93">
        <f t="shared" si="174"/>
        <v>2.5535572189433795</v>
      </c>
      <c r="X1569" s="93">
        <f t="shared" si="174"/>
        <v>3.1837910460306018</v>
      </c>
      <c r="Y1569" s="93">
        <f t="shared" si="173"/>
        <v>3.9695705072075742</v>
      </c>
      <c r="Z1569" s="93">
        <f t="shared" si="173"/>
        <v>4.9492852338214472</v>
      </c>
      <c r="AA1569" s="93">
        <f t="shared" si="173"/>
        <v>6.1707996573550012</v>
      </c>
      <c r="AB1569" s="93">
        <f t="shared" si="173"/>
        <v>7.6937914491162154</v>
      </c>
      <c r="AC1569" s="95">
        <f t="shared" si="173"/>
        <v>9.5926671014087646</v>
      </c>
      <c r="AE1569" s="96"/>
    </row>
    <row r="1570" spans="3:31" ht="24.75" customHeight="1" x14ac:dyDescent="0.25">
      <c r="C1570" s="91">
        <f>ABS(E1570-Dashboard!$F$13)</f>
        <v>16.794437381232306</v>
      </c>
      <c r="D1570" s="92">
        <f t="shared" si="171"/>
        <v>0.24690622874313448</v>
      </c>
      <c r="E1570" s="93" cm="1">
        <f t="array" ref="E1570">SUM('DRE + DCF'!$S$41/TIR!S1570,'DRE + DCF'!$U$41:$AD$41/TIR!T1570:AC1570,TIR!F1570)</f>
        <v>32.715562618767692</v>
      </c>
      <c r="F1570" s="100">
        <f>'DRE + DCF'!$AE$38*'DRE + DCF'!$AE$39*(1+G1570)/(R1570-G1570)/AC1570</f>
        <v>13.007053924982916</v>
      </c>
      <c r="G1570" s="92">
        <f>R1570*(1-'DRE + DCF'!$AE$39)</f>
        <v>0.14814373724588067</v>
      </c>
      <c r="H1570" s="94">
        <f t="shared" si="169"/>
        <v>0.24690622874313448</v>
      </c>
      <c r="I1570" s="94">
        <f t="shared" si="172"/>
        <v>0.24690622874313448</v>
      </c>
      <c r="J1570" s="94">
        <f t="shared" si="172"/>
        <v>0.24690622874313448</v>
      </c>
      <c r="K1570" s="94">
        <f t="shared" si="172"/>
        <v>0.24690622874313448</v>
      </c>
      <c r="L1570" s="94">
        <f t="shared" si="172"/>
        <v>0.24690622874313448</v>
      </c>
      <c r="M1570" s="94">
        <f t="shared" si="172"/>
        <v>0.24690622874313448</v>
      </c>
      <c r="N1570" s="94">
        <f t="shared" si="172"/>
        <v>0.24690622874313448</v>
      </c>
      <c r="O1570" s="94">
        <f t="shared" si="172"/>
        <v>0.24690622874313448</v>
      </c>
      <c r="P1570" s="94">
        <f t="shared" si="172"/>
        <v>0.24690622874313448</v>
      </c>
      <c r="Q1570" s="94">
        <f t="shared" si="172"/>
        <v>0.24690622874313448</v>
      </c>
      <c r="R1570" s="94">
        <f t="shared" si="172"/>
        <v>0.24690622874313448</v>
      </c>
      <c r="S1570" s="93">
        <f>(1+H1570)^((5-Dashboard!$F$9)*3/12)</f>
        <v>1.0567164023651328</v>
      </c>
      <c r="T1570" s="93">
        <f t="shared" si="174"/>
        <v>1.3176262641241203</v>
      </c>
      <c r="U1570" s="93">
        <f t="shared" si="174"/>
        <v>1.6429563958919122</v>
      </c>
      <c r="V1570" s="93">
        <f t="shared" si="174"/>
        <v>2.0486125635909964</v>
      </c>
      <c r="W1570" s="93">
        <f t="shared" si="174"/>
        <v>2.5544277658230543</v>
      </c>
      <c r="X1570" s="93">
        <f t="shared" si="174"/>
        <v>3.1851318920791756</v>
      </c>
      <c r="Y1570" s="93">
        <f t="shared" si="173"/>
        <v>3.9715607956019294</v>
      </c>
      <c r="Z1570" s="93">
        <f t="shared" si="173"/>
        <v>4.952163893868085</v>
      </c>
      <c r="AA1570" s="93">
        <f t="shared" si="173"/>
        <v>6.1748840050209699</v>
      </c>
      <c r="AB1570" s="93">
        <f t="shared" si="173"/>
        <v>7.6995013276269999</v>
      </c>
      <c r="AC1570" s="95">
        <f t="shared" si="173"/>
        <v>9.6005561636341401</v>
      </c>
      <c r="AE1570" s="96"/>
    </row>
    <row r="1571" spans="3:31" ht="24.75" customHeight="1" x14ac:dyDescent="0.25">
      <c r="C1571" s="91">
        <f>ABS(E1571-Dashboard!$F$13)</f>
        <v>16.816882186896208</v>
      </c>
      <c r="D1571" s="92">
        <f t="shared" si="171"/>
        <v>0.24700622874313446</v>
      </c>
      <c r="E1571" s="93" cm="1">
        <f t="array" ref="E1571">SUM('DRE + DCF'!$S$41/TIR!S1571,'DRE + DCF'!$U$41:$AD$41/TIR!T1571:AC1571,TIR!F1571)</f>
        <v>32.69311781310379</v>
      </c>
      <c r="F1571" s="100">
        <f>'DRE + DCF'!$AE$38*'DRE + DCF'!$AE$39*(1+G1571)/(R1571-G1571)/AC1571</f>
        <v>12.991783837590374</v>
      </c>
      <c r="G1571" s="92">
        <f>R1571*(1-'DRE + DCF'!$AE$39)</f>
        <v>0.14820373724588068</v>
      </c>
      <c r="H1571" s="94">
        <f t="shared" si="169"/>
        <v>0.24700622874313446</v>
      </c>
      <c r="I1571" s="94">
        <f t="shared" si="172"/>
        <v>0.24700622874313446</v>
      </c>
      <c r="J1571" s="94">
        <f t="shared" si="172"/>
        <v>0.24700622874313446</v>
      </c>
      <c r="K1571" s="94">
        <f t="shared" si="172"/>
        <v>0.24700622874313446</v>
      </c>
      <c r="L1571" s="94">
        <f t="shared" si="172"/>
        <v>0.24700622874313446</v>
      </c>
      <c r="M1571" s="94">
        <f t="shared" si="172"/>
        <v>0.24700622874313446</v>
      </c>
      <c r="N1571" s="94">
        <f t="shared" si="172"/>
        <v>0.24700622874313446</v>
      </c>
      <c r="O1571" s="94">
        <f t="shared" si="172"/>
        <v>0.24700622874313446</v>
      </c>
      <c r="P1571" s="94">
        <f t="shared" si="172"/>
        <v>0.24700622874313446</v>
      </c>
      <c r="Q1571" s="94">
        <f t="shared" si="172"/>
        <v>0.24700622874313446</v>
      </c>
      <c r="R1571" s="94">
        <f t="shared" si="172"/>
        <v>0.24700622874313446</v>
      </c>
      <c r="S1571" s="93">
        <f>(1+H1571)^((5-Dashboard!$F$9)*3/12)</f>
        <v>1.0567375884936352</v>
      </c>
      <c r="T1571" s="93">
        <f t="shared" si="174"/>
        <v>1.3177583549985623</v>
      </c>
      <c r="U1571" s="93">
        <f t="shared" si="174"/>
        <v>1.6432528766615138</v>
      </c>
      <c r="V1571" s="93">
        <f t="shared" si="174"/>
        <v>2.0491465725969813</v>
      </c>
      <c r="W1571" s="93">
        <f t="shared" si="174"/>
        <v>2.5552985396360812</v>
      </c>
      <c r="X1571" s="93">
        <f t="shared" si="174"/>
        <v>3.1864731952244285</v>
      </c>
      <c r="Y1571" s="93">
        <f t="shared" si="173"/>
        <v>3.9735519221679003</v>
      </c>
      <c r="Z1571" s="93">
        <f t="shared" si="173"/>
        <v>4.9550439971776266</v>
      </c>
      <c r="AA1571" s="93">
        <f t="shared" si="173"/>
        <v>6.1789707281767789</v>
      </c>
      <c r="AB1571" s="93">
        <f t="shared" si="173"/>
        <v>7.7052149852579443</v>
      </c>
      <c r="AC1571" s="95">
        <f t="shared" si="173"/>
        <v>9.6084510804215952</v>
      </c>
      <c r="AE1571" s="96"/>
    </row>
    <row r="1572" spans="3:31" ht="24.75" customHeight="1" x14ac:dyDescent="0.25">
      <c r="C1572" s="91">
        <f>ABS(E1572-Dashboard!$F$13)</f>
        <v>16.839301867726256</v>
      </c>
      <c r="D1572" s="92">
        <f t="shared" si="171"/>
        <v>0.24710622874313445</v>
      </c>
      <c r="E1572" s="93" cm="1">
        <f t="array" ref="E1572">SUM('DRE + DCF'!$S$41/TIR!S1572,'DRE + DCF'!$U$41:$AD$41/TIR!T1572:AC1572,TIR!F1572)</f>
        <v>32.670698132273742</v>
      </c>
      <c r="F1572" s="100">
        <f>'DRE + DCF'!$AE$38*'DRE + DCF'!$AE$39*(1+G1572)/(R1572-G1572)/AC1572</f>
        <v>12.976534623850952</v>
      </c>
      <c r="G1572" s="92">
        <f>R1572*(1-'DRE + DCF'!$AE$39)</f>
        <v>0.14826373724588066</v>
      </c>
      <c r="H1572" s="94">
        <f t="shared" si="169"/>
        <v>0.24710622874313445</v>
      </c>
      <c r="I1572" s="94">
        <f t="shared" si="172"/>
        <v>0.24710622874313445</v>
      </c>
      <c r="J1572" s="94">
        <f t="shared" si="172"/>
        <v>0.24710622874313445</v>
      </c>
      <c r="K1572" s="94">
        <f t="shared" si="172"/>
        <v>0.24710622874313445</v>
      </c>
      <c r="L1572" s="94">
        <f t="shared" si="172"/>
        <v>0.24710622874313445</v>
      </c>
      <c r="M1572" s="94">
        <f t="shared" si="172"/>
        <v>0.24710622874313445</v>
      </c>
      <c r="N1572" s="94">
        <f t="shared" si="172"/>
        <v>0.24710622874313445</v>
      </c>
      <c r="O1572" s="94">
        <f t="shared" si="172"/>
        <v>0.24710622874313445</v>
      </c>
      <c r="P1572" s="94">
        <f t="shared" si="172"/>
        <v>0.24710622874313445</v>
      </c>
      <c r="Q1572" s="94">
        <f t="shared" si="172"/>
        <v>0.24710622874313445</v>
      </c>
      <c r="R1572" s="94">
        <f t="shared" si="172"/>
        <v>0.24710622874313445</v>
      </c>
      <c r="S1572" s="93">
        <f>(1+H1572)^((5-Dashboard!$F$9)*3/12)</f>
        <v>1.0567587733479564</v>
      </c>
      <c r="T1572" s="93">
        <f t="shared" si="174"/>
        <v>1.3178904485211909</v>
      </c>
      <c r="U1572" s="93">
        <f t="shared" si="174"/>
        <v>1.6435493871518603</v>
      </c>
      <c r="V1572" s="93">
        <f t="shared" si="174"/>
        <v>2.0496806779640462</v>
      </c>
      <c r="W1572" s="93">
        <f t="shared" si="174"/>
        <v>2.5561695404234128</v>
      </c>
      <c r="X1572" s="93">
        <f t="shared" si="174"/>
        <v>3.1878149555855138</v>
      </c>
      <c r="Y1572" s="93">
        <f t="shared" si="173"/>
        <v>3.975543887191213</v>
      </c>
      <c r="Z1572" s="93">
        <f t="shared" si="173"/>
        <v>4.9579255443578552</v>
      </c>
      <c r="AA1572" s="93">
        <f t="shared" si="173"/>
        <v>6.1830598280133771</v>
      </c>
      <c r="AB1572" s="93">
        <f t="shared" si="173"/>
        <v>7.7109324242069359</v>
      </c>
      <c r="AC1572" s="95">
        <f t="shared" si="173"/>
        <v>9.6163518556458669</v>
      </c>
      <c r="AE1572" s="96"/>
    </row>
    <row r="1573" spans="3:31" ht="24.75" customHeight="1" x14ac:dyDescent="0.25">
      <c r="C1573" s="91">
        <f>ABS(E1573-Dashboard!$F$13)</f>
        <v>16.861696460185847</v>
      </c>
      <c r="D1573" s="92">
        <f t="shared" si="171"/>
        <v>0.24720622874313444</v>
      </c>
      <c r="E1573" s="93" cm="1">
        <f t="array" ref="E1573">SUM('DRE + DCF'!$S$41/TIR!S1573,'DRE + DCF'!$U$41:$AD$41/TIR!T1573:AC1573,TIR!F1573)</f>
        <v>32.648303539814151</v>
      </c>
      <c r="F1573" s="100">
        <f>'DRE + DCF'!$AE$38*'DRE + DCF'!$AE$39*(1+G1573)/(R1573-G1573)/AC1573</f>
        <v>12.961306250489962</v>
      </c>
      <c r="G1573" s="92">
        <f>R1573*(1-'DRE + DCF'!$AE$39)</f>
        <v>0.14832373724588066</v>
      </c>
      <c r="H1573" s="94">
        <f t="shared" si="169"/>
        <v>0.24720622874313444</v>
      </c>
      <c r="I1573" s="94">
        <f t="shared" si="172"/>
        <v>0.24720622874313444</v>
      </c>
      <c r="J1573" s="94">
        <f t="shared" si="172"/>
        <v>0.24720622874313444</v>
      </c>
      <c r="K1573" s="94">
        <f t="shared" si="172"/>
        <v>0.24720622874313444</v>
      </c>
      <c r="L1573" s="94">
        <f t="shared" si="172"/>
        <v>0.24720622874313444</v>
      </c>
      <c r="M1573" s="94">
        <f t="shared" si="172"/>
        <v>0.24720622874313444</v>
      </c>
      <c r="N1573" s="94">
        <f t="shared" si="172"/>
        <v>0.24720622874313444</v>
      </c>
      <c r="O1573" s="94">
        <f t="shared" si="172"/>
        <v>0.24720622874313444</v>
      </c>
      <c r="P1573" s="94">
        <f t="shared" si="172"/>
        <v>0.24720622874313444</v>
      </c>
      <c r="Q1573" s="94">
        <f t="shared" si="172"/>
        <v>0.24720622874313444</v>
      </c>
      <c r="R1573" s="94">
        <f t="shared" si="172"/>
        <v>0.24720622874313444</v>
      </c>
      <c r="S1573" s="93">
        <f>(1+H1573)^((5-Dashboard!$F$9)*3/12)</f>
        <v>1.0567799569282752</v>
      </c>
      <c r="T1573" s="93">
        <f t="shared" si="174"/>
        <v>1.3180225446918461</v>
      </c>
      <c r="U1573" s="93">
        <f t="shared" si="174"/>
        <v>1.6438459273635468</v>
      </c>
      <c r="V1573" s="93">
        <f t="shared" si="174"/>
        <v>2.05021487970185</v>
      </c>
      <c r="W1573" s="93">
        <f t="shared" si="174"/>
        <v>2.5570407682260035</v>
      </c>
      <c r="X1573" s="93">
        <f t="shared" si="174"/>
        <v>3.1891571732816013</v>
      </c>
      <c r="Y1573" s="93">
        <f t="shared" si="173"/>
        <v>3.977536690957661</v>
      </c>
      <c r="Z1573" s="93">
        <f t="shared" si="173"/>
        <v>4.9608085360167511</v>
      </c>
      <c r="AA1573" s="93">
        <f t="shared" si="173"/>
        <v>6.1871513057222023</v>
      </c>
      <c r="AB1573" s="93">
        <f t="shared" si="173"/>
        <v>7.7166536466729481</v>
      </c>
      <c r="AC1573" s="95">
        <f t="shared" si="173"/>
        <v>9.6242584931839232</v>
      </c>
      <c r="AE1573" s="96"/>
    </row>
    <row r="1574" spans="3:31" ht="24.75" customHeight="1" x14ac:dyDescent="0.25">
      <c r="C1574" s="91">
        <f>ABS(E1574-Dashboard!$F$13)</f>
        <v>16.884066000673741</v>
      </c>
      <c r="D1574" s="92">
        <f t="shared" si="171"/>
        <v>0.24730622874313443</v>
      </c>
      <c r="E1574" s="93" cm="1">
        <f t="array" ref="E1574">SUM('DRE + DCF'!$S$41/TIR!S1574,'DRE + DCF'!$U$41:$AD$41/TIR!T1574:AC1574,TIR!F1574)</f>
        <v>32.625933999326257</v>
      </c>
      <c r="F1574" s="100">
        <f>'DRE + DCF'!$AE$38*'DRE + DCF'!$AE$39*(1+G1574)/(R1574-G1574)/AC1574</f>
        <v>12.946098684294553</v>
      </c>
      <c r="G1574" s="92">
        <f>R1574*(1-'DRE + DCF'!$AE$39)</f>
        <v>0.14838373724588066</v>
      </c>
      <c r="H1574" s="94">
        <f t="shared" si="169"/>
        <v>0.24730622874313443</v>
      </c>
      <c r="I1574" s="94">
        <f t="shared" si="172"/>
        <v>0.24730622874313443</v>
      </c>
      <c r="J1574" s="94">
        <f t="shared" si="172"/>
        <v>0.24730622874313443</v>
      </c>
      <c r="K1574" s="94">
        <f t="shared" si="172"/>
        <v>0.24730622874313443</v>
      </c>
      <c r="L1574" s="94">
        <f t="shared" si="172"/>
        <v>0.24730622874313443</v>
      </c>
      <c r="M1574" s="94">
        <f t="shared" si="172"/>
        <v>0.24730622874313443</v>
      </c>
      <c r="N1574" s="94">
        <f t="shared" si="172"/>
        <v>0.24730622874313443</v>
      </c>
      <c r="O1574" s="94">
        <f t="shared" si="172"/>
        <v>0.24730622874313443</v>
      </c>
      <c r="P1574" s="94">
        <f t="shared" si="172"/>
        <v>0.24730622874313443</v>
      </c>
      <c r="Q1574" s="94">
        <f t="shared" si="172"/>
        <v>0.24730622874313443</v>
      </c>
      <c r="R1574" s="94">
        <f t="shared" si="172"/>
        <v>0.24730622874313443</v>
      </c>
      <c r="S1574" s="93">
        <f>(1+H1574)^((5-Dashboard!$F$9)*3/12)</f>
        <v>1.0568011392347705</v>
      </c>
      <c r="T1574" s="93">
        <f t="shared" si="174"/>
        <v>1.3181546435103697</v>
      </c>
      <c r="U1574" s="93">
        <f t="shared" si="174"/>
        <v>1.6441424972971701</v>
      </c>
      <c r="V1574" s="93">
        <f t="shared" si="174"/>
        <v>2.0507491778200522</v>
      </c>
      <c r="W1574" s="93">
        <f t="shared" si="174"/>
        <v>2.5579122230848128</v>
      </c>
      <c r="X1574" s="93">
        <f t="shared" si="174"/>
        <v>3.1904998484318852</v>
      </c>
      <c r="Y1574" s="93">
        <f t="shared" si="173"/>
        <v>3.9795303337531167</v>
      </c>
      <c r="Z1574" s="93">
        <f t="shared" si="173"/>
        <v>4.963692972762507</v>
      </c>
      <c r="AA1574" s="93">
        <f t="shared" si="173"/>
        <v>6.1912451624952007</v>
      </c>
      <c r="AB1574" s="93">
        <f t="shared" si="173"/>
        <v>7.7223786548560636</v>
      </c>
      <c r="AC1574" s="95">
        <f t="shared" si="173"/>
        <v>9.6321709969149953</v>
      </c>
      <c r="AE1574" s="96"/>
    </row>
    <row r="1575" spans="3:31" ht="24.75" customHeight="1" x14ac:dyDescent="0.25">
      <c r="C1575" s="91">
        <f>ABS(E1575-Dashboard!$F$13)</f>
        <v>16.90641052552413</v>
      </c>
      <c r="D1575" s="92">
        <f t="shared" si="171"/>
        <v>0.24740622874313442</v>
      </c>
      <c r="E1575" s="93" cm="1">
        <f t="array" ref="E1575">SUM('DRE + DCF'!$S$41/TIR!S1575,'DRE + DCF'!$U$41:$AD$41/TIR!T1575:AC1575,TIR!F1575)</f>
        <v>32.603589474475868</v>
      </c>
      <c r="F1575" s="100">
        <f>'DRE + DCF'!$AE$38*'DRE + DCF'!$AE$39*(1+G1575)/(R1575-G1575)/AC1575</f>
        <v>12.930911892113613</v>
      </c>
      <c r="G1575" s="92">
        <f>R1575*(1-'DRE + DCF'!$AE$39)</f>
        <v>0.14844373724588064</v>
      </c>
      <c r="H1575" s="94">
        <f t="shared" si="169"/>
        <v>0.24740622874313442</v>
      </c>
      <c r="I1575" s="94">
        <f t="shared" si="172"/>
        <v>0.24740622874313442</v>
      </c>
      <c r="J1575" s="94">
        <f t="shared" si="172"/>
        <v>0.24740622874313442</v>
      </c>
      <c r="K1575" s="94">
        <f t="shared" si="172"/>
        <v>0.24740622874313442</v>
      </c>
      <c r="L1575" s="94">
        <f t="shared" si="172"/>
        <v>0.24740622874313442</v>
      </c>
      <c r="M1575" s="94">
        <f t="shared" si="172"/>
        <v>0.24740622874313442</v>
      </c>
      <c r="N1575" s="94">
        <f t="shared" si="172"/>
        <v>0.24740622874313442</v>
      </c>
      <c r="O1575" s="94">
        <f t="shared" si="172"/>
        <v>0.24740622874313442</v>
      </c>
      <c r="P1575" s="94">
        <f t="shared" si="172"/>
        <v>0.24740622874313442</v>
      </c>
      <c r="Q1575" s="94">
        <f t="shared" si="172"/>
        <v>0.24740622874313442</v>
      </c>
      <c r="R1575" s="94">
        <f t="shared" si="172"/>
        <v>0.24740622874313442</v>
      </c>
      <c r="S1575" s="93">
        <f>(1+H1575)^((5-Dashboard!$F$9)*3/12)</f>
        <v>1.0568223202676208</v>
      </c>
      <c r="T1575" s="93">
        <f t="shared" si="174"/>
        <v>1.3182867449766018</v>
      </c>
      <c r="U1575" s="93">
        <f t="shared" si="174"/>
        <v>1.6444390969533251</v>
      </c>
      <c r="V1575" s="93">
        <f t="shared" si="174"/>
        <v>2.0512835723283129</v>
      </c>
      <c r="W1575" s="93">
        <f t="shared" si="174"/>
        <v>2.5587839050408054</v>
      </c>
      <c r="X1575" s="93">
        <f t="shared" si="174"/>
        <v>3.191842981155582</v>
      </c>
      <c r="Y1575" s="93">
        <f t="shared" si="173"/>
        <v>3.9815248158635281</v>
      </c>
      <c r="Z1575" s="93">
        <f t="shared" si="173"/>
        <v>4.9665788552035268</v>
      </c>
      <c r="AA1575" s="93">
        <f t="shared" si="173"/>
        <v>6.1953413995248257</v>
      </c>
      <c r="AB1575" s="93">
        <f t="shared" si="173"/>
        <v>7.7281074509574754</v>
      </c>
      <c r="AC1575" s="95">
        <f t="shared" si="173"/>
        <v>9.6400893707205828</v>
      </c>
      <c r="AE1575" s="96"/>
    </row>
    <row r="1576" spans="3:31" ht="24.75" customHeight="1" x14ac:dyDescent="0.25">
      <c r="C1576" s="91">
        <f>ABS(E1576-Dashboard!$F$13)</f>
        <v>16.928730071006797</v>
      </c>
      <c r="D1576" s="92">
        <f t="shared" si="171"/>
        <v>0.24750622874313441</v>
      </c>
      <c r="E1576" s="93" cm="1">
        <f t="array" ref="E1576">SUM('DRE + DCF'!$S$41/TIR!S1576,'DRE + DCF'!$U$41:$AD$41/TIR!T1576:AC1576,TIR!F1576)</f>
        <v>32.581269928993201</v>
      </c>
      <c r="F1576" s="100">
        <f>'DRE + DCF'!$AE$38*'DRE + DCF'!$AE$39*(1+G1576)/(R1576-G1576)/AC1576</f>
        <v>12.915745840857689</v>
      </c>
      <c r="G1576" s="92">
        <f>R1576*(1-'DRE + DCF'!$AE$39)</f>
        <v>0.14850373724588065</v>
      </c>
      <c r="H1576" s="94">
        <f t="shared" si="169"/>
        <v>0.24750622874313441</v>
      </c>
      <c r="I1576" s="94">
        <f t="shared" si="172"/>
        <v>0.24750622874313441</v>
      </c>
      <c r="J1576" s="94">
        <f t="shared" si="172"/>
        <v>0.24750622874313441</v>
      </c>
      <c r="K1576" s="94">
        <f t="shared" si="172"/>
        <v>0.24750622874313441</v>
      </c>
      <c r="L1576" s="94">
        <f t="shared" si="172"/>
        <v>0.24750622874313441</v>
      </c>
      <c r="M1576" s="94">
        <f t="shared" si="172"/>
        <v>0.24750622874313441</v>
      </c>
      <c r="N1576" s="94">
        <f t="shared" si="172"/>
        <v>0.24750622874313441</v>
      </c>
      <c r="O1576" s="94">
        <f t="shared" si="172"/>
        <v>0.24750622874313441</v>
      </c>
      <c r="P1576" s="94">
        <f t="shared" si="172"/>
        <v>0.24750622874313441</v>
      </c>
      <c r="Q1576" s="94">
        <f t="shared" si="172"/>
        <v>0.24750622874313441</v>
      </c>
      <c r="R1576" s="94">
        <f t="shared" si="172"/>
        <v>0.24750622874313441</v>
      </c>
      <c r="S1576" s="93">
        <f>(1+H1576)^((5-Dashboard!$F$9)*3/12)</f>
        <v>1.0568435000270049</v>
      </c>
      <c r="T1576" s="93">
        <f t="shared" si="174"/>
        <v>1.3184188490903836</v>
      </c>
      <c r="U1576" s="93">
        <f t="shared" si="174"/>
        <v>1.6447357263326081</v>
      </c>
      <c r="V1576" s="93">
        <f t="shared" si="174"/>
        <v>2.0518180632362921</v>
      </c>
      <c r="W1576" s="93">
        <f t="shared" si="174"/>
        <v>2.559655814134949</v>
      </c>
      <c r="X1576" s="93">
        <f t="shared" si="174"/>
        <v>3.1931865715719279</v>
      </c>
      <c r="Y1576" s="93">
        <f t="shared" si="173"/>
        <v>3.9835201375749145</v>
      </c>
      <c r="Z1576" s="93">
        <f t="shared" si="173"/>
        <v>4.9694661839484136</v>
      </c>
      <c r="AA1576" s="93">
        <f t="shared" si="173"/>
        <v>6.1994400180040206</v>
      </c>
      <c r="AB1576" s="93">
        <f t="shared" si="173"/>
        <v>7.7338400371794656</v>
      </c>
      <c r="AC1576" s="95">
        <f t="shared" si="173"/>
        <v>9.6480136184844181</v>
      </c>
      <c r="AE1576" s="96"/>
    </row>
    <row r="1577" spans="3:31" ht="24.75" customHeight="1" x14ac:dyDescent="0.25">
      <c r="C1577" s="91">
        <f>ABS(E1577-Dashboard!$F$13)</f>
        <v>16.951024673327247</v>
      </c>
      <c r="D1577" s="92">
        <f t="shared" si="171"/>
        <v>0.2476062287431344</v>
      </c>
      <c r="E1577" s="93" cm="1">
        <f t="array" ref="E1577">SUM('DRE + DCF'!$S$41/TIR!S1577,'DRE + DCF'!$U$41:$AD$41/TIR!T1577:AC1577,TIR!F1577)</f>
        <v>32.558975326672751</v>
      </c>
      <c r="F1577" s="100">
        <f>'DRE + DCF'!$AE$38*'DRE + DCF'!$AE$39*(1+G1577)/(R1577-G1577)/AC1577</f>
        <v>12.900600497498758</v>
      </c>
      <c r="G1577" s="92">
        <f>R1577*(1-'DRE + DCF'!$AE$39)</f>
        <v>0.14856373724588062</v>
      </c>
      <c r="H1577" s="94">
        <f t="shared" si="169"/>
        <v>0.2476062287431344</v>
      </c>
      <c r="I1577" s="94">
        <f t="shared" si="172"/>
        <v>0.2476062287431344</v>
      </c>
      <c r="J1577" s="94">
        <f t="shared" si="172"/>
        <v>0.2476062287431344</v>
      </c>
      <c r="K1577" s="94">
        <f t="shared" si="172"/>
        <v>0.2476062287431344</v>
      </c>
      <c r="L1577" s="94">
        <f t="shared" si="172"/>
        <v>0.2476062287431344</v>
      </c>
      <c r="M1577" s="94">
        <f t="shared" si="172"/>
        <v>0.2476062287431344</v>
      </c>
      <c r="N1577" s="94">
        <f t="shared" si="172"/>
        <v>0.2476062287431344</v>
      </c>
      <c r="O1577" s="94">
        <f t="shared" si="172"/>
        <v>0.2476062287431344</v>
      </c>
      <c r="P1577" s="94">
        <f t="shared" si="172"/>
        <v>0.2476062287431344</v>
      </c>
      <c r="Q1577" s="94">
        <f t="shared" si="172"/>
        <v>0.2476062287431344</v>
      </c>
      <c r="R1577" s="94">
        <f t="shared" si="172"/>
        <v>0.2476062287431344</v>
      </c>
      <c r="S1577" s="93">
        <f>(1+H1577)^((5-Dashboard!$F$9)*3/12)</f>
        <v>1.0568646785131013</v>
      </c>
      <c r="T1577" s="93">
        <f t="shared" si="174"/>
        <v>1.3185509558515556</v>
      </c>
      <c r="U1577" s="93">
        <f t="shared" si="174"/>
        <v>1.6450323854356144</v>
      </c>
      <c r="V1577" s="93">
        <f t="shared" si="174"/>
        <v>2.0523526505536491</v>
      </c>
      <c r="W1577" s="93">
        <f t="shared" si="174"/>
        <v>2.5605279504082143</v>
      </c>
      <c r="X1577" s="93">
        <f t="shared" si="174"/>
        <v>3.1945306198001799</v>
      </c>
      <c r="Y1577" s="93">
        <f t="shared" si="173"/>
        <v>3.9855162991733701</v>
      </c>
      <c r="Z1577" s="93">
        <f t="shared" si="173"/>
        <v>4.9723549596059824</v>
      </c>
      <c r="AA1577" s="93">
        <f t="shared" si="173"/>
        <v>6.2035410191262406</v>
      </c>
      <c r="AB1577" s="93">
        <f t="shared" si="173"/>
        <v>7.7395764157254296</v>
      </c>
      <c r="AC1577" s="95">
        <f t="shared" si="173"/>
        <v>9.6559437440925091</v>
      </c>
      <c r="AE1577" s="96"/>
    </row>
    <row r="1578" spans="3:31" ht="24.75" customHeight="1" x14ac:dyDescent="0.25">
      <c r="C1578" s="91">
        <f>ABS(E1578-Dashboard!$F$13)</f>
        <v>16.973294368626888</v>
      </c>
      <c r="D1578" s="92">
        <f t="shared" si="171"/>
        <v>0.24770622874313439</v>
      </c>
      <c r="E1578" s="93" cm="1">
        <f t="array" ref="E1578">SUM('DRE + DCF'!$S$41/TIR!S1578,'DRE + DCF'!$U$41:$AD$41/TIR!T1578:AC1578,TIR!F1578)</f>
        <v>32.53670563137311</v>
      </c>
      <c r="F1578" s="100">
        <f>'DRE + DCF'!$AE$38*'DRE + DCF'!$AE$39*(1+G1578)/(R1578-G1578)/AC1578</f>
        <v>12.885475829070169</v>
      </c>
      <c r="G1578" s="92">
        <f>R1578*(1-'DRE + DCF'!$AE$39)</f>
        <v>0.14862373724588063</v>
      </c>
      <c r="H1578" s="94">
        <f t="shared" si="169"/>
        <v>0.24770622874313439</v>
      </c>
      <c r="I1578" s="94">
        <f t="shared" si="172"/>
        <v>0.24770622874313439</v>
      </c>
      <c r="J1578" s="94">
        <f t="shared" si="172"/>
        <v>0.24770622874313439</v>
      </c>
      <c r="K1578" s="94">
        <f t="shared" si="172"/>
        <v>0.24770622874313439</v>
      </c>
      <c r="L1578" s="94">
        <f t="shared" si="172"/>
        <v>0.24770622874313439</v>
      </c>
      <c r="M1578" s="94">
        <f t="shared" si="172"/>
        <v>0.24770622874313439</v>
      </c>
      <c r="N1578" s="94">
        <f t="shared" si="172"/>
        <v>0.24770622874313439</v>
      </c>
      <c r="O1578" s="94">
        <f t="shared" si="172"/>
        <v>0.24770622874313439</v>
      </c>
      <c r="P1578" s="94">
        <f t="shared" si="172"/>
        <v>0.24770622874313439</v>
      </c>
      <c r="Q1578" s="94">
        <f t="shared" si="172"/>
        <v>0.24770622874313439</v>
      </c>
      <c r="R1578" s="94">
        <f t="shared" si="172"/>
        <v>0.24770622874313439</v>
      </c>
      <c r="S1578" s="93">
        <f>(1+H1578)^((5-Dashboard!$F$9)*3/12)</f>
        <v>1.0568858557260887</v>
      </c>
      <c r="T1578" s="93">
        <f t="shared" si="174"/>
        <v>1.3186830652599586</v>
      </c>
      <c r="U1578" s="93">
        <f t="shared" si="174"/>
        <v>1.6453290742629396</v>
      </c>
      <c r="V1578" s="93">
        <f t="shared" si="174"/>
        <v>2.0528873342900451</v>
      </c>
      <c r="W1578" s="93">
        <f t="shared" si="174"/>
        <v>2.5614003139015784</v>
      </c>
      <c r="X1578" s="93">
        <f t="shared" si="174"/>
        <v>3.1958751259596192</v>
      </c>
      <c r="Y1578" s="93">
        <f t="shared" si="173"/>
        <v>3.9875133009450661</v>
      </c>
      <c r="Z1578" s="93">
        <f t="shared" si="173"/>
        <v>4.9752451827852555</v>
      </c>
      <c r="AA1578" s="93">
        <f t="shared" si="173"/>
        <v>6.2076444040854373</v>
      </c>
      <c r="AB1578" s="93">
        <f t="shared" si="173"/>
        <v>7.745316588799863</v>
      </c>
      <c r="AC1578" s="95">
        <f t="shared" si="173"/>
        <v>9.6638797514331145</v>
      </c>
      <c r="AE1578" s="96"/>
    </row>
    <row r="1579" spans="3:31" ht="24.75" customHeight="1" x14ac:dyDescent="0.25">
      <c r="C1579" s="91">
        <f>ABS(E1579-Dashboard!$F$13)</f>
        <v>16.995539192983074</v>
      </c>
      <c r="D1579" s="92">
        <f t="shared" si="171"/>
        <v>0.24780622874313438</v>
      </c>
      <c r="E1579" s="93" cm="1">
        <f t="array" ref="E1579">SUM('DRE + DCF'!$S$41/TIR!S1579,'DRE + DCF'!$U$41:$AD$41/TIR!T1579:AC1579,TIR!F1579)</f>
        <v>32.514460807016924</v>
      </c>
      <c r="F1579" s="100">
        <f>'DRE + DCF'!$AE$38*'DRE + DCF'!$AE$39*(1+G1579)/(R1579-G1579)/AC1579</f>
        <v>12.870371802666471</v>
      </c>
      <c r="G1579" s="92">
        <f>R1579*(1-'DRE + DCF'!$AE$39)</f>
        <v>0.14868373724588063</v>
      </c>
      <c r="H1579" s="94">
        <f t="shared" si="169"/>
        <v>0.24780622874313438</v>
      </c>
      <c r="I1579" s="94">
        <f t="shared" si="172"/>
        <v>0.24780622874313438</v>
      </c>
      <c r="J1579" s="94">
        <f t="shared" si="172"/>
        <v>0.24780622874313438</v>
      </c>
      <c r="K1579" s="94">
        <f t="shared" si="172"/>
        <v>0.24780622874313438</v>
      </c>
      <c r="L1579" s="94">
        <f t="shared" si="172"/>
        <v>0.24780622874313438</v>
      </c>
      <c r="M1579" s="94">
        <f t="shared" si="172"/>
        <v>0.24780622874313438</v>
      </c>
      <c r="N1579" s="94">
        <f t="shared" si="172"/>
        <v>0.24780622874313438</v>
      </c>
      <c r="O1579" s="94">
        <f t="shared" si="172"/>
        <v>0.24780622874313438</v>
      </c>
      <c r="P1579" s="94">
        <f t="shared" si="172"/>
        <v>0.24780622874313438</v>
      </c>
      <c r="Q1579" s="94">
        <f t="shared" si="172"/>
        <v>0.24780622874313438</v>
      </c>
      <c r="R1579" s="94">
        <f t="shared" si="172"/>
        <v>0.24780622874313438</v>
      </c>
      <c r="S1579" s="93">
        <f>(1+H1579)^((5-Dashboard!$F$9)*3/12)</f>
        <v>1.0569070316661457</v>
      </c>
      <c r="T1579" s="93">
        <f t="shared" si="174"/>
        <v>1.318815177315434</v>
      </c>
      <c r="U1579" s="93">
        <f t="shared" si="174"/>
        <v>1.6456257928151798</v>
      </c>
      <c r="V1579" s="93">
        <f t="shared" si="174"/>
        <v>2.0534221144551403</v>
      </c>
      <c r="W1579" s="93">
        <f t="shared" si="174"/>
        <v>2.5622729046560218</v>
      </c>
      <c r="X1579" s="93">
        <f t="shared" si="174"/>
        <v>3.1972200901695471</v>
      </c>
      <c r="Y1579" s="93">
        <f t="shared" si="173"/>
        <v>3.9895111431762467</v>
      </c>
      <c r="Z1579" s="93">
        <f t="shared" si="173"/>
        <v>4.9781368540954629</v>
      </c>
      <c r="AA1579" s="93">
        <f t="shared" si="173"/>
        <v>6.2117501740760703</v>
      </c>
      <c r="AB1579" s="93">
        <f t="shared" si="173"/>
        <v>7.7510605586083701</v>
      </c>
      <c r="AC1579" s="95">
        <f t="shared" si="173"/>
        <v>9.6718216443967631</v>
      </c>
      <c r="AE1579" s="96"/>
    </row>
    <row r="1580" spans="3:31" ht="24.75" customHeight="1" x14ac:dyDescent="0.25">
      <c r="C1580" s="91">
        <f>ABS(E1580-Dashboard!$F$13)</f>
        <v>17.017759182409343</v>
      </c>
      <c r="D1580" s="92">
        <f t="shared" si="171"/>
        <v>0.24790622874313437</v>
      </c>
      <c r="E1580" s="93" cm="1">
        <f t="array" ref="E1580">SUM('DRE + DCF'!$S$41/TIR!S1580,'DRE + DCF'!$U$41:$AD$41/TIR!T1580:AC1580,TIR!F1580)</f>
        <v>32.492240817590655</v>
      </c>
      <c r="F1580" s="100">
        <f>'DRE + DCF'!$AE$38*'DRE + DCF'!$AE$39*(1+G1580)/(R1580-G1580)/AC1580</f>
        <v>12.855288385443291</v>
      </c>
      <c r="G1580" s="92">
        <f>R1580*(1-'DRE + DCF'!$AE$39)</f>
        <v>0.14874373724588061</v>
      </c>
      <c r="H1580" s="94">
        <f t="shared" si="169"/>
        <v>0.24790622874313437</v>
      </c>
      <c r="I1580" s="94">
        <f t="shared" si="172"/>
        <v>0.24790622874313437</v>
      </c>
      <c r="J1580" s="94">
        <f t="shared" si="172"/>
        <v>0.24790622874313437</v>
      </c>
      <c r="K1580" s="94">
        <f t="shared" si="172"/>
        <v>0.24790622874313437</v>
      </c>
      <c r="L1580" s="94">
        <f t="shared" si="172"/>
        <v>0.24790622874313437</v>
      </c>
      <c r="M1580" s="94">
        <f t="shared" si="172"/>
        <v>0.24790622874313437</v>
      </c>
      <c r="N1580" s="94">
        <f t="shared" si="172"/>
        <v>0.24790622874313437</v>
      </c>
      <c r="O1580" s="94">
        <f t="shared" si="172"/>
        <v>0.24790622874313437</v>
      </c>
      <c r="P1580" s="94">
        <f t="shared" si="172"/>
        <v>0.24790622874313437</v>
      </c>
      <c r="Q1580" s="94">
        <f t="shared" ref="I1580:R1606" si="175">$D1580</f>
        <v>0.24790622874313437</v>
      </c>
      <c r="R1580" s="94">
        <f t="shared" si="175"/>
        <v>0.24790622874313437</v>
      </c>
      <c r="S1580" s="93">
        <f>(1+H1580)^((5-Dashboard!$F$9)*3/12)</f>
        <v>1.0569282063334509</v>
      </c>
      <c r="T1580" s="93">
        <f t="shared" si="174"/>
        <v>1.318947292017822</v>
      </c>
      <c r="U1580" s="93">
        <f t="shared" si="174"/>
        <v>1.6459225410929299</v>
      </c>
      <c r="V1580" s="93">
        <f t="shared" si="174"/>
        <v>2.0539569910585946</v>
      </c>
      <c r="W1580" s="93">
        <f t="shared" si="174"/>
        <v>2.5631457227125267</v>
      </c>
      <c r="X1580" s="93">
        <f t="shared" si="174"/>
        <v>3.1985655125492847</v>
      </c>
      <c r="Y1580" s="93">
        <f t="shared" si="173"/>
        <v>3.9915098261532287</v>
      </c>
      <c r="Z1580" s="93">
        <f t="shared" si="173"/>
        <v>4.9810299741460398</v>
      </c>
      <c r="AA1580" s="93">
        <f t="shared" si="173"/>
        <v>6.2158583302930968</v>
      </c>
      <c r="AB1580" s="93">
        <f t="shared" si="173"/>
        <v>7.7568083273576542</v>
      </c>
      <c r="AC1580" s="95">
        <f t="shared" si="173"/>
        <v>9.6797694268762307</v>
      </c>
      <c r="AE1580" s="96"/>
    </row>
    <row r="1581" spans="3:31" ht="24.75" customHeight="1" x14ac:dyDescent="0.25">
      <c r="C1581" s="91">
        <f>ABS(E1581-Dashboard!$F$13)</f>
        <v>17.039954372855476</v>
      </c>
      <c r="D1581" s="92">
        <f t="shared" si="171"/>
        <v>0.24800622874313435</v>
      </c>
      <c r="E1581" s="93" cm="1">
        <f t="array" ref="E1581">SUM('DRE + DCF'!$S$41/TIR!S1581,'DRE + DCF'!$U$41:$AD$41/TIR!T1581:AC1581,TIR!F1581)</f>
        <v>32.470045627144522</v>
      </c>
      <c r="F1581" s="100">
        <f>'DRE + DCF'!$AE$38*'DRE + DCF'!$AE$39*(1+G1581)/(R1581-G1581)/AC1581</f>
        <v>12.840225544617214</v>
      </c>
      <c r="G1581" s="92">
        <f>R1581*(1-'DRE + DCF'!$AE$39)</f>
        <v>0.14880373724588061</v>
      </c>
      <c r="H1581" s="94">
        <f t="shared" si="169"/>
        <v>0.24800622874313435</v>
      </c>
      <c r="I1581" s="94">
        <f t="shared" si="175"/>
        <v>0.24800622874313435</v>
      </c>
      <c r="J1581" s="94">
        <f t="shared" si="175"/>
        <v>0.24800622874313435</v>
      </c>
      <c r="K1581" s="94">
        <f t="shared" si="175"/>
        <v>0.24800622874313435</v>
      </c>
      <c r="L1581" s="94">
        <f t="shared" si="175"/>
        <v>0.24800622874313435</v>
      </c>
      <c r="M1581" s="94">
        <f t="shared" si="175"/>
        <v>0.24800622874313435</v>
      </c>
      <c r="N1581" s="94">
        <f t="shared" si="175"/>
        <v>0.24800622874313435</v>
      </c>
      <c r="O1581" s="94">
        <f t="shared" si="175"/>
        <v>0.24800622874313435</v>
      </c>
      <c r="P1581" s="94">
        <f t="shared" si="175"/>
        <v>0.24800622874313435</v>
      </c>
      <c r="Q1581" s="94">
        <f t="shared" si="175"/>
        <v>0.24800622874313435</v>
      </c>
      <c r="R1581" s="94">
        <f t="shared" si="175"/>
        <v>0.24800622874313435</v>
      </c>
      <c r="S1581" s="93">
        <f>(1+H1581)^((5-Dashboard!$F$9)*3/12)</f>
        <v>1.0569493797281826</v>
      </c>
      <c r="T1581" s="93">
        <f t="shared" si="174"/>
        <v>1.3190794093669642</v>
      </c>
      <c r="U1581" s="93">
        <f t="shared" si="174"/>
        <v>1.6462193190967862</v>
      </c>
      <c r="V1581" s="93">
        <f t="shared" si="174"/>
        <v>2.0544919641100705</v>
      </c>
      <c r="W1581" s="93">
        <f t="shared" si="174"/>
        <v>2.5640187681120841</v>
      </c>
      <c r="X1581" s="93">
        <f t="shared" si="174"/>
        <v>3.1999113932181791</v>
      </c>
      <c r="Y1581" s="93">
        <f t="shared" si="173"/>
        <v>3.9935093501624088</v>
      </c>
      <c r="Z1581" s="93">
        <f t="shared" si="173"/>
        <v>4.9839245435466335</v>
      </c>
      <c r="AA1581" s="93">
        <f t="shared" si="173"/>
        <v>6.2199688739319816</v>
      </c>
      <c r="AB1581" s="93">
        <f t="shared" si="173"/>
        <v>7.7625598972555325</v>
      </c>
      <c r="AC1581" s="95">
        <f t="shared" si="173"/>
        <v>9.6877231027665704</v>
      </c>
      <c r="AE1581" s="96"/>
    </row>
    <row r="1582" spans="3:31" ht="24.75" customHeight="1" x14ac:dyDescent="0.25">
      <c r="C1582" s="91">
        <f>ABS(E1582-Dashboard!$F$13)</f>
        <v>17.062124800207677</v>
      </c>
      <c r="D1582" s="92">
        <f t="shared" si="171"/>
        <v>0.24810622874313434</v>
      </c>
      <c r="E1582" s="93" cm="1">
        <f t="array" ref="E1582">SUM('DRE + DCF'!$S$41/TIR!S1582,'DRE + DCF'!$U$41:$AD$41/TIR!T1582:AC1582,TIR!F1582)</f>
        <v>32.447875199792321</v>
      </c>
      <c r="F1582" s="100">
        <f>'DRE + DCF'!$AE$38*'DRE + DCF'!$AE$39*(1+G1582)/(R1582-G1582)/AC1582</f>
        <v>12.825183247465635</v>
      </c>
      <c r="G1582" s="92">
        <f>R1582*(1-'DRE + DCF'!$AE$39)</f>
        <v>0.14886373724588059</v>
      </c>
      <c r="H1582" s="94">
        <f t="shared" si="169"/>
        <v>0.24810622874313434</v>
      </c>
      <c r="I1582" s="94">
        <f t="shared" si="175"/>
        <v>0.24810622874313434</v>
      </c>
      <c r="J1582" s="94">
        <f t="shared" si="175"/>
        <v>0.24810622874313434</v>
      </c>
      <c r="K1582" s="94">
        <f t="shared" si="175"/>
        <v>0.24810622874313434</v>
      </c>
      <c r="L1582" s="94">
        <f t="shared" si="175"/>
        <v>0.24810622874313434</v>
      </c>
      <c r="M1582" s="94">
        <f t="shared" si="175"/>
        <v>0.24810622874313434</v>
      </c>
      <c r="N1582" s="94">
        <f t="shared" si="175"/>
        <v>0.24810622874313434</v>
      </c>
      <c r="O1582" s="94">
        <f t="shared" si="175"/>
        <v>0.24810622874313434</v>
      </c>
      <c r="P1582" s="94">
        <f t="shared" si="175"/>
        <v>0.24810622874313434</v>
      </c>
      <c r="Q1582" s="94">
        <f t="shared" si="175"/>
        <v>0.24810622874313434</v>
      </c>
      <c r="R1582" s="94">
        <f t="shared" si="175"/>
        <v>0.24810622874313434</v>
      </c>
      <c r="S1582" s="93">
        <f>(1+H1582)^((5-Dashboard!$F$9)*3/12)</f>
        <v>1.0569705518505192</v>
      </c>
      <c r="T1582" s="93">
        <f t="shared" si="174"/>
        <v>1.3192115293627011</v>
      </c>
      <c r="U1582" s="93">
        <f t="shared" si="174"/>
        <v>1.6465161268273436</v>
      </c>
      <c r="V1582" s="93">
        <f t="shared" si="174"/>
        <v>2.0550270336192282</v>
      </c>
      <c r="W1582" s="93">
        <f t="shared" si="174"/>
        <v>2.5648920408956855</v>
      </c>
      <c r="X1582" s="93">
        <f t="shared" si="174"/>
        <v>3.2012577322955953</v>
      </c>
      <c r="Y1582" s="93">
        <f t="shared" si="173"/>
        <v>3.9955097154902539</v>
      </c>
      <c r="Z1582" s="93">
        <f t="shared" si="173"/>
        <v>4.986820562907095</v>
      </c>
      <c r="AA1582" s="93">
        <f t="shared" si="173"/>
        <v>6.2240818061886891</v>
      </c>
      <c r="AB1582" s="93">
        <f t="shared" si="173"/>
        <v>7.7683152705109206</v>
      </c>
      <c r="AC1582" s="95">
        <f t="shared" si="173"/>
        <v>9.6956826759650863</v>
      </c>
      <c r="AE1582" s="96"/>
    </row>
    <row r="1583" spans="3:31" ht="24.75" customHeight="1" x14ac:dyDescent="0.25">
      <c r="C1583" s="91">
        <f>ABS(E1583-Dashboard!$F$13)</f>
        <v>17.084270500288639</v>
      </c>
      <c r="D1583" s="92">
        <f t="shared" si="171"/>
        <v>0.24820622874313433</v>
      </c>
      <c r="E1583" s="93" cm="1">
        <f t="array" ref="E1583">SUM('DRE + DCF'!$S$41/TIR!S1583,'DRE + DCF'!$U$41:$AD$41/TIR!T1583:AC1583,TIR!F1583)</f>
        <v>32.425729499711359</v>
      </c>
      <c r="F1583" s="100">
        <f>'DRE + DCF'!$AE$38*'DRE + DCF'!$AE$39*(1+G1583)/(R1583-G1583)/AC1583</f>
        <v>12.810161461326652</v>
      </c>
      <c r="G1583" s="92">
        <f>R1583*(1-'DRE + DCF'!$AE$39)</f>
        <v>0.14892373724588059</v>
      </c>
      <c r="H1583" s="94">
        <f t="shared" si="169"/>
        <v>0.24820622874313433</v>
      </c>
      <c r="I1583" s="94">
        <f t="shared" si="175"/>
        <v>0.24820622874313433</v>
      </c>
      <c r="J1583" s="94">
        <f t="shared" si="175"/>
        <v>0.24820622874313433</v>
      </c>
      <c r="K1583" s="94">
        <f t="shared" si="175"/>
        <v>0.24820622874313433</v>
      </c>
      <c r="L1583" s="94">
        <f t="shared" si="175"/>
        <v>0.24820622874313433</v>
      </c>
      <c r="M1583" s="94">
        <f t="shared" si="175"/>
        <v>0.24820622874313433</v>
      </c>
      <c r="N1583" s="94">
        <f t="shared" si="175"/>
        <v>0.24820622874313433</v>
      </c>
      <c r="O1583" s="94">
        <f t="shared" si="175"/>
        <v>0.24820622874313433</v>
      </c>
      <c r="P1583" s="94">
        <f t="shared" si="175"/>
        <v>0.24820622874313433</v>
      </c>
      <c r="Q1583" s="94">
        <f t="shared" si="175"/>
        <v>0.24820622874313433</v>
      </c>
      <c r="R1583" s="94">
        <f t="shared" si="175"/>
        <v>0.24820622874313433</v>
      </c>
      <c r="S1583" s="93">
        <f>(1+H1583)^((5-Dashboard!$F$9)*3/12)</f>
        <v>1.0569917227006393</v>
      </c>
      <c r="T1583" s="93">
        <f t="shared" si="174"/>
        <v>1.3193436520048738</v>
      </c>
      <c r="U1583" s="93">
        <f t="shared" si="174"/>
        <v>1.6468129642851979</v>
      </c>
      <c r="V1583" s="93">
        <f t="shared" si="174"/>
        <v>2.0555621995957289</v>
      </c>
      <c r="W1583" s="93">
        <f t="shared" si="174"/>
        <v>2.565765541104327</v>
      </c>
      <c r="X1583" s="93">
        <f t="shared" si="174"/>
        <v>3.2026045299009196</v>
      </c>
      <c r="Y1583" s="93">
        <f t="shared" si="173"/>
        <v>3.9975109224233054</v>
      </c>
      <c r="Z1583" s="93">
        <f t="shared" si="173"/>
        <v>4.9897180328374828</v>
      </c>
      <c r="AA1583" s="93">
        <f t="shared" si="173"/>
        <v>6.2281971282596853</v>
      </c>
      <c r="AB1583" s="93">
        <f t="shared" si="173"/>
        <v>7.774074449333841</v>
      </c>
      <c r="AC1583" s="95">
        <f t="shared" si="173"/>
        <v>9.7036481503713521</v>
      </c>
      <c r="AE1583" s="96"/>
    </row>
    <row r="1584" spans="3:31" ht="24.75" customHeight="1" x14ac:dyDescent="0.25">
      <c r="C1584" s="91">
        <f>ABS(E1584-Dashboard!$F$13)</f>
        <v>17.10639150885779</v>
      </c>
      <c r="D1584" s="92">
        <f t="shared" si="171"/>
        <v>0.24830622874313432</v>
      </c>
      <c r="E1584" s="93" cm="1">
        <f t="array" ref="E1584">SUM('DRE + DCF'!$S$41/TIR!S1584,'DRE + DCF'!$U$41:$AD$41/TIR!T1584:AC1584,TIR!F1584)</f>
        <v>32.403608491142208</v>
      </c>
      <c r="F1584" s="100">
        <f>'DRE + DCF'!$AE$38*'DRE + DCF'!$AE$39*(1+G1584)/(R1584-G1584)/AC1584</f>
        <v>12.795160153598886</v>
      </c>
      <c r="G1584" s="92">
        <f>R1584*(1-'DRE + DCF'!$AE$39)</f>
        <v>0.1489837372458806</v>
      </c>
      <c r="H1584" s="94">
        <f t="shared" si="169"/>
        <v>0.24830622874313432</v>
      </c>
      <c r="I1584" s="94">
        <f t="shared" si="175"/>
        <v>0.24830622874313432</v>
      </c>
      <c r="J1584" s="94">
        <f t="shared" si="175"/>
        <v>0.24830622874313432</v>
      </c>
      <c r="K1584" s="94">
        <f t="shared" si="175"/>
        <v>0.24830622874313432</v>
      </c>
      <c r="L1584" s="94">
        <f t="shared" si="175"/>
        <v>0.24830622874313432</v>
      </c>
      <c r="M1584" s="94">
        <f t="shared" si="175"/>
        <v>0.24830622874313432</v>
      </c>
      <c r="N1584" s="94">
        <f t="shared" si="175"/>
        <v>0.24830622874313432</v>
      </c>
      <c r="O1584" s="94">
        <f t="shared" si="175"/>
        <v>0.24830622874313432</v>
      </c>
      <c r="P1584" s="94">
        <f t="shared" si="175"/>
        <v>0.24830622874313432</v>
      </c>
      <c r="Q1584" s="94">
        <f t="shared" si="175"/>
        <v>0.24830622874313432</v>
      </c>
      <c r="R1584" s="94">
        <f t="shared" si="175"/>
        <v>0.24830622874313432</v>
      </c>
      <c r="S1584" s="93">
        <f>(1+H1584)^((5-Dashboard!$F$9)*3/12)</f>
        <v>1.0570128922787212</v>
      </c>
      <c r="T1584" s="93">
        <f t="shared" si="174"/>
        <v>1.3194757772933234</v>
      </c>
      <c r="U1584" s="93">
        <f t="shared" si="174"/>
        <v>1.6471098314709445</v>
      </c>
      <c r="V1584" s="93">
        <f t="shared" si="174"/>
        <v>2.0560974620492343</v>
      </c>
      <c r="W1584" s="93">
        <f t="shared" si="174"/>
        <v>2.5666392687790096</v>
      </c>
      <c r="X1584" s="93">
        <f t="shared" si="174"/>
        <v>3.2039517861535614</v>
      </c>
      <c r="Y1584" s="93">
        <f t="shared" si="173"/>
        <v>3.9995129712481816</v>
      </c>
      <c r="Z1584" s="93">
        <f t="shared" si="173"/>
        <v>4.9926169539480654</v>
      </c>
      <c r="AA1584" s="93">
        <f t="shared" si="173"/>
        <v>6.2323148413419442</v>
      </c>
      <c r="AB1584" s="93">
        <f t="shared" si="173"/>
        <v>7.7798374359354279</v>
      </c>
      <c r="AC1584" s="95">
        <f t="shared" si="173"/>
        <v>9.7116195298872103</v>
      </c>
      <c r="AE1584" s="96"/>
    </row>
    <row r="1585" spans="3:31" ht="24.75" customHeight="1" x14ac:dyDescent="0.25">
      <c r="C1585" s="91">
        <f>ABS(E1585-Dashboard!$F$13)</f>
        <v>17.128487861611333</v>
      </c>
      <c r="D1585" s="92">
        <f t="shared" si="171"/>
        <v>0.24840622874313431</v>
      </c>
      <c r="E1585" s="93" cm="1">
        <f t="array" ref="E1585">SUM('DRE + DCF'!$S$41/TIR!S1585,'DRE + DCF'!$U$41:$AD$41/TIR!T1585:AC1585,TIR!F1585)</f>
        <v>32.381512138388665</v>
      </c>
      <c r="F1585" s="100">
        <f>'DRE + DCF'!$AE$38*'DRE + DCF'!$AE$39*(1+G1585)/(R1585-G1585)/AC1585</f>
        <v>12.780179291741399</v>
      </c>
      <c r="G1585" s="92">
        <f>R1585*(1-'DRE + DCF'!$AE$39)</f>
        <v>0.14904373724588058</v>
      </c>
      <c r="H1585" s="94">
        <f t="shared" si="169"/>
        <v>0.24840622874313431</v>
      </c>
      <c r="I1585" s="94">
        <f t="shared" si="175"/>
        <v>0.24840622874313431</v>
      </c>
      <c r="J1585" s="94">
        <f t="shared" si="175"/>
        <v>0.24840622874313431</v>
      </c>
      <c r="K1585" s="94">
        <f t="shared" si="175"/>
        <v>0.24840622874313431</v>
      </c>
      <c r="L1585" s="94">
        <f t="shared" si="175"/>
        <v>0.24840622874313431</v>
      </c>
      <c r="M1585" s="94">
        <f t="shared" si="175"/>
        <v>0.24840622874313431</v>
      </c>
      <c r="N1585" s="94">
        <f t="shared" si="175"/>
        <v>0.24840622874313431</v>
      </c>
      <c r="O1585" s="94">
        <f t="shared" si="175"/>
        <v>0.24840622874313431</v>
      </c>
      <c r="P1585" s="94">
        <f t="shared" si="175"/>
        <v>0.24840622874313431</v>
      </c>
      <c r="Q1585" s="94">
        <f t="shared" si="175"/>
        <v>0.24840622874313431</v>
      </c>
      <c r="R1585" s="94">
        <f t="shared" si="175"/>
        <v>0.24840622874313431</v>
      </c>
      <c r="S1585" s="93">
        <f>(1+H1585)^((5-Dashboard!$F$9)*3/12)</f>
        <v>1.0570340605849431</v>
      </c>
      <c r="T1585" s="93">
        <f t="shared" si="174"/>
        <v>1.3196079052278906</v>
      </c>
      <c r="U1585" s="93">
        <f t="shared" si="174"/>
        <v>1.6474067283851783</v>
      </c>
      <c r="V1585" s="93">
        <f t="shared" si="174"/>
        <v>2.0566328209894054</v>
      </c>
      <c r="W1585" s="93">
        <f t="shared" si="174"/>
        <v>2.5675132239607374</v>
      </c>
      <c r="X1585" s="93">
        <f t="shared" si="174"/>
        <v>3.2052995011729508</v>
      </c>
      <c r="Y1585" s="93">
        <f t="shared" si="173"/>
        <v>4.0015158622515736</v>
      </c>
      <c r="Z1585" s="93">
        <f t="shared" si="173"/>
        <v>4.9955173268493187</v>
      </c>
      <c r="AA1585" s="93">
        <f t="shared" si="173"/>
        <v>6.2364349466329418</v>
      </c>
      <c r="AB1585" s="93">
        <f t="shared" si="173"/>
        <v>7.7856042325279216</v>
      </c>
      <c r="AC1585" s="95">
        <f t="shared" si="173"/>
        <v>9.7195968184167665</v>
      </c>
      <c r="AE1585" s="96"/>
    </row>
    <row r="1586" spans="3:31" ht="24.75" customHeight="1" x14ac:dyDescent="0.25">
      <c r="C1586" s="91">
        <f>ABS(E1586-Dashboard!$F$13)</f>
        <v>17.150559594182383</v>
      </c>
      <c r="D1586" s="92">
        <f t="shared" si="171"/>
        <v>0.2485062287431343</v>
      </c>
      <c r="E1586" s="93" cm="1">
        <f t="array" ref="E1586">SUM('DRE + DCF'!$S$41/TIR!S1586,'DRE + DCF'!$U$41:$AD$41/TIR!T1586:AC1586,TIR!F1586)</f>
        <v>32.359440405817615</v>
      </c>
      <c r="F1586" s="100">
        <f>'DRE + DCF'!$AE$38*'DRE + DCF'!$AE$39*(1+G1586)/(R1586-G1586)/AC1586</f>
        <v>12.765218843273569</v>
      </c>
      <c r="G1586" s="92">
        <f>R1586*(1-'DRE + DCF'!$AE$39)</f>
        <v>0.14910373724588058</v>
      </c>
      <c r="H1586" s="94">
        <f t="shared" si="169"/>
        <v>0.2485062287431343</v>
      </c>
      <c r="I1586" s="94">
        <f t="shared" si="175"/>
        <v>0.2485062287431343</v>
      </c>
      <c r="J1586" s="94">
        <f t="shared" si="175"/>
        <v>0.2485062287431343</v>
      </c>
      <c r="K1586" s="94">
        <f t="shared" si="175"/>
        <v>0.2485062287431343</v>
      </c>
      <c r="L1586" s="94">
        <f t="shared" si="175"/>
        <v>0.2485062287431343</v>
      </c>
      <c r="M1586" s="94">
        <f t="shared" si="175"/>
        <v>0.2485062287431343</v>
      </c>
      <c r="N1586" s="94">
        <f t="shared" si="175"/>
        <v>0.2485062287431343</v>
      </c>
      <c r="O1586" s="94">
        <f t="shared" si="175"/>
        <v>0.2485062287431343</v>
      </c>
      <c r="P1586" s="94">
        <f t="shared" si="175"/>
        <v>0.2485062287431343</v>
      </c>
      <c r="Q1586" s="94">
        <f t="shared" si="175"/>
        <v>0.2485062287431343</v>
      </c>
      <c r="R1586" s="94">
        <f t="shared" si="175"/>
        <v>0.2485062287431343</v>
      </c>
      <c r="S1586" s="93">
        <f>(1+H1586)^((5-Dashboard!$F$9)*3/12)</f>
        <v>1.0570552276194833</v>
      </c>
      <c r="T1586" s="93">
        <f t="shared" si="174"/>
        <v>1.3197400358084166</v>
      </c>
      <c r="U1586" s="93">
        <f t="shared" si="174"/>
        <v>1.6477036550284951</v>
      </c>
      <c r="V1586" s="93">
        <f t="shared" si="174"/>
        <v>2.0571682764259047</v>
      </c>
      <c r="W1586" s="93">
        <f t="shared" si="174"/>
        <v>2.5683874066905199</v>
      </c>
      <c r="X1586" s="93">
        <f t="shared" si="174"/>
        <v>3.20664767507854</v>
      </c>
      <c r="Y1586" s="93">
        <f t="shared" si="173"/>
        <v>4.0035195957202472</v>
      </c>
      <c r="Z1586" s="93">
        <f t="shared" si="173"/>
        <v>4.9984191521519232</v>
      </c>
      <c r="AA1586" s="93">
        <f t="shared" si="173"/>
        <v>6.2405574453306523</v>
      </c>
      <c r="AB1586" s="93">
        <f t="shared" si="173"/>
        <v>7.7913748413246617</v>
      </c>
      <c r="AC1586" s="95">
        <f t="shared" si="173"/>
        <v>9.7275800198663909</v>
      </c>
      <c r="AE1586" s="96"/>
    </row>
    <row r="1587" spans="3:31" ht="24.75" customHeight="1" x14ac:dyDescent="0.25">
      <c r="C1587" s="91">
        <f>ABS(E1587-Dashboard!$F$13)</f>
        <v>17.172606742141205</v>
      </c>
      <c r="D1587" s="92">
        <f t="shared" si="171"/>
        <v>0.24860622874313429</v>
      </c>
      <c r="E1587" s="93" cm="1">
        <f t="array" ref="E1587">SUM('DRE + DCF'!$S$41/TIR!S1587,'DRE + DCF'!$U$41:$AD$41/TIR!T1587:AC1587,TIR!F1587)</f>
        <v>32.337393257858793</v>
      </c>
      <c r="F1587" s="100">
        <f>'DRE + DCF'!$AE$38*'DRE + DCF'!$AE$39*(1+G1587)/(R1587-G1587)/AC1587</f>
        <v>12.750278775774884</v>
      </c>
      <c r="G1587" s="92">
        <f>R1587*(1-'DRE + DCF'!$AE$39)</f>
        <v>0.14916373724588056</v>
      </c>
      <c r="H1587" s="94">
        <f t="shared" ref="H1587:H1650" si="176">$D1587</f>
        <v>0.24860622874313429</v>
      </c>
      <c r="I1587" s="94">
        <f t="shared" si="175"/>
        <v>0.24860622874313429</v>
      </c>
      <c r="J1587" s="94">
        <f t="shared" si="175"/>
        <v>0.24860622874313429</v>
      </c>
      <c r="K1587" s="94">
        <f t="shared" si="175"/>
        <v>0.24860622874313429</v>
      </c>
      <c r="L1587" s="94">
        <f t="shared" si="175"/>
        <v>0.24860622874313429</v>
      </c>
      <c r="M1587" s="94">
        <f t="shared" si="175"/>
        <v>0.24860622874313429</v>
      </c>
      <c r="N1587" s="94">
        <f t="shared" si="175"/>
        <v>0.24860622874313429</v>
      </c>
      <c r="O1587" s="94">
        <f t="shared" si="175"/>
        <v>0.24860622874313429</v>
      </c>
      <c r="P1587" s="94">
        <f t="shared" si="175"/>
        <v>0.24860622874313429</v>
      </c>
      <c r="Q1587" s="94">
        <f t="shared" si="175"/>
        <v>0.24860622874313429</v>
      </c>
      <c r="R1587" s="94">
        <f t="shared" si="175"/>
        <v>0.24860622874313429</v>
      </c>
      <c r="S1587" s="93">
        <f>(1+H1587)^((5-Dashboard!$F$9)*3/12)</f>
        <v>1.0570763933825202</v>
      </c>
      <c r="T1587" s="93">
        <f t="shared" si="174"/>
        <v>1.3198721690347426</v>
      </c>
      <c r="U1587" s="93">
        <f t="shared" si="174"/>
        <v>1.6480006114014907</v>
      </c>
      <c r="V1587" s="93">
        <f t="shared" si="174"/>
        <v>2.0577038283683948</v>
      </c>
      <c r="W1587" s="93">
        <f t="shared" si="174"/>
        <v>2.5692618170093713</v>
      </c>
      <c r="X1587" s="93">
        <f t="shared" si="174"/>
        <v>3.207996307989804</v>
      </c>
      <c r="Y1587" s="93">
        <f t="shared" si="173"/>
        <v>4.0055241719410475</v>
      </c>
      <c r="Z1587" s="93">
        <f t="shared" si="173"/>
        <v>5.0013224304667769</v>
      </c>
      <c r="AA1587" s="93">
        <f t="shared" si="173"/>
        <v>6.2446823386335693</v>
      </c>
      <c r="AB1587" s="93">
        <f t="shared" si="173"/>
        <v>7.797149264540117</v>
      </c>
      <c r="AC1587" s="95">
        <f t="shared" si="173"/>
        <v>9.7355691381447382</v>
      </c>
      <c r="AE1587" s="96"/>
    </row>
    <row r="1588" spans="3:31" ht="24.75" customHeight="1" x14ac:dyDescent="0.25">
      <c r="C1588" s="91">
        <f>ABS(E1588-Dashboard!$F$13)</f>
        <v>17.194629340995171</v>
      </c>
      <c r="D1588" s="92">
        <f t="shared" si="171"/>
        <v>0.24870622874313428</v>
      </c>
      <c r="E1588" s="93" cm="1">
        <f t="array" ref="E1588">SUM('DRE + DCF'!$S$41/TIR!S1588,'DRE + DCF'!$U$41:$AD$41/TIR!T1588:AC1588,TIR!F1588)</f>
        <v>32.315370659004827</v>
      </c>
      <c r="F1588" s="100">
        <f>'DRE + DCF'!$AE$38*'DRE + DCF'!$AE$39*(1+G1588)/(R1588-G1588)/AC1588</f>
        <v>12.735359056884921</v>
      </c>
      <c r="G1588" s="92">
        <f>R1588*(1-'DRE + DCF'!$AE$39)</f>
        <v>0.14922373724588056</v>
      </c>
      <c r="H1588" s="94">
        <f t="shared" si="176"/>
        <v>0.24870622874313428</v>
      </c>
      <c r="I1588" s="94">
        <f t="shared" si="175"/>
        <v>0.24870622874313428</v>
      </c>
      <c r="J1588" s="94">
        <f t="shared" si="175"/>
        <v>0.24870622874313428</v>
      </c>
      <c r="K1588" s="94">
        <f t="shared" si="175"/>
        <v>0.24870622874313428</v>
      </c>
      <c r="L1588" s="94">
        <f t="shared" si="175"/>
        <v>0.24870622874313428</v>
      </c>
      <c r="M1588" s="94">
        <f t="shared" si="175"/>
        <v>0.24870622874313428</v>
      </c>
      <c r="N1588" s="94">
        <f t="shared" si="175"/>
        <v>0.24870622874313428</v>
      </c>
      <c r="O1588" s="94">
        <f t="shared" si="175"/>
        <v>0.24870622874313428</v>
      </c>
      <c r="P1588" s="94">
        <f t="shared" si="175"/>
        <v>0.24870622874313428</v>
      </c>
      <c r="Q1588" s="94">
        <f t="shared" si="175"/>
        <v>0.24870622874313428</v>
      </c>
      <c r="R1588" s="94">
        <f t="shared" si="175"/>
        <v>0.24870622874313428</v>
      </c>
      <c r="S1588" s="93">
        <f>(1+H1588)^((5-Dashboard!$F$9)*3/12)</f>
        <v>1.0570975578742319</v>
      </c>
      <c r="T1588" s="93">
        <f t="shared" si="174"/>
        <v>1.3200043049067092</v>
      </c>
      <c r="U1588" s="93">
        <f t="shared" si="174"/>
        <v>1.6482975975047591</v>
      </c>
      <c r="V1588" s="93">
        <f t="shared" si="174"/>
        <v>2.0582394768265364</v>
      </c>
      <c r="W1588" s="93">
        <f t="shared" si="174"/>
        <v>2.5701364549583059</v>
      </c>
      <c r="X1588" s="93">
        <f t="shared" si="174"/>
        <v>3.2093454000262347</v>
      </c>
      <c r="Y1588" s="93">
        <f t="shared" si="173"/>
        <v>4.0075295912008855</v>
      </c>
      <c r="Z1588" s="93">
        <f t="shared" si="173"/>
        <v>5.0042271624049723</v>
      </c>
      <c r="AA1588" s="93">
        <f t="shared" si="173"/>
        <v>6.2488096277406697</v>
      </c>
      <c r="AB1588" s="93">
        <f t="shared" si="173"/>
        <v>7.8029275043898405</v>
      </c>
      <c r="AC1588" s="95">
        <f t="shared" si="173"/>
        <v>9.7435641771627139</v>
      </c>
      <c r="AE1588" s="96"/>
    </row>
    <row r="1589" spans="3:31" ht="24.75" customHeight="1" x14ac:dyDescent="0.25">
      <c r="C1589" s="91">
        <f>ABS(E1589-Dashboard!$F$13)</f>
        <v>17.216627426189056</v>
      </c>
      <c r="D1589" s="92">
        <f t="shared" si="171"/>
        <v>0.24880622874313427</v>
      </c>
      <c r="E1589" s="93" cm="1">
        <f t="array" ref="E1589">SUM('DRE + DCF'!$S$41/TIR!S1589,'DRE + DCF'!$U$41:$AD$41/TIR!T1589:AC1589,TIR!F1589)</f>
        <v>32.293372573810942</v>
      </c>
      <c r="F1589" s="100">
        <f>'DRE + DCF'!$AE$38*'DRE + DCF'!$AE$39*(1+G1589)/(R1589-G1589)/AC1589</f>
        <v>12.720459654303131</v>
      </c>
      <c r="G1589" s="92">
        <f>R1589*(1-'DRE + DCF'!$AE$39)</f>
        <v>0.14928373724588057</v>
      </c>
      <c r="H1589" s="94">
        <f t="shared" si="176"/>
        <v>0.24880622874313427</v>
      </c>
      <c r="I1589" s="94">
        <f t="shared" si="175"/>
        <v>0.24880622874313427</v>
      </c>
      <c r="J1589" s="94">
        <f t="shared" si="175"/>
        <v>0.24880622874313427</v>
      </c>
      <c r="K1589" s="94">
        <f t="shared" si="175"/>
        <v>0.24880622874313427</v>
      </c>
      <c r="L1589" s="94">
        <f t="shared" si="175"/>
        <v>0.24880622874313427</v>
      </c>
      <c r="M1589" s="94">
        <f t="shared" si="175"/>
        <v>0.24880622874313427</v>
      </c>
      <c r="N1589" s="94">
        <f t="shared" si="175"/>
        <v>0.24880622874313427</v>
      </c>
      <c r="O1589" s="94">
        <f t="shared" si="175"/>
        <v>0.24880622874313427</v>
      </c>
      <c r="P1589" s="94">
        <f t="shared" si="175"/>
        <v>0.24880622874313427</v>
      </c>
      <c r="Q1589" s="94">
        <f t="shared" si="175"/>
        <v>0.24880622874313427</v>
      </c>
      <c r="R1589" s="94">
        <f t="shared" si="175"/>
        <v>0.24880622874313427</v>
      </c>
      <c r="S1589" s="93">
        <f>(1+H1589)^((5-Dashboard!$F$9)*3/12)</f>
        <v>1.0571187210947965</v>
      </c>
      <c r="T1589" s="93">
        <f t="shared" si="174"/>
        <v>1.320136443424158</v>
      </c>
      <c r="U1589" s="93">
        <f t="shared" si="174"/>
        <v>1.6485946133388969</v>
      </c>
      <c r="V1589" s="93">
        <f t="shared" si="174"/>
        <v>2.0587752218099937</v>
      </c>
      <c r="W1589" s="93">
        <f t="shared" si="174"/>
        <v>2.5710113205783482</v>
      </c>
      <c r="X1589" s="93">
        <f t="shared" si="174"/>
        <v>3.2106949513073526</v>
      </c>
      <c r="Y1589" s="93">
        <f t="shared" si="173"/>
        <v>4.0095358537867565</v>
      </c>
      <c r="Z1589" s="93">
        <f t="shared" si="173"/>
        <v>5.0071333485778222</v>
      </c>
      <c r="AA1589" s="93">
        <f t="shared" si="173"/>
        <v>6.252939313851452</v>
      </c>
      <c r="AB1589" s="93">
        <f t="shared" si="173"/>
        <v>7.8087095630905132</v>
      </c>
      <c r="AC1589" s="95">
        <f t="shared" si="173"/>
        <v>9.7515651408335113</v>
      </c>
      <c r="AE1589" s="96"/>
    </row>
    <row r="1590" spans="3:31" ht="24.75" customHeight="1" x14ac:dyDescent="0.25">
      <c r="C1590" s="91">
        <f>ABS(E1590-Dashboard!$F$13)</f>
        <v>17.238601033105056</v>
      </c>
      <c r="D1590" s="92">
        <f t="shared" si="171"/>
        <v>0.24890622874313426</v>
      </c>
      <c r="E1590" s="93" cm="1">
        <f t="array" ref="E1590">SUM('DRE + DCF'!$S$41/TIR!S1590,'DRE + DCF'!$U$41:$AD$41/TIR!T1590:AC1590,TIR!F1590)</f>
        <v>32.271398966894942</v>
      </c>
      <c r="F1590" s="100">
        <f>'DRE + DCF'!$AE$38*'DRE + DCF'!$AE$39*(1+G1590)/(R1590-G1590)/AC1590</f>
        <v>12.70558053578875</v>
      </c>
      <c r="G1590" s="92">
        <f>R1590*(1-'DRE + DCF'!$AE$39)</f>
        <v>0.14934373724588054</v>
      </c>
      <c r="H1590" s="94">
        <f t="shared" si="176"/>
        <v>0.24890622874313426</v>
      </c>
      <c r="I1590" s="94">
        <f t="shared" si="175"/>
        <v>0.24890622874313426</v>
      </c>
      <c r="J1590" s="94">
        <f t="shared" si="175"/>
        <v>0.24890622874313426</v>
      </c>
      <c r="K1590" s="94">
        <f t="shared" si="175"/>
        <v>0.24890622874313426</v>
      </c>
      <c r="L1590" s="94">
        <f t="shared" si="175"/>
        <v>0.24890622874313426</v>
      </c>
      <c r="M1590" s="94">
        <f t="shared" si="175"/>
        <v>0.24890622874313426</v>
      </c>
      <c r="N1590" s="94">
        <f t="shared" si="175"/>
        <v>0.24890622874313426</v>
      </c>
      <c r="O1590" s="94">
        <f t="shared" si="175"/>
        <v>0.24890622874313426</v>
      </c>
      <c r="P1590" s="94">
        <f t="shared" si="175"/>
        <v>0.24890622874313426</v>
      </c>
      <c r="Q1590" s="94">
        <f t="shared" si="175"/>
        <v>0.24890622874313426</v>
      </c>
      <c r="R1590" s="94">
        <f t="shared" si="175"/>
        <v>0.24890622874313426</v>
      </c>
      <c r="S1590" s="93">
        <f>(1+H1590)^((5-Dashboard!$F$9)*3/12)</f>
        <v>1.0571398830443921</v>
      </c>
      <c r="T1590" s="93">
        <f t="shared" si="174"/>
        <v>1.3202685845869297</v>
      </c>
      <c r="U1590" s="93">
        <f t="shared" si="174"/>
        <v>1.6488916589044982</v>
      </c>
      <c r="V1590" s="93">
        <f t="shared" si="174"/>
        <v>2.0593110633284275</v>
      </c>
      <c r="W1590" s="93">
        <f t="shared" si="174"/>
        <v>2.5718864139105202</v>
      </c>
      <c r="X1590" s="93">
        <f t="shared" si="174"/>
        <v>3.2120449619526914</v>
      </c>
      <c r="Y1590" s="93">
        <f t="shared" si="173"/>
        <v>4.0115429599857197</v>
      </c>
      <c r="Z1590" s="93">
        <f t="shared" si="173"/>
        <v>5.0100409895968356</v>
      </c>
      <c r="AA1590" s="93">
        <f t="shared" si="173"/>
        <v>6.2570713981659045</v>
      </c>
      <c r="AB1590" s="93">
        <f t="shared" si="173"/>
        <v>7.8144954428599105</v>
      </c>
      <c r="AC1590" s="95">
        <f t="shared" si="173"/>
        <v>9.7595720330725797</v>
      </c>
      <c r="AE1590" s="96"/>
    </row>
    <row r="1591" spans="3:31" ht="24.75" customHeight="1" x14ac:dyDescent="0.25">
      <c r="C1591" s="91">
        <f>ABS(E1591-Dashboard!$F$13)</f>
        <v>17.260550197062997</v>
      </c>
      <c r="D1591" s="92">
        <f t="shared" si="171"/>
        <v>0.24900622874313424</v>
      </c>
      <c r="E1591" s="93" cm="1">
        <f t="array" ref="E1591">SUM('DRE + DCF'!$S$41/TIR!S1591,'DRE + DCF'!$U$41:$AD$41/TIR!T1591:AC1591,TIR!F1591)</f>
        <v>32.249449802937001</v>
      </c>
      <c r="F1591" s="100">
        <f>'DRE + DCF'!$AE$38*'DRE + DCF'!$AE$39*(1+G1591)/(R1591-G1591)/AC1591</f>
        <v>12.690721669160661</v>
      </c>
      <c r="G1591" s="92">
        <f>R1591*(1-'DRE + DCF'!$AE$39)</f>
        <v>0.14940373724588055</v>
      </c>
      <c r="H1591" s="94">
        <f t="shared" si="176"/>
        <v>0.24900622874313424</v>
      </c>
      <c r="I1591" s="94">
        <f t="shared" si="175"/>
        <v>0.24900622874313424</v>
      </c>
      <c r="J1591" s="94">
        <f t="shared" si="175"/>
        <v>0.24900622874313424</v>
      </c>
      <c r="K1591" s="94">
        <f t="shared" si="175"/>
        <v>0.24900622874313424</v>
      </c>
      <c r="L1591" s="94">
        <f t="shared" si="175"/>
        <v>0.24900622874313424</v>
      </c>
      <c r="M1591" s="94">
        <f t="shared" si="175"/>
        <v>0.24900622874313424</v>
      </c>
      <c r="N1591" s="94">
        <f t="shared" si="175"/>
        <v>0.24900622874313424</v>
      </c>
      <c r="O1591" s="94">
        <f t="shared" si="175"/>
        <v>0.24900622874313424</v>
      </c>
      <c r="P1591" s="94">
        <f t="shared" si="175"/>
        <v>0.24900622874313424</v>
      </c>
      <c r="Q1591" s="94">
        <f t="shared" si="175"/>
        <v>0.24900622874313424</v>
      </c>
      <c r="R1591" s="94">
        <f t="shared" si="175"/>
        <v>0.24900622874313424</v>
      </c>
      <c r="S1591" s="93">
        <f>(1+H1591)^((5-Dashboard!$F$9)*3/12)</f>
        <v>1.0571610437231971</v>
      </c>
      <c r="T1591" s="93">
        <f t="shared" si="174"/>
        <v>1.320400728394866</v>
      </c>
      <c r="U1591" s="93">
        <f t="shared" si="174"/>
        <v>1.6491887342021592</v>
      </c>
      <c r="V1591" s="93">
        <f t="shared" si="174"/>
        <v>2.059847001391502</v>
      </c>
      <c r="W1591" s="93">
        <f t="shared" si="174"/>
        <v>2.5727617349958534</v>
      </c>
      <c r="X1591" s="93">
        <f t="shared" si="174"/>
        <v>3.2133954320818137</v>
      </c>
      <c r="Y1591" s="93">
        <f t="shared" si="173"/>
        <v>4.0135509100849207</v>
      </c>
      <c r="Z1591" s="93">
        <f t="shared" si="173"/>
        <v>5.012950086073741</v>
      </c>
      <c r="AA1591" s="93">
        <f t="shared" si="173"/>
        <v>6.2612058818845338</v>
      </c>
      <c r="AB1591" s="93">
        <f t="shared" si="173"/>
        <v>7.820285145916932</v>
      </c>
      <c r="AC1591" s="95">
        <f t="shared" si="173"/>
        <v>9.7675848577976581</v>
      </c>
      <c r="AE1591" s="96"/>
    </row>
    <row r="1592" spans="3:31" ht="24.75" customHeight="1" x14ac:dyDescent="0.25">
      <c r="C1592" s="91">
        <f>ABS(E1592-Dashboard!$F$13)</f>
        <v>17.282474953320452</v>
      </c>
      <c r="D1592" s="92">
        <f t="shared" si="171"/>
        <v>0.24910622874313423</v>
      </c>
      <c r="E1592" s="93" cm="1">
        <f t="array" ref="E1592">SUM('DRE + DCF'!$S$41/TIR!S1592,'DRE + DCF'!$U$41:$AD$41/TIR!T1592:AC1592,TIR!F1592)</f>
        <v>32.227525046679546</v>
      </c>
      <c r="F1592" s="100">
        <f>'DRE + DCF'!$AE$38*'DRE + DCF'!$AE$39*(1+G1592)/(R1592-G1592)/AC1592</f>
        <v>12.675883022297254</v>
      </c>
      <c r="G1592" s="92">
        <f>R1592*(1-'DRE + DCF'!$AE$39)</f>
        <v>0.14946373724588052</v>
      </c>
      <c r="H1592" s="94">
        <f t="shared" si="176"/>
        <v>0.24910622874313423</v>
      </c>
      <c r="I1592" s="94">
        <f t="shared" si="175"/>
        <v>0.24910622874313423</v>
      </c>
      <c r="J1592" s="94">
        <f t="shared" si="175"/>
        <v>0.24910622874313423</v>
      </c>
      <c r="K1592" s="94">
        <f t="shared" si="175"/>
        <v>0.24910622874313423</v>
      </c>
      <c r="L1592" s="94">
        <f t="shared" si="175"/>
        <v>0.24910622874313423</v>
      </c>
      <c r="M1592" s="94">
        <f t="shared" si="175"/>
        <v>0.24910622874313423</v>
      </c>
      <c r="N1592" s="94">
        <f t="shared" si="175"/>
        <v>0.24910622874313423</v>
      </c>
      <c r="O1592" s="94">
        <f t="shared" si="175"/>
        <v>0.24910622874313423</v>
      </c>
      <c r="P1592" s="94">
        <f t="shared" si="175"/>
        <v>0.24910622874313423</v>
      </c>
      <c r="Q1592" s="94">
        <f t="shared" si="175"/>
        <v>0.24910622874313423</v>
      </c>
      <c r="R1592" s="94">
        <f t="shared" si="175"/>
        <v>0.24910622874313423</v>
      </c>
      <c r="S1592" s="93">
        <f>(1+H1592)^((5-Dashboard!$F$9)*3/12)</f>
        <v>1.0571822031313893</v>
      </c>
      <c r="T1592" s="93">
        <f t="shared" si="174"/>
        <v>1.3205328748478078</v>
      </c>
      <c r="U1592" s="93">
        <f t="shared" si="174"/>
        <v>1.6494858392324745</v>
      </c>
      <c r="V1592" s="93">
        <f t="shared" si="174"/>
        <v>2.0603830360088802</v>
      </c>
      <c r="W1592" s="93">
        <f t="shared" si="174"/>
        <v>2.5736372838753816</v>
      </c>
      <c r="X1592" s="93">
        <f t="shared" si="174"/>
        <v>3.2147463618143011</v>
      </c>
      <c r="Y1592" s="93">
        <f t="shared" si="173"/>
        <v>4.0155597043715732</v>
      </c>
      <c r="Z1592" s="93">
        <f t="shared" si="173"/>
        <v>5.0158606386204712</v>
      </c>
      <c r="AA1592" s="93">
        <f t="shared" si="173"/>
        <v>6.2653427662083461</v>
      </c>
      <c r="AB1592" s="93">
        <f t="shared" si="173"/>
        <v>7.8260786744815842</v>
      </c>
      <c r="AC1592" s="95">
        <f t="shared" si="173"/>
        <v>9.7756036189287592</v>
      </c>
      <c r="AE1592" s="96"/>
    </row>
    <row r="1593" spans="3:31" ht="24.75" customHeight="1" x14ac:dyDescent="0.25">
      <c r="C1593" s="91">
        <f>ABS(E1593-Dashboard!$F$13)</f>
        <v>17.304375337072784</v>
      </c>
      <c r="D1593" s="92">
        <f t="shared" si="171"/>
        <v>0.24920622874313422</v>
      </c>
      <c r="E1593" s="93" cm="1">
        <f t="array" ref="E1593">SUM('DRE + DCF'!$S$41/TIR!S1593,'DRE + DCF'!$U$41:$AD$41/TIR!T1593:AC1593,TIR!F1593)</f>
        <v>32.205624662927214</v>
      </c>
      <c r="F1593" s="100">
        <f>'DRE + DCF'!$AE$38*'DRE + DCF'!$AE$39*(1+G1593)/(R1593-G1593)/AC1593</f>
        <v>12.661064563136343</v>
      </c>
      <c r="G1593" s="92">
        <f>R1593*(1-'DRE + DCF'!$AE$39)</f>
        <v>0.14952373724588053</v>
      </c>
      <c r="H1593" s="94">
        <f t="shared" si="176"/>
        <v>0.24920622874313422</v>
      </c>
      <c r="I1593" s="94">
        <f t="shared" si="175"/>
        <v>0.24920622874313422</v>
      </c>
      <c r="J1593" s="94">
        <f t="shared" si="175"/>
        <v>0.24920622874313422</v>
      </c>
      <c r="K1593" s="94">
        <f t="shared" si="175"/>
        <v>0.24920622874313422</v>
      </c>
      <c r="L1593" s="94">
        <f t="shared" si="175"/>
        <v>0.24920622874313422</v>
      </c>
      <c r="M1593" s="94">
        <f t="shared" si="175"/>
        <v>0.24920622874313422</v>
      </c>
      <c r="N1593" s="94">
        <f t="shared" si="175"/>
        <v>0.24920622874313422</v>
      </c>
      <c r="O1593" s="94">
        <f t="shared" si="175"/>
        <v>0.24920622874313422</v>
      </c>
      <c r="P1593" s="94">
        <f t="shared" si="175"/>
        <v>0.24920622874313422</v>
      </c>
      <c r="Q1593" s="94">
        <f t="shared" si="175"/>
        <v>0.24920622874313422</v>
      </c>
      <c r="R1593" s="94">
        <f t="shared" si="175"/>
        <v>0.24920622874313422</v>
      </c>
      <c r="S1593" s="93">
        <f>(1+H1593)^((5-Dashboard!$F$9)*3/12)</f>
        <v>1.0572033612691467</v>
      </c>
      <c r="T1593" s="93">
        <f t="shared" si="174"/>
        <v>1.3206650239455962</v>
      </c>
      <c r="U1593" s="93">
        <f t="shared" si="174"/>
        <v>1.6497829739960392</v>
      </c>
      <c r="V1593" s="93">
        <f t="shared" si="174"/>
        <v>2.0609191671902245</v>
      </c>
      <c r="W1593" s="93">
        <f t="shared" si="174"/>
        <v>2.5745130605901414</v>
      </c>
      <c r="X1593" s="93">
        <f t="shared" si="174"/>
        <v>3.2160977512697548</v>
      </c>
      <c r="Y1593" s="93">
        <f t="shared" si="173"/>
        <v>4.0175693431329647</v>
      </c>
      <c r="Z1593" s="93">
        <f t="shared" si="173"/>
        <v>5.0187726478491621</v>
      </c>
      <c r="AA1593" s="93">
        <f t="shared" si="173"/>
        <v>6.2694820523388461</v>
      </c>
      <c r="AB1593" s="93">
        <f t="shared" si="173"/>
        <v>7.8318760307749757</v>
      </c>
      <c r="AC1593" s="95">
        <f t="shared" si="173"/>
        <v>9.7836283203881553</v>
      </c>
      <c r="AE1593" s="96"/>
    </row>
    <row r="1594" spans="3:31" ht="24.75" customHeight="1" x14ac:dyDescent="0.25">
      <c r="C1594" s="91">
        <f>ABS(E1594-Dashboard!$F$13)</f>
        <v>17.326251383453403</v>
      </c>
      <c r="D1594" s="92">
        <f t="shared" si="171"/>
        <v>0.24930622874313421</v>
      </c>
      <c r="E1594" s="93" cm="1">
        <f t="array" ref="E1594">SUM('DRE + DCF'!$S$41/TIR!S1594,'DRE + DCF'!$U$41:$AD$41/TIR!T1594:AC1594,TIR!F1594)</f>
        <v>32.183748616546595</v>
      </c>
      <c r="F1594" s="100">
        <f>'DRE + DCF'!$AE$38*'DRE + DCF'!$AE$39*(1+G1594)/(R1594-G1594)/AC1594</f>
        <v>12.646266259674974</v>
      </c>
      <c r="G1594" s="92">
        <f>R1594*(1-'DRE + DCF'!$AE$39)</f>
        <v>0.14958373724588053</v>
      </c>
      <c r="H1594" s="94">
        <f t="shared" si="176"/>
        <v>0.24930622874313421</v>
      </c>
      <c r="I1594" s="94">
        <f t="shared" si="175"/>
        <v>0.24930622874313421</v>
      </c>
      <c r="J1594" s="94">
        <f t="shared" si="175"/>
        <v>0.24930622874313421</v>
      </c>
      <c r="K1594" s="94">
        <f t="shared" si="175"/>
        <v>0.24930622874313421</v>
      </c>
      <c r="L1594" s="94">
        <f t="shared" si="175"/>
        <v>0.24930622874313421</v>
      </c>
      <c r="M1594" s="94">
        <f t="shared" si="175"/>
        <v>0.24930622874313421</v>
      </c>
      <c r="N1594" s="94">
        <f t="shared" si="175"/>
        <v>0.24930622874313421</v>
      </c>
      <c r="O1594" s="94">
        <f t="shared" si="175"/>
        <v>0.24930622874313421</v>
      </c>
      <c r="P1594" s="94">
        <f t="shared" si="175"/>
        <v>0.24930622874313421</v>
      </c>
      <c r="Q1594" s="94">
        <f t="shared" si="175"/>
        <v>0.24930622874313421</v>
      </c>
      <c r="R1594" s="94">
        <f t="shared" si="175"/>
        <v>0.24930622874313421</v>
      </c>
      <c r="S1594" s="93">
        <f>(1+H1594)^((5-Dashboard!$F$9)*3/12)</f>
        <v>1.0572245181366473</v>
      </c>
      <c r="T1594" s="93">
        <f t="shared" si="174"/>
        <v>1.3207971756880721</v>
      </c>
      <c r="U1594" s="93">
        <f t="shared" si="174"/>
        <v>1.6500801384934483</v>
      </c>
      <c r="V1594" s="93">
        <f t="shared" si="174"/>
        <v>2.0614553949451984</v>
      </c>
      <c r="W1594" s="93">
        <f t="shared" si="174"/>
        <v>2.5753890651811742</v>
      </c>
      <c r="X1594" s="93">
        <f t="shared" si="174"/>
        <v>3.2174496005677988</v>
      </c>
      <c r="Y1594" s="93">
        <f t="shared" si="173"/>
        <v>4.01957982665646</v>
      </c>
      <c r="Z1594" s="93">
        <f t="shared" si="173"/>
        <v>5.0216861143721632</v>
      </c>
      <c r="AA1594" s="93">
        <f t="shared" si="173"/>
        <v>6.2736237414780502</v>
      </c>
      <c r="AB1594" s="93">
        <f t="shared" si="173"/>
        <v>7.8376772170193343</v>
      </c>
      <c r="AC1594" s="95">
        <f t="shared" si="173"/>
        <v>9.7916589661004085</v>
      </c>
      <c r="AE1594" s="96"/>
    </row>
    <row r="1595" spans="3:31" ht="24.75" customHeight="1" x14ac:dyDescent="0.25">
      <c r="C1595" s="91">
        <f>ABS(E1595-Dashboard!$F$13)</f>
        <v>17.348103127533832</v>
      </c>
      <c r="D1595" s="92">
        <f t="shared" si="171"/>
        <v>0.2494062287431342</v>
      </c>
      <c r="E1595" s="93" cm="1">
        <f t="array" ref="E1595">SUM('DRE + DCF'!$S$41/TIR!S1595,'DRE + DCF'!$U$41:$AD$41/TIR!T1595:AC1595,TIR!F1595)</f>
        <v>32.161896872466166</v>
      </c>
      <c r="F1595" s="100">
        <f>'DRE + DCF'!$AE$38*'DRE + DCF'!$AE$39*(1+G1595)/(R1595-G1595)/AC1595</f>
        <v>12.631488079969328</v>
      </c>
      <c r="G1595" s="92">
        <f>R1595*(1-'DRE + DCF'!$AE$39)</f>
        <v>0.14964373724588051</v>
      </c>
      <c r="H1595" s="94">
        <f t="shared" si="176"/>
        <v>0.2494062287431342</v>
      </c>
      <c r="I1595" s="94">
        <f t="shared" si="175"/>
        <v>0.2494062287431342</v>
      </c>
      <c r="J1595" s="94">
        <f t="shared" si="175"/>
        <v>0.2494062287431342</v>
      </c>
      <c r="K1595" s="94">
        <f t="shared" si="175"/>
        <v>0.2494062287431342</v>
      </c>
      <c r="L1595" s="94">
        <f t="shared" si="175"/>
        <v>0.2494062287431342</v>
      </c>
      <c r="M1595" s="94">
        <f t="shared" si="175"/>
        <v>0.2494062287431342</v>
      </c>
      <c r="N1595" s="94">
        <f t="shared" si="175"/>
        <v>0.2494062287431342</v>
      </c>
      <c r="O1595" s="94">
        <f t="shared" si="175"/>
        <v>0.2494062287431342</v>
      </c>
      <c r="P1595" s="94">
        <f t="shared" si="175"/>
        <v>0.2494062287431342</v>
      </c>
      <c r="Q1595" s="94">
        <f t="shared" si="175"/>
        <v>0.2494062287431342</v>
      </c>
      <c r="R1595" s="94">
        <f t="shared" si="175"/>
        <v>0.2494062287431342</v>
      </c>
      <c r="S1595" s="93">
        <f>(1+H1595)^((5-Dashboard!$F$9)*3/12)</f>
        <v>1.057245673734069</v>
      </c>
      <c r="T1595" s="93">
        <f t="shared" si="174"/>
        <v>1.3209293300750773</v>
      </c>
      <c r="U1595" s="93">
        <f t="shared" si="174"/>
        <v>1.6503773327252971</v>
      </c>
      <c r="V1595" s="93">
        <f t="shared" si="174"/>
        <v>2.0619917192834665</v>
      </c>
      <c r="W1595" s="93">
        <f t="shared" si="174"/>
        <v>2.5762652976895275</v>
      </c>
      <c r="X1595" s="93">
        <f t="shared" si="174"/>
        <v>3.2188019098280805</v>
      </c>
      <c r="Y1595" s="93">
        <f t="shared" si="173"/>
        <v>4.0215911552295003</v>
      </c>
      <c r="Z1595" s="93">
        <f t="shared" si="173"/>
        <v>5.0246010388020341</v>
      </c>
      <c r="AA1595" s="93">
        <f t="shared" si="173"/>
        <v>6.2777678348284844</v>
      </c>
      <c r="AB1595" s="93">
        <f t="shared" si="173"/>
        <v>7.8434822354380076</v>
      </c>
      <c r="AC1595" s="95">
        <f t="shared" si="173"/>
        <v>9.7996955599923687</v>
      </c>
      <c r="AE1595" s="96"/>
    </row>
    <row r="1596" spans="3:31" ht="24.75" customHeight="1" x14ac:dyDescent="0.25">
      <c r="C1596" s="91">
        <f>ABS(E1596-Dashboard!$F$13)</f>
        <v>17.369930604323834</v>
      </c>
      <c r="D1596" s="92">
        <f t="shared" si="171"/>
        <v>0.24950622874313419</v>
      </c>
      <c r="E1596" s="93" cm="1">
        <f t="array" ref="E1596">SUM('DRE + DCF'!$S$41/TIR!S1596,'DRE + DCF'!$U$41:$AD$41/TIR!T1596:AC1596,TIR!F1596)</f>
        <v>32.140069395676164</v>
      </c>
      <c r="F1596" s="100">
        <f>'DRE + DCF'!$AE$38*'DRE + DCF'!$AE$39*(1+G1596)/(R1596-G1596)/AC1596</f>
        <v>12.616729992134619</v>
      </c>
      <c r="G1596" s="92">
        <f>R1596*(1-'DRE + DCF'!$AE$39)</f>
        <v>0.14970373724588051</v>
      </c>
      <c r="H1596" s="94">
        <f t="shared" si="176"/>
        <v>0.24950622874313419</v>
      </c>
      <c r="I1596" s="94">
        <f t="shared" si="175"/>
        <v>0.24950622874313419</v>
      </c>
      <c r="J1596" s="94">
        <f t="shared" si="175"/>
        <v>0.24950622874313419</v>
      </c>
      <c r="K1596" s="94">
        <f t="shared" si="175"/>
        <v>0.24950622874313419</v>
      </c>
      <c r="L1596" s="94">
        <f t="shared" si="175"/>
        <v>0.24950622874313419</v>
      </c>
      <c r="M1596" s="94">
        <f t="shared" si="175"/>
        <v>0.24950622874313419</v>
      </c>
      <c r="N1596" s="94">
        <f t="shared" si="175"/>
        <v>0.24950622874313419</v>
      </c>
      <c r="O1596" s="94">
        <f t="shared" si="175"/>
        <v>0.24950622874313419</v>
      </c>
      <c r="P1596" s="94">
        <f t="shared" si="175"/>
        <v>0.24950622874313419</v>
      </c>
      <c r="Q1596" s="94">
        <f t="shared" si="175"/>
        <v>0.24950622874313419</v>
      </c>
      <c r="R1596" s="94">
        <f t="shared" si="175"/>
        <v>0.24950622874313419</v>
      </c>
      <c r="S1596" s="93">
        <f>(1+H1596)^((5-Dashboard!$F$9)*3/12)</f>
        <v>1.0572668280615898</v>
      </c>
      <c r="T1596" s="93">
        <f t="shared" si="174"/>
        <v>1.3210614871064528</v>
      </c>
      <c r="U1596" s="93">
        <f t="shared" si="174"/>
        <v>1.6506745566921803</v>
      </c>
      <c r="V1596" s="93">
        <f t="shared" si="174"/>
        <v>2.0625281402146913</v>
      </c>
      <c r="W1596" s="93">
        <f t="shared" si="174"/>
        <v>2.5771417581562495</v>
      </c>
      <c r="X1596" s="93">
        <f t="shared" si="174"/>
        <v>3.2201546791702658</v>
      </c>
      <c r="Y1596" s="93">
        <f t="shared" si="173"/>
        <v>4.0236033291395961</v>
      </c>
      <c r="Z1596" s="93">
        <f t="shared" si="173"/>
        <v>5.0275174217515364</v>
      </c>
      <c r="AA1596" s="93">
        <f t="shared" si="173"/>
        <v>6.2819143335931678</v>
      </c>
      <c r="AB1596" s="93">
        <f t="shared" si="173"/>
        <v>7.8492910882554385</v>
      </c>
      <c r="AC1596" s="95">
        <f t="shared" si="173"/>
        <v>9.8077381059931454</v>
      </c>
      <c r="AE1596" s="96"/>
    </row>
    <row r="1597" spans="3:31" ht="24.75" customHeight="1" x14ac:dyDescent="0.25">
      <c r="C1597" s="91">
        <f>ABS(E1597-Dashboard!$F$13)</f>
        <v>17.391733848771544</v>
      </c>
      <c r="D1597" s="92">
        <f t="shared" si="171"/>
        <v>0.24960622874313418</v>
      </c>
      <c r="E1597" s="93" cm="1">
        <f t="array" ref="E1597">SUM('DRE + DCF'!$S$41/TIR!S1597,'DRE + DCF'!$U$41:$AD$41/TIR!T1597:AC1597,TIR!F1597)</f>
        <v>32.118266151228454</v>
      </c>
      <c r="F1597" s="100">
        <f>'DRE + DCF'!$AE$38*'DRE + DCF'!$AE$39*(1+G1597)/(R1597-G1597)/AC1597</f>
        <v>12.601991964344926</v>
      </c>
      <c r="G1597" s="92">
        <f>R1597*(1-'DRE + DCF'!$AE$39)</f>
        <v>0.14976373724588049</v>
      </c>
      <c r="H1597" s="94">
        <f t="shared" si="176"/>
        <v>0.24960622874313418</v>
      </c>
      <c r="I1597" s="94">
        <f t="shared" si="175"/>
        <v>0.24960622874313418</v>
      </c>
      <c r="J1597" s="94">
        <f t="shared" si="175"/>
        <v>0.24960622874313418</v>
      </c>
      <c r="K1597" s="94">
        <f t="shared" si="175"/>
        <v>0.24960622874313418</v>
      </c>
      <c r="L1597" s="94">
        <f t="shared" si="175"/>
        <v>0.24960622874313418</v>
      </c>
      <c r="M1597" s="94">
        <f t="shared" si="175"/>
        <v>0.24960622874313418</v>
      </c>
      <c r="N1597" s="94">
        <f t="shared" si="175"/>
        <v>0.24960622874313418</v>
      </c>
      <c r="O1597" s="94">
        <f t="shared" si="175"/>
        <v>0.24960622874313418</v>
      </c>
      <c r="P1597" s="94">
        <f t="shared" si="175"/>
        <v>0.24960622874313418</v>
      </c>
      <c r="Q1597" s="94">
        <f t="shared" si="175"/>
        <v>0.24960622874313418</v>
      </c>
      <c r="R1597" s="94">
        <f t="shared" si="175"/>
        <v>0.24960622874313418</v>
      </c>
      <c r="S1597" s="93">
        <f>(1+H1597)^((5-Dashboard!$F$9)*3/12)</f>
        <v>1.0572879811193874</v>
      </c>
      <c r="T1597" s="93">
        <f t="shared" si="174"/>
        <v>1.3211936467820398</v>
      </c>
      <c r="U1597" s="93">
        <f t="shared" si="174"/>
        <v>1.6509718103946933</v>
      </c>
      <c r="V1597" s="93">
        <f t="shared" si="174"/>
        <v>2.0630646577485376</v>
      </c>
      <c r="W1597" s="93">
        <f t="shared" si="174"/>
        <v>2.5780184466223952</v>
      </c>
      <c r="X1597" s="93">
        <f t="shared" si="174"/>
        <v>3.2215079087140444</v>
      </c>
      <c r="Y1597" s="93">
        <f t="shared" si="173"/>
        <v>4.0256163486743377</v>
      </c>
      <c r="Z1597" s="93">
        <f t="shared" si="173"/>
        <v>5.0304352638336454</v>
      </c>
      <c r="AA1597" s="93">
        <f t="shared" si="173"/>
        <v>6.2860632389756352</v>
      </c>
      <c r="AB1597" s="93">
        <f t="shared" si="173"/>
        <v>7.8551037776971944</v>
      </c>
      <c r="AC1597" s="95">
        <f t="shared" si="173"/>
        <v>9.8157866080341378</v>
      </c>
      <c r="AE1597" s="96"/>
    </row>
    <row r="1598" spans="3:31" ht="24.75" customHeight="1" x14ac:dyDescent="0.25">
      <c r="C1598" s="91">
        <f>ABS(E1598-Dashboard!$F$13)</f>
        <v>17.41351289576361</v>
      </c>
      <c r="D1598" s="92">
        <f t="shared" si="171"/>
        <v>0.24970622874313417</v>
      </c>
      <c r="E1598" s="93" cm="1">
        <f t="array" ref="E1598">SUM('DRE + DCF'!$S$41/TIR!S1598,'DRE + DCF'!$U$41:$AD$41/TIR!T1598:AC1598,TIR!F1598)</f>
        <v>32.096487104236388</v>
      </c>
      <c r="F1598" s="100">
        <f>'DRE + DCF'!$AE$38*'DRE + DCF'!$AE$39*(1+G1598)/(R1598-G1598)/AC1598</f>
        <v>12.58727396483309</v>
      </c>
      <c r="G1598" s="92">
        <f>R1598*(1-'DRE + DCF'!$AE$39)</f>
        <v>0.1498237372458805</v>
      </c>
      <c r="H1598" s="94">
        <f t="shared" si="176"/>
        <v>0.24970622874313417</v>
      </c>
      <c r="I1598" s="94">
        <f t="shared" si="175"/>
        <v>0.24970622874313417</v>
      </c>
      <c r="J1598" s="94">
        <f t="shared" si="175"/>
        <v>0.24970622874313417</v>
      </c>
      <c r="K1598" s="94">
        <f t="shared" si="175"/>
        <v>0.24970622874313417</v>
      </c>
      <c r="L1598" s="94">
        <f t="shared" si="175"/>
        <v>0.24970622874313417</v>
      </c>
      <c r="M1598" s="94">
        <f t="shared" si="175"/>
        <v>0.24970622874313417</v>
      </c>
      <c r="N1598" s="94">
        <f t="shared" si="175"/>
        <v>0.24970622874313417</v>
      </c>
      <c r="O1598" s="94">
        <f t="shared" si="175"/>
        <v>0.24970622874313417</v>
      </c>
      <c r="P1598" s="94">
        <f t="shared" si="175"/>
        <v>0.24970622874313417</v>
      </c>
      <c r="Q1598" s="94">
        <f t="shared" si="175"/>
        <v>0.24970622874313417</v>
      </c>
      <c r="R1598" s="94">
        <f t="shared" si="175"/>
        <v>0.24970622874313417</v>
      </c>
      <c r="S1598" s="93">
        <f>(1+H1598)^((5-Dashboard!$F$9)*3/12)</f>
        <v>1.0573091329076396</v>
      </c>
      <c r="T1598" s="93">
        <f t="shared" si="174"/>
        <v>1.3213258091016795</v>
      </c>
      <c r="U1598" s="93">
        <f t="shared" si="174"/>
        <v>1.6512690938334305</v>
      </c>
      <c r="V1598" s="93">
        <f t="shared" si="174"/>
        <v>2.0636012718946688</v>
      </c>
      <c r="W1598" s="93">
        <f t="shared" si="174"/>
        <v>2.5788953631290217</v>
      </c>
      <c r="X1598" s="93">
        <f t="shared" si="174"/>
        <v>3.2228615985791254</v>
      </c>
      <c r="Y1598" s="93">
        <f t="shared" si="173"/>
        <v>4.0276302141213876</v>
      </c>
      <c r="Z1598" s="93">
        <f t="shared" si="173"/>
        <v>5.0333545656615417</v>
      </c>
      <c r="AA1598" s="93">
        <f t="shared" si="173"/>
        <v>6.2902145521799211</v>
      </c>
      <c r="AB1598" s="93">
        <f t="shared" si="173"/>
        <v>7.8609203059899517</v>
      </c>
      <c r="AC1598" s="95">
        <f t="shared" si="173"/>
        <v>9.8238410700490277</v>
      </c>
      <c r="AE1598" s="96"/>
    </row>
    <row r="1599" spans="3:31" ht="24.75" customHeight="1" x14ac:dyDescent="0.25">
      <c r="C1599" s="91">
        <f>ABS(E1599-Dashboard!$F$13)</f>
        <v>17.435267780125336</v>
      </c>
      <c r="D1599" s="92">
        <f t="shared" si="171"/>
        <v>0.24980622874313416</v>
      </c>
      <c r="E1599" s="93" cm="1">
        <f t="array" ref="E1599">SUM('DRE + DCF'!$S$41/TIR!S1599,'DRE + DCF'!$U$41:$AD$41/TIR!T1599:AC1599,TIR!F1599)</f>
        <v>32.074732219874662</v>
      </c>
      <c r="F1599" s="100">
        <f>'DRE + DCF'!$AE$38*'DRE + DCF'!$AE$39*(1+G1599)/(R1599-G1599)/AC1599</f>
        <v>12.57257596189058</v>
      </c>
      <c r="G1599" s="92">
        <f>R1599*(1-'DRE + DCF'!$AE$39)</f>
        <v>0.1498837372458805</v>
      </c>
      <c r="H1599" s="94">
        <f t="shared" si="176"/>
        <v>0.24980622874313416</v>
      </c>
      <c r="I1599" s="94">
        <f t="shared" si="175"/>
        <v>0.24980622874313416</v>
      </c>
      <c r="J1599" s="94">
        <f t="shared" si="175"/>
        <v>0.24980622874313416</v>
      </c>
      <c r="K1599" s="94">
        <f t="shared" si="175"/>
        <v>0.24980622874313416</v>
      </c>
      <c r="L1599" s="94">
        <f t="shared" si="175"/>
        <v>0.24980622874313416</v>
      </c>
      <c r="M1599" s="94">
        <f t="shared" si="175"/>
        <v>0.24980622874313416</v>
      </c>
      <c r="N1599" s="94">
        <f t="shared" si="175"/>
        <v>0.24980622874313416</v>
      </c>
      <c r="O1599" s="94">
        <f t="shared" si="175"/>
        <v>0.24980622874313416</v>
      </c>
      <c r="P1599" s="94">
        <f t="shared" si="175"/>
        <v>0.24980622874313416</v>
      </c>
      <c r="Q1599" s="94">
        <f t="shared" si="175"/>
        <v>0.24980622874313416</v>
      </c>
      <c r="R1599" s="94">
        <f t="shared" si="175"/>
        <v>0.24980622874313416</v>
      </c>
      <c r="S1599" s="93">
        <f>(1+H1599)^((5-Dashboard!$F$9)*3/12)</f>
        <v>1.0573302834265244</v>
      </c>
      <c r="T1599" s="93">
        <f t="shared" si="174"/>
        <v>1.3214579740652137</v>
      </c>
      <c r="U1599" s="93">
        <f t="shared" si="174"/>
        <v>1.651566407008987</v>
      </c>
      <c r="V1599" s="93">
        <f t="shared" si="174"/>
        <v>2.0641379826627504</v>
      </c>
      <c r="W1599" s="93">
        <f t="shared" si="174"/>
        <v>2.5797725077171929</v>
      </c>
      <c r="X1599" s="93">
        <f t="shared" si="174"/>
        <v>3.2242157488852428</v>
      </c>
      <c r="Y1599" s="93">
        <f t="shared" si="173"/>
        <v>4.0296449257684852</v>
      </c>
      <c r="Z1599" s="93">
        <f t="shared" si="173"/>
        <v>5.0362753278486174</v>
      </c>
      <c r="AA1599" s="93">
        <f t="shared" si="173"/>
        <v>6.294368274410572</v>
      </c>
      <c r="AB1599" s="93">
        <f t="shared" si="173"/>
        <v>7.8667406753615063</v>
      </c>
      <c r="AC1599" s="95">
        <f t="shared" si="173"/>
        <v>9.8319014959737814</v>
      </c>
      <c r="AE1599" s="96"/>
    </row>
    <row r="1600" spans="3:31" ht="24.75" customHeight="1" x14ac:dyDescent="0.25">
      <c r="C1600" s="91">
        <f>ABS(E1600-Dashboard!$F$13)</f>
        <v>17.456998536620787</v>
      </c>
      <c r="D1600" s="92">
        <f t="shared" si="171"/>
        <v>0.24990622874313415</v>
      </c>
      <c r="E1600" s="93" cm="1">
        <f t="array" ref="E1600">SUM('DRE + DCF'!$S$41/TIR!S1600,'DRE + DCF'!$U$41:$AD$41/TIR!T1600:AC1600,TIR!F1600)</f>
        <v>32.053001463379211</v>
      </c>
      <c r="F1600" s="100">
        <f>'DRE + DCF'!$AE$38*'DRE + DCF'!$AE$39*(1+G1600)/(R1600-G1600)/AC1600</f>
        <v>12.557897923867358</v>
      </c>
      <c r="G1600" s="92">
        <f>R1600*(1-'DRE + DCF'!$AE$39)</f>
        <v>0.14994373724588048</v>
      </c>
      <c r="H1600" s="94">
        <f t="shared" si="176"/>
        <v>0.24990622874313415</v>
      </c>
      <c r="I1600" s="94">
        <f t="shared" si="175"/>
        <v>0.24990622874313415</v>
      </c>
      <c r="J1600" s="94">
        <f t="shared" si="175"/>
        <v>0.24990622874313415</v>
      </c>
      <c r="K1600" s="94">
        <f t="shared" si="175"/>
        <v>0.24990622874313415</v>
      </c>
      <c r="L1600" s="94">
        <f t="shared" si="175"/>
        <v>0.24990622874313415</v>
      </c>
      <c r="M1600" s="94">
        <f t="shared" si="175"/>
        <v>0.24990622874313415</v>
      </c>
      <c r="N1600" s="94">
        <f t="shared" si="175"/>
        <v>0.24990622874313415</v>
      </c>
      <c r="O1600" s="94">
        <f t="shared" si="175"/>
        <v>0.24990622874313415</v>
      </c>
      <c r="P1600" s="94">
        <f t="shared" si="175"/>
        <v>0.24990622874313415</v>
      </c>
      <c r="Q1600" s="94">
        <f t="shared" si="175"/>
        <v>0.24990622874313415</v>
      </c>
      <c r="R1600" s="94">
        <f t="shared" si="175"/>
        <v>0.24990622874313415</v>
      </c>
      <c r="S1600" s="93">
        <f>(1+H1600)^((5-Dashboard!$F$9)*3/12)</f>
        <v>1.0573514326762194</v>
      </c>
      <c r="T1600" s="93">
        <f t="shared" si="174"/>
        <v>1.3215901416724833</v>
      </c>
      <c r="U1600" s="93">
        <f t="shared" si="174"/>
        <v>1.6518637499219582</v>
      </c>
      <c r="V1600" s="93">
        <f t="shared" si="174"/>
        <v>2.0646747900624463</v>
      </c>
      <c r="W1600" s="93">
        <f t="shared" si="174"/>
        <v>2.5806498804279743</v>
      </c>
      <c r="X1600" s="93">
        <f t="shared" si="174"/>
        <v>3.2255703597521497</v>
      </c>
      <c r="Y1600" s="93">
        <f t="shared" si="173"/>
        <v>4.031660483903444</v>
      </c>
      <c r="Z1600" s="93">
        <f t="shared" si="173"/>
        <v>5.0391975510084732</v>
      </c>
      <c r="AA1600" s="93">
        <f t="shared" si="173"/>
        <v>6.2985244068726383</v>
      </c>
      <c r="AB1600" s="93">
        <f t="shared" si="173"/>
        <v>7.872564888040765</v>
      </c>
      <c r="AC1600" s="95">
        <f t="shared" si="173"/>
        <v>9.8399678897466476</v>
      </c>
      <c r="AE1600" s="96"/>
    </row>
    <row r="1601" spans="3:31" ht="24.75" customHeight="1" x14ac:dyDescent="0.25">
      <c r="C1601" s="91">
        <f>ABS(E1601-Dashboard!$F$13)</f>
        <v>17.478705199952891</v>
      </c>
      <c r="D1601" s="92">
        <f t="shared" si="171"/>
        <v>0.25000622874313416</v>
      </c>
      <c r="E1601" s="93" cm="1">
        <f t="array" ref="E1601">SUM('DRE + DCF'!$S$41/TIR!S1601,'DRE + DCF'!$U$41:$AD$41/TIR!T1601:AC1601,TIR!F1601)</f>
        <v>32.031294800047107</v>
      </c>
      <c r="F1601" s="100">
        <f>'DRE + DCF'!$AE$38*'DRE + DCF'!$AE$39*(1+G1601)/(R1601-G1601)/AC1601</f>
        <v>12.543239819171788</v>
      </c>
      <c r="G1601" s="92">
        <f>R1601*(1-'DRE + DCF'!$AE$39)</f>
        <v>0.15000373724588048</v>
      </c>
      <c r="H1601" s="94">
        <f t="shared" si="176"/>
        <v>0.25000622874313416</v>
      </c>
      <c r="I1601" s="94">
        <f t="shared" si="175"/>
        <v>0.25000622874313416</v>
      </c>
      <c r="J1601" s="94">
        <f t="shared" si="175"/>
        <v>0.25000622874313416</v>
      </c>
      <c r="K1601" s="94">
        <f t="shared" si="175"/>
        <v>0.25000622874313416</v>
      </c>
      <c r="L1601" s="94">
        <f t="shared" si="175"/>
        <v>0.25000622874313416</v>
      </c>
      <c r="M1601" s="94">
        <f t="shared" si="175"/>
        <v>0.25000622874313416</v>
      </c>
      <c r="N1601" s="94">
        <f t="shared" si="175"/>
        <v>0.25000622874313416</v>
      </c>
      <c r="O1601" s="94">
        <f t="shared" si="175"/>
        <v>0.25000622874313416</v>
      </c>
      <c r="P1601" s="94">
        <f t="shared" si="175"/>
        <v>0.25000622874313416</v>
      </c>
      <c r="Q1601" s="94">
        <f t="shared" si="175"/>
        <v>0.25000622874313416</v>
      </c>
      <c r="R1601" s="94">
        <f t="shared" si="175"/>
        <v>0.25000622874313416</v>
      </c>
      <c r="S1601" s="93">
        <f>(1+H1601)^((5-Dashboard!$F$9)*3/12)</f>
        <v>1.0573725806569023</v>
      </c>
      <c r="T1601" s="93">
        <f t="shared" si="174"/>
        <v>1.3217223119233299</v>
      </c>
      <c r="U1601" s="93">
        <f t="shared" si="174"/>
        <v>1.652161122572938</v>
      </c>
      <c r="V1601" s="93">
        <f t="shared" si="174"/>
        <v>2.0652116941034211</v>
      </c>
      <c r="W1601" s="93">
        <f t="shared" si="174"/>
        <v>2.5815274813024365</v>
      </c>
      <c r="X1601" s="93">
        <f t="shared" si="174"/>
        <v>3.2269254312996205</v>
      </c>
      <c r="Y1601" s="93">
        <f t="shared" si="173"/>
        <v>4.0336768888141501</v>
      </c>
      <c r="Z1601" s="93">
        <f t="shared" si="173"/>
        <v>5.0421212357549141</v>
      </c>
      <c r="AA1601" s="93">
        <f t="shared" si="173"/>
        <v>6.3026829507716711</v>
      </c>
      <c r="AB1601" s="93">
        <f t="shared" si="173"/>
        <v>7.8783929462577449</v>
      </c>
      <c r="AC1601" s="95">
        <f t="shared" si="173"/>
        <v>9.8480402553081525</v>
      </c>
      <c r="AE1601" s="96"/>
    </row>
    <row r="1602" spans="3:31" ht="24.75" customHeight="1" x14ac:dyDescent="0.25">
      <c r="C1602" s="91">
        <f>ABS(E1602-Dashboard!$F$13)</f>
        <v>17.500387804763648</v>
      </c>
      <c r="D1602" s="92">
        <f t="shared" si="171"/>
        <v>0.25010622874313415</v>
      </c>
      <c r="E1602" s="93" cm="1">
        <f t="array" ref="E1602">SUM('DRE + DCF'!$S$41/TIR!S1602,'DRE + DCF'!$U$41:$AD$41/TIR!T1602:AC1602,TIR!F1602)</f>
        <v>32.00961219523635</v>
      </c>
      <c r="F1602" s="100">
        <f>'DRE + DCF'!$AE$38*'DRE + DCF'!$AE$39*(1+G1602)/(R1602-G1602)/AC1602</f>
        <v>12.528601616270462</v>
      </c>
      <c r="G1602" s="92">
        <f>R1602*(1-'DRE + DCF'!$AE$39)</f>
        <v>0.15006373724588049</v>
      </c>
      <c r="H1602" s="94">
        <f t="shared" si="176"/>
        <v>0.25010622874313415</v>
      </c>
      <c r="I1602" s="94">
        <f t="shared" si="175"/>
        <v>0.25010622874313415</v>
      </c>
      <c r="J1602" s="94">
        <f t="shared" si="175"/>
        <v>0.25010622874313415</v>
      </c>
      <c r="K1602" s="94">
        <f t="shared" si="175"/>
        <v>0.25010622874313415</v>
      </c>
      <c r="L1602" s="94">
        <f t="shared" si="175"/>
        <v>0.25010622874313415</v>
      </c>
      <c r="M1602" s="94">
        <f t="shared" si="175"/>
        <v>0.25010622874313415</v>
      </c>
      <c r="N1602" s="94">
        <f t="shared" si="175"/>
        <v>0.25010622874313415</v>
      </c>
      <c r="O1602" s="94">
        <f t="shared" si="175"/>
        <v>0.25010622874313415</v>
      </c>
      <c r="P1602" s="94">
        <f t="shared" si="175"/>
        <v>0.25010622874313415</v>
      </c>
      <c r="Q1602" s="94">
        <f t="shared" si="175"/>
        <v>0.25010622874313415</v>
      </c>
      <c r="R1602" s="94">
        <f t="shared" si="175"/>
        <v>0.25010622874313415</v>
      </c>
      <c r="S1602" s="93">
        <f>(1+H1602)^((5-Dashboard!$F$9)*3/12)</f>
        <v>1.0573937273687506</v>
      </c>
      <c r="T1602" s="93">
        <f t="shared" si="174"/>
        <v>1.3218544848175946</v>
      </c>
      <c r="U1602" s="93">
        <f t="shared" si="174"/>
        <v>1.6524585249625217</v>
      </c>
      <c r="V1602" s="93">
        <f t="shared" si="174"/>
        <v>2.0657486947953401</v>
      </c>
      <c r="W1602" s="93">
        <f t="shared" si="174"/>
        <v>2.5824053103816542</v>
      </c>
      <c r="X1602" s="93">
        <f t="shared" si="174"/>
        <v>3.2282809636474528</v>
      </c>
      <c r="Y1602" s="93">
        <f t="shared" si="173"/>
        <v>4.0356941407885678</v>
      </c>
      <c r="Z1602" s="93">
        <f t="shared" si="173"/>
        <v>5.0450463827019592</v>
      </c>
      <c r="AA1602" s="93">
        <f t="shared" si="173"/>
        <v>6.3068439073137368</v>
      </c>
      <c r="AB1602" s="93">
        <f t="shared" si="173"/>
        <v>7.8842248522435883</v>
      </c>
      <c r="AC1602" s="95">
        <f t="shared" si="173"/>
        <v>9.8561185966011262</v>
      </c>
      <c r="AE1602" s="96"/>
    </row>
    <row r="1603" spans="3:31" ht="24.75" customHeight="1" x14ac:dyDescent="0.25">
      <c r="C1603" s="91">
        <f>ABS(E1603-Dashboard!$F$13)</f>
        <v>17.522046385634145</v>
      </c>
      <c r="D1603" s="92">
        <f t="shared" si="171"/>
        <v>0.25020622874313414</v>
      </c>
      <c r="E1603" s="93" cm="1">
        <f t="array" ref="E1603">SUM('DRE + DCF'!$S$41/TIR!S1603,'DRE + DCF'!$U$41:$AD$41/TIR!T1603:AC1603,TIR!F1603)</f>
        <v>31.987953614365853</v>
      </c>
      <c r="F1603" s="100">
        <f>'DRE + DCF'!$AE$38*'DRE + DCF'!$AE$39*(1+G1603)/(R1603-G1603)/AC1603</f>
        <v>12.513983283688127</v>
      </c>
      <c r="G1603" s="92">
        <f>R1603*(1-'DRE + DCF'!$AE$39)</f>
        <v>0.15012373724588049</v>
      </c>
      <c r="H1603" s="94">
        <f t="shared" si="176"/>
        <v>0.25020622874313414</v>
      </c>
      <c r="I1603" s="94">
        <f t="shared" si="175"/>
        <v>0.25020622874313414</v>
      </c>
      <c r="J1603" s="94">
        <f t="shared" si="175"/>
        <v>0.25020622874313414</v>
      </c>
      <c r="K1603" s="94">
        <f t="shared" si="175"/>
        <v>0.25020622874313414</v>
      </c>
      <c r="L1603" s="94">
        <f t="shared" si="175"/>
        <v>0.25020622874313414</v>
      </c>
      <c r="M1603" s="94">
        <f t="shared" si="175"/>
        <v>0.25020622874313414</v>
      </c>
      <c r="N1603" s="94">
        <f t="shared" si="175"/>
        <v>0.25020622874313414</v>
      </c>
      <c r="O1603" s="94">
        <f t="shared" si="175"/>
        <v>0.25020622874313414</v>
      </c>
      <c r="P1603" s="94">
        <f t="shared" si="175"/>
        <v>0.25020622874313414</v>
      </c>
      <c r="Q1603" s="94">
        <f t="shared" si="175"/>
        <v>0.25020622874313414</v>
      </c>
      <c r="R1603" s="94">
        <f t="shared" si="175"/>
        <v>0.25020622874313414</v>
      </c>
      <c r="S1603" s="93">
        <f>(1+H1603)^((5-Dashboard!$F$9)*3/12)</f>
        <v>1.0574148728119421</v>
      </c>
      <c r="T1603" s="93">
        <f t="shared" si="174"/>
        <v>1.3219866603551189</v>
      </c>
      <c r="U1603" s="93">
        <f t="shared" si="174"/>
        <v>1.6527559570913037</v>
      </c>
      <c r="V1603" s="93">
        <f t="shared" si="174"/>
        <v>2.0662857921478679</v>
      </c>
      <c r="W1603" s="93">
        <f t="shared" si="174"/>
        <v>2.5832833677067053</v>
      </c>
      <c r="X1603" s="93">
        <f t="shared" si="174"/>
        <v>3.229636956915463</v>
      </c>
      <c r="Y1603" s="93">
        <f t="shared" si="173"/>
        <v>4.0377122401147334</v>
      </c>
      <c r="Z1603" s="93">
        <f t="shared" si="173"/>
        <v>5.0479729924638326</v>
      </c>
      <c r="AA1603" s="93">
        <f t="shared" si="173"/>
        <v>6.3110072777054018</v>
      </c>
      <c r="AB1603" s="93">
        <f t="shared" si="173"/>
        <v>7.8900606082305442</v>
      </c>
      <c r="AC1603" s="95">
        <f t="shared" si="173"/>
        <v>9.8642029175706671</v>
      </c>
      <c r="AE1603" s="96"/>
    </row>
    <row r="1604" spans="3:31" ht="24.75" customHeight="1" x14ac:dyDescent="0.25">
      <c r="C1604" s="91">
        <f>ABS(E1604-Dashboard!$F$13)</f>
        <v>17.543680977084833</v>
      </c>
      <c r="D1604" s="92">
        <f t="shared" si="171"/>
        <v>0.25030622874313413</v>
      </c>
      <c r="E1604" s="93" cm="1">
        <f t="array" ref="E1604">SUM('DRE + DCF'!$S$41/TIR!S1604,'DRE + DCF'!$U$41:$AD$41/TIR!T1604:AC1604,TIR!F1604)</f>
        <v>31.966319022915165</v>
      </c>
      <c r="F1604" s="100">
        <f>'DRE + DCF'!$AE$38*'DRE + DCF'!$AE$39*(1+G1604)/(R1604-G1604)/AC1604</f>
        <v>12.499384790007499</v>
      </c>
      <c r="G1604" s="92">
        <f>R1604*(1-'DRE + DCF'!$AE$39)</f>
        <v>0.15018373724588047</v>
      </c>
      <c r="H1604" s="94">
        <f t="shared" si="176"/>
        <v>0.25030622874313413</v>
      </c>
      <c r="I1604" s="94">
        <f t="shared" si="175"/>
        <v>0.25030622874313413</v>
      </c>
      <c r="J1604" s="94">
        <f t="shared" si="175"/>
        <v>0.25030622874313413</v>
      </c>
      <c r="K1604" s="94">
        <f t="shared" si="175"/>
        <v>0.25030622874313413</v>
      </c>
      <c r="L1604" s="94">
        <f t="shared" si="175"/>
        <v>0.25030622874313413</v>
      </c>
      <c r="M1604" s="94">
        <f t="shared" si="175"/>
        <v>0.25030622874313413</v>
      </c>
      <c r="N1604" s="94">
        <f t="shared" si="175"/>
        <v>0.25030622874313413</v>
      </c>
      <c r="O1604" s="94">
        <f t="shared" si="175"/>
        <v>0.25030622874313413</v>
      </c>
      <c r="P1604" s="94">
        <f t="shared" si="175"/>
        <v>0.25030622874313413</v>
      </c>
      <c r="Q1604" s="94">
        <f t="shared" si="175"/>
        <v>0.25030622874313413</v>
      </c>
      <c r="R1604" s="94">
        <f t="shared" si="175"/>
        <v>0.25030622874313413</v>
      </c>
      <c r="S1604" s="93">
        <f>(1+H1604)^((5-Dashboard!$F$9)*3/12)</f>
        <v>1.0574360169866546</v>
      </c>
      <c r="T1604" s="93">
        <f t="shared" si="174"/>
        <v>1.3221188385357447</v>
      </c>
      <c r="U1604" s="93">
        <f t="shared" si="174"/>
        <v>1.6530534189598798</v>
      </c>
      <c r="V1604" s="93">
        <f t="shared" si="174"/>
        <v>2.0668229861706715</v>
      </c>
      <c r="W1604" s="93">
        <f t="shared" si="174"/>
        <v>2.5841616533186751</v>
      </c>
      <c r="X1604" s="93">
        <f t="shared" si="174"/>
        <v>3.230993411223495</v>
      </c>
      <c r="Y1604" s="93">
        <f t="shared" si="173"/>
        <v>4.0397311870807622</v>
      </c>
      <c r="Z1604" s="93">
        <f t="shared" si="173"/>
        <v>5.0509010656549718</v>
      </c>
      <c r="AA1604" s="93">
        <f t="shared" si="173"/>
        <v>6.315173063153745</v>
      </c>
      <c r="AB1604" s="93">
        <f t="shared" si="173"/>
        <v>7.8959002164519854</v>
      </c>
      <c r="AC1604" s="95">
        <f t="shared" si="173"/>
        <v>9.8722932221641777</v>
      </c>
      <c r="AE1604" s="96"/>
    </row>
    <row r="1605" spans="3:31" ht="24.75" customHeight="1" x14ac:dyDescent="0.25">
      <c r="C1605" s="91">
        <f>ABS(E1605-Dashboard!$F$13)</f>
        <v>17.565291613575457</v>
      </c>
      <c r="D1605" s="92">
        <f t="shared" si="171"/>
        <v>0.25040622874313412</v>
      </c>
      <c r="E1605" s="93" cm="1">
        <f t="array" ref="E1605">SUM('DRE + DCF'!$S$41/TIR!S1605,'DRE + DCF'!$U$41:$AD$41/TIR!T1605:AC1605,TIR!F1605)</f>
        <v>31.944708386424541</v>
      </c>
      <c r="F1605" s="100">
        <f>'DRE + DCF'!$AE$38*'DRE + DCF'!$AE$39*(1+G1605)/(R1605-G1605)/AC1605</f>
        <v>12.484806103869207</v>
      </c>
      <c r="G1605" s="92">
        <f>R1605*(1-'DRE + DCF'!$AE$39)</f>
        <v>0.15024373724588047</v>
      </c>
      <c r="H1605" s="94">
        <f t="shared" si="176"/>
        <v>0.25040622874313412</v>
      </c>
      <c r="I1605" s="94">
        <f t="shared" si="175"/>
        <v>0.25040622874313412</v>
      </c>
      <c r="J1605" s="94">
        <f t="shared" si="175"/>
        <v>0.25040622874313412</v>
      </c>
      <c r="K1605" s="94">
        <f t="shared" si="175"/>
        <v>0.25040622874313412</v>
      </c>
      <c r="L1605" s="94">
        <f t="shared" si="175"/>
        <v>0.25040622874313412</v>
      </c>
      <c r="M1605" s="94">
        <f t="shared" si="175"/>
        <v>0.25040622874313412</v>
      </c>
      <c r="N1605" s="94">
        <f t="shared" si="175"/>
        <v>0.25040622874313412</v>
      </c>
      <c r="O1605" s="94">
        <f t="shared" si="175"/>
        <v>0.25040622874313412</v>
      </c>
      <c r="P1605" s="94">
        <f t="shared" si="175"/>
        <v>0.25040622874313412</v>
      </c>
      <c r="Q1605" s="94">
        <f t="shared" si="175"/>
        <v>0.25040622874313412</v>
      </c>
      <c r="R1605" s="94">
        <f t="shared" si="175"/>
        <v>0.25040622874313412</v>
      </c>
      <c r="S1605" s="93">
        <f>(1+H1605)^((5-Dashboard!$F$9)*3/12)</f>
        <v>1.0574571598930651</v>
      </c>
      <c r="T1605" s="93">
        <f t="shared" si="174"/>
        <v>1.3222510193593129</v>
      </c>
      <c r="U1605" s="93">
        <f t="shared" si="174"/>
        <v>1.6533509105688433</v>
      </c>
      <c r="V1605" s="93">
        <f t="shared" si="174"/>
        <v>2.0673602768734143</v>
      </c>
      <c r="W1605" s="93">
        <f t="shared" si="174"/>
        <v>2.5850401672586476</v>
      </c>
      <c r="X1605" s="93">
        <f t="shared" si="174"/>
        <v>3.2323503266914062</v>
      </c>
      <c r="Y1605" s="93">
        <f t="shared" si="173"/>
        <v>4.0417509819748387</v>
      </c>
      <c r="Z1605" s="93">
        <f t="shared" si="173"/>
        <v>5.0538306028900175</v>
      </c>
      <c r="AA1605" s="93">
        <f t="shared" si="173"/>
        <v>6.3193412648663463</v>
      </c>
      <c r="AB1605" s="93">
        <f t="shared" si="173"/>
        <v>7.9017436791423954</v>
      </c>
      <c r="AC1605" s="95">
        <f t="shared" si="173"/>
        <v>9.8803895143313394</v>
      </c>
      <c r="AE1605" s="96"/>
    </row>
    <row r="1606" spans="3:31" ht="24.75" customHeight="1" x14ac:dyDescent="0.25">
      <c r="C1606" s="91">
        <f>ABS(E1606-Dashboard!$F$13)</f>
        <v>17.586878329505375</v>
      </c>
      <c r="D1606" s="92">
        <f t="shared" si="171"/>
        <v>0.25050622874313411</v>
      </c>
      <c r="E1606" s="93" cm="1">
        <f t="array" ref="E1606">SUM('DRE + DCF'!$S$41/TIR!S1606,'DRE + DCF'!$U$41:$AD$41/TIR!T1606:AC1606,TIR!F1606)</f>
        <v>31.923121670494623</v>
      </c>
      <c r="F1606" s="100">
        <f>'DRE + DCF'!$AE$38*'DRE + DCF'!$AE$39*(1+G1606)/(R1606-G1606)/AC1606</f>
        <v>12.470247193971625</v>
      </c>
      <c r="G1606" s="92">
        <f>R1606*(1-'DRE + DCF'!$AE$39)</f>
        <v>0.15030373724588045</v>
      </c>
      <c r="H1606" s="94">
        <f t="shared" si="176"/>
        <v>0.25050622874313411</v>
      </c>
      <c r="I1606" s="94">
        <f t="shared" si="175"/>
        <v>0.25050622874313411</v>
      </c>
      <c r="J1606" s="94">
        <f t="shared" si="175"/>
        <v>0.25050622874313411</v>
      </c>
      <c r="K1606" s="94">
        <f t="shared" si="175"/>
        <v>0.25050622874313411</v>
      </c>
      <c r="L1606" s="94">
        <f t="shared" ref="I1606:R1631" si="177">$D1606</f>
        <v>0.25050622874313411</v>
      </c>
      <c r="M1606" s="94">
        <f t="shared" si="177"/>
        <v>0.25050622874313411</v>
      </c>
      <c r="N1606" s="94">
        <f t="shared" si="177"/>
        <v>0.25050622874313411</v>
      </c>
      <c r="O1606" s="94">
        <f t="shared" si="177"/>
        <v>0.25050622874313411</v>
      </c>
      <c r="P1606" s="94">
        <f t="shared" si="177"/>
        <v>0.25050622874313411</v>
      </c>
      <c r="Q1606" s="94">
        <f t="shared" si="177"/>
        <v>0.25050622874313411</v>
      </c>
      <c r="R1606" s="94">
        <f t="shared" si="177"/>
        <v>0.25050622874313411</v>
      </c>
      <c r="S1606" s="93">
        <f>(1+H1606)^((5-Dashboard!$F$9)*3/12)</f>
        <v>1.0574783015313514</v>
      </c>
      <c r="T1606" s="93">
        <f t="shared" si="174"/>
        <v>1.322383202825665</v>
      </c>
      <c r="U1606" s="93">
        <f t="shared" si="174"/>
        <v>1.6536484319187894</v>
      </c>
      <c r="V1606" s="93">
        <f t="shared" si="174"/>
        <v>2.0678976642657627</v>
      </c>
      <c r="W1606" s="93">
        <f t="shared" si="174"/>
        <v>2.5859189095677144</v>
      </c>
      <c r="X1606" s="93">
        <f t="shared" si="174"/>
        <v>3.2337077034390802</v>
      </c>
      <c r="Y1606" s="93">
        <f t="shared" si="173"/>
        <v>4.0437716250852249</v>
      </c>
      <c r="Z1606" s="93">
        <f t="shared" si="173"/>
        <v>5.0567616047838193</v>
      </c>
      <c r="AA1606" s="93">
        <f t="shared" si="173"/>
        <v>6.3235118840512925</v>
      </c>
      <c r="AB1606" s="93">
        <f t="shared" si="173"/>
        <v>7.9075909985373727</v>
      </c>
      <c r="AC1606" s="95">
        <f t="shared" si="173"/>
        <v>9.8884917980241234</v>
      </c>
      <c r="AE1606" s="96"/>
    </row>
    <row r="1607" spans="3:31" ht="24.75" customHeight="1" x14ac:dyDescent="0.25">
      <c r="C1607" s="91">
        <f>ABS(E1607-Dashboard!$F$13)</f>
        <v>17.608441159213594</v>
      </c>
      <c r="D1607" s="92">
        <f t="shared" si="171"/>
        <v>0.2506062287431341</v>
      </c>
      <c r="E1607" s="93" cm="1">
        <f t="array" ref="E1607">SUM('DRE + DCF'!$S$41/TIR!S1607,'DRE + DCF'!$U$41:$AD$41/TIR!T1607:AC1607,TIR!F1607)</f>
        <v>31.901558840786404</v>
      </c>
      <c r="F1607" s="100">
        <f>'DRE + DCF'!$AE$38*'DRE + DCF'!$AE$39*(1+G1607)/(R1607-G1607)/AC1607</f>
        <v>12.455708029070745</v>
      </c>
      <c r="G1607" s="92">
        <f>R1607*(1-'DRE + DCF'!$AE$39)</f>
        <v>0.15036373724588045</v>
      </c>
      <c r="H1607" s="94">
        <f t="shared" si="176"/>
        <v>0.2506062287431341</v>
      </c>
      <c r="I1607" s="94">
        <f t="shared" si="177"/>
        <v>0.2506062287431341</v>
      </c>
      <c r="J1607" s="94">
        <f t="shared" si="177"/>
        <v>0.2506062287431341</v>
      </c>
      <c r="K1607" s="94">
        <f t="shared" si="177"/>
        <v>0.2506062287431341</v>
      </c>
      <c r="L1607" s="94">
        <f t="shared" si="177"/>
        <v>0.2506062287431341</v>
      </c>
      <c r="M1607" s="94">
        <f t="shared" si="177"/>
        <v>0.2506062287431341</v>
      </c>
      <c r="N1607" s="94">
        <f t="shared" si="177"/>
        <v>0.2506062287431341</v>
      </c>
      <c r="O1607" s="94">
        <f t="shared" si="177"/>
        <v>0.2506062287431341</v>
      </c>
      <c r="P1607" s="94">
        <f t="shared" si="177"/>
        <v>0.2506062287431341</v>
      </c>
      <c r="Q1607" s="94">
        <f t="shared" si="177"/>
        <v>0.2506062287431341</v>
      </c>
      <c r="R1607" s="94">
        <f t="shared" si="177"/>
        <v>0.2506062287431341</v>
      </c>
      <c r="S1607" s="93">
        <f>(1+H1607)^((5-Dashboard!$F$9)*3/12)</f>
        <v>1.057499441901691</v>
      </c>
      <c r="T1607" s="93">
        <f t="shared" si="174"/>
        <v>1.3225153889346428</v>
      </c>
      <c r="U1607" s="93">
        <f t="shared" si="174"/>
        <v>1.6539459830103129</v>
      </c>
      <c r="V1607" s="93">
        <f t="shared" si="174"/>
        <v>2.0684351483573833</v>
      </c>
      <c r="W1607" s="93">
        <f t="shared" si="174"/>
        <v>2.586797880286972</v>
      </c>
      <c r="X1607" s="93">
        <f t="shared" si="174"/>
        <v>3.2350655415864233</v>
      </c>
      <c r="Y1607" s="93">
        <f t="shared" si="173"/>
        <v>4.0457931167002616</v>
      </c>
      <c r="Z1607" s="93">
        <f t="shared" si="173"/>
        <v>5.0596940719514452</v>
      </c>
      <c r="AA1607" s="93">
        <f t="shared" si="173"/>
        <v>6.3276849219171885</v>
      </c>
      <c r="AB1607" s="93">
        <f t="shared" si="173"/>
        <v>7.913442176873648</v>
      </c>
      <c r="AC1607" s="95">
        <f t="shared" si="173"/>
        <v>9.8966000771968101</v>
      </c>
      <c r="AE1607" s="96"/>
    </row>
    <row r="1608" spans="3:31" ht="24.75" customHeight="1" x14ac:dyDescent="0.25">
      <c r="C1608" s="91">
        <f>ABS(E1608-Dashboard!$F$13)</f>
        <v>17.629980136978851</v>
      </c>
      <c r="D1608" s="92">
        <f t="shared" si="171"/>
        <v>0.25070622874313409</v>
      </c>
      <c r="E1608" s="93" cm="1">
        <f t="array" ref="E1608">SUM('DRE + DCF'!$S$41/TIR!S1608,'DRE + DCF'!$U$41:$AD$41/TIR!T1608:AC1608,TIR!F1608)</f>
        <v>31.880019863021147</v>
      </c>
      <c r="F1608" s="100">
        <f>'DRE + DCF'!$AE$38*'DRE + DCF'!$AE$39*(1+G1608)/(R1608-G1608)/AC1608</f>
        <v>12.441188577980091</v>
      </c>
      <c r="G1608" s="92">
        <f>R1608*(1-'DRE + DCF'!$AE$39)</f>
        <v>0.15042373724588046</v>
      </c>
      <c r="H1608" s="94">
        <f t="shared" si="176"/>
        <v>0.25070622874313409</v>
      </c>
      <c r="I1608" s="94">
        <f t="shared" si="177"/>
        <v>0.25070622874313409</v>
      </c>
      <c r="J1608" s="94">
        <f t="shared" si="177"/>
        <v>0.25070622874313409</v>
      </c>
      <c r="K1608" s="94">
        <f t="shared" si="177"/>
        <v>0.25070622874313409</v>
      </c>
      <c r="L1608" s="94">
        <f t="shared" si="177"/>
        <v>0.25070622874313409</v>
      </c>
      <c r="M1608" s="94">
        <f t="shared" si="177"/>
        <v>0.25070622874313409</v>
      </c>
      <c r="N1608" s="94">
        <f t="shared" si="177"/>
        <v>0.25070622874313409</v>
      </c>
      <c r="O1608" s="94">
        <f t="shared" si="177"/>
        <v>0.25070622874313409</v>
      </c>
      <c r="P1608" s="94">
        <f t="shared" si="177"/>
        <v>0.25070622874313409</v>
      </c>
      <c r="Q1608" s="94">
        <f t="shared" si="177"/>
        <v>0.25070622874313409</v>
      </c>
      <c r="R1608" s="94">
        <f t="shared" si="177"/>
        <v>0.25070622874313409</v>
      </c>
      <c r="S1608" s="93">
        <f>(1+H1608)^((5-Dashboard!$F$9)*3/12)</f>
        <v>1.0575205810042614</v>
      </c>
      <c r="T1608" s="93">
        <f t="shared" si="174"/>
        <v>1.3226475776860878</v>
      </c>
      <c r="U1608" s="93">
        <f t="shared" si="174"/>
        <v>1.6542435638440083</v>
      </c>
      <c r="V1608" s="93">
        <f t="shared" si="174"/>
        <v>2.0689727291579416</v>
      </c>
      <c r="W1608" s="93">
        <f t="shared" si="174"/>
        <v>2.587677079457519</v>
      </c>
      <c r="X1608" s="93">
        <f t="shared" si="174"/>
        <v>3.236423841253361</v>
      </c>
      <c r="Y1608" s="93">
        <f t="shared" si="173"/>
        <v>4.0478154571083591</v>
      </c>
      <c r="Z1608" s="93">
        <f t="shared" si="173"/>
        <v>5.0626280050081611</v>
      </c>
      <c r="AA1608" s="93">
        <f t="shared" si="173"/>
        <v>6.3318603796731336</v>
      </c>
      <c r="AB1608" s="93">
        <f t="shared" si="173"/>
        <v>7.9192972163890545</v>
      </c>
      <c r="AC1608" s="95">
        <f t="shared" si="173"/>
        <v>9.9047143558059538</v>
      </c>
      <c r="AE1608" s="96"/>
    </row>
    <row r="1609" spans="3:31" ht="24.75" customHeight="1" x14ac:dyDescent="0.25">
      <c r="C1609" s="91">
        <f>ABS(E1609-Dashboard!$F$13)</f>
        <v>17.651495297019856</v>
      </c>
      <c r="D1609" s="92">
        <f t="shared" si="171"/>
        <v>0.25080622874313407</v>
      </c>
      <c r="E1609" s="93" cm="1">
        <f t="array" ref="E1609">SUM('DRE + DCF'!$S$41/TIR!S1609,'DRE + DCF'!$U$41:$AD$41/TIR!T1609:AC1609,TIR!F1609)</f>
        <v>31.858504702980142</v>
      </c>
      <c r="F1609" s="100">
        <f>'DRE + DCF'!$AE$38*'DRE + DCF'!$AE$39*(1+G1609)/(R1609-G1609)/AC1609</f>
        <v>12.426688809570551</v>
      </c>
      <c r="G1609" s="92">
        <f>R1609*(1-'DRE + DCF'!$AE$39)</f>
        <v>0.15048373724588043</v>
      </c>
      <c r="H1609" s="94">
        <f t="shared" si="176"/>
        <v>0.25080622874313407</v>
      </c>
      <c r="I1609" s="94">
        <f t="shared" si="177"/>
        <v>0.25080622874313407</v>
      </c>
      <c r="J1609" s="94">
        <f t="shared" si="177"/>
        <v>0.25080622874313407</v>
      </c>
      <c r="K1609" s="94">
        <f t="shared" si="177"/>
        <v>0.25080622874313407</v>
      </c>
      <c r="L1609" s="94">
        <f t="shared" si="177"/>
        <v>0.25080622874313407</v>
      </c>
      <c r="M1609" s="94">
        <f t="shared" si="177"/>
        <v>0.25080622874313407</v>
      </c>
      <c r="N1609" s="94">
        <f t="shared" si="177"/>
        <v>0.25080622874313407</v>
      </c>
      <c r="O1609" s="94">
        <f t="shared" si="177"/>
        <v>0.25080622874313407</v>
      </c>
      <c r="P1609" s="94">
        <f t="shared" si="177"/>
        <v>0.25080622874313407</v>
      </c>
      <c r="Q1609" s="94">
        <f t="shared" si="177"/>
        <v>0.25080622874313407</v>
      </c>
      <c r="R1609" s="94">
        <f t="shared" si="177"/>
        <v>0.25080622874313407</v>
      </c>
      <c r="S1609" s="93">
        <f>(1+H1609)^((5-Dashboard!$F$9)*3/12)</f>
        <v>1.0575417188392395</v>
      </c>
      <c r="T1609" s="93">
        <f t="shared" si="174"/>
        <v>1.3227797690798411</v>
      </c>
      <c r="U1609" s="93">
        <f t="shared" si="174"/>
        <v>1.6545411744204697</v>
      </c>
      <c r="V1609" s="93">
        <f t="shared" si="174"/>
        <v>2.0695104066771037</v>
      </c>
      <c r="W1609" s="93">
        <f t="shared" si="174"/>
        <v>2.5885565071204577</v>
      </c>
      <c r="X1609" s="93">
        <f t="shared" si="174"/>
        <v>3.2377826025598395</v>
      </c>
      <c r="Y1609" s="93">
        <f t="shared" si="173"/>
        <v>4.049838646598003</v>
      </c>
      <c r="Z1609" s="93">
        <f t="shared" si="173"/>
        <v>5.0655634045694464</v>
      </c>
      <c r="AA1609" s="93">
        <f t="shared" si="173"/>
        <v>6.33603825852874</v>
      </c>
      <c r="AB1609" s="93">
        <f t="shared" si="173"/>
        <v>7.9251561193225477</v>
      </c>
      <c r="AC1609" s="95">
        <f t="shared" si="173"/>
        <v>9.9128346378104073</v>
      </c>
      <c r="AE1609" s="96"/>
    </row>
    <row r="1610" spans="3:31" ht="24.75" customHeight="1" x14ac:dyDescent="0.25">
      <c r="C1610" s="91">
        <f>ABS(E1610-Dashboard!$F$13)</f>
        <v>17.672986673495309</v>
      </c>
      <c r="D1610" s="92">
        <f t="shared" si="171"/>
        <v>0.25090622874313406</v>
      </c>
      <c r="E1610" s="93" cm="1">
        <f t="array" ref="E1610">SUM('DRE + DCF'!$S$41/TIR!S1610,'DRE + DCF'!$U$41:$AD$41/TIR!T1610:AC1610,TIR!F1610)</f>
        <v>31.837013326504689</v>
      </c>
      <c r="F1610" s="100">
        <f>'DRE + DCF'!$AE$38*'DRE + DCF'!$AE$39*(1+G1610)/(R1610-G1610)/AC1610</f>
        <v>12.412208692770294</v>
      </c>
      <c r="G1610" s="92">
        <f>R1610*(1-'DRE + DCF'!$AE$39)</f>
        <v>0.15054373724588044</v>
      </c>
      <c r="H1610" s="94">
        <f t="shared" si="176"/>
        <v>0.25090622874313406</v>
      </c>
      <c r="I1610" s="94">
        <f t="shared" si="177"/>
        <v>0.25090622874313406</v>
      </c>
      <c r="J1610" s="94">
        <f t="shared" si="177"/>
        <v>0.25090622874313406</v>
      </c>
      <c r="K1610" s="94">
        <f t="shared" si="177"/>
        <v>0.25090622874313406</v>
      </c>
      <c r="L1610" s="94">
        <f t="shared" si="177"/>
        <v>0.25090622874313406</v>
      </c>
      <c r="M1610" s="94">
        <f t="shared" si="177"/>
        <v>0.25090622874313406</v>
      </c>
      <c r="N1610" s="94">
        <f t="shared" si="177"/>
        <v>0.25090622874313406</v>
      </c>
      <c r="O1610" s="94">
        <f t="shared" si="177"/>
        <v>0.25090622874313406</v>
      </c>
      <c r="P1610" s="94">
        <f t="shared" si="177"/>
        <v>0.25090622874313406</v>
      </c>
      <c r="Q1610" s="94">
        <f t="shared" si="177"/>
        <v>0.25090622874313406</v>
      </c>
      <c r="R1610" s="94">
        <f t="shared" si="177"/>
        <v>0.25090622874313406</v>
      </c>
      <c r="S1610" s="93">
        <f>(1+H1610)^((5-Dashboard!$F$9)*3/12)</f>
        <v>1.0575628554068033</v>
      </c>
      <c r="T1610" s="93">
        <f t="shared" si="174"/>
        <v>1.3229119631157447</v>
      </c>
      <c r="U1610" s="93">
        <f t="shared" si="174"/>
        <v>1.6548388147402922</v>
      </c>
      <c r="V1610" s="93">
        <f t="shared" si="174"/>
        <v>2.0700481809245366</v>
      </c>
      <c r="W1610" s="93">
        <f t="shared" si="174"/>
        <v>2.589436163316897</v>
      </c>
      <c r="X1610" s="93">
        <f t="shared" si="174"/>
        <v>3.23914182562583</v>
      </c>
      <c r="Y1610" s="93">
        <f t="shared" si="173"/>
        <v>4.0518626854577571</v>
      </c>
      <c r="Z1610" s="93">
        <f t="shared" si="173"/>
        <v>5.0685002712509908</v>
      </c>
      <c r="AA1610" s="93">
        <f t="shared" si="173"/>
        <v>6.3402185596941285</v>
      </c>
      <c r="AB1610" s="93">
        <f t="shared" si="173"/>
        <v>7.9310188879142078</v>
      </c>
      <c r="AC1610" s="95">
        <f t="shared" si="173"/>
        <v>9.9209609271713273</v>
      </c>
      <c r="AE1610" s="96"/>
    </row>
    <row r="1611" spans="3:31" ht="24.75" customHeight="1" x14ac:dyDescent="0.25">
      <c r="C1611" s="91">
        <f>ABS(E1611-Dashboard!$F$13)</f>
        <v>17.694454300504084</v>
      </c>
      <c r="D1611" s="92">
        <f t="shared" si="171"/>
        <v>0.25100622874313405</v>
      </c>
      <c r="E1611" s="93" cm="1">
        <f t="array" ref="E1611">SUM('DRE + DCF'!$S$41/TIR!S1611,'DRE + DCF'!$U$41:$AD$41/TIR!T1611:AC1611,TIR!F1611)</f>
        <v>31.815545699495914</v>
      </c>
      <c r="F1611" s="100">
        <f>'DRE + DCF'!$AE$38*'DRE + DCF'!$AE$39*(1+G1611)/(R1611-G1611)/AC1611</f>
        <v>12.397748196564613</v>
      </c>
      <c r="G1611" s="92">
        <f>R1611*(1-'DRE + DCF'!$AE$39)</f>
        <v>0.15060373724588041</v>
      </c>
      <c r="H1611" s="94">
        <f t="shared" si="176"/>
        <v>0.25100622874313405</v>
      </c>
      <c r="I1611" s="94">
        <f t="shared" si="177"/>
        <v>0.25100622874313405</v>
      </c>
      <c r="J1611" s="94">
        <f t="shared" si="177"/>
        <v>0.25100622874313405</v>
      </c>
      <c r="K1611" s="94">
        <f t="shared" si="177"/>
        <v>0.25100622874313405</v>
      </c>
      <c r="L1611" s="94">
        <f t="shared" si="177"/>
        <v>0.25100622874313405</v>
      </c>
      <c r="M1611" s="94">
        <f t="shared" si="177"/>
        <v>0.25100622874313405</v>
      </c>
      <c r="N1611" s="94">
        <f t="shared" si="177"/>
        <v>0.25100622874313405</v>
      </c>
      <c r="O1611" s="94">
        <f t="shared" si="177"/>
        <v>0.25100622874313405</v>
      </c>
      <c r="P1611" s="94">
        <f t="shared" si="177"/>
        <v>0.25100622874313405</v>
      </c>
      <c r="Q1611" s="94">
        <f t="shared" si="177"/>
        <v>0.25100622874313405</v>
      </c>
      <c r="R1611" s="94">
        <f t="shared" si="177"/>
        <v>0.25100622874313405</v>
      </c>
      <c r="S1611" s="93">
        <f>(1+H1611)^((5-Dashboard!$F$9)*3/12)</f>
        <v>1.0575839907071296</v>
      </c>
      <c r="T1611" s="93">
        <f t="shared" si="174"/>
        <v>1.32304415979364</v>
      </c>
      <c r="U1611" s="93">
        <f t="shared" si="174"/>
        <v>1.6551364848040699</v>
      </c>
      <c r="V1611" s="93">
        <f t="shared" si="174"/>
        <v>2.0705860519099071</v>
      </c>
      <c r="W1611" s="93">
        <f t="shared" si="174"/>
        <v>2.5903160480879479</v>
      </c>
      <c r="X1611" s="93">
        <f t="shared" si="174"/>
        <v>3.2405015105713222</v>
      </c>
      <c r="Y1611" s="93">
        <f t="shared" si="173"/>
        <v>4.053887573976259</v>
      </c>
      <c r="Z1611" s="93">
        <f t="shared" si="173"/>
        <v>5.0714386056686926</v>
      </c>
      <c r="AA1611" s="93">
        <f t="shared" si="173"/>
        <v>6.3444012843799289</v>
      </c>
      <c r="AB1611" s="93">
        <f t="shared" si="173"/>
        <v>7.9368855244052305</v>
      </c>
      <c r="AC1611" s="95">
        <f t="shared" si="173"/>
        <v>9.9290932278521584</v>
      </c>
      <c r="AE1611" s="96"/>
    </row>
    <row r="1612" spans="3:31" ht="24.75" customHeight="1" x14ac:dyDescent="0.25">
      <c r="C1612" s="91">
        <f>ABS(E1612-Dashboard!$F$13)</f>
        <v>17.715898212085346</v>
      </c>
      <c r="D1612" s="92">
        <f t="shared" si="171"/>
        <v>0.25110622874313404</v>
      </c>
      <c r="E1612" s="93" cm="1">
        <f t="array" ref="E1612">SUM('DRE + DCF'!$S$41/TIR!S1612,'DRE + DCF'!$U$41:$AD$41/TIR!T1612:AC1612,TIR!F1612)</f>
        <v>31.794101787914652</v>
      </c>
      <c r="F1612" s="100">
        <f>'DRE + DCF'!$AE$38*'DRE + DCF'!$AE$39*(1+G1612)/(R1612-G1612)/AC1612</f>
        <v>12.383307289995827</v>
      </c>
      <c r="G1612" s="92">
        <f>R1612*(1-'DRE + DCF'!$AE$39)</f>
        <v>0.15066373724588042</v>
      </c>
      <c r="H1612" s="94">
        <f t="shared" si="176"/>
        <v>0.25110622874313404</v>
      </c>
      <c r="I1612" s="94">
        <f t="shared" si="177"/>
        <v>0.25110622874313404</v>
      </c>
      <c r="J1612" s="94">
        <f t="shared" si="177"/>
        <v>0.25110622874313404</v>
      </c>
      <c r="K1612" s="94">
        <f t="shared" si="177"/>
        <v>0.25110622874313404</v>
      </c>
      <c r="L1612" s="94">
        <f t="shared" si="177"/>
        <v>0.25110622874313404</v>
      </c>
      <c r="M1612" s="94">
        <f t="shared" si="177"/>
        <v>0.25110622874313404</v>
      </c>
      <c r="N1612" s="94">
        <f t="shared" si="177"/>
        <v>0.25110622874313404</v>
      </c>
      <c r="O1612" s="94">
        <f t="shared" si="177"/>
        <v>0.25110622874313404</v>
      </c>
      <c r="P1612" s="94">
        <f t="shared" si="177"/>
        <v>0.25110622874313404</v>
      </c>
      <c r="Q1612" s="94">
        <f t="shared" si="177"/>
        <v>0.25110622874313404</v>
      </c>
      <c r="R1612" s="94">
        <f t="shared" si="177"/>
        <v>0.25110622874313404</v>
      </c>
      <c r="S1612" s="93">
        <f>(1+H1612)^((5-Dashboard!$F$9)*3/12)</f>
        <v>1.0576051247403959</v>
      </c>
      <c r="T1612" s="93">
        <f t="shared" si="174"/>
        <v>1.3231763591133685</v>
      </c>
      <c r="U1612" s="93">
        <f t="shared" si="174"/>
        <v>1.6554341846123972</v>
      </c>
      <c r="V1612" s="93">
        <f t="shared" si="174"/>
        <v>2.0711240196428813</v>
      </c>
      <c r="W1612" s="93">
        <f t="shared" si="174"/>
        <v>2.5911961614747261</v>
      </c>
      <c r="X1612" s="93">
        <f t="shared" si="174"/>
        <v>3.2418616575163295</v>
      </c>
      <c r="Y1612" s="93">
        <f t="shared" si="173"/>
        <v>4.0559133124422209</v>
      </c>
      <c r="Z1612" s="93">
        <f t="shared" si="173"/>
        <v>5.0743784084386601</v>
      </c>
      <c r="AA1612" s="93">
        <f t="shared" si="173"/>
        <v>6.348586433797279</v>
      </c>
      <c r="AB1612" s="93">
        <f t="shared" si="173"/>
        <v>7.9427560310379359</v>
      </c>
      <c r="AC1612" s="95">
        <f t="shared" si="173"/>
        <v>9.9372315438186547</v>
      </c>
      <c r="AE1612" s="96"/>
    </row>
    <row r="1613" spans="3:31" ht="24.75" customHeight="1" x14ac:dyDescent="0.25">
      <c r="C1613" s="91">
        <f>ABS(E1613-Dashboard!$F$13)</f>
        <v>17.737318442218658</v>
      </c>
      <c r="D1613" s="92">
        <f t="shared" si="171"/>
        <v>0.25120622874313403</v>
      </c>
      <c r="E1613" s="93" cm="1">
        <f t="array" ref="E1613">SUM('DRE + DCF'!$S$41/TIR!S1613,'DRE + DCF'!$U$41:$AD$41/TIR!T1613:AC1613,TIR!F1613)</f>
        <v>31.77268155778134</v>
      </c>
      <c r="F1613" s="100">
        <f>'DRE + DCF'!$AE$38*'DRE + DCF'!$AE$39*(1+G1613)/(R1613-G1613)/AC1613</f>
        <v>12.368885942163162</v>
      </c>
      <c r="G1613" s="92">
        <f>R1613*(1-'DRE + DCF'!$AE$39)</f>
        <v>0.15072373724588042</v>
      </c>
      <c r="H1613" s="94">
        <f t="shared" si="176"/>
        <v>0.25120622874313403</v>
      </c>
      <c r="I1613" s="94">
        <f t="shared" si="177"/>
        <v>0.25120622874313403</v>
      </c>
      <c r="J1613" s="94">
        <f t="shared" si="177"/>
        <v>0.25120622874313403</v>
      </c>
      <c r="K1613" s="94">
        <f t="shared" si="177"/>
        <v>0.25120622874313403</v>
      </c>
      <c r="L1613" s="94">
        <f t="shared" si="177"/>
        <v>0.25120622874313403</v>
      </c>
      <c r="M1613" s="94">
        <f t="shared" si="177"/>
        <v>0.25120622874313403</v>
      </c>
      <c r="N1613" s="94">
        <f t="shared" si="177"/>
        <v>0.25120622874313403</v>
      </c>
      <c r="O1613" s="94">
        <f t="shared" si="177"/>
        <v>0.25120622874313403</v>
      </c>
      <c r="P1613" s="94">
        <f t="shared" si="177"/>
        <v>0.25120622874313403</v>
      </c>
      <c r="Q1613" s="94">
        <f t="shared" si="177"/>
        <v>0.25120622874313403</v>
      </c>
      <c r="R1613" s="94">
        <f t="shared" si="177"/>
        <v>0.25120622874313403</v>
      </c>
      <c r="S1613" s="93">
        <f>(1+H1613)^((5-Dashboard!$F$9)*3/12)</f>
        <v>1.0576262575067794</v>
      </c>
      <c r="T1613" s="93">
        <f t="shared" si="174"/>
        <v>1.3233085610747721</v>
      </c>
      <c r="U1613" s="93">
        <f t="shared" si="174"/>
        <v>1.6557319141658688</v>
      </c>
      <c r="V1613" s="93">
        <f t="shared" si="174"/>
        <v>2.0716620841331275</v>
      </c>
      <c r="W1613" s="93">
        <f t="shared" si="174"/>
        <v>2.5920765035183515</v>
      </c>
      <c r="X1613" s="93">
        <f t="shared" si="174"/>
        <v>3.2432222665808856</v>
      </c>
      <c r="Y1613" s="93">
        <f t="shared" si="173"/>
        <v>4.0579399011444295</v>
      </c>
      <c r="Z1613" s="93">
        <f t="shared" si="173"/>
        <v>5.077319680177208</v>
      </c>
      <c r="AA1613" s="93">
        <f t="shared" si="173"/>
        <v>6.3527740091578195</v>
      </c>
      <c r="AB1613" s="93">
        <f t="shared" si="173"/>
        <v>7.9486304100557552</v>
      </c>
      <c r="AC1613" s="95">
        <f t="shared" si="173"/>
        <v>9.9453758790388527</v>
      </c>
      <c r="AE1613" s="96"/>
    </row>
    <row r="1614" spans="3:31" ht="24.75" customHeight="1" x14ac:dyDescent="0.25">
      <c r="C1614" s="91">
        <f>ABS(E1614-Dashboard!$F$13)</f>
        <v>17.758715024824113</v>
      </c>
      <c r="D1614" s="92">
        <f t="shared" si="171"/>
        <v>0.25130622874313402</v>
      </c>
      <c r="E1614" s="93" cm="1">
        <f t="array" ref="E1614">SUM('DRE + DCF'!$S$41/TIR!S1614,'DRE + DCF'!$U$41:$AD$41/TIR!T1614:AC1614,TIR!F1614)</f>
        <v>31.751284975175885</v>
      </c>
      <c r="F1614" s="100">
        <f>'DRE + DCF'!$AE$38*'DRE + DCF'!$AE$39*(1+G1614)/(R1614-G1614)/AC1614</f>
        <v>12.354484122222594</v>
      </c>
      <c r="G1614" s="92">
        <f>R1614*(1-'DRE + DCF'!$AE$39)</f>
        <v>0.1507837372458804</v>
      </c>
      <c r="H1614" s="94">
        <f t="shared" si="176"/>
        <v>0.25130622874313402</v>
      </c>
      <c r="I1614" s="94">
        <f t="shared" si="177"/>
        <v>0.25130622874313402</v>
      </c>
      <c r="J1614" s="94">
        <f t="shared" si="177"/>
        <v>0.25130622874313402</v>
      </c>
      <c r="K1614" s="94">
        <f t="shared" si="177"/>
        <v>0.25130622874313402</v>
      </c>
      <c r="L1614" s="94">
        <f t="shared" si="177"/>
        <v>0.25130622874313402</v>
      </c>
      <c r="M1614" s="94">
        <f t="shared" si="177"/>
        <v>0.25130622874313402</v>
      </c>
      <c r="N1614" s="94">
        <f t="shared" si="177"/>
        <v>0.25130622874313402</v>
      </c>
      <c r="O1614" s="94">
        <f t="shared" si="177"/>
        <v>0.25130622874313402</v>
      </c>
      <c r="P1614" s="94">
        <f t="shared" si="177"/>
        <v>0.25130622874313402</v>
      </c>
      <c r="Q1614" s="94">
        <f t="shared" si="177"/>
        <v>0.25130622874313402</v>
      </c>
      <c r="R1614" s="94">
        <f t="shared" si="177"/>
        <v>0.25130622874313402</v>
      </c>
      <c r="S1614" s="93">
        <f>(1+H1614)^((5-Dashboard!$F$9)*3/12)</f>
        <v>1.0576473890064573</v>
      </c>
      <c r="T1614" s="93">
        <f t="shared" si="174"/>
        <v>1.3234407656776925</v>
      </c>
      <c r="U1614" s="93">
        <f t="shared" si="174"/>
        <v>1.6560296734650792</v>
      </c>
      <c r="V1614" s="93">
        <f t="shared" si="174"/>
        <v>2.0722002453903121</v>
      </c>
      <c r="W1614" s="93">
        <f t="shared" si="174"/>
        <v>2.5929570742599481</v>
      </c>
      <c r="X1614" s="93">
        <f t="shared" si="174"/>
        <v>3.2445833378850462</v>
      </c>
      <c r="Y1614" s="93">
        <f t="shared" si="173"/>
        <v>4.0599673403717471</v>
      </c>
      <c r="Z1614" s="93">
        <f t="shared" si="173"/>
        <v>5.0802624215008629</v>
      </c>
      <c r="AA1614" s="93">
        <f t="shared" si="173"/>
        <v>6.3569640116737069</v>
      </c>
      <c r="AB1614" s="93">
        <f t="shared" si="173"/>
        <v>7.9545086637032503</v>
      </c>
      <c r="AC1614" s="95">
        <f t="shared" si="173"/>
        <v>9.9535262374830999</v>
      </c>
      <c r="AE1614" s="96"/>
    </row>
    <row r="1615" spans="3:31" ht="24.75" customHeight="1" x14ac:dyDescent="0.25">
      <c r="C1615" s="91">
        <f>ABS(E1615-Dashboard!$F$13)</f>
        <v>17.780087993762457</v>
      </c>
      <c r="D1615" s="92">
        <f t="shared" ref="D1615:D1678" si="178">D1614+0.0001</f>
        <v>0.25140622874313401</v>
      </c>
      <c r="E1615" s="93" cm="1">
        <f t="array" ref="E1615">SUM('DRE + DCF'!$S$41/TIR!S1615,'DRE + DCF'!$U$41:$AD$41/TIR!T1615:AC1615,TIR!F1615)</f>
        <v>31.729912006237541</v>
      </c>
      <c r="F1615" s="100">
        <f>'DRE + DCF'!$AE$38*'DRE + DCF'!$AE$39*(1+G1615)/(R1615-G1615)/AC1615</f>
        <v>12.340101799386785</v>
      </c>
      <c r="G1615" s="92">
        <f>R1615*(1-'DRE + DCF'!$AE$39)</f>
        <v>0.1508437372458804</v>
      </c>
      <c r="H1615" s="94">
        <f t="shared" si="176"/>
        <v>0.25140622874313401</v>
      </c>
      <c r="I1615" s="94">
        <f t="shared" si="177"/>
        <v>0.25140622874313401</v>
      </c>
      <c r="J1615" s="94">
        <f t="shared" si="177"/>
        <v>0.25140622874313401</v>
      </c>
      <c r="K1615" s="94">
        <f t="shared" si="177"/>
        <v>0.25140622874313401</v>
      </c>
      <c r="L1615" s="94">
        <f t="shared" si="177"/>
        <v>0.25140622874313401</v>
      </c>
      <c r="M1615" s="94">
        <f t="shared" si="177"/>
        <v>0.25140622874313401</v>
      </c>
      <c r="N1615" s="94">
        <f t="shared" si="177"/>
        <v>0.25140622874313401</v>
      </c>
      <c r="O1615" s="94">
        <f t="shared" si="177"/>
        <v>0.25140622874313401</v>
      </c>
      <c r="P1615" s="94">
        <f t="shared" si="177"/>
        <v>0.25140622874313401</v>
      </c>
      <c r="Q1615" s="94">
        <f t="shared" si="177"/>
        <v>0.25140622874313401</v>
      </c>
      <c r="R1615" s="94">
        <f t="shared" si="177"/>
        <v>0.25140622874313401</v>
      </c>
      <c r="S1615" s="93">
        <f>(1+H1615)^((5-Dashboard!$F$9)*3/12)</f>
        <v>1.0576685192396067</v>
      </c>
      <c r="T1615" s="93">
        <f t="shared" si="174"/>
        <v>1.3235729729219712</v>
      </c>
      <c r="U1615" s="93">
        <f t="shared" si="174"/>
        <v>1.6563274625106221</v>
      </c>
      <c r="V1615" s="93">
        <f t="shared" si="174"/>
        <v>2.0727385034241022</v>
      </c>
      <c r="W1615" s="93">
        <f t="shared" si="174"/>
        <v>2.5938378737406431</v>
      </c>
      <c r="X1615" s="93">
        <f t="shared" si="174"/>
        <v>3.2459448715488874</v>
      </c>
      <c r="Y1615" s="93">
        <f t="shared" si="173"/>
        <v>4.0619956304131097</v>
      </c>
      <c r="Z1615" s="93">
        <f t="shared" si="173"/>
        <v>5.083206633026359</v>
      </c>
      <c r="AA1615" s="93">
        <f t="shared" si="173"/>
        <v>6.3611564425575997</v>
      </c>
      <c r="AB1615" s="93">
        <f t="shared" si="173"/>
        <v>7.9603907942260959</v>
      </c>
      <c r="AC1615" s="95">
        <f t="shared" si="173"/>
        <v>9.9616826231240392</v>
      </c>
      <c r="AE1615" s="96"/>
    </row>
    <row r="1616" spans="3:31" ht="24.75" customHeight="1" x14ac:dyDescent="0.25">
      <c r="C1616" s="91">
        <f>ABS(E1616-Dashboard!$F$13)</f>
        <v>17.801437382835239</v>
      </c>
      <c r="D1616" s="92">
        <f t="shared" si="178"/>
        <v>0.251506228743134</v>
      </c>
      <c r="E1616" s="93" cm="1">
        <f t="array" ref="E1616">SUM('DRE + DCF'!$S$41/TIR!S1616,'DRE + DCF'!$U$41:$AD$41/TIR!T1616:AC1616,TIR!F1616)</f>
        <v>31.708562617164759</v>
      </c>
      <c r="F1616" s="100">
        <f>'DRE + DCF'!$AE$38*'DRE + DCF'!$AE$39*(1+G1616)/(R1616-G1616)/AC1616</f>
        <v>12.325738942924897</v>
      </c>
      <c r="G1616" s="92">
        <f>R1616*(1-'DRE + DCF'!$AE$39)</f>
        <v>0.15090373724588038</v>
      </c>
      <c r="H1616" s="94">
        <f t="shared" si="176"/>
        <v>0.251506228743134</v>
      </c>
      <c r="I1616" s="94">
        <f t="shared" si="177"/>
        <v>0.251506228743134</v>
      </c>
      <c r="J1616" s="94">
        <f t="shared" si="177"/>
        <v>0.251506228743134</v>
      </c>
      <c r="K1616" s="94">
        <f t="shared" si="177"/>
        <v>0.251506228743134</v>
      </c>
      <c r="L1616" s="94">
        <f t="shared" si="177"/>
        <v>0.251506228743134</v>
      </c>
      <c r="M1616" s="94">
        <f t="shared" si="177"/>
        <v>0.251506228743134</v>
      </c>
      <c r="N1616" s="94">
        <f t="shared" si="177"/>
        <v>0.251506228743134</v>
      </c>
      <c r="O1616" s="94">
        <f t="shared" si="177"/>
        <v>0.251506228743134</v>
      </c>
      <c r="P1616" s="94">
        <f t="shared" si="177"/>
        <v>0.251506228743134</v>
      </c>
      <c r="Q1616" s="94">
        <f t="shared" si="177"/>
        <v>0.251506228743134</v>
      </c>
      <c r="R1616" s="94">
        <f t="shared" si="177"/>
        <v>0.251506228743134</v>
      </c>
      <c r="S1616" s="93">
        <f>(1+H1616)^((5-Dashboard!$F$9)*3/12)</f>
        <v>1.0576896482064047</v>
      </c>
      <c r="T1616" s="93">
        <f t="shared" si="174"/>
        <v>1.3237051828074495</v>
      </c>
      <c r="U1616" s="93">
        <f t="shared" si="174"/>
        <v>1.6566252813030919</v>
      </c>
      <c r="V1616" s="93">
        <f t="shared" si="174"/>
        <v>2.0732768582441663</v>
      </c>
      <c r="W1616" s="93">
        <f t="shared" si="174"/>
        <v>2.5947189020015697</v>
      </c>
      <c r="X1616" s="93">
        <f t="shared" si="174"/>
        <v>3.2473068676925099</v>
      </c>
      <c r="Y1616" s="93">
        <f t="shared" si="173"/>
        <v>4.0640247715575324</v>
      </c>
      <c r="Z1616" s="93">
        <f t="shared" si="173"/>
        <v>5.0861523153706436</v>
      </c>
      <c r="AA1616" s="93">
        <f t="shared" si="173"/>
        <v>6.3653513030226732</v>
      </c>
      <c r="AB1616" s="93">
        <f t="shared" si="173"/>
        <v>7.9662768038711</v>
      </c>
      <c r="AC1616" s="95">
        <f t="shared" si="173"/>
        <v>9.9698450399366276</v>
      </c>
      <c r="AE1616" s="96"/>
    </row>
    <row r="1617" spans="3:31" ht="24.75" customHeight="1" x14ac:dyDescent="0.25">
      <c r="C1617" s="91">
        <f>ABS(E1617-Dashboard!$F$13)</f>
        <v>17.822763225784879</v>
      </c>
      <c r="D1617" s="92">
        <f t="shared" si="178"/>
        <v>0.25160622874313399</v>
      </c>
      <c r="E1617" s="93" cm="1">
        <f t="array" ref="E1617">SUM('DRE + DCF'!$S$41/TIR!S1617,'DRE + DCF'!$U$41:$AD$41/TIR!T1617:AC1617,TIR!F1617)</f>
        <v>31.687236774215119</v>
      </c>
      <c r="F1617" s="100">
        <f>'DRE + DCF'!$AE$38*'DRE + DCF'!$AE$39*(1+G1617)/(R1617-G1617)/AC1617</f>
        <v>12.311395522162535</v>
      </c>
      <c r="G1617" s="92">
        <f>R1617*(1-'DRE + DCF'!$AE$39)</f>
        <v>0.15096373724588039</v>
      </c>
      <c r="H1617" s="94">
        <f t="shared" si="176"/>
        <v>0.25160622874313399</v>
      </c>
      <c r="I1617" s="94">
        <f t="shared" si="177"/>
        <v>0.25160622874313399</v>
      </c>
      <c r="J1617" s="94">
        <f t="shared" si="177"/>
        <v>0.25160622874313399</v>
      </c>
      <c r="K1617" s="94">
        <f t="shared" si="177"/>
        <v>0.25160622874313399</v>
      </c>
      <c r="L1617" s="94">
        <f t="shared" si="177"/>
        <v>0.25160622874313399</v>
      </c>
      <c r="M1617" s="94">
        <f t="shared" si="177"/>
        <v>0.25160622874313399</v>
      </c>
      <c r="N1617" s="94">
        <f t="shared" si="177"/>
        <v>0.25160622874313399</v>
      </c>
      <c r="O1617" s="94">
        <f t="shared" si="177"/>
        <v>0.25160622874313399</v>
      </c>
      <c r="P1617" s="94">
        <f t="shared" si="177"/>
        <v>0.25160622874313399</v>
      </c>
      <c r="Q1617" s="94">
        <f t="shared" si="177"/>
        <v>0.25160622874313399</v>
      </c>
      <c r="R1617" s="94">
        <f t="shared" si="177"/>
        <v>0.25160622874313399</v>
      </c>
      <c r="S1617" s="93">
        <f>(1+H1617)^((5-Dashboard!$F$9)*3/12)</f>
        <v>1.0577107759070283</v>
      </c>
      <c r="T1617" s="93">
        <f t="shared" si="174"/>
        <v>1.3238373953339699</v>
      </c>
      <c r="U1617" s="93">
        <f t="shared" si="174"/>
        <v>1.6569231298430835</v>
      </c>
      <c r="V1617" s="93">
        <f t="shared" si="174"/>
        <v>2.0738153098601719</v>
      </c>
      <c r="W1617" s="93">
        <f t="shared" si="174"/>
        <v>2.5956001590838635</v>
      </c>
      <c r="X1617" s="93">
        <f t="shared" si="174"/>
        <v>3.2486693264360329</v>
      </c>
      <c r="Y1617" s="93">
        <f t="shared" si="173"/>
        <v>4.0660547640941003</v>
      </c>
      <c r="Z1617" s="93">
        <f t="shared" si="173"/>
        <v>5.0890994691508702</v>
      </c>
      <c r="AA1617" s="93">
        <f t="shared" si="173"/>
        <v>6.3695485942826053</v>
      </c>
      <c r="AB1617" s="93">
        <f t="shared" si="173"/>
        <v>7.972166694886182</v>
      </c>
      <c r="AC1617" s="95">
        <f t="shared" si="173"/>
        <v>9.9780134918981087</v>
      </c>
      <c r="AE1617" s="96"/>
    </row>
    <row r="1618" spans="3:31" ht="24.75" customHeight="1" x14ac:dyDescent="0.25">
      <c r="C1618" s="91">
        <f>ABS(E1618-Dashboard!$F$13)</f>
        <v>17.844065556294844</v>
      </c>
      <c r="D1618" s="92">
        <f t="shared" si="178"/>
        <v>0.25170622874313398</v>
      </c>
      <c r="E1618" s="93" cm="1">
        <f t="array" ref="E1618">SUM('DRE + DCF'!$S$41/TIR!S1618,'DRE + DCF'!$U$41:$AD$41/TIR!T1618:AC1618,TIR!F1618)</f>
        <v>31.665934443705154</v>
      </c>
      <c r="F1618" s="100">
        <f>'DRE + DCF'!$AE$38*'DRE + DCF'!$AE$39*(1+G1618)/(R1618-G1618)/AC1618</f>
        <v>12.297071506481572</v>
      </c>
      <c r="G1618" s="92">
        <f>R1618*(1-'DRE + DCF'!$AE$39)</f>
        <v>0.15102373724588039</v>
      </c>
      <c r="H1618" s="94">
        <f t="shared" si="176"/>
        <v>0.25170622874313398</v>
      </c>
      <c r="I1618" s="94">
        <f t="shared" si="177"/>
        <v>0.25170622874313398</v>
      </c>
      <c r="J1618" s="94">
        <f t="shared" si="177"/>
        <v>0.25170622874313398</v>
      </c>
      <c r="K1618" s="94">
        <f t="shared" si="177"/>
        <v>0.25170622874313398</v>
      </c>
      <c r="L1618" s="94">
        <f t="shared" si="177"/>
        <v>0.25170622874313398</v>
      </c>
      <c r="M1618" s="94">
        <f t="shared" si="177"/>
        <v>0.25170622874313398</v>
      </c>
      <c r="N1618" s="94">
        <f t="shared" si="177"/>
        <v>0.25170622874313398</v>
      </c>
      <c r="O1618" s="94">
        <f t="shared" si="177"/>
        <v>0.25170622874313398</v>
      </c>
      <c r="P1618" s="94">
        <f t="shared" si="177"/>
        <v>0.25170622874313398</v>
      </c>
      <c r="Q1618" s="94">
        <f t="shared" si="177"/>
        <v>0.25170622874313398</v>
      </c>
      <c r="R1618" s="94">
        <f t="shared" si="177"/>
        <v>0.25170622874313398</v>
      </c>
      <c r="S1618" s="93">
        <f>(1+H1618)^((5-Dashboard!$F$9)*3/12)</f>
        <v>1.0577319023416547</v>
      </c>
      <c r="T1618" s="93">
        <f t="shared" si="174"/>
        <v>1.3239696105013734</v>
      </c>
      <c r="U1618" s="93">
        <f t="shared" si="174"/>
        <v>1.65722100813119</v>
      </c>
      <c r="V1618" s="93">
        <f t="shared" si="174"/>
        <v>2.0743538582817864</v>
      </c>
      <c r="W1618" s="93">
        <f t="shared" si="174"/>
        <v>2.5964816450286641</v>
      </c>
      <c r="X1618" s="93">
        <f t="shared" si="174"/>
        <v>3.2500322478995978</v>
      </c>
      <c r="Y1618" s="93">
        <f t="shared" si="173"/>
        <v>4.0680856083119759</v>
      </c>
      <c r="Z1618" s="93">
        <f t="shared" si="173"/>
        <v>5.0920480949844018</v>
      </c>
      <c r="AA1618" s="93">
        <f t="shared" si="173"/>
        <v>6.373748317551585</v>
      </c>
      <c r="AB1618" s="93">
        <f t="shared" si="173"/>
        <v>7.9780604695203898</v>
      </c>
      <c r="AC1618" s="95">
        <f t="shared" si="173"/>
        <v>9.986187982988044</v>
      </c>
      <c r="AE1618" s="96"/>
    </row>
    <row r="1619" spans="3:31" ht="24.75" customHeight="1" x14ac:dyDescent="0.25">
      <c r="C1619" s="91">
        <f>ABS(E1619-Dashboard!$F$13)</f>
        <v>17.865344407989767</v>
      </c>
      <c r="D1619" s="92">
        <f t="shared" si="178"/>
        <v>0.25180622874313396</v>
      </c>
      <c r="E1619" s="93" cm="1">
        <f t="array" ref="E1619">SUM('DRE + DCF'!$S$41/TIR!S1619,'DRE + DCF'!$U$41:$AD$41/TIR!T1619:AC1619,TIR!F1619)</f>
        <v>31.644655592010231</v>
      </c>
      <c r="F1619" s="100">
        <f>'DRE + DCF'!$AE$38*'DRE + DCF'!$AE$39*(1+G1619)/(R1619-G1619)/AC1619</f>
        <v>12.282766865320058</v>
      </c>
      <c r="G1619" s="92">
        <f>R1619*(1-'DRE + DCF'!$AE$39)</f>
        <v>0.15108373724588037</v>
      </c>
      <c r="H1619" s="94">
        <f t="shared" si="176"/>
        <v>0.25180622874313396</v>
      </c>
      <c r="I1619" s="94">
        <f t="shared" si="177"/>
        <v>0.25180622874313396</v>
      </c>
      <c r="J1619" s="94">
        <f t="shared" si="177"/>
        <v>0.25180622874313396</v>
      </c>
      <c r="K1619" s="94">
        <f t="shared" si="177"/>
        <v>0.25180622874313396</v>
      </c>
      <c r="L1619" s="94">
        <f t="shared" si="177"/>
        <v>0.25180622874313396</v>
      </c>
      <c r="M1619" s="94">
        <f t="shared" si="177"/>
        <v>0.25180622874313396</v>
      </c>
      <c r="N1619" s="94">
        <f t="shared" si="177"/>
        <v>0.25180622874313396</v>
      </c>
      <c r="O1619" s="94">
        <f t="shared" si="177"/>
        <v>0.25180622874313396</v>
      </c>
      <c r="P1619" s="94">
        <f t="shared" si="177"/>
        <v>0.25180622874313396</v>
      </c>
      <c r="Q1619" s="94">
        <f t="shared" si="177"/>
        <v>0.25180622874313396</v>
      </c>
      <c r="R1619" s="94">
        <f t="shared" si="177"/>
        <v>0.25180622874313396</v>
      </c>
      <c r="S1619" s="93">
        <f>(1+H1619)^((5-Dashboard!$F$9)*3/12)</f>
        <v>1.057753027510461</v>
      </c>
      <c r="T1619" s="93">
        <f t="shared" si="174"/>
        <v>1.3241018283095025</v>
      </c>
      <c r="U1619" s="93">
        <f t="shared" si="174"/>
        <v>1.6575189161680071</v>
      </c>
      <c r="V1619" s="93">
        <f t="shared" si="174"/>
        <v>2.0748925035186798</v>
      </c>
      <c r="W1619" s="93">
        <f t="shared" si="174"/>
        <v>2.5973633598771184</v>
      </c>
      <c r="X1619" s="93">
        <f t="shared" si="174"/>
        <v>3.251395632203371</v>
      </c>
      <c r="Y1619" s="93">
        <f t="shared" ref="Y1619:AC1669" si="179">(X1619)*(1+N1619)</f>
        <v>4.0701173045003998</v>
      </c>
      <c r="Z1619" s="93">
        <f t="shared" si="179"/>
        <v>5.0949981934888156</v>
      </c>
      <c r="AA1619" s="93">
        <f t="shared" si="179"/>
        <v>6.3779504740443143</v>
      </c>
      <c r="AB1619" s="93">
        <f t="shared" si="179"/>
        <v>7.9839581300238969</v>
      </c>
      <c r="AC1619" s="95">
        <f t="shared" si="179"/>
        <v>9.994368517188299</v>
      </c>
      <c r="AE1619" s="96"/>
    </row>
    <row r="1620" spans="3:31" ht="24.75" customHeight="1" x14ac:dyDescent="0.25">
      <c r="C1620" s="91">
        <f>ABS(E1620-Dashboard!$F$13)</f>
        <v>17.886599814435485</v>
      </c>
      <c r="D1620" s="92">
        <f t="shared" si="178"/>
        <v>0.25190622874313395</v>
      </c>
      <c r="E1620" s="93" cm="1">
        <f t="array" ref="E1620">SUM('DRE + DCF'!$S$41/TIR!S1620,'DRE + DCF'!$U$41:$AD$41/TIR!T1620:AC1620,TIR!F1620)</f>
        <v>31.623400185564513</v>
      </c>
      <c r="F1620" s="100">
        <f>'DRE + DCF'!$AE$38*'DRE + DCF'!$AE$39*(1+G1620)/(R1620-G1620)/AC1620</f>
        <v>12.268481568172113</v>
      </c>
      <c r="G1620" s="92">
        <f>R1620*(1-'DRE + DCF'!$AE$39)</f>
        <v>0.15114373724588037</v>
      </c>
      <c r="H1620" s="94">
        <f t="shared" si="176"/>
        <v>0.25190622874313395</v>
      </c>
      <c r="I1620" s="94">
        <f t="shared" si="177"/>
        <v>0.25190622874313395</v>
      </c>
      <c r="J1620" s="94">
        <f t="shared" si="177"/>
        <v>0.25190622874313395</v>
      </c>
      <c r="K1620" s="94">
        <f t="shared" si="177"/>
        <v>0.25190622874313395</v>
      </c>
      <c r="L1620" s="94">
        <f t="shared" si="177"/>
        <v>0.25190622874313395</v>
      </c>
      <c r="M1620" s="94">
        <f t="shared" si="177"/>
        <v>0.25190622874313395</v>
      </c>
      <c r="N1620" s="94">
        <f t="shared" si="177"/>
        <v>0.25190622874313395</v>
      </c>
      <c r="O1620" s="94">
        <f t="shared" si="177"/>
        <v>0.25190622874313395</v>
      </c>
      <c r="P1620" s="94">
        <f t="shared" si="177"/>
        <v>0.25190622874313395</v>
      </c>
      <c r="Q1620" s="94">
        <f t="shared" si="177"/>
        <v>0.25190622874313395</v>
      </c>
      <c r="R1620" s="94">
        <f t="shared" si="177"/>
        <v>0.25190622874313395</v>
      </c>
      <c r="S1620" s="93">
        <f>(1+H1620)^((5-Dashboard!$F$9)*3/12)</f>
        <v>1.0577741514136236</v>
      </c>
      <c r="T1620" s="93">
        <f t="shared" ref="T1620:X1670" si="180">(S1620)*(1+I1620)</f>
        <v>1.3242340487581983</v>
      </c>
      <c r="U1620" s="93">
        <f t="shared" si="180"/>
        <v>1.6578168539541274</v>
      </c>
      <c r="V1620" s="93">
        <f t="shared" si="180"/>
        <v>2.0754312455805186</v>
      </c>
      <c r="W1620" s="93">
        <f t="shared" si="180"/>
        <v>2.5982453036703723</v>
      </c>
      <c r="X1620" s="93">
        <f t="shared" si="180"/>
        <v>3.2527594794675347</v>
      </c>
      <c r="Y1620" s="93">
        <f t="shared" si="179"/>
        <v>4.072149852948681</v>
      </c>
      <c r="Z1620" s="93">
        <f t="shared" si="179"/>
        <v>5.097949765281891</v>
      </c>
      <c r="AA1620" s="93">
        <f t="shared" si="179"/>
        <v>6.382155064975997</v>
      </c>
      <c r="AB1620" s="93">
        <f t="shared" si="179"/>
        <v>7.9898596786479912</v>
      </c>
      <c r="AC1620" s="95">
        <f t="shared" si="179"/>
        <v>10.002555098483034</v>
      </c>
      <c r="AE1620" s="96"/>
    </row>
    <row r="1621" spans="3:31" ht="24.75" customHeight="1" x14ac:dyDescent="0.25">
      <c r="C1621" s="91">
        <f>ABS(E1621-Dashboard!$F$13)</f>
        <v>17.907831809139307</v>
      </c>
      <c r="D1621" s="92">
        <f t="shared" si="178"/>
        <v>0.25200622874313394</v>
      </c>
      <c r="E1621" s="93" cm="1">
        <f t="array" ref="E1621">SUM('DRE + DCF'!$S$41/TIR!S1621,'DRE + DCF'!$U$41:$AD$41/TIR!T1621:AC1621,TIR!F1621)</f>
        <v>31.602168190860692</v>
      </c>
      <c r="F1621" s="100">
        <f>'DRE + DCF'!$AE$38*'DRE + DCF'!$AE$39*(1+G1621)/(R1621-G1621)/AC1621</f>
        <v>12.254215584587765</v>
      </c>
      <c r="G1621" s="92">
        <f>R1621*(1-'DRE + DCF'!$AE$39)</f>
        <v>0.15120373724588035</v>
      </c>
      <c r="H1621" s="94">
        <f t="shared" si="176"/>
        <v>0.25200622874313394</v>
      </c>
      <c r="I1621" s="94">
        <f t="shared" si="177"/>
        <v>0.25200622874313394</v>
      </c>
      <c r="J1621" s="94">
        <f t="shared" si="177"/>
        <v>0.25200622874313394</v>
      </c>
      <c r="K1621" s="94">
        <f t="shared" si="177"/>
        <v>0.25200622874313394</v>
      </c>
      <c r="L1621" s="94">
        <f t="shared" si="177"/>
        <v>0.25200622874313394</v>
      </c>
      <c r="M1621" s="94">
        <f t="shared" si="177"/>
        <v>0.25200622874313394</v>
      </c>
      <c r="N1621" s="94">
        <f t="shared" si="177"/>
        <v>0.25200622874313394</v>
      </c>
      <c r="O1621" s="94">
        <f t="shared" si="177"/>
        <v>0.25200622874313394</v>
      </c>
      <c r="P1621" s="94">
        <f t="shared" si="177"/>
        <v>0.25200622874313394</v>
      </c>
      <c r="Q1621" s="94">
        <f t="shared" si="177"/>
        <v>0.25200622874313394</v>
      </c>
      <c r="R1621" s="94">
        <f t="shared" si="177"/>
        <v>0.25200622874313394</v>
      </c>
      <c r="S1621" s="93">
        <f>(1+H1621)^((5-Dashboard!$F$9)*3/12)</f>
        <v>1.0577952740513201</v>
      </c>
      <c r="T1621" s="93">
        <f t="shared" si="180"/>
        <v>1.3243662718473033</v>
      </c>
      <c r="U1621" s="93">
        <f t="shared" si="180"/>
        <v>1.6581148214901462</v>
      </c>
      <c r="V1621" s="93">
        <f t="shared" si="180"/>
        <v>2.0759700844769728</v>
      </c>
      <c r="W1621" s="93">
        <f t="shared" si="180"/>
        <v>2.59912747644958</v>
      </c>
      <c r="X1621" s="93">
        <f t="shared" si="180"/>
        <v>3.2541237898122972</v>
      </c>
      <c r="Y1621" s="93">
        <f t="shared" si="179"/>
        <v>4.0741832539462086</v>
      </c>
      <c r="Z1621" s="93">
        <f t="shared" si="179"/>
        <v>5.1009028109816228</v>
      </c>
      <c r="AA1621" s="93">
        <f t="shared" si="179"/>
        <v>6.3863620915623525</v>
      </c>
      <c r="AB1621" s="93">
        <f t="shared" si="179"/>
        <v>7.9957651176450941</v>
      </c>
      <c r="AC1621" s="95">
        <f t="shared" si="179"/>
        <v>10.010747730858736</v>
      </c>
      <c r="AE1621" s="96"/>
    </row>
    <row r="1622" spans="3:31" ht="24.75" customHeight="1" x14ac:dyDescent="0.25">
      <c r="C1622" s="91">
        <f>ABS(E1622-Dashboard!$F$13)</f>
        <v>17.929040425549999</v>
      </c>
      <c r="D1622" s="92">
        <f t="shared" si="178"/>
        <v>0.25210622874313393</v>
      </c>
      <c r="E1622" s="93" cm="1">
        <f t="array" ref="E1622">SUM('DRE + DCF'!$S$41/TIR!S1622,'DRE + DCF'!$U$41:$AD$41/TIR!T1622:AC1622,TIR!F1622)</f>
        <v>31.580959574449999</v>
      </c>
      <c r="F1622" s="100">
        <f>'DRE + DCF'!$AE$38*'DRE + DCF'!$AE$39*(1+G1622)/(R1622-G1622)/AC1622</f>
        <v>12.23996888417288</v>
      </c>
      <c r="G1622" s="92">
        <f>R1622*(1-'DRE + DCF'!$AE$39)</f>
        <v>0.15126373724588035</v>
      </c>
      <c r="H1622" s="94">
        <f t="shared" si="176"/>
        <v>0.25210622874313393</v>
      </c>
      <c r="I1622" s="94">
        <f t="shared" si="177"/>
        <v>0.25210622874313393</v>
      </c>
      <c r="J1622" s="94">
        <f t="shared" si="177"/>
        <v>0.25210622874313393</v>
      </c>
      <c r="K1622" s="94">
        <f t="shared" si="177"/>
        <v>0.25210622874313393</v>
      </c>
      <c r="L1622" s="94">
        <f t="shared" si="177"/>
        <v>0.25210622874313393</v>
      </c>
      <c r="M1622" s="94">
        <f t="shared" si="177"/>
        <v>0.25210622874313393</v>
      </c>
      <c r="N1622" s="94">
        <f t="shared" si="177"/>
        <v>0.25210622874313393</v>
      </c>
      <c r="O1622" s="94">
        <f t="shared" si="177"/>
        <v>0.25210622874313393</v>
      </c>
      <c r="P1622" s="94">
        <f t="shared" si="177"/>
        <v>0.25210622874313393</v>
      </c>
      <c r="Q1622" s="94">
        <f t="shared" si="177"/>
        <v>0.25210622874313393</v>
      </c>
      <c r="R1622" s="94">
        <f t="shared" si="177"/>
        <v>0.25210622874313393</v>
      </c>
      <c r="S1622" s="93">
        <f>(1+H1622)^((5-Dashboard!$F$9)*3/12)</f>
        <v>1.057816395423727</v>
      </c>
      <c r="T1622" s="93">
        <f t="shared" si="180"/>
        <v>1.3244984975766585</v>
      </c>
      <c r="U1622" s="93">
        <f t="shared" si="180"/>
        <v>1.6584128187766567</v>
      </c>
      <c r="V1622" s="93">
        <f t="shared" si="180"/>
        <v>2.0765090202177099</v>
      </c>
      <c r="W1622" s="93">
        <f t="shared" si="180"/>
        <v>2.6000098782558969</v>
      </c>
      <c r="X1622" s="93">
        <f t="shared" si="180"/>
        <v>3.2554885633578858</v>
      </c>
      <c r="Y1622" s="93">
        <f t="shared" si="179"/>
        <v>4.0762175077824452</v>
      </c>
      <c r="Z1622" s="93">
        <f t="shared" si="179"/>
        <v>5.1038573312062132</v>
      </c>
      <c r="AA1622" s="93">
        <f t="shared" si="179"/>
        <v>6.3905715550196076</v>
      </c>
      <c r="AB1622" s="93">
        <f t="shared" si="179"/>
        <v>8.0016744492687462</v>
      </c>
      <c r="AC1622" s="95">
        <f t="shared" si="179"/>
        <v>10.018946418304182</v>
      </c>
      <c r="AE1622" s="96"/>
    </row>
    <row r="1623" spans="3:31" ht="24.75" customHeight="1" x14ac:dyDescent="0.25">
      <c r="C1623" s="91">
        <f>ABS(E1623-Dashboard!$F$13)</f>
        <v>17.950225697058002</v>
      </c>
      <c r="D1623" s="92">
        <f t="shared" si="178"/>
        <v>0.25220622874313392</v>
      </c>
      <c r="E1623" s="93" cm="1">
        <f t="array" ref="E1623">SUM('DRE + DCF'!$S$41/TIR!S1623,'DRE + DCF'!$U$41:$AD$41/TIR!T1623:AC1623,TIR!F1623)</f>
        <v>31.559774302941996</v>
      </c>
      <c r="F1623" s="100">
        <f>'DRE + DCF'!$AE$38*'DRE + DCF'!$AE$39*(1+G1623)/(R1623-G1623)/AC1623</f>
        <v>12.225741436588995</v>
      </c>
      <c r="G1623" s="92">
        <f>R1623*(1-'DRE + DCF'!$AE$39)</f>
        <v>0.15132373724588036</v>
      </c>
      <c r="H1623" s="94">
        <f t="shared" si="176"/>
        <v>0.25220622874313392</v>
      </c>
      <c r="I1623" s="94">
        <f t="shared" si="177"/>
        <v>0.25220622874313392</v>
      </c>
      <c r="J1623" s="94">
        <f t="shared" si="177"/>
        <v>0.25220622874313392</v>
      </c>
      <c r="K1623" s="94">
        <f t="shared" si="177"/>
        <v>0.25220622874313392</v>
      </c>
      <c r="L1623" s="94">
        <f t="shared" si="177"/>
        <v>0.25220622874313392</v>
      </c>
      <c r="M1623" s="94">
        <f t="shared" si="177"/>
        <v>0.25220622874313392</v>
      </c>
      <c r="N1623" s="94">
        <f t="shared" si="177"/>
        <v>0.25220622874313392</v>
      </c>
      <c r="O1623" s="94">
        <f t="shared" si="177"/>
        <v>0.25220622874313392</v>
      </c>
      <c r="P1623" s="94">
        <f t="shared" si="177"/>
        <v>0.25220622874313392</v>
      </c>
      <c r="Q1623" s="94">
        <f t="shared" si="177"/>
        <v>0.25220622874313392</v>
      </c>
      <c r="R1623" s="94">
        <f t="shared" si="177"/>
        <v>0.25220622874313392</v>
      </c>
      <c r="S1623" s="93">
        <f>(1+H1623)^((5-Dashboard!$F$9)*3/12)</f>
        <v>1.0578375155310211</v>
      </c>
      <c r="T1623" s="93">
        <f t="shared" si="180"/>
        <v>1.3246307259461063</v>
      </c>
      <c r="U1623" s="93">
        <f t="shared" si="180"/>
        <v>1.6587108458142534</v>
      </c>
      <c r="V1623" s="93">
        <f t="shared" si="180"/>
        <v>2.0770480528124002</v>
      </c>
      <c r="W1623" s="93">
        <f t="shared" si="180"/>
        <v>2.6008925091304853</v>
      </c>
      <c r="X1623" s="93">
        <f t="shared" si="180"/>
        <v>3.256853800224552</v>
      </c>
      <c r="Y1623" s="93">
        <f t="shared" si="179"/>
        <v>4.0782526147469307</v>
      </c>
      <c r="Z1623" s="93">
        <f t="shared" si="179"/>
        <v>5.1068133265740787</v>
      </c>
      <c r="AA1623" s="93">
        <f t="shared" si="179"/>
        <v>6.3947834565645056</v>
      </c>
      <c r="AB1623" s="93">
        <f t="shared" si="179"/>
        <v>8.0075876757736211</v>
      </c>
      <c r="AC1623" s="95">
        <f t="shared" si="179"/>
        <v>10.027151164810483</v>
      </c>
      <c r="AE1623" s="96"/>
    </row>
    <row r="1624" spans="3:31" ht="24.75" customHeight="1" x14ac:dyDescent="0.25">
      <c r="C1624" s="91">
        <f>ABS(E1624-Dashboard!$F$13)</f>
        <v>17.97138765699551</v>
      </c>
      <c r="D1624" s="92">
        <f t="shared" si="178"/>
        <v>0.25230622874313391</v>
      </c>
      <c r="E1624" s="93" cm="1">
        <f t="array" ref="E1624">SUM('DRE + DCF'!$S$41/TIR!S1624,'DRE + DCF'!$U$41:$AD$41/TIR!T1624:AC1624,TIR!F1624)</f>
        <v>31.538612343004488</v>
      </c>
      <c r="F1624" s="100">
        <f>'DRE + DCF'!$AE$38*'DRE + DCF'!$AE$39*(1+G1624)/(R1624-G1624)/AC1624</f>
        <v>12.211533211553233</v>
      </c>
      <c r="G1624" s="92">
        <f>R1624*(1-'DRE + DCF'!$AE$39)</f>
        <v>0.15138373724588033</v>
      </c>
      <c r="H1624" s="94">
        <f t="shared" si="176"/>
        <v>0.25230622874313391</v>
      </c>
      <c r="I1624" s="94">
        <f t="shared" si="177"/>
        <v>0.25230622874313391</v>
      </c>
      <c r="J1624" s="94">
        <f t="shared" si="177"/>
        <v>0.25230622874313391</v>
      </c>
      <c r="K1624" s="94">
        <f t="shared" si="177"/>
        <v>0.25230622874313391</v>
      </c>
      <c r="L1624" s="94">
        <f t="shared" si="177"/>
        <v>0.25230622874313391</v>
      </c>
      <c r="M1624" s="94">
        <f t="shared" si="177"/>
        <v>0.25230622874313391</v>
      </c>
      <c r="N1624" s="94">
        <f t="shared" si="177"/>
        <v>0.25230622874313391</v>
      </c>
      <c r="O1624" s="94">
        <f t="shared" si="177"/>
        <v>0.25230622874313391</v>
      </c>
      <c r="P1624" s="94">
        <f t="shared" si="177"/>
        <v>0.25230622874313391</v>
      </c>
      <c r="Q1624" s="94">
        <f t="shared" si="177"/>
        <v>0.25230622874313391</v>
      </c>
      <c r="R1624" s="94">
        <f t="shared" si="177"/>
        <v>0.25230622874313391</v>
      </c>
      <c r="S1624" s="93">
        <f>(1+H1624)^((5-Dashboard!$F$9)*3/12)</f>
        <v>1.0578586343733793</v>
      </c>
      <c r="T1624" s="93">
        <f t="shared" si="180"/>
        <v>1.3247629569554884</v>
      </c>
      <c r="U1624" s="93">
        <f t="shared" si="180"/>
        <v>1.6590089026035304</v>
      </c>
      <c r="V1624" s="93">
        <f t="shared" si="180"/>
        <v>2.0775871822707122</v>
      </c>
      <c r="W1624" s="93">
        <f t="shared" si="180"/>
        <v>2.6017753691145096</v>
      </c>
      <c r="X1624" s="93">
        <f t="shared" si="180"/>
        <v>3.2582195005325665</v>
      </c>
      <c r="Y1624" s="93">
        <f t="shared" si="179"/>
        <v>4.0802885751292761</v>
      </c>
      <c r="Z1624" s="93">
        <f t="shared" si="179"/>
        <v>5.1097707977038391</v>
      </c>
      <c r="AA1624" s="93">
        <f t="shared" si="179"/>
        <v>6.3989977974142898</v>
      </c>
      <c r="AB1624" s="93">
        <f t="shared" si="179"/>
        <v>8.0135047994155091</v>
      </c>
      <c r="AC1624" s="95">
        <f t="shared" si="179"/>
        <v>10.035361974371041</v>
      </c>
      <c r="AE1624" s="96"/>
    </row>
    <row r="1625" spans="3:31" ht="24.75" customHeight="1" x14ac:dyDescent="0.25">
      <c r="C1625" s="91">
        <f>ABS(E1625-Dashboard!$F$13)</f>
        <v>17.992526338636559</v>
      </c>
      <c r="D1625" s="92">
        <f t="shared" si="178"/>
        <v>0.2524062287431339</v>
      </c>
      <c r="E1625" s="93" cm="1">
        <f t="array" ref="E1625">SUM('DRE + DCF'!$S$41/TIR!S1625,'DRE + DCF'!$U$41:$AD$41/TIR!T1625:AC1625,TIR!F1625)</f>
        <v>31.517473661363439</v>
      </c>
      <c r="F1625" s="100">
        <f>'DRE + DCF'!$AE$38*'DRE + DCF'!$AE$39*(1+G1625)/(R1625-G1625)/AC1625</f>
        <v>12.197344178838181</v>
      </c>
      <c r="G1625" s="92">
        <f>R1625*(1-'DRE + DCF'!$AE$39)</f>
        <v>0.15144373724588034</v>
      </c>
      <c r="H1625" s="94">
        <f t="shared" si="176"/>
        <v>0.2524062287431339</v>
      </c>
      <c r="I1625" s="94">
        <f t="shared" si="177"/>
        <v>0.2524062287431339</v>
      </c>
      <c r="J1625" s="94">
        <f t="shared" si="177"/>
        <v>0.2524062287431339</v>
      </c>
      <c r="K1625" s="94">
        <f t="shared" si="177"/>
        <v>0.2524062287431339</v>
      </c>
      <c r="L1625" s="94">
        <f t="shared" si="177"/>
        <v>0.2524062287431339</v>
      </c>
      <c r="M1625" s="94">
        <f t="shared" si="177"/>
        <v>0.2524062287431339</v>
      </c>
      <c r="N1625" s="94">
        <f t="shared" si="177"/>
        <v>0.2524062287431339</v>
      </c>
      <c r="O1625" s="94">
        <f t="shared" si="177"/>
        <v>0.2524062287431339</v>
      </c>
      <c r="P1625" s="94">
        <f t="shared" si="177"/>
        <v>0.2524062287431339</v>
      </c>
      <c r="Q1625" s="94">
        <f t="shared" si="177"/>
        <v>0.2524062287431339</v>
      </c>
      <c r="R1625" s="94">
        <f t="shared" si="177"/>
        <v>0.2524062287431339</v>
      </c>
      <c r="S1625" s="93">
        <f>(1+H1625)^((5-Dashboard!$F$9)*3/12)</f>
        <v>1.0578797519509786</v>
      </c>
      <c r="T1625" s="93">
        <f t="shared" si="180"/>
        <v>1.3248951906046471</v>
      </c>
      <c r="U1625" s="93">
        <f t="shared" si="180"/>
        <v>1.6593069891450816</v>
      </c>
      <c r="V1625" s="93">
        <f t="shared" si="180"/>
        <v>2.0781264086023157</v>
      </c>
      <c r="W1625" s="93">
        <f t="shared" si="180"/>
        <v>2.602658458249139</v>
      </c>
      <c r="X1625" s="93">
        <f t="shared" si="180"/>
        <v>3.2595856644022234</v>
      </c>
      <c r="Y1625" s="93">
        <f t="shared" si="179"/>
        <v>4.0823253892191715</v>
      </c>
      <c r="Z1625" s="93">
        <f t="shared" si="179"/>
        <v>5.1127297452143292</v>
      </c>
      <c r="AA1625" s="93">
        <f t="shared" si="179"/>
        <v>6.4032145787867218</v>
      </c>
      <c r="AB1625" s="93">
        <f t="shared" si="179"/>
        <v>8.0194258224513337</v>
      </c>
      <c r="AC1625" s="95">
        <f t="shared" si="179"/>
        <v>10.04357885098158</v>
      </c>
      <c r="AE1625" s="96"/>
    </row>
    <row r="1626" spans="3:31" ht="24.75" customHeight="1" x14ac:dyDescent="0.25">
      <c r="C1626" s="91">
        <f>ABS(E1626-Dashboard!$F$13)</f>
        <v>18.013641775197215</v>
      </c>
      <c r="D1626" s="92">
        <f t="shared" si="178"/>
        <v>0.25250622874313389</v>
      </c>
      <c r="E1626" s="93" cm="1">
        <f t="array" ref="E1626">SUM('DRE + DCF'!$S$41/TIR!S1626,'DRE + DCF'!$U$41:$AD$41/TIR!T1626:AC1626,TIR!F1626)</f>
        <v>31.496358224802783</v>
      </c>
      <c r="F1626" s="100">
        <f>'DRE + DCF'!$AE$38*'DRE + DCF'!$AE$39*(1+G1626)/(R1626-G1626)/AC1626</f>
        <v>12.183174308271767</v>
      </c>
      <c r="G1626" s="92">
        <f>R1626*(1-'DRE + DCF'!$AE$39)</f>
        <v>0.15150373724588032</v>
      </c>
      <c r="H1626" s="94">
        <f t="shared" si="176"/>
        <v>0.25250622874313389</v>
      </c>
      <c r="I1626" s="94">
        <f t="shared" si="177"/>
        <v>0.25250622874313389</v>
      </c>
      <c r="J1626" s="94">
        <f t="shared" si="177"/>
        <v>0.25250622874313389</v>
      </c>
      <c r="K1626" s="94">
        <f t="shared" si="177"/>
        <v>0.25250622874313389</v>
      </c>
      <c r="L1626" s="94">
        <f t="shared" si="177"/>
        <v>0.25250622874313389</v>
      </c>
      <c r="M1626" s="94">
        <f t="shared" si="177"/>
        <v>0.25250622874313389</v>
      </c>
      <c r="N1626" s="94">
        <f t="shared" si="177"/>
        <v>0.25250622874313389</v>
      </c>
      <c r="O1626" s="94">
        <f t="shared" si="177"/>
        <v>0.25250622874313389</v>
      </c>
      <c r="P1626" s="94">
        <f t="shared" si="177"/>
        <v>0.25250622874313389</v>
      </c>
      <c r="Q1626" s="94">
        <f t="shared" si="177"/>
        <v>0.25250622874313389</v>
      </c>
      <c r="R1626" s="94">
        <f t="shared" si="177"/>
        <v>0.25250622874313389</v>
      </c>
      <c r="S1626" s="93">
        <f>(1+H1626)^((5-Dashboard!$F$9)*3/12)</f>
        <v>1.0579008682639952</v>
      </c>
      <c r="T1626" s="93">
        <f t="shared" si="180"/>
        <v>1.3250274268934235</v>
      </c>
      <c r="U1626" s="93">
        <f t="shared" si="180"/>
        <v>1.6596051054395005</v>
      </c>
      <c r="V1626" s="93">
        <f t="shared" si="180"/>
        <v>2.07866573181688</v>
      </c>
      <c r="W1626" s="93">
        <f t="shared" si="180"/>
        <v>2.6035417765755469</v>
      </c>
      <c r="X1626" s="93">
        <f t="shared" si="180"/>
        <v>3.2609522919538372</v>
      </c>
      <c r="Y1626" s="93">
        <f t="shared" si="179"/>
        <v>4.0843630573063798</v>
      </c>
      <c r="Z1626" s="93">
        <f t="shared" si="179"/>
        <v>5.1156901697245907</v>
      </c>
      <c r="AA1626" s="93">
        <f t="shared" si="179"/>
        <v>6.4074338019000692</v>
      </c>
      <c r="AB1626" s="93">
        <f t="shared" si="179"/>
        <v>8.0253507471391359</v>
      </c>
      <c r="AC1626" s="95">
        <f t="shared" si="179"/>
        <v>10.051801798640131</v>
      </c>
      <c r="AE1626" s="96"/>
    </row>
    <row r="1627" spans="3:31" ht="24.75" customHeight="1" x14ac:dyDescent="0.25">
      <c r="C1627" s="91">
        <f>ABS(E1627-Dashboard!$F$13)</f>
        <v>18.034733999835652</v>
      </c>
      <c r="D1627" s="92">
        <f t="shared" si="178"/>
        <v>0.25260622874313388</v>
      </c>
      <c r="E1627" s="93" cm="1">
        <f t="array" ref="E1627">SUM('DRE + DCF'!$S$41/TIR!S1627,'DRE + DCF'!$U$41:$AD$41/TIR!T1627:AC1627,TIR!F1627)</f>
        <v>31.475266000164346</v>
      </c>
      <c r="F1627" s="100">
        <f>'DRE + DCF'!$AE$38*'DRE + DCF'!$AE$39*(1+G1627)/(R1627-G1627)/AC1627</f>
        <v>12.169023569737137</v>
      </c>
      <c r="G1627" s="92">
        <f>R1627*(1-'DRE + DCF'!$AE$39)</f>
        <v>0.15156373724588032</v>
      </c>
      <c r="H1627" s="94">
        <f t="shared" si="176"/>
        <v>0.25260622874313388</v>
      </c>
      <c r="I1627" s="94">
        <f t="shared" si="177"/>
        <v>0.25260622874313388</v>
      </c>
      <c r="J1627" s="94">
        <f t="shared" si="177"/>
        <v>0.25260622874313388</v>
      </c>
      <c r="K1627" s="94">
        <f t="shared" si="177"/>
        <v>0.25260622874313388</v>
      </c>
      <c r="L1627" s="94">
        <f t="shared" si="177"/>
        <v>0.25260622874313388</v>
      </c>
      <c r="M1627" s="94">
        <f t="shared" si="177"/>
        <v>0.25260622874313388</v>
      </c>
      <c r="N1627" s="94">
        <f t="shared" si="177"/>
        <v>0.25260622874313388</v>
      </c>
      <c r="O1627" s="94">
        <f t="shared" si="177"/>
        <v>0.25260622874313388</v>
      </c>
      <c r="P1627" s="94">
        <f t="shared" si="177"/>
        <v>0.25260622874313388</v>
      </c>
      <c r="Q1627" s="94">
        <f t="shared" si="177"/>
        <v>0.25260622874313388</v>
      </c>
      <c r="R1627" s="94">
        <f t="shared" si="177"/>
        <v>0.25260622874313388</v>
      </c>
      <c r="S1627" s="93">
        <f>(1+H1627)^((5-Dashboard!$F$9)*3/12)</f>
        <v>1.0579219833126061</v>
      </c>
      <c r="T1627" s="93">
        <f t="shared" si="180"/>
        <v>1.3251596658216602</v>
      </c>
      <c r="U1627" s="93">
        <f t="shared" si="180"/>
        <v>1.6599032514873813</v>
      </c>
      <c r="V1627" s="93">
        <f t="shared" si="180"/>
        <v>2.0792051519240742</v>
      </c>
      <c r="W1627" s="93">
        <f t="shared" si="180"/>
        <v>2.6044253241349091</v>
      </c>
      <c r="X1627" s="93">
        <f t="shared" si="180"/>
        <v>3.2623193833077426</v>
      </c>
      <c r="Y1627" s="93">
        <f t="shared" si="179"/>
        <v>4.0864015796807376</v>
      </c>
      <c r="Z1627" s="93">
        <f t="shared" si="179"/>
        <v>5.1186520718538739</v>
      </c>
      <c r="AA1627" s="93">
        <f t="shared" si="179"/>
        <v>6.4116554679731097</v>
      </c>
      <c r="AB1627" s="93">
        <f t="shared" si="179"/>
        <v>8.0312795757380897</v>
      </c>
      <c r="AC1627" s="95">
        <f t="shared" si="179"/>
        <v>10.060030821347045</v>
      </c>
      <c r="AE1627" s="96"/>
    </row>
    <row r="1628" spans="3:31" ht="24.75" customHeight="1" x14ac:dyDescent="0.25">
      <c r="C1628" s="91">
        <f>ABS(E1628-Dashboard!$F$13)</f>
        <v>18.055803045652311</v>
      </c>
      <c r="D1628" s="92">
        <f t="shared" si="178"/>
        <v>0.25270622874313386</v>
      </c>
      <c r="E1628" s="93" cm="1">
        <f t="array" ref="E1628">SUM('DRE + DCF'!$S$41/TIR!S1628,'DRE + DCF'!$U$41:$AD$41/TIR!T1628:AC1628,TIR!F1628)</f>
        <v>31.454196954347687</v>
      </c>
      <c r="F1628" s="100">
        <f>'DRE + DCF'!$AE$38*'DRE + DCF'!$AE$39*(1+G1628)/(R1628-G1628)/AC1628</f>
        <v>12.154891933172527</v>
      </c>
      <c r="G1628" s="92">
        <f>R1628*(1-'DRE + DCF'!$AE$39)</f>
        <v>0.15162373724588032</v>
      </c>
      <c r="H1628" s="94">
        <f t="shared" si="176"/>
        <v>0.25270622874313386</v>
      </c>
      <c r="I1628" s="94">
        <f t="shared" si="177"/>
        <v>0.25270622874313386</v>
      </c>
      <c r="J1628" s="94">
        <f t="shared" si="177"/>
        <v>0.25270622874313386</v>
      </c>
      <c r="K1628" s="94">
        <f t="shared" si="177"/>
        <v>0.25270622874313386</v>
      </c>
      <c r="L1628" s="94">
        <f t="shared" si="177"/>
        <v>0.25270622874313386</v>
      </c>
      <c r="M1628" s="94">
        <f t="shared" si="177"/>
        <v>0.25270622874313386</v>
      </c>
      <c r="N1628" s="94">
        <f t="shared" si="177"/>
        <v>0.25270622874313386</v>
      </c>
      <c r="O1628" s="94">
        <f t="shared" si="177"/>
        <v>0.25270622874313386</v>
      </c>
      <c r="P1628" s="94">
        <f t="shared" si="177"/>
        <v>0.25270622874313386</v>
      </c>
      <c r="Q1628" s="94">
        <f t="shared" si="177"/>
        <v>0.25270622874313386</v>
      </c>
      <c r="R1628" s="94">
        <f t="shared" si="177"/>
        <v>0.25270622874313386</v>
      </c>
      <c r="S1628" s="93">
        <f>(1+H1628)^((5-Dashboard!$F$9)*3/12)</f>
        <v>1.0579430970969881</v>
      </c>
      <c r="T1628" s="93">
        <f t="shared" si="180"/>
        <v>1.3252919073891991</v>
      </c>
      <c r="U1628" s="93">
        <f t="shared" si="180"/>
        <v>1.6602014272893182</v>
      </c>
      <c r="V1628" s="93">
        <f t="shared" si="180"/>
        <v>2.0797446689335701</v>
      </c>
      <c r="W1628" s="93">
        <f t="shared" si="180"/>
        <v>2.6053091009684102</v>
      </c>
      <c r="X1628" s="93">
        <f t="shared" si="180"/>
        <v>3.2636869385843017</v>
      </c>
      <c r="Y1628" s="93">
        <f t="shared" si="179"/>
        <v>4.0884409566321649</v>
      </c>
      <c r="Z1628" s="93">
        <f t="shared" si="179"/>
        <v>5.1216154522216497</v>
      </c>
      <c r="AA1628" s="93">
        <f t="shared" si="179"/>
        <v>6.4158795782251428</v>
      </c>
      <c r="AB1628" s="93">
        <f t="shared" si="179"/>
        <v>8.0372123105085063</v>
      </c>
      <c r="AC1628" s="95">
        <f t="shared" si="179"/>
        <v>10.068265923105001</v>
      </c>
      <c r="AE1628" s="96"/>
    </row>
    <row r="1629" spans="3:31" ht="24.75" customHeight="1" x14ac:dyDescent="0.25">
      <c r="C1629" s="91">
        <f>ABS(E1629-Dashboard!$F$13)</f>
        <v>18.076848945689932</v>
      </c>
      <c r="D1629" s="92">
        <f t="shared" si="178"/>
        <v>0.25280622874313385</v>
      </c>
      <c r="E1629" s="93" cm="1">
        <f t="array" ref="E1629">SUM('DRE + DCF'!$S$41/TIR!S1629,'DRE + DCF'!$U$41:$AD$41/TIR!T1629:AC1629,TIR!F1629)</f>
        <v>31.433151054310066</v>
      </c>
      <c r="F1629" s="100">
        <f>'DRE + DCF'!$AE$38*'DRE + DCF'!$AE$39*(1+G1629)/(R1629-G1629)/AC1629</f>
        <v>12.140779368571192</v>
      </c>
      <c r="G1629" s="92">
        <f>R1629*(1-'DRE + DCF'!$AE$39)</f>
        <v>0.1516837372458803</v>
      </c>
      <c r="H1629" s="94">
        <f t="shared" si="176"/>
        <v>0.25280622874313385</v>
      </c>
      <c r="I1629" s="94">
        <f t="shared" si="177"/>
        <v>0.25280622874313385</v>
      </c>
      <c r="J1629" s="94">
        <f t="shared" si="177"/>
        <v>0.25280622874313385</v>
      </c>
      <c r="K1629" s="94">
        <f t="shared" si="177"/>
        <v>0.25280622874313385</v>
      </c>
      <c r="L1629" s="94">
        <f t="shared" si="177"/>
        <v>0.25280622874313385</v>
      </c>
      <c r="M1629" s="94">
        <f t="shared" si="177"/>
        <v>0.25280622874313385</v>
      </c>
      <c r="N1629" s="94">
        <f t="shared" si="177"/>
        <v>0.25280622874313385</v>
      </c>
      <c r="O1629" s="94">
        <f t="shared" si="177"/>
        <v>0.25280622874313385</v>
      </c>
      <c r="P1629" s="94">
        <f t="shared" si="177"/>
        <v>0.25280622874313385</v>
      </c>
      <c r="Q1629" s="94">
        <f t="shared" si="177"/>
        <v>0.25280622874313385</v>
      </c>
      <c r="R1629" s="94">
        <f t="shared" si="177"/>
        <v>0.25280622874313385</v>
      </c>
      <c r="S1629" s="93">
        <f>(1+H1629)^((5-Dashboard!$F$9)*3/12)</f>
        <v>1.0579642096173174</v>
      </c>
      <c r="T1629" s="93">
        <f t="shared" si="180"/>
        <v>1.3254241515958818</v>
      </c>
      <c r="U1629" s="93">
        <f t="shared" si="180"/>
        <v>1.6604996328459043</v>
      </c>
      <c r="V1629" s="93">
        <f t="shared" si="180"/>
        <v>2.0802842828550356</v>
      </c>
      <c r="W1629" s="93">
        <f t="shared" si="180"/>
        <v>2.6061931071172317</v>
      </c>
      <c r="X1629" s="93">
        <f t="shared" si="180"/>
        <v>3.2650549579038892</v>
      </c>
      <c r="Y1629" s="93">
        <f t="shared" si="179"/>
        <v>4.0904811884506431</v>
      </c>
      <c r="Z1629" s="93">
        <f t="shared" si="179"/>
        <v>5.1245803114475823</v>
      </c>
      <c r="AA1629" s="93">
        <f t="shared" si="179"/>
        <v>6.4201061338759597</v>
      </c>
      <c r="AB1629" s="93">
        <f t="shared" si="179"/>
        <v>8.0431489537118015</v>
      </c>
      <c r="AC1629" s="95">
        <f t="shared" si="179"/>
        <v>10.076507107918966</v>
      </c>
      <c r="AE1629" s="96"/>
    </row>
    <row r="1630" spans="3:31" ht="24.75" customHeight="1" x14ac:dyDescent="0.25">
      <c r="C1630" s="91">
        <f>ABS(E1630-Dashboard!$F$13)</f>
        <v>18.097871732933811</v>
      </c>
      <c r="D1630" s="92">
        <f t="shared" si="178"/>
        <v>0.25290622874313384</v>
      </c>
      <c r="E1630" s="93" cm="1">
        <f t="array" ref="E1630">SUM('DRE + DCF'!$S$41/TIR!S1630,'DRE + DCF'!$U$41:$AD$41/TIR!T1630:AC1630,TIR!F1630)</f>
        <v>31.412128267066187</v>
      </c>
      <c r="F1630" s="100">
        <f>'DRE + DCF'!$AE$38*'DRE + DCF'!$AE$39*(1+G1630)/(R1630-G1630)/AC1630</f>
        <v>12.126685845981227</v>
      </c>
      <c r="G1630" s="92">
        <f>R1630*(1-'DRE + DCF'!$AE$39)</f>
        <v>0.15174373724588031</v>
      </c>
      <c r="H1630" s="94">
        <f t="shared" si="176"/>
        <v>0.25290622874313384</v>
      </c>
      <c r="I1630" s="94">
        <f t="shared" si="177"/>
        <v>0.25290622874313384</v>
      </c>
      <c r="J1630" s="94">
        <f t="shared" si="177"/>
        <v>0.25290622874313384</v>
      </c>
      <c r="K1630" s="94">
        <f t="shared" si="177"/>
        <v>0.25290622874313384</v>
      </c>
      <c r="L1630" s="94">
        <f t="shared" si="177"/>
        <v>0.25290622874313384</v>
      </c>
      <c r="M1630" s="94">
        <f t="shared" si="177"/>
        <v>0.25290622874313384</v>
      </c>
      <c r="N1630" s="94">
        <f t="shared" si="177"/>
        <v>0.25290622874313384</v>
      </c>
      <c r="O1630" s="94">
        <f t="shared" si="177"/>
        <v>0.25290622874313384</v>
      </c>
      <c r="P1630" s="94">
        <f t="shared" si="177"/>
        <v>0.25290622874313384</v>
      </c>
      <c r="Q1630" s="94">
        <f t="shared" si="177"/>
        <v>0.25290622874313384</v>
      </c>
      <c r="R1630" s="94">
        <f t="shared" si="177"/>
        <v>0.25290622874313384</v>
      </c>
      <c r="S1630" s="93">
        <f>(1+H1630)^((5-Dashboard!$F$9)*3/12)</f>
        <v>1.0579853208737708</v>
      </c>
      <c r="T1630" s="93">
        <f t="shared" si="180"/>
        <v>1.3255563984415506</v>
      </c>
      <c r="U1630" s="93">
        <f t="shared" si="180"/>
        <v>1.660797868157734</v>
      </c>
      <c r="V1630" s="93">
        <f t="shared" si="180"/>
        <v>2.080823993698143</v>
      </c>
      <c r="W1630" s="93">
        <f t="shared" si="180"/>
        <v>2.6070773426225666</v>
      </c>
      <c r="X1630" s="93">
        <f t="shared" si="180"/>
        <v>3.2664234413869111</v>
      </c>
      <c r="Y1630" s="93">
        <f t="shared" si="179"/>
        <v>4.0925222754262434</v>
      </c>
      <c r="Z1630" s="93">
        <f t="shared" si="179"/>
        <v>5.1275466501515634</v>
      </c>
      <c r="AA1630" s="93">
        <f t="shared" si="179"/>
        <v>6.424335136145884</v>
      </c>
      <c r="AB1630" s="93">
        <f t="shared" si="179"/>
        <v>8.0490895076105478</v>
      </c>
      <c r="AC1630" s="95">
        <f t="shared" si="179"/>
        <v>10.084754379796259</v>
      </c>
      <c r="AE1630" s="96"/>
    </row>
    <row r="1631" spans="3:31" ht="24.75" customHeight="1" x14ac:dyDescent="0.25">
      <c r="C1631" s="91">
        <f>ABS(E1631-Dashboard!$F$13)</f>
        <v>18.118871440311779</v>
      </c>
      <c r="D1631" s="92">
        <f t="shared" si="178"/>
        <v>0.25300622874313383</v>
      </c>
      <c r="E1631" s="93" cm="1">
        <f t="array" ref="E1631">SUM('DRE + DCF'!$S$41/TIR!S1631,'DRE + DCF'!$U$41:$AD$41/TIR!T1631:AC1631,TIR!F1631)</f>
        <v>31.391128559688219</v>
      </c>
      <c r="F1631" s="100">
        <f>'DRE + DCF'!$AE$38*'DRE + DCF'!$AE$39*(1+G1631)/(R1631-G1631)/AC1631</f>
        <v>12.112611335505498</v>
      </c>
      <c r="G1631" s="92">
        <f>R1631*(1-'DRE + DCF'!$AE$39)</f>
        <v>0.15180373724588028</v>
      </c>
      <c r="H1631" s="94">
        <f t="shared" si="176"/>
        <v>0.25300622874313383</v>
      </c>
      <c r="I1631" s="94">
        <f t="shared" si="177"/>
        <v>0.25300622874313383</v>
      </c>
      <c r="J1631" s="94">
        <f t="shared" si="177"/>
        <v>0.25300622874313383</v>
      </c>
      <c r="K1631" s="94">
        <f t="shared" si="177"/>
        <v>0.25300622874313383</v>
      </c>
      <c r="L1631" s="94">
        <f t="shared" si="177"/>
        <v>0.25300622874313383</v>
      </c>
      <c r="M1631" s="94">
        <f t="shared" si="177"/>
        <v>0.25300622874313383</v>
      </c>
      <c r="N1631" s="94">
        <f t="shared" si="177"/>
        <v>0.25300622874313383</v>
      </c>
      <c r="O1631" s="94">
        <f t="shared" si="177"/>
        <v>0.25300622874313383</v>
      </c>
      <c r="P1631" s="94">
        <f t="shared" si="177"/>
        <v>0.25300622874313383</v>
      </c>
      <c r="Q1631" s="94">
        <f t="shared" ref="I1631:R1657" si="181">$D1631</f>
        <v>0.25300622874313383</v>
      </c>
      <c r="R1631" s="94">
        <f t="shared" si="181"/>
        <v>0.25300622874313383</v>
      </c>
      <c r="S1631" s="93">
        <f>(1+H1631)^((5-Dashboard!$F$9)*3/12)</f>
        <v>1.0580064308665249</v>
      </c>
      <c r="T1631" s="93">
        <f t="shared" si="180"/>
        <v>1.3256886479260475</v>
      </c>
      <c r="U1631" s="93">
        <f t="shared" si="180"/>
        <v>1.6610961332254008</v>
      </c>
      <c r="V1631" s="93">
        <f t="shared" si="180"/>
        <v>2.0813638014725617</v>
      </c>
      <c r="W1631" s="93">
        <f t="shared" si="180"/>
        <v>2.6079618075256072</v>
      </c>
      <c r="X1631" s="93">
        <f t="shared" si="180"/>
        <v>3.2677923891537879</v>
      </c>
      <c r="Y1631" s="93">
        <f t="shared" si="179"/>
        <v>4.0945642178491033</v>
      </c>
      <c r="Z1631" s="93">
        <f t="shared" si="179"/>
        <v>5.1305144689536846</v>
      </c>
      <c r="AA1631" s="93">
        <f t="shared" si="179"/>
        <v>6.4285665862557382</v>
      </c>
      <c r="AB1631" s="93">
        <f t="shared" si="179"/>
        <v>8.0550339744684241</v>
      </c>
      <c r="AC1631" s="95">
        <f t="shared" si="179"/>
        <v>10.093007742746497</v>
      </c>
      <c r="AE1631" s="96"/>
    </row>
    <row r="1632" spans="3:31" ht="24.75" customHeight="1" x14ac:dyDescent="0.25">
      <c r="C1632" s="91">
        <f>ABS(E1632-Dashboard!$F$13)</f>
        <v>18.139848100694415</v>
      </c>
      <c r="D1632" s="92">
        <f t="shared" si="178"/>
        <v>0.25310622874313382</v>
      </c>
      <c r="E1632" s="93" cm="1">
        <f t="array" ref="E1632">SUM('DRE + DCF'!$S$41/TIR!S1632,'DRE + DCF'!$U$41:$AD$41/TIR!T1632:AC1632,TIR!F1632)</f>
        <v>31.370151899305583</v>
      </c>
      <c r="F1632" s="100">
        <f>'DRE + DCF'!$AE$38*'DRE + DCF'!$AE$39*(1+G1632)/(R1632-G1632)/AC1632</f>
        <v>12.098555807301521</v>
      </c>
      <c r="G1632" s="92">
        <f>R1632*(1-'DRE + DCF'!$AE$39)</f>
        <v>0.15186373724588029</v>
      </c>
      <c r="H1632" s="94">
        <f t="shared" si="176"/>
        <v>0.25310622874313382</v>
      </c>
      <c r="I1632" s="94">
        <f t="shared" si="181"/>
        <v>0.25310622874313382</v>
      </c>
      <c r="J1632" s="94">
        <f t="shared" si="181"/>
        <v>0.25310622874313382</v>
      </c>
      <c r="K1632" s="94">
        <f t="shared" si="181"/>
        <v>0.25310622874313382</v>
      </c>
      <c r="L1632" s="94">
        <f t="shared" si="181"/>
        <v>0.25310622874313382</v>
      </c>
      <c r="M1632" s="94">
        <f t="shared" si="181"/>
        <v>0.25310622874313382</v>
      </c>
      <c r="N1632" s="94">
        <f t="shared" si="181"/>
        <v>0.25310622874313382</v>
      </c>
      <c r="O1632" s="94">
        <f t="shared" si="181"/>
        <v>0.25310622874313382</v>
      </c>
      <c r="P1632" s="94">
        <f t="shared" si="181"/>
        <v>0.25310622874313382</v>
      </c>
      <c r="Q1632" s="94">
        <f t="shared" si="181"/>
        <v>0.25310622874313382</v>
      </c>
      <c r="R1632" s="94">
        <f t="shared" si="181"/>
        <v>0.25310622874313382</v>
      </c>
      <c r="S1632" s="93">
        <f>(1+H1632)^((5-Dashboard!$F$9)*3/12)</f>
        <v>1.0580275395957561</v>
      </c>
      <c r="T1632" s="93">
        <f t="shared" si="180"/>
        <v>1.3258209000492147</v>
      </c>
      <c r="U1632" s="93">
        <f t="shared" si="180"/>
        <v>1.6613944280494988</v>
      </c>
      <c r="V1632" s="93">
        <f t="shared" si="180"/>
        <v>2.0819037061879633</v>
      </c>
      <c r="W1632" s="93">
        <f t="shared" si="180"/>
        <v>2.6088465018675522</v>
      </c>
      <c r="X1632" s="93">
        <f t="shared" si="180"/>
        <v>3.2691618013249655</v>
      </c>
      <c r="Y1632" s="93">
        <f t="shared" si="179"/>
        <v>4.0966070160094379</v>
      </c>
      <c r="Z1632" s="93">
        <f t="shared" si="179"/>
        <v>5.1334837684742496</v>
      </c>
      <c r="AA1632" s="93">
        <f t="shared" si="179"/>
        <v>6.4328004854268572</v>
      </c>
      <c r="AB1632" s="93">
        <f t="shared" si="179"/>
        <v>8.0609823565502499</v>
      </c>
      <c r="AC1632" s="95">
        <f t="shared" si="179"/>
        <v>10.101267200781622</v>
      </c>
      <c r="AE1632" s="96"/>
    </row>
    <row r="1633" spans="3:31" ht="24.75" customHeight="1" x14ac:dyDescent="0.25">
      <c r="C1633" s="91">
        <f>ABS(E1633-Dashboard!$F$13)</f>
        <v>18.160801746895096</v>
      </c>
      <c r="D1633" s="92">
        <f t="shared" si="178"/>
        <v>0.25320622874313381</v>
      </c>
      <c r="E1633" s="93" cm="1">
        <f t="array" ref="E1633">SUM('DRE + DCF'!$S$41/TIR!S1633,'DRE + DCF'!$U$41:$AD$41/TIR!T1633:AC1633,TIR!F1633)</f>
        <v>31.349198253104902</v>
      </c>
      <c r="F1633" s="100">
        <f>'DRE + DCF'!$AE$38*'DRE + DCF'!$AE$39*(1+G1633)/(R1633-G1633)/AC1633</f>
        <v>12.084519231581313</v>
      </c>
      <c r="G1633" s="92">
        <f>R1633*(1-'DRE + DCF'!$AE$39)</f>
        <v>0.15192373724588029</v>
      </c>
      <c r="H1633" s="94">
        <f t="shared" si="176"/>
        <v>0.25320622874313381</v>
      </c>
      <c r="I1633" s="94">
        <f t="shared" si="181"/>
        <v>0.25320622874313381</v>
      </c>
      <c r="J1633" s="94">
        <f t="shared" si="181"/>
        <v>0.25320622874313381</v>
      </c>
      <c r="K1633" s="94">
        <f t="shared" si="181"/>
        <v>0.25320622874313381</v>
      </c>
      <c r="L1633" s="94">
        <f t="shared" si="181"/>
        <v>0.25320622874313381</v>
      </c>
      <c r="M1633" s="94">
        <f t="shared" si="181"/>
        <v>0.25320622874313381</v>
      </c>
      <c r="N1633" s="94">
        <f t="shared" si="181"/>
        <v>0.25320622874313381</v>
      </c>
      <c r="O1633" s="94">
        <f t="shared" si="181"/>
        <v>0.25320622874313381</v>
      </c>
      <c r="P1633" s="94">
        <f t="shared" si="181"/>
        <v>0.25320622874313381</v>
      </c>
      <c r="Q1633" s="94">
        <f t="shared" si="181"/>
        <v>0.25320622874313381</v>
      </c>
      <c r="R1633" s="94">
        <f t="shared" si="181"/>
        <v>0.25320622874313381</v>
      </c>
      <c r="S1633" s="93">
        <f>(1+H1633)^((5-Dashboard!$F$9)*3/12)</f>
        <v>1.0580486470616408</v>
      </c>
      <c r="T1633" s="93">
        <f t="shared" si="180"/>
        <v>1.3259531548108938</v>
      </c>
      <c r="U1633" s="93">
        <f t="shared" si="180"/>
        <v>1.6616927526306209</v>
      </c>
      <c r="V1633" s="93">
        <f t="shared" si="180"/>
        <v>2.0824437078540177</v>
      </c>
      <c r="W1633" s="93">
        <f t="shared" si="180"/>
        <v>2.6097314256896018</v>
      </c>
      <c r="X1633" s="93">
        <f t="shared" si="180"/>
        <v>3.2705316780209079</v>
      </c>
      <c r="Y1633" s="93">
        <f t="shared" si="179"/>
        <v>4.0986506701975349</v>
      </c>
      <c r="Z1633" s="93">
        <f t="shared" si="179"/>
        <v>5.136454549333771</v>
      </c>
      <c r="AA1633" s="93">
        <f t="shared" si="179"/>
        <v>6.4370368348810878</v>
      </c>
      <c r="AB1633" s="93">
        <f t="shared" si="179"/>
        <v>8.0669346561219673</v>
      </c>
      <c r="AC1633" s="95">
        <f t="shared" si="179"/>
        <v>10.1095327579159</v>
      </c>
      <c r="AE1633" s="96"/>
    </row>
    <row r="1634" spans="3:31" ht="24.75" customHeight="1" x14ac:dyDescent="0.25">
      <c r="C1634" s="91">
        <f>ABS(E1634-Dashboard!$F$13)</f>
        <v>18.181732411670218</v>
      </c>
      <c r="D1634" s="92">
        <f t="shared" si="178"/>
        <v>0.2533062287431338</v>
      </c>
      <c r="E1634" s="93" cm="1">
        <f t="array" ref="E1634">SUM('DRE + DCF'!$S$41/TIR!S1634,'DRE + DCF'!$U$41:$AD$41/TIR!T1634:AC1634,TIR!F1634)</f>
        <v>31.32826758832978</v>
      </c>
      <c r="F1634" s="100">
        <f>'DRE + DCF'!$AE$38*'DRE + DCF'!$AE$39*(1+G1634)/(R1634-G1634)/AC1634</f>
        <v>12.070501578611299</v>
      </c>
      <c r="G1634" s="92">
        <f>R1634*(1-'DRE + DCF'!$AE$39)</f>
        <v>0.15198373724588027</v>
      </c>
      <c r="H1634" s="94">
        <f t="shared" si="176"/>
        <v>0.2533062287431338</v>
      </c>
      <c r="I1634" s="94">
        <f t="shared" si="181"/>
        <v>0.2533062287431338</v>
      </c>
      <c r="J1634" s="94">
        <f t="shared" si="181"/>
        <v>0.2533062287431338</v>
      </c>
      <c r="K1634" s="94">
        <f t="shared" si="181"/>
        <v>0.2533062287431338</v>
      </c>
      <c r="L1634" s="94">
        <f t="shared" si="181"/>
        <v>0.2533062287431338</v>
      </c>
      <c r="M1634" s="94">
        <f t="shared" si="181"/>
        <v>0.2533062287431338</v>
      </c>
      <c r="N1634" s="94">
        <f t="shared" si="181"/>
        <v>0.2533062287431338</v>
      </c>
      <c r="O1634" s="94">
        <f t="shared" si="181"/>
        <v>0.2533062287431338</v>
      </c>
      <c r="P1634" s="94">
        <f t="shared" si="181"/>
        <v>0.2533062287431338</v>
      </c>
      <c r="Q1634" s="94">
        <f t="shared" si="181"/>
        <v>0.2533062287431338</v>
      </c>
      <c r="R1634" s="94">
        <f t="shared" si="181"/>
        <v>0.2533062287431338</v>
      </c>
      <c r="S1634" s="93">
        <f>(1+H1634)^((5-Dashboard!$F$9)*3/12)</f>
        <v>1.0580697532643555</v>
      </c>
      <c r="T1634" s="93">
        <f t="shared" si="180"/>
        <v>1.3260854122109274</v>
      </c>
      <c r="U1634" s="93">
        <f t="shared" si="180"/>
        <v>1.6619911069693614</v>
      </c>
      <c r="V1634" s="93">
        <f t="shared" si="180"/>
        <v>2.0829838064803967</v>
      </c>
      <c r="W1634" s="93">
        <f t="shared" si="180"/>
        <v>2.6106165790329636</v>
      </c>
      <c r="X1634" s="93">
        <f t="shared" si="180"/>
        <v>3.2719020193621051</v>
      </c>
      <c r="Y1634" s="93">
        <f t="shared" si="179"/>
        <v>4.1006951807037639</v>
      </c>
      <c r="Z1634" s="93">
        <f t="shared" si="179"/>
        <v>5.139426812152978</v>
      </c>
      <c r="AA1634" s="93">
        <f t="shared" si="179"/>
        <v>6.4412756358407952</v>
      </c>
      <c r="AB1634" s="93">
        <f t="shared" si="179"/>
        <v>8.0728908754506588</v>
      </c>
      <c r="AC1634" s="95">
        <f t="shared" si="179"/>
        <v>10.117804418165921</v>
      </c>
      <c r="AE1634" s="96"/>
    </row>
    <row r="1635" spans="3:31" ht="24.75" customHeight="1" x14ac:dyDescent="0.25">
      <c r="C1635" s="91">
        <f>ABS(E1635-Dashboard!$F$13)</f>
        <v>18.202640127719182</v>
      </c>
      <c r="D1635" s="92">
        <f t="shared" si="178"/>
        <v>0.25340622874313379</v>
      </c>
      <c r="E1635" s="93" cm="1">
        <f t="array" ref="E1635">SUM('DRE + DCF'!$S$41/TIR!S1635,'DRE + DCF'!$U$41:$AD$41/TIR!T1635:AC1635,TIR!F1635)</f>
        <v>31.307359872280816</v>
      </c>
      <c r="F1635" s="100">
        <f>'DRE + DCF'!$AE$38*'DRE + DCF'!$AE$39*(1+G1635)/(R1635-G1635)/AC1635</f>
        <v>12.056502818712215</v>
      </c>
      <c r="G1635" s="92">
        <f>R1635*(1-'DRE + DCF'!$AE$39)</f>
        <v>0.15204373724588027</v>
      </c>
      <c r="H1635" s="94">
        <f t="shared" si="176"/>
        <v>0.25340622874313379</v>
      </c>
      <c r="I1635" s="94">
        <f t="shared" si="181"/>
        <v>0.25340622874313379</v>
      </c>
      <c r="J1635" s="94">
        <f t="shared" si="181"/>
        <v>0.25340622874313379</v>
      </c>
      <c r="K1635" s="94">
        <f t="shared" si="181"/>
        <v>0.25340622874313379</v>
      </c>
      <c r="L1635" s="94">
        <f t="shared" si="181"/>
        <v>0.25340622874313379</v>
      </c>
      <c r="M1635" s="94">
        <f t="shared" si="181"/>
        <v>0.25340622874313379</v>
      </c>
      <c r="N1635" s="94">
        <f t="shared" si="181"/>
        <v>0.25340622874313379</v>
      </c>
      <c r="O1635" s="94">
        <f t="shared" si="181"/>
        <v>0.25340622874313379</v>
      </c>
      <c r="P1635" s="94">
        <f t="shared" si="181"/>
        <v>0.25340622874313379</v>
      </c>
      <c r="Q1635" s="94">
        <f t="shared" si="181"/>
        <v>0.25340622874313379</v>
      </c>
      <c r="R1635" s="94">
        <f t="shared" si="181"/>
        <v>0.25340622874313379</v>
      </c>
      <c r="S1635" s="93">
        <f>(1+H1635)^((5-Dashboard!$F$9)*3/12)</f>
        <v>1.0580908582040764</v>
      </c>
      <c r="T1635" s="93">
        <f t="shared" si="180"/>
        <v>1.3262176722491574</v>
      </c>
      <c r="U1635" s="93">
        <f t="shared" si="180"/>
        <v>1.662289491066314</v>
      </c>
      <c r="V1635" s="93">
        <f t="shared" si="180"/>
        <v>2.0835240020767718</v>
      </c>
      <c r="W1635" s="93">
        <f t="shared" si="180"/>
        <v>2.6115019619388478</v>
      </c>
      <c r="X1635" s="93">
        <f t="shared" si="180"/>
        <v>3.2732728254690659</v>
      </c>
      <c r="Y1635" s="93">
        <f t="shared" si="179"/>
        <v>4.1027405478185637</v>
      </c>
      <c r="Z1635" s="93">
        <f t="shared" si="179"/>
        <v>5.1424005575528042</v>
      </c>
      <c r="AA1635" s="93">
        <f t="shared" si="179"/>
        <v>6.4455168895288493</v>
      </c>
      <c r="AB1635" s="93">
        <f t="shared" si="179"/>
        <v>8.0788510168045296</v>
      </c>
      <c r="AC1635" s="95">
        <f t="shared" si="179"/>
        <v>10.126082185550597</v>
      </c>
      <c r="AE1635" s="96"/>
    </row>
    <row r="1636" spans="3:31" ht="24.75" customHeight="1" x14ac:dyDescent="0.25">
      <c r="C1636" s="91">
        <f>ABS(E1636-Dashboard!$F$13)</f>
        <v>18.223524927684615</v>
      </c>
      <c r="D1636" s="92">
        <f t="shared" si="178"/>
        <v>0.25350622874313378</v>
      </c>
      <c r="E1636" s="93" cm="1">
        <f t="array" ref="E1636">SUM('DRE + DCF'!$S$41/TIR!S1636,'DRE + DCF'!$U$41:$AD$41/TIR!T1636:AC1636,TIR!F1636)</f>
        <v>31.286475072315383</v>
      </c>
      <c r="F1636" s="100">
        <f>'DRE + DCF'!$AE$38*'DRE + DCF'!$AE$39*(1+G1636)/(R1636-G1636)/AC1636</f>
        <v>12.042522922258946</v>
      </c>
      <c r="G1636" s="92">
        <f>R1636*(1-'DRE + DCF'!$AE$39)</f>
        <v>0.15210373724588025</v>
      </c>
      <c r="H1636" s="94">
        <f t="shared" si="176"/>
        <v>0.25350622874313378</v>
      </c>
      <c r="I1636" s="94">
        <f t="shared" si="181"/>
        <v>0.25350622874313378</v>
      </c>
      <c r="J1636" s="94">
        <f t="shared" si="181"/>
        <v>0.25350622874313378</v>
      </c>
      <c r="K1636" s="94">
        <f t="shared" si="181"/>
        <v>0.25350622874313378</v>
      </c>
      <c r="L1636" s="94">
        <f t="shared" si="181"/>
        <v>0.25350622874313378</v>
      </c>
      <c r="M1636" s="94">
        <f t="shared" si="181"/>
        <v>0.25350622874313378</v>
      </c>
      <c r="N1636" s="94">
        <f t="shared" si="181"/>
        <v>0.25350622874313378</v>
      </c>
      <c r="O1636" s="94">
        <f t="shared" si="181"/>
        <v>0.25350622874313378</v>
      </c>
      <c r="P1636" s="94">
        <f t="shared" si="181"/>
        <v>0.25350622874313378</v>
      </c>
      <c r="Q1636" s="94">
        <f t="shared" si="181"/>
        <v>0.25350622874313378</v>
      </c>
      <c r="R1636" s="94">
        <f t="shared" si="181"/>
        <v>0.25350622874313378</v>
      </c>
      <c r="S1636" s="93">
        <f>(1+H1636)^((5-Dashboard!$F$9)*3/12)</f>
        <v>1.05811196188098</v>
      </c>
      <c r="T1636" s="93">
        <f t="shared" si="180"/>
        <v>1.3263499349254257</v>
      </c>
      <c r="U1636" s="93">
        <f t="shared" si="180"/>
        <v>1.6625879049220713</v>
      </c>
      <c r="V1636" s="93">
        <f t="shared" si="180"/>
        <v>2.0840642946528134</v>
      </c>
      <c r="W1636" s="93">
        <f t="shared" si="180"/>
        <v>2.6123875744484675</v>
      </c>
      <c r="X1636" s="93">
        <f t="shared" si="180"/>
        <v>3.2746440964623211</v>
      </c>
      <c r="Y1636" s="93">
        <f t="shared" si="179"/>
        <v>4.1047867718324511</v>
      </c>
      <c r="Z1636" s="93">
        <f t="shared" si="179"/>
        <v>5.1453757861543981</v>
      </c>
      <c r="AA1636" s="93">
        <f t="shared" si="179"/>
        <v>6.4497605971686367</v>
      </c>
      <c r="AB1636" s="93">
        <f t="shared" si="179"/>
        <v>8.0848150824529199</v>
      </c>
      <c r="AC1636" s="95">
        <f t="shared" si="179"/>
        <v>10.134366064091168</v>
      </c>
      <c r="AE1636" s="96"/>
    </row>
    <row r="1637" spans="3:31" ht="24.75" customHeight="1" x14ac:dyDescent="0.25">
      <c r="C1637" s="91">
        <f>ABS(E1637-Dashboard!$F$13)</f>
        <v>18.24438684415243</v>
      </c>
      <c r="D1637" s="92">
        <f t="shared" si="178"/>
        <v>0.25360622874313377</v>
      </c>
      <c r="E1637" s="93" cm="1">
        <f t="array" ref="E1637">SUM('DRE + DCF'!$S$41/TIR!S1637,'DRE + DCF'!$U$41:$AD$41/TIR!T1637:AC1637,TIR!F1637)</f>
        <v>31.265613155847568</v>
      </c>
      <c r="F1637" s="100">
        <f>'DRE + DCF'!$AE$38*'DRE + DCF'!$AE$39*(1+G1637)/(R1637-G1637)/AC1637</f>
        <v>12.028561859680469</v>
      </c>
      <c r="G1637" s="92">
        <f>R1637*(1-'DRE + DCF'!$AE$39)</f>
        <v>0.15216373724588025</v>
      </c>
      <c r="H1637" s="94">
        <f t="shared" si="176"/>
        <v>0.25360622874313377</v>
      </c>
      <c r="I1637" s="94">
        <f t="shared" si="181"/>
        <v>0.25360622874313377</v>
      </c>
      <c r="J1637" s="94">
        <f t="shared" si="181"/>
        <v>0.25360622874313377</v>
      </c>
      <c r="K1637" s="94">
        <f t="shared" si="181"/>
        <v>0.25360622874313377</v>
      </c>
      <c r="L1637" s="94">
        <f t="shared" si="181"/>
        <v>0.25360622874313377</v>
      </c>
      <c r="M1637" s="94">
        <f t="shared" si="181"/>
        <v>0.25360622874313377</v>
      </c>
      <c r="N1637" s="94">
        <f t="shared" si="181"/>
        <v>0.25360622874313377</v>
      </c>
      <c r="O1637" s="94">
        <f t="shared" si="181"/>
        <v>0.25360622874313377</v>
      </c>
      <c r="P1637" s="94">
        <f t="shared" si="181"/>
        <v>0.25360622874313377</v>
      </c>
      <c r="Q1637" s="94">
        <f t="shared" si="181"/>
        <v>0.25360622874313377</v>
      </c>
      <c r="R1637" s="94">
        <f t="shared" si="181"/>
        <v>0.25360622874313377</v>
      </c>
      <c r="S1637" s="93">
        <f>(1+H1637)^((5-Dashboard!$F$9)*3/12)</f>
        <v>1.0581330642952425</v>
      </c>
      <c r="T1637" s="93">
        <f t="shared" si="180"/>
        <v>1.3264822002395749</v>
      </c>
      <c r="U1637" s="93">
        <f t="shared" si="180"/>
        <v>1.6628863485372278</v>
      </c>
      <c r="V1637" s="93">
        <f t="shared" si="180"/>
        <v>2.0846046842181947</v>
      </c>
      <c r="W1637" s="93">
        <f t="shared" si="180"/>
        <v>2.6132734166030422</v>
      </c>
      <c r="X1637" s="93">
        <f t="shared" si="180"/>
        <v>3.276015832462424</v>
      </c>
      <c r="Y1637" s="93">
        <f t="shared" si="179"/>
        <v>4.1068338530360169</v>
      </c>
      <c r="Z1637" s="93">
        <f t="shared" si="179"/>
        <v>5.148352498579114</v>
      </c>
      <c r="AA1637" s="93">
        <f t="shared" si="179"/>
        <v>6.4540067599840532</v>
      </c>
      <c r="AB1637" s="93">
        <f t="shared" si="179"/>
        <v>8.0907830746662999</v>
      </c>
      <c r="AC1637" s="95">
        <f t="shared" si="179"/>
        <v>10.142656057811196</v>
      </c>
      <c r="AE1637" s="96"/>
    </row>
    <row r="1638" spans="3:31" ht="24.75" customHeight="1" x14ac:dyDescent="0.25">
      <c r="C1638" s="91">
        <f>ABS(E1638-Dashboard!$F$13)</f>
        <v>18.265225909651996</v>
      </c>
      <c r="D1638" s="92">
        <f t="shared" si="178"/>
        <v>0.25370622874313375</v>
      </c>
      <c r="E1638" s="93" cm="1">
        <f t="array" ref="E1638">SUM('DRE + DCF'!$S$41/TIR!S1638,'DRE + DCF'!$U$41:$AD$41/TIR!T1638:AC1638,TIR!F1638)</f>
        <v>31.244774090348002</v>
      </c>
      <c r="F1638" s="100">
        <f>'DRE + DCF'!$AE$38*'DRE + DCF'!$AE$39*(1+G1638)/(R1638-G1638)/AC1638</f>
        <v>12.01461960145968</v>
      </c>
      <c r="G1638" s="92">
        <f>R1638*(1-'DRE + DCF'!$AE$39)</f>
        <v>0.15222373724588026</v>
      </c>
      <c r="H1638" s="94">
        <f t="shared" si="176"/>
        <v>0.25370622874313375</v>
      </c>
      <c r="I1638" s="94">
        <f t="shared" si="181"/>
        <v>0.25370622874313375</v>
      </c>
      <c r="J1638" s="94">
        <f t="shared" si="181"/>
        <v>0.25370622874313375</v>
      </c>
      <c r="K1638" s="94">
        <f t="shared" si="181"/>
        <v>0.25370622874313375</v>
      </c>
      <c r="L1638" s="94">
        <f t="shared" si="181"/>
        <v>0.25370622874313375</v>
      </c>
      <c r="M1638" s="94">
        <f t="shared" si="181"/>
        <v>0.25370622874313375</v>
      </c>
      <c r="N1638" s="94">
        <f t="shared" si="181"/>
        <v>0.25370622874313375</v>
      </c>
      <c r="O1638" s="94">
        <f t="shared" si="181"/>
        <v>0.25370622874313375</v>
      </c>
      <c r="P1638" s="94">
        <f t="shared" si="181"/>
        <v>0.25370622874313375</v>
      </c>
      <c r="Q1638" s="94">
        <f t="shared" si="181"/>
        <v>0.25370622874313375</v>
      </c>
      <c r="R1638" s="94">
        <f t="shared" si="181"/>
        <v>0.25370622874313375</v>
      </c>
      <c r="S1638" s="93">
        <f>(1+H1638)^((5-Dashboard!$F$9)*3/12)</f>
        <v>1.0581541654470403</v>
      </c>
      <c r="T1638" s="93">
        <f t="shared" si="180"/>
        <v>1.3266144681914469</v>
      </c>
      <c r="U1638" s="93">
        <f t="shared" si="180"/>
        <v>1.6631848219123768</v>
      </c>
      <c r="V1638" s="93">
        <f t="shared" si="180"/>
        <v>2.0851451707825865</v>
      </c>
      <c r="W1638" s="93">
        <f t="shared" si="180"/>
        <v>2.6141594884437942</v>
      </c>
      <c r="X1638" s="93">
        <f t="shared" si="180"/>
        <v>3.2773880335899488</v>
      </c>
      <c r="Y1638" s="93">
        <f t="shared" si="179"/>
        <v>4.1088817917199298</v>
      </c>
      <c r="Z1638" s="93">
        <f t="shared" si="179"/>
        <v>5.1513306954485234</v>
      </c>
      <c r="AA1638" s="93">
        <f t="shared" si="179"/>
        <v>6.458255379199513</v>
      </c>
      <c r="AB1638" s="93">
        <f t="shared" si="179"/>
        <v>8.0967549957162781</v>
      </c>
      <c r="AC1638" s="95">
        <f t="shared" si="179"/>
        <v>10.150952170736582</v>
      </c>
      <c r="AE1638" s="96"/>
    </row>
    <row r="1639" spans="3:31" ht="24.75" customHeight="1" x14ac:dyDescent="0.25">
      <c r="C1639" s="91">
        <f>ABS(E1639-Dashboard!$F$13)</f>
        <v>18.286042156656187</v>
      </c>
      <c r="D1639" s="92">
        <f t="shared" si="178"/>
        <v>0.25380622874313374</v>
      </c>
      <c r="E1639" s="93" cm="1">
        <f t="array" ref="E1639">SUM('DRE + DCF'!$S$41/TIR!S1639,'DRE + DCF'!$U$41:$AD$41/TIR!T1639:AC1639,TIR!F1639)</f>
        <v>31.223957843343811</v>
      </c>
      <c r="F1639" s="100">
        <f>'DRE + DCF'!$AE$38*'DRE + DCF'!$AE$39*(1+G1639)/(R1639-G1639)/AC1639</f>
        <v>12.000696118133311</v>
      </c>
      <c r="G1639" s="92">
        <f>R1639*(1-'DRE + DCF'!$AE$39)</f>
        <v>0.15228373724588024</v>
      </c>
      <c r="H1639" s="94">
        <f t="shared" si="176"/>
        <v>0.25380622874313374</v>
      </c>
      <c r="I1639" s="94">
        <f t="shared" si="181"/>
        <v>0.25380622874313374</v>
      </c>
      <c r="J1639" s="94">
        <f t="shared" si="181"/>
        <v>0.25380622874313374</v>
      </c>
      <c r="K1639" s="94">
        <f t="shared" si="181"/>
        <v>0.25380622874313374</v>
      </c>
      <c r="L1639" s="94">
        <f t="shared" si="181"/>
        <v>0.25380622874313374</v>
      </c>
      <c r="M1639" s="94">
        <f t="shared" si="181"/>
        <v>0.25380622874313374</v>
      </c>
      <c r="N1639" s="94">
        <f t="shared" si="181"/>
        <v>0.25380622874313374</v>
      </c>
      <c r="O1639" s="94">
        <f t="shared" si="181"/>
        <v>0.25380622874313374</v>
      </c>
      <c r="P1639" s="94">
        <f t="shared" si="181"/>
        <v>0.25380622874313374</v>
      </c>
      <c r="Q1639" s="94">
        <f t="shared" si="181"/>
        <v>0.25380622874313374</v>
      </c>
      <c r="R1639" s="94">
        <f t="shared" si="181"/>
        <v>0.25380622874313374</v>
      </c>
      <c r="S1639" s="93">
        <f>(1+H1639)^((5-Dashboard!$F$9)*3/12)</f>
        <v>1.0581752653365495</v>
      </c>
      <c r="T1639" s="93">
        <f t="shared" si="180"/>
        <v>1.326746738780884</v>
      </c>
      <c r="U1639" s="93">
        <f t="shared" si="180"/>
        <v>1.6634833250481118</v>
      </c>
      <c r="V1639" s="93">
        <f t="shared" si="180"/>
        <v>2.0856857543556617</v>
      </c>
      <c r="W1639" s="93">
        <f t="shared" si="180"/>
        <v>2.6150457900119504</v>
      </c>
      <c r="X1639" s="93">
        <f t="shared" si="180"/>
        <v>3.2787606999654924</v>
      </c>
      <c r="Y1639" s="93">
        <f t="shared" si="179"/>
        <v>4.1109305881749316</v>
      </c>
      <c r="Z1639" s="93">
        <f t="shared" si="179"/>
        <v>5.1543103773844035</v>
      </c>
      <c r="AA1639" s="93">
        <f t="shared" si="179"/>
        <v>6.4625064560399377</v>
      </c>
      <c r="AB1639" s="93">
        <f t="shared" si="179"/>
        <v>8.1027308478755895</v>
      </c>
      <c r="AC1639" s="95">
        <f t="shared" si="179"/>
        <v>10.159254406895547</v>
      </c>
      <c r="AE1639" s="96"/>
    </row>
    <row r="1640" spans="3:31" ht="24.75" customHeight="1" x14ac:dyDescent="0.25">
      <c r="C1640" s="91">
        <f>ABS(E1640-Dashboard!$F$13)</f>
        <v>18.306835617581548</v>
      </c>
      <c r="D1640" s="92">
        <f t="shared" si="178"/>
        <v>0.25390622874313373</v>
      </c>
      <c r="E1640" s="93" cm="1">
        <f t="array" ref="E1640">SUM('DRE + DCF'!$S$41/TIR!S1640,'DRE + DCF'!$U$41:$AD$41/TIR!T1640:AC1640,TIR!F1640)</f>
        <v>31.20316438241845</v>
      </c>
      <c r="F1640" s="100">
        <f>'DRE + DCF'!$AE$38*'DRE + DCF'!$AE$39*(1+G1640)/(R1640-G1640)/AC1640</f>
        <v>11.986791380291844</v>
      </c>
      <c r="G1640" s="92">
        <f>R1640*(1-'DRE + DCF'!$AE$39)</f>
        <v>0.15234373724588024</v>
      </c>
      <c r="H1640" s="94">
        <f t="shared" si="176"/>
        <v>0.25390622874313373</v>
      </c>
      <c r="I1640" s="94">
        <f t="shared" si="181"/>
        <v>0.25390622874313373</v>
      </c>
      <c r="J1640" s="94">
        <f t="shared" si="181"/>
        <v>0.25390622874313373</v>
      </c>
      <c r="K1640" s="94">
        <f t="shared" si="181"/>
        <v>0.25390622874313373</v>
      </c>
      <c r="L1640" s="94">
        <f t="shared" si="181"/>
        <v>0.25390622874313373</v>
      </c>
      <c r="M1640" s="94">
        <f t="shared" si="181"/>
        <v>0.25390622874313373</v>
      </c>
      <c r="N1640" s="94">
        <f t="shared" si="181"/>
        <v>0.25390622874313373</v>
      </c>
      <c r="O1640" s="94">
        <f t="shared" si="181"/>
        <v>0.25390622874313373</v>
      </c>
      <c r="P1640" s="94">
        <f t="shared" si="181"/>
        <v>0.25390622874313373</v>
      </c>
      <c r="Q1640" s="94">
        <f t="shared" si="181"/>
        <v>0.25390622874313373</v>
      </c>
      <c r="R1640" s="94">
        <f t="shared" si="181"/>
        <v>0.25390622874313373</v>
      </c>
      <c r="S1640" s="93">
        <f>(1+H1640)^((5-Dashboard!$F$9)*3/12)</f>
        <v>1.0581963639639462</v>
      </c>
      <c r="T1640" s="93">
        <f t="shared" si="180"/>
        <v>1.3268790120077283</v>
      </c>
      <c r="U1640" s="93">
        <f t="shared" si="180"/>
        <v>1.6637818579450259</v>
      </c>
      <c r="V1640" s="93">
        <f t="shared" si="180"/>
        <v>2.0862264349470916</v>
      </c>
      <c r="W1640" s="93">
        <f t="shared" si="180"/>
        <v>2.6159323213487404</v>
      </c>
      <c r="X1640" s="93">
        <f t="shared" si="180"/>
        <v>3.2801338317096707</v>
      </c>
      <c r="Y1640" s="93">
        <f t="shared" si="179"/>
        <v>4.1129802426918376</v>
      </c>
      <c r="Z1640" s="93">
        <f t="shared" si="179"/>
        <v>5.1572915450087411</v>
      </c>
      <c r="AA1640" s="93">
        <f t="shared" si="179"/>
        <v>6.4667599917307603</v>
      </c>
      <c r="AB1640" s="93">
        <f t="shared" si="179"/>
        <v>8.1087106334180969</v>
      </c>
      <c r="AC1640" s="95">
        <f t="shared" si="179"/>
        <v>10.167562770318632</v>
      </c>
      <c r="AE1640" s="96"/>
    </row>
    <row r="1641" spans="3:31" ht="24.75" customHeight="1" x14ac:dyDescent="0.25">
      <c r="C1641" s="91">
        <f>ABS(E1641-Dashboard!$F$13)</f>
        <v>18.327606324788391</v>
      </c>
      <c r="D1641" s="92">
        <f t="shared" si="178"/>
        <v>0.25400622874313372</v>
      </c>
      <c r="E1641" s="93" cm="1">
        <f t="array" ref="E1641">SUM('DRE + DCF'!$S$41/TIR!S1641,'DRE + DCF'!$U$41:$AD$41/TIR!T1641:AC1641,TIR!F1641)</f>
        <v>31.182393675211607</v>
      </c>
      <c r="F1641" s="100">
        <f>'DRE + DCF'!$AE$38*'DRE + DCF'!$AE$39*(1+G1641)/(R1641-G1641)/AC1641</f>
        <v>11.972905358579327</v>
      </c>
      <c r="G1641" s="92">
        <f>R1641*(1-'DRE + DCF'!$AE$39)</f>
        <v>0.15240373724588022</v>
      </c>
      <c r="H1641" s="94">
        <f t="shared" si="176"/>
        <v>0.25400622874313372</v>
      </c>
      <c r="I1641" s="94">
        <f t="shared" si="181"/>
        <v>0.25400622874313372</v>
      </c>
      <c r="J1641" s="94">
        <f t="shared" si="181"/>
        <v>0.25400622874313372</v>
      </c>
      <c r="K1641" s="94">
        <f t="shared" si="181"/>
        <v>0.25400622874313372</v>
      </c>
      <c r="L1641" s="94">
        <f t="shared" si="181"/>
        <v>0.25400622874313372</v>
      </c>
      <c r="M1641" s="94">
        <f t="shared" si="181"/>
        <v>0.25400622874313372</v>
      </c>
      <c r="N1641" s="94">
        <f t="shared" si="181"/>
        <v>0.25400622874313372</v>
      </c>
      <c r="O1641" s="94">
        <f t="shared" si="181"/>
        <v>0.25400622874313372</v>
      </c>
      <c r="P1641" s="94">
        <f t="shared" si="181"/>
        <v>0.25400622874313372</v>
      </c>
      <c r="Q1641" s="94">
        <f t="shared" si="181"/>
        <v>0.25400622874313372</v>
      </c>
      <c r="R1641" s="94">
        <f t="shared" si="181"/>
        <v>0.25400622874313372</v>
      </c>
      <c r="S1641" s="93">
        <f>(1+H1641)^((5-Dashboard!$F$9)*3/12)</f>
        <v>1.0582174613294069</v>
      </c>
      <c r="T1641" s="93">
        <f t="shared" si="180"/>
        <v>1.3270112878718225</v>
      </c>
      <c r="U1641" s="93">
        <f t="shared" si="180"/>
        <v>1.6640804206037132</v>
      </c>
      <c r="V1641" s="93">
        <f t="shared" si="180"/>
        <v>2.0867672125665502</v>
      </c>
      <c r="W1641" s="93">
        <f t="shared" si="180"/>
        <v>2.6168190824954007</v>
      </c>
      <c r="X1641" s="93">
        <f t="shared" si="180"/>
        <v>3.281507428943125</v>
      </c>
      <c r="Y1641" s="93">
        <f t="shared" si="179"/>
        <v>4.1150307555615449</v>
      </c>
      <c r="Z1641" s="93">
        <f t="shared" si="179"/>
        <v>5.1602741989437408</v>
      </c>
      <c r="AA1641" s="93">
        <f t="shared" si="179"/>
        <v>6.4710159874979354</v>
      </c>
      <c r="AB1641" s="93">
        <f t="shared" si="179"/>
        <v>8.1146943546188108</v>
      </c>
      <c r="AC1641" s="95">
        <f t="shared" si="179"/>
        <v>10.175877265038732</v>
      </c>
      <c r="AE1641" s="96"/>
    </row>
    <row r="1642" spans="3:31" ht="24.75" customHeight="1" x14ac:dyDescent="0.25">
      <c r="C1642" s="91">
        <f>ABS(E1642-Dashboard!$F$13)</f>
        <v>18.348354310580937</v>
      </c>
      <c r="D1642" s="92">
        <f t="shared" si="178"/>
        <v>0.25410622874313371</v>
      </c>
      <c r="E1642" s="93" cm="1">
        <f t="array" ref="E1642">SUM('DRE + DCF'!$S$41/TIR!S1642,'DRE + DCF'!$U$41:$AD$41/TIR!T1642:AC1642,TIR!F1642)</f>
        <v>31.161645689419061</v>
      </c>
      <c r="F1642" s="100">
        <f>'DRE + DCF'!$AE$38*'DRE + DCF'!$AE$39*(1+G1642)/(R1642-G1642)/AC1642</f>
        <v>11.959038023693317</v>
      </c>
      <c r="G1642" s="92">
        <f>R1642*(1-'DRE + DCF'!$AE$39)</f>
        <v>0.15246373724588022</v>
      </c>
      <c r="H1642" s="94">
        <f t="shared" si="176"/>
        <v>0.25410622874313371</v>
      </c>
      <c r="I1642" s="94">
        <f t="shared" si="181"/>
        <v>0.25410622874313371</v>
      </c>
      <c r="J1642" s="94">
        <f t="shared" si="181"/>
        <v>0.25410622874313371</v>
      </c>
      <c r="K1642" s="94">
        <f t="shared" si="181"/>
        <v>0.25410622874313371</v>
      </c>
      <c r="L1642" s="94">
        <f t="shared" si="181"/>
        <v>0.25410622874313371</v>
      </c>
      <c r="M1642" s="94">
        <f t="shared" si="181"/>
        <v>0.25410622874313371</v>
      </c>
      <c r="N1642" s="94">
        <f t="shared" si="181"/>
        <v>0.25410622874313371</v>
      </c>
      <c r="O1642" s="94">
        <f t="shared" si="181"/>
        <v>0.25410622874313371</v>
      </c>
      <c r="P1642" s="94">
        <f t="shared" si="181"/>
        <v>0.25410622874313371</v>
      </c>
      <c r="Q1642" s="94">
        <f t="shared" si="181"/>
        <v>0.25410622874313371</v>
      </c>
      <c r="R1642" s="94">
        <f t="shared" si="181"/>
        <v>0.25410622874313371</v>
      </c>
      <c r="S1642" s="93">
        <f>(1+H1642)^((5-Dashboard!$F$9)*3/12)</f>
        <v>1.0582385574331072</v>
      </c>
      <c r="T1642" s="93">
        <f t="shared" si="180"/>
        <v>1.3271435663730082</v>
      </c>
      <c r="U1642" s="93">
        <f t="shared" si="180"/>
        <v>1.6643790130247662</v>
      </c>
      <c r="V1642" s="93">
        <f t="shared" si="180"/>
        <v>2.0873080872237084</v>
      </c>
      <c r="W1642" s="93">
        <f t="shared" si="180"/>
        <v>2.617706073493169</v>
      </c>
      <c r="X1642" s="93">
        <f t="shared" si="180"/>
        <v>3.2828814917865143</v>
      </c>
      <c r="Y1642" s="93">
        <f t="shared" si="179"/>
        <v>4.117082127075018</v>
      </c>
      <c r="Z1642" s="93">
        <f t="shared" si="179"/>
        <v>5.1632583398118097</v>
      </c>
      <c r="AA1642" s="93">
        <f t="shared" si="179"/>
        <v>6.4752744445679227</v>
      </c>
      <c r="AB1642" s="93">
        <f t="shared" si="179"/>
        <v>8.1206820137538678</v>
      </c>
      <c r="AC1642" s="95">
        <f t="shared" si="179"/>
        <v>10.18419789509106</v>
      </c>
      <c r="AE1642" s="96"/>
    </row>
    <row r="1643" spans="3:31" ht="24.75" customHeight="1" x14ac:dyDescent="0.25">
      <c r="C1643" s="91">
        <f>ABS(E1643-Dashboard!$F$13)</f>
        <v>18.369079607207372</v>
      </c>
      <c r="D1643" s="92">
        <f t="shared" si="178"/>
        <v>0.2542062287431337</v>
      </c>
      <c r="E1643" s="93" cm="1">
        <f t="array" ref="E1643">SUM('DRE + DCF'!$S$41/TIR!S1643,'DRE + DCF'!$U$41:$AD$41/TIR!T1643:AC1643,TIR!F1643)</f>
        <v>31.140920392792626</v>
      </c>
      <c r="F1643" s="100">
        <f>'DRE + DCF'!$AE$38*'DRE + DCF'!$AE$39*(1+G1643)/(R1643-G1643)/AC1643</f>
        <v>11.945189346384758</v>
      </c>
      <c r="G1643" s="92">
        <f>R1643*(1-'DRE + DCF'!$AE$39)</f>
        <v>0.15252373724588023</v>
      </c>
      <c r="H1643" s="94">
        <f t="shared" si="176"/>
        <v>0.2542062287431337</v>
      </c>
      <c r="I1643" s="94">
        <f t="shared" si="181"/>
        <v>0.2542062287431337</v>
      </c>
      <c r="J1643" s="94">
        <f t="shared" si="181"/>
        <v>0.2542062287431337</v>
      </c>
      <c r="K1643" s="94">
        <f t="shared" si="181"/>
        <v>0.2542062287431337</v>
      </c>
      <c r="L1643" s="94">
        <f t="shared" si="181"/>
        <v>0.2542062287431337</v>
      </c>
      <c r="M1643" s="94">
        <f t="shared" si="181"/>
        <v>0.2542062287431337</v>
      </c>
      <c r="N1643" s="94">
        <f t="shared" si="181"/>
        <v>0.2542062287431337</v>
      </c>
      <c r="O1643" s="94">
        <f t="shared" si="181"/>
        <v>0.2542062287431337</v>
      </c>
      <c r="P1643" s="94">
        <f t="shared" si="181"/>
        <v>0.2542062287431337</v>
      </c>
      <c r="Q1643" s="94">
        <f t="shared" si="181"/>
        <v>0.2542062287431337</v>
      </c>
      <c r="R1643" s="94">
        <f t="shared" si="181"/>
        <v>0.2542062287431337</v>
      </c>
      <c r="S1643" s="93">
        <f>(1+H1643)^((5-Dashboard!$F$9)*3/12)</f>
        <v>1.0582596522752235</v>
      </c>
      <c r="T1643" s="93">
        <f t="shared" si="180"/>
        <v>1.3272758475111279</v>
      </c>
      <c r="U1643" s="93">
        <f t="shared" si="180"/>
        <v>1.6646776352087784</v>
      </c>
      <c r="V1643" s="93">
        <f t="shared" si="180"/>
        <v>2.0878490589282399</v>
      </c>
      <c r="W1643" s="93">
        <f t="shared" si="180"/>
        <v>2.6185932943832886</v>
      </c>
      <c r="X1643" s="93">
        <f t="shared" si="180"/>
        <v>3.2842560203605227</v>
      </c>
      <c r="Y1643" s="93">
        <f t="shared" si="179"/>
        <v>4.1191343575233033</v>
      </c>
      <c r="Z1643" s="93">
        <f t="shared" si="179"/>
        <v>5.1662439682355732</v>
      </c>
      <c r="AA1643" s="93">
        <f t="shared" si="179"/>
        <v>6.4795353641676998</v>
      </c>
      <c r="AB1643" s="93">
        <f t="shared" si="179"/>
        <v>8.1266736131005377</v>
      </c>
      <c r="AC1643" s="95">
        <f t="shared" si="179"/>
        <v>10.192524664513162</v>
      </c>
      <c r="AE1643" s="96"/>
    </row>
    <row r="1644" spans="3:31" ht="24.75" customHeight="1" x14ac:dyDescent="0.25">
      <c r="C1644" s="91">
        <f>ABS(E1644-Dashboard!$F$13)</f>
        <v>18.389782246860069</v>
      </c>
      <c r="D1644" s="92">
        <f t="shared" si="178"/>
        <v>0.25430622874313369</v>
      </c>
      <c r="E1644" s="93" cm="1">
        <f t="array" ref="E1644">SUM('DRE + DCF'!$S$41/TIR!S1644,'DRE + DCF'!$U$41:$AD$41/TIR!T1644:AC1644,TIR!F1644)</f>
        <v>31.120217753139929</v>
      </c>
      <c r="F1644" s="100">
        <f>'DRE + DCF'!$AE$38*'DRE + DCF'!$AE$39*(1+G1644)/(R1644-G1644)/AC1644</f>
        <v>11.931359297457828</v>
      </c>
      <c r="G1644" s="92">
        <f>R1644*(1-'DRE + DCF'!$AE$39)</f>
        <v>0.1525837372458802</v>
      </c>
      <c r="H1644" s="94">
        <f t="shared" si="176"/>
        <v>0.25430622874313369</v>
      </c>
      <c r="I1644" s="94">
        <f t="shared" si="181"/>
        <v>0.25430622874313369</v>
      </c>
      <c r="J1644" s="94">
        <f t="shared" si="181"/>
        <v>0.25430622874313369</v>
      </c>
      <c r="K1644" s="94">
        <f t="shared" si="181"/>
        <v>0.25430622874313369</v>
      </c>
      <c r="L1644" s="94">
        <f t="shared" si="181"/>
        <v>0.25430622874313369</v>
      </c>
      <c r="M1644" s="94">
        <f t="shared" si="181"/>
        <v>0.25430622874313369</v>
      </c>
      <c r="N1644" s="94">
        <f t="shared" si="181"/>
        <v>0.25430622874313369</v>
      </c>
      <c r="O1644" s="94">
        <f t="shared" si="181"/>
        <v>0.25430622874313369</v>
      </c>
      <c r="P1644" s="94">
        <f t="shared" si="181"/>
        <v>0.25430622874313369</v>
      </c>
      <c r="Q1644" s="94">
        <f t="shared" si="181"/>
        <v>0.25430622874313369</v>
      </c>
      <c r="R1644" s="94">
        <f t="shared" si="181"/>
        <v>0.25430622874313369</v>
      </c>
      <c r="S1644" s="93">
        <f>(1+H1644)^((5-Dashboard!$F$9)*3/12)</f>
        <v>1.0582807458559318</v>
      </c>
      <c r="T1644" s="93">
        <f t="shared" si="180"/>
        <v>1.3274081312860244</v>
      </c>
      <c r="U1644" s="93">
        <f t="shared" si="180"/>
        <v>1.6649762871563438</v>
      </c>
      <c r="V1644" s="93">
        <f t="shared" si="180"/>
        <v>2.0883901276898182</v>
      </c>
      <c r="W1644" s="93">
        <f t="shared" si="180"/>
        <v>2.6194807452070075</v>
      </c>
      <c r="X1644" s="93">
        <f t="shared" si="180"/>
        <v>3.2856310147858552</v>
      </c>
      <c r="Y1644" s="93">
        <f t="shared" si="179"/>
        <v>4.1211874471975216</v>
      </c>
      <c r="Z1644" s="93">
        <f t="shared" si="179"/>
        <v>5.1692310848378655</v>
      </c>
      <c r="AA1644" s="93">
        <f t="shared" si="179"/>
        <v>6.4837987475247605</v>
      </c>
      <c r="AB1644" s="93">
        <f t="shared" si="179"/>
        <v>8.1326691549372363</v>
      </c>
      <c r="AC1644" s="95">
        <f t="shared" si="179"/>
        <v>10.200857577344934</v>
      </c>
      <c r="AE1644" s="96"/>
    </row>
    <row r="1645" spans="3:31" ht="24.75" customHeight="1" x14ac:dyDescent="0.25">
      <c r="C1645" s="91">
        <f>ABS(E1645-Dashboard!$F$13)</f>
        <v>18.410462261675548</v>
      </c>
      <c r="D1645" s="92">
        <f t="shared" si="178"/>
        <v>0.25440622874313368</v>
      </c>
      <c r="E1645" s="93" cm="1">
        <f t="array" ref="E1645">SUM('DRE + DCF'!$S$41/TIR!S1645,'DRE + DCF'!$U$41:$AD$41/TIR!T1645:AC1645,TIR!F1645)</f>
        <v>31.09953773832445</v>
      </c>
      <c r="F1645" s="100">
        <f>'DRE + DCF'!$AE$38*'DRE + DCF'!$AE$39*(1+G1645)/(R1645-G1645)/AC1645</f>
        <v>11.917547847769903</v>
      </c>
      <c r="G1645" s="92">
        <f>R1645*(1-'DRE + DCF'!$AE$39)</f>
        <v>0.15264373724588021</v>
      </c>
      <c r="H1645" s="94">
        <f t="shared" si="176"/>
        <v>0.25440622874313368</v>
      </c>
      <c r="I1645" s="94">
        <f t="shared" si="181"/>
        <v>0.25440622874313368</v>
      </c>
      <c r="J1645" s="94">
        <f t="shared" si="181"/>
        <v>0.25440622874313368</v>
      </c>
      <c r="K1645" s="94">
        <f t="shared" si="181"/>
        <v>0.25440622874313368</v>
      </c>
      <c r="L1645" s="94">
        <f t="shared" si="181"/>
        <v>0.25440622874313368</v>
      </c>
      <c r="M1645" s="94">
        <f t="shared" si="181"/>
        <v>0.25440622874313368</v>
      </c>
      <c r="N1645" s="94">
        <f t="shared" si="181"/>
        <v>0.25440622874313368</v>
      </c>
      <c r="O1645" s="94">
        <f t="shared" si="181"/>
        <v>0.25440622874313368</v>
      </c>
      <c r="P1645" s="94">
        <f t="shared" si="181"/>
        <v>0.25440622874313368</v>
      </c>
      <c r="Q1645" s="94">
        <f t="shared" si="181"/>
        <v>0.25440622874313368</v>
      </c>
      <c r="R1645" s="94">
        <f t="shared" si="181"/>
        <v>0.25440622874313368</v>
      </c>
      <c r="S1645" s="93">
        <f>(1+H1645)^((5-Dashboard!$F$9)*3/12)</f>
        <v>1.0583018381754079</v>
      </c>
      <c r="T1645" s="93">
        <f t="shared" si="180"/>
        <v>1.3275404176975396</v>
      </c>
      <c r="U1645" s="93">
        <f t="shared" si="180"/>
        <v>1.665274968868055</v>
      </c>
      <c r="V1645" s="93">
        <f t="shared" si="180"/>
        <v>2.0889312935181161</v>
      </c>
      <c r="W1645" s="93">
        <f t="shared" si="180"/>
        <v>2.6203684260055762</v>
      </c>
      <c r="X1645" s="93">
        <f t="shared" si="180"/>
        <v>3.2870064751832357</v>
      </c>
      <c r="Y1645" s="93">
        <f t="shared" si="179"/>
        <v>4.1232413963888632</v>
      </c>
      <c r="Z1645" s="93">
        <f t="shared" si="179"/>
        <v>5.1722196902417261</v>
      </c>
      <c r="AA1645" s="93">
        <f t="shared" si="179"/>
        <v>6.4880645958671028</v>
      </c>
      <c r="AB1645" s="93">
        <f t="shared" si="179"/>
        <v>8.1386686415434966</v>
      </c>
      <c r="AC1645" s="95">
        <f t="shared" si="179"/>
        <v>10.20919663762858</v>
      </c>
      <c r="AE1645" s="96"/>
    </row>
    <row r="1646" spans="3:31" ht="24.75" customHeight="1" x14ac:dyDescent="0.25">
      <c r="C1646" s="91">
        <f>ABS(E1646-Dashboard!$F$13)</f>
        <v>18.431119683734753</v>
      </c>
      <c r="D1646" s="92">
        <f t="shared" si="178"/>
        <v>0.25450622874313367</v>
      </c>
      <c r="E1646" s="93" cm="1">
        <f t="array" ref="E1646">SUM('DRE + DCF'!$S$41/TIR!S1646,'DRE + DCF'!$U$41:$AD$41/TIR!T1646:AC1646,TIR!F1646)</f>
        <v>31.078880316265245</v>
      </c>
      <c r="F1646" s="100">
        <f>'DRE + DCF'!$AE$38*'DRE + DCF'!$AE$39*(1+G1646)/(R1646-G1646)/AC1646</f>
        <v>11.903754968231361</v>
      </c>
      <c r="G1646" s="92">
        <f>R1646*(1-'DRE + DCF'!$AE$39)</f>
        <v>0.15270373724588018</v>
      </c>
      <c r="H1646" s="94">
        <f t="shared" si="176"/>
        <v>0.25450622874313367</v>
      </c>
      <c r="I1646" s="94">
        <f t="shared" si="181"/>
        <v>0.25450622874313367</v>
      </c>
      <c r="J1646" s="94">
        <f t="shared" si="181"/>
        <v>0.25450622874313367</v>
      </c>
      <c r="K1646" s="94">
        <f t="shared" si="181"/>
        <v>0.25450622874313367</v>
      </c>
      <c r="L1646" s="94">
        <f t="shared" si="181"/>
        <v>0.25450622874313367</v>
      </c>
      <c r="M1646" s="94">
        <f t="shared" si="181"/>
        <v>0.25450622874313367</v>
      </c>
      <c r="N1646" s="94">
        <f t="shared" si="181"/>
        <v>0.25450622874313367</v>
      </c>
      <c r="O1646" s="94">
        <f t="shared" si="181"/>
        <v>0.25450622874313367</v>
      </c>
      <c r="P1646" s="94">
        <f t="shared" si="181"/>
        <v>0.25450622874313367</v>
      </c>
      <c r="Q1646" s="94">
        <f t="shared" si="181"/>
        <v>0.25450622874313367</v>
      </c>
      <c r="R1646" s="94">
        <f t="shared" si="181"/>
        <v>0.25450622874313367</v>
      </c>
      <c r="S1646" s="93">
        <f>(1+H1646)^((5-Dashboard!$F$9)*3/12)</f>
        <v>1.0583229292338279</v>
      </c>
      <c r="T1646" s="93">
        <f t="shared" si="180"/>
        <v>1.3276727067455156</v>
      </c>
      <c r="U1646" s="93">
        <f t="shared" si="180"/>
        <v>1.6655736803445051</v>
      </c>
      <c r="V1646" s="93">
        <f t="shared" si="180"/>
        <v>2.0894725564228067</v>
      </c>
      <c r="W1646" s="93">
        <f t="shared" si="180"/>
        <v>2.6212563368202497</v>
      </c>
      <c r="X1646" s="93">
        <f t="shared" si="180"/>
        <v>3.2883824016734127</v>
      </c>
      <c r="Y1646" s="93">
        <f t="shared" si="179"/>
        <v>4.1252962053886018</v>
      </c>
      <c r="Z1646" s="93">
        <f t="shared" si="179"/>
        <v>5.1752097850704146</v>
      </c>
      <c r="AA1646" s="93">
        <f t="shared" si="179"/>
        <v>6.492332910423249</v>
      </c>
      <c r="AB1646" s="93">
        <f t="shared" si="179"/>
        <v>8.1446720752000026</v>
      </c>
      <c r="AC1646" s="95">
        <f t="shared" si="179"/>
        <v>10.217541849408667</v>
      </c>
      <c r="AE1646" s="96"/>
    </row>
    <row r="1647" spans="3:31" ht="24.75" customHeight="1" x14ac:dyDescent="0.25">
      <c r="C1647" s="91">
        <f>ABS(E1647-Dashboard!$F$13)</f>
        <v>18.451754545063071</v>
      </c>
      <c r="D1647" s="92">
        <f t="shared" si="178"/>
        <v>0.25460622874313366</v>
      </c>
      <c r="E1647" s="93" cm="1">
        <f t="array" ref="E1647">SUM('DRE + DCF'!$S$41/TIR!S1647,'DRE + DCF'!$U$41:$AD$41/TIR!T1647:AC1647,TIR!F1647)</f>
        <v>31.058245454936927</v>
      </c>
      <c r="F1647" s="100">
        <f>'DRE + DCF'!$AE$38*'DRE + DCF'!$AE$39*(1+G1647)/(R1647-G1647)/AC1647</f>
        <v>11.889980629805525</v>
      </c>
      <c r="G1647" s="92">
        <f>R1647*(1-'DRE + DCF'!$AE$39)</f>
        <v>0.15276373724588019</v>
      </c>
      <c r="H1647" s="94">
        <f t="shared" si="176"/>
        <v>0.25460622874313366</v>
      </c>
      <c r="I1647" s="94">
        <f t="shared" si="181"/>
        <v>0.25460622874313366</v>
      </c>
      <c r="J1647" s="94">
        <f t="shared" si="181"/>
        <v>0.25460622874313366</v>
      </c>
      <c r="K1647" s="94">
        <f t="shared" si="181"/>
        <v>0.25460622874313366</v>
      </c>
      <c r="L1647" s="94">
        <f t="shared" si="181"/>
        <v>0.25460622874313366</v>
      </c>
      <c r="M1647" s="94">
        <f t="shared" si="181"/>
        <v>0.25460622874313366</v>
      </c>
      <c r="N1647" s="94">
        <f t="shared" si="181"/>
        <v>0.25460622874313366</v>
      </c>
      <c r="O1647" s="94">
        <f t="shared" si="181"/>
        <v>0.25460622874313366</v>
      </c>
      <c r="P1647" s="94">
        <f t="shared" si="181"/>
        <v>0.25460622874313366</v>
      </c>
      <c r="Q1647" s="94">
        <f t="shared" si="181"/>
        <v>0.25460622874313366</v>
      </c>
      <c r="R1647" s="94">
        <f t="shared" si="181"/>
        <v>0.25460622874313366</v>
      </c>
      <c r="S1647" s="93">
        <f>(1+H1647)^((5-Dashboard!$F$9)*3/12)</f>
        <v>1.0583440190313675</v>
      </c>
      <c r="T1647" s="93">
        <f t="shared" si="180"/>
        <v>1.3278049984297953</v>
      </c>
      <c r="U1647" s="93">
        <f t="shared" si="180"/>
        <v>1.6658724215862879</v>
      </c>
      <c r="V1647" s="93">
        <f t="shared" si="180"/>
        <v>2.0900139164135645</v>
      </c>
      <c r="W1647" s="93">
        <f t="shared" si="180"/>
        <v>2.6221444776922893</v>
      </c>
      <c r="X1647" s="93">
        <f t="shared" si="180"/>
        <v>3.2897587943771569</v>
      </c>
      <c r="Y1647" s="93">
        <f t="shared" si="179"/>
        <v>4.1273518744880828</v>
      </c>
      <c r="Z1647" s="93">
        <f t="shared" si="179"/>
        <v>5.1782013699473968</v>
      </c>
      <c r="AA1647" s="93">
        <f t="shared" si="179"/>
        <v>6.4966036924222319</v>
      </c>
      <c r="AB1647" s="93">
        <f t="shared" si="179"/>
        <v>8.1506794581885735</v>
      </c>
      <c r="AC1647" s="95">
        <f t="shared" si="179"/>
        <v>10.225893216732095</v>
      </c>
      <c r="AE1647" s="96"/>
    </row>
    <row r="1648" spans="3:31" ht="24.75" customHeight="1" x14ac:dyDescent="0.25">
      <c r="C1648" s="91">
        <f>ABS(E1648-Dashboard!$F$13)</f>
        <v>18.472366877630435</v>
      </c>
      <c r="D1648" s="92">
        <f t="shared" si="178"/>
        <v>0.25470622874313364</v>
      </c>
      <c r="E1648" s="93" cm="1">
        <f t="array" ref="E1648">SUM('DRE + DCF'!$S$41/TIR!S1648,'DRE + DCF'!$U$41:$AD$41/TIR!T1648:AC1648,TIR!F1648)</f>
        <v>31.037633122369563</v>
      </c>
      <c r="F1648" s="100">
        <f>'DRE + DCF'!$AE$38*'DRE + DCF'!$AE$39*(1+G1648)/(R1648-G1648)/AC1648</f>
        <v>11.876224803508544</v>
      </c>
      <c r="G1648" s="92">
        <f>R1648*(1-'DRE + DCF'!$AE$39)</f>
        <v>0.15282373724588019</v>
      </c>
      <c r="H1648" s="94">
        <f t="shared" si="176"/>
        <v>0.25470622874313364</v>
      </c>
      <c r="I1648" s="94">
        <f t="shared" si="181"/>
        <v>0.25470622874313364</v>
      </c>
      <c r="J1648" s="94">
        <f t="shared" si="181"/>
        <v>0.25470622874313364</v>
      </c>
      <c r="K1648" s="94">
        <f t="shared" si="181"/>
        <v>0.25470622874313364</v>
      </c>
      <c r="L1648" s="94">
        <f t="shared" si="181"/>
        <v>0.25470622874313364</v>
      </c>
      <c r="M1648" s="94">
        <f t="shared" si="181"/>
        <v>0.25470622874313364</v>
      </c>
      <c r="N1648" s="94">
        <f t="shared" si="181"/>
        <v>0.25470622874313364</v>
      </c>
      <c r="O1648" s="94">
        <f t="shared" si="181"/>
        <v>0.25470622874313364</v>
      </c>
      <c r="P1648" s="94">
        <f t="shared" si="181"/>
        <v>0.25470622874313364</v>
      </c>
      <c r="Q1648" s="94">
        <f t="shared" si="181"/>
        <v>0.25470622874313364</v>
      </c>
      <c r="R1648" s="94">
        <f t="shared" si="181"/>
        <v>0.25470622874313364</v>
      </c>
      <c r="S1648" s="93">
        <f>(1+H1648)^((5-Dashboard!$F$9)*3/12)</f>
        <v>1.058365107568203</v>
      </c>
      <c r="T1648" s="93">
        <f t="shared" si="180"/>
        <v>1.3279372927502209</v>
      </c>
      <c r="U1648" s="93">
        <f t="shared" si="180"/>
        <v>1.6661711925939962</v>
      </c>
      <c r="V1648" s="93">
        <f t="shared" si="180"/>
        <v>2.0905553735000622</v>
      </c>
      <c r="W1648" s="93">
        <f t="shared" si="180"/>
        <v>2.6230328486629562</v>
      </c>
      <c r="X1648" s="93">
        <f t="shared" si="180"/>
        <v>3.2911356534152567</v>
      </c>
      <c r="Y1648" s="93">
        <f t="shared" si="179"/>
        <v>4.1294084039787258</v>
      </c>
      <c r="Z1648" s="93">
        <f t="shared" si="179"/>
        <v>5.1811944454963497</v>
      </c>
      <c r="AA1648" s="93">
        <f t="shared" si="179"/>
        <v>6.500876943093596</v>
      </c>
      <c r="AB1648" s="93">
        <f t="shared" si="179"/>
        <v>8.1566907927921566</v>
      </c>
      <c r="AC1648" s="95">
        <f t="shared" si="179"/>
        <v>10.234250743648088</v>
      </c>
      <c r="AE1648" s="96"/>
    </row>
    <row r="1649" spans="3:31" ht="24.75" customHeight="1" x14ac:dyDescent="0.25">
      <c r="C1649" s="91">
        <f>ABS(E1649-Dashboard!$F$13)</f>
        <v>18.492956713351546</v>
      </c>
      <c r="D1649" s="92">
        <f t="shared" si="178"/>
        <v>0.25480622874313363</v>
      </c>
      <c r="E1649" s="93" cm="1">
        <f t="array" ref="E1649">SUM('DRE + DCF'!$S$41/TIR!S1649,'DRE + DCF'!$U$41:$AD$41/TIR!T1649:AC1649,TIR!F1649)</f>
        <v>31.017043286648452</v>
      </c>
      <c r="F1649" s="100">
        <f>'DRE + DCF'!$AE$38*'DRE + DCF'!$AE$39*(1+G1649)/(R1649-G1649)/AC1649</f>
        <v>11.862487460409241</v>
      </c>
      <c r="G1649" s="92">
        <f>R1649*(1-'DRE + DCF'!$AE$39)</f>
        <v>0.15288373724588017</v>
      </c>
      <c r="H1649" s="94">
        <f t="shared" si="176"/>
        <v>0.25480622874313363</v>
      </c>
      <c r="I1649" s="94">
        <f t="shared" si="181"/>
        <v>0.25480622874313363</v>
      </c>
      <c r="J1649" s="94">
        <f t="shared" si="181"/>
        <v>0.25480622874313363</v>
      </c>
      <c r="K1649" s="94">
        <f t="shared" si="181"/>
        <v>0.25480622874313363</v>
      </c>
      <c r="L1649" s="94">
        <f t="shared" si="181"/>
        <v>0.25480622874313363</v>
      </c>
      <c r="M1649" s="94">
        <f t="shared" si="181"/>
        <v>0.25480622874313363</v>
      </c>
      <c r="N1649" s="94">
        <f t="shared" si="181"/>
        <v>0.25480622874313363</v>
      </c>
      <c r="O1649" s="94">
        <f t="shared" si="181"/>
        <v>0.25480622874313363</v>
      </c>
      <c r="P1649" s="94">
        <f t="shared" si="181"/>
        <v>0.25480622874313363</v>
      </c>
      <c r="Q1649" s="94">
        <f t="shared" si="181"/>
        <v>0.25480622874313363</v>
      </c>
      <c r="R1649" s="94">
        <f t="shared" si="181"/>
        <v>0.25480622874313363</v>
      </c>
      <c r="S1649" s="93">
        <f>(1+H1649)^((5-Dashboard!$F$9)*3/12)</f>
        <v>1.0583861948445099</v>
      </c>
      <c r="T1649" s="93">
        <f t="shared" si="180"/>
        <v>1.3280695897066348</v>
      </c>
      <c r="U1649" s="93">
        <f t="shared" si="180"/>
        <v>1.6664699933682232</v>
      </c>
      <c r="V1649" s="93">
        <f t="shared" si="180"/>
        <v>2.0910969276919751</v>
      </c>
      <c r="W1649" s="93">
        <f t="shared" si="180"/>
        <v>2.6239214497735204</v>
      </c>
      <c r="X1649" s="93">
        <f t="shared" si="180"/>
        <v>3.292512978908527</v>
      </c>
      <c r="Y1649" s="93">
        <f t="shared" si="179"/>
        <v>4.1314657941520299</v>
      </c>
      <c r="Z1649" s="93">
        <f t="shared" si="179"/>
        <v>5.1841890123411645</v>
      </c>
      <c r="AA1649" s="93">
        <f t="shared" si="179"/>
        <v>6.5051526636674071</v>
      </c>
      <c r="AB1649" s="93">
        <f t="shared" si="179"/>
        <v>8.16270608129485</v>
      </c>
      <c r="AC1649" s="95">
        <f t="shared" si="179"/>
        <v>10.242614434208233</v>
      </c>
      <c r="AE1649" s="96"/>
    </row>
    <row r="1650" spans="3:31" ht="24.75" customHeight="1" x14ac:dyDescent="0.25">
      <c r="C1650" s="91">
        <f>ABS(E1650-Dashboard!$F$13)</f>
        <v>18.51352408408583</v>
      </c>
      <c r="D1650" s="92">
        <f t="shared" si="178"/>
        <v>0.25490622874313362</v>
      </c>
      <c r="E1650" s="93" cm="1">
        <f t="array" ref="E1650">SUM('DRE + DCF'!$S$41/TIR!S1650,'DRE + DCF'!$U$41:$AD$41/TIR!T1650:AC1650,TIR!F1650)</f>
        <v>30.996475915914168</v>
      </c>
      <c r="F1650" s="100">
        <f>'DRE + DCF'!$AE$38*'DRE + DCF'!$AE$39*(1+G1650)/(R1650-G1650)/AC1650</f>
        <v>11.848768571629071</v>
      </c>
      <c r="G1650" s="92">
        <f>R1650*(1-'DRE + DCF'!$AE$39)</f>
        <v>0.15294373724588017</v>
      </c>
      <c r="H1650" s="94">
        <f t="shared" si="176"/>
        <v>0.25490622874313362</v>
      </c>
      <c r="I1650" s="94">
        <f t="shared" si="181"/>
        <v>0.25490622874313362</v>
      </c>
      <c r="J1650" s="94">
        <f t="shared" si="181"/>
        <v>0.25490622874313362</v>
      </c>
      <c r="K1650" s="94">
        <f t="shared" si="181"/>
        <v>0.25490622874313362</v>
      </c>
      <c r="L1650" s="94">
        <f t="shared" si="181"/>
        <v>0.25490622874313362</v>
      </c>
      <c r="M1650" s="94">
        <f t="shared" si="181"/>
        <v>0.25490622874313362</v>
      </c>
      <c r="N1650" s="94">
        <f t="shared" si="181"/>
        <v>0.25490622874313362</v>
      </c>
      <c r="O1650" s="94">
        <f t="shared" si="181"/>
        <v>0.25490622874313362</v>
      </c>
      <c r="P1650" s="94">
        <f t="shared" si="181"/>
        <v>0.25490622874313362</v>
      </c>
      <c r="Q1650" s="94">
        <f t="shared" si="181"/>
        <v>0.25490622874313362</v>
      </c>
      <c r="R1650" s="94">
        <f t="shared" si="181"/>
        <v>0.25490622874313362</v>
      </c>
      <c r="S1650" s="93">
        <f>(1+H1650)^((5-Dashboard!$F$9)*3/12)</f>
        <v>1.0584072808604641</v>
      </c>
      <c r="T1650" s="93">
        <f t="shared" si="180"/>
        <v>1.3282018892988796</v>
      </c>
      <c r="U1650" s="93">
        <f t="shared" si="180"/>
        <v>1.6667688239095622</v>
      </c>
      <c r="V1650" s="93">
        <f t="shared" si="180"/>
        <v>2.0916385789989769</v>
      </c>
      <c r="W1650" s="93">
        <f t="shared" si="180"/>
        <v>2.6248102810652529</v>
      </c>
      <c r="X1650" s="93">
        <f t="shared" si="180"/>
        <v>3.2938907709778014</v>
      </c>
      <c r="Y1650" s="93">
        <f t="shared" si="179"/>
        <v>4.1335240452995654</v>
      </c>
      <c r="Z1650" s="93">
        <f t="shared" si="179"/>
        <v>5.1871850711059393</v>
      </c>
      <c r="AA1650" s="93">
        <f t="shared" si="179"/>
        <v>6.5094308553742373</v>
      </c>
      <c r="AB1650" s="93">
        <f t="shared" si="179"/>
        <v>8.1687253259818746</v>
      </c>
      <c r="AC1650" s="95">
        <f t="shared" si="179"/>
        <v>10.250984292466439</v>
      </c>
      <c r="AE1650" s="96"/>
    </row>
    <row r="1651" spans="3:31" ht="24.75" customHeight="1" x14ac:dyDescent="0.25">
      <c r="C1651" s="91">
        <f>ABS(E1651-Dashboard!$F$13)</f>
        <v>18.534069021637677</v>
      </c>
      <c r="D1651" s="92">
        <f t="shared" si="178"/>
        <v>0.25500622874313361</v>
      </c>
      <c r="E1651" s="93" cm="1">
        <f t="array" ref="E1651">SUM('DRE + DCF'!$S$41/TIR!S1651,'DRE + DCF'!$U$41:$AD$41/TIR!T1651:AC1651,TIR!F1651)</f>
        <v>30.975930978362321</v>
      </c>
      <c r="F1651" s="100">
        <f>'DRE + DCF'!$AE$38*'DRE + DCF'!$AE$39*(1+G1651)/(R1651-G1651)/AC1651</f>
        <v>11.835068108341948</v>
      </c>
      <c r="G1651" s="92">
        <f>R1651*(1-'DRE + DCF'!$AE$39)</f>
        <v>0.15300373724588015</v>
      </c>
      <c r="H1651" s="94">
        <f t="shared" ref="H1651:H1714" si="182">$D1651</f>
        <v>0.25500622874313361</v>
      </c>
      <c r="I1651" s="94">
        <f t="shared" si="181"/>
        <v>0.25500622874313361</v>
      </c>
      <c r="J1651" s="94">
        <f t="shared" si="181"/>
        <v>0.25500622874313361</v>
      </c>
      <c r="K1651" s="94">
        <f t="shared" si="181"/>
        <v>0.25500622874313361</v>
      </c>
      <c r="L1651" s="94">
        <f t="shared" si="181"/>
        <v>0.25500622874313361</v>
      </c>
      <c r="M1651" s="94">
        <f t="shared" si="181"/>
        <v>0.25500622874313361</v>
      </c>
      <c r="N1651" s="94">
        <f t="shared" si="181"/>
        <v>0.25500622874313361</v>
      </c>
      <c r="O1651" s="94">
        <f t="shared" si="181"/>
        <v>0.25500622874313361</v>
      </c>
      <c r="P1651" s="94">
        <f t="shared" si="181"/>
        <v>0.25500622874313361</v>
      </c>
      <c r="Q1651" s="94">
        <f t="shared" si="181"/>
        <v>0.25500622874313361</v>
      </c>
      <c r="R1651" s="94">
        <f t="shared" si="181"/>
        <v>0.25500622874313361</v>
      </c>
      <c r="S1651" s="93">
        <f>(1+H1651)^((5-Dashboard!$F$9)*3/12)</f>
        <v>1.0584283656162412</v>
      </c>
      <c r="T1651" s="93">
        <f t="shared" si="180"/>
        <v>1.3283341915267974</v>
      </c>
      <c r="U1651" s="93">
        <f t="shared" si="180"/>
        <v>1.6670676842186054</v>
      </c>
      <c r="V1651" s="93">
        <f t="shared" si="180"/>
        <v>2.0921803274307411</v>
      </c>
      <c r="W1651" s="93">
        <f t="shared" si="180"/>
        <v>2.6256993425794288</v>
      </c>
      <c r="X1651" s="93">
        <f t="shared" si="180"/>
        <v>3.2952690297439342</v>
      </c>
      <c r="Y1651" s="93">
        <f t="shared" si="179"/>
        <v>4.13558315771298</v>
      </c>
      <c r="Z1651" s="93">
        <f t="shared" si="179"/>
        <v>5.1901826224149872</v>
      </c>
      <c r="AA1651" s="93">
        <f t="shared" si="179"/>
        <v>6.5137115194451809</v>
      </c>
      <c r="AB1651" s="93">
        <f t="shared" si="179"/>
        <v>8.1747485291396025</v>
      </c>
      <c r="AC1651" s="95">
        <f t="shared" si="179"/>
        <v>10.259360322478971</v>
      </c>
      <c r="AE1651" s="96"/>
    </row>
    <row r="1652" spans="3:31" ht="24.75" customHeight="1" x14ac:dyDescent="0.25">
      <c r="C1652" s="91">
        <f>ABS(E1652-Dashboard!$F$13)</f>
        <v>18.554591557756503</v>
      </c>
      <c r="D1652" s="92">
        <f t="shared" si="178"/>
        <v>0.2551062287431336</v>
      </c>
      <c r="E1652" s="93" cm="1">
        <f t="array" ref="E1652">SUM('DRE + DCF'!$S$41/TIR!S1652,'DRE + DCF'!$U$41:$AD$41/TIR!T1652:AC1652,TIR!F1652)</f>
        <v>30.955408442243495</v>
      </c>
      <c r="F1652" s="100">
        <f>'DRE + DCF'!$AE$38*'DRE + DCF'!$AE$39*(1+G1652)/(R1652-G1652)/AC1652</f>
        <v>11.821386041774165</v>
      </c>
      <c r="G1652" s="92">
        <f>R1652*(1-'DRE + DCF'!$AE$39)</f>
        <v>0.15306373724588015</v>
      </c>
      <c r="H1652" s="94">
        <f t="shared" si="182"/>
        <v>0.2551062287431336</v>
      </c>
      <c r="I1652" s="94">
        <f t="shared" si="181"/>
        <v>0.2551062287431336</v>
      </c>
      <c r="J1652" s="94">
        <f t="shared" si="181"/>
        <v>0.2551062287431336</v>
      </c>
      <c r="K1652" s="94">
        <f t="shared" si="181"/>
        <v>0.2551062287431336</v>
      </c>
      <c r="L1652" s="94">
        <f t="shared" si="181"/>
        <v>0.2551062287431336</v>
      </c>
      <c r="M1652" s="94">
        <f t="shared" si="181"/>
        <v>0.2551062287431336</v>
      </c>
      <c r="N1652" s="94">
        <f t="shared" si="181"/>
        <v>0.2551062287431336</v>
      </c>
      <c r="O1652" s="94">
        <f t="shared" si="181"/>
        <v>0.2551062287431336</v>
      </c>
      <c r="P1652" s="94">
        <f t="shared" si="181"/>
        <v>0.2551062287431336</v>
      </c>
      <c r="Q1652" s="94">
        <f t="shared" si="181"/>
        <v>0.2551062287431336</v>
      </c>
      <c r="R1652" s="94">
        <f t="shared" si="181"/>
        <v>0.2551062287431336</v>
      </c>
      <c r="S1652" s="93">
        <f>(1+H1652)^((5-Dashboard!$F$9)*3/12)</f>
        <v>1.0584494491120171</v>
      </c>
      <c r="T1652" s="93">
        <f t="shared" si="180"/>
        <v>1.3284664963902311</v>
      </c>
      <c r="U1652" s="93">
        <f t="shared" si="180"/>
        <v>1.6673665742959467</v>
      </c>
      <c r="V1652" s="93">
        <f t="shared" si="180"/>
        <v>2.0927221729969436</v>
      </c>
      <c r="W1652" s="93">
        <f t="shared" si="180"/>
        <v>2.6265886343573297</v>
      </c>
      <c r="X1652" s="93">
        <f t="shared" si="180"/>
        <v>3.2966477553278057</v>
      </c>
      <c r="Y1652" s="93">
        <f t="shared" si="179"/>
        <v>4.1376431316839986</v>
      </c>
      <c r="Z1652" s="93">
        <f t="shared" si="179"/>
        <v>5.1931816668928326</v>
      </c>
      <c r="AA1652" s="93">
        <f t="shared" si="179"/>
        <v>6.517994657111843</v>
      </c>
      <c r="AB1652" s="93">
        <f t="shared" si="179"/>
        <v>8.1807756930555389</v>
      </c>
      <c r="AC1652" s="95">
        <f t="shared" si="179"/>
        <v>10.267742528304433</v>
      </c>
      <c r="AE1652" s="96"/>
    </row>
    <row r="1653" spans="3:31" ht="24.75" customHeight="1" x14ac:dyDescent="0.25">
      <c r="C1653" s="91">
        <f>ABS(E1653-Dashboard!$F$13)</f>
        <v>18.575091724136875</v>
      </c>
      <c r="D1653" s="92">
        <f t="shared" si="178"/>
        <v>0.25520622874313359</v>
      </c>
      <c r="E1653" s="93" cm="1">
        <f t="array" ref="E1653">SUM('DRE + DCF'!$S$41/TIR!S1653,'DRE + DCF'!$U$41:$AD$41/TIR!T1653:AC1653,TIR!F1653)</f>
        <v>30.934908275863123</v>
      </c>
      <c r="F1653" s="100">
        <f>'DRE + DCF'!$AE$38*'DRE + DCF'!$AE$39*(1+G1653)/(R1653-G1653)/AC1653</f>
        <v>11.807722343204285</v>
      </c>
      <c r="G1653" s="92">
        <f>R1653*(1-'DRE + DCF'!$AE$39)</f>
        <v>0.15312373724588016</v>
      </c>
      <c r="H1653" s="94">
        <f t="shared" si="182"/>
        <v>0.25520622874313359</v>
      </c>
      <c r="I1653" s="94">
        <f t="shared" si="181"/>
        <v>0.25520622874313359</v>
      </c>
      <c r="J1653" s="94">
        <f t="shared" si="181"/>
        <v>0.25520622874313359</v>
      </c>
      <c r="K1653" s="94">
        <f t="shared" si="181"/>
        <v>0.25520622874313359</v>
      </c>
      <c r="L1653" s="94">
        <f t="shared" si="181"/>
        <v>0.25520622874313359</v>
      </c>
      <c r="M1653" s="94">
        <f t="shared" si="181"/>
        <v>0.25520622874313359</v>
      </c>
      <c r="N1653" s="94">
        <f t="shared" si="181"/>
        <v>0.25520622874313359</v>
      </c>
      <c r="O1653" s="94">
        <f t="shared" si="181"/>
        <v>0.25520622874313359</v>
      </c>
      <c r="P1653" s="94">
        <f t="shared" si="181"/>
        <v>0.25520622874313359</v>
      </c>
      <c r="Q1653" s="94">
        <f t="shared" si="181"/>
        <v>0.25520622874313359</v>
      </c>
      <c r="R1653" s="94">
        <f t="shared" si="181"/>
        <v>0.25520622874313359</v>
      </c>
      <c r="S1653" s="93">
        <f>(1+H1653)^((5-Dashboard!$F$9)*3/12)</f>
        <v>1.0584705313479674</v>
      </c>
      <c r="T1653" s="93">
        <f t="shared" si="180"/>
        <v>1.3285988038890229</v>
      </c>
      <c r="U1653" s="93">
        <f t="shared" si="180"/>
        <v>1.6676654941421785</v>
      </c>
      <c r="V1653" s="93">
        <f t="shared" si="180"/>
        <v>2.093264115707258</v>
      </c>
      <c r="W1653" s="93">
        <f t="shared" si="180"/>
        <v>2.6274781564402376</v>
      </c>
      <c r="X1653" s="93">
        <f t="shared" si="180"/>
        <v>3.2980269478503117</v>
      </c>
      <c r="Y1653" s="93">
        <f t="shared" si="179"/>
        <v>4.1397039675044169</v>
      </c>
      <c r="Z1653" s="93">
        <f t="shared" si="179"/>
        <v>5.1961822051642068</v>
      </c>
      <c r="AA1653" s="93">
        <f t="shared" si="179"/>
        <v>6.5222802696063438</v>
      </c>
      <c r="AB1653" s="93">
        <f t="shared" si="179"/>
        <v>8.1868068200183277</v>
      </c>
      <c r="AC1653" s="95">
        <f t="shared" si="179"/>
        <v>10.276130914003771</v>
      </c>
      <c r="AE1653" s="96"/>
    </row>
    <row r="1654" spans="3:31" ht="24.75" customHeight="1" x14ac:dyDescent="0.25">
      <c r="C1654" s="91">
        <f>ABS(E1654-Dashboard!$F$13)</f>
        <v>18.595569552418624</v>
      </c>
      <c r="D1654" s="92">
        <f t="shared" si="178"/>
        <v>0.25530622874313358</v>
      </c>
      <c r="E1654" s="93" cm="1">
        <f t="array" ref="E1654">SUM('DRE + DCF'!$S$41/TIR!S1654,'DRE + DCF'!$U$41:$AD$41/TIR!T1654:AC1654,TIR!F1654)</f>
        <v>30.914430447581374</v>
      </c>
      <c r="F1654" s="100">
        <f>'DRE + DCF'!$AE$38*'DRE + DCF'!$AE$39*(1+G1654)/(R1654-G1654)/AC1654</f>
        <v>11.794076983962993</v>
      </c>
      <c r="G1654" s="92">
        <f>R1654*(1-'DRE + DCF'!$AE$39)</f>
        <v>0.15318373724588014</v>
      </c>
      <c r="H1654" s="94">
        <f t="shared" si="182"/>
        <v>0.25530622874313358</v>
      </c>
      <c r="I1654" s="94">
        <f t="shared" si="181"/>
        <v>0.25530622874313358</v>
      </c>
      <c r="J1654" s="94">
        <f t="shared" si="181"/>
        <v>0.25530622874313358</v>
      </c>
      <c r="K1654" s="94">
        <f t="shared" si="181"/>
        <v>0.25530622874313358</v>
      </c>
      <c r="L1654" s="94">
        <f t="shared" si="181"/>
        <v>0.25530622874313358</v>
      </c>
      <c r="M1654" s="94">
        <f t="shared" si="181"/>
        <v>0.25530622874313358</v>
      </c>
      <c r="N1654" s="94">
        <f t="shared" si="181"/>
        <v>0.25530622874313358</v>
      </c>
      <c r="O1654" s="94">
        <f t="shared" si="181"/>
        <v>0.25530622874313358</v>
      </c>
      <c r="P1654" s="94">
        <f t="shared" si="181"/>
        <v>0.25530622874313358</v>
      </c>
      <c r="Q1654" s="94">
        <f t="shared" si="181"/>
        <v>0.25530622874313358</v>
      </c>
      <c r="R1654" s="94">
        <f t="shared" si="181"/>
        <v>0.25530622874313358</v>
      </c>
      <c r="S1654" s="93">
        <f>(1+H1654)^((5-Dashboard!$F$9)*3/12)</f>
        <v>1.0584916123242678</v>
      </c>
      <c r="T1654" s="93">
        <f t="shared" si="180"/>
        <v>1.3287311140230156</v>
      </c>
      <c r="U1654" s="93">
        <f t="shared" si="180"/>
        <v>1.6679644437578942</v>
      </c>
      <c r="V1654" s="93">
        <f t="shared" si="180"/>
        <v>2.0938061555713605</v>
      </c>
      <c r="W1654" s="93">
        <f t="shared" si="180"/>
        <v>2.6283679088694436</v>
      </c>
      <c r="X1654" s="93">
        <f t="shared" si="180"/>
        <v>3.2994066074323776</v>
      </c>
      <c r="Y1654" s="93">
        <f t="shared" si="179"/>
        <v>4.1417656654661146</v>
      </c>
      <c r="Z1654" s="93">
        <f t="shared" si="179"/>
        <v>5.1991842378540634</v>
      </c>
      <c r="AA1654" s="93">
        <f t="shared" si="179"/>
        <v>6.5265683581613274</v>
      </c>
      <c r="AB1654" s="93">
        <f t="shared" si="179"/>
        <v>8.1928419123177605</v>
      </c>
      <c r="AC1654" s="95">
        <f t="shared" si="179"/>
        <v>10.284525483640291</v>
      </c>
      <c r="AE1654" s="96"/>
    </row>
    <row r="1655" spans="3:31" ht="24.75" customHeight="1" x14ac:dyDescent="0.25">
      <c r="C1655" s="91">
        <f>ABS(E1655-Dashboard!$F$13)</f>
        <v>18.616025074186943</v>
      </c>
      <c r="D1655" s="92">
        <f t="shared" si="178"/>
        <v>0.25540622874313357</v>
      </c>
      <c r="E1655" s="93" cm="1">
        <f t="array" ref="E1655">SUM('DRE + DCF'!$S$41/TIR!S1655,'DRE + DCF'!$U$41:$AD$41/TIR!T1655:AC1655,TIR!F1655)</f>
        <v>30.893974925813055</v>
      </c>
      <c r="F1655" s="100">
        <f>'DRE + DCF'!$AE$38*'DRE + DCF'!$AE$39*(1+G1655)/(R1655-G1655)/AC1655</f>
        <v>11.780449935433056</v>
      </c>
      <c r="G1655" s="92">
        <f>R1655*(1-'DRE + DCF'!$AE$39)</f>
        <v>0.15324373724588014</v>
      </c>
      <c r="H1655" s="94">
        <f t="shared" si="182"/>
        <v>0.25540622874313357</v>
      </c>
      <c r="I1655" s="94">
        <f t="shared" si="181"/>
        <v>0.25540622874313357</v>
      </c>
      <c r="J1655" s="94">
        <f t="shared" si="181"/>
        <v>0.25540622874313357</v>
      </c>
      <c r="K1655" s="94">
        <f t="shared" si="181"/>
        <v>0.25540622874313357</v>
      </c>
      <c r="L1655" s="94">
        <f t="shared" si="181"/>
        <v>0.25540622874313357</v>
      </c>
      <c r="M1655" s="94">
        <f t="shared" si="181"/>
        <v>0.25540622874313357</v>
      </c>
      <c r="N1655" s="94">
        <f t="shared" si="181"/>
        <v>0.25540622874313357</v>
      </c>
      <c r="O1655" s="94">
        <f t="shared" si="181"/>
        <v>0.25540622874313357</v>
      </c>
      <c r="P1655" s="94">
        <f t="shared" si="181"/>
        <v>0.25540622874313357</v>
      </c>
      <c r="Q1655" s="94">
        <f t="shared" si="181"/>
        <v>0.25540622874313357</v>
      </c>
      <c r="R1655" s="94">
        <f t="shared" si="181"/>
        <v>0.25540622874313357</v>
      </c>
      <c r="S1655" s="93">
        <f>(1+H1655)^((5-Dashboard!$F$9)*3/12)</f>
        <v>1.0585126920410939</v>
      </c>
      <c r="T1655" s="93">
        <f t="shared" si="180"/>
        <v>1.3288634267920516</v>
      </c>
      <c r="U1655" s="93">
        <f t="shared" si="180"/>
        <v>1.6682634231436866</v>
      </c>
      <c r="V1655" s="93">
        <f t="shared" si="180"/>
        <v>2.0943482925989261</v>
      </c>
      <c r="W1655" s="93">
        <f t="shared" si="180"/>
        <v>2.6292578916862386</v>
      </c>
      <c r="X1655" s="93">
        <f t="shared" si="180"/>
        <v>3.3007867341949431</v>
      </c>
      <c r="Y1655" s="93">
        <f t="shared" si="179"/>
        <v>4.1438282258610375</v>
      </c>
      <c r="Z1655" s="93">
        <f t="shared" si="179"/>
        <v>5.2021877655875546</v>
      </c>
      <c r="AA1655" s="93">
        <f t="shared" si="179"/>
        <v>6.5308589240099408</v>
      </c>
      <c r="AB1655" s="93">
        <f t="shared" si="179"/>
        <v>8.1988809722447584</v>
      </c>
      <c r="AC1655" s="95">
        <f t="shared" si="179"/>
        <v>10.292926241279629</v>
      </c>
      <c r="AE1655" s="96"/>
    </row>
    <row r="1656" spans="3:31" ht="24.75" customHeight="1" x14ac:dyDescent="0.25">
      <c r="C1656" s="91">
        <f>ABS(E1656-Dashboard!$F$13)</f>
        <v>18.636458320972508</v>
      </c>
      <c r="D1656" s="92">
        <f t="shared" si="178"/>
        <v>0.25550622874313356</v>
      </c>
      <c r="E1656" s="93" cm="1">
        <f t="array" ref="E1656">SUM('DRE + DCF'!$S$41/TIR!S1656,'DRE + DCF'!$U$41:$AD$41/TIR!T1656:AC1656,TIR!F1656)</f>
        <v>30.87354167902749</v>
      </c>
      <c r="F1656" s="100">
        <f>'DRE + DCF'!$AE$38*'DRE + DCF'!$AE$39*(1+G1656)/(R1656-G1656)/AC1656</f>
        <v>11.766841169049142</v>
      </c>
      <c r="G1656" s="92">
        <f>R1656*(1-'DRE + DCF'!$AE$39)</f>
        <v>0.15330373724588012</v>
      </c>
      <c r="H1656" s="94">
        <f t="shared" si="182"/>
        <v>0.25550622874313356</v>
      </c>
      <c r="I1656" s="94">
        <f t="shared" si="181"/>
        <v>0.25550622874313356</v>
      </c>
      <c r="J1656" s="94">
        <f t="shared" si="181"/>
        <v>0.25550622874313356</v>
      </c>
      <c r="K1656" s="94">
        <f t="shared" si="181"/>
        <v>0.25550622874313356</v>
      </c>
      <c r="L1656" s="94">
        <f t="shared" si="181"/>
        <v>0.25550622874313356</v>
      </c>
      <c r="M1656" s="94">
        <f t="shared" si="181"/>
        <v>0.25550622874313356</v>
      </c>
      <c r="N1656" s="94">
        <f t="shared" si="181"/>
        <v>0.25550622874313356</v>
      </c>
      <c r="O1656" s="94">
        <f t="shared" si="181"/>
        <v>0.25550622874313356</v>
      </c>
      <c r="P1656" s="94">
        <f t="shared" si="181"/>
        <v>0.25550622874313356</v>
      </c>
      <c r="Q1656" s="94">
        <f t="shared" si="181"/>
        <v>0.25550622874313356</v>
      </c>
      <c r="R1656" s="94">
        <f t="shared" si="181"/>
        <v>0.25550622874313356</v>
      </c>
      <c r="S1656" s="93">
        <f>(1+H1656)^((5-Dashboard!$F$9)*3/12)</f>
        <v>1.0585337704986211</v>
      </c>
      <c r="T1656" s="93">
        <f t="shared" si="180"/>
        <v>1.3289957421959735</v>
      </c>
      <c r="U1656" s="93">
        <f t="shared" si="180"/>
        <v>1.6685624323001484</v>
      </c>
      <c r="V1656" s="93">
        <f t="shared" si="180"/>
        <v>2.0948905267996296</v>
      </c>
      <c r="W1656" s="93">
        <f t="shared" si="180"/>
        <v>2.6301481049319193</v>
      </c>
      <c r="X1656" s="93">
        <f t="shared" si="180"/>
        <v>3.3021673282589736</v>
      </c>
      <c r="Y1656" s="93">
        <f t="shared" si="179"/>
        <v>4.1458916489812134</v>
      </c>
      <c r="Z1656" s="93">
        <f t="shared" si="179"/>
        <v>5.2051927889900549</v>
      </c>
      <c r="AA1656" s="93">
        <f t="shared" si="179"/>
        <v>6.5351519683858568</v>
      </c>
      <c r="AB1656" s="93">
        <f t="shared" si="179"/>
        <v>8.2049240020913938</v>
      </c>
      <c r="AC1656" s="95">
        <f t="shared" si="179"/>
        <v>10.301333190989784</v>
      </c>
      <c r="AE1656" s="96"/>
    </row>
    <row r="1657" spans="3:31" ht="24.75" customHeight="1" x14ac:dyDescent="0.25">
      <c r="C1657" s="91">
        <f>ABS(E1657-Dashboard!$F$13)</f>
        <v>18.656869324251588</v>
      </c>
      <c r="D1657" s="92">
        <f t="shared" si="178"/>
        <v>0.25560622874313355</v>
      </c>
      <c r="E1657" s="93" cm="1">
        <f t="array" ref="E1657">SUM('DRE + DCF'!$S$41/TIR!S1657,'DRE + DCF'!$U$41:$AD$41/TIR!T1657:AC1657,TIR!F1657)</f>
        <v>30.85313067574841</v>
      </c>
      <c r="F1657" s="100">
        <f>'DRE + DCF'!$AE$38*'DRE + DCF'!$AE$39*(1+G1657)/(R1657-G1657)/AC1657</f>
        <v>11.753250656297775</v>
      </c>
      <c r="G1657" s="92">
        <f>R1657*(1-'DRE + DCF'!$AE$39)</f>
        <v>0.15336373724588012</v>
      </c>
      <c r="H1657" s="94">
        <f t="shared" si="182"/>
        <v>0.25560622874313355</v>
      </c>
      <c r="I1657" s="94">
        <f t="shared" si="181"/>
        <v>0.25560622874313355</v>
      </c>
      <c r="J1657" s="94">
        <f t="shared" si="181"/>
        <v>0.25560622874313355</v>
      </c>
      <c r="K1657" s="94">
        <f t="shared" si="181"/>
        <v>0.25560622874313355</v>
      </c>
      <c r="L1657" s="94">
        <f t="shared" ref="I1657:R1682" si="183">$D1657</f>
        <v>0.25560622874313355</v>
      </c>
      <c r="M1657" s="94">
        <f t="shared" si="183"/>
        <v>0.25560622874313355</v>
      </c>
      <c r="N1657" s="94">
        <f t="shared" si="183"/>
        <v>0.25560622874313355</v>
      </c>
      <c r="O1657" s="94">
        <f t="shared" si="183"/>
        <v>0.25560622874313355</v>
      </c>
      <c r="P1657" s="94">
        <f t="shared" si="183"/>
        <v>0.25560622874313355</v>
      </c>
      <c r="Q1657" s="94">
        <f t="shared" si="183"/>
        <v>0.25560622874313355</v>
      </c>
      <c r="R1657" s="94">
        <f t="shared" si="183"/>
        <v>0.25560622874313355</v>
      </c>
      <c r="S1657" s="93">
        <f>(1+H1657)^((5-Dashboard!$F$9)*3/12)</f>
        <v>1.058554847697025</v>
      </c>
      <c r="T1657" s="93">
        <f t="shared" si="180"/>
        <v>1.3291280602346236</v>
      </c>
      <c r="U1657" s="93">
        <f t="shared" si="180"/>
        <v>1.6688614712278722</v>
      </c>
      <c r="V1657" s="93">
        <f t="shared" si="180"/>
        <v>2.0954328581831461</v>
      </c>
      <c r="W1657" s="93">
        <f t="shared" si="180"/>
        <v>2.6310385486477852</v>
      </c>
      <c r="X1657" s="93">
        <f t="shared" si="180"/>
        <v>3.303548389745453</v>
      </c>
      <c r="Y1657" s="93">
        <f t="shared" si="179"/>
        <v>4.1479559351187394</v>
      </c>
      <c r="Z1657" s="93">
        <f t="shared" si="179"/>
        <v>5.2081993086871385</v>
      </c>
      <c r="AA1657" s="93">
        <f t="shared" si="179"/>
        <v>6.5394474925232533</v>
      </c>
      <c r="AB1657" s="93">
        <f t="shared" si="179"/>
        <v>8.2109710041508635</v>
      </c>
      <c r="AC1657" s="95">
        <f t="shared" si="179"/>
        <v>10.309746336841085</v>
      </c>
      <c r="AE1657" s="96"/>
    </row>
    <row r="1658" spans="3:31" ht="24.75" customHeight="1" x14ac:dyDescent="0.25">
      <c r="C1658" s="91">
        <f>ABS(E1658-Dashboard!$F$13)</f>
        <v>18.677258115446172</v>
      </c>
      <c r="D1658" s="92">
        <f t="shared" si="178"/>
        <v>0.25570622874313353</v>
      </c>
      <c r="E1658" s="93" cm="1">
        <f t="array" ref="E1658">SUM('DRE + DCF'!$S$41/TIR!S1658,'DRE + DCF'!$U$41:$AD$41/TIR!T1658:AC1658,TIR!F1658)</f>
        <v>30.832741884553826</v>
      </c>
      <c r="F1658" s="100">
        <f>'DRE + DCF'!$AE$38*'DRE + DCF'!$AE$39*(1+G1658)/(R1658-G1658)/AC1658</f>
        <v>11.739678368717156</v>
      </c>
      <c r="G1658" s="92">
        <f>R1658*(1-'DRE + DCF'!$AE$39)</f>
        <v>0.15342373724588013</v>
      </c>
      <c r="H1658" s="94">
        <f t="shared" si="182"/>
        <v>0.25570622874313353</v>
      </c>
      <c r="I1658" s="94">
        <f t="shared" si="183"/>
        <v>0.25570622874313353</v>
      </c>
      <c r="J1658" s="94">
        <f t="shared" si="183"/>
        <v>0.25570622874313353</v>
      </c>
      <c r="K1658" s="94">
        <f t="shared" si="183"/>
        <v>0.25570622874313353</v>
      </c>
      <c r="L1658" s="94">
        <f t="shared" si="183"/>
        <v>0.25570622874313353</v>
      </c>
      <c r="M1658" s="94">
        <f t="shared" si="183"/>
        <v>0.25570622874313353</v>
      </c>
      <c r="N1658" s="94">
        <f t="shared" si="183"/>
        <v>0.25570622874313353</v>
      </c>
      <c r="O1658" s="94">
        <f t="shared" si="183"/>
        <v>0.25570622874313353</v>
      </c>
      <c r="P1658" s="94">
        <f t="shared" si="183"/>
        <v>0.25570622874313353</v>
      </c>
      <c r="Q1658" s="94">
        <f t="shared" si="183"/>
        <v>0.25570622874313353</v>
      </c>
      <c r="R1658" s="94">
        <f t="shared" si="183"/>
        <v>0.25570622874313353</v>
      </c>
      <c r="S1658" s="93">
        <f>(1+H1658)^((5-Dashboard!$F$9)*3/12)</f>
        <v>1.0585759236364811</v>
      </c>
      <c r="T1658" s="93">
        <f t="shared" si="180"/>
        <v>1.3292603809078449</v>
      </c>
      <c r="U1658" s="93">
        <f t="shared" si="180"/>
        <v>1.6691605399274512</v>
      </c>
      <c r="V1658" s="93">
        <f t="shared" si="180"/>
        <v>2.0959752867591521</v>
      </c>
      <c r="W1658" s="93">
        <f t="shared" si="180"/>
        <v>2.6319292228751427</v>
      </c>
      <c r="X1658" s="93">
        <f t="shared" si="180"/>
        <v>3.3049299187753918</v>
      </c>
      <c r="Y1658" s="93">
        <f t="shared" si="179"/>
        <v>4.1500210845657977</v>
      </c>
      <c r="Z1658" s="93">
        <f t="shared" si="179"/>
        <v>5.2112073253046063</v>
      </c>
      <c r="AA1658" s="93">
        <f t="shared" si="179"/>
        <v>6.5437454976568388</v>
      </c>
      <c r="AB1658" s="93">
        <f t="shared" si="179"/>
        <v>8.2170219807175293</v>
      </c>
      <c r="AC1658" s="95">
        <f t="shared" si="179"/>
        <v>10.318165682906242</v>
      </c>
      <c r="AE1658" s="96"/>
    </row>
    <row r="1659" spans="3:31" ht="24.75" customHeight="1" x14ac:dyDescent="0.25">
      <c r="C1659" s="91">
        <f>ABS(E1659-Dashboard!$F$13)</f>
        <v>18.697624725924072</v>
      </c>
      <c r="D1659" s="92">
        <f t="shared" si="178"/>
        <v>0.25580622874313352</v>
      </c>
      <c r="E1659" s="93" cm="1">
        <f t="array" ref="E1659">SUM('DRE + DCF'!$S$41/TIR!S1659,'DRE + DCF'!$U$41:$AD$41/TIR!T1659:AC1659,TIR!F1659)</f>
        <v>30.812375274075926</v>
      </c>
      <c r="F1659" s="100">
        <f>'DRE + DCF'!$AE$38*'DRE + DCF'!$AE$39*(1+G1659)/(R1659-G1659)/AC1659</f>
        <v>11.726124277897105</v>
      </c>
      <c r="G1659" s="92">
        <f>R1659*(1-'DRE + DCF'!$AE$39)</f>
        <v>0.1534837372458801</v>
      </c>
      <c r="H1659" s="94">
        <f t="shared" si="182"/>
        <v>0.25580622874313352</v>
      </c>
      <c r="I1659" s="94">
        <f t="shared" si="183"/>
        <v>0.25580622874313352</v>
      </c>
      <c r="J1659" s="94">
        <f t="shared" si="183"/>
        <v>0.25580622874313352</v>
      </c>
      <c r="K1659" s="94">
        <f t="shared" si="183"/>
        <v>0.25580622874313352</v>
      </c>
      <c r="L1659" s="94">
        <f t="shared" si="183"/>
        <v>0.25580622874313352</v>
      </c>
      <c r="M1659" s="94">
        <f t="shared" si="183"/>
        <v>0.25580622874313352</v>
      </c>
      <c r="N1659" s="94">
        <f t="shared" si="183"/>
        <v>0.25580622874313352</v>
      </c>
      <c r="O1659" s="94">
        <f t="shared" si="183"/>
        <v>0.25580622874313352</v>
      </c>
      <c r="P1659" s="94">
        <f t="shared" si="183"/>
        <v>0.25580622874313352</v>
      </c>
      <c r="Q1659" s="94">
        <f t="shared" si="183"/>
        <v>0.25580622874313352</v>
      </c>
      <c r="R1659" s="94">
        <f t="shared" si="183"/>
        <v>0.25580622874313352</v>
      </c>
      <c r="S1659" s="93">
        <f>(1+H1659)^((5-Dashboard!$F$9)*3/12)</f>
        <v>1.058596998317165</v>
      </c>
      <c r="T1659" s="93">
        <f t="shared" si="180"/>
        <v>1.3293927042154803</v>
      </c>
      <c r="U1659" s="93">
        <f t="shared" si="180"/>
        <v>1.6694596383994782</v>
      </c>
      <c r="V1659" s="93">
        <f t="shared" si="180"/>
        <v>2.0965178125373241</v>
      </c>
      <c r="W1659" s="93">
        <f t="shared" si="180"/>
        <v>2.6328201276553007</v>
      </c>
      <c r="X1659" s="93">
        <f t="shared" si="180"/>
        <v>3.3063119154698186</v>
      </c>
      <c r="Y1659" s="93">
        <f t="shared" si="179"/>
        <v>4.1520870976146389</v>
      </c>
      <c r="Z1659" s="93">
        <f t="shared" si="179"/>
        <v>5.2142168394684623</v>
      </c>
      <c r="AA1659" s="93">
        <f t="shared" si="179"/>
        <v>6.5480459850218304</v>
      </c>
      <c r="AB1659" s="93">
        <f t="shared" si="179"/>
        <v>8.2230769340868815</v>
      </c>
      <c r="AC1659" s="95">
        <f t="shared" si="179"/>
        <v>10.326591233260295</v>
      </c>
      <c r="AE1659" s="96"/>
    </row>
    <row r="1660" spans="3:31" ht="24.75" customHeight="1" x14ac:dyDescent="0.25">
      <c r="C1660" s="91">
        <f>ABS(E1660-Dashboard!$F$13)</f>
        <v>18.717969186999014</v>
      </c>
      <c r="D1660" s="92">
        <f t="shared" si="178"/>
        <v>0.25590622874313351</v>
      </c>
      <c r="E1660" s="93" cm="1">
        <f t="array" ref="E1660">SUM('DRE + DCF'!$S$41/TIR!S1660,'DRE + DCF'!$U$41:$AD$41/TIR!T1660:AC1660,TIR!F1660)</f>
        <v>30.792030813000984</v>
      </c>
      <c r="F1660" s="100">
        <f>'DRE + DCF'!$AE$38*'DRE + DCF'!$AE$39*(1+G1660)/(R1660-G1660)/AC1660</f>
        <v>11.712588355478948</v>
      </c>
      <c r="G1660" s="92">
        <f>R1660*(1-'DRE + DCF'!$AE$39)</f>
        <v>0.15354373724588011</v>
      </c>
      <c r="H1660" s="94">
        <f t="shared" si="182"/>
        <v>0.25590622874313351</v>
      </c>
      <c r="I1660" s="94">
        <f t="shared" si="183"/>
        <v>0.25590622874313351</v>
      </c>
      <c r="J1660" s="94">
        <f t="shared" si="183"/>
        <v>0.25590622874313351</v>
      </c>
      <c r="K1660" s="94">
        <f t="shared" si="183"/>
        <v>0.25590622874313351</v>
      </c>
      <c r="L1660" s="94">
        <f t="shared" si="183"/>
        <v>0.25590622874313351</v>
      </c>
      <c r="M1660" s="94">
        <f t="shared" si="183"/>
        <v>0.25590622874313351</v>
      </c>
      <c r="N1660" s="94">
        <f t="shared" si="183"/>
        <v>0.25590622874313351</v>
      </c>
      <c r="O1660" s="94">
        <f t="shared" si="183"/>
        <v>0.25590622874313351</v>
      </c>
      <c r="P1660" s="94">
        <f t="shared" si="183"/>
        <v>0.25590622874313351</v>
      </c>
      <c r="Q1660" s="94">
        <f t="shared" si="183"/>
        <v>0.25590622874313351</v>
      </c>
      <c r="R1660" s="94">
        <f t="shared" si="183"/>
        <v>0.25590622874313351</v>
      </c>
      <c r="S1660" s="93">
        <f>(1+H1660)^((5-Dashboard!$F$9)*3/12)</f>
        <v>1.0586180717392519</v>
      </c>
      <c r="T1660" s="93">
        <f t="shared" si="180"/>
        <v>1.3295250301573718</v>
      </c>
      <c r="U1660" s="93">
        <f t="shared" si="180"/>
        <v>1.6697587666445457</v>
      </c>
      <c r="V1660" s="93">
        <f t="shared" si="180"/>
        <v>2.0970604355273372</v>
      </c>
      <c r="W1660" s="93">
        <f t="shared" si="180"/>
        <v>2.6337112630295714</v>
      </c>
      <c r="X1660" s="93">
        <f t="shared" si="180"/>
        <v>3.3076943799497838</v>
      </c>
      <c r="Y1660" s="93">
        <f t="shared" si="179"/>
        <v>4.1541539745575902</v>
      </c>
      <c r="Z1660" s="93">
        <f t="shared" si="179"/>
        <v>5.217227851804922</v>
      </c>
      <c r="AA1660" s="93">
        <f t="shared" si="179"/>
        <v>6.5523489558539598</v>
      </c>
      <c r="AB1660" s="93">
        <f t="shared" si="179"/>
        <v>8.2291358665555556</v>
      </c>
      <c r="AC1660" s="95">
        <f t="shared" si="179"/>
        <v>10.335022991980646</v>
      </c>
      <c r="AE1660" s="96"/>
    </row>
    <row r="1661" spans="3:31" ht="24.75" customHeight="1" x14ac:dyDescent="0.25">
      <c r="C1661" s="91">
        <f>ABS(E1661-Dashboard!$F$13)</f>
        <v>18.738291529930777</v>
      </c>
      <c r="D1661" s="92">
        <f t="shared" si="178"/>
        <v>0.2560062287431335</v>
      </c>
      <c r="E1661" s="93" cm="1">
        <f t="array" ref="E1661">SUM('DRE + DCF'!$S$41/TIR!S1661,'DRE + DCF'!$U$41:$AD$41/TIR!T1661:AC1661,TIR!F1661)</f>
        <v>30.771708470069221</v>
      </c>
      <c r="F1661" s="100">
        <f>'DRE + DCF'!$AE$38*'DRE + DCF'!$AE$39*(1+G1661)/(R1661-G1661)/AC1661</f>
        <v>11.699070573155387</v>
      </c>
      <c r="G1661" s="92">
        <f>R1661*(1-'DRE + DCF'!$AE$39)</f>
        <v>0.15360373724588008</v>
      </c>
      <c r="H1661" s="94">
        <f t="shared" si="182"/>
        <v>0.2560062287431335</v>
      </c>
      <c r="I1661" s="94">
        <f t="shared" si="183"/>
        <v>0.2560062287431335</v>
      </c>
      <c r="J1661" s="94">
        <f t="shared" si="183"/>
        <v>0.2560062287431335</v>
      </c>
      <c r="K1661" s="94">
        <f t="shared" si="183"/>
        <v>0.2560062287431335</v>
      </c>
      <c r="L1661" s="94">
        <f t="shared" si="183"/>
        <v>0.2560062287431335</v>
      </c>
      <c r="M1661" s="94">
        <f t="shared" si="183"/>
        <v>0.2560062287431335</v>
      </c>
      <c r="N1661" s="94">
        <f t="shared" si="183"/>
        <v>0.2560062287431335</v>
      </c>
      <c r="O1661" s="94">
        <f t="shared" si="183"/>
        <v>0.2560062287431335</v>
      </c>
      <c r="P1661" s="94">
        <f t="shared" si="183"/>
        <v>0.2560062287431335</v>
      </c>
      <c r="Q1661" s="94">
        <f t="shared" si="183"/>
        <v>0.2560062287431335</v>
      </c>
      <c r="R1661" s="94">
        <f t="shared" si="183"/>
        <v>0.2560062287431335</v>
      </c>
      <c r="S1661" s="93">
        <f>(1+H1661)^((5-Dashboard!$F$9)*3/12)</f>
        <v>1.0586391439029172</v>
      </c>
      <c r="T1661" s="93">
        <f t="shared" si="180"/>
        <v>1.3296573587333624</v>
      </c>
      <c r="U1661" s="93">
        <f t="shared" si="180"/>
        <v>1.6700579246632463</v>
      </c>
      <c r="V1661" s="93">
        <f t="shared" si="180"/>
        <v>2.0976031557388684</v>
      </c>
      <c r="W1661" s="93">
        <f t="shared" si="180"/>
        <v>2.6346026290392719</v>
      </c>
      <c r="X1661" s="93">
        <f t="shared" si="180"/>
        <v>3.3090773123363606</v>
      </c>
      <c r="Y1661" s="93">
        <f t="shared" si="179"/>
        <v>4.1562217156870567</v>
      </c>
      <c r="Z1661" s="93">
        <f t="shared" si="179"/>
        <v>5.2202403629404159</v>
      </c>
      <c r="AA1661" s="93">
        <f t="shared" si="179"/>
        <v>6.556654411389478</v>
      </c>
      <c r="AB1661" s="93">
        <f t="shared" si="179"/>
        <v>8.235198780421328</v>
      </c>
      <c r="AC1661" s="95">
        <f t="shared" si="179"/>
        <v>10.343460963147045</v>
      </c>
      <c r="AE1661" s="96"/>
    </row>
    <row r="1662" spans="3:31" ht="24.75" customHeight="1" x14ac:dyDescent="0.25">
      <c r="C1662" s="91">
        <f>ABS(E1662-Dashboard!$F$13)</f>
        <v>18.758591785925283</v>
      </c>
      <c r="D1662" s="92">
        <f t="shared" si="178"/>
        <v>0.25610622874313349</v>
      </c>
      <c r="E1662" s="93" cm="1">
        <f t="array" ref="E1662">SUM('DRE + DCF'!$S$41/TIR!S1662,'DRE + DCF'!$U$41:$AD$41/TIR!T1662:AC1662,TIR!F1662)</f>
        <v>30.751408214074715</v>
      </c>
      <c r="F1662" s="100">
        <f>'DRE + DCF'!$AE$38*'DRE + DCF'!$AE$39*(1+G1662)/(R1662-G1662)/AC1662</f>
        <v>11.685570902670412</v>
      </c>
      <c r="G1662" s="92">
        <f>R1662*(1-'DRE + DCF'!$AE$39)</f>
        <v>0.15366373724588009</v>
      </c>
      <c r="H1662" s="94">
        <f t="shared" si="182"/>
        <v>0.25610622874313349</v>
      </c>
      <c r="I1662" s="94">
        <f t="shared" si="183"/>
        <v>0.25610622874313349</v>
      </c>
      <c r="J1662" s="94">
        <f t="shared" si="183"/>
        <v>0.25610622874313349</v>
      </c>
      <c r="K1662" s="94">
        <f t="shared" si="183"/>
        <v>0.25610622874313349</v>
      </c>
      <c r="L1662" s="94">
        <f t="shared" si="183"/>
        <v>0.25610622874313349</v>
      </c>
      <c r="M1662" s="94">
        <f t="shared" si="183"/>
        <v>0.25610622874313349</v>
      </c>
      <c r="N1662" s="94">
        <f t="shared" si="183"/>
        <v>0.25610622874313349</v>
      </c>
      <c r="O1662" s="94">
        <f t="shared" si="183"/>
        <v>0.25610622874313349</v>
      </c>
      <c r="P1662" s="94">
        <f t="shared" si="183"/>
        <v>0.25610622874313349</v>
      </c>
      <c r="Q1662" s="94">
        <f t="shared" si="183"/>
        <v>0.25610622874313349</v>
      </c>
      <c r="R1662" s="94">
        <f t="shared" si="183"/>
        <v>0.25610622874313349</v>
      </c>
      <c r="S1662" s="93">
        <f>(1+H1662)^((5-Dashboard!$F$9)*3/12)</f>
        <v>1.0586602148083366</v>
      </c>
      <c r="T1662" s="93">
        <f t="shared" si="180"/>
        <v>1.3297896899432953</v>
      </c>
      <c r="U1662" s="93">
        <f t="shared" si="180"/>
        <v>1.6703571124561734</v>
      </c>
      <c r="V1662" s="93">
        <f t="shared" si="180"/>
        <v>2.0981459731815941</v>
      </c>
      <c r="W1662" s="93">
        <f t="shared" si="180"/>
        <v>2.6354942257257239</v>
      </c>
      <c r="X1662" s="93">
        <f t="shared" si="180"/>
        <v>3.3104607127506438</v>
      </c>
      <c r="Y1662" s="93">
        <f t="shared" si="179"/>
        <v>4.1582903212955173</v>
      </c>
      <c r="Z1662" s="93">
        <f t="shared" si="179"/>
        <v>5.2232543735015851</v>
      </c>
      <c r="AA1662" s="93">
        <f t="shared" si="179"/>
        <v>6.5609623528651548</v>
      </c>
      <c r="AB1662" s="93">
        <f t="shared" si="179"/>
        <v>8.2412656779831259</v>
      </c>
      <c r="AC1662" s="95">
        <f t="shared" si="179"/>
        <v>10.351905150841608</v>
      </c>
      <c r="AE1662" s="96"/>
    </row>
    <row r="1663" spans="3:31" ht="24.75" customHeight="1" x14ac:dyDescent="0.25">
      <c r="C1663" s="91">
        <f>ABS(E1663-Dashboard!$F$13)</f>
        <v>18.778869986134701</v>
      </c>
      <c r="D1663" s="92">
        <f t="shared" si="178"/>
        <v>0.25620622874313348</v>
      </c>
      <c r="E1663" s="93" cm="1">
        <f t="array" ref="E1663">SUM('DRE + DCF'!$S$41/TIR!S1663,'DRE + DCF'!$U$41:$AD$41/TIR!T1663:AC1663,TIR!F1663)</f>
        <v>30.731130013865297</v>
      </c>
      <c r="F1663" s="100">
        <f>'DRE + DCF'!$AE$38*'DRE + DCF'!$AE$39*(1+G1663)/(R1663-G1663)/AC1663</f>
        <v>11.672089315819195</v>
      </c>
      <c r="G1663" s="92">
        <f>R1663*(1-'DRE + DCF'!$AE$39)</f>
        <v>0.15372373724588009</v>
      </c>
      <c r="H1663" s="94">
        <f t="shared" si="182"/>
        <v>0.25620622874313348</v>
      </c>
      <c r="I1663" s="94">
        <f t="shared" si="183"/>
        <v>0.25620622874313348</v>
      </c>
      <c r="J1663" s="94">
        <f t="shared" si="183"/>
        <v>0.25620622874313348</v>
      </c>
      <c r="K1663" s="94">
        <f t="shared" si="183"/>
        <v>0.25620622874313348</v>
      </c>
      <c r="L1663" s="94">
        <f t="shared" si="183"/>
        <v>0.25620622874313348</v>
      </c>
      <c r="M1663" s="94">
        <f t="shared" si="183"/>
        <v>0.25620622874313348</v>
      </c>
      <c r="N1663" s="94">
        <f t="shared" si="183"/>
        <v>0.25620622874313348</v>
      </c>
      <c r="O1663" s="94">
        <f t="shared" si="183"/>
        <v>0.25620622874313348</v>
      </c>
      <c r="P1663" s="94">
        <f t="shared" si="183"/>
        <v>0.25620622874313348</v>
      </c>
      <c r="Q1663" s="94">
        <f t="shared" si="183"/>
        <v>0.25620622874313348</v>
      </c>
      <c r="R1663" s="94">
        <f t="shared" si="183"/>
        <v>0.25620622874313348</v>
      </c>
      <c r="S1663" s="93">
        <f>(1+H1663)^((5-Dashboard!$F$9)*3/12)</f>
        <v>1.0586812844556848</v>
      </c>
      <c r="T1663" s="93">
        <f t="shared" si="180"/>
        <v>1.3299220237870124</v>
      </c>
      <c r="U1663" s="93">
        <f t="shared" si="180"/>
        <v>1.6706563300239188</v>
      </c>
      <c r="V1663" s="93">
        <f t="shared" si="180"/>
        <v>2.0986888878651908</v>
      </c>
      <c r="W1663" s="93">
        <f t="shared" si="180"/>
        <v>2.6363860531302521</v>
      </c>
      <c r="X1663" s="93">
        <f t="shared" si="180"/>
        <v>3.3118445813137485</v>
      </c>
      <c r="Y1663" s="93">
        <f t="shared" si="179"/>
        <v>4.1603597916755257</v>
      </c>
      <c r="Z1663" s="93">
        <f t="shared" si="179"/>
        <v>5.2262698841152808</v>
      </c>
      <c r="AA1663" s="93">
        <f t="shared" si="179"/>
        <v>6.5652727815182699</v>
      </c>
      <c r="AB1663" s="93">
        <f t="shared" si="179"/>
        <v>8.2473365615410081</v>
      </c>
      <c r="AC1663" s="95">
        <f t="shared" si="179"/>
        <v>10.360355559148791</v>
      </c>
      <c r="AE1663" s="96"/>
    </row>
    <row r="1664" spans="3:31" ht="24.75" customHeight="1" x14ac:dyDescent="0.25">
      <c r="C1664" s="91">
        <f>ABS(E1664-Dashboard!$F$13)</f>
        <v>18.799126161657618</v>
      </c>
      <c r="D1664" s="92">
        <f t="shared" si="178"/>
        <v>0.25630622874313347</v>
      </c>
      <c r="E1664" s="93" cm="1">
        <f t="array" ref="E1664">SUM('DRE + DCF'!$S$41/TIR!S1664,'DRE + DCF'!$U$41:$AD$41/TIR!T1664:AC1664,TIR!F1664)</f>
        <v>30.71087383834238</v>
      </c>
      <c r="F1664" s="100">
        <f>'DRE + DCF'!$AE$38*'DRE + DCF'!$AE$39*(1+G1664)/(R1664-G1664)/AC1664</f>
        <v>11.65862578444794</v>
      </c>
      <c r="G1664" s="92">
        <f>R1664*(1-'DRE + DCF'!$AE$39)</f>
        <v>0.15378373724588007</v>
      </c>
      <c r="H1664" s="94">
        <f t="shared" si="182"/>
        <v>0.25630622874313347</v>
      </c>
      <c r="I1664" s="94">
        <f t="shared" si="183"/>
        <v>0.25630622874313347</v>
      </c>
      <c r="J1664" s="94">
        <f t="shared" si="183"/>
        <v>0.25630622874313347</v>
      </c>
      <c r="K1664" s="94">
        <f t="shared" si="183"/>
        <v>0.25630622874313347</v>
      </c>
      <c r="L1664" s="94">
        <f t="shared" si="183"/>
        <v>0.25630622874313347</v>
      </c>
      <c r="M1664" s="94">
        <f t="shared" si="183"/>
        <v>0.25630622874313347</v>
      </c>
      <c r="N1664" s="94">
        <f t="shared" si="183"/>
        <v>0.25630622874313347</v>
      </c>
      <c r="O1664" s="94">
        <f t="shared" si="183"/>
        <v>0.25630622874313347</v>
      </c>
      <c r="P1664" s="94">
        <f t="shared" si="183"/>
        <v>0.25630622874313347</v>
      </c>
      <c r="Q1664" s="94">
        <f t="shared" si="183"/>
        <v>0.25630622874313347</v>
      </c>
      <c r="R1664" s="94">
        <f t="shared" si="183"/>
        <v>0.25630622874313347</v>
      </c>
      <c r="S1664" s="93">
        <f>(1+H1664)^((5-Dashboard!$F$9)*3/12)</f>
        <v>1.0587023528451374</v>
      </c>
      <c r="T1664" s="93">
        <f t="shared" si="180"/>
        <v>1.3300543602643566</v>
      </c>
      <c r="U1664" s="93">
        <f t="shared" si="180"/>
        <v>1.6709555773670748</v>
      </c>
      <c r="V1664" s="93">
        <f t="shared" si="180"/>
        <v>2.0992318997993351</v>
      </c>
      <c r="W1664" s="93">
        <f t="shared" si="180"/>
        <v>2.6372781112941861</v>
      </c>
      <c r="X1664" s="93">
        <f t="shared" si="180"/>
        <v>3.3132289181468129</v>
      </c>
      <c r="Y1664" s="93">
        <f t="shared" si="179"/>
        <v>4.1624301271197144</v>
      </c>
      <c r="Z1664" s="93">
        <f t="shared" si="179"/>
        <v>5.2292868954085696</v>
      </c>
      <c r="AA1664" s="93">
        <f t="shared" si="179"/>
        <v>6.5695856985866286</v>
      </c>
      <c r="AB1664" s="93">
        <f t="shared" si="179"/>
        <v>8.2534114333961917</v>
      </c>
      <c r="AC1664" s="95">
        <f t="shared" si="179"/>
        <v>10.368812192155429</v>
      </c>
      <c r="AE1664" s="96"/>
    </row>
    <row r="1665" spans="3:31" ht="24.75" customHeight="1" x14ac:dyDescent="0.25">
      <c r="C1665" s="91">
        <f>ABS(E1665-Dashboard!$F$13)</f>
        <v>18.819360343539053</v>
      </c>
      <c r="D1665" s="92">
        <f t="shared" si="178"/>
        <v>0.25640622874313346</v>
      </c>
      <c r="E1665" s="93" cm="1">
        <f t="array" ref="E1665">SUM('DRE + DCF'!$S$41/TIR!S1665,'DRE + DCF'!$U$41:$AD$41/TIR!T1665:AC1665,TIR!F1665)</f>
        <v>30.690639656460945</v>
      </c>
      <c r="F1665" s="100">
        <f>'DRE + DCF'!$AE$38*'DRE + DCF'!$AE$39*(1+G1665)/(R1665-G1665)/AC1665</f>
        <v>11.645180280453843</v>
      </c>
      <c r="G1665" s="92">
        <f>R1665*(1-'DRE + DCF'!$AE$39)</f>
        <v>0.15384373724588007</v>
      </c>
      <c r="H1665" s="94">
        <f t="shared" si="182"/>
        <v>0.25640622874313346</v>
      </c>
      <c r="I1665" s="94">
        <f t="shared" si="183"/>
        <v>0.25640622874313346</v>
      </c>
      <c r="J1665" s="94">
        <f t="shared" si="183"/>
        <v>0.25640622874313346</v>
      </c>
      <c r="K1665" s="94">
        <f t="shared" si="183"/>
        <v>0.25640622874313346</v>
      </c>
      <c r="L1665" s="94">
        <f t="shared" si="183"/>
        <v>0.25640622874313346</v>
      </c>
      <c r="M1665" s="94">
        <f t="shared" si="183"/>
        <v>0.25640622874313346</v>
      </c>
      <c r="N1665" s="94">
        <f t="shared" si="183"/>
        <v>0.25640622874313346</v>
      </c>
      <c r="O1665" s="94">
        <f t="shared" si="183"/>
        <v>0.25640622874313346</v>
      </c>
      <c r="P1665" s="94">
        <f t="shared" si="183"/>
        <v>0.25640622874313346</v>
      </c>
      <c r="Q1665" s="94">
        <f t="shared" si="183"/>
        <v>0.25640622874313346</v>
      </c>
      <c r="R1665" s="94">
        <f t="shared" si="183"/>
        <v>0.25640622874313346</v>
      </c>
      <c r="S1665" s="93">
        <f>(1+H1665)^((5-Dashboard!$F$9)*3/12)</f>
        <v>1.0587234199768694</v>
      </c>
      <c r="T1665" s="93">
        <f t="shared" si="180"/>
        <v>1.330186699375171</v>
      </c>
      <c r="U1665" s="93">
        <f t="shared" si="180"/>
        <v>1.6712548544862347</v>
      </c>
      <c r="V1665" s="93">
        <f t="shared" si="180"/>
        <v>2.0997750089937042</v>
      </c>
      <c r="W1665" s="93">
        <f t="shared" si="180"/>
        <v>2.6381704002588591</v>
      </c>
      <c r="X1665" s="93">
        <f t="shared" si="180"/>
        <v>3.314613723370996</v>
      </c>
      <c r="Y1665" s="93">
        <f t="shared" si="179"/>
        <v>4.1645013279207888</v>
      </c>
      <c r="Z1665" s="93">
        <f t="shared" si="179"/>
        <v>5.2323054080087292</v>
      </c>
      <c r="AA1665" s="93">
        <f t="shared" si="179"/>
        <v>6.5739011053085497</v>
      </c>
      <c r="AB1665" s="93">
        <f t="shared" si="179"/>
        <v>8.2594902958510321</v>
      </c>
      <c r="AC1665" s="95">
        <f t="shared" si="179"/>
        <v>10.377275053950703</v>
      </c>
      <c r="AE1665" s="96"/>
    </row>
    <row r="1666" spans="3:31" ht="24.75" customHeight="1" x14ac:dyDescent="0.25">
      <c r="C1666" s="91">
        <f>ABS(E1666-Dashboard!$F$13)</f>
        <v>18.83957256277067</v>
      </c>
      <c r="D1666" s="92">
        <f t="shared" si="178"/>
        <v>0.25650622874313345</v>
      </c>
      <c r="E1666" s="93" cm="1">
        <f t="array" ref="E1666">SUM('DRE + DCF'!$S$41/TIR!S1666,'DRE + DCF'!$U$41:$AD$41/TIR!T1666:AC1666,TIR!F1666)</f>
        <v>30.670427437229328</v>
      </c>
      <c r="F1666" s="100">
        <f>'DRE + DCF'!$AE$38*'DRE + DCF'!$AE$39*(1+G1666)/(R1666-G1666)/AC1666</f>
        <v>11.631752775784927</v>
      </c>
      <c r="G1666" s="92">
        <f>R1666*(1-'DRE + DCF'!$AE$39)</f>
        <v>0.15390373724588005</v>
      </c>
      <c r="H1666" s="94">
        <f t="shared" si="182"/>
        <v>0.25650622874313345</v>
      </c>
      <c r="I1666" s="94">
        <f t="shared" si="183"/>
        <v>0.25650622874313345</v>
      </c>
      <c r="J1666" s="94">
        <f t="shared" si="183"/>
        <v>0.25650622874313345</v>
      </c>
      <c r="K1666" s="94">
        <f t="shared" si="183"/>
        <v>0.25650622874313345</v>
      </c>
      <c r="L1666" s="94">
        <f t="shared" si="183"/>
        <v>0.25650622874313345</v>
      </c>
      <c r="M1666" s="94">
        <f t="shared" si="183"/>
        <v>0.25650622874313345</v>
      </c>
      <c r="N1666" s="94">
        <f t="shared" si="183"/>
        <v>0.25650622874313345</v>
      </c>
      <c r="O1666" s="94">
        <f t="shared" si="183"/>
        <v>0.25650622874313345</v>
      </c>
      <c r="P1666" s="94">
        <f t="shared" si="183"/>
        <v>0.25650622874313345</v>
      </c>
      <c r="Q1666" s="94">
        <f t="shared" si="183"/>
        <v>0.25650622874313345</v>
      </c>
      <c r="R1666" s="94">
        <f t="shared" si="183"/>
        <v>0.25650622874313345</v>
      </c>
      <c r="S1666" s="93">
        <f>(1+H1666)^((5-Dashboard!$F$9)*3/12)</f>
        <v>1.0587444858510562</v>
      </c>
      <c r="T1666" s="93">
        <f t="shared" si="180"/>
        <v>1.3303190411192984</v>
      </c>
      <c r="U1666" s="93">
        <f t="shared" si="180"/>
        <v>1.6715541613819911</v>
      </c>
      <c r="V1666" s="93">
        <f t="shared" si="180"/>
        <v>2.1003182154579765</v>
      </c>
      <c r="W1666" s="93">
        <f t="shared" si="180"/>
        <v>2.6390629200656099</v>
      </c>
      <c r="X1666" s="93">
        <f t="shared" si="180"/>
        <v>3.315998997107481</v>
      </c>
      <c r="Y1666" s="93">
        <f t="shared" si="179"/>
        <v>4.1665733943715333</v>
      </c>
      <c r="Z1666" s="93">
        <f t="shared" si="179"/>
        <v>5.2353254225432515</v>
      </c>
      <c r="AA1666" s="93">
        <f t="shared" si="179"/>
        <v>6.5782190029228724</v>
      </c>
      <c r="AB1666" s="93">
        <f t="shared" si="179"/>
        <v>8.2655731512090345</v>
      </c>
      <c r="AC1666" s="95">
        <f t="shared" si="179"/>
        <v>10.385744148626161</v>
      </c>
      <c r="AE1666" s="96"/>
    </row>
    <row r="1667" spans="3:31" ht="24.75" customHeight="1" x14ac:dyDescent="0.25">
      <c r="C1667" s="91">
        <f>ABS(E1667-Dashboard!$F$13)</f>
        <v>18.859762850290771</v>
      </c>
      <c r="D1667" s="92">
        <f t="shared" si="178"/>
        <v>0.25660622874313344</v>
      </c>
      <c r="E1667" s="93" cm="1">
        <f t="array" ref="E1667">SUM('DRE + DCF'!$S$41/TIR!S1667,'DRE + DCF'!$U$41:$AD$41/TIR!T1667:AC1667,TIR!F1667)</f>
        <v>30.650237149709227</v>
      </c>
      <c r="F1667" s="100">
        <f>'DRE + DCF'!$AE$38*'DRE + DCF'!$AE$39*(1+G1667)/(R1667-G1667)/AC1667</f>
        <v>11.61834324243997</v>
      </c>
      <c r="G1667" s="92">
        <f>R1667*(1-'DRE + DCF'!$AE$39)</f>
        <v>0.15396373724588006</v>
      </c>
      <c r="H1667" s="94">
        <f t="shared" si="182"/>
        <v>0.25660622874313344</v>
      </c>
      <c r="I1667" s="94">
        <f t="shared" si="183"/>
        <v>0.25660622874313344</v>
      </c>
      <c r="J1667" s="94">
        <f t="shared" si="183"/>
        <v>0.25660622874313344</v>
      </c>
      <c r="K1667" s="94">
        <f t="shared" si="183"/>
        <v>0.25660622874313344</v>
      </c>
      <c r="L1667" s="94">
        <f t="shared" si="183"/>
        <v>0.25660622874313344</v>
      </c>
      <c r="M1667" s="94">
        <f t="shared" si="183"/>
        <v>0.25660622874313344</v>
      </c>
      <c r="N1667" s="94">
        <f t="shared" si="183"/>
        <v>0.25660622874313344</v>
      </c>
      <c r="O1667" s="94">
        <f t="shared" si="183"/>
        <v>0.25660622874313344</v>
      </c>
      <c r="P1667" s="94">
        <f t="shared" si="183"/>
        <v>0.25660622874313344</v>
      </c>
      <c r="Q1667" s="94">
        <f t="shared" si="183"/>
        <v>0.25660622874313344</v>
      </c>
      <c r="R1667" s="94">
        <f t="shared" si="183"/>
        <v>0.25660622874313344</v>
      </c>
      <c r="S1667" s="93">
        <f>(1+H1667)^((5-Dashboard!$F$9)*3/12)</f>
        <v>1.0587655504678728</v>
      </c>
      <c r="T1667" s="93">
        <f t="shared" si="180"/>
        <v>1.3304513854965814</v>
      </c>
      <c r="U1667" s="93">
        <f t="shared" si="180"/>
        <v>1.671853498054936</v>
      </c>
      <c r="V1667" s="93">
        <f t="shared" si="180"/>
        <v>2.1008615192018287</v>
      </c>
      <c r="W1667" s="93">
        <f t="shared" si="180"/>
        <v>2.6399556707557799</v>
      </c>
      <c r="X1667" s="93">
        <f t="shared" si="180"/>
        <v>3.3173847394774696</v>
      </c>
      <c r="Y1667" s="93">
        <f t="shared" si="179"/>
        <v>4.1686463267648053</v>
      </c>
      <c r="Z1667" s="93">
        <f t="shared" si="179"/>
        <v>5.2383469396398379</v>
      </c>
      <c r="AA1667" s="93">
        <f t="shared" si="179"/>
        <v>6.5825393926689513</v>
      </c>
      <c r="AB1667" s="93">
        <f t="shared" si="179"/>
        <v>8.2716600017748476</v>
      </c>
      <c r="AC1667" s="95">
        <f t="shared" si="179"/>
        <v>10.394219480275712</v>
      </c>
      <c r="AE1667" s="96"/>
    </row>
    <row r="1668" spans="3:31" ht="24.75" customHeight="1" x14ac:dyDescent="0.25">
      <c r="C1668" s="91">
        <f>ABS(E1668-Dashboard!$F$13)</f>
        <v>18.8799312369845</v>
      </c>
      <c r="D1668" s="92">
        <f t="shared" si="178"/>
        <v>0.25670622874313342</v>
      </c>
      <c r="E1668" s="93" cm="1">
        <f t="array" ref="E1668">SUM('DRE + DCF'!$S$41/TIR!S1668,'DRE + DCF'!$U$41:$AD$41/TIR!T1668:AC1668,TIR!F1668)</f>
        <v>30.630068763015498</v>
      </c>
      <c r="F1668" s="100">
        <f>'DRE + DCF'!$AE$38*'DRE + DCF'!$AE$39*(1+G1668)/(R1668-G1668)/AC1668</f>
        <v>11.604951652468397</v>
      </c>
      <c r="G1668" s="92">
        <f>R1668*(1-'DRE + DCF'!$AE$39)</f>
        <v>0.15402373724588006</v>
      </c>
      <c r="H1668" s="94">
        <f t="shared" si="182"/>
        <v>0.25670622874313342</v>
      </c>
      <c r="I1668" s="94">
        <f t="shared" si="183"/>
        <v>0.25670622874313342</v>
      </c>
      <c r="J1668" s="94">
        <f t="shared" si="183"/>
        <v>0.25670622874313342</v>
      </c>
      <c r="K1668" s="94">
        <f t="shared" si="183"/>
        <v>0.25670622874313342</v>
      </c>
      <c r="L1668" s="94">
        <f t="shared" si="183"/>
        <v>0.25670622874313342</v>
      </c>
      <c r="M1668" s="94">
        <f t="shared" si="183"/>
        <v>0.25670622874313342</v>
      </c>
      <c r="N1668" s="94">
        <f t="shared" si="183"/>
        <v>0.25670622874313342</v>
      </c>
      <c r="O1668" s="94">
        <f t="shared" si="183"/>
        <v>0.25670622874313342</v>
      </c>
      <c r="P1668" s="94">
        <f t="shared" si="183"/>
        <v>0.25670622874313342</v>
      </c>
      <c r="Q1668" s="94">
        <f t="shared" si="183"/>
        <v>0.25670622874313342</v>
      </c>
      <c r="R1668" s="94">
        <f t="shared" si="183"/>
        <v>0.25670622874313342</v>
      </c>
      <c r="S1668" s="93">
        <f>(1+H1668)^((5-Dashboard!$F$9)*3/12)</f>
        <v>1.0587866138274946</v>
      </c>
      <c r="T1668" s="93">
        <f t="shared" si="180"/>
        <v>1.330583732506863</v>
      </c>
      <c r="U1668" s="93">
        <f t="shared" si="180"/>
        <v>1.672152864505662</v>
      </c>
      <c r="V1668" s="93">
        <f t="shared" si="180"/>
        <v>2.1014049202349381</v>
      </c>
      <c r="W1668" s="93">
        <f t="shared" si="180"/>
        <v>2.640848652370714</v>
      </c>
      <c r="X1668" s="93">
        <f t="shared" si="180"/>
        <v>3.3187709506021861</v>
      </c>
      <c r="Y1668" s="93">
        <f t="shared" si="179"/>
        <v>4.1707201253935375</v>
      </c>
      <c r="Z1668" s="93">
        <f t="shared" si="179"/>
        <v>5.2413699599264012</v>
      </c>
      <c r="AA1668" s="93">
        <f t="shared" si="179"/>
        <v>6.5868622757866557</v>
      </c>
      <c r="AB1668" s="93">
        <f t="shared" si="179"/>
        <v>8.2777508498542609</v>
      </c>
      <c r="AC1668" s="95">
        <f t="shared" si="179"/>
        <v>10.402701052995615</v>
      </c>
      <c r="AE1668" s="96"/>
    </row>
    <row r="1669" spans="3:31" ht="24.75" customHeight="1" x14ac:dyDescent="0.25">
      <c r="C1669" s="91">
        <f>ABS(E1669-Dashboard!$F$13)</f>
        <v>18.900077753683931</v>
      </c>
      <c r="D1669" s="92">
        <f t="shared" si="178"/>
        <v>0.25680622874313341</v>
      </c>
      <c r="E1669" s="93" cm="1">
        <f t="array" ref="E1669">SUM('DRE + DCF'!$S$41/TIR!S1669,'DRE + DCF'!$U$41:$AD$41/TIR!T1669:AC1669,TIR!F1669)</f>
        <v>30.609922246316067</v>
      </c>
      <c r="F1669" s="100">
        <f>'DRE + DCF'!$AE$38*'DRE + DCF'!$AE$39*(1+G1669)/(R1669-G1669)/AC1669</f>
        <v>11.591577977970138</v>
      </c>
      <c r="G1669" s="92">
        <f>R1669*(1-'DRE + DCF'!$AE$39)</f>
        <v>0.15408373724588004</v>
      </c>
      <c r="H1669" s="94">
        <f t="shared" si="182"/>
        <v>0.25680622874313341</v>
      </c>
      <c r="I1669" s="94">
        <f t="shared" si="183"/>
        <v>0.25680622874313341</v>
      </c>
      <c r="J1669" s="94">
        <f t="shared" si="183"/>
        <v>0.25680622874313341</v>
      </c>
      <c r="K1669" s="94">
        <f t="shared" si="183"/>
        <v>0.25680622874313341</v>
      </c>
      <c r="L1669" s="94">
        <f t="shared" si="183"/>
        <v>0.25680622874313341</v>
      </c>
      <c r="M1669" s="94">
        <f t="shared" si="183"/>
        <v>0.25680622874313341</v>
      </c>
      <c r="N1669" s="94">
        <f t="shared" si="183"/>
        <v>0.25680622874313341</v>
      </c>
      <c r="O1669" s="94">
        <f t="shared" si="183"/>
        <v>0.25680622874313341</v>
      </c>
      <c r="P1669" s="94">
        <f t="shared" si="183"/>
        <v>0.25680622874313341</v>
      </c>
      <c r="Q1669" s="94">
        <f t="shared" si="183"/>
        <v>0.25680622874313341</v>
      </c>
      <c r="R1669" s="94">
        <f t="shared" si="183"/>
        <v>0.25680622874313341</v>
      </c>
      <c r="S1669" s="93">
        <f>(1+H1669)^((5-Dashboard!$F$9)*3/12)</f>
        <v>1.0588076759300962</v>
      </c>
      <c r="T1669" s="93">
        <f t="shared" si="180"/>
        <v>1.3307160821499859</v>
      </c>
      <c r="U1669" s="93">
        <f t="shared" si="180"/>
        <v>1.6724522607347616</v>
      </c>
      <c r="V1669" s="93">
        <f t="shared" si="180"/>
        <v>2.1019484185669834</v>
      </c>
      <c r="W1669" s="93">
        <f t="shared" si="180"/>
        <v>2.6417418649517637</v>
      </c>
      <c r="X1669" s="93">
        <f t="shared" si="180"/>
        <v>3.3201576306028779</v>
      </c>
      <c r="Y1669" s="93">
        <f t="shared" si="179"/>
        <v>4.1727947905507401</v>
      </c>
      <c r="Z1669" s="93">
        <f t="shared" si="179"/>
        <v>5.2443944840310692</v>
      </c>
      <c r="AA1669" s="93">
        <f t="shared" si="179"/>
        <v>6.5911876535163794</v>
      </c>
      <c r="AB1669" s="93">
        <f t="shared" si="179"/>
        <v>8.2838456977542236</v>
      </c>
      <c r="AC1669" s="95">
        <f t="shared" si="179"/>
        <v>10.411188870884516</v>
      </c>
      <c r="AE1669" s="96"/>
    </row>
    <row r="1670" spans="3:31" ht="24.75" customHeight="1" x14ac:dyDescent="0.25">
      <c r="C1670" s="91">
        <f>ABS(E1670-Dashboard!$F$13)</f>
        <v>18.920202431168146</v>
      </c>
      <c r="D1670" s="92">
        <f t="shared" si="178"/>
        <v>0.2569062287431334</v>
      </c>
      <c r="E1670" s="93" cm="1">
        <f t="array" ref="E1670">SUM('DRE + DCF'!$S$41/TIR!S1670,'DRE + DCF'!$U$41:$AD$41/TIR!T1670:AC1670,TIR!F1670)</f>
        <v>30.589797568831852</v>
      </c>
      <c r="F1670" s="100">
        <f>'DRE + DCF'!$AE$38*'DRE + DCF'!$AE$39*(1+G1670)/(R1670-G1670)/AC1670</f>
        <v>11.578222191095573</v>
      </c>
      <c r="G1670" s="92">
        <f>R1670*(1-'DRE + DCF'!$AE$39)</f>
        <v>0.15414373724588004</v>
      </c>
      <c r="H1670" s="94">
        <f t="shared" si="182"/>
        <v>0.2569062287431334</v>
      </c>
      <c r="I1670" s="94">
        <f t="shared" si="183"/>
        <v>0.2569062287431334</v>
      </c>
      <c r="J1670" s="94">
        <f t="shared" si="183"/>
        <v>0.2569062287431334</v>
      </c>
      <c r="K1670" s="94">
        <f t="shared" si="183"/>
        <v>0.2569062287431334</v>
      </c>
      <c r="L1670" s="94">
        <f t="shared" si="183"/>
        <v>0.2569062287431334</v>
      </c>
      <c r="M1670" s="94">
        <f t="shared" si="183"/>
        <v>0.2569062287431334</v>
      </c>
      <c r="N1670" s="94">
        <f t="shared" si="183"/>
        <v>0.2569062287431334</v>
      </c>
      <c r="O1670" s="94">
        <f t="shared" si="183"/>
        <v>0.2569062287431334</v>
      </c>
      <c r="P1670" s="94">
        <f t="shared" si="183"/>
        <v>0.2569062287431334</v>
      </c>
      <c r="Q1670" s="94">
        <f t="shared" si="183"/>
        <v>0.2569062287431334</v>
      </c>
      <c r="R1670" s="94">
        <f t="shared" si="183"/>
        <v>0.2569062287431334</v>
      </c>
      <c r="S1670" s="93">
        <f>(1+H1670)^((5-Dashboard!$F$9)*3/12)</f>
        <v>1.0588287367758529</v>
      </c>
      <c r="T1670" s="93">
        <f t="shared" si="180"/>
        <v>1.3308484344257931</v>
      </c>
      <c r="U1670" s="93">
        <f t="shared" si="180"/>
        <v>1.6727516867428269</v>
      </c>
      <c r="V1670" s="93">
        <f t="shared" si="180"/>
        <v>2.102492014207642</v>
      </c>
      <c r="W1670" s="93">
        <f t="shared" si="180"/>
        <v>2.6426353085402816</v>
      </c>
      <c r="X1670" s="93">
        <f t="shared" si="180"/>
        <v>3.3215447796008122</v>
      </c>
      <c r="Y1670" s="93">
        <f t="shared" ref="Y1670:AC1720" si="184">(X1670)*(1+N1670)</f>
        <v>4.1748703225294994</v>
      </c>
      <c r="Z1670" s="93">
        <f t="shared" si="184"/>
        <v>5.247420512582182</v>
      </c>
      <c r="AA1670" s="93">
        <f t="shared" si="184"/>
        <v>6.59551552709903</v>
      </c>
      <c r="AB1670" s="93">
        <f t="shared" si="184"/>
        <v>8.289944547782822</v>
      </c>
      <c r="AC1670" s="95">
        <f t="shared" si="184"/>
        <v>10.419682938043406</v>
      </c>
      <c r="AE1670" s="96"/>
    </row>
    <row r="1671" spans="3:31" ht="24.75" customHeight="1" x14ac:dyDescent="0.25">
      <c r="C1671" s="91">
        <f>ABS(E1671-Dashboard!$F$13)</f>
        <v>18.940305300163367</v>
      </c>
      <c r="D1671" s="92">
        <f t="shared" si="178"/>
        <v>0.25700622874313339</v>
      </c>
      <c r="E1671" s="93" cm="1">
        <f t="array" ref="E1671">SUM('DRE + DCF'!$S$41/TIR!S1671,'DRE + DCF'!$U$41:$AD$41/TIR!T1671:AC1671,TIR!F1671)</f>
        <v>30.569694699836631</v>
      </c>
      <c r="F1671" s="100">
        <f>'DRE + DCF'!$AE$38*'DRE + DCF'!$AE$39*(1+G1671)/(R1671-G1671)/AC1671</f>
        <v>11.564884264045387</v>
      </c>
      <c r="G1671" s="92">
        <f>R1671*(1-'DRE + DCF'!$AE$39)</f>
        <v>0.15420373724588002</v>
      </c>
      <c r="H1671" s="94">
        <f t="shared" si="182"/>
        <v>0.25700622874313339</v>
      </c>
      <c r="I1671" s="94">
        <f t="shared" si="183"/>
        <v>0.25700622874313339</v>
      </c>
      <c r="J1671" s="94">
        <f t="shared" si="183"/>
        <v>0.25700622874313339</v>
      </c>
      <c r="K1671" s="94">
        <f t="shared" si="183"/>
        <v>0.25700622874313339</v>
      </c>
      <c r="L1671" s="94">
        <f t="shared" si="183"/>
        <v>0.25700622874313339</v>
      </c>
      <c r="M1671" s="94">
        <f t="shared" si="183"/>
        <v>0.25700622874313339</v>
      </c>
      <c r="N1671" s="94">
        <f t="shared" si="183"/>
        <v>0.25700622874313339</v>
      </c>
      <c r="O1671" s="94">
        <f t="shared" si="183"/>
        <v>0.25700622874313339</v>
      </c>
      <c r="P1671" s="94">
        <f t="shared" si="183"/>
        <v>0.25700622874313339</v>
      </c>
      <c r="Q1671" s="94">
        <f t="shared" si="183"/>
        <v>0.25700622874313339</v>
      </c>
      <c r="R1671" s="94">
        <f t="shared" si="183"/>
        <v>0.25700622874313339</v>
      </c>
      <c r="S1671" s="93">
        <f>(1+H1671)^((5-Dashboard!$F$9)*3/12)</f>
        <v>1.0588497963649397</v>
      </c>
      <c r="T1671" s="93">
        <f t="shared" ref="T1671:X1721" si="185">(S1671)*(1+I1671)</f>
        <v>1.3309807893341277</v>
      </c>
      <c r="U1671" s="93">
        <f t="shared" si="185"/>
        <v>1.6730511425304506</v>
      </c>
      <c r="V1671" s="93">
        <f t="shared" si="185"/>
        <v>2.1030357071665922</v>
      </c>
      <c r="W1671" s="93">
        <f t="shared" si="185"/>
        <v>2.6435289831776267</v>
      </c>
      <c r="X1671" s="93">
        <f t="shared" si="185"/>
        <v>3.3229323977172789</v>
      </c>
      <c r="Y1671" s="93">
        <f t="shared" si="184"/>
        <v>4.1769467216229748</v>
      </c>
      <c r="Z1671" s="93">
        <f t="shared" si="184"/>
        <v>5.2504480462082901</v>
      </c>
      <c r="AA1671" s="93">
        <f t="shared" si="184"/>
        <v>6.5998458977760359</v>
      </c>
      <c r="AB1671" s="93">
        <f t="shared" si="184"/>
        <v>8.2960474022492949</v>
      </c>
      <c r="AC1671" s="95">
        <f t="shared" si="184"/>
        <v>10.428183258575654</v>
      </c>
      <c r="AE1671" s="96"/>
    </row>
    <row r="1672" spans="3:31" ht="24.75" customHeight="1" x14ac:dyDescent="0.25">
      <c r="C1672" s="91">
        <f>ABS(E1672-Dashboard!$F$13)</f>
        <v>18.960386391343043</v>
      </c>
      <c r="D1672" s="92">
        <f t="shared" si="178"/>
        <v>0.25710622874313338</v>
      </c>
      <c r="E1672" s="93" cm="1">
        <f t="array" ref="E1672">SUM('DRE + DCF'!$S$41/TIR!S1672,'DRE + DCF'!$U$41:$AD$41/TIR!T1672:AC1672,TIR!F1672)</f>
        <v>30.549613608656955</v>
      </c>
      <c r="F1672" s="100">
        <f>'DRE + DCF'!$AE$38*'DRE + DCF'!$AE$39*(1+G1672)/(R1672-G1672)/AC1672</f>
        <v>11.551564169070495</v>
      </c>
      <c r="G1672" s="92">
        <f>R1672*(1-'DRE + DCF'!$AE$39)</f>
        <v>0.15426373724588002</v>
      </c>
      <c r="H1672" s="94">
        <f t="shared" si="182"/>
        <v>0.25710622874313338</v>
      </c>
      <c r="I1672" s="94">
        <f t="shared" si="183"/>
        <v>0.25710622874313338</v>
      </c>
      <c r="J1672" s="94">
        <f t="shared" si="183"/>
        <v>0.25710622874313338</v>
      </c>
      <c r="K1672" s="94">
        <f t="shared" si="183"/>
        <v>0.25710622874313338</v>
      </c>
      <c r="L1672" s="94">
        <f t="shared" si="183"/>
        <v>0.25710622874313338</v>
      </c>
      <c r="M1672" s="94">
        <f t="shared" si="183"/>
        <v>0.25710622874313338</v>
      </c>
      <c r="N1672" s="94">
        <f t="shared" si="183"/>
        <v>0.25710622874313338</v>
      </c>
      <c r="O1672" s="94">
        <f t="shared" si="183"/>
        <v>0.25710622874313338</v>
      </c>
      <c r="P1672" s="94">
        <f t="shared" si="183"/>
        <v>0.25710622874313338</v>
      </c>
      <c r="Q1672" s="94">
        <f t="shared" si="183"/>
        <v>0.25710622874313338</v>
      </c>
      <c r="R1672" s="94">
        <f t="shared" si="183"/>
        <v>0.25710622874313338</v>
      </c>
      <c r="S1672" s="93">
        <f>(1+H1672)^((5-Dashboard!$F$9)*3/12)</f>
        <v>1.0588708546975314</v>
      </c>
      <c r="T1672" s="93">
        <f t="shared" si="185"/>
        <v>1.3311131468748321</v>
      </c>
      <c r="U1672" s="93">
        <f t="shared" si="185"/>
        <v>1.6733506280982247</v>
      </c>
      <c r="V1672" s="93">
        <f t="shared" si="185"/>
        <v>2.1035794974535129</v>
      </c>
      <c r="W1672" s="93">
        <f t="shared" si="185"/>
        <v>2.6444228889051615</v>
      </c>
      <c r="X1672" s="93">
        <f t="shared" si="185"/>
        <v>3.3243204850735895</v>
      </c>
      <c r="Y1672" s="93">
        <f t="shared" si="184"/>
        <v>4.1790239881244036</v>
      </c>
      <c r="Z1672" s="93">
        <f t="shared" si="184"/>
        <v>5.2534770855381581</v>
      </c>
      <c r="AA1672" s="93">
        <f t="shared" si="184"/>
        <v>6.6041787667893415</v>
      </c>
      <c r="AB1672" s="93">
        <f t="shared" si="184"/>
        <v>8.3021542634640255</v>
      </c>
      <c r="AC1672" s="95">
        <f t="shared" si="184"/>
        <v>10.436689836586988</v>
      </c>
      <c r="AE1672" s="96"/>
    </row>
    <row r="1673" spans="3:31" ht="24.75" customHeight="1" x14ac:dyDescent="0.25">
      <c r="C1673" s="91">
        <f>ABS(E1673-Dashboard!$F$13)</f>
        <v>18.980445735327997</v>
      </c>
      <c r="D1673" s="92">
        <f t="shared" si="178"/>
        <v>0.25720622874313337</v>
      </c>
      <c r="E1673" s="93" cm="1">
        <f t="array" ref="E1673">SUM('DRE + DCF'!$S$41/TIR!S1673,'DRE + DCF'!$U$41:$AD$41/TIR!T1673:AC1673,TIR!F1673)</f>
        <v>30.529554264672001</v>
      </c>
      <c r="F1673" s="100">
        <f>'DRE + DCF'!$AE$38*'DRE + DCF'!$AE$39*(1+G1673)/(R1673-G1673)/AC1673</f>
        <v>11.538261878471902</v>
      </c>
      <c r="G1673" s="92">
        <f>R1673*(1-'DRE + DCF'!$AE$39)</f>
        <v>0.15432373724588003</v>
      </c>
      <c r="H1673" s="94">
        <f t="shared" si="182"/>
        <v>0.25720622874313337</v>
      </c>
      <c r="I1673" s="94">
        <f t="shared" si="183"/>
        <v>0.25720622874313337</v>
      </c>
      <c r="J1673" s="94">
        <f t="shared" si="183"/>
        <v>0.25720622874313337</v>
      </c>
      <c r="K1673" s="94">
        <f t="shared" si="183"/>
        <v>0.25720622874313337</v>
      </c>
      <c r="L1673" s="94">
        <f t="shared" si="183"/>
        <v>0.25720622874313337</v>
      </c>
      <c r="M1673" s="94">
        <f t="shared" si="183"/>
        <v>0.25720622874313337</v>
      </c>
      <c r="N1673" s="94">
        <f t="shared" si="183"/>
        <v>0.25720622874313337</v>
      </c>
      <c r="O1673" s="94">
        <f t="shared" si="183"/>
        <v>0.25720622874313337</v>
      </c>
      <c r="P1673" s="94">
        <f t="shared" si="183"/>
        <v>0.25720622874313337</v>
      </c>
      <c r="Q1673" s="94">
        <f t="shared" si="183"/>
        <v>0.25720622874313337</v>
      </c>
      <c r="R1673" s="94">
        <f t="shared" si="183"/>
        <v>0.25720622874313337</v>
      </c>
      <c r="S1673" s="93">
        <f>(1+H1673)^((5-Dashboard!$F$9)*3/12)</f>
        <v>1.0588919117738029</v>
      </c>
      <c r="T1673" s="93">
        <f t="shared" si="185"/>
        <v>1.3312455070477496</v>
      </c>
      <c r="U1673" s="93">
        <f t="shared" si="185"/>
        <v>1.6736501434467417</v>
      </c>
      <c r="V1673" s="93">
        <f t="shared" si="185"/>
        <v>2.1041233850780823</v>
      </c>
      <c r="W1673" s="93">
        <f t="shared" si="185"/>
        <v>2.6453170257642515</v>
      </c>
      <c r="X1673" s="93">
        <f t="shared" si="185"/>
        <v>3.3257090417910771</v>
      </c>
      <c r="Y1673" s="93">
        <f t="shared" si="184"/>
        <v>4.1811021223270997</v>
      </c>
      <c r="Z1673" s="93">
        <f t="shared" si="184"/>
        <v>5.2565076312007637</v>
      </c>
      <c r="AA1673" s="93">
        <f t="shared" si="184"/>
        <v>6.6085141353814132</v>
      </c>
      <c r="AB1673" s="93">
        <f t="shared" si="184"/>
        <v>8.3082651337385549</v>
      </c>
      <c r="AC1673" s="95">
        <f t="shared" si="184"/>
        <v>10.445202676185513</v>
      </c>
      <c r="AE1673" s="96"/>
    </row>
    <row r="1674" spans="3:31" ht="24.75" customHeight="1" x14ac:dyDescent="0.25">
      <c r="C1674" s="91">
        <f>ABS(E1674-Dashboard!$F$13)</f>
        <v>19.000483362686523</v>
      </c>
      <c r="D1674" s="92">
        <f t="shared" si="178"/>
        <v>0.25730622874313336</v>
      </c>
      <c r="E1674" s="93" cm="1">
        <f t="array" ref="E1674">SUM('DRE + DCF'!$S$41/TIR!S1674,'DRE + DCF'!$U$41:$AD$41/TIR!T1674:AC1674,TIR!F1674)</f>
        <v>30.509516637313475</v>
      </c>
      <c r="F1674" s="100">
        <f>'DRE + DCF'!$AE$38*'DRE + DCF'!$AE$39*(1+G1674)/(R1674-G1674)/AC1674</f>
        <v>11.524977364600616</v>
      </c>
      <c r="G1674" s="92">
        <f>R1674*(1-'DRE + DCF'!$AE$39)</f>
        <v>0.15438373724588</v>
      </c>
      <c r="H1674" s="94">
        <f t="shared" si="182"/>
        <v>0.25730622874313336</v>
      </c>
      <c r="I1674" s="94">
        <f t="shared" si="183"/>
        <v>0.25730622874313336</v>
      </c>
      <c r="J1674" s="94">
        <f t="shared" si="183"/>
        <v>0.25730622874313336</v>
      </c>
      <c r="K1674" s="94">
        <f t="shared" si="183"/>
        <v>0.25730622874313336</v>
      </c>
      <c r="L1674" s="94">
        <f t="shared" si="183"/>
        <v>0.25730622874313336</v>
      </c>
      <c r="M1674" s="94">
        <f t="shared" si="183"/>
        <v>0.25730622874313336</v>
      </c>
      <c r="N1674" s="94">
        <f t="shared" si="183"/>
        <v>0.25730622874313336</v>
      </c>
      <c r="O1674" s="94">
        <f t="shared" si="183"/>
        <v>0.25730622874313336</v>
      </c>
      <c r="P1674" s="94">
        <f t="shared" si="183"/>
        <v>0.25730622874313336</v>
      </c>
      <c r="Q1674" s="94">
        <f t="shared" si="183"/>
        <v>0.25730622874313336</v>
      </c>
      <c r="R1674" s="94">
        <f t="shared" si="183"/>
        <v>0.25730622874313336</v>
      </c>
      <c r="S1674" s="93">
        <f>(1+H1674)^((5-Dashboard!$F$9)*3/12)</f>
        <v>1.0589129675939293</v>
      </c>
      <c r="T1674" s="93">
        <f t="shared" si="185"/>
        <v>1.331377869852723</v>
      </c>
      <c r="U1674" s="93">
        <f t="shared" si="185"/>
        <v>1.6739496885765934</v>
      </c>
      <c r="V1674" s="93">
        <f t="shared" si="185"/>
        <v>2.1046673700499792</v>
      </c>
      <c r="W1674" s="93">
        <f t="shared" si="185"/>
        <v>2.6462113937962681</v>
      </c>
      <c r="X1674" s="93">
        <f t="shared" si="185"/>
        <v>3.3270980679910966</v>
      </c>
      <c r="Y1674" s="93">
        <f t="shared" si="184"/>
        <v>4.1831811245244506</v>
      </c>
      <c r="Z1674" s="93">
        <f t="shared" si="184"/>
        <v>5.259539683825297</v>
      </c>
      <c r="AA1674" s="93">
        <f t="shared" si="184"/>
        <v>6.6128520047952364</v>
      </c>
      <c r="AB1674" s="93">
        <f t="shared" si="184"/>
        <v>8.3143800153855683</v>
      </c>
      <c r="AC1674" s="95">
        <f t="shared" si="184"/>
        <v>10.453721781481704</v>
      </c>
      <c r="AE1674" s="96"/>
    </row>
    <row r="1675" spans="3:31" ht="24.75" customHeight="1" x14ac:dyDescent="0.25">
      <c r="C1675" s="91">
        <f>ABS(E1675-Dashboard!$F$13)</f>
        <v>19.020499303934422</v>
      </c>
      <c r="D1675" s="92">
        <f t="shared" si="178"/>
        <v>0.25740622874313335</v>
      </c>
      <c r="E1675" s="93" cm="1">
        <f t="array" ref="E1675">SUM('DRE + DCF'!$S$41/TIR!S1675,'DRE + DCF'!$U$41:$AD$41/TIR!T1675:AC1675,TIR!F1675)</f>
        <v>30.489500696065576</v>
      </c>
      <c r="F1675" s="100">
        <f>'DRE + DCF'!$AE$38*'DRE + DCF'!$AE$39*(1+G1675)/(R1675-G1675)/AC1675</f>
        <v>11.511710599857574</v>
      </c>
      <c r="G1675" s="92">
        <f>R1675*(1-'DRE + DCF'!$AE$39)</f>
        <v>0.15444373724588001</v>
      </c>
      <c r="H1675" s="94">
        <f t="shared" si="182"/>
        <v>0.25740622874313335</v>
      </c>
      <c r="I1675" s="94">
        <f t="shared" si="183"/>
        <v>0.25740622874313335</v>
      </c>
      <c r="J1675" s="94">
        <f t="shared" si="183"/>
        <v>0.25740622874313335</v>
      </c>
      <c r="K1675" s="94">
        <f t="shared" si="183"/>
        <v>0.25740622874313335</v>
      </c>
      <c r="L1675" s="94">
        <f t="shared" si="183"/>
        <v>0.25740622874313335</v>
      </c>
      <c r="M1675" s="94">
        <f t="shared" si="183"/>
        <v>0.25740622874313335</v>
      </c>
      <c r="N1675" s="94">
        <f t="shared" si="183"/>
        <v>0.25740622874313335</v>
      </c>
      <c r="O1675" s="94">
        <f t="shared" si="183"/>
        <v>0.25740622874313335</v>
      </c>
      <c r="P1675" s="94">
        <f t="shared" si="183"/>
        <v>0.25740622874313335</v>
      </c>
      <c r="Q1675" s="94">
        <f t="shared" si="183"/>
        <v>0.25740622874313335</v>
      </c>
      <c r="R1675" s="94">
        <f t="shared" si="183"/>
        <v>0.25740622874313335</v>
      </c>
      <c r="S1675" s="93">
        <f>(1+H1675)^((5-Dashboard!$F$9)*3/12)</f>
        <v>1.0589340221580852</v>
      </c>
      <c r="T1675" s="93">
        <f t="shared" si="185"/>
        <v>1.3315102352895956</v>
      </c>
      <c r="U1675" s="93">
        <f t="shared" si="185"/>
        <v>1.6742492634883726</v>
      </c>
      <c r="V1675" s="93">
        <f t="shared" si="185"/>
        <v>2.105211452378883</v>
      </c>
      <c r="W1675" s="93">
        <f t="shared" si="185"/>
        <v>2.6471059930425858</v>
      </c>
      <c r="X1675" s="93">
        <f t="shared" si="185"/>
        <v>3.3284875637950249</v>
      </c>
      <c r="Y1675" s="93">
        <f t="shared" si="184"/>
        <v>4.185260995009922</v>
      </c>
      <c r="Z1675" s="93">
        <f t="shared" si="184"/>
        <v>5.2625732440411594</v>
      </c>
      <c r="AA1675" s="93">
        <f t="shared" si="184"/>
        <v>6.6171923762743114</v>
      </c>
      <c r="AB1675" s="93">
        <f t="shared" si="184"/>
        <v>8.3204989107188947</v>
      </c>
      <c r="AC1675" s="95">
        <f t="shared" si="184"/>
        <v>10.462247156588395</v>
      </c>
      <c r="AE1675" s="96"/>
    </row>
    <row r="1676" spans="3:31" ht="24.75" customHeight="1" x14ac:dyDescent="0.25">
      <c r="C1676" s="91">
        <f>ABS(E1676-Dashboard!$F$13)</f>
        <v>19.040493589535224</v>
      </c>
      <c r="D1676" s="92">
        <f t="shared" si="178"/>
        <v>0.25750622874313334</v>
      </c>
      <c r="E1676" s="93" cm="1">
        <f t="array" ref="E1676">SUM('DRE + DCF'!$S$41/TIR!S1676,'DRE + DCF'!$U$41:$AD$41/TIR!T1676:AC1676,TIR!F1676)</f>
        <v>30.469506410464774</v>
      </c>
      <c r="F1676" s="100">
        <f>'DRE + DCF'!$AE$38*'DRE + DCF'!$AE$39*(1+G1676)/(R1676-G1676)/AC1676</f>
        <v>11.498461556693471</v>
      </c>
      <c r="G1676" s="92">
        <f>R1676*(1-'DRE + DCF'!$AE$39)</f>
        <v>0.15450373724587999</v>
      </c>
      <c r="H1676" s="94">
        <f t="shared" si="182"/>
        <v>0.25750622874313334</v>
      </c>
      <c r="I1676" s="94">
        <f t="shared" si="183"/>
        <v>0.25750622874313334</v>
      </c>
      <c r="J1676" s="94">
        <f t="shared" si="183"/>
        <v>0.25750622874313334</v>
      </c>
      <c r="K1676" s="94">
        <f t="shared" si="183"/>
        <v>0.25750622874313334</v>
      </c>
      <c r="L1676" s="94">
        <f t="shared" si="183"/>
        <v>0.25750622874313334</v>
      </c>
      <c r="M1676" s="94">
        <f t="shared" si="183"/>
        <v>0.25750622874313334</v>
      </c>
      <c r="N1676" s="94">
        <f t="shared" si="183"/>
        <v>0.25750622874313334</v>
      </c>
      <c r="O1676" s="94">
        <f t="shared" si="183"/>
        <v>0.25750622874313334</v>
      </c>
      <c r="P1676" s="94">
        <f t="shared" si="183"/>
        <v>0.25750622874313334</v>
      </c>
      <c r="Q1676" s="94">
        <f t="shared" si="183"/>
        <v>0.25750622874313334</v>
      </c>
      <c r="R1676" s="94">
        <f t="shared" si="183"/>
        <v>0.25750622874313334</v>
      </c>
      <c r="S1676" s="93">
        <f>(1+H1676)^((5-Dashboard!$F$9)*3/12)</f>
        <v>1.0589550754664456</v>
      </c>
      <c r="T1676" s="93">
        <f t="shared" si="185"/>
        <v>1.3316426033582103</v>
      </c>
      <c r="U1676" s="93">
        <f t="shared" si="185"/>
        <v>1.6745488681826712</v>
      </c>
      <c r="V1676" s="93">
        <f t="shared" si="185"/>
        <v>2.105755632074473</v>
      </c>
      <c r="W1676" s="93">
        <f t="shared" si="185"/>
        <v>2.6480008235445838</v>
      </c>
      <c r="X1676" s="93">
        <f t="shared" si="185"/>
        <v>3.3298775293242606</v>
      </c>
      <c r="Y1676" s="93">
        <f t="shared" si="184"/>
        <v>4.1873417340770533</v>
      </c>
      <c r="Z1676" s="93">
        <f t="shared" si="184"/>
        <v>5.2656083124779673</v>
      </c>
      <c r="AA1676" s="93">
        <f t="shared" si="184"/>
        <v>6.6215352510626628</v>
      </c>
      <c r="AB1676" s="93">
        <f t="shared" si="184"/>
        <v>8.3266218220535251</v>
      </c>
      <c r="AC1676" s="95">
        <f t="shared" si="184"/>
        <v>10.470778805620807</v>
      </c>
      <c r="AE1676" s="96"/>
    </row>
    <row r="1677" spans="3:31" ht="24.75" customHeight="1" x14ac:dyDescent="0.25">
      <c r="C1677" s="91">
        <f>ABS(E1677-Dashboard!$F$13)</f>
        <v>19.060466249900216</v>
      </c>
      <c r="D1677" s="92">
        <f t="shared" si="178"/>
        <v>0.25760622874313333</v>
      </c>
      <c r="E1677" s="93" cm="1">
        <f t="array" ref="E1677">SUM('DRE + DCF'!$S$41/TIR!S1677,'DRE + DCF'!$U$41:$AD$41/TIR!T1677:AC1677,TIR!F1677)</f>
        <v>30.449533750099782</v>
      </c>
      <c r="F1677" s="100">
        <f>'DRE + DCF'!$AE$38*'DRE + DCF'!$AE$39*(1+G1677)/(R1677-G1677)/AC1677</f>
        <v>11.485230207608716</v>
      </c>
      <c r="G1677" s="92">
        <f>R1677*(1-'DRE + DCF'!$AE$39)</f>
        <v>0.15456373724587999</v>
      </c>
      <c r="H1677" s="94">
        <f t="shared" si="182"/>
        <v>0.25760622874313333</v>
      </c>
      <c r="I1677" s="94">
        <f t="shared" si="183"/>
        <v>0.25760622874313333</v>
      </c>
      <c r="J1677" s="94">
        <f t="shared" si="183"/>
        <v>0.25760622874313333</v>
      </c>
      <c r="K1677" s="94">
        <f t="shared" si="183"/>
        <v>0.25760622874313333</v>
      </c>
      <c r="L1677" s="94">
        <f t="shared" si="183"/>
        <v>0.25760622874313333</v>
      </c>
      <c r="M1677" s="94">
        <f t="shared" si="183"/>
        <v>0.25760622874313333</v>
      </c>
      <c r="N1677" s="94">
        <f t="shared" si="183"/>
        <v>0.25760622874313333</v>
      </c>
      <c r="O1677" s="94">
        <f t="shared" si="183"/>
        <v>0.25760622874313333</v>
      </c>
      <c r="P1677" s="94">
        <f t="shared" si="183"/>
        <v>0.25760622874313333</v>
      </c>
      <c r="Q1677" s="94">
        <f t="shared" si="183"/>
        <v>0.25760622874313333</v>
      </c>
      <c r="R1677" s="94">
        <f t="shared" si="183"/>
        <v>0.25760622874313333</v>
      </c>
      <c r="S1677" s="93">
        <f>(1+H1677)^((5-Dashboard!$F$9)*3/12)</f>
        <v>1.0589761275191851</v>
      </c>
      <c r="T1677" s="93">
        <f t="shared" si="185"/>
        <v>1.3317749740584099</v>
      </c>
      <c r="U1677" s="93">
        <f t="shared" si="185"/>
        <v>1.6748485026600812</v>
      </c>
      <c r="V1677" s="93">
        <f t="shared" si="185"/>
        <v>2.1062999091464283</v>
      </c>
      <c r="W1677" s="93">
        <f t="shared" si="185"/>
        <v>2.6488958853436442</v>
      </c>
      <c r="X1677" s="93">
        <f t="shared" si="185"/>
        <v>3.3312679647002237</v>
      </c>
      <c r="Y1677" s="93">
        <f t="shared" si="184"/>
        <v>4.1894233420194613</v>
      </c>
      <c r="Z1677" s="93">
        <f t="shared" si="184"/>
        <v>5.2686448897655485</v>
      </c>
      <c r="AA1677" s="93">
        <f t="shared" si="184"/>
        <v>6.6258806304048328</v>
      </c>
      <c r="AB1677" s="93">
        <f t="shared" si="184"/>
        <v>8.332748751705596</v>
      </c>
      <c r="AC1677" s="95">
        <f t="shared" si="184"/>
        <v>10.479316732696526</v>
      </c>
      <c r="AE1677" s="96"/>
    </row>
    <row r="1678" spans="3:31" ht="24.75" customHeight="1" x14ac:dyDescent="0.25">
      <c r="C1678" s="91">
        <f>ABS(E1678-Dashboard!$F$13)</f>
        <v>19.080417315388551</v>
      </c>
      <c r="D1678" s="92">
        <f t="shared" si="178"/>
        <v>0.25770622874313331</v>
      </c>
      <c r="E1678" s="93" cm="1">
        <f t="array" ref="E1678">SUM('DRE + DCF'!$S$41/TIR!S1678,'DRE + DCF'!$U$41:$AD$41/TIR!T1678:AC1678,TIR!F1678)</f>
        <v>30.429582684611447</v>
      </c>
      <c r="F1678" s="100">
        <f>'DRE + DCF'!$AE$38*'DRE + DCF'!$AE$39*(1+G1678)/(R1678-G1678)/AC1678</f>
        <v>11.472016525153302</v>
      </c>
      <c r="G1678" s="92">
        <f>R1678*(1-'DRE + DCF'!$AE$39)</f>
        <v>0.15462373724587999</v>
      </c>
      <c r="H1678" s="94">
        <f t="shared" si="182"/>
        <v>0.25770622874313331</v>
      </c>
      <c r="I1678" s="94">
        <f t="shared" si="183"/>
        <v>0.25770622874313331</v>
      </c>
      <c r="J1678" s="94">
        <f t="shared" si="183"/>
        <v>0.25770622874313331</v>
      </c>
      <c r="K1678" s="94">
        <f t="shared" si="183"/>
        <v>0.25770622874313331</v>
      </c>
      <c r="L1678" s="94">
        <f t="shared" si="183"/>
        <v>0.25770622874313331</v>
      </c>
      <c r="M1678" s="94">
        <f t="shared" si="183"/>
        <v>0.25770622874313331</v>
      </c>
      <c r="N1678" s="94">
        <f t="shared" si="183"/>
        <v>0.25770622874313331</v>
      </c>
      <c r="O1678" s="94">
        <f t="shared" si="183"/>
        <v>0.25770622874313331</v>
      </c>
      <c r="P1678" s="94">
        <f t="shared" si="183"/>
        <v>0.25770622874313331</v>
      </c>
      <c r="Q1678" s="94">
        <f t="shared" si="183"/>
        <v>0.25770622874313331</v>
      </c>
      <c r="R1678" s="94">
        <f t="shared" si="183"/>
        <v>0.25770622874313331</v>
      </c>
      <c r="S1678" s="93">
        <f>(1+H1678)^((5-Dashboard!$F$9)*3/12)</f>
        <v>1.0589971783164784</v>
      </c>
      <c r="T1678" s="93">
        <f t="shared" si="185"/>
        <v>1.3319073473900376</v>
      </c>
      <c r="U1678" s="93">
        <f t="shared" si="185"/>
        <v>1.6751481669211945</v>
      </c>
      <c r="V1678" s="93">
        <f t="shared" si="185"/>
        <v>2.1068442836044281</v>
      </c>
      <c r="W1678" s="93">
        <f t="shared" si="185"/>
        <v>2.6497911784811539</v>
      </c>
      <c r="X1678" s="93">
        <f t="shared" si="185"/>
        <v>3.3326588700443547</v>
      </c>
      <c r="Y1678" s="93">
        <f t="shared" si="184"/>
        <v>4.1915058191308372</v>
      </c>
      <c r="Z1678" s="93">
        <f t="shared" si="184"/>
        <v>5.2716829765339428</v>
      </c>
      <c r="AA1678" s="93">
        <f t="shared" si="184"/>
        <v>6.6302285155458813</v>
      </c>
      <c r="AB1678" s="93">
        <f t="shared" si="184"/>
        <v>8.3388797019923935</v>
      </c>
      <c r="AC1678" s="95">
        <f t="shared" si="184"/>
        <v>10.487860941935516</v>
      </c>
      <c r="AE1678" s="96"/>
    </row>
    <row r="1679" spans="3:31" ht="24.75" customHeight="1" x14ac:dyDescent="0.25">
      <c r="C1679" s="91">
        <f>ABS(E1679-Dashboard!$F$13)</f>
        <v>19.100346816307432</v>
      </c>
      <c r="D1679" s="92">
        <f t="shared" ref="D1679:D1742" si="186">D1678+0.0001</f>
        <v>0.2578062287431333</v>
      </c>
      <c r="E1679" s="93" cm="1">
        <f t="array" ref="E1679">SUM('DRE + DCF'!$S$41/TIR!S1679,'DRE + DCF'!$U$41:$AD$41/TIR!T1679:AC1679,TIR!F1679)</f>
        <v>30.409653183692566</v>
      </c>
      <c r="F1679" s="100">
        <f>'DRE + DCF'!$AE$38*'DRE + DCF'!$AE$39*(1+G1679)/(R1679-G1679)/AC1679</f>
        <v>11.458820481926683</v>
      </c>
      <c r="G1679" s="92">
        <f>R1679*(1-'DRE + DCF'!$AE$39)</f>
        <v>0.15468373724587997</v>
      </c>
      <c r="H1679" s="94">
        <f t="shared" si="182"/>
        <v>0.2578062287431333</v>
      </c>
      <c r="I1679" s="94">
        <f t="shared" si="183"/>
        <v>0.2578062287431333</v>
      </c>
      <c r="J1679" s="94">
        <f t="shared" si="183"/>
        <v>0.2578062287431333</v>
      </c>
      <c r="K1679" s="94">
        <f t="shared" si="183"/>
        <v>0.2578062287431333</v>
      </c>
      <c r="L1679" s="94">
        <f t="shared" si="183"/>
        <v>0.2578062287431333</v>
      </c>
      <c r="M1679" s="94">
        <f t="shared" si="183"/>
        <v>0.2578062287431333</v>
      </c>
      <c r="N1679" s="94">
        <f t="shared" si="183"/>
        <v>0.2578062287431333</v>
      </c>
      <c r="O1679" s="94">
        <f t="shared" si="183"/>
        <v>0.2578062287431333</v>
      </c>
      <c r="P1679" s="94">
        <f t="shared" si="183"/>
        <v>0.2578062287431333</v>
      </c>
      <c r="Q1679" s="94">
        <f t="shared" si="183"/>
        <v>0.2578062287431333</v>
      </c>
      <c r="R1679" s="94">
        <f t="shared" si="183"/>
        <v>0.2578062287431333</v>
      </c>
      <c r="S1679" s="93">
        <f>(1+H1679)^((5-Dashboard!$F$9)*3/12)</f>
        <v>1.0590182278585005</v>
      </c>
      <c r="T1679" s="93">
        <f t="shared" si="185"/>
        <v>1.3320397233529369</v>
      </c>
      <c r="U1679" s="93">
        <f t="shared" si="185"/>
        <v>1.6754478609666041</v>
      </c>
      <c r="V1679" s="93">
        <f t="shared" si="185"/>
        <v>2.1073887554581541</v>
      </c>
      <c r="W1679" s="93">
        <f t="shared" si="185"/>
        <v>2.650686702998506</v>
      </c>
      <c r="X1679" s="93">
        <f t="shared" si="185"/>
        <v>3.3340502454781205</v>
      </c>
      <c r="Y1679" s="93">
        <f t="shared" si="184"/>
        <v>4.1935891657049522</v>
      </c>
      <c r="Z1679" s="93">
        <f t="shared" si="184"/>
        <v>5.2747225734134089</v>
      </c>
      <c r="AA1679" s="93">
        <f t="shared" si="184"/>
        <v>6.6345789077313952</v>
      </c>
      <c r="AB1679" s="93">
        <f t="shared" si="184"/>
        <v>8.3450146752323633</v>
      </c>
      <c r="AC1679" s="95">
        <f t="shared" si="184"/>
        <v>10.496411437460122</v>
      </c>
      <c r="AE1679" s="96"/>
    </row>
    <row r="1680" spans="3:31" ht="24.75" customHeight="1" x14ac:dyDescent="0.25">
      <c r="C1680" s="91">
        <f>ABS(E1680-Dashboard!$F$13)</f>
        <v>19.120254782912074</v>
      </c>
      <c r="D1680" s="92">
        <f t="shared" si="186"/>
        <v>0.25790622874313329</v>
      </c>
      <c r="E1680" s="93" cm="1">
        <f t="array" ref="E1680">SUM('DRE + DCF'!$S$41/TIR!S1680,'DRE + DCF'!$U$41:$AD$41/TIR!T1680:AC1680,TIR!F1680)</f>
        <v>30.389745217087924</v>
      </c>
      <c r="F1680" s="100">
        <f>'DRE + DCF'!$AE$38*'DRE + DCF'!$AE$39*(1+G1680)/(R1680-G1680)/AC1680</f>
        <v>11.445642050577732</v>
      </c>
      <c r="G1680" s="92">
        <f>R1680*(1-'DRE + DCF'!$AE$39)</f>
        <v>0.15474373724587998</v>
      </c>
      <c r="H1680" s="94">
        <f t="shared" si="182"/>
        <v>0.25790622874313329</v>
      </c>
      <c r="I1680" s="94">
        <f t="shared" si="183"/>
        <v>0.25790622874313329</v>
      </c>
      <c r="J1680" s="94">
        <f t="shared" si="183"/>
        <v>0.25790622874313329</v>
      </c>
      <c r="K1680" s="94">
        <f t="shared" si="183"/>
        <v>0.25790622874313329</v>
      </c>
      <c r="L1680" s="94">
        <f t="shared" si="183"/>
        <v>0.25790622874313329</v>
      </c>
      <c r="M1680" s="94">
        <f t="shared" si="183"/>
        <v>0.25790622874313329</v>
      </c>
      <c r="N1680" s="94">
        <f t="shared" si="183"/>
        <v>0.25790622874313329</v>
      </c>
      <c r="O1680" s="94">
        <f t="shared" si="183"/>
        <v>0.25790622874313329</v>
      </c>
      <c r="P1680" s="94">
        <f t="shared" si="183"/>
        <v>0.25790622874313329</v>
      </c>
      <c r="Q1680" s="94">
        <f t="shared" si="183"/>
        <v>0.25790622874313329</v>
      </c>
      <c r="R1680" s="94">
        <f t="shared" si="183"/>
        <v>0.25790622874313329</v>
      </c>
      <c r="S1680" s="93">
        <f>(1+H1680)^((5-Dashboard!$F$9)*3/12)</f>
        <v>1.0590392761454255</v>
      </c>
      <c r="T1680" s="93">
        <f t="shared" si="185"/>
        <v>1.3321721019469499</v>
      </c>
      <c r="U1680" s="93">
        <f t="shared" si="185"/>
        <v>1.6757475847969006</v>
      </c>
      <c r="V1680" s="93">
        <f t="shared" si="185"/>
        <v>2.1079333247172833</v>
      </c>
      <c r="W1680" s="93">
        <f t="shared" si="185"/>
        <v>2.6515824589370927</v>
      </c>
      <c r="X1680" s="93">
        <f t="shared" si="185"/>
        <v>3.3354420911230025</v>
      </c>
      <c r="Y1680" s="93">
        <f t="shared" si="184"/>
        <v>4.195673382035646</v>
      </c>
      <c r="Z1680" s="93">
        <f t="shared" si="184"/>
        <v>5.2777636810344069</v>
      </c>
      <c r="AA1680" s="93">
        <f t="shared" si="184"/>
        <v>6.6389318082074675</v>
      </c>
      <c r="AB1680" s="93">
        <f t="shared" si="184"/>
        <v>8.3511536737450864</v>
      </c>
      <c r="AC1680" s="95">
        <f t="shared" si="184"/>
        <v>10.504968223395045</v>
      </c>
      <c r="AE1680" s="96"/>
    </row>
    <row r="1681" spans="3:31" ht="24.75" customHeight="1" x14ac:dyDescent="0.25">
      <c r="C1681" s="91">
        <f>ABS(E1681-Dashboard!$F$13)</f>
        <v>19.140141245405978</v>
      </c>
      <c r="D1681" s="92">
        <f t="shared" si="186"/>
        <v>0.25800622874313328</v>
      </c>
      <c r="E1681" s="93" cm="1">
        <f t="array" ref="E1681">SUM('DRE + DCF'!$S$41/TIR!S1681,'DRE + DCF'!$U$41:$AD$41/TIR!T1681:AC1681,TIR!F1681)</f>
        <v>30.36985875459402</v>
      </c>
      <c r="F1681" s="100">
        <f>'DRE + DCF'!$AE$38*'DRE + DCF'!$AE$39*(1+G1681)/(R1681-G1681)/AC1681</f>
        <v>11.43248120380456</v>
      </c>
      <c r="G1681" s="92">
        <f>R1681*(1-'DRE + DCF'!$AE$39)</f>
        <v>0.15480373724587995</v>
      </c>
      <c r="H1681" s="94">
        <f t="shared" si="182"/>
        <v>0.25800622874313328</v>
      </c>
      <c r="I1681" s="94">
        <f t="shared" si="183"/>
        <v>0.25800622874313328</v>
      </c>
      <c r="J1681" s="94">
        <f t="shared" si="183"/>
        <v>0.25800622874313328</v>
      </c>
      <c r="K1681" s="94">
        <f t="shared" si="183"/>
        <v>0.25800622874313328</v>
      </c>
      <c r="L1681" s="94">
        <f t="shared" si="183"/>
        <v>0.25800622874313328</v>
      </c>
      <c r="M1681" s="94">
        <f t="shared" si="183"/>
        <v>0.25800622874313328</v>
      </c>
      <c r="N1681" s="94">
        <f t="shared" si="183"/>
        <v>0.25800622874313328</v>
      </c>
      <c r="O1681" s="94">
        <f t="shared" si="183"/>
        <v>0.25800622874313328</v>
      </c>
      <c r="P1681" s="94">
        <f t="shared" si="183"/>
        <v>0.25800622874313328</v>
      </c>
      <c r="Q1681" s="94">
        <f t="shared" si="183"/>
        <v>0.25800622874313328</v>
      </c>
      <c r="R1681" s="94">
        <f t="shared" si="183"/>
        <v>0.25800622874313328</v>
      </c>
      <c r="S1681" s="93">
        <f>(1+H1681)^((5-Dashboard!$F$9)*3/12)</f>
        <v>1.0590603231774285</v>
      </c>
      <c r="T1681" s="93">
        <f t="shared" si="185"/>
        <v>1.3323044831719209</v>
      </c>
      <c r="U1681" s="93">
        <f t="shared" si="185"/>
        <v>1.6760473384126775</v>
      </c>
      <c r="V1681" s="93">
        <f t="shared" si="185"/>
        <v>2.1084779913914984</v>
      </c>
      <c r="W1681" s="93">
        <f t="shared" si="185"/>
        <v>2.6524784463383155</v>
      </c>
      <c r="X1681" s="93">
        <f t="shared" si="185"/>
        <v>3.3368344071005098</v>
      </c>
      <c r="Y1681" s="93">
        <f t="shared" si="184"/>
        <v>4.1977584684168416</v>
      </c>
      <c r="Z1681" s="93">
        <f t="shared" si="184"/>
        <v>5.2808063000276224</v>
      </c>
      <c r="AA1681" s="93">
        <f t="shared" si="184"/>
        <v>6.6432872182207285</v>
      </c>
      <c r="AB1681" s="93">
        <f t="shared" si="184"/>
        <v>8.3572966998513198</v>
      </c>
      <c r="AC1681" s="95">
        <f t="shared" si="184"/>
        <v>10.513531303867392</v>
      </c>
      <c r="AE1681" s="96"/>
    </row>
    <row r="1682" spans="3:31" ht="24.75" customHeight="1" x14ac:dyDescent="0.25">
      <c r="C1682" s="91">
        <f>ABS(E1682-Dashboard!$F$13)</f>
        <v>19.16000623394088</v>
      </c>
      <c r="D1682" s="92">
        <f t="shared" si="186"/>
        <v>0.25810622874313327</v>
      </c>
      <c r="E1682" s="93" cm="1">
        <f t="array" ref="E1682">SUM('DRE + DCF'!$S$41/TIR!S1682,'DRE + DCF'!$U$41:$AD$41/TIR!T1682:AC1682,TIR!F1682)</f>
        <v>30.349993766059118</v>
      </c>
      <c r="F1682" s="100">
        <f>'DRE + DCF'!$AE$38*'DRE + DCF'!$AE$39*(1+G1682)/(R1682-G1682)/AC1682</f>
        <v>11.41933791435449</v>
      </c>
      <c r="G1682" s="92">
        <f>R1682*(1-'DRE + DCF'!$AE$39)</f>
        <v>0.15486373724587996</v>
      </c>
      <c r="H1682" s="94">
        <f t="shared" si="182"/>
        <v>0.25810622874313327</v>
      </c>
      <c r="I1682" s="94">
        <f t="shared" si="183"/>
        <v>0.25810622874313327</v>
      </c>
      <c r="J1682" s="94">
        <f t="shared" si="183"/>
        <v>0.25810622874313327</v>
      </c>
      <c r="K1682" s="94">
        <f t="shared" si="183"/>
        <v>0.25810622874313327</v>
      </c>
      <c r="L1682" s="94">
        <f t="shared" si="183"/>
        <v>0.25810622874313327</v>
      </c>
      <c r="M1682" s="94">
        <f t="shared" si="183"/>
        <v>0.25810622874313327</v>
      </c>
      <c r="N1682" s="94">
        <f t="shared" si="183"/>
        <v>0.25810622874313327</v>
      </c>
      <c r="O1682" s="94">
        <f t="shared" si="183"/>
        <v>0.25810622874313327</v>
      </c>
      <c r="P1682" s="94">
        <f t="shared" si="183"/>
        <v>0.25810622874313327</v>
      </c>
      <c r="Q1682" s="94">
        <f t="shared" ref="I1682:R1708" si="187">$D1682</f>
        <v>0.25810622874313327</v>
      </c>
      <c r="R1682" s="94">
        <f t="shared" si="187"/>
        <v>0.25810622874313327</v>
      </c>
      <c r="S1682" s="93">
        <f>(1+H1682)^((5-Dashboard!$F$9)*3/12)</f>
        <v>1.0590813689546836</v>
      </c>
      <c r="T1682" s="93">
        <f t="shared" si="185"/>
        <v>1.332436867027692</v>
      </c>
      <c r="U1682" s="93">
        <f t="shared" si="185"/>
        <v>1.6763471218145254</v>
      </c>
      <c r="V1682" s="93">
        <f t="shared" si="185"/>
        <v>2.1090227554904786</v>
      </c>
      <c r="W1682" s="93">
        <f t="shared" si="185"/>
        <v>2.6533746652435775</v>
      </c>
      <c r="X1682" s="93">
        <f t="shared" si="185"/>
        <v>3.338227193532171</v>
      </c>
      <c r="Y1682" s="93">
        <f t="shared" si="184"/>
        <v>4.1998444251425333</v>
      </c>
      <c r="Z1682" s="93">
        <f t="shared" si="184"/>
        <v>5.2838504310239447</v>
      </c>
      <c r="AA1682" s="93">
        <f t="shared" si="184"/>
        <v>6.647645139018314</v>
      </c>
      <c r="AB1682" s="93">
        <f t="shared" si="184"/>
        <v>8.3634437558729537</v>
      </c>
      <c r="AC1682" s="95">
        <f t="shared" si="184"/>
        <v>10.522100683006627</v>
      </c>
      <c r="AE1682" s="96"/>
    </row>
    <row r="1683" spans="3:31" ht="24.75" customHeight="1" x14ac:dyDescent="0.25">
      <c r="C1683" s="91">
        <f>ABS(E1683-Dashboard!$F$13)</f>
        <v>19.179849778616983</v>
      </c>
      <c r="D1683" s="92">
        <f t="shared" si="186"/>
        <v>0.25820622874313326</v>
      </c>
      <c r="E1683" s="93" cm="1">
        <f t="array" ref="E1683">SUM('DRE + DCF'!$S$41/TIR!S1683,'DRE + DCF'!$U$41:$AD$41/TIR!T1683:AC1683,TIR!F1683)</f>
        <v>30.330150221383015</v>
      </c>
      <c r="F1683" s="100">
        <f>'DRE + DCF'!$AE$38*'DRE + DCF'!$AE$39*(1+G1683)/(R1683-G1683)/AC1683</f>
        <v>11.406212155023878</v>
      </c>
      <c r="G1683" s="92">
        <f>R1683*(1-'DRE + DCF'!$AE$39)</f>
        <v>0.15492373724587996</v>
      </c>
      <c r="H1683" s="94">
        <f t="shared" si="182"/>
        <v>0.25820622874313326</v>
      </c>
      <c r="I1683" s="94">
        <f t="shared" si="187"/>
        <v>0.25820622874313326</v>
      </c>
      <c r="J1683" s="94">
        <f t="shared" si="187"/>
        <v>0.25820622874313326</v>
      </c>
      <c r="K1683" s="94">
        <f t="shared" si="187"/>
        <v>0.25820622874313326</v>
      </c>
      <c r="L1683" s="94">
        <f t="shared" si="187"/>
        <v>0.25820622874313326</v>
      </c>
      <c r="M1683" s="94">
        <f t="shared" si="187"/>
        <v>0.25820622874313326</v>
      </c>
      <c r="N1683" s="94">
        <f t="shared" si="187"/>
        <v>0.25820622874313326</v>
      </c>
      <c r="O1683" s="94">
        <f t="shared" si="187"/>
        <v>0.25820622874313326</v>
      </c>
      <c r="P1683" s="94">
        <f t="shared" si="187"/>
        <v>0.25820622874313326</v>
      </c>
      <c r="Q1683" s="94">
        <f t="shared" si="187"/>
        <v>0.25820622874313326</v>
      </c>
      <c r="R1683" s="94">
        <f t="shared" si="187"/>
        <v>0.25820622874313326</v>
      </c>
      <c r="S1683" s="93">
        <f>(1+H1683)^((5-Dashboard!$F$9)*3/12)</f>
        <v>1.0591024134773659</v>
      </c>
      <c r="T1683" s="93">
        <f t="shared" si="185"/>
        <v>1.3325692535141072</v>
      </c>
      <c r="U1683" s="93">
        <f t="shared" si="185"/>
        <v>1.6766469350030371</v>
      </c>
      <c r="V1683" s="93">
        <f t="shared" si="185"/>
        <v>2.1095676170239046</v>
      </c>
      <c r="W1683" s="93">
        <f t="shared" si="185"/>
        <v>2.6542711156942853</v>
      </c>
      <c r="X1683" s="93">
        <f t="shared" si="185"/>
        <v>3.3396204505395355</v>
      </c>
      <c r="Y1683" s="93">
        <f t="shared" si="184"/>
        <v>4.2019312525067924</v>
      </c>
      <c r="Z1683" s="93">
        <f t="shared" si="184"/>
        <v>5.2868960746544813</v>
      </c>
      <c r="AA1683" s="93">
        <f t="shared" si="184"/>
        <v>6.6520055718478899</v>
      </c>
      <c r="AB1683" s="93">
        <f t="shared" si="184"/>
        <v>8.3695948441330437</v>
      </c>
      <c r="AC1683" s="95">
        <f t="shared" si="184"/>
        <v>10.530676364944609</v>
      </c>
      <c r="AE1683" s="96"/>
    </row>
    <row r="1684" spans="3:31" ht="24.75" customHeight="1" x14ac:dyDescent="0.25">
      <c r="C1684" s="91">
        <f>ABS(E1684-Dashboard!$F$13)</f>
        <v>19.199671909482994</v>
      </c>
      <c r="D1684" s="92">
        <f t="shared" si="186"/>
        <v>0.25830622874313325</v>
      </c>
      <c r="E1684" s="93" cm="1">
        <f t="array" ref="E1684">SUM('DRE + DCF'!$S$41/TIR!S1684,'DRE + DCF'!$U$41:$AD$41/TIR!T1684:AC1684,TIR!F1684)</f>
        <v>30.310328090517004</v>
      </c>
      <c r="F1684" s="100">
        <f>'DRE + DCF'!$AE$38*'DRE + DCF'!$AE$39*(1+G1684)/(R1684-G1684)/AC1684</f>
        <v>11.393103898658067</v>
      </c>
      <c r="G1684" s="92">
        <f>R1684*(1-'DRE + DCF'!$AE$39)</f>
        <v>0.15498373724587994</v>
      </c>
      <c r="H1684" s="94">
        <f t="shared" si="182"/>
        <v>0.25830622874313325</v>
      </c>
      <c r="I1684" s="94">
        <f t="shared" si="187"/>
        <v>0.25830622874313325</v>
      </c>
      <c r="J1684" s="94">
        <f t="shared" si="187"/>
        <v>0.25830622874313325</v>
      </c>
      <c r="K1684" s="94">
        <f t="shared" si="187"/>
        <v>0.25830622874313325</v>
      </c>
      <c r="L1684" s="94">
        <f t="shared" si="187"/>
        <v>0.25830622874313325</v>
      </c>
      <c r="M1684" s="94">
        <f t="shared" si="187"/>
        <v>0.25830622874313325</v>
      </c>
      <c r="N1684" s="94">
        <f t="shared" si="187"/>
        <v>0.25830622874313325</v>
      </c>
      <c r="O1684" s="94">
        <f t="shared" si="187"/>
        <v>0.25830622874313325</v>
      </c>
      <c r="P1684" s="94">
        <f t="shared" si="187"/>
        <v>0.25830622874313325</v>
      </c>
      <c r="Q1684" s="94">
        <f t="shared" si="187"/>
        <v>0.25830622874313325</v>
      </c>
      <c r="R1684" s="94">
        <f t="shared" si="187"/>
        <v>0.25830622874313325</v>
      </c>
      <c r="S1684" s="93">
        <f>(1+H1684)^((5-Dashboard!$F$9)*3/12)</f>
        <v>1.0591234567456493</v>
      </c>
      <c r="T1684" s="93">
        <f t="shared" si="185"/>
        <v>1.332701642631009</v>
      </c>
      <c r="U1684" s="93">
        <f t="shared" si="185"/>
        <v>1.6769467779788039</v>
      </c>
      <c r="V1684" s="93">
        <f t="shared" si="185"/>
        <v>2.1101125760014572</v>
      </c>
      <c r="W1684" s="93">
        <f t="shared" si="185"/>
        <v>2.6551677977318517</v>
      </c>
      <c r="X1684" s="93">
        <f t="shared" si="185"/>
        <v>3.3410141782441767</v>
      </c>
      <c r="Y1684" s="93">
        <f t="shared" si="184"/>
        <v>4.2040189508037686</v>
      </c>
      <c r="Z1684" s="93">
        <f t="shared" si="184"/>
        <v>5.2899432315505539</v>
      </c>
      <c r="AA1684" s="93">
        <f t="shared" si="184"/>
        <v>6.6563685179576408</v>
      </c>
      <c r="AB1684" s="93">
        <f t="shared" si="184"/>
        <v>8.375749966955798</v>
      </c>
      <c r="AC1684" s="95">
        <f t="shared" si="184"/>
        <v>10.539258353815573</v>
      </c>
      <c r="AE1684" s="96"/>
    </row>
    <row r="1685" spans="3:31" ht="24.75" customHeight="1" x14ac:dyDescent="0.25">
      <c r="C1685" s="91">
        <f>ABS(E1685-Dashboard!$F$13)</f>
        <v>19.219472656536233</v>
      </c>
      <c r="D1685" s="92">
        <f t="shared" si="186"/>
        <v>0.25840622874313324</v>
      </c>
      <c r="E1685" s="93" cm="1">
        <f t="array" ref="E1685">SUM('DRE + DCF'!$S$41/TIR!S1685,'DRE + DCF'!$U$41:$AD$41/TIR!T1685:AC1685,TIR!F1685)</f>
        <v>30.290527343463765</v>
      </c>
      <c r="F1685" s="100">
        <f>'DRE + DCF'!$AE$38*'DRE + DCF'!$AE$39*(1+G1685)/(R1685-G1685)/AC1685</f>
        <v>11.38001311815127</v>
      </c>
      <c r="G1685" s="92">
        <f>R1685*(1-'DRE + DCF'!$AE$39)</f>
        <v>0.15504373724587994</v>
      </c>
      <c r="H1685" s="94">
        <f t="shared" si="182"/>
        <v>0.25840622874313324</v>
      </c>
      <c r="I1685" s="94">
        <f t="shared" si="187"/>
        <v>0.25840622874313324</v>
      </c>
      <c r="J1685" s="94">
        <f t="shared" si="187"/>
        <v>0.25840622874313324</v>
      </c>
      <c r="K1685" s="94">
        <f t="shared" si="187"/>
        <v>0.25840622874313324</v>
      </c>
      <c r="L1685" s="94">
        <f t="shared" si="187"/>
        <v>0.25840622874313324</v>
      </c>
      <c r="M1685" s="94">
        <f t="shared" si="187"/>
        <v>0.25840622874313324</v>
      </c>
      <c r="N1685" s="94">
        <f t="shared" si="187"/>
        <v>0.25840622874313324</v>
      </c>
      <c r="O1685" s="94">
        <f t="shared" si="187"/>
        <v>0.25840622874313324</v>
      </c>
      <c r="P1685" s="94">
        <f t="shared" si="187"/>
        <v>0.25840622874313324</v>
      </c>
      <c r="Q1685" s="94">
        <f t="shared" si="187"/>
        <v>0.25840622874313324</v>
      </c>
      <c r="R1685" s="94">
        <f t="shared" si="187"/>
        <v>0.25840622874313324</v>
      </c>
      <c r="S1685" s="93">
        <f>(1+H1685)^((5-Dashboard!$F$9)*3/12)</f>
        <v>1.0591444987597087</v>
      </c>
      <c r="T1685" s="93">
        <f t="shared" si="185"/>
        <v>1.3328340343782412</v>
      </c>
      <c r="U1685" s="93">
        <f t="shared" si="185"/>
        <v>1.6772466507424182</v>
      </c>
      <c r="V1685" s="93">
        <f t="shared" si="185"/>
        <v>2.1106576324328175</v>
      </c>
      <c r="W1685" s="93">
        <f t="shared" si="185"/>
        <v>2.6560647113976921</v>
      </c>
      <c r="X1685" s="93">
        <f t="shared" si="185"/>
        <v>3.3424083767676884</v>
      </c>
      <c r="Y1685" s="93">
        <f t="shared" si="184"/>
        <v>4.2061075203276843</v>
      </c>
      <c r="Z1685" s="93">
        <f t="shared" si="184"/>
        <v>5.2929919023436929</v>
      </c>
      <c r="AA1685" s="93">
        <f t="shared" si="184"/>
        <v>6.6607339785962694</v>
      </c>
      <c r="AB1685" s="93">
        <f t="shared" si="184"/>
        <v>8.3819091266665762</v>
      </c>
      <c r="AC1685" s="95">
        <f t="shared" si="184"/>
        <v>10.547846653756135</v>
      </c>
      <c r="AE1685" s="96"/>
    </row>
    <row r="1686" spans="3:31" ht="24.75" customHeight="1" x14ac:dyDescent="0.25">
      <c r="C1686" s="91">
        <f>ABS(E1686-Dashboard!$F$13)</f>
        <v>19.239252049722744</v>
      </c>
      <c r="D1686" s="92">
        <f t="shared" si="186"/>
        <v>0.25850622874313323</v>
      </c>
      <c r="E1686" s="93" cm="1">
        <f t="array" ref="E1686">SUM('DRE + DCF'!$S$41/TIR!S1686,'DRE + DCF'!$U$41:$AD$41/TIR!T1686:AC1686,TIR!F1686)</f>
        <v>30.270747950277254</v>
      </c>
      <c r="F1686" s="100">
        <f>'DRE + DCF'!$AE$38*'DRE + DCF'!$AE$39*(1+G1686)/(R1686-G1686)/AC1686</f>
        <v>11.366939786446453</v>
      </c>
      <c r="G1686" s="92">
        <f>R1686*(1-'DRE + DCF'!$AE$39)</f>
        <v>0.15510373724587992</v>
      </c>
      <c r="H1686" s="94">
        <f t="shared" si="182"/>
        <v>0.25850622874313323</v>
      </c>
      <c r="I1686" s="94">
        <f t="shared" si="187"/>
        <v>0.25850622874313323</v>
      </c>
      <c r="J1686" s="94">
        <f t="shared" si="187"/>
        <v>0.25850622874313323</v>
      </c>
      <c r="K1686" s="94">
        <f t="shared" si="187"/>
        <v>0.25850622874313323</v>
      </c>
      <c r="L1686" s="94">
        <f t="shared" si="187"/>
        <v>0.25850622874313323</v>
      </c>
      <c r="M1686" s="94">
        <f t="shared" si="187"/>
        <v>0.25850622874313323</v>
      </c>
      <c r="N1686" s="94">
        <f t="shared" si="187"/>
        <v>0.25850622874313323</v>
      </c>
      <c r="O1686" s="94">
        <f t="shared" si="187"/>
        <v>0.25850622874313323</v>
      </c>
      <c r="P1686" s="94">
        <f t="shared" si="187"/>
        <v>0.25850622874313323</v>
      </c>
      <c r="Q1686" s="94">
        <f t="shared" si="187"/>
        <v>0.25850622874313323</v>
      </c>
      <c r="R1686" s="94">
        <f t="shared" si="187"/>
        <v>0.25850622874313323</v>
      </c>
      <c r="S1686" s="93">
        <f>(1+H1686)^((5-Dashboard!$F$9)*3/12)</f>
        <v>1.0591655395197184</v>
      </c>
      <c r="T1686" s="93">
        <f t="shared" si="185"/>
        <v>1.3329664287556469</v>
      </c>
      <c r="U1686" s="93">
        <f t="shared" si="185"/>
        <v>1.6775465532944716</v>
      </c>
      <c r="V1686" s="93">
        <f t="shared" si="185"/>
        <v>2.111202786327667</v>
      </c>
      <c r="W1686" s="93">
        <f t="shared" si="185"/>
        <v>2.6569618567332269</v>
      </c>
      <c r="X1686" s="93">
        <f t="shared" si="185"/>
        <v>3.3438030462316863</v>
      </c>
      <c r="Y1686" s="93">
        <f t="shared" si="184"/>
        <v>4.2081969613728401</v>
      </c>
      <c r="Z1686" s="93">
        <f t="shared" si="184"/>
        <v>5.2960420876656453</v>
      </c>
      <c r="AA1686" s="93">
        <f t="shared" si="184"/>
        <v>6.6651019550130011</v>
      </c>
      <c r="AB1686" s="93">
        <f t="shared" si="184"/>
        <v>8.3880723255918959</v>
      </c>
      <c r="AC1686" s="95">
        <f t="shared" si="184"/>
        <v>10.556441268905299</v>
      </c>
      <c r="AE1686" s="96"/>
    </row>
    <row r="1687" spans="3:31" ht="24.75" customHeight="1" x14ac:dyDescent="0.25">
      <c r="C1687" s="91">
        <f>ABS(E1687-Dashboard!$F$13)</f>
        <v>19.259010118937425</v>
      </c>
      <c r="D1687" s="92">
        <f t="shared" si="186"/>
        <v>0.25860622874313322</v>
      </c>
      <c r="E1687" s="93" cm="1">
        <f t="array" ref="E1687">SUM('DRE + DCF'!$S$41/TIR!S1687,'DRE + DCF'!$U$41:$AD$41/TIR!T1687:AC1687,TIR!F1687)</f>
        <v>30.250989881062573</v>
      </c>
      <c r="F1687" s="100">
        <f>'DRE + DCF'!$AE$38*'DRE + DCF'!$AE$39*(1+G1687)/(R1687-G1687)/AC1687</f>
        <v>11.353883876535253</v>
      </c>
      <c r="G1687" s="92">
        <f>R1687*(1-'DRE + DCF'!$AE$39)</f>
        <v>0.15516373724587992</v>
      </c>
      <c r="H1687" s="94">
        <f t="shared" si="182"/>
        <v>0.25860622874313322</v>
      </c>
      <c r="I1687" s="94">
        <f t="shared" si="187"/>
        <v>0.25860622874313322</v>
      </c>
      <c r="J1687" s="94">
        <f t="shared" si="187"/>
        <v>0.25860622874313322</v>
      </c>
      <c r="K1687" s="94">
        <f t="shared" si="187"/>
        <v>0.25860622874313322</v>
      </c>
      <c r="L1687" s="94">
        <f t="shared" si="187"/>
        <v>0.25860622874313322</v>
      </c>
      <c r="M1687" s="94">
        <f t="shared" si="187"/>
        <v>0.25860622874313322</v>
      </c>
      <c r="N1687" s="94">
        <f t="shared" si="187"/>
        <v>0.25860622874313322</v>
      </c>
      <c r="O1687" s="94">
        <f t="shared" si="187"/>
        <v>0.25860622874313322</v>
      </c>
      <c r="P1687" s="94">
        <f t="shared" si="187"/>
        <v>0.25860622874313322</v>
      </c>
      <c r="Q1687" s="94">
        <f t="shared" si="187"/>
        <v>0.25860622874313322</v>
      </c>
      <c r="R1687" s="94">
        <f t="shared" si="187"/>
        <v>0.25860622874313322</v>
      </c>
      <c r="S1687" s="93">
        <f>(1+H1687)^((5-Dashboard!$F$9)*3/12)</f>
        <v>1.0591865790258526</v>
      </c>
      <c r="T1687" s="93">
        <f t="shared" si="185"/>
        <v>1.3330988257630689</v>
      </c>
      <c r="U1687" s="93">
        <f t="shared" si="185"/>
        <v>1.6778464856355555</v>
      </c>
      <c r="V1687" s="93">
        <f t="shared" si="185"/>
        <v>2.1117480376956861</v>
      </c>
      <c r="W1687" s="93">
        <f t="shared" si="185"/>
        <v>2.6578592337798792</v>
      </c>
      <c r="X1687" s="93">
        <f t="shared" si="185"/>
        <v>3.3451981867578073</v>
      </c>
      <c r="Y1687" s="93">
        <f t="shared" si="184"/>
        <v>4.210287274233611</v>
      </c>
      <c r="Z1687" s="93">
        <f t="shared" si="184"/>
        <v>5.2990937881483715</v>
      </c>
      <c r="AA1687" s="93">
        <f t="shared" si="184"/>
        <v>6.6694724484575856</v>
      </c>
      <c r="AB1687" s="93">
        <f t="shared" si="184"/>
        <v>8.3942395660594329</v>
      </c>
      <c r="AC1687" s="95">
        <f t="shared" si="184"/>
        <v>10.565042203404458</v>
      </c>
      <c r="AE1687" s="96"/>
    </row>
    <row r="1688" spans="3:31" ht="24.75" customHeight="1" x14ac:dyDescent="0.25">
      <c r="C1688" s="91">
        <f>ABS(E1688-Dashboard!$F$13)</f>
        <v>19.278746894024081</v>
      </c>
      <c r="D1688" s="92">
        <f t="shared" si="186"/>
        <v>0.2587062287431332</v>
      </c>
      <c r="E1688" s="93" cm="1">
        <f t="array" ref="E1688">SUM('DRE + DCF'!$S$41/TIR!S1688,'DRE + DCF'!$U$41:$AD$41/TIR!T1688:AC1688,TIR!F1688)</f>
        <v>30.231253105975917</v>
      </c>
      <c r="F1688" s="100">
        <f>'DRE + DCF'!$AE$38*'DRE + DCF'!$AE$39*(1+G1688)/(R1688-G1688)/AC1688</f>
        <v>11.340845361457871</v>
      </c>
      <c r="G1688" s="92">
        <f>R1688*(1-'DRE + DCF'!$AE$39)</f>
        <v>0.15522373724587993</v>
      </c>
      <c r="H1688" s="94">
        <f t="shared" si="182"/>
        <v>0.2587062287431332</v>
      </c>
      <c r="I1688" s="94">
        <f t="shared" si="187"/>
        <v>0.2587062287431332</v>
      </c>
      <c r="J1688" s="94">
        <f t="shared" si="187"/>
        <v>0.2587062287431332</v>
      </c>
      <c r="K1688" s="94">
        <f t="shared" si="187"/>
        <v>0.2587062287431332</v>
      </c>
      <c r="L1688" s="94">
        <f t="shared" si="187"/>
        <v>0.2587062287431332</v>
      </c>
      <c r="M1688" s="94">
        <f t="shared" si="187"/>
        <v>0.2587062287431332</v>
      </c>
      <c r="N1688" s="94">
        <f t="shared" si="187"/>
        <v>0.2587062287431332</v>
      </c>
      <c r="O1688" s="94">
        <f t="shared" si="187"/>
        <v>0.2587062287431332</v>
      </c>
      <c r="P1688" s="94">
        <f t="shared" si="187"/>
        <v>0.2587062287431332</v>
      </c>
      <c r="Q1688" s="94">
        <f t="shared" si="187"/>
        <v>0.2587062287431332</v>
      </c>
      <c r="R1688" s="94">
        <f t="shared" si="187"/>
        <v>0.2587062287431332</v>
      </c>
      <c r="S1688" s="93">
        <f>(1+H1688)^((5-Dashboard!$F$9)*3/12)</f>
        <v>1.0592076172782856</v>
      </c>
      <c r="T1688" s="93">
        <f t="shared" si="185"/>
        <v>1.3332312254003509</v>
      </c>
      <c r="U1688" s="93">
        <f t="shared" si="185"/>
        <v>1.6781464477662618</v>
      </c>
      <c r="V1688" s="93">
        <f t="shared" si="185"/>
        <v>2.1122933865465567</v>
      </c>
      <c r="W1688" s="93">
        <f t="shared" si="185"/>
        <v>2.6587568425790775</v>
      </c>
      <c r="X1688" s="93">
        <f t="shared" si="185"/>
        <v>3.346593798467711</v>
      </c>
      <c r="Y1688" s="93">
        <f t="shared" si="184"/>
        <v>4.2123784592044498</v>
      </c>
      <c r="Z1688" s="93">
        <f t="shared" si="184"/>
        <v>5.3021470044240431</v>
      </c>
      <c r="AA1688" s="93">
        <f t="shared" si="184"/>
        <v>6.6738454601802877</v>
      </c>
      <c r="AB1688" s="93">
        <f t="shared" si="184"/>
        <v>8.4004108503980106</v>
      </c>
      <c r="AC1688" s="95">
        <f t="shared" si="184"/>
        <v>10.573649461397377</v>
      </c>
      <c r="AE1688" s="96"/>
    </row>
    <row r="1689" spans="3:31" ht="24.75" customHeight="1" x14ac:dyDescent="0.25">
      <c r="C1689" s="91">
        <f>ABS(E1689-Dashboard!$F$13)</f>
        <v>19.298462404775588</v>
      </c>
      <c r="D1689" s="92">
        <f t="shared" si="186"/>
        <v>0.25880622874313319</v>
      </c>
      <c r="E1689" s="93" cm="1">
        <f t="array" ref="E1689">SUM('DRE + DCF'!$S$41/TIR!S1689,'DRE + DCF'!$U$41:$AD$41/TIR!T1689:AC1689,TIR!F1689)</f>
        <v>30.21153759522441</v>
      </c>
      <c r="F1689" s="100">
        <f>'DRE + DCF'!$AE$38*'DRE + DCF'!$AE$39*(1+G1689)/(R1689-G1689)/AC1689</f>
        <v>11.32782421430295</v>
      </c>
      <c r="G1689" s="92">
        <f>R1689*(1-'DRE + DCF'!$AE$39)</f>
        <v>0.1552837372458799</v>
      </c>
      <c r="H1689" s="94">
        <f t="shared" si="182"/>
        <v>0.25880622874313319</v>
      </c>
      <c r="I1689" s="94">
        <f t="shared" si="187"/>
        <v>0.25880622874313319</v>
      </c>
      <c r="J1689" s="94">
        <f t="shared" si="187"/>
        <v>0.25880622874313319</v>
      </c>
      <c r="K1689" s="94">
        <f t="shared" si="187"/>
        <v>0.25880622874313319</v>
      </c>
      <c r="L1689" s="94">
        <f t="shared" si="187"/>
        <v>0.25880622874313319</v>
      </c>
      <c r="M1689" s="94">
        <f t="shared" si="187"/>
        <v>0.25880622874313319</v>
      </c>
      <c r="N1689" s="94">
        <f t="shared" si="187"/>
        <v>0.25880622874313319</v>
      </c>
      <c r="O1689" s="94">
        <f t="shared" si="187"/>
        <v>0.25880622874313319</v>
      </c>
      <c r="P1689" s="94">
        <f t="shared" si="187"/>
        <v>0.25880622874313319</v>
      </c>
      <c r="Q1689" s="94">
        <f t="shared" si="187"/>
        <v>0.25880622874313319</v>
      </c>
      <c r="R1689" s="94">
        <f t="shared" si="187"/>
        <v>0.25880622874313319</v>
      </c>
      <c r="S1689" s="93">
        <f>(1+H1689)^((5-Dashboard!$F$9)*3/12)</f>
        <v>1.059228654277192</v>
      </c>
      <c r="T1689" s="93">
        <f t="shared" si="185"/>
        <v>1.3333636276673362</v>
      </c>
      <c r="U1689" s="93">
        <f t="shared" si="185"/>
        <v>1.6784464396871828</v>
      </c>
      <c r="V1689" s="93">
        <f t="shared" si="185"/>
        <v>2.1128388328899614</v>
      </c>
      <c r="W1689" s="93">
        <f t="shared" si="185"/>
        <v>2.6596546831722554</v>
      </c>
      <c r="X1689" s="93">
        <f t="shared" si="185"/>
        <v>3.3479898814830795</v>
      </c>
      <c r="Y1689" s="93">
        <f t="shared" si="184"/>
        <v>4.214470516579885</v>
      </c>
      <c r="Z1689" s="93">
        <f t="shared" si="184"/>
        <v>5.3052017371250493</v>
      </c>
      <c r="AA1689" s="93">
        <f t="shared" si="184"/>
        <v>6.6782209914319024</v>
      </c>
      <c r="AB1689" s="93">
        <f t="shared" si="184"/>
        <v>8.4065861809376212</v>
      </c>
      <c r="AC1689" s="95">
        <f t="shared" si="184"/>
        <v>10.582263047030226</v>
      </c>
      <c r="AE1689" s="96"/>
    </row>
    <row r="1690" spans="3:31" ht="24.75" customHeight="1" x14ac:dyDescent="0.25">
      <c r="C1690" s="91">
        <f>ABS(E1690-Dashboard!$F$13)</f>
        <v>19.318156680933917</v>
      </c>
      <c r="D1690" s="92">
        <f t="shared" si="186"/>
        <v>0.25890622874313318</v>
      </c>
      <c r="E1690" s="93" cm="1">
        <f t="array" ref="E1690">SUM('DRE + DCF'!$S$41/TIR!S1690,'DRE + DCF'!$U$41:$AD$41/TIR!T1690:AC1690,TIR!F1690)</f>
        <v>30.191843319066081</v>
      </c>
      <c r="F1690" s="100">
        <f>'DRE + DCF'!$AE$38*'DRE + DCF'!$AE$39*(1+G1690)/(R1690-G1690)/AC1690</f>
        <v>11.314820408207524</v>
      </c>
      <c r="G1690" s="92">
        <f>R1690*(1-'DRE + DCF'!$AE$39)</f>
        <v>0.15534373724587991</v>
      </c>
      <c r="H1690" s="94">
        <f t="shared" si="182"/>
        <v>0.25890622874313318</v>
      </c>
      <c r="I1690" s="94">
        <f t="shared" si="187"/>
        <v>0.25890622874313318</v>
      </c>
      <c r="J1690" s="94">
        <f t="shared" si="187"/>
        <v>0.25890622874313318</v>
      </c>
      <c r="K1690" s="94">
        <f t="shared" si="187"/>
        <v>0.25890622874313318</v>
      </c>
      <c r="L1690" s="94">
        <f t="shared" si="187"/>
        <v>0.25890622874313318</v>
      </c>
      <c r="M1690" s="94">
        <f t="shared" si="187"/>
        <v>0.25890622874313318</v>
      </c>
      <c r="N1690" s="94">
        <f t="shared" si="187"/>
        <v>0.25890622874313318</v>
      </c>
      <c r="O1690" s="94">
        <f t="shared" si="187"/>
        <v>0.25890622874313318</v>
      </c>
      <c r="P1690" s="94">
        <f t="shared" si="187"/>
        <v>0.25890622874313318</v>
      </c>
      <c r="Q1690" s="94">
        <f t="shared" si="187"/>
        <v>0.25890622874313318</v>
      </c>
      <c r="R1690" s="94">
        <f t="shared" si="187"/>
        <v>0.25890622874313318</v>
      </c>
      <c r="S1690" s="93">
        <f>(1+H1690)^((5-Dashboard!$F$9)*3/12)</f>
        <v>1.0592496900227459</v>
      </c>
      <c r="T1690" s="93">
        <f t="shared" si="185"/>
        <v>1.3334960325638678</v>
      </c>
      <c r="U1690" s="93">
        <f t="shared" si="185"/>
        <v>1.6787464613989092</v>
      </c>
      <c r="V1690" s="93">
        <f t="shared" si="185"/>
        <v>2.1133843767355804</v>
      </c>
      <c r="W1690" s="93">
        <f t="shared" si="185"/>
        <v>2.6605527556008464</v>
      </c>
      <c r="X1690" s="93">
        <f t="shared" si="185"/>
        <v>3.3493864359256125</v>
      </c>
      <c r="Y1690" s="93">
        <f t="shared" si="184"/>
        <v>4.2165634466545168</v>
      </c>
      <c r="Z1690" s="93">
        <f t="shared" si="184"/>
        <v>5.3082579868839854</v>
      </c>
      <c r="AA1690" s="93">
        <f t="shared" si="184"/>
        <v>6.6825990434637346</v>
      </c>
      <c r="AB1690" s="93">
        <f t="shared" si="184"/>
        <v>8.4127655600093991</v>
      </c>
      <c r="AC1690" s="95">
        <f t="shared" si="184"/>
        <v>10.590882964451545</v>
      </c>
      <c r="AE1690" s="96"/>
    </row>
    <row r="1691" spans="3:31" ht="24.75" customHeight="1" x14ac:dyDescent="0.25">
      <c r="C1691" s="91">
        <f>ABS(E1691-Dashboard!$F$13)</f>
        <v>19.337829752190345</v>
      </c>
      <c r="D1691" s="92">
        <f t="shared" si="186"/>
        <v>0.25900622874313317</v>
      </c>
      <c r="E1691" s="93" cm="1">
        <f t="array" ref="E1691">SUM('DRE + DCF'!$S$41/TIR!S1691,'DRE + DCF'!$U$41:$AD$41/TIR!T1691:AC1691,TIR!F1691)</f>
        <v>30.172170247809653</v>
      </c>
      <c r="F1691" s="100">
        <f>'DRE + DCF'!$AE$38*'DRE + DCF'!$AE$39*(1+G1691)/(R1691-G1691)/AC1691</f>
        <v>11.301833916356847</v>
      </c>
      <c r="G1691" s="92">
        <f>R1691*(1-'DRE + DCF'!$AE$39)</f>
        <v>0.15540373724587989</v>
      </c>
      <c r="H1691" s="94">
        <f t="shared" si="182"/>
        <v>0.25900622874313317</v>
      </c>
      <c r="I1691" s="94">
        <f t="shared" si="187"/>
        <v>0.25900622874313317</v>
      </c>
      <c r="J1691" s="94">
        <f t="shared" si="187"/>
        <v>0.25900622874313317</v>
      </c>
      <c r="K1691" s="94">
        <f t="shared" si="187"/>
        <v>0.25900622874313317</v>
      </c>
      <c r="L1691" s="94">
        <f t="shared" si="187"/>
        <v>0.25900622874313317</v>
      </c>
      <c r="M1691" s="94">
        <f t="shared" si="187"/>
        <v>0.25900622874313317</v>
      </c>
      <c r="N1691" s="94">
        <f t="shared" si="187"/>
        <v>0.25900622874313317</v>
      </c>
      <c r="O1691" s="94">
        <f t="shared" si="187"/>
        <v>0.25900622874313317</v>
      </c>
      <c r="P1691" s="94">
        <f t="shared" si="187"/>
        <v>0.25900622874313317</v>
      </c>
      <c r="Q1691" s="94">
        <f t="shared" si="187"/>
        <v>0.25900622874313317</v>
      </c>
      <c r="R1691" s="94">
        <f t="shared" si="187"/>
        <v>0.25900622874313317</v>
      </c>
      <c r="S1691" s="93">
        <f>(1+H1691)^((5-Dashboard!$F$9)*3/12)</f>
        <v>1.0592707245151216</v>
      </c>
      <c r="T1691" s="93">
        <f t="shared" si="185"/>
        <v>1.3336284400897895</v>
      </c>
      <c r="U1691" s="93">
        <f t="shared" si="185"/>
        <v>1.6790465129020333</v>
      </c>
      <c r="V1691" s="93">
        <f t="shared" si="185"/>
        <v>2.1139300180930976</v>
      </c>
      <c r="W1691" s="93">
        <f t="shared" si="185"/>
        <v>2.6614510599062942</v>
      </c>
      <c r="X1691" s="93">
        <f t="shared" si="185"/>
        <v>3.3507834619170378</v>
      </c>
      <c r="Y1691" s="93">
        <f t="shared" si="184"/>
        <v>4.2186572497230301</v>
      </c>
      <c r="Z1691" s="93">
        <f t="shared" si="184"/>
        <v>5.3113157543336706</v>
      </c>
      <c r="AA1691" s="93">
        <f t="shared" si="184"/>
        <v>6.6869796175276246</v>
      </c>
      <c r="AB1691" s="93">
        <f t="shared" si="184"/>
        <v>8.4189489899456529</v>
      </c>
      <c r="AC1691" s="95">
        <f t="shared" si="184"/>
        <v>10.599509217812287</v>
      </c>
      <c r="AE1691" s="96"/>
    </row>
    <row r="1692" spans="3:31" ht="24.75" customHeight="1" x14ac:dyDescent="0.25">
      <c r="C1692" s="91">
        <f>ABS(E1692-Dashboard!$F$13)</f>
        <v>19.357481648185427</v>
      </c>
      <c r="D1692" s="92">
        <f t="shared" si="186"/>
        <v>0.25910622874313316</v>
      </c>
      <c r="E1692" s="93" cm="1">
        <f t="array" ref="E1692">SUM('DRE + DCF'!$S$41/TIR!S1692,'DRE + DCF'!$U$41:$AD$41/TIR!T1692:AC1692,TIR!F1692)</f>
        <v>30.152518351814571</v>
      </c>
      <c r="F1692" s="100">
        <f>'DRE + DCF'!$AE$38*'DRE + DCF'!$AE$39*(1+G1692)/(R1692-G1692)/AC1692</f>
        <v>11.288864711984365</v>
      </c>
      <c r="G1692" s="92">
        <f>R1692*(1-'DRE + DCF'!$AE$39)</f>
        <v>0.15546373724587989</v>
      </c>
      <c r="H1692" s="94">
        <f t="shared" si="182"/>
        <v>0.25910622874313316</v>
      </c>
      <c r="I1692" s="94">
        <f t="shared" si="187"/>
        <v>0.25910622874313316</v>
      </c>
      <c r="J1692" s="94">
        <f t="shared" si="187"/>
        <v>0.25910622874313316</v>
      </c>
      <c r="K1692" s="94">
        <f t="shared" si="187"/>
        <v>0.25910622874313316</v>
      </c>
      <c r="L1692" s="94">
        <f t="shared" si="187"/>
        <v>0.25910622874313316</v>
      </c>
      <c r="M1692" s="94">
        <f t="shared" si="187"/>
        <v>0.25910622874313316</v>
      </c>
      <c r="N1692" s="94">
        <f t="shared" si="187"/>
        <v>0.25910622874313316</v>
      </c>
      <c r="O1692" s="94">
        <f t="shared" si="187"/>
        <v>0.25910622874313316</v>
      </c>
      <c r="P1692" s="94">
        <f t="shared" si="187"/>
        <v>0.25910622874313316</v>
      </c>
      <c r="Q1692" s="94">
        <f t="shared" si="187"/>
        <v>0.25910622874313316</v>
      </c>
      <c r="R1692" s="94">
        <f t="shared" si="187"/>
        <v>0.25910622874313316</v>
      </c>
      <c r="S1692" s="93">
        <f>(1+H1692)^((5-Dashboard!$F$9)*3/12)</f>
        <v>1.0592917577544931</v>
      </c>
      <c r="T1692" s="93">
        <f t="shared" si="185"/>
        <v>1.3337608502449445</v>
      </c>
      <c r="U1692" s="93">
        <f t="shared" si="185"/>
        <v>1.6793465941971468</v>
      </c>
      <c r="V1692" s="93">
        <f t="shared" si="185"/>
        <v>2.1144757569721944</v>
      </c>
      <c r="W1692" s="93">
        <f t="shared" si="185"/>
        <v>2.6623495961300412</v>
      </c>
      <c r="X1692" s="93">
        <f t="shared" si="185"/>
        <v>3.3521809595790999</v>
      </c>
      <c r="Y1692" s="93">
        <f t="shared" si="184"/>
        <v>4.2207519260801778</v>
      </c>
      <c r="Z1692" s="93">
        <f t="shared" si="184"/>
        <v>5.3143750401071284</v>
      </c>
      <c r="AA1692" s="93">
        <f t="shared" si="184"/>
        <v>6.6913627148759236</v>
      </c>
      <c r="AB1692" s="93">
        <f t="shared" si="184"/>
        <v>8.4251364730798368</v>
      </c>
      <c r="AC1692" s="95">
        <f t="shared" si="184"/>
        <v>10.608141811265774</v>
      </c>
      <c r="AE1692" s="96"/>
    </row>
    <row r="1693" spans="3:31" ht="24.75" customHeight="1" x14ac:dyDescent="0.25">
      <c r="C1693" s="91">
        <f>ABS(E1693-Dashboard!$F$13)</f>
        <v>19.377112398509247</v>
      </c>
      <c r="D1693" s="92">
        <f t="shared" si="186"/>
        <v>0.25920622874313315</v>
      </c>
      <c r="E1693" s="93" cm="1">
        <f t="array" ref="E1693">SUM('DRE + DCF'!$S$41/TIR!S1693,'DRE + DCF'!$U$41:$AD$41/TIR!T1693:AC1693,TIR!F1693)</f>
        <v>30.132887601490751</v>
      </c>
      <c r="F1693" s="100">
        <f>'DRE + DCF'!$AE$38*'DRE + DCF'!$AE$39*(1+G1693)/(R1693-G1693)/AC1693</f>
        <v>11.275912768371558</v>
      </c>
      <c r="G1693" s="92">
        <f>R1693*(1-'DRE + DCF'!$AE$39)</f>
        <v>0.1555237372458799</v>
      </c>
      <c r="H1693" s="94">
        <f t="shared" si="182"/>
        <v>0.25920622874313315</v>
      </c>
      <c r="I1693" s="94">
        <f t="shared" si="187"/>
        <v>0.25920622874313315</v>
      </c>
      <c r="J1693" s="94">
        <f t="shared" si="187"/>
        <v>0.25920622874313315</v>
      </c>
      <c r="K1693" s="94">
        <f t="shared" si="187"/>
        <v>0.25920622874313315</v>
      </c>
      <c r="L1693" s="94">
        <f t="shared" si="187"/>
        <v>0.25920622874313315</v>
      </c>
      <c r="M1693" s="94">
        <f t="shared" si="187"/>
        <v>0.25920622874313315</v>
      </c>
      <c r="N1693" s="94">
        <f t="shared" si="187"/>
        <v>0.25920622874313315</v>
      </c>
      <c r="O1693" s="94">
        <f t="shared" si="187"/>
        <v>0.25920622874313315</v>
      </c>
      <c r="P1693" s="94">
        <f t="shared" si="187"/>
        <v>0.25920622874313315</v>
      </c>
      <c r="Q1693" s="94">
        <f t="shared" si="187"/>
        <v>0.25920622874313315</v>
      </c>
      <c r="R1693" s="94">
        <f t="shared" si="187"/>
        <v>0.25920622874313315</v>
      </c>
      <c r="S1693" s="93">
        <f>(1+H1693)^((5-Dashboard!$F$9)*3/12)</f>
        <v>1.0593127897410348</v>
      </c>
      <c r="T1693" s="93">
        <f t="shared" si="185"/>
        <v>1.333893263029176</v>
      </c>
      <c r="U1693" s="93">
        <f t="shared" si="185"/>
        <v>1.6796467052848409</v>
      </c>
      <c r="V1693" s="93">
        <f t="shared" si="185"/>
        <v>2.1150215933825534</v>
      </c>
      <c r="W1693" s="93">
        <f t="shared" si="185"/>
        <v>2.6632483643135374</v>
      </c>
      <c r="X1693" s="93">
        <f t="shared" si="185"/>
        <v>3.3535789290335676</v>
      </c>
      <c r="Y1693" s="93">
        <f t="shared" si="184"/>
        <v>4.2228474760207941</v>
      </c>
      <c r="Z1693" s="93">
        <f t="shared" si="184"/>
        <v>5.3174358448376022</v>
      </c>
      <c r="AA1693" s="93">
        <f t="shared" si="184"/>
        <v>6.6957483367615129</v>
      </c>
      <c r="AB1693" s="93">
        <f t="shared" si="184"/>
        <v>8.4313280117465705</v>
      </c>
      <c r="AC1693" s="95">
        <f t="shared" si="184"/>
        <v>10.616780748967738</v>
      </c>
      <c r="AE1693" s="96"/>
    </row>
    <row r="1694" spans="3:31" ht="24.75" customHeight="1" x14ac:dyDescent="0.25">
      <c r="C1694" s="91">
        <f>ABS(E1694-Dashboard!$F$13)</f>
        <v>19.396722032701391</v>
      </c>
      <c r="D1694" s="92">
        <f t="shared" si="186"/>
        <v>0.25930622874313314</v>
      </c>
      <c r="E1694" s="93" cm="1">
        <f t="array" ref="E1694">SUM('DRE + DCF'!$S$41/TIR!S1694,'DRE + DCF'!$U$41:$AD$41/TIR!T1694:AC1694,TIR!F1694)</f>
        <v>30.113277967298608</v>
      </c>
      <c r="F1694" s="100">
        <f>'DRE + DCF'!$AE$38*'DRE + DCF'!$AE$39*(1+G1694)/(R1694-G1694)/AC1694</f>
        <v>11.262978058847871</v>
      </c>
      <c r="G1694" s="92">
        <f>R1694*(1-'DRE + DCF'!$AE$39)</f>
        <v>0.15558373724587987</v>
      </c>
      <c r="H1694" s="94">
        <f t="shared" si="182"/>
        <v>0.25930622874313314</v>
      </c>
      <c r="I1694" s="94">
        <f t="shared" si="187"/>
        <v>0.25930622874313314</v>
      </c>
      <c r="J1694" s="94">
        <f t="shared" si="187"/>
        <v>0.25930622874313314</v>
      </c>
      <c r="K1694" s="94">
        <f t="shared" si="187"/>
        <v>0.25930622874313314</v>
      </c>
      <c r="L1694" s="94">
        <f t="shared" si="187"/>
        <v>0.25930622874313314</v>
      </c>
      <c r="M1694" s="94">
        <f t="shared" si="187"/>
        <v>0.25930622874313314</v>
      </c>
      <c r="N1694" s="94">
        <f t="shared" si="187"/>
        <v>0.25930622874313314</v>
      </c>
      <c r="O1694" s="94">
        <f t="shared" si="187"/>
        <v>0.25930622874313314</v>
      </c>
      <c r="P1694" s="94">
        <f t="shared" si="187"/>
        <v>0.25930622874313314</v>
      </c>
      <c r="Q1694" s="94">
        <f t="shared" si="187"/>
        <v>0.25930622874313314</v>
      </c>
      <c r="R1694" s="94">
        <f t="shared" si="187"/>
        <v>0.25930622874313314</v>
      </c>
      <c r="S1694" s="93">
        <f>(1+H1694)^((5-Dashboard!$F$9)*3/12)</f>
        <v>1.0593338204749208</v>
      </c>
      <c r="T1694" s="93">
        <f t="shared" si="185"/>
        <v>1.3340256784423277</v>
      </c>
      <c r="U1694" s="93">
        <f t="shared" si="185"/>
        <v>1.6799468461657072</v>
      </c>
      <c r="V1694" s="93">
        <f t="shared" si="185"/>
        <v>2.115567527333857</v>
      </c>
      <c r="W1694" s="93">
        <f t="shared" si="185"/>
        <v>2.6641473644982345</v>
      </c>
      <c r="X1694" s="93">
        <f t="shared" si="185"/>
        <v>3.3549773704022292</v>
      </c>
      <c r="Y1694" s="93">
        <f t="shared" si="184"/>
        <v>4.2249438998397846</v>
      </c>
      <c r="Z1694" s="93">
        <f t="shared" si="184"/>
        <v>5.3204981691585447</v>
      </c>
      <c r="AA1694" s="93">
        <f t="shared" si="184"/>
        <v>6.7001364844377918</v>
      </c>
      <c r="AB1694" s="93">
        <f t="shared" si="184"/>
        <v>8.4375236082816301</v>
      </c>
      <c r="AC1694" s="95">
        <f t="shared" si="184"/>
        <v>10.625426035076293</v>
      </c>
      <c r="AE1694" s="96"/>
    </row>
    <row r="1695" spans="3:31" ht="24.75" customHeight="1" x14ac:dyDescent="0.25">
      <c r="C1695" s="91">
        <f>ABS(E1695-Dashboard!$F$13)</f>
        <v>19.416310580251107</v>
      </c>
      <c r="D1695" s="92">
        <f t="shared" si="186"/>
        <v>0.25940622874313313</v>
      </c>
      <c r="E1695" s="93" cm="1">
        <f t="array" ref="E1695">SUM('DRE + DCF'!$S$41/TIR!S1695,'DRE + DCF'!$U$41:$AD$41/TIR!T1695:AC1695,TIR!F1695)</f>
        <v>30.093689419748891</v>
      </c>
      <c r="F1695" s="100">
        <f>'DRE + DCF'!$AE$38*'DRE + DCF'!$AE$39*(1+G1695)/(R1695-G1695)/AC1695</f>
        <v>11.25006055679061</v>
      </c>
      <c r="G1695" s="92">
        <f>R1695*(1-'DRE + DCF'!$AE$39)</f>
        <v>0.15564373724587988</v>
      </c>
      <c r="H1695" s="94">
        <f t="shared" si="182"/>
        <v>0.25940622874313313</v>
      </c>
      <c r="I1695" s="94">
        <f t="shared" si="187"/>
        <v>0.25940622874313313</v>
      </c>
      <c r="J1695" s="94">
        <f t="shared" si="187"/>
        <v>0.25940622874313313</v>
      </c>
      <c r="K1695" s="94">
        <f t="shared" si="187"/>
        <v>0.25940622874313313</v>
      </c>
      <c r="L1695" s="94">
        <f t="shared" si="187"/>
        <v>0.25940622874313313</v>
      </c>
      <c r="M1695" s="94">
        <f t="shared" si="187"/>
        <v>0.25940622874313313</v>
      </c>
      <c r="N1695" s="94">
        <f t="shared" si="187"/>
        <v>0.25940622874313313</v>
      </c>
      <c r="O1695" s="94">
        <f t="shared" si="187"/>
        <v>0.25940622874313313</v>
      </c>
      <c r="P1695" s="94">
        <f t="shared" si="187"/>
        <v>0.25940622874313313</v>
      </c>
      <c r="Q1695" s="94">
        <f t="shared" si="187"/>
        <v>0.25940622874313313</v>
      </c>
      <c r="R1695" s="94">
        <f t="shared" si="187"/>
        <v>0.25940622874313313</v>
      </c>
      <c r="S1695" s="93">
        <f>(1+H1695)^((5-Dashboard!$F$9)*3/12)</f>
        <v>1.0593548499563248</v>
      </c>
      <c r="T1695" s="93">
        <f t="shared" si="185"/>
        <v>1.3341580964842426</v>
      </c>
      <c r="U1695" s="93">
        <f t="shared" si="185"/>
        <v>1.6802470168403369</v>
      </c>
      <c r="V1695" s="93">
        <f t="shared" si="185"/>
        <v>2.1161135588357887</v>
      </c>
      <c r="W1695" s="93">
        <f t="shared" si="185"/>
        <v>2.665046596725591</v>
      </c>
      <c r="X1695" s="93">
        <f t="shared" si="185"/>
        <v>3.356376283806898</v>
      </c>
      <c r="Y1695" s="93">
        <f t="shared" si="184"/>
        <v>4.2270411978321372</v>
      </c>
      <c r="Z1695" s="93">
        <f t="shared" si="184"/>
        <v>5.3235620137036284</v>
      </c>
      <c r="AA1695" s="93">
        <f t="shared" si="184"/>
        <v>6.7045271591586859</v>
      </c>
      <c r="AB1695" s="93">
        <f t="shared" si="184"/>
        <v>8.4437232650219531</v>
      </c>
      <c r="AC1695" s="95">
        <f t="shared" si="184"/>
        <v>10.634077673751953</v>
      </c>
      <c r="AE1695" s="96"/>
    </row>
    <row r="1696" spans="3:31" ht="24.75" customHeight="1" x14ac:dyDescent="0.25">
      <c r="C1696" s="91">
        <f>ABS(E1696-Dashboard!$F$13)</f>
        <v>19.43587807059739</v>
      </c>
      <c r="D1696" s="92">
        <f t="shared" si="186"/>
        <v>0.25950622874313312</v>
      </c>
      <c r="E1696" s="93" cm="1">
        <f t="array" ref="E1696">SUM('DRE + DCF'!$S$41/TIR!S1696,'DRE + DCF'!$U$41:$AD$41/TIR!T1696:AC1696,TIR!F1696)</f>
        <v>30.074121929402608</v>
      </c>
      <c r="F1696" s="100">
        <f>'DRE + DCF'!$AE$38*'DRE + DCF'!$AE$39*(1+G1696)/(R1696-G1696)/AC1696</f>
        <v>11.237160235624847</v>
      </c>
      <c r="G1696" s="92">
        <f>R1696*(1-'DRE + DCF'!$AE$39)</f>
        <v>0.15570373724587985</v>
      </c>
      <c r="H1696" s="94">
        <f t="shared" si="182"/>
        <v>0.25950622874313312</v>
      </c>
      <c r="I1696" s="94">
        <f t="shared" si="187"/>
        <v>0.25950622874313312</v>
      </c>
      <c r="J1696" s="94">
        <f t="shared" si="187"/>
        <v>0.25950622874313312</v>
      </c>
      <c r="K1696" s="94">
        <f t="shared" si="187"/>
        <v>0.25950622874313312</v>
      </c>
      <c r="L1696" s="94">
        <f t="shared" si="187"/>
        <v>0.25950622874313312</v>
      </c>
      <c r="M1696" s="94">
        <f t="shared" si="187"/>
        <v>0.25950622874313312</v>
      </c>
      <c r="N1696" s="94">
        <f t="shared" si="187"/>
        <v>0.25950622874313312</v>
      </c>
      <c r="O1696" s="94">
        <f t="shared" si="187"/>
        <v>0.25950622874313312</v>
      </c>
      <c r="P1696" s="94">
        <f t="shared" si="187"/>
        <v>0.25950622874313312</v>
      </c>
      <c r="Q1696" s="94">
        <f t="shared" si="187"/>
        <v>0.25950622874313312</v>
      </c>
      <c r="R1696" s="94">
        <f t="shared" si="187"/>
        <v>0.25950622874313312</v>
      </c>
      <c r="S1696" s="93">
        <f>(1+H1696)^((5-Dashboard!$F$9)*3/12)</f>
        <v>1.059375878185421</v>
      </c>
      <c r="T1696" s="93">
        <f t="shared" si="185"/>
        <v>1.3342905171547643</v>
      </c>
      <c r="U1696" s="93">
        <f t="shared" si="185"/>
        <v>1.6805472173093219</v>
      </c>
      <c r="V1696" s="93">
        <f t="shared" si="185"/>
        <v>2.1166596878980304</v>
      </c>
      <c r="W1696" s="93">
        <f t="shared" si="185"/>
        <v>2.6659460610370656</v>
      </c>
      <c r="X1696" s="93">
        <f t="shared" si="185"/>
        <v>3.357775669369405</v>
      </c>
      <c r="Y1696" s="93">
        <f t="shared" si="184"/>
        <v>4.2291393702929083</v>
      </c>
      <c r="Z1696" s="93">
        <f t="shared" si="184"/>
        <v>5.3266273791067293</v>
      </c>
      <c r="AA1696" s="93">
        <f t="shared" si="184"/>
        <v>6.7089203621786355</v>
      </c>
      <c r="AB1696" s="93">
        <f t="shared" si="184"/>
        <v>8.4499269843056286</v>
      </c>
      <c r="AC1696" s="95">
        <f t="shared" si="184"/>
        <v>10.642735669157618</v>
      </c>
      <c r="AE1696" s="96"/>
    </row>
    <row r="1697" spans="3:31" ht="24.75" customHeight="1" x14ac:dyDescent="0.25">
      <c r="C1697" s="91">
        <f>ABS(E1697-Dashboard!$F$13)</f>
        <v>19.455424533129147</v>
      </c>
      <c r="D1697" s="92">
        <f t="shared" si="186"/>
        <v>0.25960622874313311</v>
      </c>
      <c r="E1697" s="93" cm="1">
        <f t="array" ref="E1697">SUM('DRE + DCF'!$S$41/TIR!S1697,'DRE + DCF'!$U$41:$AD$41/TIR!T1697:AC1697,TIR!F1697)</f>
        <v>30.054575466870851</v>
      </c>
      <c r="F1697" s="100">
        <f>'DRE + DCF'!$AE$38*'DRE + DCF'!$AE$39*(1+G1697)/(R1697-G1697)/AC1697</f>
        <v>11.224277068823289</v>
      </c>
      <c r="G1697" s="92">
        <f>R1697*(1-'DRE + DCF'!$AE$39)</f>
        <v>0.15576373724587986</v>
      </c>
      <c r="H1697" s="94">
        <f t="shared" si="182"/>
        <v>0.25960622874313311</v>
      </c>
      <c r="I1697" s="94">
        <f t="shared" si="187"/>
        <v>0.25960622874313311</v>
      </c>
      <c r="J1697" s="94">
        <f t="shared" si="187"/>
        <v>0.25960622874313311</v>
      </c>
      <c r="K1697" s="94">
        <f t="shared" si="187"/>
        <v>0.25960622874313311</v>
      </c>
      <c r="L1697" s="94">
        <f t="shared" si="187"/>
        <v>0.25960622874313311</v>
      </c>
      <c r="M1697" s="94">
        <f t="shared" si="187"/>
        <v>0.25960622874313311</v>
      </c>
      <c r="N1697" s="94">
        <f t="shared" si="187"/>
        <v>0.25960622874313311</v>
      </c>
      <c r="O1697" s="94">
        <f t="shared" si="187"/>
        <v>0.25960622874313311</v>
      </c>
      <c r="P1697" s="94">
        <f t="shared" si="187"/>
        <v>0.25960622874313311</v>
      </c>
      <c r="Q1697" s="94">
        <f t="shared" si="187"/>
        <v>0.25960622874313311</v>
      </c>
      <c r="R1697" s="94">
        <f t="shared" si="187"/>
        <v>0.25960622874313311</v>
      </c>
      <c r="S1697" s="93">
        <f>(1+H1697)^((5-Dashboard!$F$9)*3/12)</f>
        <v>1.0593969051623837</v>
      </c>
      <c r="T1697" s="93">
        <f t="shared" si="185"/>
        <v>1.3344229404537369</v>
      </c>
      <c r="U1697" s="93">
        <f t="shared" si="185"/>
        <v>1.680847447573254</v>
      </c>
      <c r="V1697" s="93">
        <f t="shared" si="185"/>
        <v>2.1172059145302677</v>
      </c>
      <c r="W1697" s="93">
        <f t="shared" si="185"/>
        <v>2.6668457574741269</v>
      </c>
      <c r="X1697" s="93">
        <f t="shared" si="185"/>
        <v>3.3591755272116091</v>
      </c>
      <c r="Y1697" s="93">
        <f t="shared" si="184"/>
        <v>4.2312384175172406</v>
      </c>
      <c r="Z1697" s="93">
        <f t="shared" si="184"/>
        <v>5.3296942660019537</v>
      </c>
      <c r="AA1697" s="93">
        <f t="shared" si="184"/>
        <v>6.7133160947526216</v>
      </c>
      <c r="AB1697" s="93">
        <f t="shared" si="184"/>
        <v>8.4561347684719284</v>
      </c>
      <c r="AC1697" s="95">
        <f t="shared" si="184"/>
        <v>10.651400025458612</v>
      </c>
      <c r="AE1697" s="96"/>
    </row>
    <row r="1698" spans="3:31" ht="24.75" customHeight="1" x14ac:dyDescent="0.25">
      <c r="C1698" s="91">
        <f>ABS(E1698-Dashboard!$F$13)</f>
        <v>19.474949997185181</v>
      </c>
      <c r="D1698" s="92">
        <f t="shared" si="186"/>
        <v>0.25970622874313309</v>
      </c>
      <c r="E1698" s="93" cm="1">
        <f t="array" ref="E1698">SUM('DRE + DCF'!$S$41/TIR!S1698,'DRE + DCF'!$U$41:$AD$41/TIR!T1698:AC1698,TIR!F1698)</f>
        <v>30.035050002814817</v>
      </c>
      <c r="F1698" s="100">
        <f>'DRE + DCF'!$AE$38*'DRE + DCF'!$AE$39*(1+G1698)/(R1698-G1698)/AC1698</f>
        <v>11.21141102990623</v>
      </c>
      <c r="G1698" s="92">
        <f>R1698*(1-'DRE + DCF'!$AE$39)</f>
        <v>0.15582373724587986</v>
      </c>
      <c r="H1698" s="94">
        <f t="shared" si="182"/>
        <v>0.25970622874313309</v>
      </c>
      <c r="I1698" s="94">
        <f t="shared" si="187"/>
        <v>0.25970622874313309</v>
      </c>
      <c r="J1698" s="94">
        <f t="shared" si="187"/>
        <v>0.25970622874313309</v>
      </c>
      <c r="K1698" s="94">
        <f t="shared" si="187"/>
        <v>0.25970622874313309</v>
      </c>
      <c r="L1698" s="94">
        <f t="shared" si="187"/>
        <v>0.25970622874313309</v>
      </c>
      <c r="M1698" s="94">
        <f t="shared" si="187"/>
        <v>0.25970622874313309</v>
      </c>
      <c r="N1698" s="94">
        <f t="shared" si="187"/>
        <v>0.25970622874313309</v>
      </c>
      <c r="O1698" s="94">
        <f t="shared" si="187"/>
        <v>0.25970622874313309</v>
      </c>
      <c r="P1698" s="94">
        <f t="shared" si="187"/>
        <v>0.25970622874313309</v>
      </c>
      <c r="Q1698" s="94">
        <f t="shared" si="187"/>
        <v>0.25970622874313309</v>
      </c>
      <c r="R1698" s="94">
        <f t="shared" si="187"/>
        <v>0.25970622874313309</v>
      </c>
      <c r="S1698" s="93">
        <f>(1+H1698)^((5-Dashboard!$F$9)*3/12)</f>
        <v>1.0594179308873866</v>
      </c>
      <c r="T1698" s="93">
        <f t="shared" si="185"/>
        <v>1.334555366381003</v>
      </c>
      <c r="U1698" s="93">
        <f t="shared" si="185"/>
        <v>1.6811477076327237</v>
      </c>
      <c r="V1698" s="93">
        <f t="shared" si="185"/>
        <v>2.1177522387421819</v>
      </c>
      <c r="W1698" s="93">
        <f t="shared" si="185"/>
        <v>2.6677456860782414</v>
      </c>
      <c r="X1698" s="93">
        <f t="shared" si="185"/>
        <v>3.3605758574553835</v>
      </c>
      <c r="Y1698" s="93">
        <f t="shared" si="184"/>
        <v>4.2333383398003415</v>
      </c>
      <c r="Z1698" s="93">
        <f t="shared" si="184"/>
        <v>5.3327626750236039</v>
      </c>
      <c r="AA1698" s="93">
        <f t="shared" si="184"/>
        <v>6.7177143581361261</v>
      </c>
      <c r="AB1698" s="93">
        <f t="shared" si="184"/>
        <v>8.4623466198612558</v>
      </c>
      <c r="AC1698" s="95">
        <f t="shared" si="184"/>
        <v>10.660070746822623</v>
      </c>
      <c r="AE1698" s="96"/>
    </row>
    <row r="1699" spans="3:31" ht="24.75" customHeight="1" x14ac:dyDescent="0.25">
      <c r="C1699" s="91">
        <f>ABS(E1699-Dashboard!$F$13)</f>
        <v>19.494454492054384</v>
      </c>
      <c r="D1699" s="92">
        <f t="shared" si="186"/>
        <v>0.25980622874313308</v>
      </c>
      <c r="E1699" s="93" cm="1">
        <f t="array" ref="E1699">SUM('DRE + DCF'!$S$41/TIR!S1699,'DRE + DCF'!$U$41:$AD$41/TIR!T1699:AC1699,TIR!F1699)</f>
        <v>30.015545507945614</v>
      </c>
      <c r="F1699" s="100">
        <f>'DRE + DCF'!$AE$38*'DRE + DCF'!$AE$39*(1+G1699)/(R1699-G1699)/AC1699</f>
        <v>11.198562092441406</v>
      </c>
      <c r="G1699" s="92">
        <f>R1699*(1-'DRE + DCF'!$AE$39)</f>
        <v>0.15588373724587984</v>
      </c>
      <c r="H1699" s="94">
        <f t="shared" si="182"/>
        <v>0.25980622874313308</v>
      </c>
      <c r="I1699" s="94">
        <f t="shared" si="187"/>
        <v>0.25980622874313308</v>
      </c>
      <c r="J1699" s="94">
        <f t="shared" si="187"/>
        <v>0.25980622874313308</v>
      </c>
      <c r="K1699" s="94">
        <f t="shared" si="187"/>
        <v>0.25980622874313308</v>
      </c>
      <c r="L1699" s="94">
        <f t="shared" si="187"/>
        <v>0.25980622874313308</v>
      </c>
      <c r="M1699" s="94">
        <f t="shared" si="187"/>
        <v>0.25980622874313308</v>
      </c>
      <c r="N1699" s="94">
        <f t="shared" si="187"/>
        <v>0.25980622874313308</v>
      </c>
      <c r="O1699" s="94">
        <f t="shared" si="187"/>
        <v>0.25980622874313308</v>
      </c>
      <c r="P1699" s="94">
        <f t="shared" si="187"/>
        <v>0.25980622874313308</v>
      </c>
      <c r="Q1699" s="94">
        <f t="shared" si="187"/>
        <v>0.25980622874313308</v>
      </c>
      <c r="R1699" s="94">
        <f t="shared" si="187"/>
        <v>0.25980622874313308</v>
      </c>
      <c r="S1699" s="93">
        <f>(1+H1699)^((5-Dashboard!$F$9)*3/12)</f>
        <v>1.0594389553606034</v>
      </c>
      <c r="T1699" s="93">
        <f t="shared" si="185"/>
        <v>1.3346877949364062</v>
      </c>
      <c r="U1699" s="93">
        <f t="shared" si="185"/>
        <v>1.6814479974883221</v>
      </c>
      <c r="V1699" s="93">
        <f t="shared" si="185"/>
        <v>2.1182986605434562</v>
      </c>
      <c r="W1699" s="93">
        <f t="shared" si="185"/>
        <v>2.6686458468908816</v>
      </c>
      <c r="X1699" s="93">
        <f t="shared" si="185"/>
        <v>3.3619766602226262</v>
      </c>
      <c r="Y1699" s="93">
        <f t="shared" si="184"/>
        <v>4.2354391374375</v>
      </c>
      <c r="Z1699" s="93">
        <f t="shared" si="184"/>
        <v>5.3358326068062052</v>
      </c>
      <c r="AA1699" s="93">
        <f t="shared" si="184"/>
        <v>6.7221151535851664</v>
      </c>
      <c r="AB1699" s="93">
        <f t="shared" si="184"/>
        <v>8.4685625408151957</v>
      </c>
      <c r="AC1699" s="95">
        <f t="shared" si="184"/>
        <v>10.668747837419756</v>
      </c>
      <c r="AE1699" s="96"/>
    </row>
    <row r="1700" spans="3:31" ht="24.75" customHeight="1" x14ac:dyDescent="0.25">
      <c r="C1700" s="91">
        <f>ABS(E1700-Dashboard!$F$13)</f>
        <v>19.513938046975838</v>
      </c>
      <c r="D1700" s="92">
        <f t="shared" si="186"/>
        <v>0.25990622874313307</v>
      </c>
      <c r="E1700" s="93" cm="1">
        <f t="array" ref="E1700">SUM('DRE + DCF'!$S$41/TIR!S1700,'DRE + DCF'!$U$41:$AD$41/TIR!T1700:AC1700,TIR!F1700)</f>
        <v>29.99606195302416</v>
      </c>
      <c r="F1700" s="100">
        <f>'DRE + DCF'!$AE$38*'DRE + DCF'!$AE$39*(1+G1700)/(R1700-G1700)/AC1700</f>
        <v>11.185730230043921</v>
      </c>
      <c r="G1700" s="92">
        <f>R1700*(1-'DRE + DCF'!$AE$39)</f>
        <v>0.15594373724587984</v>
      </c>
      <c r="H1700" s="94">
        <f t="shared" si="182"/>
        <v>0.25990622874313307</v>
      </c>
      <c r="I1700" s="94">
        <f t="shared" si="187"/>
        <v>0.25990622874313307</v>
      </c>
      <c r="J1700" s="94">
        <f t="shared" si="187"/>
        <v>0.25990622874313307</v>
      </c>
      <c r="K1700" s="94">
        <f t="shared" si="187"/>
        <v>0.25990622874313307</v>
      </c>
      <c r="L1700" s="94">
        <f t="shared" si="187"/>
        <v>0.25990622874313307</v>
      </c>
      <c r="M1700" s="94">
        <f t="shared" si="187"/>
        <v>0.25990622874313307</v>
      </c>
      <c r="N1700" s="94">
        <f t="shared" si="187"/>
        <v>0.25990622874313307</v>
      </c>
      <c r="O1700" s="94">
        <f t="shared" si="187"/>
        <v>0.25990622874313307</v>
      </c>
      <c r="P1700" s="94">
        <f t="shared" si="187"/>
        <v>0.25990622874313307</v>
      </c>
      <c r="Q1700" s="94">
        <f t="shared" si="187"/>
        <v>0.25990622874313307</v>
      </c>
      <c r="R1700" s="94">
        <f t="shared" si="187"/>
        <v>0.25990622874313307</v>
      </c>
      <c r="S1700" s="93">
        <f>(1+H1700)^((5-Dashboard!$F$9)*3/12)</f>
        <v>1.0594599785822085</v>
      </c>
      <c r="T1700" s="93">
        <f t="shared" si="185"/>
        <v>1.3348202261197908</v>
      </c>
      <c r="U1700" s="93">
        <f t="shared" si="185"/>
        <v>1.6817483171406418</v>
      </c>
      <c r="V1700" s="93">
        <f t="shared" si="185"/>
        <v>2.1188451799437766</v>
      </c>
      <c r="W1700" s="93">
        <f t="shared" si="185"/>
        <v>2.669546239953529</v>
      </c>
      <c r="X1700" s="93">
        <f t="shared" si="185"/>
        <v>3.3633779356352616</v>
      </c>
      <c r="Y1700" s="93">
        <f t="shared" si="184"/>
        <v>4.2375408107240862</v>
      </c>
      <c r="Z1700" s="93">
        <f t="shared" si="184"/>
        <v>5.3389040619845023</v>
      </c>
      <c r="AA1700" s="93">
        <f t="shared" si="184"/>
        <v>6.7265184823562887</v>
      </c>
      <c r="AB1700" s="93">
        <f t="shared" si="184"/>
        <v>8.4747825336764944</v>
      </c>
      <c r="AC1700" s="95">
        <f t="shared" si="184"/>
        <v>10.677431301422526</v>
      </c>
      <c r="AE1700" s="96"/>
    </row>
    <row r="1701" spans="3:31" ht="24.75" customHeight="1" x14ac:dyDescent="0.25">
      <c r="C1701" s="91">
        <f>ABS(E1701-Dashboard!$F$13)</f>
        <v>19.533400691138848</v>
      </c>
      <c r="D1701" s="92">
        <f t="shared" si="186"/>
        <v>0.26000622874313306</v>
      </c>
      <c r="E1701" s="93" cm="1">
        <f t="array" ref="E1701">SUM('DRE + DCF'!$S$41/TIR!S1701,'DRE + DCF'!$U$41:$AD$41/TIR!T1701:AC1701,TIR!F1701)</f>
        <v>29.97659930886115</v>
      </c>
      <c r="F1701" s="100">
        <f>'DRE + DCF'!$AE$38*'DRE + DCF'!$AE$39*(1+G1701)/(R1701-G1701)/AC1701</f>
        <v>11.172915416376146</v>
      </c>
      <c r="G1701" s="92">
        <f>R1701*(1-'DRE + DCF'!$AE$39)</f>
        <v>0.15600373724587982</v>
      </c>
      <c r="H1701" s="94">
        <f t="shared" si="182"/>
        <v>0.26000622874313306</v>
      </c>
      <c r="I1701" s="94">
        <f t="shared" si="187"/>
        <v>0.26000622874313306</v>
      </c>
      <c r="J1701" s="94">
        <f t="shared" si="187"/>
        <v>0.26000622874313306</v>
      </c>
      <c r="K1701" s="94">
        <f t="shared" si="187"/>
        <v>0.26000622874313306</v>
      </c>
      <c r="L1701" s="94">
        <f t="shared" si="187"/>
        <v>0.26000622874313306</v>
      </c>
      <c r="M1701" s="94">
        <f t="shared" si="187"/>
        <v>0.26000622874313306</v>
      </c>
      <c r="N1701" s="94">
        <f t="shared" si="187"/>
        <v>0.26000622874313306</v>
      </c>
      <c r="O1701" s="94">
        <f t="shared" si="187"/>
        <v>0.26000622874313306</v>
      </c>
      <c r="P1701" s="94">
        <f t="shared" si="187"/>
        <v>0.26000622874313306</v>
      </c>
      <c r="Q1701" s="94">
        <f t="shared" si="187"/>
        <v>0.26000622874313306</v>
      </c>
      <c r="R1701" s="94">
        <f t="shared" si="187"/>
        <v>0.26000622874313306</v>
      </c>
      <c r="S1701" s="93">
        <f>(1+H1701)^((5-Dashboard!$F$9)*3/12)</f>
        <v>1.0594810005523754</v>
      </c>
      <c r="T1701" s="93">
        <f t="shared" si="185"/>
        <v>1.3349526599309998</v>
      </c>
      <c r="U1701" s="93">
        <f t="shared" si="185"/>
        <v>1.6820486665902732</v>
      </c>
      <c r="V1701" s="93">
        <f t="shared" si="185"/>
        <v>2.1193917969528258</v>
      </c>
      <c r="W1701" s="93">
        <f t="shared" si="185"/>
        <v>2.6704468653076621</v>
      </c>
      <c r="X1701" s="93">
        <f t="shared" si="185"/>
        <v>3.3647796838152289</v>
      </c>
      <c r="Y1701" s="93">
        <f t="shared" si="184"/>
        <v>4.2396433599555383</v>
      </c>
      <c r="Z1701" s="93">
        <f t="shared" si="184"/>
        <v>5.3419770411934433</v>
      </c>
      <c r="AA1701" s="93">
        <f t="shared" si="184"/>
        <v>6.7309243457065513</v>
      </c>
      <c r="AB1701" s="93">
        <f t="shared" si="184"/>
        <v>8.4810066007890512</v>
      </c>
      <c r="AC1701" s="95">
        <f t="shared" si="184"/>
        <v>10.686121143005831</v>
      </c>
      <c r="AE1701" s="96"/>
    </row>
    <row r="1702" spans="3:31" ht="24.75" customHeight="1" x14ac:dyDescent="0.25">
      <c r="C1702" s="91">
        <f>ABS(E1702-Dashboard!$F$13)</f>
        <v>19.552842453683088</v>
      </c>
      <c r="D1702" s="92">
        <f t="shared" si="186"/>
        <v>0.26010622874313305</v>
      </c>
      <c r="E1702" s="93" cm="1">
        <f t="array" ref="E1702">SUM('DRE + DCF'!$S$41/TIR!S1702,'DRE + DCF'!$U$41:$AD$41/TIR!T1702:AC1702,TIR!F1702)</f>
        <v>29.95715754631691</v>
      </c>
      <c r="F1702" s="100">
        <f>'DRE + DCF'!$AE$38*'DRE + DCF'!$AE$39*(1+G1702)/(R1702-G1702)/AC1702</f>
        <v>11.160117625147624</v>
      </c>
      <c r="G1702" s="92">
        <f>R1702*(1-'DRE + DCF'!$AE$39)</f>
        <v>0.15606373724587982</v>
      </c>
      <c r="H1702" s="94">
        <f t="shared" si="182"/>
        <v>0.26010622874313305</v>
      </c>
      <c r="I1702" s="94">
        <f t="shared" si="187"/>
        <v>0.26010622874313305</v>
      </c>
      <c r="J1702" s="94">
        <f t="shared" si="187"/>
        <v>0.26010622874313305</v>
      </c>
      <c r="K1702" s="94">
        <f t="shared" si="187"/>
        <v>0.26010622874313305</v>
      </c>
      <c r="L1702" s="94">
        <f t="shared" si="187"/>
        <v>0.26010622874313305</v>
      </c>
      <c r="M1702" s="94">
        <f t="shared" si="187"/>
        <v>0.26010622874313305</v>
      </c>
      <c r="N1702" s="94">
        <f t="shared" si="187"/>
        <v>0.26010622874313305</v>
      </c>
      <c r="O1702" s="94">
        <f t="shared" si="187"/>
        <v>0.26010622874313305</v>
      </c>
      <c r="P1702" s="94">
        <f t="shared" si="187"/>
        <v>0.26010622874313305</v>
      </c>
      <c r="Q1702" s="94">
        <f t="shared" si="187"/>
        <v>0.26010622874313305</v>
      </c>
      <c r="R1702" s="94">
        <f t="shared" si="187"/>
        <v>0.26010622874313305</v>
      </c>
      <c r="S1702" s="93">
        <f>(1+H1702)^((5-Dashboard!$F$9)*3/12)</f>
        <v>1.0595020212712778</v>
      </c>
      <c r="T1702" s="93">
        <f t="shared" si="185"/>
        <v>1.3350850963698766</v>
      </c>
      <c r="U1702" s="93">
        <f t="shared" si="185"/>
        <v>1.6823490458378076</v>
      </c>
      <c r="V1702" s="93">
        <f t="shared" si="185"/>
        <v>2.1199385115802882</v>
      </c>
      <c r="W1702" s="93">
        <f t="shared" si="185"/>
        <v>2.6713477229947675</v>
      </c>
      <c r="X1702" s="93">
        <f t="shared" si="185"/>
        <v>3.3661819048844923</v>
      </c>
      <c r="Y1702" s="93">
        <f t="shared" si="184"/>
        <v>4.2417467854273738</v>
      </c>
      <c r="Z1702" s="93">
        <f t="shared" si="184"/>
        <v>5.3450515450681957</v>
      </c>
      <c r="AA1702" s="93">
        <f t="shared" si="184"/>
        <v>6.7353327448935403</v>
      </c>
      <c r="AB1702" s="93">
        <f t="shared" si="184"/>
        <v>8.4872347444979344</v>
      </c>
      <c r="AC1702" s="95">
        <f t="shared" si="184"/>
        <v>10.69481736634698</v>
      </c>
      <c r="AE1702" s="96"/>
    </row>
    <row r="1703" spans="3:31" ht="24.75" customHeight="1" x14ac:dyDescent="0.25">
      <c r="C1703" s="91">
        <f>ABS(E1703-Dashboard!$F$13)</f>
        <v>19.57226336369872</v>
      </c>
      <c r="D1703" s="92">
        <f t="shared" si="186"/>
        <v>0.26020622874313304</v>
      </c>
      <c r="E1703" s="93" cm="1">
        <f t="array" ref="E1703">SUM('DRE + DCF'!$S$41/TIR!S1703,'DRE + DCF'!$U$41:$AD$41/TIR!T1703:AC1703,TIR!F1703)</f>
        <v>29.937736636301278</v>
      </c>
      <c r="F1703" s="100">
        <f>'DRE + DCF'!$AE$38*'DRE + DCF'!$AE$39*(1+G1703)/(R1703-G1703)/AC1703</f>
        <v>11.147336830114956</v>
      </c>
      <c r="G1703" s="92">
        <f>R1703*(1-'DRE + DCF'!$AE$39)</f>
        <v>0.15612373724587983</v>
      </c>
      <c r="H1703" s="94">
        <f t="shared" si="182"/>
        <v>0.26020622874313304</v>
      </c>
      <c r="I1703" s="94">
        <f t="shared" si="187"/>
        <v>0.26020622874313304</v>
      </c>
      <c r="J1703" s="94">
        <f t="shared" si="187"/>
        <v>0.26020622874313304</v>
      </c>
      <c r="K1703" s="94">
        <f t="shared" si="187"/>
        <v>0.26020622874313304</v>
      </c>
      <c r="L1703" s="94">
        <f t="shared" si="187"/>
        <v>0.26020622874313304</v>
      </c>
      <c r="M1703" s="94">
        <f t="shared" si="187"/>
        <v>0.26020622874313304</v>
      </c>
      <c r="N1703" s="94">
        <f t="shared" si="187"/>
        <v>0.26020622874313304</v>
      </c>
      <c r="O1703" s="94">
        <f t="shared" si="187"/>
        <v>0.26020622874313304</v>
      </c>
      <c r="P1703" s="94">
        <f t="shared" si="187"/>
        <v>0.26020622874313304</v>
      </c>
      <c r="Q1703" s="94">
        <f t="shared" si="187"/>
        <v>0.26020622874313304</v>
      </c>
      <c r="R1703" s="94">
        <f t="shared" si="187"/>
        <v>0.26020622874313304</v>
      </c>
      <c r="S1703" s="93">
        <f>(1+H1703)^((5-Dashboard!$F$9)*3/12)</f>
        <v>1.0595230407390899</v>
      </c>
      <c r="T1703" s="93">
        <f t="shared" si="185"/>
        <v>1.3352175354362654</v>
      </c>
      <c r="U1703" s="93">
        <f t="shared" si="185"/>
        <v>1.6826494548838367</v>
      </c>
      <c r="V1703" s="93">
        <f t="shared" si="185"/>
        <v>2.1204853238358483</v>
      </c>
      <c r="W1703" s="93">
        <f t="shared" si="185"/>
        <v>2.6722488130563358</v>
      </c>
      <c r="X1703" s="93">
        <f t="shared" si="185"/>
        <v>3.3675845989650384</v>
      </c>
      <c r="Y1703" s="93">
        <f t="shared" si="184"/>
        <v>4.2438510874351874</v>
      </c>
      <c r="Z1703" s="93">
        <f t="shared" si="184"/>
        <v>5.3481275742441419</v>
      </c>
      <c r="AA1703" s="93">
        <f t="shared" si="184"/>
        <v>6.7397436811753701</v>
      </c>
      <c r="AB1703" s="93">
        <f t="shared" si="184"/>
        <v>8.4934669671493737</v>
      </c>
      <c r="AC1703" s="95">
        <f t="shared" si="184"/>
        <v>10.703519975625689</v>
      </c>
      <c r="AE1703" s="96"/>
    </row>
    <row r="1704" spans="3:31" ht="24.75" customHeight="1" x14ac:dyDescent="0.25">
      <c r="C1704" s="91">
        <f>ABS(E1704-Dashboard!$F$13)</f>
        <v>19.591663450226456</v>
      </c>
      <c r="D1704" s="92">
        <f t="shared" si="186"/>
        <v>0.26030622874313303</v>
      </c>
      <c r="E1704" s="93" cm="1">
        <f t="array" ref="E1704">SUM('DRE + DCF'!$S$41/TIR!S1704,'DRE + DCF'!$U$41:$AD$41/TIR!T1704:AC1704,TIR!F1704)</f>
        <v>29.918336549773542</v>
      </c>
      <c r="F1704" s="100">
        <f>'DRE + DCF'!$AE$38*'DRE + DCF'!$AE$39*(1+G1704)/(R1704-G1704)/AC1704</f>
        <v>11.134573005081712</v>
      </c>
      <c r="G1704" s="92">
        <f>R1704*(1-'DRE + DCF'!$AE$39)</f>
        <v>0.15618373724587981</v>
      </c>
      <c r="H1704" s="94">
        <f t="shared" si="182"/>
        <v>0.26030622874313303</v>
      </c>
      <c r="I1704" s="94">
        <f t="shared" si="187"/>
        <v>0.26030622874313303</v>
      </c>
      <c r="J1704" s="94">
        <f t="shared" si="187"/>
        <v>0.26030622874313303</v>
      </c>
      <c r="K1704" s="94">
        <f t="shared" si="187"/>
        <v>0.26030622874313303</v>
      </c>
      <c r="L1704" s="94">
        <f t="shared" si="187"/>
        <v>0.26030622874313303</v>
      </c>
      <c r="M1704" s="94">
        <f t="shared" si="187"/>
        <v>0.26030622874313303</v>
      </c>
      <c r="N1704" s="94">
        <f t="shared" si="187"/>
        <v>0.26030622874313303</v>
      </c>
      <c r="O1704" s="94">
        <f t="shared" si="187"/>
        <v>0.26030622874313303</v>
      </c>
      <c r="P1704" s="94">
        <f t="shared" si="187"/>
        <v>0.26030622874313303</v>
      </c>
      <c r="Q1704" s="94">
        <f t="shared" si="187"/>
        <v>0.26030622874313303</v>
      </c>
      <c r="R1704" s="94">
        <f t="shared" si="187"/>
        <v>0.26030622874313303</v>
      </c>
      <c r="S1704" s="93">
        <f>(1+H1704)^((5-Dashboard!$F$9)*3/12)</f>
        <v>1.059544058955985</v>
      </c>
      <c r="T1704" s="93">
        <f t="shared" si="185"/>
        <v>1.3353499771300092</v>
      </c>
      <c r="U1704" s="93">
        <f t="shared" si="185"/>
        <v>1.6829498937289509</v>
      </c>
      <c r="V1704" s="93">
        <f t="shared" si="185"/>
        <v>2.1210322337291907</v>
      </c>
      <c r="W1704" s="93">
        <f t="shared" si="185"/>
        <v>2.6731501355338598</v>
      </c>
      <c r="X1704" s="93">
        <f t="shared" si="185"/>
        <v>3.3689877661788739</v>
      </c>
      <c r="Y1704" s="93">
        <f t="shared" si="184"/>
        <v>4.2459562662746482</v>
      </c>
      <c r="Z1704" s="93">
        <f t="shared" si="184"/>
        <v>5.3512051293568756</v>
      </c>
      <c r="AA1704" s="93">
        <f t="shared" si="184"/>
        <v>6.7441571558106732</v>
      </c>
      <c r="AB1704" s="93">
        <f t="shared" si="184"/>
        <v>8.4997032710907643</v>
      </c>
      <c r="AC1704" s="95">
        <f t="shared" si="184"/>
        <v>10.712228975024074</v>
      </c>
      <c r="AE1704" s="96"/>
    </row>
    <row r="1705" spans="3:31" ht="24.75" customHeight="1" x14ac:dyDescent="0.25">
      <c r="C1705" s="91">
        <f>ABS(E1705-Dashboard!$F$13)</f>
        <v>19.61104274225767</v>
      </c>
      <c r="D1705" s="92">
        <f t="shared" si="186"/>
        <v>0.26040622874313302</v>
      </c>
      <c r="E1705" s="93" cm="1">
        <f t="array" ref="E1705">SUM('DRE + DCF'!$S$41/TIR!S1705,'DRE + DCF'!$U$41:$AD$41/TIR!T1705:AC1705,TIR!F1705)</f>
        <v>29.898957257742328</v>
      </c>
      <c r="F1705" s="100">
        <f>'DRE + DCF'!$AE$38*'DRE + DCF'!$AE$39*(1+G1705)/(R1705-G1705)/AC1705</f>
        <v>11.121826123898344</v>
      </c>
      <c r="G1705" s="92">
        <f>R1705*(1-'DRE + DCF'!$AE$39)</f>
        <v>0.15624373724587981</v>
      </c>
      <c r="H1705" s="94">
        <f t="shared" si="182"/>
        <v>0.26040622874313302</v>
      </c>
      <c r="I1705" s="94">
        <f t="shared" si="187"/>
        <v>0.26040622874313302</v>
      </c>
      <c r="J1705" s="94">
        <f t="shared" si="187"/>
        <v>0.26040622874313302</v>
      </c>
      <c r="K1705" s="94">
        <f t="shared" si="187"/>
        <v>0.26040622874313302</v>
      </c>
      <c r="L1705" s="94">
        <f t="shared" si="187"/>
        <v>0.26040622874313302</v>
      </c>
      <c r="M1705" s="94">
        <f t="shared" si="187"/>
        <v>0.26040622874313302</v>
      </c>
      <c r="N1705" s="94">
        <f t="shared" si="187"/>
        <v>0.26040622874313302</v>
      </c>
      <c r="O1705" s="94">
        <f t="shared" si="187"/>
        <v>0.26040622874313302</v>
      </c>
      <c r="P1705" s="94">
        <f t="shared" si="187"/>
        <v>0.26040622874313302</v>
      </c>
      <c r="Q1705" s="94">
        <f t="shared" si="187"/>
        <v>0.26040622874313302</v>
      </c>
      <c r="R1705" s="94">
        <f t="shared" si="187"/>
        <v>0.26040622874313302</v>
      </c>
      <c r="S1705" s="93">
        <f>(1+H1705)^((5-Dashboard!$F$9)*3/12)</f>
        <v>1.0595650759221371</v>
      </c>
      <c r="T1705" s="93">
        <f t="shared" si="185"/>
        <v>1.3354824214509522</v>
      </c>
      <c r="U1705" s="93">
        <f t="shared" si="185"/>
        <v>1.683250362373742</v>
      </c>
      <c r="V1705" s="93">
        <f t="shared" si="185"/>
        <v>2.1215792412700001</v>
      </c>
      <c r="W1705" s="93">
        <f t="shared" si="185"/>
        <v>2.6740516904688385</v>
      </c>
      <c r="X1705" s="93">
        <f t="shared" si="185"/>
        <v>3.3703914066480283</v>
      </c>
      <c r="Y1705" s="93">
        <f t="shared" si="184"/>
        <v>4.2480623222415046</v>
      </c>
      <c r="Z1705" s="93">
        <f t="shared" si="184"/>
        <v>5.3542842110422111</v>
      </c>
      <c r="AA1705" s="93">
        <f t="shared" si="184"/>
        <v>6.7485731700586147</v>
      </c>
      <c r="AB1705" s="93">
        <f t="shared" si="184"/>
        <v>8.5059436586706685</v>
      </c>
      <c r="AC1705" s="95">
        <f t="shared" si="184"/>
        <v>10.720944368726665</v>
      </c>
      <c r="AE1705" s="96"/>
    </row>
    <row r="1706" spans="3:31" ht="24.75" customHeight="1" x14ac:dyDescent="0.25">
      <c r="C1706" s="91">
        <f>ABS(E1706-Dashboard!$F$13)</f>
        <v>19.630401268734509</v>
      </c>
      <c r="D1706" s="92">
        <f t="shared" si="186"/>
        <v>0.26050622874313301</v>
      </c>
      <c r="E1706" s="93" cm="1">
        <f t="array" ref="E1706">SUM('DRE + DCF'!$S$41/TIR!S1706,'DRE + DCF'!$U$41:$AD$41/TIR!T1706:AC1706,TIR!F1706)</f>
        <v>29.879598731265489</v>
      </c>
      <c r="F1706" s="100">
        <f>'DRE + DCF'!$AE$38*'DRE + DCF'!$AE$39*(1+G1706)/(R1706-G1706)/AC1706</f>
        <v>11.109096160462078</v>
      </c>
      <c r="G1706" s="92">
        <f>R1706*(1-'DRE + DCF'!$AE$39)</f>
        <v>0.15630373724587979</v>
      </c>
      <c r="H1706" s="94">
        <f t="shared" si="182"/>
        <v>0.26050622874313301</v>
      </c>
      <c r="I1706" s="94">
        <f t="shared" si="187"/>
        <v>0.26050622874313301</v>
      </c>
      <c r="J1706" s="94">
        <f t="shared" si="187"/>
        <v>0.26050622874313301</v>
      </c>
      <c r="K1706" s="94">
        <f t="shared" si="187"/>
        <v>0.26050622874313301</v>
      </c>
      <c r="L1706" s="94">
        <f t="shared" si="187"/>
        <v>0.26050622874313301</v>
      </c>
      <c r="M1706" s="94">
        <f t="shared" si="187"/>
        <v>0.26050622874313301</v>
      </c>
      <c r="N1706" s="94">
        <f t="shared" si="187"/>
        <v>0.26050622874313301</v>
      </c>
      <c r="O1706" s="94">
        <f t="shared" si="187"/>
        <v>0.26050622874313301</v>
      </c>
      <c r="P1706" s="94">
        <f t="shared" si="187"/>
        <v>0.26050622874313301</v>
      </c>
      <c r="Q1706" s="94">
        <f t="shared" si="187"/>
        <v>0.26050622874313301</v>
      </c>
      <c r="R1706" s="94">
        <f t="shared" si="187"/>
        <v>0.26050622874313301</v>
      </c>
      <c r="S1706" s="93">
        <f>(1+H1706)^((5-Dashboard!$F$9)*3/12)</f>
        <v>1.0595860916377196</v>
      </c>
      <c r="T1706" s="93">
        <f t="shared" si="185"/>
        <v>1.3356148683989375</v>
      </c>
      <c r="U1706" s="93">
        <f t="shared" si="185"/>
        <v>1.6835508608188006</v>
      </c>
      <c r="V1706" s="93">
        <f t="shared" si="185"/>
        <v>2.1221263464679616</v>
      </c>
      <c r="W1706" s="93">
        <f t="shared" si="185"/>
        <v>2.6749534779027737</v>
      </c>
      <c r="X1706" s="93">
        <f t="shared" si="185"/>
        <v>3.3717955204945529</v>
      </c>
      <c r="Y1706" s="93">
        <f t="shared" si="184"/>
        <v>4.2501692556315778</v>
      </c>
      <c r="Z1706" s="93">
        <f t="shared" si="184"/>
        <v>5.3573648199361692</v>
      </c>
      <c r="AA1706" s="93">
        <f t="shared" si="184"/>
        <v>6.752991725178874</v>
      </c>
      <c r="AB1706" s="93">
        <f t="shared" si="184"/>
        <v>8.5121881322388067</v>
      </c>
      <c r="AC1706" s="95">
        <f t="shared" si="184"/>
        <v>10.729666160920392</v>
      </c>
      <c r="AE1706" s="96"/>
    </row>
    <row r="1707" spans="3:31" ht="24.75" customHeight="1" x14ac:dyDescent="0.25">
      <c r="C1707" s="91">
        <f>ABS(E1707-Dashboard!$F$13)</f>
        <v>19.649739058549976</v>
      </c>
      <c r="D1707" s="92">
        <f t="shared" si="186"/>
        <v>0.26060622874313299</v>
      </c>
      <c r="E1707" s="93" cm="1">
        <f t="array" ref="E1707">SUM('DRE + DCF'!$S$41/TIR!S1707,'DRE + DCF'!$U$41:$AD$41/TIR!T1707:AC1707,TIR!F1707)</f>
        <v>29.860260941450022</v>
      </c>
      <c r="F1707" s="100">
        <f>'DRE + DCF'!$AE$38*'DRE + DCF'!$AE$39*(1+G1707)/(R1707-G1707)/AC1707</f>
        <v>11.096383088716815</v>
      </c>
      <c r="G1707" s="92">
        <f>R1707*(1-'DRE + DCF'!$AE$39)</f>
        <v>0.15636373724587979</v>
      </c>
      <c r="H1707" s="94">
        <f t="shared" si="182"/>
        <v>0.26060622874313299</v>
      </c>
      <c r="I1707" s="94">
        <f t="shared" si="187"/>
        <v>0.26060622874313299</v>
      </c>
      <c r="J1707" s="94">
        <f t="shared" si="187"/>
        <v>0.26060622874313299</v>
      </c>
      <c r="K1707" s="94">
        <f t="shared" si="187"/>
        <v>0.26060622874313299</v>
      </c>
      <c r="L1707" s="94">
        <f t="shared" si="187"/>
        <v>0.26060622874313299</v>
      </c>
      <c r="M1707" s="94">
        <f t="shared" si="187"/>
        <v>0.26060622874313299</v>
      </c>
      <c r="N1707" s="94">
        <f t="shared" si="187"/>
        <v>0.26060622874313299</v>
      </c>
      <c r="O1707" s="94">
        <f t="shared" si="187"/>
        <v>0.26060622874313299</v>
      </c>
      <c r="P1707" s="94">
        <f t="shared" si="187"/>
        <v>0.26060622874313299</v>
      </c>
      <c r="Q1707" s="94">
        <f t="shared" si="187"/>
        <v>0.26060622874313299</v>
      </c>
      <c r="R1707" s="94">
        <f t="shared" si="187"/>
        <v>0.26060622874313299</v>
      </c>
      <c r="S1707" s="93">
        <f>(1+H1707)^((5-Dashboard!$F$9)*3/12)</f>
        <v>1.0596071061029064</v>
      </c>
      <c r="T1707" s="93">
        <f t="shared" si="185"/>
        <v>1.3357473179738097</v>
      </c>
      <c r="U1707" s="93">
        <f t="shared" si="185"/>
        <v>1.6838513890647189</v>
      </c>
      <c r="V1707" s="93">
        <f t="shared" si="185"/>
        <v>2.1226735493327613</v>
      </c>
      <c r="W1707" s="93">
        <f t="shared" si="185"/>
        <v>2.6758554978771727</v>
      </c>
      <c r="X1707" s="93">
        <f t="shared" si="185"/>
        <v>3.3732001078405212</v>
      </c>
      <c r="Y1707" s="93">
        <f t="shared" si="184"/>
        <v>4.2522770667407688</v>
      </c>
      <c r="Z1707" s="93">
        <f t="shared" si="184"/>
        <v>5.3604469566749922</v>
      </c>
      <c r="AA1707" s="93">
        <f t="shared" si="184"/>
        <v>6.7574128224316663</v>
      </c>
      <c r="AB1707" s="93">
        <f t="shared" si="184"/>
        <v>8.5184366941460734</v>
      </c>
      <c r="AC1707" s="95">
        <f t="shared" si="184"/>
        <v>10.738394355794602</v>
      </c>
      <c r="AE1707" s="96"/>
    </row>
    <row r="1708" spans="3:31" ht="24.75" customHeight="1" x14ac:dyDescent="0.25">
      <c r="C1708" s="91">
        <f>ABS(E1708-Dashboard!$F$13)</f>
        <v>19.669056140548033</v>
      </c>
      <c r="D1708" s="92">
        <f t="shared" si="186"/>
        <v>0.26070622874313298</v>
      </c>
      <c r="E1708" s="93" cm="1">
        <f t="array" ref="E1708">SUM('DRE + DCF'!$S$41/TIR!S1708,'DRE + DCF'!$U$41:$AD$41/TIR!T1708:AC1708,TIR!F1708)</f>
        <v>29.840943859451965</v>
      </c>
      <c r="F1708" s="100">
        <f>'DRE + DCF'!$AE$38*'DRE + DCF'!$AE$39*(1+G1708)/(R1708-G1708)/AC1708</f>
        <v>11.083686882653048</v>
      </c>
      <c r="G1708" s="92">
        <f>R1708*(1-'DRE + DCF'!$AE$39)</f>
        <v>0.1564237372458798</v>
      </c>
      <c r="H1708" s="94">
        <f t="shared" si="182"/>
        <v>0.26070622874313298</v>
      </c>
      <c r="I1708" s="94">
        <f t="shared" si="187"/>
        <v>0.26070622874313298</v>
      </c>
      <c r="J1708" s="94">
        <f t="shared" si="187"/>
        <v>0.26070622874313298</v>
      </c>
      <c r="K1708" s="94">
        <f t="shared" si="187"/>
        <v>0.26070622874313298</v>
      </c>
      <c r="L1708" s="94">
        <f t="shared" ref="I1708:R1733" si="188">$D1708</f>
        <v>0.26070622874313298</v>
      </c>
      <c r="M1708" s="94">
        <f t="shared" si="188"/>
        <v>0.26070622874313298</v>
      </c>
      <c r="N1708" s="94">
        <f t="shared" si="188"/>
        <v>0.26070622874313298</v>
      </c>
      <c r="O1708" s="94">
        <f t="shared" si="188"/>
        <v>0.26070622874313298</v>
      </c>
      <c r="P1708" s="94">
        <f t="shared" si="188"/>
        <v>0.26070622874313298</v>
      </c>
      <c r="Q1708" s="94">
        <f t="shared" si="188"/>
        <v>0.26070622874313298</v>
      </c>
      <c r="R1708" s="94">
        <f t="shared" si="188"/>
        <v>0.26070622874313298</v>
      </c>
      <c r="S1708" s="93">
        <f>(1+H1708)^((5-Dashboard!$F$9)*3/12)</f>
        <v>1.0596281193178707</v>
      </c>
      <c r="T1708" s="93">
        <f t="shared" si="185"/>
        <v>1.3358797701754113</v>
      </c>
      <c r="U1708" s="93">
        <f t="shared" si="185"/>
        <v>1.684151947112086</v>
      </c>
      <c r="V1708" s="93">
        <f t="shared" si="185"/>
        <v>2.1232208498740825</v>
      </c>
      <c r="W1708" s="93">
        <f t="shared" si="185"/>
        <v>2.6767577504335445</v>
      </c>
      <c r="X1708" s="93">
        <f t="shared" si="185"/>
        <v>3.3746051688080261</v>
      </c>
      <c r="Y1708" s="93">
        <f t="shared" si="184"/>
        <v>4.2543857558650506</v>
      </c>
      <c r="Z1708" s="93">
        <f t="shared" si="184"/>
        <v>5.3635306218951309</v>
      </c>
      <c r="AA1708" s="93">
        <f t="shared" si="184"/>
        <v>6.7618364630777208</v>
      </c>
      <c r="AB1708" s="93">
        <f t="shared" si="184"/>
        <v>8.5246893467445179</v>
      </c>
      <c r="AC1708" s="95">
        <f t="shared" si="184"/>
        <v>10.747128957541044</v>
      </c>
      <c r="AE1708" s="96"/>
    </row>
    <row r="1709" spans="3:31" ht="24.75" customHeight="1" x14ac:dyDescent="0.25">
      <c r="C1709" s="91">
        <f>ABS(E1709-Dashboard!$F$13)</f>
        <v>19.688352543523713</v>
      </c>
      <c r="D1709" s="92">
        <f t="shared" si="186"/>
        <v>0.26080622874313297</v>
      </c>
      <c r="E1709" s="93" cm="1">
        <f t="array" ref="E1709">SUM('DRE + DCF'!$S$41/TIR!S1709,'DRE + DCF'!$U$41:$AD$41/TIR!T1709:AC1709,TIR!F1709)</f>
        <v>29.821647456476285</v>
      </c>
      <c r="F1709" s="100">
        <f>'DRE + DCF'!$AE$38*'DRE + DCF'!$AE$39*(1+G1709)/(R1709-G1709)/AC1709</f>
        <v>11.071007516307745</v>
      </c>
      <c r="G1709" s="92">
        <f>R1709*(1-'DRE + DCF'!$AE$39)</f>
        <v>0.15648373724587977</v>
      </c>
      <c r="H1709" s="94">
        <f t="shared" si="182"/>
        <v>0.26080622874313297</v>
      </c>
      <c r="I1709" s="94">
        <f t="shared" si="188"/>
        <v>0.26080622874313297</v>
      </c>
      <c r="J1709" s="94">
        <f t="shared" si="188"/>
        <v>0.26080622874313297</v>
      </c>
      <c r="K1709" s="94">
        <f t="shared" si="188"/>
        <v>0.26080622874313297</v>
      </c>
      <c r="L1709" s="94">
        <f t="shared" si="188"/>
        <v>0.26080622874313297</v>
      </c>
      <c r="M1709" s="94">
        <f t="shared" si="188"/>
        <v>0.26080622874313297</v>
      </c>
      <c r="N1709" s="94">
        <f t="shared" si="188"/>
        <v>0.26080622874313297</v>
      </c>
      <c r="O1709" s="94">
        <f t="shared" si="188"/>
        <v>0.26080622874313297</v>
      </c>
      <c r="P1709" s="94">
        <f t="shared" si="188"/>
        <v>0.26080622874313297</v>
      </c>
      <c r="Q1709" s="94">
        <f t="shared" si="188"/>
        <v>0.26080622874313297</v>
      </c>
      <c r="R1709" s="94">
        <f t="shared" si="188"/>
        <v>0.26080622874313297</v>
      </c>
      <c r="S1709" s="93">
        <f>(1+H1709)^((5-Dashboard!$F$9)*3/12)</f>
        <v>1.0596491312827863</v>
      </c>
      <c r="T1709" s="93">
        <f t="shared" si="185"/>
        <v>1.3360122250035869</v>
      </c>
      <c r="U1709" s="93">
        <f t="shared" si="185"/>
        <v>1.6844525349614943</v>
      </c>
      <c r="V1709" s="93">
        <f t="shared" si="185"/>
        <v>2.1237682481016118</v>
      </c>
      <c r="W1709" s="93">
        <f t="shared" si="185"/>
        <v>2.6776602356134034</v>
      </c>
      <c r="X1709" s="93">
        <f t="shared" si="185"/>
        <v>3.3760107035191842</v>
      </c>
      <c r="Y1709" s="93">
        <f t="shared" si="184"/>
        <v>4.2564953233004736</v>
      </c>
      <c r="Z1709" s="93">
        <f t="shared" si="184"/>
        <v>5.3666158162332529</v>
      </c>
      <c r="AA1709" s="93">
        <f t="shared" si="184"/>
        <v>6.7662626483782979</v>
      </c>
      <c r="AB1709" s="93">
        <f t="shared" si="184"/>
        <v>8.5309460923873655</v>
      </c>
      <c r="AC1709" s="95">
        <f t="shared" si="184"/>
        <v>10.755869970353881</v>
      </c>
      <c r="AE1709" s="96"/>
    </row>
    <row r="1710" spans="3:31" ht="24.75" customHeight="1" x14ac:dyDescent="0.25">
      <c r="C1710" s="91">
        <f>ABS(E1710-Dashboard!$F$13)</f>
        <v>19.707628296223213</v>
      </c>
      <c r="D1710" s="92">
        <f t="shared" si="186"/>
        <v>0.26090622874313296</v>
      </c>
      <c r="E1710" s="93" cm="1">
        <f t="array" ref="E1710">SUM('DRE + DCF'!$S$41/TIR!S1710,'DRE + DCF'!$U$41:$AD$41/TIR!T1710:AC1710,TIR!F1710)</f>
        <v>29.802371703776785</v>
      </c>
      <c r="F1710" s="100">
        <f>'DRE + DCF'!$AE$38*'DRE + DCF'!$AE$39*(1+G1710)/(R1710-G1710)/AC1710</f>
        <v>11.058344963764263</v>
      </c>
      <c r="G1710" s="92">
        <f>R1710*(1-'DRE + DCF'!$AE$39)</f>
        <v>0.15654373724587978</v>
      </c>
      <c r="H1710" s="94">
        <f t="shared" si="182"/>
        <v>0.26090622874313296</v>
      </c>
      <c r="I1710" s="94">
        <f t="shared" si="188"/>
        <v>0.26090622874313296</v>
      </c>
      <c r="J1710" s="94">
        <f t="shared" si="188"/>
        <v>0.26090622874313296</v>
      </c>
      <c r="K1710" s="94">
        <f t="shared" si="188"/>
        <v>0.26090622874313296</v>
      </c>
      <c r="L1710" s="94">
        <f t="shared" si="188"/>
        <v>0.26090622874313296</v>
      </c>
      <c r="M1710" s="94">
        <f t="shared" si="188"/>
        <v>0.26090622874313296</v>
      </c>
      <c r="N1710" s="94">
        <f t="shared" si="188"/>
        <v>0.26090622874313296</v>
      </c>
      <c r="O1710" s="94">
        <f t="shared" si="188"/>
        <v>0.26090622874313296</v>
      </c>
      <c r="P1710" s="94">
        <f t="shared" si="188"/>
        <v>0.26090622874313296</v>
      </c>
      <c r="Q1710" s="94">
        <f t="shared" si="188"/>
        <v>0.26090622874313296</v>
      </c>
      <c r="R1710" s="94">
        <f t="shared" si="188"/>
        <v>0.26090622874313296</v>
      </c>
      <c r="S1710" s="93">
        <f>(1+H1710)^((5-Dashboard!$F$9)*3/12)</f>
        <v>1.0596701419978267</v>
      </c>
      <c r="T1710" s="93">
        <f t="shared" si="185"/>
        <v>1.33614468245818</v>
      </c>
      <c r="U1710" s="93">
        <f t="shared" si="185"/>
        <v>1.6847531526135346</v>
      </c>
      <c r="V1710" s="93">
        <f t="shared" si="185"/>
        <v>2.124315744025036</v>
      </c>
      <c r="W1710" s="93">
        <f t="shared" si="185"/>
        <v>2.6785629534582709</v>
      </c>
      <c r="X1710" s="93">
        <f t="shared" si="185"/>
        <v>3.3774167120961365</v>
      </c>
      <c r="Y1710" s="93">
        <f t="shared" si="184"/>
        <v>4.2586057693431707</v>
      </c>
      <c r="Z1710" s="93">
        <f t="shared" si="184"/>
        <v>5.3697025403262462</v>
      </c>
      <c r="AA1710" s="93">
        <f t="shared" si="184"/>
        <v>6.7706913795951875</v>
      </c>
      <c r="AB1710" s="93">
        <f t="shared" si="184"/>
        <v>8.5372069334290082</v>
      </c>
      <c r="AC1710" s="95">
        <f t="shared" si="184"/>
        <v>10.764617398429698</v>
      </c>
      <c r="AE1710" s="96"/>
    </row>
    <row r="1711" spans="3:31" ht="24.75" customHeight="1" x14ac:dyDescent="0.25">
      <c r="C1711" s="91">
        <f>ABS(E1711-Dashboard!$F$13)</f>
        <v>19.726883427343964</v>
      </c>
      <c r="D1711" s="92">
        <f t="shared" si="186"/>
        <v>0.26100622874313295</v>
      </c>
      <c r="E1711" s="93" cm="1">
        <f t="array" ref="E1711">SUM('DRE + DCF'!$S$41/TIR!S1711,'DRE + DCF'!$U$41:$AD$41/TIR!T1711:AC1711,TIR!F1711)</f>
        <v>29.783116572656034</v>
      </c>
      <c r="F1711" s="100">
        <f>'DRE + DCF'!$AE$38*'DRE + DCF'!$AE$39*(1+G1711)/(R1711-G1711)/AC1711</f>
        <v>11.045699199152265</v>
      </c>
      <c r="G1711" s="92">
        <f>R1711*(1-'DRE + DCF'!$AE$39)</f>
        <v>0.15660373724587975</v>
      </c>
      <c r="H1711" s="94">
        <f t="shared" si="182"/>
        <v>0.26100622874313295</v>
      </c>
      <c r="I1711" s="94">
        <f t="shared" si="188"/>
        <v>0.26100622874313295</v>
      </c>
      <c r="J1711" s="94">
        <f t="shared" si="188"/>
        <v>0.26100622874313295</v>
      </c>
      <c r="K1711" s="94">
        <f t="shared" si="188"/>
        <v>0.26100622874313295</v>
      </c>
      <c r="L1711" s="94">
        <f t="shared" si="188"/>
        <v>0.26100622874313295</v>
      </c>
      <c r="M1711" s="94">
        <f t="shared" si="188"/>
        <v>0.26100622874313295</v>
      </c>
      <c r="N1711" s="94">
        <f t="shared" si="188"/>
        <v>0.26100622874313295</v>
      </c>
      <c r="O1711" s="94">
        <f t="shared" si="188"/>
        <v>0.26100622874313295</v>
      </c>
      <c r="P1711" s="94">
        <f t="shared" si="188"/>
        <v>0.26100622874313295</v>
      </c>
      <c r="Q1711" s="94">
        <f t="shared" si="188"/>
        <v>0.26100622874313295</v>
      </c>
      <c r="R1711" s="94">
        <f t="shared" si="188"/>
        <v>0.26100622874313295</v>
      </c>
      <c r="S1711" s="93">
        <f>(1+H1711)^((5-Dashboard!$F$9)*3/12)</f>
        <v>1.0596911514631653</v>
      </c>
      <c r="T1711" s="93">
        <f t="shared" si="185"/>
        <v>1.3362771425390341</v>
      </c>
      <c r="U1711" s="93">
        <f t="shared" si="185"/>
        <v>1.6850538000687973</v>
      </c>
      <c r="V1711" s="93">
        <f t="shared" si="185"/>
        <v>2.1248633376540393</v>
      </c>
      <c r="W1711" s="93">
        <f t="shared" si="185"/>
        <v>2.6794659040096667</v>
      </c>
      <c r="X1711" s="93">
        <f t="shared" si="185"/>
        <v>3.3788231946610394</v>
      </c>
      <c r="Y1711" s="93">
        <f t="shared" si="184"/>
        <v>4.2607170942893422</v>
      </c>
      <c r="Z1711" s="93">
        <f t="shared" si="184"/>
        <v>5.3727907948112028</v>
      </c>
      <c r="AA1711" s="93">
        <f t="shared" si="184"/>
        <v>6.7751226579906945</v>
      </c>
      <c r="AB1711" s="93">
        <f t="shared" si="184"/>
        <v>8.5434718722249965</v>
      </c>
      <c r="AC1711" s="95">
        <f t="shared" si="184"/>
        <v>10.773371245967477</v>
      </c>
      <c r="AE1711" s="96"/>
    </row>
    <row r="1712" spans="3:31" ht="24.75" customHeight="1" x14ac:dyDescent="0.25">
      <c r="C1712" s="91">
        <f>ABS(E1712-Dashboard!$F$13)</f>
        <v>19.746117965534776</v>
      </c>
      <c r="D1712" s="92">
        <f t="shared" si="186"/>
        <v>0.26110622874313294</v>
      </c>
      <c r="E1712" s="93" cm="1">
        <f t="array" ref="E1712">SUM('DRE + DCF'!$S$41/TIR!S1712,'DRE + DCF'!$U$41:$AD$41/TIR!T1712:AC1712,TIR!F1712)</f>
        <v>29.763882034465222</v>
      </c>
      <c r="F1712" s="100">
        <f>'DRE + DCF'!$AE$38*'DRE + DCF'!$AE$39*(1+G1712)/(R1712-G1712)/AC1712</f>
        <v>11.033070196647611</v>
      </c>
      <c r="G1712" s="92">
        <f>R1712*(1-'DRE + DCF'!$AE$39)</f>
        <v>0.15666373724587976</v>
      </c>
      <c r="H1712" s="94">
        <f t="shared" si="182"/>
        <v>0.26110622874313294</v>
      </c>
      <c r="I1712" s="94">
        <f t="shared" si="188"/>
        <v>0.26110622874313294</v>
      </c>
      <c r="J1712" s="94">
        <f t="shared" si="188"/>
        <v>0.26110622874313294</v>
      </c>
      <c r="K1712" s="94">
        <f t="shared" si="188"/>
        <v>0.26110622874313294</v>
      </c>
      <c r="L1712" s="94">
        <f t="shared" si="188"/>
        <v>0.26110622874313294</v>
      </c>
      <c r="M1712" s="94">
        <f t="shared" si="188"/>
        <v>0.26110622874313294</v>
      </c>
      <c r="N1712" s="94">
        <f t="shared" si="188"/>
        <v>0.26110622874313294</v>
      </c>
      <c r="O1712" s="94">
        <f t="shared" si="188"/>
        <v>0.26110622874313294</v>
      </c>
      <c r="P1712" s="94">
        <f t="shared" si="188"/>
        <v>0.26110622874313294</v>
      </c>
      <c r="Q1712" s="94">
        <f t="shared" si="188"/>
        <v>0.26110622874313294</v>
      </c>
      <c r="R1712" s="94">
        <f t="shared" si="188"/>
        <v>0.26110622874313294</v>
      </c>
      <c r="S1712" s="93">
        <f>(1+H1712)^((5-Dashboard!$F$9)*3/12)</f>
        <v>1.0597121596789756</v>
      </c>
      <c r="T1712" s="93">
        <f t="shared" si="185"/>
        <v>1.3364096052459935</v>
      </c>
      <c r="U1712" s="93">
        <f t="shared" si="185"/>
        <v>1.6853544773278739</v>
      </c>
      <c r="V1712" s="93">
        <f t="shared" si="185"/>
        <v>2.1254110289983088</v>
      </c>
      <c r="W1712" s="93">
        <f t="shared" si="185"/>
        <v>2.6803690873091188</v>
      </c>
      <c r="X1712" s="93">
        <f t="shared" si="185"/>
        <v>3.3802301513360762</v>
      </c>
      <c r="Y1712" s="93">
        <f t="shared" si="184"/>
        <v>4.2628292984352685</v>
      </c>
      <c r="Z1712" s="93">
        <f t="shared" si="184"/>
        <v>5.375880580325437</v>
      </c>
      <c r="AA1712" s="93">
        <f t="shared" si="184"/>
        <v>6.7795564848276566</v>
      </c>
      <c r="AB1712" s="93">
        <f t="shared" si="184"/>
        <v>8.5497409111320568</v>
      </c>
      <c r="AC1712" s="95">
        <f t="shared" si="184"/>
        <v>10.782131517168626</v>
      </c>
      <c r="AE1712" s="96"/>
    </row>
    <row r="1713" spans="3:31" ht="24.75" customHeight="1" x14ac:dyDescent="0.25">
      <c r="C1713" s="91">
        <f>ABS(E1713-Dashboard!$F$13)</f>
        <v>19.765331939395907</v>
      </c>
      <c r="D1713" s="92">
        <f t="shared" si="186"/>
        <v>0.26120622874313293</v>
      </c>
      <c r="E1713" s="93" cm="1">
        <f t="array" ref="E1713">SUM('DRE + DCF'!$S$41/TIR!S1713,'DRE + DCF'!$U$41:$AD$41/TIR!T1713:AC1713,TIR!F1713)</f>
        <v>29.744668060604091</v>
      </c>
      <c r="F1713" s="100">
        <f>'DRE + DCF'!$AE$38*'DRE + DCF'!$AE$39*(1+G1713)/(R1713-G1713)/AC1713</f>
        <v>11.020457930472253</v>
      </c>
      <c r="G1713" s="92">
        <f>R1713*(1-'DRE + DCF'!$AE$39)</f>
        <v>0.15672373724587976</v>
      </c>
      <c r="H1713" s="94">
        <f t="shared" si="182"/>
        <v>0.26120622874313293</v>
      </c>
      <c r="I1713" s="94">
        <f t="shared" si="188"/>
        <v>0.26120622874313293</v>
      </c>
      <c r="J1713" s="94">
        <f t="shared" si="188"/>
        <v>0.26120622874313293</v>
      </c>
      <c r="K1713" s="94">
        <f t="shared" si="188"/>
        <v>0.26120622874313293</v>
      </c>
      <c r="L1713" s="94">
        <f t="shared" si="188"/>
        <v>0.26120622874313293</v>
      </c>
      <c r="M1713" s="94">
        <f t="shared" si="188"/>
        <v>0.26120622874313293</v>
      </c>
      <c r="N1713" s="94">
        <f t="shared" si="188"/>
        <v>0.26120622874313293</v>
      </c>
      <c r="O1713" s="94">
        <f t="shared" si="188"/>
        <v>0.26120622874313293</v>
      </c>
      <c r="P1713" s="94">
        <f t="shared" si="188"/>
        <v>0.26120622874313293</v>
      </c>
      <c r="Q1713" s="94">
        <f t="shared" si="188"/>
        <v>0.26120622874313293</v>
      </c>
      <c r="R1713" s="94">
        <f t="shared" si="188"/>
        <v>0.26120622874313293</v>
      </c>
      <c r="S1713" s="93">
        <f>(1+H1713)^((5-Dashboard!$F$9)*3/12)</f>
        <v>1.0597331666454308</v>
      </c>
      <c r="T1713" s="93">
        <f t="shared" si="185"/>
        <v>1.3365420705789017</v>
      </c>
      <c r="U1713" s="93">
        <f t="shared" si="185"/>
        <v>1.6856551843913548</v>
      </c>
      <c r="V1713" s="93">
        <f t="shared" si="185"/>
        <v>2.1259588180675308</v>
      </c>
      <c r="W1713" s="93">
        <f t="shared" si="185"/>
        <v>2.681272503398159</v>
      </c>
      <c r="X1713" s="93">
        <f t="shared" si="185"/>
        <v>3.3816375822434512</v>
      </c>
      <c r="Y1713" s="93">
        <f t="shared" si="184"/>
        <v>4.2649423820773089</v>
      </c>
      <c r="Z1713" s="93">
        <f t="shared" si="184"/>
        <v>5.3789718975064771</v>
      </c>
      <c r="AA1713" s="93">
        <f t="shared" si="184"/>
        <v>6.7839928613694376</v>
      </c>
      <c r="AB1713" s="93">
        <f t="shared" si="184"/>
        <v>8.5560140525080843</v>
      </c>
      <c r="AC1713" s="95">
        <f t="shared" si="184"/>
        <v>10.79089821623697</v>
      </c>
      <c r="AE1713" s="96"/>
    </row>
    <row r="1714" spans="3:31" ht="24.75" customHeight="1" x14ac:dyDescent="0.25">
      <c r="C1714" s="91">
        <f>ABS(E1714-Dashboard!$F$13)</f>
        <v>19.784525377479184</v>
      </c>
      <c r="D1714" s="92">
        <f t="shared" si="186"/>
        <v>0.26130622874313292</v>
      </c>
      <c r="E1714" s="93" cm="1">
        <f t="array" ref="E1714">SUM('DRE + DCF'!$S$41/TIR!S1714,'DRE + DCF'!$U$41:$AD$41/TIR!T1714:AC1714,TIR!F1714)</f>
        <v>29.725474622520814</v>
      </c>
      <c r="F1714" s="100">
        <f>'DRE + DCF'!$AE$38*'DRE + DCF'!$AE$39*(1+G1714)/(R1714-G1714)/AC1714</f>
        <v>11.007862374894144</v>
      </c>
      <c r="G1714" s="92">
        <f>R1714*(1-'DRE + DCF'!$AE$39)</f>
        <v>0.15678373724587974</v>
      </c>
      <c r="H1714" s="94">
        <f t="shared" si="182"/>
        <v>0.26130622874313292</v>
      </c>
      <c r="I1714" s="94">
        <f t="shared" si="188"/>
        <v>0.26130622874313292</v>
      </c>
      <c r="J1714" s="94">
        <f t="shared" si="188"/>
        <v>0.26130622874313292</v>
      </c>
      <c r="K1714" s="94">
        <f t="shared" si="188"/>
        <v>0.26130622874313292</v>
      </c>
      <c r="L1714" s="94">
        <f t="shared" si="188"/>
        <v>0.26130622874313292</v>
      </c>
      <c r="M1714" s="94">
        <f t="shared" si="188"/>
        <v>0.26130622874313292</v>
      </c>
      <c r="N1714" s="94">
        <f t="shared" si="188"/>
        <v>0.26130622874313292</v>
      </c>
      <c r="O1714" s="94">
        <f t="shared" si="188"/>
        <v>0.26130622874313292</v>
      </c>
      <c r="P1714" s="94">
        <f t="shared" si="188"/>
        <v>0.26130622874313292</v>
      </c>
      <c r="Q1714" s="94">
        <f t="shared" si="188"/>
        <v>0.26130622874313292</v>
      </c>
      <c r="R1714" s="94">
        <f t="shared" si="188"/>
        <v>0.26130622874313292</v>
      </c>
      <c r="S1714" s="93">
        <f>(1+H1714)^((5-Dashboard!$F$9)*3/12)</f>
        <v>1.0597541723627046</v>
      </c>
      <c r="T1714" s="93">
        <f t="shared" si="185"/>
        <v>1.3366745385376031</v>
      </c>
      <c r="U1714" s="93">
        <f t="shared" si="185"/>
        <v>1.6859559212598316</v>
      </c>
      <c r="V1714" s="93">
        <f t="shared" si="185"/>
        <v>2.1265067048713924</v>
      </c>
      <c r="W1714" s="93">
        <f t="shared" si="185"/>
        <v>2.6821761523183221</v>
      </c>
      <c r="X1714" s="93">
        <f t="shared" si="185"/>
        <v>3.3830454875053895</v>
      </c>
      <c r="Y1714" s="93">
        <f t="shared" si="184"/>
        <v>4.2670563455118966</v>
      </c>
      <c r="Z1714" s="93">
        <f t="shared" si="184"/>
        <v>5.3820647469920653</v>
      </c>
      <c r="AA1714" s="93">
        <f t="shared" si="184"/>
        <v>6.7884317888799259</v>
      </c>
      <c r="AB1714" s="93">
        <f t="shared" si="184"/>
        <v>8.5622912987121396</v>
      </c>
      <c r="AC1714" s="95">
        <f t="shared" si="184"/>
        <v>10.79967134737875</v>
      </c>
      <c r="AE1714" s="96"/>
    </row>
    <row r="1715" spans="3:31" ht="24.75" customHeight="1" x14ac:dyDescent="0.25">
      <c r="C1715" s="91">
        <f>ABS(E1715-Dashboard!$F$13)</f>
        <v>19.80369830828803</v>
      </c>
      <c r="D1715" s="92">
        <f t="shared" si="186"/>
        <v>0.26140622874313291</v>
      </c>
      <c r="E1715" s="93" cm="1">
        <f t="array" ref="E1715">SUM('DRE + DCF'!$S$41/TIR!S1715,'DRE + DCF'!$U$41:$AD$41/TIR!T1715:AC1715,TIR!F1715)</f>
        <v>29.706301691711968</v>
      </c>
      <c r="F1715" s="100">
        <f>'DRE + DCF'!$AE$38*'DRE + DCF'!$AE$39*(1+G1715)/(R1715-G1715)/AC1715</f>
        <v>10.995283504227181</v>
      </c>
      <c r="G1715" s="92">
        <f>R1715*(1-'DRE + DCF'!$AE$39)</f>
        <v>0.15684373724587974</v>
      </c>
      <c r="H1715" s="94">
        <f t="shared" ref="H1715:H1778" si="189">$D1715</f>
        <v>0.26140622874313291</v>
      </c>
      <c r="I1715" s="94">
        <f t="shared" si="188"/>
        <v>0.26140622874313291</v>
      </c>
      <c r="J1715" s="94">
        <f t="shared" si="188"/>
        <v>0.26140622874313291</v>
      </c>
      <c r="K1715" s="94">
        <f t="shared" si="188"/>
        <v>0.26140622874313291</v>
      </c>
      <c r="L1715" s="94">
        <f t="shared" si="188"/>
        <v>0.26140622874313291</v>
      </c>
      <c r="M1715" s="94">
        <f t="shared" si="188"/>
        <v>0.26140622874313291</v>
      </c>
      <c r="N1715" s="94">
        <f t="shared" si="188"/>
        <v>0.26140622874313291</v>
      </c>
      <c r="O1715" s="94">
        <f t="shared" si="188"/>
        <v>0.26140622874313291</v>
      </c>
      <c r="P1715" s="94">
        <f t="shared" si="188"/>
        <v>0.26140622874313291</v>
      </c>
      <c r="Q1715" s="94">
        <f t="shared" si="188"/>
        <v>0.26140622874313291</v>
      </c>
      <c r="R1715" s="94">
        <f t="shared" si="188"/>
        <v>0.26140622874313291</v>
      </c>
      <c r="S1715" s="93">
        <f>(1+H1715)^((5-Dashboard!$F$9)*3/12)</f>
        <v>1.0597751768309698</v>
      </c>
      <c r="T1715" s="93">
        <f t="shared" si="185"/>
        <v>1.3368070091219404</v>
      </c>
      <c r="U1715" s="93">
        <f t="shared" si="185"/>
        <v>1.6862566879338936</v>
      </c>
      <c r="V1715" s="93">
        <f t="shared" si="185"/>
        <v>2.1270546894195785</v>
      </c>
      <c r="W1715" s="93">
        <f t="shared" si="185"/>
        <v>2.6830800341111463</v>
      </c>
      <c r="X1715" s="93">
        <f t="shared" si="185"/>
        <v>3.3844538672441375</v>
      </c>
      <c r="Y1715" s="93">
        <f t="shared" si="184"/>
        <v>4.2691711890355393</v>
      </c>
      <c r="Z1715" s="93">
        <f t="shared" si="184"/>
        <v>5.3851591294201562</v>
      </c>
      <c r="AA1715" s="93">
        <f t="shared" si="184"/>
        <v>6.7928732686235316</v>
      </c>
      <c r="AB1715" s="93">
        <f t="shared" si="184"/>
        <v>8.5685726521044465</v>
      </c>
      <c r="AC1715" s="95">
        <f t="shared" si="184"/>
        <v>10.808450914802615</v>
      </c>
      <c r="AE1715" s="96"/>
    </row>
    <row r="1716" spans="3:31" ht="24.75" customHeight="1" x14ac:dyDescent="0.25">
      <c r="C1716" s="91">
        <f>ABS(E1716-Dashboard!$F$13)</f>
        <v>19.822850760277696</v>
      </c>
      <c r="D1716" s="92">
        <f t="shared" si="186"/>
        <v>0.2615062287431329</v>
      </c>
      <c r="E1716" s="93" cm="1">
        <f t="array" ref="E1716">SUM('DRE + DCF'!$S$41/TIR!S1716,'DRE + DCF'!$U$41:$AD$41/TIR!T1716:AC1716,TIR!F1716)</f>
        <v>29.687149239722302</v>
      </c>
      <c r="F1716" s="100">
        <f>'DRE + DCF'!$AE$38*'DRE + DCF'!$AE$39*(1+G1716)/(R1716-G1716)/AC1716</f>
        <v>10.982721292831032</v>
      </c>
      <c r="G1716" s="92">
        <f>R1716*(1-'DRE + DCF'!$AE$39)</f>
        <v>0.15690373724587972</v>
      </c>
      <c r="H1716" s="94">
        <f t="shared" si="189"/>
        <v>0.2615062287431329</v>
      </c>
      <c r="I1716" s="94">
        <f t="shared" si="188"/>
        <v>0.2615062287431329</v>
      </c>
      <c r="J1716" s="94">
        <f t="shared" si="188"/>
        <v>0.2615062287431329</v>
      </c>
      <c r="K1716" s="94">
        <f t="shared" si="188"/>
        <v>0.2615062287431329</v>
      </c>
      <c r="L1716" s="94">
        <f t="shared" si="188"/>
        <v>0.2615062287431329</v>
      </c>
      <c r="M1716" s="94">
        <f t="shared" si="188"/>
        <v>0.2615062287431329</v>
      </c>
      <c r="N1716" s="94">
        <f t="shared" si="188"/>
        <v>0.2615062287431329</v>
      </c>
      <c r="O1716" s="94">
        <f t="shared" si="188"/>
        <v>0.2615062287431329</v>
      </c>
      <c r="P1716" s="94">
        <f t="shared" si="188"/>
        <v>0.2615062287431329</v>
      </c>
      <c r="Q1716" s="94">
        <f t="shared" si="188"/>
        <v>0.2615062287431329</v>
      </c>
      <c r="R1716" s="94">
        <f t="shared" si="188"/>
        <v>0.2615062287431329</v>
      </c>
      <c r="S1716" s="93">
        <f>(1+H1716)^((5-Dashboard!$F$9)*3/12)</f>
        <v>1.0597961800504001</v>
      </c>
      <c r="T1716" s="93">
        <f t="shared" si="185"/>
        <v>1.3369394823317584</v>
      </c>
      <c r="U1716" s="93">
        <f t="shared" si="185"/>
        <v>1.6865574844141329</v>
      </c>
      <c r="V1716" s="93">
        <f t="shared" si="185"/>
        <v>2.127602771721778</v>
      </c>
      <c r="W1716" s="93">
        <f t="shared" si="185"/>
        <v>2.683984148818177</v>
      </c>
      <c r="X1716" s="93">
        <f t="shared" si="185"/>
        <v>3.3858627215819661</v>
      </c>
      <c r="Y1716" s="93">
        <f t="shared" si="184"/>
        <v>4.2712869129448263</v>
      </c>
      <c r="Z1716" s="93">
        <f t="shared" si="184"/>
        <v>5.3882550454289264</v>
      </c>
      <c r="AA1716" s="93">
        <f t="shared" si="184"/>
        <v>6.7973173018652036</v>
      </c>
      <c r="AB1716" s="93">
        <f t="shared" si="184"/>
        <v>8.5748581150464211</v>
      </c>
      <c r="AC1716" s="95">
        <f t="shared" si="184"/>
        <v>10.81723692271966</v>
      </c>
      <c r="AE1716" s="96"/>
    </row>
    <row r="1717" spans="3:31" ht="24.75" customHeight="1" x14ac:dyDescent="0.25">
      <c r="C1717" s="91">
        <f>ABS(E1717-Dashboard!$F$13)</f>
        <v>19.841982761855188</v>
      </c>
      <c r="D1717" s="92">
        <f t="shared" si="186"/>
        <v>0.26160622874313288</v>
      </c>
      <c r="E1717" s="93" cm="1">
        <f t="array" ref="E1717">SUM('DRE + DCF'!$S$41/TIR!S1717,'DRE + DCF'!$U$41:$AD$41/TIR!T1717:AC1717,TIR!F1717)</f>
        <v>29.66801723814481</v>
      </c>
      <c r="F1717" s="100">
        <f>'DRE + DCF'!$AE$38*'DRE + DCF'!$AE$39*(1+G1717)/(R1717-G1717)/AC1717</f>
        <v>10.970175715111143</v>
      </c>
      <c r="G1717" s="92">
        <f>R1717*(1-'DRE + DCF'!$AE$39)</f>
        <v>0.15696373724587973</v>
      </c>
      <c r="H1717" s="94">
        <f t="shared" si="189"/>
        <v>0.26160622874313288</v>
      </c>
      <c r="I1717" s="94">
        <f t="shared" si="188"/>
        <v>0.26160622874313288</v>
      </c>
      <c r="J1717" s="94">
        <f t="shared" si="188"/>
        <v>0.26160622874313288</v>
      </c>
      <c r="K1717" s="94">
        <f t="shared" si="188"/>
        <v>0.26160622874313288</v>
      </c>
      <c r="L1717" s="94">
        <f t="shared" si="188"/>
        <v>0.26160622874313288</v>
      </c>
      <c r="M1717" s="94">
        <f t="shared" si="188"/>
        <v>0.26160622874313288</v>
      </c>
      <c r="N1717" s="94">
        <f t="shared" si="188"/>
        <v>0.26160622874313288</v>
      </c>
      <c r="O1717" s="94">
        <f t="shared" si="188"/>
        <v>0.26160622874313288</v>
      </c>
      <c r="P1717" s="94">
        <f t="shared" si="188"/>
        <v>0.26160622874313288</v>
      </c>
      <c r="Q1717" s="94">
        <f t="shared" si="188"/>
        <v>0.26160622874313288</v>
      </c>
      <c r="R1717" s="94">
        <f t="shared" si="188"/>
        <v>0.26160622874313288</v>
      </c>
      <c r="S1717" s="93">
        <f>(1+H1717)^((5-Dashboard!$F$9)*3/12)</f>
        <v>1.0598171820211686</v>
      </c>
      <c r="T1717" s="93">
        <f t="shared" si="185"/>
        <v>1.3370719581669008</v>
      </c>
      <c r="U1717" s="93">
        <f t="shared" si="185"/>
        <v>1.6868583107011397</v>
      </c>
      <c r="V1717" s="93">
        <f t="shared" si="185"/>
        <v>2.1281509517876769</v>
      </c>
      <c r="W1717" s="93">
        <f t="shared" si="185"/>
        <v>2.6848884964809598</v>
      </c>
      <c r="X1717" s="93">
        <f t="shared" si="185"/>
        <v>3.387272050641164</v>
      </c>
      <c r="Y1717" s="93">
        <f t="shared" si="184"/>
        <v>4.2734035175364173</v>
      </c>
      <c r="Z1717" s="93">
        <f t="shared" si="184"/>
        <v>5.3913524956567578</v>
      </c>
      <c r="AA1717" s="93">
        <f t="shared" si="184"/>
        <v>6.8017638898703998</v>
      </c>
      <c r="AB1717" s="93">
        <f t="shared" si="184"/>
        <v>8.5811476899006163</v>
      </c>
      <c r="AC1717" s="95">
        <f t="shared" si="184"/>
        <v>10.826029375343364</v>
      </c>
      <c r="AE1717" s="96"/>
    </row>
    <row r="1718" spans="3:31" ht="24.75" customHeight="1" x14ac:dyDescent="0.25">
      <c r="C1718" s="91">
        <f>ABS(E1718-Dashboard!$F$13)</f>
        <v>19.861094341379523</v>
      </c>
      <c r="D1718" s="92">
        <f t="shared" si="186"/>
        <v>0.26170622874313287</v>
      </c>
      <c r="E1718" s="93" cm="1">
        <f t="array" ref="E1718">SUM('DRE + DCF'!$S$41/TIR!S1718,'DRE + DCF'!$U$41:$AD$41/TIR!T1718:AC1718,TIR!F1718)</f>
        <v>29.648905658620475</v>
      </c>
      <c r="F1718" s="100">
        <f>'DRE + DCF'!$AE$38*'DRE + DCF'!$AE$39*(1+G1718)/(R1718-G1718)/AC1718</f>
        <v>10.957646745518542</v>
      </c>
      <c r="G1718" s="92">
        <f>R1718*(1-'DRE + DCF'!$AE$39)</f>
        <v>0.15702373724587973</v>
      </c>
      <c r="H1718" s="94">
        <f t="shared" si="189"/>
        <v>0.26170622874313287</v>
      </c>
      <c r="I1718" s="94">
        <f t="shared" si="188"/>
        <v>0.26170622874313287</v>
      </c>
      <c r="J1718" s="94">
        <f t="shared" si="188"/>
        <v>0.26170622874313287</v>
      </c>
      <c r="K1718" s="94">
        <f t="shared" si="188"/>
        <v>0.26170622874313287</v>
      </c>
      <c r="L1718" s="94">
        <f t="shared" si="188"/>
        <v>0.26170622874313287</v>
      </c>
      <c r="M1718" s="94">
        <f t="shared" si="188"/>
        <v>0.26170622874313287</v>
      </c>
      <c r="N1718" s="94">
        <f t="shared" si="188"/>
        <v>0.26170622874313287</v>
      </c>
      <c r="O1718" s="94">
        <f t="shared" si="188"/>
        <v>0.26170622874313287</v>
      </c>
      <c r="P1718" s="94">
        <f t="shared" si="188"/>
        <v>0.26170622874313287</v>
      </c>
      <c r="Q1718" s="94">
        <f t="shared" si="188"/>
        <v>0.26170622874313287</v>
      </c>
      <c r="R1718" s="94">
        <f t="shared" si="188"/>
        <v>0.26170622874313287</v>
      </c>
      <c r="S1718" s="93">
        <f>(1+H1718)^((5-Dashboard!$F$9)*3/12)</f>
        <v>1.0598381827434487</v>
      </c>
      <c r="T1718" s="93">
        <f t="shared" si="185"/>
        <v>1.3372044366272118</v>
      </c>
      <c r="U1718" s="93">
        <f t="shared" si="185"/>
        <v>1.687159166795505</v>
      </c>
      <c r="V1718" s="93">
        <f t="shared" si="185"/>
        <v>2.1286992296269629</v>
      </c>
      <c r="W1718" s="93">
        <f t="shared" si="185"/>
        <v>2.6857930771410476</v>
      </c>
      <c r="X1718" s="93">
        <f t="shared" si="185"/>
        <v>3.3886818545440454</v>
      </c>
      <c r="Y1718" s="93">
        <f t="shared" si="184"/>
        <v>4.2755210031070527</v>
      </c>
      <c r="Z1718" s="93">
        <f t="shared" si="184"/>
        <v>5.3944514807422559</v>
      </c>
      <c r="AA1718" s="93">
        <f t="shared" si="184"/>
        <v>6.8062130339051201</v>
      </c>
      <c r="AB1718" s="93">
        <f t="shared" si="184"/>
        <v>8.5874413790307855</v>
      </c>
      <c r="AC1718" s="95">
        <f t="shared" si="184"/>
        <v>10.834828276889661</v>
      </c>
      <c r="AE1718" s="96"/>
    </row>
    <row r="1719" spans="3:31" ht="24.75" customHeight="1" x14ac:dyDescent="0.25">
      <c r="C1719" s="91">
        <f>ABS(E1719-Dashboard!$F$13)</f>
        <v>19.880185527161728</v>
      </c>
      <c r="D1719" s="92">
        <f t="shared" si="186"/>
        <v>0.26180622874313286</v>
      </c>
      <c r="E1719" s="93" cm="1">
        <f t="array" ref="E1719">SUM('DRE + DCF'!$S$41/TIR!S1719,'DRE + DCF'!$U$41:$AD$41/TIR!T1719:AC1719,TIR!F1719)</f>
        <v>29.62981447283827</v>
      </c>
      <c r="F1719" s="100">
        <f>'DRE + DCF'!$AE$38*'DRE + DCF'!$AE$39*(1+G1719)/(R1719-G1719)/AC1719</f>
        <v>10.945134358549803</v>
      </c>
      <c r="G1719" s="92">
        <f>R1719*(1-'DRE + DCF'!$AE$39)</f>
        <v>0.15708373724587971</v>
      </c>
      <c r="H1719" s="94">
        <f t="shared" si="189"/>
        <v>0.26180622874313286</v>
      </c>
      <c r="I1719" s="94">
        <f t="shared" si="188"/>
        <v>0.26180622874313286</v>
      </c>
      <c r="J1719" s="94">
        <f t="shared" si="188"/>
        <v>0.26180622874313286</v>
      </c>
      <c r="K1719" s="94">
        <f t="shared" si="188"/>
        <v>0.26180622874313286</v>
      </c>
      <c r="L1719" s="94">
        <f t="shared" si="188"/>
        <v>0.26180622874313286</v>
      </c>
      <c r="M1719" s="94">
        <f t="shared" si="188"/>
        <v>0.26180622874313286</v>
      </c>
      <c r="N1719" s="94">
        <f t="shared" si="188"/>
        <v>0.26180622874313286</v>
      </c>
      <c r="O1719" s="94">
        <f t="shared" si="188"/>
        <v>0.26180622874313286</v>
      </c>
      <c r="P1719" s="94">
        <f t="shared" si="188"/>
        <v>0.26180622874313286</v>
      </c>
      <c r="Q1719" s="94">
        <f t="shared" si="188"/>
        <v>0.26180622874313286</v>
      </c>
      <c r="R1719" s="94">
        <f t="shared" si="188"/>
        <v>0.26180622874313286</v>
      </c>
      <c r="S1719" s="93">
        <f>(1+H1719)^((5-Dashboard!$F$9)*3/12)</f>
        <v>1.059859182217413</v>
      </c>
      <c r="T1719" s="93">
        <f t="shared" si="185"/>
        <v>1.3373369177125347</v>
      </c>
      <c r="U1719" s="93">
        <f t="shared" si="185"/>
        <v>1.6874600526978187</v>
      </c>
      <c r="V1719" s="93">
        <f t="shared" si="185"/>
        <v>2.129247605249323</v>
      </c>
      <c r="W1719" s="93">
        <f t="shared" si="185"/>
        <v>2.6866978908399952</v>
      </c>
      <c r="X1719" s="93">
        <f t="shared" si="185"/>
        <v>3.3900921334129435</v>
      </c>
      <c r="Y1719" s="93">
        <f t="shared" si="184"/>
        <v>4.2776393699535475</v>
      </c>
      <c r="Z1719" s="93">
        <f t="shared" si="184"/>
        <v>5.3975520013242368</v>
      </c>
      <c r="AA1719" s="93">
        <f t="shared" si="184"/>
        <v>6.8106647352358847</v>
      </c>
      <c r="AB1719" s="93">
        <f t="shared" si="184"/>
        <v>8.593739184801839</v>
      </c>
      <c r="AC1719" s="95">
        <f t="shared" si="184"/>
        <v>10.843633631576893</v>
      </c>
      <c r="AE1719" s="96"/>
    </row>
    <row r="1720" spans="3:31" ht="24.75" customHeight="1" x14ac:dyDescent="0.25">
      <c r="C1720" s="91">
        <f>ABS(E1720-Dashboard!$F$13)</f>
        <v>19.899256347464956</v>
      </c>
      <c r="D1720" s="92">
        <f t="shared" si="186"/>
        <v>0.26190622874313285</v>
      </c>
      <c r="E1720" s="93" cm="1">
        <f t="array" ref="E1720">SUM('DRE + DCF'!$S$41/TIR!S1720,'DRE + DCF'!$U$41:$AD$41/TIR!T1720:AC1720,TIR!F1720)</f>
        <v>29.610743652535042</v>
      </c>
      <c r="F1720" s="100">
        <f>'DRE + DCF'!$AE$38*'DRE + DCF'!$AE$39*(1+G1720)/(R1720-G1720)/AC1720</f>
        <v>10.932638528746951</v>
      </c>
      <c r="G1720" s="92">
        <f>R1720*(1-'DRE + DCF'!$AE$39)</f>
        <v>0.15714373724587971</v>
      </c>
      <c r="H1720" s="94">
        <f t="shared" si="189"/>
        <v>0.26190622874313285</v>
      </c>
      <c r="I1720" s="94">
        <f t="shared" si="188"/>
        <v>0.26190622874313285</v>
      </c>
      <c r="J1720" s="94">
        <f t="shared" si="188"/>
        <v>0.26190622874313285</v>
      </c>
      <c r="K1720" s="94">
        <f t="shared" si="188"/>
        <v>0.26190622874313285</v>
      </c>
      <c r="L1720" s="94">
        <f t="shared" si="188"/>
        <v>0.26190622874313285</v>
      </c>
      <c r="M1720" s="94">
        <f t="shared" si="188"/>
        <v>0.26190622874313285</v>
      </c>
      <c r="N1720" s="94">
        <f t="shared" si="188"/>
        <v>0.26190622874313285</v>
      </c>
      <c r="O1720" s="94">
        <f t="shared" si="188"/>
        <v>0.26190622874313285</v>
      </c>
      <c r="P1720" s="94">
        <f t="shared" si="188"/>
        <v>0.26190622874313285</v>
      </c>
      <c r="Q1720" s="94">
        <f t="shared" si="188"/>
        <v>0.26190622874313285</v>
      </c>
      <c r="R1720" s="94">
        <f t="shared" si="188"/>
        <v>0.26190622874313285</v>
      </c>
      <c r="S1720" s="93">
        <f>(1+H1720)^((5-Dashboard!$F$9)*3/12)</f>
        <v>1.0598801804432352</v>
      </c>
      <c r="T1720" s="93">
        <f t="shared" si="185"/>
        <v>1.337469401422714</v>
      </c>
      <c r="U1720" s="93">
        <f t="shared" si="185"/>
        <v>1.6877609684086723</v>
      </c>
      <c r="V1720" s="93">
        <f t="shared" si="185"/>
        <v>2.1297960786644454</v>
      </c>
      <c r="W1720" s="93">
        <f t="shared" si="185"/>
        <v>2.6876029376193631</v>
      </c>
      <c r="X1720" s="93">
        <f t="shared" si="185"/>
        <v>3.391502887370216</v>
      </c>
      <c r="Y1720" s="93">
        <f t="shared" si="184"/>
        <v>4.2797586183727949</v>
      </c>
      <c r="Z1720" s="93">
        <f t="shared" si="184"/>
        <v>5.4006540580417344</v>
      </c>
      <c r="AA1720" s="93">
        <f t="shared" si="184"/>
        <v>6.8151189951297413</v>
      </c>
      <c r="AB1720" s="93">
        <f t="shared" si="184"/>
        <v>8.6000411095798608</v>
      </c>
      <c r="AC1720" s="95">
        <f t="shared" si="184"/>
        <v>10.852445443625831</v>
      </c>
      <c r="AE1720" s="96"/>
    </row>
    <row r="1721" spans="3:31" ht="24.75" customHeight="1" x14ac:dyDescent="0.25">
      <c r="C1721" s="91">
        <f>ABS(E1721-Dashboard!$F$13)</f>
        <v>19.918306830504612</v>
      </c>
      <c r="D1721" s="92">
        <f t="shared" si="186"/>
        <v>0.26200622874313284</v>
      </c>
      <c r="E1721" s="93" cm="1">
        <f t="array" ref="E1721">SUM('DRE + DCF'!$S$41/TIR!S1721,'DRE + DCF'!$U$41:$AD$41/TIR!T1721:AC1721,TIR!F1721)</f>
        <v>29.591693169495386</v>
      </c>
      <c r="F1721" s="100">
        <f>'DRE + DCF'!$AE$38*'DRE + DCF'!$AE$39*(1+G1721)/(R1721-G1721)/AC1721</f>
        <v>10.920159230697346</v>
      </c>
      <c r="G1721" s="92">
        <f>R1721*(1-'DRE + DCF'!$AE$39)</f>
        <v>0.15720373724587969</v>
      </c>
      <c r="H1721" s="94">
        <f t="shared" si="189"/>
        <v>0.26200622874313284</v>
      </c>
      <c r="I1721" s="94">
        <f t="shared" si="188"/>
        <v>0.26200622874313284</v>
      </c>
      <c r="J1721" s="94">
        <f t="shared" si="188"/>
        <v>0.26200622874313284</v>
      </c>
      <c r="K1721" s="94">
        <f t="shared" si="188"/>
        <v>0.26200622874313284</v>
      </c>
      <c r="L1721" s="94">
        <f t="shared" si="188"/>
        <v>0.26200622874313284</v>
      </c>
      <c r="M1721" s="94">
        <f t="shared" si="188"/>
        <v>0.26200622874313284</v>
      </c>
      <c r="N1721" s="94">
        <f t="shared" si="188"/>
        <v>0.26200622874313284</v>
      </c>
      <c r="O1721" s="94">
        <f t="shared" si="188"/>
        <v>0.26200622874313284</v>
      </c>
      <c r="P1721" s="94">
        <f t="shared" si="188"/>
        <v>0.26200622874313284</v>
      </c>
      <c r="Q1721" s="94">
        <f t="shared" si="188"/>
        <v>0.26200622874313284</v>
      </c>
      <c r="R1721" s="94">
        <f t="shared" si="188"/>
        <v>0.26200622874313284</v>
      </c>
      <c r="S1721" s="93">
        <f>(1+H1721)^((5-Dashboard!$F$9)*3/12)</f>
        <v>1.0599011774210882</v>
      </c>
      <c r="T1721" s="93">
        <f t="shared" si="185"/>
        <v>1.3376018877575937</v>
      </c>
      <c r="U1721" s="93">
        <f t="shared" si="185"/>
        <v>1.6880619139286561</v>
      </c>
      <c r="V1721" s="93">
        <f t="shared" si="185"/>
        <v>2.1303446498820184</v>
      </c>
      <c r="W1721" s="93">
        <f t="shared" si="185"/>
        <v>2.6885082175207158</v>
      </c>
      <c r="X1721" s="93">
        <f t="shared" si="185"/>
        <v>3.3929141165382406</v>
      </c>
      <c r="Y1721" s="93">
        <f t="shared" ref="Y1721:AC1771" si="190">(X1721)*(1+N1721)</f>
        <v>4.2818787486617635</v>
      </c>
      <c r="Z1721" s="93">
        <f t="shared" si="190"/>
        <v>5.4037576515339971</v>
      </c>
      <c r="AA1721" s="93">
        <f t="shared" si="190"/>
        <v>6.819575814854268</v>
      </c>
      <c r="AB1721" s="93">
        <f t="shared" si="190"/>
        <v>8.6063471557321112</v>
      </c>
      <c r="AC1721" s="95">
        <f t="shared" si="190"/>
        <v>10.86126371725967</v>
      </c>
      <c r="AE1721" s="96"/>
    </row>
    <row r="1722" spans="3:31" ht="24.75" customHeight="1" x14ac:dyDescent="0.25">
      <c r="C1722" s="91">
        <f>ABS(E1722-Dashboard!$F$13)</f>
        <v>19.937337004448395</v>
      </c>
      <c r="D1722" s="92">
        <f t="shared" si="186"/>
        <v>0.26210622874313283</v>
      </c>
      <c r="E1722" s="93" cm="1">
        <f t="array" ref="E1722">SUM('DRE + DCF'!$S$41/TIR!S1722,'DRE + DCF'!$U$41:$AD$41/TIR!T1722:AC1722,TIR!F1722)</f>
        <v>29.572662995551603</v>
      </c>
      <c r="F1722" s="100">
        <f>'DRE + DCF'!$AE$38*'DRE + DCF'!$AE$39*(1+G1722)/(R1722-G1722)/AC1722</f>
        <v>10.907696439033616</v>
      </c>
      <c r="G1722" s="92">
        <f>R1722*(1-'DRE + DCF'!$AE$39)</f>
        <v>0.15726373724587969</v>
      </c>
      <c r="H1722" s="94">
        <f t="shared" si="189"/>
        <v>0.26210622874313283</v>
      </c>
      <c r="I1722" s="94">
        <f t="shared" si="188"/>
        <v>0.26210622874313283</v>
      </c>
      <c r="J1722" s="94">
        <f t="shared" si="188"/>
        <v>0.26210622874313283</v>
      </c>
      <c r="K1722" s="94">
        <f t="shared" si="188"/>
        <v>0.26210622874313283</v>
      </c>
      <c r="L1722" s="94">
        <f t="shared" si="188"/>
        <v>0.26210622874313283</v>
      </c>
      <c r="M1722" s="94">
        <f t="shared" si="188"/>
        <v>0.26210622874313283</v>
      </c>
      <c r="N1722" s="94">
        <f t="shared" si="188"/>
        <v>0.26210622874313283</v>
      </c>
      <c r="O1722" s="94">
        <f t="shared" si="188"/>
        <v>0.26210622874313283</v>
      </c>
      <c r="P1722" s="94">
        <f t="shared" si="188"/>
        <v>0.26210622874313283</v>
      </c>
      <c r="Q1722" s="94">
        <f t="shared" si="188"/>
        <v>0.26210622874313283</v>
      </c>
      <c r="R1722" s="94">
        <f t="shared" si="188"/>
        <v>0.26210622874313283</v>
      </c>
      <c r="S1722" s="93">
        <f>(1+H1722)^((5-Dashboard!$F$9)*3/12)</f>
        <v>1.059922173151145</v>
      </c>
      <c r="T1722" s="93">
        <f t="shared" ref="T1722:X1772" si="191">(S1722)*(1+I1722)</f>
        <v>1.3377343767170176</v>
      </c>
      <c r="U1722" s="93">
        <f t="shared" si="191"/>
        <v>1.6883628892583604</v>
      </c>
      <c r="V1722" s="93">
        <f t="shared" si="191"/>
        <v>2.130893318911729</v>
      </c>
      <c r="W1722" s="93">
        <f t="shared" si="191"/>
        <v>2.6894137305856201</v>
      </c>
      <c r="X1722" s="93">
        <f t="shared" si="191"/>
        <v>3.3943258210394167</v>
      </c>
      <c r="Y1722" s="93">
        <f t="shared" si="190"/>
        <v>4.2839997611174958</v>
      </c>
      <c r="Z1722" s="93">
        <f t="shared" si="190"/>
        <v>5.4068627824404842</v>
      </c>
      <c r="AA1722" s="93">
        <f t="shared" si="190"/>
        <v>6.8240351956775616</v>
      </c>
      <c r="AB1722" s="93">
        <f t="shared" si="190"/>
        <v>8.6126573256270138</v>
      </c>
      <c r="AC1722" s="95">
        <f t="shared" si="190"/>
        <v>10.870088456704027</v>
      </c>
      <c r="AE1722" s="96"/>
    </row>
    <row r="1723" spans="3:31" ht="24.75" customHeight="1" x14ac:dyDescent="0.25">
      <c r="C1723" s="91">
        <f>ABS(E1723-Dashboard!$F$13)</f>
        <v>19.956346897416445</v>
      </c>
      <c r="D1723" s="92">
        <f t="shared" si="186"/>
        <v>0.26220622874313282</v>
      </c>
      <c r="E1723" s="93" cm="1">
        <f t="array" ref="E1723">SUM('DRE + DCF'!$S$41/TIR!S1723,'DRE + DCF'!$U$41:$AD$41/TIR!T1723:AC1723,TIR!F1723)</f>
        <v>29.553653102583553</v>
      </c>
      <c r="F1723" s="100">
        <f>'DRE + DCF'!$AE$38*'DRE + DCF'!$AE$39*(1+G1723)/(R1723-G1723)/AC1723</f>
        <v>10.895250128433531</v>
      </c>
      <c r="G1723" s="92">
        <f>R1723*(1-'DRE + DCF'!$AE$39)</f>
        <v>0.1573237372458797</v>
      </c>
      <c r="H1723" s="94">
        <f t="shared" si="189"/>
        <v>0.26220622874313282</v>
      </c>
      <c r="I1723" s="94">
        <f t="shared" si="188"/>
        <v>0.26220622874313282</v>
      </c>
      <c r="J1723" s="94">
        <f t="shared" si="188"/>
        <v>0.26220622874313282</v>
      </c>
      <c r="K1723" s="94">
        <f t="shared" si="188"/>
        <v>0.26220622874313282</v>
      </c>
      <c r="L1723" s="94">
        <f t="shared" si="188"/>
        <v>0.26220622874313282</v>
      </c>
      <c r="M1723" s="94">
        <f t="shared" si="188"/>
        <v>0.26220622874313282</v>
      </c>
      <c r="N1723" s="94">
        <f t="shared" si="188"/>
        <v>0.26220622874313282</v>
      </c>
      <c r="O1723" s="94">
        <f t="shared" si="188"/>
        <v>0.26220622874313282</v>
      </c>
      <c r="P1723" s="94">
        <f t="shared" si="188"/>
        <v>0.26220622874313282</v>
      </c>
      <c r="Q1723" s="94">
        <f t="shared" si="188"/>
        <v>0.26220622874313282</v>
      </c>
      <c r="R1723" s="94">
        <f t="shared" si="188"/>
        <v>0.26220622874313282</v>
      </c>
      <c r="S1723" s="93">
        <f>(1+H1723)^((5-Dashboard!$F$9)*3/12)</f>
        <v>1.0599431676335787</v>
      </c>
      <c r="T1723" s="93">
        <f t="shared" si="191"/>
        <v>1.3378668683008295</v>
      </c>
      <c r="U1723" s="93">
        <f t="shared" si="191"/>
        <v>1.6886638943983756</v>
      </c>
      <c r="V1723" s="93">
        <f t="shared" si="191"/>
        <v>2.1314420857632657</v>
      </c>
      <c r="W1723" s="93">
        <f t="shared" si="191"/>
        <v>2.6903194768556484</v>
      </c>
      <c r="X1723" s="93">
        <f t="shared" si="191"/>
        <v>3.395738000996166</v>
      </c>
      <c r="Y1723" s="93">
        <f t="shared" si="190"/>
        <v>4.2861216560371149</v>
      </c>
      <c r="Z1723" s="93">
        <f t="shared" si="190"/>
        <v>5.4099694514008778</v>
      </c>
      <c r="AA1723" s="93">
        <f t="shared" si="190"/>
        <v>6.8284971388682569</v>
      </c>
      <c r="AB1723" s="93">
        <f t="shared" si="190"/>
        <v>8.6189716216341754</v>
      </c>
      <c r="AC1723" s="95">
        <f t="shared" si="190"/>
        <v>10.878919666186956</v>
      </c>
      <c r="AE1723" s="96"/>
    </row>
    <row r="1724" spans="3:31" ht="24.75" customHeight="1" x14ac:dyDescent="0.25">
      <c r="C1724" s="91">
        <f>ABS(E1724-Dashboard!$F$13)</f>
        <v>19.975336537481432</v>
      </c>
      <c r="D1724" s="92">
        <f t="shared" si="186"/>
        <v>0.26230622874313281</v>
      </c>
      <c r="E1724" s="93" cm="1">
        <f t="array" ref="E1724">SUM('DRE + DCF'!$S$41/TIR!S1724,'DRE + DCF'!$U$41:$AD$41/TIR!T1724:AC1724,TIR!F1724)</f>
        <v>29.534663462518566</v>
      </c>
      <c r="F1724" s="100">
        <f>'DRE + DCF'!$AE$38*'DRE + DCF'!$AE$39*(1+G1724)/(R1724-G1724)/AC1724</f>
        <v>10.882820273619933</v>
      </c>
      <c r="G1724" s="92">
        <f>R1724*(1-'DRE + DCF'!$AE$39)</f>
        <v>0.15738373724587967</v>
      </c>
      <c r="H1724" s="94">
        <f t="shared" si="189"/>
        <v>0.26230622874313281</v>
      </c>
      <c r="I1724" s="94">
        <f t="shared" si="188"/>
        <v>0.26230622874313281</v>
      </c>
      <c r="J1724" s="94">
        <f t="shared" si="188"/>
        <v>0.26230622874313281</v>
      </c>
      <c r="K1724" s="94">
        <f t="shared" si="188"/>
        <v>0.26230622874313281</v>
      </c>
      <c r="L1724" s="94">
        <f t="shared" si="188"/>
        <v>0.26230622874313281</v>
      </c>
      <c r="M1724" s="94">
        <f t="shared" si="188"/>
        <v>0.26230622874313281</v>
      </c>
      <c r="N1724" s="94">
        <f t="shared" si="188"/>
        <v>0.26230622874313281</v>
      </c>
      <c r="O1724" s="94">
        <f t="shared" si="188"/>
        <v>0.26230622874313281</v>
      </c>
      <c r="P1724" s="94">
        <f t="shared" si="188"/>
        <v>0.26230622874313281</v>
      </c>
      <c r="Q1724" s="94">
        <f t="shared" si="188"/>
        <v>0.26230622874313281</v>
      </c>
      <c r="R1724" s="94">
        <f t="shared" si="188"/>
        <v>0.26230622874313281</v>
      </c>
      <c r="S1724" s="93">
        <f>(1+H1724)^((5-Dashboard!$F$9)*3/12)</f>
        <v>1.0599641608685619</v>
      </c>
      <c r="T1724" s="93">
        <f t="shared" si="191"/>
        <v>1.3379993625088737</v>
      </c>
      <c r="U1724" s="93">
        <f t="shared" si="191"/>
        <v>1.6889649293492923</v>
      </c>
      <c r="V1724" s="93">
        <f t="shared" si="191"/>
        <v>2.1319909504463168</v>
      </c>
      <c r="W1724" s="93">
        <f t="shared" si="191"/>
        <v>2.6912254563723774</v>
      </c>
      <c r="X1724" s="93">
        <f t="shared" si="191"/>
        <v>3.3971506565309322</v>
      </c>
      <c r="Y1724" s="93">
        <f t="shared" si="190"/>
        <v>4.2882444337178187</v>
      </c>
      <c r="Z1724" s="93">
        <f t="shared" si="190"/>
        <v>5.4130776590550713</v>
      </c>
      <c r="AA1724" s="93">
        <f t="shared" si="190"/>
        <v>6.8329616456955131</v>
      </c>
      <c r="AB1724" s="93">
        <f t="shared" si="190"/>
        <v>8.6252900461243733</v>
      </c>
      <c r="AC1724" s="95">
        <f t="shared" si="190"/>
        <v>10.887757349938939</v>
      </c>
      <c r="AE1724" s="96"/>
    </row>
    <row r="1725" spans="3:31" ht="24.75" customHeight="1" x14ac:dyDescent="0.25">
      <c r="C1725" s="91">
        <f>ABS(E1725-Dashboard!$F$13)</f>
        <v>19.994305952668618</v>
      </c>
      <c r="D1725" s="92">
        <f t="shared" si="186"/>
        <v>0.2624062287431328</v>
      </c>
      <c r="E1725" s="93" cm="1">
        <f t="array" ref="E1725">SUM('DRE + DCF'!$S$41/TIR!S1725,'DRE + DCF'!$U$41:$AD$41/TIR!T1725:AC1725,TIR!F1725)</f>
        <v>29.51569404733138</v>
      </c>
      <c r="F1725" s="100">
        <f>'DRE + DCF'!$AE$38*'DRE + DCF'!$AE$39*(1+G1725)/(R1725-G1725)/AC1725</f>
        <v>10.870406849360636</v>
      </c>
      <c r="G1725" s="92">
        <f>R1725*(1-'DRE + DCF'!$AE$39)</f>
        <v>0.15744373724587968</v>
      </c>
      <c r="H1725" s="94">
        <f t="shared" si="189"/>
        <v>0.2624062287431328</v>
      </c>
      <c r="I1725" s="94">
        <f t="shared" si="188"/>
        <v>0.2624062287431328</v>
      </c>
      <c r="J1725" s="94">
        <f t="shared" si="188"/>
        <v>0.2624062287431328</v>
      </c>
      <c r="K1725" s="94">
        <f t="shared" si="188"/>
        <v>0.2624062287431328</v>
      </c>
      <c r="L1725" s="94">
        <f t="shared" si="188"/>
        <v>0.2624062287431328</v>
      </c>
      <c r="M1725" s="94">
        <f t="shared" si="188"/>
        <v>0.2624062287431328</v>
      </c>
      <c r="N1725" s="94">
        <f t="shared" si="188"/>
        <v>0.2624062287431328</v>
      </c>
      <c r="O1725" s="94">
        <f t="shared" si="188"/>
        <v>0.2624062287431328</v>
      </c>
      <c r="P1725" s="94">
        <f t="shared" si="188"/>
        <v>0.2624062287431328</v>
      </c>
      <c r="Q1725" s="94">
        <f t="shared" si="188"/>
        <v>0.2624062287431328</v>
      </c>
      <c r="R1725" s="94">
        <f t="shared" si="188"/>
        <v>0.2624062287431328</v>
      </c>
      <c r="S1725" s="93">
        <f>(1+H1725)^((5-Dashboard!$F$9)*3/12)</f>
        <v>1.059985152856268</v>
      </c>
      <c r="T1725" s="93">
        <f t="shared" si="191"/>
        <v>1.3381318593409945</v>
      </c>
      <c r="U1725" s="93">
        <f t="shared" si="191"/>
        <v>1.6892659941117012</v>
      </c>
      <c r="V1725" s="93">
        <f t="shared" si="191"/>
        <v>2.132539912970572</v>
      </c>
      <c r="W1725" s="93">
        <f t="shared" si="191"/>
        <v>2.6921316691773884</v>
      </c>
      <c r="X1725" s="93">
        <f t="shared" si="191"/>
        <v>3.3985637877661823</v>
      </c>
      <c r="Y1725" s="93">
        <f t="shared" si="190"/>
        <v>4.2903680944568832</v>
      </c>
      <c r="Z1725" s="93">
        <f t="shared" si="190"/>
        <v>5.4161874060431749</v>
      </c>
      <c r="AA1725" s="93">
        <f t="shared" si="190"/>
        <v>6.8374287174290158</v>
      </c>
      <c r="AB1725" s="93">
        <f t="shared" si="190"/>
        <v>8.6316126014695591</v>
      </c>
      <c r="AC1725" s="95">
        <f t="shared" si="190"/>
        <v>10.896601512192888</v>
      </c>
      <c r="AE1725" s="96"/>
    </row>
    <row r="1726" spans="3:31" ht="24.75" customHeight="1" x14ac:dyDescent="0.25">
      <c r="C1726" s="91">
        <f>ABS(E1726-Dashboard!$F$13)</f>
        <v>20.013255170955972</v>
      </c>
      <c r="D1726" s="92">
        <f t="shared" si="186"/>
        <v>0.26250622874313279</v>
      </c>
      <c r="E1726" s="93" cm="1">
        <f t="array" ref="E1726">SUM('DRE + DCF'!$S$41/TIR!S1726,'DRE + DCF'!$U$41:$AD$41/TIR!T1726:AC1726,TIR!F1726)</f>
        <v>29.496744829044026</v>
      </c>
      <c r="F1726" s="100">
        <f>'DRE + DCF'!$AE$38*'DRE + DCF'!$AE$39*(1+G1726)/(R1726-G1726)/AC1726</f>
        <v>10.858009830468342</v>
      </c>
      <c r="G1726" s="92">
        <f>R1726*(1-'DRE + DCF'!$AE$39)</f>
        <v>0.15750373724587965</v>
      </c>
      <c r="H1726" s="94">
        <f t="shared" si="189"/>
        <v>0.26250622874313279</v>
      </c>
      <c r="I1726" s="94">
        <f t="shared" si="188"/>
        <v>0.26250622874313279</v>
      </c>
      <c r="J1726" s="94">
        <f t="shared" si="188"/>
        <v>0.26250622874313279</v>
      </c>
      <c r="K1726" s="94">
        <f t="shared" si="188"/>
        <v>0.26250622874313279</v>
      </c>
      <c r="L1726" s="94">
        <f t="shared" si="188"/>
        <v>0.26250622874313279</v>
      </c>
      <c r="M1726" s="94">
        <f t="shared" si="188"/>
        <v>0.26250622874313279</v>
      </c>
      <c r="N1726" s="94">
        <f t="shared" si="188"/>
        <v>0.26250622874313279</v>
      </c>
      <c r="O1726" s="94">
        <f t="shared" si="188"/>
        <v>0.26250622874313279</v>
      </c>
      <c r="P1726" s="94">
        <f t="shared" si="188"/>
        <v>0.26250622874313279</v>
      </c>
      <c r="Q1726" s="94">
        <f t="shared" si="188"/>
        <v>0.26250622874313279</v>
      </c>
      <c r="R1726" s="94">
        <f t="shared" si="188"/>
        <v>0.26250622874313279</v>
      </c>
      <c r="S1726" s="93">
        <f>(1+H1726)^((5-Dashboard!$F$9)*3/12)</f>
        <v>1.06000614359687</v>
      </c>
      <c r="T1726" s="93">
        <f t="shared" si="191"/>
        <v>1.338264358797036</v>
      </c>
      <c r="U1726" s="93">
        <f t="shared" si="191"/>
        <v>1.6895670886861927</v>
      </c>
      <c r="V1726" s="93">
        <f t="shared" si="191"/>
        <v>2.1330889733457195</v>
      </c>
      <c r="W1726" s="93">
        <f t="shared" si="191"/>
        <v>2.6930381153122651</v>
      </c>
      <c r="X1726" s="93">
        <f t="shared" si="191"/>
        <v>3.3999773948244019</v>
      </c>
      <c r="Y1726" s="93">
        <f t="shared" si="190"/>
        <v>4.2924926385516571</v>
      </c>
      <c r="Z1726" s="93">
        <f t="shared" si="190"/>
        <v>5.419298693005512</v>
      </c>
      <c r="AA1726" s="93">
        <f t="shared" si="190"/>
        <v>6.8418983553389774</v>
      </c>
      <c r="AB1726" s="93">
        <f t="shared" si="190"/>
        <v>8.6379392900428549</v>
      </c>
      <c r="AC1726" s="95">
        <f t="shared" si="190"/>
        <v>10.905452157184138</v>
      </c>
      <c r="AE1726" s="96"/>
    </row>
    <row r="1727" spans="3:31" ht="24.75" customHeight="1" x14ac:dyDescent="0.25">
      <c r="C1727" s="91">
        <f>ABS(E1727-Dashboard!$F$13)</f>
        <v>20.032184220274267</v>
      </c>
      <c r="D1727" s="92">
        <f t="shared" si="186"/>
        <v>0.26260622874313277</v>
      </c>
      <c r="E1727" s="93" cm="1">
        <f t="array" ref="E1727">SUM('DRE + DCF'!$S$41/TIR!S1727,'DRE + DCF'!$U$41:$AD$41/TIR!T1727:AC1727,TIR!F1727)</f>
        <v>29.477815779725731</v>
      </c>
      <c r="F1727" s="100">
        <f>'DRE + DCF'!$AE$38*'DRE + DCF'!$AE$39*(1+G1727)/(R1727-G1727)/AC1727</f>
        <v>10.845629191800541</v>
      </c>
      <c r="G1727" s="92">
        <f>R1727*(1-'DRE + DCF'!$AE$39)</f>
        <v>0.15756373724587966</v>
      </c>
      <c r="H1727" s="94">
        <f t="shared" si="189"/>
        <v>0.26260622874313277</v>
      </c>
      <c r="I1727" s="94">
        <f t="shared" si="188"/>
        <v>0.26260622874313277</v>
      </c>
      <c r="J1727" s="94">
        <f t="shared" si="188"/>
        <v>0.26260622874313277</v>
      </c>
      <c r="K1727" s="94">
        <f t="shared" si="188"/>
        <v>0.26260622874313277</v>
      </c>
      <c r="L1727" s="94">
        <f t="shared" si="188"/>
        <v>0.26260622874313277</v>
      </c>
      <c r="M1727" s="94">
        <f t="shared" si="188"/>
        <v>0.26260622874313277</v>
      </c>
      <c r="N1727" s="94">
        <f t="shared" si="188"/>
        <v>0.26260622874313277</v>
      </c>
      <c r="O1727" s="94">
        <f t="shared" si="188"/>
        <v>0.26260622874313277</v>
      </c>
      <c r="P1727" s="94">
        <f t="shared" si="188"/>
        <v>0.26260622874313277</v>
      </c>
      <c r="Q1727" s="94">
        <f t="shared" si="188"/>
        <v>0.26260622874313277</v>
      </c>
      <c r="R1727" s="94">
        <f t="shared" si="188"/>
        <v>0.26260622874313277</v>
      </c>
      <c r="S1727" s="93">
        <f>(1+H1727)^((5-Dashboard!$F$9)*3/12)</f>
        <v>1.0600271330905402</v>
      </c>
      <c r="T1727" s="93">
        <f t="shared" si="191"/>
        <v>1.338396860876842</v>
      </c>
      <c r="U1727" s="93">
        <f t="shared" si="191"/>
        <v>1.6898682130733567</v>
      </c>
      <c r="V1727" s="93">
        <f t="shared" si="191"/>
        <v>2.1336381315814474</v>
      </c>
      <c r="W1727" s="93">
        <f t="shared" si="191"/>
        <v>2.6939447948185955</v>
      </c>
      <c r="X1727" s="93">
        <f t="shared" si="191"/>
        <v>3.4013914778280996</v>
      </c>
      <c r="Y1727" s="93">
        <f t="shared" si="190"/>
        <v>4.2946180662995683</v>
      </c>
      <c r="Z1727" s="93">
        <f t="shared" si="190"/>
        <v>5.4224115205826235</v>
      </c>
      <c r="AA1727" s="93">
        <f t="shared" si="190"/>
        <v>6.8463705606961422</v>
      </c>
      <c r="AB1727" s="93">
        <f t="shared" si="190"/>
        <v>8.6442701142185641</v>
      </c>
      <c r="AC1727" s="95">
        <f t="shared" si="190"/>
        <v>10.91430928915047</v>
      </c>
      <c r="AE1727" s="96"/>
    </row>
    <row r="1728" spans="3:31" ht="24.75" customHeight="1" x14ac:dyDescent="0.25">
      <c r="C1728" s="91">
        <f>ABS(E1728-Dashboard!$F$13)</f>
        <v>20.051093128507176</v>
      </c>
      <c r="D1728" s="92">
        <f t="shared" si="186"/>
        <v>0.26270622874313276</v>
      </c>
      <c r="E1728" s="93" cm="1">
        <f t="array" ref="E1728">SUM('DRE + DCF'!$S$41/TIR!S1728,'DRE + DCF'!$U$41:$AD$41/TIR!T1728:AC1728,TIR!F1728)</f>
        <v>29.458906871492822</v>
      </c>
      <c r="F1728" s="100">
        <f>'DRE + DCF'!$AE$38*'DRE + DCF'!$AE$39*(1+G1728)/(R1728-G1728)/AC1728</f>
        <v>10.833264908259411</v>
      </c>
      <c r="G1728" s="92">
        <f>R1728*(1-'DRE + DCF'!$AE$39)</f>
        <v>0.15762373724587966</v>
      </c>
      <c r="H1728" s="94">
        <f t="shared" si="189"/>
        <v>0.26270622874313276</v>
      </c>
      <c r="I1728" s="94">
        <f t="shared" si="188"/>
        <v>0.26270622874313276</v>
      </c>
      <c r="J1728" s="94">
        <f t="shared" si="188"/>
        <v>0.26270622874313276</v>
      </c>
      <c r="K1728" s="94">
        <f t="shared" si="188"/>
        <v>0.26270622874313276</v>
      </c>
      <c r="L1728" s="94">
        <f t="shared" si="188"/>
        <v>0.26270622874313276</v>
      </c>
      <c r="M1728" s="94">
        <f t="shared" si="188"/>
        <v>0.26270622874313276</v>
      </c>
      <c r="N1728" s="94">
        <f t="shared" si="188"/>
        <v>0.26270622874313276</v>
      </c>
      <c r="O1728" s="94">
        <f t="shared" si="188"/>
        <v>0.26270622874313276</v>
      </c>
      <c r="P1728" s="94">
        <f t="shared" si="188"/>
        <v>0.26270622874313276</v>
      </c>
      <c r="Q1728" s="94">
        <f t="shared" si="188"/>
        <v>0.26270622874313276</v>
      </c>
      <c r="R1728" s="94">
        <f t="shared" si="188"/>
        <v>0.26270622874313276</v>
      </c>
      <c r="S1728" s="93">
        <f>(1+H1728)^((5-Dashboard!$F$9)*3/12)</f>
        <v>1.0600481213374517</v>
      </c>
      <c r="T1728" s="93">
        <f t="shared" si="191"/>
        <v>1.3385293655802566</v>
      </c>
      <c r="U1728" s="93">
        <f t="shared" si="191"/>
        <v>1.6901693672737839</v>
      </c>
      <c r="V1728" s="93">
        <f t="shared" si="191"/>
        <v>2.1341873876874464</v>
      </c>
      <c r="W1728" s="93">
        <f t="shared" si="191"/>
        <v>2.6948517077379739</v>
      </c>
      <c r="X1728" s="93">
        <f t="shared" si="191"/>
        <v>3.4028060368998081</v>
      </c>
      <c r="Y1728" s="93">
        <f t="shared" si="190"/>
        <v>4.296744377998122</v>
      </c>
      <c r="Z1728" s="93">
        <f t="shared" si="190"/>
        <v>5.4255258894152663</v>
      </c>
      <c r="AA1728" s="93">
        <f t="shared" si="190"/>
        <v>6.8508453347717824</v>
      </c>
      <c r="AB1728" s="93">
        <f t="shared" si="190"/>
        <v>8.6506050763721625</v>
      </c>
      <c r="AC1728" s="95">
        <f t="shared" si="190"/>
        <v>10.923172912332094</v>
      </c>
      <c r="AE1728" s="96"/>
    </row>
    <row r="1729" spans="3:31" ht="24.75" customHeight="1" x14ac:dyDescent="0.25">
      <c r="C1729" s="91">
        <f>ABS(E1729-Dashboard!$F$13)</f>
        <v>20.069981923491362</v>
      </c>
      <c r="D1729" s="92">
        <f t="shared" si="186"/>
        <v>0.26280622874313275</v>
      </c>
      <c r="E1729" s="93" cm="1">
        <f t="array" ref="E1729">SUM('DRE + DCF'!$S$41/TIR!S1729,'DRE + DCF'!$U$41:$AD$41/TIR!T1729:AC1729,TIR!F1729)</f>
        <v>29.440018076508636</v>
      </c>
      <c r="F1729" s="100">
        <f>'DRE + DCF'!$AE$38*'DRE + DCF'!$AE$39*(1+G1729)/(R1729-G1729)/AC1729</f>
        <v>10.820916954791736</v>
      </c>
      <c r="G1729" s="92">
        <f>R1729*(1-'DRE + DCF'!$AE$39)</f>
        <v>0.15768373724587964</v>
      </c>
      <c r="H1729" s="94">
        <f t="shared" si="189"/>
        <v>0.26280622874313275</v>
      </c>
      <c r="I1729" s="94">
        <f t="shared" si="188"/>
        <v>0.26280622874313275</v>
      </c>
      <c r="J1729" s="94">
        <f t="shared" si="188"/>
        <v>0.26280622874313275</v>
      </c>
      <c r="K1729" s="94">
        <f t="shared" si="188"/>
        <v>0.26280622874313275</v>
      </c>
      <c r="L1729" s="94">
        <f t="shared" si="188"/>
        <v>0.26280622874313275</v>
      </c>
      <c r="M1729" s="94">
        <f t="shared" si="188"/>
        <v>0.26280622874313275</v>
      </c>
      <c r="N1729" s="94">
        <f t="shared" si="188"/>
        <v>0.26280622874313275</v>
      </c>
      <c r="O1729" s="94">
        <f t="shared" si="188"/>
        <v>0.26280622874313275</v>
      </c>
      <c r="P1729" s="94">
        <f t="shared" si="188"/>
        <v>0.26280622874313275</v>
      </c>
      <c r="Q1729" s="94">
        <f t="shared" si="188"/>
        <v>0.26280622874313275</v>
      </c>
      <c r="R1729" s="94">
        <f t="shared" si="188"/>
        <v>0.26280622874313275</v>
      </c>
      <c r="S1729" s="93">
        <f>(1+H1729)^((5-Dashboard!$F$9)*3/12)</f>
        <v>1.0600691083377776</v>
      </c>
      <c r="T1729" s="93">
        <f t="shared" si="191"/>
        <v>1.3386618729071242</v>
      </c>
      <c r="U1729" s="93">
        <f t="shared" si="191"/>
        <v>1.6904705512880644</v>
      </c>
      <c r="V1729" s="93">
        <f t="shared" si="191"/>
        <v>2.1347367416734051</v>
      </c>
      <c r="W1729" s="93">
        <f t="shared" si="191"/>
        <v>2.6957588541119959</v>
      </c>
      <c r="X1729" s="93">
        <f t="shared" si="191"/>
        <v>3.4042210721620787</v>
      </c>
      <c r="Y1729" s="93">
        <f t="shared" si="190"/>
        <v>4.2988715739448988</v>
      </c>
      <c r="Z1729" s="93">
        <f t="shared" si="190"/>
        <v>5.4286418001444128</v>
      </c>
      <c r="AA1729" s="93">
        <f t="shared" si="190"/>
        <v>6.8553226788376973</v>
      </c>
      <c r="AB1729" s="93">
        <f t="shared" si="190"/>
        <v>8.6569441788803037</v>
      </c>
      <c r="AC1729" s="95">
        <f t="shared" si="190"/>
        <v>10.932043030971652</v>
      </c>
      <c r="AE1729" s="96"/>
    </row>
    <row r="1730" spans="3:31" ht="24.75" customHeight="1" x14ac:dyDescent="0.25">
      <c r="C1730" s="91">
        <f>ABS(E1730-Dashboard!$F$13)</f>
        <v>20.088850633016577</v>
      </c>
      <c r="D1730" s="92">
        <f t="shared" si="186"/>
        <v>0.26290622874313274</v>
      </c>
      <c r="E1730" s="93" cm="1">
        <f t="array" ref="E1730">SUM('DRE + DCF'!$S$41/TIR!S1730,'DRE + DCF'!$U$41:$AD$41/TIR!T1730:AC1730,TIR!F1730)</f>
        <v>29.421149366983421</v>
      </c>
      <c r="F1730" s="100">
        <f>'DRE + DCF'!$AE$38*'DRE + DCF'!$AE$39*(1+G1730)/(R1730-G1730)/AC1730</f>
        <v>10.808585306388821</v>
      </c>
      <c r="G1730" s="92">
        <f>R1730*(1-'DRE + DCF'!$AE$39)</f>
        <v>0.15774373724587964</v>
      </c>
      <c r="H1730" s="94">
        <f t="shared" si="189"/>
        <v>0.26290622874313274</v>
      </c>
      <c r="I1730" s="94">
        <f t="shared" si="188"/>
        <v>0.26290622874313274</v>
      </c>
      <c r="J1730" s="94">
        <f t="shared" si="188"/>
        <v>0.26290622874313274</v>
      </c>
      <c r="K1730" s="94">
        <f t="shared" si="188"/>
        <v>0.26290622874313274</v>
      </c>
      <c r="L1730" s="94">
        <f t="shared" si="188"/>
        <v>0.26290622874313274</v>
      </c>
      <c r="M1730" s="94">
        <f t="shared" si="188"/>
        <v>0.26290622874313274</v>
      </c>
      <c r="N1730" s="94">
        <f t="shared" si="188"/>
        <v>0.26290622874313274</v>
      </c>
      <c r="O1730" s="94">
        <f t="shared" si="188"/>
        <v>0.26290622874313274</v>
      </c>
      <c r="P1730" s="94">
        <f t="shared" si="188"/>
        <v>0.26290622874313274</v>
      </c>
      <c r="Q1730" s="94">
        <f t="shared" si="188"/>
        <v>0.26290622874313274</v>
      </c>
      <c r="R1730" s="94">
        <f t="shared" si="188"/>
        <v>0.26290622874313274</v>
      </c>
      <c r="S1730" s="93">
        <f>(1+H1730)^((5-Dashboard!$F$9)*3/12)</f>
        <v>1.06009009409169</v>
      </c>
      <c r="T1730" s="93">
        <f t="shared" si="191"/>
        <v>1.338794382857289</v>
      </c>
      <c r="U1730" s="93">
        <f t="shared" si="191"/>
        <v>1.6907717651167886</v>
      </c>
      <c r="V1730" s="93">
        <f t="shared" si="191"/>
        <v>2.1352861935490135</v>
      </c>
      <c r="W1730" s="93">
        <f t="shared" si="191"/>
        <v>2.6966662339822638</v>
      </c>
      <c r="X1730" s="93">
        <f t="shared" si="191"/>
        <v>3.4056365837374871</v>
      </c>
      <c r="Y1730" s="93">
        <f t="shared" si="190"/>
        <v>4.3009996544375557</v>
      </c>
      <c r="Z1730" s="93">
        <f t="shared" si="190"/>
        <v>5.4317592534112507</v>
      </c>
      <c r="AA1730" s="93">
        <f t="shared" si="190"/>
        <v>6.8598025941662168</v>
      </c>
      <c r="AB1730" s="93">
        <f t="shared" si="190"/>
        <v>8.6632874241208153</v>
      </c>
      <c r="AC1730" s="95">
        <f t="shared" si="190"/>
        <v>10.940919649314228</v>
      </c>
      <c r="AE1730" s="96"/>
    </row>
    <row r="1731" spans="3:31" ht="24.75" customHeight="1" x14ac:dyDescent="0.25">
      <c r="C1731" s="91">
        <f>ABS(E1731-Dashboard!$F$13)</f>
        <v>20.107699284825735</v>
      </c>
      <c r="D1731" s="92">
        <f t="shared" si="186"/>
        <v>0.26300622874313273</v>
      </c>
      <c r="E1731" s="93" cm="1">
        <f t="array" ref="E1731">SUM('DRE + DCF'!$S$41/TIR!S1731,'DRE + DCF'!$U$41:$AD$41/TIR!T1731:AC1731,TIR!F1731)</f>
        <v>29.402300715174263</v>
      </c>
      <c r="F1731" s="100">
        <f>'DRE + DCF'!$AE$38*'DRE + DCF'!$AE$39*(1+G1731)/(R1731-G1731)/AC1731</f>
        <v>10.796269938086381</v>
      </c>
      <c r="G1731" s="92">
        <f>R1731*(1-'DRE + DCF'!$AE$39)</f>
        <v>0.15780373724587962</v>
      </c>
      <c r="H1731" s="94">
        <f t="shared" si="189"/>
        <v>0.26300622874313273</v>
      </c>
      <c r="I1731" s="94">
        <f t="shared" si="188"/>
        <v>0.26300622874313273</v>
      </c>
      <c r="J1731" s="94">
        <f t="shared" si="188"/>
        <v>0.26300622874313273</v>
      </c>
      <c r="K1731" s="94">
        <f t="shared" si="188"/>
        <v>0.26300622874313273</v>
      </c>
      <c r="L1731" s="94">
        <f t="shared" si="188"/>
        <v>0.26300622874313273</v>
      </c>
      <c r="M1731" s="94">
        <f t="shared" si="188"/>
        <v>0.26300622874313273</v>
      </c>
      <c r="N1731" s="94">
        <f t="shared" si="188"/>
        <v>0.26300622874313273</v>
      </c>
      <c r="O1731" s="94">
        <f t="shared" si="188"/>
        <v>0.26300622874313273</v>
      </c>
      <c r="P1731" s="94">
        <f t="shared" si="188"/>
        <v>0.26300622874313273</v>
      </c>
      <c r="Q1731" s="94">
        <f t="shared" si="188"/>
        <v>0.26300622874313273</v>
      </c>
      <c r="R1731" s="94">
        <f t="shared" si="188"/>
        <v>0.26300622874313273</v>
      </c>
      <c r="S1731" s="93">
        <f>(1+H1731)^((5-Dashboard!$F$9)*3/12)</f>
        <v>1.0601110785993622</v>
      </c>
      <c r="T1731" s="93">
        <f t="shared" si="191"/>
        <v>1.3389268954305951</v>
      </c>
      <c r="U1731" s="93">
        <f t="shared" si="191"/>
        <v>1.6910730087605468</v>
      </c>
      <c r="V1731" s="93">
        <f t="shared" si="191"/>
        <v>2.1358357433239608</v>
      </c>
      <c r="W1731" s="93">
        <f t="shared" si="191"/>
        <v>2.6975738473903812</v>
      </c>
      <c r="X1731" s="93">
        <f t="shared" si="191"/>
        <v>3.4070525717486286</v>
      </c>
      <c r="Y1731" s="93">
        <f t="shared" si="190"/>
        <v>4.303128619773827</v>
      </c>
      <c r="Z1731" s="93">
        <f t="shared" si="190"/>
        <v>5.4348782498571833</v>
      </c>
      <c r="AA1731" s="93">
        <f t="shared" si="190"/>
        <v>6.8642850820301984</v>
      </c>
      <c r="AB1731" s="93">
        <f t="shared" si="190"/>
        <v>8.6696348144727065</v>
      </c>
      <c r="AC1731" s="95">
        <f t="shared" si="190"/>
        <v>10.949802771607342</v>
      </c>
      <c r="AE1731" s="96"/>
    </row>
    <row r="1732" spans="3:31" ht="24.75" customHeight="1" x14ac:dyDescent="0.25">
      <c r="C1732" s="91">
        <f>ABS(E1732-Dashboard!$F$13)</f>
        <v>20.126527906615056</v>
      </c>
      <c r="D1732" s="92">
        <f t="shared" si="186"/>
        <v>0.26310622874313272</v>
      </c>
      <c r="E1732" s="93" cm="1">
        <f t="array" ref="E1732">SUM('DRE + DCF'!$S$41/TIR!S1732,'DRE + DCF'!$U$41:$AD$41/TIR!T1732:AC1732,TIR!F1732)</f>
        <v>29.383472093384942</v>
      </c>
      <c r="F1732" s="100">
        <f>'DRE + DCF'!$AE$38*'DRE + DCF'!$AE$39*(1+G1732)/(R1732-G1732)/AC1732</f>
        <v>10.783970824964467</v>
      </c>
      <c r="G1732" s="92">
        <f>R1732*(1-'DRE + DCF'!$AE$39)</f>
        <v>0.15786373724587963</v>
      </c>
      <c r="H1732" s="94">
        <f t="shared" si="189"/>
        <v>0.26310622874313272</v>
      </c>
      <c r="I1732" s="94">
        <f t="shared" si="188"/>
        <v>0.26310622874313272</v>
      </c>
      <c r="J1732" s="94">
        <f t="shared" si="188"/>
        <v>0.26310622874313272</v>
      </c>
      <c r="K1732" s="94">
        <f t="shared" si="188"/>
        <v>0.26310622874313272</v>
      </c>
      <c r="L1732" s="94">
        <f t="shared" si="188"/>
        <v>0.26310622874313272</v>
      </c>
      <c r="M1732" s="94">
        <f t="shared" si="188"/>
        <v>0.26310622874313272</v>
      </c>
      <c r="N1732" s="94">
        <f t="shared" si="188"/>
        <v>0.26310622874313272</v>
      </c>
      <c r="O1732" s="94">
        <f t="shared" si="188"/>
        <v>0.26310622874313272</v>
      </c>
      <c r="P1732" s="94">
        <f t="shared" si="188"/>
        <v>0.26310622874313272</v>
      </c>
      <c r="Q1732" s="94">
        <f t="shared" si="188"/>
        <v>0.26310622874313272</v>
      </c>
      <c r="R1732" s="94">
        <f t="shared" si="188"/>
        <v>0.26310622874313272</v>
      </c>
      <c r="S1732" s="93">
        <f>(1+H1732)^((5-Dashboard!$F$9)*3/12)</f>
        <v>1.0601320618609664</v>
      </c>
      <c r="T1732" s="93">
        <f t="shared" si="191"/>
        <v>1.3390594106268867</v>
      </c>
      <c r="U1732" s="93">
        <f t="shared" si="191"/>
        <v>1.6913742822199289</v>
      </c>
      <c r="V1732" s="93">
        <f t="shared" si="191"/>
        <v>2.1363853910079373</v>
      </c>
      <c r="W1732" s="93">
        <f t="shared" si="191"/>
        <v>2.6984816943779588</v>
      </c>
      <c r="X1732" s="93">
        <f t="shared" si="191"/>
        <v>3.4084690363181225</v>
      </c>
      <c r="Y1732" s="93">
        <f t="shared" si="190"/>
        <v>4.3052584702515233</v>
      </c>
      <c r="Z1732" s="93">
        <f t="shared" si="190"/>
        <v>5.4379987901238298</v>
      </c>
      <c r="AA1732" s="93">
        <f t="shared" si="190"/>
        <v>6.8687701437030295</v>
      </c>
      <c r="AB1732" s="93">
        <f t="shared" si="190"/>
        <v>8.6759863523161602</v>
      </c>
      <c r="AC1732" s="95">
        <f t="shared" si="190"/>
        <v>10.958692402100954</v>
      </c>
      <c r="AE1732" s="96"/>
    </row>
    <row r="1733" spans="3:31" ht="24.75" customHeight="1" x14ac:dyDescent="0.25">
      <c r="C1733" s="91">
        <f>ABS(E1733-Dashboard!$F$13)</f>
        <v>20.145336526034065</v>
      </c>
      <c r="D1733" s="92">
        <f t="shared" si="186"/>
        <v>0.26320622874313271</v>
      </c>
      <c r="E1733" s="93" cm="1">
        <f t="array" ref="E1733">SUM('DRE + DCF'!$S$41/TIR!S1733,'DRE + DCF'!$U$41:$AD$41/TIR!T1733:AC1733,TIR!F1733)</f>
        <v>29.364663473965933</v>
      </c>
      <c r="F1733" s="100">
        <f>'DRE + DCF'!$AE$38*'DRE + DCF'!$AE$39*(1+G1733)/(R1733-G1733)/AC1733</f>
        <v>10.771687942147373</v>
      </c>
      <c r="G1733" s="92">
        <f>R1733*(1-'DRE + DCF'!$AE$39)</f>
        <v>0.15792373724587963</v>
      </c>
      <c r="H1733" s="94">
        <f t="shared" si="189"/>
        <v>0.26320622874313271</v>
      </c>
      <c r="I1733" s="94">
        <f t="shared" si="188"/>
        <v>0.26320622874313271</v>
      </c>
      <c r="J1733" s="94">
        <f t="shared" si="188"/>
        <v>0.26320622874313271</v>
      </c>
      <c r="K1733" s="94">
        <f t="shared" si="188"/>
        <v>0.26320622874313271</v>
      </c>
      <c r="L1733" s="94">
        <f t="shared" si="188"/>
        <v>0.26320622874313271</v>
      </c>
      <c r="M1733" s="94">
        <f t="shared" si="188"/>
        <v>0.26320622874313271</v>
      </c>
      <c r="N1733" s="94">
        <f t="shared" si="188"/>
        <v>0.26320622874313271</v>
      </c>
      <c r="O1733" s="94">
        <f t="shared" si="188"/>
        <v>0.26320622874313271</v>
      </c>
      <c r="P1733" s="94">
        <f t="shared" si="188"/>
        <v>0.26320622874313271</v>
      </c>
      <c r="Q1733" s="94">
        <f t="shared" ref="I1733:R1759" si="192">$D1733</f>
        <v>0.26320622874313271</v>
      </c>
      <c r="R1733" s="94">
        <f t="shared" si="192"/>
        <v>0.26320622874313271</v>
      </c>
      <c r="S1733" s="93">
        <f>(1+H1733)^((5-Dashboard!$F$9)*3/12)</f>
        <v>1.0601530438766757</v>
      </c>
      <c r="T1733" s="93">
        <f t="shared" si="191"/>
        <v>1.3391919284460085</v>
      </c>
      <c r="U1733" s="93">
        <f t="shared" si="191"/>
        <v>1.6916755854955257</v>
      </c>
      <c r="V1733" s="93">
        <f t="shared" si="191"/>
        <v>2.1369351366106337</v>
      </c>
      <c r="W1733" s="93">
        <f t="shared" si="191"/>
        <v>2.6993897749866096</v>
      </c>
      <c r="X1733" s="93">
        <f t="shared" si="191"/>
        <v>3.4098859775686088</v>
      </c>
      <c r="Y1733" s="93">
        <f t="shared" si="190"/>
        <v>4.3073892061685326</v>
      </c>
      <c r="Z1733" s="93">
        <f t="shared" si="190"/>
        <v>5.441120874853028</v>
      </c>
      <c r="AA1733" s="93">
        <f t="shared" si="190"/>
        <v>6.8732577804586281</v>
      </c>
      <c r="AB1733" s="93">
        <f t="shared" si="190"/>
        <v>8.6823420400325393</v>
      </c>
      <c r="AC1733" s="95">
        <f t="shared" si="190"/>
        <v>10.967588545047461</v>
      </c>
      <c r="AE1733" s="96"/>
    </row>
    <row r="1734" spans="3:31" ht="24.75" customHeight="1" x14ac:dyDescent="0.25">
      <c r="C1734" s="91">
        <f>ABS(E1734-Dashboard!$F$13)</f>
        <v>20.164125170685828</v>
      </c>
      <c r="D1734" s="92">
        <f t="shared" si="186"/>
        <v>0.2633062287431327</v>
      </c>
      <c r="E1734" s="93" cm="1">
        <f t="array" ref="E1734">SUM('DRE + DCF'!$S$41/TIR!S1734,'DRE + DCF'!$U$41:$AD$41/TIR!T1734:AC1734,TIR!F1734)</f>
        <v>29.34587482931417</v>
      </c>
      <c r="F1734" s="100">
        <f>'DRE + DCF'!$AE$38*'DRE + DCF'!$AE$39*(1+G1734)/(R1734-G1734)/AC1734</f>
        <v>10.759421264803523</v>
      </c>
      <c r="G1734" s="92">
        <f>R1734*(1-'DRE + DCF'!$AE$39)</f>
        <v>0.15798373724587961</v>
      </c>
      <c r="H1734" s="94">
        <f t="shared" si="189"/>
        <v>0.2633062287431327</v>
      </c>
      <c r="I1734" s="94">
        <f t="shared" si="192"/>
        <v>0.2633062287431327</v>
      </c>
      <c r="J1734" s="94">
        <f t="shared" si="192"/>
        <v>0.2633062287431327</v>
      </c>
      <c r="K1734" s="94">
        <f t="shared" si="192"/>
        <v>0.2633062287431327</v>
      </c>
      <c r="L1734" s="94">
        <f t="shared" si="192"/>
        <v>0.2633062287431327</v>
      </c>
      <c r="M1734" s="94">
        <f t="shared" si="192"/>
        <v>0.2633062287431327</v>
      </c>
      <c r="N1734" s="94">
        <f t="shared" si="192"/>
        <v>0.2633062287431327</v>
      </c>
      <c r="O1734" s="94">
        <f t="shared" si="192"/>
        <v>0.2633062287431327</v>
      </c>
      <c r="P1734" s="94">
        <f t="shared" si="192"/>
        <v>0.2633062287431327</v>
      </c>
      <c r="Q1734" s="94">
        <f t="shared" si="192"/>
        <v>0.2633062287431327</v>
      </c>
      <c r="R1734" s="94">
        <f t="shared" si="192"/>
        <v>0.2633062287431327</v>
      </c>
      <c r="S1734" s="93">
        <f>(1+H1734)^((5-Dashboard!$F$9)*3/12)</f>
        <v>1.0601740246466624</v>
      </c>
      <c r="T1734" s="93">
        <f t="shared" si="191"/>
        <v>1.3393244488878042</v>
      </c>
      <c r="U1734" s="93">
        <f t="shared" si="191"/>
        <v>1.6919769185879265</v>
      </c>
      <c r="V1734" s="93">
        <f t="shared" si="191"/>
        <v>2.1374849801417399</v>
      </c>
      <c r="W1734" s="93">
        <f t="shared" si="191"/>
        <v>2.7002980892579513</v>
      </c>
      <c r="X1734" s="93">
        <f t="shared" si="191"/>
        <v>3.4113033956227494</v>
      </c>
      <c r="Y1734" s="93">
        <f t="shared" si="190"/>
        <v>4.3095208278228183</v>
      </c>
      <c r="Z1734" s="93">
        <f t="shared" si="190"/>
        <v>5.4442445046868277</v>
      </c>
      <c r="AA1734" s="93">
        <f t="shared" si="190"/>
        <v>6.8777479935714405</v>
      </c>
      <c r="AB1734" s="93">
        <f t="shared" si="190"/>
        <v>8.688701880004384</v>
      </c>
      <c r="AC1734" s="95">
        <f t="shared" si="190"/>
        <v>10.976491204701706</v>
      </c>
      <c r="AE1734" s="96"/>
    </row>
    <row r="1735" spans="3:31" ht="24.75" customHeight="1" x14ac:dyDescent="0.25">
      <c r="C1735" s="91">
        <f>ABS(E1735-Dashboard!$F$13)</f>
        <v>20.182893868126897</v>
      </c>
      <c r="D1735" s="92">
        <f t="shared" si="186"/>
        <v>0.26340622874313269</v>
      </c>
      <c r="E1735" s="93" cm="1">
        <f t="array" ref="E1735">SUM('DRE + DCF'!$S$41/TIR!S1735,'DRE + DCF'!$U$41:$AD$41/TIR!T1735:AC1735,TIR!F1735)</f>
        <v>29.327106131873101</v>
      </c>
      <c r="F1735" s="100">
        <f>'DRE + DCF'!$AE$38*'DRE + DCF'!$AE$39*(1+G1735)/(R1735-G1735)/AC1735</f>
        <v>10.747170768145416</v>
      </c>
      <c r="G1735" s="92">
        <f>R1735*(1-'DRE + DCF'!$AE$39)</f>
        <v>0.15804373724587961</v>
      </c>
      <c r="H1735" s="94">
        <f t="shared" si="189"/>
        <v>0.26340622874313269</v>
      </c>
      <c r="I1735" s="94">
        <f t="shared" si="192"/>
        <v>0.26340622874313269</v>
      </c>
      <c r="J1735" s="94">
        <f t="shared" si="192"/>
        <v>0.26340622874313269</v>
      </c>
      <c r="K1735" s="94">
        <f t="shared" si="192"/>
        <v>0.26340622874313269</v>
      </c>
      <c r="L1735" s="94">
        <f t="shared" si="192"/>
        <v>0.26340622874313269</v>
      </c>
      <c r="M1735" s="94">
        <f t="shared" si="192"/>
        <v>0.26340622874313269</v>
      </c>
      <c r="N1735" s="94">
        <f t="shared" si="192"/>
        <v>0.26340622874313269</v>
      </c>
      <c r="O1735" s="94">
        <f t="shared" si="192"/>
        <v>0.26340622874313269</v>
      </c>
      <c r="P1735" s="94">
        <f t="shared" si="192"/>
        <v>0.26340622874313269</v>
      </c>
      <c r="Q1735" s="94">
        <f t="shared" si="192"/>
        <v>0.26340622874313269</v>
      </c>
      <c r="R1735" s="94">
        <f t="shared" si="192"/>
        <v>0.26340622874313269</v>
      </c>
      <c r="S1735" s="93">
        <f>(1+H1735)^((5-Dashboard!$F$9)*3/12)</f>
        <v>1.0601950041710992</v>
      </c>
      <c r="T1735" s="93">
        <f t="shared" si="191"/>
        <v>1.3394569719521183</v>
      </c>
      <c r="U1735" s="93">
        <f t="shared" si="191"/>
        <v>1.692278281497722</v>
      </c>
      <c r="V1735" s="93">
        <f t="shared" si="191"/>
        <v>2.1380349216109464</v>
      </c>
      <c r="W1735" s="93">
        <f t="shared" si="191"/>
        <v>2.701206637233605</v>
      </c>
      <c r="X1735" s="93">
        <f t="shared" si="191"/>
        <v>3.412721290603228</v>
      </c>
      <c r="Y1735" s="93">
        <f t="shared" si="190"/>
        <v>4.3116533355124211</v>
      </c>
      <c r="Z1735" s="93">
        <f t="shared" si="190"/>
        <v>5.4473696802674967</v>
      </c>
      <c r="AA1735" s="93">
        <f t="shared" si="190"/>
        <v>6.8822407843164424</v>
      </c>
      <c r="AB1735" s="93">
        <f t="shared" si="190"/>
        <v>8.6950658746154161</v>
      </c>
      <c r="AC1735" s="95">
        <f t="shared" si="190"/>
        <v>10.985400385320972</v>
      </c>
      <c r="AE1735" s="96"/>
    </row>
    <row r="1736" spans="3:31" ht="24.75" customHeight="1" x14ac:dyDescent="0.25">
      <c r="C1736" s="91">
        <f>ABS(E1736-Dashboard!$F$13)</f>
        <v>20.201642645867476</v>
      </c>
      <c r="D1736" s="92">
        <f t="shared" si="186"/>
        <v>0.26350622874313268</v>
      </c>
      <c r="E1736" s="93" cm="1">
        <f t="array" ref="E1736">SUM('DRE + DCF'!$S$41/TIR!S1736,'DRE + DCF'!$U$41:$AD$41/TIR!T1736:AC1736,TIR!F1736)</f>
        <v>29.308357354132522</v>
      </c>
      <c r="F1736" s="100">
        <f>'DRE + DCF'!$AE$38*'DRE + DCF'!$AE$39*(1+G1736)/(R1736-G1736)/AC1736</f>
        <v>10.734936427429517</v>
      </c>
      <c r="G1736" s="92">
        <f>R1736*(1-'DRE + DCF'!$AE$39)</f>
        <v>0.15810373724587959</v>
      </c>
      <c r="H1736" s="94">
        <f t="shared" si="189"/>
        <v>0.26350622874313268</v>
      </c>
      <c r="I1736" s="94">
        <f t="shared" si="192"/>
        <v>0.26350622874313268</v>
      </c>
      <c r="J1736" s="94">
        <f t="shared" si="192"/>
        <v>0.26350622874313268</v>
      </c>
      <c r="K1736" s="94">
        <f t="shared" si="192"/>
        <v>0.26350622874313268</v>
      </c>
      <c r="L1736" s="94">
        <f t="shared" si="192"/>
        <v>0.26350622874313268</v>
      </c>
      <c r="M1736" s="94">
        <f t="shared" si="192"/>
        <v>0.26350622874313268</v>
      </c>
      <c r="N1736" s="94">
        <f t="shared" si="192"/>
        <v>0.26350622874313268</v>
      </c>
      <c r="O1736" s="94">
        <f t="shared" si="192"/>
        <v>0.26350622874313268</v>
      </c>
      <c r="P1736" s="94">
        <f t="shared" si="192"/>
        <v>0.26350622874313268</v>
      </c>
      <c r="Q1736" s="94">
        <f t="shared" si="192"/>
        <v>0.26350622874313268</v>
      </c>
      <c r="R1736" s="94">
        <f t="shared" si="192"/>
        <v>0.26350622874313268</v>
      </c>
      <c r="S1736" s="93">
        <f>(1+H1736)^((5-Dashboard!$F$9)*3/12)</f>
        <v>1.0602159824501585</v>
      </c>
      <c r="T1736" s="93">
        <f t="shared" si="191"/>
        <v>1.339589497638795</v>
      </c>
      <c r="U1736" s="93">
        <f t="shared" si="191"/>
        <v>1.6925796742255015</v>
      </c>
      <c r="V1736" s="93">
        <f t="shared" si="191"/>
        <v>2.1385849610279433</v>
      </c>
      <c r="W1736" s="93">
        <f t="shared" si="191"/>
        <v>2.7021154189551959</v>
      </c>
      <c r="X1736" s="93">
        <f t="shared" si="191"/>
        <v>3.4141396626327496</v>
      </c>
      <c r="Y1736" s="93">
        <f t="shared" si="190"/>
        <v>4.3137867295354564</v>
      </c>
      <c r="Z1736" s="93">
        <f t="shared" si="190"/>
        <v>5.4504964022375164</v>
      </c>
      <c r="AA1736" s="93">
        <f t="shared" si="190"/>
        <v>6.886736153969137</v>
      </c>
      <c r="AB1736" s="93">
        <f t="shared" si="190"/>
        <v>8.7014340262505296</v>
      </c>
      <c r="AC1736" s="95">
        <f t="shared" si="190"/>
        <v>10.994316091164979</v>
      </c>
      <c r="AE1736" s="96"/>
    </row>
    <row r="1737" spans="3:31" ht="24.75" customHeight="1" x14ac:dyDescent="0.25">
      <c r="C1737" s="91">
        <f>ABS(E1737-Dashboard!$F$13)</f>
        <v>20.220371531371548</v>
      </c>
      <c r="D1737" s="92">
        <f t="shared" si="186"/>
        <v>0.26360622874313266</v>
      </c>
      <c r="E1737" s="93" cm="1">
        <f t="array" ref="E1737">SUM('DRE + DCF'!$S$41/TIR!S1737,'DRE + DCF'!$U$41:$AD$41/TIR!T1737:AC1737,TIR!F1737)</f>
        <v>29.28962846862845</v>
      </c>
      <c r="F1737" s="100">
        <f>'DRE + DCF'!$AE$38*'DRE + DCF'!$AE$39*(1+G1737)/(R1737-G1737)/AC1737</f>
        <v>10.722718217956153</v>
      </c>
      <c r="G1737" s="92">
        <f>R1737*(1-'DRE + DCF'!$AE$39)</f>
        <v>0.15816373724587959</v>
      </c>
      <c r="H1737" s="94">
        <f t="shared" si="189"/>
        <v>0.26360622874313266</v>
      </c>
      <c r="I1737" s="94">
        <f t="shared" si="192"/>
        <v>0.26360622874313266</v>
      </c>
      <c r="J1737" s="94">
        <f t="shared" si="192"/>
        <v>0.26360622874313266</v>
      </c>
      <c r="K1737" s="94">
        <f t="shared" si="192"/>
        <v>0.26360622874313266</v>
      </c>
      <c r="L1737" s="94">
        <f t="shared" si="192"/>
        <v>0.26360622874313266</v>
      </c>
      <c r="M1737" s="94">
        <f t="shared" si="192"/>
        <v>0.26360622874313266</v>
      </c>
      <c r="N1737" s="94">
        <f t="shared" si="192"/>
        <v>0.26360622874313266</v>
      </c>
      <c r="O1737" s="94">
        <f t="shared" si="192"/>
        <v>0.26360622874313266</v>
      </c>
      <c r="P1737" s="94">
        <f t="shared" si="192"/>
        <v>0.26360622874313266</v>
      </c>
      <c r="Q1737" s="94">
        <f t="shared" si="192"/>
        <v>0.26360622874313266</v>
      </c>
      <c r="R1737" s="94">
        <f t="shared" si="192"/>
        <v>0.26360622874313266</v>
      </c>
      <c r="S1737" s="93">
        <f>(1+H1737)^((5-Dashboard!$F$9)*3/12)</f>
        <v>1.0602369594840126</v>
      </c>
      <c r="T1737" s="93">
        <f t="shared" si="191"/>
        <v>1.3397220259476788</v>
      </c>
      <c r="U1737" s="93">
        <f t="shared" si="191"/>
        <v>1.6928810967718557</v>
      </c>
      <c r="V1737" s="93">
        <f t="shared" si="191"/>
        <v>2.1391350984024227</v>
      </c>
      <c r="W1737" s="93">
        <f t="shared" si="191"/>
        <v>2.7030244344643553</v>
      </c>
      <c r="X1737" s="93">
        <f t="shared" si="191"/>
        <v>3.415558511834043</v>
      </c>
      <c r="Y1737" s="93">
        <f t="shared" si="190"/>
        <v>4.315921010190122</v>
      </c>
      <c r="Z1737" s="93">
        <f t="shared" si="190"/>
        <v>5.4536246712395915</v>
      </c>
      <c r="AA1737" s="93">
        <f t="shared" si="190"/>
        <v>6.8912341038055667</v>
      </c>
      <c r="AB1737" s="93">
        <f t="shared" si="190"/>
        <v>8.7078063372958141</v>
      </c>
      <c r="AC1737" s="95">
        <f t="shared" si="190"/>
        <v>11.003238326495914</v>
      </c>
      <c r="AE1737" s="96"/>
    </row>
    <row r="1738" spans="3:31" ht="24.75" customHeight="1" x14ac:dyDescent="0.25">
      <c r="C1738" s="91">
        <f>ABS(E1738-Dashboard!$F$13)</f>
        <v>20.239080552056883</v>
      </c>
      <c r="D1738" s="92">
        <f t="shared" si="186"/>
        <v>0.26370622874313265</v>
      </c>
      <c r="E1738" s="93" cm="1">
        <f t="array" ref="E1738">SUM('DRE + DCF'!$S$41/TIR!S1738,'DRE + DCF'!$U$41:$AD$41/TIR!T1738:AC1738,TIR!F1738)</f>
        <v>29.270919447943115</v>
      </c>
      <c r="F1738" s="100">
        <f>'DRE + DCF'!$AE$38*'DRE + DCF'!$AE$39*(1+G1738)/(R1738-G1738)/AC1738</f>
        <v>10.710516115069455</v>
      </c>
      <c r="G1738" s="92">
        <f>R1738*(1-'DRE + DCF'!$AE$39)</f>
        <v>0.1582237372458796</v>
      </c>
      <c r="H1738" s="94">
        <f t="shared" si="189"/>
        <v>0.26370622874313265</v>
      </c>
      <c r="I1738" s="94">
        <f t="shared" si="192"/>
        <v>0.26370622874313265</v>
      </c>
      <c r="J1738" s="94">
        <f t="shared" si="192"/>
        <v>0.26370622874313265</v>
      </c>
      <c r="K1738" s="94">
        <f t="shared" si="192"/>
        <v>0.26370622874313265</v>
      </c>
      <c r="L1738" s="94">
        <f t="shared" si="192"/>
        <v>0.26370622874313265</v>
      </c>
      <c r="M1738" s="94">
        <f t="shared" si="192"/>
        <v>0.26370622874313265</v>
      </c>
      <c r="N1738" s="94">
        <f t="shared" si="192"/>
        <v>0.26370622874313265</v>
      </c>
      <c r="O1738" s="94">
        <f t="shared" si="192"/>
        <v>0.26370622874313265</v>
      </c>
      <c r="P1738" s="94">
        <f t="shared" si="192"/>
        <v>0.26370622874313265</v>
      </c>
      <c r="Q1738" s="94">
        <f t="shared" si="192"/>
        <v>0.26370622874313265</v>
      </c>
      <c r="R1738" s="94">
        <f t="shared" si="192"/>
        <v>0.26370622874313265</v>
      </c>
      <c r="S1738" s="93">
        <f>(1+H1738)^((5-Dashboard!$F$9)*3/12)</f>
        <v>1.0602579352728345</v>
      </c>
      <c r="T1738" s="93">
        <f t="shared" si="191"/>
        <v>1.3398545568786142</v>
      </c>
      <c r="U1738" s="93">
        <f t="shared" si="191"/>
        <v>1.6931825491373746</v>
      </c>
      <c r="V1738" s="93">
        <f t="shared" si="191"/>
        <v>2.1396853337440755</v>
      </c>
      <c r="W1738" s="93">
        <f t="shared" si="191"/>
        <v>2.7039336838027168</v>
      </c>
      <c r="X1738" s="93">
        <f t="shared" si="191"/>
        <v>3.4169778383298572</v>
      </c>
      <c r="Y1738" s="93">
        <f t="shared" si="190"/>
        <v>4.3180561777746851</v>
      </c>
      <c r="Z1738" s="93">
        <f t="shared" si="190"/>
        <v>5.4567544879166334</v>
      </c>
      <c r="AA1738" s="93">
        <f t="shared" si="190"/>
        <v>6.8957346351022926</v>
      </c>
      <c r="AB1738" s="93">
        <f t="shared" si="190"/>
        <v>8.7141828101385208</v>
      </c>
      <c r="AC1738" s="95">
        <f t="shared" si="190"/>
        <v>11.012167095578384</v>
      </c>
      <c r="AE1738" s="96"/>
    </row>
    <row r="1739" spans="3:31" ht="24.75" customHeight="1" x14ac:dyDescent="0.25">
      <c r="C1739" s="91">
        <f>ABS(E1739-Dashboard!$F$13)</f>
        <v>20.257769735295199</v>
      </c>
      <c r="D1739" s="92">
        <f t="shared" si="186"/>
        <v>0.26380622874313264</v>
      </c>
      <c r="E1739" s="93" cm="1">
        <f t="array" ref="E1739">SUM('DRE + DCF'!$S$41/TIR!S1739,'DRE + DCF'!$U$41:$AD$41/TIR!T1739:AC1739,TIR!F1739)</f>
        <v>29.252230264704799</v>
      </c>
      <c r="F1739" s="100">
        <f>'DRE + DCF'!$AE$38*'DRE + DCF'!$AE$39*(1+G1739)/(R1739-G1739)/AC1739</f>
        <v>10.698330094157226</v>
      </c>
      <c r="G1739" s="92">
        <f>R1739*(1-'DRE + DCF'!$AE$39)</f>
        <v>0.15828373724587957</v>
      </c>
      <c r="H1739" s="94">
        <f t="shared" si="189"/>
        <v>0.26380622874313264</v>
      </c>
      <c r="I1739" s="94">
        <f t="shared" si="192"/>
        <v>0.26380622874313264</v>
      </c>
      <c r="J1739" s="94">
        <f t="shared" si="192"/>
        <v>0.26380622874313264</v>
      </c>
      <c r="K1739" s="94">
        <f t="shared" si="192"/>
        <v>0.26380622874313264</v>
      </c>
      <c r="L1739" s="94">
        <f t="shared" si="192"/>
        <v>0.26380622874313264</v>
      </c>
      <c r="M1739" s="94">
        <f t="shared" si="192"/>
        <v>0.26380622874313264</v>
      </c>
      <c r="N1739" s="94">
        <f t="shared" si="192"/>
        <v>0.26380622874313264</v>
      </c>
      <c r="O1739" s="94">
        <f t="shared" si="192"/>
        <v>0.26380622874313264</v>
      </c>
      <c r="P1739" s="94">
        <f t="shared" si="192"/>
        <v>0.26380622874313264</v>
      </c>
      <c r="Q1739" s="94">
        <f t="shared" si="192"/>
        <v>0.26380622874313264</v>
      </c>
      <c r="R1739" s="94">
        <f t="shared" si="192"/>
        <v>0.26380622874313264</v>
      </c>
      <c r="S1739" s="93">
        <f>(1+H1739)^((5-Dashboard!$F$9)*3/12)</f>
        <v>1.0602789098167962</v>
      </c>
      <c r="T1739" s="93">
        <f t="shared" si="191"/>
        <v>1.3399870904314453</v>
      </c>
      <c r="U1739" s="93">
        <f t="shared" si="191"/>
        <v>1.6934840313226478</v>
      </c>
      <c r="V1739" s="93">
        <f t="shared" si="191"/>
        <v>2.1402356670625928</v>
      </c>
      <c r="W1739" s="93">
        <f t="shared" si="191"/>
        <v>2.7048431670119184</v>
      </c>
      <c r="X1739" s="93">
        <f t="shared" si="191"/>
        <v>3.4183976422429638</v>
      </c>
      <c r="Y1739" s="93">
        <f t="shared" si="190"/>
        <v>4.3201922325874964</v>
      </c>
      <c r="Z1739" s="93">
        <f t="shared" si="190"/>
        <v>5.4598858529117784</v>
      </c>
      <c r="AA1739" s="93">
        <f t="shared" si="190"/>
        <v>6.9002377491364166</v>
      </c>
      <c r="AB1739" s="93">
        <f t="shared" si="190"/>
        <v>8.7205634471670965</v>
      </c>
      <c r="AC1739" s="95">
        <f t="shared" si="190"/>
        <v>11.02110240267946</v>
      </c>
      <c r="AE1739" s="96"/>
    </row>
    <row r="1740" spans="3:31" ht="24.75" customHeight="1" x14ac:dyDescent="0.25">
      <c r="C1740" s="91">
        <f>ABS(E1740-Dashboard!$F$13)</f>
        <v>20.276439108412198</v>
      </c>
      <c r="D1740" s="92">
        <f t="shared" si="186"/>
        <v>0.26390622874313263</v>
      </c>
      <c r="E1740" s="93" cm="1">
        <f t="array" ref="E1740">SUM('DRE + DCF'!$S$41/TIR!S1740,'DRE + DCF'!$U$41:$AD$41/TIR!T1740:AC1740,TIR!F1740)</f>
        <v>29.2335608915878</v>
      </c>
      <c r="F1740" s="100">
        <f>'DRE + DCF'!$AE$38*'DRE + DCF'!$AE$39*(1+G1740)/(R1740-G1740)/AC1740</f>
        <v>10.68616013065091</v>
      </c>
      <c r="G1740" s="92">
        <f>R1740*(1-'DRE + DCF'!$AE$39)</f>
        <v>0.15834373724587958</v>
      </c>
      <c r="H1740" s="94">
        <f t="shared" si="189"/>
        <v>0.26390622874313263</v>
      </c>
      <c r="I1740" s="94">
        <f t="shared" si="192"/>
        <v>0.26390622874313263</v>
      </c>
      <c r="J1740" s="94">
        <f t="shared" si="192"/>
        <v>0.26390622874313263</v>
      </c>
      <c r="K1740" s="94">
        <f t="shared" si="192"/>
        <v>0.26390622874313263</v>
      </c>
      <c r="L1740" s="94">
        <f t="shared" si="192"/>
        <v>0.26390622874313263</v>
      </c>
      <c r="M1740" s="94">
        <f t="shared" si="192"/>
        <v>0.26390622874313263</v>
      </c>
      <c r="N1740" s="94">
        <f t="shared" si="192"/>
        <v>0.26390622874313263</v>
      </c>
      <c r="O1740" s="94">
        <f t="shared" si="192"/>
        <v>0.26390622874313263</v>
      </c>
      <c r="P1740" s="94">
        <f t="shared" si="192"/>
        <v>0.26390622874313263</v>
      </c>
      <c r="Q1740" s="94">
        <f t="shared" si="192"/>
        <v>0.26390622874313263</v>
      </c>
      <c r="R1740" s="94">
        <f t="shared" si="192"/>
        <v>0.26390622874313263</v>
      </c>
      <c r="S1740" s="93">
        <f>(1+H1740)^((5-Dashboard!$F$9)*3/12)</f>
        <v>1.0602998831160699</v>
      </c>
      <c r="T1740" s="93">
        <f t="shared" si="191"/>
        <v>1.3401196266060162</v>
      </c>
      <c r="U1740" s="93">
        <f t="shared" si="191"/>
        <v>1.6937855433282651</v>
      </c>
      <c r="V1740" s="93">
        <f t="shared" si="191"/>
        <v>2.1407860983676654</v>
      </c>
      <c r="W1740" s="93">
        <f t="shared" si="191"/>
        <v>2.7057528841336009</v>
      </c>
      <c r="X1740" s="93">
        <f t="shared" si="191"/>
        <v>3.4198179236961539</v>
      </c>
      <c r="Y1740" s="93">
        <f t="shared" si="190"/>
        <v>4.3223291749269759</v>
      </c>
      <c r="Z1740" s="93">
        <f t="shared" si="190"/>
        <v>5.4630187668683705</v>
      </c>
      <c r="AA1740" s="93">
        <f t="shared" si="190"/>
        <v>6.9047434471855613</v>
      </c>
      <c r="AB1740" s="93">
        <f t="shared" si="190"/>
        <v>8.7269482507711604</v>
      </c>
      <c r="AC1740" s="95">
        <f t="shared" si="190"/>
        <v>11.030044252068656</v>
      </c>
      <c r="AE1740" s="96"/>
    </row>
    <row r="1741" spans="3:31" ht="24.75" customHeight="1" x14ac:dyDescent="0.25">
      <c r="C1741" s="91">
        <f>ABS(E1741-Dashboard!$F$13)</f>
        <v>20.295088698687731</v>
      </c>
      <c r="D1741" s="92">
        <f t="shared" si="186"/>
        <v>0.26400622874313262</v>
      </c>
      <c r="E1741" s="93" cm="1">
        <f t="array" ref="E1741">SUM('DRE + DCF'!$S$41/TIR!S1741,'DRE + DCF'!$U$41:$AD$41/TIR!T1741:AC1741,TIR!F1741)</f>
        <v>29.214911301312267</v>
      </c>
      <c r="F1741" s="100">
        <f>'DRE + DCF'!$AE$38*'DRE + DCF'!$AE$39*(1+G1741)/(R1741-G1741)/AC1741</f>
        <v>10.674006200025431</v>
      </c>
      <c r="G1741" s="92">
        <f>R1741*(1-'DRE + DCF'!$AE$39)</f>
        <v>0.15840373724587956</v>
      </c>
      <c r="H1741" s="94">
        <f t="shared" si="189"/>
        <v>0.26400622874313262</v>
      </c>
      <c r="I1741" s="94">
        <f t="shared" si="192"/>
        <v>0.26400622874313262</v>
      </c>
      <c r="J1741" s="94">
        <f t="shared" si="192"/>
        <v>0.26400622874313262</v>
      </c>
      <c r="K1741" s="94">
        <f t="shared" si="192"/>
        <v>0.26400622874313262</v>
      </c>
      <c r="L1741" s="94">
        <f t="shared" si="192"/>
        <v>0.26400622874313262</v>
      </c>
      <c r="M1741" s="94">
        <f t="shared" si="192"/>
        <v>0.26400622874313262</v>
      </c>
      <c r="N1741" s="94">
        <f t="shared" si="192"/>
        <v>0.26400622874313262</v>
      </c>
      <c r="O1741" s="94">
        <f t="shared" si="192"/>
        <v>0.26400622874313262</v>
      </c>
      <c r="P1741" s="94">
        <f t="shared" si="192"/>
        <v>0.26400622874313262</v>
      </c>
      <c r="Q1741" s="94">
        <f t="shared" si="192"/>
        <v>0.26400622874313262</v>
      </c>
      <c r="R1741" s="94">
        <f t="shared" si="192"/>
        <v>0.26400622874313262</v>
      </c>
      <c r="S1741" s="93">
        <f>(1+H1741)^((5-Dashboard!$F$9)*3/12)</f>
        <v>1.0603208551708285</v>
      </c>
      <c r="T1741" s="93">
        <f t="shared" si="191"/>
        <v>1.3402521654021722</v>
      </c>
      <c r="U1741" s="93">
        <f t="shared" si="191"/>
        <v>1.6940870851548169</v>
      </c>
      <c r="V1741" s="93">
        <f t="shared" si="191"/>
        <v>2.1413366276689865</v>
      </c>
      <c r="W1741" s="93">
        <f t="shared" si="191"/>
        <v>2.7066628352094133</v>
      </c>
      <c r="X1741" s="93">
        <f t="shared" si="191"/>
        <v>3.4212386828122456</v>
      </c>
      <c r="Y1741" s="93">
        <f t="shared" si="190"/>
        <v>4.3244670050916287</v>
      </c>
      <c r="Z1741" s="93">
        <f t="shared" si="190"/>
        <v>5.4661532304299794</v>
      </c>
      <c r="AA1741" s="93">
        <f t="shared" si="190"/>
        <v>6.90925173052789</v>
      </c>
      <c r="AB1741" s="93">
        <f t="shared" si="190"/>
        <v>8.7333372233415218</v>
      </c>
      <c r="AC1741" s="95">
        <f t="shared" si="190"/>
        <v>11.038992648017938</v>
      </c>
      <c r="AE1741" s="96"/>
    </row>
    <row r="1742" spans="3:31" ht="24.75" customHeight="1" x14ac:dyDescent="0.25">
      <c r="C1742" s="91">
        <f>ABS(E1742-Dashboard!$F$13)</f>
        <v>20.313718533355797</v>
      </c>
      <c r="D1742" s="92">
        <f t="shared" si="186"/>
        <v>0.26410622874313261</v>
      </c>
      <c r="E1742" s="93" cm="1">
        <f t="array" ref="E1742">SUM('DRE + DCF'!$S$41/TIR!S1742,'DRE + DCF'!$U$41:$AD$41/TIR!T1742:AC1742,TIR!F1742)</f>
        <v>29.196281466644201</v>
      </c>
      <c r="F1742" s="100">
        <f>'DRE + DCF'!$AE$38*'DRE + DCF'!$AE$39*(1+G1742)/(R1742-G1742)/AC1742</f>
        <v>10.661868277799178</v>
      </c>
      <c r="G1742" s="92">
        <f>R1742*(1-'DRE + DCF'!$AE$39)</f>
        <v>0.15846373724587956</v>
      </c>
      <c r="H1742" s="94">
        <f t="shared" si="189"/>
        <v>0.26410622874313261</v>
      </c>
      <c r="I1742" s="94">
        <f t="shared" si="192"/>
        <v>0.26410622874313261</v>
      </c>
      <c r="J1742" s="94">
        <f t="shared" si="192"/>
        <v>0.26410622874313261</v>
      </c>
      <c r="K1742" s="94">
        <f t="shared" si="192"/>
        <v>0.26410622874313261</v>
      </c>
      <c r="L1742" s="94">
        <f t="shared" si="192"/>
        <v>0.26410622874313261</v>
      </c>
      <c r="M1742" s="94">
        <f t="shared" si="192"/>
        <v>0.26410622874313261</v>
      </c>
      <c r="N1742" s="94">
        <f t="shared" si="192"/>
        <v>0.26410622874313261</v>
      </c>
      <c r="O1742" s="94">
        <f t="shared" si="192"/>
        <v>0.26410622874313261</v>
      </c>
      <c r="P1742" s="94">
        <f t="shared" si="192"/>
        <v>0.26410622874313261</v>
      </c>
      <c r="Q1742" s="94">
        <f t="shared" si="192"/>
        <v>0.26410622874313261</v>
      </c>
      <c r="R1742" s="94">
        <f t="shared" si="192"/>
        <v>0.26410622874313261</v>
      </c>
      <c r="S1742" s="93">
        <f>(1+H1742)^((5-Dashboard!$F$9)*3/12)</f>
        <v>1.0603418259812438</v>
      </c>
      <c r="T1742" s="93">
        <f t="shared" si="191"/>
        <v>1.3403847068197572</v>
      </c>
      <c r="U1742" s="93">
        <f t="shared" si="191"/>
        <v>1.6943886568028927</v>
      </c>
      <c r="V1742" s="93">
        <f t="shared" si="191"/>
        <v>2.1418872549762469</v>
      </c>
      <c r="W1742" s="93">
        <f t="shared" si="191"/>
        <v>2.707573020281004</v>
      </c>
      <c r="X1742" s="93">
        <f t="shared" si="191"/>
        <v>3.4226599197140732</v>
      </c>
      <c r="Y1742" s="93">
        <f t="shared" si="190"/>
        <v>4.3266057233800304</v>
      </c>
      <c r="Z1742" s="93">
        <f t="shared" si="190"/>
        <v>5.4692892442403833</v>
      </c>
      <c r="AA1742" s="93">
        <f t="shared" si="190"/>
        <v>6.9137626004420891</v>
      </c>
      <c r="AB1742" s="93">
        <f t="shared" si="190"/>
        <v>8.7397303672701625</v>
      </c>
      <c r="AC1742" s="95">
        <f t="shared" si="190"/>
        <v>11.047947594801718</v>
      </c>
      <c r="AE1742" s="96"/>
    </row>
    <row r="1743" spans="3:31" ht="24.75" customHeight="1" x14ac:dyDescent="0.25">
      <c r="C1743" s="91">
        <f>ABS(E1743-Dashboard!$F$13)</f>
        <v>20.332328639604725</v>
      </c>
      <c r="D1743" s="92">
        <f t="shared" ref="D1743:D1806" si="193">D1742+0.0001</f>
        <v>0.2642062287431326</v>
      </c>
      <c r="E1743" s="93" cm="1">
        <f t="array" ref="E1743">SUM('DRE + DCF'!$S$41/TIR!S1743,'DRE + DCF'!$U$41:$AD$41/TIR!T1743:AC1743,TIR!F1743)</f>
        <v>29.177671360395273</v>
      </c>
      <c r="F1743" s="100">
        <f>'DRE + DCF'!$AE$38*'DRE + DCF'!$AE$39*(1+G1743)/(R1743-G1743)/AC1743</f>
        <v>10.64974633953385</v>
      </c>
      <c r="G1743" s="92">
        <f>R1743*(1-'DRE + DCF'!$AE$39)</f>
        <v>0.15852373724587956</v>
      </c>
      <c r="H1743" s="94">
        <f t="shared" si="189"/>
        <v>0.2642062287431326</v>
      </c>
      <c r="I1743" s="94">
        <f t="shared" si="192"/>
        <v>0.2642062287431326</v>
      </c>
      <c r="J1743" s="94">
        <f t="shared" si="192"/>
        <v>0.2642062287431326</v>
      </c>
      <c r="K1743" s="94">
        <f t="shared" si="192"/>
        <v>0.2642062287431326</v>
      </c>
      <c r="L1743" s="94">
        <f t="shared" si="192"/>
        <v>0.2642062287431326</v>
      </c>
      <c r="M1743" s="94">
        <f t="shared" si="192"/>
        <v>0.2642062287431326</v>
      </c>
      <c r="N1743" s="94">
        <f t="shared" si="192"/>
        <v>0.2642062287431326</v>
      </c>
      <c r="O1743" s="94">
        <f t="shared" si="192"/>
        <v>0.2642062287431326</v>
      </c>
      <c r="P1743" s="94">
        <f t="shared" si="192"/>
        <v>0.2642062287431326</v>
      </c>
      <c r="Q1743" s="94">
        <f t="shared" si="192"/>
        <v>0.2642062287431326</v>
      </c>
      <c r="R1743" s="94">
        <f t="shared" si="192"/>
        <v>0.2642062287431326</v>
      </c>
      <c r="S1743" s="93">
        <f>(1+H1743)^((5-Dashboard!$F$9)*3/12)</f>
        <v>1.0603627955474884</v>
      </c>
      <c r="T1743" s="93">
        <f t="shared" si="191"/>
        <v>1.3405172508586156</v>
      </c>
      <c r="U1743" s="93">
        <f t="shared" si="191"/>
        <v>1.6946902582730823</v>
      </c>
      <c r="V1743" s="93">
        <f t="shared" si="191"/>
        <v>2.1424379802991389</v>
      </c>
      <c r="W1743" s="93">
        <f t="shared" si="191"/>
        <v>2.7084834393900281</v>
      </c>
      <c r="X1743" s="93">
        <f t="shared" si="191"/>
        <v>3.4240816345244962</v>
      </c>
      <c r="Y1743" s="93">
        <f t="shared" si="190"/>
        <v>4.3287453300908343</v>
      </c>
      <c r="Z1743" s="93">
        <f t="shared" si="190"/>
        <v>5.4724268089435801</v>
      </c>
      <c r="AA1743" s="93">
        <f t="shared" si="190"/>
        <v>6.918276058207379</v>
      </c>
      <c r="AB1743" s="93">
        <f t="shared" si="190"/>
        <v>8.7461276849502561</v>
      </c>
      <c r="AC1743" s="95">
        <f t="shared" si="190"/>
        <v>11.056909096696868</v>
      </c>
      <c r="AE1743" s="96"/>
    </row>
    <row r="1744" spans="3:31" ht="24.75" customHeight="1" x14ac:dyDescent="0.25">
      <c r="C1744" s="91">
        <f>ABS(E1744-Dashboard!$F$13)</f>
        <v>20.350919044577203</v>
      </c>
      <c r="D1744" s="92">
        <f t="shared" si="193"/>
        <v>0.26430622874313259</v>
      </c>
      <c r="E1744" s="93" cm="1">
        <f t="array" ref="E1744">SUM('DRE + DCF'!$S$41/TIR!S1744,'DRE + DCF'!$U$41:$AD$41/TIR!T1744:AC1744,TIR!F1744)</f>
        <v>29.159080955422795</v>
      </c>
      <c r="F1744" s="100">
        <f>'DRE + DCF'!$AE$38*'DRE + DCF'!$AE$39*(1+G1744)/(R1744-G1744)/AC1744</f>
        <v>10.637640360834402</v>
      </c>
      <c r="G1744" s="92">
        <f>R1744*(1-'DRE + DCF'!$AE$39)</f>
        <v>0.15858373724587954</v>
      </c>
      <c r="H1744" s="94">
        <f t="shared" si="189"/>
        <v>0.26430622874313259</v>
      </c>
      <c r="I1744" s="94">
        <f t="shared" si="192"/>
        <v>0.26430622874313259</v>
      </c>
      <c r="J1744" s="94">
        <f t="shared" si="192"/>
        <v>0.26430622874313259</v>
      </c>
      <c r="K1744" s="94">
        <f t="shared" si="192"/>
        <v>0.26430622874313259</v>
      </c>
      <c r="L1744" s="94">
        <f t="shared" si="192"/>
        <v>0.26430622874313259</v>
      </c>
      <c r="M1744" s="94">
        <f t="shared" si="192"/>
        <v>0.26430622874313259</v>
      </c>
      <c r="N1744" s="94">
        <f t="shared" si="192"/>
        <v>0.26430622874313259</v>
      </c>
      <c r="O1744" s="94">
        <f t="shared" si="192"/>
        <v>0.26430622874313259</v>
      </c>
      <c r="P1744" s="94">
        <f t="shared" si="192"/>
        <v>0.26430622874313259</v>
      </c>
      <c r="Q1744" s="94">
        <f t="shared" si="192"/>
        <v>0.26430622874313259</v>
      </c>
      <c r="R1744" s="94">
        <f t="shared" si="192"/>
        <v>0.26430622874313259</v>
      </c>
      <c r="S1744" s="93">
        <f>(1+H1744)^((5-Dashboard!$F$9)*3/12)</f>
        <v>1.0603837638697344</v>
      </c>
      <c r="T1744" s="93">
        <f t="shared" si="191"/>
        <v>1.3406497975185923</v>
      </c>
      <c r="U1744" s="93">
        <f t="shared" si="191"/>
        <v>1.6949918895659757</v>
      </c>
      <c r="V1744" s="93">
        <f t="shared" si="191"/>
        <v>2.1429888036473548</v>
      </c>
      <c r="W1744" s="93">
        <f t="shared" si="191"/>
        <v>2.7093940925781448</v>
      </c>
      <c r="X1744" s="93">
        <f t="shared" si="191"/>
        <v>3.4255038273663962</v>
      </c>
      <c r="Y1744" s="93">
        <f t="shared" si="190"/>
        <v>4.3308858255227749</v>
      </c>
      <c r="Z1744" s="93">
        <f t="shared" si="190"/>
        <v>5.4755659251837878</v>
      </c>
      <c r="AA1744" s="93">
        <f t="shared" si="190"/>
        <v>6.9227921051035164</v>
      </c>
      <c r="AB1744" s="93">
        <f t="shared" si="190"/>
        <v>8.7525291787761592</v>
      </c>
      <c r="AC1744" s="95">
        <f t="shared" si="190"/>
        <v>11.065877157982714</v>
      </c>
      <c r="AE1744" s="96"/>
    </row>
    <row r="1745" spans="3:31" ht="24.75" customHeight="1" x14ac:dyDescent="0.25">
      <c r="C1745" s="91">
        <f>ABS(E1745-Dashboard!$F$13)</f>
        <v>20.369489775370397</v>
      </c>
      <c r="D1745" s="92">
        <f t="shared" si="193"/>
        <v>0.26440622874313258</v>
      </c>
      <c r="E1745" s="93" cm="1">
        <f t="array" ref="E1745">SUM('DRE + DCF'!$S$41/TIR!S1745,'DRE + DCF'!$U$41:$AD$41/TIR!T1745:AC1745,TIR!F1745)</f>
        <v>29.140510224629601</v>
      </c>
      <c r="F1745" s="100">
        <f>'DRE + DCF'!$AE$38*'DRE + DCF'!$AE$39*(1+G1745)/(R1745-G1745)/AC1745</f>
        <v>10.625550317348965</v>
      </c>
      <c r="G1745" s="92">
        <f>R1745*(1-'DRE + DCF'!$AE$39)</f>
        <v>0.15864373724587955</v>
      </c>
      <c r="H1745" s="94">
        <f t="shared" si="189"/>
        <v>0.26440622874313258</v>
      </c>
      <c r="I1745" s="94">
        <f t="shared" si="192"/>
        <v>0.26440622874313258</v>
      </c>
      <c r="J1745" s="94">
        <f t="shared" si="192"/>
        <v>0.26440622874313258</v>
      </c>
      <c r="K1745" s="94">
        <f t="shared" si="192"/>
        <v>0.26440622874313258</v>
      </c>
      <c r="L1745" s="94">
        <f t="shared" si="192"/>
        <v>0.26440622874313258</v>
      </c>
      <c r="M1745" s="94">
        <f t="shared" si="192"/>
        <v>0.26440622874313258</v>
      </c>
      <c r="N1745" s="94">
        <f t="shared" si="192"/>
        <v>0.26440622874313258</v>
      </c>
      <c r="O1745" s="94">
        <f t="shared" si="192"/>
        <v>0.26440622874313258</v>
      </c>
      <c r="P1745" s="94">
        <f t="shared" si="192"/>
        <v>0.26440622874313258</v>
      </c>
      <c r="Q1745" s="94">
        <f t="shared" si="192"/>
        <v>0.26440622874313258</v>
      </c>
      <c r="R1745" s="94">
        <f t="shared" si="192"/>
        <v>0.26440622874313258</v>
      </c>
      <c r="S1745" s="93">
        <f>(1+H1745)^((5-Dashboard!$F$9)*3/12)</f>
        <v>1.0604047309481537</v>
      </c>
      <c r="T1745" s="93">
        <f t="shared" si="191"/>
        <v>1.3407823467995312</v>
      </c>
      <c r="U1745" s="93">
        <f t="shared" si="191"/>
        <v>1.6952935506821623</v>
      </c>
      <c r="V1745" s="93">
        <f t="shared" si="191"/>
        <v>2.1435397250305877</v>
      </c>
      <c r="W1745" s="93">
        <f t="shared" si="191"/>
        <v>2.7103049798870167</v>
      </c>
      <c r="X1745" s="93">
        <f t="shared" si="191"/>
        <v>3.4269264983626746</v>
      </c>
      <c r="Y1745" s="93">
        <f t="shared" si="190"/>
        <v>4.3330272099746585</v>
      </c>
      <c r="Z1745" s="93">
        <f t="shared" si="190"/>
        <v>5.4787065936054358</v>
      </c>
      <c r="AA1745" s="93">
        <f t="shared" si="190"/>
        <v>6.9273107424107829</v>
      </c>
      <c r="AB1745" s="93">
        <f t="shared" si="190"/>
        <v>8.7589348511434082</v>
      </c>
      <c r="AC1745" s="95">
        <f t="shared" si="190"/>
        <v>11.074851782941028</v>
      </c>
      <c r="AE1745" s="96"/>
    </row>
    <row r="1746" spans="3:31" ht="24.75" customHeight="1" x14ac:dyDescent="0.25">
      <c r="C1746" s="91">
        <f>ABS(E1746-Dashboard!$F$13)</f>
        <v>20.388040859036007</v>
      </c>
      <c r="D1746" s="92">
        <f t="shared" si="193"/>
        <v>0.26450622874313257</v>
      </c>
      <c r="E1746" s="93" cm="1">
        <f t="array" ref="E1746">SUM('DRE + DCF'!$S$41/TIR!S1746,'DRE + DCF'!$U$41:$AD$41/TIR!T1746:AC1746,TIR!F1746)</f>
        <v>29.121959140963991</v>
      </c>
      <c r="F1746" s="100">
        <f>'DRE + DCF'!$AE$38*'DRE + DCF'!$AE$39*(1+G1746)/(R1746-G1746)/AC1746</f>
        <v>10.613476184768732</v>
      </c>
      <c r="G1746" s="92">
        <f>R1746*(1-'DRE + DCF'!$AE$39)</f>
        <v>0.15870373724587952</v>
      </c>
      <c r="H1746" s="94">
        <f t="shared" si="189"/>
        <v>0.26450622874313257</v>
      </c>
      <c r="I1746" s="94">
        <f t="shared" si="192"/>
        <v>0.26450622874313257</v>
      </c>
      <c r="J1746" s="94">
        <f t="shared" si="192"/>
        <v>0.26450622874313257</v>
      </c>
      <c r="K1746" s="94">
        <f t="shared" si="192"/>
        <v>0.26450622874313257</v>
      </c>
      <c r="L1746" s="94">
        <f t="shared" si="192"/>
        <v>0.26450622874313257</v>
      </c>
      <c r="M1746" s="94">
        <f t="shared" si="192"/>
        <v>0.26450622874313257</v>
      </c>
      <c r="N1746" s="94">
        <f t="shared" si="192"/>
        <v>0.26450622874313257</v>
      </c>
      <c r="O1746" s="94">
        <f t="shared" si="192"/>
        <v>0.26450622874313257</v>
      </c>
      <c r="P1746" s="94">
        <f t="shared" si="192"/>
        <v>0.26450622874313257</v>
      </c>
      <c r="Q1746" s="94">
        <f t="shared" si="192"/>
        <v>0.26450622874313257</v>
      </c>
      <c r="R1746" s="94">
        <f t="shared" si="192"/>
        <v>0.26450622874313257</v>
      </c>
      <c r="S1746" s="93">
        <f>(1+H1746)^((5-Dashboard!$F$9)*3/12)</f>
        <v>1.0604256967829189</v>
      </c>
      <c r="T1746" s="93">
        <f t="shared" si="191"/>
        <v>1.3409148987012773</v>
      </c>
      <c r="U1746" s="93">
        <f t="shared" si="191"/>
        <v>1.6955952416222317</v>
      </c>
      <c r="V1746" s="93">
        <f t="shared" si="191"/>
        <v>2.1440907444585289</v>
      </c>
      <c r="W1746" s="93">
        <f t="shared" si="191"/>
        <v>2.71121610135831</v>
      </c>
      <c r="X1746" s="93">
        <f t="shared" si="191"/>
        <v>3.4283496476362552</v>
      </c>
      <c r="Y1746" s="93">
        <f t="shared" si="190"/>
        <v>4.3351694837453687</v>
      </c>
      <c r="Z1746" s="93">
        <f t="shared" si="190"/>
        <v>5.4818488148531692</v>
      </c>
      <c r="AA1746" s="93">
        <f t="shared" si="190"/>
        <v>6.9318319714099914</v>
      </c>
      <c r="AB1746" s="93">
        <f t="shared" si="190"/>
        <v>8.7653447044487223</v>
      </c>
      <c r="AC1746" s="95">
        <f t="shared" si="190"/>
        <v>11.083832975856042</v>
      </c>
      <c r="AE1746" s="96"/>
    </row>
    <row r="1747" spans="3:31" ht="24.75" customHeight="1" x14ac:dyDescent="0.25">
      <c r="C1747" s="91">
        <f>ABS(E1747-Dashboard!$F$13)</f>
        <v>20.406572322580434</v>
      </c>
      <c r="D1747" s="92">
        <f t="shared" si="193"/>
        <v>0.26460622874313255</v>
      </c>
      <c r="E1747" s="93" cm="1">
        <f t="array" ref="E1747">SUM('DRE + DCF'!$S$41/TIR!S1747,'DRE + DCF'!$U$41:$AD$41/TIR!T1747:AC1747,TIR!F1747)</f>
        <v>29.103427677419564</v>
      </c>
      <c r="F1747" s="100">
        <f>'DRE + DCF'!$AE$38*'DRE + DCF'!$AE$39*(1+G1747)/(R1747-G1747)/AC1747</f>
        <v>10.601417938827883</v>
      </c>
      <c r="G1747" s="92">
        <f>R1747*(1-'DRE + DCF'!$AE$39)</f>
        <v>0.15876373724587953</v>
      </c>
      <c r="H1747" s="94">
        <f t="shared" si="189"/>
        <v>0.26460622874313255</v>
      </c>
      <c r="I1747" s="94">
        <f t="shared" si="192"/>
        <v>0.26460622874313255</v>
      </c>
      <c r="J1747" s="94">
        <f t="shared" si="192"/>
        <v>0.26460622874313255</v>
      </c>
      <c r="K1747" s="94">
        <f t="shared" si="192"/>
        <v>0.26460622874313255</v>
      </c>
      <c r="L1747" s="94">
        <f t="shared" si="192"/>
        <v>0.26460622874313255</v>
      </c>
      <c r="M1747" s="94">
        <f t="shared" si="192"/>
        <v>0.26460622874313255</v>
      </c>
      <c r="N1747" s="94">
        <f t="shared" si="192"/>
        <v>0.26460622874313255</v>
      </c>
      <c r="O1747" s="94">
        <f t="shared" si="192"/>
        <v>0.26460622874313255</v>
      </c>
      <c r="P1747" s="94">
        <f t="shared" si="192"/>
        <v>0.26460622874313255</v>
      </c>
      <c r="Q1747" s="94">
        <f t="shared" si="192"/>
        <v>0.26460622874313255</v>
      </c>
      <c r="R1747" s="94">
        <f t="shared" si="192"/>
        <v>0.26460622874313255</v>
      </c>
      <c r="S1747" s="93">
        <f>(1+H1747)^((5-Dashboard!$F$9)*3/12)</f>
        <v>1.0604466613742018</v>
      </c>
      <c r="T1747" s="93">
        <f t="shared" si="191"/>
        <v>1.3410474532236751</v>
      </c>
      <c r="U1747" s="93">
        <f t="shared" si="191"/>
        <v>1.6958969623867743</v>
      </c>
      <c r="V1747" s="93">
        <f t="shared" si="191"/>
        <v>2.1446418619408729</v>
      </c>
      <c r="W1747" s="93">
        <f t="shared" si="191"/>
        <v>2.7121274570336973</v>
      </c>
      <c r="X1747" s="93">
        <f t="shared" si="191"/>
        <v>3.4297732753100862</v>
      </c>
      <c r="Y1747" s="93">
        <f t="shared" si="190"/>
        <v>4.3373126471338699</v>
      </c>
      <c r="Z1747" s="93">
        <f t="shared" si="190"/>
        <v>5.4849925895718563</v>
      </c>
      <c r="AA1747" s="93">
        <f t="shared" si="190"/>
        <v>6.9363557933824938</v>
      </c>
      <c r="AB1747" s="93">
        <f t="shared" si="190"/>
        <v>8.7717587410900144</v>
      </c>
      <c r="AC1747" s="95">
        <f t="shared" si="190"/>
        <v>11.092820741014451</v>
      </c>
      <c r="AE1747" s="96"/>
    </row>
    <row r="1748" spans="3:31" ht="24.75" customHeight="1" x14ac:dyDescent="0.25">
      <c r="C1748" s="91">
        <f>ABS(E1748-Dashboard!$F$13)</f>
        <v>20.425084192964775</v>
      </c>
      <c r="D1748" s="92">
        <f t="shared" si="193"/>
        <v>0.26470622874313254</v>
      </c>
      <c r="E1748" s="93" cm="1">
        <f t="array" ref="E1748">SUM('DRE + DCF'!$S$41/TIR!S1748,'DRE + DCF'!$U$41:$AD$41/TIR!T1748:AC1748,TIR!F1748)</f>
        <v>29.084915807035223</v>
      </c>
      <c r="F1748" s="100">
        <f>'DRE + DCF'!$AE$38*'DRE + DCF'!$AE$39*(1+G1748)/(R1748-G1748)/AC1748</f>
        <v>10.5893755553035</v>
      </c>
      <c r="G1748" s="92">
        <f>R1748*(1-'DRE + DCF'!$AE$39)</f>
        <v>0.15882373724587953</v>
      </c>
      <c r="H1748" s="94">
        <f t="shared" si="189"/>
        <v>0.26470622874313254</v>
      </c>
      <c r="I1748" s="94">
        <f t="shared" si="192"/>
        <v>0.26470622874313254</v>
      </c>
      <c r="J1748" s="94">
        <f t="shared" si="192"/>
        <v>0.26470622874313254</v>
      </c>
      <c r="K1748" s="94">
        <f t="shared" si="192"/>
        <v>0.26470622874313254</v>
      </c>
      <c r="L1748" s="94">
        <f t="shared" si="192"/>
        <v>0.26470622874313254</v>
      </c>
      <c r="M1748" s="94">
        <f t="shared" si="192"/>
        <v>0.26470622874313254</v>
      </c>
      <c r="N1748" s="94">
        <f t="shared" si="192"/>
        <v>0.26470622874313254</v>
      </c>
      <c r="O1748" s="94">
        <f t="shared" si="192"/>
        <v>0.26470622874313254</v>
      </c>
      <c r="P1748" s="94">
        <f t="shared" si="192"/>
        <v>0.26470622874313254</v>
      </c>
      <c r="Q1748" s="94">
        <f t="shared" si="192"/>
        <v>0.26470622874313254</v>
      </c>
      <c r="R1748" s="94">
        <f t="shared" si="192"/>
        <v>0.26470622874313254</v>
      </c>
      <c r="S1748" s="93">
        <f>(1+H1748)^((5-Dashboard!$F$9)*3/12)</f>
        <v>1.0604676247221747</v>
      </c>
      <c r="T1748" s="93">
        <f t="shared" si="191"/>
        <v>1.3411800103665692</v>
      </c>
      <c r="U1748" s="93">
        <f t="shared" si="191"/>
        <v>1.6961987129763791</v>
      </c>
      <c r="V1748" s="93">
        <f t="shared" si="191"/>
        <v>2.1451930774873116</v>
      </c>
      <c r="W1748" s="93">
        <f t="shared" si="191"/>
        <v>2.7130390469548522</v>
      </c>
      <c r="X1748" s="93">
        <f t="shared" si="191"/>
        <v>3.4311973815071335</v>
      </c>
      <c r="Y1748" s="93">
        <f t="shared" si="190"/>
        <v>4.3394567004391984</v>
      </c>
      <c r="Z1748" s="93">
        <f t="shared" si="190"/>
        <v>5.4881379184065757</v>
      </c>
      <c r="AA1748" s="93">
        <f t="shared" si="190"/>
        <v>6.9408822096101659</v>
      </c>
      <c r="AB1748" s="93">
        <f t="shared" si="190"/>
        <v>8.7781769634663736</v>
      </c>
      <c r="AC1748" s="95">
        <f t="shared" si="190"/>
        <v>11.1018150827054</v>
      </c>
      <c r="AE1748" s="96"/>
    </row>
    <row r="1749" spans="3:31" ht="24.75" customHeight="1" x14ac:dyDescent="0.25">
      <c r="C1749" s="91">
        <f>ABS(E1749-Dashboard!$F$13)</f>
        <v>20.443576497104985</v>
      </c>
      <c r="D1749" s="92">
        <f t="shared" si="193"/>
        <v>0.26480622874313253</v>
      </c>
      <c r="E1749" s="93" cm="1">
        <f t="array" ref="E1749">SUM('DRE + DCF'!$S$41/TIR!S1749,'DRE + DCF'!$U$41:$AD$41/TIR!T1749:AC1749,TIR!F1749)</f>
        <v>29.066423502895013</v>
      </c>
      <c r="F1749" s="100">
        <f>'DRE + DCF'!$AE$38*'DRE + DCF'!$AE$39*(1+G1749)/(R1749-G1749)/AC1749</f>
        <v>10.577349010015462</v>
      </c>
      <c r="G1749" s="92">
        <f>R1749*(1-'DRE + DCF'!$AE$39)</f>
        <v>0.15888373724587951</v>
      </c>
      <c r="H1749" s="94">
        <f t="shared" si="189"/>
        <v>0.26480622874313253</v>
      </c>
      <c r="I1749" s="94">
        <f t="shared" si="192"/>
        <v>0.26480622874313253</v>
      </c>
      <c r="J1749" s="94">
        <f t="shared" si="192"/>
        <v>0.26480622874313253</v>
      </c>
      <c r="K1749" s="94">
        <f t="shared" si="192"/>
        <v>0.26480622874313253</v>
      </c>
      <c r="L1749" s="94">
        <f t="shared" si="192"/>
        <v>0.26480622874313253</v>
      </c>
      <c r="M1749" s="94">
        <f t="shared" si="192"/>
        <v>0.26480622874313253</v>
      </c>
      <c r="N1749" s="94">
        <f t="shared" si="192"/>
        <v>0.26480622874313253</v>
      </c>
      <c r="O1749" s="94">
        <f t="shared" si="192"/>
        <v>0.26480622874313253</v>
      </c>
      <c r="P1749" s="94">
        <f t="shared" si="192"/>
        <v>0.26480622874313253</v>
      </c>
      <c r="Q1749" s="94">
        <f t="shared" si="192"/>
        <v>0.26480622874313253</v>
      </c>
      <c r="R1749" s="94">
        <f t="shared" si="192"/>
        <v>0.26480622874313253</v>
      </c>
      <c r="S1749" s="93">
        <f>(1+H1749)^((5-Dashboard!$F$9)*3/12)</f>
        <v>1.0604885868270095</v>
      </c>
      <c r="T1749" s="93">
        <f t="shared" si="191"/>
        <v>1.3413125701298039</v>
      </c>
      <c r="U1749" s="93">
        <f t="shared" si="191"/>
        <v>1.6965004933916357</v>
      </c>
      <c r="V1749" s="93">
        <f t="shared" si="191"/>
        <v>2.1457443911075385</v>
      </c>
      <c r="W1749" s="93">
        <f t="shared" si="191"/>
        <v>2.7139508711634548</v>
      </c>
      <c r="X1749" s="93">
        <f t="shared" si="191"/>
        <v>3.4326219663503883</v>
      </c>
      <c r="Y1749" s="93">
        <f t="shared" si="190"/>
        <v>4.3416016439604705</v>
      </c>
      <c r="Z1749" s="93">
        <f t="shared" si="190"/>
        <v>5.4912848020026273</v>
      </c>
      <c r="AA1749" s="93">
        <f t="shared" si="190"/>
        <v>6.945411221375422</v>
      </c>
      <c r="AB1749" s="93">
        <f t="shared" si="190"/>
        <v>8.7845993739780823</v>
      </c>
      <c r="AC1749" s="95">
        <f t="shared" si="190"/>
        <v>11.110816005220501</v>
      </c>
      <c r="AE1749" s="96"/>
    </row>
    <row r="1750" spans="3:31" ht="24.75" customHeight="1" x14ac:dyDescent="0.25">
      <c r="C1750" s="91">
        <f>ABS(E1750-Dashboard!$F$13)</f>
        <v>20.462049261871936</v>
      </c>
      <c r="D1750" s="92">
        <f t="shared" si="193"/>
        <v>0.26490622874313252</v>
      </c>
      <c r="E1750" s="93" cm="1">
        <f t="array" ref="E1750">SUM('DRE + DCF'!$S$41/TIR!S1750,'DRE + DCF'!$U$41:$AD$41/TIR!T1750:AC1750,TIR!F1750)</f>
        <v>29.047950738128062</v>
      </c>
      <c r="F1750" s="100">
        <f>'DRE + DCF'!$AE$38*'DRE + DCF'!$AE$39*(1+G1750)/(R1750-G1750)/AC1750</f>
        <v>10.565338278826385</v>
      </c>
      <c r="G1750" s="92">
        <f>R1750*(1-'DRE + DCF'!$AE$39)</f>
        <v>0.15894373724587951</v>
      </c>
      <c r="H1750" s="94">
        <f t="shared" si="189"/>
        <v>0.26490622874313252</v>
      </c>
      <c r="I1750" s="94">
        <f t="shared" si="192"/>
        <v>0.26490622874313252</v>
      </c>
      <c r="J1750" s="94">
        <f t="shared" si="192"/>
        <v>0.26490622874313252</v>
      </c>
      <c r="K1750" s="94">
        <f t="shared" si="192"/>
        <v>0.26490622874313252</v>
      </c>
      <c r="L1750" s="94">
        <f t="shared" si="192"/>
        <v>0.26490622874313252</v>
      </c>
      <c r="M1750" s="94">
        <f t="shared" si="192"/>
        <v>0.26490622874313252</v>
      </c>
      <c r="N1750" s="94">
        <f t="shared" si="192"/>
        <v>0.26490622874313252</v>
      </c>
      <c r="O1750" s="94">
        <f t="shared" si="192"/>
        <v>0.26490622874313252</v>
      </c>
      <c r="P1750" s="94">
        <f t="shared" si="192"/>
        <v>0.26490622874313252</v>
      </c>
      <c r="Q1750" s="94">
        <f t="shared" si="192"/>
        <v>0.26490622874313252</v>
      </c>
      <c r="R1750" s="94">
        <f t="shared" si="192"/>
        <v>0.26490622874313252</v>
      </c>
      <c r="S1750" s="93">
        <f>(1+H1750)^((5-Dashboard!$F$9)*3/12)</f>
        <v>1.0605095476888782</v>
      </c>
      <c r="T1750" s="93">
        <f t="shared" si="191"/>
        <v>1.3414451325132242</v>
      </c>
      <c r="U1750" s="93">
        <f t="shared" si="191"/>
        <v>1.6968023036331341</v>
      </c>
      <c r="V1750" s="93">
        <f t="shared" si="191"/>
        <v>2.1462958028112475</v>
      </c>
      <c r="W1750" s="93">
        <f t="shared" si="191"/>
        <v>2.714862929701189</v>
      </c>
      <c r="X1750" s="93">
        <f t="shared" si="191"/>
        <v>3.4340470299628629</v>
      </c>
      <c r="Y1750" s="93">
        <f t="shared" si="190"/>
        <v>4.3437474779968799</v>
      </c>
      <c r="Z1750" s="93">
        <f t="shared" si="190"/>
        <v>5.4944332410055265</v>
      </c>
      <c r="AA1750" s="93">
        <f t="shared" si="190"/>
        <v>6.9499428299612074</v>
      </c>
      <c r="AB1750" s="93">
        <f t="shared" si="190"/>
        <v>8.7910259750266047</v>
      </c>
      <c r="AC1750" s="95">
        <f t="shared" si="190"/>
        <v>11.119823512853822</v>
      </c>
      <c r="AE1750" s="96"/>
    </row>
    <row r="1751" spans="3:31" ht="24.75" customHeight="1" x14ac:dyDescent="0.25">
      <c r="C1751" s="91">
        <f>ABS(E1751-Dashboard!$F$13)</f>
        <v>20.480502514091505</v>
      </c>
      <c r="D1751" s="92">
        <f t="shared" si="193"/>
        <v>0.26500622874313251</v>
      </c>
      <c r="E1751" s="93" cm="1">
        <f t="array" ref="E1751">SUM('DRE + DCF'!$S$41/TIR!S1751,'DRE + DCF'!$U$41:$AD$41/TIR!T1751:AC1751,TIR!F1751)</f>
        <v>29.029497485908493</v>
      </c>
      <c r="F1751" s="100">
        <f>'DRE + DCF'!$AE$38*'DRE + DCF'!$AE$39*(1+G1751)/(R1751-G1751)/AC1751</f>
        <v>10.553343337641509</v>
      </c>
      <c r="G1751" s="92">
        <f>R1751*(1-'DRE + DCF'!$AE$39)</f>
        <v>0.15900373724587949</v>
      </c>
      <c r="H1751" s="94">
        <f t="shared" si="189"/>
        <v>0.26500622874313251</v>
      </c>
      <c r="I1751" s="94">
        <f t="shared" si="192"/>
        <v>0.26500622874313251</v>
      </c>
      <c r="J1751" s="94">
        <f t="shared" si="192"/>
        <v>0.26500622874313251</v>
      </c>
      <c r="K1751" s="94">
        <f t="shared" si="192"/>
        <v>0.26500622874313251</v>
      </c>
      <c r="L1751" s="94">
        <f t="shared" si="192"/>
        <v>0.26500622874313251</v>
      </c>
      <c r="M1751" s="94">
        <f t="shared" si="192"/>
        <v>0.26500622874313251</v>
      </c>
      <c r="N1751" s="94">
        <f t="shared" si="192"/>
        <v>0.26500622874313251</v>
      </c>
      <c r="O1751" s="94">
        <f t="shared" si="192"/>
        <v>0.26500622874313251</v>
      </c>
      <c r="P1751" s="94">
        <f t="shared" si="192"/>
        <v>0.26500622874313251</v>
      </c>
      <c r="Q1751" s="94">
        <f t="shared" si="192"/>
        <v>0.26500622874313251</v>
      </c>
      <c r="R1751" s="94">
        <f t="shared" si="192"/>
        <v>0.26500622874313251</v>
      </c>
      <c r="S1751" s="93">
        <f>(1+H1751)^((5-Dashboard!$F$9)*3/12)</f>
        <v>1.0605305073079527</v>
      </c>
      <c r="T1751" s="93">
        <f t="shared" si="191"/>
        <v>1.3415776975166744</v>
      </c>
      <c r="U1751" s="93">
        <f t="shared" si="191"/>
        <v>1.6971041437014633</v>
      </c>
      <c r="V1751" s="93">
        <f t="shared" si="191"/>
        <v>2.1468473126081316</v>
      </c>
      <c r="W1751" s="93">
        <f t="shared" si="191"/>
        <v>2.7157752226097416</v>
      </c>
      <c r="X1751" s="93">
        <f t="shared" si="191"/>
        <v>3.4354725724675905</v>
      </c>
      <c r="Y1751" s="93">
        <f t="shared" si="190"/>
        <v>4.3458942028476946</v>
      </c>
      <c r="Z1751" s="93">
        <f t="shared" si="190"/>
        <v>5.4975832360610042</v>
      </c>
      <c r="AA1751" s="93">
        <f t="shared" si="190"/>
        <v>6.9544770366509976</v>
      </c>
      <c r="AB1751" s="93">
        <f t="shared" si="190"/>
        <v>8.7974567690145946</v>
      </c>
      <c r="AC1751" s="95">
        <f t="shared" si="190"/>
        <v>11.128837609901895</v>
      </c>
      <c r="AE1751" s="96"/>
    </row>
    <row r="1752" spans="3:31" ht="24.75" customHeight="1" x14ac:dyDescent="0.25">
      <c r="C1752" s="91">
        <f>ABS(E1752-Dashboard!$F$13)</f>
        <v>20.498936280544648</v>
      </c>
      <c r="D1752" s="92">
        <f t="shared" si="193"/>
        <v>0.2651062287431325</v>
      </c>
      <c r="E1752" s="93" cm="1">
        <f t="array" ref="E1752">SUM('DRE + DCF'!$S$41/TIR!S1752,'DRE + DCF'!$U$41:$AD$41/TIR!T1752:AC1752,TIR!F1752)</f>
        <v>29.01106371945535</v>
      </c>
      <c r="F1752" s="100">
        <f>'DRE + DCF'!$AE$38*'DRE + DCF'!$AE$39*(1+G1752)/(R1752-G1752)/AC1752</f>
        <v>10.541364162408639</v>
      </c>
      <c r="G1752" s="92">
        <f>R1752*(1-'DRE + DCF'!$AE$39)</f>
        <v>0.15906373724587949</v>
      </c>
      <c r="H1752" s="94">
        <f t="shared" si="189"/>
        <v>0.2651062287431325</v>
      </c>
      <c r="I1752" s="94">
        <f t="shared" si="192"/>
        <v>0.2651062287431325</v>
      </c>
      <c r="J1752" s="94">
        <f t="shared" si="192"/>
        <v>0.2651062287431325</v>
      </c>
      <c r="K1752" s="94">
        <f t="shared" si="192"/>
        <v>0.2651062287431325</v>
      </c>
      <c r="L1752" s="94">
        <f t="shared" si="192"/>
        <v>0.2651062287431325</v>
      </c>
      <c r="M1752" s="94">
        <f t="shared" si="192"/>
        <v>0.2651062287431325</v>
      </c>
      <c r="N1752" s="94">
        <f t="shared" si="192"/>
        <v>0.2651062287431325</v>
      </c>
      <c r="O1752" s="94">
        <f t="shared" si="192"/>
        <v>0.2651062287431325</v>
      </c>
      <c r="P1752" s="94">
        <f t="shared" si="192"/>
        <v>0.2651062287431325</v>
      </c>
      <c r="Q1752" s="94">
        <f t="shared" si="192"/>
        <v>0.2651062287431325</v>
      </c>
      <c r="R1752" s="94">
        <f t="shared" si="192"/>
        <v>0.2651062287431325</v>
      </c>
      <c r="S1752" s="93">
        <f>(1+H1752)^((5-Dashboard!$F$9)*3/12)</f>
        <v>1.0605514656844051</v>
      </c>
      <c r="T1752" s="93">
        <f t="shared" si="191"/>
        <v>1.3417102651399995</v>
      </c>
      <c r="U1752" s="93">
        <f t="shared" si="191"/>
        <v>1.6974060135972131</v>
      </c>
      <c r="V1752" s="93">
        <f t="shared" si="191"/>
        <v>2.1473989205078845</v>
      </c>
      <c r="W1752" s="93">
        <f t="shared" si="191"/>
        <v>2.7166877499308035</v>
      </c>
      <c r="X1752" s="93">
        <f t="shared" si="191"/>
        <v>3.4368985939876251</v>
      </c>
      <c r="Y1752" s="93">
        <f t="shared" si="190"/>
        <v>4.3480418188122592</v>
      </c>
      <c r="Z1752" s="93">
        <f t="shared" si="190"/>
        <v>5.5007347878150075</v>
      </c>
      <c r="AA1752" s="93">
        <f t="shared" si="190"/>
        <v>6.9590138427287993</v>
      </c>
      <c r="AB1752" s="93">
        <f t="shared" si="190"/>
        <v>8.8038917583458858</v>
      </c>
      <c r="AC1752" s="95">
        <f t="shared" si="190"/>
        <v>11.137858300663709</v>
      </c>
      <c r="AE1752" s="96"/>
    </row>
    <row r="1753" spans="3:31" ht="24.75" customHeight="1" x14ac:dyDescent="0.25">
      <c r="C1753" s="91">
        <f>ABS(E1753-Dashboard!$F$13)</f>
        <v>20.517350587967556</v>
      </c>
      <c r="D1753" s="92">
        <f t="shared" si="193"/>
        <v>0.26520622874313249</v>
      </c>
      <c r="E1753" s="93" cm="1">
        <f t="array" ref="E1753">SUM('DRE + DCF'!$S$41/TIR!S1753,'DRE + DCF'!$U$41:$AD$41/TIR!T1753:AC1753,TIR!F1753)</f>
        <v>28.992649412032442</v>
      </c>
      <c r="F1753" s="100">
        <f>'DRE + DCF'!$AE$38*'DRE + DCF'!$AE$39*(1+G1753)/(R1753-G1753)/AC1753</f>
        <v>10.529400729118024</v>
      </c>
      <c r="G1753" s="92">
        <f>R1753*(1-'DRE + DCF'!$AE$39)</f>
        <v>0.1591237372458795</v>
      </c>
      <c r="H1753" s="94">
        <f t="shared" si="189"/>
        <v>0.26520622874313249</v>
      </c>
      <c r="I1753" s="94">
        <f t="shared" si="192"/>
        <v>0.26520622874313249</v>
      </c>
      <c r="J1753" s="94">
        <f t="shared" si="192"/>
        <v>0.26520622874313249</v>
      </c>
      <c r="K1753" s="94">
        <f t="shared" si="192"/>
        <v>0.26520622874313249</v>
      </c>
      <c r="L1753" s="94">
        <f t="shared" si="192"/>
        <v>0.26520622874313249</v>
      </c>
      <c r="M1753" s="94">
        <f t="shared" si="192"/>
        <v>0.26520622874313249</v>
      </c>
      <c r="N1753" s="94">
        <f t="shared" si="192"/>
        <v>0.26520622874313249</v>
      </c>
      <c r="O1753" s="94">
        <f t="shared" si="192"/>
        <v>0.26520622874313249</v>
      </c>
      <c r="P1753" s="94">
        <f t="shared" si="192"/>
        <v>0.26520622874313249</v>
      </c>
      <c r="Q1753" s="94">
        <f t="shared" si="192"/>
        <v>0.26520622874313249</v>
      </c>
      <c r="R1753" s="94">
        <f t="shared" si="192"/>
        <v>0.26520622874313249</v>
      </c>
      <c r="S1753" s="93">
        <f>(1+H1753)^((5-Dashboard!$F$9)*3/12)</f>
        <v>1.060572422818407</v>
      </c>
      <c r="T1753" s="93">
        <f t="shared" si="191"/>
        <v>1.3418428353830436</v>
      </c>
      <c r="U1753" s="93">
        <f t="shared" si="191"/>
        <v>1.6977079133209725</v>
      </c>
      <c r="V1753" s="93">
        <f t="shared" si="191"/>
        <v>2.1479506265202004</v>
      </c>
      <c r="W1753" s="93">
        <f t="shared" si="191"/>
        <v>2.7176005117060713</v>
      </c>
      <c r="X1753" s="93">
        <f t="shared" si="191"/>
        <v>3.4383250946460455</v>
      </c>
      <c r="Y1753" s="93">
        <f t="shared" si="190"/>
        <v>4.3501903261899972</v>
      </c>
      <c r="Z1753" s="93">
        <f t="shared" si="190"/>
        <v>5.5038878969137039</v>
      </c>
      <c r="AA1753" s="93">
        <f t="shared" si="190"/>
        <v>6.9635532494791583</v>
      </c>
      <c r="AB1753" s="93">
        <f t="shared" si="190"/>
        <v>8.8103309454255108</v>
      </c>
      <c r="AC1753" s="95">
        <f t="shared" si="190"/>
        <v>11.146885589440727</v>
      </c>
      <c r="AE1753" s="96"/>
    </row>
    <row r="1754" spans="3:31" ht="24.75" customHeight="1" x14ac:dyDescent="0.25">
      <c r="C1754" s="91">
        <f>ABS(E1754-Dashboard!$F$13)</f>
        <v>20.535745463051683</v>
      </c>
      <c r="D1754" s="92">
        <f t="shared" si="193"/>
        <v>0.26530622874313248</v>
      </c>
      <c r="E1754" s="93" cm="1">
        <f t="array" ref="E1754">SUM('DRE + DCF'!$S$41/TIR!S1754,'DRE + DCF'!$U$41:$AD$41/TIR!T1754:AC1754,TIR!F1754)</f>
        <v>28.974254536948315</v>
      </c>
      <c r="F1754" s="100">
        <f>'DRE + DCF'!$AE$38*'DRE + DCF'!$AE$39*(1+G1754)/(R1754-G1754)/AC1754</f>
        <v>10.517453013802275</v>
      </c>
      <c r="G1754" s="92">
        <f>R1754*(1-'DRE + DCF'!$AE$39)</f>
        <v>0.15918373724587948</v>
      </c>
      <c r="H1754" s="94">
        <f t="shared" si="189"/>
        <v>0.26530622874313248</v>
      </c>
      <c r="I1754" s="94">
        <f t="shared" si="192"/>
        <v>0.26530622874313248</v>
      </c>
      <c r="J1754" s="94">
        <f t="shared" si="192"/>
        <v>0.26530622874313248</v>
      </c>
      <c r="K1754" s="94">
        <f t="shared" si="192"/>
        <v>0.26530622874313248</v>
      </c>
      <c r="L1754" s="94">
        <f t="shared" si="192"/>
        <v>0.26530622874313248</v>
      </c>
      <c r="M1754" s="94">
        <f t="shared" si="192"/>
        <v>0.26530622874313248</v>
      </c>
      <c r="N1754" s="94">
        <f t="shared" si="192"/>
        <v>0.26530622874313248</v>
      </c>
      <c r="O1754" s="94">
        <f t="shared" si="192"/>
        <v>0.26530622874313248</v>
      </c>
      <c r="P1754" s="94">
        <f t="shared" si="192"/>
        <v>0.26530622874313248</v>
      </c>
      <c r="Q1754" s="94">
        <f t="shared" si="192"/>
        <v>0.26530622874313248</v>
      </c>
      <c r="R1754" s="94">
        <f t="shared" si="192"/>
        <v>0.26530622874313248</v>
      </c>
      <c r="S1754" s="93">
        <f>(1+H1754)^((5-Dashboard!$F$9)*3/12)</f>
        <v>1.0605933787101305</v>
      </c>
      <c r="T1754" s="93">
        <f t="shared" si="191"/>
        <v>1.3419754082456521</v>
      </c>
      <c r="U1754" s="93">
        <f t="shared" si="191"/>
        <v>1.6980098428733317</v>
      </c>
      <c r="V1754" s="93">
        <f t="shared" si="191"/>
        <v>2.1485024306547742</v>
      </c>
      <c r="W1754" s="93">
        <f t="shared" si="191"/>
        <v>2.7185135079772458</v>
      </c>
      <c r="X1754" s="93">
        <f t="shared" si="191"/>
        <v>3.4397520745659524</v>
      </c>
      <c r="Y1754" s="93">
        <f t="shared" si="190"/>
        <v>4.3523397252804115</v>
      </c>
      <c r="Z1754" s="93">
        <f t="shared" si="190"/>
        <v>5.5070425640034788</v>
      </c>
      <c r="AA1754" s="93">
        <f t="shared" si="190"/>
        <v>6.9680952581871525</v>
      </c>
      <c r="AB1754" s="93">
        <f t="shared" si="190"/>
        <v>8.8167743326596906</v>
      </c>
      <c r="AC1754" s="95">
        <f t="shared" si="190"/>
        <v>11.155919480536882</v>
      </c>
      <c r="AE1754" s="96"/>
    </row>
    <row r="1755" spans="3:31" ht="24.75" customHeight="1" x14ac:dyDescent="0.25">
      <c r="C1755" s="91">
        <f>ABS(E1755-Dashboard!$F$13)</f>
        <v>20.554120932443826</v>
      </c>
      <c r="D1755" s="92">
        <f t="shared" si="193"/>
        <v>0.26540622874313247</v>
      </c>
      <c r="E1755" s="93" cm="1">
        <f t="array" ref="E1755">SUM('DRE + DCF'!$S$41/TIR!S1755,'DRE + DCF'!$U$41:$AD$41/TIR!T1755:AC1755,TIR!F1755)</f>
        <v>28.955879067556172</v>
      </c>
      <c r="F1755" s="100">
        <f>'DRE + DCF'!$AE$38*'DRE + DCF'!$AE$39*(1+G1755)/(R1755-G1755)/AC1755</f>
        <v>10.505520992536329</v>
      </c>
      <c r="G1755" s="92">
        <f>R1755*(1-'DRE + DCF'!$AE$39)</f>
        <v>0.15924373724587948</v>
      </c>
      <c r="H1755" s="94">
        <f t="shared" si="189"/>
        <v>0.26540622874313247</v>
      </c>
      <c r="I1755" s="94">
        <f t="shared" si="192"/>
        <v>0.26540622874313247</v>
      </c>
      <c r="J1755" s="94">
        <f t="shared" si="192"/>
        <v>0.26540622874313247</v>
      </c>
      <c r="K1755" s="94">
        <f t="shared" si="192"/>
        <v>0.26540622874313247</v>
      </c>
      <c r="L1755" s="94">
        <f t="shared" si="192"/>
        <v>0.26540622874313247</v>
      </c>
      <c r="M1755" s="94">
        <f t="shared" si="192"/>
        <v>0.26540622874313247</v>
      </c>
      <c r="N1755" s="94">
        <f t="shared" si="192"/>
        <v>0.26540622874313247</v>
      </c>
      <c r="O1755" s="94">
        <f t="shared" si="192"/>
        <v>0.26540622874313247</v>
      </c>
      <c r="P1755" s="94">
        <f t="shared" si="192"/>
        <v>0.26540622874313247</v>
      </c>
      <c r="Q1755" s="94">
        <f t="shared" si="192"/>
        <v>0.26540622874313247</v>
      </c>
      <c r="R1755" s="94">
        <f t="shared" si="192"/>
        <v>0.26540622874313247</v>
      </c>
      <c r="S1755" s="93">
        <f>(1+H1755)^((5-Dashboard!$F$9)*3/12)</f>
        <v>1.0606143333597473</v>
      </c>
      <c r="T1755" s="93">
        <f t="shared" si="191"/>
        <v>1.3421079837276693</v>
      </c>
      <c r="U1755" s="93">
        <f t="shared" si="191"/>
        <v>1.6983118022548793</v>
      </c>
      <c r="V1755" s="93">
        <f t="shared" si="191"/>
        <v>2.1490543329212994</v>
      </c>
      <c r="W1755" s="93">
        <f t="shared" si="191"/>
        <v>2.7194267387860296</v>
      </c>
      <c r="X1755" s="93">
        <f t="shared" si="191"/>
        <v>3.4411795338704652</v>
      </c>
      <c r="Y1755" s="93">
        <f t="shared" si="190"/>
        <v>4.3544900163830755</v>
      </c>
      <c r="Z1755" s="93">
        <f t="shared" si="190"/>
        <v>5.5101987897309286</v>
      </c>
      <c r="AA1755" s="93">
        <f t="shared" si="190"/>
        <v>6.9726398701383872</v>
      </c>
      <c r="AB1755" s="93">
        <f t="shared" si="190"/>
        <v>8.8232219224558222</v>
      </c>
      <c r="AC1755" s="95">
        <f t="shared" si="190"/>
        <v>11.164959978258553</v>
      </c>
      <c r="AE1755" s="96"/>
    </row>
    <row r="1756" spans="3:31" ht="24.75" customHeight="1" x14ac:dyDescent="0.25">
      <c r="C1756" s="91">
        <f>ABS(E1756-Dashboard!$F$13)</f>
        <v>20.572477022746281</v>
      </c>
      <c r="D1756" s="92">
        <f t="shared" si="193"/>
        <v>0.26550622874313246</v>
      </c>
      <c r="E1756" s="93" cm="1">
        <f t="array" ref="E1756">SUM('DRE + DCF'!$S$41/TIR!S1756,'DRE + DCF'!$U$41:$AD$41/TIR!T1756:AC1756,TIR!F1756)</f>
        <v>28.937522977253717</v>
      </c>
      <c r="F1756" s="100">
        <f>'DRE + DCF'!$AE$38*'DRE + DCF'!$AE$39*(1+G1756)/(R1756-G1756)/AC1756</f>
        <v>10.493604641437287</v>
      </c>
      <c r="G1756" s="92">
        <f>R1756*(1-'DRE + DCF'!$AE$39)</f>
        <v>0.15930373724587946</v>
      </c>
      <c r="H1756" s="94">
        <f t="shared" si="189"/>
        <v>0.26550622874313246</v>
      </c>
      <c r="I1756" s="94">
        <f t="shared" si="192"/>
        <v>0.26550622874313246</v>
      </c>
      <c r="J1756" s="94">
        <f t="shared" si="192"/>
        <v>0.26550622874313246</v>
      </c>
      <c r="K1756" s="94">
        <f t="shared" si="192"/>
        <v>0.26550622874313246</v>
      </c>
      <c r="L1756" s="94">
        <f t="shared" si="192"/>
        <v>0.26550622874313246</v>
      </c>
      <c r="M1756" s="94">
        <f t="shared" si="192"/>
        <v>0.26550622874313246</v>
      </c>
      <c r="N1756" s="94">
        <f t="shared" si="192"/>
        <v>0.26550622874313246</v>
      </c>
      <c r="O1756" s="94">
        <f t="shared" si="192"/>
        <v>0.26550622874313246</v>
      </c>
      <c r="P1756" s="94">
        <f t="shared" si="192"/>
        <v>0.26550622874313246</v>
      </c>
      <c r="Q1756" s="94">
        <f t="shared" si="192"/>
        <v>0.26550622874313246</v>
      </c>
      <c r="R1756" s="94">
        <f t="shared" si="192"/>
        <v>0.26550622874313246</v>
      </c>
      <c r="S1756" s="93">
        <f>(1+H1756)^((5-Dashboard!$F$9)*3/12)</f>
        <v>1.0606352867674294</v>
      </c>
      <c r="T1756" s="93">
        <f t="shared" si="191"/>
        <v>1.3422405618289404</v>
      </c>
      <c r="U1756" s="93">
        <f t="shared" si="191"/>
        <v>1.6986137914662056</v>
      </c>
      <c r="V1756" s="93">
        <f t="shared" si="191"/>
        <v>2.1496063333294715</v>
      </c>
      <c r="W1756" s="93">
        <f t="shared" si="191"/>
        <v>2.7203402041741325</v>
      </c>
      <c r="X1756" s="93">
        <f t="shared" si="191"/>
        <v>3.4426074726827292</v>
      </c>
      <c r="Y1756" s="93">
        <f t="shared" si="190"/>
        <v>4.3566411997976466</v>
      </c>
      <c r="Z1756" s="93">
        <f t="shared" si="190"/>
        <v>5.5133565747428754</v>
      </c>
      <c r="AA1756" s="93">
        <f t="shared" si="190"/>
        <v>6.9771870866190104</v>
      </c>
      <c r="AB1756" s="93">
        <f t="shared" si="190"/>
        <v>8.8296737172225068</v>
      </c>
      <c r="AC1756" s="95">
        <f t="shared" si="190"/>
        <v>11.17400708691461</v>
      </c>
      <c r="AE1756" s="96"/>
    </row>
    <row r="1757" spans="3:31" ht="24.75" customHeight="1" x14ac:dyDescent="0.25">
      <c r="C1757" s="91">
        <f>ABS(E1757-Dashboard!$F$13)</f>
        <v>20.590813760516848</v>
      </c>
      <c r="D1757" s="92">
        <f t="shared" si="193"/>
        <v>0.26560622874313244</v>
      </c>
      <c r="E1757" s="93" cm="1">
        <f t="array" ref="E1757">SUM('DRE + DCF'!$S$41/TIR!S1757,'DRE + DCF'!$U$41:$AD$41/TIR!T1757:AC1757,TIR!F1757)</f>
        <v>28.91918623948315</v>
      </c>
      <c r="F1757" s="100">
        <f>'DRE + DCF'!$AE$38*'DRE + DCF'!$AE$39*(1+G1757)/(R1757-G1757)/AC1757</f>
        <v>10.481703936664385</v>
      </c>
      <c r="G1757" s="92">
        <f>R1757*(1-'DRE + DCF'!$AE$39)</f>
        <v>0.15936373724587946</v>
      </c>
      <c r="H1757" s="94">
        <f t="shared" si="189"/>
        <v>0.26560622874313244</v>
      </c>
      <c r="I1757" s="94">
        <f t="shared" si="192"/>
        <v>0.26560622874313244</v>
      </c>
      <c r="J1757" s="94">
        <f t="shared" si="192"/>
        <v>0.26560622874313244</v>
      </c>
      <c r="K1757" s="94">
        <f t="shared" si="192"/>
        <v>0.26560622874313244</v>
      </c>
      <c r="L1757" s="94">
        <f t="shared" si="192"/>
        <v>0.26560622874313244</v>
      </c>
      <c r="M1757" s="94">
        <f t="shared" si="192"/>
        <v>0.26560622874313244</v>
      </c>
      <c r="N1757" s="94">
        <f t="shared" si="192"/>
        <v>0.26560622874313244</v>
      </c>
      <c r="O1757" s="94">
        <f t="shared" si="192"/>
        <v>0.26560622874313244</v>
      </c>
      <c r="P1757" s="94">
        <f t="shared" si="192"/>
        <v>0.26560622874313244</v>
      </c>
      <c r="Q1757" s="94">
        <f t="shared" si="192"/>
        <v>0.26560622874313244</v>
      </c>
      <c r="R1757" s="94">
        <f t="shared" si="192"/>
        <v>0.26560622874313244</v>
      </c>
      <c r="S1757" s="93">
        <f>(1+H1757)^((5-Dashboard!$F$9)*3/12)</f>
        <v>1.060656238933348</v>
      </c>
      <c r="T1757" s="93">
        <f t="shared" si="191"/>
        <v>1.3423731425493095</v>
      </c>
      <c r="U1757" s="93">
        <f t="shared" si="191"/>
        <v>1.698915810507899</v>
      </c>
      <c r="V1757" s="93">
        <f t="shared" si="191"/>
        <v>2.1501584318889844</v>
      </c>
      <c r="W1757" s="93">
        <f t="shared" si="191"/>
        <v>2.7212539041832651</v>
      </c>
      <c r="X1757" s="93">
        <f t="shared" si="191"/>
        <v>3.4440358911259077</v>
      </c>
      <c r="Y1757" s="93">
        <f t="shared" si="190"/>
        <v>4.3587932758238539</v>
      </c>
      <c r="Z1757" s="93">
        <f t="shared" si="190"/>
        <v>5.516515919686352</v>
      </c>
      <c r="AA1757" s="93">
        <f t="shared" si="190"/>
        <v>6.9817369089156971</v>
      </c>
      <c r="AB1757" s="93">
        <f t="shared" si="190"/>
        <v>8.8361297193695307</v>
      </c>
      <c r="AC1757" s="95">
        <f t="shared" si="190"/>
        <v>11.183060810816386</v>
      </c>
      <c r="AE1757" s="96"/>
    </row>
    <row r="1758" spans="3:31" ht="24.75" customHeight="1" x14ac:dyDescent="0.25">
      <c r="C1758" s="91">
        <f>ABS(E1758-Dashboard!$F$13)</f>
        <v>20.609131172268953</v>
      </c>
      <c r="D1758" s="92">
        <f t="shared" si="193"/>
        <v>0.26570622874313243</v>
      </c>
      <c r="E1758" s="93" cm="1">
        <f t="array" ref="E1758">SUM('DRE + DCF'!$S$41/TIR!S1758,'DRE + DCF'!$U$41:$AD$41/TIR!T1758:AC1758,TIR!F1758)</f>
        <v>28.900868827731045</v>
      </c>
      <c r="F1758" s="100">
        <f>'DRE + DCF'!$AE$38*'DRE + DCF'!$AE$39*(1+G1758)/(R1758-G1758)/AC1758</f>
        <v>10.469818854418898</v>
      </c>
      <c r="G1758" s="92">
        <f>R1758*(1-'DRE + DCF'!$AE$39)</f>
        <v>0.15942373724587947</v>
      </c>
      <c r="H1758" s="94">
        <f t="shared" si="189"/>
        <v>0.26570622874313243</v>
      </c>
      <c r="I1758" s="94">
        <f t="shared" si="192"/>
        <v>0.26570622874313243</v>
      </c>
      <c r="J1758" s="94">
        <f t="shared" si="192"/>
        <v>0.26570622874313243</v>
      </c>
      <c r="K1758" s="94">
        <f t="shared" si="192"/>
        <v>0.26570622874313243</v>
      </c>
      <c r="L1758" s="94">
        <f t="shared" si="192"/>
        <v>0.26570622874313243</v>
      </c>
      <c r="M1758" s="94">
        <f t="shared" si="192"/>
        <v>0.26570622874313243</v>
      </c>
      <c r="N1758" s="94">
        <f t="shared" si="192"/>
        <v>0.26570622874313243</v>
      </c>
      <c r="O1758" s="94">
        <f t="shared" si="192"/>
        <v>0.26570622874313243</v>
      </c>
      <c r="P1758" s="94">
        <f t="shared" si="192"/>
        <v>0.26570622874313243</v>
      </c>
      <c r="Q1758" s="94">
        <f t="shared" si="192"/>
        <v>0.26570622874313243</v>
      </c>
      <c r="R1758" s="94">
        <f t="shared" si="192"/>
        <v>0.26570622874313243</v>
      </c>
      <c r="S1758" s="93">
        <f>(1+H1758)^((5-Dashboard!$F$9)*3/12)</f>
        <v>1.0606771898576755</v>
      </c>
      <c r="T1758" s="93">
        <f t="shared" si="191"/>
        <v>1.3425057258886219</v>
      </c>
      <c r="U1758" s="93">
        <f t="shared" si="191"/>
        <v>1.6992178593805491</v>
      </c>
      <c r="V1758" s="93">
        <f t="shared" si="191"/>
        <v>2.150710628609533</v>
      </c>
      <c r="W1758" s="93">
        <f t="shared" si="191"/>
        <v>2.7221678388551438</v>
      </c>
      <c r="X1758" s="93">
        <f t="shared" si="191"/>
        <v>3.4454647893231871</v>
      </c>
      <c r="Y1758" s="93">
        <f t="shared" si="190"/>
        <v>4.3609462447615028</v>
      </c>
      <c r="Z1758" s="93">
        <f t="shared" si="190"/>
        <v>5.5196768252086068</v>
      </c>
      <c r="AA1758" s="93">
        <f t="shared" si="190"/>
        <v>6.9862893383156521</v>
      </c>
      <c r="AB1758" s="93">
        <f t="shared" si="190"/>
        <v>8.8425899313078578</v>
      </c>
      <c r="AC1758" s="95">
        <f t="shared" si="190"/>
        <v>11.192121154277663</v>
      </c>
      <c r="AE1758" s="96"/>
    </row>
    <row r="1759" spans="3:31" ht="24.75" customHeight="1" x14ac:dyDescent="0.25">
      <c r="C1759" s="91">
        <f>ABS(E1759-Dashboard!$F$13)</f>
        <v>20.627429284471802</v>
      </c>
      <c r="D1759" s="92">
        <f t="shared" si="193"/>
        <v>0.26580622874313242</v>
      </c>
      <c r="E1759" s="93" cm="1">
        <f t="array" ref="E1759">SUM('DRE + DCF'!$S$41/TIR!S1759,'DRE + DCF'!$U$41:$AD$41/TIR!T1759:AC1759,TIR!F1759)</f>
        <v>28.882570715528196</v>
      </c>
      <c r="F1759" s="100">
        <f>'DRE + DCF'!$AE$38*'DRE + DCF'!$AE$39*(1+G1759)/(R1759-G1759)/AC1759</f>
        <v>10.457949370944009</v>
      </c>
      <c r="G1759" s="92">
        <f>R1759*(1-'DRE + DCF'!$AE$39)</f>
        <v>0.15948373724587944</v>
      </c>
      <c r="H1759" s="94">
        <f t="shared" si="189"/>
        <v>0.26580622874313242</v>
      </c>
      <c r="I1759" s="94">
        <f t="shared" si="192"/>
        <v>0.26580622874313242</v>
      </c>
      <c r="J1759" s="94">
        <f t="shared" si="192"/>
        <v>0.26580622874313242</v>
      </c>
      <c r="K1759" s="94">
        <f t="shared" si="192"/>
        <v>0.26580622874313242</v>
      </c>
      <c r="L1759" s="94">
        <f t="shared" ref="I1759:R1784" si="194">$D1759</f>
        <v>0.26580622874313242</v>
      </c>
      <c r="M1759" s="94">
        <f t="shared" si="194"/>
        <v>0.26580622874313242</v>
      </c>
      <c r="N1759" s="94">
        <f t="shared" si="194"/>
        <v>0.26580622874313242</v>
      </c>
      <c r="O1759" s="94">
        <f t="shared" si="194"/>
        <v>0.26580622874313242</v>
      </c>
      <c r="P1759" s="94">
        <f t="shared" si="194"/>
        <v>0.26580622874313242</v>
      </c>
      <c r="Q1759" s="94">
        <f t="shared" si="194"/>
        <v>0.26580622874313242</v>
      </c>
      <c r="R1759" s="94">
        <f t="shared" si="194"/>
        <v>0.26580622874313242</v>
      </c>
      <c r="S1759" s="93">
        <f>(1+H1759)^((5-Dashboard!$F$9)*3/12)</f>
        <v>1.060698139540583</v>
      </c>
      <c r="T1759" s="93">
        <f t="shared" si="191"/>
        <v>1.3426383118467222</v>
      </c>
      <c r="U1759" s="93">
        <f t="shared" si="191"/>
        <v>1.6995199380847452</v>
      </c>
      <c r="V1759" s="93">
        <f t="shared" si="191"/>
        <v>2.1512629235008132</v>
      </c>
      <c r="W1759" s="93">
        <f t="shared" si="191"/>
        <v>2.7230820082314899</v>
      </c>
      <c r="X1759" s="93">
        <f t="shared" si="191"/>
        <v>3.4468941673977778</v>
      </c>
      <c r="Y1759" s="93">
        <f t="shared" si="190"/>
        <v>4.3631001069104807</v>
      </c>
      <c r="Z1759" s="93">
        <f t="shared" si="190"/>
        <v>5.522839291957113</v>
      </c>
      <c r="AA1759" s="93">
        <f t="shared" si="190"/>
        <v>6.990844376106625</v>
      </c>
      <c r="AB1759" s="93">
        <f t="shared" si="190"/>
        <v>8.8490543554496632</v>
      </c>
      <c r="AC1759" s="95">
        <f t="shared" si="190"/>
        <v>11.201188121614729</v>
      </c>
      <c r="AE1759" s="96"/>
    </row>
    <row r="1760" spans="3:31" ht="24.75" customHeight="1" x14ac:dyDescent="0.25">
      <c r="C1760" s="91">
        <f>ABS(E1760-Dashboard!$F$13)</f>
        <v>20.645708123550349</v>
      </c>
      <c r="D1760" s="92">
        <f t="shared" si="193"/>
        <v>0.26590622874313241</v>
      </c>
      <c r="E1760" s="93" cm="1">
        <f t="array" ref="E1760">SUM('DRE + DCF'!$S$41/TIR!S1760,'DRE + DCF'!$U$41:$AD$41/TIR!T1760:AC1760,TIR!F1760)</f>
        <v>28.864291876449649</v>
      </c>
      <c r="F1760" s="100">
        <f>'DRE + DCF'!$AE$38*'DRE + DCF'!$AE$39*(1+G1760)/(R1760-G1760)/AC1760</f>
        <v>10.446095462524795</v>
      </c>
      <c r="G1760" s="92">
        <f>R1760*(1-'DRE + DCF'!$AE$39)</f>
        <v>0.15954373724587945</v>
      </c>
      <c r="H1760" s="94">
        <f t="shared" si="189"/>
        <v>0.26590622874313241</v>
      </c>
      <c r="I1760" s="94">
        <f t="shared" si="194"/>
        <v>0.26590622874313241</v>
      </c>
      <c r="J1760" s="94">
        <f t="shared" si="194"/>
        <v>0.26590622874313241</v>
      </c>
      <c r="K1760" s="94">
        <f t="shared" si="194"/>
        <v>0.26590622874313241</v>
      </c>
      <c r="L1760" s="94">
        <f t="shared" si="194"/>
        <v>0.26590622874313241</v>
      </c>
      <c r="M1760" s="94">
        <f t="shared" si="194"/>
        <v>0.26590622874313241</v>
      </c>
      <c r="N1760" s="94">
        <f t="shared" si="194"/>
        <v>0.26590622874313241</v>
      </c>
      <c r="O1760" s="94">
        <f t="shared" si="194"/>
        <v>0.26590622874313241</v>
      </c>
      <c r="P1760" s="94">
        <f t="shared" si="194"/>
        <v>0.26590622874313241</v>
      </c>
      <c r="Q1760" s="94">
        <f t="shared" si="194"/>
        <v>0.26590622874313241</v>
      </c>
      <c r="R1760" s="94">
        <f t="shared" si="194"/>
        <v>0.26590622874313241</v>
      </c>
      <c r="S1760" s="93">
        <f>(1+H1760)^((5-Dashboard!$F$9)*3/12)</f>
        <v>1.0607190879822423</v>
      </c>
      <c r="T1760" s="93">
        <f t="shared" si="191"/>
        <v>1.3427709004234554</v>
      </c>
      <c r="U1760" s="93">
        <f t="shared" si="191"/>
        <v>1.6998220466210765</v>
      </c>
      <c r="V1760" s="93">
        <f t="shared" si="191"/>
        <v>2.1518153165725198</v>
      </c>
      <c r="W1760" s="93">
        <f t="shared" si="191"/>
        <v>2.7239964123540279</v>
      </c>
      <c r="X1760" s="93">
        <f t="shared" si="191"/>
        <v>3.4483240254729099</v>
      </c>
      <c r="Y1760" s="93">
        <f t="shared" si="190"/>
        <v>4.3652548625707484</v>
      </c>
      <c r="Z1760" s="93">
        <f t="shared" si="190"/>
        <v>5.5260033205795569</v>
      </c>
      <c r="AA1760" s="93">
        <f t="shared" si="190"/>
        <v>6.9954020235768937</v>
      </c>
      <c r="AB1760" s="93">
        <f t="shared" si="190"/>
        <v>8.855522994208302</v>
      </c>
      <c r="AC1760" s="95">
        <f t="shared" si="190"/>
        <v>11.210261717146324</v>
      </c>
      <c r="AE1760" s="96"/>
    </row>
    <row r="1761" spans="3:31" ht="24.75" customHeight="1" x14ac:dyDescent="0.25">
      <c r="C1761" s="91">
        <f>ABS(E1761-Dashboard!$F$13)</f>
        <v>20.663967715885491</v>
      </c>
      <c r="D1761" s="92">
        <f t="shared" si="193"/>
        <v>0.2660062287431324</v>
      </c>
      <c r="E1761" s="93" cm="1">
        <f t="array" ref="E1761">SUM('DRE + DCF'!$S$41/TIR!S1761,'DRE + DCF'!$U$41:$AD$41/TIR!T1761:AC1761,TIR!F1761)</f>
        <v>28.846032284114507</v>
      </c>
      <c r="F1761" s="100">
        <f>'DRE + DCF'!$AE$38*'DRE + DCF'!$AE$39*(1+G1761)/(R1761-G1761)/AC1761</f>
        <v>10.434257105488077</v>
      </c>
      <c r="G1761" s="92">
        <f>R1761*(1-'DRE + DCF'!$AE$39)</f>
        <v>0.15960373724587942</v>
      </c>
      <c r="H1761" s="94">
        <f t="shared" si="189"/>
        <v>0.2660062287431324</v>
      </c>
      <c r="I1761" s="94">
        <f t="shared" si="194"/>
        <v>0.2660062287431324</v>
      </c>
      <c r="J1761" s="94">
        <f t="shared" si="194"/>
        <v>0.2660062287431324</v>
      </c>
      <c r="K1761" s="94">
        <f t="shared" si="194"/>
        <v>0.2660062287431324</v>
      </c>
      <c r="L1761" s="94">
        <f t="shared" si="194"/>
        <v>0.2660062287431324</v>
      </c>
      <c r="M1761" s="94">
        <f t="shared" si="194"/>
        <v>0.2660062287431324</v>
      </c>
      <c r="N1761" s="94">
        <f t="shared" si="194"/>
        <v>0.2660062287431324</v>
      </c>
      <c r="O1761" s="94">
        <f t="shared" si="194"/>
        <v>0.2660062287431324</v>
      </c>
      <c r="P1761" s="94">
        <f t="shared" si="194"/>
        <v>0.2660062287431324</v>
      </c>
      <c r="Q1761" s="94">
        <f t="shared" si="194"/>
        <v>0.2660062287431324</v>
      </c>
      <c r="R1761" s="94">
        <f t="shared" si="194"/>
        <v>0.2660062287431324</v>
      </c>
      <c r="S1761" s="93">
        <f>(1+H1761)^((5-Dashboard!$F$9)*3/12)</f>
        <v>1.0607400351828251</v>
      </c>
      <c r="T1761" s="93">
        <f t="shared" si="191"/>
        <v>1.342903491618666</v>
      </c>
      <c r="U1761" s="93">
        <f t="shared" si="191"/>
        <v>1.7001241849901321</v>
      </c>
      <c r="V1761" s="93">
        <f t="shared" si="191"/>
        <v>2.1523678078343487</v>
      </c>
      <c r="W1761" s="93">
        <f t="shared" si="191"/>
        <v>2.724911051264487</v>
      </c>
      <c r="X1761" s="93">
        <f t="shared" si="191"/>
        <v>3.4497543636718375</v>
      </c>
      <c r="Y1761" s="93">
        <f t="shared" si="190"/>
        <v>4.3674105120423476</v>
      </c>
      <c r="Z1761" s="93">
        <f t="shared" si="190"/>
        <v>5.5291689117238452</v>
      </c>
      <c r="AA1761" s="93">
        <f t="shared" si="190"/>
        <v>6.9999622820152752</v>
      </c>
      <c r="AB1761" s="93">
        <f t="shared" si="190"/>
        <v>8.8619958499983298</v>
      </c>
      <c r="AC1761" s="95">
        <f t="shared" si="190"/>
        <v>11.219341945193676</v>
      </c>
      <c r="AE1761" s="96"/>
    </row>
    <row r="1762" spans="3:31" ht="24.75" customHeight="1" x14ac:dyDescent="0.25">
      <c r="C1762" s="91">
        <f>ABS(E1762-Dashboard!$F$13)</f>
        <v>20.682208087814036</v>
      </c>
      <c r="D1762" s="92">
        <f t="shared" si="193"/>
        <v>0.26610622874313239</v>
      </c>
      <c r="E1762" s="93" cm="1">
        <f t="array" ref="E1762">SUM('DRE + DCF'!$S$41/TIR!S1762,'DRE + DCF'!$U$41:$AD$41/TIR!T1762:AC1762,TIR!F1762)</f>
        <v>28.827791912185962</v>
      </c>
      <c r="F1762" s="100">
        <f>'DRE + DCF'!$AE$38*'DRE + DCF'!$AE$39*(1+G1762)/(R1762-G1762)/AC1762</f>
        <v>10.422434276202406</v>
      </c>
      <c r="G1762" s="92">
        <f>R1762*(1-'DRE + DCF'!$AE$39)</f>
        <v>0.15966373724587943</v>
      </c>
      <c r="H1762" s="94">
        <f t="shared" si="189"/>
        <v>0.26610622874313239</v>
      </c>
      <c r="I1762" s="94">
        <f t="shared" si="194"/>
        <v>0.26610622874313239</v>
      </c>
      <c r="J1762" s="94">
        <f t="shared" si="194"/>
        <v>0.26610622874313239</v>
      </c>
      <c r="K1762" s="94">
        <f t="shared" si="194"/>
        <v>0.26610622874313239</v>
      </c>
      <c r="L1762" s="94">
        <f t="shared" si="194"/>
        <v>0.26610622874313239</v>
      </c>
      <c r="M1762" s="94">
        <f t="shared" si="194"/>
        <v>0.26610622874313239</v>
      </c>
      <c r="N1762" s="94">
        <f t="shared" si="194"/>
        <v>0.26610622874313239</v>
      </c>
      <c r="O1762" s="94">
        <f t="shared" si="194"/>
        <v>0.26610622874313239</v>
      </c>
      <c r="P1762" s="94">
        <f t="shared" si="194"/>
        <v>0.26610622874313239</v>
      </c>
      <c r="Q1762" s="94">
        <f t="shared" si="194"/>
        <v>0.26610622874313239</v>
      </c>
      <c r="R1762" s="94">
        <f t="shared" si="194"/>
        <v>0.26610622874313239</v>
      </c>
      <c r="S1762" s="93">
        <f>(1+H1762)^((5-Dashboard!$F$9)*3/12)</f>
        <v>1.0607609811425027</v>
      </c>
      <c r="T1762" s="93">
        <f t="shared" si="191"/>
        <v>1.343036085432199</v>
      </c>
      <c r="U1762" s="93">
        <f t="shared" si="191"/>
        <v>1.7004263531925008</v>
      </c>
      <c r="V1762" s="93">
        <f t="shared" si="191"/>
        <v>2.1529203972959947</v>
      </c>
      <c r="W1762" s="93">
        <f t="shared" si="191"/>
        <v>2.7258259250045982</v>
      </c>
      <c r="X1762" s="93">
        <f t="shared" si="191"/>
        <v>3.4511851821178321</v>
      </c>
      <c r="Y1762" s="93">
        <f t="shared" si="190"/>
        <v>4.3695670556253887</v>
      </c>
      <c r="Z1762" s="93">
        <f t="shared" si="190"/>
        <v>5.532336066038094</v>
      </c>
      <c r="AA1762" s="93">
        <f t="shared" si="190"/>
        <v>7.0045251527111079</v>
      </c>
      <c r="AB1762" s="93">
        <f t="shared" si="190"/>
        <v>8.8684729252354746</v>
      </c>
      <c r="AC1762" s="95">
        <f t="shared" si="190"/>
        <v>11.228428810080462</v>
      </c>
      <c r="AE1762" s="96"/>
    </row>
    <row r="1763" spans="3:31" ht="24.75" customHeight="1" x14ac:dyDescent="0.25">
      <c r="C1763" s="91">
        <f>ABS(E1763-Dashboard!$F$13)</f>
        <v>20.700429265628962</v>
      </c>
      <c r="D1763" s="92">
        <f t="shared" si="193"/>
        <v>0.26620622874313238</v>
      </c>
      <c r="E1763" s="93" cm="1">
        <f t="array" ref="E1763">SUM('DRE + DCF'!$S$41/TIR!S1763,'DRE + DCF'!$U$41:$AD$41/TIR!T1763:AC1763,TIR!F1763)</f>
        <v>28.809570734371036</v>
      </c>
      <c r="F1763" s="100">
        <f>'DRE + DCF'!$AE$38*'DRE + DCF'!$AE$39*(1+G1763)/(R1763-G1763)/AC1763</f>
        <v>10.41062695107788</v>
      </c>
      <c r="G1763" s="92">
        <f>R1763*(1-'DRE + DCF'!$AE$39)</f>
        <v>0.15972373724587943</v>
      </c>
      <c r="H1763" s="94">
        <f t="shared" si="189"/>
        <v>0.26620622874313238</v>
      </c>
      <c r="I1763" s="94">
        <f t="shared" si="194"/>
        <v>0.26620622874313238</v>
      </c>
      <c r="J1763" s="94">
        <f t="shared" si="194"/>
        <v>0.26620622874313238</v>
      </c>
      <c r="K1763" s="94">
        <f t="shared" si="194"/>
        <v>0.26620622874313238</v>
      </c>
      <c r="L1763" s="94">
        <f t="shared" si="194"/>
        <v>0.26620622874313238</v>
      </c>
      <c r="M1763" s="94">
        <f t="shared" si="194"/>
        <v>0.26620622874313238</v>
      </c>
      <c r="N1763" s="94">
        <f t="shared" si="194"/>
        <v>0.26620622874313238</v>
      </c>
      <c r="O1763" s="94">
        <f t="shared" si="194"/>
        <v>0.26620622874313238</v>
      </c>
      <c r="P1763" s="94">
        <f t="shared" si="194"/>
        <v>0.26620622874313238</v>
      </c>
      <c r="Q1763" s="94">
        <f t="shared" si="194"/>
        <v>0.26620622874313238</v>
      </c>
      <c r="R1763" s="94">
        <f t="shared" si="194"/>
        <v>0.26620622874313238</v>
      </c>
      <c r="S1763" s="93">
        <f>(1+H1763)^((5-Dashboard!$F$9)*3/12)</f>
        <v>1.060781925861447</v>
      </c>
      <c r="T1763" s="93">
        <f t="shared" si="191"/>
        <v>1.3431686818638999</v>
      </c>
      <c r="U1763" s="93">
        <f t="shared" si="191"/>
        <v>1.7007285512287729</v>
      </c>
      <c r="V1763" s="93">
        <f t="shared" si="191"/>
        <v>2.1534730849671555</v>
      </c>
      <c r="W1763" s="93">
        <f t="shared" si="191"/>
        <v>2.7267410336161011</v>
      </c>
      <c r="X1763" s="93">
        <f t="shared" si="191"/>
        <v>3.4526164809341942</v>
      </c>
      <c r="Y1763" s="93">
        <f t="shared" si="190"/>
        <v>4.3717244936200714</v>
      </c>
      <c r="Z1763" s="93">
        <f t="shared" si="190"/>
        <v>5.5355047841706506</v>
      </c>
      <c r="AA1763" s="93">
        <f t="shared" si="190"/>
        <v>7.0090906369542862</v>
      </c>
      <c r="AB1763" s="93">
        <f t="shared" si="190"/>
        <v>8.8749542223366866</v>
      </c>
      <c r="AC1763" s="95">
        <f t="shared" si="190"/>
        <v>11.237522316132875</v>
      </c>
      <c r="AE1763" s="96"/>
    </row>
    <row r="1764" spans="3:31" ht="24.75" customHeight="1" x14ac:dyDescent="0.25">
      <c r="C1764" s="91">
        <f>ABS(E1764-Dashboard!$F$13)</f>
        <v>20.718631275579316</v>
      </c>
      <c r="D1764" s="92">
        <f t="shared" si="193"/>
        <v>0.26630622874313237</v>
      </c>
      <c r="E1764" s="93" cm="1">
        <f t="array" ref="E1764">SUM('DRE + DCF'!$S$41/TIR!S1764,'DRE + DCF'!$U$41:$AD$41/TIR!T1764:AC1764,TIR!F1764)</f>
        <v>28.791368724420682</v>
      </c>
      <c r="F1764" s="100">
        <f>'DRE + DCF'!$AE$38*'DRE + DCF'!$AE$39*(1+G1764)/(R1764-G1764)/AC1764</f>
        <v>10.398835106566157</v>
      </c>
      <c r="G1764" s="92">
        <f>R1764*(1-'DRE + DCF'!$AE$39)</f>
        <v>0.15978373724587941</v>
      </c>
      <c r="H1764" s="94">
        <f t="shared" si="189"/>
        <v>0.26630622874313237</v>
      </c>
      <c r="I1764" s="94">
        <f t="shared" si="194"/>
        <v>0.26630622874313237</v>
      </c>
      <c r="J1764" s="94">
        <f t="shared" si="194"/>
        <v>0.26630622874313237</v>
      </c>
      <c r="K1764" s="94">
        <f t="shared" si="194"/>
        <v>0.26630622874313237</v>
      </c>
      <c r="L1764" s="94">
        <f t="shared" si="194"/>
        <v>0.26630622874313237</v>
      </c>
      <c r="M1764" s="94">
        <f t="shared" si="194"/>
        <v>0.26630622874313237</v>
      </c>
      <c r="N1764" s="94">
        <f t="shared" si="194"/>
        <v>0.26630622874313237</v>
      </c>
      <c r="O1764" s="94">
        <f t="shared" si="194"/>
        <v>0.26630622874313237</v>
      </c>
      <c r="P1764" s="94">
        <f t="shared" si="194"/>
        <v>0.26630622874313237</v>
      </c>
      <c r="Q1764" s="94">
        <f t="shared" si="194"/>
        <v>0.26630622874313237</v>
      </c>
      <c r="R1764" s="94">
        <f t="shared" si="194"/>
        <v>0.26630622874313237</v>
      </c>
      <c r="S1764" s="93">
        <f>(1+H1764)^((5-Dashboard!$F$9)*3/12)</f>
        <v>1.060802869339829</v>
      </c>
      <c r="T1764" s="93">
        <f t="shared" si="191"/>
        <v>1.3433012809136127</v>
      </c>
      <c r="U1764" s="93">
        <f t="shared" si="191"/>
        <v>1.7010307790995358</v>
      </c>
      <c r="V1764" s="93">
        <f t="shared" si="191"/>
        <v>2.1540258708575255</v>
      </c>
      <c r="W1764" s="93">
        <f t="shared" si="191"/>
        <v>2.7276563771407347</v>
      </c>
      <c r="X1764" s="93">
        <f t="shared" si="191"/>
        <v>3.4540482602442388</v>
      </c>
      <c r="Y1764" s="93">
        <f t="shared" si="190"/>
        <v>4.3738828263266596</v>
      </c>
      <c r="Z1764" s="93">
        <f t="shared" si="190"/>
        <v>5.5386750667700655</v>
      </c>
      <c r="AA1764" s="93">
        <f t="shared" si="190"/>
        <v>7.0136587360352181</v>
      </c>
      <c r="AB1764" s="93">
        <f t="shared" si="190"/>
        <v>8.8814397437200814</v>
      </c>
      <c r="AC1764" s="95">
        <f t="shared" si="190"/>
        <v>11.246622467679549</v>
      </c>
      <c r="AE1764" s="96"/>
    </row>
    <row r="1765" spans="3:31" ht="24.75" customHeight="1" x14ac:dyDescent="0.25">
      <c r="C1765" s="91">
        <f>ABS(E1765-Dashboard!$F$13)</f>
        <v>20.736814143870454</v>
      </c>
      <c r="D1765" s="92">
        <f t="shared" si="193"/>
        <v>0.26640622874313236</v>
      </c>
      <c r="E1765" s="93" cm="1">
        <f t="array" ref="E1765">SUM('DRE + DCF'!$S$41/TIR!S1765,'DRE + DCF'!$U$41:$AD$41/TIR!T1765:AC1765,TIR!F1765)</f>
        <v>28.773185856129544</v>
      </c>
      <c r="F1765" s="100">
        <f>'DRE + DCF'!$AE$38*'DRE + DCF'!$AE$39*(1+G1765)/(R1765-G1765)/AC1765</f>
        <v>10.387058719160311</v>
      </c>
      <c r="G1765" s="92">
        <f>R1765*(1-'DRE + DCF'!$AE$39)</f>
        <v>0.15984373724587941</v>
      </c>
      <c r="H1765" s="94">
        <f t="shared" si="189"/>
        <v>0.26640622874313236</v>
      </c>
      <c r="I1765" s="94">
        <f t="shared" si="194"/>
        <v>0.26640622874313236</v>
      </c>
      <c r="J1765" s="94">
        <f t="shared" si="194"/>
        <v>0.26640622874313236</v>
      </c>
      <c r="K1765" s="94">
        <f t="shared" si="194"/>
        <v>0.26640622874313236</v>
      </c>
      <c r="L1765" s="94">
        <f t="shared" si="194"/>
        <v>0.26640622874313236</v>
      </c>
      <c r="M1765" s="94">
        <f t="shared" si="194"/>
        <v>0.26640622874313236</v>
      </c>
      <c r="N1765" s="94">
        <f t="shared" si="194"/>
        <v>0.26640622874313236</v>
      </c>
      <c r="O1765" s="94">
        <f t="shared" si="194"/>
        <v>0.26640622874313236</v>
      </c>
      <c r="P1765" s="94">
        <f t="shared" si="194"/>
        <v>0.26640622874313236</v>
      </c>
      <c r="Q1765" s="94">
        <f t="shared" si="194"/>
        <v>0.26640622874313236</v>
      </c>
      <c r="R1765" s="94">
        <f t="shared" si="194"/>
        <v>0.26640622874313236</v>
      </c>
      <c r="S1765" s="93">
        <f>(1+H1765)^((5-Dashboard!$F$9)*3/12)</f>
        <v>1.0608238115778206</v>
      </c>
      <c r="T1765" s="93">
        <f t="shared" si="191"/>
        <v>1.3434338825811829</v>
      </c>
      <c r="U1765" s="93">
        <f t="shared" si="191"/>
        <v>1.7013330368053798</v>
      </c>
      <c r="V1765" s="93">
        <f t="shared" si="191"/>
        <v>2.1545787549768018</v>
      </c>
      <c r="W1765" s="93">
        <f t="shared" si="191"/>
        <v>2.7285719556202452</v>
      </c>
      <c r="X1765" s="93">
        <f t="shared" si="191"/>
        <v>3.4554805201713084</v>
      </c>
      <c r="Y1765" s="93">
        <f t="shared" si="190"/>
        <v>4.3760420540455041</v>
      </c>
      <c r="Z1765" s="93">
        <f t="shared" si="190"/>
        <v>5.5418469144851175</v>
      </c>
      <c r="AA1765" s="93">
        <f t="shared" si="190"/>
        <v>7.0182294512448617</v>
      </c>
      <c r="AB1765" s="93">
        <f t="shared" si="190"/>
        <v>8.8879294918049894</v>
      </c>
      <c r="AC1765" s="95">
        <f t="shared" si="190"/>
        <v>11.255729269051621</v>
      </c>
      <c r="AE1765" s="96"/>
    </row>
    <row r="1766" spans="3:31" ht="24.75" customHeight="1" x14ac:dyDescent="0.25">
      <c r="C1766" s="91">
        <f>ABS(E1766-Dashboard!$F$13)</f>
        <v>20.754977896664005</v>
      </c>
      <c r="D1766" s="92">
        <f t="shared" si="193"/>
        <v>0.26650622874313235</v>
      </c>
      <c r="E1766" s="93" cm="1">
        <f t="array" ref="E1766">SUM('DRE + DCF'!$S$41/TIR!S1766,'DRE + DCF'!$U$41:$AD$41/TIR!T1766:AC1766,TIR!F1766)</f>
        <v>28.755022103335993</v>
      </c>
      <c r="F1766" s="100">
        <f>'DRE + DCF'!$AE$38*'DRE + DCF'!$AE$39*(1+G1766)/(R1766-G1766)/AC1766</f>
        <v>10.375297765394773</v>
      </c>
      <c r="G1766" s="92">
        <f>R1766*(1-'DRE + DCF'!$AE$39)</f>
        <v>0.15990373724587939</v>
      </c>
      <c r="H1766" s="94">
        <f t="shared" si="189"/>
        <v>0.26650622874313235</v>
      </c>
      <c r="I1766" s="94">
        <f t="shared" si="194"/>
        <v>0.26650622874313235</v>
      </c>
      <c r="J1766" s="94">
        <f t="shared" si="194"/>
        <v>0.26650622874313235</v>
      </c>
      <c r="K1766" s="94">
        <f t="shared" si="194"/>
        <v>0.26650622874313235</v>
      </c>
      <c r="L1766" s="94">
        <f t="shared" si="194"/>
        <v>0.26650622874313235</v>
      </c>
      <c r="M1766" s="94">
        <f t="shared" si="194"/>
        <v>0.26650622874313235</v>
      </c>
      <c r="N1766" s="94">
        <f t="shared" si="194"/>
        <v>0.26650622874313235</v>
      </c>
      <c r="O1766" s="94">
        <f t="shared" si="194"/>
        <v>0.26650622874313235</v>
      </c>
      <c r="P1766" s="94">
        <f t="shared" si="194"/>
        <v>0.26650622874313235</v>
      </c>
      <c r="Q1766" s="94">
        <f t="shared" si="194"/>
        <v>0.26650622874313235</v>
      </c>
      <c r="R1766" s="94">
        <f t="shared" si="194"/>
        <v>0.26650622874313235</v>
      </c>
      <c r="S1766" s="93">
        <f>(1+H1766)^((5-Dashboard!$F$9)*3/12)</f>
        <v>1.0608447525755929</v>
      </c>
      <c r="T1766" s="93">
        <f t="shared" si="191"/>
        <v>1.3435664868664554</v>
      </c>
      <c r="U1766" s="93">
        <f t="shared" si="191"/>
        <v>1.7016353243468938</v>
      </c>
      <c r="V1766" s="93">
        <f t="shared" si="191"/>
        <v>2.1551317373346812</v>
      </c>
      <c r="W1766" s="93">
        <f t="shared" si="191"/>
        <v>2.7294877690963819</v>
      </c>
      <c r="X1766" s="93">
        <f t="shared" si="191"/>
        <v>3.4569132608387645</v>
      </c>
      <c r="Y1766" s="93">
        <f t="shared" si="190"/>
        <v>4.3782021770770276</v>
      </c>
      <c r="Z1766" s="93">
        <f t="shared" si="190"/>
        <v>5.5450203279647976</v>
      </c>
      <c r="AA1766" s="93">
        <f t="shared" si="190"/>
        <v>7.0228027838747025</v>
      </c>
      <c r="AB1766" s="93">
        <f t="shared" si="190"/>
        <v>8.8944234690119206</v>
      </c>
      <c r="AC1766" s="95">
        <f t="shared" si="190"/>
        <v>11.264842724582696</v>
      </c>
      <c r="AE1766" s="96"/>
    </row>
    <row r="1767" spans="3:31" ht="24.75" customHeight="1" x14ac:dyDescent="0.25">
      <c r="C1767" s="91">
        <f>ABS(E1767-Dashboard!$F$13)</f>
        <v>20.773122560078068</v>
      </c>
      <c r="D1767" s="92">
        <f t="shared" si="193"/>
        <v>0.26660622874313233</v>
      </c>
      <c r="E1767" s="93" cm="1">
        <f t="array" ref="E1767">SUM('DRE + DCF'!$S$41/TIR!S1767,'DRE + DCF'!$U$41:$AD$41/TIR!T1767:AC1767,TIR!F1767)</f>
        <v>28.73687743992193</v>
      </c>
      <c r="F1767" s="100">
        <f>'DRE + DCF'!$AE$38*'DRE + DCF'!$AE$39*(1+G1767)/(R1767-G1767)/AC1767</f>
        <v>10.363552221845236</v>
      </c>
      <c r="G1767" s="92">
        <f>R1767*(1-'DRE + DCF'!$AE$39)</f>
        <v>0.15996373724587939</v>
      </c>
      <c r="H1767" s="94">
        <f t="shared" si="189"/>
        <v>0.26660622874313233</v>
      </c>
      <c r="I1767" s="94">
        <f t="shared" si="194"/>
        <v>0.26660622874313233</v>
      </c>
      <c r="J1767" s="94">
        <f t="shared" si="194"/>
        <v>0.26660622874313233</v>
      </c>
      <c r="K1767" s="94">
        <f t="shared" si="194"/>
        <v>0.26660622874313233</v>
      </c>
      <c r="L1767" s="94">
        <f t="shared" si="194"/>
        <v>0.26660622874313233</v>
      </c>
      <c r="M1767" s="94">
        <f t="shared" si="194"/>
        <v>0.26660622874313233</v>
      </c>
      <c r="N1767" s="94">
        <f t="shared" si="194"/>
        <v>0.26660622874313233</v>
      </c>
      <c r="O1767" s="94">
        <f t="shared" si="194"/>
        <v>0.26660622874313233</v>
      </c>
      <c r="P1767" s="94">
        <f t="shared" si="194"/>
        <v>0.26660622874313233</v>
      </c>
      <c r="Q1767" s="94">
        <f t="shared" si="194"/>
        <v>0.26660622874313233</v>
      </c>
      <c r="R1767" s="94">
        <f t="shared" si="194"/>
        <v>0.26660622874313233</v>
      </c>
      <c r="S1767" s="93">
        <f>(1+H1767)^((5-Dashboard!$F$9)*3/12)</f>
        <v>1.0608656923333173</v>
      </c>
      <c r="T1767" s="93">
        <f t="shared" si="191"/>
        <v>1.3436990937692752</v>
      </c>
      <c r="U1767" s="93">
        <f t="shared" si="191"/>
        <v>1.7019376417246663</v>
      </c>
      <c r="V1767" s="93">
        <f t="shared" si="191"/>
        <v>2.1556848179408599</v>
      </c>
      <c r="W1767" s="93">
        <f t="shared" si="191"/>
        <v>2.7304038176108985</v>
      </c>
      <c r="X1767" s="93">
        <f t="shared" si="191"/>
        <v>3.4583464823699912</v>
      </c>
      <c r="Y1767" s="93">
        <f t="shared" si="190"/>
        <v>4.3803631957217322</v>
      </c>
      <c r="Z1767" s="93">
        <f t="shared" si="190"/>
        <v>5.5481953078583182</v>
      </c>
      <c r="AA1767" s="93">
        <f t="shared" si="190"/>
        <v>7.0273787352167663</v>
      </c>
      <c r="AB1767" s="93">
        <f t="shared" si="190"/>
        <v>8.9009216777625912</v>
      </c>
      <c r="AC1767" s="95">
        <f t="shared" si="190"/>
        <v>11.27396283860887</v>
      </c>
      <c r="AE1767" s="96"/>
    </row>
    <row r="1768" spans="3:31" ht="24.75" customHeight="1" x14ac:dyDescent="0.25">
      <c r="C1768" s="91">
        <f>ABS(E1768-Dashboard!$F$13)</f>
        <v>20.791248160187195</v>
      </c>
      <c r="D1768" s="92">
        <f t="shared" si="193"/>
        <v>0.26670622874313232</v>
      </c>
      <c r="E1768" s="93" cm="1">
        <f t="array" ref="E1768">SUM('DRE + DCF'!$S$41/TIR!S1768,'DRE + DCF'!$U$41:$AD$41/TIR!T1768:AC1768,TIR!F1768)</f>
        <v>28.718751839812803</v>
      </c>
      <c r="F1768" s="100">
        <f>'DRE + DCF'!$AE$38*'DRE + DCF'!$AE$39*(1+G1768)/(R1768-G1768)/AC1768</f>
        <v>10.351822065128575</v>
      </c>
      <c r="G1768" s="92">
        <f>R1768*(1-'DRE + DCF'!$AE$39)</f>
        <v>0.1600237372458794</v>
      </c>
      <c r="H1768" s="94">
        <f t="shared" si="189"/>
        <v>0.26670622874313232</v>
      </c>
      <c r="I1768" s="94">
        <f t="shared" si="194"/>
        <v>0.26670622874313232</v>
      </c>
      <c r="J1768" s="94">
        <f t="shared" si="194"/>
        <v>0.26670622874313232</v>
      </c>
      <c r="K1768" s="94">
        <f t="shared" si="194"/>
        <v>0.26670622874313232</v>
      </c>
      <c r="L1768" s="94">
        <f t="shared" si="194"/>
        <v>0.26670622874313232</v>
      </c>
      <c r="M1768" s="94">
        <f t="shared" si="194"/>
        <v>0.26670622874313232</v>
      </c>
      <c r="N1768" s="94">
        <f t="shared" si="194"/>
        <v>0.26670622874313232</v>
      </c>
      <c r="O1768" s="94">
        <f t="shared" si="194"/>
        <v>0.26670622874313232</v>
      </c>
      <c r="P1768" s="94">
        <f t="shared" si="194"/>
        <v>0.26670622874313232</v>
      </c>
      <c r="Q1768" s="94">
        <f t="shared" si="194"/>
        <v>0.26670622874313232</v>
      </c>
      <c r="R1768" s="94">
        <f t="shared" si="194"/>
        <v>0.26670622874313232</v>
      </c>
      <c r="S1768" s="93">
        <f>(1+H1768)^((5-Dashboard!$F$9)*3/12)</f>
        <v>1.0608866308511653</v>
      </c>
      <c r="T1768" s="93">
        <f t="shared" si="191"/>
        <v>1.3438317032894871</v>
      </c>
      <c r="U1768" s="93">
        <f t="shared" si="191"/>
        <v>1.7022399889392861</v>
      </c>
      <c r="V1768" s="93">
        <f t="shared" si="191"/>
        <v>2.1562379968050345</v>
      </c>
      <c r="W1768" s="93">
        <f t="shared" si="191"/>
        <v>2.7313201012055512</v>
      </c>
      <c r="X1768" s="93">
        <f t="shared" si="191"/>
        <v>3.4597801848883942</v>
      </c>
      <c r="Y1768" s="93">
        <f t="shared" si="190"/>
        <v>4.382525110280195</v>
      </c>
      <c r="Z1768" s="93">
        <f t="shared" si="190"/>
        <v>5.5513718548151063</v>
      </c>
      <c r="AA1768" s="93">
        <f t="shared" si="190"/>
        <v>7.0319573065636112</v>
      </c>
      <c r="AB1768" s="93">
        <f t="shared" si="190"/>
        <v>8.9074241204799058</v>
      </c>
      <c r="AC1768" s="95">
        <f t="shared" si="190"/>
        <v>11.283089615468715</v>
      </c>
      <c r="AE1768" s="96"/>
    </row>
    <row r="1769" spans="3:31" ht="24.75" customHeight="1" x14ac:dyDescent="0.25">
      <c r="C1769" s="91">
        <f>ABS(E1769-Dashboard!$F$13)</f>
        <v>20.80935472302259</v>
      </c>
      <c r="D1769" s="92">
        <f t="shared" si="193"/>
        <v>0.26680622874313231</v>
      </c>
      <c r="E1769" s="93" cm="1">
        <f t="array" ref="E1769">SUM('DRE + DCF'!$S$41/TIR!S1769,'DRE + DCF'!$U$41:$AD$41/TIR!T1769:AC1769,TIR!F1769)</f>
        <v>28.700645276977408</v>
      </c>
      <c r="F1769" s="100">
        <f>'DRE + DCF'!$AE$38*'DRE + DCF'!$AE$39*(1+G1769)/(R1769-G1769)/AC1769</f>
        <v>10.340107271902752</v>
      </c>
      <c r="G1769" s="92">
        <f>R1769*(1-'DRE + DCF'!$AE$39)</f>
        <v>0.16008373724587938</v>
      </c>
      <c r="H1769" s="94">
        <f t="shared" si="189"/>
        <v>0.26680622874313231</v>
      </c>
      <c r="I1769" s="94">
        <f t="shared" si="194"/>
        <v>0.26680622874313231</v>
      </c>
      <c r="J1769" s="94">
        <f t="shared" si="194"/>
        <v>0.26680622874313231</v>
      </c>
      <c r="K1769" s="94">
        <f t="shared" si="194"/>
        <v>0.26680622874313231</v>
      </c>
      <c r="L1769" s="94">
        <f t="shared" si="194"/>
        <v>0.26680622874313231</v>
      </c>
      <c r="M1769" s="94">
        <f t="shared" si="194"/>
        <v>0.26680622874313231</v>
      </c>
      <c r="N1769" s="94">
        <f t="shared" si="194"/>
        <v>0.26680622874313231</v>
      </c>
      <c r="O1769" s="94">
        <f t="shared" si="194"/>
        <v>0.26680622874313231</v>
      </c>
      <c r="P1769" s="94">
        <f t="shared" si="194"/>
        <v>0.26680622874313231</v>
      </c>
      <c r="Q1769" s="94">
        <f t="shared" si="194"/>
        <v>0.26680622874313231</v>
      </c>
      <c r="R1769" s="94">
        <f t="shared" si="194"/>
        <v>0.26680622874313231</v>
      </c>
      <c r="S1769" s="93">
        <f>(1+H1769)^((5-Dashboard!$F$9)*3/12)</f>
        <v>1.0609075681293081</v>
      </c>
      <c r="T1769" s="93">
        <f t="shared" si="191"/>
        <v>1.3439643154269365</v>
      </c>
      <c r="U1769" s="93">
        <f t="shared" si="191"/>
        <v>1.702542365991343</v>
      </c>
      <c r="V1769" s="93">
        <f t="shared" si="191"/>
        <v>2.1567912739369031</v>
      </c>
      <c r="W1769" s="93">
        <f t="shared" si="191"/>
        <v>2.7322366199221042</v>
      </c>
      <c r="X1769" s="93">
        <f t="shared" si="191"/>
        <v>3.4612143685174037</v>
      </c>
      <c r="Y1769" s="93">
        <f t="shared" si="190"/>
        <v>4.3846879210530743</v>
      </c>
      <c r="Z1769" s="93">
        <f t="shared" si="190"/>
        <v>5.5545499694848104</v>
      </c>
      <c r="AA1769" s="93">
        <f t="shared" si="190"/>
        <v>7.0365384992083335</v>
      </c>
      <c r="AB1769" s="93">
        <f t="shared" si="190"/>
        <v>8.9139307995879697</v>
      </c>
      <c r="AC1769" s="95">
        <f t="shared" si="190"/>
        <v>11.292223059503289</v>
      </c>
      <c r="AE1769" s="96"/>
    </row>
    <row r="1770" spans="3:31" ht="24.75" customHeight="1" x14ac:dyDescent="0.25">
      <c r="C1770" s="91">
        <f>ABS(E1770-Dashboard!$F$13)</f>
        <v>20.82744227457205</v>
      </c>
      <c r="D1770" s="92">
        <f t="shared" si="193"/>
        <v>0.2669062287431323</v>
      </c>
      <c r="E1770" s="93" cm="1">
        <f t="array" ref="E1770">SUM('DRE + DCF'!$S$41/TIR!S1770,'DRE + DCF'!$U$41:$AD$41/TIR!T1770:AC1770,TIR!F1770)</f>
        <v>28.682557725427948</v>
      </c>
      <c r="F1770" s="100">
        <f>'DRE + DCF'!$AE$38*'DRE + DCF'!$AE$39*(1+G1770)/(R1770-G1770)/AC1770</f>
        <v>10.32840781886677</v>
      </c>
      <c r="G1770" s="92">
        <f>R1770*(1-'DRE + DCF'!$AE$39)</f>
        <v>0.16014373724587938</v>
      </c>
      <c r="H1770" s="94">
        <f t="shared" si="189"/>
        <v>0.2669062287431323</v>
      </c>
      <c r="I1770" s="94">
        <f t="shared" si="194"/>
        <v>0.2669062287431323</v>
      </c>
      <c r="J1770" s="94">
        <f t="shared" si="194"/>
        <v>0.2669062287431323</v>
      </c>
      <c r="K1770" s="94">
        <f t="shared" si="194"/>
        <v>0.2669062287431323</v>
      </c>
      <c r="L1770" s="94">
        <f t="shared" si="194"/>
        <v>0.2669062287431323</v>
      </c>
      <c r="M1770" s="94">
        <f t="shared" si="194"/>
        <v>0.2669062287431323</v>
      </c>
      <c r="N1770" s="94">
        <f t="shared" si="194"/>
        <v>0.2669062287431323</v>
      </c>
      <c r="O1770" s="94">
        <f t="shared" si="194"/>
        <v>0.2669062287431323</v>
      </c>
      <c r="P1770" s="94">
        <f t="shared" si="194"/>
        <v>0.2669062287431323</v>
      </c>
      <c r="Q1770" s="94">
        <f t="shared" si="194"/>
        <v>0.2669062287431323</v>
      </c>
      <c r="R1770" s="94">
        <f t="shared" si="194"/>
        <v>0.2669062287431323</v>
      </c>
      <c r="S1770" s="93">
        <f>(1+H1770)^((5-Dashboard!$F$9)*3/12)</f>
        <v>1.0609285041679166</v>
      </c>
      <c r="T1770" s="93">
        <f t="shared" si="191"/>
        <v>1.3440969301814678</v>
      </c>
      <c r="U1770" s="93">
        <f t="shared" si="191"/>
        <v>1.7028447728814247</v>
      </c>
      <c r="V1770" s="93">
        <f t="shared" si="191"/>
        <v>2.1573446493461614</v>
      </c>
      <c r="W1770" s="93">
        <f t="shared" si="191"/>
        <v>2.7331533738023204</v>
      </c>
      <c r="X1770" s="93">
        <f t="shared" si="191"/>
        <v>3.4626490333804663</v>
      </c>
      <c r="Y1770" s="93">
        <f t="shared" si="190"/>
        <v>4.3868516283410992</v>
      </c>
      <c r="Z1770" s="93">
        <f t="shared" si="190"/>
        <v>5.557729652517291</v>
      </c>
      <c r="AA1770" s="93">
        <f t="shared" si="190"/>
        <v>7.0411223144445607</v>
      </c>
      <c r="AB1770" s="93">
        <f t="shared" si="190"/>
        <v>8.9204417175120732</v>
      </c>
      <c r="AC1770" s="95">
        <f t="shared" si="190"/>
        <v>11.30136317505613</v>
      </c>
      <c r="AE1770" s="96"/>
    </row>
    <row r="1771" spans="3:31" ht="24.75" customHeight="1" x14ac:dyDescent="0.25">
      <c r="C1771" s="91">
        <f>ABS(E1771-Dashboard!$F$13)</f>
        <v>20.845510840780207</v>
      </c>
      <c r="D1771" s="92">
        <f t="shared" si="193"/>
        <v>0.26700622874313229</v>
      </c>
      <c r="E1771" s="93" cm="1">
        <f t="array" ref="E1771">SUM('DRE + DCF'!$S$41/TIR!S1771,'DRE + DCF'!$U$41:$AD$41/TIR!T1771:AC1771,TIR!F1771)</f>
        <v>28.664489159219791</v>
      </c>
      <c r="F1771" s="100">
        <f>'DRE + DCF'!$AE$38*'DRE + DCF'!$AE$39*(1+G1771)/(R1771-G1771)/AC1771</f>
        <v>10.316723682760534</v>
      </c>
      <c r="G1771" s="92">
        <f>R1771*(1-'DRE + DCF'!$AE$39)</f>
        <v>0.16020373724587936</v>
      </c>
      <c r="H1771" s="94">
        <f t="shared" si="189"/>
        <v>0.26700622874313229</v>
      </c>
      <c r="I1771" s="94">
        <f t="shared" si="194"/>
        <v>0.26700622874313229</v>
      </c>
      <c r="J1771" s="94">
        <f t="shared" si="194"/>
        <v>0.26700622874313229</v>
      </c>
      <c r="K1771" s="94">
        <f t="shared" si="194"/>
        <v>0.26700622874313229</v>
      </c>
      <c r="L1771" s="94">
        <f t="shared" si="194"/>
        <v>0.26700622874313229</v>
      </c>
      <c r="M1771" s="94">
        <f t="shared" si="194"/>
        <v>0.26700622874313229</v>
      </c>
      <c r="N1771" s="94">
        <f t="shared" si="194"/>
        <v>0.26700622874313229</v>
      </c>
      <c r="O1771" s="94">
        <f t="shared" si="194"/>
        <v>0.26700622874313229</v>
      </c>
      <c r="P1771" s="94">
        <f t="shared" si="194"/>
        <v>0.26700622874313229</v>
      </c>
      <c r="Q1771" s="94">
        <f t="shared" si="194"/>
        <v>0.26700622874313229</v>
      </c>
      <c r="R1771" s="94">
        <f t="shared" si="194"/>
        <v>0.26700622874313229</v>
      </c>
      <c r="S1771" s="93">
        <f>(1+H1771)^((5-Dashboard!$F$9)*3/12)</f>
        <v>1.0609494389671625</v>
      </c>
      <c r="T1771" s="93">
        <f t="shared" si="191"/>
        <v>1.3442295475529267</v>
      </c>
      <c r="U1771" s="93">
        <f t="shared" si="191"/>
        <v>1.7031472096101206</v>
      </c>
      <c r="V1771" s="93">
        <f t="shared" si="191"/>
        <v>2.1578981230425081</v>
      </c>
      <c r="W1771" s="93">
        <f t="shared" si="191"/>
        <v>2.7340703628879717</v>
      </c>
      <c r="X1771" s="93">
        <f t="shared" si="191"/>
        <v>3.464084179601056</v>
      </c>
      <c r="Y1771" s="93">
        <f t="shared" si="190"/>
        <v>4.3890162324450817</v>
      </c>
      <c r="Z1771" s="93">
        <f t="shared" si="190"/>
        <v>5.5609109045626335</v>
      </c>
      <c r="AA1771" s="93">
        <f t="shared" si="190"/>
        <v>7.0457087535664629</v>
      </c>
      <c r="AB1771" s="93">
        <f t="shared" si="190"/>
        <v>8.9269568766787195</v>
      </c>
      <c r="AC1771" s="95">
        <f t="shared" si="190"/>
        <v>11.310509966473276</v>
      </c>
      <c r="AE1771" s="96"/>
    </row>
    <row r="1772" spans="3:31" ht="24.75" customHeight="1" x14ac:dyDescent="0.25">
      <c r="C1772" s="91">
        <f>ABS(E1772-Dashboard!$F$13)</f>
        <v>20.863560447548494</v>
      </c>
      <c r="D1772" s="92">
        <f t="shared" si="193"/>
        <v>0.26710622874313228</v>
      </c>
      <c r="E1772" s="93" cm="1">
        <f t="array" ref="E1772">SUM('DRE + DCF'!$S$41/TIR!S1772,'DRE + DCF'!$U$41:$AD$41/TIR!T1772:AC1772,TIR!F1772)</f>
        <v>28.646439552451504</v>
      </c>
      <c r="F1772" s="100">
        <f>'DRE + DCF'!$AE$38*'DRE + DCF'!$AE$39*(1+G1772)/(R1772-G1772)/AC1772</f>
        <v>10.30505484036482</v>
      </c>
      <c r="G1772" s="92">
        <f>R1772*(1-'DRE + DCF'!$AE$39)</f>
        <v>0.16026373724587936</v>
      </c>
      <c r="H1772" s="94">
        <f t="shared" si="189"/>
        <v>0.26710622874313228</v>
      </c>
      <c r="I1772" s="94">
        <f t="shared" si="194"/>
        <v>0.26710622874313228</v>
      </c>
      <c r="J1772" s="94">
        <f t="shared" si="194"/>
        <v>0.26710622874313228</v>
      </c>
      <c r="K1772" s="94">
        <f t="shared" si="194"/>
        <v>0.26710622874313228</v>
      </c>
      <c r="L1772" s="94">
        <f t="shared" si="194"/>
        <v>0.26710622874313228</v>
      </c>
      <c r="M1772" s="94">
        <f t="shared" si="194"/>
        <v>0.26710622874313228</v>
      </c>
      <c r="N1772" s="94">
        <f t="shared" si="194"/>
        <v>0.26710622874313228</v>
      </c>
      <c r="O1772" s="94">
        <f t="shared" si="194"/>
        <v>0.26710622874313228</v>
      </c>
      <c r="P1772" s="94">
        <f t="shared" si="194"/>
        <v>0.26710622874313228</v>
      </c>
      <c r="Q1772" s="94">
        <f t="shared" si="194"/>
        <v>0.26710622874313228</v>
      </c>
      <c r="R1772" s="94">
        <f t="shared" si="194"/>
        <v>0.26710622874313228</v>
      </c>
      <c r="S1772" s="93">
        <f>(1+H1772)^((5-Dashboard!$F$9)*3/12)</f>
        <v>1.0609703725272168</v>
      </c>
      <c r="T1772" s="93">
        <f t="shared" si="191"/>
        <v>1.3443621675411579</v>
      </c>
      <c r="U1772" s="93">
        <f t="shared" si="191"/>
        <v>1.7034496761780196</v>
      </c>
      <c r="V1772" s="93">
        <f t="shared" si="191"/>
        <v>2.15845169503564</v>
      </c>
      <c r="W1772" s="93">
        <f t="shared" si="191"/>
        <v>2.7349875872208314</v>
      </c>
      <c r="X1772" s="93">
        <f t="shared" si="191"/>
        <v>3.4655198073026661</v>
      </c>
      <c r="Y1772" s="93">
        <f t="shared" ref="Y1772:AC1822" si="195">(X1772)*(1+N1772)</f>
        <v>4.391181733665908</v>
      </c>
      <c r="Z1772" s="93">
        <f t="shared" si="195"/>
        <v>5.5640937262711381</v>
      </c>
      <c r="AA1772" s="93">
        <f t="shared" si="195"/>
        <v>7.0502978178687439</v>
      </c>
      <c r="AB1772" s="93">
        <f t="shared" si="195"/>
        <v>8.9334762795155989</v>
      </c>
      <c r="AC1772" s="95">
        <f t="shared" si="195"/>
        <v>11.319663438103239</v>
      </c>
      <c r="AE1772" s="96"/>
    </row>
    <row r="1773" spans="3:31" ht="24.75" customHeight="1" x14ac:dyDescent="0.25">
      <c r="C1773" s="91">
        <f>ABS(E1773-Dashboard!$F$13)</f>
        <v>20.881591120735294</v>
      </c>
      <c r="D1773" s="92">
        <f t="shared" si="193"/>
        <v>0.26720622874313227</v>
      </c>
      <c r="E1773" s="93" cm="1">
        <f t="array" ref="E1773">SUM('DRE + DCF'!$S$41/TIR!S1773,'DRE + DCF'!$U$41:$AD$41/TIR!T1773:AC1773,TIR!F1773)</f>
        <v>28.628408879264704</v>
      </c>
      <c r="F1773" s="100">
        <f>'DRE + DCF'!$AE$38*'DRE + DCF'!$AE$39*(1+G1773)/(R1773-G1773)/AC1773</f>
        <v>10.29340126850115</v>
      </c>
      <c r="G1773" s="92">
        <f>R1773*(1-'DRE + DCF'!$AE$39)</f>
        <v>0.16032373724587937</v>
      </c>
      <c r="H1773" s="94">
        <f t="shared" si="189"/>
        <v>0.26720622874313227</v>
      </c>
      <c r="I1773" s="94">
        <f t="shared" si="194"/>
        <v>0.26720622874313227</v>
      </c>
      <c r="J1773" s="94">
        <f t="shared" si="194"/>
        <v>0.26720622874313227</v>
      </c>
      <c r="K1773" s="94">
        <f t="shared" si="194"/>
        <v>0.26720622874313227</v>
      </c>
      <c r="L1773" s="94">
        <f t="shared" si="194"/>
        <v>0.26720622874313227</v>
      </c>
      <c r="M1773" s="94">
        <f t="shared" si="194"/>
        <v>0.26720622874313227</v>
      </c>
      <c r="N1773" s="94">
        <f t="shared" si="194"/>
        <v>0.26720622874313227</v>
      </c>
      <c r="O1773" s="94">
        <f t="shared" si="194"/>
        <v>0.26720622874313227</v>
      </c>
      <c r="P1773" s="94">
        <f t="shared" si="194"/>
        <v>0.26720622874313227</v>
      </c>
      <c r="Q1773" s="94">
        <f t="shared" si="194"/>
        <v>0.26720622874313227</v>
      </c>
      <c r="R1773" s="94">
        <f t="shared" si="194"/>
        <v>0.26720622874313227</v>
      </c>
      <c r="S1773" s="93">
        <f>(1+H1773)^((5-Dashboard!$F$9)*3/12)</f>
        <v>1.0609913048482507</v>
      </c>
      <c r="T1773" s="93">
        <f t="shared" ref="T1773:X1823" si="196">(S1773)*(1+I1773)</f>
        <v>1.3444947901460067</v>
      </c>
      <c r="U1773" s="93">
        <f t="shared" si="196"/>
        <v>1.7037521725857101</v>
      </c>
      <c r="V1773" s="93">
        <f t="shared" si="196"/>
        <v>2.1590053653352559</v>
      </c>
      <c r="W1773" s="93">
        <f t="shared" si="196"/>
        <v>2.735905046842678</v>
      </c>
      <c r="X1773" s="93">
        <f t="shared" si="196"/>
        <v>3.4669559166088124</v>
      </c>
      <c r="Y1773" s="93">
        <f t="shared" si="195"/>
        <v>4.3933481323045429</v>
      </c>
      <c r="Z1773" s="93">
        <f t="shared" si="195"/>
        <v>5.5672781182933235</v>
      </c>
      <c r="AA1773" s="93">
        <f t="shared" si="195"/>
        <v>7.0548895086466441</v>
      </c>
      <c r="AB1773" s="93">
        <f t="shared" si="195"/>
        <v>8.9399999284516039</v>
      </c>
      <c r="AC1773" s="95">
        <f t="shared" si="195"/>
        <v>11.328823594297029</v>
      </c>
      <c r="AE1773" s="96"/>
    </row>
    <row r="1774" spans="3:31" ht="24.75" customHeight="1" x14ac:dyDescent="0.25">
      <c r="C1774" s="91">
        <f>ABS(E1774-Dashboard!$F$13)</f>
        <v>20.899602886156018</v>
      </c>
      <c r="D1774" s="92">
        <f t="shared" si="193"/>
        <v>0.26730622874313226</v>
      </c>
      <c r="E1774" s="93" cm="1">
        <f t="array" ref="E1774">SUM('DRE + DCF'!$S$41/TIR!S1774,'DRE + DCF'!$U$41:$AD$41/TIR!T1774:AC1774,TIR!F1774)</f>
        <v>28.61039711384398</v>
      </c>
      <c r="F1774" s="100">
        <f>'DRE + DCF'!$AE$38*'DRE + DCF'!$AE$39*(1+G1774)/(R1774-G1774)/AC1774</f>
        <v>10.28176294403173</v>
      </c>
      <c r="G1774" s="92">
        <f>R1774*(1-'DRE + DCF'!$AE$39)</f>
        <v>0.16038373724587934</v>
      </c>
      <c r="H1774" s="94">
        <f t="shared" si="189"/>
        <v>0.26730622874313226</v>
      </c>
      <c r="I1774" s="94">
        <f t="shared" si="194"/>
        <v>0.26730622874313226</v>
      </c>
      <c r="J1774" s="94">
        <f t="shared" si="194"/>
        <v>0.26730622874313226</v>
      </c>
      <c r="K1774" s="94">
        <f t="shared" si="194"/>
        <v>0.26730622874313226</v>
      </c>
      <c r="L1774" s="94">
        <f t="shared" si="194"/>
        <v>0.26730622874313226</v>
      </c>
      <c r="M1774" s="94">
        <f t="shared" si="194"/>
        <v>0.26730622874313226</v>
      </c>
      <c r="N1774" s="94">
        <f t="shared" si="194"/>
        <v>0.26730622874313226</v>
      </c>
      <c r="O1774" s="94">
        <f t="shared" si="194"/>
        <v>0.26730622874313226</v>
      </c>
      <c r="P1774" s="94">
        <f t="shared" si="194"/>
        <v>0.26730622874313226</v>
      </c>
      <c r="Q1774" s="94">
        <f t="shared" si="194"/>
        <v>0.26730622874313226</v>
      </c>
      <c r="R1774" s="94">
        <f t="shared" si="194"/>
        <v>0.26730622874313226</v>
      </c>
      <c r="S1774" s="93">
        <f>(1+H1774)^((5-Dashboard!$F$9)*3/12)</f>
        <v>1.0610122359304353</v>
      </c>
      <c r="T1774" s="93">
        <f t="shared" si="196"/>
        <v>1.3446274153673183</v>
      </c>
      <c r="U1774" s="93">
        <f t="shared" si="196"/>
        <v>1.7040546988337815</v>
      </c>
      <c r="V1774" s="93">
        <f t="shared" si="196"/>
        <v>2.1595591339510536</v>
      </c>
      <c r="W1774" s="93">
        <f t="shared" si="196"/>
        <v>2.7368227417952946</v>
      </c>
      <c r="X1774" s="93">
        <f t="shared" si="196"/>
        <v>3.468392507643034</v>
      </c>
      <c r="Y1774" s="93">
        <f t="shared" si="195"/>
        <v>4.395515428662029</v>
      </c>
      <c r="Z1774" s="93">
        <f t="shared" si="195"/>
        <v>5.570464081279928</v>
      </c>
      <c r="AA1774" s="93">
        <f t="shared" si="195"/>
        <v>7.0594838271959421</v>
      </c>
      <c r="AB1774" s="93">
        <f t="shared" si="195"/>
        <v>8.9465278259168226</v>
      </c>
      <c r="AC1774" s="95">
        <f t="shared" si="195"/>
        <v>11.337990439408143</v>
      </c>
      <c r="AE1774" s="96"/>
    </row>
    <row r="1775" spans="3:31" ht="24.75" customHeight="1" x14ac:dyDescent="0.25">
      <c r="C1775" s="91">
        <f>ABS(E1775-Dashboard!$F$13)</f>
        <v>20.917595769583134</v>
      </c>
      <c r="D1775" s="92">
        <f t="shared" si="193"/>
        <v>0.26740622874313225</v>
      </c>
      <c r="E1775" s="93" cm="1">
        <f t="array" ref="E1775">SUM('DRE + DCF'!$S$41/TIR!S1775,'DRE + DCF'!$U$41:$AD$41/TIR!T1775:AC1775,TIR!F1775)</f>
        <v>28.592404230416864</v>
      </c>
      <c r="F1775" s="100">
        <f>'DRE + DCF'!$AE$38*'DRE + DCF'!$AE$39*(1+G1775)/(R1775-G1775)/AC1775</f>
        <v>10.270139843859383</v>
      </c>
      <c r="G1775" s="92">
        <f>R1775*(1-'DRE + DCF'!$AE$39)</f>
        <v>0.16044373724587935</v>
      </c>
      <c r="H1775" s="94">
        <f t="shared" si="189"/>
        <v>0.26740622874313225</v>
      </c>
      <c r="I1775" s="94">
        <f t="shared" si="194"/>
        <v>0.26740622874313225</v>
      </c>
      <c r="J1775" s="94">
        <f t="shared" si="194"/>
        <v>0.26740622874313225</v>
      </c>
      <c r="K1775" s="94">
        <f t="shared" si="194"/>
        <v>0.26740622874313225</v>
      </c>
      <c r="L1775" s="94">
        <f t="shared" si="194"/>
        <v>0.26740622874313225</v>
      </c>
      <c r="M1775" s="94">
        <f t="shared" si="194"/>
        <v>0.26740622874313225</v>
      </c>
      <c r="N1775" s="94">
        <f t="shared" si="194"/>
        <v>0.26740622874313225</v>
      </c>
      <c r="O1775" s="94">
        <f t="shared" si="194"/>
        <v>0.26740622874313225</v>
      </c>
      <c r="P1775" s="94">
        <f t="shared" si="194"/>
        <v>0.26740622874313225</v>
      </c>
      <c r="Q1775" s="94">
        <f t="shared" si="194"/>
        <v>0.26740622874313225</v>
      </c>
      <c r="R1775" s="94">
        <f t="shared" si="194"/>
        <v>0.26740622874313225</v>
      </c>
      <c r="S1775" s="93">
        <f>(1+H1775)^((5-Dashboard!$F$9)*3/12)</f>
        <v>1.0610331657739414</v>
      </c>
      <c r="T1775" s="93">
        <f t="shared" si="196"/>
        <v>1.3447600432049376</v>
      </c>
      <c r="U1775" s="93">
        <f t="shared" si="196"/>
        <v>1.7043572549228214</v>
      </c>
      <c r="V1775" s="93">
        <f t="shared" si="196"/>
        <v>2.1601130008927303</v>
      </c>
      <c r="W1775" s="93">
        <f t="shared" si="196"/>
        <v>2.7377406721204656</v>
      </c>
      <c r="X1775" s="93">
        <f t="shared" si="196"/>
        <v>3.4698295805288875</v>
      </c>
      <c r="Y1775" s="93">
        <f t="shared" si="195"/>
        <v>4.397683623039482</v>
      </c>
      <c r="Z1775" s="93">
        <f t="shared" si="195"/>
        <v>5.5736516158819045</v>
      </c>
      <c r="AA1775" s="93">
        <f t="shared" si="195"/>
        <v>7.0640807748129495</v>
      </c>
      <c r="AB1775" s="93">
        <f t="shared" si="195"/>
        <v>8.9530599743425441</v>
      </c>
      <c r="AC1775" s="95">
        <f t="shared" si="195"/>
        <v>11.347163977792569</v>
      </c>
      <c r="AE1775" s="96"/>
    </row>
    <row r="1776" spans="3:31" ht="24.75" customHeight="1" x14ac:dyDescent="0.25">
      <c r="C1776" s="91">
        <f>ABS(E1776-Dashboard!$F$13)</f>
        <v>20.935569796746329</v>
      </c>
      <c r="D1776" s="92">
        <f t="shared" si="193"/>
        <v>0.26750622874313223</v>
      </c>
      <c r="E1776" s="93" cm="1">
        <f t="array" ref="E1776">SUM('DRE + DCF'!$S$41/TIR!S1776,'DRE + DCF'!$U$41:$AD$41/TIR!T1776:AC1776,TIR!F1776)</f>
        <v>28.574430203253669</v>
      </c>
      <c r="F1776" s="100">
        <f>'DRE + DCF'!$AE$38*'DRE + DCF'!$AE$39*(1+G1776)/(R1776-G1776)/AC1776</f>
        <v>10.258531944927432</v>
      </c>
      <c r="G1776" s="92">
        <f>R1776*(1-'DRE + DCF'!$AE$39)</f>
        <v>0.16050373724587932</v>
      </c>
      <c r="H1776" s="94">
        <f t="shared" si="189"/>
        <v>0.26750622874313223</v>
      </c>
      <c r="I1776" s="94">
        <f t="shared" si="194"/>
        <v>0.26750622874313223</v>
      </c>
      <c r="J1776" s="94">
        <f t="shared" si="194"/>
        <v>0.26750622874313223</v>
      </c>
      <c r="K1776" s="94">
        <f t="shared" si="194"/>
        <v>0.26750622874313223</v>
      </c>
      <c r="L1776" s="94">
        <f t="shared" si="194"/>
        <v>0.26750622874313223</v>
      </c>
      <c r="M1776" s="94">
        <f t="shared" si="194"/>
        <v>0.26750622874313223</v>
      </c>
      <c r="N1776" s="94">
        <f t="shared" si="194"/>
        <v>0.26750622874313223</v>
      </c>
      <c r="O1776" s="94">
        <f t="shared" si="194"/>
        <v>0.26750622874313223</v>
      </c>
      <c r="P1776" s="94">
        <f t="shared" si="194"/>
        <v>0.26750622874313223</v>
      </c>
      <c r="Q1776" s="94">
        <f t="shared" si="194"/>
        <v>0.26750622874313223</v>
      </c>
      <c r="R1776" s="94">
        <f t="shared" si="194"/>
        <v>0.26750622874313223</v>
      </c>
      <c r="S1776" s="93">
        <f>(1+H1776)^((5-Dashboard!$F$9)*3/12)</f>
        <v>1.0610540943789404</v>
      </c>
      <c r="T1776" s="93">
        <f t="shared" si="196"/>
        <v>1.3448926736587101</v>
      </c>
      <c r="U1776" s="93">
        <f t="shared" si="196"/>
        <v>1.7046598408534197</v>
      </c>
      <c r="V1776" s="93">
        <f t="shared" si="196"/>
        <v>2.1606669661699858</v>
      </c>
      <c r="W1776" s="93">
        <f t="shared" si="196"/>
        <v>2.7386588378599837</v>
      </c>
      <c r="X1776" s="93">
        <f t="shared" si="196"/>
        <v>3.4712671353899571</v>
      </c>
      <c r="Y1776" s="93">
        <f t="shared" si="195"/>
        <v>4.3998527157381</v>
      </c>
      <c r="Z1776" s="93">
        <f t="shared" si="195"/>
        <v>5.5768407227504273</v>
      </c>
      <c r="AA1776" s="93">
        <f t="shared" si="195"/>
        <v>7.0686803527945177</v>
      </c>
      <c r="AB1776" s="93">
        <f t="shared" si="195"/>
        <v>8.9595963761612527</v>
      </c>
      <c r="AC1776" s="95">
        <f t="shared" si="195"/>
        <v>11.356344213808784</v>
      </c>
      <c r="AE1776" s="96"/>
    </row>
    <row r="1777" spans="3:31" ht="24.75" customHeight="1" x14ac:dyDescent="0.25">
      <c r="C1777" s="91">
        <f>ABS(E1777-Dashboard!$F$13)</f>
        <v>20.953524993332579</v>
      </c>
      <c r="D1777" s="92">
        <f t="shared" si="193"/>
        <v>0.26760622874313222</v>
      </c>
      <c r="E1777" s="93" cm="1">
        <f t="array" ref="E1777">SUM('DRE + DCF'!$S$41/TIR!S1777,'DRE + DCF'!$U$41:$AD$41/TIR!T1777:AC1777,TIR!F1777)</f>
        <v>28.556475006667419</v>
      </c>
      <c r="F1777" s="100">
        <f>'DRE + DCF'!$AE$38*'DRE + DCF'!$AE$39*(1+G1777)/(R1777-G1777)/AC1777</f>
        <v>10.24693922421964</v>
      </c>
      <c r="G1777" s="92">
        <f>R1777*(1-'DRE + DCF'!$AE$39)</f>
        <v>0.16056373724587933</v>
      </c>
      <c r="H1777" s="94">
        <f t="shared" si="189"/>
        <v>0.26760622874313222</v>
      </c>
      <c r="I1777" s="94">
        <f t="shared" si="194"/>
        <v>0.26760622874313222</v>
      </c>
      <c r="J1777" s="94">
        <f t="shared" si="194"/>
        <v>0.26760622874313222</v>
      </c>
      <c r="K1777" s="94">
        <f t="shared" si="194"/>
        <v>0.26760622874313222</v>
      </c>
      <c r="L1777" s="94">
        <f t="shared" si="194"/>
        <v>0.26760622874313222</v>
      </c>
      <c r="M1777" s="94">
        <f t="shared" si="194"/>
        <v>0.26760622874313222</v>
      </c>
      <c r="N1777" s="94">
        <f t="shared" si="194"/>
        <v>0.26760622874313222</v>
      </c>
      <c r="O1777" s="94">
        <f t="shared" si="194"/>
        <v>0.26760622874313222</v>
      </c>
      <c r="P1777" s="94">
        <f t="shared" si="194"/>
        <v>0.26760622874313222</v>
      </c>
      <c r="Q1777" s="94">
        <f t="shared" si="194"/>
        <v>0.26760622874313222</v>
      </c>
      <c r="R1777" s="94">
        <f t="shared" si="194"/>
        <v>0.26760622874313222</v>
      </c>
      <c r="S1777" s="93">
        <f>(1+H1777)^((5-Dashboard!$F$9)*3/12)</f>
        <v>1.0610750217456031</v>
      </c>
      <c r="T1777" s="93">
        <f t="shared" si="196"/>
        <v>1.345025306728481</v>
      </c>
      <c r="U1777" s="93">
        <f t="shared" si="196"/>
        <v>1.7049624566261645</v>
      </c>
      <c r="V1777" s="93">
        <f t="shared" si="196"/>
        <v>2.1612210297925185</v>
      </c>
      <c r="W1777" s="93">
        <f t="shared" si="196"/>
        <v>2.739577239055643</v>
      </c>
      <c r="X1777" s="93">
        <f t="shared" si="196"/>
        <v>3.4727051723498459</v>
      </c>
      <c r="Y1777" s="93">
        <f t="shared" si="195"/>
        <v>4.4020227070591575</v>
      </c>
      <c r="Z1777" s="93">
        <f t="shared" si="195"/>
        <v>5.5800314025368927</v>
      </c>
      <c r="AA1777" s="93">
        <f t="shared" si="195"/>
        <v>7.0732825624380409</v>
      </c>
      <c r="AB1777" s="93">
        <f t="shared" si="195"/>
        <v>8.9661370338066444</v>
      </c>
      <c r="AC1777" s="95">
        <f t="shared" si="195"/>
        <v>11.365531151817775</v>
      </c>
      <c r="AE1777" s="96"/>
    </row>
    <row r="1778" spans="3:31" ht="24.75" customHeight="1" x14ac:dyDescent="0.25">
      <c r="C1778" s="91">
        <f>ABS(E1778-Dashboard!$F$13)</f>
        <v>20.971461384986142</v>
      </c>
      <c r="D1778" s="92">
        <f t="shared" si="193"/>
        <v>0.26770622874313221</v>
      </c>
      <c r="E1778" s="93" cm="1">
        <f t="array" ref="E1778">SUM('DRE + DCF'!$S$41/TIR!S1778,'DRE + DCF'!$U$41:$AD$41/TIR!T1778:AC1778,TIR!F1778)</f>
        <v>28.538538615013856</v>
      </c>
      <c r="F1778" s="100">
        <f>'DRE + DCF'!$AE$38*'DRE + DCF'!$AE$39*(1+G1778)/(R1778-G1778)/AC1778</f>
        <v>10.235361658760132</v>
      </c>
      <c r="G1778" s="92">
        <f>R1778*(1-'DRE + DCF'!$AE$39)</f>
        <v>0.16062373724587933</v>
      </c>
      <c r="H1778" s="94">
        <f t="shared" si="189"/>
        <v>0.26770622874313221</v>
      </c>
      <c r="I1778" s="94">
        <f t="shared" si="194"/>
        <v>0.26770622874313221</v>
      </c>
      <c r="J1778" s="94">
        <f t="shared" si="194"/>
        <v>0.26770622874313221</v>
      </c>
      <c r="K1778" s="94">
        <f t="shared" si="194"/>
        <v>0.26770622874313221</v>
      </c>
      <c r="L1778" s="94">
        <f t="shared" si="194"/>
        <v>0.26770622874313221</v>
      </c>
      <c r="M1778" s="94">
        <f t="shared" si="194"/>
        <v>0.26770622874313221</v>
      </c>
      <c r="N1778" s="94">
        <f t="shared" si="194"/>
        <v>0.26770622874313221</v>
      </c>
      <c r="O1778" s="94">
        <f t="shared" si="194"/>
        <v>0.26770622874313221</v>
      </c>
      <c r="P1778" s="94">
        <f t="shared" si="194"/>
        <v>0.26770622874313221</v>
      </c>
      <c r="Q1778" s="94">
        <f t="shared" si="194"/>
        <v>0.26770622874313221</v>
      </c>
      <c r="R1778" s="94">
        <f t="shared" si="194"/>
        <v>0.26770622874313221</v>
      </c>
      <c r="S1778" s="93">
        <f>(1+H1778)^((5-Dashboard!$F$9)*3/12)</f>
        <v>1.0610959478741004</v>
      </c>
      <c r="T1778" s="93">
        <f t="shared" si="196"/>
        <v>1.3451579424140951</v>
      </c>
      <c r="U1778" s="93">
        <f t="shared" si="196"/>
        <v>1.7052651022416441</v>
      </c>
      <c r="V1778" s="93">
        <f t="shared" si="196"/>
        <v>2.1617751917700265</v>
      </c>
      <c r="W1778" s="93">
        <f t="shared" si="196"/>
        <v>2.7404958757492417</v>
      </c>
      <c r="X1778" s="93">
        <f t="shared" si="196"/>
        <v>3.4741436915321788</v>
      </c>
      <c r="Y1778" s="93">
        <f t="shared" si="195"/>
        <v>4.4041935973040021</v>
      </c>
      <c r="Z1778" s="93">
        <f t="shared" si="195"/>
        <v>5.5832236558929056</v>
      </c>
      <c r="AA1778" s="93">
        <f t="shared" si="195"/>
        <v>7.0778874050414391</v>
      </c>
      <c r="AB1778" s="93">
        <f t="shared" si="195"/>
        <v>8.9726819497135963</v>
      </c>
      <c r="AC1778" s="95">
        <f t="shared" si="195"/>
        <v>11.374724796182997</v>
      </c>
      <c r="AE1778" s="96"/>
    </row>
    <row r="1779" spans="3:31" ht="24.75" customHeight="1" x14ac:dyDescent="0.25">
      <c r="C1779" s="91">
        <f>ABS(E1779-Dashboard!$F$13)</f>
        <v>20.989378997308783</v>
      </c>
      <c r="D1779" s="92">
        <f t="shared" si="193"/>
        <v>0.2678062287431322</v>
      </c>
      <c r="E1779" s="93" cm="1">
        <f t="array" ref="E1779">SUM('DRE + DCF'!$S$41/TIR!S1779,'DRE + DCF'!$U$41:$AD$41/TIR!T1779:AC1779,TIR!F1779)</f>
        <v>28.520621002691215</v>
      </c>
      <c r="F1779" s="100">
        <f>'DRE + DCF'!$AE$38*'DRE + DCF'!$AE$39*(1+G1779)/(R1779-G1779)/AC1779</f>
        <v>10.223799225613289</v>
      </c>
      <c r="G1779" s="92">
        <f>R1779*(1-'DRE + DCF'!$AE$39)</f>
        <v>0.16068373724587931</v>
      </c>
      <c r="H1779" s="94">
        <f t="shared" ref="H1779:H1842" si="197">$D1779</f>
        <v>0.2678062287431322</v>
      </c>
      <c r="I1779" s="94">
        <f t="shared" si="194"/>
        <v>0.2678062287431322</v>
      </c>
      <c r="J1779" s="94">
        <f t="shared" si="194"/>
        <v>0.2678062287431322</v>
      </c>
      <c r="K1779" s="94">
        <f t="shared" si="194"/>
        <v>0.2678062287431322</v>
      </c>
      <c r="L1779" s="94">
        <f t="shared" si="194"/>
        <v>0.2678062287431322</v>
      </c>
      <c r="M1779" s="94">
        <f t="shared" si="194"/>
        <v>0.2678062287431322</v>
      </c>
      <c r="N1779" s="94">
        <f t="shared" si="194"/>
        <v>0.2678062287431322</v>
      </c>
      <c r="O1779" s="94">
        <f t="shared" si="194"/>
        <v>0.2678062287431322</v>
      </c>
      <c r="P1779" s="94">
        <f t="shared" si="194"/>
        <v>0.2678062287431322</v>
      </c>
      <c r="Q1779" s="94">
        <f t="shared" si="194"/>
        <v>0.2678062287431322</v>
      </c>
      <c r="R1779" s="94">
        <f t="shared" si="194"/>
        <v>0.2678062287431322</v>
      </c>
      <c r="S1779" s="93">
        <f>(1+H1779)^((5-Dashboard!$F$9)*3/12)</f>
        <v>1.0611168727646034</v>
      </c>
      <c r="T1779" s="93">
        <f t="shared" si="196"/>
        <v>1.3452905807153979</v>
      </c>
      <c r="U1779" s="93">
        <f t="shared" si="196"/>
        <v>1.7055677777004468</v>
      </c>
      <c r="V1779" s="93">
        <f t="shared" si="196"/>
        <v>2.1623294521122083</v>
      </c>
      <c r="W1779" s="93">
        <f t="shared" si="196"/>
        <v>2.7414147479825819</v>
      </c>
      <c r="X1779" s="93">
        <f t="shared" si="196"/>
        <v>3.4755826930606015</v>
      </c>
      <c r="Y1779" s="93">
        <f t="shared" si="195"/>
        <v>4.40636538677406</v>
      </c>
      <c r="Z1779" s="93">
        <f t="shared" si="195"/>
        <v>5.586417483470294</v>
      </c>
      <c r="AA1779" s="93">
        <f t="shared" si="195"/>
        <v>7.0824948819031723</v>
      </c>
      <c r="AB1779" s="93">
        <f t="shared" si="195"/>
        <v>8.9792311263181972</v>
      </c>
      <c r="AC1779" s="95">
        <f t="shared" si="195"/>
        <v>11.383925151270422</v>
      </c>
      <c r="AE1779" s="96"/>
    </row>
    <row r="1780" spans="3:31" ht="24.75" customHeight="1" x14ac:dyDescent="0.25">
      <c r="C1780" s="91">
        <f>ABS(E1780-Dashboard!$F$13)</f>
        <v>21.007277855859762</v>
      </c>
      <c r="D1780" s="92">
        <f t="shared" si="193"/>
        <v>0.26790622874313219</v>
      </c>
      <c r="E1780" s="93" cm="1">
        <f t="array" ref="E1780">SUM('DRE + DCF'!$S$41/TIR!S1780,'DRE + DCF'!$U$41:$AD$41/TIR!T1780:AC1780,TIR!F1780)</f>
        <v>28.502722144140236</v>
      </c>
      <c r="F1780" s="100">
        <f>'DRE + DCF'!$AE$38*'DRE + DCF'!$AE$39*(1+G1780)/(R1780-G1780)/AC1780</f>
        <v>10.212251901883695</v>
      </c>
      <c r="G1780" s="92">
        <f>R1780*(1-'DRE + DCF'!$AE$39)</f>
        <v>0.16074373724587931</v>
      </c>
      <c r="H1780" s="94">
        <f t="shared" si="197"/>
        <v>0.26790622874313219</v>
      </c>
      <c r="I1780" s="94">
        <f t="shared" si="194"/>
        <v>0.26790622874313219</v>
      </c>
      <c r="J1780" s="94">
        <f t="shared" si="194"/>
        <v>0.26790622874313219</v>
      </c>
      <c r="K1780" s="94">
        <f t="shared" si="194"/>
        <v>0.26790622874313219</v>
      </c>
      <c r="L1780" s="94">
        <f t="shared" si="194"/>
        <v>0.26790622874313219</v>
      </c>
      <c r="M1780" s="94">
        <f t="shared" si="194"/>
        <v>0.26790622874313219</v>
      </c>
      <c r="N1780" s="94">
        <f t="shared" si="194"/>
        <v>0.26790622874313219</v>
      </c>
      <c r="O1780" s="94">
        <f t="shared" si="194"/>
        <v>0.26790622874313219</v>
      </c>
      <c r="P1780" s="94">
        <f t="shared" si="194"/>
        <v>0.26790622874313219</v>
      </c>
      <c r="Q1780" s="94">
        <f t="shared" si="194"/>
        <v>0.26790622874313219</v>
      </c>
      <c r="R1780" s="94">
        <f t="shared" si="194"/>
        <v>0.26790622874313219</v>
      </c>
      <c r="S1780" s="93">
        <f>(1+H1780)^((5-Dashboard!$F$9)*3/12)</f>
        <v>1.0611377964172828</v>
      </c>
      <c r="T1780" s="93">
        <f t="shared" si="196"/>
        <v>1.3454232216322346</v>
      </c>
      <c r="U1780" s="93">
        <f t="shared" si="196"/>
        <v>1.7058704830031619</v>
      </c>
      <c r="V1780" s="93">
        <f t="shared" si="196"/>
        <v>2.1628838108287645</v>
      </c>
      <c r="W1780" s="93">
        <f t="shared" si="196"/>
        <v>2.7423338557974728</v>
      </c>
      <c r="X1780" s="93">
        <f t="shared" si="196"/>
        <v>3.4770221770587861</v>
      </c>
      <c r="Y1780" s="93">
        <f t="shared" si="195"/>
        <v>4.4085380757708403</v>
      </c>
      <c r="Z1780" s="93">
        <f t="shared" si="195"/>
        <v>5.5896128859211105</v>
      </c>
      <c r="AA1780" s="93">
        <f t="shared" si="195"/>
        <v>7.0871049943222504</v>
      </c>
      <c r="AB1780" s="93">
        <f t="shared" si="195"/>
        <v>8.9857845660577418</v>
      </c>
      <c r="AC1780" s="95">
        <f t="shared" si="195"/>
        <v>11.393132221448514</v>
      </c>
      <c r="AE1780" s="96"/>
    </row>
    <row r="1781" spans="3:31" ht="24.75" customHeight="1" x14ac:dyDescent="0.25">
      <c r="C1781" s="91">
        <f>ABS(E1781-Dashboard!$F$13)</f>
        <v>21.02515798615595</v>
      </c>
      <c r="D1781" s="92">
        <f t="shared" si="193"/>
        <v>0.26800622874313218</v>
      </c>
      <c r="E1781" s="93" cm="1">
        <f t="array" ref="E1781">SUM('DRE + DCF'!$S$41/TIR!S1781,'DRE + DCF'!$U$41:$AD$41/TIR!T1781:AC1781,TIR!F1781)</f>
        <v>28.484842013844048</v>
      </c>
      <c r="F1781" s="100">
        <f>'DRE + DCF'!$AE$38*'DRE + DCF'!$AE$39*(1+G1781)/(R1781-G1781)/AC1781</f>
        <v>10.200719664716026</v>
      </c>
      <c r="G1781" s="92">
        <f>R1781*(1-'DRE + DCF'!$AE$39)</f>
        <v>0.16080373724587929</v>
      </c>
      <c r="H1781" s="94">
        <f t="shared" si="197"/>
        <v>0.26800622874313218</v>
      </c>
      <c r="I1781" s="94">
        <f t="shared" si="194"/>
        <v>0.26800622874313218</v>
      </c>
      <c r="J1781" s="94">
        <f t="shared" si="194"/>
        <v>0.26800622874313218</v>
      </c>
      <c r="K1781" s="94">
        <f t="shared" si="194"/>
        <v>0.26800622874313218</v>
      </c>
      <c r="L1781" s="94">
        <f t="shared" si="194"/>
        <v>0.26800622874313218</v>
      </c>
      <c r="M1781" s="94">
        <f t="shared" si="194"/>
        <v>0.26800622874313218</v>
      </c>
      <c r="N1781" s="94">
        <f t="shared" si="194"/>
        <v>0.26800622874313218</v>
      </c>
      <c r="O1781" s="94">
        <f t="shared" si="194"/>
        <v>0.26800622874313218</v>
      </c>
      <c r="P1781" s="94">
        <f t="shared" si="194"/>
        <v>0.26800622874313218</v>
      </c>
      <c r="Q1781" s="94">
        <f t="shared" si="194"/>
        <v>0.26800622874313218</v>
      </c>
      <c r="R1781" s="94">
        <f t="shared" si="194"/>
        <v>0.26800622874313218</v>
      </c>
      <c r="S1781" s="93">
        <f>(1+H1781)^((5-Dashboard!$F$9)*3/12)</f>
        <v>1.0611587188323095</v>
      </c>
      <c r="T1781" s="93">
        <f t="shared" si="196"/>
        <v>1.3455558651644506</v>
      </c>
      <c r="U1781" s="93">
        <f t="shared" si="196"/>
        <v>1.7061732181503775</v>
      </c>
      <c r="V1781" s="93">
        <f t="shared" si="196"/>
        <v>2.1634382679293935</v>
      </c>
      <c r="W1781" s="93">
        <f t="shared" si="196"/>
        <v>2.7432531992357241</v>
      </c>
      <c r="X1781" s="93">
        <f t="shared" si="196"/>
        <v>3.4784621436504226</v>
      </c>
      <c r="Y1781" s="93">
        <f t="shared" si="195"/>
        <v>4.4107116645959241</v>
      </c>
      <c r="Z1781" s="93">
        <f t="shared" si="195"/>
        <v>5.5928098638976209</v>
      </c>
      <c r="AA1781" s="93">
        <f t="shared" si="195"/>
        <v>7.0917177435982124</v>
      </c>
      <c r="AB1781" s="93">
        <f t="shared" si="195"/>
        <v>8.9923422713707239</v>
      </c>
      <c r="AC1781" s="95">
        <f t="shared" si="195"/>
        <v>11.402346011088243</v>
      </c>
      <c r="AE1781" s="96"/>
    </row>
    <row r="1782" spans="3:31" ht="24.75" customHeight="1" x14ac:dyDescent="0.25">
      <c r="C1782" s="91">
        <f>ABS(E1782-Dashboard!$F$13)</f>
        <v>21.043019413671907</v>
      </c>
      <c r="D1782" s="92">
        <f t="shared" si="193"/>
        <v>0.26810622874313217</v>
      </c>
      <c r="E1782" s="93" cm="1">
        <f t="array" ref="E1782">SUM('DRE + DCF'!$S$41/TIR!S1782,'DRE + DCF'!$U$41:$AD$41/TIR!T1782:AC1782,TIR!F1782)</f>
        <v>28.466980586328091</v>
      </c>
      <c r="F1782" s="100">
        <f>'DRE + DCF'!$AE$38*'DRE + DCF'!$AE$39*(1+G1782)/(R1782-G1782)/AC1782</f>
        <v>10.189202491295005</v>
      </c>
      <c r="G1782" s="92">
        <f>R1782*(1-'DRE + DCF'!$AE$39)</f>
        <v>0.1608637372458793</v>
      </c>
      <c r="H1782" s="94">
        <f t="shared" si="197"/>
        <v>0.26810622874313217</v>
      </c>
      <c r="I1782" s="94">
        <f t="shared" si="194"/>
        <v>0.26810622874313217</v>
      </c>
      <c r="J1782" s="94">
        <f t="shared" si="194"/>
        <v>0.26810622874313217</v>
      </c>
      <c r="K1782" s="94">
        <f t="shared" si="194"/>
        <v>0.26810622874313217</v>
      </c>
      <c r="L1782" s="94">
        <f t="shared" si="194"/>
        <v>0.26810622874313217</v>
      </c>
      <c r="M1782" s="94">
        <f t="shared" si="194"/>
        <v>0.26810622874313217</v>
      </c>
      <c r="N1782" s="94">
        <f t="shared" si="194"/>
        <v>0.26810622874313217</v>
      </c>
      <c r="O1782" s="94">
        <f t="shared" si="194"/>
        <v>0.26810622874313217</v>
      </c>
      <c r="P1782" s="94">
        <f t="shared" si="194"/>
        <v>0.26810622874313217</v>
      </c>
      <c r="Q1782" s="94">
        <f t="shared" si="194"/>
        <v>0.26810622874313217</v>
      </c>
      <c r="R1782" s="94">
        <f t="shared" si="194"/>
        <v>0.26810622874313217</v>
      </c>
      <c r="S1782" s="93">
        <f>(1+H1782)^((5-Dashboard!$F$9)*3/12)</f>
        <v>1.0611796400098543</v>
      </c>
      <c r="T1782" s="93">
        <f t="shared" si="196"/>
        <v>1.345688511311891</v>
      </c>
      <c r="U1782" s="93">
        <f t="shared" si="196"/>
        <v>1.7064759831426819</v>
      </c>
      <c r="V1782" s="93">
        <f t="shared" si="196"/>
        <v>2.1639928234237953</v>
      </c>
      <c r="W1782" s="93">
        <f t="shared" si="196"/>
        <v>2.7441727783391516</v>
      </c>
      <c r="X1782" s="93">
        <f t="shared" si="196"/>
        <v>3.4799025929592249</v>
      </c>
      <c r="Y1782" s="93">
        <f t="shared" si="195"/>
        <v>4.4128861535509696</v>
      </c>
      <c r="Z1782" s="93">
        <f t="shared" si="195"/>
        <v>5.5960084180523069</v>
      </c>
      <c r="AA1782" s="93">
        <f t="shared" si="195"/>
        <v>7.0963331310311322</v>
      </c>
      <c r="AB1782" s="93">
        <f t="shared" si="195"/>
        <v>8.998904244696833</v>
      </c>
      <c r="AC1782" s="95">
        <f t="shared" si="195"/>
        <v>11.411566524563066</v>
      </c>
      <c r="AE1782" s="96"/>
    </row>
    <row r="1783" spans="3:31" ht="24.75" customHeight="1" x14ac:dyDescent="0.25">
      <c r="C1783" s="91">
        <f>ABS(E1783-Dashboard!$F$13)</f>
        <v>21.060862163839943</v>
      </c>
      <c r="D1783" s="92">
        <f t="shared" si="193"/>
        <v>0.26820622874313216</v>
      </c>
      <c r="E1783" s="93" cm="1">
        <f t="array" ref="E1783">SUM('DRE + DCF'!$S$41/TIR!S1783,'DRE + DCF'!$U$41:$AD$41/TIR!T1783:AC1783,TIR!F1783)</f>
        <v>28.449137836160055</v>
      </c>
      <c r="F1783" s="100">
        <f>'DRE + DCF'!$AE$38*'DRE + DCF'!$AE$39*(1+G1783)/(R1783-G1783)/AC1783</f>
        <v>10.177700358845298</v>
      </c>
      <c r="G1783" s="92">
        <f>R1783*(1-'DRE + DCF'!$AE$39)</f>
        <v>0.1609237372458793</v>
      </c>
      <c r="H1783" s="94">
        <f t="shared" si="197"/>
        <v>0.26820622874313216</v>
      </c>
      <c r="I1783" s="94">
        <f t="shared" si="194"/>
        <v>0.26820622874313216</v>
      </c>
      <c r="J1783" s="94">
        <f t="shared" si="194"/>
        <v>0.26820622874313216</v>
      </c>
      <c r="K1783" s="94">
        <f t="shared" si="194"/>
        <v>0.26820622874313216</v>
      </c>
      <c r="L1783" s="94">
        <f t="shared" si="194"/>
        <v>0.26820622874313216</v>
      </c>
      <c r="M1783" s="94">
        <f t="shared" si="194"/>
        <v>0.26820622874313216</v>
      </c>
      <c r="N1783" s="94">
        <f t="shared" si="194"/>
        <v>0.26820622874313216</v>
      </c>
      <c r="O1783" s="94">
        <f t="shared" si="194"/>
        <v>0.26820622874313216</v>
      </c>
      <c r="P1783" s="94">
        <f t="shared" si="194"/>
        <v>0.26820622874313216</v>
      </c>
      <c r="Q1783" s="94">
        <f t="shared" si="194"/>
        <v>0.26820622874313216</v>
      </c>
      <c r="R1783" s="94">
        <f t="shared" si="194"/>
        <v>0.26820622874313216</v>
      </c>
      <c r="S1783" s="93">
        <f>(1+H1783)^((5-Dashboard!$F$9)*3/12)</f>
        <v>1.0612005599500882</v>
      </c>
      <c r="T1783" s="93">
        <f t="shared" si="196"/>
        <v>1.3458211600744014</v>
      </c>
      <c r="U1783" s="93">
        <f t="shared" si="196"/>
        <v>1.7067787779806638</v>
      </c>
      <c r="V1783" s="93">
        <f t="shared" si="196"/>
        <v>2.1645474773216691</v>
      </c>
      <c r="W1783" s="93">
        <f t="shared" si="196"/>
        <v>2.7450925931495744</v>
      </c>
      <c r="X1783" s="93">
        <f t="shared" si="196"/>
        <v>3.4813435251089269</v>
      </c>
      <c r="Y1783" s="93">
        <f t="shared" si="195"/>
        <v>4.415061542937714</v>
      </c>
      <c r="Z1783" s="93">
        <f t="shared" si="195"/>
        <v>5.5992085490378729</v>
      </c>
      <c r="AA1783" s="93">
        <f t="shared" si="195"/>
        <v>7.1009511579216253</v>
      </c>
      <c r="AB1783" s="93">
        <f t="shared" si="195"/>
        <v>9.0054704884769627</v>
      </c>
      <c r="AC1783" s="95">
        <f t="shared" si="195"/>
        <v>11.420793766248941</v>
      </c>
      <c r="AE1783" s="96"/>
    </row>
    <row r="1784" spans="3:31" ht="24.75" customHeight="1" x14ac:dyDescent="0.25">
      <c r="C1784" s="91">
        <f>ABS(E1784-Dashboard!$F$13)</f>
        <v>21.078686262050251</v>
      </c>
      <c r="D1784" s="92">
        <f t="shared" si="193"/>
        <v>0.26830622874313215</v>
      </c>
      <c r="E1784" s="93" cm="1">
        <f t="array" ref="E1784">SUM('DRE + DCF'!$S$41/TIR!S1784,'DRE + DCF'!$U$41:$AD$41/TIR!T1784:AC1784,TIR!F1784)</f>
        <v>28.431313737949747</v>
      </c>
      <c r="F1784" s="100">
        <f>'DRE + DCF'!$AE$38*'DRE + DCF'!$AE$39*(1+G1784)/(R1784-G1784)/AC1784</f>
        <v>10.166213244631418</v>
      </c>
      <c r="G1784" s="92">
        <f>R1784*(1-'DRE + DCF'!$AE$39)</f>
        <v>0.16098373724587928</v>
      </c>
      <c r="H1784" s="94">
        <f t="shared" si="197"/>
        <v>0.26830622874313215</v>
      </c>
      <c r="I1784" s="94">
        <f t="shared" si="194"/>
        <v>0.26830622874313215</v>
      </c>
      <c r="J1784" s="94">
        <f t="shared" si="194"/>
        <v>0.26830622874313215</v>
      </c>
      <c r="K1784" s="94">
        <f t="shared" si="194"/>
        <v>0.26830622874313215</v>
      </c>
      <c r="L1784" s="94">
        <f t="shared" si="194"/>
        <v>0.26830622874313215</v>
      </c>
      <c r="M1784" s="94">
        <f t="shared" si="194"/>
        <v>0.26830622874313215</v>
      </c>
      <c r="N1784" s="94">
        <f t="shared" si="194"/>
        <v>0.26830622874313215</v>
      </c>
      <c r="O1784" s="94">
        <f t="shared" si="194"/>
        <v>0.26830622874313215</v>
      </c>
      <c r="P1784" s="94">
        <f t="shared" si="194"/>
        <v>0.26830622874313215</v>
      </c>
      <c r="Q1784" s="94">
        <f t="shared" ref="I1784:R1810" si="198">$D1784</f>
        <v>0.26830622874313215</v>
      </c>
      <c r="R1784" s="94">
        <f t="shared" si="198"/>
        <v>0.26830622874313215</v>
      </c>
      <c r="S1784" s="93">
        <f>(1+H1784)^((5-Dashboard!$F$9)*3/12)</f>
        <v>1.0612214786531815</v>
      </c>
      <c r="T1784" s="93">
        <f t="shared" si="196"/>
        <v>1.345953811451827</v>
      </c>
      <c r="U1784" s="93">
        <f t="shared" si="196"/>
        <v>1.7070816026649114</v>
      </c>
      <c r="V1784" s="93">
        <f t="shared" si="196"/>
        <v>2.1651022296327156</v>
      </c>
      <c r="W1784" s="93">
        <f t="shared" si="196"/>
        <v>2.7460126437088164</v>
      </c>
      <c r="X1784" s="93">
        <f t="shared" si="196"/>
        <v>3.4827849402232869</v>
      </c>
      <c r="Y1784" s="93">
        <f t="shared" si="195"/>
        <v>4.417237833057972</v>
      </c>
      <c r="Z1784" s="93">
        <f t="shared" si="195"/>
        <v>5.6024102575072412</v>
      </c>
      <c r="AA1784" s="93">
        <f t="shared" si="195"/>
        <v>7.1055718255708493</v>
      </c>
      <c r="AB1784" s="93">
        <f t="shared" si="195"/>
        <v>9.0120410051532165</v>
      </c>
      <c r="AC1784" s="95">
        <f t="shared" si="195"/>
        <v>11.430027740524341</v>
      </c>
      <c r="AE1784" s="96"/>
    </row>
    <row r="1785" spans="3:31" ht="24.75" customHeight="1" x14ac:dyDescent="0.25">
      <c r="C1785" s="91">
        <f>ABS(E1785-Dashboard!$F$13)</f>
        <v>21.096491733650968</v>
      </c>
      <c r="D1785" s="92">
        <f t="shared" si="193"/>
        <v>0.26840622874313214</v>
      </c>
      <c r="E1785" s="93" cm="1">
        <f t="array" ref="E1785">SUM('DRE + DCF'!$S$41/TIR!S1785,'DRE + DCF'!$U$41:$AD$41/TIR!T1785:AC1785,TIR!F1785)</f>
        <v>28.41350826634903</v>
      </c>
      <c r="F1785" s="100">
        <f>'DRE + DCF'!$AE$38*'DRE + DCF'!$AE$39*(1+G1785)/(R1785-G1785)/AC1785</f>
        <v>10.154741125957674</v>
      </c>
      <c r="G1785" s="92">
        <f>R1785*(1-'DRE + DCF'!$AE$39)</f>
        <v>0.16104373724587928</v>
      </c>
      <c r="H1785" s="94">
        <f t="shared" si="197"/>
        <v>0.26840622874313214</v>
      </c>
      <c r="I1785" s="94">
        <f t="shared" si="198"/>
        <v>0.26840622874313214</v>
      </c>
      <c r="J1785" s="94">
        <f t="shared" si="198"/>
        <v>0.26840622874313214</v>
      </c>
      <c r="K1785" s="94">
        <f t="shared" si="198"/>
        <v>0.26840622874313214</v>
      </c>
      <c r="L1785" s="94">
        <f t="shared" si="198"/>
        <v>0.26840622874313214</v>
      </c>
      <c r="M1785" s="94">
        <f t="shared" si="198"/>
        <v>0.26840622874313214</v>
      </c>
      <c r="N1785" s="94">
        <f t="shared" si="198"/>
        <v>0.26840622874313214</v>
      </c>
      <c r="O1785" s="94">
        <f t="shared" si="198"/>
        <v>0.26840622874313214</v>
      </c>
      <c r="P1785" s="94">
        <f t="shared" si="198"/>
        <v>0.26840622874313214</v>
      </c>
      <c r="Q1785" s="94">
        <f t="shared" si="198"/>
        <v>0.26840622874313214</v>
      </c>
      <c r="R1785" s="94">
        <f t="shared" si="198"/>
        <v>0.26840622874313214</v>
      </c>
      <c r="S1785" s="93">
        <f>(1+H1785)^((5-Dashboard!$F$9)*3/12)</f>
        <v>1.0612423961193054</v>
      </c>
      <c r="T1785" s="93">
        <f t="shared" si="196"/>
        <v>1.3460864654440132</v>
      </c>
      <c r="U1785" s="93">
        <f t="shared" si="196"/>
        <v>1.7073844571960133</v>
      </c>
      <c r="V1785" s="93">
        <f t="shared" si="196"/>
        <v>2.1656570803666351</v>
      </c>
      <c r="W1785" s="93">
        <f t="shared" si="196"/>
        <v>2.7469329300587058</v>
      </c>
      <c r="X1785" s="93">
        <f t="shared" si="196"/>
        <v>3.484226838426085</v>
      </c>
      <c r="Y1785" s="93">
        <f t="shared" si="195"/>
        <v>4.4194150242136372</v>
      </c>
      <c r="Z1785" s="93">
        <f t="shared" si="195"/>
        <v>5.6056135441135577</v>
      </c>
      <c r="AA1785" s="93">
        <f t="shared" si="195"/>
        <v>7.1101951352805006</v>
      </c>
      <c r="AB1785" s="93">
        <f t="shared" si="195"/>
        <v>9.0186157971689038</v>
      </c>
      <c r="AC1785" s="95">
        <f t="shared" si="195"/>
        <v>11.439268451770246</v>
      </c>
      <c r="AE1785" s="96"/>
    </row>
    <row r="1786" spans="3:31" ht="24.75" customHeight="1" x14ac:dyDescent="0.25">
      <c r="C1786" s="91">
        <f>ABS(E1786-Dashboard!$F$13)</f>
        <v>21.114278603948208</v>
      </c>
      <c r="D1786" s="92">
        <f t="shared" si="193"/>
        <v>0.26850622874313212</v>
      </c>
      <c r="E1786" s="93" cm="1">
        <f t="array" ref="E1786">SUM('DRE + DCF'!$S$41/TIR!S1786,'DRE + DCF'!$U$41:$AD$41/TIR!T1786:AC1786,TIR!F1786)</f>
        <v>28.39572139605179</v>
      </c>
      <c r="F1786" s="100">
        <f>'DRE + DCF'!$AE$38*'DRE + DCF'!$AE$39*(1+G1786)/(R1786-G1786)/AC1786</f>
        <v>10.143283980168089</v>
      </c>
      <c r="G1786" s="92">
        <f>R1786*(1-'DRE + DCF'!$AE$39)</f>
        <v>0.16110373724587926</v>
      </c>
      <c r="H1786" s="94">
        <f t="shared" si="197"/>
        <v>0.26850622874313212</v>
      </c>
      <c r="I1786" s="94">
        <f t="shared" si="198"/>
        <v>0.26850622874313212</v>
      </c>
      <c r="J1786" s="94">
        <f t="shared" si="198"/>
        <v>0.26850622874313212</v>
      </c>
      <c r="K1786" s="94">
        <f t="shared" si="198"/>
        <v>0.26850622874313212</v>
      </c>
      <c r="L1786" s="94">
        <f t="shared" si="198"/>
        <v>0.26850622874313212</v>
      </c>
      <c r="M1786" s="94">
        <f t="shared" si="198"/>
        <v>0.26850622874313212</v>
      </c>
      <c r="N1786" s="94">
        <f t="shared" si="198"/>
        <v>0.26850622874313212</v>
      </c>
      <c r="O1786" s="94">
        <f t="shared" si="198"/>
        <v>0.26850622874313212</v>
      </c>
      <c r="P1786" s="94">
        <f t="shared" si="198"/>
        <v>0.26850622874313212</v>
      </c>
      <c r="Q1786" s="94">
        <f t="shared" si="198"/>
        <v>0.26850622874313212</v>
      </c>
      <c r="R1786" s="94">
        <f t="shared" si="198"/>
        <v>0.26850622874313212</v>
      </c>
      <c r="S1786" s="93">
        <f>(1+H1786)^((5-Dashboard!$F$9)*3/12)</f>
        <v>1.0612633123486299</v>
      </c>
      <c r="T1786" s="93">
        <f t="shared" si="196"/>
        <v>1.3462191220508053</v>
      </c>
      <c r="U1786" s="93">
        <f t="shared" si="196"/>
        <v>1.7076873415745573</v>
      </c>
      <c r="V1786" s="93">
        <f t="shared" si="196"/>
        <v>2.1662120295331264</v>
      </c>
      <c r="W1786" s="93">
        <f t="shared" si="196"/>
        <v>2.7478534522410727</v>
      </c>
      <c r="X1786" s="93">
        <f t="shared" si="196"/>
        <v>3.4856692198411197</v>
      </c>
      <c r="Y1786" s="93">
        <f t="shared" si="195"/>
        <v>4.4215931167066742</v>
      </c>
      <c r="Z1786" s="93">
        <f t="shared" si="195"/>
        <v>5.6088184095101754</v>
      </c>
      <c r="AA1786" s="93">
        <f t="shared" si="195"/>
        <v>7.1148210883528051</v>
      </c>
      <c r="AB1786" s="93">
        <f t="shared" si="195"/>
        <v>9.0251948669685245</v>
      </c>
      <c r="AC1786" s="95">
        <f t="shared" si="195"/>
        <v>11.448515904370117</v>
      </c>
      <c r="AE1786" s="96"/>
    </row>
    <row r="1787" spans="3:31" ht="24.75" customHeight="1" x14ac:dyDescent="0.25">
      <c r="C1787" s="91">
        <f>ABS(E1787-Dashboard!$F$13)</f>
        <v>21.132046898206212</v>
      </c>
      <c r="D1787" s="92">
        <f t="shared" si="193"/>
        <v>0.26860622874313211</v>
      </c>
      <c r="E1787" s="93" cm="1">
        <f t="array" ref="E1787">SUM('DRE + DCF'!$S$41/TIR!S1787,'DRE + DCF'!$U$41:$AD$41/TIR!T1787:AC1787,TIR!F1787)</f>
        <v>28.377953101793786</v>
      </c>
      <c r="F1787" s="100">
        <f>'DRE + DCF'!$AE$38*'DRE + DCF'!$AE$39*(1+G1787)/(R1787-G1787)/AC1787</f>
        <v>10.131841784646303</v>
      </c>
      <c r="G1787" s="92">
        <f>R1787*(1-'DRE + DCF'!$AE$39)</f>
        <v>0.16116373724587926</v>
      </c>
      <c r="H1787" s="94">
        <f t="shared" si="197"/>
        <v>0.26860622874313211</v>
      </c>
      <c r="I1787" s="94">
        <f t="shared" si="198"/>
        <v>0.26860622874313211</v>
      </c>
      <c r="J1787" s="94">
        <f t="shared" si="198"/>
        <v>0.26860622874313211</v>
      </c>
      <c r="K1787" s="94">
        <f t="shared" si="198"/>
        <v>0.26860622874313211</v>
      </c>
      <c r="L1787" s="94">
        <f t="shared" si="198"/>
        <v>0.26860622874313211</v>
      </c>
      <c r="M1787" s="94">
        <f t="shared" si="198"/>
        <v>0.26860622874313211</v>
      </c>
      <c r="N1787" s="94">
        <f t="shared" si="198"/>
        <v>0.26860622874313211</v>
      </c>
      <c r="O1787" s="94">
        <f t="shared" si="198"/>
        <v>0.26860622874313211</v>
      </c>
      <c r="P1787" s="94">
        <f t="shared" si="198"/>
        <v>0.26860622874313211</v>
      </c>
      <c r="Q1787" s="94">
        <f t="shared" si="198"/>
        <v>0.26860622874313211</v>
      </c>
      <c r="R1787" s="94">
        <f t="shared" si="198"/>
        <v>0.26860622874313211</v>
      </c>
      <c r="S1787" s="93">
        <f>(1+H1787)^((5-Dashboard!$F$9)*3/12)</f>
        <v>1.0612842273413263</v>
      </c>
      <c r="T1787" s="93">
        <f t="shared" si="196"/>
        <v>1.3463517812720489</v>
      </c>
      <c r="U1787" s="93">
        <f t="shared" si="196"/>
        <v>1.7079902558011322</v>
      </c>
      <c r="V1787" s="93">
        <f t="shared" si="196"/>
        <v>2.1667670771418917</v>
      </c>
      <c r="W1787" s="93">
        <f t="shared" si="196"/>
        <v>2.7487742102977544</v>
      </c>
      <c r="X1787" s="93">
        <f t="shared" si="196"/>
        <v>3.4871120845922152</v>
      </c>
      <c r="Y1787" s="93">
        <f t="shared" si="195"/>
        <v>4.4237721108391321</v>
      </c>
      <c r="Z1787" s="93">
        <f t="shared" si="195"/>
        <v>5.6120248543506763</v>
      </c>
      <c r="AA1787" s="93">
        <f t="shared" si="195"/>
        <v>7.1194496860905367</v>
      </c>
      <c r="AB1787" s="93">
        <f t="shared" si="195"/>
        <v>9.0317782169977914</v>
      </c>
      <c r="AC1787" s="95">
        <f t="shared" si="195"/>
        <v>11.457770102709938</v>
      </c>
      <c r="AE1787" s="96"/>
    </row>
    <row r="1788" spans="3:31" ht="24.75" customHeight="1" x14ac:dyDescent="0.25">
      <c r="C1788" s="91">
        <f>ABS(E1788-Dashboard!$F$13)</f>
        <v>21.149796641647441</v>
      </c>
      <c r="D1788" s="92">
        <f t="shared" si="193"/>
        <v>0.2687062287431321</v>
      </c>
      <c r="E1788" s="93" cm="1">
        <f t="array" ref="E1788">SUM('DRE + DCF'!$S$41/TIR!S1788,'DRE + DCF'!$U$41:$AD$41/TIR!T1788:AC1788,TIR!F1788)</f>
        <v>28.360203358352557</v>
      </c>
      <c r="F1788" s="100">
        <f>'DRE + DCF'!$AE$38*'DRE + DCF'!$AE$39*(1+G1788)/(R1788-G1788)/AC1788</f>
        <v>10.120414516815488</v>
      </c>
      <c r="G1788" s="92">
        <f>R1788*(1-'DRE + DCF'!$AE$39)</f>
        <v>0.16122373724587927</v>
      </c>
      <c r="H1788" s="94">
        <f t="shared" si="197"/>
        <v>0.2687062287431321</v>
      </c>
      <c r="I1788" s="94">
        <f t="shared" si="198"/>
        <v>0.2687062287431321</v>
      </c>
      <c r="J1788" s="94">
        <f t="shared" si="198"/>
        <v>0.2687062287431321</v>
      </c>
      <c r="K1788" s="94">
        <f t="shared" si="198"/>
        <v>0.2687062287431321</v>
      </c>
      <c r="L1788" s="94">
        <f t="shared" si="198"/>
        <v>0.2687062287431321</v>
      </c>
      <c r="M1788" s="94">
        <f t="shared" si="198"/>
        <v>0.2687062287431321</v>
      </c>
      <c r="N1788" s="94">
        <f t="shared" si="198"/>
        <v>0.2687062287431321</v>
      </c>
      <c r="O1788" s="94">
        <f t="shared" si="198"/>
        <v>0.2687062287431321</v>
      </c>
      <c r="P1788" s="94">
        <f t="shared" si="198"/>
        <v>0.2687062287431321</v>
      </c>
      <c r="Q1788" s="94">
        <f t="shared" si="198"/>
        <v>0.2687062287431321</v>
      </c>
      <c r="R1788" s="94">
        <f t="shared" si="198"/>
        <v>0.2687062287431321</v>
      </c>
      <c r="S1788" s="93">
        <f>(1+H1788)^((5-Dashboard!$F$9)*3/12)</f>
        <v>1.0613051410975647</v>
      </c>
      <c r="T1788" s="93">
        <f t="shared" si="196"/>
        <v>1.3464844431075891</v>
      </c>
      <c r="U1788" s="93">
        <f t="shared" si="196"/>
        <v>1.7082931998763258</v>
      </c>
      <c r="V1788" s="93">
        <f t="shared" si="196"/>
        <v>2.167322223202631</v>
      </c>
      <c r="W1788" s="93">
        <f t="shared" si="196"/>
        <v>2.7496952042705907</v>
      </c>
      <c r="X1788" s="93">
        <f t="shared" si="196"/>
        <v>3.4885554328032176</v>
      </c>
      <c r="Y1788" s="93">
        <f t="shared" si="195"/>
        <v>4.4259520069131355</v>
      </c>
      <c r="Z1788" s="93">
        <f t="shared" si="195"/>
        <v>5.6152328792888611</v>
      </c>
      <c r="AA1788" s="93">
        <f t="shared" si="195"/>
        <v>7.1240809297970102</v>
      </c>
      <c r="AB1788" s="93">
        <f t="shared" si="195"/>
        <v>9.0383658497036308</v>
      </c>
      <c r="AC1788" s="95">
        <f t="shared" si="195"/>
        <v>11.467031051178209</v>
      </c>
      <c r="AE1788" s="96"/>
    </row>
    <row r="1789" spans="3:31" ht="24.75" customHeight="1" x14ac:dyDescent="0.25">
      <c r="C1789" s="91">
        <f>ABS(E1789-Dashboard!$F$13)</f>
        <v>21.167527859452562</v>
      </c>
      <c r="D1789" s="92">
        <f t="shared" si="193"/>
        <v>0.26880622874313209</v>
      </c>
      <c r="E1789" s="93" cm="1">
        <f t="array" ref="E1789">SUM('DRE + DCF'!$S$41/TIR!S1789,'DRE + DCF'!$U$41:$AD$41/TIR!T1789:AC1789,TIR!F1789)</f>
        <v>28.342472140547436</v>
      </c>
      <c r="F1789" s="100">
        <f>'DRE + DCF'!$AE$38*'DRE + DCF'!$AE$39*(1+G1789)/(R1789-G1789)/AC1789</f>
        <v>10.109002154138302</v>
      </c>
      <c r="G1789" s="92">
        <f>R1789*(1-'DRE + DCF'!$AE$39)</f>
        <v>0.16128373724587924</v>
      </c>
      <c r="H1789" s="94">
        <f t="shared" si="197"/>
        <v>0.26880622874313209</v>
      </c>
      <c r="I1789" s="94">
        <f t="shared" si="198"/>
        <v>0.26880622874313209</v>
      </c>
      <c r="J1789" s="94">
        <f t="shared" si="198"/>
        <v>0.26880622874313209</v>
      </c>
      <c r="K1789" s="94">
        <f t="shared" si="198"/>
        <v>0.26880622874313209</v>
      </c>
      <c r="L1789" s="94">
        <f t="shared" si="198"/>
        <v>0.26880622874313209</v>
      </c>
      <c r="M1789" s="94">
        <f t="shared" si="198"/>
        <v>0.26880622874313209</v>
      </c>
      <c r="N1789" s="94">
        <f t="shared" si="198"/>
        <v>0.26880622874313209</v>
      </c>
      <c r="O1789" s="94">
        <f t="shared" si="198"/>
        <v>0.26880622874313209</v>
      </c>
      <c r="P1789" s="94">
        <f t="shared" si="198"/>
        <v>0.26880622874313209</v>
      </c>
      <c r="Q1789" s="94">
        <f t="shared" si="198"/>
        <v>0.26880622874313209</v>
      </c>
      <c r="R1789" s="94">
        <f t="shared" si="198"/>
        <v>0.26880622874313209</v>
      </c>
      <c r="S1789" s="93">
        <f>(1+H1789)^((5-Dashboard!$F$9)*3/12)</f>
        <v>1.061326053617516</v>
      </c>
      <c r="T1789" s="93">
        <f t="shared" si="196"/>
        <v>1.3466171075572717</v>
      </c>
      <c r="U1789" s="93">
        <f t="shared" si="196"/>
        <v>1.7085961738007267</v>
      </c>
      <c r="V1789" s="93">
        <f t="shared" si="196"/>
        <v>2.1678774677250452</v>
      </c>
      <c r="W1789" s="93">
        <f t="shared" si="196"/>
        <v>2.7506164342014254</v>
      </c>
      <c r="X1789" s="93">
        <f t="shared" si="196"/>
        <v>3.489999264597992</v>
      </c>
      <c r="Y1789" s="93">
        <f t="shared" si="195"/>
        <v>4.4281328052308826</v>
      </c>
      <c r="Z1789" s="93">
        <f t="shared" si="195"/>
        <v>5.6184424849787424</v>
      </c>
      <c r="AA1789" s="93">
        <f t="shared" si="195"/>
        <v>7.1287148207760698</v>
      </c>
      <c r="AB1789" s="93">
        <f t="shared" si="195"/>
        <v>9.0449577675341573</v>
      </c>
      <c r="AC1789" s="95">
        <f t="shared" si="195"/>
        <v>11.476298754165914</v>
      </c>
      <c r="AE1789" s="96"/>
    </row>
    <row r="1790" spans="3:31" ht="24.75" customHeight="1" x14ac:dyDescent="0.25">
      <c r="C1790" s="91">
        <f>ABS(E1790-Dashboard!$F$13)</f>
        <v>21.185240576760631</v>
      </c>
      <c r="D1790" s="92">
        <f t="shared" si="193"/>
        <v>0.26890622874313208</v>
      </c>
      <c r="E1790" s="93" cm="1">
        <f t="array" ref="E1790">SUM('DRE + DCF'!$S$41/TIR!S1790,'DRE + DCF'!$U$41:$AD$41/TIR!T1790:AC1790,TIR!F1790)</f>
        <v>28.324759423239367</v>
      </c>
      <c r="F1790" s="100">
        <f>'DRE + DCF'!$AE$38*'DRE + DCF'!$AE$39*(1+G1790)/(R1790-G1790)/AC1790</f>
        <v>10.097604674116766</v>
      </c>
      <c r="G1790" s="92">
        <f>R1790*(1-'DRE + DCF'!$AE$39)</f>
        <v>0.16134373724587925</v>
      </c>
      <c r="H1790" s="94">
        <f t="shared" si="197"/>
        <v>0.26890622874313208</v>
      </c>
      <c r="I1790" s="94">
        <f t="shared" si="198"/>
        <v>0.26890622874313208</v>
      </c>
      <c r="J1790" s="94">
        <f t="shared" si="198"/>
        <v>0.26890622874313208</v>
      </c>
      <c r="K1790" s="94">
        <f t="shared" si="198"/>
        <v>0.26890622874313208</v>
      </c>
      <c r="L1790" s="94">
        <f t="shared" si="198"/>
        <v>0.26890622874313208</v>
      </c>
      <c r="M1790" s="94">
        <f t="shared" si="198"/>
        <v>0.26890622874313208</v>
      </c>
      <c r="N1790" s="94">
        <f t="shared" si="198"/>
        <v>0.26890622874313208</v>
      </c>
      <c r="O1790" s="94">
        <f t="shared" si="198"/>
        <v>0.26890622874313208</v>
      </c>
      <c r="P1790" s="94">
        <f t="shared" si="198"/>
        <v>0.26890622874313208</v>
      </c>
      <c r="Q1790" s="94">
        <f t="shared" si="198"/>
        <v>0.26890622874313208</v>
      </c>
      <c r="R1790" s="94">
        <f t="shared" si="198"/>
        <v>0.26890622874313208</v>
      </c>
      <c r="S1790" s="93">
        <f>(1+H1790)^((5-Dashboard!$F$9)*3/12)</f>
        <v>1.0613469649013505</v>
      </c>
      <c r="T1790" s="93">
        <f t="shared" si="196"/>
        <v>1.346749774620942</v>
      </c>
      <c r="U1790" s="93">
        <f t="shared" si="196"/>
        <v>1.7088991775749227</v>
      </c>
      <c r="V1790" s="93">
        <f t="shared" si="196"/>
        <v>2.1684328107188353</v>
      </c>
      <c r="W1790" s="93">
        <f t="shared" si="196"/>
        <v>2.7515379001321074</v>
      </c>
      <c r="X1790" s="93">
        <f t="shared" si="196"/>
        <v>3.4914435801004293</v>
      </c>
      <c r="Y1790" s="93">
        <f t="shared" si="195"/>
        <v>4.4303145060946552</v>
      </c>
      <c r="Z1790" s="93">
        <f t="shared" si="195"/>
        <v>5.6216536720745607</v>
      </c>
      <c r="AA1790" s="93">
        <f t="shared" si="195"/>
        <v>7.133351360332111</v>
      </c>
      <c r="AB1790" s="93">
        <f t="shared" si="195"/>
        <v>9.0515539729387093</v>
      </c>
      <c r="AC1790" s="95">
        <f t="shared" si="195"/>
        <v>11.485573216066571</v>
      </c>
      <c r="AE1790" s="96"/>
    </row>
    <row r="1791" spans="3:31" ht="24.75" customHeight="1" x14ac:dyDescent="0.25">
      <c r="C1791" s="91">
        <f>ABS(E1791-Dashboard!$F$13)</f>
        <v>21.202934818669135</v>
      </c>
      <c r="D1791" s="92">
        <f t="shared" si="193"/>
        <v>0.26900622874313207</v>
      </c>
      <c r="E1791" s="93" cm="1">
        <f t="array" ref="E1791">SUM('DRE + DCF'!$S$41/TIR!S1791,'DRE + DCF'!$U$41:$AD$41/TIR!T1791:AC1791,TIR!F1791)</f>
        <v>28.307065181330863</v>
      </c>
      <c r="F1791" s="100">
        <f>'DRE + DCF'!$AE$38*'DRE + DCF'!$AE$39*(1+G1791)/(R1791-G1791)/AC1791</f>
        <v>10.086222054292218</v>
      </c>
      <c r="G1791" s="92">
        <f>R1791*(1-'DRE + DCF'!$AE$39)</f>
        <v>0.16140373724587923</v>
      </c>
      <c r="H1791" s="94">
        <f t="shared" si="197"/>
        <v>0.26900622874313207</v>
      </c>
      <c r="I1791" s="94">
        <f t="shared" si="198"/>
        <v>0.26900622874313207</v>
      </c>
      <c r="J1791" s="94">
        <f t="shared" si="198"/>
        <v>0.26900622874313207</v>
      </c>
      <c r="K1791" s="94">
        <f t="shared" si="198"/>
        <v>0.26900622874313207</v>
      </c>
      <c r="L1791" s="94">
        <f t="shared" si="198"/>
        <v>0.26900622874313207</v>
      </c>
      <c r="M1791" s="94">
        <f t="shared" si="198"/>
        <v>0.26900622874313207</v>
      </c>
      <c r="N1791" s="94">
        <f t="shared" si="198"/>
        <v>0.26900622874313207</v>
      </c>
      <c r="O1791" s="94">
        <f t="shared" si="198"/>
        <v>0.26900622874313207</v>
      </c>
      <c r="P1791" s="94">
        <f t="shared" si="198"/>
        <v>0.26900622874313207</v>
      </c>
      <c r="Q1791" s="94">
        <f t="shared" si="198"/>
        <v>0.26900622874313207</v>
      </c>
      <c r="R1791" s="94">
        <f t="shared" si="198"/>
        <v>0.26900622874313207</v>
      </c>
      <c r="S1791" s="93">
        <f>(1+H1791)^((5-Dashboard!$F$9)*3/12)</f>
        <v>1.0613678749492386</v>
      </c>
      <c r="T1791" s="93">
        <f t="shared" si="196"/>
        <v>1.3468824442984455</v>
      </c>
      <c r="U1791" s="93">
        <f t="shared" si="196"/>
        <v>1.709202211199502</v>
      </c>
      <c r="V1791" s="93">
        <f t="shared" si="196"/>
        <v>2.1689882521937025</v>
      </c>
      <c r="W1791" s="93">
        <f t="shared" si="196"/>
        <v>2.752459602104488</v>
      </c>
      <c r="X1791" s="93">
        <f t="shared" si="196"/>
        <v>3.4928883794344383</v>
      </c>
      <c r="Y1791" s="93">
        <f t="shared" si="195"/>
        <v>4.4324971098068069</v>
      </c>
      <c r="Z1791" s="93">
        <f t="shared" si="195"/>
        <v>5.6248664412307683</v>
      </c>
      <c r="AA1791" s="93">
        <f t="shared" si="195"/>
        <v>7.13799054977006</v>
      </c>
      <c r="AB1791" s="93">
        <f t="shared" si="195"/>
        <v>9.0581544683678192</v>
      </c>
      <c r="AC1791" s="95">
        <f t="shared" si="195"/>
        <v>11.494854441276196</v>
      </c>
      <c r="AE1791" s="96"/>
    </row>
    <row r="1792" spans="3:31" ht="24.75" customHeight="1" x14ac:dyDescent="0.25">
      <c r="C1792" s="91">
        <f>ABS(E1792-Dashboard!$F$13)</f>
        <v>21.220610610234026</v>
      </c>
      <c r="D1792" s="92">
        <f t="shared" si="193"/>
        <v>0.26910622874313206</v>
      </c>
      <c r="E1792" s="93" cm="1">
        <f t="array" ref="E1792">SUM('DRE + DCF'!$S$41/TIR!S1792,'DRE + DCF'!$U$41:$AD$41/TIR!T1792:AC1792,TIR!F1792)</f>
        <v>28.289389389765972</v>
      </c>
      <c r="F1792" s="100">
        <f>'DRE + DCF'!$AE$38*'DRE + DCF'!$AE$39*(1+G1792)/(R1792-G1792)/AC1792</f>
        <v>10.074854272245226</v>
      </c>
      <c r="G1792" s="92">
        <f>R1792*(1-'DRE + DCF'!$AE$39)</f>
        <v>0.16146373724587923</v>
      </c>
      <c r="H1792" s="94">
        <f t="shared" si="197"/>
        <v>0.26910622874313206</v>
      </c>
      <c r="I1792" s="94">
        <f t="shared" si="198"/>
        <v>0.26910622874313206</v>
      </c>
      <c r="J1792" s="94">
        <f t="shared" si="198"/>
        <v>0.26910622874313206</v>
      </c>
      <c r="K1792" s="94">
        <f t="shared" si="198"/>
        <v>0.26910622874313206</v>
      </c>
      <c r="L1792" s="94">
        <f t="shared" si="198"/>
        <v>0.26910622874313206</v>
      </c>
      <c r="M1792" s="94">
        <f t="shared" si="198"/>
        <v>0.26910622874313206</v>
      </c>
      <c r="N1792" s="94">
        <f t="shared" si="198"/>
        <v>0.26910622874313206</v>
      </c>
      <c r="O1792" s="94">
        <f t="shared" si="198"/>
        <v>0.26910622874313206</v>
      </c>
      <c r="P1792" s="94">
        <f t="shared" si="198"/>
        <v>0.26910622874313206</v>
      </c>
      <c r="Q1792" s="94">
        <f t="shared" si="198"/>
        <v>0.26910622874313206</v>
      </c>
      <c r="R1792" s="94">
        <f t="shared" si="198"/>
        <v>0.26910622874313206</v>
      </c>
      <c r="S1792" s="93">
        <f>(1+H1792)^((5-Dashboard!$F$9)*3/12)</f>
        <v>1.0613887837613509</v>
      </c>
      <c r="T1792" s="93">
        <f t="shared" si="196"/>
        <v>1.3470151165896278</v>
      </c>
      <c r="U1792" s="93">
        <f t="shared" si="196"/>
        <v>1.709505274675053</v>
      </c>
      <c r="V1792" s="93">
        <f t="shared" si="196"/>
        <v>2.1695437921593488</v>
      </c>
      <c r="W1792" s="93">
        <f t="shared" si="196"/>
        <v>2.7533815401604245</v>
      </c>
      <c r="X1792" s="93">
        <f t="shared" si="196"/>
        <v>3.4943336627239527</v>
      </c>
      <c r="Y1792" s="93">
        <f t="shared" si="195"/>
        <v>4.4346806166697714</v>
      </c>
      <c r="Z1792" s="93">
        <f t="shared" si="195"/>
        <v>5.6280807931020407</v>
      </c>
      <c r="AA1792" s="93">
        <f t="shared" si="195"/>
        <v>7.1426323903953861</v>
      </c>
      <c r="AB1792" s="93">
        <f t="shared" si="195"/>
        <v>9.0647592562732306</v>
      </c>
      <c r="AC1792" s="95">
        <f t="shared" si="195"/>
        <v>11.504142434193318</v>
      </c>
      <c r="AE1792" s="96"/>
    </row>
    <row r="1793" spans="3:31" ht="24.75" customHeight="1" x14ac:dyDescent="0.25">
      <c r="C1793" s="91">
        <f>ABS(E1793-Dashboard!$F$13)</f>
        <v>21.238267976469913</v>
      </c>
      <c r="D1793" s="92">
        <f t="shared" si="193"/>
        <v>0.26920622874313205</v>
      </c>
      <c r="E1793" s="93" cm="1">
        <f t="array" ref="E1793">SUM('DRE + DCF'!$S$41/TIR!S1793,'DRE + DCF'!$U$41:$AD$41/TIR!T1793:AC1793,TIR!F1793)</f>
        <v>28.271732023530085</v>
      </c>
      <c r="F1793" s="100">
        <f>'DRE + DCF'!$AE$38*'DRE + DCF'!$AE$39*(1+G1793)/(R1793-G1793)/AC1793</f>
        <v>10.063501305595492</v>
      </c>
      <c r="G1793" s="92">
        <f>R1793*(1-'DRE + DCF'!$AE$39)</f>
        <v>0.16152373724587923</v>
      </c>
      <c r="H1793" s="94">
        <f t="shared" si="197"/>
        <v>0.26920622874313205</v>
      </c>
      <c r="I1793" s="94">
        <f t="shared" si="198"/>
        <v>0.26920622874313205</v>
      </c>
      <c r="J1793" s="94">
        <f t="shared" si="198"/>
        <v>0.26920622874313205</v>
      </c>
      <c r="K1793" s="94">
        <f t="shared" si="198"/>
        <v>0.26920622874313205</v>
      </c>
      <c r="L1793" s="94">
        <f t="shared" si="198"/>
        <v>0.26920622874313205</v>
      </c>
      <c r="M1793" s="94">
        <f t="shared" si="198"/>
        <v>0.26920622874313205</v>
      </c>
      <c r="N1793" s="94">
        <f t="shared" si="198"/>
        <v>0.26920622874313205</v>
      </c>
      <c r="O1793" s="94">
        <f t="shared" si="198"/>
        <v>0.26920622874313205</v>
      </c>
      <c r="P1793" s="94">
        <f t="shared" si="198"/>
        <v>0.26920622874313205</v>
      </c>
      <c r="Q1793" s="94">
        <f t="shared" si="198"/>
        <v>0.26920622874313205</v>
      </c>
      <c r="R1793" s="94">
        <f t="shared" si="198"/>
        <v>0.26920622874313205</v>
      </c>
      <c r="S1793" s="93">
        <f>(1+H1793)^((5-Dashboard!$F$9)*3/12)</f>
        <v>1.0614096913378577</v>
      </c>
      <c r="T1793" s="93">
        <f t="shared" si="196"/>
        <v>1.3471477914943342</v>
      </c>
      <c r="U1793" s="93">
        <f t="shared" si="196"/>
        <v>1.709808368002163</v>
      </c>
      <c r="V1793" s="93">
        <f t="shared" si="196"/>
        <v>2.1700994306254744</v>
      </c>
      <c r="W1793" s="93">
        <f t="shared" si="196"/>
        <v>2.7543037143417766</v>
      </c>
      <c r="X1793" s="93">
        <f t="shared" si="196"/>
        <v>3.4957794300929272</v>
      </c>
      <c r="Y1793" s="93">
        <f t="shared" si="195"/>
        <v>4.4368650269860597</v>
      </c>
      <c r="Z1793" s="93">
        <f t="shared" si="195"/>
        <v>5.6312967283432718</v>
      </c>
      <c r="AA1793" s="93">
        <f t="shared" si="195"/>
        <v>7.1472768835141016</v>
      </c>
      <c r="AB1793" s="93">
        <f t="shared" si="195"/>
        <v>9.0713683391078987</v>
      </c>
      <c r="AC1793" s="95">
        <f t="shared" si="195"/>
        <v>11.513437199218986</v>
      </c>
      <c r="AE1793" s="96"/>
    </row>
    <row r="1794" spans="3:31" ht="24.75" customHeight="1" x14ac:dyDescent="0.25">
      <c r="C1794" s="91">
        <f>ABS(E1794-Dashboard!$F$13)</f>
        <v>21.255906942350059</v>
      </c>
      <c r="D1794" s="92">
        <f t="shared" si="193"/>
        <v>0.26930622874313204</v>
      </c>
      <c r="E1794" s="93" cm="1">
        <f t="array" ref="E1794">SUM('DRE + DCF'!$S$41/TIR!S1794,'DRE + DCF'!$U$41:$AD$41/TIR!T1794:AC1794,TIR!F1794)</f>
        <v>28.254093057649939</v>
      </c>
      <c r="F1794" s="100">
        <f>'DRE + DCF'!$AE$38*'DRE + DCF'!$AE$39*(1+G1794)/(R1794-G1794)/AC1794</f>
        <v>10.052163132001786</v>
      </c>
      <c r="G1794" s="92">
        <f>R1794*(1-'DRE + DCF'!$AE$39)</f>
        <v>0.16158373724587921</v>
      </c>
      <c r="H1794" s="94">
        <f t="shared" si="197"/>
        <v>0.26930622874313204</v>
      </c>
      <c r="I1794" s="94">
        <f t="shared" si="198"/>
        <v>0.26930622874313204</v>
      </c>
      <c r="J1794" s="94">
        <f t="shared" si="198"/>
        <v>0.26930622874313204</v>
      </c>
      <c r="K1794" s="94">
        <f t="shared" si="198"/>
        <v>0.26930622874313204</v>
      </c>
      <c r="L1794" s="94">
        <f t="shared" si="198"/>
        <v>0.26930622874313204</v>
      </c>
      <c r="M1794" s="94">
        <f t="shared" si="198"/>
        <v>0.26930622874313204</v>
      </c>
      <c r="N1794" s="94">
        <f t="shared" si="198"/>
        <v>0.26930622874313204</v>
      </c>
      <c r="O1794" s="94">
        <f t="shared" si="198"/>
        <v>0.26930622874313204</v>
      </c>
      <c r="P1794" s="94">
        <f t="shared" si="198"/>
        <v>0.26930622874313204</v>
      </c>
      <c r="Q1794" s="94">
        <f t="shared" si="198"/>
        <v>0.26930622874313204</v>
      </c>
      <c r="R1794" s="94">
        <f t="shared" si="198"/>
        <v>0.26930622874313204</v>
      </c>
      <c r="S1794" s="93">
        <f>(1+H1794)^((5-Dashboard!$F$9)*3/12)</f>
        <v>1.0614305976789296</v>
      </c>
      <c r="T1794" s="93">
        <f t="shared" si="196"/>
        <v>1.3472804690124107</v>
      </c>
      <c r="U1794" s="93">
        <f t="shared" si="196"/>
        <v>1.7101114911814213</v>
      </c>
      <c r="V1794" s="93">
        <f t="shared" si="196"/>
        <v>2.1706551676017836</v>
      </c>
      <c r="W1794" s="93">
        <f t="shared" si="196"/>
        <v>2.7552261246904113</v>
      </c>
      <c r="X1794" s="93">
        <f t="shared" si="196"/>
        <v>3.4972256816653404</v>
      </c>
      <c r="Y1794" s="93">
        <f t="shared" si="195"/>
        <v>4.4390503410582625</v>
      </c>
      <c r="Z1794" s="93">
        <f t="shared" si="195"/>
        <v>5.6345142476095775</v>
      </c>
      <c r="AA1794" s="93">
        <f t="shared" si="195"/>
        <v>7.1519240304327587</v>
      </c>
      <c r="AB1794" s="93">
        <f t="shared" si="195"/>
        <v>9.0779817193259866</v>
      </c>
      <c r="AC1794" s="95">
        <f t="shared" si="195"/>
        <v>11.522738740756761</v>
      </c>
      <c r="AE1794" s="96"/>
    </row>
    <row r="1795" spans="3:31" ht="24.75" customHeight="1" x14ac:dyDescent="0.25">
      <c r="C1795" s="91">
        <f>ABS(E1795-Dashboard!$F$13)</f>
        <v>21.273527532806447</v>
      </c>
      <c r="D1795" s="92">
        <f t="shared" si="193"/>
        <v>0.26940622874313203</v>
      </c>
      <c r="E1795" s="93" cm="1">
        <f t="array" ref="E1795">SUM('DRE + DCF'!$S$41/TIR!S1795,'DRE + DCF'!$U$41:$AD$41/TIR!T1795:AC1795,TIR!F1795)</f>
        <v>28.236472467193551</v>
      </c>
      <c r="F1795" s="100">
        <f>'DRE + DCF'!$AE$38*'DRE + DCF'!$AE$39*(1+G1795)/(R1795-G1795)/AC1795</f>
        <v>10.040839729161883</v>
      </c>
      <c r="G1795" s="92">
        <f>R1795*(1-'DRE + DCF'!$AE$39)</f>
        <v>0.16164373724587922</v>
      </c>
      <c r="H1795" s="94">
        <f t="shared" si="197"/>
        <v>0.26940622874313203</v>
      </c>
      <c r="I1795" s="94">
        <f t="shared" si="198"/>
        <v>0.26940622874313203</v>
      </c>
      <c r="J1795" s="94">
        <f t="shared" si="198"/>
        <v>0.26940622874313203</v>
      </c>
      <c r="K1795" s="94">
        <f t="shared" si="198"/>
        <v>0.26940622874313203</v>
      </c>
      <c r="L1795" s="94">
        <f t="shared" si="198"/>
        <v>0.26940622874313203</v>
      </c>
      <c r="M1795" s="94">
        <f t="shared" si="198"/>
        <v>0.26940622874313203</v>
      </c>
      <c r="N1795" s="94">
        <f t="shared" si="198"/>
        <v>0.26940622874313203</v>
      </c>
      <c r="O1795" s="94">
        <f t="shared" si="198"/>
        <v>0.26940622874313203</v>
      </c>
      <c r="P1795" s="94">
        <f t="shared" si="198"/>
        <v>0.26940622874313203</v>
      </c>
      <c r="Q1795" s="94">
        <f t="shared" si="198"/>
        <v>0.26940622874313203</v>
      </c>
      <c r="R1795" s="94">
        <f t="shared" si="198"/>
        <v>0.26940622874313203</v>
      </c>
      <c r="S1795" s="93">
        <f>(1+H1795)^((5-Dashboard!$F$9)*3/12)</f>
        <v>1.0614515027847364</v>
      </c>
      <c r="T1795" s="93">
        <f t="shared" si="196"/>
        <v>1.3474131491437025</v>
      </c>
      <c r="U1795" s="93">
        <f t="shared" si="196"/>
        <v>1.7104146442134147</v>
      </c>
      <c r="V1795" s="93">
        <f t="shared" si="196"/>
        <v>2.1712110030979765</v>
      </c>
      <c r="W1795" s="93">
        <f t="shared" si="196"/>
        <v>2.7561487712481951</v>
      </c>
      <c r="X1795" s="93">
        <f t="shared" si="196"/>
        <v>3.4986724175651887</v>
      </c>
      <c r="Y1795" s="93">
        <f t="shared" si="195"/>
        <v>4.4412365591890426</v>
      </c>
      <c r="Z1795" s="93">
        <f t="shared" si="195"/>
        <v>5.6377333515562862</v>
      </c>
      <c r="AA1795" s="93">
        <f t="shared" si="195"/>
        <v>7.1565738324584434</v>
      </c>
      <c r="AB1795" s="93">
        <f t="shared" si="195"/>
        <v>9.0845993993828564</v>
      </c>
      <c r="AC1795" s="95">
        <f t="shared" si="195"/>
        <v>11.532047063212714</v>
      </c>
      <c r="AE1795" s="96"/>
    </row>
    <row r="1796" spans="3:31" ht="24.75" customHeight="1" x14ac:dyDescent="0.25">
      <c r="C1796" s="91">
        <f>ABS(E1796-Dashboard!$F$13)</f>
        <v>21.291129772729963</v>
      </c>
      <c r="D1796" s="92">
        <f t="shared" si="193"/>
        <v>0.26950622874313201</v>
      </c>
      <c r="E1796" s="93" cm="1">
        <f t="array" ref="E1796">SUM('DRE + DCF'!$S$41/TIR!S1796,'DRE + DCF'!$U$41:$AD$41/TIR!T1796:AC1796,TIR!F1796)</f>
        <v>28.218870227270035</v>
      </c>
      <c r="F1796" s="100">
        <f>'DRE + DCF'!$AE$38*'DRE + DCF'!$AE$39*(1+G1796)/(R1796-G1796)/AC1796</f>
        <v>10.029531074812446</v>
      </c>
      <c r="G1796" s="92">
        <f>R1796*(1-'DRE + DCF'!$AE$39)</f>
        <v>0.16170373724587919</v>
      </c>
      <c r="H1796" s="94">
        <f t="shared" si="197"/>
        <v>0.26950622874313201</v>
      </c>
      <c r="I1796" s="94">
        <f t="shared" si="198"/>
        <v>0.26950622874313201</v>
      </c>
      <c r="J1796" s="94">
        <f t="shared" si="198"/>
        <v>0.26950622874313201</v>
      </c>
      <c r="K1796" s="94">
        <f t="shared" si="198"/>
        <v>0.26950622874313201</v>
      </c>
      <c r="L1796" s="94">
        <f t="shared" si="198"/>
        <v>0.26950622874313201</v>
      </c>
      <c r="M1796" s="94">
        <f t="shared" si="198"/>
        <v>0.26950622874313201</v>
      </c>
      <c r="N1796" s="94">
        <f t="shared" si="198"/>
        <v>0.26950622874313201</v>
      </c>
      <c r="O1796" s="94">
        <f t="shared" si="198"/>
        <v>0.26950622874313201</v>
      </c>
      <c r="P1796" s="94">
        <f t="shared" si="198"/>
        <v>0.26950622874313201</v>
      </c>
      <c r="Q1796" s="94">
        <f t="shared" si="198"/>
        <v>0.26950622874313201</v>
      </c>
      <c r="R1796" s="94">
        <f t="shared" si="198"/>
        <v>0.26950622874313201</v>
      </c>
      <c r="S1796" s="93">
        <f>(1+H1796)^((5-Dashboard!$F$9)*3/12)</f>
        <v>1.0614724066554491</v>
      </c>
      <c r="T1796" s="93">
        <f t="shared" si="196"/>
        <v>1.3475458318880553</v>
      </c>
      <c r="U1796" s="93">
        <f t="shared" si="196"/>
        <v>1.7107178270987318</v>
      </c>
      <c r="V1796" s="93">
        <f t="shared" si="196"/>
        <v>2.1717669371237562</v>
      </c>
      <c r="W1796" s="93">
        <f t="shared" si="196"/>
        <v>2.7570716540570026</v>
      </c>
      <c r="X1796" s="93">
        <f t="shared" si="196"/>
        <v>3.5001196379164945</v>
      </c>
      <c r="Y1796" s="93">
        <f t="shared" si="195"/>
        <v>4.4434236816811454</v>
      </c>
      <c r="Z1796" s="93">
        <f t="shared" si="195"/>
        <v>5.6409540408389542</v>
      </c>
      <c r="AA1796" s="93">
        <f t="shared" si="195"/>
        <v>7.1612262908987923</v>
      </c>
      <c r="AB1796" s="93">
        <f t="shared" si="195"/>
        <v>9.0912213817350924</v>
      </c>
      <c r="AC1796" s="95">
        <f t="shared" si="195"/>
        <v>11.541362170995443</v>
      </c>
      <c r="AE1796" s="96"/>
    </row>
    <row r="1797" spans="3:31" ht="24.75" customHeight="1" x14ac:dyDescent="0.25">
      <c r="C1797" s="91">
        <f>ABS(E1797-Dashboard!$F$13)</f>
        <v>21.308713686970336</v>
      </c>
      <c r="D1797" s="92">
        <f t="shared" si="193"/>
        <v>0.269606228743132</v>
      </c>
      <c r="E1797" s="93" cm="1">
        <f t="array" ref="E1797">SUM('DRE + DCF'!$S$41/TIR!S1797,'DRE + DCF'!$U$41:$AD$41/TIR!T1797:AC1797,TIR!F1797)</f>
        <v>28.201286313029662</v>
      </c>
      <c r="F1797" s="100">
        <f>'DRE + DCF'!$AE$38*'DRE + DCF'!$AE$39*(1+G1797)/(R1797-G1797)/AC1797</f>
        <v>10.018237146728987</v>
      </c>
      <c r="G1797" s="92">
        <f>R1797*(1-'DRE + DCF'!$AE$39)</f>
        <v>0.1617637372458792</v>
      </c>
      <c r="H1797" s="94">
        <f t="shared" si="197"/>
        <v>0.269606228743132</v>
      </c>
      <c r="I1797" s="94">
        <f t="shared" si="198"/>
        <v>0.269606228743132</v>
      </c>
      <c r="J1797" s="94">
        <f t="shared" si="198"/>
        <v>0.269606228743132</v>
      </c>
      <c r="K1797" s="94">
        <f t="shared" si="198"/>
        <v>0.269606228743132</v>
      </c>
      <c r="L1797" s="94">
        <f t="shared" si="198"/>
        <v>0.269606228743132</v>
      </c>
      <c r="M1797" s="94">
        <f t="shared" si="198"/>
        <v>0.269606228743132</v>
      </c>
      <c r="N1797" s="94">
        <f t="shared" si="198"/>
        <v>0.269606228743132</v>
      </c>
      <c r="O1797" s="94">
        <f t="shared" si="198"/>
        <v>0.269606228743132</v>
      </c>
      <c r="P1797" s="94">
        <f t="shared" si="198"/>
        <v>0.269606228743132</v>
      </c>
      <c r="Q1797" s="94">
        <f t="shared" si="198"/>
        <v>0.269606228743132</v>
      </c>
      <c r="R1797" s="94">
        <f t="shared" si="198"/>
        <v>0.269606228743132</v>
      </c>
      <c r="S1797" s="93">
        <f>(1+H1797)^((5-Dashboard!$F$9)*3/12)</f>
        <v>1.0614933092912373</v>
      </c>
      <c r="T1797" s="93">
        <f t="shared" si="196"/>
        <v>1.3476785172453147</v>
      </c>
      <c r="U1797" s="93">
        <f t="shared" si="196"/>
        <v>1.7110210398379599</v>
      </c>
      <c r="V1797" s="93">
        <f t="shared" si="196"/>
        <v>2.1723229696888247</v>
      </c>
      <c r="W1797" s="93">
        <f t="shared" si="196"/>
        <v>2.7579947731587096</v>
      </c>
      <c r="X1797" s="93">
        <f t="shared" si="196"/>
        <v>3.5015673428432992</v>
      </c>
      <c r="Y1797" s="93">
        <f t="shared" si="195"/>
        <v>4.445611708837391</v>
      </c>
      <c r="Z1797" s="93">
        <f t="shared" si="195"/>
        <v>5.6441763161133505</v>
      </c>
      <c r="AA1797" s="93">
        <f t="shared" si="195"/>
        <v>7.165881407061975</v>
      </c>
      <c r="AB1797" s="93">
        <f t="shared" si="195"/>
        <v>9.0978476688404832</v>
      </c>
      <c r="AC1797" s="95">
        <f t="shared" si="195"/>
        <v>11.550684068516061</v>
      </c>
      <c r="AE1797" s="96"/>
    </row>
    <row r="1798" spans="3:31" ht="24.75" customHeight="1" x14ac:dyDescent="0.25">
      <c r="C1798" s="91">
        <f>ABS(E1798-Dashboard!$F$13)</f>
        <v>21.326279300336356</v>
      </c>
      <c r="D1798" s="92">
        <f t="shared" si="193"/>
        <v>0.26970622874313199</v>
      </c>
      <c r="E1798" s="93" cm="1">
        <f t="array" ref="E1798">SUM('DRE + DCF'!$S$41/TIR!S1798,'DRE + DCF'!$U$41:$AD$41/TIR!T1798:AC1798,TIR!F1798)</f>
        <v>28.183720699663642</v>
      </c>
      <c r="F1798" s="100">
        <f>'DRE + DCF'!$AE$38*'DRE + DCF'!$AE$39*(1+G1798)/(R1798-G1798)/AC1798</f>
        <v>10.006957922725764</v>
      </c>
      <c r="G1798" s="92">
        <f>R1798*(1-'DRE + DCF'!$AE$39)</f>
        <v>0.1618237372458792</v>
      </c>
      <c r="H1798" s="94">
        <f t="shared" si="197"/>
        <v>0.26970622874313199</v>
      </c>
      <c r="I1798" s="94">
        <f t="shared" si="198"/>
        <v>0.26970622874313199</v>
      </c>
      <c r="J1798" s="94">
        <f t="shared" si="198"/>
        <v>0.26970622874313199</v>
      </c>
      <c r="K1798" s="94">
        <f t="shared" si="198"/>
        <v>0.26970622874313199</v>
      </c>
      <c r="L1798" s="94">
        <f t="shared" si="198"/>
        <v>0.26970622874313199</v>
      </c>
      <c r="M1798" s="94">
        <f t="shared" si="198"/>
        <v>0.26970622874313199</v>
      </c>
      <c r="N1798" s="94">
        <f t="shared" si="198"/>
        <v>0.26970622874313199</v>
      </c>
      <c r="O1798" s="94">
        <f t="shared" si="198"/>
        <v>0.26970622874313199</v>
      </c>
      <c r="P1798" s="94">
        <f t="shared" si="198"/>
        <v>0.26970622874313199</v>
      </c>
      <c r="Q1798" s="94">
        <f t="shared" si="198"/>
        <v>0.26970622874313199</v>
      </c>
      <c r="R1798" s="94">
        <f t="shared" si="198"/>
        <v>0.26970622874313199</v>
      </c>
      <c r="S1798" s="93">
        <f>(1+H1798)^((5-Dashboard!$F$9)*3/12)</f>
        <v>1.0615142106922717</v>
      </c>
      <c r="T1798" s="93">
        <f t="shared" si="196"/>
        <v>1.3478112052153268</v>
      </c>
      <c r="U1798" s="93">
        <f t="shared" si="196"/>
        <v>1.7113242824316881</v>
      </c>
      <c r="V1798" s="93">
        <f t="shared" si="196"/>
        <v>2.1728791008028852</v>
      </c>
      <c r="W1798" s="93">
        <f t="shared" si="196"/>
        <v>2.7589181285951989</v>
      </c>
      <c r="X1798" s="93">
        <f t="shared" si="196"/>
        <v>3.5030155324696692</v>
      </c>
      <c r="Y1798" s="93">
        <f t="shared" si="195"/>
        <v>4.4478006409606783</v>
      </c>
      <c r="Z1798" s="93">
        <f t="shared" si="195"/>
        <v>5.6474001780354683</v>
      </c>
      <c r="AA1798" s="93">
        <f t="shared" si="195"/>
        <v>7.1705391822567064</v>
      </c>
      <c r="AB1798" s="93">
        <f t="shared" si="195"/>
        <v>9.1044782631580237</v>
      </c>
      <c r="AC1798" s="95">
        <f t="shared" si="195"/>
        <v>11.560012760188195</v>
      </c>
      <c r="AE1798" s="96"/>
    </row>
    <row r="1799" spans="3:31" ht="24.75" customHeight="1" x14ac:dyDescent="0.25">
      <c r="C1799" s="91">
        <f>ABS(E1799-Dashboard!$F$13)</f>
        <v>21.34382663759585</v>
      </c>
      <c r="D1799" s="92">
        <f t="shared" si="193"/>
        <v>0.26980622874313198</v>
      </c>
      <c r="E1799" s="93" cm="1">
        <f t="array" ref="E1799">SUM('DRE + DCF'!$S$41/TIR!S1799,'DRE + DCF'!$U$41:$AD$41/TIR!T1799:AC1799,TIR!F1799)</f>
        <v>28.166173362404148</v>
      </c>
      <c r="F1799" s="100">
        <f>'DRE + DCF'!$AE$38*'DRE + DCF'!$AE$39*(1+G1799)/(R1799-G1799)/AC1799</f>
        <v>9.9956933806557053</v>
      </c>
      <c r="G1799" s="92">
        <f>R1799*(1-'DRE + DCF'!$AE$39)</f>
        <v>0.16188373724587918</v>
      </c>
      <c r="H1799" s="94">
        <f t="shared" si="197"/>
        <v>0.26980622874313198</v>
      </c>
      <c r="I1799" s="94">
        <f t="shared" si="198"/>
        <v>0.26980622874313198</v>
      </c>
      <c r="J1799" s="94">
        <f t="shared" si="198"/>
        <v>0.26980622874313198</v>
      </c>
      <c r="K1799" s="94">
        <f t="shared" si="198"/>
        <v>0.26980622874313198</v>
      </c>
      <c r="L1799" s="94">
        <f t="shared" si="198"/>
        <v>0.26980622874313198</v>
      </c>
      <c r="M1799" s="94">
        <f t="shared" si="198"/>
        <v>0.26980622874313198</v>
      </c>
      <c r="N1799" s="94">
        <f t="shared" si="198"/>
        <v>0.26980622874313198</v>
      </c>
      <c r="O1799" s="94">
        <f t="shared" si="198"/>
        <v>0.26980622874313198</v>
      </c>
      <c r="P1799" s="94">
        <f t="shared" si="198"/>
        <v>0.26980622874313198</v>
      </c>
      <c r="Q1799" s="94">
        <f t="shared" si="198"/>
        <v>0.26980622874313198</v>
      </c>
      <c r="R1799" s="94">
        <f t="shared" si="198"/>
        <v>0.26980622874313198</v>
      </c>
      <c r="S1799" s="93">
        <f>(1+H1799)^((5-Dashboard!$F$9)*3/12)</f>
        <v>1.0615351108587221</v>
      </c>
      <c r="T1799" s="93">
        <f t="shared" si="196"/>
        <v>1.3479438957979364</v>
      </c>
      <c r="U1799" s="93">
        <f t="shared" si="196"/>
        <v>1.7116275548805029</v>
      </c>
      <c r="V1799" s="93">
        <f t="shared" si="196"/>
        <v>2.1734353304756397</v>
      </c>
      <c r="W1799" s="93">
        <f t="shared" si="196"/>
        <v>2.759841720408355</v>
      </c>
      <c r="X1799" s="93">
        <f t="shared" si="196"/>
        <v>3.5044642069196903</v>
      </c>
      <c r="Y1799" s="93">
        <f t="shared" si="195"/>
        <v>4.4499904783539828</v>
      </c>
      <c r="Z1799" s="93">
        <f t="shared" si="195"/>
        <v>5.6506256272615172</v>
      </c>
      <c r="AA1799" s="93">
        <f t="shared" si="195"/>
        <v>7.1751996177922415</v>
      </c>
      <c r="AB1799" s="93">
        <f t="shared" si="195"/>
        <v>9.1111131671479288</v>
      </c>
      <c r="AC1799" s="95">
        <f t="shared" si="195"/>
        <v>11.569348250428005</v>
      </c>
      <c r="AE1799" s="96"/>
    </row>
    <row r="1800" spans="3:31" ht="24.75" customHeight="1" x14ac:dyDescent="0.25">
      <c r="C1800" s="91">
        <f>ABS(E1800-Dashboard!$F$13)</f>
        <v>21.36135572347581</v>
      </c>
      <c r="D1800" s="92">
        <f t="shared" si="193"/>
        <v>0.26990622874313197</v>
      </c>
      <c r="E1800" s="93" cm="1">
        <f t="array" ref="E1800">SUM('DRE + DCF'!$S$41/TIR!S1800,'DRE + DCF'!$U$41:$AD$41/TIR!T1800:AC1800,TIR!F1800)</f>
        <v>28.148644276524188</v>
      </c>
      <c r="F1800" s="100">
        <f>'DRE + DCF'!$AE$38*'DRE + DCF'!$AE$39*(1+G1800)/(R1800-G1800)/AC1800</f>
        <v>9.9844434984103554</v>
      </c>
      <c r="G1800" s="92">
        <f>R1800*(1-'DRE + DCF'!$AE$39)</f>
        <v>0.16194373724587918</v>
      </c>
      <c r="H1800" s="94">
        <f t="shared" si="197"/>
        <v>0.26990622874313197</v>
      </c>
      <c r="I1800" s="94">
        <f t="shared" si="198"/>
        <v>0.26990622874313197</v>
      </c>
      <c r="J1800" s="94">
        <f t="shared" si="198"/>
        <v>0.26990622874313197</v>
      </c>
      <c r="K1800" s="94">
        <f t="shared" si="198"/>
        <v>0.26990622874313197</v>
      </c>
      <c r="L1800" s="94">
        <f t="shared" si="198"/>
        <v>0.26990622874313197</v>
      </c>
      <c r="M1800" s="94">
        <f t="shared" si="198"/>
        <v>0.26990622874313197</v>
      </c>
      <c r="N1800" s="94">
        <f t="shared" si="198"/>
        <v>0.26990622874313197</v>
      </c>
      <c r="O1800" s="94">
        <f t="shared" si="198"/>
        <v>0.26990622874313197</v>
      </c>
      <c r="P1800" s="94">
        <f t="shared" si="198"/>
        <v>0.26990622874313197</v>
      </c>
      <c r="Q1800" s="94">
        <f t="shared" si="198"/>
        <v>0.26990622874313197</v>
      </c>
      <c r="R1800" s="94">
        <f t="shared" si="198"/>
        <v>0.26990622874313197</v>
      </c>
      <c r="S1800" s="93">
        <f>(1+H1800)^((5-Dashboard!$F$9)*3/12)</f>
        <v>1.0615560097907588</v>
      </c>
      <c r="T1800" s="93">
        <f t="shared" si="196"/>
        <v>1.3480765889929898</v>
      </c>
      <c r="U1800" s="93">
        <f t="shared" si="196"/>
        <v>1.7119308571849927</v>
      </c>
      <c r="V1800" s="93">
        <f t="shared" si="196"/>
        <v>2.1739916587167913</v>
      </c>
      <c r="W1800" s="93">
        <f t="shared" si="196"/>
        <v>2.7607655486400664</v>
      </c>
      <c r="X1800" s="93">
        <f t="shared" si="196"/>
        <v>3.5059133663174702</v>
      </c>
      <c r="Y1800" s="93">
        <f t="shared" si="195"/>
        <v>4.4521812213203571</v>
      </c>
      <c r="Z1800" s="93">
        <f t="shared" si="195"/>
        <v>5.6538526644479257</v>
      </c>
      <c r="AA1800" s="93">
        <f t="shared" si="195"/>
        <v>7.1798627149783734</v>
      </c>
      <c r="AB1800" s="93">
        <f t="shared" si="195"/>
        <v>9.1177523832716112</v>
      </c>
      <c r="AC1800" s="95">
        <f t="shared" si="195"/>
        <v>11.578690543654155</v>
      </c>
      <c r="AE1800" s="96"/>
    </row>
    <row r="1801" spans="3:31" ht="24.75" customHeight="1" x14ac:dyDescent="0.25">
      <c r="C1801" s="91">
        <f>ABS(E1801-Dashboard!$F$13)</f>
        <v>21.378866582662504</v>
      </c>
      <c r="D1801" s="92">
        <f t="shared" si="193"/>
        <v>0.27000622874313196</v>
      </c>
      <c r="E1801" s="93" cm="1">
        <f t="array" ref="E1801">SUM('DRE + DCF'!$S$41/TIR!S1801,'DRE + DCF'!$U$41:$AD$41/TIR!T1801:AC1801,TIR!F1801)</f>
        <v>28.131133417337495</v>
      </c>
      <c r="F1801" s="100">
        <f>'DRE + DCF'!$AE$38*'DRE + DCF'!$AE$39*(1+G1801)/(R1801-G1801)/AC1801</f>
        <v>9.9732082539197435</v>
      </c>
      <c r="G1801" s="92">
        <f>R1801*(1-'DRE + DCF'!$AE$39)</f>
        <v>0.16200373724587916</v>
      </c>
      <c r="H1801" s="94">
        <f t="shared" si="197"/>
        <v>0.27000622874313196</v>
      </c>
      <c r="I1801" s="94">
        <f t="shared" si="198"/>
        <v>0.27000622874313196</v>
      </c>
      <c r="J1801" s="94">
        <f t="shared" si="198"/>
        <v>0.27000622874313196</v>
      </c>
      <c r="K1801" s="94">
        <f t="shared" si="198"/>
        <v>0.27000622874313196</v>
      </c>
      <c r="L1801" s="94">
        <f t="shared" si="198"/>
        <v>0.27000622874313196</v>
      </c>
      <c r="M1801" s="94">
        <f t="shared" si="198"/>
        <v>0.27000622874313196</v>
      </c>
      <c r="N1801" s="94">
        <f t="shared" si="198"/>
        <v>0.27000622874313196</v>
      </c>
      <c r="O1801" s="94">
        <f t="shared" si="198"/>
        <v>0.27000622874313196</v>
      </c>
      <c r="P1801" s="94">
        <f t="shared" si="198"/>
        <v>0.27000622874313196</v>
      </c>
      <c r="Q1801" s="94">
        <f t="shared" si="198"/>
        <v>0.27000622874313196</v>
      </c>
      <c r="R1801" s="94">
        <f t="shared" si="198"/>
        <v>0.27000622874313196</v>
      </c>
      <c r="S1801" s="93">
        <f>(1+H1801)^((5-Dashboard!$F$9)*3/12)</f>
        <v>1.0615769074885522</v>
      </c>
      <c r="T1801" s="93">
        <f t="shared" si="196"/>
        <v>1.3482092848003329</v>
      </c>
      <c r="U1801" s="93">
        <f t="shared" si="196"/>
        <v>1.7122341893457458</v>
      </c>
      <c r="V1801" s="93">
        <f t="shared" si="196"/>
        <v>2.1745480855360442</v>
      </c>
      <c r="W1801" s="93">
        <f t="shared" si="196"/>
        <v>2.7616896133322291</v>
      </c>
      <c r="X1801" s="93">
        <f t="shared" si="196"/>
        <v>3.5073630107871425</v>
      </c>
      <c r="Y1801" s="93">
        <f t="shared" si="195"/>
        <v>4.4543728701629357</v>
      </c>
      <c r="Z1801" s="93">
        <f t="shared" si="195"/>
        <v>5.6570812902513508</v>
      </c>
      <c r="AA1801" s="93">
        <f t="shared" si="195"/>
        <v>7.1845284751254495</v>
      </c>
      <c r="AB1801" s="93">
        <f t="shared" si="195"/>
        <v>9.1243959139917159</v>
      </c>
      <c r="AC1801" s="95">
        <f t="shared" si="195"/>
        <v>11.588039644287862</v>
      </c>
      <c r="AE1801" s="96"/>
    </row>
    <row r="1802" spans="3:31" ht="24.75" customHeight="1" x14ac:dyDescent="0.25">
      <c r="C1802" s="91">
        <f>ABS(E1802-Dashboard!$F$13)</f>
        <v>21.396359239801452</v>
      </c>
      <c r="D1802" s="92">
        <f t="shared" si="193"/>
        <v>0.27010622874313195</v>
      </c>
      <c r="E1802" s="93" cm="1">
        <f t="array" ref="E1802">SUM('DRE + DCF'!$S$41/TIR!S1802,'DRE + DCF'!$U$41:$AD$41/TIR!T1802:AC1802,TIR!F1802)</f>
        <v>28.113640760198546</v>
      </c>
      <c r="F1802" s="100">
        <f>'DRE + DCF'!$AE$38*'DRE + DCF'!$AE$39*(1+G1802)/(R1802-G1802)/AC1802</f>
        <v>9.9619876251523856</v>
      </c>
      <c r="G1802" s="92">
        <f>R1802*(1-'DRE + DCF'!$AE$39)</f>
        <v>0.16206373724587916</v>
      </c>
      <c r="H1802" s="94">
        <f t="shared" si="197"/>
        <v>0.27010622874313195</v>
      </c>
      <c r="I1802" s="94">
        <f t="shared" si="198"/>
        <v>0.27010622874313195</v>
      </c>
      <c r="J1802" s="94">
        <f t="shared" si="198"/>
        <v>0.27010622874313195</v>
      </c>
      <c r="K1802" s="94">
        <f t="shared" si="198"/>
        <v>0.27010622874313195</v>
      </c>
      <c r="L1802" s="94">
        <f t="shared" si="198"/>
        <v>0.27010622874313195</v>
      </c>
      <c r="M1802" s="94">
        <f t="shared" si="198"/>
        <v>0.27010622874313195</v>
      </c>
      <c r="N1802" s="94">
        <f t="shared" si="198"/>
        <v>0.27010622874313195</v>
      </c>
      <c r="O1802" s="94">
        <f t="shared" si="198"/>
        <v>0.27010622874313195</v>
      </c>
      <c r="P1802" s="94">
        <f t="shared" si="198"/>
        <v>0.27010622874313195</v>
      </c>
      <c r="Q1802" s="94">
        <f t="shared" si="198"/>
        <v>0.27010622874313195</v>
      </c>
      <c r="R1802" s="94">
        <f t="shared" si="198"/>
        <v>0.27010622874313195</v>
      </c>
      <c r="S1802" s="93">
        <f>(1+H1802)^((5-Dashboard!$F$9)*3/12)</f>
        <v>1.0615978039522718</v>
      </c>
      <c r="T1802" s="93">
        <f t="shared" si="196"/>
        <v>1.3483419832198107</v>
      </c>
      <c r="U1802" s="93">
        <f t="shared" si="196"/>
        <v>1.712537551363349</v>
      </c>
      <c r="V1802" s="93">
        <f t="shared" si="196"/>
        <v>2.1751046109431007</v>
      </c>
      <c r="W1802" s="93">
        <f t="shared" si="196"/>
        <v>2.7626139145267388</v>
      </c>
      <c r="X1802" s="93">
        <f t="shared" si="196"/>
        <v>3.5088131404528573</v>
      </c>
      <c r="Y1802" s="93">
        <f t="shared" si="195"/>
        <v>4.456565425184924</v>
      </c>
      <c r="Z1802" s="93">
        <f t="shared" si="195"/>
        <v>5.6603115053286563</v>
      </c>
      <c r="AA1802" s="93">
        <f t="shared" si="195"/>
        <v>7.1891968995443403</v>
      </c>
      <c r="AB1802" s="93">
        <f t="shared" si="195"/>
        <v>9.1310437617720783</v>
      </c>
      <c r="AC1802" s="95">
        <f t="shared" si="195"/>
        <v>11.597395556752835</v>
      </c>
      <c r="AE1802" s="96"/>
    </row>
    <row r="1803" spans="3:31" ht="24.75" customHeight="1" x14ac:dyDescent="0.25">
      <c r="C1803" s="91">
        <f>ABS(E1803-Dashboard!$F$13)</f>
        <v>21.413833719497617</v>
      </c>
      <c r="D1803" s="92">
        <f t="shared" si="193"/>
        <v>0.27020622874313194</v>
      </c>
      <c r="E1803" s="93" cm="1">
        <f t="array" ref="E1803">SUM('DRE + DCF'!$S$41/TIR!S1803,'DRE + DCF'!$U$41:$AD$41/TIR!T1803:AC1803,TIR!F1803)</f>
        <v>28.096166280502381</v>
      </c>
      <c r="F1803" s="100">
        <f>'DRE + DCF'!$AE$38*'DRE + DCF'!$AE$39*(1+G1803)/(R1803-G1803)/AC1803</f>
        <v>9.9507815901151293</v>
      </c>
      <c r="G1803" s="92">
        <f>R1803*(1-'DRE + DCF'!$AE$39)</f>
        <v>0.16212373724587917</v>
      </c>
      <c r="H1803" s="94">
        <f t="shared" si="197"/>
        <v>0.27020622874313194</v>
      </c>
      <c r="I1803" s="94">
        <f t="shared" si="198"/>
        <v>0.27020622874313194</v>
      </c>
      <c r="J1803" s="94">
        <f t="shared" si="198"/>
        <v>0.27020622874313194</v>
      </c>
      <c r="K1803" s="94">
        <f t="shared" si="198"/>
        <v>0.27020622874313194</v>
      </c>
      <c r="L1803" s="94">
        <f t="shared" si="198"/>
        <v>0.27020622874313194</v>
      </c>
      <c r="M1803" s="94">
        <f t="shared" si="198"/>
        <v>0.27020622874313194</v>
      </c>
      <c r="N1803" s="94">
        <f t="shared" si="198"/>
        <v>0.27020622874313194</v>
      </c>
      <c r="O1803" s="94">
        <f t="shared" si="198"/>
        <v>0.27020622874313194</v>
      </c>
      <c r="P1803" s="94">
        <f t="shared" si="198"/>
        <v>0.27020622874313194</v>
      </c>
      <c r="Q1803" s="94">
        <f t="shared" si="198"/>
        <v>0.27020622874313194</v>
      </c>
      <c r="R1803" s="94">
        <f t="shared" si="198"/>
        <v>0.27020622874313194</v>
      </c>
      <c r="S1803" s="93">
        <f>(1+H1803)^((5-Dashboard!$F$9)*3/12)</f>
        <v>1.061618699182088</v>
      </c>
      <c r="T1803" s="93">
        <f t="shared" si="196"/>
        <v>1.3484746842512694</v>
      </c>
      <c r="U1803" s="93">
        <f t="shared" si="196"/>
        <v>1.7128409432383904</v>
      </c>
      <c r="V1803" s="93">
        <f t="shared" si="196"/>
        <v>2.1756612349476647</v>
      </c>
      <c r="W1803" s="93">
        <f t="shared" si="196"/>
        <v>2.7635384522654984</v>
      </c>
      <c r="X1803" s="93">
        <f t="shared" si="196"/>
        <v>3.5102637554387903</v>
      </c>
      <c r="Y1803" s="93">
        <f t="shared" si="195"/>
        <v>4.4587588866896093</v>
      </c>
      <c r="Z1803" s="93">
        <f t="shared" si="195"/>
        <v>5.6635433103369346</v>
      </c>
      <c r="AA1803" s="93">
        <f t="shared" si="195"/>
        <v>7.1938679895464714</v>
      </c>
      <c r="AB1803" s="93">
        <f t="shared" si="195"/>
        <v>9.1376959290777595</v>
      </c>
      <c r="AC1803" s="95">
        <f t="shared" si="195"/>
        <v>11.60675828547533</v>
      </c>
      <c r="AE1803" s="96"/>
    </row>
    <row r="1804" spans="3:31" ht="24.75" customHeight="1" x14ac:dyDescent="0.25">
      <c r="C1804" s="91">
        <f>ABS(E1804-Dashboard!$F$13)</f>
        <v>21.431290046315429</v>
      </c>
      <c r="D1804" s="92">
        <f t="shared" si="193"/>
        <v>0.27030622874313193</v>
      </c>
      <c r="E1804" s="93" cm="1">
        <f t="array" ref="E1804">SUM('DRE + DCF'!$S$41/TIR!S1804,'DRE + DCF'!$U$41:$AD$41/TIR!T1804:AC1804,TIR!F1804)</f>
        <v>28.078709953684569</v>
      </c>
      <c r="F1804" s="100">
        <f>'DRE + DCF'!$AE$38*'DRE + DCF'!$AE$39*(1+G1804)/(R1804-G1804)/AC1804</f>
        <v>9.939590126853119</v>
      </c>
      <c r="G1804" s="92">
        <f>R1804*(1-'DRE + DCF'!$AE$39)</f>
        <v>0.16218373724587914</v>
      </c>
      <c r="H1804" s="94">
        <f t="shared" si="197"/>
        <v>0.27030622874313193</v>
      </c>
      <c r="I1804" s="94">
        <f t="shared" si="198"/>
        <v>0.27030622874313193</v>
      </c>
      <c r="J1804" s="94">
        <f t="shared" si="198"/>
        <v>0.27030622874313193</v>
      </c>
      <c r="K1804" s="94">
        <f t="shared" si="198"/>
        <v>0.27030622874313193</v>
      </c>
      <c r="L1804" s="94">
        <f t="shared" si="198"/>
        <v>0.27030622874313193</v>
      </c>
      <c r="M1804" s="94">
        <f t="shared" si="198"/>
        <v>0.27030622874313193</v>
      </c>
      <c r="N1804" s="94">
        <f t="shared" si="198"/>
        <v>0.27030622874313193</v>
      </c>
      <c r="O1804" s="94">
        <f t="shared" si="198"/>
        <v>0.27030622874313193</v>
      </c>
      <c r="P1804" s="94">
        <f t="shared" si="198"/>
        <v>0.27030622874313193</v>
      </c>
      <c r="Q1804" s="94">
        <f t="shared" si="198"/>
        <v>0.27030622874313193</v>
      </c>
      <c r="R1804" s="94">
        <f t="shared" si="198"/>
        <v>0.27030622874313193</v>
      </c>
      <c r="S1804" s="93">
        <f>(1+H1804)^((5-Dashboard!$F$9)*3/12)</f>
        <v>1.0616395931781706</v>
      </c>
      <c r="T1804" s="93">
        <f t="shared" si="196"/>
        <v>1.3486073878945546</v>
      </c>
      <c r="U1804" s="93">
        <f t="shared" si="196"/>
        <v>1.7131443649714577</v>
      </c>
      <c r="V1804" s="93">
        <f t="shared" si="196"/>
        <v>2.17621795755944</v>
      </c>
      <c r="W1804" s="93">
        <f t="shared" si="196"/>
        <v>2.7644632265904132</v>
      </c>
      <c r="X1804" s="93">
        <f t="shared" si="196"/>
        <v>3.5117148558691378</v>
      </c>
      <c r="Y1804" s="93">
        <f t="shared" si="195"/>
        <v>4.4609532549803559</v>
      </c>
      <c r="Z1804" s="93">
        <f t="shared" si="195"/>
        <v>5.6667767059334953</v>
      </c>
      <c r="AA1804" s="93">
        <f t="shared" si="195"/>
        <v>7.198541746443806</v>
      </c>
      <c r="AB1804" s="93">
        <f t="shared" si="195"/>
        <v>9.1443524183750302</v>
      </c>
      <c r="AC1804" s="95">
        <f t="shared" si="195"/>
        <v>11.616127834884123</v>
      </c>
      <c r="AE1804" s="96"/>
    </row>
    <row r="1805" spans="3:31" ht="24.75" customHeight="1" x14ac:dyDescent="0.25">
      <c r="C1805" s="91">
        <f>ABS(E1805-Dashboard!$F$13)</f>
        <v>21.44872824477887</v>
      </c>
      <c r="D1805" s="92">
        <f t="shared" si="193"/>
        <v>0.27040622874313192</v>
      </c>
      <c r="E1805" s="93" cm="1">
        <f t="array" ref="E1805">SUM('DRE + DCF'!$S$41/TIR!S1805,'DRE + DCF'!$U$41:$AD$41/TIR!T1805:AC1805,TIR!F1805)</f>
        <v>28.061271755221128</v>
      </c>
      <c r="F1805" s="100">
        <f>'DRE + DCF'!$AE$38*'DRE + DCF'!$AE$39*(1+G1805)/(R1805-G1805)/AC1805</f>
        <v>9.9284132134497156</v>
      </c>
      <c r="G1805" s="92">
        <f>R1805*(1-'DRE + DCF'!$AE$39)</f>
        <v>0.16224373724587915</v>
      </c>
      <c r="H1805" s="94">
        <f t="shared" si="197"/>
        <v>0.27040622874313192</v>
      </c>
      <c r="I1805" s="94">
        <f t="shared" si="198"/>
        <v>0.27040622874313192</v>
      </c>
      <c r="J1805" s="94">
        <f t="shared" si="198"/>
        <v>0.27040622874313192</v>
      </c>
      <c r="K1805" s="94">
        <f t="shared" si="198"/>
        <v>0.27040622874313192</v>
      </c>
      <c r="L1805" s="94">
        <f t="shared" si="198"/>
        <v>0.27040622874313192</v>
      </c>
      <c r="M1805" s="94">
        <f t="shared" si="198"/>
        <v>0.27040622874313192</v>
      </c>
      <c r="N1805" s="94">
        <f t="shared" si="198"/>
        <v>0.27040622874313192</v>
      </c>
      <c r="O1805" s="94">
        <f t="shared" si="198"/>
        <v>0.27040622874313192</v>
      </c>
      <c r="P1805" s="94">
        <f t="shared" si="198"/>
        <v>0.27040622874313192</v>
      </c>
      <c r="Q1805" s="94">
        <f t="shared" si="198"/>
        <v>0.27040622874313192</v>
      </c>
      <c r="R1805" s="94">
        <f t="shared" si="198"/>
        <v>0.27040622874313192</v>
      </c>
      <c r="S1805" s="93">
        <f>(1+H1805)^((5-Dashboard!$F$9)*3/12)</f>
        <v>1.0616604859406897</v>
      </c>
      <c r="T1805" s="93">
        <f t="shared" si="196"/>
        <v>1.3487400941495125</v>
      </c>
      <c r="U1805" s="93">
        <f t="shared" si="196"/>
        <v>1.7134478165631388</v>
      </c>
      <c r="V1805" s="93">
        <f t="shared" si="196"/>
        <v>2.1767747787881309</v>
      </c>
      <c r="W1805" s="93">
        <f t="shared" si="196"/>
        <v>2.7653882375433945</v>
      </c>
      <c r="X1805" s="93">
        <f t="shared" si="196"/>
        <v>3.5131664418681199</v>
      </c>
      <c r="Y1805" s="93">
        <f t="shared" si="195"/>
        <v>4.4631485303606055</v>
      </c>
      <c r="Z1805" s="93">
        <f t="shared" si="195"/>
        <v>5.6700116927758684</v>
      </c>
      <c r="AA1805" s="93">
        <f t="shared" si="195"/>
        <v>7.2032181715488521</v>
      </c>
      <c r="AB1805" s="93">
        <f t="shared" si="195"/>
        <v>9.1510132321313762</v>
      </c>
      <c r="AC1805" s="95">
        <f t="shared" si="195"/>
        <v>11.62550420941052</v>
      </c>
      <c r="AE1805" s="96"/>
    </row>
    <row r="1806" spans="3:31" ht="24.75" customHeight="1" x14ac:dyDescent="0.25">
      <c r="C1806" s="91">
        <f>ABS(E1806-Dashboard!$F$13)</f>
        <v>21.46614833937155</v>
      </c>
      <c r="D1806" s="92">
        <f t="shared" si="193"/>
        <v>0.2705062287431319</v>
      </c>
      <c r="E1806" s="93" cm="1">
        <f t="array" ref="E1806">SUM('DRE + DCF'!$S$41/TIR!S1806,'DRE + DCF'!$U$41:$AD$41/TIR!T1806:AC1806,TIR!F1806)</f>
        <v>28.043851660628448</v>
      </c>
      <c r="F1806" s="100">
        <f>'DRE + DCF'!$AE$38*'DRE + DCF'!$AE$39*(1+G1806)/(R1806-G1806)/AC1806</f>
        <v>9.9172508280264093</v>
      </c>
      <c r="G1806" s="92">
        <f>R1806*(1-'DRE + DCF'!$AE$39)</f>
        <v>0.16230373724587913</v>
      </c>
      <c r="H1806" s="94">
        <f t="shared" si="197"/>
        <v>0.2705062287431319</v>
      </c>
      <c r="I1806" s="94">
        <f t="shared" si="198"/>
        <v>0.2705062287431319</v>
      </c>
      <c r="J1806" s="94">
        <f t="shared" si="198"/>
        <v>0.2705062287431319</v>
      </c>
      <c r="K1806" s="94">
        <f t="shared" si="198"/>
        <v>0.2705062287431319</v>
      </c>
      <c r="L1806" s="94">
        <f t="shared" si="198"/>
        <v>0.2705062287431319</v>
      </c>
      <c r="M1806" s="94">
        <f t="shared" si="198"/>
        <v>0.2705062287431319</v>
      </c>
      <c r="N1806" s="94">
        <f t="shared" si="198"/>
        <v>0.2705062287431319</v>
      </c>
      <c r="O1806" s="94">
        <f t="shared" si="198"/>
        <v>0.2705062287431319</v>
      </c>
      <c r="P1806" s="94">
        <f t="shared" si="198"/>
        <v>0.2705062287431319</v>
      </c>
      <c r="Q1806" s="94">
        <f t="shared" si="198"/>
        <v>0.2705062287431319</v>
      </c>
      <c r="R1806" s="94">
        <f t="shared" si="198"/>
        <v>0.2705062287431319</v>
      </c>
      <c r="S1806" s="93">
        <f>(1+H1806)^((5-Dashboard!$F$9)*3/12)</f>
        <v>1.0616813774698153</v>
      </c>
      <c r="T1806" s="93">
        <f t="shared" si="196"/>
        <v>1.3488728030159884</v>
      </c>
      <c r="U1806" s="93">
        <f t="shared" si="196"/>
        <v>1.7137512980140208</v>
      </c>
      <c r="V1806" s="93">
        <f t="shared" si="196"/>
        <v>2.1773316986434406</v>
      </c>
      <c r="W1806" s="93">
        <f t="shared" si="196"/>
        <v>2.7663134851663549</v>
      </c>
      <c r="X1806" s="93">
        <f t="shared" si="196"/>
        <v>3.5146185135599755</v>
      </c>
      <c r="Y1806" s="93">
        <f t="shared" si="195"/>
        <v>4.4653447131338764</v>
      </c>
      <c r="Z1806" s="93">
        <f t="shared" si="195"/>
        <v>5.6732482715218033</v>
      </c>
      <c r="AA1806" s="93">
        <f t="shared" si="195"/>
        <v>7.2078972661746583</v>
      </c>
      <c r="AB1806" s="93">
        <f t="shared" si="195"/>
        <v>9.1576783728154947</v>
      </c>
      <c r="AC1806" s="95">
        <f t="shared" si="195"/>
        <v>11.634887413488356</v>
      </c>
      <c r="AE1806" s="96"/>
    </row>
    <row r="1807" spans="3:31" ht="24.75" customHeight="1" x14ac:dyDescent="0.25">
      <c r="C1807" s="91">
        <f>ABS(E1807-Dashboard!$F$13)</f>
        <v>21.483550354536817</v>
      </c>
      <c r="D1807" s="92">
        <f t="shared" ref="D1807:D1870" si="199">D1806+0.0001</f>
        <v>0.27060622874313189</v>
      </c>
      <c r="E1807" s="93" cm="1">
        <f t="array" ref="E1807">SUM('DRE + DCF'!$S$41/TIR!S1807,'DRE + DCF'!$U$41:$AD$41/TIR!T1807:AC1807,TIR!F1807)</f>
        <v>28.026449645463181</v>
      </c>
      <c r="F1807" s="100">
        <f>'DRE + DCF'!$AE$38*'DRE + DCF'!$AE$39*(1+G1807)/(R1807-G1807)/AC1807</f>
        <v>9.9061029487427454</v>
      </c>
      <c r="G1807" s="92">
        <f>R1807*(1-'DRE + DCF'!$AE$39)</f>
        <v>0.16236373724587913</v>
      </c>
      <c r="H1807" s="94">
        <f t="shared" si="197"/>
        <v>0.27060622874313189</v>
      </c>
      <c r="I1807" s="94">
        <f t="shared" si="198"/>
        <v>0.27060622874313189</v>
      </c>
      <c r="J1807" s="94">
        <f t="shared" si="198"/>
        <v>0.27060622874313189</v>
      </c>
      <c r="K1807" s="94">
        <f t="shared" si="198"/>
        <v>0.27060622874313189</v>
      </c>
      <c r="L1807" s="94">
        <f t="shared" si="198"/>
        <v>0.27060622874313189</v>
      </c>
      <c r="M1807" s="94">
        <f t="shared" si="198"/>
        <v>0.27060622874313189</v>
      </c>
      <c r="N1807" s="94">
        <f t="shared" si="198"/>
        <v>0.27060622874313189</v>
      </c>
      <c r="O1807" s="94">
        <f t="shared" si="198"/>
        <v>0.27060622874313189</v>
      </c>
      <c r="P1807" s="94">
        <f t="shared" si="198"/>
        <v>0.27060622874313189</v>
      </c>
      <c r="Q1807" s="94">
        <f t="shared" si="198"/>
        <v>0.27060622874313189</v>
      </c>
      <c r="R1807" s="94">
        <f t="shared" si="198"/>
        <v>0.27060622874313189</v>
      </c>
      <c r="S1807" s="93">
        <f>(1+H1807)^((5-Dashboard!$F$9)*3/12)</f>
        <v>1.0617022677657171</v>
      </c>
      <c r="T1807" s="93">
        <f t="shared" si="196"/>
        <v>1.3490055144938287</v>
      </c>
      <c r="U1807" s="93">
        <f t="shared" si="196"/>
        <v>1.7140548093246919</v>
      </c>
      <c r="V1807" s="93">
        <f t="shared" si="196"/>
        <v>2.1778887171350747</v>
      </c>
      <c r="W1807" s="93">
        <f t="shared" si="196"/>
        <v>2.7672389695012147</v>
      </c>
      <c r="X1807" s="93">
        <f t="shared" si="196"/>
        <v>3.5160710710689691</v>
      </c>
      <c r="Y1807" s="93">
        <f t="shared" si="195"/>
        <v>4.4675418036037673</v>
      </c>
      <c r="Z1807" s="93">
        <f t="shared" si="195"/>
        <v>5.6764864428292725</v>
      </c>
      <c r="AA1807" s="93">
        <f t="shared" si="195"/>
        <v>7.2125790316348173</v>
      </c>
      <c r="AB1807" s="93">
        <f t="shared" si="195"/>
        <v>9.1643478428973051</v>
      </c>
      <c r="AC1807" s="95">
        <f t="shared" si="195"/>
        <v>11.644277451554</v>
      </c>
      <c r="AE1807" s="96"/>
    </row>
    <row r="1808" spans="3:31" ht="24.75" customHeight="1" x14ac:dyDescent="0.25">
      <c r="C1808" s="91">
        <f>ABS(E1808-Dashboard!$F$13)</f>
        <v>21.500934314677757</v>
      </c>
      <c r="D1808" s="92">
        <f t="shared" si="199"/>
        <v>0.27070622874313188</v>
      </c>
      <c r="E1808" s="93" cm="1">
        <f t="array" ref="E1808">SUM('DRE + DCF'!$S$41/TIR!S1808,'DRE + DCF'!$U$41:$AD$41/TIR!T1808:AC1808,TIR!F1808)</f>
        <v>28.009065685322241</v>
      </c>
      <c r="F1808" s="100">
        <f>'DRE + DCF'!$AE$38*'DRE + DCF'!$AE$39*(1+G1808)/(R1808-G1808)/AC1808</f>
        <v>9.8949695537962636</v>
      </c>
      <c r="G1808" s="92">
        <f>R1808*(1-'DRE + DCF'!$AE$39)</f>
        <v>0.16242373724587914</v>
      </c>
      <c r="H1808" s="94">
        <f t="shared" si="197"/>
        <v>0.27070622874313188</v>
      </c>
      <c r="I1808" s="94">
        <f t="shared" si="198"/>
        <v>0.27070622874313188</v>
      </c>
      <c r="J1808" s="94">
        <f t="shared" si="198"/>
        <v>0.27070622874313188</v>
      </c>
      <c r="K1808" s="94">
        <f t="shared" si="198"/>
        <v>0.27070622874313188</v>
      </c>
      <c r="L1808" s="94">
        <f t="shared" si="198"/>
        <v>0.27070622874313188</v>
      </c>
      <c r="M1808" s="94">
        <f t="shared" si="198"/>
        <v>0.27070622874313188</v>
      </c>
      <c r="N1808" s="94">
        <f t="shared" si="198"/>
        <v>0.27070622874313188</v>
      </c>
      <c r="O1808" s="94">
        <f t="shared" si="198"/>
        <v>0.27070622874313188</v>
      </c>
      <c r="P1808" s="94">
        <f t="shared" si="198"/>
        <v>0.27070622874313188</v>
      </c>
      <c r="Q1808" s="94">
        <f t="shared" si="198"/>
        <v>0.27070622874313188</v>
      </c>
      <c r="R1808" s="94">
        <f t="shared" si="198"/>
        <v>0.27070622874313188</v>
      </c>
      <c r="S1808" s="93">
        <f>(1+H1808)^((5-Dashboard!$F$9)*3/12)</f>
        <v>1.0617231568285648</v>
      </c>
      <c r="T1808" s="93">
        <f t="shared" si="196"/>
        <v>1.3491382285828784</v>
      </c>
      <c r="U1808" s="93">
        <f t="shared" si="196"/>
        <v>1.7143583504957387</v>
      </c>
      <c r="V1808" s="93">
        <f t="shared" si="196"/>
        <v>2.1784458342727362</v>
      </c>
      <c r="W1808" s="93">
        <f t="shared" si="196"/>
        <v>2.7681646905898942</v>
      </c>
      <c r="X1808" s="93">
        <f t="shared" si="196"/>
        <v>3.5175241145193832</v>
      </c>
      <c r="Y1808" s="93">
        <f t="shared" si="195"/>
        <v>4.4697398020739501</v>
      </c>
      <c r="Z1808" s="93">
        <f t="shared" si="195"/>
        <v>5.6797262073564614</v>
      </c>
      <c r="AA1808" s="93">
        <f t="shared" si="195"/>
        <v>7.217263469243461</v>
      </c>
      <c r="AB1808" s="93">
        <f t="shared" si="195"/>
        <v>9.1710216448479311</v>
      </c>
      <c r="AC1808" s="95">
        <f t="shared" si="195"/>
        <v>11.653674328046348</v>
      </c>
      <c r="AE1808" s="96"/>
    </row>
    <row r="1809" spans="3:31" ht="24.75" customHeight="1" x14ac:dyDescent="0.25">
      <c r="C1809" s="91">
        <f>ABS(E1809-Dashboard!$F$13)</f>
        <v>21.518300244157402</v>
      </c>
      <c r="D1809" s="92">
        <f t="shared" si="199"/>
        <v>0.27080622874313187</v>
      </c>
      <c r="E1809" s="93" cm="1">
        <f t="array" ref="E1809">SUM('DRE + DCF'!$S$41/TIR!S1809,'DRE + DCF'!$U$41:$AD$41/TIR!T1809:AC1809,TIR!F1809)</f>
        <v>27.991699755842596</v>
      </c>
      <c r="F1809" s="100">
        <f>'DRE + DCF'!$AE$38*'DRE + DCF'!$AE$39*(1+G1809)/(R1809-G1809)/AC1809</f>
        <v>9.8838506214223791</v>
      </c>
      <c r="G1809" s="92">
        <f>R1809*(1-'DRE + DCF'!$AE$39)</f>
        <v>0.16248373724587911</v>
      </c>
      <c r="H1809" s="94">
        <f t="shared" si="197"/>
        <v>0.27080622874313187</v>
      </c>
      <c r="I1809" s="94">
        <f t="shared" si="198"/>
        <v>0.27080622874313187</v>
      </c>
      <c r="J1809" s="94">
        <f t="shared" si="198"/>
        <v>0.27080622874313187</v>
      </c>
      <c r="K1809" s="94">
        <f t="shared" si="198"/>
        <v>0.27080622874313187</v>
      </c>
      <c r="L1809" s="94">
        <f t="shared" si="198"/>
        <v>0.27080622874313187</v>
      </c>
      <c r="M1809" s="94">
        <f t="shared" si="198"/>
        <v>0.27080622874313187</v>
      </c>
      <c r="N1809" s="94">
        <f t="shared" si="198"/>
        <v>0.27080622874313187</v>
      </c>
      <c r="O1809" s="94">
        <f t="shared" si="198"/>
        <v>0.27080622874313187</v>
      </c>
      <c r="P1809" s="94">
        <f t="shared" si="198"/>
        <v>0.27080622874313187</v>
      </c>
      <c r="Q1809" s="94">
        <f t="shared" si="198"/>
        <v>0.27080622874313187</v>
      </c>
      <c r="R1809" s="94">
        <f t="shared" si="198"/>
        <v>0.27080622874313187</v>
      </c>
      <c r="S1809" s="93">
        <f>(1+H1809)^((5-Dashboard!$F$9)*3/12)</f>
        <v>1.0617440446585287</v>
      </c>
      <c r="T1809" s="93">
        <f t="shared" si="196"/>
        <v>1.3492709452829843</v>
      </c>
      <c r="U1809" s="93">
        <f t="shared" si="196"/>
        <v>1.7146619215277499</v>
      </c>
      <c r="V1809" s="93">
        <f t="shared" si="196"/>
        <v>2.1790030500661319</v>
      </c>
      <c r="W1809" s="93">
        <f t="shared" si="196"/>
        <v>2.769090648474323</v>
      </c>
      <c r="X1809" s="93">
        <f t="shared" si="196"/>
        <v>3.518977644035528</v>
      </c>
      <c r="Y1809" s="93">
        <f t="shared" si="195"/>
        <v>4.4719387088481808</v>
      </c>
      <c r="Z1809" s="93">
        <f t="shared" si="195"/>
        <v>5.6829675657617873</v>
      </c>
      <c r="AA1809" s="93">
        <f t="shared" si="195"/>
        <v>7.2219505803152728</v>
      </c>
      <c r="AB1809" s="93">
        <f t="shared" si="195"/>
        <v>9.1776997811397241</v>
      </c>
      <c r="AC1809" s="95">
        <f t="shared" si="195"/>
        <v>11.66307804740684</v>
      </c>
      <c r="AE1809" s="96"/>
    </row>
    <row r="1810" spans="3:31" ht="24.75" customHeight="1" x14ac:dyDescent="0.25">
      <c r="C1810" s="91">
        <f>ABS(E1810-Dashboard!$F$13)</f>
        <v>21.535648167298667</v>
      </c>
      <c r="D1810" s="92">
        <f t="shared" si="199"/>
        <v>0.27090622874313186</v>
      </c>
      <c r="E1810" s="93" cm="1">
        <f t="array" ref="E1810">SUM('DRE + DCF'!$S$41/TIR!S1810,'DRE + DCF'!$U$41:$AD$41/TIR!T1810:AC1810,TIR!F1810)</f>
        <v>27.974351832701331</v>
      </c>
      <c r="F1810" s="100">
        <f>'DRE + DCF'!$AE$38*'DRE + DCF'!$AE$39*(1+G1810)/(R1810-G1810)/AC1810</f>
        <v>9.8727461298943684</v>
      </c>
      <c r="G1810" s="92">
        <f>R1810*(1-'DRE + DCF'!$AE$39)</f>
        <v>0.16254373724587912</v>
      </c>
      <c r="H1810" s="94">
        <f t="shared" si="197"/>
        <v>0.27090622874313186</v>
      </c>
      <c r="I1810" s="94">
        <f t="shared" si="198"/>
        <v>0.27090622874313186</v>
      </c>
      <c r="J1810" s="94">
        <f t="shared" si="198"/>
        <v>0.27090622874313186</v>
      </c>
      <c r="K1810" s="94">
        <f t="shared" si="198"/>
        <v>0.27090622874313186</v>
      </c>
      <c r="L1810" s="94">
        <f t="shared" ref="I1810:R1835" si="200">$D1810</f>
        <v>0.27090622874313186</v>
      </c>
      <c r="M1810" s="94">
        <f t="shared" si="200"/>
        <v>0.27090622874313186</v>
      </c>
      <c r="N1810" s="94">
        <f t="shared" si="200"/>
        <v>0.27090622874313186</v>
      </c>
      <c r="O1810" s="94">
        <f t="shared" si="200"/>
        <v>0.27090622874313186</v>
      </c>
      <c r="P1810" s="94">
        <f t="shared" si="200"/>
        <v>0.27090622874313186</v>
      </c>
      <c r="Q1810" s="94">
        <f t="shared" si="200"/>
        <v>0.27090622874313186</v>
      </c>
      <c r="R1810" s="94">
        <f t="shared" si="200"/>
        <v>0.27090622874313186</v>
      </c>
      <c r="S1810" s="93">
        <f>(1+H1810)^((5-Dashboard!$F$9)*3/12)</f>
        <v>1.0617649312557782</v>
      </c>
      <c r="T1810" s="93">
        <f t="shared" si="196"/>
        <v>1.3494036645939917</v>
      </c>
      <c r="U1810" s="93">
        <f t="shared" si="196"/>
        <v>1.7149655224213121</v>
      </c>
      <c r="V1810" s="93">
        <f t="shared" si="196"/>
        <v>2.1795603645249648</v>
      </c>
      <c r="W1810" s="93">
        <f t="shared" si="196"/>
        <v>2.7700168431964287</v>
      </c>
      <c r="X1810" s="93">
        <f t="shared" si="196"/>
        <v>3.5204316597417287</v>
      </c>
      <c r="Y1810" s="93">
        <f t="shared" si="195"/>
        <v>4.4741385242302849</v>
      </c>
      <c r="Z1810" s="93">
        <f t="shared" si="195"/>
        <v>5.6862105187038727</v>
      </c>
      <c r="AA1810" s="93">
        <f t="shared" si="195"/>
        <v>7.2266403661654666</v>
      </c>
      <c r="AB1810" s="93">
        <f t="shared" si="195"/>
        <v>9.1843822542462394</v>
      </c>
      <c r="AC1810" s="95">
        <f t="shared" si="195"/>
        <v>11.672488614079432</v>
      </c>
      <c r="AE1810" s="96"/>
    </row>
    <row r="1811" spans="3:31" ht="24.75" customHeight="1" x14ac:dyDescent="0.25">
      <c r="C1811" s="91">
        <f>ABS(E1811-Dashboard!$F$13)</f>
        <v>21.552978108384508</v>
      </c>
      <c r="D1811" s="92">
        <f t="shared" si="199"/>
        <v>0.27100622874313185</v>
      </c>
      <c r="E1811" s="93" cm="1">
        <f t="array" ref="E1811">SUM('DRE + DCF'!$S$41/TIR!S1811,'DRE + DCF'!$U$41:$AD$41/TIR!T1811:AC1811,TIR!F1811)</f>
        <v>27.95702189161549</v>
      </c>
      <c r="F1811" s="100">
        <f>'DRE + DCF'!$AE$38*'DRE + DCF'!$AE$39*(1+G1811)/(R1811-G1811)/AC1811</f>
        <v>9.8616560575232501</v>
      </c>
      <c r="G1811" s="92">
        <f>R1811*(1-'DRE + DCF'!$AE$39)</f>
        <v>0.16260373724587909</v>
      </c>
      <c r="H1811" s="94">
        <f t="shared" si="197"/>
        <v>0.27100622874313185</v>
      </c>
      <c r="I1811" s="94">
        <f t="shared" si="200"/>
        <v>0.27100622874313185</v>
      </c>
      <c r="J1811" s="94">
        <f t="shared" si="200"/>
        <v>0.27100622874313185</v>
      </c>
      <c r="K1811" s="94">
        <f t="shared" si="200"/>
        <v>0.27100622874313185</v>
      </c>
      <c r="L1811" s="94">
        <f t="shared" si="200"/>
        <v>0.27100622874313185</v>
      </c>
      <c r="M1811" s="94">
        <f t="shared" si="200"/>
        <v>0.27100622874313185</v>
      </c>
      <c r="N1811" s="94">
        <f t="shared" si="200"/>
        <v>0.27100622874313185</v>
      </c>
      <c r="O1811" s="94">
        <f t="shared" si="200"/>
        <v>0.27100622874313185</v>
      </c>
      <c r="P1811" s="94">
        <f t="shared" si="200"/>
        <v>0.27100622874313185</v>
      </c>
      <c r="Q1811" s="94">
        <f t="shared" si="200"/>
        <v>0.27100622874313185</v>
      </c>
      <c r="R1811" s="94">
        <f t="shared" si="200"/>
        <v>0.27100622874313185</v>
      </c>
      <c r="S1811" s="93">
        <f>(1+H1811)^((5-Dashboard!$F$9)*3/12)</f>
        <v>1.061785816620483</v>
      </c>
      <c r="T1811" s="93">
        <f t="shared" si="196"/>
        <v>1.3495363865157466</v>
      </c>
      <c r="U1811" s="93">
        <f t="shared" si="196"/>
        <v>1.7152691531770126</v>
      </c>
      <c r="V1811" s="93">
        <f t="shared" si="196"/>
        <v>2.18011777765894</v>
      </c>
      <c r="W1811" s="93">
        <f t="shared" si="196"/>
        <v>2.7709432747981468</v>
      </c>
      <c r="X1811" s="93">
        <f t="shared" si="196"/>
        <v>3.5218861617623363</v>
      </c>
      <c r="Y1811" s="93">
        <f t="shared" si="195"/>
        <v>4.4763392485241704</v>
      </c>
      <c r="Z1811" s="93">
        <f t="shared" si="195"/>
        <v>5.6894550668415711</v>
      </c>
      <c r="AA1811" s="93">
        <f t="shared" si="195"/>
        <v>7.2313328281098084</v>
      </c>
      <c r="AB1811" s="93">
        <f t="shared" si="195"/>
        <v>9.1910690666422532</v>
      </c>
      <c r="AC1811" s="95">
        <f t="shared" si="195"/>
        <v>11.681906032510627</v>
      </c>
      <c r="AE1811" s="96"/>
    </row>
    <row r="1812" spans="3:31" ht="24.75" customHeight="1" x14ac:dyDescent="0.25">
      <c r="C1812" s="91">
        <f>ABS(E1812-Dashboard!$F$13)</f>
        <v>21.570290091658038</v>
      </c>
      <c r="D1812" s="92">
        <f t="shared" si="199"/>
        <v>0.27110622874313184</v>
      </c>
      <c r="E1812" s="93" cm="1">
        <f t="array" ref="E1812">SUM('DRE + DCF'!$S$41/TIR!S1812,'DRE + DCF'!$U$41:$AD$41/TIR!T1812:AC1812,TIR!F1812)</f>
        <v>27.93970990834196</v>
      </c>
      <c r="F1812" s="100">
        <f>'DRE + DCF'!$AE$38*'DRE + DCF'!$AE$39*(1+G1812)/(R1812-G1812)/AC1812</f>
        <v>9.8505803826577019</v>
      </c>
      <c r="G1812" s="92">
        <f>R1812*(1-'DRE + DCF'!$AE$39)</f>
        <v>0.1626637372458791</v>
      </c>
      <c r="H1812" s="94">
        <f t="shared" si="197"/>
        <v>0.27110622874313184</v>
      </c>
      <c r="I1812" s="94">
        <f t="shared" si="200"/>
        <v>0.27110622874313184</v>
      </c>
      <c r="J1812" s="94">
        <f t="shared" si="200"/>
        <v>0.27110622874313184</v>
      </c>
      <c r="K1812" s="94">
        <f t="shared" si="200"/>
        <v>0.27110622874313184</v>
      </c>
      <c r="L1812" s="94">
        <f t="shared" si="200"/>
        <v>0.27110622874313184</v>
      </c>
      <c r="M1812" s="94">
        <f t="shared" si="200"/>
        <v>0.27110622874313184</v>
      </c>
      <c r="N1812" s="94">
        <f t="shared" si="200"/>
        <v>0.27110622874313184</v>
      </c>
      <c r="O1812" s="94">
        <f t="shared" si="200"/>
        <v>0.27110622874313184</v>
      </c>
      <c r="P1812" s="94">
        <f t="shared" si="200"/>
        <v>0.27110622874313184</v>
      </c>
      <c r="Q1812" s="94">
        <f t="shared" si="200"/>
        <v>0.27110622874313184</v>
      </c>
      <c r="R1812" s="94">
        <f t="shared" si="200"/>
        <v>0.27110622874313184</v>
      </c>
      <c r="S1812" s="93">
        <f>(1+H1812)^((5-Dashboard!$F$9)*3/12)</f>
        <v>1.0618067007528131</v>
      </c>
      <c r="T1812" s="93">
        <f t="shared" si="196"/>
        <v>1.3496691110480954</v>
      </c>
      <c r="U1812" s="93">
        <f t="shared" si="196"/>
        <v>1.7155728137954398</v>
      </c>
      <c r="V1812" s="93">
        <f t="shared" si="196"/>
        <v>2.1806752894777648</v>
      </c>
      <c r="W1812" s="93">
        <f t="shared" si="196"/>
        <v>2.7718699433214189</v>
      </c>
      <c r="X1812" s="93">
        <f t="shared" si="196"/>
        <v>3.5233411502217273</v>
      </c>
      <c r="Y1812" s="93">
        <f t="shared" si="195"/>
        <v>4.4785408820338279</v>
      </c>
      <c r="Z1812" s="93">
        <f t="shared" si="195"/>
        <v>5.6927012108339587</v>
      </c>
      <c r="AA1812" s="93">
        <f t="shared" si="195"/>
        <v>7.2360279674646133</v>
      </c>
      <c r="AB1812" s="93">
        <f t="shared" si="195"/>
        <v>9.1977602208037741</v>
      </c>
      <c r="AC1812" s="95">
        <f t="shared" si="195"/>
        <v>11.691330307149482</v>
      </c>
      <c r="AE1812" s="96"/>
    </row>
    <row r="1813" spans="3:31" ht="24.75" customHeight="1" x14ac:dyDescent="0.25">
      <c r="C1813" s="91">
        <f>ABS(E1813-Dashboard!$F$13)</f>
        <v>21.587584141322466</v>
      </c>
      <c r="D1813" s="92">
        <f t="shared" si="199"/>
        <v>0.27120622874313183</v>
      </c>
      <c r="E1813" s="93" cm="1">
        <f t="array" ref="E1813">SUM('DRE + DCF'!$S$41/TIR!S1813,'DRE + DCF'!$U$41:$AD$41/TIR!T1813:AC1813,TIR!F1813)</f>
        <v>27.922415858677532</v>
      </c>
      <c r="F1813" s="100">
        <f>'DRE + DCF'!$AE$38*'DRE + DCF'!$AE$39*(1+G1813)/(R1813-G1813)/AC1813</f>
        <v>9.8395190836840314</v>
      </c>
      <c r="G1813" s="92">
        <f>R1813*(1-'DRE + DCF'!$AE$39)</f>
        <v>0.1627237372458791</v>
      </c>
      <c r="H1813" s="94">
        <f t="shared" si="197"/>
        <v>0.27120622874313183</v>
      </c>
      <c r="I1813" s="94">
        <f t="shared" si="200"/>
        <v>0.27120622874313183</v>
      </c>
      <c r="J1813" s="94">
        <f t="shared" si="200"/>
        <v>0.27120622874313183</v>
      </c>
      <c r="K1813" s="94">
        <f t="shared" si="200"/>
        <v>0.27120622874313183</v>
      </c>
      <c r="L1813" s="94">
        <f t="shared" si="200"/>
        <v>0.27120622874313183</v>
      </c>
      <c r="M1813" s="94">
        <f t="shared" si="200"/>
        <v>0.27120622874313183</v>
      </c>
      <c r="N1813" s="94">
        <f t="shared" si="200"/>
        <v>0.27120622874313183</v>
      </c>
      <c r="O1813" s="94">
        <f t="shared" si="200"/>
        <v>0.27120622874313183</v>
      </c>
      <c r="P1813" s="94">
        <f t="shared" si="200"/>
        <v>0.27120622874313183</v>
      </c>
      <c r="Q1813" s="94">
        <f t="shared" si="200"/>
        <v>0.27120622874313183</v>
      </c>
      <c r="R1813" s="94">
        <f t="shared" si="200"/>
        <v>0.27120622874313183</v>
      </c>
      <c r="S1813" s="93">
        <f>(1+H1813)^((5-Dashboard!$F$9)*3/12)</f>
        <v>1.0618275836529381</v>
      </c>
      <c r="T1813" s="93">
        <f t="shared" si="196"/>
        <v>1.3498018381908836</v>
      </c>
      <c r="U1813" s="93">
        <f t="shared" si="196"/>
        <v>1.7158765042771802</v>
      </c>
      <c r="V1813" s="93">
        <f t="shared" si="196"/>
        <v>2.1812328999911426</v>
      </c>
      <c r="W1813" s="93">
        <f t="shared" si="196"/>
        <v>2.7727968488081851</v>
      </c>
      <c r="X1813" s="93">
        <f t="shared" si="196"/>
        <v>3.524796625244293</v>
      </c>
      <c r="Y1813" s="93">
        <f t="shared" si="195"/>
        <v>4.4807434250633156</v>
      </c>
      <c r="Z1813" s="93">
        <f t="shared" si="195"/>
        <v>5.6959489513403208</v>
      </c>
      <c r="AA1813" s="93">
        <f t="shared" si="195"/>
        <v>7.2407257855467257</v>
      </c>
      <c r="AB1813" s="93">
        <f t="shared" si="195"/>
        <v>9.2044557192080045</v>
      </c>
      <c r="AC1813" s="95">
        <f t="shared" si="195"/>
        <v>11.700761442447559</v>
      </c>
      <c r="AE1813" s="96"/>
    </row>
    <row r="1814" spans="3:31" ht="24.75" customHeight="1" x14ac:dyDescent="0.25">
      <c r="C1814" s="91">
        <f>ABS(E1814-Dashboard!$F$13)</f>
        <v>21.604860281541328</v>
      </c>
      <c r="D1814" s="92">
        <f t="shared" si="199"/>
        <v>0.27130622874313182</v>
      </c>
      <c r="E1814" s="93" cm="1">
        <f t="array" ref="E1814">SUM('DRE + DCF'!$S$41/TIR!S1814,'DRE + DCF'!$U$41:$AD$41/TIR!T1814:AC1814,TIR!F1814)</f>
        <v>27.90513971845867</v>
      </c>
      <c r="F1814" s="100">
        <f>'DRE + DCF'!$AE$38*'DRE + DCF'!$AE$39*(1+G1814)/(R1814-G1814)/AC1814</f>
        <v>9.828472139026049</v>
      </c>
      <c r="G1814" s="92">
        <f>R1814*(1-'DRE + DCF'!$AE$39)</f>
        <v>0.16278373724587908</v>
      </c>
      <c r="H1814" s="94">
        <f t="shared" si="197"/>
        <v>0.27130622874313182</v>
      </c>
      <c r="I1814" s="94">
        <f t="shared" si="200"/>
        <v>0.27130622874313182</v>
      </c>
      <c r="J1814" s="94">
        <f t="shared" si="200"/>
        <v>0.27130622874313182</v>
      </c>
      <c r="K1814" s="94">
        <f t="shared" si="200"/>
        <v>0.27130622874313182</v>
      </c>
      <c r="L1814" s="94">
        <f t="shared" si="200"/>
        <v>0.27130622874313182</v>
      </c>
      <c r="M1814" s="94">
        <f t="shared" si="200"/>
        <v>0.27130622874313182</v>
      </c>
      <c r="N1814" s="94">
        <f t="shared" si="200"/>
        <v>0.27130622874313182</v>
      </c>
      <c r="O1814" s="94">
        <f t="shared" si="200"/>
        <v>0.27130622874313182</v>
      </c>
      <c r="P1814" s="94">
        <f t="shared" si="200"/>
        <v>0.27130622874313182</v>
      </c>
      <c r="Q1814" s="94">
        <f t="shared" si="200"/>
        <v>0.27130622874313182</v>
      </c>
      <c r="R1814" s="94">
        <f t="shared" si="200"/>
        <v>0.27130622874313182</v>
      </c>
      <c r="S1814" s="93">
        <f>(1+H1814)^((5-Dashboard!$F$9)*3/12)</f>
        <v>1.0618484653210272</v>
      </c>
      <c r="T1814" s="93">
        <f t="shared" si="196"/>
        <v>1.3499345679439572</v>
      </c>
      <c r="U1814" s="93">
        <f t="shared" si="196"/>
        <v>1.7161802246228213</v>
      </c>
      <c r="V1814" s="93">
        <f t="shared" si="196"/>
        <v>2.1817906092087798</v>
      </c>
      <c r="W1814" s="93">
        <f t="shared" si="196"/>
        <v>2.7737239913003937</v>
      </c>
      <c r="X1814" s="93">
        <f t="shared" si="196"/>
        <v>3.5262525869544508</v>
      </c>
      <c r="Y1814" s="93">
        <f t="shared" si="195"/>
        <v>4.4829468779167749</v>
      </c>
      <c r="Z1814" s="93">
        <f t="shared" si="195"/>
        <v>5.6991982890201722</v>
      </c>
      <c r="AA1814" s="93">
        <f t="shared" si="195"/>
        <v>7.2454262836735444</v>
      </c>
      <c r="AB1814" s="93">
        <f t="shared" si="195"/>
        <v>9.211155564333378</v>
      </c>
      <c r="AC1814" s="95">
        <f t="shared" si="195"/>
        <v>11.710199442858981</v>
      </c>
      <c r="AE1814" s="96"/>
    </row>
    <row r="1815" spans="3:31" ht="24.75" customHeight="1" x14ac:dyDescent="0.25">
      <c r="C1815" s="91">
        <f>ABS(E1815-Dashboard!$F$13)</f>
        <v>21.622118536438471</v>
      </c>
      <c r="D1815" s="92">
        <f t="shared" si="199"/>
        <v>0.27140622874313181</v>
      </c>
      <c r="E1815" s="93" cm="1">
        <f t="array" ref="E1815">SUM('DRE + DCF'!$S$41/TIR!S1815,'DRE + DCF'!$U$41:$AD$41/TIR!T1815:AC1815,TIR!F1815)</f>
        <v>27.887881463561527</v>
      </c>
      <c r="F1815" s="100">
        <f>'DRE + DCF'!$AE$38*'DRE + DCF'!$AE$39*(1+G1815)/(R1815-G1815)/AC1815</f>
        <v>9.8174395271450212</v>
      </c>
      <c r="G1815" s="92">
        <f>R1815*(1-'DRE + DCF'!$AE$39)</f>
        <v>0.16284373724587908</v>
      </c>
      <c r="H1815" s="94">
        <f t="shared" si="197"/>
        <v>0.27140622874313181</v>
      </c>
      <c r="I1815" s="94">
        <f t="shared" si="200"/>
        <v>0.27140622874313181</v>
      </c>
      <c r="J1815" s="94">
        <f t="shared" si="200"/>
        <v>0.27140622874313181</v>
      </c>
      <c r="K1815" s="94">
        <f t="shared" si="200"/>
        <v>0.27140622874313181</v>
      </c>
      <c r="L1815" s="94">
        <f t="shared" si="200"/>
        <v>0.27140622874313181</v>
      </c>
      <c r="M1815" s="94">
        <f t="shared" si="200"/>
        <v>0.27140622874313181</v>
      </c>
      <c r="N1815" s="94">
        <f t="shared" si="200"/>
        <v>0.27140622874313181</v>
      </c>
      <c r="O1815" s="94">
        <f t="shared" si="200"/>
        <v>0.27140622874313181</v>
      </c>
      <c r="P1815" s="94">
        <f t="shared" si="200"/>
        <v>0.27140622874313181</v>
      </c>
      <c r="Q1815" s="94">
        <f t="shared" si="200"/>
        <v>0.27140622874313181</v>
      </c>
      <c r="R1815" s="94">
        <f t="shared" si="200"/>
        <v>0.27140622874313181</v>
      </c>
      <c r="S1815" s="93">
        <f>(1+H1815)^((5-Dashboard!$F$9)*3/12)</f>
        <v>1.0618693457572506</v>
      </c>
      <c r="T1815" s="93">
        <f t="shared" si="196"/>
        <v>1.3500673003071626</v>
      </c>
      <c r="U1815" s="93">
        <f t="shared" si="196"/>
        <v>1.7164839748329508</v>
      </c>
      <c r="V1815" s="93">
        <f t="shared" si="196"/>
        <v>2.1823484171403829</v>
      </c>
      <c r="W1815" s="93">
        <f t="shared" si="196"/>
        <v>2.7746513708399974</v>
      </c>
      <c r="X1815" s="93">
        <f t="shared" si="196"/>
        <v>3.5277090354766418</v>
      </c>
      <c r="Y1815" s="93">
        <f t="shared" si="195"/>
        <v>4.4851512408984284</v>
      </c>
      <c r="Z1815" s="93">
        <f t="shared" si="195"/>
        <v>5.7024492245332485</v>
      </c>
      <c r="AA1815" s="93">
        <f t="shared" si="195"/>
        <v>7.250129463163014</v>
      </c>
      <c r="AB1815" s="93">
        <f t="shared" si="195"/>
        <v>9.2178597586595536</v>
      </c>
      <c r="AC1815" s="95">
        <f t="shared" si="195"/>
        <v>11.719644312840419</v>
      </c>
      <c r="AE1815" s="96"/>
    </row>
    <row r="1816" spans="3:31" ht="24.75" customHeight="1" x14ac:dyDescent="0.25">
      <c r="C1816" s="91">
        <f>ABS(E1816-Dashboard!$F$13)</f>
        <v>21.63935893009814</v>
      </c>
      <c r="D1816" s="92">
        <f t="shared" si="199"/>
        <v>0.27150622874313179</v>
      </c>
      <c r="E1816" s="93" cm="1">
        <f t="array" ref="E1816">SUM('DRE + DCF'!$S$41/TIR!S1816,'DRE + DCF'!$U$41:$AD$41/TIR!T1816:AC1816,TIR!F1816)</f>
        <v>27.870641069901858</v>
      </c>
      <c r="F1816" s="100">
        <f>'DRE + DCF'!$AE$38*'DRE + DCF'!$AE$39*(1+G1816)/(R1816-G1816)/AC1816</f>
        <v>9.8064212265396034</v>
      </c>
      <c r="G1816" s="92">
        <f>R1816*(1-'DRE + DCF'!$AE$39)</f>
        <v>0.16290373724587906</v>
      </c>
      <c r="H1816" s="94">
        <f t="shared" si="197"/>
        <v>0.27150622874313179</v>
      </c>
      <c r="I1816" s="94">
        <f t="shared" si="200"/>
        <v>0.27150622874313179</v>
      </c>
      <c r="J1816" s="94">
        <f t="shared" si="200"/>
        <v>0.27150622874313179</v>
      </c>
      <c r="K1816" s="94">
        <f t="shared" si="200"/>
        <v>0.27150622874313179</v>
      </c>
      <c r="L1816" s="94">
        <f t="shared" si="200"/>
        <v>0.27150622874313179</v>
      </c>
      <c r="M1816" s="94">
        <f t="shared" si="200"/>
        <v>0.27150622874313179</v>
      </c>
      <c r="N1816" s="94">
        <f t="shared" si="200"/>
        <v>0.27150622874313179</v>
      </c>
      <c r="O1816" s="94">
        <f t="shared" si="200"/>
        <v>0.27150622874313179</v>
      </c>
      <c r="P1816" s="94">
        <f t="shared" si="200"/>
        <v>0.27150622874313179</v>
      </c>
      <c r="Q1816" s="94">
        <f t="shared" si="200"/>
        <v>0.27150622874313179</v>
      </c>
      <c r="R1816" s="94">
        <f t="shared" si="200"/>
        <v>0.27150622874313179</v>
      </c>
      <c r="S1816" s="93">
        <f>(1+H1816)^((5-Dashboard!$F$9)*3/12)</f>
        <v>1.0618902249617772</v>
      </c>
      <c r="T1816" s="93">
        <f t="shared" si="196"/>
        <v>1.3502000352803452</v>
      </c>
      <c r="U1816" s="93">
        <f t="shared" si="196"/>
        <v>1.7167877549081552</v>
      </c>
      <c r="V1816" s="93">
        <f t="shared" si="196"/>
        <v>2.1829063237956565</v>
      </c>
      <c r="W1816" s="93">
        <f t="shared" si="196"/>
        <v>2.7755789874689492</v>
      </c>
      <c r="X1816" s="93">
        <f t="shared" si="196"/>
        <v>3.5291659709353236</v>
      </c>
      <c r="Y1816" s="93">
        <f t="shared" si="195"/>
        <v>4.487356514312566</v>
      </c>
      <c r="Z1816" s="93">
        <f t="shared" si="195"/>
        <v>5.7057017585394965</v>
      </c>
      <c r="AA1816" s="93">
        <f t="shared" si="195"/>
        <v>7.2548353253336106</v>
      </c>
      <c r="AB1816" s="93">
        <f t="shared" si="195"/>
        <v>9.2245683046673914</v>
      </c>
      <c r="AC1816" s="95">
        <f t="shared" si="195"/>
        <v>11.729096056851059</v>
      </c>
      <c r="AE1816" s="96"/>
    </row>
    <row r="1817" spans="3:31" ht="24.75" customHeight="1" x14ac:dyDescent="0.25">
      <c r="C1817" s="91">
        <f>ABS(E1817-Dashboard!$F$13)</f>
        <v>21.656581486565116</v>
      </c>
      <c r="D1817" s="92">
        <f t="shared" si="199"/>
        <v>0.27160622874313178</v>
      </c>
      <c r="E1817" s="93" cm="1">
        <f t="array" ref="E1817">SUM('DRE + DCF'!$S$41/TIR!S1817,'DRE + DCF'!$U$41:$AD$41/TIR!T1817:AC1817,TIR!F1817)</f>
        <v>27.853418513434882</v>
      </c>
      <c r="F1817" s="100">
        <f>'DRE + DCF'!$AE$38*'DRE + DCF'!$AE$39*(1+G1817)/(R1817-G1817)/AC1817</f>
        <v>9.79541721574574</v>
      </c>
      <c r="G1817" s="92">
        <f>R1817*(1-'DRE + DCF'!$AE$39)</f>
        <v>0.16296373724587906</v>
      </c>
      <c r="H1817" s="94">
        <f t="shared" si="197"/>
        <v>0.27160622874313178</v>
      </c>
      <c r="I1817" s="94">
        <f t="shared" si="200"/>
        <v>0.27160622874313178</v>
      </c>
      <c r="J1817" s="94">
        <f t="shared" si="200"/>
        <v>0.27160622874313178</v>
      </c>
      <c r="K1817" s="94">
        <f t="shared" si="200"/>
        <v>0.27160622874313178</v>
      </c>
      <c r="L1817" s="94">
        <f t="shared" si="200"/>
        <v>0.27160622874313178</v>
      </c>
      <c r="M1817" s="94">
        <f t="shared" si="200"/>
        <v>0.27160622874313178</v>
      </c>
      <c r="N1817" s="94">
        <f t="shared" si="200"/>
        <v>0.27160622874313178</v>
      </c>
      <c r="O1817" s="94">
        <f t="shared" si="200"/>
        <v>0.27160622874313178</v>
      </c>
      <c r="P1817" s="94">
        <f t="shared" si="200"/>
        <v>0.27160622874313178</v>
      </c>
      <c r="Q1817" s="94">
        <f t="shared" si="200"/>
        <v>0.27160622874313178</v>
      </c>
      <c r="R1817" s="94">
        <f t="shared" si="200"/>
        <v>0.27160622874313178</v>
      </c>
      <c r="S1817" s="93">
        <f>(1+H1817)^((5-Dashboard!$F$9)*3/12)</f>
        <v>1.0619111029347772</v>
      </c>
      <c r="T1817" s="93">
        <f t="shared" si="196"/>
        <v>1.3503327728633516</v>
      </c>
      <c r="U1817" s="93">
        <f t="shared" si="196"/>
        <v>1.7170915648490226</v>
      </c>
      <c r="V1817" s="93">
        <f t="shared" si="196"/>
        <v>2.1834643291843081</v>
      </c>
      <c r="W1817" s="93">
        <f t="shared" si="196"/>
        <v>2.7765068412292102</v>
      </c>
      <c r="X1817" s="93">
        <f t="shared" si="196"/>
        <v>3.5306233934549813</v>
      </c>
      <c r="Y1817" s="93">
        <f t="shared" si="195"/>
        <v>4.4895626984635673</v>
      </c>
      <c r="Z1817" s="93">
        <f t="shared" si="195"/>
        <v>5.7089558916990946</v>
      </c>
      <c r="AA1817" s="93">
        <f t="shared" si="195"/>
        <v>7.259543871504369</v>
      </c>
      <c r="AB1817" s="93">
        <f t="shared" si="195"/>
        <v>9.2312812048389858</v>
      </c>
      <c r="AC1817" s="95">
        <f t="shared" si="195"/>
        <v>11.738554679352657</v>
      </c>
      <c r="AE1817" s="96"/>
    </row>
    <row r="1818" spans="3:31" ht="24.75" customHeight="1" x14ac:dyDescent="0.25">
      <c r="C1818" s="91">
        <f>ABS(E1818-Dashboard!$F$13)</f>
        <v>21.673786229844701</v>
      </c>
      <c r="D1818" s="92">
        <f t="shared" si="199"/>
        <v>0.27170622874313177</v>
      </c>
      <c r="E1818" s="93" cm="1">
        <f t="array" ref="E1818">SUM('DRE + DCF'!$S$41/TIR!S1818,'DRE + DCF'!$U$41:$AD$41/TIR!T1818:AC1818,TIR!F1818)</f>
        <v>27.836213770155297</v>
      </c>
      <c r="F1818" s="100">
        <f>'DRE + DCF'!$AE$38*'DRE + DCF'!$AE$39*(1+G1818)/(R1818-G1818)/AC1818</f>
        <v>9.7844274733366046</v>
      </c>
      <c r="G1818" s="92">
        <f>R1818*(1-'DRE + DCF'!$AE$39)</f>
        <v>0.16302373724587907</v>
      </c>
      <c r="H1818" s="94">
        <f t="shared" si="197"/>
        <v>0.27170622874313177</v>
      </c>
      <c r="I1818" s="94">
        <f t="shared" si="200"/>
        <v>0.27170622874313177</v>
      </c>
      <c r="J1818" s="94">
        <f t="shared" si="200"/>
        <v>0.27170622874313177</v>
      </c>
      <c r="K1818" s="94">
        <f t="shared" si="200"/>
        <v>0.27170622874313177</v>
      </c>
      <c r="L1818" s="94">
        <f t="shared" si="200"/>
        <v>0.27170622874313177</v>
      </c>
      <c r="M1818" s="94">
        <f t="shared" si="200"/>
        <v>0.27170622874313177</v>
      </c>
      <c r="N1818" s="94">
        <f t="shared" si="200"/>
        <v>0.27170622874313177</v>
      </c>
      <c r="O1818" s="94">
        <f t="shared" si="200"/>
        <v>0.27170622874313177</v>
      </c>
      <c r="P1818" s="94">
        <f t="shared" si="200"/>
        <v>0.27170622874313177</v>
      </c>
      <c r="Q1818" s="94">
        <f t="shared" si="200"/>
        <v>0.27170622874313177</v>
      </c>
      <c r="R1818" s="94">
        <f t="shared" si="200"/>
        <v>0.27170622874313177</v>
      </c>
      <c r="S1818" s="93">
        <f>(1+H1818)^((5-Dashboard!$F$9)*3/12)</f>
        <v>1.0619319796764195</v>
      </c>
      <c r="T1818" s="93">
        <f t="shared" si="196"/>
        <v>1.3504655130560275</v>
      </c>
      <c r="U1818" s="93">
        <f t="shared" si="196"/>
        <v>1.7173954046561393</v>
      </c>
      <c r="V1818" s="93">
        <f t="shared" si="196"/>
        <v>2.1840224333160436</v>
      </c>
      <c r="W1818" s="93">
        <f t="shared" si="196"/>
        <v>2.7774349321627438</v>
      </c>
      <c r="X1818" s="93">
        <f t="shared" si="196"/>
        <v>3.532081303160119</v>
      </c>
      <c r="Y1818" s="93">
        <f t="shared" si="195"/>
        <v>4.4917697936558811</v>
      </c>
      <c r="Z1818" s="93">
        <f t="shared" si="195"/>
        <v>5.7122116246724355</v>
      </c>
      <c r="AA1818" s="93">
        <f t="shared" si="195"/>
        <v>7.264255102994861</v>
      </c>
      <c r="AB1818" s="93">
        <f t="shared" si="195"/>
        <v>9.2379984616576447</v>
      </c>
      <c r="AC1818" s="95">
        <f t="shared" si="195"/>
        <v>11.748020184809496</v>
      </c>
      <c r="AE1818" s="96"/>
    </row>
    <row r="1819" spans="3:31" ht="24.75" customHeight="1" x14ac:dyDescent="0.25">
      <c r="C1819" s="91">
        <f>ABS(E1819-Dashboard!$F$13)</f>
        <v>21.690973183902873</v>
      </c>
      <c r="D1819" s="92">
        <f t="shared" si="199"/>
        <v>0.27180622874313176</v>
      </c>
      <c r="E1819" s="93" cm="1">
        <f t="array" ref="E1819">SUM('DRE + DCF'!$S$41/TIR!S1819,'DRE + DCF'!$U$41:$AD$41/TIR!T1819:AC1819,TIR!F1819)</f>
        <v>27.819026816097125</v>
      </c>
      <c r="F1819" s="100">
        <f>'DRE + DCF'!$AE$38*'DRE + DCF'!$AE$39*(1+G1819)/(R1819-G1819)/AC1819</f>
        <v>9.7734519779225124</v>
      </c>
      <c r="G1819" s="92">
        <f>R1819*(1-'DRE + DCF'!$AE$39)</f>
        <v>0.16308373724587905</v>
      </c>
      <c r="H1819" s="94">
        <f t="shared" si="197"/>
        <v>0.27180622874313176</v>
      </c>
      <c r="I1819" s="94">
        <f t="shared" si="200"/>
        <v>0.27180622874313176</v>
      </c>
      <c r="J1819" s="94">
        <f t="shared" si="200"/>
        <v>0.27180622874313176</v>
      </c>
      <c r="K1819" s="94">
        <f t="shared" si="200"/>
        <v>0.27180622874313176</v>
      </c>
      <c r="L1819" s="94">
        <f t="shared" si="200"/>
        <v>0.27180622874313176</v>
      </c>
      <c r="M1819" s="94">
        <f t="shared" si="200"/>
        <v>0.27180622874313176</v>
      </c>
      <c r="N1819" s="94">
        <f t="shared" si="200"/>
        <v>0.27180622874313176</v>
      </c>
      <c r="O1819" s="94">
        <f t="shared" si="200"/>
        <v>0.27180622874313176</v>
      </c>
      <c r="P1819" s="94">
        <f t="shared" si="200"/>
        <v>0.27180622874313176</v>
      </c>
      <c r="Q1819" s="94">
        <f t="shared" si="200"/>
        <v>0.27180622874313176</v>
      </c>
      <c r="R1819" s="94">
        <f t="shared" si="200"/>
        <v>0.27180622874313176</v>
      </c>
      <c r="S1819" s="93">
        <f>(1+H1819)^((5-Dashboard!$F$9)*3/12)</f>
        <v>1.061952855186874</v>
      </c>
      <c r="T1819" s="93">
        <f t="shared" si="196"/>
        <v>1.3505982558582192</v>
      </c>
      <c r="U1819" s="93">
        <f t="shared" si="196"/>
        <v>1.7176992743300932</v>
      </c>
      <c r="V1819" s="93">
        <f t="shared" si="196"/>
        <v>2.18458063620057</v>
      </c>
      <c r="W1819" s="93">
        <f t="shared" si="196"/>
        <v>2.7783632603115183</v>
      </c>
      <c r="X1819" s="93">
        <f t="shared" si="196"/>
        <v>3.5335397001752642</v>
      </c>
      <c r="Y1819" s="93">
        <f t="shared" si="195"/>
        <v>4.4939778001940391</v>
      </c>
      <c r="Z1819" s="93">
        <f t="shared" si="195"/>
        <v>5.7154689581201366</v>
      </c>
      <c r="AA1819" s="93">
        <f t="shared" si="195"/>
        <v>7.2689690211252076</v>
      </c>
      <c r="AB1819" s="93">
        <f t="shared" si="195"/>
        <v>9.244720077607905</v>
      </c>
      <c r="AC1819" s="95">
        <f t="shared" si="195"/>
        <v>11.757492577688422</v>
      </c>
      <c r="AE1819" s="96"/>
    </row>
    <row r="1820" spans="3:31" ht="24.75" customHeight="1" x14ac:dyDescent="0.25">
      <c r="C1820" s="91">
        <f>ABS(E1820-Dashboard!$F$13)</f>
        <v>21.70814237266632</v>
      </c>
      <c r="D1820" s="92">
        <f t="shared" si="199"/>
        <v>0.27190622874313175</v>
      </c>
      <c r="E1820" s="93" cm="1">
        <f t="array" ref="E1820">SUM('DRE + DCF'!$S$41/TIR!S1820,'DRE + DCF'!$U$41:$AD$41/TIR!T1820:AC1820,TIR!F1820)</f>
        <v>27.801857627333678</v>
      </c>
      <c r="F1820" s="100">
        <f>'DRE + DCF'!$AE$38*'DRE + DCF'!$AE$39*(1+G1820)/(R1820-G1820)/AC1820</f>
        <v>9.7624907081508745</v>
      </c>
      <c r="G1820" s="92">
        <f>R1820*(1-'DRE + DCF'!$AE$39)</f>
        <v>0.16314373724587905</v>
      </c>
      <c r="H1820" s="94">
        <f t="shared" si="197"/>
        <v>0.27190622874313175</v>
      </c>
      <c r="I1820" s="94">
        <f t="shared" si="200"/>
        <v>0.27190622874313175</v>
      </c>
      <c r="J1820" s="94">
        <f t="shared" si="200"/>
        <v>0.27190622874313175</v>
      </c>
      <c r="K1820" s="94">
        <f t="shared" si="200"/>
        <v>0.27190622874313175</v>
      </c>
      <c r="L1820" s="94">
        <f t="shared" si="200"/>
        <v>0.27190622874313175</v>
      </c>
      <c r="M1820" s="94">
        <f t="shared" si="200"/>
        <v>0.27190622874313175</v>
      </c>
      <c r="N1820" s="94">
        <f t="shared" si="200"/>
        <v>0.27190622874313175</v>
      </c>
      <c r="O1820" s="94">
        <f t="shared" si="200"/>
        <v>0.27190622874313175</v>
      </c>
      <c r="P1820" s="94">
        <f t="shared" si="200"/>
        <v>0.27190622874313175</v>
      </c>
      <c r="Q1820" s="94">
        <f t="shared" si="200"/>
        <v>0.27190622874313175</v>
      </c>
      <c r="R1820" s="94">
        <f t="shared" si="200"/>
        <v>0.27190622874313175</v>
      </c>
      <c r="S1820" s="93">
        <f>(1+H1820)^((5-Dashboard!$F$9)*3/12)</f>
        <v>1.0619737294663099</v>
      </c>
      <c r="T1820" s="93">
        <f t="shared" si="196"/>
        <v>1.3507310012697731</v>
      </c>
      <c r="U1820" s="93">
        <f t="shared" si="196"/>
        <v>1.7180031738714714</v>
      </c>
      <c r="V1820" s="93">
        <f t="shared" si="196"/>
        <v>2.1851389378475941</v>
      </c>
      <c r="W1820" s="93">
        <f t="shared" si="196"/>
        <v>2.7792918257175061</v>
      </c>
      <c r="X1820" s="93">
        <f t="shared" si="196"/>
        <v>3.5349985846249665</v>
      </c>
      <c r="Y1820" s="93">
        <f t="shared" si="195"/>
        <v>4.49618671838265</v>
      </c>
      <c r="Z1820" s="93">
        <f t="shared" si="195"/>
        <v>5.7187278927030336</v>
      </c>
      <c r="AA1820" s="93">
        <f t="shared" si="195"/>
        <v>7.2736856272160724</v>
      </c>
      <c r="AB1820" s="93">
        <f t="shared" si="195"/>
        <v>9.2514460551755153</v>
      </c>
      <c r="AC1820" s="95">
        <f t="shared" si="195"/>
        <v>11.766971862458814</v>
      </c>
      <c r="AE1820" s="96"/>
    </row>
    <row r="1821" spans="3:31" ht="24.75" customHeight="1" x14ac:dyDescent="0.25">
      <c r="C1821" s="91">
        <f>ABS(E1821-Dashboard!$F$13)</f>
        <v>21.725293820022522</v>
      </c>
      <c r="D1821" s="92">
        <f t="shared" si="199"/>
        <v>0.27200622874313174</v>
      </c>
      <c r="E1821" s="93" cm="1">
        <f t="array" ref="E1821">SUM('DRE + DCF'!$S$41/TIR!S1821,'DRE + DCF'!$U$41:$AD$41/TIR!T1821:AC1821,TIR!F1821)</f>
        <v>27.784706179977476</v>
      </c>
      <c r="F1821" s="100">
        <f>'DRE + DCF'!$AE$38*'DRE + DCF'!$AE$39*(1+G1821)/(R1821-G1821)/AC1821</f>
        <v>9.7515436427060944</v>
      </c>
      <c r="G1821" s="92">
        <f>R1821*(1-'DRE + DCF'!$AE$39)</f>
        <v>0.16320373724587903</v>
      </c>
      <c r="H1821" s="94">
        <f t="shared" si="197"/>
        <v>0.27200622874313174</v>
      </c>
      <c r="I1821" s="94">
        <f t="shared" si="200"/>
        <v>0.27200622874313174</v>
      </c>
      <c r="J1821" s="94">
        <f t="shared" si="200"/>
        <v>0.27200622874313174</v>
      </c>
      <c r="K1821" s="94">
        <f t="shared" si="200"/>
        <v>0.27200622874313174</v>
      </c>
      <c r="L1821" s="94">
        <f t="shared" si="200"/>
        <v>0.27200622874313174</v>
      </c>
      <c r="M1821" s="94">
        <f t="shared" si="200"/>
        <v>0.27200622874313174</v>
      </c>
      <c r="N1821" s="94">
        <f t="shared" si="200"/>
        <v>0.27200622874313174</v>
      </c>
      <c r="O1821" s="94">
        <f t="shared" si="200"/>
        <v>0.27200622874313174</v>
      </c>
      <c r="P1821" s="94">
        <f t="shared" si="200"/>
        <v>0.27200622874313174</v>
      </c>
      <c r="Q1821" s="94">
        <f t="shared" si="200"/>
        <v>0.27200622874313174</v>
      </c>
      <c r="R1821" s="94">
        <f t="shared" si="200"/>
        <v>0.27200622874313174</v>
      </c>
      <c r="S1821" s="93">
        <f>(1+H1821)^((5-Dashboard!$F$9)*3/12)</f>
        <v>1.0619946025148965</v>
      </c>
      <c r="T1821" s="93">
        <f t="shared" si="196"/>
        <v>1.3508637492905347</v>
      </c>
      <c r="U1821" s="93">
        <f t="shared" si="196"/>
        <v>1.7183071032808603</v>
      </c>
      <c r="V1821" s="93">
        <f t="shared" si="196"/>
        <v>2.1856973382668223</v>
      </c>
      <c r="W1821" s="93">
        <f t="shared" si="196"/>
        <v>2.7802206284226818</v>
      </c>
      <c r="X1821" s="93">
        <f t="shared" si="196"/>
        <v>3.5364579566337953</v>
      </c>
      <c r="Y1821" s="93">
        <f t="shared" si="195"/>
        <v>4.4983965485263955</v>
      </c>
      <c r="Z1821" s="93">
        <f t="shared" si="195"/>
        <v>5.7219884290821801</v>
      </c>
      <c r="AA1821" s="93">
        <f t="shared" si="195"/>
        <v>7.2784049225886607</v>
      </c>
      <c r="AB1821" s="93">
        <f t="shared" si="195"/>
        <v>9.258176396847448</v>
      </c>
      <c r="AC1821" s="95">
        <f t="shared" si="195"/>
        <v>11.776458043592598</v>
      </c>
      <c r="AE1821" s="96"/>
    </row>
    <row r="1822" spans="3:31" ht="24.75" customHeight="1" x14ac:dyDescent="0.25">
      <c r="C1822" s="91">
        <f>ABS(E1822-Dashboard!$F$13)</f>
        <v>21.742427549819833</v>
      </c>
      <c r="D1822" s="92">
        <f t="shared" si="199"/>
        <v>0.27210622874313173</v>
      </c>
      <c r="E1822" s="93" cm="1">
        <f t="array" ref="E1822">SUM('DRE + DCF'!$S$41/TIR!S1822,'DRE + DCF'!$U$41:$AD$41/TIR!T1822:AC1822,TIR!F1822)</f>
        <v>27.767572450180165</v>
      </c>
      <c r="F1822" s="100">
        <f>'DRE + DCF'!$AE$38*'DRE + DCF'!$AE$39*(1+G1822)/(R1822-G1822)/AC1822</f>
        <v>9.7406107603095009</v>
      </c>
      <c r="G1822" s="92">
        <f>R1822*(1-'DRE + DCF'!$AE$39)</f>
        <v>0.16326373724587903</v>
      </c>
      <c r="H1822" s="94">
        <f t="shared" si="197"/>
        <v>0.27210622874313173</v>
      </c>
      <c r="I1822" s="94">
        <f t="shared" si="200"/>
        <v>0.27210622874313173</v>
      </c>
      <c r="J1822" s="94">
        <f t="shared" si="200"/>
        <v>0.27210622874313173</v>
      </c>
      <c r="K1822" s="94">
        <f t="shared" si="200"/>
        <v>0.27210622874313173</v>
      </c>
      <c r="L1822" s="94">
        <f t="shared" si="200"/>
        <v>0.27210622874313173</v>
      </c>
      <c r="M1822" s="94">
        <f t="shared" si="200"/>
        <v>0.27210622874313173</v>
      </c>
      <c r="N1822" s="94">
        <f t="shared" si="200"/>
        <v>0.27210622874313173</v>
      </c>
      <c r="O1822" s="94">
        <f t="shared" si="200"/>
        <v>0.27210622874313173</v>
      </c>
      <c r="P1822" s="94">
        <f t="shared" si="200"/>
        <v>0.27210622874313173</v>
      </c>
      <c r="Q1822" s="94">
        <f t="shared" si="200"/>
        <v>0.27210622874313173</v>
      </c>
      <c r="R1822" s="94">
        <f t="shared" si="200"/>
        <v>0.27210622874313173</v>
      </c>
      <c r="S1822" s="93">
        <f>(1+H1822)^((5-Dashboard!$F$9)*3/12)</f>
        <v>1.0620154743328032</v>
      </c>
      <c r="T1822" s="93">
        <f t="shared" si="196"/>
        <v>1.3509964999203505</v>
      </c>
      <c r="U1822" s="93">
        <f t="shared" si="196"/>
        <v>1.7186110625588478</v>
      </c>
      <c r="V1822" s="93">
        <f t="shared" si="196"/>
        <v>2.1862558374679621</v>
      </c>
      <c r="W1822" s="93">
        <f t="shared" si="196"/>
        <v>2.7811496684690264</v>
      </c>
      <c r="X1822" s="93">
        <f t="shared" si="196"/>
        <v>3.5379178163263445</v>
      </c>
      <c r="Y1822" s="93">
        <f t="shared" si="195"/>
        <v>4.5006072909300423</v>
      </c>
      <c r="Z1822" s="93">
        <f t="shared" si="195"/>
        <v>5.7252505679188586</v>
      </c>
      <c r="AA1822" s="93">
        <f t="shared" si="195"/>
        <v>7.2831269085647321</v>
      </c>
      <c r="AB1822" s="93">
        <f t="shared" si="195"/>
        <v>9.2649111051119046</v>
      </c>
      <c r="AC1822" s="95">
        <f t="shared" si="195"/>
        <v>11.785951125564265</v>
      </c>
      <c r="AE1822" s="96"/>
    </row>
    <row r="1823" spans="3:31" ht="24.75" customHeight="1" x14ac:dyDescent="0.25">
      <c r="C1823" s="91">
        <f>ABS(E1823-Dashboard!$F$13)</f>
        <v>21.759543585867561</v>
      </c>
      <c r="D1823" s="92">
        <f t="shared" si="199"/>
        <v>0.27220622874313172</v>
      </c>
      <c r="E1823" s="93" cm="1">
        <f t="array" ref="E1823">SUM('DRE + DCF'!$S$41/TIR!S1823,'DRE + DCF'!$U$41:$AD$41/TIR!T1823:AC1823,TIR!F1823)</f>
        <v>27.750456414132437</v>
      </c>
      <c r="F1823" s="100">
        <f>'DRE + DCF'!$AE$38*'DRE + DCF'!$AE$39*(1+G1823)/(R1823-G1823)/AC1823</f>
        <v>9.7296920397192928</v>
      </c>
      <c r="G1823" s="92">
        <f>R1823*(1-'DRE + DCF'!$AE$39)</f>
        <v>0.16332373724587904</v>
      </c>
      <c r="H1823" s="94">
        <f t="shared" si="197"/>
        <v>0.27220622874313172</v>
      </c>
      <c r="I1823" s="94">
        <f t="shared" si="200"/>
        <v>0.27220622874313172</v>
      </c>
      <c r="J1823" s="94">
        <f t="shared" si="200"/>
        <v>0.27220622874313172</v>
      </c>
      <c r="K1823" s="94">
        <f t="shared" si="200"/>
        <v>0.27220622874313172</v>
      </c>
      <c r="L1823" s="94">
        <f t="shared" si="200"/>
        <v>0.27220622874313172</v>
      </c>
      <c r="M1823" s="94">
        <f t="shared" si="200"/>
        <v>0.27220622874313172</v>
      </c>
      <c r="N1823" s="94">
        <f t="shared" si="200"/>
        <v>0.27220622874313172</v>
      </c>
      <c r="O1823" s="94">
        <f t="shared" si="200"/>
        <v>0.27220622874313172</v>
      </c>
      <c r="P1823" s="94">
        <f t="shared" si="200"/>
        <v>0.27220622874313172</v>
      </c>
      <c r="Q1823" s="94">
        <f t="shared" si="200"/>
        <v>0.27220622874313172</v>
      </c>
      <c r="R1823" s="94">
        <f t="shared" si="200"/>
        <v>0.27220622874313172</v>
      </c>
      <c r="S1823" s="93">
        <f>(1+H1823)^((5-Dashboard!$F$9)*3/12)</f>
        <v>1.0620363449201993</v>
      </c>
      <c r="T1823" s="93">
        <f t="shared" si="196"/>
        <v>1.3511292531590666</v>
      </c>
      <c r="U1823" s="93">
        <f t="shared" si="196"/>
        <v>1.7189150517060203</v>
      </c>
      <c r="V1823" s="93">
        <f t="shared" si="196"/>
        <v>2.1868144354607213</v>
      </c>
      <c r="W1823" s="93">
        <f t="shared" si="196"/>
        <v>2.7820789458985247</v>
      </c>
      <c r="X1823" s="93">
        <f t="shared" si="196"/>
        <v>3.5393781638272293</v>
      </c>
      <c r="Y1823" s="93">
        <f t="shared" ref="Y1823:AC1873" si="201">(X1823)*(1+N1823)</f>
        <v>4.5028189458984293</v>
      </c>
      <c r="Z1823" s="93">
        <f t="shared" si="201"/>
        <v>5.7285143098745648</v>
      </c>
      <c r="AA1823" s="93">
        <f t="shared" si="201"/>
        <v>7.2878515864665836</v>
      </c>
      <c r="AB1823" s="93">
        <f t="shared" si="201"/>
        <v>9.271650182458302</v>
      </c>
      <c r="AC1823" s="95">
        <f t="shared" si="201"/>
        <v>11.795451112850845</v>
      </c>
      <c r="AE1823" s="96"/>
    </row>
    <row r="1824" spans="3:31" ht="24.75" customHeight="1" x14ac:dyDescent="0.25">
      <c r="C1824" s="91">
        <f>ABS(E1824-Dashboard!$F$13)</f>
        <v>21.776641951936057</v>
      </c>
      <c r="D1824" s="92">
        <f t="shared" si="199"/>
        <v>0.27230622874313171</v>
      </c>
      <c r="E1824" s="93" cm="1">
        <f t="array" ref="E1824">SUM('DRE + DCF'!$S$41/TIR!S1824,'DRE + DCF'!$U$41:$AD$41/TIR!T1824:AC1824,TIR!F1824)</f>
        <v>27.733358048063941</v>
      </c>
      <c r="F1824" s="100">
        <f>'DRE + DCF'!$AE$38*'DRE + DCF'!$AE$39*(1+G1824)/(R1824-G1824)/AC1824</f>
        <v>9.7187874597304269</v>
      </c>
      <c r="G1824" s="92">
        <f>R1824*(1-'DRE + DCF'!$AE$39)</f>
        <v>0.16338373724587901</v>
      </c>
      <c r="H1824" s="94">
        <f t="shared" si="197"/>
        <v>0.27230622874313171</v>
      </c>
      <c r="I1824" s="94">
        <f t="shared" si="200"/>
        <v>0.27230622874313171</v>
      </c>
      <c r="J1824" s="94">
        <f t="shared" si="200"/>
        <v>0.27230622874313171</v>
      </c>
      <c r="K1824" s="94">
        <f t="shared" si="200"/>
        <v>0.27230622874313171</v>
      </c>
      <c r="L1824" s="94">
        <f t="shared" si="200"/>
        <v>0.27230622874313171</v>
      </c>
      <c r="M1824" s="94">
        <f t="shared" si="200"/>
        <v>0.27230622874313171</v>
      </c>
      <c r="N1824" s="94">
        <f t="shared" si="200"/>
        <v>0.27230622874313171</v>
      </c>
      <c r="O1824" s="94">
        <f t="shared" si="200"/>
        <v>0.27230622874313171</v>
      </c>
      <c r="P1824" s="94">
        <f t="shared" si="200"/>
        <v>0.27230622874313171</v>
      </c>
      <c r="Q1824" s="94">
        <f t="shared" si="200"/>
        <v>0.27230622874313171</v>
      </c>
      <c r="R1824" s="94">
        <f t="shared" si="200"/>
        <v>0.27230622874313171</v>
      </c>
      <c r="S1824" s="93">
        <f>(1+H1824)^((5-Dashboard!$F$9)*3/12)</f>
        <v>1.062057214277254</v>
      </c>
      <c r="T1824" s="93">
        <f t="shared" ref="T1824:X1874" si="202">(S1824)*(1+I1824)</f>
        <v>1.351262009006529</v>
      </c>
      <c r="U1824" s="93">
        <f t="shared" si="202"/>
        <v>1.7192190707229646</v>
      </c>
      <c r="V1824" s="93">
        <f t="shared" si="202"/>
        <v>2.1873731322548067</v>
      </c>
      <c r="W1824" s="93">
        <f t="shared" si="202"/>
        <v>2.7830084607531647</v>
      </c>
      <c r="X1824" s="93">
        <f t="shared" si="202"/>
        <v>3.5408389992610867</v>
      </c>
      <c r="Y1824" s="93">
        <f t="shared" si="201"/>
        <v>4.505031513736478</v>
      </c>
      <c r="Z1824" s="93">
        <f t="shared" si="201"/>
        <v>5.7317796556110201</v>
      </c>
      <c r="AA1824" s="93">
        <f t="shared" si="201"/>
        <v>7.2925789576170637</v>
      </c>
      <c r="AB1824" s="93">
        <f t="shared" si="201"/>
        <v>9.2783936313772841</v>
      </c>
      <c r="AC1824" s="95">
        <f t="shared" si="201"/>
        <v>11.804958009931923</v>
      </c>
      <c r="AE1824" s="96"/>
    </row>
    <row r="1825" spans="3:31" ht="24.75" customHeight="1" x14ac:dyDescent="0.25">
      <c r="C1825" s="91">
        <f>ABS(E1825-Dashboard!$F$13)</f>
        <v>21.79372267175674</v>
      </c>
      <c r="D1825" s="92">
        <f t="shared" si="199"/>
        <v>0.2724062287431317</v>
      </c>
      <c r="E1825" s="93" cm="1">
        <f t="array" ref="E1825">SUM('DRE + DCF'!$S$41/TIR!S1825,'DRE + DCF'!$U$41:$AD$41/TIR!T1825:AC1825,TIR!F1825)</f>
        <v>27.716277328243258</v>
      </c>
      <c r="F1825" s="100">
        <f>'DRE + DCF'!$AE$38*'DRE + DCF'!$AE$39*(1+G1825)/(R1825-G1825)/AC1825</f>
        <v>9.70789699917459</v>
      </c>
      <c r="G1825" s="92">
        <f>R1825*(1-'DRE + DCF'!$AE$39)</f>
        <v>0.16344373724587902</v>
      </c>
      <c r="H1825" s="94">
        <f t="shared" si="197"/>
        <v>0.2724062287431317</v>
      </c>
      <c r="I1825" s="94">
        <f t="shared" si="200"/>
        <v>0.2724062287431317</v>
      </c>
      <c r="J1825" s="94">
        <f t="shared" si="200"/>
        <v>0.2724062287431317</v>
      </c>
      <c r="K1825" s="94">
        <f t="shared" si="200"/>
        <v>0.2724062287431317</v>
      </c>
      <c r="L1825" s="94">
        <f t="shared" si="200"/>
        <v>0.2724062287431317</v>
      </c>
      <c r="M1825" s="94">
        <f t="shared" si="200"/>
        <v>0.2724062287431317</v>
      </c>
      <c r="N1825" s="94">
        <f t="shared" si="200"/>
        <v>0.2724062287431317</v>
      </c>
      <c r="O1825" s="94">
        <f t="shared" si="200"/>
        <v>0.2724062287431317</v>
      </c>
      <c r="P1825" s="94">
        <f t="shared" si="200"/>
        <v>0.2724062287431317</v>
      </c>
      <c r="Q1825" s="94">
        <f t="shared" si="200"/>
        <v>0.2724062287431317</v>
      </c>
      <c r="R1825" s="94">
        <f t="shared" si="200"/>
        <v>0.2724062287431317</v>
      </c>
      <c r="S1825" s="93">
        <f>(1+H1825)^((5-Dashboard!$F$9)*3/12)</f>
        <v>1.0620780824041367</v>
      </c>
      <c r="T1825" s="93">
        <f t="shared" si="202"/>
        <v>1.3513947674625846</v>
      </c>
      <c r="U1825" s="93">
        <f t="shared" si="202"/>
        <v>1.7195231196102687</v>
      </c>
      <c r="V1825" s="93">
        <f t="shared" si="202"/>
        <v>2.187931927859927</v>
      </c>
      <c r="W1825" s="93">
        <f t="shared" si="202"/>
        <v>2.7839382130749395</v>
      </c>
      <c r="X1825" s="93">
        <f t="shared" si="202"/>
        <v>3.5423003227525767</v>
      </c>
      <c r="Y1825" s="93">
        <f t="shared" si="201"/>
        <v>4.5072449947491844</v>
      </c>
      <c r="Z1825" s="93">
        <f t="shared" si="201"/>
        <v>5.7350466057901661</v>
      </c>
      <c r="AA1825" s="93">
        <f t="shared" si="201"/>
        <v>7.2973090233395634</v>
      </c>
      <c r="AB1825" s="93">
        <f t="shared" si="201"/>
        <v>9.2851414543607191</v>
      </c>
      <c r="AC1825" s="95">
        <f t="shared" si="201"/>
        <v>11.81447182128964</v>
      </c>
      <c r="AE1825" s="96"/>
    </row>
    <row r="1826" spans="3:31" ht="24.75" customHeight="1" x14ac:dyDescent="0.25">
      <c r="C1826" s="91">
        <f>ABS(E1826-Dashboard!$F$13)</f>
        <v>21.810785769022225</v>
      </c>
      <c r="D1826" s="92">
        <f t="shared" si="199"/>
        <v>0.27250622874313168</v>
      </c>
      <c r="E1826" s="93" cm="1">
        <f t="array" ref="E1826">SUM('DRE + DCF'!$S$41/TIR!S1826,'DRE + DCF'!$U$41:$AD$41/TIR!T1826:AC1826,TIR!F1826)</f>
        <v>27.699214230977773</v>
      </c>
      <c r="F1826" s="100">
        <f>'DRE + DCF'!$AE$38*'DRE + DCF'!$AE$39*(1+G1826)/(R1826-G1826)/AC1826</f>
        <v>9.6970206369200955</v>
      </c>
      <c r="G1826" s="92">
        <f>R1826*(1-'DRE + DCF'!$AE$39)</f>
        <v>0.16350373724587899</v>
      </c>
      <c r="H1826" s="94">
        <f t="shared" si="197"/>
        <v>0.27250622874313168</v>
      </c>
      <c r="I1826" s="94">
        <f t="shared" si="200"/>
        <v>0.27250622874313168</v>
      </c>
      <c r="J1826" s="94">
        <f t="shared" si="200"/>
        <v>0.27250622874313168</v>
      </c>
      <c r="K1826" s="94">
        <f t="shared" si="200"/>
        <v>0.27250622874313168</v>
      </c>
      <c r="L1826" s="94">
        <f t="shared" si="200"/>
        <v>0.27250622874313168</v>
      </c>
      <c r="M1826" s="94">
        <f t="shared" si="200"/>
        <v>0.27250622874313168</v>
      </c>
      <c r="N1826" s="94">
        <f t="shared" si="200"/>
        <v>0.27250622874313168</v>
      </c>
      <c r="O1826" s="94">
        <f t="shared" si="200"/>
        <v>0.27250622874313168</v>
      </c>
      <c r="P1826" s="94">
        <f t="shared" si="200"/>
        <v>0.27250622874313168</v>
      </c>
      <c r="Q1826" s="94">
        <f t="shared" si="200"/>
        <v>0.27250622874313168</v>
      </c>
      <c r="R1826" s="94">
        <f t="shared" si="200"/>
        <v>0.27250622874313168</v>
      </c>
      <c r="S1826" s="93">
        <f>(1+H1826)^((5-Dashboard!$F$9)*3/12)</f>
        <v>1.0620989493010164</v>
      </c>
      <c r="T1826" s="93">
        <f t="shared" si="202"/>
        <v>1.3515275285270791</v>
      </c>
      <c r="U1826" s="93">
        <f t="shared" si="202"/>
        <v>1.7198271983685187</v>
      </c>
      <c r="V1826" s="93">
        <f t="shared" si="202"/>
        <v>2.1884908222857895</v>
      </c>
      <c r="W1826" s="93">
        <f t="shared" si="202"/>
        <v>2.7848682029058454</v>
      </c>
      <c r="X1826" s="93">
        <f t="shared" si="202"/>
        <v>3.5437621344263799</v>
      </c>
      <c r="Y1826" s="93">
        <f t="shared" si="201"/>
        <v>4.5094593892416235</v>
      </c>
      <c r="Z1826" s="93">
        <f t="shared" si="201"/>
        <v>5.7383151610741638</v>
      </c>
      <c r="AA1826" s="93">
        <f t="shared" si="201"/>
        <v>7.3020417849580204</v>
      </c>
      <c r="AB1826" s="93">
        <f t="shared" si="201"/>
        <v>9.2918936539016954</v>
      </c>
      <c r="AC1826" s="95">
        <f t="shared" si="201"/>
        <v>11.823992551408685</v>
      </c>
      <c r="AE1826" s="96"/>
    </row>
    <row r="1827" spans="3:31" ht="24.75" customHeight="1" x14ac:dyDescent="0.25">
      <c r="C1827" s="91">
        <f>ABS(E1827-Dashboard!$F$13)</f>
        <v>21.827831267386369</v>
      </c>
      <c r="D1827" s="92">
        <f t="shared" si="199"/>
        <v>0.27260622874313167</v>
      </c>
      <c r="E1827" s="93" cm="1">
        <f t="array" ref="E1827">SUM('DRE + DCF'!$S$41/TIR!S1827,'DRE + DCF'!$U$41:$AD$41/TIR!T1827:AC1827,TIR!F1827)</f>
        <v>27.682168732613629</v>
      </c>
      <c r="F1827" s="100">
        <f>'DRE + DCF'!$AE$38*'DRE + DCF'!$AE$39*(1+G1827)/(R1827-G1827)/AC1827</f>
        <v>9.6861583518718177</v>
      </c>
      <c r="G1827" s="92">
        <f>R1827*(1-'DRE + DCF'!$AE$39)</f>
        <v>0.163563737245879</v>
      </c>
      <c r="H1827" s="94">
        <f t="shared" si="197"/>
        <v>0.27260622874313167</v>
      </c>
      <c r="I1827" s="94">
        <f t="shared" si="200"/>
        <v>0.27260622874313167</v>
      </c>
      <c r="J1827" s="94">
        <f t="shared" si="200"/>
        <v>0.27260622874313167</v>
      </c>
      <c r="K1827" s="94">
        <f t="shared" si="200"/>
        <v>0.27260622874313167</v>
      </c>
      <c r="L1827" s="94">
        <f t="shared" si="200"/>
        <v>0.27260622874313167</v>
      </c>
      <c r="M1827" s="94">
        <f t="shared" si="200"/>
        <v>0.27260622874313167</v>
      </c>
      <c r="N1827" s="94">
        <f t="shared" si="200"/>
        <v>0.27260622874313167</v>
      </c>
      <c r="O1827" s="94">
        <f t="shared" si="200"/>
        <v>0.27260622874313167</v>
      </c>
      <c r="P1827" s="94">
        <f t="shared" si="200"/>
        <v>0.27260622874313167</v>
      </c>
      <c r="Q1827" s="94">
        <f t="shared" si="200"/>
        <v>0.27260622874313167</v>
      </c>
      <c r="R1827" s="94">
        <f t="shared" si="200"/>
        <v>0.27260622874313167</v>
      </c>
      <c r="S1827" s="93">
        <f>(1+H1827)^((5-Dashboard!$F$9)*3/12)</f>
        <v>1.0621198149680622</v>
      </c>
      <c r="T1827" s="93">
        <f t="shared" si="202"/>
        <v>1.3516602921998584</v>
      </c>
      <c r="U1827" s="93">
        <f t="shared" si="202"/>
        <v>1.7201313069983011</v>
      </c>
      <c r="V1827" s="93">
        <f t="shared" si="202"/>
        <v>2.1890498155421021</v>
      </c>
      <c r="W1827" s="93">
        <f t="shared" si="202"/>
        <v>2.7857984302878824</v>
      </c>
      <c r="X1827" s="93">
        <f t="shared" si="202"/>
        <v>3.5452244344071979</v>
      </c>
      <c r="Y1827" s="93">
        <f t="shared" si="201"/>
        <v>4.5116746975189459</v>
      </c>
      <c r="Z1827" s="93">
        <f t="shared" si="201"/>
        <v>5.7415853221253954</v>
      </c>
      <c r="AA1827" s="93">
        <f t="shared" si="201"/>
        <v>7.3067772437969181</v>
      </c>
      <c r="AB1827" s="93">
        <f t="shared" si="201"/>
        <v>9.2986502324945306</v>
      </c>
      <c r="AC1827" s="95">
        <f t="shared" si="201"/>
        <v>11.83352020477631</v>
      </c>
      <c r="AE1827" s="96"/>
    </row>
    <row r="1828" spans="3:31" ht="24.75" customHeight="1" x14ac:dyDescent="0.25">
      <c r="C1828" s="91">
        <f>ABS(E1828-Dashboard!$F$13)</f>
        <v>21.844859190464376</v>
      </c>
      <c r="D1828" s="92">
        <f t="shared" si="199"/>
        <v>0.27270622874313166</v>
      </c>
      <c r="E1828" s="93" cm="1">
        <f t="array" ref="E1828">SUM('DRE + DCF'!$S$41/TIR!S1828,'DRE + DCF'!$U$41:$AD$41/TIR!T1828:AC1828,TIR!F1828)</f>
        <v>27.665140809535622</v>
      </c>
      <c r="F1828" s="100">
        <f>'DRE + DCF'!$AE$38*'DRE + DCF'!$AE$39*(1+G1828)/(R1828-G1828)/AC1828</f>
        <v>9.6753101229711138</v>
      </c>
      <c r="G1828" s="92">
        <f>R1828*(1-'DRE + DCF'!$AE$39)</f>
        <v>0.163623737245879</v>
      </c>
      <c r="H1828" s="94">
        <f t="shared" si="197"/>
        <v>0.27270622874313166</v>
      </c>
      <c r="I1828" s="94">
        <f t="shared" si="200"/>
        <v>0.27270622874313166</v>
      </c>
      <c r="J1828" s="94">
        <f t="shared" si="200"/>
        <v>0.27270622874313166</v>
      </c>
      <c r="K1828" s="94">
        <f t="shared" si="200"/>
        <v>0.27270622874313166</v>
      </c>
      <c r="L1828" s="94">
        <f t="shared" si="200"/>
        <v>0.27270622874313166</v>
      </c>
      <c r="M1828" s="94">
        <f t="shared" si="200"/>
        <v>0.27270622874313166</v>
      </c>
      <c r="N1828" s="94">
        <f t="shared" si="200"/>
        <v>0.27270622874313166</v>
      </c>
      <c r="O1828" s="94">
        <f t="shared" si="200"/>
        <v>0.27270622874313166</v>
      </c>
      <c r="P1828" s="94">
        <f t="shared" si="200"/>
        <v>0.27270622874313166</v>
      </c>
      <c r="Q1828" s="94">
        <f t="shared" si="200"/>
        <v>0.27270622874313166</v>
      </c>
      <c r="R1828" s="94">
        <f t="shared" si="200"/>
        <v>0.27270622874313166</v>
      </c>
      <c r="S1828" s="93">
        <f>(1+H1828)^((5-Dashboard!$F$9)*3/12)</f>
        <v>1.0621406794054435</v>
      </c>
      <c r="T1828" s="93">
        <f t="shared" si="202"/>
        <v>1.3517930584807698</v>
      </c>
      <c r="U1828" s="93">
        <f t="shared" si="202"/>
        <v>1.7204354455002042</v>
      </c>
      <c r="V1828" s="93">
        <f t="shared" si="202"/>
        <v>2.1896089076385747</v>
      </c>
      <c r="W1828" s="93">
        <f t="shared" si="202"/>
        <v>2.7867288952630584</v>
      </c>
      <c r="X1828" s="93">
        <f t="shared" si="202"/>
        <v>3.5466872228197608</v>
      </c>
      <c r="Y1828" s="93">
        <f t="shared" si="201"/>
        <v>4.5138909198863892</v>
      </c>
      <c r="Z1828" s="93">
        <f t="shared" si="201"/>
        <v>5.7448570896064721</v>
      </c>
      <c r="AA1828" s="93">
        <f t="shared" si="201"/>
        <v>7.3115154011812962</v>
      </c>
      <c r="AB1828" s="93">
        <f t="shared" si="201"/>
        <v>9.3054111926347733</v>
      </c>
      <c r="AC1828" s="95">
        <f t="shared" si="201"/>
        <v>11.84305478588233</v>
      </c>
      <c r="AE1828" s="96"/>
    </row>
    <row r="1829" spans="3:31" ht="24.75" customHeight="1" x14ac:dyDescent="0.25">
      <c r="C1829" s="91">
        <f>ABS(E1829-Dashboard!$F$13)</f>
        <v>21.861869561832826</v>
      </c>
      <c r="D1829" s="92">
        <f t="shared" si="199"/>
        <v>0.27280622874313165</v>
      </c>
      <c r="E1829" s="93" cm="1">
        <f t="array" ref="E1829">SUM('DRE + DCF'!$S$41/TIR!S1829,'DRE + DCF'!$U$41:$AD$41/TIR!T1829:AC1829,TIR!F1829)</f>
        <v>27.648130438167172</v>
      </c>
      <c r="F1829" s="100">
        <f>'DRE + DCF'!$AE$38*'DRE + DCF'!$AE$39*(1+G1829)/(R1829-G1829)/AC1829</f>
        <v>9.6644759291957723</v>
      </c>
      <c r="G1829" s="92">
        <f>R1829*(1-'DRE + DCF'!$AE$39)</f>
        <v>0.16368373724587898</v>
      </c>
      <c r="H1829" s="94">
        <f t="shared" si="197"/>
        <v>0.27280622874313165</v>
      </c>
      <c r="I1829" s="94">
        <f t="shared" si="200"/>
        <v>0.27280622874313165</v>
      </c>
      <c r="J1829" s="94">
        <f t="shared" si="200"/>
        <v>0.27280622874313165</v>
      </c>
      <c r="K1829" s="94">
        <f t="shared" si="200"/>
        <v>0.27280622874313165</v>
      </c>
      <c r="L1829" s="94">
        <f t="shared" si="200"/>
        <v>0.27280622874313165</v>
      </c>
      <c r="M1829" s="94">
        <f t="shared" si="200"/>
        <v>0.27280622874313165</v>
      </c>
      <c r="N1829" s="94">
        <f t="shared" si="200"/>
        <v>0.27280622874313165</v>
      </c>
      <c r="O1829" s="94">
        <f t="shared" si="200"/>
        <v>0.27280622874313165</v>
      </c>
      <c r="P1829" s="94">
        <f t="shared" si="200"/>
        <v>0.27280622874313165</v>
      </c>
      <c r="Q1829" s="94">
        <f t="shared" si="200"/>
        <v>0.27280622874313165</v>
      </c>
      <c r="R1829" s="94">
        <f t="shared" si="200"/>
        <v>0.27280622874313165</v>
      </c>
      <c r="S1829" s="93">
        <f>(1+H1829)^((5-Dashboard!$F$9)*3/12)</f>
        <v>1.0621615426133293</v>
      </c>
      <c r="T1829" s="93">
        <f t="shared" si="202"/>
        <v>1.3519258273696588</v>
      </c>
      <c r="U1829" s="93">
        <f t="shared" si="202"/>
        <v>1.7207396138748134</v>
      </c>
      <c r="V1829" s="93">
        <f t="shared" si="202"/>
        <v>2.1901680985849139</v>
      </c>
      <c r="W1829" s="93">
        <f t="shared" si="202"/>
        <v>2.7876595978733798</v>
      </c>
      <c r="X1829" s="93">
        <f t="shared" si="202"/>
        <v>3.5481504997888114</v>
      </c>
      <c r="Y1829" s="93">
        <f t="shared" si="201"/>
        <v>4.5161080566492551</v>
      </c>
      <c r="Z1829" s="93">
        <f t="shared" si="201"/>
        <v>5.7481304641802113</v>
      </c>
      <c r="AA1829" s="93">
        <f t="shared" si="201"/>
        <v>7.3162562584367219</v>
      </c>
      <c r="AB1829" s="93">
        <f t="shared" si="201"/>
        <v>9.3121765368191785</v>
      </c>
      <c r="AC1829" s="95">
        <f t="shared" si="201"/>
        <v>11.852596299219094</v>
      </c>
      <c r="AE1829" s="96"/>
    </row>
    <row r="1830" spans="3:31" ht="24.75" customHeight="1" x14ac:dyDescent="0.25">
      <c r="C1830" s="91">
        <f>ABS(E1830-Dashboard!$F$13)</f>
        <v>21.878862405029778</v>
      </c>
      <c r="D1830" s="92">
        <f t="shared" si="199"/>
        <v>0.27290622874313164</v>
      </c>
      <c r="E1830" s="93" cm="1">
        <f t="array" ref="E1830">SUM('DRE + DCF'!$S$41/TIR!S1830,'DRE + DCF'!$U$41:$AD$41/TIR!T1830:AC1830,TIR!F1830)</f>
        <v>27.63113759497022</v>
      </c>
      <c r="F1830" s="100">
        <f>'DRE + DCF'!$AE$38*'DRE + DCF'!$AE$39*(1+G1830)/(R1830-G1830)/AC1830</f>
        <v>9.653655749559908</v>
      </c>
      <c r="G1830" s="92">
        <f>R1830*(1-'DRE + DCF'!$AE$39)</f>
        <v>0.16374373724587898</v>
      </c>
      <c r="H1830" s="94">
        <f t="shared" si="197"/>
        <v>0.27290622874313164</v>
      </c>
      <c r="I1830" s="94">
        <f t="shared" si="200"/>
        <v>0.27290622874313164</v>
      </c>
      <c r="J1830" s="94">
        <f t="shared" si="200"/>
        <v>0.27290622874313164</v>
      </c>
      <c r="K1830" s="94">
        <f t="shared" si="200"/>
        <v>0.27290622874313164</v>
      </c>
      <c r="L1830" s="94">
        <f t="shared" si="200"/>
        <v>0.27290622874313164</v>
      </c>
      <c r="M1830" s="94">
        <f t="shared" si="200"/>
        <v>0.27290622874313164</v>
      </c>
      <c r="N1830" s="94">
        <f t="shared" si="200"/>
        <v>0.27290622874313164</v>
      </c>
      <c r="O1830" s="94">
        <f t="shared" si="200"/>
        <v>0.27290622874313164</v>
      </c>
      <c r="P1830" s="94">
        <f t="shared" si="200"/>
        <v>0.27290622874313164</v>
      </c>
      <c r="Q1830" s="94">
        <f t="shared" si="200"/>
        <v>0.27290622874313164</v>
      </c>
      <c r="R1830" s="94">
        <f t="shared" si="200"/>
        <v>0.27290622874313164</v>
      </c>
      <c r="S1830" s="93">
        <f>(1+H1830)^((5-Dashboard!$F$9)*3/12)</f>
        <v>1.0621824045918884</v>
      </c>
      <c r="T1830" s="93">
        <f t="shared" si="202"/>
        <v>1.3520585988663718</v>
      </c>
      <c r="U1830" s="93">
        <f t="shared" si="202"/>
        <v>1.7210438121227158</v>
      </c>
      <c r="V1830" s="93">
        <f t="shared" si="202"/>
        <v>2.1907273883908291</v>
      </c>
      <c r="W1830" s="93">
        <f t="shared" si="202"/>
        <v>2.78859053816086</v>
      </c>
      <c r="X1830" s="93">
        <f t="shared" si="202"/>
        <v>3.5496142654391201</v>
      </c>
      <c r="Y1830" s="93">
        <f t="shared" si="201"/>
        <v>4.518326108112932</v>
      </c>
      <c r="Z1830" s="93">
        <f t="shared" si="201"/>
        <v>5.751405446509664</v>
      </c>
      <c r="AA1830" s="93">
        <f t="shared" si="201"/>
        <v>7.3209998168893238</v>
      </c>
      <c r="AB1830" s="93">
        <f t="shared" si="201"/>
        <v>9.318946267545746</v>
      </c>
      <c r="AC1830" s="95">
        <f t="shared" si="201"/>
        <v>11.862144749281539</v>
      </c>
      <c r="AE1830" s="96"/>
    </row>
    <row r="1831" spans="3:31" ht="24.75" customHeight="1" x14ac:dyDescent="0.25">
      <c r="C1831" s="91">
        <f>ABS(E1831-Dashboard!$F$13)</f>
        <v>21.895837743554864</v>
      </c>
      <c r="D1831" s="92">
        <f t="shared" si="199"/>
        <v>0.27300622874313163</v>
      </c>
      <c r="E1831" s="93" cm="1">
        <f t="array" ref="E1831">SUM('DRE + DCF'!$S$41/TIR!S1831,'DRE + DCF'!$U$41:$AD$41/TIR!T1831:AC1831,TIR!F1831)</f>
        <v>27.614162256445134</v>
      </c>
      <c r="F1831" s="100">
        <f>'DRE + DCF'!$AE$38*'DRE + DCF'!$AE$39*(1+G1831)/(R1831-G1831)/AC1831</f>
        <v>9.6428495631139146</v>
      </c>
      <c r="G1831" s="92">
        <f>R1831*(1-'DRE + DCF'!$AE$39)</f>
        <v>0.16380373724587896</v>
      </c>
      <c r="H1831" s="94">
        <f t="shared" si="197"/>
        <v>0.27300622874313163</v>
      </c>
      <c r="I1831" s="94">
        <f t="shared" si="200"/>
        <v>0.27300622874313163</v>
      </c>
      <c r="J1831" s="94">
        <f t="shared" si="200"/>
        <v>0.27300622874313163</v>
      </c>
      <c r="K1831" s="94">
        <f t="shared" si="200"/>
        <v>0.27300622874313163</v>
      </c>
      <c r="L1831" s="94">
        <f t="shared" si="200"/>
        <v>0.27300622874313163</v>
      </c>
      <c r="M1831" s="94">
        <f t="shared" si="200"/>
        <v>0.27300622874313163</v>
      </c>
      <c r="N1831" s="94">
        <f t="shared" si="200"/>
        <v>0.27300622874313163</v>
      </c>
      <c r="O1831" s="94">
        <f t="shared" si="200"/>
        <v>0.27300622874313163</v>
      </c>
      <c r="P1831" s="94">
        <f t="shared" si="200"/>
        <v>0.27300622874313163</v>
      </c>
      <c r="Q1831" s="94">
        <f t="shared" si="200"/>
        <v>0.27300622874313163</v>
      </c>
      <c r="R1831" s="94">
        <f t="shared" si="200"/>
        <v>0.27300622874313163</v>
      </c>
      <c r="S1831" s="93">
        <f>(1+H1831)^((5-Dashboard!$F$9)*3/12)</f>
        <v>1.0622032653412898</v>
      </c>
      <c r="T1831" s="93">
        <f t="shared" si="202"/>
        <v>1.3521913729707553</v>
      </c>
      <c r="U1831" s="93">
        <f t="shared" si="202"/>
        <v>1.7213480402444985</v>
      </c>
      <c r="V1831" s="93">
        <f t="shared" si="202"/>
        <v>2.1912867770660296</v>
      </c>
      <c r="W1831" s="93">
        <f t="shared" si="202"/>
        <v>2.7895217161675179</v>
      </c>
      <c r="X1831" s="93">
        <f t="shared" si="202"/>
        <v>3.5510785198954804</v>
      </c>
      <c r="Y1831" s="93">
        <f t="shared" si="201"/>
        <v>4.5205450745828868</v>
      </c>
      <c r="Z1831" s="93">
        <f t="shared" si="201"/>
        <v>5.7546820372580996</v>
      </c>
      <c r="AA1831" s="93">
        <f t="shared" si="201"/>
        <v>7.3257460778657748</v>
      </c>
      <c r="AB1831" s="93">
        <f t="shared" si="201"/>
        <v>9.325720387313698</v>
      </c>
      <c r="AC1831" s="95">
        <f t="shared" si="201"/>
        <v>11.871700140567148</v>
      </c>
      <c r="AE1831" s="96"/>
    </row>
    <row r="1832" spans="3:31" ht="24.75" customHeight="1" x14ac:dyDescent="0.25">
      <c r="C1832" s="91">
        <f>ABS(E1832-Dashboard!$F$13)</f>
        <v>21.912795600869334</v>
      </c>
      <c r="D1832" s="92">
        <f t="shared" si="199"/>
        <v>0.27310622874313162</v>
      </c>
      <c r="E1832" s="93" cm="1">
        <f t="array" ref="E1832">SUM('DRE + DCF'!$S$41/TIR!S1832,'DRE + DCF'!$U$41:$AD$41/TIR!T1832:AC1832,TIR!F1832)</f>
        <v>27.597204399130664</v>
      </c>
      <c r="F1832" s="100">
        <f>'DRE + DCF'!$AE$38*'DRE + DCF'!$AE$39*(1+G1832)/(R1832-G1832)/AC1832</f>
        <v>9.6320573489443859</v>
      </c>
      <c r="G1832" s="92">
        <f>R1832*(1-'DRE + DCF'!$AE$39)</f>
        <v>0.16386373724587897</v>
      </c>
      <c r="H1832" s="94">
        <f t="shared" si="197"/>
        <v>0.27310622874313162</v>
      </c>
      <c r="I1832" s="94">
        <f t="shared" si="200"/>
        <v>0.27310622874313162</v>
      </c>
      <c r="J1832" s="94">
        <f t="shared" si="200"/>
        <v>0.27310622874313162</v>
      </c>
      <c r="K1832" s="94">
        <f t="shared" si="200"/>
        <v>0.27310622874313162</v>
      </c>
      <c r="L1832" s="94">
        <f t="shared" si="200"/>
        <v>0.27310622874313162</v>
      </c>
      <c r="M1832" s="94">
        <f t="shared" si="200"/>
        <v>0.27310622874313162</v>
      </c>
      <c r="N1832" s="94">
        <f t="shared" si="200"/>
        <v>0.27310622874313162</v>
      </c>
      <c r="O1832" s="94">
        <f t="shared" si="200"/>
        <v>0.27310622874313162</v>
      </c>
      <c r="P1832" s="94">
        <f t="shared" si="200"/>
        <v>0.27310622874313162</v>
      </c>
      <c r="Q1832" s="94">
        <f t="shared" si="200"/>
        <v>0.27310622874313162</v>
      </c>
      <c r="R1832" s="94">
        <f t="shared" si="200"/>
        <v>0.27310622874313162</v>
      </c>
      <c r="S1832" s="93">
        <f>(1+H1832)^((5-Dashboard!$F$9)*3/12)</f>
        <v>1.0622241248617028</v>
      </c>
      <c r="T1832" s="93">
        <f t="shared" si="202"/>
        <v>1.3523241496826559</v>
      </c>
      <c r="U1832" s="93">
        <f t="shared" si="202"/>
        <v>1.7216522982407483</v>
      </c>
      <c r="V1832" s="93">
        <f t="shared" si="202"/>
        <v>2.1918462646202244</v>
      </c>
      <c r="W1832" s="93">
        <f t="shared" si="202"/>
        <v>2.790453131935374</v>
      </c>
      <c r="X1832" s="93">
        <f t="shared" si="202"/>
        <v>3.5525432632827045</v>
      </c>
      <c r="Y1832" s="93">
        <f t="shared" si="201"/>
        <v>4.5227649563646617</v>
      </c>
      <c r="Z1832" s="93">
        <f t="shared" si="201"/>
        <v>5.7579602370890086</v>
      </c>
      <c r="AA1832" s="93">
        <f t="shared" si="201"/>
        <v>7.330495042693296</v>
      </c>
      <c r="AB1832" s="93">
        <f t="shared" si="201"/>
        <v>9.3324988986234843</v>
      </c>
      <c r="AC1832" s="95">
        <f t="shared" si="201"/>
        <v>11.881262477575973</v>
      </c>
      <c r="AE1832" s="96"/>
    </row>
    <row r="1833" spans="3:31" ht="24.75" customHeight="1" x14ac:dyDescent="0.25">
      <c r="C1833" s="91">
        <f>ABS(E1833-Dashboard!$F$13)</f>
        <v>21.929736000396112</v>
      </c>
      <c r="D1833" s="92">
        <f t="shared" si="199"/>
        <v>0.27320622874313161</v>
      </c>
      <c r="E1833" s="93" cm="1">
        <f t="array" ref="E1833">SUM('DRE + DCF'!$S$41/TIR!S1833,'DRE + DCF'!$U$41:$AD$41/TIR!T1833:AC1833,TIR!F1833)</f>
        <v>27.580263999603886</v>
      </c>
      <c r="F1833" s="100">
        <f>'DRE + DCF'!$AE$38*'DRE + DCF'!$AE$39*(1+G1833)/(R1833-G1833)/AC1833</f>
        <v>9.6212790861740398</v>
      </c>
      <c r="G1833" s="92">
        <f>R1833*(1-'DRE + DCF'!$AE$39)</f>
        <v>0.16392373724587897</v>
      </c>
      <c r="H1833" s="94">
        <f t="shared" si="197"/>
        <v>0.27320622874313161</v>
      </c>
      <c r="I1833" s="94">
        <f t="shared" si="200"/>
        <v>0.27320622874313161</v>
      </c>
      <c r="J1833" s="94">
        <f t="shared" si="200"/>
        <v>0.27320622874313161</v>
      </c>
      <c r="K1833" s="94">
        <f t="shared" si="200"/>
        <v>0.27320622874313161</v>
      </c>
      <c r="L1833" s="94">
        <f t="shared" si="200"/>
        <v>0.27320622874313161</v>
      </c>
      <c r="M1833" s="94">
        <f t="shared" si="200"/>
        <v>0.27320622874313161</v>
      </c>
      <c r="N1833" s="94">
        <f t="shared" si="200"/>
        <v>0.27320622874313161</v>
      </c>
      <c r="O1833" s="94">
        <f t="shared" si="200"/>
        <v>0.27320622874313161</v>
      </c>
      <c r="P1833" s="94">
        <f t="shared" si="200"/>
        <v>0.27320622874313161</v>
      </c>
      <c r="Q1833" s="94">
        <f t="shared" si="200"/>
        <v>0.27320622874313161</v>
      </c>
      <c r="R1833" s="94">
        <f t="shared" si="200"/>
        <v>0.27320622874313161</v>
      </c>
      <c r="S1833" s="93">
        <f>(1+H1833)^((5-Dashboard!$F$9)*3/12)</f>
        <v>1.0622449831532961</v>
      </c>
      <c r="T1833" s="93">
        <f t="shared" si="202"/>
        <v>1.3524569290019195</v>
      </c>
      <c r="U1833" s="93">
        <f t="shared" si="202"/>
        <v>1.7219565861120512</v>
      </c>
      <c r="V1833" s="93">
        <f t="shared" si="202"/>
        <v>2.1924058510631221</v>
      </c>
      <c r="W1833" s="93">
        <f t="shared" si="202"/>
        <v>2.7913847855064535</v>
      </c>
      <c r="X1833" s="93">
        <f t="shared" si="202"/>
        <v>3.5540084957256268</v>
      </c>
      <c r="Y1833" s="93">
        <f t="shared" si="201"/>
        <v>4.5249857537638754</v>
      </c>
      <c r="Z1833" s="93">
        <f t="shared" si="201"/>
        <v>5.7612400466661002</v>
      </c>
      <c r="AA1833" s="93">
        <f t="shared" si="201"/>
        <v>7.3352467126996492</v>
      </c>
      <c r="AB1833" s="93">
        <f t="shared" si="201"/>
        <v>9.3392818039767747</v>
      </c>
      <c r="AC1833" s="95">
        <f t="shared" si="201"/>
        <v>11.890831764810621</v>
      </c>
      <c r="AE1833" s="96"/>
    </row>
    <row r="1834" spans="3:31" ht="24.75" customHeight="1" x14ac:dyDescent="0.25">
      <c r="C1834" s="91">
        <f>ABS(E1834-Dashboard!$F$13)</f>
        <v>21.946658965519934</v>
      </c>
      <c r="D1834" s="92">
        <f t="shared" si="199"/>
        <v>0.2733062287431316</v>
      </c>
      <c r="E1834" s="93" cm="1">
        <f t="array" ref="E1834">SUM('DRE + DCF'!$S$41/TIR!S1834,'DRE + DCF'!$U$41:$AD$41/TIR!T1834:AC1834,TIR!F1834)</f>
        <v>27.563341034480064</v>
      </c>
      <c r="F1834" s="100">
        <f>'DRE + DCF'!$AE$38*'DRE + DCF'!$AE$39*(1+G1834)/(R1834-G1834)/AC1834</f>
        <v>9.6105147539616347</v>
      </c>
      <c r="G1834" s="92">
        <f>R1834*(1-'DRE + DCF'!$AE$39)</f>
        <v>0.16398373724587895</v>
      </c>
      <c r="H1834" s="94">
        <f t="shared" si="197"/>
        <v>0.2733062287431316</v>
      </c>
      <c r="I1834" s="94">
        <f t="shared" si="200"/>
        <v>0.2733062287431316</v>
      </c>
      <c r="J1834" s="94">
        <f t="shared" si="200"/>
        <v>0.2733062287431316</v>
      </c>
      <c r="K1834" s="94">
        <f t="shared" si="200"/>
        <v>0.2733062287431316</v>
      </c>
      <c r="L1834" s="94">
        <f t="shared" si="200"/>
        <v>0.2733062287431316</v>
      </c>
      <c r="M1834" s="94">
        <f t="shared" si="200"/>
        <v>0.2733062287431316</v>
      </c>
      <c r="N1834" s="94">
        <f t="shared" si="200"/>
        <v>0.2733062287431316</v>
      </c>
      <c r="O1834" s="94">
        <f t="shared" si="200"/>
        <v>0.2733062287431316</v>
      </c>
      <c r="P1834" s="94">
        <f t="shared" si="200"/>
        <v>0.2733062287431316</v>
      </c>
      <c r="Q1834" s="94">
        <f t="shared" si="200"/>
        <v>0.2733062287431316</v>
      </c>
      <c r="R1834" s="94">
        <f t="shared" si="200"/>
        <v>0.2733062287431316</v>
      </c>
      <c r="S1834" s="93">
        <f>(1+H1834)^((5-Dashboard!$F$9)*3/12)</f>
        <v>1.0622658402162388</v>
      </c>
      <c r="T1834" s="93">
        <f t="shared" si="202"/>
        <v>1.3525897109283931</v>
      </c>
      <c r="U1834" s="93">
        <f t="shared" si="202"/>
        <v>1.7222609038589947</v>
      </c>
      <c r="V1834" s="93">
        <f t="shared" si="202"/>
        <v>2.1929655364044338</v>
      </c>
      <c r="W1834" s="93">
        <f t="shared" si="202"/>
        <v>2.7923166769227881</v>
      </c>
      <c r="X1834" s="93">
        <f t="shared" si="202"/>
        <v>3.5554742173491087</v>
      </c>
      <c r="Y1834" s="93">
        <f t="shared" si="201"/>
        <v>4.5272074670862308</v>
      </c>
      <c r="Z1834" s="93">
        <f t="shared" si="201"/>
        <v>5.7645214666533136</v>
      </c>
      <c r="AA1834" s="93">
        <f t="shared" si="201"/>
        <v>7.3400010892131569</v>
      </c>
      <c r="AB1834" s="93">
        <f t="shared" si="201"/>
        <v>9.3460691058764827</v>
      </c>
      <c r="AC1834" s="95">
        <f t="shared" si="201"/>
        <v>11.900408006776276</v>
      </c>
      <c r="AE1834" s="96"/>
    </row>
    <row r="1835" spans="3:31" ht="24.75" customHeight="1" x14ac:dyDescent="0.25">
      <c r="C1835" s="91">
        <f>ABS(E1835-Dashboard!$F$13)</f>
        <v>21.963564519587344</v>
      </c>
      <c r="D1835" s="92">
        <f t="shared" si="199"/>
        <v>0.27340622874313159</v>
      </c>
      <c r="E1835" s="93" cm="1">
        <f t="array" ref="E1835">SUM('DRE + DCF'!$S$41/TIR!S1835,'DRE + DCF'!$U$41:$AD$41/TIR!T1835:AC1835,TIR!F1835)</f>
        <v>27.546435480412654</v>
      </c>
      <c r="F1835" s="100">
        <f>'DRE + DCF'!$AE$38*'DRE + DCF'!$AE$39*(1+G1835)/(R1835-G1835)/AC1835</f>
        <v>9.5997643315019374</v>
      </c>
      <c r="G1835" s="92">
        <f>R1835*(1-'DRE + DCF'!$AE$39)</f>
        <v>0.16404373724587895</v>
      </c>
      <c r="H1835" s="94">
        <f t="shared" si="197"/>
        <v>0.27340622874313159</v>
      </c>
      <c r="I1835" s="94">
        <f t="shared" si="200"/>
        <v>0.27340622874313159</v>
      </c>
      <c r="J1835" s="94">
        <f t="shared" si="200"/>
        <v>0.27340622874313159</v>
      </c>
      <c r="K1835" s="94">
        <f t="shared" si="200"/>
        <v>0.27340622874313159</v>
      </c>
      <c r="L1835" s="94">
        <f t="shared" si="200"/>
        <v>0.27340622874313159</v>
      </c>
      <c r="M1835" s="94">
        <f t="shared" si="200"/>
        <v>0.27340622874313159</v>
      </c>
      <c r="N1835" s="94">
        <f t="shared" si="200"/>
        <v>0.27340622874313159</v>
      </c>
      <c r="O1835" s="94">
        <f t="shared" si="200"/>
        <v>0.27340622874313159</v>
      </c>
      <c r="P1835" s="94">
        <f t="shared" si="200"/>
        <v>0.27340622874313159</v>
      </c>
      <c r="Q1835" s="94">
        <f t="shared" ref="I1835:R1861" si="203">$D1835</f>
        <v>0.27340622874313159</v>
      </c>
      <c r="R1835" s="94">
        <f t="shared" si="203"/>
        <v>0.27340622874313159</v>
      </c>
      <c r="S1835" s="93">
        <f>(1+H1835)^((5-Dashboard!$F$9)*3/12)</f>
        <v>1.0622866960506994</v>
      </c>
      <c r="T1835" s="93">
        <f t="shared" si="202"/>
        <v>1.3527224954619224</v>
      </c>
      <c r="U1835" s="93">
        <f t="shared" si="202"/>
        <v>1.7225652514821646</v>
      </c>
      <c r="V1835" s="93">
        <f t="shared" si="202"/>
        <v>2.1935253206538672</v>
      </c>
      <c r="W1835" s="93">
        <f t="shared" si="202"/>
        <v>2.7932488062264094</v>
      </c>
      <c r="X1835" s="93">
        <f t="shared" si="202"/>
        <v>3.5569404282780264</v>
      </c>
      <c r="Y1835" s="93">
        <f t="shared" si="201"/>
        <v>4.5294300966375012</v>
      </c>
      <c r="Z1835" s="93">
        <f t="shared" si="201"/>
        <v>5.7678044977147982</v>
      </c>
      <c r="AA1835" s="93">
        <f t="shared" si="201"/>
        <v>7.3447581735626732</v>
      </c>
      <c r="AB1835" s="93">
        <f t="shared" si="201"/>
        <v>9.3528608068267349</v>
      </c>
      <c r="AC1835" s="95">
        <f t="shared" si="201"/>
        <v>11.909991207980676</v>
      </c>
      <c r="AE1835" s="96"/>
    </row>
    <row r="1836" spans="3:31" ht="24.75" customHeight="1" x14ac:dyDescent="0.25">
      <c r="C1836" s="91">
        <f>ABS(E1836-Dashboard!$F$13)</f>
        <v>21.980452685906855</v>
      </c>
      <c r="D1836" s="92">
        <f t="shared" si="199"/>
        <v>0.27350622874313157</v>
      </c>
      <c r="E1836" s="93" cm="1">
        <f t="array" ref="E1836">SUM('DRE + DCF'!$S$41/TIR!S1836,'DRE + DCF'!$U$41:$AD$41/TIR!T1836:AC1836,TIR!F1836)</f>
        <v>27.529547314093143</v>
      </c>
      <c r="F1836" s="100">
        <f>'DRE + DCF'!$AE$38*'DRE + DCF'!$AE$39*(1+G1836)/(R1836-G1836)/AC1836</f>
        <v>9.5890277980256062</v>
      </c>
      <c r="G1836" s="92">
        <f>R1836*(1-'DRE + DCF'!$AE$39)</f>
        <v>0.16410373724587893</v>
      </c>
      <c r="H1836" s="94">
        <f t="shared" si="197"/>
        <v>0.27350622874313157</v>
      </c>
      <c r="I1836" s="94">
        <f t="shared" si="203"/>
        <v>0.27350622874313157</v>
      </c>
      <c r="J1836" s="94">
        <f t="shared" si="203"/>
        <v>0.27350622874313157</v>
      </c>
      <c r="K1836" s="94">
        <f t="shared" si="203"/>
        <v>0.27350622874313157</v>
      </c>
      <c r="L1836" s="94">
        <f t="shared" si="203"/>
        <v>0.27350622874313157</v>
      </c>
      <c r="M1836" s="94">
        <f t="shared" si="203"/>
        <v>0.27350622874313157</v>
      </c>
      <c r="N1836" s="94">
        <f t="shared" si="203"/>
        <v>0.27350622874313157</v>
      </c>
      <c r="O1836" s="94">
        <f t="shared" si="203"/>
        <v>0.27350622874313157</v>
      </c>
      <c r="P1836" s="94">
        <f t="shared" si="203"/>
        <v>0.27350622874313157</v>
      </c>
      <c r="Q1836" s="94">
        <f t="shared" si="203"/>
        <v>0.27350622874313157</v>
      </c>
      <c r="R1836" s="94">
        <f t="shared" si="203"/>
        <v>0.27350622874313157</v>
      </c>
      <c r="S1836" s="93">
        <f>(1+H1836)^((5-Dashboard!$F$9)*3/12)</f>
        <v>1.0623075506568469</v>
      </c>
      <c r="T1836" s="93">
        <f t="shared" si="202"/>
        <v>1.3528552826023543</v>
      </c>
      <c r="U1836" s="93">
        <f t="shared" si="202"/>
        <v>1.7228696289821477</v>
      </c>
      <c r="V1836" s="93">
        <f t="shared" si="202"/>
        <v>2.1940852038211331</v>
      </c>
      <c r="W1836" s="93">
        <f t="shared" si="202"/>
        <v>2.7941811734593562</v>
      </c>
      <c r="X1836" s="93">
        <f t="shared" si="202"/>
        <v>3.5584071286372829</v>
      </c>
      <c r="Y1836" s="93">
        <f t="shared" si="201"/>
        <v>4.5316536427235414</v>
      </c>
      <c r="Z1836" s="93">
        <f t="shared" si="201"/>
        <v>5.771089140514932</v>
      </c>
      <c r="AA1836" s="93">
        <f t="shared" si="201"/>
        <v>7.3495179670776114</v>
      </c>
      <c r="AB1836" s="93">
        <f t="shared" si="201"/>
        <v>9.3596569093328963</v>
      </c>
      <c r="AC1836" s="95">
        <f t="shared" si="201"/>
        <v>11.919581372934131</v>
      </c>
      <c r="AE1836" s="96"/>
    </row>
    <row r="1837" spans="3:31" ht="24.75" customHeight="1" x14ac:dyDescent="0.25">
      <c r="C1837" s="91">
        <f>ABS(E1837-Dashboard!$F$13)</f>
        <v>21.997323487748933</v>
      </c>
      <c r="D1837" s="92">
        <f t="shared" si="199"/>
        <v>0.27360622874313156</v>
      </c>
      <c r="E1837" s="93" cm="1">
        <f t="array" ref="E1837">SUM('DRE + DCF'!$S$41/TIR!S1837,'DRE + DCF'!$U$41:$AD$41/TIR!T1837:AC1837,TIR!F1837)</f>
        <v>27.512676512251065</v>
      </c>
      <c r="F1837" s="100">
        <f>'DRE + DCF'!$AE$38*'DRE + DCF'!$AE$39*(1+G1837)/(R1837-G1837)/AC1837</f>
        <v>9.5783051327991409</v>
      </c>
      <c r="G1837" s="92">
        <f>R1837*(1-'DRE + DCF'!$AE$39)</f>
        <v>0.16416373724587893</v>
      </c>
      <c r="H1837" s="94">
        <f t="shared" si="197"/>
        <v>0.27360622874313156</v>
      </c>
      <c r="I1837" s="94">
        <f t="shared" si="203"/>
        <v>0.27360622874313156</v>
      </c>
      <c r="J1837" s="94">
        <f t="shared" si="203"/>
        <v>0.27360622874313156</v>
      </c>
      <c r="K1837" s="94">
        <f t="shared" si="203"/>
        <v>0.27360622874313156</v>
      </c>
      <c r="L1837" s="94">
        <f t="shared" si="203"/>
        <v>0.27360622874313156</v>
      </c>
      <c r="M1837" s="94">
        <f t="shared" si="203"/>
        <v>0.27360622874313156</v>
      </c>
      <c r="N1837" s="94">
        <f t="shared" si="203"/>
        <v>0.27360622874313156</v>
      </c>
      <c r="O1837" s="94">
        <f t="shared" si="203"/>
        <v>0.27360622874313156</v>
      </c>
      <c r="P1837" s="94">
        <f t="shared" si="203"/>
        <v>0.27360622874313156</v>
      </c>
      <c r="Q1837" s="94">
        <f t="shared" si="203"/>
        <v>0.27360622874313156</v>
      </c>
      <c r="R1837" s="94">
        <f t="shared" si="203"/>
        <v>0.27360622874313156</v>
      </c>
      <c r="S1837" s="93">
        <f>(1+H1837)^((5-Dashboard!$F$9)*3/12)</f>
        <v>1.0623284040348502</v>
      </c>
      <c r="T1837" s="93">
        <f t="shared" si="202"/>
        <v>1.3529880723495353</v>
      </c>
      <c r="U1837" s="93">
        <f t="shared" si="202"/>
        <v>1.7231740363595309</v>
      </c>
      <c r="V1837" s="93">
        <f t="shared" si="202"/>
        <v>2.1946451859159422</v>
      </c>
      <c r="W1837" s="93">
        <f t="shared" si="202"/>
        <v>2.7951137786636719</v>
      </c>
      <c r="X1837" s="93">
        <f t="shared" si="202"/>
        <v>3.5598743185518034</v>
      </c>
      <c r="Y1837" s="93">
        <f t="shared" si="201"/>
        <v>4.5338781056502873</v>
      </c>
      <c r="Z1837" s="93">
        <f t="shared" si="201"/>
        <v>5.7743753957183159</v>
      </c>
      <c r="AA1837" s="93">
        <f t="shared" si="201"/>
        <v>7.3542804710879324</v>
      </c>
      <c r="AB1837" s="93">
        <f t="shared" si="201"/>
        <v>9.3664574159015626</v>
      </c>
      <c r="AC1837" s="95">
        <f t="shared" si="201"/>
        <v>11.929178506149526</v>
      </c>
      <c r="AE1837" s="96"/>
    </row>
    <row r="1838" spans="3:31" ht="24.75" customHeight="1" x14ac:dyDescent="0.25">
      <c r="C1838" s="91">
        <f>ABS(E1838-Dashboard!$F$13)</f>
        <v>22.014176948346133</v>
      </c>
      <c r="D1838" s="92">
        <f t="shared" si="199"/>
        <v>0.27370622874313155</v>
      </c>
      <c r="E1838" s="93" cm="1">
        <f t="array" ref="E1838">SUM('DRE + DCF'!$S$41/TIR!S1838,'DRE + DCF'!$U$41:$AD$41/TIR!T1838:AC1838,TIR!F1838)</f>
        <v>27.495823051653865</v>
      </c>
      <c r="F1838" s="100">
        <f>'DRE + DCF'!$AE$38*'DRE + DCF'!$AE$39*(1+G1838)/(R1838-G1838)/AC1838</f>
        <v>9.5675963151248187</v>
      </c>
      <c r="G1838" s="92">
        <f>R1838*(1-'DRE + DCF'!$AE$39)</f>
        <v>0.16422373724587894</v>
      </c>
      <c r="H1838" s="94">
        <f t="shared" si="197"/>
        <v>0.27370622874313155</v>
      </c>
      <c r="I1838" s="94">
        <f t="shared" si="203"/>
        <v>0.27370622874313155</v>
      </c>
      <c r="J1838" s="94">
        <f t="shared" si="203"/>
        <v>0.27370622874313155</v>
      </c>
      <c r="K1838" s="94">
        <f t="shared" si="203"/>
        <v>0.27370622874313155</v>
      </c>
      <c r="L1838" s="94">
        <f t="shared" si="203"/>
        <v>0.27370622874313155</v>
      </c>
      <c r="M1838" s="94">
        <f t="shared" si="203"/>
        <v>0.27370622874313155</v>
      </c>
      <c r="N1838" s="94">
        <f t="shared" si="203"/>
        <v>0.27370622874313155</v>
      </c>
      <c r="O1838" s="94">
        <f t="shared" si="203"/>
        <v>0.27370622874313155</v>
      </c>
      <c r="P1838" s="94">
        <f t="shared" si="203"/>
        <v>0.27370622874313155</v>
      </c>
      <c r="Q1838" s="94">
        <f t="shared" si="203"/>
        <v>0.27370622874313155</v>
      </c>
      <c r="R1838" s="94">
        <f t="shared" si="203"/>
        <v>0.27370622874313155</v>
      </c>
      <c r="S1838" s="93">
        <f>(1+H1838)^((5-Dashboard!$F$9)*3/12)</f>
        <v>1.062349256184878</v>
      </c>
      <c r="T1838" s="93">
        <f t="shared" si="202"/>
        <v>1.3531208647033119</v>
      </c>
      <c r="U1838" s="93">
        <f t="shared" si="202"/>
        <v>1.7234784736149007</v>
      </c>
      <c r="V1838" s="93">
        <f t="shared" si="202"/>
        <v>2.1952052669480038</v>
      </c>
      <c r="W1838" s="93">
        <f t="shared" si="202"/>
        <v>2.7960466218814011</v>
      </c>
      <c r="X1838" s="93">
        <f t="shared" si="202"/>
        <v>3.5613419981465322</v>
      </c>
      <c r="Y1838" s="93">
        <f t="shared" si="201"/>
        <v>4.5361034857237481</v>
      </c>
      <c r="Z1838" s="93">
        <f t="shared" si="201"/>
        <v>5.7776632639897683</v>
      </c>
      <c r="AA1838" s="93">
        <f t="shared" si="201"/>
        <v>7.3590456869241399</v>
      </c>
      <c r="AB1838" s="93">
        <f t="shared" si="201"/>
        <v>9.3732623290405535</v>
      </c>
      <c r="AC1838" s="95">
        <f t="shared" si="201"/>
        <v>11.938782612142305</v>
      </c>
      <c r="AE1838" s="96"/>
    </row>
    <row r="1839" spans="3:31" ht="24.75" customHeight="1" x14ac:dyDescent="0.25">
      <c r="C1839" s="91">
        <f>ABS(E1839-Dashboard!$F$13)</f>
        <v>22.031013090893154</v>
      </c>
      <c r="D1839" s="92">
        <f t="shared" si="199"/>
        <v>0.27380622874313154</v>
      </c>
      <c r="E1839" s="93" cm="1">
        <f t="array" ref="E1839">SUM('DRE + DCF'!$S$41/TIR!S1839,'DRE + DCF'!$U$41:$AD$41/TIR!T1839:AC1839,TIR!F1839)</f>
        <v>27.478986909106844</v>
      </c>
      <c r="F1839" s="100">
        <f>'DRE + DCF'!$AE$38*'DRE + DCF'!$AE$39*(1+G1839)/(R1839-G1839)/AC1839</f>
        <v>9.5569013243405916</v>
      </c>
      <c r="G1839" s="92">
        <f>R1839*(1-'DRE + DCF'!$AE$39)</f>
        <v>0.16428373724587891</v>
      </c>
      <c r="H1839" s="94">
        <f t="shared" si="197"/>
        <v>0.27380622874313154</v>
      </c>
      <c r="I1839" s="94">
        <f t="shared" si="203"/>
        <v>0.27380622874313154</v>
      </c>
      <c r="J1839" s="94">
        <f t="shared" si="203"/>
        <v>0.27380622874313154</v>
      </c>
      <c r="K1839" s="94">
        <f t="shared" si="203"/>
        <v>0.27380622874313154</v>
      </c>
      <c r="L1839" s="94">
        <f t="shared" si="203"/>
        <v>0.27380622874313154</v>
      </c>
      <c r="M1839" s="94">
        <f t="shared" si="203"/>
        <v>0.27380622874313154</v>
      </c>
      <c r="N1839" s="94">
        <f t="shared" si="203"/>
        <v>0.27380622874313154</v>
      </c>
      <c r="O1839" s="94">
        <f t="shared" si="203"/>
        <v>0.27380622874313154</v>
      </c>
      <c r="P1839" s="94">
        <f t="shared" si="203"/>
        <v>0.27380622874313154</v>
      </c>
      <c r="Q1839" s="94">
        <f t="shared" si="203"/>
        <v>0.27380622874313154</v>
      </c>
      <c r="R1839" s="94">
        <f t="shared" si="203"/>
        <v>0.27380622874313154</v>
      </c>
      <c r="S1839" s="93">
        <f>(1+H1839)^((5-Dashboard!$F$9)*3/12)</f>
        <v>1.062370107107099</v>
      </c>
      <c r="T1839" s="93">
        <f t="shared" si="202"/>
        <v>1.3532536596635305</v>
      </c>
      <c r="U1839" s="93">
        <f t="shared" si="202"/>
        <v>1.723782940748843</v>
      </c>
      <c r="V1839" s="93">
        <f t="shared" si="202"/>
        <v>2.1957654469270285</v>
      </c>
      <c r="W1839" s="93">
        <f t="shared" si="202"/>
        <v>2.7969797031545949</v>
      </c>
      <c r="X1839" s="93">
        <f t="shared" si="202"/>
        <v>3.5628101675464379</v>
      </c>
      <c r="Y1839" s="93">
        <f t="shared" si="201"/>
        <v>4.5383297832500125</v>
      </c>
      <c r="Z1839" s="93">
        <f t="shared" si="201"/>
        <v>5.7809527459943322</v>
      </c>
      <c r="AA1839" s="93">
        <f t="shared" si="201"/>
        <v>7.3638136159172909</v>
      </c>
      <c r="AB1839" s="93">
        <f t="shared" si="201"/>
        <v>9.3800716512589268</v>
      </c>
      <c r="AC1839" s="95">
        <f t="shared" si="201"/>
        <v>11.948393695430493</v>
      </c>
      <c r="AE1839" s="96"/>
    </row>
    <row r="1840" spans="3:31" ht="24.75" customHeight="1" x14ac:dyDescent="0.25">
      <c r="C1840" s="91">
        <f>ABS(E1840-Dashboard!$F$13)</f>
        <v>22.047831938546896</v>
      </c>
      <c r="D1840" s="92">
        <f t="shared" si="199"/>
        <v>0.27390622874313153</v>
      </c>
      <c r="E1840" s="93" cm="1">
        <f t="array" ref="E1840">SUM('DRE + DCF'!$S$41/TIR!S1840,'DRE + DCF'!$U$41:$AD$41/TIR!T1840:AC1840,TIR!F1840)</f>
        <v>27.462168061453102</v>
      </c>
      <c r="F1840" s="100">
        <f>'DRE + DCF'!$AE$38*'DRE + DCF'!$AE$39*(1+G1840)/(R1840-G1840)/AC1840</f>
        <v>9.5462201398200648</v>
      </c>
      <c r="G1840" s="92">
        <f>R1840*(1-'DRE + DCF'!$AE$39)</f>
        <v>0.16434373724587892</v>
      </c>
      <c r="H1840" s="94">
        <f t="shared" si="197"/>
        <v>0.27390622874313153</v>
      </c>
      <c r="I1840" s="94">
        <f t="shared" si="203"/>
        <v>0.27390622874313153</v>
      </c>
      <c r="J1840" s="94">
        <f t="shared" si="203"/>
        <v>0.27390622874313153</v>
      </c>
      <c r="K1840" s="94">
        <f t="shared" si="203"/>
        <v>0.27390622874313153</v>
      </c>
      <c r="L1840" s="94">
        <f t="shared" si="203"/>
        <v>0.27390622874313153</v>
      </c>
      <c r="M1840" s="94">
        <f t="shared" si="203"/>
        <v>0.27390622874313153</v>
      </c>
      <c r="N1840" s="94">
        <f t="shared" si="203"/>
        <v>0.27390622874313153</v>
      </c>
      <c r="O1840" s="94">
        <f t="shared" si="203"/>
        <v>0.27390622874313153</v>
      </c>
      <c r="P1840" s="94">
        <f t="shared" si="203"/>
        <v>0.27390622874313153</v>
      </c>
      <c r="Q1840" s="94">
        <f t="shared" si="203"/>
        <v>0.27390622874313153</v>
      </c>
      <c r="R1840" s="94">
        <f t="shared" si="203"/>
        <v>0.27390622874313153</v>
      </c>
      <c r="S1840" s="93">
        <f>(1+H1840)^((5-Dashboard!$F$9)*3/12)</f>
        <v>1.0623909568016818</v>
      </c>
      <c r="T1840" s="93">
        <f t="shared" si="202"/>
        <v>1.3533864572300376</v>
      </c>
      <c r="U1840" s="93">
        <f t="shared" si="202"/>
        <v>1.7240874377619446</v>
      </c>
      <c r="V1840" s="93">
        <f t="shared" si="202"/>
        <v>2.1963257258627276</v>
      </c>
      <c r="W1840" s="93">
        <f t="shared" si="202"/>
        <v>2.7979130225253082</v>
      </c>
      <c r="X1840" s="93">
        <f t="shared" si="202"/>
        <v>3.5642788268765115</v>
      </c>
      <c r="Y1840" s="93">
        <f t="shared" si="201"/>
        <v>4.5405569985352496</v>
      </c>
      <c r="Z1840" s="93">
        <f t="shared" si="201"/>
        <v>5.7842438423972729</v>
      </c>
      <c r="AA1840" s="93">
        <f t="shared" si="201"/>
        <v>7.3685842593989905</v>
      </c>
      <c r="AB1840" s="93">
        <f t="shared" si="201"/>
        <v>9.386885385066968</v>
      </c>
      <c r="AC1840" s="95">
        <f t="shared" si="201"/>
        <v>11.95801176053468</v>
      </c>
      <c r="AE1840" s="96"/>
    </row>
    <row r="1841" spans="3:31" ht="24.75" customHeight="1" x14ac:dyDescent="0.25">
      <c r="C1841" s="91">
        <f>ABS(E1841-Dashboard!$F$13)</f>
        <v>22.064633514426554</v>
      </c>
      <c r="D1841" s="92">
        <f t="shared" si="199"/>
        <v>0.27400622874313152</v>
      </c>
      <c r="E1841" s="93" cm="1">
        <f t="array" ref="E1841">SUM('DRE + DCF'!$S$41/TIR!S1841,'DRE + DCF'!$U$41:$AD$41/TIR!T1841:AC1841,TIR!F1841)</f>
        <v>27.445366485573444</v>
      </c>
      <c r="F1841" s="100">
        <f>'DRE + DCF'!$AE$38*'DRE + DCF'!$AE$39*(1+G1841)/(R1841-G1841)/AC1841</f>
        <v>9.535552740972383</v>
      </c>
      <c r="G1841" s="92">
        <f>R1841*(1-'DRE + DCF'!$AE$39)</f>
        <v>0.16440373724587889</v>
      </c>
      <c r="H1841" s="94">
        <f t="shared" si="197"/>
        <v>0.27400622874313152</v>
      </c>
      <c r="I1841" s="94">
        <f t="shared" si="203"/>
        <v>0.27400622874313152</v>
      </c>
      <c r="J1841" s="94">
        <f t="shared" si="203"/>
        <v>0.27400622874313152</v>
      </c>
      <c r="K1841" s="94">
        <f t="shared" si="203"/>
        <v>0.27400622874313152</v>
      </c>
      <c r="L1841" s="94">
        <f t="shared" si="203"/>
        <v>0.27400622874313152</v>
      </c>
      <c r="M1841" s="94">
        <f t="shared" si="203"/>
        <v>0.27400622874313152</v>
      </c>
      <c r="N1841" s="94">
        <f t="shared" si="203"/>
        <v>0.27400622874313152</v>
      </c>
      <c r="O1841" s="94">
        <f t="shared" si="203"/>
        <v>0.27400622874313152</v>
      </c>
      <c r="P1841" s="94">
        <f t="shared" si="203"/>
        <v>0.27400622874313152</v>
      </c>
      <c r="Q1841" s="94">
        <f t="shared" si="203"/>
        <v>0.27400622874313152</v>
      </c>
      <c r="R1841" s="94">
        <f t="shared" si="203"/>
        <v>0.27400622874313152</v>
      </c>
      <c r="S1841" s="93">
        <f>(1+H1841)^((5-Dashboard!$F$9)*3/12)</f>
        <v>1.062411805268795</v>
      </c>
      <c r="T1841" s="93">
        <f t="shared" si="202"/>
        <v>1.3535192574026798</v>
      </c>
      <c r="U1841" s="93">
        <f t="shared" si="202"/>
        <v>1.7243919646547918</v>
      </c>
      <c r="V1841" s="93">
        <f t="shared" si="202"/>
        <v>2.1968861037648106</v>
      </c>
      <c r="W1841" s="93">
        <f t="shared" si="202"/>
        <v>2.7988465800355984</v>
      </c>
      <c r="X1841" s="93">
        <f t="shared" si="202"/>
        <v>3.5657479762617639</v>
      </c>
      <c r="Y1841" s="93">
        <f t="shared" si="201"/>
        <v>4.5427851318857027</v>
      </c>
      <c r="Z1841" s="93">
        <f t="shared" si="201"/>
        <v>5.7875365538640731</v>
      </c>
      <c r="AA1841" s="93">
        <f t="shared" si="201"/>
        <v>7.3733576187013874</v>
      </c>
      <c r="AB1841" s="93">
        <f t="shared" si="201"/>
        <v>9.3937035329761915</v>
      </c>
      <c r="AC1841" s="95">
        <f t="shared" si="201"/>
        <v>11.967636811978029</v>
      </c>
      <c r="AE1841" s="96"/>
    </row>
    <row r="1842" spans="3:31" ht="24.75" customHeight="1" x14ac:dyDescent="0.25">
      <c r="C1842" s="91">
        <f>ABS(E1842-Dashboard!$F$13)</f>
        <v>22.081417841613693</v>
      </c>
      <c r="D1842" s="92">
        <f t="shared" si="199"/>
        <v>0.27410622874313151</v>
      </c>
      <c r="E1842" s="93" cm="1">
        <f t="array" ref="E1842">SUM('DRE + DCF'!$S$41/TIR!S1842,'DRE + DCF'!$U$41:$AD$41/TIR!T1842:AC1842,TIR!F1842)</f>
        <v>27.428582158386305</v>
      </c>
      <c r="F1842" s="100">
        <f>'DRE + DCF'!$AE$38*'DRE + DCF'!$AE$39*(1+G1842)/(R1842-G1842)/AC1842</f>
        <v>9.5248991072421685</v>
      </c>
      <c r="G1842" s="92">
        <f>R1842*(1-'DRE + DCF'!$AE$39)</f>
        <v>0.1644637372458789</v>
      </c>
      <c r="H1842" s="94">
        <f t="shared" si="197"/>
        <v>0.27410622874313151</v>
      </c>
      <c r="I1842" s="94">
        <f t="shared" si="203"/>
        <v>0.27410622874313151</v>
      </c>
      <c r="J1842" s="94">
        <f t="shared" si="203"/>
        <v>0.27410622874313151</v>
      </c>
      <c r="K1842" s="94">
        <f t="shared" si="203"/>
        <v>0.27410622874313151</v>
      </c>
      <c r="L1842" s="94">
        <f t="shared" si="203"/>
        <v>0.27410622874313151</v>
      </c>
      <c r="M1842" s="94">
        <f t="shared" si="203"/>
        <v>0.27410622874313151</v>
      </c>
      <c r="N1842" s="94">
        <f t="shared" si="203"/>
        <v>0.27410622874313151</v>
      </c>
      <c r="O1842" s="94">
        <f t="shared" si="203"/>
        <v>0.27410622874313151</v>
      </c>
      <c r="P1842" s="94">
        <f t="shared" si="203"/>
        <v>0.27410622874313151</v>
      </c>
      <c r="Q1842" s="94">
        <f t="shared" si="203"/>
        <v>0.27410622874313151</v>
      </c>
      <c r="R1842" s="94">
        <f t="shared" si="203"/>
        <v>0.27410622874313151</v>
      </c>
      <c r="S1842" s="93">
        <f>(1+H1842)^((5-Dashboard!$F$9)*3/12)</f>
        <v>1.0624326525086074</v>
      </c>
      <c r="T1842" s="93">
        <f t="shared" si="202"/>
        <v>1.3536520601813038</v>
      </c>
      <c r="U1842" s="93">
        <f t="shared" si="202"/>
        <v>1.7246965214279715</v>
      </c>
      <c r="V1842" s="93">
        <f t="shared" si="202"/>
        <v>2.1974465806429904</v>
      </c>
      <c r="W1842" s="93">
        <f t="shared" si="202"/>
        <v>2.7997803757275301</v>
      </c>
      <c r="X1842" s="93">
        <f t="shared" si="202"/>
        <v>3.5672176158272313</v>
      </c>
      <c r="Y1842" s="93">
        <f t="shared" si="201"/>
        <v>4.5450141836076989</v>
      </c>
      <c r="Z1842" s="93">
        <f t="shared" si="201"/>
        <v>5.7908308810604483</v>
      </c>
      <c r="AA1842" s="93">
        <f t="shared" si="201"/>
        <v>7.3781336951571932</v>
      </c>
      <c r="AB1842" s="93">
        <f t="shared" si="201"/>
        <v>9.4005260974993572</v>
      </c>
      <c r="AC1842" s="95">
        <f t="shared" si="201"/>
        <v>11.977268854286294</v>
      </c>
      <c r="AE1842" s="96"/>
    </row>
    <row r="1843" spans="3:31" ht="24.75" customHeight="1" x14ac:dyDescent="0.25">
      <c r="C1843" s="91">
        <f>ABS(E1843-Dashboard!$F$13)</f>
        <v>22.098184943152276</v>
      </c>
      <c r="D1843" s="92">
        <f t="shared" si="199"/>
        <v>0.2742062287431315</v>
      </c>
      <c r="E1843" s="93" cm="1">
        <f t="array" ref="E1843">SUM('DRE + DCF'!$S$41/TIR!S1843,'DRE + DCF'!$U$41:$AD$41/TIR!T1843:AC1843,TIR!F1843)</f>
        <v>27.411815056847722</v>
      </c>
      <c r="F1843" s="100">
        <f>'DRE + DCF'!$AE$38*'DRE + DCF'!$AE$39*(1+G1843)/(R1843-G1843)/AC1843</f>
        <v>9.5142592181094834</v>
      </c>
      <c r="G1843" s="92">
        <f>R1843*(1-'DRE + DCF'!$AE$39)</f>
        <v>0.1645237372458789</v>
      </c>
      <c r="H1843" s="94">
        <f t="shared" ref="H1843:H1906" si="204">$D1843</f>
        <v>0.2742062287431315</v>
      </c>
      <c r="I1843" s="94">
        <f t="shared" si="203"/>
        <v>0.2742062287431315</v>
      </c>
      <c r="J1843" s="94">
        <f t="shared" si="203"/>
        <v>0.2742062287431315</v>
      </c>
      <c r="K1843" s="94">
        <f t="shared" si="203"/>
        <v>0.2742062287431315</v>
      </c>
      <c r="L1843" s="94">
        <f t="shared" si="203"/>
        <v>0.2742062287431315</v>
      </c>
      <c r="M1843" s="94">
        <f t="shared" si="203"/>
        <v>0.2742062287431315</v>
      </c>
      <c r="N1843" s="94">
        <f t="shared" si="203"/>
        <v>0.2742062287431315</v>
      </c>
      <c r="O1843" s="94">
        <f t="shared" si="203"/>
        <v>0.2742062287431315</v>
      </c>
      <c r="P1843" s="94">
        <f t="shared" si="203"/>
        <v>0.2742062287431315</v>
      </c>
      <c r="Q1843" s="94">
        <f t="shared" si="203"/>
        <v>0.2742062287431315</v>
      </c>
      <c r="R1843" s="94">
        <f t="shared" si="203"/>
        <v>0.2742062287431315</v>
      </c>
      <c r="S1843" s="93">
        <f>(1+H1843)^((5-Dashboard!$F$9)*3/12)</f>
        <v>1.0624534985212872</v>
      </c>
      <c r="T1843" s="93">
        <f t="shared" si="202"/>
        <v>1.3537848655657556</v>
      </c>
      <c r="U1843" s="93">
        <f t="shared" si="202"/>
        <v>1.7250011080820686</v>
      </c>
      <c r="V1843" s="93">
        <f t="shared" si="202"/>
        <v>2.1980071565069759</v>
      </c>
      <c r="W1843" s="93">
        <f t="shared" si="202"/>
        <v>2.8007144096431675</v>
      </c>
      <c r="X1843" s="93">
        <f t="shared" si="202"/>
        <v>3.5686877456979662</v>
      </c>
      <c r="Y1843" s="93">
        <f t="shared" si="201"/>
        <v>4.5472441540076334</v>
      </c>
      <c r="Z1843" s="93">
        <f t="shared" si="201"/>
        <v>5.7941268246523183</v>
      </c>
      <c r="AA1843" s="93">
        <f t="shared" si="201"/>
        <v>7.3829124900996463</v>
      </c>
      <c r="AB1843" s="93">
        <f t="shared" si="201"/>
        <v>9.4073530811504327</v>
      </c>
      <c r="AC1843" s="95">
        <f t="shared" si="201"/>
        <v>11.986907891987771</v>
      </c>
      <c r="AE1843" s="96"/>
    </row>
    <row r="1844" spans="3:31" ht="24.75" customHeight="1" x14ac:dyDescent="0.25">
      <c r="C1844" s="91">
        <f>ABS(E1844-Dashboard!$F$13)</f>
        <v>22.114934842048839</v>
      </c>
      <c r="D1844" s="92">
        <f t="shared" si="199"/>
        <v>0.27430622874313149</v>
      </c>
      <c r="E1844" s="93" cm="1">
        <f t="array" ref="E1844">SUM('DRE + DCF'!$S$41/TIR!S1844,'DRE + DCF'!$U$41:$AD$41/TIR!T1844:AC1844,TIR!F1844)</f>
        <v>27.395065157951159</v>
      </c>
      <c r="F1844" s="100">
        <f>'DRE + DCF'!$AE$38*'DRE + DCF'!$AE$39*(1+G1844)/(R1844-G1844)/AC1844</f>
        <v>9.5036330530896915</v>
      </c>
      <c r="G1844" s="92">
        <f>R1844*(1-'DRE + DCF'!$AE$39)</f>
        <v>0.16458373724587888</v>
      </c>
      <c r="H1844" s="94">
        <f t="shared" si="204"/>
        <v>0.27430622874313149</v>
      </c>
      <c r="I1844" s="94">
        <f t="shared" si="203"/>
        <v>0.27430622874313149</v>
      </c>
      <c r="J1844" s="94">
        <f t="shared" si="203"/>
        <v>0.27430622874313149</v>
      </c>
      <c r="K1844" s="94">
        <f t="shared" si="203"/>
        <v>0.27430622874313149</v>
      </c>
      <c r="L1844" s="94">
        <f t="shared" si="203"/>
        <v>0.27430622874313149</v>
      </c>
      <c r="M1844" s="94">
        <f t="shared" si="203"/>
        <v>0.27430622874313149</v>
      </c>
      <c r="N1844" s="94">
        <f t="shared" si="203"/>
        <v>0.27430622874313149</v>
      </c>
      <c r="O1844" s="94">
        <f t="shared" si="203"/>
        <v>0.27430622874313149</v>
      </c>
      <c r="P1844" s="94">
        <f t="shared" si="203"/>
        <v>0.27430622874313149</v>
      </c>
      <c r="Q1844" s="94">
        <f t="shared" si="203"/>
        <v>0.27430622874313149</v>
      </c>
      <c r="R1844" s="94">
        <f t="shared" si="203"/>
        <v>0.27430622874313149</v>
      </c>
      <c r="S1844" s="93">
        <f>(1+H1844)^((5-Dashboard!$F$9)*3/12)</f>
        <v>1.0624743433070034</v>
      </c>
      <c r="T1844" s="93">
        <f t="shared" si="202"/>
        <v>1.3539176735558827</v>
      </c>
      <c r="U1844" s="93">
        <f t="shared" si="202"/>
        <v>1.7253057246176711</v>
      </c>
      <c r="V1844" s="93">
        <f t="shared" si="202"/>
        <v>2.1985678313664803</v>
      </c>
      <c r="W1844" s="93">
        <f t="shared" si="202"/>
        <v>2.8016486818245845</v>
      </c>
      <c r="X1844" s="93">
        <f t="shared" si="202"/>
        <v>3.5701583659990517</v>
      </c>
      <c r="Y1844" s="93">
        <f t="shared" si="201"/>
        <v>4.5494750433919924</v>
      </c>
      <c r="Z1844" s="93">
        <f t="shared" si="201"/>
        <v>5.7974243853058445</v>
      </c>
      <c r="AA1844" s="93">
        <f t="shared" si="201"/>
        <v>7.3876940048625581</v>
      </c>
      <c r="AB1844" s="93">
        <f t="shared" si="201"/>
        <v>9.4141844864446487</v>
      </c>
      <c r="AC1844" s="95">
        <f t="shared" si="201"/>
        <v>11.996553929613373</v>
      </c>
      <c r="AE1844" s="96"/>
    </row>
    <row r="1845" spans="3:31" ht="24.75" customHeight="1" x14ac:dyDescent="0.25">
      <c r="C1845" s="91">
        <f>ABS(E1845-Dashboard!$F$13)</f>
        <v>22.13166756127243</v>
      </c>
      <c r="D1845" s="92">
        <f t="shared" si="199"/>
        <v>0.27440622874313148</v>
      </c>
      <c r="E1845" s="93" cm="1">
        <f t="array" ref="E1845">SUM('DRE + DCF'!$S$41/TIR!S1845,'DRE + DCF'!$U$41:$AD$41/TIR!T1845:AC1845,TIR!F1845)</f>
        <v>27.378332438727568</v>
      </c>
      <c r="F1845" s="100">
        <f>'DRE + DCF'!$AE$38*'DRE + DCF'!$AE$39*(1+G1845)/(R1845-G1845)/AC1845</f>
        <v>9.4930205917334689</v>
      </c>
      <c r="G1845" s="92">
        <f>R1845*(1-'DRE + DCF'!$AE$39)</f>
        <v>0.16464373724587889</v>
      </c>
      <c r="H1845" s="94">
        <f t="shared" si="204"/>
        <v>0.27440622874313148</v>
      </c>
      <c r="I1845" s="94">
        <f t="shared" si="203"/>
        <v>0.27440622874313148</v>
      </c>
      <c r="J1845" s="94">
        <f t="shared" si="203"/>
        <v>0.27440622874313148</v>
      </c>
      <c r="K1845" s="94">
        <f t="shared" si="203"/>
        <v>0.27440622874313148</v>
      </c>
      <c r="L1845" s="94">
        <f t="shared" si="203"/>
        <v>0.27440622874313148</v>
      </c>
      <c r="M1845" s="94">
        <f t="shared" si="203"/>
        <v>0.27440622874313148</v>
      </c>
      <c r="N1845" s="94">
        <f t="shared" si="203"/>
        <v>0.27440622874313148</v>
      </c>
      <c r="O1845" s="94">
        <f t="shared" si="203"/>
        <v>0.27440622874313148</v>
      </c>
      <c r="P1845" s="94">
        <f t="shared" si="203"/>
        <v>0.27440622874313148</v>
      </c>
      <c r="Q1845" s="94">
        <f t="shared" si="203"/>
        <v>0.27440622874313148</v>
      </c>
      <c r="R1845" s="94">
        <f t="shared" si="203"/>
        <v>0.27440622874313148</v>
      </c>
      <c r="S1845" s="93">
        <f>(1+H1845)^((5-Dashboard!$F$9)*3/12)</f>
        <v>1.0624951868659243</v>
      </c>
      <c r="T1845" s="93">
        <f t="shared" si="202"/>
        <v>1.3540504841515313</v>
      </c>
      <c r="U1845" s="93">
        <f t="shared" si="202"/>
        <v>1.7256103710353643</v>
      </c>
      <c r="V1845" s="93">
        <f t="shared" si="202"/>
        <v>2.1991286052312145</v>
      </c>
      <c r="W1845" s="93">
        <f t="shared" si="202"/>
        <v>2.8025831923138549</v>
      </c>
      <c r="X1845" s="93">
        <f t="shared" si="202"/>
        <v>3.5716294768555863</v>
      </c>
      <c r="Y1845" s="93">
        <f t="shared" si="201"/>
        <v>4.5517068520673316</v>
      </c>
      <c r="Z1845" s="93">
        <f t="shared" si="201"/>
        <v>5.8007235636873986</v>
      </c>
      <c r="AA1845" s="93">
        <f t="shared" si="201"/>
        <v>7.3924782407802754</v>
      </c>
      <c r="AB1845" s="93">
        <f t="shared" si="201"/>
        <v>9.4210203158984491</v>
      </c>
      <c r="AC1845" s="95">
        <f t="shared" si="201"/>
        <v>12.006206971696567</v>
      </c>
      <c r="AE1845" s="96"/>
    </row>
    <row r="1846" spans="3:31" ht="24.75" customHeight="1" x14ac:dyDescent="0.25">
      <c r="C1846" s="91">
        <f>ABS(E1846-Dashboard!$F$13)</f>
        <v>22.148383123754783</v>
      </c>
      <c r="D1846" s="92">
        <f t="shared" si="199"/>
        <v>0.27450622874313146</v>
      </c>
      <c r="E1846" s="93" cm="1">
        <f t="array" ref="E1846">SUM('DRE + DCF'!$S$41/TIR!S1846,'DRE + DCF'!$U$41:$AD$41/TIR!T1846:AC1846,TIR!F1846)</f>
        <v>27.361616876245215</v>
      </c>
      <c r="F1846" s="100">
        <f>'DRE + DCF'!$AE$38*'DRE + DCF'!$AE$39*(1+G1846)/(R1846-G1846)/AC1846</f>
        <v>9.4824218136266669</v>
      </c>
      <c r="G1846" s="92">
        <f>R1846*(1-'DRE + DCF'!$AE$39)</f>
        <v>0.16470373724587886</v>
      </c>
      <c r="H1846" s="94">
        <f t="shared" si="204"/>
        <v>0.27450622874313146</v>
      </c>
      <c r="I1846" s="94">
        <f t="shared" si="203"/>
        <v>0.27450622874313146</v>
      </c>
      <c r="J1846" s="94">
        <f t="shared" si="203"/>
        <v>0.27450622874313146</v>
      </c>
      <c r="K1846" s="94">
        <f t="shared" si="203"/>
        <v>0.27450622874313146</v>
      </c>
      <c r="L1846" s="94">
        <f t="shared" si="203"/>
        <v>0.27450622874313146</v>
      </c>
      <c r="M1846" s="94">
        <f t="shared" si="203"/>
        <v>0.27450622874313146</v>
      </c>
      <c r="N1846" s="94">
        <f t="shared" si="203"/>
        <v>0.27450622874313146</v>
      </c>
      <c r="O1846" s="94">
        <f t="shared" si="203"/>
        <v>0.27450622874313146</v>
      </c>
      <c r="P1846" s="94">
        <f t="shared" si="203"/>
        <v>0.27450622874313146</v>
      </c>
      <c r="Q1846" s="94">
        <f t="shared" si="203"/>
        <v>0.27450622874313146</v>
      </c>
      <c r="R1846" s="94">
        <f t="shared" si="203"/>
        <v>0.27450622874313146</v>
      </c>
      <c r="S1846" s="93">
        <f>(1+H1846)^((5-Dashboard!$F$9)*3/12)</f>
        <v>1.0625160291982183</v>
      </c>
      <c r="T1846" s="93">
        <f t="shared" si="202"/>
        <v>1.3541832973525483</v>
      </c>
      <c r="U1846" s="93">
        <f t="shared" si="202"/>
        <v>1.725915047335735</v>
      </c>
      <c r="V1846" s="93">
        <f t="shared" si="202"/>
        <v>2.1996894781108907</v>
      </c>
      <c r="W1846" s="93">
        <f t="shared" si="202"/>
        <v>2.8035179411530584</v>
      </c>
      <c r="X1846" s="93">
        <f t="shared" si="202"/>
        <v>3.5731010783926926</v>
      </c>
      <c r="Y1846" s="93">
        <f t="shared" si="201"/>
        <v>4.5539395803402867</v>
      </c>
      <c r="Z1846" s="93">
        <f t="shared" si="201"/>
        <v>5.8040243604635773</v>
      </c>
      <c r="AA1846" s="93">
        <f t="shared" si="201"/>
        <v>7.3972651991876992</v>
      </c>
      <c r="AB1846" s="93">
        <f t="shared" si="201"/>
        <v>9.4278605720295232</v>
      </c>
      <c r="AC1846" s="95">
        <f t="shared" si="201"/>
        <v>12.01586702277341</v>
      </c>
      <c r="AE1846" s="96"/>
    </row>
    <row r="1847" spans="3:31" ht="24.75" customHeight="1" x14ac:dyDescent="0.25">
      <c r="C1847" s="91">
        <f>ABS(E1847-Dashboard!$F$13)</f>
        <v>22.16508155239034</v>
      </c>
      <c r="D1847" s="92">
        <f t="shared" si="199"/>
        <v>0.27460622874313145</v>
      </c>
      <c r="E1847" s="93" cm="1">
        <f t="array" ref="E1847">SUM('DRE + DCF'!$S$41/TIR!S1847,'DRE + DCF'!$U$41:$AD$41/TIR!T1847:AC1847,TIR!F1847)</f>
        <v>27.344918447609658</v>
      </c>
      <c r="F1847" s="100">
        <f>'DRE + DCF'!$AE$38*'DRE + DCF'!$AE$39*(1+G1847)/(R1847-G1847)/AC1847</f>
        <v>9.4718366983902857</v>
      </c>
      <c r="G1847" s="92">
        <f>R1847*(1-'DRE + DCF'!$AE$39)</f>
        <v>0.16476373724587887</v>
      </c>
      <c r="H1847" s="94">
        <f t="shared" si="204"/>
        <v>0.27460622874313145</v>
      </c>
      <c r="I1847" s="94">
        <f t="shared" si="203"/>
        <v>0.27460622874313145</v>
      </c>
      <c r="J1847" s="94">
        <f t="shared" si="203"/>
        <v>0.27460622874313145</v>
      </c>
      <c r="K1847" s="94">
        <f t="shared" si="203"/>
        <v>0.27460622874313145</v>
      </c>
      <c r="L1847" s="94">
        <f t="shared" si="203"/>
        <v>0.27460622874313145</v>
      </c>
      <c r="M1847" s="94">
        <f t="shared" si="203"/>
        <v>0.27460622874313145</v>
      </c>
      <c r="N1847" s="94">
        <f t="shared" si="203"/>
        <v>0.27460622874313145</v>
      </c>
      <c r="O1847" s="94">
        <f t="shared" si="203"/>
        <v>0.27460622874313145</v>
      </c>
      <c r="P1847" s="94">
        <f t="shared" si="203"/>
        <v>0.27460622874313145</v>
      </c>
      <c r="Q1847" s="94">
        <f t="shared" si="203"/>
        <v>0.27460622874313145</v>
      </c>
      <c r="R1847" s="94">
        <f t="shared" si="203"/>
        <v>0.27460622874313145</v>
      </c>
      <c r="S1847" s="93">
        <f>(1+H1847)^((5-Dashboard!$F$9)*3/12)</f>
        <v>1.0625368703040539</v>
      </c>
      <c r="T1847" s="93">
        <f t="shared" si="202"/>
        <v>1.35431611315878</v>
      </c>
      <c r="U1847" s="93">
        <f t="shared" si="202"/>
        <v>1.7262197535193686</v>
      </c>
      <c r="V1847" s="93">
        <f t="shared" si="202"/>
        <v>2.2002504500152202</v>
      </c>
      <c r="W1847" s="93">
        <f t="shared" si="202"/>
        <v>2.8044529283842778</v>
      </c>
      <c r="X1847" s="93">
        <f t="shared" si="202"/>
        <v>3.5745731707355155</v>
      </c>
      <c r="Y1847" s="93">
        <f t="shared" si="201"/>
        <v>4.5561732285175731</v>
      </c>
      <c r="Z1847" s="93">
        <f t="shared" si="201"/>
        <v>5.8073267763012018</v>
      </c>
      <c r="AA1847" s="93">
        <f t="shared" si="201"/>
        <v>7.4020548814202813</v>
      </c>
      <c r="AB1847" s="93">
        <f t="shared" si="201"/>
        <v>9.4347052573567911</v>
      </c>
      <c r="AC1847" s="95">
        <f t="shared" si="201"/>
        <v>12.025534087382535</v>
      </c>
      <c r="AE1847" s="96"/>
    </row>
    <row r="1848" spans="3:31" ht="24.75" customHeight="1" x14ac:dyDescent="0.25">
      <c r="C1848" s="91">
        <f>ABS(E1848-Dashboard!$F$13)</f>
        <v>22.181762870036337</v>
      </c>
      <c r="D1848" s="92">
        <f t="shared" si="199"/>
        <v>0.27470622874313144</v>
      </c>
      <c r="E1848" s="93" cm="1">
        <f t="array" ref="E1848">SUM('DRE + DCF'!$S$41/TIR!S1848,'DRE + DCF'!$U$41:$AD$41/TIR!T1848:AC1848,TIR!F1848)</f>
        <v>27.328237129963661</v>
      </c>
      <c r="F1848" s="100">
        <f>'DRE + DCF'!$AE$38*'DRE + DCF'!$AE$39*(1+G1848)/(R1848-G1848)/AC1848</f>
        <v>9.4612652256803891</v>
      </c>
      <c r="G1848" s="92">
        <f>R1848*(1-'DRE + DCF'!$AE$39)</f>
        <v>0.16482373724587887</v>
      </c>
      <c r="H1848" s="94">
        <f t="shared" si="204"/>
        <v>0.27470622874313144</v>
      </c>
      <c r="I1848" s="94">
        <f t="shared" si="203"/>
        <v>0.27470622874313144</v>
      </c>
      <c r="J1848" s="94">
        <f t="shared" si="203"/>
        <v>0.27470622874313144</v>
      </c>
      <c r="K1848" s="94">
        <f t="shared" si="203"/>
        <v>0.27470622874313144</v>
      </c>
      <c r="L1848" s="94">
        <f t="shared" si="203"/>
        <v>0.27470622874313144</v>
      </c>
      <c r="M1848" s="94">
        <f t="shared" si="203"/>
        <v>0.27470622874313144</v>
      </c>
      <c r="N1848" s="94">
        <f t="shared" si="203"/>
        <v>0.27470622874313144</v>
      </c>
      <c r="O1848" s="94">
        <f t="shared" si="203"/>
        <v>0.27470622874313144</v>
      </c>
      <c r="P1848" s="94">
        <f t="shared" si="203"/>
        <v>0.27470622874313144</v>
      </c>
      <c r="Q1848" s="94">
        <f t="shared" si="203"/>
        <v>0.27470622874313144</v>
      </c>
      <c r="R1848" s="94">
        <f t="shared" si="203"/>
        <v>0.27470622874313144</v>
      </c>
      <c r="S1848" s="93">
        <f>(1+H1848)^((5-Dashboard!$F$9)*3/12)</f>
        <v>1.0625577101835992</v>
      </c>
      <c r="T1848" s="93">
        <f t="shared" si="202"/>
        <v>1.354448931570073</v>
      </c>
      <c r="U1848" s="93">
        <f t="shared" si="202"/>
        <v>1.7265244895868515</v>
      </c>
      <c r="V1848" s="93">
        <f t="shared" si="202"/>
        <v>2.2008115209539154</v>
      </c>
      <c r="W1848" s="93">
        <f t="shared" si="202"/>
        <v>2.8053881540496008</v>
      </c>
      <c r="X1848" s="93">
        <f t="shared" si="202"/>
        <v>3.5760457540092219</v>
      </c>
      <c r="Y1848" s="93">
        <f t="shared" si="201"/>
        <v>4.5584077969059829</v>
      </c>
      <c r="Z1848" s="93">
        <f t="shared" si="201"/>
        <v>5.8106308118673118</v>
      </c>
      <c r="AA1848" s="93">
        <f t="shared" si="201"/>
        <v>7.4068472888140207</v>
      </c>
      <c r="AB1848" s="93">
        <f t="shared" si="201"/>
        <v>9.4415543744004076</v>
      </c>
      <c r="AC1848" s="95">
        <f t="shared" si="201"/>
        <v>12.035208170065159</v>
      </c>
      <c r="AE1848" s="96"/>
    </row>
    <row r="1849" spans="3:31" ht="24.75" customHeight="1" x14ac:dyDescent="0.25">
      <c r="C1849" s="91">
        <f>ABS(E1849-Dashboard!$F$13)</f>
        <v>22.198427099512891</v>
      </c>
      <c r="D1849" s="92">
        <f t="shared" si="199"/>
        <v>0.27480622874313143</v>
      </c>
      <c r="E1849" s="93" cm="1">
        <f t="array" ref="E1849">SUM('DRE + DCF'!$S$41/TIR!S1849,'DRE + DCF'!$U$41:$AD$41/TIR!T1849:AC1849,TIR!F1849)</f>
        <v>27.311572900487107</v>
      </c>
      <c r="F1849" s="100">
        <f>'DRE + DCF'!$AE$38*'DRE + DCF'!$AE$39*(1+G1849)/(R1849-G1849)/AC1849</f>
        <v>9.4507073751880153</v>
      </c>
      <c r="G1849" s="92">
        <f>R1849*(1-'DRE + DCF'!$AE$39)</f>
        <v>0.16488373724587885</v>
      </c>
      <c r="H1849" s="94">
        <f t="shared" si="204"/>
        <v>0.27480622874313143</v>
      </c>
      <c r="I1849" s="94">
        <f t="shared" si="203"/>
        <v>0.27480622874313143</v>
      </c>
      <c r="J1849" s="94">
        <f t="shared" si="203"/>
        <v>0.27480622874313143</v>
      </c>
      <c r="K1849" s="94">
        <f t="shared" si="203"/>
        <v>0.27480622874313143</v>
      </c>
      <c r="L1849" s="94">
        <f t="shared" si="203"/>
        <v>0.27480622874313143</v>
      </c>
      <c r="M1849" s="94">
        <f t="shared" si="203"/>
        <v>0.27480622874313143</v>
      </c>
      <c r="N1849" s="94">
        <f t="shared" si="203"/>
        <v>0.27480622874313143</v>
      </c>
      <c r="O1849" s="94">
        <f t="shared" si="203"/>
        <v>0.27480622874313143</v>
      </c>
      <c r="P1849" s="94">
        <f t="shared" si="203"/>
        <v>0.27480622874313143</v>
      </c>
      <c r="Q1849" s="94">
        <f t="shared" si="203"/>
        <v>0.27480622874313143</v>
      </c>
      <c r="R1849" s="94">
        <f t="shared" si="203"/>
        <v>0.27480622874313143</v>
      </c>
      <c r="S1849" s="93">
        <f>(1+H1849)^((5-Dashboard!$F$9)*3/12)</f>
        <v>1.062578548837023</v>
      </c>
      <c r="T1849" s="93">
        <f t="shared" si="202"/>
        <v>1.3545817525862744</v>
      </c>
      <c r="U1849" s="93">
        <f t="shared" si="202"/>
        <v>1.7268292555387701</v>
      </c>
      <c r="V1849" s="93">
        <f t="shared" si="202"/>
        <v>2.2013726909366889</v>
      </c>
      <c r="W1849" s="93">
        <f t="shared" si="202"/>
        <v>2.8063236181911195</v>
      </c>
      <c r="X1849" s="93">
        <f t="shared" si="202"/>
        <v>3.5775188283390005</v>
      </c>
      <c r="Y1849" s="93">
        <f t="shared" si="201"/>
        <v>4.5606432858123878</v>
      </c>
      <c r="Z1849" s="93">
        <f t="shared" si="201"/>
        <v>5.8139364678291736</v>
      </c>
      <c r="AA1849" s="93">
        <f t="shared" si="201"/>
        <v>7.4116424227054711</v>
      </c>
      <c r="AB1849" s="93">
        <f t="shared" si="201"/>
        <v>9.4484079256817672</v>
      </c>
      <c r="AC1849" s="95">
        <f t="shared" si="201"/>
        <v>12.044889275365087</v>
      </c>
      <c r="AE1849" s="96"/>
    </row>
    <row r="1850" spans="3:31" ht="24.75" customHeight="1" x14ac:dyDescent="0.25">
      <c r="C1850" s="91">
        <f>ABS(E1850-Dashboard!$F$13)</f>
        <v>22.215074263603029</v>
      </c>
      <c r="D1850" s="92">
        <f t="shared" si="199"/>
        <v>0.27490622874313142</v>
      </c>
      <c r="E1850" s="93" cm="1">
        <f t="array" ref="E1850">SUM('DRE + DCF'!$S$41/TIR!S1850,'DRE + DCF'!$U$41:$AD$41/TIR!T1850:AC1850,TIR!F1850)</f>
        <v>27.294925736396969</v>
      </c>
      <c r="F1850" s="100">
        <f>'DRE + DCF'!$AE$38*'DRE + DCF'!$AE$39*(1+G1850)/(R1850-G1850)/AC1850</f>
        <v>9.4401631266391544</v>
      </c>
      <c r="G1850" s="92">
        <f>R1850*(1-'DRE + DCF'!$AE$39)</f>
        <v>0.16494373724587885</v>
      </c>
      <c r="H1850" s="94">
        <f t="shared" si="204"/>
        <v>0.27490622874313142</v>
      </c>
      <c r="I1850" s="94">
        <f t="shared" si="203"/>
        <v>0.27490622874313142</v>
      </c>
      <c r="J1850" s="94">
        <f t="shared" si="203"/>
        <v>0.27490622874313142</v>
      </c>
      <c r="K1850" s="94">
        <f t="shared" si="203"/>
        <v>0.27490622874313142</v>
      </c>
      <c r="L1850" s="94">
        <f t="shared" si="203"/>
        <v>0.27490622874313142</v>
      </c>
      <c r="M1850" s="94">
        <f t="shared" si="203"/>
        <v>0.27490622874313142</v>
      </c>
      <c r="N1850" s="94">
        <f t="shared" si="203"/>
        <v>0.27490622874313142</v>
      </c>
      <c r="O1850" s="94">
        <f t="shared" si="203"/>
        <v>0.27490622874313142</v>
      </c>
      <c r="P1850" s="94">
        <f t="shared" si="203"/>
        <v>0.27490622874313142</v>
      </c>
      <c r="Q1850" s="94">
        <f t="shared" si="203"/>
        <v>0.27490622874313142</v>
      </c>
      <c r="R1850" s="94">
        <f t="shared" si="203"/>
        <v>0.27490622874313142</v>
      </c>
      <c r="S1850" s="93">
        <f>(1+H1850)^((5-Dashboard!$F$9)*3/12)</f>
        <v>1.0625993862644934</v>
      </c>
      <c r="T1850" s="93">
        <f t="shared" si="202"/>
        <v>1.3547145762072312</v>
      </c>
      <c r="U1850" s="93">
        <f t="shared" si="202"/>
        <v>1.7271340513757107</v>
      </c>
      <c r="V1850" s="93">
        <f t="shared" si="202"/>
        <v>2.2019339599732533</v>
      </c>
      <c r="W1850" s="93">
        <f t="shared" si="202"/>
        <v>2.8072593208509296</v>
      </c>
      <c r="X1850" s="93">
        <f t="shared" si="202"/>
        <v>3.5789923938500627</v>
      </c>
      <c r="Y1850" s="93">
        <f t="shared" si="201"/>
        <v>4.5628796955437352</v>
      </c>
      <c r="Z1850" s="93">
        <f t="shared" si="201"/>
        <v>5.8172437448542711</v>
      </c>
      <c r="AA1850" s="93">
        <f t="shared" si="201"/>
        <v>7.4164402844317294</v>
      </c>
      <c r="AB1850" s="93">
        <f t="shared" si="201"/>
        <v>9.4552659137234922</v>
      </c>
      <c r="AC1850" s="95">
        <f t="shared" si="201"/>
        <v>12.054577407828695</v>
      </c>
      <c r="AE1850" s="96"/>
    </row>
    <row r="1851" spans="3:31" ht="24.75" customHeight="1" x14ac:dyDescent="0.25">
      <c r="C1851" s="91">
        <f>ABS(E1851-Dashboard!$F$13)</f>
        <v>22.231704385052819</v>
      </c>
      <c r="D1851" s="92">
        <f t="shared" si="199"/>
        <v>0.27500622874313141</v>
      </c>
      <c r="E1851" s="93" cm="1">
        <f t="array" ref="E1851">SUM('DRE + DCF'!$S$41/TIR!S1851,'DRE + DCF'!$U$41:$AD$41/TIR!T1851:AC1851,TIR!F1851)</f>
        <v>27.278295614947179</v>
      </c>
      <c r="F1851" s="100">
        <f>'DRE + DCF'!$AE$38*'DRE + DCF'!$AE$39*(1+G1851)/(R1851-G1851)/AC1851</f>
        <v>9.4296324597946253</v>
      </c>
      <c r="G1851" s="92">
        <f>R1851*(1-'DRE + DCF'!$AE$39)</f>
        <v>0.16500373724587883</v>
      </c>
      <c r="H1851" s="94">
        <f t="shared" si="204"/>
        <v>0.27500622874313141</v>
      </c>
      <c r="I1851" s="94">
        <f t="shared" si="203"/>
        <v>0.27500622874313141</v>
      </c>
      <c r="J1851" s="94">
        <f t="shared" si="203"/>
        <v>0.27500622874313141</v>
      </c>
      <c r="K1851" s="94">
        <f t="shared" si="203"/>
        <v>0.27500622874313141</v>
      </c>
      <c r="L1851" s="94">
        <f t="shared" si="203"/>
        <v>0.27500622874313141</v>
      </c>
      <c r="M1851" s="94">
        <f t="shared" si="203"/>
        <v>0.27500622874313141</v>
      </c>
      <c r="N1851" s="94">
        <f t="shared" si="203"/>
        <v>0.27500622874313141</v>
      </c>
      <c r="O1851" s="94">
        <f t="shared" si="203"/>
        <v>0.27500622874313141</v>
      </c>
      <c r="P1851" s="94">
        <f t="shared" si="203"/>
        <v>0.27500622874313141</v>
      </c>
      <c r="Q1851" s="94">
        <f t="shared" si="203"/>
        <v>0.27500622874313141</v>
      </c>
      <c r="R1851" s="94">
        <f t="shared" si="203"/>
        <v>0.27500622874313141</v>
      </c>
      <c r="S1851" s="93">
        <f>(1+H1851)^((5-Dashboard!$F$9)*3/12)</f>
        <v>1.0626202224661785</v>
      </c>
      <c r="T1851" s="93">
        <f t="shared" si="202"/>
        <v>1.3548474024327894</v>
      </c>
      <c r="U1851" s="93">
        <f t="shared" si="202"/>
        <v>1.7274388770982585</v>
      </c>
      <c r="V1851" s="93">
        <f t="shared" si="202"/>
        <v>2.2024953280733204</v>
      </c>
      <c r="W1851" s="93">
        <f t="shared" si="202"/>
        <v>2.8081952620711301</v>
      </c>
      <c r="X1851" s="93">
        <f t="shared" si="202"/>
        <v>3.5804664506676414</v>
      </c>
      <c r="Y1851" s="93">
        <f t="shared" si="201"/>
        <v>4.5651170264070542</v>
      </c>
      <c r="Z1851" s="93">
        <f t="shared" si="201"/>
        <v>5.8205526436103163</v>
      </c>
      <c r="AA1851" s="93">
        <f t="shared" si="201"/>
        <v>7.4212408753304535</v>
      </c>
      <c r="AB1851" s="93">
        <f t="shared" si="201"/>
        <v>9.462128341049457</v>
      </c>
      <c r="AC1851" s="95">
        <f t="shared" si="201"/>
        <v>12.06427257200497</v>
      </c>
      <c r="AE1851" s="96"/>
    </row>
    <row r="1852" spans="3:31" ht="24.75" customHeight="1" x14ac:dyDescent="0.25">
      <c r="C1852" s="91">
        <f>ABS(E1852-Dashboard!$F$13)</f>
        <v>22.248317486571374</v>
      </c>
      <c r="D1852" s="92">
        <f t="shared" si="199"/>
        <v>0.2751062287431314</v>
      </c>
      <c r="E1852" s="93" cm="1">
        <f t="array" ref="E1852">SUM('DRE + DCF'!$S$41/TIR!S1852,'DRE + DCF'!$U$41:$AD$41/TIR!T1852:AC1852,TIR!F1852)</f>
        <v>27.261682513428624</v>
      </c>
      <c r="F1852" s="100">
        <f>'DRE + DCF'!$AE$38*'DRE + DCF'!$AE$39*(1+G1852)/(R1852-G1852)/AC1852</f>
        <v>9.4191153544500512</v>
      </c>
      <c r="G1852" s="92">
        <f>R1852*(1-'DRE + DCF'!$AE$39)</f>
        <v>0.16506373724587883</v>
      </c>
      <c r="H1852" s="94">
        <f t="shared" si="204"/>
        <v>0.2751062287431314</v>
      </c>
      <c r="I1852" s="94">
        <f t="shared" si="203"/>
        <v>0.2751062287431314</v>
      </c>
      <c r="J1852" s="94">
        <f t="shared" si="203"/>
        <v>0.2751062287431314</v>
      </c>
      <c r="K1852" s="94">
        <f t="shared" si="203"/>
        <v>0.2751062287431314</v>
      </c>
      <c r="L1852" s="94">
        <f t="shared" si="203"/>
        <v>0.2751062287431314</v>
      </c>
      <c r="M1852" s="94">
        <f t="shared" si="203"/>
        <v>0.2751062287431314</v>
      </c>
      <c r="N1852" s="94">
        <f t="shared" si="203"/>
        <v>0.2751062287431314</v>
      </c>
      <c r="O1852" s="94">
        <f t="shared" si="203"/>
        <v>0.2751062287431314</v>
      </c>
      <c r="P1852" s="94">
        <f t="shared" si="203"/>
        <v>0.2751062287431314</v>
      </c>
      <c r="Q1852" s="94">
        <f t="shared" si="203"/>
        <v>0.2751062287431314</v>
      </c>
      <c r="R1852" s="94">
        <f t="shared" si="203"/>
        <v>0.2751062287431314</v>
      </c>
      <c r="S1852" s="93">
        <f>(1+H1852)^((5-Dashboard!$F$9)*3/12)</f>
        <v>1.0626410574422467</v>
      </c>
      <c r="T1852" s="93">
        <f t="shared" si="202"/>
        <v>1.3549802312627965</v>
      </c>
      <c r="U1852" s="93">
        <f t="shared" si="202"/>
        <v>1.7277437327070004</v>
      </c>
      <c r="V1852" s="93">
        <f t="shared" si="202"/>
        <v>2.2030567952466042</v>
      </c>
      <c r="W1852" s="93">
        <f t="shared" si="202"/>
        <v>2.8091314418938267</v>
      </c>
      <c r="X1852" s="93">
        <f t="shared" si="202"/>
        <v>3.5819409989169921</v>
      </c>
      <c r="Y1852" s="93">
        <f t="shared" si="201"/>
        <v>4.5673552787094511</v>
      </c>
      <c r="Z1852" s="93">
        <f t="shared" si="201"/>
        <v>5.8238631647652417</v>
      </c>
      <c r="AA1852" s="93">
        <f t="shared" si="201"/>
        <v>7.4260441967398458</v>
      </c>
      <c r="AB1852" s="93">
        <f t="shared" si="201"/>
        <v>9.4689952101847616</v>
      </c>
      <c r="AC1852" s="95">
        <f t="shared" si="201"/>
        <v>12.073974772445466</v>
      </c>
      <c r="AE1852" s="96"/>
    </row>
    <row r="1853" spans="3:31" ht="24.75" customHeight="1" x14ac:dyDescent="0.25">
      <c r="C1853" s="91">
        <f>ABS(E1853-Dashboard!$F$13)</f>
        <v>22.264913590830993</v>
      </c>
      <c r="D1853" s="92">
        <f t="shared" si="199"/>
        <v>0.27520622874313139</v>
      </c>
      <c r="E1853" s="93" cm="1">
        <f t="array" ref="E1853">SUM('DRE + DCF'!$S$41/TIR!S1853,'DRE + DCF'!$U$41:$AD$41/TIR!T1853:AC1853,TIR!F1853)</f>
        <v>27.245086409169005</v>
      </c>
      <c r="F1853" s="100">
        <f>'DRE + DCF'!$AE$38*'DRE + DCF'!$AE$39*(1+G1853)/(R1853-G1853)/AC1853</f>
        <v>9.4086117904357653</v>
      </c>
      <c r="G1853" s="92">
        <f>R1853*(1-'DRE + DCF'!$AE$39)</f>
        <v>0.16512373724587884</v>
      </c>
      <c r="H1853" s="94">
        <f t="shared" si="204"/>
        <v>0.27520622874313139</v>
      </c>
      <c r="I1853" s="94">
        <f t="shared" si="203"/>
        <v>0.27520622874313139</v>
      </c>
      <c r="J1853" s="94">
        <f t="shared" si="203"/>
        <v>0.27520622874313139</v>
      </c>
      <c r="K1853" s="94">
        <f t="shared" si="203"/>
        <v>0.27520622874313139</v>
      </c>
      <c r="L1853" s="94">
        <f t="shared" si="203"/>
        <v>0.27520622874313139</v>
      </c>
      <c r="M1853" s="94">
        <f t="shared" si="203"/>
        <v>0.27520622874313139</v>
      </c>
      <c r="N1853" s="94">
        <f t="shared" si="203"/>
        <v>0.27520622874313139</v>
      </c>
      <c r="O1853" s="94">
        <f t="shared" si="203"/>
        <v>0.27520622874313139</v>
      </c>
      <c r="P1853" s="94">
        <f t="shared" si="203"/>
        <v>0.27520622874313139</v>
      </c>
      <c r="Q1853" s="94">
        <f t="shared" si="203"/>
        <v>0.27520622874313139</v>
      </c>
      <c r="R1853" s="94">
        <f t="shared" si="203"/>
        <v>0.27520622874313139</v>
      </c>
      <c r="S1853" s="93">
        <f>(1+H1853)^((5-Dashboard!$F$9)*3/12)</f>
        <v>1.0626618911928665</v>
      </c>
      <c r="T1853" s="93">
        <f t="shared" si="202"/>
        <v>1.3551130626970991</v>
      </c>
      <c r="U1853" s="93">
        <f t="shared" si="202"/>
        <v>1.7280486182025223</v>
      </c>
      <c r="V1853" s="93">
        <f t="shared" si="202"/>
        <v>2.203618361502818</v>
      </c>
      <c r="W1853" s="93">
        <f t="shared" si="202"/>
        <v>2.8100678603611269</v>
      </c>
      <c r="X1853" s="93">
        <f t="shared" si="202"/>
        <v>3.5834160387233931</v>
      </c>
      <c r="Y1853" s="93">
        <f t="shared" si="201"/>
        <v>4.5695944527581087</v>
      </c>
      <c r="Z1853" s="93">
        <f t="shared" si="201"/>
        <v>5.8271753089872007</v>
      </c>
      <c r="AA1853" s="93">
        <f t="shared" si="201"/>
        <v>7.4308502499986595</v>
      </c>
      <c r="AB1853" s="93">
        <f t="shared" si="201"/>
        <v>9.4758665236557462</v>
      </c>
      <c r="AC1853" s="95">
        <f t="shared" si="201"/>
        <v>12.08368401370433</v>
      </c>
      <c r="AE1853" s="96"/>
    </row>
    <row r="1854" spans="3:31" ht="24.75" customHeight="1" x14ac:dyDescent="0.25">
      <c r="C1854" s="91">
        <f>ABS(E1854-Dashboard!$F$13)</f>
        <v>22.281492720467163</v>
      </c>
      <c r="D1854" s="92">
        <f t="shared" si="199"/>
        <v>0.27530622874313138</v>
      </c>
      <c r="E1854" s="93" cm="1">
        <f t="array" ref="E1854">SUM('DRE + DCF'!$S$41/TIR!S1854,'DRE + DCF'!$U$41:$AD$41/TIR!T1854:AC1854,TIR!F1854)</f>
        <v>27.228507279532835</v>
      </c>
      <c r="F1854" s="100">
        <f>'DRE + DCF'!$AE$38*'DRE + DCF'!$AE$39*(1+G1854)/(R1854-G1854)/AC1854</f>
        <v>9.3981217476167469</v>
      </c>
      <c r="G1854" s="92">
        <f>R1854*(1-'DRE + DCF'!$AE$39)</f>
        <v>0.16518373724587881</v>
      </c>
      <c r="H1854" s="94">
        <f t="shared" si="204"/>
        <v>0.27530622874313138</v>
      </c>
      <c r="I1854" s="94">
        <f t="shared" si="203"/>
        <v>0.27530622874313138</v>
      </c>
      <c r="J1854" s="94">
        <f t="shared" si="203"/>
        <v>0.27530622874313138</v>
      </c>
      <c r="K1854" s="94">
        <f t="shared" si="203"/>
        <v>0.27530622874313138</v>
      </c>
      <c r="L1854" s="94">
        <f t="shared" si="203"/>
        <v>0.27530622874313138</v>
      </c>
      <c r="M1854" s="94">
        <f t="shared" si="203"/>
        <v>0.27530622874313138</v>
      </c>
      <c r="N1854" s="94">
        <f t="shared" si="203"/>
        <v>0.27530622874313138</v>
      </c>
      <c r="O1854" s="94">
        <f t="shared" si="203"/>
        <v>0.27530622874313138</v>
      </c>
      <c r="P1854" s="94">
        <f t="shared" si="203"/>
        <v>0.27530622874313138</v>
      </c>
      <c r="Q1854" s="94">
        <f t="shared" si="203"/>
        <v>0.27530622874313138</v>
      </c>
      <c r="R1854" s="94">
        <f t="shared" si="203"/>
        <v>0.27530622874313138</v>
      </c>
      <c r="S1854" s="93">
        <f>(1+H1854)^((5-Dashboard!$F$9)*3/12)</f>
        <v>1.0626827237182055</v>
      </c>
      <c r="T1854" s="93">
        <f t="shared" si="202"/>
        <v>1.3552458967355436</v>
      </c>
      <c r="U1854" s="93">
        <f t="shared" si="202"/>
        <v>1.7283535335854094</v>
      </c>
      <c r="V1854" s="93">
        <f t="shared" si="202"/>
        <v>2.2041800268516734</v>
      </c>
      <c r="W1854" s="93">
        <f t="shared" si="202"/>
        <v>2.8110045175151415</v>
      </c>
      <c r="X1854" s="93">
        <f t="shared" si="202"/>
        <v>3.5848915702121404</v>
      </c>
      <c r="Y1854" s="93">
        <f t="shared" si="201"/>
        <v>4.571834548860287</v>
      </c>
      <c r="Z1854" s="93">
        <f t="shared" si="201"/>
        <v>5.8304890769445681</v>
      </c>
      <c r="AA1854" s="93">
        <f t="shared" si="201"/>
        <v>7.4356590364461983</v>
      </c>
      <c r="AB1854" s="93">
        <f t="shared" si="201"/>
        <v>9.4827422839899871</v>
      </c>
      <c r="AC1854" s="95">
        <f t="shared" si="201"/>
        <v>12.093400300338299</v>
      </c>
      <c r="AE1854" s="96"/>
    </row>
    <row r="1855" spans="3:31" ht="24.75" customHeight="1" x14ac:dyDescent="0.25">
      <c r="C1855" s="91">
        <f>ABS(E1855-Dashboard!$F$13)</f>
        <v>22.298054898078696</v>
      </c>
      <c r="D1855" s="92">
        <f t="shared" si="199"/>
        <v>0.27540622874313136</v>
      </c>
      <c r="E1855" s="93" cm="1">
        <f t="array" ref="E1855">SUM('DRE + DCF'!$S$41/TIR!S1855,'DRE + DCF'!$U$41:$AD$41/TIR!T1855:AC1855,TIR!F1855)</f>
        <v>27.211945101921302</v>
      </c>
      <c r="F1855" s="100">
        <f>'DRE + DCF'!$AE$38*'DRE + DCF'!$AE$39*(1+G1855)/(R1855-G1855)/AC1855</f>
        <v>9.3876452058925501</v>
      </c>
      <c r="G1855" s="92">
        <f>R1855*(1-'DRE + DCF'!$AE$39)</f>
        <v>0.16524373724587882</v>
      </c>
      <c r="H1855" s="94">
        <f t="shared" si="204"/>
        <v>0.27540622874313136</v>
      </c>
      <c r="I1855" s="94">
        <f t="shared" si="203"/>
        <v>0.27540622874313136</v>
      </c>
      <c r="J1855" s="94">
        <f t="shared" si="203"/>
        <v>0.27540622874313136</v>
      </c>
      <c r="K1855" s="94">
        <f t="shared" si="203"/>
        <v>0.27540622874313136</v>
      </c>
      <c r="L1855" s="94">
        <f t="shared" si="203"/>
        <v>0.27540622874313136</v>
      </c>
      <c r="M1855" s="94">
        <f t="shared" si="203"/>
        <v>0.27540622874313136</v>
      </c>
      <c r="N1855" s="94">
        <f t="shared" si="203"/>
        <v>0.27540622874313136</v>
      </c>
      <c r="O1855" s="94">
        <f t="shared" si="203"/>
        <v>0.27540622874313136</v>
      </c>
      <c r="P1855" s="94">
        <f t="shared" si="203"/>
        <v>0.27540622874313136</v>
      </c>
      <c r="Q1855" s="94">
        <f t="shared" si="203"/>
        <v>0.27540622874313136</v>
      </c>
      <c r="R1855" s="94">
        <f t="shared" si="203"/>
        <v>0.27540622874313136</v>
      </c>
      <c r="S1855" s="93">
        <f>(1+H1855)^((5-Dashboard!$F$9)*3/12)</f>
        <v>1.0627035550184323</v>
      </c>
      <c r="T1855" s="93">
        <f t="shared" si="202"/>
        <v>1.3553787333779774</v>
      </c>
      <c r="U1855" s="93">
        <f t="shared" si="202"/>
        <v>1.7286584788562482</v>
      </c>
      <c r="V1855" s="93">
        <f t="shared" si="202"/>
        <v>2.2047417913028857</v>
      </c>
      <c r="W1855" s="93">
        <f t="shared" si="202"/>
        <v>2.8119414133979896</v>
      </c>
      <c r="X1855" s="93">
        <f t="shared" si="202"/>
        <v>3.5863675935085606</v>
      </c>
      <c r="Y1855" s="93">
        <f t="shared" si="201"/>
        <v>4.5740755673233329</v>
      </c>
      <c r="Z1855" s="93">
        <f t="shared" si="201"/>
        <v>5.8338044693059512</v>
      </c>
      <c r="AA1855" s="93">
        <f t="shared" si="201"/>
        <v>7.4404705574223282</v>
      </c>
      <c r="AB1855" s="93">
        <f t="shared" si="201"/>
        <v>9.4896224937163165</v>
      </c>
      <c r="AC1855" s="95">
        <f t="shared" si="201"/>
        <v>12.103123636906718</v>
      </c>
      <c r="AE1855" s="96"/>
    </row>
    <row r="1856" spans="3:31" ht="24.75" customHeight="1" x14ac:dyDescent="0.25">
      <c r="C1856" s="91">
        <f>ABS(E1856-Dashboard!$F$13)</f>
        <v>22.314600146227736</v>
      </c>
      <c r="D1856" s="92">
        <f t="shared" si="199"/>
        <v>0.27550622874313135</v>
      </c>
      <c r="E1856" s="93" cm="1">
        <f t="array" ref="E1856">SUM('DRE + DCF'!$S$41/TIR!S1856,'DRE + DCF'!$U$41:$AD$41/TIR!T1856:AC1856,TIR!F1856)</f>
        <v>27.195399853772262</v>
      </c>
      <c r="F1856" s="100">
        <f>'DRE + DCF'!$AE$38*'DRE + DCF'!$AE$39*(1+G1856)/(R1856-G1856)/AC1856</f>
        <v>9.3771821451972563</v>
      </c>
      <c r="G1856" s="92">
        <f>R1856*(1-'DRE + DCF'!$AE$39)</f>
        <v>0.1653037372458788</v>
      </c>
      <c r="H1856" s="94">
        <f t="shared" si="204"/>
        <v>0.27550622874313135</v>
      </c>
      <c r="I1856" s="94">
        <f t="shared" si="203"/>
        <v>0.27550622874313135</v>
      </c>
      <c r="J1856" s="94">
        <f t="shared" si="203"/>
        <v>0.27550622874313135</v>
      </c>
      <c r="K1856" s="94">
        <f t="shared" si="203"/>
        <v>0.27550622874313135</v>
      </c>
      <c r="L1856" s="94">
        <f t="shared" si="203"/>
        <v>0.27550622874313135</v>
      </c>
      <c r="M1856" s="94">
        <f t="shared" si="203"/>
        <v>0.27550622874313135</v>
      </c>
      <c r="N1856" s="94">
        <f t="shared" si="203"/>
        <v>0.27550622874313135</v>
      </c>
      <c r="O1856" s="94">
        <f t="shared" si="203"/>
        <v>0.27550622874313135</v>
      </c>
      <c r="P1856" s="94">
        <f t="shared" si="203"/>
        <v>0.27550622874313135</v>
      </c>
      <c r="Q1856" s="94">
        <f t="shared" si="203"/>
        <v>0.27550622874313135</v>
      </c>
      <c r="R1856" s="94">
        <f t="shared" si="203"/>
        <v>0.27550622874313135</v>
      </c>
      <c r="S1856" s="93">
        <f>(1+H1856)^((5-Dashboard!$F$9)*3/12)</f>
        <v>1.0627243850937147</v>
      </c>
      <c r="T1856" s="93">
        <f t="shared" si="202"/>
        <v>1.3555115726242473</v>
      </c>
      <c r="U1856" s="93">
        <f t="shared" si="202"/>
        <v>1.7289634540156249</v>
      </c>
      <c r="V1856" s="93">
        <f t="shared" si="202"/>
        <v>2.2053036548661682</v>
      </c>
      <c r="W1856" s="93">
        <f t="shared" si="202"/>
        <v>2.8128785480517902</v>
      </c>
      <c r="X1856" s="93">
        <f t="shared" si="202"/>
        <v>3.5878441087379938</v>
      </c>
      <c r="Y1856" s="93">
        <f t="shared" si="201"/>
        <v>4.5763175084546601</v>
      </c>
      <c r="Z1856" s="93">
        <f t="shared" si="201"/>
        <v>5.8371214867401671</v>
      </c>
      <c r="AA1856" s="93">
        <f t="shared" si="201"/>
        <v>7.4452848142674508</v>
      </c>
      <c r="AB1856" s="93">
        <f t="shared" si="201"/>
        <v>9.4965071553647817</v>
      </c>
      <c r="AC1856" s="95">
        <f t="shared" si="201"/>
        <v>12.112854027971496</v>
      </c>
      <c r="AE1856" s="96"/>
    </row>
    <row r="1857" spans="3:31" ht="24.75" customHeight="1" x14ac:dyDescent="0.25">
      <c r="C1857" s="91">
        <f>ABS(E1857-Dashboard!$F$13)</f>
        <v>22.331128487439862</v>
      </c>
      <c r="D1857" s="92">
        <f t="shared" si="199"/>
        <v>0.27560622874313134</v>
      </c>
      <c r="E1857" s="93" cm="1">
        <f t="array" ref="E1857">SUM('DRE + DCF'!$S$41/TIR!S1857,'DRE + DCF'!$U$41:$AD$41/TIR!T1857:AC1857,TIR!F1857)</f>
        <v>27.178871512560136</v>
      </c>
      <c r="F1857" s="100">
        <f>'DRE + DCF'!$AE$38*'DRE + DCF'!$AE$39*(1+G1857)/(R1857-G1857)/AC1857</f>
        <v>9.3667325454993797</v>
      </c>
      <c r="G1857" s="92">
        <f>R1857*(1-'DRE + DCF'!$AE$39)</f>
        <v>0.1653637372458788</v>
      </c>
      <c r="H1857" s="94">
        <f t="shared" si="204"/>
        <v>0.27560622874313134</v>
      </c>
      <c r="I1857" s="94">
        <f t="shared" si="203"/>
        <v>0.27560622874313134</v>
      </c>
      <c r="J1857" s="94">
        <f t="shared" si="203"/>
        <v>0.27560622874313134</v>
      </c>
      <c r="K1857" s="94">
        <f t="shared" si="203"/>
        <v>0.27560622874313134</v>
      </c>
      <c r="L1857" s="94">
        <f t="shared" si="203"/>
        <v>0.27560622874313134</v>
      </c>
      <c r="M1857" s="94">
        <f t="shared" si="203"/>
        <v>0.27560622874313134</v>
      </c>
      <c r="N1857" s="94">
        <f t="shared" si="203"/>
        <v>0.27560622874313134</v>
      </c>
      <c r="O1857" s="94">
        <f t="shared" si="203"/>
        <v>0.27560622874313134</v>
      </c>
      <c r="P1857" s="94">
        <f t="shared" si="203"/>
        <v>0.27560622874313134</v>
      </c>
      <c r="Q1857" s="94">
        <f t="shared" si="203"/>
        <v>0.27560622874313134</v>
      </c>
      <c r="R1857" s="94">
        <f t="shared" si="203"/>
        <v>0.27560622874313134</v>
      </c>
      <c r="S1857" s="93">
        <f>(1+H1857)^((5-Dashboard!$F$9)*3/12)</f>
        <v>1.0627452139442208</v>
      </c>
      <c r="T1857" s="93">
        <f t="shared" si="202"/>
        <v>1.3556444144741999</v>
      </c>
      <c r="U1857" s="93">
        <f t="shared" si="202"/>
        <v>1.7292684590641245</v>
      </c>
      <c r="V1857" s="93">
        <f t="shared" si="202"/>
        <v>2.2058656175512339</v>
      </c>
      <c r="W1857" s="93">
        <f t="shared" si="202"/>
        <v>2.813815921518668</v>
      </c>
      <c r="X1857" s="93">
        <f t="shared" si="202"/>
        <v>3.5893211160258067</v>
      </c>
      <c r="Y1857" s="93">
        <f t="shared" si="201"/>
        <v>4.5785603725617667</v>
      </c>
      <c r="Z1857" s="93">
        <f t="shared" si="201"/>
        <v>5.8404401299162618</v>
      </c>
      <c r="AA1857" s="93">
        <f t="shared" si="201"/>
        <v>7.4501018083225272</v>
      </c>
      <c r="AB1857" s="93">
        <f t="shared" si="201"/>
        <v>9.5033962714666824</v>
      </c>
      <c r="AC1857" s="95">
        <f t="shared" si="201"/>
        <v>12.122591478097151</v>
      </c>
      <c r="AE1857" s="96"/>
    </row>
    <row r="1858" spans="3:31" ht="24.75" customHeight="1" x14ac:dyDescent="0.25">
      <c r="C1858" s="91">
        <f>ABS(E1858-Dashboard!$F$13)</f>
        <v>22.34763994420419</v>
      </c>
      <c r="D1858" s="92">
        <f t="shared" si="199"/>
        <v>0.27570622874313133</v>
      </c>
      <c r="E1858" s="93" cm="1">
        <f t="array" ref="E1858">SUM('DRE + DCF'!$S$41/TIR!S1858,'DRE + DCF'!$U$41:$AD$41/TIR!T1858:AC1858,TIR!F1858)</f>
        <v>27.162360055795808</v>
      </c>
      <c r="F1858" s="100">
        <f>'DRE + DCF'!$AE$38*'DRE + DCF'!$AE$39*(1+G1858)/(R1858-G1858)/AC1858</f>
        <v>9.3562963868018088</v>
      </c>
      <c r="G1858" s="92">
        <f>R1858*(1-'DRE + DCF'!$AE$39)</f>
        <v>0.1654237372458788</v>
      </c>
      <c r="H1858" s="94">
        <f t="shared" si="204"/>
        <v>0.27570622874313133</v>
      </c>
      <c r="I1858" s="94">
        <f t="shared" si="203"/>
        <v>0.27570622874313133</v>
      </c>
      <c r="J1858" s="94">
        <f t="shared" si="203"/>
        <v>0.27570622874313133</v>
      </c>
      <c r="K1858" s="94">
        <f t="shared" si="203"/>
        <v>0.27570622874313133</v>
      </c>
      <c r="L1858" s="94">
        <f t="shared" si="203"/>
        <v>0.27570622874313133</v>
      </c>
      <c r="M1858" s="94">
        <f t="shared" si="203"/>
        <v>0.27570622874313133</v>
      </c>
      <c r="N1858" s="94">
        <f t="shared" si="203"/>
        <v>0.27570622874313133</v>
      </c>
      <c r="O1858" s="94">
        <f t="shared" si="203"/>
        <v>0.27570622874313133</v>
      </c>
      <c r="P1858" s="94">
        <f t="shared" si="203"/>
        <v>0.27570622874313133</v>
      </c>
      <c r="Q1858" s="94">
        <f t="shared" si="203"/>
        <v>0.27570622874313133</v>
      </c>
      <c r="R1858" s="94">
        <f t="shared" si="203"/>
        <v>0.27570622874313133</v>
      </c>
      <c r="S1858" s="93">
        <f>(1+H1858)^((5-Dashboard!$F$9)*3/12)</f>
        <v>1.0627660415701188</v>
      </c>
      <c r="T1858" s="93">
        <f t="shared" si="202"/>
        <v>1.3557772589276822</v>
      </c>
      <c r="U1858" s="93">
        <f t="shared" si="202"/>
        <v>1.7295734940023333</v>
      </c>
      <c r="V1858" s="93">
        <f t="shared" si="202"/>
        <v>2.2064276793677973</v>
      </c>
      <c r="W1858" s="93">
        <f t="shared" si="202"/>
        <v>2.8147535338407517</v>
      </c>
      <c r="X1858" s="93">
        <f t="shared" si="202"/>
        <v>3.5907986154973872</v>
      </c>
      <c r="Y1858" s="93">
        <f t="shared" si="201"/>
        <v>4.5808041599522289</v>
      </c>
      <c r="Z1858" s="93">
        <f t="shared" si="201"/>
        <v>5.8437603995035055</v>
      </c>
      <c r="AA1858" s="93">
        <f t="shared" si="201"/>
        <v>7.4549215409290719</v>
      </c>
      <c r="AB1858" s="93">
        <f t="shared" si="201"/>
        <v>9.5102898445545598</v>
      </c>
      <c r="AC1858" s="95">
        <f t="shared" si="201"/>
        <v>12.132335991850798</v>
      </c>
      <c r="AE1858" s="96"/>
    </row>
    <row r="1859" spans="3:31" ht="24.75" customHeight="1" x14ac:dyDescent="0.25">
      <c r="C1859" s="91">
        <f>ABS(E1859-Dashboard!$F$13)</f>
        <v>22.364134538973381</v>
      </c>
      <c r="D1859" s="92">
        <f t="shared" si="199"/>
        <v>0.27580622874313132</v>
      </c>
      <c r="E1859" s="93" cm="1">
        <f t="array" ref="E1859">SUM('DRE + DCF'!$S$41/TIR!S1859,'DRE + DCF'!$U$41:$AD$41/TIR!T1859:AC1859,TIR!F1859)</f>
        <v>27.145865461026617</v>
      </c>
      <c r="F1859" s="100">
        <f>'DRE + DCF'!$AE$38*'DRE + DCF'!$AE$39*(1+G1859)/(R1859-G1859)/AC1859</f>
        <v>9.3458736491417298</v>
      </c>
      <c r="G1859" s="92">
        <f>R1859*(1-'DRE + DCF'!$AE$39)</f>
        <v>0.16548373724587878</v>
      </c>
      <c r="H1859" s="94">
        <f t="shared" si="204"/>
        <v>0.27580622874313132</v>
      </c>
      <c r="I1859" s="94">
        <f t="shared" si="203"/>
        <v>0.27580622874313132</v>
      </c>
      <c r="J1859" s="94">
        <f t="shared" si="203"/>
        <v>0.27580622874313132</v>
      </c>
      <c r="K1859" s="94">
        <f t="shared" si="203"/>
        <v>0.27580622874313132</v>
      </c>
      <c r="L1859" s="94">
        <f t="shared" si="203"/>
        <v>0.27580622874313132</v>
      </c>
      <c r="M1859" s="94">
        <f t="shared" si="203"/>
        <v>0.27580622874313132</v>
      </c>
      <c r="N1859" s="94">
        <f t="shared" si="203"/>
        <v>0.27580622874313132</v>
      </c>
      <c r="O1859" s="94">
        <f t="shared" si="203"/>
        <v>0.27580622874313132</v>
      </c>
      <c r="P1859" s="94">
        <f t="shared" si="203"/>
        <v>0.27580622874313132</v>
      </c>
      <c r="Q1859" s="94">
        <f t="shared" si="203"/>
        <v>0.27580622874313132</v>
      </c>
      <c r="R1859" s="94">
        <f t="shared" si="203"/>
        <v>0.27580622874313132</v>
      </c>
      <c r="S1859" s="93">
        <f>(1+H1859)^((5-Dashboard!$F$9)*3/12)</f>
        <v>1.0627868679715766</v>
      </c>
      <c r="T1859" s="93">
        <f t="shared" si="202"/>
        <v>1.3559101059845413</v>
      </c>
      <c r="U1859" s="93">
        <f t="shared" si="202"/>
        <v>1.7298785588308372</v>
      </c>
      <c r="V1859" s="93">
        <f t="shared" si="202"/>
        <v>2.2069898403255732</v>
      </c>
      <c r="W1859" s="93">
        <f t="shared" si="202"/>
        <v>2.815691385060175</v>
      </c>
      <c r="X1859" s="93">
        <f t="shared" si="202"/>
        <v>3.592276607278146</v>
      </c>
      <c r="Y1859" s="93">
        <f t="shared" si="201"/>
        <v>4.5830488709337018</v>
      </c>
      <c r="Z1859" s="93">
        <f t="shared" si="201"/>
        <v>5.8470822961713917</v>
      </c>
      <c r="AA1859" s="93">
        <f t="shared" si="201"/>
        <v>7.4597440134291517</v>
      </c>
      <c r="AB1859" s="93">
        <f t="shared" si="201"/>
        <v>9.5171878771621969</v>
      </c>
      <c r="AC1859" s="95">
        <f t="shared" si="201"/>
        <v>12.142087573802151</v>
      </c>
      <c r="AE1859" s="96"/>
    </row>
    <row r="1860" spans="3:31" ht="24.75" customHeight="1" x14ac:dyDescent="0.25">
      <c r="C1860" s="91">
        <f>ABS(E1860-Dashboard!$F$13)</f>
        <v>22.380612294163743</v>
      </c>
      <c r="D1860" s="92">
        <f t="shared" si="199"/>
        <v>0.27590622874313131</v>
      </c>
      <c r="E1860" s="93" cm="1">
        <f t="array" ref="E1860">SUM('DRE + DCF'!$S$41/TIR!S1860,'DRE + DCF'!$U$41:$AD$41/TIR!T1860:AC1860,TIR!F1860)</f>
        <v>27.129387705836255</v>
      </c>
      <c r="F1860" s="100">
        <f>'DRE + DCF'!$AE$38*'DRE + DCF'!$AE$39*(1+G1860)/(R1860-G1860)/AC1860</f>
        <v>9.335464312590581</v>
      </c>
      <c r="G1860" s="92">
        <f>R1860*(1-'DRE + DCF'!$AE$39)</f>
        <v>0.16554373724587879</v>
      </c>
      <c r="H1860" s="94">
        <f t="shared" si="204"/>
        <v>0.27590622874313131</v>
      </c>
      <c r="I1860" s="94">
        <f t="shared" si="203"/>
        <v>0.27590622874313131</v>
      </c>
      <c r="J1860" s="94">
        <f t="shared" si="203"/>
        <v>0.27590622874313131</v>
      </c>
      <c r="K1860" s="94">
        <f t="shared" si="203"/>
        <v>0.27590622874313131</v>
      </c>
      <c r="L1860" s="94">
        <f t="shared" si="203"/>
        <v>0.27590622874313131</v>
      </c>
      <c r="M1860" s="94">
        <f t="shared" si="203"/>
        <v>0.27590622874313131</v>
      </c>
      <c r="N1860" s="94">
        <f t="shared" si="203"/>
        <v>0.27590622874313131</v>
      </c>
      <c r="O1860" s="94">
        <f t="shared" si="203"/>
        <v>0.27590622874313131</v>
      </c>
      <c r="P1860" s="94">
        <f t="shared" si="203"/>
        <v>0.27590622874313131</v>
      </c>
      <c r="Q1860" s="94">
        <f t="shared" si="203"/>
        <v>0.27590622874313131</v>
      </c>
      <c r="R1860" s="94">
        <f t="shared" si="203"/>
        <v>0.27590622874313131</v>
      </c>
      <c r="S1860" s="93">
        <f>(1+H1860)^((5-Dashboard!$F$9)*3/12)</f>
        <v>1.062807693148762</v>
      </c>
      <c r="T1860" s="93">
        <f t="shared" si="202"/>
        <v>1.3560429556446241</v>
      </c>
      <c r="U1860" s="93">
        <f t="shared" si="202"/>
        <v>1.7301836535502215</v>
      </c>
      <c r="V1860" s="93">
        <f t="shared" si="202"/>
        <v>2.2075521004342757</v>
      </c>
      <c r="W1860" s="93">
        <f t="shared" si="202"/>
        <v>2.816629475219075</v>
      </c>
      <c r="X1860" s="93">
        <f t="shared" si="202"/>
        <v>3.5937550914935152</v>
      </c>
      <c r="Y1860" s="93">
        <f t="shared" si="201"/>
        <v>4.5852945058139181</v>
      </c>
      <c r="Z1860" s="93">
        <f t="shared" si="201"/>
        <v>5.8504058205896365</v>
      </c>
      <c r="AA1860" s="93">
        <f t="shared" si="201"/>
        <v>7.4645692271653878</v>
      </c>
      <c r="AB1860" s="93">
        <f t="shared" si="201"/>
        <v>9.5240903718246201</v>
      </c>
      <c r="AC1860" s="95">
        <f t="shared" si="201"/>
        <v>12.151846228523519</v>
      </c>
      <c r="AE1860" s="96"/>
    </row>
    <row r="1861" spans="3:31" ht="24.75" customHeight="1" x14ac:dyDescent="0.25">
      <c r="C1861" s="91">
        <f>ABS(E1861-Dashboard!$F$13)</f>
        <v>22.3970732321553</v>
      </c>
      <c r="D1861" s="92">
        <f t="shared" si="199"/>
        <v>0.2760062287431313</v>
      </c>
      <c r="E1861" s="93" cm="1">
        <f t="array" ref="E1861">SUM('DRE + DCF'!$S$41/TIR!S1861,'DRE + DCF'!$U$41:$AD$41/TIR!T1861:AC1861,TIR!F1861)</f>
        <v>27.112926767844698</v>
      </c>
      <c r="F1861" s="100">
        <f>'DRE + DCF'!$AE$38*'DRE + DCF'!$AE$39*(1+G1861)/(R1861-G1861)/AC1861</f>
        <v>9.3250683572539685</v>
      </c>
      <c r="G1861" s="92">
        <f>R1861*(1-'DRE + DCF'!$AE$39)</f>
        <v>0.16560373724587876</v>
      </c>
      <c r="H1861" s="94">
        <f t="shared" si="204"/>
        <v>0.2760062287431313</v>
      </c>
      <c r="I1861" s="94">
        <f t="shared" si="203"/>
        <v>0.2760062287431313</v>
      </c>
      <c r="J1861" s="94">
        <f t="shared" si="203"/>
        <v>0.2760062287431313</v>
      </c>
      <c r="K1861" s="94">
        <f t="shared" si="203"/>
        <v>0.2760062287431313</v>
      </c>
      <c r="L1861" s="94">
        <f t="shared" ref="I1861:R1886" si="205">$D1861</f>
        <v>0.2760062287431313</v>
      </c>
      <c r="M1861" s="94">
        <f t="shared" si="205"/>
        <v>0.2760062287431313</v>
      </c>
      <c r="N1861" s="94">
        <f t="shared" si="205"/>
        <v>0.2760062287431313</v>
      </c>
      <c r="O1861" s="94">
        <f t="shared" si="205"/>
        <v>0.2760062287431313</v>
      </c>
      <c r="P1861" s="94">
        <f t="shared" si="205"/>
        <v>0.2760062287431313</v>
      </c>
      <c r="Q1861" s="94">
        <f t="shared" si="205"/>
        <v>0.2760062287431313</v>
      </c>
      <c r="R1861" s="94">
        <f t="shared" si="205"/>
        <v>0.2760062287431313</v>
      </c>
      <c r="S1861" s="93">
        <f>(1+H1861)^((5-Dashboard!$F$9)*3/12)</f>
        <v>1.0628285171018432</v>
      </c>
      <c r="T1861" s="93">
        <f t="shared" si="202"/>
        <v>1.3561758079077777</v>
      </c>
      <c r="U1861" s="93">
        <f t="shared" si="202"/>
        <v>1.7304887781610727</v>
      </c>
      <c r="V1861" s="93">
        <f t="shared" si="202"/>
        <v>2.2081144597036197</v>
      </c>
      <c r="W1861" s="93">
        <f t="shared" si="202"/>
        <v>2.8175678043595926</v>
      </c>
      <c r="X1861" s="93">
        <f t="shared" si="202"/>
        <v>3.5952340682689488</v>
      </c>
      <c r="Y1861" s="93">
        <f t="shared" si="201"/>
        <v>4.5875410649006865</v>
      </c>
      <c r="Z1861" s="93">
        <f t="shared" si="201"/>
        <v>5.8537309734281733</v>
      </c>
      <c r="AA1861" s="93">
        <f t="shared" si="201"/>
        <v>7.4693971834809423</v>
      </c>
      <c r="AB1861" s="93">
        <f t="shared" si="201"/>
        <v>9.5309973310780833</v>
      </c>
      <c r="AC1861" s="95">
        <f t="shared" si="201"/>
        <v>12.161611960589795</v>
      </c>
      <c r="AE1861" s="96"/>
    </row>
    <row r="1862" spans="3:31" ht="24.75" customHeight="1" x14ac:dyDescent="0.25">
      <c r="C1862" s="91">
        <f>ABS(E1862-Dashboard!$F$13)</f>
        <v>22.413517375291843</v>
      </c>
      <c r="D1862" s="92">
        <f t="shared" si="199"/>
        <v>0.27610622874313129</v>
      </c>
      <c r="E1862" s="93" cm="1">
        <f t="array" ref="E1862">SUM('DRE + DCF'!$S$41/TIR!S1862,'DRE + DCF'!$U$41:$AD$41/TIR!T1862:AC1862,TIR!F1862)</f>
        <v>27.096482624708155</v>
      </c>
      <c r="F1862" s="100">
        <f>'DRE + DCF'!$AE$38*'DRE + DCF'!$AE$39*(1+G1862)/(R1862-G1862)/AC1862</f>
        <v>9.3146857632716014</v>
      </c>
      <c r="G1862" s="92">
        <f>R1862*(1-'DRE + DCF'!$AE$39)</f>
        <v>0.16566373724587877</v>
      </c>
      <c r="H1862" s="94">
        <f t="shared" si="204"/>
        <v>0.27610622874313129</v>
      </c>
      <c r="I1862" s="94">
        <f t="shared" si="205"/>
        <v>0.27610622874313129</v>
      </c>
      <c r="J1862" s="94">
        <f t="shared" si="205"/>
        <v>0.27610622874313129</v>
      </c>
      <c r="K1862" s="94">
        <f t="shared" si="205"/>
        <v>0.27610622874313129</v>
      </c>
      <c r="L1862" s="94">
        <f t="shared" si="205"/>
        <v>0.27610622874313129</v>
      </c>
      <c r="M1862" s="94">
        <f t="shared" si="205"/>
        <v>0.27610622874313129</v>
      </c>
      <c r="N1862" s="94">
        <f t="shared" si="205"/>
        <v>0.27610622874313129</v>
      </c>
      <c r="O1862" s="94">
        <f t="shared" si="205"/>
        <v>0.27610622874313129</v>
      </c>
      <c r="P1862" s="94">
        <f t="shared" si="205"/>
        <v>0.27610622874313129</v>
      </c>
      <c r="Q1862" s="94">
        <f t="shared" si="205"/>
        <v>0.27610622874313129</v>
      </c>
      <c r="R1862" s="94">
        <f t="shared" si="205"/>
        <v>0.27610622874313129</v>
      </c>
      <c r="S1862" s="93">
        <f>(1+H1862)^((5-Dashboard!$F$9)*3/12)</f>
        <v>1.0628493398309877</v>
      </c>
      <c r="T1862" s="93">
        <f t="shared" si="202"/>
        <v>1.3563086627738485</v>
      </c>
      <c r="U1862" s="93">
        <f t="shared" si="202"/>
        <v>1.7307939326639752</v>
      </c>
      <c r="V1862" s="93">
        <f t="shared" si="202"/>
        <v>2.2086769181433183</v>
      </c>
      <c r="W1862" s="93">
        <f t="shared" si="202"/>
        <v>2.8185063725238715</v>
      </c>
      <c r="X1862" s="93">
        <f t="shared" si="202"/>
        <v>3.5967135377299209</v>
      </c>
      <c r="Y1862" s="93">
        <f t="shared" si="201"/>
        <v>4.589788548501895</v>
      </c>
      <c r="Z1862" s="93">
        <f t="shared" si="201"/>
        <v>5.8570577553571637</v>
      </c>
      <c r="AA1862" s="93">
        <f t="shared" si="201"/>
        <v>7.4742278837195402</v>
      </c>
      <c r="AB1862" s="93">
        <f t="shared" si="201"/>
        <v>9.537908757460098</v>
      </c>
      <c r="AC1862" s="95">
        <f t="shared" si="201"/>
        <v>12.171384774578492</v>
      </c>
      <c r="AE1862" s="96"/>
    </row>
    <row r="1863" spans="3:31" ht="24.75" customHeight="1" x14ac:dyDescent="0.25">
      <c r="C1863" s="91">
        <f>ABS(E1863-Dashboard!$F$13)</f>
        <v>22.429944745881045</v>
      </c>
      <c r="D1863" s="92">
        <f t="shared" si="199"/>
        <v>0.27620622874313128</v>
      </c>
      <c r="E1863" s="93" cm="1">
        <f t="array" ref="E1863">SUM('DRE + DCF'!$S$41/TIR!S1863,'DRE + DCF'!$U$41:$AD$41/TIR!T1863:AC1863,TIR!F1863)</f>
        <v>27.080055254118953</v>
      </c>
      <c r="F1863" s="100">
        <f>'DRE + DCF'!$AE$38*'DRE + DCF'!$AE$39*(1+G1863)/(R1863-G1863)/AC1863</f>
        <v>9.3043165108172214</v>
      </c>
      <c r="G1863" s="92">
        <f>R1863*(1-'DRE + DCF'!$AE$39)</f>
        <v>0.16572373724587877</v>
      </c>
      <c r="H1863" s="94">
        <f t="shared" si="204"/>
        <v>0.27620622874313128</v>
      </c>
      <c r="I1863" s="94">
        <f t="shared" si="205"/>
        <v>0.27620622874313128</v>
      </c>
      <c r="J1863" s="94">
        <f t="shared" si="205"/>
        <v>0.27620622874313128</v>
      </c>
      <c r="K1863" s="94">
        <f t="shared" si="205"/>
        <v>0.27620622874313128</v>
      </c>
      <c r="L1863" s="94">
        <f t="shared" si="205"/>
        <v>0.27620622874313128</v>
      </c>
      <c r="M1863" s="94">
        <f t="shared" si="205"/>
        <v>0.27620622874313128</v>
      </c>
      <c r="N1863" s="94">
        <f t="shared" si="205"/>
        <v>0.27620622874313128</v>
      </c>
      <c r="O1863" s="94">
        <f t="shared" si="205"/>
        <v>0.27620622874313128</v>
      </c>
      <c r="P1863" s="94">
        <f t="shared" si="205"/>
        <v>0.27620622874313128</v>
      </c>
      <c r="Q1863" s="94">
        <f t="shared" si="205"/>
        <v>0.27620622874313128</v>
      </c>
      <c r="R1863" s="94">
        <f t="shared" si="205"/>
        <v>0.27620622874313128</v>
      </c>
      <c r="S1863" s="93">
        <f>(1+H1863)^((5-Dashboard!$F$9)*3/12)</f>
        <v>1.0628701613363638</v>
      </c>
      <c r="T1863" s="93">
        <f t="shared" si="202"/>
        <v>1.3564415202426843</v>
      </c>
      <c r="U1863" s="93">
        <f t="shared" si="202"/>
        <v>1.7310991170595158</v>
      </c>
      <c r="V1863" s="93">
        <f t="shared" si="202"/>
        <v>2.2092394757630891</v>
      </c>
      <c r="W1863" s="93">
        <f t="shared" si="202"/>
        <v>2.8194451797540645</v>
      </c>
      <c r="X1863" s="93">
        <f t="shared" si="202"/>
        <v>3.5981935000019347</v>
      </c>
      <c r="Y1863" s="93">
        <f t="shared" si="201"/>
        <v>4.5920369569255168</v>
      </c>
      <c r="Z1863" s="93">
        <f t="shared" si="201"/>
        <v>5.8603861670469986</v>
      </c>
      <c r="AA1863" s="93">
        <f t="shared" si="201"/>
        <v>7.4790613292254644</v>
      </c>
      <c r="AB1863" s="93">
        <f t="shared" si="201"/>
        <v>9.544824653509421</v>
      </c>
      <c r="AC1863" s="95">
        <f t="shared" si="201"/>
        <v>12.181164675069724</v>
      </c>
      <c r="AE1863" s="96"/>
    </row>
    <row r="1864" spans="3:31" ht="24.75" customHeight="1" x14ac:dyDescent="0.25">
      <c r="C1864" s="91">
        <f>ABS(E1864-Dashboard!$F$13)</f>
        <v>22.446355366194485</v>
      </c>
      <c r="D1864" s="92">
        <f t="shared" si="199"/>
        <v>0.27630622874313127</v>
      </c>
      <c r="E1864" s="93" cm="1">
        <f t="array" ref="E1864">SUM('DRE + DCF'!$S$41/TIR!S1864,'DRE + DCF'!$U$41:$AD$41/TIR!T1864:AC1864,TIR!F1864)</f>
        <v>27.063644633805513</v>
      </c>
      <c r="F1864" s="100">
        <f>'DRE + DCF'!$AE$38*'DRE + DCF'!$AE$39*(1+G1864)/(R1864-G1864)/AC1864</f>
        <v>9.2939605800985383</v>
      </c>
      <c r="G1864" s="92">
        <f>R1864*(1-'DRE + DCF'!$AE$39)</f>
        <v>0.16578373724587875</v>
      </c>
      <c r="H1864" s="94">
        <f t="shared" si="204"/>
        <v>0.27630622874313127</v>
      </c>
      <c r="I1864" s="94">
        <f t="shared" si="205"/>
        <v>0.27630622874313127</v>
      </c>
      <c r="J1864" s="94">
        <f t="shared" si="205"/>
        <v>0.27630622874313127</v>
      </c>
      <c r="K1864" s="94">
        <f t="shared" si="205"/>
        <v>0.27630622874313127</v>
      </c>
      <c r="L1864" s="94">
        <f t="shared" si="205"/>
        <v>0.27630622874313127</v>
      </c>
      <c r="M1864" s="94">
        <f t="shared" si="205"/>
        <v>0.27630622874313127</v>
      </c>
      <c r="N1864" s="94">
        <f t="shared" si="205"/>
        <v>0.27630622874313127</v>
      </c>
      <c r="O1864" s="94">
        <f t="shared" si="205"/>
        <v>0.27630622874313127</v>
      </c>
      <c r="P1864" s="94">
        <f t="shared" si="205"/>
        <v>0.27630622874313127</v>
      </c>
      <c r="Q1864" s="94">
        <f t="shared" si="205"/>
        <v>0.27630622874313127</v>
      </c>
      <c r="R1864" s="94">
        <f t="shared" si="205"/>
        <v>0.27630622874313127</v>
      </c>
      <c r="S1864" s="93">
        <f>(1+H1864)^((5-Dashboard!$F$9)*3/12)</f>
        <v>1.0628909816181389</v>
      </c>
      <c r="T1864" s="93">
        <f t="shared" si="202"/>
        <v>1.3565743803141317</v>
      </c>
      <c r="U1864" s="93">
        <f t="shared" si="202"/>
        <v>1.7314043313482796</v>
      </c>
      <c r="V1864" s="93">
        <f t="shared" si="202"/>
        <v>2.2098021325726456</v>
      </c>
      <c r="W1864" s="93">
        <f t="shared" si="202"/>
        <v>2.8203842260923224</v>
      </c>
      <c r="X1864" s="93">
        <f t="shared" si="202"/>
        <v>3.5996739552105068</v>
      </c>
      <c r="Y1864" s="93">
        <f t="shared" si="201"/>
        <v>4.5942862904795936</v>
      </c>
      <c r="Z1864" s="93">
        <f t="shared" si="201"/>
        <v>5.8637162091682802</v>
      </c>
      <c r="AA1864" s="93">
        <f t="shared" si="201"/>
        <v>7.4838975213435379</v>
      </c>
      <c r="AB1864" s="93">
        <f t="shared" si="201"/>
        <v>9.5517450217660382</v>
      </c>
      <c r="AC1864" s="95">
        <f t="shared" si="201"/>
        <v>12.190951666646191</v>
      </c>
      <c r="AE1864" s="96"/>
    </row>
    <row r="1865" spans="3:31" ht="24.75" customHeight="1" x14ac:dyDescent="0.25">
      <c r="C1865" s="91">
        <f>ABS(E1865-Dashboard!$F$13)</f>
        <v>22.462749258467717</v>
      </c>
      <c r="D1865" s="92">
        <f t="shared" si="199"/>
        <v>0.27640622874313125</v>
      </c>
      <c r="E1865" s="93" cm="1">
        <f t="array" ref="E1865">SUM('DRE + DCF'!$S$41/TIR!S1865,'DRE + DCF'!$U$41:$AD$41/TIR!T1865:AC1865,TIR!F1865)</f>
        <v>27.047250741532281</v>
      </c>
      <c r="F1865" s="100">
        <f>'DRE + DCF'!$AE$38*'DRE + DCF'!$AE$39*(1+G1865)/(R1865-G1865)/AC1865</f>
        <v>9.2836179513571739</v>
      </c>
      <c r="G1865" s="92">
        <f>R1865*(1-'DRE + DCF'!$AE$39)</f>
        <v>0.16584373724587875</v>
      </c>
      <c r="H1865" s="94">
        <f t="shared" si="204"/>
        <v>0.27640622874313125</v>
      </c>
      <c r="I1865" s="94">
        <f t="shared" si="205"/>
        <v>0.27640622874313125</v>
      </c>
      <c r="J1865" s="94">
        <f t="shared" si="205"/>
        <v>0.27640622874313125</v>
      </c>
      <c r="K1865" s="94">
        <f t="shared" si="205"/>
        <v>0.27640622874313125</v>
      </c>
      <c r="L1865" s="94">
        <f t="shared" si="205"/>
        <v>0.27640622874313125</v>
      </c>
      <c r="M1865" s="94">
        <f t="shared" si="205"/>
        <v>0.27640622874313125</v>
      </c>
      <c r="N1865" s="94">
        <f t="shared" si="205"/>
        <v>0.27640622874313125</v>
      </c>
      <c r="O1865" s="94">
        <f t="shared" si="205"/>
        <v>0.27640622874313125</v>
      </c>
      <c r="P1865" s="94">
        <f t="shared" si="205"/>
        <v>0.27640622874313125</v>
      </c>
      <c r="Q1865" s="94">
        <f t="shared" si="205"/>
        <v>0.27640622874313125</v>
      </c>
      <c r="R1865" s="94">
        <f t="shared" si="205"/>
        <v>0.27640622874313125</v>
      </c>
      <c r="S1865" s="93">
        <f>(1+H1865)^((5-Dashboard!$F$9)*3/12)</f>
        <v>1.0629118006764808</v>
      </c>
      <c r="T1865" s="93">
        <f t="shared" si="202"/>
        <v>1.3567072429880378</v>
      </c>
      <c r="U1865" s="93">
        <f t="shared" si="202"/>
        <v>1.7317095755308523</v>
      </c>
      <c r="V1865" s="93">
        <f t="shared" si="202"/>
        <v>2.2103648885817035</v>
      </c>
      <c r="W1865" s="93">
        <f t="shared" si="202"/>
        <v>2.8213235115808035</v>
      </c>
      <c r="X1865" s="93">
        <f t="shared" si="202"/>
        <v>3.6011549034811816</v>
      </c>
      <c r="Y1865" s="93">
        <f t="shared" si="201"/>
        <v>4.5965365494722494</v>
      </c>
      <c r="Z1865" s="93">
        <f t="shared" si="201"/>
        <v>5.8670478823918391</v>
      </c>
      <c r="AA1865" s="93">
        <f t="shared" si="201"/>
        <v>7.4887364614191414</v>
      </c>
      <c r="AB1865" s="93">
        <f t="shared" si="201"/>
        <v>9.5586698647711881</v>
      </c>
      <c r="AC1865" s="95">
        <f t="shared" si="201"/>
        <v>12.200745753893209</v>
      </c>
      <c r="AE1865" s="96"/>
    </row>
    <row r="1866" spans="3:31" ht="24.75" customHeight="1" x14ac:dyDescent="0.25">
      <c r="C1866" s="91">
        <f>ABS(E1866-Dashboard!$F$13)</f>
        <v>22.479126444900377</v>
      </c>
      <c r="D1866" s="92">
        <f t="shared" si="199"/>
        <v>0.27650622874313124</v>
      </c>
      <c r="E1866" s="93" cm="1">
        <f t="array" ref="E1866">SUM('DRE + DCF'!$S$41/TIR!S1866,'DRE + DCF'!$U$41:$AD$41/TIR!T1866:AC1866,TIR!F1866)</f>
        <v>27.030873555099621</v>
      </c>
      <c r="F1866" s="100">
        <f>'DRE + DCF'!$AE$38*'DRE + DCF'!$AE$39*(1+G1866)/(R1866-G1866)/AC1866</f>
        <v>9.273288604868565</v>
      </c>
      <c r="G1866" s="92">
        <f>R1866*(1-'DRE + DCF'!$AE$39)</f>
        <v>0.16590373724587873</v>
      </c>
      <c r="H1866" s="94">
        <f t="shared" si="204"/>
        <v>0.27650622874313124</v>
      </c>
      <c r="I1866" s="94">
        <f t="shared" si="205"/>
        <v>0.27650622874313124</v>
      </c>
      <c r="J1866" s="94">
        <f t="shared" si="205"/>
        <v>0.27650622874313124</v>
      </c>
      <c r="K1866" s="94">
        <f t="shared" si="205"/>
        <v>0.27650622874313124</v>
      </c>
      <c r="L1866" s="94">
        <f t="shared" si="205"/>
        <v>0.27650622874313124</v>
      </c>
      <c r="M1866" s="94">
        <f t="shared" si="205"/>
        <v>0.27650622874313124</v>
      </c>
      <c r="N1866" s="94">
        <f t="shared" si="205"/>
        <v>0.27650622874313124</v>
      </c>
      <c r="O1866" s="94">
        <f t="shared" si="205"/>
        <v>0.27650622874313124</v>
      </c>
      <c r="P1866" s="94">
        <f t="shared" si="205"/>
        <v>0.27650622874313124</v>
      </c>
      <c r="Q1866" s="94">
        <f t="shared" si="205"/>
        <v>0.27650622874313124</v>
      </c>
      <c r="R1866" s="94">
        <f t="shared" si="205"/>
        <v>0.27650622874313124</v>
      </c>
      <c r="S1866" s="93">
        <f>(1+H1866)^((5-Dashboard!$F$9)*3/12)</f>
        <v>1.0629326185115575</v>
      </c>
      <c r="T1866" s="93">
        <f t="shared" si="202"/>
        <v>1.3568401082642496</v>
      </c>
      <c r="U1866" s="93">
        <f t="shared" si="202"/>
        <v>1.7320148496078192</v>
      </c>
      <c r="V1866" s="93">
        <f t="shared" si="202"/>
        <v>2.2109277437999788</v>
      </c>
      <c r="W1866" s="93">
        <f t="shared" si="202"/>
        <v>2.822263036261671</v>
      </c>
      <c r="X1866" s="93">
        <f t="shared" si="202"/>
        <v>3.6026363449395244</v>
      </c>
      <c r="Y1866" s="93">
        <f t="shared" si="201"/>
        <v>4.5987877342116912</v>
      </c>
      <c r="Z1866" s="93">
        <f t="shared" si="201"/>
        <v>5.8703811873887357</v>
      </c>
      <c r="AA1866" s="93">
        <f t="shared" si="201"/>
        <v>7.4935781507982195</v>
      </c>
      <c r="AB1866" s="93">
        <f t="shared" si="201"/>
        <v>9.565599185067363</v>
      </c>
      <c r="AC1866" s="95">
        <f t="shared" si="201"/>
        <v>12.210546941398709</v>
      </c>
      <c r="AE1866" s="96"/>
    </row>
    <row r="1867" spans="3:31" ht="24.75" customHeight="1" x14ac:dyDescent="0.25">
      <c r="C1867" s="91">
        <f>ABS(E1867-Dashboard!$F$13)</f>
        <v>22.495486947656225</v>
      </c>
      <c r="D1867" s="92">
        <f t="shared" si="199"/>
        <v>0.27660622874313123</v>
      </c>
      <c r="E1867" s="93" cm="1">
        <f t="array" ref="E1867">SUM('DRE + DCF'!$S$41/TIR!S1867,'DRE + DCF'!$U$41:$AD$41/TIR!T1867:AC1867,TIR!F1867)</f>
        <v>27.014513052343773</v>
      </c>
      <c r="F1867" s="100">
        <f>'DRE + DCF'!$AE$38*'DRE + DCF'!$AE$39*(1+G1867)/(R1867-G1867)/AC1867</f>
        <v>9.2629725209419416</v>
      </c>
      <c r="G1867" s="92">
        <f>R1867*(1-'DRE + DCF'!$AE$39)</f>
        <v>0.16596373724587873</v>
      </c>
      <c r="H1867" s="94">
        <f t="shared" si="204"/>
        <v>0.27660622874313123</v>
      </c>
      <c r="I1867" s="94">
        <f t="shared" si="205"/>
        <v>0.27660622874313123</v>
      </c>
      <c r="J1867" s="94">
        <f t="shared" si="205"/>
        <v>0.27660622874313123</v>
      </c>
      <c r="K1867" s="94">
        <f t="shared" si="205"/>
        <v>0.27660622874313123</v>
      </c>
      <c r="L1867" s="94">
        <f t="shared" si="205"/>
        <v>0.27660622874313123</v>
      </c>
      <c r="M1867" s="94">
        <f t="shared" si="205"/>
        <v>0.27660622874313123</v>
      </c>
      <c r="N1867" s="94">
        <f t="shared" si="205"/>
        <v>0.27660622874313123</v>
      </c>
      <c r="O1867" s="94">
        <f t="shared" si="205"/>
        <v>0.27660622874313123</v>
      </c>
      <c r="P1867" s="94">
        <f t="shared" si="205"/>
        <v>0.27660622874313123</v>
      </c>
      <c r="Q1867" s="94">
        <f t="shared" si="205"/>
        <v>0.27660622874313123</v>
      </c>
      <c r="R1867" s="94">
        <f t="shared" si="205"/>
        <v>0.27660622874313123</v>
      </c>
      <c r="S1867" s="93">
        <f>(1+H1867)^((5-Dashboard!$F$9)*3/12)</f>
        <v>1.0629534351235366</v>
      </c>
      <c r="T1867" s="93">
        <f t="shared" si="202"/>
        <v>1.3569729761426146</v>
      </c>
      <c r="U1867" s="93">
        <f t="shared" si="202"/>
        <v>1.7323201535797661</v>
      </c>
      <c r="V1867" s="93">
        <f t="shared" si="202"/>
        <v>2.2114906982371871</v>
      </c>
      <c r="W1867" s="93">
        <f t="shared" si="202"/>
        <v>2.8232028001770897</v>
      </c>
      <c r="X1867" s="93">
        <f t="shared" si="202"/>
        <v>3.6041182797111224</v>
      </c>
      <c r="Y1867" s="93">
        <f t="shared" si="201"/>
        <v>4.6010398450061976</v>
      </c>
      <c r="Z1867" s="93">
        <f t="shared" si="201"/>
        <v>5.873716124830243</v>
      </c>
      <c r="AA1867" s="93">
        <f t="shared" si="201"/>
        <v>7.4984225908272553</v>
      </c>
      <c r="AB1867" s="93">
        <f t="shared" si="201"/>
        <v>9.572532985198281</v>
      </c>
      <c r="AC1867" s="95">
        <f t="shared" si="201"/>
        <v>12.220355233753205</v>
      </c>
      <c r="AE1867" s="96"/>
    </row>
    <row r="1868" spans="3:31" ht="24.75" customHeight="1" x14ac:dyDescent="0.25">
      <c r="C1868" s="91">
        <f>ABS(E1868-Dashboard!$F$13)</f>
        <v>22.511830788863207</v>
      </c>
      <c r="D1868" s="92">
        <f t="shared" si="199"/>
        <v>0.27670622874313122</v>
      </c>
      <c r="E1868" s="93" cm="1">
        <f t="array" ref="E1868">SUM('DRE + DCF'!$S$41/TIR!S1868,'DRE + DCF'!$U$41:$AD$41/TIR!T1868:AC1868,TIR!F1868)</f>
        <v>26.998169211136791</v>
      </c>
      <c r="F1868" s="100">
        <f>'DRE + DCF'!$AE$38*'DRE + DCF'!$AE$39*(1+G1868)/(R1868-G1868)/AC1868</f>
        <v>9.2526696799202082</v>
      </c>
      <c r="G1868" s="92">
        <f>R1868*(1-'DRE + DCF'!$AE$39)</f>
        <v>0.16602373724587874</v>
      </c>
      <c r="H1868" s="94">
        <f t="shared" si="204"/>
        <v>0.27670622874313122</v>
      </c>
      <c r="I1868" s="94">
        <f t="shared" si="205"/>
        <v>0.27670622874313122</v>
      </c>
      <c r="J1868" s="94">
        <f t="shared" si="205"/>
        <v>0.27670622874313122</v>
      </c>
      <c r="K1868" s="94">
        <f t="shared" si="205"/>
        <v>0.27670622874313122</v>
      </c>
      <c r="L1868" s="94">
        <f t="shared" si="205"/>
        <v>0.27670622874313122</v>
      </c>
      <c r="M1868" s="94">
        <f t="shared" si="205"/>
        <v>0.27670622874313122</v>
      </c>
      <c r="N1868" s="94">
        <f t="shared" si="205"/>
        <v>0.27670622874313122</v>
      </c>
      <c r="O1868" s="94">
        <f t="shared" si="205"/>
        <v>0.27670622874313122</v>
      </c>
      <c r="P1868" s="94">
        <f t="shared" si="205"/>
        <v>0.27670622874313122</v>
      </c>
      <c r="Q1868" s="94">
        <f t="shared" si="205"/>
        <v>0.27670622874313122</v>
      </c>
      <c r="R1868" s="94">
        <f t="shared" si="205"/>
        <v>0.27670622874313122</v>
      </c>
      <c r="S1868" s="93">
        <f>(1+H1868)^((5-Dashboard!$F$9)*3/12)</f>
        <v>1.0629742505125856</v>
      </c>
      <c r="T1868" s="93">
        <f t="shared" si="202"/>
        <v>1.3571058466229797</v>
      </c>
      <c r="U1868" s="93">
        <f t="shared" si="202"/>
        <v>1.7326254874472786</v>
      </c>
      <c r="V1868" s="93">
        <f t="shared" si="202"/>
        <v>2.2120537519030443</v>
      </c>
      <c r="W1868" s="93">
        <f t="shared" si="202"/>
        <v>2.82414280336923</v>
      </c>
      <c r="X1868" s="93">
        <f t="shared" si="202"/>
        <v>3.6056007079215839</v>
      </c>
      <c r="Y1868" s="93">
        <f t="shared" si="201"/>
        <v>4.6032928821641299</v>
      </c>
      <c r="Z1868" s="93">
        <f t="shared" si="201"/>
        <v>5.8770526953878655</v>
      </c>
      <c r="AA1868" s="93">
        <f t="shared" si="201"/>
        <v>7.5032697828532964</v>
      </c>
      <c r="AB1868" s="93">
        <f t="shared" si="201"/>
        <v>9.5794712677089251</v>
      </c>
      <c r="AC1868" s="95">
        <f t="shared" si="201"/>
        <v>12.230170635549845</v>
      </c>
      <c r="AE1868" s="96"/>
    </row>
    <row r="1869" spans="3:31" ht="24.75" customHeight="1" x14ac:dyDescent="0.25">
      <c r="C1869" s="91">
        <f>ABS(E1869-Dashboard!$F$13)</f>
        <v>22.528157990613543</v>
      </c>
      <c r="D1869" s="92">
        <f t="shared" si="199"/>
        <v>0.27680622874313121</v>
      </c>
      <c r="E1869" s="93" cm="1">
        <f t="array" ref="E1869">SUM('DRE + DCF'!$S$41/TIR!S1869,'DRE + DCF'!$U$41:$AD$41/TIR!T1869:AC1869,TIR!F1869)</f>
        <v>26.981842009386455</v>
      </c>
      <c r="F1869" s="100">
        <f>'DRE + DCF'!$AE$38*'DRE + DCF'!$AE$39*(1+G1869)/(R1869-G1869)/AC1869</f>
        <v>9.2423800621799259</v>
      </c>
      <c r="G1869" s="92">
        <f>R1869*(1-'DRE + DCF'!$AE$39)</f>
        <v>0.16608373724587872</v>
      </c>
      <c r="H1869" s="94">
        <f t="shared" si="204"/>
        <v>0.27680622874313121</v>
      </c>
      <c r="I1869" s="94">
        <f t="shared" si="205"/>
        <v>0.27680622874313121</v>
      </c>
      <c r="J1869" s="94">
        <f t="shared" si="205"/>
        <v>0.27680622874313121</v>
      </c>
      <c r="K1869" s="94">
        <f t="shared" si="205"/>
        <v>0.27680622874313121</v>
      </c>
      <c r="L1869" s="94">
        <f t="shared" si="205"/>
        <v>0.27680622874313121</v>
      </c>
      <c r="M1869" s="94">
        <f t="shared" si="205"/>
        <v>0.27680622874313121</v>
      </c>
      <c r="N1869" s="94">
        <f t="shared" si="205"/>
        <v>0.27680622874313121</v>
      </c>
      <c r="O1869" s="94">
        <f t="shared" si="205"/>
        <v>0.27680622874313121</v>
      </c>
      <c r="P1869" s="94">
        <f t="shared" si="205"/>
        <v>0.27680622874313121</v>
      </c>
      <c r="Q1869" s="94">
        <f t="shared" si="205"/>
        <v>0.27680622874313121</v>
      </c>
      <c r="R1869" s="94">
        <f t="shared" si="205"/>
        <v>0.27680622874313121</v>
      </c>
      <c r="S1869" s="93">
        <f>(1+H1869)^((5-Dashboard!$F$9)*3/12)</f>
        <v>1.0629950646788724</v>
      </c>
      <c r="T1869" s="93">
        <f t="shared" si="202"/>
        <v>1.3572387197051918</v>
      </c>
      <c r="U1869" s="93">
        <f t="shared" si="202"/>
        <v>1.7329308512109418</v>
      </c>
      <c r="V1869" s="93">
        <f t="shared" si="202"/>
        <v>2.212616904807267</v>
      </c>
      <c r="W1869" s="93">
        <f t="shared" si="202"/>
        <v>2.8250830458802665</v>
      </c>
      <c r="X1869" s="93">
        <f t="shared" si="202"/>
        <v>3.6070836296965414</v>
      </c>
      <c r="Y1869" s="93">
        <f t="shared" si="201"/>
        <v>4.6055468459939259</v>
      </c>
      <c r="Z1869" s="93">
        <f t="shared" si="201"/>
        <v>5.8803908997333272</v>
      </c>
      <c r="AA1869" s="93">
        <f t="shared" si="201"/>
        <v>7.5081197282239378</v>
      </c>
      <c r="AB1869" s="93">
        <f t="shared" si="201"/>
        <v>9.5864140351455092</v>
      </c>
      <c r="AC1869" s="95">
        <f t="shared" si="201"/>
        <v>12.239993151384361</v>
      </c>
      <c r="AE1869" s="96"/>
    </row>
    <row r="1870" spans="3:31" ht="24.75" customHeight="1" x14ac:dyDescent="0.25">
      <c r="C1870" s="91">
        <f>ABS(E1870-Dashboard!$F$13)</f>
        <v>22.544468574963776</v>
      </c>
      <c r="D1870" s="92">
        <f t="shared" si="199"/>
        <v>0.2769062287431312</v>
      </c>
      <c r="E1870" s="93" cm="1">
        <f t="array" ref="E1870">SUM('DRE + DCF'!$S$41/TIR!S1870,'DRE + DCF'!$U$41:$AD$41/TIR!T1870:AC1870,TIR!F1870)</f>
        <v>26.965531425036222</v>
      </c>
      <c r="F1870" s="100">
        <f>'DRE + DCF'!$AE$38*'DRE + DCF'!$AE$39*(1+G1870)/(R1870-G1870)/AC1870</f>
        <v>9.2321036481312184</v>
      </c>
      <c r="G1870" s="92">
        <f>R1870*(1-'DRE + DCF'!$AE$39)</f>
        <v>0.16614373724587872</v>
      </c>
      <c r="H1870" s="94">
        <f t="shared" si="204"/>
        <v>0.2769062287431312</v>
      </c>
      <c r="I1870" s="94">
        <f t="shared" si="205"/>
        <v>0.2769062287431312</v>
      </c>
      <c r="J1870" s="94">
        <f t="shared" si="205"/>
        <v>0.2769062287431312</v>
      </c>
      <c r="K1870" s="94">
        <f t="shared" si="205"/>
        <v>0.2769062287431312</v>
      </c>
      <c r="L1870" s="94">
        <f t="shared" si="205"/>
        <v>0.2769062287431312</v>
      </c>
      <c r="M1870" s="94">
        <f t="shared" si="205"/>
        <v>0.2769062287431312</v>
      </c>
      <c r="N1870" s="94">
        <f t="shared" si="205"/>
        <v>0.2769062287431312</v>
      </c>
      <c r="O1870" s="94">
        <f t="shared" si="205"/>
        <v>0.2769062287431312</v>
      </c>
      <c r="P1870" s="94">
        <f t="shared" si="205"/>
        <v>0.2769062287431312</v>
      </c>
      <c r="Q1870" s="94">
        <f t="shared" si="205"/>
        <v>0.2769062287431312</v>
      </c>
      <c r="R1870" s="94">
        <f t="shared" si="205"/>
        <v>0.2769062287431312</v>
      </c>
      <c r="S1870" s="93">
        <f>(1+H1870)^((5-Dashboard!$F$9)*3/12)</f>
        <v>1.0630158776225642</v>
      </c>
      <c r="T1870" s="93">
        <f t="shared" si="202"/>
        <v>1.3573715953890984</v>
      </c>
      <c r="U1870" s="93">
        <f t="shared" si="202"/>
        <v>1.733236244871341</v>
      </c>
      <c r="V1870" s="93">
        <f t="shared" si="202"/>
        <v>2.2131801569595702</v>
      </c>
      <c r="W1870" s="93">
        <f t="shared" si="202"/>
        <v>2.8260235277523758</v>
      </c>
      <c r="X1870" s="93">
        <f t="shared" si="202"/>
        <v>3.6085670451616458</v>
      </c>
      <c r="Y1870" s="93">
        <f t="shared" si="201"/>
        <v>4.6078017368041015</v>
      </c>
      <c r="Z1870" s="93">
        <f t="shared" si="201"/>
        <v>5.8837307385385751</v>
      </c>
      <c r="AA1870" s="93">
        <f t="shared" si="201"/>
        <v>7.5129724282873305</v>
      </c>
      <c r="AB1870" s="93">
        <f t="shared" si="201"/>
        <v>9.5933612900554994</v>
      </c>
      <c r="AC1870" s="95">
        <f t="shared" si="201"/>
        <v>12.249822785855107</v>
      </c>
      <c r="AE1870" s="96"/>
    </row>
    <row r="1871" spans="3:31" ht="24.75" customHeight="1" x14ac:dyDescent="0.25">
      <c r="C1871" s="91">
        <f>ABS(E1871-Dashboard!$F$13)</f>
        <v>22.560762563934869</v>
      </c>
      <c r="D1871" s="92">
        <f t="shared" ref="D1871:D1934" si="206">D1870+0.0001</f>
        <v>0.27700622874313119</v>
      </c>
      <c r="E1871" s="93" cm="1">
        <f t="array" ref="E1871">SUM('DRE + DCF'!$S$41/TIR!S1871,'DRE + DCF'!$U$41:$AD$41/TIR!T1871:AC1871,TIR!F1871)</f>
        <v>26.949237436065129</v>
      </c>
      <c r="F1871" s="100">
        <f>'DRE + DCF'!$AE$38*'DRE + DCF'!$AE$39*(1+G1871)/(R1871-G1871)/AC1871</f>
        <v>9.221840418217699</v>
      </c>
      <c r="G1871" s="92">
        <f>R1871*(1-'DRE + DCF'!$AE$39)</f>
        <v>0.1662037372458787</v>
      </c>
      <c r="H1871" s="94">
        <f t="shared" si="204"/>
        <v>0.27700622874313119</v>
      </c>
      <c r="I1871" s="94">
        <f t="shared" si="205"/>
        <v>0.27700622874313119</v>
      </c>
      <c r="J1871" s="94">
        <f t="shared" si="205"/>
        <v>0.27700622874313119</v>
      </c>
      <c r="K1871" s="94">
        <f t="shared" si="205"/>
        <v>0.27700622874313119</v>
      </c>
      <c r="L1871" s="94">
        <f t="shared" si="205"/>
        <v>0.27700622874313119</v>
      </c>
      <c r="M1871" s="94">
        <f t="shared" si="205"/>
        <v>0.27700622874313119</v>
      </c>
      <c r="N1871" s="94">
        <f t="shared" si="205"/>
        <v>0.27700622874313119</v>
      </c>
      <c r="O1871" s="94">
        <f t="shared" si="205"/>
        <v>0.27700622874313119</v>
      </c>
      <c r="P1871" s="94">
        <f t="shared" si="205"/>
        <v>0.27700622874313119</v>
      </c>
      <c r="Q1871" s="94">
        <f t="shared" si="205"/>
        <v>0.27700622874313119</v>
      </c>
      <c r="R1871" s="94">
        <f t="shared" si="205"/>
        <v>0.27700622874313119</v>
      </c>
      <c r="S1871" s="93">
        <f>(1+H1871)^((5-Dashboard!$F$9)*3/12)</f>
        <v>1.063036689343829</v>
      </c>
      <c r="T1871" s="93">
        <f t="shared" si="202"/>
        <v>1.3575044736745465</v>
      </c>
      <c r="U1871" s="93">
        <f t="shared" si="202"/>
        <v>1.7335416684290619</v>
      </c>
      <c r="V1871" s="93">
        <f t="shared" si="202"/>
        <v>2.2137435083696717</v>
      </c>
      <c r="W1871" s="93">
        <f t="shared" si="202"/>
        <v>2.8269642490277427</v>
      </c>
      <c r="X1871" s="93">
        <f t="shared" si="202"/>
        <v>3.6100509544425758</v>
      </c>
      <c r="Y1871" s="93">
        <f t="shared" si="201"/>
        <v>4.6100575549032552</v>
      </c>
      <c r="Z1871" s="93">
        <f t="shared" si="201"/>
        <v>5.8870722124757862</v>
      </c>
      <c r="AA1871" s="93">
        <f t="shared" si="201"/>
        <v>7.5178278843921849</v>
      </c>
      <c r="AB1871" s="93">
        <f t="shared" si="201"/>
        <v>9.6003130349876162</v>
      </c>
      <c r="AC1871" s="95">
        <f t="shared" si="201"/>
        <v>12.25965954356306</v>
      </c>
      <c r="AE1871" s="96"/>
    </row>
    <row r="1872" spans="3:31" ht="24.75" customHeight="1" x14ac:dyDescent="0.25">
      <c r="C1872" s="91">
        <f>ABS(E1872-Dashboard!$F$13)</f>
        <v>22.577039979512243</v>
      </c>
      <c r="D1872" s="92">
        <f t="shared" si="206"/>
        <v>0.27710622874313118</v>
      </c>
      <c r="E1872" s="93" cm="1">
        <f t="array" ref="E1872">SUM('DRE + DCF'!$S$41/TIR!S1872,'DRE + DCF'!$U$41:$AD$41/TIR!T1872:AC1872,TIR!F1872)</f>
        <v>26.932960020487755</v>
      </c>
      <c r="F1872" s="100">
        <f>'DRE + DCF'!$AE$38*'DRE + DCF'!$AE$39*(1+G1872)/(R1872-G1872)/AC1872</f>
        <v>9.2115903529164349</v>
      </c>
      <c r="G1872" s="92">
        <f>R1872*(1-'DRE + DCF'!$AE$39)</f>
        <v>0.1662637372458787</v>
      </c>
      <c r="H1872" s="94">
        <f t="shared" si="204"/>
        <v>0.27710622874313118</v>
      </c>
      <c r="I1872" s="94">
        <f t="shared" si="205"/>
        <v>0.27710622874313118</v>
      </c>
      <c r="J1872" s="94">
        <f t="shared" si="205"/>
        <v>0.27710622874313118</v>
      </c>
      <c r="K1872" s="94">
        <f t="shared" si="205"/>
        <v>0.27710622874313118</v>
      </c>
      <c r="L1872" s="94">
        <f t="shared" si="205"/>
        <v>0.27710622874313118</v>
      </c>
      <c r="M1872" s="94">
        <f t="shared" si="205"/>
        <v>0.27710622874313118</v>
      </c>
      <c r="N1872" s="94">
        <f t="shared" si="205"/>
        <v>0.27710622874313118</v>
      </c>
      <c r="O1872" s="94">
        <f t="shared" si="205"/>
        <v>0.27710622874313118</v>
      </c>
      <c r="P1872" s="94">
        <f t="shared" si="205"/>
        <v>0.27710622874313118</v>
      </c>
      <c r="Q1872" s="94">
        <f t="shared" si="205"/>
        <v>0.27710622874313118</v>
      </c>
      <c r="R1872" s="94">
        <f t="shared" si="205"/>
        <v>0.27710622874313118</v>
      </c>
      <c r="S1872" s="93">
        <f>(1+H1872)^((5-Dashboard!$F$9)*3/12)</f>
        <v>1.0630574998428339</v>
      </c>
      <c r="T1872" s="93">
        <f t="shared" si="202"/>
        <v>1.3576373545613833</v>
      </c>
      <c r="U1872" s="93">
        <f t="shared" si="202"/>
        <v>1.7338471218846896</v>
      </c>
      <c r="V1872" s="93">
        <f t="shared" si="202"/>
        <v>2.2143069590472879</v>
      </c>
      <c r="W1872" s="93">
        <f t="shared" si="202"/>
        <v>2.8279052097485531</v>
      </c>
      <c r="X1872" s="93">
        <f t="shared" si="202"/>
        <v>3.6115353576650282</v>
      </c>
      <c r="Y1872" s="93">
        <f t="shared" si="201"/>
        <v>4.61231430060006</v>
      </c>
      <c r="Z1872" s="93">
        <f t="shared" si="201"/>
        <v>5.890415322217355</v>
      </c>
      <c r="AA1872" s="93">
        <f t="shared" si="201"/>
        <v>7.5226860978877621</v>
      </c>
      <c r="AB1872" s="93">
        <f t="shared" si="201"/>
        <v>9.6072692724918216</v>
      </c>
      <c r="AC1872" s="95">
        <f t="shared" si="201"/>
        <v>12.269503429111795</v>
      </c>
      <c r="AE1872" s="96"/>
    </row>
    <row r="1873" spans="3:31" ht="24.75" customHeight="1" x14ac:dyDescent="0.25">
      <c r="C1873" s="91">
        <f>ABS(E1873-Dashboard!$F$13)</f>
        <v>22.593300843645842</v>
      </c>
      <c r="D1873" s="92">
        <f t="shared" si="206"/>
        <v>0.27720622874313117</v>
      </c>
      <c r="E1873" s="93" cm="1">
        <f t="array" ref="E1873">SUM('DRE + DCF'!$S$41/TIR!S1873,'DRE + DCF'!$U$41:$AD$41/TIR!T1873:AC1873,TIR!F1873)</f>
        <v>26.916699156354156</v>
      </c>
      <c r="F1873" s="100">
        <f>'DRE + DCF'!$AE$38*'DRE + DCF'!$AE$39*(1+G1873)/(R1873-G1873)/AC1873</f>
        <v>9.2013534327378625</v>
      </c>
      <c r="G1873" s="92">
        <f>R1873*(1-'DRE + DCF'!$AE$39)</f>
        <v>0.16632373724587871</v>
      </c>
      <c r="H1873" s="94">
        <f t="shared" si="204"/>
        <v>0.27720622874313117</v>
      </c>
      <c r="I1873" s="94">
        <f t="shared" si="205"/>
        <v>0.27720622874313117</v>
      </c>
      <c r="J1873" s="94">
        <f t="shared" si="205"/>
        <v>0.27720622874313117</v>
      </c>
      <c r="K1873" s="94">
        <f t="shared" si="205"/>
        <v>0.27720622874313117</v>
      </c>
      <c r="L1873" s="94">
        <f t="shared" si="205"/>
        <v>0.27720622874313117</v>
      </c>
      <c r="M1873" s="94">
        <f t="shared" si="205"/>
        <v>0.27720622874313117</v>
      </c>
      <c r="N1873" s="94">
        <f t="shared" si="205"/>
        <v>0.27720622874313117</v>
      </c>
      <c r="O1873" s="94">
        <f t="shared" si="205"/>
        <v>0.27720622874313117</v>
      </c>
      <c r="P1873" s="94">
        <f t="shared" si="205"/>
        <v>0.27720622874313117</v>
      </c>
      <c r="Q1873" s="94">
        <f t="shared" si="205"/>
        <v>0.27720622874313117</v>
      </c>
      <c r="R1873" s="94">
        <f t="shared" si="205"/>
        <v>0.27720622874313117</v>
      </c>
      <c r="S1873" s="93">
        <f>(1+H1873)^((5-Dashboard!$F$9)*3/12)</f>
        <v>1.0630783091197467</v>
      </c>
      <c r="T1873" s="93">
        <f t="shared" si="202"/>
        <v>1.3577702380494563</v>
      </c>
      <c r="U1873" s="93">
        <f t="shared" si="202"/>
        <v>1.7341526052388094</v>
      </c>
      <c r="V1873" s="93">
        <f t="shared" si="202"/>
        <v>2.2148705090021359</v>
      </c>
      <c r="W1873" s="93">
        <f t="shared" si="202"/>
        <v>2.8288464099569972</v>
      </c>
      <c r="X1873" s="93">
        <f t="shared" si="202"/>
        <v>3.6130202549547219</v>
      </c>
      <c r="Y1873" s="93">
        <f t="shared" si="201"/>
        <v>4.6145719742032663</v>
      </c>
      <c r="Z1873" s="93">
        <f t="shared" si="201"/>
        <v>5.8937600684358991</v>
      </c>
      <c r="AA1873" s="93">
        <f t="shared" si="201"/>
        <v>7.5275470701238731</v>
      </c>
      <c r="AB1873" s="93">
        <f t="shared" si="201"/>
        <v>9.6142300051193175</v>
      </c>
      <c r="AC1873" s="95">
        <f t="shared" si="201"/>
        <v>12.279354447107497</v>
      </c>
      <c r="AE1873" s="96"/>
    </row>
    <row r="1874" spans="3:31" ht="24.75" customHeight="1" x14ac:dyDescent="0.25">
      <c r="C1874" s="91">
        <f>ABS(E1874-Dashboard!$F$13)</f>
        <v>22.609545178250265</v>
      </c>
      <c r="D1874" s="92">
        <f t="shared" si="206"/>
        <v>0.27730622874313116</v>
      </c>
      <c r="E1874" s="93" cm="1">
        <f t="array" ref="E1874">SUM('DRE + DCF'!$S$41/TIR!S1874,'DRE + DCF'!$U$41:$AD$41/TIR!T1874:AC1874,TIR!F1874)</f>
        <v>26.900454821749733</v>
      </c>
      <c r="F1874" s="100">
        <f>'DRE + DCF'!$AE$38*'DRE + DCF'!$AE$39*(1+G1874)/(R1874-G1874)/AC1874</f>
        <v>9.1911296382256946</v>
      </c>
      <c r="G1874" s="92">
        <f>R1874*(1-'DRE + DCF'!$AE$39)</f>
        <v>0.16638373724587868</v>
      </c>
      <c r="H1874" s="94">
        <f t="shared" si="204"/>
        <v>0.27730622874313116</v>
      </c>
      <c r="I1874" s="94">
        <f t="shared" si="205"/>
        <v>0.27730622874313116</v>
      </c>
      <c r="J1874" s="94">
        <f t="shared" si="205"/>
        <v>0.27730622874313116</v>
      </c>
      <c r="K1874" s="94">
        <f t="shared" si="205"/>
        <v>0.27730622874313116</v>
      </c>
      <c r="L1874" s="94">
        <f t="shared" si="205"/>
        <v>0.27730622874313116</v>
      </c>
      <c r="M1874" s="94">
        <f t="shared" si="205"/>
        <v>0.27730622874313116</v>
      </c>
      <c r="N1874" s="94">
        <f t="shared" si="205"/>
        <v>0.27730622874313116</v>
      </c>
      <c r="O1874" s="94">
        <f t="shared" si="205"/>
        <v>0.27730622874313116</v>
      </c>
      <c r="P1874" s="94">
        <f t="shared" si="205"/>
        <v>0.27730622874313116</v>
      </c>
      <c r="Q1874" s="94">
        <f t="shared" si="205"/>
        <v>0.27730622874313116</v>
      </c>
      <c r="R1874" s="94">
        <f t="shared" si="205"/>
        <v>0.27730622874313116</v>
      </c>
      <c r="S1874" s="93">
        <f>(1+H1874)^((5-Dashboard!$F$9)*3/12)</f>
        <v>1.0630991171747346</v>
      </c>
      <c r="T1874" s="93">
        <f t="shared" si="202"/>
        <v>1.3579031241386124</v>
      </c>
      <c r="U1874" s="93">
        <f t="shared" si="202"/>
        <v>1.7344581184920069</v>
      </c>
      <c r="V1874" s="93">
        <f t="shared" si="202"/>
        <v>2.2154341582439323</v>
      </c>
      <c r="W1874" s="93">
        <f t="shared" si="202"/>
        <v>2.8297878496952706</v>
      </c>
      <c r="X1874" s="93">
        <f t="shared" si="202"/>
        <v>3.6145056464374008</v>
      </c>
      <c r="Y1874" s="93">
        <f t="shared" ref="Y1874:AC1924" si="207">(X1874)*(1+N1874)</f>
        <v>4.6168305760217097</v>
      </c>
      <c r="Z1874" s="93">
        <f t="shared" si="207"/>
        <v>5.8971064518042677</v>
      </c>
      <c r="AA1874" s="93">
        <f t="shared" si="207"/>
        <v>7.5324108024508964</v>
      </c>
      <c r="AB1874" s="93">
        <f t="shared" si="207"/>
        <v>9.6211952354225776</v>
      </c>
      <c r="AC1874" s="95">
        <f t="shared" si="207"/>
        <v>12.289212602158994</v>
      </c>
      <c r="AE1874" s="96"/>
    </row>
    <row r="1875" spans="3:31" ht="24.75" customHeight="1" x14ac:dyDescent="0.25">
      <c r="C1875" s="91">
        <f>ABS(E1875-Dashboard!$F$13)</f>
        <v>22.625773005204714</v>
      </c>
      <c r="D1875" s="92">
        <f t="shared" si="206"/>
        <v>0.27740622874313114</v>
      </c>
      <c r="E1875" s="93" cm="1">
        <f t="array" ref="E1875">SUM('DRE + DCF'!$S$41/TIR!S1875,'DRE + DCF'!$U$41:$AD$41/TIR!T1875:AC1875,TIR!F1875)</f>
        <v>26.884226994795284</v>
      </c>
      <c r="F1875" s="100">
        <f>'DRE + DCF'!$AE$38*'DRE + DCF'!$AE$39*(1+G1875)/(R1875-G1875)/AC1875</f>
        <v>9.1809189499569293</v>
      </c>
      <c r="G1875" s="92">
        <f>R1875*(1-'DRE + DCF'!$AE$39)</f>
        <v>0.16644373724587869</v>
      </c>
      <c r="H1875" s="94">
        <f t="shared" si="204"/>
        <v>0.27740622874313114</v>
      </c>
      <c r="I1875" s="94">
        <f t="shared" si="205"/>
        <v>0.27740622874313114</v>
      </c>
      <c r="J1875" s="94">
        <f t="shared" si="205"/>
        <v>0.27740622874313114</v>
      </c>
      <c r="K1875" s="94">
        <f t="shared" si="205"/>
        <v>0.27740622874313114</v>
      </c>
      <c r="L1875" s="94">
        <f t="shared" si="205"/>
        <v>0.27740622874313114</v>
      </c>
      <c r="M1875" s="94">
        <f t="shared" si="205"/>
        <v>0.27740622874313114</v>
      </c>
      <c r="N1875" s="94">
        <f t="shared" si="205"/>
        <v>0.27740622874313114</v>
      </c>
      <c r="O1875" s="94">
        <f t="shared" si="205"/>
        <v>0.27740622874313114</v>
      </c>
      <c r="P1875" s="94">
        <f t="shared" si="205"/>
        <v>0.27740622874313114</v>
      </c>
      <c r="Q1875" s="94">
        <f t="shared" si="205"/>
        <v>0.27740622874313114</v>
      </c>
      <c r="R1875" s="94">
        <f t="shared" si="205"/>
        <v>0.27740622874313114</v>
      </c>
      <c r="S1875" s="93">
        <f>(1+H1875)^((5-Dashboard!$F$9)*3/12)</f>
        <v>1.0631199240079652</v>
      </c>
      <c r="T1875" s="93">
        <f t="shared" ref="T1875:X1925" si="208">(S1875)*(1+I1875)</f>
        <v>1.358036012828699</v>
      </c>
      <c r="U1875" s="93">
        <f t="shared" si="208"/>
        <v>1.7347636616448669</v>
      </c>
      <c r="V1875" s="93">
        <f t="shared" si="208"/>
        <v>2.2159979067823947</v>
      </c>
      <c r="W1875" s="93">
        <f t="shared" si="208"/>
        <v>2.8307295290055716</v>
      </c>
      <c r="X1875" s="93">
        <f t="shared" si="208"/>
        <v>3.615991532238827</v>
      </c>
      <c r="Y1875" s="93">
        <f t="shared" si="207"/>
        <v>4.619090106364296</v>
      </c>
      <c r="Z1875" s="93">
        <f t="shared" si="207"/>
        <v>5.9004544729955235</v>
      </c>
      <c r="AA1875" s="93">
        <f t="shared" si="207"/>
        <v>7.5372772962197514</v>
      </c>
      <c r="AB1875" s="93">
        <f t="shared" si="207"/>
        <v>9.6281649659552961</v>
      </c>
      <c r="AC1875" s="95">
        <f t="shared" si="207"/>
        <v>12.299077898877693</v>
      </c>
      <c r="AE1875" s="96"/>
    </row>
    <row r="1876" spans="3:31" ht="24.75" customHeight="1" x14ac:dyDescent="0.25">
      <c r="C1876" s="91">
        <f>ABS(E1876-Dashboard!$F$13)</f>
        <v>22.64198434635319</v>
      </c>
      <c r="D1876" s="92">
        <f t="shared" si="206"/>
        <v>0.27750622874313113</v>
      </c>
      <c r="E1876" s="93" cm="1">
        <f t="array" ref="E1876">SUM('DRE + DCF'!$S$41/TIR!S1876,'DRE + DCF'!$U$41:$AD$41/TIR!T1876:AC1876,TIR!F1876)</f>
        <v>26.868015653646808</v>
      </c>
      <c r="F1876" s="100">
        <f>'DRE + DCF'!$AE$38*'DRE + DCF'!$AE$39*(1+G1876)/(R1876-G1876)/AC1876</f>
        <v>9.1707213485416972</v>
      </c>
      <c r="G1876" s="92">
        <f>R1876*(1-'DRE + DCF'!$AE$39)</f>
        <v>0.16650373724587866</v>
      </c>
      <c r="H1876" s="94">
        <f t="shared" si="204"/>
        <v>0.27750622874313113</v>
      </c>
      <c r="I1876" s="94">
        <f t="shared" si="205"/>
        <v>0.27750622874313113</v>
      </c>
      <c r="J1876" s="94">
        <f t="shared" si="205"/>
        <v>0.27750622874313113</v>
      </c>
      <c r="K1876" s="94">
        <f t="shared" si="205"/>
        <v>0.27750622874313113</v>
      </c>
      <c r="L1876" s="94">
        <f t="shared" si="205"/>
        <v>0.27750622874313113</v>
      </c>
      <c r="M1876" s="94">
        <f t="shared" si="205"/>
        <v>0.27750622874313113</v>
      </c>
      <c r="N1876" s="94">
        <f t="shared" si="205"/>
        <v>0.27750622874313113</v>
      </c>
      <c r="O1876" s="94">
        <f t="shared" si="205"/>
        <v>0.27750622874313113</v>
      </c>
      <c r="P1876" s="94">
        <f t="shared" si="205"/>
        <v>0.27750622874313113</v>
      </c>
      <c r="Q1876" s="94">
        <f t="shared" si="205"/>
        <v>0.27750622874313113</v>
      </c>
      <c r="R1876" s="94">
        <f t="shared" si="205"/>
        <v>0.27750622874313113</v>
      </c>
      <c r="S1876" s="93">
        <f>(1+H1876)^((5-Dashboard!$F$9)*3/12)</f>
        <v>1.0631407296196058</v>
      </c>
      <c r="T1876" s="93">
        <f t="shared" si="208"/>
        <v>1.3581689041195635</v>
      </c>
      <c r="U1876" s="93">
        <f t="shared" si="208"/>
        <v>1.7350692346979748</v>
      </c>
      <c r="V1876" s="93">
        <f t="shared" si="208"/>
        <v>2.2165617546272407</v>
      </c>
      <c r="W1876" s="93">
        <f t="shared" si="208"/>
        <v>2.8316714479301037</v>
      </c>
      <c r="X1876" s="93">
        <f t="shared" si="208"/>
        <v>3.6174779124847882</v>
      </c>
      <c r="Y1876" s="93">
        <f t="shared" si="207"/>
        <v>4.6213505655400162</v>
      </c>
      <c r="Z1876" s="93">
        <f t="shared" si="207"/>
        <v>5.9038041326829624</v>
      </c>
      <c r="AA1876" s="93">
        <f t="shared" si="207"/>
        <v>7.5421465527819231</v>
      </c>
      <c r="AB1876" s="93">
        <f t="shared" si="207"/>
        <v>9.6351391992724409</v>
      </c>
      <c r="AC1876" s="95">
        <f t="shared" si="207"/>
        <v>12.308950341877647</v>
      </c>
      <c r="AE1876" s="96"/>
    </row>
    <row r="1877" spans="3:31" ht="24.75" customHeight="1" x14ac:dyDescent="0.25">
      <c r="C1877" s="91">
        <f>ABS(E1877-Dashboard!$F$13)</f>
        <v>22.658179223504483</v>
      </c>
      <c r="D1877" s="92">
        <f t="shared" si="206"/>
        <v>0.27760622874313112</v>
      </c>
      <c r="E1877" s="93" cm="1">
        <f t="array" ref="E1877">SUM('DRE + DCF'!$S$41/TIR!S1877,'DRE + DCF'!$U$41:$AD$41/TIR!T1877:AC1877,TIR!F1877)</f>
        <v>26.851820776495515</v>
      </c>
      <c r="F1877" s="100">
        <f>'DRE + DCF'!$AE$38*'DRE + DCF'!$AE$39*(1+G1877)/(R1877-G1877)/AC1877</f>
        <v>9.1605368146232582</v>
      </c>
      <c r="G1877" s="92">
        <f>R1877*(1-'DRE + DCF'!$AE$39)</f>
        <v>0.16656373724587867</v>
      </c>
      <c r="H1877" s="94">
        <f t="shared" si="204"/>
        <v>0.27760622874313112</v>
      </c>
      <c r="I1877" s="94">
        <f t="shared" si="205"/>
        <v>0.27760622874313112</v>
      </c>
      <c r="J1877" s="94">
        <f t="shared" si="205"/>
        <v>0.27760622874313112</v>
      </c>
      <c r="K1877" s="94">
        <f t="shared" si="205"/>
        <v>0.27760622874313112</v>
      </c>
      <c r="L1877" s="94">
        <f t="shared" si="205"/>
        <v>0.27760622874313112</v>
      </c>
      <c r="M1877" s="94">
        <f t="shared" si="205"/>
        <v>0.27760622874313112</v>
      </c>
      <c r="N1877" s="94">
        <f t="shared" si="205"/>
        <v>0.27760622874313112</v>
      </c>
      <c r="O1877" s="94">
        <f t="shared" si="205"/>
        <v>0.27760622874313112</v>
      </c>
      <c r="P1877" s="94">
        <f t="shared" si="205"/>
        <v>0.27760622874313112</v>
      </c>
      <c r="Q1877" s="94">
        <f t="shared" si="205"/>
        <v>0.27760622874313112</v>
      </c>
      <c r="R1877" s="94">
        <f t="shared" si="205"/>
        <v>0.27760622874313112</v>
      </c>
      <c r="S1877" s="93">
        <f>(1+H1877)^((5-Dashboard!$F$9)*3/12)</f>
        <v>1.0631615340098237</v>
      </c>
      <c r="T1877" s="93">
        <f t="shared" si="208"/>
        <v>1.358301798011053</v>
      </c>
      <c r="U1877" s="93">
        <f t="shared" si="208"/>
        <v>1.7353748376519156</v>
      </c>
      <c r="V1877" s="93">
        <f t="shared" si="208"/>
        <v>2.2171257017881874</v>
      </c>
      <c r="W1877" s="93">
        <f t="shared" si="208"/>
        <v>2.8326136065110741</v>
      </c>
      <c r="X1877" s="93">
        <f t="shared" si="208"/>
        <v>3.6189647873010928</v>
      </c>
      <c r="Y1877" s="93">
        <f t="shared" si="207"/>
        <v>4.623611953857937</v>
      </c>
      <c r="Z1877" s="93">
        <f t="shared" si="207"/>
        <v>5.9071554315400991</v>
      </c>
      <c r="AA1877" s="93">
        <f t="shared" si="207"/>
        <v>7.5470185734894493</v>
      </c>
      <c r="AB1877" s="93">
        <f t="shared" si="207"/>
        <v>9.6421179379302213</v>
      </c>
      <c r="AC1877" s="95">
        <f t="shared" si="207"/>
        <v>12.318829935775526</v>
      </c>
      <c r="AE1877" s="96"/>
    </row>
    <row r="1878" spans="3:31" ht="24.75" customHeight="1" x14ac:dyDescent="0.25">
      <c r="C1878" s="91">
        <f>ABS(E1878-Dashboard!$F$13)</f>
        <v>22.674357658432235</v>
      </c>
      <c r="D1878" s="92">
        <f t="shared" si="206"/>
        <v>0.27770622874313111</v>
      </c>
      <c r="E1878" s="93" cm="1">
        <f t="array" ref="E1878">SUM('DRE + DCF'!$S$41/TIR!S1878,'DRE + DCF'!$U$41:$AD$41/TIR!T1878:AC1878,TIR!F1878)</f>
        <v>26.835642341567763</v>
      </c>
      <c r="F1878" s="100">
        <f>'DRE + DCF'!$AE$38*'DRE + DCF'!$AE$39*(1+G1878)/(R1878-G1878)/AC1878</f>
        <v>9.1503653288779159</v>
      </c>
      <c r="G1878" s="92">
        <f>R1878*(1-'DRE + DCF'!$AE$39)</f>
        <v>0.16662373724587867</v>
      </c>
      <c r="H1878" s="94">
        <f t="shared" si="204"/>
        <v>0.27770622874313111</v>
      </c>
      <c r="I1878" s="94">
        <f t="shared" si="205"/>
        <v>0.27770622874313111</v>
      </c>
      <c r="J1878" s="94">
        <f t="shared" si="205"/>
        <v>0.27770622874313111</v>
      </c>
      <c r="K1878" s="94">
        <f t="shared" si="205"/>
        <v>0.27770622874313111</v>
      </c>
      <c r="L1878" s="94">
        <f t="shared" si="205"/>
        <v>0.27770622874313111</v>
      </c>
      <c r="M1878" s="94">
        <f t="shared" si="205"/>
        <v>0.27770622874313111</v>
      </c>
      <c r="N1878" s="94">
        <f t="shared" si="205"/>
        <v>0.27770622874313111</v>
      </c>
      <c r="O1878" s="94">
        <f t="shared" si="205"/>
        <v>0.27770622874313111</v>
      </c>
      <c r="P1878" s="94">
        <f t="shared" si="205"/>
        <v>0.27770622874313111</v>
      </c>
      <c r="Q1878" s="94">
        <f t="shared" si="205"/>
        <v>0.27770622874313111</v>
      </c>
      <c r="R1878" s="94">
        <f t="shared" si="205"/>
        <v>0.27770622874313111</v>
      </c>
      <c r="S1878" s="93">
        <f>(1+H1878)^((5-Dashboard!$F$9)*3/12)</f>
        <v>1.0631823371787863</v>
      </c>
      <c r="T1878" s="93">
        <f t="shared" si="208"/>
        <v>1.358434694503015</v>
      </c>
      <c r="U1878" s="93">
        <f t="shared" si="208"/>
        <v>1.7356804705072748</v>
      </c>
      <c r="V1878" s="93">
        <f t="shared" si="208"/>
        <v>2.2176897482749536</v>
      </c>
      <c r="W1878" s="93">
        <f t="shared" si="208"/>
        <v>2.8335560047906947</v>
      </c>
      <c r="X1878" s="93">
        <f t="shared" si="208"/>
        <v>3.6204521568135721</v>
      </c>
      <c r="Y1878" s="93">
        <f t="shared" si="207"/>
        <v>4.6258742716272048</v>
      </c>
      <c r="Z1878" s="93">
        <f t="shared" si="207"/>
        <v>5.9105083702406747</v>
      </c>
      <c r="AA1878" s="93">
        <f t="shared" si="207"/>
        <v>7.5518933596949225</v>
      </c>
      <c r="AB1878" s="93">
        <f t="shared" si="207"/>
        <v>9.6491011844860939</v>
      </c>
      <c r="AC1878" s="95">
        <f t="shared" si="207"/>
        <v>12.328716685190606</v>
      </c>
      <c r="AE1878" s="96"/>
    </row>
    <row r="1879" spans="3:31" ht="24.75" customHeight="1" x14ac:dyDescent="0.25">
      <c r="C1879" s="91">
        <f>ABS(E1879-Dashboard!$F$13)</f>
        <v>22.690519672875048</v>
      </c>
      <c r="D1879" s="92">
        <f t="shared" si="206"/>
        <v>0.2778062287431311</v>
      </c>
      <c r="E1879" s="93" cm="1">
        <f t="array" ref="E1879">SUM('DRE + DCF'!$S$41/TIR!S1879,'DRE + DCF'!$U$41:$AD$41/TIR!T1879:AC1879,TIR!F1879)</f>
        <v>26.81948032712495</v>
      </c>
      <c r="F1879" s="100">
        <f>'DRE + DCF'!$AE$38*'DRE + DCF'!$AE$39*(1+G1879)/(R1879-G1879)/AC1879</f>
        <v>9.1402068720149448</v>
      </c>
      <c r="G1879" s="92">
        <f>R1879*(1-'DRE + DCF'!$AE$39)</f>
        <v>0.16668373724587865</v>
      </c>
      <c r="H1879" s="94">
        <f t="shared" si="204"/>
        <v>0.2778062287431311</v>
      </c>
      <c r="I1879" s="94">
        <f t="shared" si="205"/>
        <v>0.2778062287431311</v>
      </c>
      <c r="J1879" s="94">
        <f t="shared" si="205"/>
        <v>0.2778062287431311</v>
      </c>
      <c r="K1879" s="94">
        <f t="shared" si="205"/>
        <v>0.2778062287431311</v>
      </c>
      <c r="L1879" s="94">
        <f t="shared" si="205"/>
        <v>0.2778062287431311</v>
      </c>
      <c r="M1879" s="94">
        <f t="shared" si="205"/>
        <v>0.2778062287431311</v>
      </c>
      <c r="N1879" s="94">
        <f t="shared" si="205"/>
        <v>0.2778062287431311</v>
      </c>
      <c r="O1879" s="94">
        <f t="shared" si="205"/>
        <v>0.2778062287431311</v>
      </c>
      <c r="P1879" s="94">
        <f t="shared" si="205"/>
        <v>0.2778062287431311</v>
      </c>
      <c r="Q1879" s="94">
        <f t="shared" si="205"/>
        <v>0.2778062287431311</v>
      </c>
      <c r="R1879" s="94">
        <f t="shared" si="205"/>
        <v>0.2778062287431311</v>
      </c>
      <c r="S1879" s="93">
        <f>(1+H1879)^((5-Dashboard!$F$9)*3/12)</f>
        <v>1.0632031391266605</v>
      </c>
      <c r="T1879" s="93">
        <f t="shared" si="208"/>
        <v>1.3585675935952966</v>
      </c>
      <c r="U1879" s="93">
        <f t="shared" si="208"/>
        <v>1.7359861332646367</v>
      </c>
      <c r="V1879" s="93">
        <f t="shared" si="208"/>
        <v>2.218253894097256</v>
      </c>
      <c r="W1879" s="93">
        <f t="shared" si="208"/>
        <v>2.8344986428111798</v>
      </c>
      <c r="X1879" s="93">
        <f t="shared" si="208"/>
        <v>3.621940021148077</v>
      </c>
      <c r="Y1879" s="93">
        <f t="shared" si="207"/>
        <v>4.6281375191570406</v>
      </c>
      <c r="Z1879" s="93">
        <f t="shared" si="207"/>
        <v>5.9138629494586485</v>
      </c>
      <c r="AA1879" s="93">
        <f t="shared" si="207"/>
        <v>7.5567709127514862</v>
      </c>
      <c r="AB1879" s="93">
        <f t="shared" si="207"/>
        <v>9.6560889414987656</v>
      </c>
      <c r="AC1879" s="95">
        <f t="shared" si="207"/>
        <v>12.338610594744789</v>
      </c>
      <c r="AE1879" s="96"/>
    </row>
    <row r="1880" spans="3:31" ht="24.75" customHeight="1" x14ac:dyDescent="0.25">
      <c r="C1880" s="91">
        <f>ABS(E1880-Dashboard!$F$13)</f>
        <v>22.706665288536556</v>
      </c>
      <c r="D1880" s="92">
        <f t="shared" si="206"/>
        <v>0.27790622874313109</v>
      </c>
      <c r="E1880" s="93" cm="1">
        <f t="array" ref="E1880">SUM('DRE + DCF'!$S$41/TIR!S1880,'DRE + DCF'!$U$41:$AD$41/TIR!T1880:AC1880,TIR!F1880)</f>
        <v>26.803334711463442</v>
      </c>
      <c r="F1880" s="100">
        <f>'DRE + DCF'!$AE$38*'DRE + DCF'!$AE$39*(1+G1880)/(R1880-G1880)/AC1880</f>
        <v>9.1300614247765335</v>
      </c>
      <c r="G1880" s="92">
        <f>R1880*(1-'DRE + DCF'!$AE$39)</f>
        <v>0.16674373724587865</v>
      </c>
      <c r="H1880" s="94">
        <f t="shared" si="204"/>
        <v>0.27790622874313109</v>
      </c>
      <c r="I1880" s="94">
        <f t="shared" si="205"/>
        <v>0.27790622874313109</v>
      </c>
      <c r="J1880" s="94">
        <f t="shared" si="205"/>
        <v>0.27790622874313109</v>
      </c>
      <c r="K1880" s="94">
        <f t="shared" si="205"/>
        <v>0.27790622874313109</v>
      </c>
      <c r="L1880" s="94">
        <f t="shared" si="205"/>
        <v>0.27790622874313109</v>
      </c>
      <c r="M1880" s="94">
        <f t="shared" si="205"/>
        <v>0.27790622874313109</v>
      </c>
      <c r="N1880" s="94">
        <f t="shared" si="205"/>
        <v>0.27790622874313109</v>
      </c>
      <c r="O1880" s="94">
        <f t="shared" si="205"/>
        <v>0.27790622874313109</v>
      </c>
      <c r="P1880" s="94">
        <f t="shared" si="205"/>
        <v>0.27790622874313109</v>
      </c>
      <c r="Q1880" s="94">
        <f t="shared" si="205"/>
        <v>0.27790622874313109</v>
      </c>
      <c r="R1880" s="94">
        <f t="shared" si="205"/>
        <v>0.27790622874313109</v>
      </c>
      <c r="S1880" s="93">
        <f>(1+H1880)^((5-Dashboard!$F$9)*3/12)</f>
        <v>1.0632239398536141</v>
      </c>
      <c r="T1880" s="93">
        <f t="shared" si="208"/>
        <v>1.3587004952877455</v>
      </c>
      <c r="U1880" s="93">
        <f t="shared" si="208"/>
        <v>1.7362918259245872</v>
      </c>
      <c r="V1880" s="93">
        <f t="shared" si="208"/>
        <v>2.2188181392648141</v>
      </c>
      <c r="W1880" s="93">
        <f t="shared" si="208"/>
        <v>2.8354415206147499</v>
      </c>
      <c r="X1880" s="93">
        <f t="shared" si="208"/>
        <v>3.6234283804304841</v>
      </c>
      <c r="Y1880" s="93">
        <f t="shared" si="207"/>
        <v>4.630401696756751</v>
      </c>
      <c r="Z1880" s="93">
        <f t="shared" si="207"/>
        <v>5.9172191698682148</v>
      </c>
      <c r="AA1880" s="93">
        <f t="shared" si="207"/>
        <v>7.5616512340128512</v>
      </c>
      <c r="AB1880" s="93">
        <f t="shared" si="207"/>
        <v>9.6630812115282065</v>
      </c>
      <c r="AC1880" s="95">
        <f t="shared" si="207"/>
        <v>12.348511669062617</v>
      </c>
      <c r="AE1880" s="96"/>
    </row>
    <row r="1881" spans="3:31" ht="24.75" customHeight="1" x14ac:dyDescent="0.25">
      <c r="C1881" s="91">
        <f>ABS(E1881-Dashboard!$F$13)</f>
        <v>22.722794527085444</v>
      </c>
      <c r="D1881" s="92">
        <f t="shared" si="206"/>
        <v>0.27800622874313108</v>
      </c>
      <c r="E1881" s="93" cm="1">
        <f t="array" ref="E1881">SUM('DRE + DCF'!$S$41/TIR!S1881,'DRE + DCF'!$U$41:$AD$41/TIR!T1881:AC1881,TIR!F1881)</f>
        <v>26.787205472914554</v>
      </c>
      <c r="F1881" s="100">
        <f>'DRE + DCF'!$AE$38*'DRE + DCF'!$AE$39*(1+G1881)/(R1881-G1881)/AC1881</f>
        <v>9.1199289679377173</v>
      </c>
      <c r="G1881" s="92">
        <f>R1881*(1-'DRE + DCF'!$AE$39)</f>
        <v>0.16680373724587863</v>
      </c>
      <c r="H1881" s="94">
        <f t="shared" si="204"/>
        <v>0.27800622874313108</v>
      </c>
      <c r="I1881" s="94">
        <f t="shared" si="205"/>
        <v>0.27800622874313108</v>
      </c>
      <c r="J1881" s="94">
        <f t="shared" si="205"/>
        <v>0.27800622874313108</v>
      </c>
      <c r="K1881" s="94">
        <f t="shared" si="205"/>
        <v>0.27800622874313108</v>
      </c>
      <c r="L1881" s="94">
        <f t="shared" si="205"/>
        <v>0.27800622874313108</v>
      </c>
      <c r="M1881" s="94">
        <f t="shared" si="205"/>
        <v>0.27800622874313108</v>
      </c>
      <c r="N1881" s="94">
        <f t="shared" si="205"/>
        <v>0.27800622874313108</v>
      </c>
      <c r="O1881" s="94">
        <f t="shared" si="205"/>
        <v>0.27800622874313108</v>
      </c>
      <c r="P1881" s="94">
        <f t="shared" si="205"/>
        <v>0.27800622874313108</v>
      </c>
      <c r="Q1881" s="94">
        <f t="shared" si="205"/>
        <v>0.27800622874313108</v>
      </c>
      <c r="R1881" s="94">
        <f t="shared" si="205"/>
        <v>0.27800622874313108</v>
      </c>
      <c r="S1881" s="93">
        <f>(1+H1881)^((5-Dashboard!$F$9)*3/12)</f>
        <v>1.0632447393598141</v>
      </c>
      <c r="T1881" s="93">
        <f t="shared" si="208"/>
        <v>1.3588333995802093</v>
      </c>
      <c r="U1881" s="93">
        <f t="shared" si="208"/>
        <v>1.7365975484877114</v>
      </c>
      <c r="V1881" s="93">
        <f t="shared" si="208"/>
        <v>2.2193824837873466</v>
      </c>
      <c r="W1881" s="93">
        <f t="shared" si="208"/>
        <v>2.8363846382436302</v>
      </c>
      <c r="X1881" s="93">
        <f t="shared" si="208"/>
        <v>3.6249172347866918</v>
      </c>
      <c r="Y1881" s="93">
        <f t="shared" si="207"/>
        <v>4.6326668047357193</v>
      </c>
      <c r="Z1881" s="93">
        <f t="shared" si="207"/>
        <v>5.9205770321437878</v>
      </c>
      <c r="AA1881" s="93">
        <f t="shared" si="207"/>
        <v>7.5665343248332819</v>
      </c>
      <c r="AB1881" s="93">
        <f t="shared" si="207"/>
        <v>9.6700779971356354</v>
      </c>
      <c r="AC1881" s="95">
        <f t="shared" si="207"/>
        <v>12.358419912771243</v>
      </c>
      <c r="AE1881" s="96"/>
    </row>
    <row r="1882" spans="3:31" ht="24.75" customHeight="1" x14ac:dyDescent="0.25">
      <c r="C1882" s="91">
        <f>ABS(E1882-Dashboard!$F$13)</f>
        <v>22.738907410155527</v>
      </c>
      <c r="D1882" s="92">
        <f t="shared" si="206"/>
        <v>0.27810622874313107</v>
      </c>
      <c r="E1882" s="93" cm="1">
        <f t="array" ref="E1882">SUM('DRE + DCF'!$S$41/TIR!S1882,'DRE + DCF'!$U$41:$AD$41/TIR!T1882:AC1882,TIR!F1882)</f>
        <v>26.771092589844471</v>
      </c>
      <c r="F1882" s="100">
        <f>'DRE + DCF'!$AE$38*'DRE + DCF'!$AE$39*(1+G1882)/(R1882-G1882)/AC1882</f>
        <v>9.1098094823063249</v>
      </c>
      <c r="G1882" s="92">
        <f>R1882*(1-'DRE + DCF'!$AE$39)</f>
        <v>0.16686373724587863</v>
      </c>
      <c r="H1882" s="94">
        <f t="shared" si="204"/>
        <v>0.27810622874313107</v>
      </c>
      <c r="I1882" s="94">
        <f t="shared" si="205"/>
        <v>0.27810622874313107</v>
      </c>
      <c r="J1882" s="94">
        <f t="shared" si="205"/>
        <v>0.27810622874313107</v>
      </c>
      <c r="K1882" s="94">
        <f t="shared" si="205"/>
        <v>0.27810622874313107</v>
      </c>
      <c r="L1882" s="94">
        <f t="shared" si="205"/>
        <v>0.27810622874313107</v>
      </c>
      <c r="M1882" s="94">
        <f t="shared" si="205"/>
        <v>0.27810622874313107</v>
      </c>
      <c r="N1882" s="94">
        <f t="shared" si="205"/>
        <v>0.27810622874313107</v>
      </c>
      <c r="O1882" s="94">
        <f t="shared" si="205"/>
        <v>0.27810622874313107</v>
      </c>
      <c r="P1882" s="94">
        <f t="shared" si="205"/>
        <v>0.27810622874313107</v>
      </c>
      <c r="Q1882" s="94">
        <f t="shared" si="205"/>
        <v>0.27810622874313107</v>
      </c>
      <c r="R1882" s="94">
        <f t="shared" si="205"/>
        <v>0.27810622874313107</v>
      </c>
      <c r="S1882" s="93">
        <f>(1+H1882)^((5-Dashboard!$F$9)*3/12)</f>
        <v>1.0632655376454274</v>
      </c>
      <c r="T1882" s="93">
        <f t="shared" si="208"/>
        <v>1.3589663064725348</v>
      </c>
      <c r="U1882" s="93">
        <f t="shared" si="208"/>
        <v>1.7369033009545936</v>
      </c>
      <c r="V1882" s="93">
        <f t="shared" si="208"/>
        <v>2.2199469276745711</v>
      </c>
      <c r="W1882" s="93">
        <f t="shared" si="208"/>
        <v>2.8373279957400466</v>
      </c>
      <c r="X1882" s="93">
        <f t="shared" si="208"/>
        <v>3.6264065843426176</v>
      </c>
      <c r="Y1882" s="93">
        <f t="shared" si="207"/>
        <v>4.6349328434034023</v>
      </c>
      <c r="Z1882" s="93">
        <f t="shared" si="207"/>
        <v>5.9239365369599994</v>
      </c>
      <c r="AA1882" s="93">
        <f t="shared" si="207"/>
        <v>7.5714201865675888</v>
      </c>
      <c r="AB1882" s="93">
        <f t="shared" si="207"/>
        <v>9.6770793008835145</v>
      </c>
      <c r="AC1882" s="95">
        <f t="shared" si="207"/>
        <v>12.368335330500445</v>
      </c>
      <c r="AE1882" s="96"/>
    </row>
    <row r="1883" spans="3:31" ht="24.75" customHeight="1" x14ac:dyDescent="0.25">
      <c r="C1883" s="91">
        <f>ABS(E1883-Dashboard!$F$13)</f>
        <v>22.755003959345849</v>
      </c>
      <c r="D1883" s="92">
        <f t="shared" si="206"/>
        <v>0.27820622874313106</v>
      </c>
      <c r="E1883" s="93" cm="1">
        <f t="array" ref="E1883">SUM('DRE + DCF'!$S$41/TIR!S1883,'DRE + DCF'!$U$41:$AD$41/TIR!T1883:AC1883,TIR!F1883)</f>
        <v>26.754996040654149</v>
      </c>
      <c r="F1883" s="100">
        <f>'DRE + DCF'!$AE$38*'DRE + DCF'!$AE$39*(1+G1883)/(R1883-G1883)/AC1883</f>
        <v>9.0997029487229018</v>
      </c>
      <c r="G1883" s="92">
        <f>R1883*(1-'DRE + DCF'!$AE$39)</f>
        <v>0.16692373724587864</v>
      </c>
      <c r="H1883" s="94">
        <f t="shared" si="204"/>
        <v>0.27820622874313106</v>
      </c>
      <c r="I1883" s="94">
        <f t="shared" si="205"/>
        <v>0.27820622874313106</v>
      </c>
      <c r="J1883" s="94">
        <f t="shared" si="205"/>
        <v>0.27820622874313106</v>
      </c>
      <c r="K1883" s="94">
        <f t="shared" si="205"/>
        <v>0.27820622874313106</v>
      </c>
      <c r="L1883" s="94">
        <f t="shared" si="205"/>
        <v>0.27820622874313106</v>
      </c>
      <c r="M1883" s="94">
        <f t="shared" si="205"/>
        <v>0.27820622874313106</v>
      </c>
      <c r="N1883" s="94">
        <f t="shared" si="205"/>
        <v>0.27820622874313106</v>
      </c>
      <c r="O1883" s="94">
        <f t="shared" si="205"/>
        <v>0.27820622874313106</v>
      </c>
      <c r="P1883" s="94">
        <f t="shared" si="205"/>
        <v>0.27820622874313106</v>
      </c>
      <c r="Q1883" s="94">
        <f t="shared" si="205"/>
        <v>0.27820622874313106</v>
      </c>
      <c r="R1883" s="94">
        <f t="shared" si="205"/>
        <v>0.27820622874313106</v>
      </c>
      <c r="S1883" s="93">
        <f>(1+H1883)^((5-Dashboard!$F$9)*3/12)</f>
        <v>1.0632863347106212</v>
      </c>
      <c r="T1883" s="93">
        <f t="shared" si="208"/>
        <v>1.3590992159645696</v>
      </c>
      <c r="U1883" s="93">
        <f t="shared" si="208"/>
        <v>1.7372090833258187</v>
      </c>
      <c r="V1883" s="93">
        <f t="shared" si="208"/>
        <v>2.2205114709362066</v>
      </c>
      <c r="W1883" s="93">
        <f t="shared" si="208"/>
        <v>2.8382715931462315</v>
      </c>
      <c r="X1883" s="93">
        <f t="shared" si="208"/>
        <v>3.6278964292242031</v>
      </c>
      <c r="Y1883" s="93">
        <f t="shared" si="207"/>
        <v>4.6371998130693397</v>
      </c>
      <c r="Z1883" s="93">
        <f t="shared" si="207"/>
        <v>5.9272976849917134</v>
      </c>
      <c r="AA1883" s="93">
        <f t="shared" si="207"/>
        <v>7.5763088205711488</v>
      </c>
      <c r="AB1883" s="93">
        <f t="shared" si="207"/>
        <v>9.6840851253355673</v>
      </c>
      <c r="AC1883" s="95">
        <f t="shared" si="207"/>
        <v>12.378257926882627</v>
      </c>
      <c r="AE1883" s="96"/>
    </row>
    <row r="1884" spans="3:31" ht="24.75" customHeight="1" x14ac:dyDescent="0.25">
      <c r="C1884" s="91">
        <f>ABS(E1884-Dashboard!$F$13)</f>
        <v>22.771084196220727</v>
      </c>
      <c r="D1884" s="92">
        <f t="shared" si="206"/>
        <v>0.27830622874313105</v>
      </c>
      <c r="E1884" s="93" cm="1">
        <f t="array" ref="E1884">SUM('DRE + DCF'!$S$41/TIR!S1884,'DRE + DCF'!$U$41:$AD$41/TIR!T1884:AC1884,TIR!F1884)</f>
        <v>26.738915803779271</v>
      </c>
      <c r="F1884" s="100">
        <f>'DRE + DCF'!$AE$38*'DRE + DCF'!$AE$39*(1+G1884)/(R1884-G1884)/AC1884</f>
        <v>9.0896093480606357</v>
      </c>
      <c r="G1884" s="92">
        <f>R1884*(1-'DRE + DCF'!$AE$39)</f>
        <v>0.16698373724587862</v>
      </c>
      <c r="H1884" s="94">
        <f t="shared" si="204"/>
        <v>0.27830622874313105</v>
      </c>
      <c r="I1884" s="94">
        <f t="shared" si="205"/>
        <v>0.27830622874313105</v>
      </c>
      <c r="J1884" s="94">
        <f t="shared" si="205"/>
        <v>0.27830622874313105</v>
      </c>
      <c r="K1884" s="94">
        <f t="shared" si="205"/>
        <v>0.27830622874313105</v>
      </c>
      <c r="L1884" s="94">
        <f t="shared" si="205"/>
        <v>0.27830622874313105</v>
      </c>
      <c r="M1884" s="94">
        <f t="shared" si="205"/>
        <v>0.27830622874313105</v>
      </c>
      <c r="N1884" s="94">
        <f t="shared" si="205"/>
        <v>0.27830622874313105</v>
      </c>
      <c r="O1884" s="94">
        <f t="shared" si="205"/>
        <v>0.27830622874313105</v>
      </c>
      <c r="P1884" s="94">
        <f t="shared" si="205"/>
        <v>0.27830622874313105</v>
      </c>
      <c r="Q1884" s="94">
        <f t="shared" si="205"/>
        <v>0.27830622874313105</v>
      </c>
      <c r="R1884" s="94">
        <f t="shared" si="205"/>
        <v>0.27830622874313105</v>
      </c>
      <c r="S1884" s="93">
        <f>(1+H1884)^((5-Dashboard!$F$9)*3/12)</f>
        <v>1.0633071305555628</v>
      </c>
      <c r="T1884" s="93">
        <f t="shared" si="208"/>
        <v>1.3592321280561617</v>
      </c>
      <c r="U1884" s="93">
        <f t="shared" si="208"/>
        <v>1.7375148956019726</v>
      </c>
      <c r="V1884" s="93">
        <f t="shared" si="208"/>
        <v>2.2210761135819728</v>
      </c>
      <c r="W1884" s="93">
        <f t="shared" si="208"/>
        <v>2.8392154305044217</v>
      </c>
      <c r="X1884" s="93">
        <f t="shared" si="208"/>
        <v>3.6293867695574127</v>
      </c>
      <c r="Y1884" s="93">
        <f t="shared" si="207"/>
        <v>4.6394677140431515</v>
      </c>
      <c r="Z1884" s="93">
        <f t="shared" si="207"/>
        <v>5.9306604769140163</v>
      </c>
      <c r="AA1884" s="93">
        <f t="shared" si="207"/>
        <v>7.5812002281998954</v>
      </c>
      <c r="AB1884" s="93">
        <f t="shared" si="207"/>
        <v>9.6910954730567731</v>
      </c>
      <c r="AC1884" s="95">
        <f t="shared" si="207"/>
        <v>12.388187706552833</v>
      </c>
      <c r="AE1884" s="96"/>
    </row>
    <row r="1885" spans="3:31" ht="24.75" customHeight="1" x14ac:dyDescent="0.25">
      <c r="C1885" s="91">
        <f>ABS(E1885-Dashboard!$F$13)</f>
        <v>22.787148142309807</v>
      </c>
      <c r="D1885" s="92">
        <f t="shared" si="206"/>
        <v>0.27840622874313103</v>
      </c>
      <c r="E1885" s="93" cm="1">
        <f t="array" ref="E1885">SUM('DRE + DCF'!$S$41/TIR!S1885,'DRE + DCF'!$U$41:$AD$41/TIR!T1885:AC1885,TIR!F1885)</f>
        <v>26.722851857690191</v>
      </c>
      <c r="F1885" s="100">
        <f>'DRE + DCF'!$AE$38*'DRE + DCF'!$AE$39*(1+G1885)/(R1885-G1885)/AC1885</f>
        <v>9.079528661225325</v>
      </c>
      <c r="G1885" s="92">
        <f>R1885*(1-'DRE + DCF'!$AE$39)</f>
        <v>0.16704373724587862</v>
      </c>
      <c r="H1885" s="94">
        <f t="shared" si="204"/>
        <v>0.27840622874313103</v>
      </c>
      <c r="I1885" s="94">
        <f t="shared" si="205"/>
        <v>0.27840622874313103</v>
      </c>
      <c r="J1885" s="94">
        <f t="shared" si="205"/>
        <v>0.27840622874313103</v>
      </c>
      <c r="K1885" s="94">
        <f t="shared" si="205"/>
        <v>0.27840622874313103</v>
      </c>
      <c r="L1885" s="94">
        <f t="shared" si="205"/>
        <v>0.27840622874313103</v>
      </c>
      <c r="M1885" s="94">
        <f t="shared" si="205"/>
        <v>0.27840622874313103</v>
      </c>
      <c r="N1885" s="94">
        <f t="shared" si="205"/>
        <v>0.27840622874313103</v>
      </c>
      <c r="O1885" s="94">
        <f t="shared" si="205"/>
        <v>0.27840622874313103</v>
      </c>
      <c r="P1885" s="94">
        <f t="shared" si="205"/>
        <v>0.27840622874313103</v>
      </c>
      <c r="Q1885" s="94">
        <f t="shared" si="205"/>
        <v>0.27840622874313103</v>
      </c>
      <c r="R1885" s="94">
        <f t="shared" si="205"/>
        <v>0.27840622874313103</v>
      </c>
      <c r="S1885" s="93">
        <f>(1+H1885)^((5-Dashboard!$F$9)*3/12)</f>
        <v>1.0633279251804191</v>
      </c>
      <c r="T1885" s="93">
        <f t="shared" si="208"/>
        <v>1.3593650427471577</v>
      </c>
      <c r="U1885" s="93">
        <f t="shared" si="208"/>
        <v>1.737820737783639</v>
      </c>
      <c r="V1885" s="93">
        <f t="shared" si="208"/>
        <v>2.2216408556215876</v>
      </c>
      <c r="W1885" s="93">
        <f t="shared" si="208"/>
        <v>2.8401595078568569</v>
      </c>
      <c r="X1885" s="93">
        <f t="shared" si="208"/>
        <v>3.6308776054682315</v>
      </c>
      <c r="Y1885" s="93">
        <f t="shared" si="207"/>
        <v>4.6417365466345322</v>
      </c>
      <c r="Z1885" s="93">
        <f t="shared" si="207"/>
        <v>5.9340249134022169</v>
      </c>
      <c r="AA1885" s="93">
        <f t="shared" si="207"/>
        <v>7.586094410810313</v>
      </c>
      <c r="AB1885" s="93">
        <f t="shared" si="207"/>
        <v>9.6981103466133565</v>
      </c>
      <c r="AC1885" s="95">
        <f t="shared" si="207"/>
        <v>12.39812467414872</v>
      </c>
      <c r="AE1885" s="96"/>
    </row>
    <row r="1886" spans="3:31" ht="24.75" customHeight="1" x14ac:dyDescent="0.25">
      <c r="C1886" s="91">
        <f>ABS(E1886-Dashboard!$F$13)</f>
        <v>22.803195819108154</v>
      </c>
      <c r="D1886" s="92">
        <f t="shared" si="206"/>
        <v>0.27850622874313102</v>
      </c>
      <c r="E1886" s="93" cm="1">
        <f t="array" ref="E1886">SUM('DRE + DCF'!$S$41/TIR!S1886,'DRE + DCF'!$U$41:$AD$41/TIR!T1886:AC1886,TIR!F1886)</f>
        <v>26.706804180891844</v>
      </c>
      <c r="F1886" s="100">
        <f>'DRE + DCF'!$AE$38*'DRE + DCF'!$AE$39*(1+G1886)/(R1886-G1886)/AC1886</f>
        <v>9.0694608691552823</v>
      </c>
      <c r="G1886" s="92">
        <f>R1886*(1-'DRE + DCF'!$AE$39)</f>
        <v>0.1671037372458786</v>
      </c>
      <c r="H1886" s="94">
        <f t="shared" si="204"/>
        <v>0.27850622874313102</v>
      </c>
      <c r="I1886" s="94">
        <f t="shared" si="205"/>
        <v>0.27850622874313102</v>
      </c>
      <c r="J1886" s="94">
        <f t="shared" si="205"/>
        <v>0.27850622874313102</v>
      </c>
      <c r="K1886" s="94">
        <f t="shared" si="205"/>
        <v>0.27850622874313102</v>
      </c>
      <c r="L1886" s="94">
        <f t="shared" si="205"/>
        <v>0.27850622874313102</v>
      </c>
      <c r="M1886" s="94">
        <f t="shared" si="205"/>
        <v>0.27850622874313102</v>
      </c>
      <c r="N1886" s="94">
        <f t="shared" si="205"/>
        <v>0.27850622874313102</v>
      </c>
      <c r="O1886" s="94">
        <f t="shared" si="205"/>
        <v>0.27850622874313102</v>
      </c>
      <c r="P1886" s="94">
        <f t="shared" si="205"/>
        <v>0.27850622874313102</v>
      </c>
      <c r="Q1886" s="94">
        <f t="shared" ref="I1886:R1912" si="209">$D1886</f>
        <v>0.27850622874313102</v>
      </c>
      <c r="R1886" s="94">
        <f t="shared" si="209"/>
        <v>0.27850622874313102</v>
      </c>
      <c r="S1886" s="93">
        <f>(1+H1886)^((5-Dashboard!$F$9)*3/12)</f>
        <v>1.0633487185853572</v>
      </c>
      <c r="T1886" s="93">
        <f t="shared" si="208"/>
        <v>1.359497960037406</v>
      </c>
      <c r="U1886" s="93">
        <f t="shared" si="208"/>
        <v>1.7381266098714037</v>
      </c>
      <c r="V1886" s="93">
        <f t="shared" si="208"/>
        <v>2.2222056970647714</v>
      </c>
      <c r="W1886" s="93">
        <f t="shared" si="208"/>
        <v>2.8411038252457814</v>
      </c>
      <c r="X1886" s="93">
        <f t="shared" si="208"/>
        <v>3.6323689370826675</v>
      </c>
      <c r="Y1886" s="93">
        <f t="shared" si="207"/>
        <v>4.644006311153257</v>
      </c>
      <c r="Z1886" s="93">
        <f t="shared" si="207"/>
        <v>5.9373909951318504</v>
      </c>
      <c r="AA1886" s="93">
        <f t="shared" si="207"/>
        <v>7.5909913697594478</v>
      </c>
      <c r="AB1886" s="93">
        <f t="shared" si="207"/>
        <v>9.7051297485728067</v>
      </c>
      <c r="AC1886" s="95">
        <f t="shared" si="207"/>
        <v>12.40806883431059</v>
      </c>
      <c r="AE1886" s="96"/>
    </row>
    <row r="1887" spans="3:31" ht="24.75" customHeight="1" x14ac:dyDescent="0.25">
      <c r="C1887" s="91">
        <f>ABS(E1887-Dashboard!$F$13)</f>
        <v>22.819227248076295</v>
      </c>
      <c r="D1887" s="92">
        <f t="shared" si="206"/>
        <v>0.27860622874313101</v>
      </c>
      <c r="E1887" s="93" cm="1">
        <f t="array" ref="E1887">SUM('DRE + DCF'!$S$41/TIR!S1887,'DRE + DCF'!$U$41:$AD$41/TIR!T1887:AC1887,TIR!F1887)</f>
        <v>26.690772751923703</v>
      </c>
      <c r="F1887" s="100">
        <f>'DRE + DCF'!$AE$38*'DRE + DCF'!$AE$39*(1+G1887)/(R1887-G1887)/AC1887</f>
        <v>9.0594059528212885</v>
      </c>
      <c r="G1887" s="92">
        <f>R1887*(1-'DRE + DCF'!$AE$39)</f>
        <v>0.1671637372458786</v>
      </c>
      <c r="H1887" s="94">
        <f t="shared" si="204"/>
        <v>0.27860622874313101</v>
      </c>
      <c r="I1887" s="94">
        <f t="shared" si="209"/>
        <v>0.27860622874313101</v>
      </c>
      <c r="J1887" s="94">
        <f t="shared" si="209"/>
        <v>0.27860622874313101</v>
      </c>
      <c r="K1887" s="94">
        <f t="shared" si="209"/>
        <v>0.27860622874313101</v>
      </c>
      <c r="L1887" s="94">
        <f t="shared" si="209"/>
        <v>0.27860622874313101</v>
      </c>
      <c r="M1887" s="94">
        <f t="shared" si="209"/>
        <v>0.27860622874313101</v>
      </c>
      <c r="N1887" s="94">
        <f t="shared" si="209"/>
        <v>0.27860622874313101</v>
      </c>
      <c r="O1887" s="94">
        <f t="shared" si="209"/>
        <v>0.27860622874313101</v>
      </c>
      <c r="P1887" s="94">
        <f t="shared" si="209"/>
        <v>0.27860622874313101</v>
      </c>
      <c r="Q1887" s="94">
        <f t="shared" si="209"/>
        <v>0.27860622874313101</v>
      </c>
      <c r="R1887" s="94">
        <f t="shared" si="209"/>
        <v>0.27860622874313101</v>
      </c>
      <c r="S1887" s="93">
        <f>(1+H1887)^((5-Dashboard!$F$9)*3/12)</f>
        <v>1.0633695107705439</v>
      </c>
      <c r="T1887" s="93">
        <f t="shared" si="208"/>
        <v>1.3596308799267534</v>
      </c>
      <c r="U1887" s="93">
        <f t="shared" si="208"/>
        <v>1.7384325118658508</v>
      </c>
      <c r="V1887" s="93">
        <f t="shared" si="208"/>
        <v>2.222770637921244</v>
      </c>
      <c r="W1887" s="93">
        <f t="shared" si="208"/>
        <v>2.8420483827134455</v>
      </c>
      <c r="X1887" s="93">
        <f t="shared" si="208"/>
        <v>3.6338607645267533</v>
      </c>
      <c r="Y1887" s="93">
        <f t="shared" si="207"/>
        <v>4.6462770079091831</v>
      </c>
      <c r="Z1887" s="93">
        <f t="shared" si="207"/>
        <v>5.9407587227786793</v>
      </c>
      <c r="AA1887" s="93">
        <f t="shared" si="207"/>
        <v>7.5958911064049071</v>
      </c>
      <c r="AB1887" s="93">
        <f t="shared" si="207"/>
        <v>9.7121536815038674</v>
      </c>
      <c r="AC1887" s="95">
        <f t="shared" si="207"/>
        <v>12.418020191681375</v>
      </c>
      <c r="AE1887" s="96"/>
    </row>
    <row r="1888" spans="3:31" ht="24.75" customHeight="1" x14ac:dyDescent="0.25">
      <c r="C1888" s="91">
        <f>ABS(E1888-Dashboard!$F$13)</f>
        <v>22.835242450640301</v>
      </c>
      <c r="D1888" s="92">
        <f t="shared" si="206"/>
        <v>0.278706228743131</v>
      </c>
      <c r="E1888" s="93" cm="1">
        <f t="array" ref="E1888">SUM('DRE + DCF'!$S$41/TIR!S1888,'DRE + DCF'!$U$41:$AD$41/TIR!T1888:AC1888,TIR!F1888)</f>
        <v>26.674757549359697</v>
      </c>
      <c r="F1888" s="100">
        <f>'DRE + DCF'!$AE$38*'DRE + DCF'!$AE$39*(1+G1888)/(R1888-G1888)/AC1888</f>
        <v>9.0493638932265288</v>
      </c>
      <c r="G1888" s="92">
        <f>R1888*(1-'DRE + DCF'!$AE$39)</f>
        <v>0.16722373724587861</v>
      </c>
      <c r="H1888" s="94">
        <f t="shared" si="204"/>
        <v>0.278706228743131</v>
      </c>
      <c r="I1888" s="94">
        <f t="shared" si="209"/>
        <v>0.278706228743131</v>
      </c>
      <c r="J1888" s="94">
        <f t="shared" si="209"/>
        <v>0.278706228743131</v>
      </c>
      <c r="K1888" s="94">
        <f t="shared" si="209"/>
        <v>0.278706228743131</v>
      </c>
      <c r="L1888" s="94">
        <f t="shared" si="209"/>
        <v>0.278706228743131</v>
      </c>
      <c r="M1888" s="94">
        <f t="shared" si="209"/>
        <v>0.278706228743131</v>
      </c>
      <c r="N1888" s="94">
        <f t="shared" si="209"/>
        <v>0.278706228743131</v>
      </c>
      <c r="O1888" s="94">
        <f t="shared" si="209"/>
        <v>0.278706228743131</v>
      </c>
      <c r="P1888" s="94">
        <f t="shared" si="209"/>
        <v>0.278706228743131</v>
      </c>
      <c r="Q1888" s="94">
        <f t="shared" si="209"/>
        <v>0.278706228743131</v>
      </c>
      <c r="R1888" s="94">
        <f t="shared" si="209"/>
        <v>0.278706228743131</v>
      </c>
      <c r="S1888" s="93">
        <f>(1+H1888)^((5-Dashboard!$F$9)*3/12)</f>
        <v>1.0633903017361461</v>
      </c>
      <c r="T1888" s="93">
        <f t="shared" si="208"/>
        <v>1.3597638024150476</v>
      </c>
      <c r="U1888" s="93">
        <f t="shared" si="208"/>
        <v>1.7387384437675655</v>
      </c>
      <c r="V1888" s="93">
        <f t="shared" si="208"/>
        <v>2.2233356782007241</v>
      </c>
      <c r="W1888" s="93">
        <f t="shared" si="208"/>
        <v>2.8429931803020994</v>
      </c>
      <c r="X1888" s="93">
        <f t="shared" si="208"/>
        <v>3.6353530879265379</v>
      </c>
      <c r="Y1888" s="93">
        <f t="shared" si="207"/>
        <v>4.6485486372122393</v>
      </c>
      <c r="Z1888" s="93">
        <f t="shared" si="207"/>
        <v>5.9441280970186838</v>
      </c>
      <c r="AA1888" s="93">
        <f t="shared" si="207"/>
        <v>7.6007936221048453</v>
      </c>
      <c r="AB1888" s="93">
        <f t="shared" si="207"/>
        <v>9.7191821479765288</v>
      </c>
      <c r="AC1888" s="95">
        <f t="shared" si="207"/>
        <v>12.427978750906631</v>
      </c>
      <c r="AE1888" s="96"/>
    </row>
    <row r="1889" spans="3:31" ht="24.75" customHeight="1" x14ac:dyDescent="0.25">
      <c r="C1889" s="91">
        <f>ABS(E1889-Dashboard!$F$13)</f>
        <v>22.851241448191857</v>
      </c>
      <c r="D1889" s="92">
        <f t="shared" si="206"/>
        <v>0.27880622874313099</v>
      </c>
      <c r="E1889" s="93" cm="1">
        <f t="array" ref="E1889">SUM('DRE + DCF'!$S$41/TIR!S1889,'DRE + DCF'!$U$41:$AD$41/TIR!T1889:AC1889,TIR!F1889)</f>
        <v>26.658758551808141</v>
      </c>
      <c r="F1889" s="100">
        <f>'DRE + DCF'!$AE$38*'DRE + DCF'!$AE$39*(1+G1889)/(R1889-G1889)/AC1889</f>
        <v>9.0393346714065075</v>
      </c>
      <c r="G1889" s="92">
        <f>R1889*(1-'DRE + DCF'!$AE$39)</f>
        <v>0.16728373724587858</v>
      </c>
      <c r="H1889" s="94">
        <f t="shared" si="204"/>
        <v>0.27880622874313099</v>
      </c>
      <c r="I1889" s="94">
        <f t="shared" si="209"/>
        <v>0.27880622874313099</v>
      </c>
      <c r="J1889" s="94">
        <f t="shared" si="209"/>
        <v>0.27880622874313099</v>
      </c>
      <c r="K1889" s="94">
        <f t="shared" si="209"/>
        <v>0.27880622874313099</v>
      </c>
      <c r="L1889" s="94">
        <f t="shared" si="209"/>
        <v>0.27880622874313099</v>
      </c>
      <c r="M1889" s="94">
        <f t="shared" si="209"/>
        <v>0.27880622874313099</v>
      </c>
      <c r="N1889" s="94">
        <f t="shared" si="209"/>
        <v>0.27880622874313099</v>
      </c>
      <c r="O1889" s="94">
        <f t="shared" si="209"/>
        <v>0.27880622874313099</v>
      </c>
      <c r="P1889" s="94">
        <f t="shared" si="209"/>
        <v>0.27880622874313099</v>
      </c>
      <c r="Q1889" s="94">
        <f t="shared" si="209"/>
        <v>0.27880622874313099</v>
      </c>
      <c r="R1889" s="94">
        <f t="shared" si="209"/>
        <v>0.27880622874313099</v>
      </c>
      <c r="S1889" s="93">
        <f>(1+H1889)^((5-Dashboard!$F$9)*3/12)</f>
        <v>1.0634110914823312</v>
      </c>
      <c r="T1889" s="93">
        <f t="shared" si="208"/>
        <v>1.3598967275021365</v>
      </c>
      <c r="U1889" s="93">
        <f t="shared" si="208"/>
        <v>1.7390444055771326</v>
      </c>
      <c r="V1889" s="93">
        <f t="shared" si="208"/>
        <v>2.2239008179129329</v>
      </c>
      <c r="W1889" s="93">
        <f t="shared" si="208"/>
        <v>2.843938218054002</v>
      </c>
      <c r="X1889" s="93">
        <f t="shared" si="208"/>
        <v>3.6368459074080985</v>
      </c>
      <c r="Y1889" s="93">
        <f t="shared" si="207"/>
        <v>4.6508211993724409</v>
      </c>
      <c r="Z1889" s="93">
        <f t="shared" si="207"/>
        <v>5.9474991185280768</v>
      </c>
      <c r="AA1889" s="93">
        <f t="shared" si="207"/>
        <v>7.6056989182179855</v>
      </c>
      <c r="AB1889" s="93">
        <f t="shared" si="207"/>
        <v>9.7262151505620533</v>
      </c>
      <c r="AC1889" s="95">
        <f t="shared" si="207"/>
        <v>12.437944516634563</v>
      </c>
      <c r="AE1889" s="96"/>
    </row>
    <row r="1890" spans="3:31" ht="24.75" customHeight="1" x14ac:dyDescent="0.25">
      <c r="C1890" s="91">
        <f>ABS(E1890-Dashboard!$F$13)</f>
        <v>22.867224262088296</v>
      </c>
      <c r="D1890" s="92">
        <f t="shared" si="206"/>
        <v>0.27890622874313098</v>
      </c>
      <c r="E1890" s="93" cm="1">
        <f t="array" ref="E1890">SUM('DRE + DCF'!$S$41/TIR!S1890,'DRE + DCF'!$U$41:$AD$41/TIR!T1890:AC1890,TIR!F1890)</f>
        <v>26.642775737911702</v>
      </c>
      <c r="F1890" s="100">
        <f>'DRE + DCF'!$AE$38*'DRE + DCF'!$AE$39*(1+G1890)/(R1890-G1890)/AC1890</f>
        <v>9.029318268429023</v>
      </c>
      <c r="G1890" s="92">
        <f>R1890*(1-'DRE + DCF'!$AE$39)</f>
        <v>0.16734373724587859</v>
      </c>
      <c r="H1890" s="94">
        <f t="shared" si="204"/>
        <v>0.27890622874313098</v>
      </c>
      <c r="I1890" s="94">
        <f t="shared" si="209"/>
        <v>0.27890622874313098</v>
      </c>
      <c r="J1890" s="94">
        <f t="shared" si="209"/>
        <v>0.27890622874313098</v>
      </c>
      <c r="K1890" s="94">
        <f t="shared" si="209"/>
        <v>0.27890622874313098</v>
      </c>
      <c r="L1890" s="94">
        <f t="shared" si="209"/>
        <v>0.27890622874313098</v>
      </c>
      <c r="M1890" s="94">
        <f t="shared" si="209"/>
        <v>0.27890622874313098</v>
      </c>
      <c r="N1890" s="94">
        <f t="shared" si="209"/>
        <v>0.27890622874313098</v>
      </c>
      <c r="O1890" s="94">
        <f t="shared" si="209"/>
        <v>0.27890622874313098</v>
      </c>
      <c r="P1890" s="94">
        <f t="shared" si="209"/>
        <v>0.27890622874313098</v>
      </c>
      <c r="Q1890" s="94">
        <f t="shared" si="209"/>
        <v>0.27890622874313098</v>
      </c>
      <c r="R1890" s="94">
        <f t="shared" si="209"/>
        <v>0.27890622874313098</v>
      </c>
      <c r="S1890" s="93">
        <f>(1+H1890)^((5-Dashboard!$F$9)*3/12)</f>
        <v>1.0634318800092655</v>
      </c>
      <c r="T1890" s="93">
        <f t="shared" si="208"/>
        <v>1.3600296551878674</v>
      </c>
      <c r="U1890" s="93">
        <f t="shared" si="208"/>
        <v>1.7393503972951363</v>
      </c>
      <c r="V1890" s="93">
        <f t="shared" si="208"/>
        <v>2.2244660570675894</v>
      </c>
      <c r="W1890" s="93">
        <f t="shared" si="208"/>
        <v>2.8448834960114131</v>
      </c>
      <c r="X1890" s="93">
        <f t="shared" si="208"/>
        <v>3.6383392230975304</v>
      </c>
      <c r="Y1890" s="93">
        <f t="shared" si="207"/>
        <v>4.6530946946998757</v>
      </c>
      <c r="Z1890" s="93">
        <f t="shared" si="207"/>
        <v>5.9508717879832886</v>
      </c>
      <c r="AA1890" s="93">
        <f t="shared" si="207"/>
        <v>7.6106069961036003</v>
      </c>
      <c r="AB1890" s="93">
        <f t="shared" si="207"/>
        <v>9.7332526918329432</v>
      </c>
      <c r="AC1890" s="95">
        <f t="shared" si="207"/>
        <v>12.447917493515998</v>
      </c>
      <c r="AE1890" s="96"/>
    </row>
    <row r="1891" spans="3:31" ht="24.75" customHeight="1" x14ac:dyDescent="0.25">
      <c r="C1891" s="91">
        <f>ABS(E1891-Dashboard!$F$13)</f>
        <v>22.88319091365269</v>
      </c>
      <c r="D1891" s="92">
        <f t="shared" si="206"/>
        <v>0.27900622874313097</v>
      </c>
      <c r="E1891" s="93" cm="1">
        <f t="array" ref="E1891">SUM('DRE + DCF'!$S$41/TIR!S1891,'DRE + DCF'!$U$41:$AD$41/TIR!T1891:AC1891,TIR!F1891)</f>
        <v>26.626809086347308</v>
      </c>
      <c r="F1891" s="100">
        <f>'DRE + DCF'!$AE$38*'DRE + DCF'!$AE$39*(1+G1891)/(R1891-G1891)/AC1891</f>
        <v>9.0193146653940719</v>
      </c>
      <c r="G1891" s="92">
        <f>R1891*(1-'DRE + DCF'!$AE$39)</f>
        <v>0.16740373724587856</v>
      </c>
      <c r="H1891" s="94">
        <f t="shared" si="204"/>
        <v>0.27900622874313097</v>
      </c>
      <c r="I1891" s="94">
        <f t="shared" si="209"/>
        <v>0.27900622874313097</v>
      </c>
      <c r="J1891" s="94">
        <f t="shared" si="209"/>
        <v>0.27900622874313097</v>
      </c>
      <c r="K1891" s="94">
        <f t="shared" si="209"/>
        <v>0.27900622874313097</v>
      </c>
      <c r="L1891" s="94">
        <f t="shared" si="209"/>
        <v>0.27900622874313097</v>
      </c>
      <c r="M1891" s="94">
        <f t="shared" si="209"/>
        <v>0.27900622874313097</v>
      </c>
      <c r="N1891" s="94">
        <f t="shared" si="209"/>
        <v>0.27900622874313097</v>
      </c>
      <c r="O1891" s="94">
        <f t="shared" si="209"/>
        <v>0.27900622874313097</v>
      </c>
      <c r="P1891" s="94">
        <f t="shared" si="209"/>
        <v>0.27900622874313097</v>
      </c>
      <c r="Q1891" s="94">
        <f t="shared" si="209"/>
        <v>0.27900622874313097</v>
      </c>
      <c r="R1891" s="94">
        <f t="shared" si="209"/>
        <v>0.27900622874313097</v>
      </c>
      <c r="S1891" s="93">
        <f>(1+H1891)^((5-Dashboard!$F$9)*3/12)</f>
        <v>1.0634526673171159</v>
      </c>
      <c r="T1891" s="93">
        <f t="shared" si="208"/>
        <v>1.3601625854720878</v>
      </c>
      <c r="U1891" s="93">
        <f t="shared" si="208"/>
        <v>1.7396564189221615</v>
      </c>
      <c r="V1891" s="93">
        <f t="shared" si="208"/>
        <v>2.2250313956744141</v>
      </c>
      <c r="W1891" s="93">
        <f t="shared" si="208"/>
        <v>2.8458290142165978</v>
      </c>
      <c r="X1891" s="93">
        <f t="shared" si="208"/>
        <v>3.6398330351209527</v>
      </c>
      <c r="Y1891" s="93">
        <f t="shared" si="207"/>
        <v>4.6553691235047134</v>
      </c>
      <c r="Z1891" s="93">
        <f t="shared" si="207"/>
        <v>5.954246106060979</v>
      </c>
      <c r="AA1891" s="93">
        <f t="shared" si="207"/>
        <v>7.6155178571215254</v>
      </c>
      <c r="AB1891" s="93">
        <f t="shared" si="207"/>
        <v>9.7402947743629724</v>
      </c>
      <c r="AC1891" s="95">
        <f t="shared" si="207"/>
        <v>12.457897686204412</v>
      </c>
      <c r="AE1891" s="96"/>
    </row>
    <row r="1892" spans="3:31" ht="24.75" customHeight="1" x14ac:dyDescent="0.25">
      <c r="C1892" s="91">
        <f>ABS(E1892-Dashboard!$F$13)</f>
        <v>22.899141424173934</v>
      </c>
      <c r="D1892" s="92">
        <f t="shared" si="206"/>
        <v>0.27910622874313096</v>
      </c>
      <c r="E1892" s="93" cm="1">
        <f t="array" ref="E1892">SUM('DRE + DCF'!$S$41/TIR!S1892,'DRE + DCF'!$U$41:$AD$41/TIR!T1892:AC1892,TIR!F1892)</f>
        <v>26.610858575826065</v>
      </c>
      <c r="F1892" s="100">
        <f>'DRE + DCF'!$AE$38*'DRE + DCF'!$AE$39*(1+G1892)/(R1892-G1892)/AC1892</f>
        <v>9.0093238434337994</v>
      </c>
      <c r="G1892" s="92">
        <f>R1892*(1-'DRE + DCF'!$AE$39)</f>
        <v>0.16746373724587857</v>
      </c>
      <c r="H1892" s="94">
        <f t="shared" si="204"/>
        <v>0.27910622874313096</v>
      </c>
      <c r="I1892" s="94">
        <f t="shared" si="209"/>
        <v>0.27910622874313096</v>
      </c>
      <c r="J1892" s="94">
        <f t="shared" si="209"/>
        <v>0.27910622874313096</v>
      </c>
      <c r="K1892" s="94">
        <f t="shared" si="209"/>
        <v>0.27910622874313096</v>
      </c>
      <c r="L1892" s="94">
        <f t="shared" si="209"/>
        <v>0.27910622874313096</v>
      </c>
      <c r="M1892" s="94">
        <f t="shared" si="209"/>
        <v>0.27910622874313096</v>
      </c>
      <c r="N1892" s="94">
        <f t="shared" si="209"/>
        <v>0.27910622874313096</v>
      </c>
      <c r="O1892" s="94">
        <f t="shared" si="209"/>
        <v>0.27910622874313096</v>
      </c>
      <c r="P1892" s="94">
        <f t="shared" si="209"/>
        <v>0.27910622874313096</v>
      </c>
      <c r="Q1892" s="94">
        <f t="shared" si="209"/>
        <v>0.27910622874313096</v>
      </c>
      <c r="R1892" s="94">
        <f t="shared" si="209"/>
        <v>0.27910622874313096</v>
      </c>
      <c r="S1892" s="93">
        <f>(1+H1892)^((5-Dashboard!$F$9)*3/12)</f>
        <v>1.0634734534060495</v>
      </c>
      <c r="T1892" s="93">
        <f t="shared" si="208"/>
        <v>1.3602955183546457</v>
      </c>
      <c r="U1892" s="93">
        <f t="shared" si="208"/>
        <v>1.7399624704587933</v>
      </c>
      <c r="V1892" s="93">
        <f t="shared" si="208"/>
        <v>2.2255968337431287</v>
      </c>
      <c r="W1892" s="93">
        <f t="shared" si="208"/>
        <v>2.8467747727118264</v>
      </c>
      <c r="X1892" s="93">
        <f t="shared" si="208"/>
        <v>3.6413273436045079</v>
      </c>
      <c r="Y1892" s="93">
        <f t="shared" si="207"/>
        <v>4.6576444860972055</v>
      </c>
      <c r="Z1892" s="93">
        <f t="shared" si="207"/>
        <v>5.957622073438035</v>
      </c>
      <c r="AA1892" s="93">
        <f t="shared" si="207"/>
        <v>7.6204315026321572</v>
      </c>
      <c r="AB1892" s="93">
        <f t="shared" si="207"/>
        <v>9.7473414007271693</v>
      </c>
      <c r="AC1892" s="95">
        <f t="shared" si="207"/>
        <v>12.467885099355916</v>
      </c>
      <c r="AE1892" s="96"/>
    </row>
    <row r="1893" spans="3:31" ht="24.75" customHeight="1" x14ac:dyDescent="0.25">
      <c r="C1893" s="91">
        <f>ABS(E1893-Dashboard!$F$13)</f>
        <v>22.915075814906757</v>
      </c>
      <c r="D1893" s="92">
        <f t="shared" si="206"/>
        <v>0.27920622874313095</v>
      </c>
      <c r="E1893" s="93" cm="1">
        <f t="array" ref="E1893">SUM('DRE + DCF'!$S$41/TIR!S1893,'DRE + DCF'!$U$41:$AD$41/TIR!T1893:AC1893,TIR!F1893)</f>
        <v>26.594924185093241</v>
      </c>
      <c r="F1893" s="100">
        <f>'DRE + DCF'!$AE$38*'DRE + DCF'!$AE$39*(1+G1893)/(R1893-G1893)/AC1893</f>
        <v>8.9993457837124335</v>
      </c>
      <c r="G1893" s="92">
        <f>R1893*(1-'DRE + DCF'!$AE$39)</f>
        <v>0.16752373724587857</v>
      </c>
      <c r="H1893" s="94">
        <f t="shared" si="204"/>
        <v>0.27920622874313095</v>
      </c>
      <c r="I1893" s="94">
        <f t="shared" si="209"/>
        <v>0.27920622874313095</v>
      </c>
      <c r="J1893" s="94">
        <f t="shared" si="209"/>
        <v>0.27920622874313095</v>
      </c>
      <c r="K1893" s="94">
        <f t="shared" si="209"/>
        <v>0.27920622874313095</v>
      </c>
      <c r="L1893" s="94">
        <f t="shared" si="209"/>
        <v>0.27920622874313095</v>
      </c>
      <c r="M1893" s="94">
        <f t="shared" si="209"/>
        <v>0.27920622874313095</v>
      </c>
      <c r="N1893" s="94">
        <f t="shared" si="209"/>
        <v>0.27920622874313095</v>
      </c>
      <c r="O1893" s="94">
        <f t="shared" si="209"/>
        <v>0.27920622874313095</v>
      </c>
      <c r="P1893" s="94">
        <f t="shared" si="209"/>
        <v>0.27920622874313095</v>
      </c>
      <c r="Q1893" s="94">
        <f t="shared" si="209"/>
        <v>0.27920622874313095</v>
      </c>
      <c r="R1893" s="94">
        <f t="shared" si="209"/>
        <v>0.27920622874313095</v>
      </c>
      <c r="S1893" s="93">
        <f>(1+H1893)^((5-Dashboard!$F$9)*3/12)</f>
        <v>1.0634942382762329</v>
      </c>
      <c r="T1893" s="93">
        <f t="shared" si="208"/>
        <v>1.3604284538353886</v>
      </c>
      <c r="U1893" s="93">
        <f t="shared" si="208"/>
        <v>1.740268551905616</v>
      </c>
      <c r="V1893" s="93">
        <f t="shared" si="208"/>
        <v>2.2261623712834528</v>
      </c>
      <c r="W1893" s="93">
        <f t="shared" si="208"/>
        <v>2.8477207715393713</v>
      </c>
      <c r="X1893" s="93">
        <f t="shared" si="208"/>
        <v>3.6428221486743584</v>
      </c>
      <c r="Y1893" s="93">
        <f t="shared" si="207"/>
        <v>4.6599207827876752</v>
      </c>
      <c r="Z1893" s="93">
        <f t="shared" si="207"/>
        <v>5.960999690791561</v>
      </c>
      <c r="AA1893" s="93">
        <f t="shared" si="207"/>
        <v>7.6253479339964425</v>
      </c>
      <c r="AB1893" s="93">
        <f t="shared" si="207"/>
        <v>9.7543925735018142</v>
      </c>
      <c r="AC1893" s="95">
        <f t="shared" si="207"/>
        <v>12.477879737629259</v>
      </c>
      <c r="AE1893" s="96"/>
    </row>
    <row r="1894" spans="3:31" ht="24.75" customHeight="1" x14ac:dyDescent="0.25">
      <c r="C1894" s="91">
        <f>ABS(E1894-Dashboard!$F$13)</f>
        <v>22.930994107071832</v>
      </c>
      <c r="D1894" s="92">
        <f t="shared" si="206"/>
        <v>0.27930622874313094</v>
      </c>
      <c r="E1894" s="93" cm="1">
        <f t="array" ref="E1894">SUM('DRE + DCF'!$S$41/TIR!S1894,'DRE + DCF'!$U$41:$AD$41/TIR!T1894:AC1894,TIR!F1894)</f>
        <v>26.579005892928166</v>
      </c>
      <c r="F1894" s="100">
        <f>'DRE + DCF'!$AE$38*'DRE + DCF'!$AE$39*(1+G1894)/(R1894-G1894)/AC1894</f>
        <v>8.989380467426221</v>
      </c>
      <c r="G1894" s="92">
        <f>R1894*(1-'DRE + DCF'!$AE$39)</f>
        <v>0.16758373724587855</v>
      </c>
      <c r="H1894" s="94">
        <f t="shared" si="204"/>
        <v>0.27930622874313094</v>
      </c>
      <c r="I1894" s="94">
        <f t="shared" si="209"/>
        <v>0.27930622874313094</v>
      </c>
      <c r="J1894" s="94">
        <f t="shared" si="209"/>
        <v>0.27930622874313094</v>
      </c>
      <c r="K1894" s="94">
        <f t="shared" si="209"/>
        <v>0.27930622874313094</v>
      </c>
      <c r="L1894" s="94">
        <f t="shared" si="209"/>
        <v>0.27930622874313094</v>
      </c>
      <c r="M1894" s="94">
        <f t="shared" si="209"/>
        <v>0.27930622874313094</v>
      </c>
      <c r="N1894" s="94">
        <f t="shared" si="209"/>
        <v>0.27930622874313094</v>
      </c>
      <c r="O1894" s="94">
        <f t="shared" si="209"/>
        <v>0.27930622874313094</v>
      </c>
      <c r="P1894" s="94">
        <f t="shared" si="209"/>
        <v>0.27930622874313094</v>
      </c>
      <c r="Q1894" s="94">
        <f t="shared" si="209"/>
        <v>0.27930622874313094</v>
      </c>
      <c r="R1894" s="94">
        <f t="shared" si="209"/>
        <v>0.27930622874313094</v>
      </c>
      <c r="S1894" s="93">
        <f>(1+H1894)^((5-Dashboard!$F$9)*3/12)</f>
        <v>1.0635150219278329</v>
      </c>
      <c r="T1894" s="93">
        <f t="shared" si="208"/>
        <v>1.3605613919141641</v>
      </c>
      <c r="U1894" s="93">
        <f t="shared" si="208"/>
        <v>1.7405746632632142</v>
      </c>
      <c r="V1894" s="93">
        <f t="shared" si="208"/>
        <v>2.2267280083051078</v>
      </c>
      <c r="W1894" s="93">
        <f t="shared" si="208"/>
        <v>2.8486670107415106</v>
      </c>
      <c r="X1894" s="93">
        <f t="shared" si="208"/>
        <v>3.6443174504566902</v>
      </c>
      <c r="Y1894" s="93">
        <f t="shared" si="207"/>
        <v>4.6621980138865302</v>
      </c>
      <c r="Z1894" s="93">
        <f t="shared" si="207"/>
        <v>5.9643789587988918</v>
      </c>
      <c r="AA1894" s="93">
        <f t="shared" si="207"/>
        <v>7.6302671525758923</v>
      </c>
      <c r="AB1894" s="93">
        <f t="shared" si="207"/>
        <v>9.7614482952644526</v>
      </c>
      <c r="AC1894" s="95">
        <f t="shared" si="207"/>
        <v>12.487881605685832</v>
      </c>
      <c r="AE1894" s="96"/>
    </row>
    <row r="1895" spans="3:31" ht="24.75" customHeight="1" x14ac:dyDescent="0.25">
      <c r="C1895" s="91">
        <f>ABS(E1895-Dashboard!$F$13)</f>
        <v>22.946896321855821</v>
      </c>
      <c r="D1895" s="92">
        <f t="shared" si="206"/>
        <v>0.27940622874313092</v>
      </c>
      <c r="E1895" s="93" cm="1">
        <f t="array" ref="E1895">SUM('DRE + DCF'!$S$41/TIR!S1895,'DRE + DCF'!$U$41:$AD$41/TIR!T1895:AC1895,TIR!F1895)</f>
        <v>26.563103678144177</v>
      </c>
      <c r="F1895" s="100">
        <f>'DRE + DCF'!$AE$38*'DRE + DCF'!$AE$39*(1+G1895)/(R1895-G1895)/AC1895</f>
        <v>8.9794278758033741</v>
      </c>
      <c r="G1895" s="92">
        <f>R1895*(1-'DRE + DCF'!$AE$39)</f>
        <v>0.16764373724587855</v>
      </c>
      <c r="H1895" s="94">
        <f t="shared" si="204"/>
        <v>0.27940622874313092</v>
      </c>
      <c r="I1895" s="94">
        <f t="shared" si="209"/>
        <v>0.27940622874313092</v>
      </c>
      <c r="J1895" s="94">
        <f t="shared" si="209"/>
        <v>0.27940622874313092</v>
      </c>
      <c r="K1895" s="94">
        <f t="shared" si="209"/>
        <v>0.27940622874313092</v>
      </c>
      <c r="L1895" s="94">
        <f t="shared" si="209"/>
        <v>0.27940622874313092</v>
      </c>
      <c r="M1895" s="94">
        <f t="shared" si="209"/>
        <v>0.27940622874313092</v>
      </c>
      <c r="N1895" s="94">
        <f t="shared" si="209"/>
        <v>0.27940622874313092</v>
      </c>
      <c r="O1895" s="94">
        <f t="shared" si="209"/>
        <v>0.27940622874313092</v>
      </c>
      <c r="P1895" s="94">
        <f t="shared" si="209"/>
        <v>0.27940622874313092</v>
      </c>
      <c r="Q1895" s="94">
        <f t="shared" si="209"/>
        <v>0.27940622874313092</v>
      </c>
      <c r="R1895" s="94">
        <f t="shared" si="209"/>
        <v>0.27940622874313092</v>
      </c>
      <c r="S1895" s="93">
        <f>(1+H1895)^((5-Dashboard!$F$9)*3/12)</f>
        <v>1.0635358043610161</v>
      </c>
      <c r="T1895" s="93">
        <f t="shared" si="208"/>
        <v>1.3606943325908198</v>
      </c>
      <c r="U1895" s="93">
        <f t="shared" si="208"/>
        <v>1.7408808045321724</v>
      </c>
      <c r="V1895" s="93">
        <f t="shared" si="208"/>
        <v>2.2272937448178145</v>
      </c>
      <c r="W1895" s="93">
        <f t="shared" si="208"/>
        <v>2.8496134903605252</v>
      </c>
      <c r="X1895" s="93">
        <f t="shared" si="208"/>
        <v>3.64581324907771</v>
      </c>
      <c r="Y1895" s="93">
        <f t="shared" si="207"/>
        <v>4.6644761797042538</v>
      </c>
      <c r="Z1895" s="93">
        <f t="shared" si="207"/>
        <v>5.9677598781375858</v>
      </c>
      <c r="AA1895" s="93">
        <f t="shared" si="207"/>
        <v>7.6351891597325752</v>
      </c>
      <c r="AB1895" s="93">
        <f t="shared" si="207"/>
        <v>9.7685085685938891</v>
      </c>
      <c r="AC1895" s="95">
        <f t="shared" si="207"/>
        <v>12.497890708189667</v>
      </c>
      <c r="AE1895" s="96"/>
    </row>
    <row r="1896" spans="3:31" ht="24.75" customHeight="1" x14ac:dyDescent="0.25">
      <c r="C1896" s="91">
        <f>ABS(E1896-Dashboard!$F$13)</f>
        <v>22.962782480411448</v>
      </c>
      <c r="D1896" s="92">
        <f t="shared" si="206"/>
        <v>0.27950622874313091</v>
      </c>
      <c r="E1896" s="93" cm="1">
        <f t="array" ref="E1896">SUM('DRE + DCF'!$S$41/TIR!S1896,'DRE + DCF'!$U$41:$AD$41/TIR!T1896:AC1896,TIR!F1896)</f>
        <v>26.54721751958855</v>
      </c>
      <c r="F1896" s="100">
        <f>'DRE + DCF'!$AE$38*'DRE + DCF'!$AE$39*(1+G1896)/(R1896-G1896)/AC1896</f>
        <v>8.9694879901039943</v>
      </c>
      <c r="G1896" s="92">
        <f>R1896*(1-'DRE + DCF'!$AE$39)</f>
        <v>0.16770373724587853</v>
      </c>
      <c r="H1896" s="94">
        <f t="shared" si="204"/>
        <v>0.27950622874313091</v>
      </c>
      <c r="I1896" s="94">
        <f t="shared" si="209"/>
        <v>0.27950622874313091</v>
      </c>
      <c r="J1896" s="94">
        <f t="shared" si="209"/>
        <v>0.27950622874313091</v>
      </c>
      <c r="K1896" s="94">
        <f t="shared" si="209"/>
        <v>0.27950622874313091</v>
      </c>
      <c r="L1896" s="94">
        <f t="shared" si="209"/>
        <v>0.27950622874313091</v>
      </c>
      <c r="M1896" s="94">
        <f t="shared" si="209"/>
        <v>0.27950622874313091</v>
      </c>
      <c r="N1896" s="94">
        <f t="shared" si="209"/>
        <v>0.27950622874313091</v>
      </c>
      <c r="O1896" s="94">
        <f t="shared" si="209"/>
        <v>0.27950622874313091</v>
      </c>
      <c r="P1896" s="94">
        <f t="shared" si="209"/>
        <v>0.27950622874313091</v>
      </c>
      <c r="Q1896" s="94">
        <f t="shared" si="209"/>
        <v>0.27950622874313091</v>
      </c>
      <c r="R1896" s="94">
        <f t="shared" si="209"/>
        <v>0.27950622874313091</v>
      </c>
      <c r="S1896" s="93">
        <f>(1+H1896)^((5-Dashboard!$F$9)*3/12)</f>
        <v>1.063556585575949</v>
      </c>
      <c r="T1896" s="93">
        <f t="shared" si="208"/>
        <v>1.3608272758652036</v>
      </c>
      <c r="U1896" s="93">
        <f t="shared" si="208"/>
        <v>1.7411869757130749</v>
      </c>
      <c r="V1896" s="93">
        <f t="shared" si="208"/>
        <v>2.2278595808312938</v>
      </c>
      <c r="W1896" s="93">
        <f t="shared" si="208"/>
        <v>2.8505602104387009</v>
      </c>
      <c r="X1896" s="93">
        <f t="shared" si="208"/>
        <v>3.6473095446636479</v>
      </c>
      <c r="Y1896" s="93">
        <f t="shared" si="207"/>
        <v>4.6667552805514099</v>
      </c>
      <c r="Z1896" s="93">
        <f t="shared" si="207"/>
        <v>5.9711424494854262</v>
      </c>
      <c r="AA1896" s="93">
        <f t="shared" si="207"/>
        <v>7.6401139568291185</v>
      </c>
      <c r="AB1896" s="93">
        <f t="shared" si="207"/>
        <v>9.7755733960701843</v>
      </c>
      <c r="AC1896" s="95">
        <f t="shared" si="207"/>
        <v>12.507907049807443</v>
      </c>
      <c r="AE1896" s="96"/>
    </row>
    <row r="1897" spans="3:31" ht="24.75" customHeight="1" x14ac:dyDescent="0.25">
      <c r="C1897" s="91">
        <f>ABS(E1897-Dashboard!$F$13)</f>
        <v>22.978652603857565</v>
      </c>
      <c r="D1897" s="92">
        <f t="shared" si="206"/>
        <v>0.2796062287431309</v>
      </c>
      <c r="E1897" s="93" cm="1">
        <f t="array" ref="E1897">SUM('DRE + DCF'!$S$41/TIR!S1897,'DRE + DCF'!$U$41:$AD$41/TIR!T1897:AC1897,TIR!F1897)</f>
        <v>26.531347396142433</v>
      </c>
      <c r="F1897" s="100">
        <f>'DRE + DCF'!$AE$38*'DRE + DCF'!$AE$39*(1+G1897)/(R1897-G1897)/AC1897</f>
        <v>8.9595607916200102</v>
      </c>
      <c r="G1897" s="92">
        <f>R1897*(1-'DRE + DCF'!$AE$39)</f>
        <v>0.16776373724587854</v>
      </c>
      <c r="H1897" s="94">
        <f t="shared" si="204"/>
        <v>0.2796062287431309</v>
      </c>
      <c r="I1897" s="94">
        <f t="shared" si="209"/>
        <v>0.2796062287431309</v>
      </c>
      <c r="J1897" s="94">
        <f t="shared" si="209"/>
        <v>0.2796062287431309</v>
      </c>
      <c r="K1897" s="94">
        <f t="shared" si="209"/>
        <v>0.2796062287431309</v>
      </c>
      <c r="L1897" s="94">
        <f t="shared" si="209"/>
        <v>0.2796062287431309</v>
      </c>
      <c r="M1897" s="94">
        <f t="shared" si="209"/>
        <v>0.2796062287431309</v>
      </c>
      <c r="N1897" s="94">
        <f t="shared" si="209"/>
        <v>0.2796062287431309</v>
      </c>
      <c r="O1897" s="94">
        <f t="shared" si="209"/>
        <v>0.2796062287431309</v>
      </c>
      <c r="P1897" s="94">
        <f t="shared" si="209"/>
        <v>0.2796062287431309</v>
      </c>
      <c r="Q1897" s="94">
        <f t="shared" si="209"/>
        <v>0.2796062287431309</v>
      </c>
      <c r="R1897" s="94">
        <f t="shared" si="209"/>
        <v>0.2796062287431309</v>
      </c>
      <c r="S1897" s="93">
        <f>(1+H1897)^((5-Dashboard!$F$9)*3/12)</f>
        <v>1.0635773655727985</v>
      </c>
      <c r="T1897" s="93">
        <f t="shared" si="208"/>
        <v>1.360960221737163</v>
      </c>
      <c r="U1897" s="93">
        <f t="shared" si="208"/>
        <v>1.7414931768065063</v>
      </c>
      <c r="V1897" s="93">
        <f t="shared" si="208"/>
        <v>2.228425516355268</v>
      </c>
      <c r="W1897" s="93">
        <f t="shared" si="208"/>
        <v>2.8515071710183286</v>
      </c>
      <c r="X1897" s="93">
        <f t="shared" si="208"/>
        <v>3.6488063373407575</v>
      </c>
      <c r="Y1897" s="93">
        <f t="shared" si="207"/>
        <v>4.6690353167386434</v>
      </c>
      <c r="Z1897" s="93">
        <f t="shared" si="207"/>
        <v>5.9745266735204252</v>
      </c>
      <c r="AA1897" s="93">
        <f t="shared" si="207"/>
        <v>7.6450415452287146</v>
      </c>
      <c r="AB1897" s="93">
        <f t="shared" si="207"/>
        <v>9.7826427802746743</v>
      </c>
      <c r="AC1897" s="95">
        <f t="shared" si="207"/>
        <v>12.517930635208494</v>
      </c>
      <c r="AE1897" s="96"/>
    </row>
    <row r="1898" spans="3:31" ht="24.75" customHeight="1" x14ac:dyDescent="0.25">
      <c r="C1898" s="91">
        <f>ABS(E1898-Dashboard!$F$13)</f>
        <v>22.994506713279186</v>
      </c>
      <c r="D1898" s="92">
        <f t="shared" si="206"/>
        <v>0.27970622874313089</v>
      </c>
      <c r="E1898" s="93" cm="1">
        <f t="array" ref="E1898">SUM('DRE + DCF'!$S$41/TIR!S1898,'DRE + DCF'!$U$41:$AD$41/TIR!T1898:AC1898,TIR!F1898)</f>
        <v>26.515493286720812</v>
      </c>
      <c r="F1898" s="100">
        <f>'DRE + DCF'!$AE$38*'DRE + DCF'!$AE$39*(1+G1898)/(R1898-G1898)/AC1898</f>
        <v>8.9496462616751433</v>
      </c>
      <c r="G1898" s="92">
        <f>R1898*(1-'DRE + DCF'!$AE$39)</f>
        <v>0.16782373724587854</v>
      </c>
      <c r="H1898" s="94">
        <f t="shared" si="204"/>
        <v>0.27970622874313089</v>
      </c>
      <c r="I1898" s="94">
        <f t="shared" si="209"/>
        <v>0.27970622874313089</v>
      </c>
      <c r="J1898" s="94">
        <f t="shared" si="209"/>
        <v>0.27970622874313089</v>
      </c>
      <c r="K1898" s="94">
        <f t="shared" si="209"/>
        <v>0.27970622874313089</v>
      </c>
      <c r="L1898" s="94">
        <f t="shared" si="209"/>
        <v>0.27970622874313089</v>
      </c>
      <c r="M1898" s="94">
        <f t="shared" si="209"/>
        <v>0.27970622874313089</v>
      </c>
      <c r="N1898" s="94">
        <f t="shared" si="209"/>
        <v>0.27970622874313089</v>
      </c>
      <c r="O1898" s="94">
        <f t="shared" si="209"/>
        <v>0.27970622874313089</v>
      </c>
      <c r="P1898" s="94">
        <f t="shared" si="209"/>
        <v>0.27970622874313089</v>
      </c>
      <c r="Q1898" s="94">
        <f t="shared" si="209"/>
        <v>0.27970622874313089</v>
      </c>
      <c r="R1898" s="94">
        <f t="shared" si="209"/>
        <v>0.27970622874313089</v>
      </c>
      <c r="S1898" s="93">
        <f>(1+H1898)^((5-Dashboard!$F$9)*3/12)</f>
        <v>1.0635981443517311</v>
      </c>
      <c r="T1898" s="93">
        <f t="shared" si="208"/>
        <v>1.3610931702065459</v>
      </c>
      <c r="U1898" s="93">
        <f t="shared" si="208"/>
        <v>1.7417994078130512</v>
      </c>
      <c r="V1898" s="93">
        <f t="shared" si="208"/>
        <v>2.2289915513994583</v>
      </c>
      <c r="W1898" s="93">
        <f t="shared" si="208"/>
        <v>2.8524543721417013</v>
      </c>
      <c r="X1898" s="93">
        <f t="shared" si="208"/>
        <v>3.6503036272353118</v>
      </c>
      <c r="Y1898" s="93">
        <f t="shared" si="207"/>
        <v>4.6713162885766719</v>
      </c>
      <c r="Z1898" s="93">
        <f t="shared" si="207"/>
        <v>5.977912550920812</v>
      </c>
      <c r="AA1898" s="93">
        <f t="shared" si="207"/>
        <v>7.6499719262951018</v>
      </c>
      <c r="AB1898" s="93">
        <f t="shared" si="207"/>
        <v>9.7897167237899296</v>
      </c>
      <c r="AC1898" s="95">
        <f t="shared" si="207"/>
        <v>12.52796146906477</v>
      </c>
      <c r="AE1898" s="96"/>
    </row>
    <row r="1899" spans="3:31" ht="24.75" customHeight="1" x14ac:dyDescent="0.25">
      <c r="C1899" s="91">
        <f>ABS(E1899-Dashboard!$F$13)</f>
        <v>23.010344829727615</v>
      </c>
      <c r="D1899" s="92">
        <f t="shared" si="206"/>
        <v>0.27980622874313088</v>
      </c>
      <c r="E1899" s="93" cm="1">
        <f t="array" ref="E1899">SUM('DRE + DCF'!$S$41/TIR!S1899,'DRE + DCF'!$U$41:$AD$41/TIR!T1899:AC1899,TIR!F1899)</f>
        <v>26.499655170272383</v>
      </c>
      <c r="F1899" s="100">
        <f>'DRE + DCF'!$AE$38*'DRE + DCF'!$AE$39*(1+G1899)/(R1899-G1899)/AC1899</f>
        <v>8.9397443816247932</v>
      </c>
      <c r="G1899" s="92">
        <f>R1899*(1-'DRE + DCF'!$AE$39)</f>
        <v>0.16788373724587852</v>
      </c>
      <c r="H1899" s="94">
        <f t="shared" si="204"/>
        <v>0.27980622874313088</v>
      </c>
      <c r="I1899" s="94">
        <f t="shared" si="209"/>
        <v>0.27980622874313088</v>
      </c>
      <c r="J1899" s="94">
        <f t="shared" si="209"/>
        <v>0.27980622874313088</v>
      </c>
      <c r="K1899" s="94">
        <f t="shared" si="209"/>
        <v>0.27980622874313088</v>
      </c>
      <c r="L1899" s="94">
        <f t="shared" si="209"/>
        <v>0.27980622874313088</v>
      </c>
      <c r="M1899" s="94">
        <f t="shared" si="209"/>
        <v>0.27980622874313088</v>
      </c>
      <c r="N1899" s="94">
        <f t="shared" si="209"/>
        <v>0.27980622874313088</v>
      </c>
      <c r="O1899" s="94">
        <f t="shared" si="209"/>
        <v>0.27980622874313088</v>
      </c>
      <c r="P1899" s="94">
        <f t="shared" si="209"/>
        <v>0.27980622874313088</v>
      </c>
      <c r="Q1899" s="94">
        <f t="shared" si="209"/>
        <v>0.27980622874313088</v>
      </c>
      <c r="R1899" s="94">
        <f t="shared" si="209"/>
        <v>0.27980622874313088</v>
      </c>
      <c r="S1899" s="93">
        <f>(1+H1899)^((5-Dashboard!$F$9)*3/12)</f>
        <v>1.0636189219129133</v>
      </c>
      <c r="T1899" s="93">
        <f t="shared" si="208"/>
        <v>1.3612261212732002</v>
      </c>
      <c r="U1899" s="93">
        <f t="shared" si="208"/>
        <v>1.7421056687332941</v>
      </c>
      <c r="V1899" s="93">
        <f t="shared" si="208"/>
        <v>2.2295576859735871</v>
      </c>
      <c r="W1899" s="93">
        <f t="shared" si="208"/>
        <v>2.8534018138511179</v>
      </c>
      <c r="X1899" s="93">
        <f t="shared" si="208"/>
        <v>3.6518014144736082</v>
      </c>
      <c r="Y1899" s="93">
        <f t="shared" si="207"/>
        <v>4.6735981963762994</v>
      </c>
      <c r="Z1899" s="93">
        <f t="shared" si="207"/>
        <v>5.98130008236505</v>
      </c>
      <c r="AA1899" s="93">
        <f t="shared" si="207"/>
        <v>7.6549051013925924</v>
      </c>
      <c r="AB1899" s="93">
        <f t="shared" si="207"/>
        <v>9.7967952291998071</v>
      </c>
      <c r="AC1899" s="95">
        <f t="shared" si="207"/>
        <v>12.537999556050902</v>
      </c>
      <c r="AE1899" s="96"/>
    </row>
    <row r="1900" spans="3:31" ht="24.75" customHeight="1" x14ac:dyDescent="0.25">
      <c r="C1900" s="91">
        <f>ABS(E1900-Dashboard!$F$13)</f>
        <v>23.026166974220438</v>
      </c>
      <c r="D1900" s="92">
        <f t="shared" si="206"/>
        <v>0.27990622874313087</v>
      </c>
      <c r="E1900" s="93" cm="1">
        <f t="array" ref="E1900">SUM('DRE + DCF'!$S$41/TIR!S1900,'DRE + DCF'!$U$41:$AD$41/TIR!T1900:AC1900,TIR!F1900)</f>
        <v>26.48383302577956</v>
      </c>
      <c r="F1900" s="100">
        <f>'DRE + DCF'!$AE$38*'DRE + DCF'!$AE$39*(1+G1900)/(R1900-G1900)/AC1900</f>
        <v>8.9298551328560318</v>
      </c>
      <c r="G1900" s="92">
        <f>R1900*(1-'DRE + DCF'!$AE$39)</f>
        <v>0.16794373724587852</v>
      </c>
      <c r="H1900" s="94">
        <f t="shared" si="204"/>
        <v>0.27990622874313087</v>
      </c>
      <c r="I1900" s="94">
        <f t="shared" si="209"/>
        <v>0.27990622874313087</v>
      </c>
      <c r="J1900" s="94">
        <f t="shared" si="209"/>
        <v>0.27990622874313087</v>
      </c>
      <c r="K1900" s="94">
        <f t="shared" si="209"/>
        <v>0.27990622874313087</v>
      </c>
      <c r="L1900" s="94">
        <f t="shared" si="209"/>
        <v>0.27990622874313087</v>
      </c>
      <c r="M1900" s="94">
        <f t="shared" si="209"/>
        <v>0.27990622874313087</v>
      </c>
      <c r="N1900" s="94">
        <f t="shared" si="209"/>
        <v>0.27990622874313087</v>
      </c>
      <c r="O1900" s="94">
        <f t="shared" si="209"/>
        <v>0.27990622874313087</v>
      </c>
      <c r="P1900" s="94">
        <f t="shared" si="209"/>
        <v>0.27990622874313087</v>
      </c>
      <c r="Q1900" s="94">
        <f t="shared" si="209"/>
        <v>0.27990622874313087</v>
      </c>
      <c r="R1900" s="94">
        <f t="shared" si="209"/>
        <v>0.27990622874313087</v>
      </c>
      <c r="S1900" s="93">
        <f>(1+H1900)^((5-Dashboard!$F$9)*3/12)</f>
        <v>1.0636396982565115</v>
      </c>
      <c r="T1900" s="93">
        <f t="shared" si="208"/>
        <v>1.3613590749369733</v>
      </c>
      <c r="U1900" s="93">
        <f t="shared" si="208"/>
        <v>1.7424119595678187</v>
      </c>
      <c r="V1900" s="93">
        <f t="shared" si="208"/>
        <v>2.2301239200873755</v>
      </c>
      <c r="W1900" s="93">
        <f t="shared" si="208"/>
        <v>2.8543494961888802</v>
      </c>
      <c r="X1900" s="93">
        <f t="shared" si="208"/>
        <v>3.6532996991819653</v>
      </c>
      <c r="Y1900" s="93">
        <f t="shared" si="207"/>
        <v>4.6758810404484032</v>
      </c>
      <c r="Z1900" s="93">
        <f t="shared" si="207"/>
        <v>5.9846892685318229</v>
      </c>
      <c r="AA1900" s="93">
        <f t="shared" si="207"/>
        <v>7.6598410718860519</v>
      </c>
      <c r="AB1900" s="93">
        <f t="shared" si="207"/>
        <v>9.8038782990894173</v>
      </c>
      <c r="AC1900" s="95">
        <f t="shared" si="207"/>
        <v>12.548044900844156</v>
      </c>
      <c r="AE1900" s="96"/>
    </row>
    <row r="1901" spans="3:31" ht="24.75" customHeight="1" x14ac:dyDescent="0.25">
      <c r="C1901" s="91">
        <f>ABS(E1901-Dashboard!$F$13)</f>
        <v>23.041973167741645</v>
      </c>
      <c r="D1901" s="92">
        <f t="shared" si="206"/>
        <v>0.28000622874313086</v>
      </c>
      <c r="E1901" s="93" cm="1">
        <f t="array" ref="E1901">SUM('DRE + DCF'!$S$41/TIR!S1901,'DRE + DCF'!$U$41:$AD$41/TIR!T1901:AC1901,TIR!F1901)</f>
        <v>26.468026832258353</v>
      </c>
      <c r="F1901" s="100">
        <f>'DRE + DCF'!$AE$38*'DRE + DCF'!$AE$39*(1+G1901)/(R1901-G1901)/AC1901</f>
        <v>8.9199784967874951</v>
      </c>
      <c r="G1901" s="92">
        <f>R1901*(1-'DRE + DCF'!$AE$39)</f>
        <v>0.1680037372458785</v>
      </c>
      <c r="H1901" s="94">
        <f t="shared" si="204"/>
        <v>0.28000622874313086</v>
      </c>
      <c r="I1901" s="94">
        <f t="shared" si="209"/>
        <v>0.28000622874313086</v>
      </c>
      <c r="J1901" s="94">
        <f t="shared" si="209"/>
        <v>0.28000622874313086</v>
      </c>
      <c r="K1901" s="94">
        <f t="shared" si="209"/>
        <v>0.28000622874313086</v>
      </c>
      <c r="L1901" s="94">
        <f t="shared" si="209"/>
        <v>0.28000622874313086</v>
      </c>
      <c r="M1901" s="94">
        <f t="shared" si="209"/>
        <v>0.28000622874313086</v>
      </c>
      <c r="N1901" s="94">
        <f t="shared" si="209"/>
        <v>0.28000622874313086</v>
      </c>
      <c r="O1901" s="94">
        <f t="shared" si="209"/>
        <v>0.28000622874313086</v>
      </c>
      <c r="P1901" s="94">
        <f t="shared" si="209"/>
        <v>0.28000622874313086</v>
      </c>
      <c r="Q1901" s="94">
        <f t="shared" si="209"/>
        <v>0.28000622874313086</v>
      </c>
      <c r="R1901" s="94">
        <f t="shared" si="209"/>
        <v>0.28000622874313086</v>
      </c>
      <c r="S1901" s="93">
        <f>(1+H1901)^((5-Dashboard!$F$9)*3/12)</f>
        <v>1.0636604733826924</v>
      </c>
      <c r="T1901" s="93">
        <f t="shared" si="208"/>
        <v>1.3614920311977134</v>
      </c>
      <c r="U1901" s="93">
        <f t="shared" si="208"/>
        <v>1.7427182803172103</v>
      </c>
      <c r="V1901" s="93">
        <f t="shared" si="208"/>
        <v>2.2306902537505469</v>
      </c>
      <c r="W1901" s="93">
        <f t="shared" si="208"/>
        <v>2.8552974191972953</v>
      </c>
      <c r="X1901" s="93">
        <f t="shared" si="208"/>
        <v>3.6547984814867243</v>
      </c>
      <c r="Y1901" s="93">
        <f t="shared" si="207"/>
        <v>4.6781648211039437</v>
      </c>
      <c r="Z1901" s="93">
        <f t="shared" si="207"/>
        <v>5.988080110100042</v>
      </c>
      <c r="AA1901" s="93">
        <f t="shared" si="207"/>
        <v>7.6647798391409063</v>
      </c>
      <c r="AB1901" s="93">
        <f t="shared" si="207"/>
        <v>9.8109659360451325</v>
      </c>
      <c r="AC1901" s="95">
        <f t="shared" si="207"/>
        <v>12.558097508124451</v>
      </c>
      <c r="AE1901" s="96"/>
    </row>
    <row r="1902" spans="3:31" ht="24.75" customHeight="1" x14ac:dyDescent="0.25">
      <c r="C1902" s="91">
        <f>ABS(E1902-Dashboard!$F$13)</f>
        <v>23.057763431241639</v>
      </c>
      <c r="D1902" s="92">
        <f t="shared" si="206"/>
        <v>0.28010622874313085</v>
      </c>
      <c r="E1902" s="93" cm="1">
        <f t="array" ref="E1902">SUM('DRE + DCF'!$S$41/TIR!S1902,'DRE + DCF'!$U$41:$AD$41/TIR!T1902:AC1902,TIR!F1902)</f>
        <v>26.452236568758359</v>
      </c>
      <c r="F1902" s="100">
        <f>'DRE + DCF'!$AE$38*'DRE + DCF'!$AE$39*(1+G1902)/(R1902-G1902)/AC1902</f>
        <v>8.9101144548693654</v>
      </c>
      <c r="G1902" s="92">
        <f>R1902*(1-'DRE + DCF'!$AE$39)</f>
        <v>0.1680637372458785</v>
      </c>
      <c r="H1902" s="94">
        <f t="shared" si="204"/>
        <v>0.28010622874313085</v>
      </c>
      <c r="I1902" s="94">
        <f t="shared" si="209"/>
        <v>0.28010622874313085</v>
      </c>
      <c r="J1902" s="94">
        <f t="shared" si="209"/>
        <v>0.28010622874313085</v>
      </c>
      <c r="K1902" s="94">
        <f t="shared" si="209"/>
        <v>0.28010622874313085</v>
      </c>
      <c r="L1902" s="94">
        <f t="shared" si="209"/>
        <v>0.28010622874313085</v>
      </c>
      <c r="M1902" s="94">
        <f t="shared" si="209"/>
        <v>0.28010622874313085</v>
      </c>
      <c r="N1902" s="94">
        <f t="shared" si="209"/>
        <v>0.28010622874313085</v>
      </c>
      <c r="O1902" s="94">
        <f t="shared" si="209"/>
        <v>0.28010622874313085</v>
      </c>
      <c r="P1902" s="94">
        <f t="shared" si="209"/>
        <v>0.28010622874313085</v>
      </c>
      <c r="Q1902" s="94">
        <f t="shared" si="209"/>
        <v>0.28010622874313085</v>
      </c>
      <c r="R1902" s="94">
        <f t="shared" si="209"/>
        <v>0.28010622874313085</v>
      </c>
      <c r="S1902" s="93">
        <f>(1+H1902)^((5-Dashboard!$F$9)*3/12)</f>
        <v>1.0636812472916224</v>
      </c>
      <c r="T1902" s="93">
        <f t="shared" si="208"/>
        <v>1.3616249900552684</v>
      </c>
      <c r="U1902" s="93">
        <f t="shared" si="208"/>
        <v>1.7430246309820527</v>
      </c>
      <c r="V1902" s="93">
        <f t="shared" si="208"/>
        <v>2.2312566869728228</v>
      </c>
      <c r="W1902" s="93">
        <f t="shared" si="208"/>
        <v>2.8562455829186724</v>
      </c>
      <c r="X1902" s="93">
        <f t="shared" si="208"/>
        <v>3.6562977615142471</v>
      </c>
      <c r="Y1902" s="93">
        <f t="shared" si="207"/>
        <v>4.6804495386539537</v>
      </c>
      <c r="Z1902" s="93">
        <f t="shared" si="207"/>
        <v>5.9914726077488396</v>
      </c>
      <c r="AA1902" s="93">
        <f t="shared" si="207"/>
        <v>7.6697214045231386</v>
      </c>
      <c r="AB1902" s="93">
        <f t="shared" si="207"/>
        <v>9.8180581426545839</v>
      </c>
      <c r="AC1902" s="95">
        <f t="shared" si="207"/>
        <v>12.568157382574347</v>
      </c>
      <c r="AE1902" s="96"/>
    </row>
    <row r="1903" spans="3:31" ht="24.75" customHeight="1" x14ac:dyDescent="0.25">
      <c r="C1903" s="91">
        <f>ABS(E1903-Dashboard!$F$13)</f>
        <v>23.073537785637356</v>
      </c>
      <c r="D1903" s="92">
        <f t="shared" si="206"/>
        <v>0.28020622874313084</v>
      </c>
      <c r="E1903" s="93" cm="1">
        <f t="array" ref="E1903">SUM('DRE + DCF'!$S$41/TIR!S1903,'DRE + DCF'!$U$41:$AD$41/TIR!T1903:AC1903,TIR!F1903)</f>
        <v>26.436462214362642</v>
      </c>
      <c r="F1903" s="100">
        <f>'DRE + DCF'!$AE$38*'DRE + DCF'!$AE$39*(1+G1903)/(R1903-G1903)/AC1903</f>
        <v>8.9002629885832683</v>
      </c>
      <c r="G1903" s="92">
        <f>R1903*(1-'DRE + DCF'!$AE$39)</f>
        <v>0.16812373724587851</v>
      </c>
      <c r="H1903" s="94">
        <f t="shared" si="204"/>
        <v>0.28020622874313084</v>
      </c>
      <c r="I1903" s="94">
        <f t="shared" si="209"/>
        <v>0.28020622874313084</v>
      </c>
      <c r="J1903" s="94">
        <f t="shared" si="209"/>
        <v>0.28020622874313084</v>
      </c>
      <c r="K1903" s="94">
        <f t="shared" si="209"/>
        <v>0.28020622874313084</v>
      </c>
      <c r="L1903" s="94">
        <f t="shared" si="209"/>
        <v>0.28020622874313084</v>
      </c>
      <c r="M1903" s="94">
        <f t="shared" si="209"/>
        <v>0.28020622874313084</v>
      </c>
      <c r="N1903" s="94">
        <f t="shared" si="209"/>
        <v>0.28020622874313084</v>
      </c>
      <c r="O1903" s="94">
        <f t="shared" si="209"/>
        <v>0.28020622874313084</v>
      </c>
      <c r="P1903" s="94">
        <f t="shared" si="209"/>
        <v>0.28020622874313084</v>
      </c>
      <c r="Q1903" s="94">
        <f t="shared" si="209"/>
        <v>0.28020622874313084</v>
      </c>
      <c r="R1903" s="94">
        <f t="shared" si="209"/>
        <v>0.28020622874313084</v>
      </c>
      <c r="S1903" s="93">
        <f>(1+H1903)^((5-Dashboard!$F$9)*3/12)</f>
        <v>1.0637020199834679</v>
      </c>
      <c r="T1903" s="93">
        <f t="shared" si="208"/>
        <v>1.3617579515094858</v>
      </c>
      <c r="U1903" s="93">
        <f t="shared" si="208"/>
        <v>1.7433310115629299</v>
      </c>
      <c r="V1903" s="93">
        <f t="shared" si="208"/>
        <v>2.2318232197639261</v>
      </c>
      <c r="W1903" s="93">
        <f t="shared" si="208"/>
        <v>2.8571939873953274</v>
      </c>
      <c r="X1903" s="93">
        <f t="shared" si="208"/>
        <v>3.6577975393909203</v>
      </c>
      <c r="Y1903" s="93">
        <f t="shared" si="207"/>
        <v>4.6827351934095534</v>
      </c>
      <c r="Z1903" s="93">
        <f t="shared" si="207"/>
        <v>5.9948667621575797</v>
      </c>
      <c r="AA1903" s="93">
        <f t="shared" si="207"/>
        <v>7.674665769399299</v>
      </c>
      <c r="AB1903" s="93">
        <f t="shared" si="207"/>
        <v>9.8251549215066749</v>
      </c>
      <c r="AC1903" s="95">
        <f t="shared" si="207"/>
        <v>12.578224528879073</v>
      </c>
      <c r="AE1903" s="96"/>
    </row>
    <row r="1904" spans="3:31" ht="24.75" customHeight="1" x14ac:dyDescent="0.25">
      <c r="C1904" s="91">
        <f>ABS(E1904-Dashboard!$F$13)</f>
        <v>23.089296251812279</v>
      </c>
      <c r="D1904" s="92">
        <f t="shared" si="206"/>
        <v>0.28030622874313083</v>
      </c>
      <c r="E1904" s="93" cm="1">
        <f t="array" ref="E1904">SUM('DRE + DCF'!$S$41/TIR!S1904,'DRE + DCF'!$U$41:$AD$41/TIR!T1904:AC1904,TIR!F1904)</f>
        <v>26.420703748187719</v>
      </c>
      <c r="F1904" s="100">
        <f>'DRE + DCF'!$AE$38*'DRE + DCF'!$AE$39*(1+G1904)/(R1904-G1904)/AC1904</f>
        <v>8.8904240794422282</v>
      </c>
      <c r="G1904" s="92">
        <f>R1904*(1-'DRE + DCF'!$AE$39)</f>
        <v>0.16818373724587848</v>
      </c>
      <c r="H1904" s="94">
        <f t="shared" si="204"/>
        <v>0.28030622874313083</v>
      </c>
      <c r="I1904" s="94">
        <f t="shared" si="209"/>
        <v>0.28030622874313083</v>
      </c>
      <c r="J1904" s="94">
        <f t="shared" si="209"/>
        <v>0.28030622874313083</v>
      </c>
      <c r="K1904" s="94">
        <f t="shared" si="209"/>
        <v>0.28030622874313083</v>
      </c>
      <c r="L1904" s="94">
        <f t="shared" si="209"/>
        <v>0.28030622874313083</v>
      </c>
      <c r="M1904" s="94">
        <f t="shared" si="209"/>
        <v>0.28030622874313083</v>
      </c>
      <c r="N1904" s="94">
        <f t="shared" si="209"/>
        <v>0.28030622874313083</v>
      </c>
      <c r="O1904" s="94">
        <f t="shared" si="209"/>
        <v>0.28030622874313083</v>
      </c>
      <c r="P1904" s="94">
        <f t="shared" si="209"/>
        <v>0.28030622874313083</v>
      </c>
      <c r="Q1904" s="94">
        <f t="shared" si="209"/>
        <v>0.28030622874313083</v>
      </c>
      <c r="R1904" s="94">
        <f t="shared" si="209"/>
        <v>0.28030622874313083</v>
      </c>
      <c r="S1904" s="93">
        <f>(1+H1904)^((5-Dashboard!$F$9)*3/12)</f>
        <v>1.0637227914583949</v>
      </c>
      <c r="T1904" s="93">
        <f t="shared" si="208"/>
        <v>1.3618909155602135</v>
      </c>
      <c r="U1904" s="93">
        <f t="shared" si="208"/>
        <v>1.7436374220604265</v>
      </c>
      <c r="V1904" s="93">
        <f t="shared" si="208"/>
        <v>2.2323898521335792</v>
      </c>
      <c r="W1904" s="93">
        <f t="shared" si="208"/>
        <v>2.8581426326695785</v>
      </c>
      <c r="X1904" s="93">
        <f t="shared" si="208"/>
        <v>3.6592978152431517</v>
      </c>
      <c r="Y1904" s="93">
        <f t="shared" si="207"/>
        <v>4.6850217856819372</v>
      </c>
      <c r="Z1904" s="93">
        <f t="shared" si="207"/>
        <v>5.9982625740058495</v>
      </c>
      <c r="AA1904" s="93">
        <f t="shared" si="207"/>
        <v>7.6796129351364941</v>
      </c>
      <c r="AB1904" s="93">
        <f t="shared" si="207"/>
        <v>9.8322562751915701</v>
      </c>
      <c r="AC1904" s="95">
        <f t="shared" si="207"/>
        <v>12.588298951726502</v>
      </c>
      <c r="AE1904" s="96"/>
    </row>
    <row r="1905" spans="3:31" ht="24.75" customHeight="1" x14ac:dyDescent="0.25">
      <c r="C1905" s="91">
        <f>ABS(E1905-Dashboard!$F$13)</f>
        <v>23.105038850616548</v>
      </c>
      <c r="D1905" s="92">
        <f t="shared" si="206"/>
        <v>0.28040622874313081</v>
      </c>
      <c r="E1905" s="93" cm="1">
        <f t="array" ref="E1905">SUM('DRE + DCF'!$S$41/TIR!S1905,'DRE + DCF'!$U$41:$AD$41/TIR!T1905:AC1905,TIR!F1905)</f>
        <v>26.40496114938345</v>
      </c>
      <c r="F1905" s="100">
        <f>'DRE + DCF'!$AE$38*'DRE + DCF'!$AE$39*(1+G1905)/(R1905-G1905)/AC1905</f>
        <v>8.8805977089906278</v>
      </c>
      <c r="G1905" s="92">
        <f>R1905*(1-'DRE + DCF'!$AE$39)</f>
        <v>0.16824373724587849</v>
      </c>
      <c r="H1905" s="94">
        <f t="shared" si="204"/>
        <v>0.28040622874313081</v>
      </c>
      <c r="I1905" s="94">
        <f t="shared" si="209"/>
        <v>0.28040622874313081</v>
      </c>
      <c r="J1905" s="94">
        <f t="shared" si="209"/>
        <v>0.28040622874313081</v>
      </c>
      <c r="K1905" s="94">
        <f t="shared" si="209"/>
        <v>0.28040622874313081</v>
      </c>
      <c r="L1905" s="94">
        <f t="shared" si="209"/>
        <v>0.28040622874313081</v>
      </c>
      <c r="M1905" s="94">
        <f t="shared" si="209"/>
        <v>0.28040622874313081</v>
      </c>
      <c r="N1905" s="94">
        <f t="shared" si="209"/>
        <v>0.28040622874313081</v>
      </c>
      <c r="O1905" s="94">
        <f t="shared" si="209"/>
        <v>0.28040622874313081</v>
      </c>
      <c r="P1905" s="94">
        <f t="shared" si="209"/>
        <v>0.28040622874313081</v>
      </c>
      <c r="Q1905" s="94">
        <f t="shared" si="209"/>
        <v>0.28040622874313081</v>
      </c>
      <c r="R1905" s="94">
        <f t="shared" si="209"/>
        <v>0.28040622874313081</v>
      </c>
      <c r="S1905" s="93">
        <f>(1+H1905)^((5-Dashboard!$F$9)*3/12)</f>
        <v>1.0637435617165703</v>
      </c>
      <c r="T1905" s="93">
        <f t="shared" si="208"/>
        <v>1.3620238822072996</v>
      </c>
      <c r="U1905" s="93">
        <f t="shared" si="208"/>
        <v>1.7439438624751267</v>
      </c>
      <c r="V1905" s="93">
        <f t="shared" si="208"/>
        <v>2.232956584091506</v>
      </c>
      <c r="W1905" s="93">
        <f t="shared" si="208"/>
        <v>2.8590915187837487</v>
      </c>
      <c r="X1905" s="93">
        <f t="shared" si="208"/>
        <v>3.6607985891973698</v>
      </c>
      <c r="Y1905" s="93">
        <f t="shared" si="207"/>
        <v>4.687309315782378</v>
      </c>
      <c r="Z1905" s="93">
        <f t="shared" si="207"/>
        <v>6.0016600439734598</v>
      </c>
      <c r="AA1905" s="93">
        <f t="shared" si="207"/>
        <v>7.6845629031023899</v>
      </c>
      <c r="AB1905" s="93">
        <f t="shared" si="207"/>
        <v>9.8393622063006951</v>
      </c>
      <c r="AC1905" s="95">
        <f t="shared" si="207"/>
        <v>12.598380655807164</v>
      </c>
      <c r="AE1905" s="96"/>
    </row>
    <row r="1906" spans="3:31" ht="24.75" customHeight="1" x14ac:dyDescent="0.25">
      <c r="C1906" s="91">
        <f>ABS(E1906-Dashboard!$F$13)</f>
        <v>23.120765602866989</v>
      </c>
      <c r="D1906" s="92">
        <f t="shared" si="206"/>
        <v>0.2805062287431308</v>
      </c>
      <c r="E1906" s="93" cm="1">
        <f t="array" ref="E1906">SUM('DRE + DCF'!$S$41/TIR!S1906,'DRE + DCF'!$U$41:$AD$41/TIR!T1906:AC1906,TIR!F1906)</f>
        <v>26.389234397133009</v>
      </c>
      <c r="F1906" s="100">
        <f>'DRE + DCF'!$AE$38*'DRE + DCF'!$AE$39*(1+G1906)/(R1906-G1906)/AC1906</f>
        <v>8.870783858804101</v>
      </c>
      <c r="G1906" s="92">
        <f>R1906*(1-'DRE + DCF'!$AE$39)</f>
        <v>0.16830373724587847</v>
      </c>
      <c r="H1906" s="94">
        <f t="shared" si="204"/>
        <v>0.2805062287431308</v>
      </c>
      <c r="I1906" s="94">
        <f t="shared" si="209"/>
        <v>0.2805062287431308</v>
      </c>
      <c r="J1906" s="94">
        <f t="shared" si="209"/>
        <v>0.2805062287431308</v>
      </c>
      <c r="K1906" s="94">
        <f t="shared" si="209"/>
        <v>0.2805062287431308</v>
      </c>
      <c r="L1906" s="94">
        <f t="shared" si="209"/>
        <v>0.2805062287431308</v>
      </c>
      <c r="M1906" s="94">
        <f t="shared" si="209"/>
        <v>0.2805062287431308</v>
      </c>
      <c r="N1906" s="94">
        <f t="shared" si="209"/>
        <v>0.2805062287431308</v>
      </c>
      <c r="O1906" s="94">
        <f t="shared" si="209"/>
        <v>0.2805062287431308</v>
      </c>
      <c r="P1906" s="94">
        <f t="shared" si="209"/>
        <v>0.2805062287431308</v>
      </c>
      <c r="Q1906" s="94">
        <f t="shared" si="209"/>
        <v>0.2805062287431308</v>
      </c>
      <c r="R1906" s="94">
        <f t="shared" si="209"/>
        <v>0.2805062287431308</v>
      </c>
      <c r="S1906" s="93">
        <f>(1+H1906)^((5-Dashboard!$F$9)*3/12)</f>
        <v>1.0637643307581601</v>
      </c>
      <c r="T1906" s="93">
        <f t="shared" si="208"/>
        <v>1.362156851450592</v>
      </c>
      <c r="U1906" s="93">
        <f t="shared" si="208"/>
        <v>1.7442503328076147</v>
      </c>
      <c r="V1906" s="93">
        <f t="shared" si="208"/>
        <v>2.2335234156474293</v>
      </c>
      <c r="W1906" s="93">
        <f t="shared" si="208"/>
        <v>2.8600406457801659</v>
      </c>
      <c r="X1906" s="93">
        <f t="shared" si="208"/>
        <v>3.6622998613800286</v>
      </c>
      <c r="Y1906" s="93">
        <f t="shared" si="207"/>
        <v>4.6895977840222312</v>
      </c>
      <c r="Z1906" s="93">
        <f t="shared" si="207"/>
        <v>6.0050591727404505</v>
      </c>
      <c r="AA1906" s="93">
        <f t="shared" si="207"/>
        <v>7.6895156746652189</v>
      </c>
      <c r="AB1906" s="93">
        <f t="shared" si="207"/>
        <v>9.8464727174267512</v>
      </c>
      <c r="AC1906" s="95">
        <f t="shared" si="207"/>
        <v>12.608469645814257</v>
      </c>
      <c r="AE1906" s="96"/>
    </row>
    <row r="1907" spans="3:31" ht="24.75" customHeight="1" x14ac:dyDescent="0.25">
      <c r="C1907" s="91">
        <f>ABS(E1907-Dashboard!$F$13)</f>
        <v>23.136476529347156</v>
      </c>
      <c r="D1907" s="92">
        <f t="shared" si="206"/>
        <v>0.28060622874313079</v>
      </c>
      <c r="E1907" s="93" cm="1">
        <f t="array" ref="E1907">SUM('DRE + DCF'!$S$41/TIR!S1907,'DRE + DCF'!$U$41:$AD$41/TIR!T1907:AC1907,TIR!F1907)</f>
        <v>26.373523470652842</v>
      </c>
      <c r="F1907" s="100">
        <f>'DRE + DCF'!$AE$38*'DRE + DCF'!$AE$39*(1+G1907)/(R1907-G1907)/AC1907</f>
        <v>8.8609825104895243</v>
      </c>
      <c r="G1907" s="92">
        <f>R1907*(1-'DRE + DCF'!$AE$39)</f>
        <v>0.16836373724587847</v>
      </c>
      <c r="H1907" s="94">
        <f t="shared" ref="H1907:H1970" si="210">$D1907</f>
        <v>0.28060622874313079</v>
      </c>
      <c r="I1907" s="94">
        <f t="shared" si="209"/>
        <v>0.28060622874313079</v>
      </c>
      <c r="J1907" s="94">
        <f t="shared" si="209"/>
        <v>0.28060622874313079</v>
      </c>
      <c r="K1907" s="94">
        <f t="shared" si="209"/>
        <v>0.28060622874313079</v>
      </c>
      <c r="L1907" s="94">
        <f t="shared" si="209"/>
        <v>0.28060622874313079</v>
      </c>
      <c r="M1907" s="94">
        <f t="shared" si="209"/>
        <v>0.28060622874313079</v>
      </c>
      <c r="N1907" s="94">
        <f t="shared" si="209"/>
        <v>0.28060622874313079</v>
      </c>
      <c r="O1907" s="94">
        <f t="shared" si="209"/>
        <v>0.28060622874313079</v>
      </c>
      <c r="P1907" s="94">
        <f t="shared" si="209"/>
        <v>0.28060622874313079</v>
      </c>
      <c r="Q1907" s="94">
        <f t="shared" si="209"/>
        <v>0.28060622874313079</v>
      </c>
      <c r="R1907" s="94">
        <f t="shared" si="209"/>
        <v>0.28060622874313079</v>
      </c>
      <c r="S1907" s="93">
        <f>(1+H1907)^((5-Dashboard!$F$9)*3/12)</f>
        <v>1.0637850985833304</v>
      </c>
      <c r="T1907" s="93">
        <f t="shared" si="208"/>
        <v>1.3622898232899383</v>
      </c>
      <c r="U1907" s="93">
        <f t="shared" si="208"/>
        <v>1.744556833058474</v>
      </c>
      <c r="V1907" s="93">
        <f t="shared" si="208"/>
        <v>2.234090346811072</v>
      </c>
      <c r="W1907" s="93">
        <f t="shared" si="208"/>
        <v>2.8609900137011599</v>
      </c>
      <c r="X1907" s="93">
        <f t="shared" si="208"/>
        <v>3.6638016319176003</v>
      </c>
      <c r="Y1907" s="93">
        <f t="shared" si="207"/>
        <v>4.6918871907129267</v>
      </c>
      <c r="Z1907" s="93">
        <f t="shared" si="207"/>
        <v>6.0084599609870839</v>
      </c>
      <c r="AA1907" s="93">
        <f t="shared" si="207"/>
        <v>7.6944712511937681</v>
      </c>
      <c r="AB1907" s="93">
        <f t="shared" si="207"/>
        <v>9.8535878111636901</v>
      </c>
      <c r="AC1907" s="95">
        <f t="shared" si="207"/>
        <v>12.618565926443614</v>
      </c>
      <c r="AE1907" s="96"/>
    </row>
    <row r="1908" spans="3:31" ht="24.75" customHeight="1" x14ac:dyDescent="0.25">
      <c r="C1908" s="91">
        <f>ABS(E1908-Dashboard!$F$13)</f>
        <v>23.152171650807482</v>
      </c>
      <c r="D1908" s="92">
        <f t="shared" si="206"/>
        <v>0.28070622874313078</v>
      </c>
      <c r="E1908" s="93" cm="1">
        <f t="array" ref="E1908">SUM('DRE + DCF'!$S$41/TIR!S1908,'DRE + DCF'!$U$41:$AD$41/TIR!T1908:AC1908,TIR!F1908)</f>
        <v>26.357828349192516</v>
      </c>
      <c r="F1908" s="100">
        <f>'DRE + DCF'!$AE$38*'DRE + DCF'!$AE$39*(1+G1908)/(R1908-G1908)/AC1908</f>
        <v>8.8511936456849103</v>
      </c>
      <c r="G1908" s="92">
        <f>R1908*(1-'DRE + DCF'!$AE$39)</f>
        <v>0.16842373724587847</v>
      </c>
      <c r="H1908" s="94">
        <f t="shared" si="210"/>
        <v>0.28070622874313078</v>
      </c>
      <c r="I1908" s="94">
        <f t="shared" si="209"/>
        <v>0.28070622874313078</v>
      </c>
      <c r="J1908" s="94">
        <f t="shared" si="209"/>
        <v>0.28070622874313078</v>
      </c>
      <c r="K1908" s="94">
        <f t="shared" si="209"/>
        <v>0.28070622874313078</v>
      </c>
      <c r="L1908" s="94">
        <f t="shared" si="209"/>
        <v>0.28070622874313078</v>
      </c>
      <c r="M1908" s="94">
        <f t="shared" si="209"/>
        <v>0.28070622874313078</v>
      </c>
      <c r="N1908" s="94">
        <f t="shared" si="209"/>
        <v>0.28070622874313078</v>
      </c>
      <c r="O1908" s="94">
        <f t="shared" si="209"/>
        <v>0.28070622874313078</v>
      </c>
      <c r="P1908" s="94">
        <f t="shared" si="209"/>
        <v>0.28070622874313078</v>
      </c>
      <c r="Q1908" s="94">
        <f t="shared" si="209"/>
        <v>0.28070622874313078</v>
      </c>
      <c r="R1908" s="94">
        <f t="shared" si="209"/>
        <v>0.28070622874313078</v>
      </c>
      <c r="S1908" s="93">
        <f>(1+H1908)^((5-Dashboard!$F$9)*3/12)</f>
        <v>1.0638058651922477</v>
      </c>
      <c r="T1908" s="93">
        <f t="shared" si="208"/>
        <v>1.362422797725187</v>
      </c>
      <c r="U1908" s="93">
        <f t="shared" si="208"/>
        <v>1.7448633632282895</v>
      </c>
      <c r="V1908" s="93">
        <f t="shared" si="208"/>
        <v>2.2346573775921583</v>
      </c>
      <c r="W1908" s="93">
        <f t="shared" si="208"/>
        <v>2.8619396225890674</v>
      </c>
      <c r="X1908" s="93">
        <f t="shared" si="208"/>
        <v>3.6653039009365838</v>
      </c>
      <c r="Y1908" s="93">
        <f t="shared" si="207"/>
        <v>4.6941775361659781</v>
      </c>
      <c r="Z1908" s="93">
        <f t="shared" si="207"/>
        <v>6.0118624093938511</v>
      </c>
      <c r="AA1908" s="93">
        <f t="shared" si="207"/>
        <v>7.6994296340573909</v>
      </c>
      <c r="AB1908" s="93">
        <f t="shared" si="207"/>
        <v>9.8607074901067442</v>
      </c>
      <c r="AC1908" s="95">
        <f t="shared" si="207"/>
        <v>12.62866950239375</v>
      </c>
      <c r="AE1908" s="96"/>
    </row>
    <row r="1909" spans="3:31" ht="24.75" customHeight="1" x14ac:dyDescent="0.25">
      <c r="C1909" s="91">
        <f>ABS(E1909-Dashboard!$F$13)</f>
        <v>23.167850987965249</v>
      </c>
      <c r="D1909" s="92">
        <f t="shared" si="206"/>
        <v>0.28080622874313077</v>
      </c>
      <c r="E1909" s="93" cm="1">
        <f t="array" ref="E1909">SUM('DRE + DCF'!$S$41/TIR!S1909,'DRE + DCF'!$U$41:$AD$41/TIR!T1909:AC1909,TIR!F1909)</f>
        <v>26.342149012034749</v>
      </c>
      <c r="F1909" s="100">
        <f>'DRE + DCF'!$AE$38*'DRE + DCF'!$AE$39*(1+G1909)/(R1909-G1909)/AC1909</f>
        <v>8.8414172460593718</v>
      </c>
      <c r="G1909" s="92">
        <f>R1909*(1-'DRE + DCF'!$AE$39)</f>
        <v>0.16848373724587845</v>
      </c>
      <c r="H1909" s="94">
        <f t="shared" si="210"/>
        <v>0.28080622874313077</v>
      </c>
      <c r="I1909" s="94">
        <f t="shared" si="209"/>
        <v>0.28080622874313077</v>
      </c>
      <c r="J1909" s="94">
        <f t="shared" si="209"/>
        <v>0.28080622874313077</v>
      </c>
      <c r="K1909" s="94">
        <f t="shared" si="209"/>
        <v>0.28080622874313077</v>
      </c>
      <c r="L1909" s="94">
        <f t="shared" si="209"/>
        <v>0.28080622874313077</v>
      </c>
      <c r="M1909" s="94">
        <f t="shared" si="209"/>
        <v>0.28080622874313077</v>
      </c>
      <c r="N1909" s="94">
        <f t="shared" si="209"/>
        <v>0.28080622874313077</v>
      </c>
      <c r="O1909" s="94">
        <f t="shared" si="209"/>
        <v>0.28080622874313077</v>
      </c>
      <c r="P1909" s="94">
        <f t="shared" si="209"/>
        <v>0.28080622874313077</v>
      </c>
      <c r="Q1909" s="94">
        <f t="shared" si="209"/>
        <v>0.28080622874313077</v>
      </c>
      <c r="R1909" s="94">
        <f t="shared" si="209"/>
        <v>0.28080622874313077</v>
      </c>
      <c r="S1909" s="93">
        <f>(1+H1909)^((5-Dashboard!$F$9)*3/12)</f>
        <v>1.0638266305850783</v>
      </c>
      <c r="T1909" s="93">
        <f t="shared" si="208"/>
        <v>1.3625557747561858</v>
      </c>
      <c r="U1909" s="93">
        <f t="shared" si="208"/>
        <v>1.7451699233176452</v>
      </c>
      <c r="V1909" s="93">
        <f t="shared" si="208"/>
        <v>2.2352245080004121</v>
      </c>
      <c r="W1909" s="93">
        <f t="shared" si="208"/>
        <v>2.8628894724862275</v>
      </c>
      <c r="X1909" s="93">
        <f t="shared" si="208"/>
        <v>3.6668066685634959</v>
      </c>
      <c r="Y1909" s="93">
        <f t="shared" si="207"/>
        <v>4.6964688206929743</v>
      </c>
      <c r="Z1909" s="93">
        <f t="shared" si="207"/>
        <v>6.0152665186414671</v>
      </c>
      <c r="AA1909" s="93">
        <f t="shared" si="207"/>
        <v>7.7043908246259987</v>
      </c>
      <c r="AB1909" s="93">
        <f t="shared" si="207"/>
        <v>9.8678317568524054</v>
      </c>
      <c r="AC1909" s="95">
        <f t="shared" si="207"/>
        <v>12.638780378365832</v>
      </c>
      <c r="AE1909" s="96"/>
    </row>
    <row r="1910" spans="3:31" ht="24.75" customHeight="1" x14ac:dyDescent="0.25">
      <c r="C1910" s="91">
        <f>ABS(E1910-Dashboard!$F$13)</f>
        <v>23.183514561504673</v>
      </c>
      <c r="D1910" s="92">
        <f t="shared" si="206"/>
        <v>0.28090622874313076</v>
      </c>
      <c r="E1910" s="93" cm="1">
        <f t="array" ref="E1910">SUM('DRE + DCF'!$S$41/TIR!S1910,'DRE + DCF'!$U$41:$AD$41/TIR!T1910:AC1910,TIR!F1910)</f>
        <v>26.326485438495325</v>
      </c>
      <c r="F1910" s="100">
        <f>'DRE + DCF'!$AE$38*'DRE + DCF'!$AE$39*(1+G1910)/(R1910-G1910)/AC1910</f>
        <v>8.831653293313062</v>
      </c>
      <c r="G1910" s="92">
        <f>R1910*(1-'DRE + DCF'!$AE$39)</f>
        <v>0.16854373724587846</v>
      </c>
      <c r="H1910" s="94">
        <f t="shared" si="210"/>
        <v>0.28090622874313076</v>
      </c>
      <c r="I1910" s="94">
        <f t="shared" si="209"/>
        <v>0.28090622874313076</v>
      </c>
      <c r="J1910" s="94">
        <f t="shared" si="209"/>
        <v>0.28090622874313076</v>
      </c>
      <c r="K1910" s="94">
        <f t="shared" si="209"/>
        <v>0.28090622874313076</v>
      </c>
      <c r="L1910" s="94">
        <f t="shared" si="209"/>
        <v>0.28090622874313076</v>
      </c>
      <c r="M1910" s="94">
        <f t="shared" si="209"/>
        <v>0.28090622874313076</v>
      </c>
      <c r="N1910" s="94">
        <f t="shared" si="209"/>
        <v>0.28090622874313076</v>
      </c>
      <c r="O1910" s="94">
        <f t="shared" si="209"/>
        <v>0.28090622874313076</v>
      </c>
      <c r="P1910" s="94">
        <f t="shared" si="209"/>
        <v>0.28090622874313076</v>
      </c>
      <c r="Q1910" s="94">
        <f t="shared" si="209"/>
        <v>0.28090622874313076</v>
      </c>
      <c r="R1910" s="94">
        <f t="shared" si="209"/>
        <v>0.28090622874313076</v>
      </c>
      <c r="S1910" s="93">
        <f>(1+H1910)^((5-Dashboard!$F$9)*3/12)</f>
        <v>1.063847394761988</v>
      </c>
      <c r="T1910" s="93">
        <f t="shared" si="208"/>
        <v>1.3626887543827826</v>
      </c>
      <c r="U1910" s="93">
        <f t="shared" si="208"/>
        <v>1.7454765133271244</v>
      </c>
      <c r="V1910" s="93">
        <f t="shared" si="208"/>
        <v>2.2357917380455561</v>
      </c>
      <c r="W1910" s="93">
        <f t="shared" si="208"/>
        <v>2.8638395634349831</v>
      </c>
      <c r="X1910" s="93">
        <f t="shared" si="208"/>
        <v>3.6683099349248782</v>
      </c>
      <c r="Y1910" s="93">
        <f t="shared" si="207"/>
        <v>4.6987610446055852</v>
      </c>
      <c r="Z1910" s="93">
        <f t="shared" si="207"/>
        <v>6.0186722894108735</v>
      </c>
      <c r="AA1910" s="93">
        <f t="shared" si="207"/>
        <v>7.7093548242700667</v>
      </c>
      <c r="AB1910" s="93">
        <f t="shared" si="207"/>
        <v>9.8749606139984323</v>
      </c>
      <c r="AC1910" s="95">
        <f t="shared" si="207"/>
        <v>12.648898559063683</v>
      </c>
      <c r="AE1910" s="96"/>
    </row>
    <row r="1911" spans="3:31" ht="24.75" customHeight="1" x14ac:dyDescent="0.25">
      <c r="C1911" s="91">
        <f>ABS(E1911-Dashboard!$F$13)</f>
        <v>23.199162392077017</v>
      </c>
      <c r="D1911" s="92">
        <f t="shared" si="206"/>
        <v>0.28100622874313075</v>
      </c>
      <c r="E1911" s="93" cm="1">
        <f t="array" ref="E1911">SUM('DRE + DCF'!$S$41/TIR!S1911,'DRE + DCF'!$U$41:$AD$41/TIR!T1911:AC1911,TIR!F1911)</f>
        <v>26.310837607922981</v>
      </c>
      <c r="F1911" s="100">
        <f>'DRE + DCF'!$AE$38*'DRE + DCF'!$AE$39*(1+G1911)/(R1911-G1911)/AC1911</f>
        <v>8.8219017691771029</v>
      </c>
      <c r="G1911" s="92">
        <f>R1911*(1-'DRE + DCF'!$AE$39)</f>
        <v>0.16860373724587843</v>
      </c>
      <c r="H1911" s="94">
        <f t="shared" si="210"/>
        <v>0.28100622874313075</v>
      </c>
      <c r="I1911" s="94">
        <f t="shared" si="209"/>
        <v>0.28100622874313075</v>
      </c>
      <c r="J1911" s="94">
        <f t="shared" si="209"/>
        <v>0.28100622874313075</v>
      </c>
      <c r="K1911" s="94">
        <f t="shared" si="209"/>
        <v>0.28100622874313075</v>
      </c>
      <c r="L1911" s="94">
        <f t="shared" si="209"/>
        <v>0.28100622874313075</v>
      </c>
      <c r="M1911" s="94">
        <f t="shared" si="209"/>
        <v>0.28100622874313075</v>
      </c>
      <c r="N1911" s="94">
        <f t="shared" si="209"/>
        <v>0.28100622874313075</v>
      </c>
      <c r="O1911" s="94">
        <f t="shared" si="209"/>
        <v>0.28100622874313075</v>
      </c>
      <c r="P1911" s="94">
        <f t="shared" si="209"/>
        <v>0.28100622874313075</v>
      </c>
      <c r="Q1911" s="94">
        <f t="shared" si="209"/>
        <v>0.28100622874313075</v>
      </c>
      <c r="R1911" s="94">
        <f t="shared" si="209"/>
        <v>0.28100622874313075</v>
      </c>
      <c r="S1911" s="93">
        <f>(1+H1911)^((5-Dashboard!$F$9)*3/12)</f>
        <v>1.063868157723143</v>
      </c>
      <c r="T1911" s="93">
        <f t="shared" si="208"/>
        <v>1.3628217366048256</v>
      </c>
      <c r="U1911" s="93">
        <f t="shared" si="208"/>
        <v>1.7457831332573119</v>
      </c>
      <c r="V1911" s="93">
        <f t="shared" si="208"/>
        <v>2.2363590677373155</v>
      </c>
      <c r="W1911" s="93">
        <f t="shared" si="208"/>
        <v>2.8647898954776823</v>
      </c>
      <c r="X1911" s="93">
        <f t="shared" si="208"/>
        <v>3.6698137001472935</v>
      </c>
      <c r="Y1911" s="93">
        <f t="shared" si="207"/>
        <v>4.7010542082155586</v>
      </c>
      <c r="Z1911" s="93">
        <f t="shared" si="207"/>
        <v>6.0220797223832374</v>
      </c>
      <c r="AA1911" s="93">
        <f t="shared" si="207"/>
        <v>7.7143216343606307</v>
      </c>
      <c r="AB1911" s="93">
        <f t="shared" si="207"/>
        <v>9.8820940641438568</v>
      </c>
      <c r="AC1911" s="95">
        <f t="shared" si="207"/>
        <v>12.6590240491938</v>
      </c>
      <c r="AE1911" s="96"/>
    </row>
    <row r="1912" spans="3:31" ht="24.75" customHeight="1" x14ac:dyDescent="0.25">
      <c r="C1912" s="91">
        <f>ABS(E1912-Dashboard!$F$13)</f>
        <v>23.214794500300592</v>
      </c>
      <c r="D1912" s="92">
        <f t="shared" si="206"/>
        <v>0.28110622874313074</v>
      </c>
      <c r="E1912" s="93" cm="1">
        <f t="array" ref="E1912">SUM('DRE + DCF'!$S$41/TIR!S1912,'DRE + DCF'!$U$41:$AD$41/TIR!T1912:AC1912,TIR!F1912)</f>
        <v>26.295205499699406</v>
      </c>
      <c r="F1912" s="100">
        <f>'DRE + DCF'!$AE$38*'DRE + DCF'!$AE$39*(1+G1912)/(R1912-G1912)/AC1912</f>
        <v>8.8121626554135286</v>
      </c>
      <c r="G1912" s="92">
        <f>R1912*(1-'DRE + DCF'!$AE$39)</f>
        <v>0.16866373724587844</v>
      </c>
      <c r="H1912" s="94">
        <f t="shared" si="210"/>
        <v>0.28110622874313074</v>
      </c>
      <c r="I1912" s="94">
        <f t="shared" si="209"/>
        <v>0.28110622874313074</v>
      </c>
      <c r="J1912" s="94">
        <f t="shared" si="209"/>
        <v>0.28110622874313074</v>
      </c>
      <c r="K1912" s="94">
        <f t="shared" si="209"/>
        <v>0.28110622874313074</v>
      </c>
      <c r="L1912" s="94">
        <f t="shared" ref="I1912:R1937" si="211">$D1912</f>
        <v>0.28110622874313074</v>
      </c>
      <c r="M1912" s="94">
        <f t="shared" si="211"/>
        <v>0.28110622874313074</v>
      </c>
      <c r="N1912" s="94">
        <f t="shared" si="211"/>
        <v>0.28110622874313074</v>
      </c>
      <c r="O1912" s="94">
        <f t="shared" si="211"/>
        <v>0.28110622874313074</v>
      </c>
      <c r="P1912" s="94">
        <f t="shared" si="211"/>
        <v>0.28110622874313074</v>
      </c>
      <c r="Q1912" s="94">
        <f t="shared" si="211"/>
        <v>0.28110622874313074</v>
      </c>
      <c r="R1912" s="94">
        <f t="shared" si="211"/>
        <v>0.28110622874313074</v>
      </c>
      <c r="S1912" s="93">
        <f>(1+H1912)^((5-Dashboard!$F$9)*3/12)</f>
        <v>1.0638889194687096</v>
      </c>
      <c r="T1912" s="93">
        <f t="shared" si="208"/>
        <v>1.3629547214221629</v>
      </c>
      <c r="U1912" s="93">
        <f t="shared" si="208"/>
        <v>1.7460897831087914</v>
      </c>
      <c r="V1912" s="93">
        <f t="shared" si="208"/>
        <v>2.236926497085415</v>
      </c>
      <c r="W1912" s="93">
        <f t="shared" si="208"/>
        <v>2.8657404686566781</v>
      </c>
      <c r="X1912" s="93">
        <f t="shared" si="208"/>
        <v>3.6713179643573288</v>
      </c>
      <c r="Y1912" s="93">
        <f t="shared" si="207"/>
        <v>4.7033483118347252</v>
      </c>
      <c r="Z1912" s="93">
        <f t="shared" si="207"/>
        <v>6.0254888182399551</v>
      </c>
      <c r="AA1912" s="93">
        <f t="shared" si="207"/>
        <v>7.7192912562692921</v>
      </c>
      <c r="AB1912" s="93">
        <f t="shared" si="207"/>
        <v>9.8892321098889759</v>
      </c>
      <c r="AC1912" s="95">
        <f t="shared" si="207"/>
        <v>12.66915685346534</v>
      </c>
      <c r="AE1912" s="96"/>
    </row>
    <row r="1913" spans="3:31" ht="24.75" customHeight="1" x14ac:dyDescent="0.25">
      <c r="C1913" s="91">
        <f>ABS(E1913-Dashboard!$F$13)</f>
        <v>23.230410906760831</v>
      </c>
      <c r="D1913" s="92">
        <f t="shared" si="206"/>
        <v>0.28120622874313073</v>
      </c>
      <c r="E1913" s="93" cm="1">
        <f t="array" ref="E1913">SUM('DRE + DCF'!$S$41/TIR!S1913,'DRE + DCF'!$U$41:$AD$41/TIR!T1913:AC1913,TIR!F1913)</f>
        <v>26.279589093239167</v>
      </c>
      <c r="F1913" s="100">
        <f>'DRE + DCF'!$AE$38*'DRE + DCF'!$AE$39*(1+G1913)/(R1913-G1913)/AC1913</f>
        <v>8.802435933815234</v>
      </c>
      <c r="G1913" s="92">
        <f>R1913*(1-'DRE + DCF'!$AE$39)</f>
        <v>0.16872373724587844</v>
      </c>
      <c r="H1913" s="94">
        <f t="shared" si="210"/>
        <v>0.28120622874313073</v>
      </c>
      <c r="I1913" s="94">
        <f t="shared" si="211"/>
        <v>0.28120622874313073</v>
      </c>
      <c r="J1913" s="94">
        <f t="shared" si="211"/>
        <v>0.28120622874313073</v>
      </c>
      <c r="K1913" s="94">
        <f t="shared" si="211"/>
        <v>0.28120622874313073</v>
      </c>
      <c r="L1913" s="94">
        <f t="shared" si="211"/>
        <v>0.28120622874313073</v>
      </c>
      <c r="M1913" s="94">
        <f t="shared" si="211"/>
        <v>0.28120622874313073</v>
      </c>
      <c r="N1913" s="94">
        <f t="shared" si="211"/>
        <v>0.28120622874313073</v>
      </c>
      <c r="O1913" s="94">
        <f t="shared" si="211"/>
        <v>0.28120622874313073</v>
      </c>
      <c r="P1913" s="94">
        <f t="shared" si="211"/>
        <v>0.28120622874313073</v>
      </c>
      <c r="Q1913" s="94">
        <f t="shared" si="211"/>
        <v>0.28120622874313073</v>
      </c>
      <c r="R1913" s="94">
        <f t="shared" si="211"/>
        <v>0.28120622874313073</v>
      </c>
      <c r="S1913" s="93">
        <f>(1+H1913)^((5-Dashboard!$F$9)*3/12)</f>
        <v>1.0639096799988534</v>
      </c>
      <c r="T1913" s="93">
        <f t="shared" si="208"/>
        <v>1.363087708834642</v>
      </c>
      <c r="U1913" s="93">
        <f t="shared" si="208"/>
        <v>1.7463964628821464</v>
      </c>
      <c r="V1913" s="93">
        <f t="shared" si="208"/>
        <v>2.2374940260995779</v>
      </c>
      <c r="W1913" s="93">
        <f t="shared" si="208"/>
        <v>2.8666912830143243</v>
      </c>
      <c r="X1913" s="93">
        <f t="shared" si="208"/>
        <v>3.6728227276815892</v>
      </c>
      <c r="Y1913" s="93">
        <f t="shared" si="207"/>
        <v>4.7056433557749875</v>
      </c>
      <c r="Z1913" s="93">
        <f t="shared" si="207"/>
        <v>6.0288995776626422</v>
      </c>
      <c r="AA1913" s="93">
        <f t="shared" si="207"/>
        <v>7.7242636913682077</v>
      </c>
      <c r="AB1913" s="93">
        <f t="shared" si="207"/>
        <v>9.8963747538353548</v>
      </c>
      <c r="AC1913" s="95">
        <f t="shared" si="207"/>
        <v>12.679296976590123</v>
      </c>
      <c r="AE1913" s="96"/>
    </row>
    <row r="1914" spans="3:31" ht="24.75" customHeight="1" x14ac:dyDescent="0.25">
      <c r="C1914" s="91">
        <f>ABS(E1914-Dashboard!$F$13)</f>
        <v>23.246011632010394</v>
      </c>
      <c r="D1914" s="92">
        <f t="shared" si="206"/>
        <v>0.28130622874313072</v>
      </c>
      <c r="E1914" s="93" cm="1">
        <f t="array" ref="E1914">SUM('DRE + DCF'!$S$41/TIR!S1914,'DRE + DCF'!$U$41:$AD$41/TIR!T1914:AC1914,TIR!F1914)</f>
        <v>26.263988367989604</v>
      </c>
      <c r="F1914" s="100">
        <f>'DRE + DCF'!$AE$38*'DRE + DCF'!$AE$39*(1+G1914)/(R1914-G1914)/AC1914</f>
        <v>8.7927215862058947</v>
      </c>
      <c r="G1914" s="92">
        <f>R1914*(1-'DRE + DCF'!$AE$39)</f>
        <v>0.16878373724587842</v>
      </c>
      <c r="H1914" s="94">
        <f t="shared" si="210"/>
        <v>0.28130622874313072</v>
      </c>
      <c r="I1914" s="94">
        <f t="shared" si="211"/>
        <v>0.28130622874313072</v>
      </c>
      <c r="J1914" s="94">
        <f t="shared" si="211"/>
        <v>0.28130622874313072</v>
      </c>
      <c r="K1914" s="94">
        <f t="shared" si="211"/>
        <v>0.28130622874313072</v>
      </c>
      <c r="L1914" s="94">
        <f t="shared" si="211"/>
        <v>0.28130622874313072</v>
      </c>
      <c r="M1914" s="94">
        <f t="shared" si="211"/>
        <v>0.28130622874313072</v>
      </c>
      <c r="N1914" s="94">
        <f t="shared" si="211"/>
        <v>0.28130622874313072</v>
      </c>
      <c r="O1914" s="94">
        <f t="shared" si="211"/>
        <v>0.28130622874313072</v>
      </c>
      <c r="P1914" s="94">
        <f t="shared" si="211"/>
        <v>0.28130622874313072</v>
      </c>
      <c r="Q1914" s="94">
        <f t="shared" si="211"/>
        <v>0.28130622874313072</v>
      </c>
      <c r="R1914" s="94">
        <f t="shared" si="211"/>
        <v>0.28130622874313072</v>
      </c>
      <c r="S1914" s="93">
        <f>(1+H1914)^((5-Dashboard!$F$9)*3/12)</f>
        <v>1.063930439313741</v>
      </c>
      <c r="T1914" s="93">
        <f t="shared" si="208"/>
        <v>1.3632206988421118</v>
      </c>
      <c r="U1914" s="93">
        <f t="shared" si="208"/>
        <v>1.7467031725779614</v>
      </c>
      <c r="V1914" s="93">
        <f t="shared" si="208"/>
        <v>2.2380616547895293</v>
      </c>
      <c r="W1914" s="93">
        <f t="shared" si="208"/>
        <v>2.8676423385929821</v>
      </c>
      <c r="X1914" s="93">
        <f t="shared" si="208"/>
        <v>3.6743279902467059</v>
      </c>
      <c r="Y1914" s="93">
        <f t="shared" si="207"/>
        <v>4.7079393403483332</v>
      </c>
      <c r="Z1914" s="93">
        <f t="shared" si="207"/>
        <v>6.0323120013331453</v>
      </c>
      <c r="AA1914" s="93">
        <f t="shared" si="207"/>
        <v>7.7292389410300997</v>
      </c>
      <c r="AB1914" s="93">
        <f t="shared" si="207"/>
        <v>9.9035219985858269</v>
      </c>
      <c r="AC1914" s="95">
        <f t="shared" si="207"/>
        <v>12.689444423282639</v>
      </c>
      <c r="AE1914" s="96"/>
    </row>
    <row r="1915" spans="3:31" ht="24.75" customHeight="1" x14ac:dyDescent="0.25">
      <c r="C1915" s="91">
        <f>ABS(E1915-Dashboard!$F$13)</f>
        <v>23.261596696569178</v>
      </c>
      <c r="D1915" s="92">
        <f t="shared" si="206"/>
        <v>0.2814062287431307</v>
      </c>
      <c r="E1915" s="93" cm="1">
        <f t="array" ref="E1915">SUM('DRE + DCF'!$S$41/TIR!S1915,'DRE + DCF'!$U$41:$AD$41/TIR!T1915:AC1915,TIR!F1915)</f>
        <v>26.24840330343082</v>
      </c>
      <c r="F1915" s="100">
        <f>'DRE + DCF'!$AE$38*'DRE + DCF'!$AE$39*(1+G1915)/(R1915-G1915)/AC1915</f>
        <v>8.7830195944399279</v>
      </c>
      <c r="G1915" s="92">
        <f>R1915*(1-'DRE + DCF'!$AE$39)</f>
        <v>0.16884373724587842</v>
      </c>
      <c r="H1915" s="94">
        <f t="shared" si="210"/>
        <v>0.2814062287431307</v>
      </c>
      <c r="I1915" s="94">
        <f t="shared" si="211"/>
        <v>0.2814062287431307</v>
      </c>
      <c r="J1915" s="94">
        <f t="shared" si="211"/>
        <v>0.2814062287431307</v>
      </c>
      <c r="K1915" s="94">
        <f t="shared" si="211"/>
        <v>0.2814062287431307</v>
      </c>
      <c r="L1915" s="94">
        <f t="shared" si="211"/>
        <v>0.2814062287431307</v>
      </c>
      <c r="M1915" s="94">
        <f t="shared" si="211"/>
        <v>0.2814062287431307</v>
      </c>
      <c r="N1915" s="94">
        <f t="shared" si="211"/>
        <v>0.2814062287431307</v>
      </c>
      <c r="O1915" s="94">
        <f t="shared" si="211"/>
        <v>0.2814062287431307</v>
      </c>
      <c r="P1915" s="94">
        <f t="shared" si="211"/>
        <v>0.2814062287431307</v>
      </c>
      <c r="Q1915" s="94">
        <f t="shared" si="211"/>
        <v>0.2814062287431307</v>
      </c>
      <c r="R1915" s="94">
        <f t="shared" si="211"/>
        <v>0.2814062287431307</v>
      </c>
      <c r="S1915" s="93">
        <f>(1+H1915)^((5-Dashboard!$F$9)*3/12)</f>
        <v>1.0639511974135381</v>
      </c>
      <c r="T1915" s="93">
        <f t="shared" si="208"/>
        <v>1.36335369144442</v>
      </c>
      <c r="U1915" s="93">
        <f t="shared" si="208"/>
        <v>1.7470099121968201</v>
      </c>
      <c r="V1915" s="93">
        <f t="shared" si="208"/>
        <v>2.2386293831649953</v>
      </c>
      <c r="W1915" s="93">
        <f t="shared" si="208"/>
        <v>2.8685936354350177</v>
      </c>
      <c r="X1915" s="93">
        <f t="shared" si="208"/>
        <v>3.6758337521793329</v>
      </c>
      <c r="Y1915" s="93">
        <f t="shared" si="207"/>
        <v>4.7102362658668309</v>
      </c>
      <c r="Z1915" s="93">
        <f t="shared" si="207"/>
        <v>6.0357260899335419</v>
      </c>
      <c r="AA1915" s="93">
        <f t="shared" si="207"/>
        <v>7.7342170066282616</v>
      </c>
      <c r="AB1915" s="93">
        <f t="shared" si="207"/>
        <v>9.9106738467445066</v>
      </c>
      <c r="AC1915" s="95">
        <f t="shared" si="207"/>
        <v>12.699599198260055</v>
      </c>
      <c r="AE1915" s="96"/>
    </row>
    <row r="1916" spans="3:31" ht="24.75" customHeight="1" x14ac:dyDescent="0.25">
      <c r="C1916" s="91">
        <f>ABS(E1916-Dashboard!$F$13)</f>
        <v>23.277166120924399</v>
      </c>
      <c r="D1916" s="92">
        <f t="shared" si="206"/>
        <v>0.28150622874313069</v>
      </c>
      <c r="E1916" s="93" cm="1">
        <f t="array" ref="E1916">SUM('DRE + DCF'!$S$41/TIR!S1916,'DRE + DCF'!$U$41:$AD$41/TIR!T1916:AC1916,TIR!F1916)</f>
        <v>26.232833879075599</v>
      </c>
      <c r="F1916" s="100">
        <f>'DRE + DCF'!$AE$38*'DRE + DCF'!$AE$39*(1+G1916)/(R1916-G1916)/AC1916</f>
        <v>8.7733299404024248</v>
      </c>
      <c r="G1916" s="92">
        <f>R1916*(1-'DRE + DCF'!$AE$39)</f>
        <v>0.1689037372458784</v>
      </c>
      <c r="H1916" s="94">
        <f t="shared" si="210"/>
        <v>0.28150622874313069</v>
      </c>
      <c r="I1916" s="94">
        <f t="shared" si="211"/>
        <v>0.28150622874313069</v>
      </c>
      <c r="J1916" s="94">
        <f t="shared" si="211"/>
        <v>0.28150622874313069</v>
      </c>
      <c r="K1916" s="94">
        <f t="shared" si="211"/>
        <v>0.28150622874313069</v>
      </c>
      <c r="L1916" s="94">
        <f t="shared" si="211"/>
        <v>0.28150622874313069</v>
      </c>
      <c r="M1916" s="94">
        <f t="shared" si="211"/>
        <v>0.28150622874313069</v>
      </c>
      <c r="N1916" s="94">
        <f t="shared" si="211"/>
        <v>0.28150622874313069</v>
      </c>
      <c r="O1916" s="94">
        <f t="shared" si="211"/>
        <v>0.28150622874313069</v>
      </c>
      <c r="P1916" s="94">
        <f t="shared" si="211"/>
        <v>0.28150622874313069</v>
      </c>
      <c r="Q1916" s="94">
        <f t="shared" si="211"/>
        <v>0.28150622874313069</v>
      </c>
      <c r="R1916" s="94">
        <f t="shared" si="211"/>
        <v>0.28150622874313069</v>
      </c>
      <c r="S1916" s="93">
        <f>(1+H1916)^((5-Dashboard!$F$9)*3/12)</f>
        <v>1.0639719542984103</v>
      </c>
      <c r="T1916" s="93">
        <f t="shared" si="208"/>
        <v>1.3634866866414144</v>
      </c>
      <c r="U1916" s="93">
        <f t="shared" si="208"/>
        <v>1.7473166817393058</v>
      </c>
      <c r="V1916" s="93">
        <f t="shared" si="208"/>
        <v>2.239197211235699</v>
      </c>
      <c r="W1916" s="93">
        <f t="shared" si="208"/>
        <v>2.8695451735827961</v>
      </c>
      <c r="X1916" s="93">
        <f t="shared" si="208"/>
        <v>3.6773400136061416</v>
      </c>
      <c r="Y1916" s="93">
        <f t="shared" si="207"/>
        <v>4.7125341326426193</v>
      </c>
      <c r="Z1916" s="93">
        <f t="shared" si="207"/>
        <v>6.0391418441461235</v>
      </c>
      <c r="AA1916" s="93">
        <f t="shared" si="207"/>
        <v>7.7391978895365341</v>
      </c>
      <c r="AB1916" s="93">
        <f t="shared" si="207"/>
        <v>9.9178303009167603</v>
      </c>
      <c r="AC1916" s="95">
        <f t="shared" si="207"/>
        <v>12.709761306242186</v>
      </c>
      <c r="AE1916" s="96"/>
    </row>
    <row r="1917" spans="3:31" ht="24.75" customHeight="1" x14ac:dyDescent="0.25">
      <c r="C1917" s="91">
        <f>ABS(E1917-Dashboard!$F$13)</f>
        <v>23.292719925530655</v>
      </c>
      <c r="D1917" s="92">
        <f t="shared" si="206"/>
        <v>0.28160622874313068</v>
      </c>
      <c r="E1917" s="93" cm="1">
        <f t="array" ref="E1917">SUM('DRE + DCF'!$S$41/TIR!S1917,'DRE + DCF'!$U$41:$AD$41/TIR!T1917:AC1917,TIR!F1917)</f>
        <v>26.217280074469343</v>
      </c>
      <c r="F1917" s="100">
        <f>'DRE + DCF'!$AE$38*'DRE + DCF'!$AE$39*(1+G1917)/(R1917-G1917)/AC1917</f>
        <v>8.7636526060090869</v>
      </c>
      <c r="G1917" s="92">
        <f>R1917*(1-'DRE + DCF'!$AE$39)</f>
        <v>0.1689637372458784</v>
      </c>
      <c r="H1917" s="94">
        <f t="shared" si="210"/>
        <v>0.28160622874313068</v>
      </c>
      <c r="I1917" s="94">
        <f t="shared" si="211"/>
        <v>0.28160622874313068</v>
      </c>
      <c r="J1917" s="94">
        <f t="shared" si="211"/>
        <v>0.28160622874313068</v>
      </c>
      <c r="K1917" s="94">
        <f t="shared" si="211"/>
        <v>0.28160622874313068</v>
      </c>
      <c r="L1917" s="94">
        <f t="shared" si="211"/>
        <v>0.28160622874313068</v>
      </c>
      <c r="M1917" s="94">
        <f t="shared" si="211"/>
        <v>0.28160622874313068</v>
      </c>
      <c r="N1917" s="94">
        <f t="shared" si="211"/>
        <v>0.28160622874313068</v>
      </c>
      <c r="O1917" s="94">
        <f t="shared" si="211"/>
        <v>0.28160622874313068</v>
      </c>
      <c r="P1917" s="94">
        <f t="shared" si="211"/>
        <v>0.28160622874313068</v>
      </c>
      <c r="Q1917" s="94">
        <f t="shared" si="211"/>
        <v>0.28160622874313068</v>
      </c>
      <c r="R1917" s="94">
        <f t="shared" si="211"/>
        <v>0.28160622874313068</v>
      </c>
      <c r="S1917" s="93">
        <f>(1+H1917)^((5-Dashboard!$F$9)*3/12)</f>
        <v>1.063992709968524</v>
      </c>
      <c r="T1917" s="93">
        <f t="shared" si="208"/>
        <v>1.3636196844329438</v>
      </c>
      <c r="U1917" s="93">
        <f t="shared" si="208"/>
        <v>1.747623481206003</v>
      </c>
      <c r="V1917" s="93">
        <f t="shared" si="208"/>
        <v>2.2397651390113671</v>
      </c>
      <c r="W1917" s="93">
        <f t="shared" si="208"/>
        <v>2.8704969530786921</v>
      </c>
      <c r="X1917" s="93">
        <f t="shared" si="208"/>
        <v>3.67884677465383</v>
      </c>
      <c r="Y1917" s="93">
        <f t="shared" si="207"/>
        <v>4.7148329409879253</v>
      </c>
      <c r="Z1917" s="93">
        <f t="shared" si="207"/>
        <v>6.0425592646534181</v>
      </c>
      <c r="AA1917" s="93">
        <f t="shared" si="207"/>
        <v>7.7441815911293324</v>
      </c>
      <c r="AB1917" s="93">
        <f t="shared" si="207"/>
        <v>9.9249913637092408</v>
      </c>
      <c r="AC1917" s="95">
        <f t="shared" si="207"/>
        <v>12.719930751951543</v>
      </c>
      <c r="AE1917" s="96"/>
    </row>
    <row r="1918" spans="3:31" ht="24.75" customHeight="1" x14ac:dyDescent="0.25">
      <c r="C1918" s="91">
        <f>ABS(E1918-Dashboard!$F$13)</f>
        <v>23.308258130810003</v>
      </c>
      <c r="D1918" s="92">
        <f t="shared" si="206"/>
        <v>0.28170622874313067</v>
      </c>
      <c r="E1918" s="93" cm="1">
        <f t="array" ref="E1918">SUM('DRE + DCF'!$S$41/TIR!S1918,'DRE + DCF'!$U$41:$AD$41/TIR!T1918:AC1918,TIR!F1918)</f>
        <v>26.201741869189995</v>
      </c>
      <c r="F1918" s="100">
        <f>'DRE + DCF'!$AE$38*'DRE + DCF'!$AE$39*(1+G1918)/(R1918-G1918)/AC1918</f>
        <v>8.7539875732061763</v>
      </c>
      <c r="G1918" s="92">
        <f>R1918*(1-'DRE + DCF'!$AE$39)</f>
        <v>0.16902373724587841</v>
      </c>
      <c r="H1918" s="94">
        <f t="shared" si="210"/>
        <v>0.28170622874313067</v>
      </c>
      <c r="I1918" s="94">
        <f t="shared" si="211"/>
        <v>0.28170622874313067</v>
      </c>
      <c r="J1918" s="94">
        <f t="shared" si="211"/>
        <v>0.28170622874313067</v>
      </c>
      <c r="K1918" s="94">
        <f t="shared" si="211"/>
        <v>0.28170622874313067</v>
      </c>
      <c r="L1918" s="94">
        <f t="shared" si="211"/>
        <v>0.28170622874313067</v>
      </c>
      <c r="M1918" s="94">
        <f t="shared" si="211"/>
        <v>0.28170622874313067</v>
      </c>
      <c r="N1918" s="94">
        <f t="shared" si="211"/>
        <v>0.28170622874313067</v>
      </c>
      <c r="O1918" s="94">
        <f t="shared" si="211"/>
        <v>0.28170622874313067</v>
      </c>
      <c r="P1918" s="94">
        <f t="shared" si="211"/>
        <v>0.28170622874313067</v>
      </c>
      <c r="Q1918" s="94">
        <f t="shared" si="211"/>
        <v>0.28170622874313067</v>
      </c>
      <c r="R1918" s="94">
        <f t="shared" si="211"/>
        <v>0.28170622874313067</v>
      </c>
      <c r="S1918" s="93">
        <f>(1+H1918)^((5-Dashboard!$F$9)*3/12)</f>
        <v>1.0640134644240451</v>
      </c>
      <c r="T1918" s="93">
        <f t="shared" si="208"/>
        <v>1.3637526848188561</v>
      </c>
      <c r="U1918" s="93">
        <f t="shared" si="208"/>
        <v>1.7479303105974955</v>
      </c>
      <c r="V1918" s="93">
        <f t="shared" si="208"/>
        <v>2.240333166501725</v>
      </c>
      <c r="W1918" s="93">
        <f t="shared" si="208"/>
        <v>2.8714489739650824</v>
      </c>
      <c r="X1918" s="93">
        <f t="shared" si="208"/>
        <v>3.6803540354491178</v>
      </c>
      <c r="Y1918" s="93">
        <f t="shared" si="207"/>
        <v>4.7171326912150509</v>
      </c>
      <c r="Z1918" s="93">
        <f t="shared" si="207"/>
        <v>6.0459783521381771</v>
      </c>
      <c r="AA1918" s="93">
        <f t="shared" si="207"/>
        <v>7.7491681127816303</v>
      </c>
      <c r="AB1918" s="93">
        <f t="shared" si="207"/>
        <v>9.9321570377298674</v>
      </c>
      <c r="AC1918" s="95">
        <f t="shared" si="207"/>
        <v>12.730107540113293</v>
      </c>
      <c r="AE1918" s="96"/>
    </row>
    <row r="1919" spans="3:31" ht="24.75" customHeight="1" x14ac:dyDescent="0.25">
      <c r="C1919" s="91">
        <f>ABS(E1919-Dashboard!$F$13)</f>
        <v>23.323780757151976</v>
      </c>
      <c r="D1919" s="92">
        <f t="shared" si="206"/>
        <v>0.28180622874313066</v>
      </c>
      <c r="E1919" s="93" cm="1">
        <f t="array" ref="E1919">SUM('DRE + DCF'!$S$41/TIR!S1919,'DRE + DCF'!$U$41:$AD$41/TIR!T1919:AC1919,TIR!F1919)</f>
        <v>26.186219242848022</v>
      </c>
      <c r="F1919" s="100">
        <f>'DRE + DCF'!$AE$38*'DRE + DCF'!$AE$39*(1+G1919)/(R1919-G1919)/AC1919</f>
        <v>8.7443348239704406</v>
      </c>
      <c r="G1919" s="92">
        <f>R1919*(1-'DRE + DCF'!$AE$39)</f>
        <v>0.16908373724587838</v>
      </c>
      <c r="H1919" s="94">
        <f t="shared" si="210"/>
        <v>0.28180622874313066</v>
      </c>
      <c r="I1919" s="94">
        <f t="shared" si="211"/>
        <v>0.28180622874313066</v>
      </c>
      <c r="J1919" s="94">
        <f t="shared" si="211"/>
        <v>0.28180622874313066</v>
      </c>
      <c r="K1919" s="94">
        <f t="shared" si="211"/>
        <v>0.28180622874313066</v>
      </c>
      <c r="L1919" s="94">
        <f t="shared" si="211"/>
        <v>0.28180622874313066</v>
      </c>
      <c r="M1919" s="94">
        <f t="shared" si="211"/>
        <v>0.28180622874313066</v>
      </c>
      <c r="N1919" s="94">
        <f t="shared" si="211"/>
        <v>0.28180622874313066</v>
      </c>
      <c r="O1919" s="94">
        <f t="shared" si="211"/>
        <v>0.28180622874313066</v>
      </c>
      <c r="P1919" s="94">
        <f t="shared" si="211"/>
        <v>0.28180622874313066</v>
      </c>
      <c r="Q1919" s="94">
        <f t="shared" si="211"/>
        <v>0.28180622874313066</v>
      </c>
      <c r="R1919" s="94">
        <f t="shared" si="211"/>
        <v>0.28180622874313066</v>
      </c>
      <c r="S1919" s="93">
        <f>(1+H1919)^((5-Dashboard!$F$9)*3/12)</f>
        <v>1.0640342176651389</v>
      </c>
      <c r="T1919" s="93">
        <f t="shared" si="208"/>
        <v>1.3638856877989991</v>
      </c>
      <c r="U1919" s="93">
        <f t="shared" si="208"/>
        <v>1.748237169914366</v>
      </c>
      <c r="V1919" s="93">
        <f t="shared" si="208"/>
        <v>2.2409012937164969</v>
      </c>
      <c r="W1919" s="93">
        <f t="shared" si="208"/>
        <v>2.8724012362843454</v>
      </c>
      <c r="X1919" s="93">
        <f t="shared" si="208"/>
        <v>3.681861796118743</v>
      </c>
      <c r="Y1919" s="93">
        <f t="shared" si="207"/>
        <v>4.7194333836363755</v>
      </c>
      <c r="Z1919" s="93">
        <f t="shared" si="207"/>
        <v>6.0493991072833753</v>
      </c>
      <c r="AA1919" s="93">
        <f t="shared" si="207"/>
        <v>7.7541574558689641</v>
      </c>
      <c r="AB1919" s="93">
        <f t="shared" si="207"/>
        <v>9.9393273255878256</v>
      </c>
      <c r="AC1919" s="95">
        <f t="shared" si="207"/>
        <v>12.740291675455277</v>
      </c>
      <c r="AE1919" s="96"/>
    </row>
    <row r="1920" spans="3:31" ht="24.75" customHeight="1" x14ac:dyDescent="0.25">
      <c r="C1920" s="91">
        <f>ABS(E1920-Dashboard!$F$13)</f>
        <v>23.33928782491369</v>
      </c>
      <c r="D1920" s="92">
        <f t="shared" si="206"/>
        <v>0.28190622874313065</v>
      </c>
      <c r="E1920" s="93" cm="1">
        <f t="array" ref="E1920">SUM('DRE + DCF'!$S$41/TIR!S1920,'DRE + DCF'!$U$41:$AD$41/TIR!T1920:AC1920,TIR!F1920)</f>
        <v>26.170712175086308</v>
      </c>
      <c r="F1920" s="100">
        <f>'DRE + DCF'!$AE$38*'DRE + DCF'!$AE$39*(1+G1920)/(R1920-G1920)/AC1920</f>
        <v>8.7346943403090673</v>
      </c>
      <c r="G1920" s="92">
        <f>R1920*(1-'DRE + DCF'!$AE$39)</f>
        <v>0.16914373724587839</v>
      </c>
      <c r="H1920" s="94">
        <f t="shared" si="210"/>
        <v>0.28190622874313065</v>
      </c>
      <c r="I1920" s="94">
        <f t="shared" si="211"/>
        <v>0.28190622874313065</v>
      </c>
      <c r="J1920" s="94">
        <f t="shared" si="211"/>
        <v>0.28190622874313065</v>
      </c>
      <c r="K1920" s="94">
        <f t="shared" si="211"/>
        <v>0.28190622874313065</v>
      </c>
      <c r="L1920" s="94">
        <f t="shared" si="211"/>
        <v>0.28190622874313065</v>
      </c>
      <c r="M1920" s="94">
        <f t="shared" si="211"/>
        <v>0.28190622874313065</v>
      </c>
      <c r="N1920" s="94">
        <f t="shared" si="211"/>
        <v>0.28190622874313065</v>
      </c>
      <c r="O1920" s="94">
        <f t="shared" si="211"/>
        <v>0.28190622874313065</v>
      </c>
      <c r="P1920" s="94">
        <f t="shared" si="211"/>
        <v>0.28190622874313065</v>
      </c>
      <c r="Q1920" s="94">
        <f t="shared" si="211"/>
        <v>0.28190622874313065</v>
      </c>
      <c r="R1920" s="94">
        <f t="shared" si="211"/>
        <v>0.28190622874313065</v>
      </c>
      <c r="S1920" s="93">
        <f>(1+H1920)^((5-Dashboard!$F$9)*3/12)</f>
        <v>1.0640549696919717</v>
      </c>
      <c r="T1920" s="93">
        <f t="shared" si="208"/>
        <v>1.3640186933732217</v>
      </c>
      <c r="U1920" s="93">
        <f t="shared" si="208"/>
        <v>1.7485440591571992</v>
      </c>
      <c r="V1920" s="93">
        <f t="shared" si="208"/>
        <v>2.2414695206654107</v>
      </c>
      <c r="W1920" s="93">
        <f t="shared" si="208"/>
        <v>2.8733537400788696</v>
      </c>
      <c r="X1920" s="93">
        <f t="shared" si="208"/>
        <v>3.6833700567894732</v>
      </c>
      <c r="Y1920" s="93">
        <f t="shared" si="207"/>
        <v>4.7217350185643649</v>
      </c>
      <c r="Z1920" s="93">
        <f t="shared" si="207"/>
        <v>6.0528215307722206</v>
      </c>
      <c r="AA1920" s="93">
        <f t="shared" si="207"/>
        <v>7.7591496217674401</v>
      </c>
      <c r="AB1920" s="93">
        <f t="shared" si="207"/>
        <v>9.9465022298935875</v>
      </c>
      <c r="AC1920" s="95">
        <f t="shared" si="207"/>
        <v>12.750483162708028</v>
      </c>
      <c r="AE1920" s="96"/>
    </row>
    <row r="1921" spans="3:31" ht="24.75" customHeight="1" x14ac:dyDescent="0.25">
      <c r="C1921" s="91">
        <f>ABS(E1921-Dashboard!$F$13)</f>
        <v>23.35477935441989</v>
      </c>
      <c r="D1921" s="92">
        <f t="shared" si="206"/>
        <v>0.28200622874313064</v>
      </c>
      <c r="E1921" s="93" cm="1">
        <f t="array" ref="E1921">SUM('DRE + DCF'!$S$41/TIR!S1921,'DRE + DCF'!$U$41:$AD$41/TIR!T1921:AC1921,TIR!F1921)</f>
        <v>26.155220645580108</v>
      </c>
      <c r="F1921" s="100">
        <f>'DRE + DCF'!$AE$38*'DRE + DCF'!$AE$39*(1+G1921)/(R1921-G1921)/AC1921</f>
        <v>8.725066104259616</v>
      </c>
      <c r="G1921" s="92">
        <f>R1921*(1-'DRE + DCF'!$AE$39)</f>
        <v>0.16920373724587837</v>
      </c>
      <c r="H1921" s="94">
        <f t="shared" si="210"/>
        <v>0.28200622874313064</v>
      </c>
      <c r="I1921" s="94">
        <f t="shared" si="211"/>
        <v>0.28200622874313064</v>
      </c>
      <c r="J1921" s="94">
        <f t="shared" si="211"/>
        <v>0.28200622874313064</v>
      </c>
      <c r="K1921" s="94">
        <f t="shared" si="211"/>
        <v>0.28200622874313064</v>
      </c>
      <c r="L1921" s="94">
        <f t="shared" si="211"/>
        <v>0.28200622874313064</v>
      </c>
      <c r="M1921" s="94">
        <f t="shared" si="211"/>
        <v>0.28200622874313064</v>
      </c>
      <c r="N1921" s="94">
        <f t="shared" si="211"/>
        <v>0.28200622874313064</v>
      </c>
      <c r="O1921" s="94">
        <f t="shared" si="211"/>
        <v>0.28200622874313064</v>
      </c>
      <c r="P1921" s="94">
        <f t="shared" si="211"/>
        <v>0.28200622874313064</v>
      </c>
      <c r="Q1921" s="94">
        <f t="shared" si="211"/>
        <v>0.28200622874313064</v>
      </c>
      <c r="R1921" s="94">
        <f t="shared" si="211"/>
        <v>0.28200622874313064</v>
      </c>
      <c r="S1921" s="93">
        <f>(1+H1921)^((5-Dashboard!$F$9)*3/12)</f>
        <v>1.0640757205047091</v>
      </c>
      <c r="T1921" s="93">
        <f t="shared" si="208"/>
        <v>1.3641517015413716</v>
      </c>
      <c r="U1921" s="93">
        <f t="shared" si="208"/>
        <v>1.7488509783265784</v>
      </c>
      <c r="V1921" s="93">
        <f t="shared" si="208"/>
        <v>2.2420378473581914</v>
      </c>
      <c r="W1921" s="93">
        <f t="shared" si="208"/>
        <v>2.8743064853910418</v>
      </c>
      <c r="X1921" s="93">
        <f t="shared" si="208"/>
        <v>3.6848788175880918</v>
      </c>
      <c r="Y1921" s="93">
        <f t="shared" si="207"/>
        <v>4.7240375963115557</v>
      </c>
      <c r="Z1921" s="93">
        <f t="shared" si="207"/>
        <v>6.0562456232881416</v>
      </c>
      <c r="AA1921" s="93">
        <f t="shared" si="207"/>
        <v>7.7641446118537214</v>
      </c>
      <c r="AB1921" s="93">
        <f t="shared" si="207"/>
        <v>9.9536817532588877</v>
      </c>
      <c r="AC1921" s="95">
        <f t="shared" si="207"/>
        <v>12.760682006604739</v>
      </c>
      <c r="AE1921" s="96"/>
    </row>
    <row r="1922" spans="3:31" ht="24.75" customHeight="1" x14ac:dyDescent="0.25">
      <c r="C1922" s="91">
        <f>ABS(E1922-Dashboard!$F$13)</f>
        <v>23.37025536596299</v>
      </c>
      <c r="D1922" s="92">
        <f t="shared" si="206"/>
        <v>0.28210622874313063</v>
      </c>
      <c r="E1922" s="93" cm="1">
        <f t="array" ref="E1922">SUM('DRE + DCF'!$S$41/TIR!S1922,'DRE + DCF'!$U$41:$AD$41/TIR!T1922:AC1922,TIR!F1922)</f>
        <v>26.139744634037008</v>
      </c>
      <c r="F1922" s="100">
        <f>'DRE + DCF'!$AE$38*'DRE + DCF'!$AE$39*(1+G1922)/(R1922-G1922)/AC1922</f>
        <v>8.7154500978899794</v>
      </c>
      <c r="G1922" s="92">
        <f>R1922*(1-'DRE + DCF'!$AE$39)</f>
        <v>0.16926373724587837</v>
      </c>
      <c r="H1922" s="94">
        <f t="shared" si="210"/>
        <v>0.28210622874313063</v>
      </c>
      <c r="I1922" s="94">
        <f t="shared" si="211"/>
        <v>0.28210622874313063</v>
      </c>
      <c r="J1922" s="94">
        <f t="shared" si="211"/>
        <v>0.28210622874313063</v>
      </c>
      <c r="K1922" s="94">
        <f t="shared" si="211"/>
        <v>0.28210622874313063</v>
      </c>
      <c r="L1922" s="94">
        <f t="shared" si="211"/>
        <v>0.28210622874313063</v>
      </c>
      <c r="M1922" s="94">
        <f t="shared" si="211"/>
        <v>0.28210622874313063</v>
      </c>
      <c r="N1922" s="94">
        <f t="shared" si="211"/>
        <v>0.28210622874313063</v>
      </c>
      <c r="O1922" s="94">
        <f t="shared" si="211"/>
        <v>0.28210622874313063</v>
      </c>
      <c r="P1922" s="94">
        <f t="shared" si="211"/>
        <v>0.28210622874313063</v>
      </c>
      <c r="Q1922" s="94">
        <f t="shared" si="211"/>
        <v>0.28210622874313063</v>
      </c>
      <c r="R1922" s="94">
        <f t="shared" si="211"/>
        <v>0.28210622874313063</v>
      </c>
      <c r="S1922" s="93">
        <f>(1+H1922)^((5-Dashboard!$F$9)*3/12)</f>
        <v>1.0640964701035167</v>
      </c>
      <c r="T1922" s="93">
        <f t="shared" si="208"/>
        <v>1.3642847123032973</v>
      </c>
      <c r="U1922" s="93">
        <f t="shared" si="208"/>
        <v>1.7491579274230875</v>
      </c>
      <c r="V1922" s="93">
        <f t="shared" si="208"/>
        <v>2.2426062738045651</v>
      </c>
      <c r="W1922" s="93">
        <f t="shared" si="208"/>
        <v>2.8752594722632554</v>
      </c>
      <c r="X1922" s="93">
        <f t="shared" si="208"/>
        <v>3.6863880786414063</v>
      </c>
      <c r="Y1922" s="93">
        <f t="shared" si="207"/>
        <v>4.7263411171905689</v>
      </c>
      <c r="Z1922" s="93">
        <f t="shared" si="207"/>
        <v>6.059671385514795</v>
      </c>
      <c r="AA1922" s="93">
        <f t="shared" si="207"/>
        <v>7.7691424275050354</v>
      </c>
      <c r="AB1922" s="93">
        <f t="shared" si="207"/>
        <v>9.9608658982967313</v>
      </c>
      <c r="AC1922" s="95">
        <f t="shared" si="207"/>
        <v>12.770888211881278</v>
      </c>
      <c r="AE1922" s="96"/>
    </row>
    <row r="1923" spans="3:31" ht="24.75" customHeight="1" x14ac:dyDescent="0.25">
      <c r="C1923" s="91">
        <f>ABS(E1923-Dashboard!$F$13)</f>
        <v>23.385715879803165</v>
      </c>
      <c r="D1923" s="92">
        <f t="shared" si="206"/>
        <v>0.28220622874313062</v>
      </c>
      <c r="E1923" s="93" cm="1">
        <f t="array" ref="E1923">SUM('DRE + DCF'!$S$41/TIR!S1923,'DRE + DCF'!$U$41:$AD$41/TIR!T1923:AC1923,TIR!F1923)</f>
        <v>26.124284120196833</v>
      </c>
      <c r="F1923" s="100">
        <f>'DRE + DCF'!$AE$38*'DRE + DCF'!$AE$39*(1+G1923)/(R1923-G1923)/AC1923</f>
        <v>8.7058463032982871</v>
      </c>
      <c r="G1923" s="92">
        <f>R1923*(1-'DRE + DCF'!$AE$39)</f>
        <v>0.16932373724587838</v>
      </c>
      <c r="H1923" s="94">
        <f t="shared" si="210"/>
        <v>0.28220622874313062</v>
      </c>
      <c r="I1923" s="94">
        <f t="shared" si="211"/>
        <v>0.28220622874313062</v>
      </c>
      <c r="J1923" s="94">
        <f t="shared" si="211"/>
        <v>0.28220622874313062</v>
      </c>
      <c r="K1923" s="94">
        <f t="shared" si="211"/>
        <v>0.28220622874313062</v>
      </c>
      <c r="L1923" s="94">
        <f t="shared" si="211"/>
        <v>0.28220622874313062</v>
      </c>
      <c r="M1923" s="94">
        <f t="shared" si="211"/>
        <v>0.28220622874313062</v>
      </c>
      <c r="N1923" s="94">
        <f t="shared" si="211"/>
        <v>0.28220622874313062</v>
      </c>
      <c r="O1923" s="94">
        <f t="shared" si="211"/>
        <v>0.28220622874313062</v>
      </c>
      <c r="P1923" s="94">
        <f t="shared" si="211"/>
        <v>0.28220622874313062</v>
      </c>
      <c r="Q1923" s="94">
        <f t="shared" si="211"/>
        <v>0.28220622874313062</v>
      </c>
      <c r="R1923" s="94">
        <f t="shared" si="211"/>
        <v>0.28220622874313062</v>
      </c>
      <c r="S1923" s="93">
        <f>(1+H1923)^((5-Dashboard!$F$9)*3/12)</f>
        <v>1.0641172184885603</v>
      </c>
      <c r="T1923" s="93">
        <f t="shared" si="208"/>
        <v>1.364417725658847</v>
      </c>
      <c r="U1923" s="93">
        <f t="shared" si="208"/>
        <v>1.7494649064473096</v>
      </c>
      <c r="V1923" s="93">
        <f t="shared" si="208"/>
        <v>2.2431748000142586</v>
      </c>
      <c r="W1923" s="93">
        <f t="shared" si="208"/>
        <v>2.8762127007379088</v>
      </c>
      <c r="X1923" s="93">
        <f t="shared" si="208"/>
        <v>3.6878978400762485</v>
      </c>
      <c r="Y1923" s="93">
        <f t="shared" si="207"/>
        <v>4.7286455815141037</v>
      </c>
      <c r="Z1923" s="93">
        <f t="shared" si="207"/>
        <v>6.0630988181360665</v>
      </c>
      <c r="AA1923" s="93">
        <f t="shared" si="207"/>
        <v>7.7741430700991785</v>
      </c>
      <c r="AB1923" s="93">
        <f t="shared" si="207"/>
        <v>9.968054667621411</v>
      </c>
      <c r="AC1923" s="95">
        <f t="shared" si="207"/>
        <v>12.78110178327621</v>
      </c>
      <c r="AE1923" s="96"/>
    </row>
    <row r="1924" spans="3:31" ht="24.75" customHeight="1" x14ac:dyDescent="0.25">
      <c r="C1924" s="91">
        <f>ABS(E1924-Dashboard!$F$13)</f>
        <v>23.40116091616839</v>
      </c>
      <c r="D1924" s="92">
        <f t="shared" si="206"/>
        <v>0.2823062287431306</v>
      </c>
      <c r="E1924" s="93" cm="1">
        <f t="array" ref="E1924">SUM('DRE + DCF'!$S$41/TIR!S1924,'DRE + DCF'!$U$41:$AD$41/TIR!T1924:AC1924,TIR!F1924)</f>
        <v>26.108839083831608</v>
      </c>
      <c r="F1924" s="100">
        <f>'DRE + DCF'!$AE$38*'DRE + DCF'!$AE$39*(1+G1924)/(R1924-G1924)/AC1924</f>
        <v>8.6962547026128831</v>
      </c>
      <c r="G1924" s="92">
        <f>R1924*(1-'DRE + DCF'!$AE$39)</f>
        <v>0.16938373724587835</v>
      </c>
      <c r="H1924" s="94">
        <f t="shared" si="210"/>
        <v>0.2823062287431306</v>
      </c>
      <c r="I1924" s="94">
        <f t="shared" si="211"/>
        <v>0.2823062287431306</v>
      </c>
      <c r="J1924" s="94">
        <f t="shared" si="211"/>
        <v>0.2823062287431306</v>
      </c>
      <c r="K1924" s="94">
        <f t="shared" si="211"/>
        <v>0.2823062287431306</v>
      </c>
      <c r="L1924" s="94">
        <f t="shared" si="211"/>
        <v>0.2823062287431306</v>
      </c>
      <c r="M1924" s="94">
        <f t="shared" si="211"/>
        <v>0.2823062287431306</v>
      </c>
      <c r="N1924" s="94">
        <f t="shared" si="211"/>
        <v>0.2823062287431306</v>
      </c>
      <c r="O1924" s="94">
        <f t="shared" si="211"/>
        <v>0.2823062287431306</v>
      </c>
      <c r="P1924" s="94">
        <f t="shared" si="211"/>
        <v>0.2823062287431306</v>
      </c>
      <c r="Q1924" s="94">
        <f t="shared" si="211"/>
        <v>0.2823062287431306</v>
      </c>
      <c r="R1924" s="94">
        <f t="shared" si="211"/>
        <v>0.2823062287431306</v>
      </c>
      <c r="S1924" s="93">
        <f>(1+H1924)^((5-Dashboard!$F$9)*3/12)</f>
        <v>1.0641379656600056</v>
      </c>
      <c r="T1924" s="93">
        <f t="shared" si="208"/>
        <v>1.3645507416078688</v>
      </c>
      <c r="U1924" s="93">
        <f t="shared" si="208"/>
        <v>1.7497719153998283</v>
      </c>
      <c r="V1924" s="93">
        <f t="shared" si="208"/>
        <v>2.2437434259969979</v>
      </c>
      <c r="W1924" s="93">
        <f t="shared" si="208"/>
        <v>2.8771661708574019</v>
      </c>
      <c r="X1924" s="93">
        <f t="shared" si="208"/>
        <v>3.6894081020194687</v>
      </c>
      <c r="Y1924" s="93">
        <f t="shared" si="207"/>
        <v>4.7309509895949358</v>
      </c>
      <c r="Z1924" s="93">
        <f t="shared" si="207"/>
        <v>6.0665279218360642</v>
      </c>
      <c r="AA1924" s="93">
        <f t="shared" si="207"/>
        <v>7.7791465410145051</v>
      </c>
      <c r="AB1924" s="93">
        <f t="shared" si="207"/>
        <v>9.9752480638484791</v>
      </c>
      <c r="AC1924" s="95">
        <f t="shared" si="207"/>
        <v>12.791322725530758</v>
      </c>
      <c r="AE1924" s="96"/>
    </row>
    <row r="1925" spans="3:31" ht="24.75" customHeight="1" x14ac:dyDescent="0.25">
      <c r="C1925" s="91">
        <f>ABS(E1925-Dashboard!$F$13)</f>
        <v>23.416590495254525</v>
      </c>
      <c r="D1925" s="92">
        <f t="shared" si="206"/>
        <v>0.28240622874313059</v>
      </c>
      <c r="E1925" s="93" cm="1">
        <f t="array" ref="E1925">SUM('DRE + DCF'!$S$41/TIR!S1925,'DRE + DCF'!$U$41:$AD$41/TIR!T1925:AC1925,TIR!F1925)</f>
        <v>26.093409504745473</v>
      </c>
      <c r="F1925" s="100">
        <f>'DRE + DCF'!$AE$38*'DRE + DCF'!$AE$39*(1+G1925)/(R1925-G1925)/AC1925</f>
        <v>8.6866752779922454</v>
      </c>
      <c r="G1925" s="92">
        <f>R1925*(1-'DRE + DCF'!$AE$39)</f>
        <v>0.16944373724587836</v>
      </c>
      <c r="H1925" s="94">
        <f t="shared" si="210"/>
        <v>0.28240622874313059</v>
      </c>
      <c r="I1925" s="94">
        <f t="shared" si="211"/>
        <v>0.28240622874313059</v>
      </c>
      <c r="J1925" s="94">
        <f t="shared" si="211"/>
        <v>0.28240622874313059</v>
      </c>
      <c r="K1925" s="94">
        <f t="shared" si="211"/>
        <v>0.28240622874313059</v>
      </c>
      <c r="L1925" s="94">
        <f t="shared" si="211"/>
        <v>0.28240622874313059</v>
      </c>
      <c r="M1925" s="94">
        <f t="shared" si="211"/>
        <v>0.28240622874313059</v>
      </c>
      <c r="N1925" s="94">
        <f t="shared" si="211"/>
        <v>0.28240622874313059</v>
      </c>
      <c r="O1925" s="94">
        <f t="shared" si="211"/>
        <v>0.28240622874313059</v>
      </c>
      <c r="P1925" s="94">
        <f t="shared" si="211"/>
        <v>0.28240622874313059</v>
      </c>
      <c r="Q1925" s="94">
        <f t="shared" si="211"/>
        <v>0.28240622874313059</v>
      </c>
      <c r="R1925" s="94">
        <f t="shared" si="211"/>
        <v>0.28240622874313059</v>
      </c>
      <c r="S1925" s="93">
        <f>(1+H1925)^((5-Dashboard!$F$9)*3/12)</f>
        <v>1.064158711618018</v>
      </c>
      <c r="T1925" s="93">
        <f t="shared" si="208"/>
        <v>1.3646837601502111</v>
      </c>
      <c r="U1925" s="93">
        <f t="shared" si="208"/>
        <v>1.7500789542812272</v>
      </c>
      <c r="V1925" s="93">
        <f t="shared" si="208"/>
        <v>2.2443121517625104</v>
      </c>
      <c r="W1925" s="93">
        <f t="shared" si="208"/>
        <v>2.8781198826641416</v>
      </c>
      <c r="X1925" s="93">
        <f t="shared" si="208"/>
        <v>3.6909188645979434</v>
      </c>
      <c r="Y1925" s="93">
        <f t="shared" ref="Y1925:AC1975" si="212">(X1925)*(1+N1925)</f>
        <v>4.7332573417459258</v>
      </c>
      <c r="Z1925" s="93">
        <f t="shared" si="212"/>
        <v>6.0699586972991284</v>
      </c>
      <c r="AA1925" s="93">
        <f t="shared" si="212"/>
        <v>7.7841528416299415</v>
      </c>
      <c r="AB1925" s="93">
        <f t="shared" si="212"/>
        <v>9.9824460895947773</v>
      </c>
      <c r="AC1925" s="95">
        <f t="shared" si="212"/>
        <v>12.80155104338885</v>
      </c>
      <c r="AE1925" s="96"/>
    </row>
    <row r="1926" spans="3:31" ht="24.75" customHeight="1" x14ac:dyDescent="0.25">
      <c r="C1926" s="91">
        <f>ABS(E1926-Dashboard!$F$13)</f>
        <v>23.432004637225333</v>
      </c>
      <c r="D1926" s="92">
        <f t="shared" si="206"/>
        <v>0.28250622874313058</v>
      </c>
      <c r="E1926" s="93" cm="1">
        <f t="array" ref="E1926">SUM('DRE + DCF'!$S$41/TIR!S1926,'DRE + DCF'!$U$41:$AD$41/TIR!T1926:AC1926,TIR!F1926)</f>
        <v>26.077995362774665</v>
      </c>
      <c r="F1926" s="100">
        <f>'DRE + DCF'!$AE$38*'DRE + DCF'!$AE$39*(1+G1926)/(R1926-G1926)/AC1926</f>
        <v>8.6771080116249397</v>
      </c>
      <c r="G1926" s="92">
        <f>R1926*(1-'DRE + DCF'!$AE$39)</f>
        <v>0.16950373724587833</v>
      </c>
      <c r="H1926" s="94">
        <f t="shared" si="210"/>
        <v>0.28250622874313058</v>
      </c>
      <c r="I1926" s="94">
        <f t="shared" si="211"/>
        <v>0.28250622874313058</v>
      </c>
      <c r="J1926" s="94">
        <f t="shared" si="211"/>
        <v>0.28250622874313058</v>
      </c>
      <c r="K1926" s="94">
        <f t="shared" si="211"/>
        <v>0.28250622874313058</v>
      </c>
      <c r="L1926" s="94">
        <f t="shared" si="211"/>
        <v>0.28250622874313058</v>
      </c>
      <c r="M1926" s="94">
        <f t="shared" si="211"/>
        <v>0.28250622874313058</v>
      </c>
      <c r="N1926" s="94">
        <f t="shared" si="211"/>
        <v>0.28250622874313058</v>
      </c>
      <c r="O1926" s="94">
        <f t="shared" si="211"/>
        <v>0.28250622874313058</v>
      </c>
      <c r="P1926" s="94">
        <f t="shared" si="211"/>
        <v>0.28250622874313058</v>
      </c>
      <c r="Q1926" s="94">
        <f t="shared" si="211"/>
        <v>0.28250622874313058</v>
      </c>
      <c r="R1926" s="94">
        <f t="shared" si="211"/>
        <v>0.28250622874313058</v>
      </c>
      <c r="S1926" s="93">
        <f>(1+H1926)^((5-Dashboard!$F$9)*3/12)</f>
        <v>1.0641794563627636</v>
      </c>
      <c r="T1926" s="93">
        <f t="shared" ref="T1926:X1976" si="213">(S1926)*(1+I1926)</f>
        <v>1.3648167812857228</v>
      </c>
      <c r="U1926" s="93">
        <f t="shared" si="213"/>
        <v>1.7503860230920905</v>
      </c>
      <c r="V1926" s="93">
        <f t="shared" si="213"/>
        <v>2.2448809773205234</v>
      </c>
      <c r="W1926" s="93">
        <f t="shared" si="213"/>
        <v>2.8790738362005377</v>
      </c>
      <c r="X1926" s="93">
        <f t="shared" si="213"/>
        <v>3.6924301279385694</v>
      </c>
      <c r="Y1926" s="93">
        <f t="shared" si="212"/>
        <v>4.7355646382800094</v>
      </c>
      <c r="Z1926" s="93">
        <f t="shared" si="212"/>
        <v>6.0733911452098219</v>
      </c>
      <c r="AA1926" s="93">
        <f t="shared" si="212"/>
        <v>7.7891619733249717</v>
      </c>
      <c r="AB1926" s="93">
        <f t="shared" si="212"/>
        <v>9.9896487474784106</v>
      </c>
      <c r="AC1926" s="95">
        <f t="shared" si="212"/>
        <v>12.811786741597075</v>
      </c>
      <c r="AE1926" s="96"/>
    </row>
    <row r="1927" spans="3:31" ht="24.75" customHeight="1" x14ac:dyDescent="0.25">
      <c r="C1927" s="91">
        <f>ABS(E1927-Dashboard!$F$13)</f>
        <v>23.44740336221259</v>
      </c>
      <c r="D1927" s="92">
        <f t="shared" si="206"/>
        <v>0.28260622874313057</v>
      </c>
      <c r="E1927" s="93" cm="1">
        <f t="array" ref="E1927">SUM('DRE + DCF'!$S$41/TIR!S1927,'DRE + DCF'!$U$41:$AD$41/TIR!T1927:AC1927,TIR!F1927)</f>
        <v>26.062596637787408</v>
      </c>
      <c r="F1927" s="100">
        <f>'DRE + DCF'!$AE$38*'DRE + DCF'!$AE$39*(1+G1927)/(R1927-G1927)/AC1927</f>
        <v>8.6675528857295543</v>
      </c>
      <c r="G1927" s="92">
        <f>R1927*(1-'DRE + DCF'!$AE$39)</f>
        <v>0.16956373724587834</v>
      </c>
      <c r="H1927" s="94">
        <f t="shared" si="210"/>
        <v>0.28260622874313057</v>
      </c>
      <c r="I1927" s="94">
        <f t="shared" si="211"/>
        <v>0.28260622874313057</v>
      </c>
      <c r="J1927" s="94">
        <f t="shared" si="211"/>
        <v>0.28260622874313057</v>
      </c>
      <c r="K1927" s="94">
        <f t="shared" si="211"/>
        <v>0.28260622874313057</v>
      </c>
      <c r="L1927" s="94">
        <f t="shared" si="211"/>
        <v>0.28260622874313057</v>
      </c>
      <c r="M1927" s="94">
        <f t="shared" si="211"/>
        <v>0.28260622874313057</v>
      </c>
      <c r="N1927" s="94">
        <f t="shared" si="211"/>
        <v>0.28260622874313057</v>
      </c>
      <c r="O1927" s="94">
        <f t="shared" si="211"/>
        <v>0.28260622874313057</v>
      </c>
      <c r="P1927" s="94">
        <f t="shared" si="211"/>
        <v>0.28260622874313057</v>
      </c>
      <c r="Q1927" s="94">
        <f t="shared" si="211"/>
        <v>0.28260622874313057</v>
      </c>
      <c r="R1927" s="94">
        <f t="shared" si="211"/>
        <v>0.28260622874313057</v>
      </c>
      <c r="S1927" s="93">
        <f>(1+H1927)^((5-Dashboard!$F$9)*3/12)</f>
        <v>1.0642001998944073</v>
      </c>
      <c r="T1927" s="93">
        <f t="shared" si="213"/>
        <v>1.3649498050142514</v>
      </c>
      <c r="U1927" s="93">
        <f t="shared" si="213"/>
        <v>1.7506931218330004</v>
      </c>
      <c r="V1927" s="93">
        <f t="shared" si="213"/>
        <v>2.2454499026807628</v>
      </c>
      <c r="W1927" s="93">
        <f t="shared" si="213"/>
        <v>2.8800280315090028</v>
      </c>
      <c r="X1927" s="93">
        <f t="shared" si="213"/>
        <v>3.6939418921682639</v>
      </c>
      <c r="Y1927" s="93">
        <f t="shared" si="212"/>
        <v>4.737872879510201</v>
      </c>
      <c r="Z1927" s="93">
        <f t="shared" si="212"/>
        <v>6.0768252662529356</v>
      </c>
      <c r="AA1927" s="93">
        <f t="shared" si="212"/>
        <v>7.7941739374796484</v>
      </c>
      <c r="AB1927" s="93">
        <f t="shared" si="212"/>
        <v>9.996856040118768</v>
      </c>
      <c r="AC1927" s="95">
        <f t="shared" si="212"/>
        <v>12.822029824904719</v>
      </c>
      <c r="AE1927" s="96"/>
    </row>
    <row r="1928" spans="3:31" ht="24.75" customHeight="1" x14ac:dyDescent="0.25">
      <c r="C1928" s="91">
        <f>ABS(E1928-Dashboard!$F$13)</f>
        <v>23.462786690316111</v>
      </c>
      <c r="D1928" s="92">
        <f t="shared" si="206"/>
        <v>0.28270622874313056</v>
      </c>
      <c r="E1928" s="93" cm="1">
        <f t="array" ref="E1928">SUM('DRE + DCF'!$S$41/TIR!S1928,'DRE + DCF'!$U$41:$AD$41/TIR!T1928:AC1928,TIR!F1928)</f>
        <v>26.047213309683887</v>
      </c>
      <c r="F1928" s="100">
        <f>'DRE + DCF'!$AE$38*'DRE + DCF'!$AE$39*(1+G1928)/(R1928-G1928)/AC1928</f>
        <v>8.6580098825546408</v>
      </c>
      <c r="G1928" s="92">
        <f>R1928*(1-'DRE + DCF'!$AE$39)</f>
        <v>0.16962373724587834</v>
      </c>
      <c r="H1928" s="94">
        <f t="shared" si="210"/>
        <v>0.28270622874313056</v>
      </c>
      <c r="I1928" s="94">
        <f t="shared" si="211"/>
        <v>0.28270622874313056</v>
      </c>
      <c r="J1928" s="94">
        <f t="shared" si="211"/>
        <v>0.28270622874313056</v>
      </c>
      <c r="K1928" s="94">
        <f t="shared" si="211"/>
        <v>0.28270622874313056</v>
      </c>
      <c r="L1928" s="94">
        <f t="shared" si="211"/>
        <v>0.28270622874313056</v>
      </c>
      <c r="M1928" s="94">
        <f t="shared" si="211"/>
        <v>0.28270622874313056</v>
      </c>
      <c r="N1928" s="94">
        <f t="shared" si="211"/>
        <v>0.28270622874313056</v>
      </c>
      <c r="O1928" s="94">
        <f t="shared" si="211"/>
        <v>0.28270622874313056</v>
      </c>
      <c r="P1928" s="94">
        <f t="shared" si="211"/>
        <v>0.28270622874313056</v>
      </c>
      <c r="Q1928" s="94">
        <f t="shared" si="211"/>
        <v>0.28270622874313056</v>
      </c>
      <c r="R1928" s="94">
        <f t="shared" si="211"/>
        <v>0.28270622874313056</v>
      </c>
      <c r="S1928" s="93">
        <f>(1+H1928)^((5-Dashboard!$F$9)*3/12)</f>
        <v>1.064220942213115</v>
      </c>
      <c r="T1928" s="93">
        <f t="shared" si="213"/>
        <v>1.3650828313356458</v>
      </c>
      <c r="U1928" s="93">
        <f t="shared" si="213"/>
        <v>1.7510002505045412</v>
      </c>
      <c r="V1928" s="93">
        <f t="shared" si="213"/>
        <v>2.246018927852957</v>
      </c>
      <c r="W1928" s="93">
        <f t="shared" si="213"/>
        <v>2.8809824686319558</v>
      </c>
      <c r="X1928" s="93">
        <f t="shared" si="213"/>
        <v>3.6954541574139705</v>
      </c>
      <c r="Y1928" s="93">
        <f t="shared" si="212"/>
        <v>4.7401820657495977</v>
      </c>
      <c r="Z1928" s="93">
        <f t="shared" si="212"/>
        <v>6.0802610611134886</v>
      </c>
      <c r="AA1928" s="93">
        <f t="shared" si="212"/>
        <v>7.7991887354745879</v>
      </c>
      <c r="AB1928" s="93">
        <f t="shared" si="212"/>
        <v>10.004067970136514</v>
      </c>
      <c r="AC1928" s="95">
        <f t="shared" si="212"/>
        <v>12.832280298063754</v>
      </c>
      <c r="AE1928" s="96"/>
    </row>
    <row r="1929" spans="3:31" ht="24.75" customHeight="1" x14ac:dyDescent="0.25">
      <c r="C1929" s="91">
        <f>ABS(E1929-Dashboard!$F$13)</f>
        <v>23.478154641603819</v>
      </c>
      <c r="D1929" s="92">
        <f t="shared" si="206"/>
        <v>0.28280622874313055</v>
      </c>
      <c r="E1929" s="93" cm="1">
        <f t="array" ref="E1929">SUM('DRE + DCF'!$S$41/TIR!S1929,'DRE + DCF'!$U$41:$AD$41/TIR!T1929:AC1929,TIR!F1929)</f>
        <v>26.031845358396179</v>
      </c>
      <c r="F1929" s="100">
        <f>'DRE + DCF'!$AE$38*'DRE + DCF'!$AE$39*(1+G1929)/(R1929-G1929)/AC1929</f>
        <v>8.6484789843786594</v>
      </c>
      <c r="G1929" s="92">
        <f>R1929*(1-'DRE + DCF'!$AE$39)</f>
        <v>0.16968373724587832</v>
      </c>
      <c r="H1929" s="94">
        <f t="shared" si="210"/>
        <v>0.28280622874313055</v>
      </c>
      <c r="I1929" s="94">
        <f t="shared" si="211"/>
        <v>0.28280622874313055</v>
      </c>
      <c r="J1929" s="94">
        <f t="shared" si="211"/>
        <v>0.28280622874313055</v>
      </c>
      <c r="K1929" s="94">
        <f t="shared" si="211"/>
        <v>0.28280622874313055</v>
      </c>
      <c r="L1929" s="94">
        <f t="shared" si="211"/>
        <v>0.28280622874313055</v>
      </c>
      <c r="M1929" s="94">
        <f t="shared" si="211"/>
        <v>0.28280622874313055</v>
      </c>
      <c r="N1929" s="94">
        <f t="shared" si="211"/>
        <v>0.28280622874313055</v>
      </c>
      <c r="O1929" s="94">
        <f t="shared" si="211"/>
        <v>0.28280622874313055</v>
      </c>
      <c r="P1929" s="94">
        <f t="shared" si="211"/>
        <v>0.28280622874313055</v>
      </c>
      <c r="Q1929" s="94">
        <f t="shared" si="211"/>
        <v>0.28280622874313055</v>
      </c>
      <c r="R1929" s="94">
        <f t="shared" si="211"/>
        <v>0.28280622874313055</v>
      </c>
      <c r="S1929" s="93">
        <f>(1+H1929)^((5-Dashboard!$F$9)*3/12)</f>
        <v>1.064241683319052</v>
      </c>
      <c r="T1929" s="93">
        <f t="shared" si="213"/>
        <v>1.3652158602497542</v>
      </c>
      <c r="U1929" s="93">
        <f t="shared" si="213"/>
        <v>1.751307409107296</v>
      </c>
      <c r="V1929" s="93">
        <f t="shared" si="213"/>
        <v>2.2465880528468332</v>
      </c>
      <c r="W1929" s="93">
        <f t="shared" si="213"/>
        <v>2.881937147611819</v>
      </c>
      <c r="X1929" s="93">
        <f t="shared" si="213"/>
        <v>3.6969669238026523</v>
      </c>
      <c r="Y1929" s="93">
        <f t="shared" si="212"/>
        <v>4.7424921973113729</v>
      </c>
      <c r="Z1929" s="93">
        <f t="shared" si="212"/>
        <v>6.0836985304767248</v>
      </c>
      <c r="AA1929" s="93">
        <f t="shared" si="212"/>
        <v>7.8042063686909726</v>
      </c>
      <c r="AB1929" s="93">
        <f t="shared" si="212"/>
        <v>10.011284540153587</v>
      </c>
      <c r="AC1929" s="95">
        <f t="shared" si="212"/>
        <v>12.842538165828829</v>
      </c>
      <c r="AE1929" s="96"/>
    </row>
    <row r="1930" spans="3:31" ht="24.75" customHeight="1" x14ac:dyDescent="0.25">
      <c r="C1930" s="91">
        <f>ABS(E1930-Dashboard!$F$13)</f>
        <v>23.49350723611181</v>
      </c>
      <c r="D1930" s="92">
        <f t="shared" si="206"/>
        <v>0.28290622874313054</v>
      </c>
      <c r="E1930" s="93" cm="1">
        <f t="array" ref="E1930">SUM('DRE + DCF'!$S$41/TIR!S1930,'DRE + DCF'!$U$41:$AD$41/TIR!T1930:AC1930,TIR!F1930)</f>
        <v>26.016492763888188</v>
      </c>
      <c r="F1930" s="100">
        <f>'DRE + DCF'!$AE$38*'DRE + DCF'!$AE$39*(1+G1930)/(R1930-G1930)/AC1930</f>
        <v>8.638960173509922</v>
      </c>
      <c r="G1930" s="92">
        <f>R1930*(1-'DRE + DCF'!$AE$39)</f>
        <v>0.16974373724587832</v>
      </c>
      <c r="H1930" s="94">
        <f t="shared" si="210"/>
        <v>0.28290622874313054</v>
      </c>
      <c r="I1930" s="94">
        <f t="shared" si="211"/>
        <v>0.28290622874313054</v>
      </c>
      <c r="J1930" s="94">
        <f t="shared" si="211"/>
        <v>0.28290622874313054</v>
      </c>
      <c r="K1930" s="94">
        <f t="shared" si="211"/>
        <v>0.28290622874313054</v>
      </c>
      <c r="L1930" s="94">
        <f t="shared" si="211"/>
        <v>0.28290622874313054</v>
      </c>
      <c r="M1930" s="94">
        <f t="shared" si="211"/>
        <v>0.28290622874313054</v>
      </c>
      <c r="N1930" s="94">
        <f t="shared" si="211"/>
        <v>0.28290622874313054</v>
      </c>
      <c r="O1930" s="94">
        <f t="shared" si="211"/>
        <v>0.28290622874313054</v>
      </c>
      <c r="P1930" s="94">
        <f t="shared" si="211"/>
        <v>0.28290622874313054</v>
      </c>
      <c r="Q1930" s="94">
        <f t="shared" si="211"/>
        <v>0.28290622874313054</v>
      </c>
      <c r="R1930" s="94">
        <f t="shared" si="211"/>
        <v>0.28290622874313054</v>
      </c>
      <c r="S1930" s="93">
        <f>(1+H1930)^((5-Dashboard!$F$9)*3/12)</f>
        <v>1.0642624232123838</v>
      </c>
      <c r="T1930" s="93">
        <f t="shared" si="213"/>
        <v>1.3653488917564249</v>
      </c>
      <c r="U1930" s="93">
        <f t="shared" si="213"/>
        <v>1.7516145976418478</v>
      </c>
      <c r="V1930" s="93">
        <f t="shared" si="213"/>
        <v>2.2471572776721191</v>
      </c>
      <c r="W1930" s="93">
        <f t="shared" si="213"/>
        <v>2.8828920684910182</v>
      </c>
      <c r="X1930" s="93">
        <f t="shared" si="213"/>
        <v>3.6984801914612948</v>
      </c>
      <c r="Y1930" s="93">
        <f t="shared" si="212"/>
        <v>4.7448032745087811</v>
      </c>
      <c r="Z1930" s="93">
        <f t="shared" si="212"/>
        <v>6.0871376750281172</v>
      </c>
      <c r="AA1930" s="93">
        <f t="shared" si="212"/>
        <v>7.8092268385105497</v>
      </c>
      <c r="AB1930" s="93">
        <f t="shared" si="212"/>
        <v>10.01850575279321</v>
      </c>
      <c r="AC1930" s="95">
        <f t="shared" si="212"/>
        <v>12.852803432957295</v>
      </c>
      <c r="AE1930" s="96"/>
    </row>
    <row r="1931" spans="3:31" ht="24.75" customHeight="1" x14ac:dyDescent="0.25">
      <c r="C1931" s="91">
        <f>ABS(E1931-Dashboard!$F$13)</f>
        <v>23.508844493844414</v>
      </c>
      <c r="D1931" s="92">
        <f t="shared" si="206"/>
        <v>0.28300622874313053</v>
      </c>
      <c r="E1931" s="93" cm="1">
        <f t="array" ref="E1931">SUM('DRE + DCF'!$S$41/TIR!S1931,'DRE + DCF'!$U$41:$AD$41/TIR!T1931:AC1931,TIR!F1931)</f>
        <v>26.001155506155584</v>
      </c>
      <c r="F1931" s="100">
        <f>'DRE + DCF'!$AE$38*'DRE + DCF'!$AE$39*(1+G1931)/(R1931-G1931)/AC1931</f>
        <v>8.6294534322865317</v>
      </c>
      <c r="G1931" s="92">
        <f>R1931*(1-'DRE + DCF'!$AE$39)</f>
        <v>0.1698037372458783</v>
      </c>
      <c r="H1931" s="94">
        <f t="shared" si="210"/>
        <v>0.28300622874313053</v>
      </c>
      <c r="I1931" s="94">
        <f t="shared" si="211"/>
        <v>0.28300622874313053</v>
      </c>
      <c r="J1931" s="94">
        <f t="shared" si="211"/>
        <v>0.28300622874313053</v>
      </c>
      <c r="K1931" s="94">
        <f t="shared" si="211"/>
        <v>0.28300622874313053</v>
      </c>
      <c r="L1931" s="94">
        <f t="shared" si="211"/>
        <v>0.28300622874313053</v>
      </c>
      <c r="M1931" s="94">
        <f t="shared" si="211"/>
        <v>0.28300622874313053</v>
      </c>
      <c r="N1931" s="94">
        <f t="shared" si="211"/>
        <v>0.28300622874313053</v>
      </c>
      <c r="O1931" s="94">
        <f t="shared" si="211"/>
        <v>0.28300622874313053</v>
      </c>
      <c r="P1931" s="94">
        <f t="shared" si="211"/>
        <v>0.28300622874313053</v>
      </c>
      <c r="Q1931" s="94">
        <f t="shared" si="211"/>
        <v>0.28300622874313053</v>
      </c>
      <c r="R1931" s="94">
        <f t="shared" si="211"/>
        <v>0.28300622874313053</v>
      </c>
      <c r="S1931" s="93">
        <f>(1+H1931)^((5-Dashboard!$F$9)*3/12)</f>
        <v>1.064283161893276</v>
      </c>
      <c r="T1931" s="93">
        <f t="shared" si="213"/>
        <v>1.3654819258555067</v>
      </c>
      <c r="U1931" s="93">
        <f t="shared" si="213"/>
        <v>1.7519218161087806</v>
      </c>
      <c r="V1931" s="93">
        <f t="shared" si="213"/>
        <v>2.2477266023385427</v>
      </c>
      <c r="W1931" s="93">
        <f t="shared" si="213"/>
        <v>2.8838472313119841</v>
      </c>
      <c r="X1931" s="93">
        <f t="shared" si="213"/>
        <v>3.699993960516907</v>
      </c>
      <c r="Y1931" s="93">
        <f t="shared" si="212"/>
        <v>4.7471152976551565</v>
      </c>
      <c r="Z1931" s="93">
        <f t="shared" si="212"/>
        <v>6.0905784954533662</v>
      </c>
      <c r="AA1931" s="93">
        <f t="shared" si="212"/>
        <v>7.8142501463156329</v>
      </c>
      <c r="AB1931" s="93">
        <f t="shared" si="212"/>
        <v>10.025731610679877</v>
      </c>
      <c r="AC1931" s="95">
        <f t="shared" si="212"/>
        <v>12.863076104209181</v>
      </c>
      <c r="AE1931" s="96"/>
    </row>
    <row r="1932" spans="3:31" ht="24.75" customHeight="1" x14ac:dyDescent="0.25">
      <c r="C1932" s="91">
        <f>ABS(E1932-Dashboard!$F$13)</f>
        <v>23.52416643477423</v>
      </c>
      <c r="D1932" s="92">
        <f t="shared" si="206"/>
        <v>0.28310622874313052</v>
      </c>
      <c r="E1932" s="93" cm="1">
        <f t="array" ref="E1932">SUM('DRE + DCF'!$S$41/TIR!S1932,'DRE + DCF'!$U$41:$AD$41/TIR!T1932:AC1932,TIR!F1932)</f>
        <v>25.985833565225768</v>
      </c>
      <c r="F1932" s="100">
        <f>'DRE + DCF'!$AE$38*'DRE + DCF'!$AE$39*(1+G1932)/(R1932-G1932)/AC1932</f>
        <v>8.6199587430763334</v>
      </c>
      <c r="G1932" s="92">
        <f>R1932*(1-'DRE + DCF'!$AE$39)</f>
        <v>0.1698637372458783</v>
      </c>
      <c r="H1932" s="94">
        <f t="shared" si="210"/>
        <v>0.28310622874313052</v>
      </c>
      <c r="I1932" s="94">
        <f t="shared" si="211"/>
        <v>0.28310622874313052</v>
      </c>
      <c r="J1932" s="94">
        <f t="shared" si="211"/>
        <v>0.28310622874313052</v>
      </c>
      <c r="K1932" s="94">
        <f t="shared" si="211"/>
        <v>0.28310622874313052</v>
      </c>
      <c r="L1932" s="94">
        <f t="shared" si="211"/>
        <v>0.28310622874313052</v>
      </c>
      <c r="M1932" s="94">
        <f t="shared" si="211"/>
        <v>0.28310622874313052</v>
      </c>
      <c r="N1932" s="94">
        <f t="shared" si="211"/>
        <v>0.28310622874313052</v>
      </c>
      <c r="O1932" s="94">
        <f t="shared" si="211"/>
        <v>0.28310622874313052</v>
      </c>
      <c r="P1932" s="94">
        <f t="shared" si="211"/>
        <v>0.28310622874313052</v>
      </c>
      <c r="Q1932" s="94">
        <f t="shared" si="211"/>
        <v>0.28310622874313052</v>
      </c>
      <c r="R1932" s="94">
        <f t="shared" si="211"/>
        <v>0.28310622874313052</v>
      </c>
      <c r="S1932" s="93">
        <f>(1+H1932)^((5-Dashboard!$F$9)*3/12)</f>
        <v>1.0643038993618936</v>
      </c>
      <c r="T1932" s="93">
        <f t="shared" si="213"/>
        <v>1.3656149625468477</v>
      </c>
      <c r="U1932" s="93">
        <f t="shared" si="213"/>
        <v>1.7522290645086771</v>
      </c>
      <c r="V1932" s="93">
        <f t="shared" si="213"/>
        <v>2.2482960268558321</v>
      </c>
      <c r="W1932" s="93">
        <f t="shared" si="213"/>
        <v>2.8848026361171506</v>
      </c>
      <c r="X1932" s="93">
        <f t="shared" si="213"/>
        <v>3.7015082310965184</v>
      </c>
      <c r="Y1932" s="93">
        <f t="shared" si="212"/>
        <v>4.7494282670639096</v>
      </c>
      <c r="Z1932" s="93">
        <f t="shared" si="212"/>
        <v>6.094020992438395</v>
      </c>
      <c r="AA1932" s="93">
        <f t="shared" si="212"/>
        <v>7.8192762934890983</v>
      </c>
      <c r="AB1932" s="93">
        <f t="shared" si="212"/>
        <v>10.032962116439361</v>
      </c>
      <c r="AC1932" s="95">
        <f t="shared" si="212"/>
        <v>12.873356184347205</v>
      </c>
      <c r="AE1932" s="96"/>
    </row>
    <row r="1933" spans="3:31" ht="24.75" customHeight="1" x14ac:dyDescent="0.25">
      <c r="C1933" s="91">
        <f>ABS(E1933-Dashboard!$F$13)</f>
        <v>23.539473078842242</v>
      </c>
      <c r="D1933" s="92">
        <f t="shared" si="206"/>
        <v>0.28320622874313051</v>
      </c>
      <c r="E1933" s="93" cm="1">
        <f t="array" ref="E1933">SUM('DRE + DCF'!$S$41/TIR!S1933,'DRE + DCF'!$U$41:$AD$41/TIR!T1933:AC1933,TIR!F1933)</f>
        <v>25.970526921157756</v>
      </c>
      <c r="F1933" s="100">
        <f>'DRE + DCF'!$AE$38*'DRE + DCF'!$AE$39*(1+G1933)/(R1933-G1933)/AC1933</f>
        <v>8.6104760882768296</v>
      </c>
      <c r="G1933" s="92">
        <f>R1933*(1-'DRE + DCF'!$AE$39)</f>
        <v>0.16992373724587831</v>
      </c>
      <c r="H1933" s="94">
        <f t="shared" si="210"/>
        <v>0.28320622874313051</v>
      </c>
      <c r="I1933" s="94">
        <f t="shared" si="211"/>
        <v>0.28320622874313051</v>
      </c>
      <c r="J1933" s="94">
        <f t="shared" si="211"/>
        <v>0.28320622874313051</v>
      </c>
      <c r="K1933" s="94">
        <f t="shared" si="211"/>
        <v>0.28320622874313051</v>
      </c>
      <c r="L1933" s="94">
        <f t="shared" si="211"/>
        <v>0.28320622874313051</v>
      </c>
      <c r="M1933" s="94">
        <f t="shared" si="211"/>
        <v>0.28320622874313051</v>
      </c>
      <c r="N1933" s="94">
        <f t="shared" si="211"/>
        <v>0.28320622874313051</v>
      </c>
      <c r="O1933" s="94">
        <f t="shared" si="211"/>
        <v>0.28320622874313051</v>
      </c>
      <c r="P1933" s="94">
        <f t="shared" si="211"/>
        <v>0.28320622874313051</v>
      </c>
      <c r="Q1933" s="94">
        <f t="shared" si="211"/>
        <v>0.28320622874313051</v>
      </c>
      <c r="R1933" s="94">
        <f t="shared" si="211"/>
        <v>0.28320622874313051</v>
      </c>
      <c r="S1933" s="93">
        <f>(1+H1933)^((5-Dashboard!$F$9)*3/12)</f>
        <v>1.0643246356184024</v>
      </c>
      <c r="T1933" s="93">
        <f t="shared" si="213"/>
        <v>1.3657480018302968</v>
      </c>
      <c r="U1933" s="93">
        <f t="shared" si="213"/>
        <v>1.7525363428421212</v>
      </c>
      <c r="V1933" s="93">
        <f t="shared" si="213"/>
        <v>2.2488655512337163</v>
      </c>
      <c r="W1933" s="93">
        <f t="shared" si="213"/>
        <v>2.8857582829489585</v>
      </c>
      <c r="X1933" s="93">
        <f t="shared" si="213"/>
        <v>3.7030230033271847</v>
      </c>
      <c r="Y1933" s="93">
        <f t="shared" si="212"/>
        <v>4.7517421830485373</v>
      </c>
      <c r="Z1933" s="93">
        <f t="shared" si="212"/>
        <v>6.0974651666693633</v>
      </c>
      <c r="AA1933" s="93">
        <f t="shared" si="212"/>
        <v>7.8243052814143974</v>
      </c>
      <c r="AB1933" s="93">
        <f t="shared" si="212"/>
        <v>10.040197272698727</v>
      </c>
      <c r="AC1933" s="95">
        <f t="shared" si="212"/>
        <v>12.883643678136798</v>
      </c>
      <c r="AE1933" s="96"/>
    </row>
    <row r="1934" spans="3:31" ht="24.75" customHeight="1" x14ac:dyDescent="0.25">
      <c r="C1934" s="91">
        <f>ABS(E1934-Dashboard!$F$13)</f>
        <v>23.554764445957797</v>
      </c>
      <c r="D1934" s="92">
        <f t="shared" si="206"/>
        <v>0.28330622874313049</v>
      </c>
      <c r="E1934" s="93" cm="1">
        <f t="array" ref="E1934">SUM('DRE + DCF'!$S$41/TIR!S1934,'DRE + DCF'!$U$41:$AD$41/TIR!T1934:AC1934,TIR!F1934)</f>
        <v>25.955235554042201</v>
      </c>
      <c r="F1934" s="100">
        <f>'DRE + DCF'!$AE$38*'DRE + DCF'!$AE$39*(1+G1934)/(R1934-G1934)/AC1934</f>
        <v>8.6010054503151636</v>
      </c>
      <c r="G1934" s="92">
        <f>R1934*(1-'DRE + DCF'!$AE$39)</f>
        <v>0.16998373724587829</v>
      </c>
      <c r="H1934" s="94">
        <f t="shared" si="210"/>
        <v>0.28330622874313049</v>
      </c>
      <c r="I1934" s="94">
        <f t="shared" si="211"/>
        <v>0.28330622874313049</v>
      </c>
      <c r="J1934" s="94">
        <f t="shared" si="211"/>
        <v>0.28330622874313049</v>
      </c>
      <c r="K1934" s="94">
        <f t="shared" si="211"/>
        <v>0.28330622874313049</v>
      </c>
      <c r="L1934" s="94">
        <f t="shared" si="211"/>
        <v>0.28330622874313049</v>
      </c>
      <c r="M1934" s="94">
        <f t="shared" si="211"/>
        <v>0.28330622874313049</v>
      </c>
      <c r="N1934" s="94">
        <f t="shared" si="211"/>
        <v>0.28330622874313049</v>
      </c>
      <c r="O1934" s="94">
        <f t="shared" si="211"/>
        <v>0.28330622874313049</v>
      </c>
      <c r="P1934" s="94">
        <f t="shared" si="211"/>
        <v>0.28330622874313049</v>
      </c>
      <c r="Q1934" s="94">
        <f t="shared" si="211"/>
        <v>0.28330622874313049</v>
      </c>
      <c r="R1934" s="94">
        <f t="shared" si="211"/>
        <v>0.28330622874313049</v>
      </c>
      <c r="S1934" s="93">
        <f>(1+H1934)^((5-Dashboard!$F$9)*3/12)</f>
        <v>1.0643453706629673</v>
      </c>
      <c r="T1934" s="93">
        <f t="shared" si="213"/>
        <v>1.3658810437057018</v>
      </c>
      <c r="U1934" s="93">
        <f t="shared" si="213"/>
        <v>1.7528436511096952</v>
      </c>
      <c r="V1934" s="93">
        <f t="shared" si="213"/>
        <v>2.2494351754819224</v>
      </c>
      <c r="W1934" s="93">
        <f t="shared" si="213"/>
        <v>2.8867141718498477</v>
      </c>
      <c r="X1934" s="93">
        <f t="shared" si="213"/>
        <v>3.7045382773359772</v>
      </c>
      <c r="Y1934" s="93">
        <f t="shared" si="212"/>
        <v>4.7540570459226057</v>
      </c>
      <c r="Z1934" s="93">
        <f t="shared" si="212"/>
        <v>6.1009110188326465</v>
      </c>
      <c r="AA1934" s="93">
        <f t="shared" si="212"/>
        <v>7.8293371114755335</v>
      </c>
      <c r="AB1934" s="93">
        <f t="shared" si="212"/>
        <v>10.047437082086301</v>
      </c>
      <c r="AC1934" s="95">
        <f t="shared" si="212"/>
        <v>12.893938590346053</v>
      </c>
      <c r="AE1934" s="96"/>
    </row>
    <row r="1935" spans="3:31" ht="24.75" customHeight="1" x14ac:dyDescent="0.25">
      <c r="C1935" s="91">
        <f>ABS(E1935-Dashboard!$F$13)</f>
        <v>23.570040555998737</v>
      </c>
      <c r="D1935" s="92">
        <f t="shared" ref="D1935:D1998" si="214">D1934+0.0001</f>
        <v>0.28340622874313048</v>
      </c>
      <c r="E1935" s="93" cm="1">
        <f t="array" ref="E1935">SUM('DRE + DCF'!$S$41/TIR!S1935,'DRE + DCF'!$U$41:$AD$41/TIR!T1935:AC1935,TIR!F1935)</f>
        <v>25.939959444001261</v>
      </c>
      <c r="F1935" s="100">
        <f>'DRE + DCF'!$AE$38*'DRE + DCF'!$AE$39*(1+G1935)/(R1935-G1935)/AC1935</f>
        <v>8.5915468116480245</v>
      </c>
      <c r="G1935" s="92">
        <f>R1935*(1-'DRE + DCF'!$AE$39)</f>
        <v>0.17004373724587829</v>
      </c>
      <c r="H1935" s="94">
        <f t="shared" si="210"/>
        <v>0.28340622874313048</v>
      </c>
      <c r="I1935" s="94">
        <f t="shared" si="211"/>
        <v>0.28340622874313048</v>
      </c>
      <c r="J1935" s="94">
        <f t="shared" si="211"/>
        <v>0.28340622874313048</v>
      </c>
      <c r="K1935" s="94">
        <f t="shared" si="211"/>
        <v>0.28340622874313048</v>
      </c>
      <c r="L1935" s="94">
        <f t="shared" si="211"/>
        <v>0.28340622874313048</v>
      </c>
      <c r="M1935" s="94">
        <f t="shared" si="211"/>
        <v>0.28340622874313048</v>
      </c>
      <c r="N1935" s="94">
        <f t="shared" si="211"/>
        <v>0.28340622874313048</v>
      </c>
      <c r="O1935" s="94">
        <f t="shared" si="211"/>
        <v>0.28340622874313048</v>
      </c>
      <c r="P1935" s="94">
        <f t="shared" si="211"/>
        <v>0.28340622874313048</v>
      </c>
      <c r="Q1935" s="94">
        <f t="shared" si="211"/>
        <v>0.28340622874313048</v>
      </c>
      <c r="R1935" s="94">
        <f t="shared" si="211"/>
        <v>0.28340622874313048</v>
      </c>
      <c r="S1935" s="93">
        <f>(1+H1935)^((5-Dashboard!$F$9)*3/12)</f>
        <v>1.0643661044957535</v>
      </c>
      <c r="T1935" s="93">
        <f t="shared" si="213"/>
        <v>1.3660140881729117</v>
      </c>
      <c r="U1935" s="93">
        <f t="shared" si="213"/>
        <v>1.7531509893119828</v>
      </c>
      <c r="V1935" s="93">
        <f t="shared" si="213"/>
        <v>2.2500048996101802</v>
      </c>
      <c r="W1935" s="93">
        <f t="shared" si="213"/>
        <v>2.8876703028622672</v>
      </c>
      <c r="X1935" s="93">
        <f t="shared" si="213"/>
        <v>3.7060540532499959</v>
      </c>
      <c r="Y1935" s="93">
        <f t="shared" si="212"/>
        <v>4.7563728559997704</v>
      </c>
      <c r="Z1935" s="93">
        <f t="shared" si="212"/>
        <v>6.104358549614858</v>
      </c>
      <c r="AA1935" s="93">
        <f t="shared" si="212"/>
        <v>7.8343717850570904</v>
      </c>
      <c r="AB1935" s="93">
        <f t="shared" si="212"/>
        <v>10.054681547231707</v>
      </c>
      <c r="AC1935" s="95">
        <f t="shared" si="212"/>
        <v>12.904240925745789</v>
      </c>
      <c r="AE1935" s="96"/>
    </row>
    <row r="1936" spans="3:31" ht="24.75" customHeight="1" x14ac:dyDescent="0.25">
      <c r="C1936" s="91">
        <f>ABS(E1936-Dashboard!$F$13)</f>
        <v>23.585301428811441</v>
      </c>
      <c r="D1936" s="92">
        <f t="shared" si="214"/>
        <v>0.28350622874313047</v>
      </c>
      <c r="E1936" s="93" cm="1">
        <f t="array" ref="E1936">SUM('DRE + DCF'!$S$41/TIR!S1936,'DRE + DCF'!$U$41:$AD$41/TIR!T1936:AC1936,TIR!F1936)</f>
        <v>25.924698571188557</v>
      </c>
      <c r="F1936" s="100">
        <f>'DRE + DCF'!$AE$38*'DRE + DCF'!$AE$39*(1+G1936)/(R1936-G1936)/AC1936</f>
        <v>8.5821001547616156</v>
      </c>
      <c r="G1936" s="92">
        <f>R1936*(1-'DRE + DCF'!$AE$39)</f>
        <v>0.17010373724587827</v>
      </c>
      <c r="H1936" s="94">
        <f t="shared" si="210"/>
        <v>0.28350622874313047</v>
      </c>
      <c r="I1936" s="94">
        <f t="shared" si="211"/>
        <v>0.28350622874313047</v>
      </c>
      <c r="J1936" s="94">
        <f t="shared" si="211"/>
        <v>0.28350622874313047</v>
      </c>
      <c r="K1936" s="94">
        <f t="shared" si="211"/>
        <v>0.28350622874313047</v>
      </c>
      <c r="L1936" s="94">
        <f t="shared" si="211"/>
        <v>0.28350622874313047</v>
      </c>
      <c r="M1936" s="94">
        <f t="shared" si="211"/>
        <v>0.28350622874313047</v>
      </c>
      <c r="N1936" s="94">
        <f t="shared" si="211"/>
        <v>0.28350622874313047</v>
      </c>
      <c r="O1936" s="94">
        <f t="shared" si="211"/>
        <v>0.28350622874313047</v>
      </c>
      <c r="P1936" s="94">
        <f t="shared" si="211"/>
        <v>0.28350622874313047</v>
      </c>
      <c r="Q1936" s="94">
        <f t="shared" si="211"/>
        <v>0.28350622874313047</v>
      </c>
      <c r="R1936" s="94">
        <f t="shared" si="211"/>
        <v>0.28350622874313047</v>
      </c>
      <c r="S1936" s="93">
        <f>(1+H1936)^((5-Dashboard!$F$9)*3/12)</f>
        <v>1.0643868371169267</v>
      </c>
      <c r="T1936" s="93">
        <f t="shared" si="213"/>
        <v>1.3661471352317753</v>
      </c>
      <c r="U1936" s="93">
        <f t="shared" si="213"/>
        <v>1.7534583574495675</v>
      </c>
      <c r="V1936" s="93">
        <f t="shared" si="213"/>
        <v>2.2505747236282185</v>
      </c>
      <c r="W1936" s="93">
        <f t="shared" si="213"/>
        <v>2.8886266760286681</v>
      </c>
      <c r="X1936" s="93">
        <f t="shared" si="213"/>
        <v>3.7075703311963601</v>
      </c>
      <c r="Y1936" s="93">
        <f t="shared" si="212"/>
        <v>4.7586896135937593</v>
      </c>
      <c r="Z1936" s="93">
        <f t="shared" si="212"/>
        <v>6.1078077597028306</v>
      </c>
      <c r="AA1936" s="93">
        <f t="shared" si="212"/>
        <v>7.8394093035442083</v>
      </c>
      <c r="AB1936" s="93">
        <f t="shared" si="212"/>
        <v>10.061930670765838</v>
      </c>
      <c r="AC1936" s="95">
        <f t="shared" si="212"/>
        <v>12.914550689109497</v>
      </c>
      <c r="AE1936" s="96"/>
    </row>
    <row r="1937" spans="3:31" ht="24.75" customHeight="1" x14ac:dyDescent="0.25">
      <c r="C1937" s="91">
        <f>ABS(E1937-Dashboard!$F$13)</f>
        <v>23.600547084210824</v>
      </c>
      <c r="D1937" s="92">
        <f t="shared" si="214"/>
        <v>0.28360622874313046</v>
      </c>
      <c r="E1937" s="93" cm="1">
        <f t="array" ref="E1937">SUM('DRE + DCF'!$S$41/TIR!S1937,'DRE + DCF'!$U$41:$AD$41/TIR!T1937:AC1937,TIR!F1937)</f>
        <v>25.909452915789174</v>
      </c>
      <c r="F1937" s="100">
        <f>'DRE + DCF'!$AE$38*'DRE + DCF'!$AE$39*(1+G1937)/(R1937-G1937)/AC1937</f>
        <v>8.5726654621715905</v>
      </c>
      <c r="G1937" s="92">
        <f>R1937*(1-'DRE + DCF'!$AE$39)</f>
        <v>0.17016373724587827</v>
      </c>
      <c r="H1937" s="94">
        <f t="shared" si="210"/>
        <v>0.28360622874313046</v>
      </c>
      <c r="I1937" s="94">
        <f t="shared" si="211"/>
        <v>0.28360622874313046</v>
      </c>
      <c r="J1937" s="94">
        <f t="shared" si="211"/>
        <v>0.28360622874313046</v>
      </c>
      <c r="K1937" s="94">
        <f t="shared" si="211"/>
        <v>0.28360622874313046</v>
      </c>
      <c r="L1937" s="94">
        <f t="shared" si="211"/>
        <v>0.28360622874313046</v>
      </c>
      <c r="M1937" s="94">
        <f t="shared" si="211"/>
        <v>0.28360622874313046</v>
      </c>
      <c r="N1937" s="94">
        <f t="shared" si="211"/>
        <v>0.28360622874313046</v>
      </c>
      <c r="O1937" s="94">
        <f t="shared" si="211"/>
        <v>0.28360622874313046</v>
      </c>
      <c r="P1937" s="94">
        <f t="shared" si="211"/>
        <v>0.28360622874313046</v>
      </c>
      <c r="Q1937" s="94">
        <f t="shared" ref="I1937:R1963" si="215">$D1937</f>
        <v>0.28360622874313046</v>
      </c>
      <c r="R1937" s="94">
        <f t="shared" si="215"/>
        <v>0.28360622874313046</v>
      </c>
      <c r="S1937" s="93">
        <f>(1+H1937)^((5-Dashboard!$F$9)*3/12)</f>
        <v>1.0644075685266516</v>
      </c>
      <c r="T1937" s="93">
        <f t="shared" si="213"/>
        <v>1.3662801848821404</v>
      </c>
      <c r="U1937" s="93">
        <f t="shared" si="213"/>
        <v>1.7537657555230313</v>
      </c>
      <c r="V1937" s="93">
        <f t="shared" si="213"/>
        <v>2.251144647545765</v>
      </c>
      <c r="W1937" s="93">
        <f t="shared" si="213"/>
        <v>2.8895832913915029</v>
      </c>
      <c r="X1937" s="93">
        <f t="shared" si="213"/>
        <v>3.7090871113022095</v>
      </c>
      <c r="Y1937" s="93">
        <f t="shared" si="212"/>
        <v>4.7610073190183808</v>
      </c>
      <c r="Z1937" s="93">
        <f t="shared" si="212"/>
        <v>6.1112586497836263</v>
      </c>
      <c r="AA1937" s="93">
        <f t="shared" si="212"/>
        <v>7.8444496683225964</v>
      </c>
      <c r="AB1937" s="93">
        <f t="shared" si="212"/>
        <v>10.069184455320869</v>
      </c>
      <c r="AC1937" s="95">
        <f t="shared" si="212"/>
        <v>12.924867885213374</v>
      </c>
      <c r="AE1937" s="96"/>
    </row>
    <row r="1938" spans="3:31" ht="24.75" customHeight="1" x14ac:dyDescent="0.25">
      <c r="C1938" s="91">
        <f>ABS(E1938-Dashboard!$F$13)</f>
        <v>23.615777541980492</v>
      </c>
      <c r="D1938" s="92">
        <f t="shared" si="214"/>
        <v>0.28370622874313045</v>
      </c>
      <c r="E1938" s="93" cm="1">
        <f t="array" ref="E1938">SUM('DRE + DCF'!$S$41/TIR!S1938,'DRE + DCF'!$U$41:$AD$41/TIR!T1938:AC1938,TIR!F1938)</f>
        <v>25.894222458019506</v>
      </c>
      <c r="F1938" s="100">
        <f>'DRE + DCF'!$AE$38*'DRE + DCF'!$AE$39*(1+G1938)/(R1938-G1938)/AC1938</f>
        <v>8.5632427164229856</v>
      </c>
      <c r="G1938" s="92">
        <f>R1938*(1-'DRE + DCF'!$AE$39)</f>
        <v>0.17022373724587828</v>
      </c>
      <c r="H1938" s="94">
        <f t="shared" si="210"/>
        <v>0.28370622874313045</v>
      </c>
      <c r="I1938" s="94">
        <f t="shared" si="215"/>
        <v>0.28370622874313045</v>
      </c>
      <c r="J1938" s="94">
        <f t="shared" si="215"/>
        <v>0.28370622874313045</v>
      </c>
      <c r="K1938" s="94">
        <f t="shared" si="215"/>
        <v>0.28370622874313045</v>
      </c>
      <c r="L1938" s="94">
        <f t="shared" si="215"/>
        <v>0.28370622874313045</v>
      </c>
      <c r="M1938" s="94">
        <f t="shared" si="215"/>
        <v>0.28370622874313045</v>
      </c>
      <c r="N1938" s="94">
        <f t="shared" si="215"/>
        <v>0.28370622874313045</v>
      </c>
      <c r="O1938" s="94">
        <f t="shared" si="215"/>
        <v>0.28370622874313045</v>
      </c>
      <c r="P1938" s="94">
        <f t="shared" si="215"/>
        <v>0.28370622874313045</v>
      </c>
      <c r="Q1938" s="94">
        <f t="shared" si="215"/>
        <v>0.28370622874313045</v>
      </c>
      <c r="R1938" s="94">
        <f t="shared" si="215"/>
        <v>0.28370622874313045</v>
      </c>
      <c r="S1938" s="93">
        <f>(1+H1938)^((5-Dashboard!$F$9)*3/12)</f>
        <v>1.0644282987250937</v>
      </c>
      <c r="T1938" s="93">
        <f t="shared" si="213"/>
        <v>1.3664132371238564</v>
      </c>
      <c r="U1938" s="93">
        <f t="shared" si="213"/>
        <v>1.7540731835329586</v>
      </c>
      <c r="V1938" s="93">
        <f t="shared" si="213"/>
        <v>2.2517146713725511</v>
      </c>
      <c r="W1938" s="93">
        <f t="shared" si="213"/>
        <v>2.8905401489932347</v>
      </c>
      <c r="X1938" s="93">
        <f t="shared" si="213"/>
        <v>3.710604393694712</v>
      </c>
      <c r="Y1938" s="93">
        <f t="shared" si="212"/>
        <v>4.7633259725875288</v>
      </c>
      <c r="Z1938" s="93">
        <f t="shared" si="212"/>
        <v>6.1147112205445406</v>
      </c>
      <c r="AA1938" s="93">
        <f t="shared" si="212"/>
        <v>7.8494928807785369</v>
      </c>
      <c r="AB1938" s="93">
        <f t="shared" si="212"/>
        <v>10.076442903530266</v>
      </c>
      <c r="AC1938" s="95">
        <f t="shared" si="212"/>
        <v>12.935192518836317</v>
      </c>
      <c r="AE1938" s="96"/>
    </row>
    <row r="1939" spans="3:31" ht="24.75" customHeight="1" x14ac:dyDescent="0.25">
      <c r="C1939" s="91">
        <f>ABS(E1939-Dashboard!$F$13)</f>
        <v>23.630992821872745</v>
      </c>
      <c r="D1939" s="92">
        <f t="shared" si="214"/>
        <v>0.28380622874313044</v>
      </c>
      <c r="E1939" s="93" cm="1">
        <f t="array" ref="E1939">SUM('DRE + DCF'!$S$41/TIR!S1939,'DRE + DCF'!$U$41:$AD$41/TIR!T1939:AC1939,TIR!F1939)</f>
        <v>25.879007178127253</v>
      </c>
      <c r="F1939" s="100">
        <f>'DRE + DCF'!$AE$38*'DRE + DCF'!$AE$39*(1+G1939)/(R1939-G1939)/AC1939</f>
        <v>8.5538319000901684</v>
      </c>
      <c r="G1939" s="92">
        <f>R1939*(1-'DRE + DCF'!$AE$39)</f>
        <v>0.17028373724587825</v>
      </c>
      <c r="H1939" s="94">
        <f t="shared" si="210"/>
        <v>0.28380622874313044</v>
      </c>
      <c r="I1939" s="94">
        <f t="shared" si="215"/>
        <v>0.28380622874313044</v>
      </c>
      <c r="J1939" s="94">
        <f t="shared" si="215"/>
        <v>0.28380622874313044</v>
      </c>
      <c r="K1939" s="94">
        <f t="shared" si="215"/>
        <v>0.28380622874313044</v>
      </c>
      <c r="L1939" s="94">
        <f t="shared" si="215"/>
        <v>0.28380622874313044</v>
      </c>
      <c r="M1939" s="94">
        <f t="shared" si="215"/>
        <v>0.28380622874313044</v>
      </c>
      <c r="N1939" s="94">
        <f t="shared" si="215"/>
        <v>0.28380622874313044</v>
      </c>
      <c r="O1939" s="94">
        <f t="shared" si="215"/>
        <v>0.28380622874313044</v>
      </c>
      <c r="P1939" s="94">
        <f t="shared" si="215"/>
        <v>0.28380622874313044</v>
      </c>
      <c r="Q1939" s="94">
        <f t="shared" si="215"/>
        <v>0.28380622874313044</v>
      </c>
      <c r="R1939" s="94">
        <f t="shared" si="215"/>
        <v>0.28380622874313044</v>
      </c>
      <c r="S1939" s="93">
        <f>(1+H1939)^((5-Dashboard!$F$9)*3/12)</f>
        <v>1.0644490277124181</v>
      </c>
      <c r="T1939" s="93">
        <f t="shared" si="213"/>
        <v>1.3665462919567715</v>
      </c>
      <c r="U1939" s="93">
        <f t="shared" si="213"/>
        <v>1.7543806414799317</v>
      </c>
      <c r="V1939" s="93">
        <f t="shared" si="213"/>
        <v>2.2522847951183049</v>
      </c>
      <c r="W1939" s="93">
        <f t="shared" si="213"/>
        <v>2.8914972488763251</v>
      </c>
      <c r="X1939" s="93">
        <f t="shared" si="213"/>
        <v>3.7121221785010516</v>
      </c>
      <c r="Y1939" s="93">
        <f t="shared" si="212"/>
        <v>4.7656455746151689</v>
      </c>
      <c r="Z1939" s="93">
        <f t="shared" si="212"/>
        <v>6.1181654726730885</v>
      </c>
      <c r="AA1939" s="93">
        <f t="shared" si="212"/>
        <v>7.8545389422988698</v>
      </c>
      <c r="AB1939" s="93">
        <f t="shared" si="212"/>
        <v>10.083706018028769</v>
      </c>
      <c r="AC1939" s="95">
        <f t="shared" si="212"/>
        <v>12.945524594759922</v>
      </c>
      <c r="AE1939" s="96"/>
    </row>
    <row r="1940" spans="3:31" ht="24.75" customHeight="1" x14ac:dyDescent="0.25">
      <c r="C1940" s="91">
        <f>ABS(E1940-Dashboard!$F$13)</f>
        <v>23.646192943608618</v>
      </c>
      <c r="D1940" s="92">
        <f t="shared" si="214"/>
        <v>0.28390622874313043</v>
      </c>
      <c r="E1940" s="93" cm="1">
        <f t="array" ref="E1940">SUM('DRE + DCF'!$S$41/TIR!S1940,'DRE + DCF'!$U$41:$AD$41/TIR!T1940:AC1940,TIR!F1940)</f>
        <v>25.86380705639138</v>
      </c>
      <c r="F1940" s="100">
        <f>'DRE + DCF'!$AE$38*'DRE + DCF'!$AE$39*(1+G1940)/(R1940-G1940)/AC1940</f>
        <v>8.5444329957767948</v>
      </c>
      <c r="G1940" s="92">
        <f>R1940*(1-'DRE + DCF'!$AE$39)</f>
        <v>0.17034373724587826</v>
      </c>
      <c r="H1940" s="94">
        <f t="shared" si="210"/>
        <v>0.28390622874313043</v>
      </c>
      <c r="I1940" s="94">
        <f t="shared" si="215"/>
        <v>0.28390622874313043</v>
      </c>
      <c r="J1940" s="94">
        <f t="shared" si="215"/>
        <v>0.28390622874313043</v>
      </c>
      <c r="K1940" s="94">
        <f t="shared" si="215"/>
        <v>0.28390622874313043</v>
      </c>
      <c r="L1940" s="94">
        <f t="shared" si="215"/>
        <v>0.28390622874313043</v>
      </c>
      <c r="M1940" s="94">
        <f t="shared" si="215"/>
        <v>0.28390622874313043</v>
      </c>
      <c r="N1940" s="94">
        <f t="shared" si="215"/>
        <v>0.28390622874313043</v>
      </c>
      <c r="O1940" s="94">
        <f t="shared" si="215"/>
        <v>0.28390622874313043</v>
      </c>
      <c r="P1940" s="94">
        <f t="shared" si="215"/>
        <v>0.28390622874313043</v>
      </c>
      <c r="Q1940" s="94">
        <f t="shared" si="215"/>
        <v>0.28390622874313043</v>
      </c>
      <c r="R1940" s="94">
        <f t="shared" si="215"/>
        <v>0.28390622874313043</v>
      </c>
      <c r="S1940" s="93">
        <f>(1+H1940)^((5-Dashboard!$F$9)*3/12)</f>
        <v>1.0644697554887896</v>
      </c>
      <c r="T1940" s="93">
        <f t="shared" si="213"/>
        <v>1.3666793493807341</v>
      </c>
      <c r="U1940" s="93">
        <f t="shared" si="213"/>
        <v>1.7546881293645336</v>
      </c>
      <c r="V1940" s="93">
        <f t="shared" si="213"/>
        <v>2.2528550187927565</v>
      </c>
      <c r="W1940" s="93">
        <f t="shared" si="213"/>
        <v>2.8924545910832422</v>
      </c>
      <c r="X1940" s="93">
        <f t="shared" si="213"/>
        <v>3.7136404658484388</v>
      </c>
      <c r="Y1940" s="93">
        <f t="shared" si="212"/>
        <v>4.7679661254153514</v>
      </c>
      <c r="Z1940" s="93">
        <f t="shared" si="212"/>
        <v>6.1216214068570194</v>
      </c>
      <c r="AA1940" s="93">
        <f t="shared" si="212"/>
        <v>7.8595878542710125</v>
      </c>
      <c r="AB1940" s="93">
        <f t="shared" si="212"/>
        <v>10.090973801452408</v>
      </c>
      <c r="AC1940" s="95">
        <f t="shared" si="212"/>
        <v>12.955864117768492</v>
      </c>
      <c r="AE1940" s="96"/>
    </row>
    <row r="1941" spans="3:31" ht="24.75" customHeight="1" x14ac:dyDescent="0.25">
      <c r="C1941" s="91">
        <f>ABS(E1941-Dashboard!$F$13)</f>
        <v>23.661377926877989</v>
      </c>
      <c r="D1941" s="92">
        <f t="shared" si="214"/>
        <v>0.28400622874313042</v>
      </c>
      <c r="E1941" s="93" cm="1">
        <f t="array" ref="E1941">SUM('DRE + DCF'!$S$41/TIR!S1941,'DRE + DCF'!$U$41:$AD$41/TIR!T1941:AC1941,TIR!F1941)</f>
        <v>25.848622073122009</v>
      </c>
      <c r="F1941" s="100">
        <f>'DRE + DCF'!$AE$38*'DRE + DCF'!$AE$39*(1+G1941)/(R1941-G1941)/AC1941</f>
        <v>8.5350459861157368</v>
      </c>
      <c r="G1941" s="92">
        <f>R1941*(1-'DRE + DCF'!$AE$39)</f>
        <v>0.17040373724587823</v>
      </c>
      <c r="H1941" s="94">
        <f t="shared" si="210"/>
        <v>0.28400622874313042</v>
      </c>
      <c r="I1941" s="94">
        <f t="shared" si="215"/>
        <v>0.28400622874313042</v>
      </c>
      <c r="J1941" s="94">
        <f t="shared" si="215"/>
        <v>0.28400622874313042</v>
      </c>
      <c r="K1941" s="94">
        <f t="shared" si="215"/>
        <v>0.28400622874313042</v>
      </c>
      <c r="L1941" s="94">
        <f t="shared" si="215"/>
        <v>0.28400622874313042</v>
      </c>
      <c r="M1941" s="94">
        <f t="shared" si="215"/>
        <v>0.28400622874313042</v>
      </c>
      <c r="N1941" s="94">
        <f t="shared" si="215"/>
        <v>0.28400622874313042</v>
      </c>
      <c r="O1941" s="94">
        <f t="shared" si="215"/>
        <v>0.28400622874313042</v>
      </c>
      <c r="P1941" s="94">
        <f t="shared" si="215"/>
        <v>0.28400622874313042</v>
      </c>
      <c r="Q1941" s="94">
        <f t="shared" si="215"/>
        <v>0.28400622874313042</v>
      </c>
      <c r="R1941" s="94">
        <f t="shared" si="215"/>
        <v>0.28400622874313042</v>
      </c>
      <c r="S1941" s="93">
        <f>(1+H1941)^((5-Dashboard!$F$9)*3/12)</f>
        <v>1.0644904820543735</v>
      </c>
      <c r="T1941" s="93">
        <f t="shared" si="213"/>
        <v>1.3668124093955931</v>
      </c>
      <c r="U1941" s="93">
        <f t="shared" si="213"/>
        <v>1.7549956471873471</v>
      </c>
      <c r="V1941" s="93">
        <f t="shared" si="213"/>
        <v>2.253425342405635</v>
      </c>
      <c r="W1941" s="93">
        <f t="shared" si="213"/>
        <v>2.8934121756564566</v>
      </c>
      <c r="X1941" s="93">
        <f t="shared" si="213"/>
        <v>3.7151592558641027</v>
      </c>
      <c r="Y1941" s="93">
        <f t="shared" si="212"/>
        <v>4.7702876253022009</v>
      </c>
      <c r="Z1941" s="93">
        <f t="shared" si="212"/>
        <v>6.125079023784302</v>
      </c>
      <c r="AA1941" s="93">
        <f t="shared" si="212"/>
        <v>7.8646396180829363</v>
      </c>
      <c r="AB1941" s="93">
        <f t="shared" si="212"/>
        <v>10.098246256438484</v>
      </c>
      <c r="AC1941" s="95">
        <f t="shared" si="212"/>
        <v>12.966211092649013</v>
      </c>
      <c r="AE1941" s="96"/>
    </row>
    <row r="1942" spans="3:31" ht="24.75" customHeight="1" x14ac:dyDescent="0.25">
      <c r="C1942" s="91">
        <f>ABS(E1942-Dashboard!$F$13)</f>
        <v>23.676547791339615</v>
      </c>
      <c r="D1942" s="92">
        <f t="shared" si="214"/>
        <v>0.28410622874313041</v>
      </c>
      <c r="E1942" s="93" cm="1">
        <f t="array" ref="E1942">SUM('DRE + DCF'!$S$41/TIR!S1942,'DRE + DCF'!$U$41:$AD$41/TIR!T1942:AC1942,TIR!F1942)</f>
        <v>25.833452208660383</v>
      </c>
      <c r="F1942" s="100">
        <f>'DRE + DCF'!$AE$38*'DRE + DCF'!$AE$39*(1+G1942)/(R1942-G1942)/AC1942</f>
        <v>8.5256708537690269</v>
      </c>
      <c r="G1942" s="92">
        <f>R1942*(1-'DRE + DCF'!$AE$39)</f>
        <v>0.17046373724587824</v>
      </c>
      <c r="H1942" s="94">
        <f t="shared" si="210"/>
        <v>0.28410622874313041</v>
      </c>
      <c r="I1942" s="94">
        <f t="shared" si="215"/>
        <v>0.28410622874313041</v>
      </c>
      <c r="J1942" s="94">
        <f t="shared" si="215"/>
        <v>0.28410622874313041</v>
      </c>
      <c r="K1942" s="94">
        <f t="shared" si="215"/>
        <v>0.28410622874313041</v>
      </c>
      <c r="L1942" s="94">
        <f t="shared" si="215"/>
        <v>0.28410622874313041</v>
      </c>
      <c r="M1942" s="94">
        <f t="shared" si="215"/>
        <v>0.28410622874313041</v>
      </c>
      <c r="N1942" s="94">
        <f t="shared" si="215"/>
        <v>0.28410622874313041</v>
      </c>
      <c r="O1942" s="94">
        <f t="shared" si="215"/>
        <v>0.28410622874313041</v>
      </c>
      <c r="P1942" s="94">
        <f t="shared" si="215"/>
        <v>0.28410622874313041</v>
      </c>
      <c r="Q1942" s="94">
        <f t="shared" si="215"/>
        <v>0.28410622874313041</v>
      </c>
      <c r="R1942" s="94">
        <f t="shared" si="215"/>
        <v>0.28410622874313041</v>
      </c>
      <c r="S1942" s="93">
        <f>(1+H1942)^((5-Dashboard!$F$9)*3/12)</f>
        <v>1.0645112074093348</v>
      </c>
      <c r="T1942" s="93">
        <f t="shared" si="213"/>
        <v>1.3669454720011973</v>
      </c>
      <c r="U1942" s="93">
        <f t="shared" si="213"/>
        <v>1.7553031949489559</v>
      </c>
      <c r="V1942" s="93">
        <f t="shared" si="213"/>
        <v>2.2539957659666716</v>
      </c>
      <c r="W1942" s="93">
        <f t="shared" si="213"/>
        <v>2.8943700026384462</v>
      </c>
      <c r="X1942" s="93">
        <f t="shared" si="213"/>
        <v>3.7166785486752998</v>
      </c>
      <c r="Y1942" s="93">
        <f t="shared" si="212"/>
        <v>4.77261007458993</v>
      </c>
      <c r="Z1942" s="93">
        <f t="shared" si="212"/>
        <v>6.128538324143145</v>
      </c>
      <c r="AA1942" s="93">
        <f t="shared" si="212"/>
        <v>7.8696942351231982</v>
      </c>
      <c r="AB1942" s="93">
        <f t="shared" si="212"/>
        <v>10.105523385625604</v>
      </c>
      <c r="AC1942" s="95">
        <f t="shared" si="212"/>
        <v>12.976565524191205</v>
      </c>
      <c r="AE1942" s="96"/>
    </row>
    <row r="1943" spans="3:31" ht="24.75" customHeight="1" x14ac:dyDescent="0.25">
      <c r="C1943" s="91">
        <f>ABS(E1943-Dashboard!$F$13)</f>
        <v>23.691702556621177</v>
      </c>
      <c r="D1943" s="92">
        <f t="shared" si="214"/>
        <v>0.2842062287431304</v>
      </c>
      <c r="E1943" s="93" cm="1">
        <f t="array" ref="E1943">SUM('DRE + DCF'!$S$41/TIR!S1943,'DRE + DCF'!$U$41:$AD$41/TIR!T1943:AC1943,TIR!F1943)</f>
        <v>25.818297443378821</v>
      </c>
      <c r="F1943" s="100">
        <f>'DRE + DCF'!$AE$38*'DRE + DCF'!$AE$39*(1+G1943)/(R1943-G1943)/AC1943</f>
        <v>8.5163075814278137</v>
      </c>
      <c r="G1943" s="92">
        <f>R1943*(1-'DRE + DCF'!$AE$39)</f>
        <v>0.17052373724587824</v>
      </c>
      <c r="H1943" s="94">
        <f t="shared" si="210"/>
        <v>0.2842062287431304</v>
      </c>
      <c r="I1943" s="94">
        <f t="shared" si="215"/>
        <v>0.2842062287431304</v>
      </c>
      <c r="J1943" s="94">
        <f t="shared" si="215"/>
        <v>0.2842062287431304</v>
      </c>
      <c r="K1943" s="94">
        <f t="shared" si="215"/>
        <v>0.2842062287431304</v>
      </c>
      <c r="L1943" s="94">
        <f t="shared" si="215"/>
        <v>0.2842062287431304</v>
      </c>
      <c r="M1943" s="94">
        <f t="shared" si="215"/>
        <v>0.2842062287431304</v>
      </c>
      <c r="N1943" s="94">
        <f t="shared" si="215"/>
        <v>0.2842062287431304</v>
      </c>
      <c r="O1943" s="94">
        <f t="shared" si="215"/>
        <v>0.2842062287431304</v>
      </c>
      <c r="P1943" s="94">
        <f t="shared" si="215"/>
        <v>0.2842062287431304</v>
      </c>
      <c r="Q1943" s="94">
        <f t="shared" si="215"/>
        <v>0.2842062287431304</v>
      </c>
      <c r="R1943" s="94">
        <f t="shared" si="215"/>
        <v>0.2842062287431304</v>
      </c>
      <c r="S1943" s="93">
        <f>(1+H1943)^((5-Dashboard!$F$9)*3/12)</f>
        <v>1.0645319315538384</v>
      </c>
      <c r="T1943" s="93">
        <f t="shared" si="213"/>
        <v>1.367078537197395</v>
      </c>
      <c r="U1943" s="93">
        <f t="shared" si="213"/>
        <v>1.7556107726499419</v>
      </c>
      <c r="V1943" s="93">
        <f t="shared" si="213"/>
        <v>2.2545662894855951</v>
      </c>
      <c r="W1943" s="93">
        <f t="shared" si="213"/>
        <v>2.8953280720716887</v>
      </c>
      <c r="X1943" s="93">
        <f t="shared" si="213"/>
        <v>3.7181983444093016</v>
      </c>
      <c r="Y1943" s="93">
        <f t="shared" si="212"/>
        <v>4.7749334735928199</v>
      </c>
      <c r="Z1943" s="93">
        <f t="shared" si="212"/>
        <v>6.1319993086219711</v>
      </c>
      <c r="AA1943" s="93">
        <f t="shared" si="212"/>
        <v>7.8747517067809047</v>
      </c>
      <c r="AB1943" s="93">
        <f t="shared" si="212"/>
        <v>10.112805191653635</v>
      </c>
      <c r="AC1943" s="95">
        <f t="shared" si="212"/>
        <v>12.986927417187465</v>
      </c>
      <c r="AE1943" s="96"/>
    </row>
    <row r="1944" spans="3:31" ht="24.75" customHeight="1" x14ac:dyDescent="0.25">
      <c r="C1944" s="91">
        <f>ABS(E1944-Dashboard!$F$13)</f>
        <v>23.706842242319354</v>
      </c>
      <c r="D1944" s="92">
        <f t="shared" si="214"/>
        <v>0.28430622874313038</v>
      </c>
      <c r="E1944" s="93" cm="1">
        <f t="array" ref="E1944">SUM('DRE + DCF'!$S$41/TIR!S1944,'DRE + DCF'!$U$41:$AD$41/TIR!T1944:AC1944,TIR!F1944)</f>
        <v>25.803157757680644</v>
      </c>
      <c r="F1944" s="100">
        <f>'DRE + DCF'!$AE$38*'DRE + DCF'!$AE$39*(1+G1944)/(R1944-G1944)/AC1944</f>
        <v>8.5069561518122807</v>
      </c>
      <c r="G1944" s="92">
        <f>R1944*(1-'DRE + DCF'!$AE$39)</f>
        <v>0.17058373724587822</v>
      </c>
      <c r="H1944" s="94">
        <f t="shared" si="210"/>
        <v>0.28430622874313038</v>
      </c>
      <c r="I1944" s="94">
        <f t="shared" si="215"/>
        <v>0.28430622874313038</v>
      </c>
      <c r="J1944" s="94">
        <f t="shared" si="215"/>
        <v>0.28430622874313038</v>
      </c>
      <c r="K1944" s="94">
        <f t="shared" si="215"/>
        <v>0.28430622874313038</v>
      </c>
      <c r="L1944" s="94">
        <f t="shared" si="215"/>
        <v>0.28430622874313038</v>
      </c>
      <c r="M1944" s="94">
        <f t="shared" si="215"/>
        <v>0.28430622874313038</v>
      </c>
      <c r="N1944" s="94">
        <f t="shared" si="215"/>
        <v>0.28430622874313038</v>
      </c>
      <c r="O1944" s="94">
        <f t="shared" si="215"/>
        <v>0.28430622874313038</v>
      </c>
      <c r="P1944" s="94">
        <f t="shared" si="215"/>
        <v>0.28430622874313038</v>
      </c>
      <c r="Q1944" s="94">
        <f t="shared" si="215"/>
        <v>0.28430622874313038</v>
      </c>
      <c r="R1944" s="94">
        <f t="shared" si="215"/>
        <v>0.28430622874313038</v>
      </c>
      <c r="S1944" s="93">
        <f>(1+H1944)^((5-Dashboard!$F$9)*3/12)</f>
        <v>1.0645526544880493</v>
      </c>
      <c r="T1944" s="93">
        <f t="shared" si="213"/>
        <v>1.3672116049840353</v>
      </c>
      <c r="U1944" s="93">
        <f t="shared" si="213"/>
        <v>1.7559183802908889</v>
      </c>
      <c r="V1944" s="93">
        <f t="shared" si="213"/>
        <v>2.2551369129721373</v>
      </c>
      <c r="W1944" s="93">
        <f t="shared" si="213"/>
        <v>2.8962863839986706</v>
      </c>
      <c r="X1944" s="93">
        <f t="shared" si="213"/>
        <v>3.7197186431934104</v>
      </c>
      <c r="Y1944" s="93">
        <f t="shared" si="212"/>
        <v>4.7772578226252431</v>
      </c>
      <c r="Z1944" s="93">
        <f t="shared" si="212"/>
        <v>6.1354619779094444</v>
      </c>
      <c r="AA1944" s="93">
        <f t="shared" si="212"/>
        <v>7.8798120344457461</v>
      </c>
      <c r="AB1944" s="93">
        <f t="shared" si="212"/>
        <v>10.120091677163749</v>
      </c>
      <c r="AC1944" s="95">
        <f t="shared" si="212"/>
        <v>12.997296776432917</v>
      </c>
      <c r="AE1944" s="96"/>
    </row>
    <row r="1945" spans="3:31" ht="24.75" customHeight="1" x14ac:dyDescent="0.25">
      <c r="C1945" s="91">
        <f>ABS(E1945-Dashboard!$F$13)</f>
        <v>23.721966867999875</v>
      </c>
      <c r="D1945" s="92">
        <f t="shared" si="214"/>
        <v>0.28440622874313037</v>
      </c>
      <c r="E1945" s="93" cm="1">
        <f t="array" ref="E1945">SUM('DRE + DCF'!$S$41/TIR!S1945,'DRE + DCF'!$U$41:$AD$41/TIR!T1945:AC1945,TIR!F1945)</f>
        <v>25.788033132000123</v>
      </c>
      <c r="F1945" s="100">
        <f>'DRE + DCF'!$AE$38*'DRE + DCF'!$AE$39*(1+G1945)/(R1945-G1945)/AC1945</f>
        <v>8.4976165476716314</v>
      </c>
      <c r="G1945" s="92">
        <f>R1945*(1-'DRE + DCF'!$AE$39)</f>
        <v>0.17064373724587822</v>
      </c>
      <c r="H1945" s="94">
        <f t="shared" si="210"/>
        <v>0.28440622874313037</v>
      </c>
      <c r="I1945" s="94">
        <f t="shared" si="215"/>
        <v>0.28440622874313037</v>
      </c>
      <c r="J1945" s="94">
        <f t="shared" si="215"/>
        <v>0.28440622874313037</v>
      </c>
      <c r="K1945" s="94">
        <f t="shared" si="215"/>
        <v>0.28440622874313037</v>
      </c>
      <c r="L1945" s="94">
        <f t="shared" si="215"/>
        <v>0.28440622874313037</v>
      </c>
      <c r="M1945" s="94">
        <f t="shared" si="215"/>
        <v>0.28440622874313037</v>
      </c>
      <c r="N1945" s="94">
        <f t="shared" si="215"/>
        <v>0.28440622874313037</v>
      </c>
      <c r="O1945" s="94">
        <f t="shared" si="215"/>
        <v>0.28440622874313037</v>
      </c>
      <c r="P1945" s="94">
        <f t="shared" si="215"/>
        <v>0.28440622874313037</v>
      </c>
      <c r="Q1945" s="94">
        <f t="shared" si="215"/>
        <v>0.28440622874313037</v>
      </c>
      <c r="R1945" s="94">
        <f t="shared" si="215"/>
        <v>0.28440622874313037</v>
      </c>
      <c r="S1945" s="93">
        <f>(1+H1945)^((5-Dashboard!$F$9)*3/12)</f>
        <v>1.0645733762121321</v>
      </c>
      <c r="T1945" s="93">
        <f t="shared" si="213"/>
        <v>1.3673446753609664</v>
      </c>
      <c r="U1945" s="93">
        <f t="shared" si="213"/>
        <v>1.7562260178723788</v>
      </c>
      <c r="V1945" s="93">
        <f t="shared" si="213"/>
        <v>2.2557076364360276</v>
      </c>
      <c r="W1945" s="93">
        <f t="shared" si="213"/>
        <v>2.8972449384618786</v>
      </c>
      <c r="X1945" s="93">
        <f t="shared" si="213"/>
        <v>3.7212394451549442</v>
      </c>
      <c r="Y1945" s="93">
        <f t="shared" si="212"/>
        <v>4.7795831220016405</v>
      </c>
      <c r="Z1945" s="93">
        <f t="shared" si="212"/>
        <v>6.1389263326944441</v>
      </c>
      <c r="AA1945" s="93">
        <f t="shared" si="212"/>
        <v>7.8848752195079665</v>
      </c>
      <c r="AB1945" s="93">
        <f t="shared" si="212"/>
        <v>10.12738284479839</v>
      </c>
      <c r="AC1945" s="95">
        <f t="shared" si="212"/>
        <v>13.007673606725376</v>
      </c>
      <c r="AE1945" s="96"/>
    </row>
    <row r="1946" spans="3:31" ht="24.75" customHeight="1" x14ac:dyDescent="0.25">
      <c r="C1946" s="91">
        <f>ABS(E1946-Dashboard!$F$13)</f>
        <v>23.737076453197595</v>
      </c>
      <c r="D1946" s="92">
        <f t="shared" si="214"/>
        <v>0.28450622874313036</v>
      </c>
      <c r="E1946" s="93" cm="1">
        <f t="array" ref="E1946">SUM('DRE + DCF'!$S$41/TIR!S1946,'DRE + DCF'!$U$41:$AD$41/TIR!T1946:AC1946,TIR!F1946)</f>
        <v>25.772923546802403</v>
      </c>
      <c r="F1946" s="100">
        <f>'DRE + DCF'!$AE$38*'DRE + DCF'!$AE$39*(1+G1946)/(R1946-G1946)/AC1946</f>
        <v>8.4882887517839869</v>
      </c>
      <c r="G1946" s="92">
        <f>R1946*(1-'DRE + DCF'!$AE$39)</f>
        <v>0.1707037372458782</v>
      </c>
      <c r="H1946" s="94">
        <f t="shared" si="210"/>
        <v>0.28450622874313036</v>
      </c>
      <c r="I1946" s="94">
        <f t="shared" si="215"/>
        <v>0.28450622874313036</v>
      </c>
      <c r="J1946" s="94">
        <f t="shared" si="215"/>
        <v>0.28450622874313036</v>
      </c>
      <c r="K1946" s="94">
        <f t="shared" si="215"/>
        <v>0.28450622874313036</v>
      </c>
      <c r="L1946" s="94">
        <f t="shared" si="215"/>
        <v>0.28450622874313036</v>
      </c>
      <c r="M1946" s="94">
        <f t="shared" si="215"/>
        <v>0.28450622874313036</v>
      </c>
      <c r="N1946" s="94">
        <f t="shared" si="215"/>
        <v>0.28450622874313036</v>
      </c>
      <c r="O1946" s="94">
        <f t="shared" si="215"/>
        <v>0.28450622874313036</v>
      </c>
      <c r="P1946" s="94">
        <f t="shared" si="215"/>
        <v>0.28450622874313036</v>
      </c>
      <c r="Q1946" s="94">
        <f t="shared" si="215"/>
        <v>0.28450622874313036</v>
      </c>
      <c r="R1946" s="94">
        <f t="shared" si="215"/>
        <v>0.28450622874313036</v>
      </c>
      <c r="S1946" s="93">
        <f>(1+H1946)^((5-Dashboard!$F$9)*3/12)</f>
        <v>1.0645940967262524</v>
      </c>
      <c r="T1946" s="93">
        <f t="shared" si="213"/>
        <v>1.3674777483280378</v>
      </c>
      <c r="U1946" s="93">
        <f t="shared" si="213"/>
        <v>1.7565336853949953</v>
      </c>
      <c r="V1946" s="93">
        <f t="shared" si="213"/>
        <v>2.2562784598869978</v>
      </c>
      <c r="W1946" s="93">
        <f t="shared" si="213"/>
        <v>2.8982037355038059</v>
      </c>
      <c r="X1946" s="93">
        <f t="shared" si="213"/>
        <v>3.7227607504212465</v>
      </c>
      <c r="Y1946" s="93">
        <f t="shared" si="212"/>
        <v>4.7819093720365418</v>
      </c>
      <c r="Z1946" s="93">
        <f t="shared" si="212"/>
        <v>6.1423923736660893</v>
      </c>
      <c r="AA1946" s="93">
        <f t="shared" si="212"/>
        <v>7.8899412633583932</v>
      </c>
      <c r="AB1946" s="93">
        <f t="shared" si="212"/>
        <v>10.134678697201299</v>
      </c>
      <c r="AC1946" s="95">
        <f t="shared" si="212"/>
        <v>13.018057912865382</v>
      </c>
      <c r="AE1946" s="96"/>
    </row>
    <row r="1947" spans="3:31" ht="24.75" customHeight="1" x14ac:dyDescent="0.25">
      <c r="C1947" s="91">
        <f>ABS(E1947-Dashboard!$F$13)</f>
        <v>23.752171017416501</v>
      </c>
      <c r="D1947" s="92">
        <f t="shared" si="214"/>
        <v>0.28460622874313035</v>
      </c>
      <c r="E1947" s="93" cm="1">
        <f t="array" ref="E1947">SUM('DRE + DCF'!$S$41/TIR!S1947,'DRE + DCF'!$U$41:$AD$41/TIR!T1947:AC1947,TIR!F1947)</f>
        <v>25.757828982583497</v>
      </c>
      <c r="F1947" s="100">
        <f>'DRE + DCF'!$AE$38*'DRE + DCF'!$AE$39*(1+G1947)/(R1947-G1947)/AC1947</f>
        <v>8.4789727469563676</v>
      </c>
      <c r="G1947" s="92">
        <f>R1947*(1-'DRE + DCF'!$AE$39)</f>
        <v>0.17076373724587821</v>
      </c>
      <c r="H1947" s="94">
        <f t="shared" si="210"/>
        <v>0.28460622874313035</v>
      </c>
      <c r="I1947" s="94">
        <f t="shared" si="215"/>
        <v>0.28460622874313035</v>
      </c>
      <c r="J1947" s="94">
        <f t="shared" si="215"/>
        <v>0.28460622874313035</v>
      </c>
      <c r="K1947" s="94">
        <f t="shared" si="215"/>
        <v>0.28460622874313035</v>
      </c>
      <c r="L1947" s="94">
        <f t="shared" si="215"/>
        <v>0.28460622874313035</v>
      </c>
      <c r="M1947" s="94">
        <f t="shared" si="215"/>
        <v>0.28460622874313035</v>
      </c>
      <c r="N1947" s="94">
        <f t="shared" si="215"/>
        <v>0.28460622874313035</v>
      </c>
      <c r="O1947" s="94">
        <f t="shared" si="215"/>
        <v>0.28460622874313035</v>
      </c>
      <c r="P1947" s="94">
        <f t="shared" si="215"/>
        <v>0.28460622874313035</v>
      </c>
      <c r="Q1947" s="94">
        <f t="shared" si="215"/>
        <v>0.28460622874313035</v>
      </c>
      <c r="R1947" s="94">
        <f t="shared" si="215"/>
        <v>0.28460622874313035</v>
      </c>
      <c r="S1947" s="93">
        <f>(1+H1947)^((5-Dashboard!$F$9)*3/12)</f>
        <v>1.0646148160305744</v>
      </c>
      <c r="T1947" s="93">
        <f t="shared" si="213"/>
        <v>1.3676108238850977</v>
      </c>
      <c r="U1947" s="93">
        <f t="shared" si="213"/>
        <v>1.7568413828593208</v>
      </c>
      <c r="V1947" s="93">
        <f t="shared" si="213"/>
        <v>2.256849383334778</v>
      </c>
      <c r="W1947" s="93">
        <f t="shared" si="213"/>
        <v>2.8991627751669484</v>
      </c>
      <c r="X1947" s="93">
        <f t="shared" si="213"/>
        <v>3.7242825591196818</v>
      </c>
      <c r="Y1947" s="93">
        <f t="shared" si="212"/>
        <v>4.7842365730445486</v>
      </c>
      <c r="Z1947" s="93">
        <f t="shared" si="212"/>
        <v>6.1458601015137155</v>
      </c>
      <c r="AA1947" s="93">
        <f t="shared" si="212"/>
        <v>7.8950101673884063</v>
      </c>
      <c r="AB1947" s="93">
        <f t="shared" si="212"/>
        <v>10.141979237017491</v>
      </c>
      <c r="AC1947" s="95">
        <f t="shared" si="212"/>
        <v>13.02844969965617</v>
      </c>
      <c r="AE1947" s="96"/>
    </row>
    <row r="1948" spans="3:31" ht="24.75" customHeight="1" x14ac:dyDescent="0.25">
      <c r="C1948" s="91">
        <f>ABS(E1948-Dashboard!$F$13)</f>
        <v>23.76725058012984</v>
      </c>
      <c r="D1948" s="92">
        <f t="shared" si="214"/>
        <v>0.28470622874313034</v>
      </c>
      <c r="E1948" s="93" cm="1">
        <f t="array" ref="E1948">SUM('DRE + DCF'!$S$41/TIR!S1948,'DRE + DCF'!$U$41:$AD$41/TIR!T1948:AC1948,TIR!F1948)</f>
        <v>25.742749419870158</v>
      </c>
      <c r="F1948" s="100">
        <f>'DRE + DCF'!$AE$38*'DRE + DCF'!$AE$39*(1+G1948)/(R1948-G1948)/AC1948</f>
        <v>8.4696685160246155</v>
      </c>
      <c r="G1948" s="92">
        <f>R1948*(1-'DRE + DCF'!$AE$39)</f>
        <v>0.17082373724587821</v>
      </c>
      <c r="H1948" s="94">
        <f t="shared" si="210"/>
        <v>0.28470622874313034</v>
      </c>
      <c r="I1948" s="94">
        <f t="shared" si="215"/>
        <v>0.28470622874313034</v>
      </c>
      <c r="J1948" s="94">
        <f t="shared" si="215"/>
        <v>0.28470622874313034</v>
      </c>
      <c r="K1948" s="94">
        <f t="shared" si="215"/>
        <v>0.28470622874313034</v>
      </c>
      <c r="L1948" s="94">
        <f t="shared" si="215"/>
        <v>0.28470622874313034</v>
      </c>
      <c r="M1948" s="94">
        <f t="shared" si="215"/>
        <v>0.28470622874313034</v>
      </c>
      <c r="N1948" s="94">
        <f t="shared" si="215"/>
        <v>0.28470622874313034</v>
      </c>
      <c r="O1948" s="94">
        <f t="shared" si="215"/>
        <v>0.28470622874313034</v>
      </c>
      <c r="P1948" s="94">
        <f t="shared" si="215"/>
        <v>0.28470622874313034</v>
      </c>
      <c r="Q1948" s="94">
        <f t="shared" si="215"/>
        <v>0.28470622874313034</v>
      </c>
      <c r="R1948" s="94">
        <f t="shared" si="215"/>
        <v>0.28470622874313034</v>
      </c>
      <c r="S1948" s="93">
        <f>(1+H1948)^((5-Dashboard!$F$9)*3/12)</f>
        <v>1.0646355341252631</v>
      </c>
      <c r="T1948" s="93">
        <f t="shared" si="213"/>
        <v>1.367743902031995</v>
      </c>
      <c r="U1948" s="93">
        <f t="shared" si="213"/>
        <v>1.7571491102659378</v>
      </c>
      <c r="V1948" s="93">
        <f t="shared" si="213"/>
        <v>2.2574204067890999</v>
      </c>
      <c r="W1948" s="93">
        <f t="shared" si="213"/>
        <v>2.9001220574938076</v>
      </c>
      <c r="X1948" s="93">
        <f t="shared" si="213"/>
        <v>3.7258048713776373</v>
      </c>
      <c r="Y1948" s="93">
        <f t="shared" si="212"/>
        <v>4.786564725340348</v>
      </c>
      <c r="Z1948" s="93">
        <f t="shared" si="212"/>
        <v>6.1493295169268958</v>
      </c>
      <c r="AA1948" s="93">
        <f t="shared" si="212"/>
        <v>7.9000819329899681</v>
      </c>
      <c r="AB1948" s="93">
        <f t="shared" si="212"/>
        <v>10.149284466893281</v>
      </c>
      <c r="AC1948" s="95">
        <f t="shared" si="212"/>
        <v>13.038848971903699</v>
      </c>
      <c r="AE1948" s="96"/>
    </row>
    <row r="1949" spans="3:31" ht="24.75" customHeight="1" x14ac:dyDescent="0.25">
      <c r="C1949" s="91">
        <f>ABS(E1949-Dashboard!$F$13)</f>
        <v>23.782315160780122</v>
      </c>
      <c r="D1949" s="92">
        <f t="shared" si="214"/>
        <v>0.28480622874313033</v>
      </c>
      <c r="E1949" s="93" cm="1">
        <f t="array" ref="E1949">SUM('DRE + DCF'!$S$41/TIR!S1949,'DRE + DCF'!$U$41:$AD$41/TIR!T1949:AC1949,TIR!F1949)</f>
        <v>25.727684839219876</v>
      </c>
      <c r="F1949" s="100">
        <f>'DRE + DCF'!$AE$38*'DRE + DCF'!$AE$39*(1+G1949)/(R1949-G1949)/AC1949</f>
        <v>8.4603760418533422</v>
      </c>
      <c r="G1949" s="92">
        <f>R1949*(1-'DRE + DCF'!$AE$39)</f>
        <v>0.17088373724587819</v>
      </c>
      <c r="H1949" s="94">
        <f t="shared" si="210"/>
        <v>0.28480622874313033</v>
      </c>
      <c r="I1949" s="94">
        <f t="shared" si="215"/>
        <v>0.28480622874313033</v>
      </c>
      <c r="J1949" s="94">
        <f t="shared" si="215"/>
        <v>0.28480622874313033</v>
      </c>
      <c r="K1949" s="94">
        <f t="shared" si="215"/>
        <v>0.28480622874313033</v>
      </c>
      <c r="L1949" s="94">
        <f t="shared" si="215"/>
        <v>0.28480622874313033</v>
      </c>
      <c r="M1949" s="94">
        <f t="shared" si="215"/>
        <v>0.28480622874313033</v>
      </c>
      <c r="N1949" s="94">
        <f t="shared" si="215"/>
        <v>0.28480622874313033</v>
      </c>
      <c r="O1949" s="94">
        <f t="shared" si="215"/>
        <v>0.28480622874313033</v>
      </c>
      <c r="P1949" s="94">
        <f t="shared" si="215"/>
        <v>0.28480622874313033</v>
      </c>
      <c r="Q1949" s="94">
        <f t="shared" si="215"/>
        <v>0.28480622874313033</v>
      </c>
      <c r="R1949" s="94">
        <f t="shared" si="215"/>
        <v>0.28480622874313033</v>
      </c>
      <c r="S1949" s="93">
        <f>(1+H1949)^((5-Dashboard!$F$9)*3/12)</f>
        <v>1.0646562510104831</v>
      </c>
      <c r="T1949" s="93">
        <f t="shared" si="213"/>
        <v>1.3678769827685784</v>
      </c>
      <c r="U1949" s="93">
        <f t="shared" si="213"/>
        <v>1.757456867615429</v>
      </c>
      <c r="V1949" s="93">
        <f t="shared" si="213"/>
        <v>2.257991530259694</v>
      </c>
      <c r="W1949" s="93">
        <f t="shared" si="213"/>
        <v>2.9010815825268872</v>
      </c>
      <c r="X1949" s="93">
        <f t="shared" si="213"/>
        <v>3.7273276873225223</v>
      </c>
      <c r="Y1949" s="93">
        <f t="shared" si="212"/>
        <v>4.7888938292387033</v>
      </c>
      <c r="Z1949" s="93">
        <f t="shared" si="212"/>
        <v>6.1528006205954267</v>
      </c>
      <c r="AA1949" s="93">
        <f t="shared" si="212"/>
        <v>7.9051565615556019</v>
      </c>
      <c r="AB1949" s="93">
        <f t="shared" si="212"/>
        <v>10.156594389476265</v>
      </c>
      <c r="AC1949" s="95">
        <f t="shared" si="212"/>
        <v>13.049255734416636</v>
      </c>
      <c r="AE1949" s="96"/>
    </row>
    <row r="1950" spans="3:31" ht="24.75" customHeight="1" x14ac:dyDescent="0.25">
      <c r="C1950" s="91">
        <f>ABS(E1950-Dashboard!$F$13)</f>
        <v>23.797364778779212</v>
      </c>
      <c r="D1950" s="92">
        <f t="shared" si="214"/>
        <v>0.28490622874313032</v>
      </c>
      <c r="E1950" s="93" cm="1">
        <f t="array" ref="E1950">SUM('DRE + DCF'!$S$41/TIR!S1950,'DRE + DCF'!$U$41:$AD$41/TIR!T1950:AC1950,TIR!F1950)</f>
        <v>25.712635221220786</v>
      </c>
      <c r="F1950" s="100">
        <f>'DRE + DCF'!$AE$38*'DRE + DCF'!$AE$39*(1+G1950)/(R1950-G1950)/AC1950</f>
        <v>8.4510953073358781</v>
      </c>
      <c r="G1950" s="92">
        <f>R1950*(1-'DRE + DCF'!$AE$39)</f>
        <v>0.17094373724587819</v>
      </c>
      <c r="H1950" s="94">
        <f t="shared" si="210"/>
        <v>0.28490622874313032</v>
      </c>
      <c r="I1950" s="94">
        <f t="shared" si="215"/>
        <v>0.28490622874313032</v>
      </c>
      <c r="J1950" s="94">
        <f t="shared" si="215"/>
        <v>0.28490622874313032</v>
      </c>
      <c r="K1950" s="94">
        <f t="shared" si="215"/>
        <v>0.28490622874313032</v>
      </c>
      <c r="L1950" s="94">
        <f t="shared" si="215"/>
        <v>0.28490622874313032</v>
      </c>
      <c r="M1950" s="94">
        <f t="shared" si="215"/>
        <v>0.28490622874313032</v>
      </c>
      <c r="N1950" s="94">
        <f t="shared" si="215"/>
        <v>0.28490622874313032</v>
      </c>
      <c r="O1950" s="94">
        <f t="shared" si="215"/>
        <v>0.28490622874313032</v>
      </c>
      <c r="P1950" s="94">
        <f t="shared" si="215"/>
        <v>0.28490622874313032</v>
      </c>
      <c r="Q1950" s="94">
        <f t="shared" si="215"/>
        <v>0.28490622874313032</v>
      </c>
      <c r="R1950" s="94">
        <f t="shared" si="215"/>
        <v>0.28490622874313032</v>
      </c>
      <c r="S1950" s="93">
        <f>(1+H1950)^((5-Dashboard!$F$9)*3/12)</f>
        <v>1.0646769666863996</v>
      </c>
      <c r="T1950" s="93">
        <f t="shared" si="213"/>
        <v>1.368010066094697</v>
      </c>
      <c r="U1950" s="93">
        <f t="shared" si="213"/>
        <v>1.7577646549083776</v>
      </c>
      <c r="V1950" s="93">
        <f t="shared" si="213"/>
        <v>2.2585627537562933</v>
      </c>
      <c r="W1950" s="93">
        <f t="shared" si="213"/>
        <v>2.9020413503086981</v>
      </c>
      <c r="X1950" s="93">
        <f t="shared" si="213"/>
        <v>3.7288510070817709</v>
      </c>
      <c r="Y1950" s="93">
        <f t="shared" si="212"/>
        <v>4.7912238850544613</v>
      </c>
      <c r="Z1950" s="93">
        <f t="shared" si="212"/>
        <v>6.1562734132093375</v>
      </c>
      <c r="AA1950" s="93">
        <f t="shared" si="212"/>
        <v>7.9102340544784084</v>
      </c>
      <c r="AB1950" s="93">
        <f t="shared" si="212"/>
        <v>10.163909007415333</v>
      </c>
      <c r="AC1950" s="95">
        <f t="shared" si="212"/>
        <v>13.059669992006368</v>
      </c>
      <c r="AE1950" s="96"/>
    </row>
    <row r="1951" spans="3:31" ht="24.75" customHeight="1" x14ac:dyDescent="0.25">
      <c r="C1951" s="91">
        <f>ABS(E1951-Dashboard!$F$13)</f>
        <v>23.812399453508363</v>
      </c>
      <c r="D1951" s="92">
        <f t="shared" si="214"/>
        <v>0.28500622874313031</v>
      </c>
      <c r="E1951" s="93" cm="1">
        <f t="array" ref="E1951">SUM('DRE + DCF'!$S$41/TIR!S1951,'DRE + DCF'!$U$41:$AD$41/TIR!T1951:AC1951,TIR!F1951)</f>
        <v>25.697600546491635</v>
      </c>
      <c r="F1951" s="100">
        <f>'DRE + DCF'!$AE$38*'DRE + DCF'!$AE$39*(1+G1951)/(R1951-G1951)/AC1951</f>
        <v>8.4418262953942182</v>
      </c>
      <c r="G1951" s="92">
        <f>R1951*(1-'DRE + DCF'!$AE$39)</f>
        <v>0.17100373724587817</v>
      </c>
      <c r="H1951" s="94">
        <f t="shared" si="210"/>
        <v>0.28500622874313031</v>
      </c>
      <c r="I1951" s="94">
        <f t="shared" si="215"/>
        <v>0.28500622874313031</v>
      </c>
      <c r="J1951" s="94">
        <f t="shared" si="215"/>
        <v>0.28500622874313031</v>
      </c>
      <c r="K1951" s="94">
        <f t="shared" si="215"/>
        <v>0.28500622874313031</v>
      </c>
      <c r="L1951" s="94">
        <f t="shared" si="215"/>
        <v>0.28500622874313031</v>
      </c>
      <c r="M1951" s="94">
        <f t="shared" si="215"/>
        <v>0.28500622874313031</v>
      </c>
      <c r="N1951" s="94">
        <f t="shared" si="215"/>
        <v>0.28500622874313031</v>
      </c>
      <c r="O1951" s="94">
        <f t="shared" si="215"/>
        <v>0.28500622874313031</v>
      </c>
      <c r="P1951" s="94">
        <f t="shared" si="215"/>
        <v>0.28500622874313031</v>
      </c>
      <c r="Q1951" s="94">
        <f t="shared" si="215"/>
        <v>0.28500622874313031</v>
      </c>
      <c r="R1951" s="94">
        <f t="shared" si="215"/>
        <v>0.28500622874313031</v>
      </c>
      <c r="S1951" s="93">
        <f>(1+H1951)^((5-Dashboard!$F$9)*3/12)</f>
        <v>1.064697681153177</v>
      </c>
      <c r="T1951" s="93">
        <f t="shared" si="213"/>
        <v>1.3681431520101996</v>
      </c>
      <c r="U1951" s="93">
        <f t="shared" si="213"/>
        <v>1.758072472145366</v>
      </c>
      <c r="V1951" s="93">
        <f t="shared" si="213"/>
        <v>2.2591340772886288</v>
      </c>
      <c r="W1951" s="93">
        <f t="shared" si="213"/>
        <v>2.9030013608817522</v>
      </c>
      <c r="X1951" s="93">
        <f t="shared" si="213"/>
        <v>3.7303748307828353</v>
      </c>
      <c r="Y1951" s="93">
        <f t="shared" si="212"/>
        <v>4.7935548931025442</v>
      </c>
      <c r="Z1951" s="93">
        <f t="shared" si="212"/>
        <v>6.1597478954588798</v>
      </c>
      <c r="AA1951" s="93">
        <f t="shared" si="212"/>
        <v>7.915314413152049</v>
      </c>
      <c r="AB1951" s="93">
        <f t="shared" si="212"/>
        <v>10.171228323360658</v>
      </c>
      <c r="AC1951" s="95">
        <f t="shared" si="212"/>
        <v>13.070091749486991</v>
      </c>
      <c r="AE1951" s="96"/>
    </row>
    <row r="1952" spans="3:31" ht="24.75" customHeight="1" x14ac:dyDescent="0.25">
      <c r="C1952" s="91">
        <f>ABS(E1952-Dashboard!$F$13)</f>
        <v>23.827419204318261</v>
      </c>
      <c r="D1952" s="92">
        <f t="shared" si="214"/>
        <v>0.2851062287431303</v>
      </c>
      <c r="E1952" s="93" cm="1">
        <f t="array" ref="E1952">SUM('DRE + DCF'!$S$41/TIR!S1952,'DRE + DCF'!$U$41:$AD$41/TIR!T1952:AC1952,TIR!F1952)</f>
        <v>25.682580795681737</v>
      </c>
      <c r="F1952" s="100">
        <f>'DRE + DCF'!$AE$38*'DRE + DCF'!$AE$39*(1+G1952)/(R1952-G1952)/AC1952</f>
        <v>8.4325689889789697</v>
      </c>
      <c r="G1952" s="92">
        <f>R1952*(1-'DRE + DCF'!$AE$39)</f>
        <v>0.17106373724587817</v>
      </c>
      <c r="H1952" s="94">
        <f t="shared" si="210"/>
        <v>0.2851062287431303</v>
      </c>
      <c r="I1952" s="94">
        <f t="shared" si="215"/>
        <v>0.2851062287431303</v>
      </c>
      <c r="J1952" s="94">
        <f t="shared" si="215"/>
        <v>0.2851062287431303</v>
      </c>
      <c r="K1952" s="94">
        <f t="shared" si="215"/>
        <v>0.2851062287431303</v>
      </c>
      <c r="L1952" s="94">
        <f t="shared" si="215"/>
        <v>0.2851062287431303</v>
      </c>
      <c r="M1952" s="94">
        <f t="shared" si="215"/>
        <v>0.2851062287431303</v>
      </c>
      <c r="N1952" s="94">
        <f t="shared" si="215"/>
        <v>0.2851062287431303</v>
      </c>
      <c r="O1952" s="94">
        <f t="shared" si="215"/>
        <v>0.2851062287431303</v>
      </c>
      <c r="P1952" s="94">
        <f t="shared" si="215"/>
        <v>0.2851062287431303</v>
      </c>
      <c r="Q1952" s="94">
        <f t="shared" si="215"/>
        <v>0.2851062287431303</v>
      </c>
      <c r="R1952" s="94">
        <f t="shared" si="215"/>
        <v>0.2851062287431303</v>
      </c>
      <c r="S1952" s="93">
        <f>(1+H1952)^((5-Dashboard!$F$9)*3/12)</f>
        <v>1.0647183944109797</v>
      </c>
      <c r="T1952" s="93">
        <f t="shared" si="213"/>
        <v>1.3682762405149349</v>
      </c>
      <c r="U1952" s="93">
        <f t="shared" si="213"/>
        <v>1.7583803193269762</v>
      </c>
      <c r="V1952" s="93">
        <f t="shared" si="213"/>
        <v>2.2597055008664317</v>
      </c>
      <c r="W1952" s="93">
        <f t="shared" si="213"/>
        <v>2.9039616142885665</v>
      </c>
      <c r="X1952" s="93">
        <f t="shared" si="213"/>
        <v>3.7318991585531922</v>
      </c>
      <c r="Y1952" s="93">
        <f t="shared" si="212"/>
        <v>4.7958868536979544</v>
      </c>
      <c r="Z1952" s="93">
        <f t="shared" si="212"/>
        <v>6.1632240680345349</v>
      </c>
      <c r="AA1952" s="93">
        <f t="shared" si="212"/>
        <v>7.9203976389707549</v>
      </c>
      <c r="AB1952" s="93">
        <f t="shared" si="212"/>
        <v>10.1785523399637</v>
      </c>
      <c r="AC1952" s="95">
        <f t="shared" si="212"/>
        <v>13.080521011675314</v>
      </c>
      <c r="AE1952" s="96"/>
    </row>
    <row r="1953" spans="3:31" ht="24.75" customHeight="1" x14ac:dyDescent="0.25">
      <c r="C1953" s="91">
        <f>ABS(E1953-Dashboard!$F$13)</f>
        <v>23.842424050529136</v>
      </c>
      <c r="D1953" s="92">
        <f t="shared" si="214"/>
        <v>0.28520622874313029</v>
      </c>
      <c r="E1953" s="93" cm="1">
        <f t="array" ref="E1953">SUM('DRE + DCF'!$S$41/TIR!S1953,'DRE + DCF'!$U$41:$AD$41/TIR!T1953:AC1953,TIR!F1953)</f>
        <v>25.667575949470862</v>
      </c>
      <c r="F1953" s="100">
        <f>'DRE + DCF'!$AE$38*'DRE + DCF'!$AE$39*(1+G1953)/(R1953-G1953)/AC1953</f>
        <v>8.4233233710692801</v>
      </c>
      <c r="G1953" s="92">
        <f>R1953*(1-'DRE + DCF'!$AE$39)</f>
        <v>0.17112373724587818</v>
      </c>
      <c r="H1953" s="94">
        <f t="shared" si="210"/>
        <v>0.28520622874313029</v>
      </c>
      <c r="I1953" s="94">
        <f t="shared" si="215"/>
        <v>0.28520622874313029</v>
      </c>
      <c r="J1953" s="94">
        <f t="shared" si="215"/>
        <v>0.28520622874313029</v>
      </c>
      <c r="K1953" s="94">
        <f t="shared" si="215"/>
        <v>0.28520622874313029</v>
      </c>
      <c r="L1953" s="94">
        <f t="shared" si="215"/>
        <v>0.28520622874313029</v>
      </c>
      <c r="M1953" s="94">
        <f t="shared" si="215"/>
        <v>0.28520622874313029</v>
      </c>
      <c r="N1953" s="94">
        <f t="shared" si="215"/>
        <v>0.28520622874313029</v>
      </c>
      <c r="O1953" s="94">
        <f t="shared" si="215"/>
        <v>0.28520622874313029</v>
      </c>
      <c r="P1953" s="94">
        <f t="shared" si="215"/>
        <v>0.28520622874313029</v>
      </c>
      <c r="Q1953" s="94">
        <f t="shared" si="215"/>
        <v>0.28520622874313029</v>
      </c>
      <c r="R1953" s="94">
        <f t="shared" si="215"/>
        <v>0.28520622874313029</v>
      </c>
      <c r="S1953" s="93">
        <f>(1+H1953)^((5-Dashboard!$F$9)*3/12)</f>
        <v>1.0647391064599729</v>
      </c>
      <c r="T1953" s="93">
        <f t="shared" si="213"/>
        <v>1.3684093316087522</v>
      </c>
      <c r="U1953" s="93">
        <f t="shared" si="213"/>
        <v>1.7586881964537919</v>
      </c>
      <c r="V1953" s="93">
        <f t="shared" si="213"/>
        <v>2.2602770244994352</v>
      </c>
      <c r="W1953" s="93">
        <f t="shared" si="213"/>
        <v>2.9049221105716629</v>
      </c>
      <c r="X1953" s="93">
        <f t="shared" si="213"/>
        <v>3.7334239905203415</v>
      </c>
      <c r="Y1953" s="93">
        <f t="shared" si="212"/>
        <v>4.7982197671557758</v>
      </c>
      <c r="Z1953" s="93">
        <f t="shared" si="212"/>
        <v>6.1667019316270153</v>
      </c>
      <c r="AA1953" s="93">
        <f t="shared" si="212"/>
        <v>7.9254837333293331</v>
      </c>
      <c r="AB1953" s="93">
        <f t="shared" si="212"/>
        <v>10.185881059877216</v>
      </c>
      <c r="AC1953" s="95">
        <f t="shared" si="212"/>
        <v>13.090957783390875</v>
      </c>
      <c r="AE1953" s="96"/>
    </row>
    <row r="1954" spans="3:31" ht="24.75" customHeight="1" x14ac:dyDescent="0.25">
      <c r="C1954" s="91">
        <f>ABS(E1954-Dashboard!$F$13)</f>
        <v>23.857414011430784</v>
      </c>
      <c r="D1954" s="92">
        <f t="shared" si="214"/>
        <v>0.28530622874313027</v>
      </c>
      <c r="E1954" s="93" cm="1">
        <f t="array" ref="E1954">SUM('DRE + DCF'!$S$41/TIR!S1954,'DRE + DCF'!$U$41:$AD$41/TIR!T1954:AC1954,TIR!F1954)</f>
        <v>25.652585988569214</v>
      </c>
      <c r="F1954" s="100">
        <f>'DRE + DCF'!$AE$38*'DRE + DCF'!$AE$39*(1+G1954)/(R1954-G1954)/AC1954</f>
        <v>8.41408942467279</v>
      </c>
      <c r="G1954" s="92">
        <f>R1954*(1-'DRE + DCF'!$AE$39)</f>
        <v>0.17118373724587815</v>
      </c>
      <c r="H1954" s="94">
        <f t="shared" si="210"/>
        <v>0.28530622874313027</v>
      </c>
      <c r="I1954" s="94">
        <f t="shared" si="215"/>
        <v>0.28530622874313027</v>
      </c>
      <c r="J1954" s="94">
        <f t="shared" si="215"/>
        <v>0.28530622874313027</v>
      </c>
      <c r="K1954" s="94">
        <f t="shared" si="215"/>
        <v>0.28530622874313027</v>
      </c>
      <c r="L1954" s="94">
        <f t="shared" si="215"/>
        <v>0.28530622874313027</v>
      </c>
      <c r="M1954" s="94">
        <f t="shared" si="215"/>
        <v>0.28530622874313027</v>
      </c>
      <c r="N1954" s="94">
        <f t="shared" si="215"/>
        <v>0.28530622874313027</v>
      </c>
      <c r="O1954" s="94">
        <f t="shared" si="215"/>
        <v>0.28530622874313027</v>
      </c>
      <c r="P1954" s="94">
        <f t="shared" si="215"/>
        <v>0.28530622874313027</v>
      </c>
      <c r="Q1954" s="94">
        <f t="shared" si="215"/>
        <v>0.28530622874313027</v>
      </c>
      <c r="R1954" s="94">
        <f t="shared" si="215"/>
        <v>0.28530622874313027</v>
      </c>
      <c r="S1954" s="93">
        <f>(1+H1954)^((5-Dashboard!$F$9)*3/12)</f>
        <v>1.0647598173003208</v>
      </c>
      <c r="T1954" s="93">
        <f t="shared" si="213"/>
        <v>1.3685424252914997</v>
      </c>
      <c r="U1954" s="93">
        <f t="shared" si="213"/>
        <v>1.7589961035263946</v>
      </c>
      <c r="V1954" s="93">
        <f t="shared" si="213"/>
        <v>2.2608486481973711</v>
      </c>
      <c r="W1954" s="93">
        <f t="shared" si="213"/>
        <v>2.9058828497735671</v>
      </c>
      <c r="X1954" s="93">
        <f t="shared" si="213"/>
        <v>3.7349493268118037</v>
      </c>
      <c r="Y1954" s="93">
        <f t="shared" si="212"/>
        <v>4.8005536337911723</v>
      </c>
      <c r="Z1954" s="93">
        <f t="shared" si="212"/>
        <v>6.1701814869272615</v>
      </c>
      <c r="AA1954" s="93">
        <f t="shared" si="212"/>
        <v>7.9305726976231581</v>
      </c>
      <c r="AB1954" s="93">
        <f t="shared" si="212"/>
        <v>10.193214485755254</v>
      </c>
      <c r="AC1954" s="95">
        <f t="shared" si="212"/>
        <v>13.101402069455931</v>
      </c>
      <c r="AE1954" s="96"/>
    </row>
    <row r="1955" spans="3:31" ht="24.75" customHeight="1" x14ac:dyDescent="0.25">
      <c r="C1955" s="91">
        <f>ABS(E1955-Dashboard!$F$13)</f>
        <v>23.872389106282597</v>
      </c>
      <c r="D1955" s="92">
        <f t="shared" si="214"/>
        <v>0.28540622874313026</v>
      </c>
      <c r="E1955" s="93" cm="1">
        <f t="array" ref="E1955">SUM('DRE + DCF'!$S$41/TIR!S1955,'DRE + DCF'!$U$41:$AD$41/TIR!T1955:AC1955,TIR!F1955)</f>
        <v>25.637610893717401</v>
      </c>
      <c r="F1955" s="100">
        <f>'DRE + DCF'!$AE$38*'DRE + DCF'!$AE$39*(1+G1955)/(R1955-G1955)/AC1955</f>
        <v>8.4048671328255988</v>
      </c>
      <c r="G1955" s="92">
        <f>R1955*(1-'DRE + DCF'!$AE$39)</f>
        <v>0.17124373724587816</v>
      </c>
      <c r="H1955" s="94">
        <f t="shared" si="210"/>
        <v>0.28540622874313026</v>
      </c>
      <c r="I1955" s="94">
        <f t="shared" si="215"/>
        <v>0.28540622874313026</v>
      </c>
      <c r="J1955" s="94">
        <f t="shared" si="215"/>
        <v>0.28540622874313026</v>
      </c>
      <c r="K1955" s="94">
        <f t="shared" si="215"/>
        <v>0.28540622874313026</v>
      </c>
      <c r="L1955" s="94">
        <f t="shared" si="215"/>
        <v>0.28540622874313026</v>
      </c>
      <c r="M1955" s="94">
        <f t="shared" si="215"/>
        <v>0.28540622874313026</v>
      </c>
      <c r="N1955" s="94">
        <f t="shared" si="215"/>
        <v>0.28540622874313026</v>
      </c>
      <c r="O1955" s="94">
        <f t="shared" si="215"/>
        <v>0.28540622874313026</v>
      </c>
      <c r="P1955" s="94">
        <f t="shared" si="215"/>
        <v>0.28540622874313026</v>
      </c>
      <c r="Q1955" s="94">
        <f t="shared" si="215"/>
        <v>0.28540622874313026</v>
      </c>
      <c r="R1955" s="94">
        <f t="shared" si="215"/>
        <v>0.28540622874313026</v>
      </c>
      <c r="S1955" s="93">
        <f>(1+H1955)^((5-Dashboard!$F$9)*3/12)</f>
        <v>1.0647805269321879</v>
      </c>
      <c r="T1955" s="93">
        <f t="shared" si="213"/>
        <v>1.3686755215630269</v>
      </c>
      <c r="U1955" s="93">
        <f t="shared" si="213"/>
        <v>1.7593040405453673</v>
      </c>
      <c r="V1955" s="93">
        <f t="shared" si="213"/>
        <v>2.2614203719699715</v>
      </c>
      <c r="W1955" s="93">
        <f t="shared" si="213"/>
        <v>2.9068438319368077</v>
      </c>
      <c r="X1955" s="93">
        <f t="shared" si="213"/>
        <v>3.7364751675551218</v>
      </c>
      <c r="Y1955" s="93">
        <f t="shared" si="212"/>
        <v>4.802888453919385</v>
      </c>
      <c r="Z1955" s="93">
        <f t="shared" si="212"/>
        <v>6.1736627346264399</v>
      </c>
      <c r="AA1955" s="93">
        <f t="shared" si="212"/>
        <v>7.9356645332481728</v>
      </c>
      <c r="AB1955" s="93">
        <f t="shared" si="212"/>
        <v>10.200552620253147</v>
      </c>
      <c r="AC1955" s="95">
        <f t="shared" si="212"/>
        <v>13.111853874695454</v>
      </c>
      <c r="AE1955" s="96"/>
    </row>
    <row r="1956" spans="3:31" ht="24.75" customHeight="1" x14ac:dyDescent="0.25">
      <c r="C1956" s="91">
        <f>ABS(E1956-Dashboard!$F$13)</f>
        <v>23.887349354313667</v>
      </c>
      <c r="D1956" s="92">
        <f t="shared" si="214"/>
        <v>0.28550622874313025</v>
      </c>
      <c r="E1956" s="93" cm="1">
        <f t="array" ref="E1956">SUM('DRE + DCF'!$S$41/TIR!S1956,'DRE + DCF'!$U$41:$AD$41/TIR!T1956:AC1956,TIR!F1956)</f>
        <v>25.622650645686331</v>
      </c>
      <c r="F1956" s="100">
        <f>'DRE + DCF'!$AE$38*'DRE + DCF'!$AE$39*(1+G1956)/(R1956-G1956)/AC1956</f>
        <v>8.3956564785921799</v>
      </c>
      <c r="G1956" s="92">
        <f>R1956*(1-'DRE + DCF'!$AE$39)</f>
        <v>0.17130373724587813</v>
      </c>
      <c r="H1956" s="94">
        <f t="shared" si="210"/>
        <v>0.28550622874313025</v>
      </c>
      <c r="I1956" s="94">
        <f t="shared" si="215"/>
        <v>0.28550622874313025</v>
      </c>
      <c r="J1956" s="94">
        <f t="shared" si="215"/>
        <v>0.28550622874313025</v>
      </c>
      <c r="K1956" s="94">
        <f t="shared" si="215"/>
        <v>0.28550622874313025</v>
      </c>
      <c r="L1956" s="94">
        <f t="shared" si="215"/>
        <v>0.28550622874313025</v>
      </c>
      <c r="M1956" s="94">
        <f t="shared" si="215"/>
        <v>0.28550622874313025</v>
      </c>
      <c r="N1956" s="94">
        <f t="shared" si="215"/>
        <v>0.28550622874313025</v>
      </c>
      <c r="O1956" s="94">
        <f t="shared" si="215"/>
        <v>0.28550622874313025</v>
      </c>
      <c r="P1956" s="94">
        <f t="shared" si="215"/>
        <v>0.28550622874313025</v>
      </c>
      <c r="Q1956" s="94">
        <f t="shared" si="215"/>
        <v>0.28550622874313025</v>
      </c>
      <c r="R1956" s="94">
        <f t="shared" si="215"/>
        <v>0.28550622874313025</v>
      </c>
      <c r="S1956" s="93">
        <f>(1+H1956)^((5-Dashboard!$F$9)*3/12)</f>
        <v>1.064801235355739</v>
      </c>
      <c r="T1956" s="93">
        <f t="shared" si="213"/>
        <v>1.3688086204231824</v>
      </c>
      <c r="U1956" s="93">
        <f t="shared" si="213"/>
        <v>1.759612007511292</v>
      </c>
      <c r="V1956" s="93">
        <f t="shared" si="213"/>
        <v>2.2619921958269695</v>
      </c>
      <c r="W1956" s="93">
        <f t="shared" si="213"/>
        <v>2.9078050571039196</v>
      </c>
      <c r="X1956" s="93">
        <f t="shared" si="213"/>
        <v>3.7380015128778621</v>
      </c>
      <c r="Y1956" s="93">
        <f t="shared" si="212"/>
        <v>4.805224227855736</v>
      </c>
      <c r="Z1956" s="93">
        <f t="shared" si="212"/>
        <v>6.1771456754159475</v>
      </c>
      <c r="AA1956" s="93">
        <f t="shared" si="212"/>
        <v>7.9407592416008912</v>
      </c>
      <c r="AB1956" s="93">
        <f t="shared" si="212"/>
        <v>10.207895466027521</v>
      </c>
      <c r="AC1956" s="95">
        <f t="shared" si="212"/>
        <v>13.122313203937138</v>
      </c>
      <c r="AE1956" s="96"/>
    </row>
    <row r="1957" spans="3:31" ht="24.75" customHeight="1" x14ac:dyDescent="0.25">
      <c r="C1957" s="91">
        <f>ABS(E1957-Dashboard!$F$13)</f>
        <v>23.902294774722829</v>
      </c>
      <c r="D1957" s="92">
        <f t="shared" si="214"/>
        <v>0.28560622874313024</v>
      </c>
      <c r="E1957" s="93" cm="1">
        <f t="array" ref="E1957">SUM('DRE + DCF'!$S$41/TIR!S1957,'DRE + DCF'!$U$41:$AD$41/TIR!T1957:AC1957,TIR!F1957)</f>
        <v>25.607705225277169</v>
      </c>
      <c r="F1957" s="100">
        <f>'DRE + DCF'!$AE$38*'DRE + DCF'!$AE$39*(1+G1957)/(R1957-G1957)/AC1957</f>
        <v>8.3864574450653464</v>
      </c>
      <c r="G1957" s="92">
        <f>R1957*(1-'DRE + DCF'!$AE$39)</f>
        <v>0.17136373724587814</v>
      </c>
      <c r="H1957" s="94">
        <f t="shared" si="210"/>
        <v>0.28560622874313024</v>
      </c>
      <c r="I1957" s="94">
        <f t="shared" si="215"/>
        <v>0.28560622874313024</v>
      </c>
      <c r="J1957" s="94">
        <f t="shared" si="215"/>
        <v>0.28560622874313024</v>
      </c>
      <c r="K1957" s="94">
        <f t="shared" si="215"/>
        <v>0.28560622874313024</v>
      </c>
      <c r="L1957" s="94">
        <f t="shared" si="215"/>
        <v>0.28560622874313024</v>
      </c>
      <c r="M1957" s="94">
        <f t="shared" si="215"/>
        <v>0.28560622874313024</v>
      </c>
      <c r="N1957" s="94">
        <f t="shared" si="215"/>
        <v>0.28560622874313024</v>
      </c>
      <c r="O1957" s="94">
        <f t="shared" si="215"/>
        <v>0.28560622874313024</v>
      </c>
      <c r="P1957" s="94">
        <f t="shared" si="215"/>
        <v>0.28560622874313024</v>
      </c>
      <c r="Q1957" s="94">
        <f t="shared" si="215"/>
        <v>0.28560622874313024</v>
      </c>
      <c r="R1957" s="94">
        <f t="shared" si="215"/>
        <v>0.28560622874313024</v>
      </c>
      <c r="S1957" s="93">
        <f>(1+H1957)^((5-Dashboard!$F$9)*3/12)</f>
        <v>1.0648219425711385</v>
      </c>
      <c r="T1957" s="93">
        <f t="shared" si="213"/>
        <v>1.3689417218718154</v>
      </c>
      <c r="U1957" s="93">
        <f t="shared" si="213"/>
        <v>1.7599200044247516</v>
      </c>
      <c r="V1957" s="93">
        <f t="shared" si="213"/>
        <v>2.2625641197780979</v>
      </c>
      <c r="W1957" s="93">
        <f t="shared" si="213"/>
        <v>2.9087665253174406</v>
      </c>
      <c r="X1957" s="93">
        <f t="shared" si="213"/>
        <v>3.7395283629076137</v>
      </c>
      <c r="Y1957" s="93">
        <f t="shared" si="212"/>
        <v>4.8075609559156289</v>
      </c>
      <c r="Z1957" s="93">
        <f t="shared" si="212"/>
        <v>6.1806303099874098</v>
      </c>
      <c r="AA1957" s="93">
        <f t="shared" si="212"/>
        <v>7.9458568240783976</v>
      </c>
      <c r="AB1957" s="93">
        <f t="shared" si="212"/>
        <v>10.215243025736294</v>
      </c>
      <c r="AC1957" s="95">
        <f t="shared" si="212"/>
        <v>13.132780062011401</v>
      </c>
      <c r="AE1957" s="96"/>
    </row>
    <row r="1958" spans="3:31" ht="24.75" customHeight="1" x14ac:dyDescent="0.25">
      <c r="C1958" s="91">
        <f>ABS(E1958-Dashboard!$F$13)</f>
        <v>23.917225386678702</v>
      </c>
      <c r="D1958" s="92">
        <f t="shared" si="214"/>
        <v>0.28570622874313023</v>
      </c>
      <c r="E1958" s="93" cm="1">
        <f t="array" ref="E1958">SUM('DRE + DCF'!$S$41/TIR!S1958,'DRE + DCF'!$U$41:$AD$41/TIR!T1958:AC1958,TIR!F1958)</f>
        <v>25.592774613321296</v>
      </c>
      <c r="F1958" s="100">
        <f>'DRE + DCF'!$AE$38*'DRE + DCF'!$AE$39*(1+G1958)/(R1958-G1958)/AC1958</f>
        <v>8.3772700153661805</v>
      </c>
      <c r="G1958" s="92">
        <f>R1958*(1-'DRE + DCF'!$AE$39)</f>
        <v>0.17142373724587814</v>
      </c>
      <c r="H1958" s="94">
        <f t="shared" si="210"/>
        <v>0.28570622874313023</v>
      </c>
      <c r="I1958" s="94">
        <f t="shared" si="215"/>
        <v>0.28570622874313023</v>
      </c>
      <c r="J1958" s="94">
        <f t="shared" si="215"/>
        <v>0.28570622874313023</v>
      </c>
      <c r="K1958" s="94">
        <f t="shared" si="215"/>
        <v>0.28570622874313023</v>
      </c>
      <c r="L1958" s="94">
        <f t="shared" si="215"/>
        <v>0.28570622874313023</v>
      </c>
      <c r="M1958" s="94">
        <f t="shared" si="215"/>
        <v>0.28570622874313023</v>
      </c>
      <c r="N1958" s="94">
        <f t="shared" si="215"/>
        <v>0.28570622874313023</v>
      </c>
      <c r="O1958" s="94">
        <f t="shared" si="215"/>
        <v>0.28570622874313023</v>
      </c>
      <c r="P1958" s="94">
        <f t="shared" si="215"/>
        <v>0.28570622874313023</v>
      </c>
      <c r="Q1958" s="94">
        <f t="shared" si="215"/>
        <v>0.28570622874313023</v>
      </c>
      <c r="R1958" s="94">
        <f t="shared" si="215"/>
        <v>0.28570622874313023</v>
      </c>
      <c r="S1958" s="93">
        <f>(1+H1958)^((5-Dashboard!$F$9)*3/12)</f>
        <v>1.0648426485785507</v>
      </c>
      <c r="T1958" s="93">
        <f t="shared" si="213"/>
        <v>1.3690748259087748</v>
      </c>
      <c r="U1958" s="93">
        <f t="shared" si="213"/>
        <v>1.7602280312863285</v>
      </c>
      <c r="V1958" s="93">
        <f t="shared" si="213"/>
        <v>2.2631361438330901</v>
      </c>
      <c r="W1958" s="93">
        <f t="shared" si="213"/>
        <v>2.9097282366199129</v>
      </c>
      <c r="X1958" s="93">
        <f t="shared" si="213"/>
        <v>3.7410557177719865</v>
      </c>
      <c r="Y1958" s="93">
        <f t="shared" si="212"/>
        <v>4.8098986384145448</v>
      </c>
      <c r="Z1958" s="93">
        <f t="shared" si="212"/>
        <v>6.1841166390326814</v>
      </c>
      <c r="AA1958" s="93">
        <f t="shared" si="212"/>
        <v>7.9509572820783507</v>
      </c>
      <c r="AB1958" s="93">
        <f t="shared" si="212"/>
        <v>10.222595302038686</v>
      </c>
      <c r="AC1958" s="95">
        <f t="shared" si="212"/>
        <v>13.1432544537514</v>
      </c>
      <c r="AE1958" s="96"/>
    </row>
    <row r="1959" spans="3:31" ht="24.75" customHeight="1" x14ac:dyDescent="0.25">
      <c r="C1959" s="91">
        <f>ABS(E1959-Dashboard!$F$13)</f>
        <v>23.932141209319749</v>
      </c>
      <c r="D1959" s="92">
        <f t="shared" si="214"/>
        <v>0.28580622874313022</v>
      </c>
      <c r="E1959" s="93" cm="1">
        <f t="array" ref="E1959">SUM('DRE + DCF'!$S$41/TIR!S1959,'DRE + DCF'!$U$41:$AD$41/TIR!T1959:AC1959,TIR!F1959)</f>
        <v>25.577858790680249</v>
      </c>
      <c r="F1959" s="100">
        <f>'DRE + DCF'!$AE$38*'DRE + DCF'!$AE$39*(1+G1959)/(R1959-G1959)/AC1959</f>
        <v>8.3680941726439961</v>
      </c>
      <c r="G1959" s="92">
        <f>R1959*(1-'DRE + DCF'!$AE$39)</f>
        <v>0.17148373724587812</v>
      </c>
      <c r="H1959" s="94">
        <f t="shared" si="210"/>
        <v>0.28580622874313022</v>
      </c>
      <c r="I1959" s="94">
        <f t="shared" si="215"/>
        <v>0.28580622874313022</v>
      </c>
      <c r="J1959" s="94">
        <f t="shared" si="215"/>
        <v>0.28580622874313022</v>
      </c>
      <c r="K1959" s="94">
        <f t="shared" si="215"/>
        <v>0.28580622874313022</v>
      </c>
      <c r="L1959" s="94">
        <f t="shared" si="215"/>
        <v>0.28580622874313022</v>
      </c>
      <c r="M1959" s="94">
        <f t="shared" si="215"/>
        <v>0.28580622874313022</v>
      </c>
      <c r="N1959" s="94">
        <f t="shared" si="215"/>
        <v>0.28580622874313022</v>
      </c>
      <c r="O1959" s="94">
        <f t="shared" si="215"/>
        <v>0.28580622874313022</v>
      </c>
      <c r="P1959" s="94">
        <f t="shared" si="215"/>
        <v>0.28580622874313022</v>
      </c>
      <c r="Q1959" s="94">
        <f t="shared" si="215"/>
        <v>0.28580622874313022</v>
      </c>
      <c r="R1959" s="94">
        <f t="shared" si="215"/>
        <v>0.28580622874313022</v>
      </c>
      <c r="S1959" s="93">
        <f>(1+H1959)^((5-Dashboard!$F$9)*3/12)</f>
        <v>1.0648633533781402</v>
      </c>
      <c r="T1959" s="93">
        <f t="shared" si="213"/>
        <v>1.3692079325339097</v>
      </c>
      <c r="U1959" s="93">
        <f t="shared" si="213"/>
        <v>1.7605360880966048</v>
      </c>
      <c r="V1959" s="93">
        <f t="shared" si="213"/>
        <v>2.2637082680016785</v>
      </c>
      <c r="W1959" s="93">
        <f t="shared" si="213"/>
        <v>2.9106901910538814</v>
      </c>
      <c r="X1959" s="93">
        <f t="shared" si="213"/>
        <v>3.7425835775986123</v>
      </c>
      <c r="Y1959" s="93">
        <f t="shared" si="212"/>
        <v>4.8122372756680436</v>
      </c>
      <c r="Z1959" s="93">
        <f t="shared" si="212"/>
        <v>6.1876046632438424</v>
      </c>
      <c r="AA1959" s="93">
        <f t="shared" si="212"/>
        <v>7.9560606169989709</v>
      </c>
      <c r="AB1959" s="93">
        <f t="shared" si="212"/>
        <v>10.229952297595188</v>
      </c>
      <c r="AC1959" s="95">
        <f t="shared" si="212"/>
        <v>13.153736383992989</v>
      </c>
      <c r="AE1959" s="96"/>
    </row>
    <row r="1960" spans="3:31" ht="24.75" customHeight="1" x14ac:dyDescent="0.25">
      <c r="C1960" s="91">
        <f>ABS(E1960-Dashboard!$F$13)</f>
        <v>23.947042261754362</v>
      </c>
      <c r="D1960" s="92">
        <f t="shared" si="214"/>
        <v>0.28590622874313021</v>
      </c>
      <c r="E1960" s="93" cm="1">
        <f t="array" ref="E1960">SUM('DRE + DCF'!$S$41/TIR!S1960,'DRE + DCF'!$U$41:$AD$41/TIR!T1960:AC1960,TIR!F1960)</f>
        <v>25.562957738245636</v>
      </c>
      <c r="F1960" s="100">
        <f>'DRE + DCF'!$AE$38*'DRE + DCF'!$AE$39*(1+G1960)/(R1960-G1960)/AC1960</f>
        <v>8.3589299000762693</v>
      </c>
      <c r="G1960" s="92">
        <f>R1960*(1-'DRE + DCF'!$AE$39)</f>
        <v>0.17154373724587813</v>
      </c>
      <c r="H1960" s="94">
        <f t="shared" si="210"/>
        <v>0.28590622874313021</v>
      </c>
      <c r="I1960" s="94">
        <f t="shared" si="215"/>
        <v>0.28590622874313021</v>
      </c>
      <c r="J1960" s="94">
        <f t="shared" si="215"/>
        <v>0.28590622874313021</v>
      </c>
      <c r="K1960" s="94">
        <f t="shared" si="215"/>
        <v>0.28590622874313021</v>
      </c>
      <c r="L1960" s="94">
        <f t="shared" si="215"/>
        <v>0.28590622874313021</v>
      </c>
      <c r="M1960" s="94">
        <f t="shared" si="215"/>
        <v>0.28590622874313021</v>
      </c>
      <c r="N1960" s="94">
        <f t="shared" si="215"/>
        <v>0.28590622874313021</v>
      </c>
      <c r="O1960" s="94">
        <f t="shared" si="215"/>
        <v>0.28590622874313021</v>
      </c>
      <c r="P1960" s="94">
        <f t="shared" si="215"/>
        <v>0.28590622874313021</v>
      </c>
      <c r="Q1960" s="94">
        <f t="shared" si="215"/>
        <v>0.28590622874313021</v>
      </c>
      <c r="R1960" s="94">
        <f t="shared" si="215"/>
        <v>0.28590622874313021</v>
      </c>
      <c r="S1960" s="93">
        <f>(1+H1960)^((5-Dashboard!$F$9)*3/12)</f>
        <v>1.0648840569700713</v>
      </c>
      <c r="T1960" s="93">
        <f t="shared" si="213"/>
        <v>1.3693410417470691</v>
      </c>
      <c r="U1960" s="93">
        <f t="shared" si="213"/>
        <v>1.7608441748561627</v>
      </c>
      <c r="V1960" s="93">
        <f t="shared" si="213"/>
        <v>2.2642804922935973</v>
      </c>
      <c r="W1960" s="93">
        <f t="shared" si="213"/>
        <v>2.9116523886618979</v>
      </c>
      <c r="X1960" s="93">
        <f t="shared" si="213"/>
        <v>3.7441119425151479</v>
      </c>
      <c r="Y1960" s="93">
        <f t="shared" si="212"/>
        <v>4.8145768679917698</v>
      </c>
      <c r="Z1960" s="93">
        <f t="shared" si="212"/>
        <v>6.1910943833132084</v>
      </c>
      <c r="AA1960" s="93">
        <f t="shared" si="212"/>
        <v>7.9611668302390628</v>
      </c>
      <c r="AB1960" s="93">
        <f t="shared" si="212"/>
        <v>10.237314015067613</v>
      </c>
      <c r="AC1960" s="95">
        <f t="shared" si="212"/>
        <v>13.164225857574786</v>
      </c>
      <c r="AE1960" s="96"/>
    </row>
    <row r="1961" spans="3:31" ht="24.75" customHeight="1" x14ac:dyDescent="0.25">
      <c r="C1961" s="91">
        <f>ABS(E1961-Dashboard!$F$13)</f>
        <v>23.961928563060866</v>
      </c>
      <c r="D1961" s="92">
        <f t="shared" si="214"/>
        <v>0.2860062287431302</v>
      </c>
      <c r="E1961" s="93" cm="1">
        <f t="array" ref="E1961">SUM('DRE + DCF'!$S$41/TIR!S1961,'DRE + DCF'!$U$41:$AD$41/TIR!T1961:AC1961,TIR!F1961)</f>
        <v>25.548071436939132</v>
      </c>
      <c r="F1961" s="100">
        <f>'DRE + DCF'!$AE$38*'DRE + DCF'!$AE$39*(1+G1961)/(R1961-G1961)/AC1961</f>
        <v>8.3497771808685979</v>
      </c>
      <c r="G1961" s="92">
        <f>R1961*(1-'DRE + DCF'!$AE$39)</f>
        <v>0.1716037372458781</v>
      </c>
      <c r="H1961" s="94">
        <f t="shared" si="210"/>
        <v>0.2860062287431302</v>
      </c>
      <c r="I1961" s="94">
        <f t="shared" si="215"/>
        <v>0.2860062287431302</v>
      </c>
      <c r="J1961" s="94">
        <f t="shared" si="215"/>
        <v>0.2860062287431302</v>
      </c>
      <c r="K1961" s="94">
        <f t="shared" si="215"/>
        <v>0.2860062287431302</v>
      </c>
      <c r="L1961" s="94">
        <f t="shared" si="215"/>
        <v>0.2860062287431302</v>
      </c>
      <c r="M1961" s="94">
        <f t="shared" si="215"/>
        <v>0.2860062287431302</v>
      </c>
      <c r="N1961" s="94">
        <f t="shared" si="215"/>
        <v>0.2860062287431302</v>
      </c>
      <c r="O1961" s="94">
        <f t="shared" si="215"/>
        <v>0.2860062287431302</v>
      </c>
      <c r="P1961" s="94">
        <f t="shared" si="215"/>
        <v>0.2860062287431302</v>
      </c>
      <c r="Q1961" s="94">
        <f t="shared" si="215"/>
        <v>0.2860062287431302</v>
      </c>
      <c r="R1961" s="94">
        <f t="shared" si="215"/>
        <v>0.2860062287431302</v>
      </c>
      <c r="S1961" s="93">
        <f>(1+H1961)^((5-Dashboard!$F$9)*3/12)</f>
        <v>1.0649047593545082</v>
      </c>
      <c r="T1961" s="93">
        <f t="shared" si="213"/>
        <v>1.3694741535481016</v>
      </c>
      <c r="U1961" s="93">
        <f t="shared" si="213"/>
        <v>1.7611522915655846</v>
      </c>
      <c r="V1961" s="93">
        <f t="shared" si="213"/>
        <v>2.2648528167185793</v>
      </c>
      <c r="W1961" s="93">
        <f t="shared" si="213"/>
        <v>2.912614829486516</v>
      </c>
      <c r="X1961" s="93">
        <f t="shared" si="213"/>
        <v>3.7456408126492695</v>
      </c>
      <c r="Y1961" s="93">
        <f t="shared" si="212"/>
        <v>4.8169174157014405</v>
      </c>
      <c r="Z1961" s="93">
        <f t="shared" si="212"/>
        <v>6.1945857999333143</v>
      </c>
      <c r="AA1961" s="93">
        <f t="shared" si="212"/>
        <v>7.9662759231979878</v>
      </c>
      <c r="AB1961" s="93">
        <f t="shared" si="212"/>
        <v>10.244680457119042</v>
      </c>
      <c r="AC1961" s="95">
        <f t="shared" si="212"/>
        <v>13.174722879338105</v>
      </c>
      <c r="AE1961" s="96"/>
    </row>
    <row r="1962" spans="3:31" ht="24.75" customHeight="1" x14ac:dyDescent="0.25">
      <c r="C1962" s="91">
        <f>ABS(E1962-Dashboard!$F$13)</f>
        <v>23.976800132287629</v>
      </c>
      <c r="D1962" s="92">
        <f t="shared" si="214"/>
        <v>0.28610622874313019</v>
      </c>
      <c r="E1962" s="93" cm="1">
        <f t="array" ref="E1962">SUM('DRE + DCF'!$S$41/TIR!S1962,'DRE + DCF'!$U$41:$AD$41/TIR!T1962:AC1962,TIR!F1962)</f>
        <v>25.533199867712369</v>
      </c>
      <c r="F1962" s="100">
        <f>'DRE + DCF'!$AE$38*'DRE + DCF'!$AE$39*(1+G1962)/(R1962-G1962)/AC1962</f>
        <v>8.3406359982546387</v>
      </c>
      <c r="G1962" s="92">
        <f>R1962*(1-'DRE + DCF'!$AE$39)</f>
        <v>0.17166373724587811</v>
      </c>
      <c r="H1962" s="94">
        <f t="shared" si="210"/>
        <v>0.28610622874313019</v>
      </c>
      <c r="I1962" s="94">
        <f t="shared" si="215"/>
        <v>0.28610622874313019</v>
      </c>
      <c r="J1962" s="94">
        <f t="shared" si="215"/>
        <v>0.28610622874313019</v>
      </c>
      <c r="K1962" s="94">
        <f t="shared" si="215"/>
        <v>0.28610622874313019</v>
      </c>
      <c r="L1962" s="94">
        <f t="shared" si="215"/>
        <v>0.28610622874313019</v>
      </c>
      <c r="M1962" s="94">
        <f t="shared" si="215"/>
        <v>0.28610622874313019</v>
      </c>
      <c r="N1962" s="94">
        <f t="shared" si="215"/>
        <v>0.28610622874313019</v>
      </c>
      <c r="O1962" s="94">
        <f t="shared" si="215"/>
        <v>0.28610622874313019</v>
      </c>
      <c r="P1962" s="94">
        <f t="shared" si="215"/>
        <v>0.28610622874313019</v>
      </c>
      <c r="Q1962" s="94">
        <f t="shared" si="215"/>
        <v>0.28610622874313019</v>
      </c>
      <c r="R1962" s="94">
        <f t="shared" si="215"/>
        <v>0.28610622874313019</v>
      </c>
      <c r="S1962" s="93">
        <f>(1+H1962)^((5-Dashboard!$F$9)*3/12)</f>
        <v>1.0649254605316156</v>
      </c>
      <c r="T1962" s="93">
        <f t="shared" si="213"/>
        <v>1.3696072679368574</v>
      </c>
      <c r="U1962" s="93">
        <f t="shared" si="213"/>
        <v>1.7614604382254535</v>
      </c>
      <c r="V1962" s="93">
        <f t="shared" si="213"/>
        <v>2.2654252412863594</v>
      </c>
      <c r="W1962" s="93">
        <f t="shared" si="213"/>
        <v>2.9135775135702953</v>
      </c>
      <c r="X1962" s="93">
        <f t="shared" si="213"/>
        <v>3.7471701881286785</v>
      </c>
      <c r="Y1962" s="93">
        <f t="shared" si="212"/>
        <v>4.8192589191128601</v>
      </c>
      <c r="Z1962" s="93">
        <f t="shared" si="212"/>
        <v>6.1980789137969348</v>
      </c>
      <c r="AA1962" s="93">
        <f t="shared" si="212"/>
        <v>7.9713878972756929</v>
      </c>
      <c r="AB1962" s="93">
        <f t="shared" si="212"/>
        <v>10.252051626413872</v>
      </c>
      <c r="AC1962" s="95">
        <f t="shared" si="212"/>
        <v>13.185227454127018</v>
      </c>
      <c r="AE1962" s="96"/>
    </row>
    <row r="1963" spans="3:31" ht="24.75" customHeight="1" x14ac:dyDescent="0.25">
      <c r="C1963" s="91">
        <f>ABS(E1963-Dashboard!$F$13)</f>
        <v>23.991656988453069</v>
      </c>
      <c r="D1963" s="92">
        <f t="shared" si="214"/>
        <v>0.28620622874313018</v>
      </c>
      <c r="E1963" s="93" cm="1">
        <f t="array" ref="E1963">SUM('DRE + DCF'!$S$41/TIR!S1963,'DRE + DCF'!$U$41:$AD$41/TIR!T1963:AC1963,TIR!F1963)</f>
        <v>25.518343011546929</v>
      </c>
      <c r="F1963" s="100">
        <f>'DRE + DCF'!$AE$38*'DRE + DCF'!$AE$39*(1+G1963)/(R1963-G1963)/AC1963</f>
        <v>8.3315063354960515</v>
      </c>
      <c r="G1963" s="92">
        <f>R1963*(1-'DRE + DCF'!$AE$39)</f>
        <v>0.17172373724587811</v>
      </c>
      <c r="H1963" s="94">
        <f t="shared" si="210"/>
        <v>0.28620622874313018</v>
      </c>
      <c r="I1963" s="94">
        <f t="shared" si="215"/>
        <v>0.28620622874313018</v>
      </c>
      <c r="J1963" s="94">
        <f t="shared" si="215"/>
        <v>0.28620622874313018</v>
      </c>
      <c r="K1963" s="94">
        <f t="shared" si="215"/>
        <v>0.28620622874313018</v>
      </c>
      <c r="L1963" s="94">
        <f t="shared" ref="I1963:R1988" si="216">$D1963</f>
        <v>0.28620622874313018</v>
      </c>
      <c r="M1963" s="94">
        <f t="shared" si="216"/>
        <v>0.28620622874313018</v>
      </c>
      <c r="N1963" s="94">
        <f t="shared" si="216"/>
        <v>0.28620622874313018</v>
      </c>
      <c r="O1963" s="94">
        <f t="shared" si="216"/>
        <v>0.28620622874313018</v>
      </c>
      <c r="P1963" s="94">
        <f t="shared" si="216"/>
        <v>0.28620622874313018</v>
      </c>
      <c r="Q1963" s="94">
        <f t="shared" si="216"/>
        <v>0.28620622874313018</v>
      </c>
      <c r="R1963" s="94">
        <f t="shared" si="216"/>
        <v>0.28620622874313018</v>
      </c>
      <c r="S1963" s="93">
        <f>(1+H1963)^((5-Dashboard!$F$9)*3/12)</f>
        <v>1.0649461605015573</v>
      </c>
      <c r="T1963" s="93">
        <f t="shared" si="213"/>
        <v>1.3697403849131842</v>
      </c>
      <c r="U1963" s="93">
        <f t="shared" si="213"/>
        <v>1.7617686148363501</v>
      </c>
      <c r="V1963" s="93">
        <f t="shared" si="213"/>
        <v>2.2659977660066701</v>
      </c>
      <c r="W1963" s="93">
        <f t="shared" si="213"/>
        <v>2.9145404409557973</v>
      </c>
      <c r="X1963" s="93">
        <f t="shared" si="213"/>
        <v>3.7487000690810959</v>
      </c>
      <c r="Y1963" s="93">
        <f t="shared" si="212"/>
        <v>4.8216013785419083</v>
      </c>
      <c r="Z1963" s="93">
        <f t="shared" si="212"/>
        <v>6.2015737255970658</v>
      </c>
      <c r="AA1963" s="93">
        <f t="shared" si="212"/>
        <v>7.9765027538726851</v>
      </c>
      <c r="AB1963" s="93">
        <f t="shared" si="212"/>
        <v>10.259427525617779</v>
      </c>
      <c r="AC1963" s="95">
        <f t="shared" si="212"/>
        <v>13.195739586788306</v>
      </c>
      <c r="AE1963" s="96"/>
    </row>
    <row r="1964" spans="3:31" ht="24.75" customHeight="1" x14ac:dyDescent="0.25">
      <c r="C1964" s="91">
        <f>ABS(E1964-Dashboard!$F$13)</f>
        <v>24.006499150545764</v>
      </c>
      <c r="D1964" s="92">
        <f t="shared" si="214"/>
        <v>0.28630622874313016</v>
      </c>
      <c r="E1964" s="93" cm="1">
        <f t="array" ref="E1964">SUM('DRE + DCF'!$S$41/TIR!S1964,'DRE + DCF'!$U$41:$AD$41/TIR!T1964:AC1964,TIR!F1964)</f>
        <v>25.503500849454234</v>
      </c>
      <c r="F1964" s="100">
        <f>'DRE + DCF'!$AE$38*'DRE + DCF'!$AE$39*(1+G1964)/(R1964-G1964)/AC1964</f>
        <v>8.3223881758824501</v>
      </c>
      <c r="G1964" s="92">
        <f>R1964*(1-'DRE + DCF'!$AE$39)</f>
        <v>0.17178373724587809</v>
      </c>
      <c r="H1964" s="94">
        <f t="shared" si="210"/>
        <v>0.28630622874313016</v>
      </c>
      <c r="I1964" s="94">
        <f t="shared" si="216"/>
        <v>0.28630622874313016</v>
      </c>
      <c r="J1964" s="94">
        <f t="shared" si="216"/>
        <v>0.28630622874313016</v>
      </c>
      <c r="K1964" s="94">
        <f t="shared" si="216"/>
        <v>0.28630622874313016</v>
      </c>
      <c r="L1964" s="94">
        <f t="shared" si="216"/>
        <v>0.28630622874313016</v>
      </c>
      <c r="M1964" s="94">
        <f t="shared" si="216"/>
        <v>0.28630622874313016</v>
      </c>
      <c r="N1964" s="94">
        <f t="shared" si="216"/>
        <v>0.28630622874313016</v>
      </c>
      <c r="O1964" s="94">
        <f t="shared" si="216"/>
        <v>0.28630622874313016</v>
      </c>
      <c r="P1964" s="94">
        <f t="shared" si="216"/>
        <v>0.28630622874313016</v>
      </c>
      <c r="Q1964" s="94">
        <f t="shared" si="216"/>
        <v>0.28630622874313016</v>
      </c>
      <c r="R1964" s="94">
        <f t="shared" si="216"/>
        <v>0.28630622874313016</v>
      </c>
      <c r="S1964" s="93">
        <f>(1+H1964)^((5-Dashboard!$F$9)*3/12)</f>
        <v>1.0649668592644981</v>
      </c>
      <c r="T1964" s="93">
        <f t="shared" si="213"/>
        <v>1.3698735044769323</v>
      </c>
      <c r="U1964" s="93">
        <f t="shared" si="213"/>
        <v>1.7620768213988582</v>
      </c>
      <c r="V1964" s="93">
        <f t="shared" si="213"/>
        <v>2.2665703908892474</v>
      </c>
      <c r="W1964" s="93">
        <f t="shared" si="213"/>
        <v>2.9155036116855904</v>
      </c>
      <c r="X1964" s="93">
        <f t="shared" si="213"/>
        <v>3.7502304556342669</v>
      </c>
      <c r="Y1964" s="93">
        <f t="shared" si="212"/>
        <v>4.8239447943045448</v>
      </c>
      <c r="Z1964" s="93">
        <f t="shared" si="212"/>
        <v>6.2050702360269341</v>
      </c>
      <c r="AA1964" s="93">
        <f t="shared" si="212"/>
        <v>7.9816204943900502</v>
      </c>
      <c r="AB1964" s="93">
        <f t="shared" si="212"/>
        <v>10.266808157397744</v>
      </c>
      <c r="AC1964" s="95">
        <f t="shared" si="212"/>
        <v>13.206259282171498</v>
      </c>
      <c r="AE1964" s="96"/>
    </row>
    <row r="1965" spans="3:31" ht="24.75" customHeight="1" x14ac:dyDescent="0.25">
      <c r="C1965" s="91">
        <f>ABS(E1965-Dashboard!$F$13)</f>
        <v>24.021326637524439</v>
      </c>
      <c r="D1965" s="92">
        <f t="shared" si="214"/>
        <v>0.28640622874313015</v>
      </c>
      <c r="E1965" s="93" cm="1">
        <f t="array" ref="E1965">SUM('DRE + DCF'!$S$41/TIR!S1965,'DRE + DCF'!$U$41:$AD$41/TIR!T1965:AC1965,TIR!F1965)</f>
        <v>25.488673362475559</v>
      </c>
      <c r="F1965" s="100">
        <f>'DRE + DCF'!$AE$38*'DRE + DCF'!$AE$39*(1+G1965)/(R1965-G1965)/AC1965</f>
        <v>8.3132815027313622</v>
      </c>
      <c r="G1965" s="92">
        <f>R1965*(1-'DRE + DCF'!$AE$39)</f>
        <v>0.17184373724587809</v>
      </c>
      <c r="H1965" s="94">
        <f t="shared" si="210"/>
        <v>0.28640622874313015</v>
      </c>
      <c r="I1965" s="94">
        <f t="shared" si="216"/>
        <v>0.28640622874313015</v>
      </c>
      <c r="J1965" s="94">
        <f t="shared" si="216"/>
        <v>0.28640622874313015</v>
      </c>
      <c r="K1965" s="94">
        <f t="shared" si="216"/>
        <v>0.28640622874313015</v>
      </c>
      <c r="L1965" s="94">
        <f t="shared" si="216"/>
        <v>0.28640622874313015</v>
      </c>
      <c r="M1965" s="94">
        <f t="shared" si="216"/>
        <v>0.28640622874313015</v>
      </c>
      <c r="N1965" s="94">
        <f t="shared" si="216"/>
        <v>0.28640622874313015</v>
      </c>
      <c r="O1965" s="94">
        <f t="shared" si="216"/>
        <v>0.28640622874313015</v>
      </c>
      <c r="P1965" s="94">
        <f t="shared" si="216"/>
        <v>0.28640622874313015</v>
      </c>
      <c r="Q1965" s="94">
        <f t="shared" si="216"/>
        <v>0.28640622874313015</v>
      </c>
      <c r="R1965" s="94">
        <f t="shared" si="216"/>
        <v>0.28640622874313015</v>
      </c>
      <c r="S1965" s="93">
        <f>(1+H1965)^((5-Dashboard!$F$9)*3/12)</f>
        <v>1.0649875568206015</v>
      </c>
      <c r="T1965" s="93">
        <f t="shared" si="213"/>
        <v>1.37000662662795</v>
      </c>
      <c r="U1965" s="93">
        <f t="shared" si="213"/>
        <v>1.7623850579135587</v>
      </c>
      <c r="V1965" s="93">
        <f t="shared" si="213"/>
        <v>2.2671431159438242</v>
      </c>
      <c r="W1965" s="93">
        <f t="shared" si="213"/>
        <v>2.9164670258022438</v>
      </c>
      <c r="X1965" s="93">
        <f t="shared" si="213"/>
        <v>3.7517613479159579</v>
      </c>
      <c r="Y1965" s="93">
        <f t="shared" si="212"/>
        <v>4.8262891667168102</v>
      </c>
      <c r="Z1965" s="93">
        <f t="shared" si="212"/>
        <v>6.2085684457799957</v>
      </c>
      <c r="AA1965" s="93">
        <f t="shared" si="212"/>
        <v>7.9867411202294409</v>
      </c>
      <c r="AB1965" s="93">
        <f t="shared" si="212"/>
        <v>10.274193524422039</v>
      </c>
      <c r="AC1965" s="95">
        <f t="shared" si="212"/>
        <v>13.216786545128844</v>
      </c>
      <c r="AE1965" s="96"/>
    </row>
    <row r="1966" spans="3:31" ht="24.75" customHeight="1" x14ac:dyDescent="0.25">
      <c r="C1966" s="91">
        <f>ABS(E1966-Dashboard!$F$13)</f>
        <v>24.036139468318098</v>
      </c>
      <c r="D1966" s="92">
        <f t="shared" si="214"/>
        <v>0.28650622874313014</v>
      </c>
      <c r="E1966" s="93" cm="1">
        <f t="array" ref="E1966">SUM('DRE + DCF'!$S$41/TIR!S1966,'DRE + DCF'!$U$41:$AD$41/TIR!T1966:AC1966,TIR!F1966)</f>
        <v>25.4738605316819</v>
      </c>
      <c r="F1966" s="100">
        <f>'DRE + DCF'!$AE$38*'DRE + DCF'!$AE$39*(1+G1966)/(R1966-G1966)/AC1966</f>
        <v>8.3041862993881388</v>
      </c>
      <c r="G1966" s="92">
        <f>R1966*(1-'DRE + DCF'!$AE$39)</f>
        <v>0.17190373724587807</v>
      </c>
      <c r="H1966" s="94">
        <f t="shared" si="210"/>
        <v>0.28650622874313014</v>
      </c>
      <c r="I1966" s="94">
        <f t="shared" si="216"/>
        <v>0.28650622874313014</v>
      </c>
      <c r="J1966" s="94">
        <f t="shared" si="216"/>
        <v>0.28650622874313014</v>
      </c>
      <c r="K1966" s="94">
        <f t="shared" si="216"/>
        <v>0.28650622874313014</v>
      </c>
      <c r="L1966" s="94">
        <f t="shared" si="216"/>
        <v>0.28650622874313014</v>
      </c>
      <c r="M1966" s="94">
        <f t="shared" si="216"/>
        <v>0.28650622874313014</v>
      </c>
      <c r="N1966" s="94">
        <f t="shared" si="216"/>
        <v>0.28650622874313014</v>
      </c>
      <c r="O1966" s="94">
        <f t="shared" si="216"/>
        <v>0.28650622874313014</v>
      </c>
      <c r="P1966" s="94">
        <f t="shared" si="216"/>
        <v>0.28650622874313014</v>
      </c>
      <c r="Q1966" s="94">
        <f t="shared" si="216"/>
        <v>0.28650622874313014</v>
      </c>
      <c r="R1966" s="94">
        <f t="shared" si="216"/>
        <v>0.28650622874313014</v>
      </c>
      <c r="S1966" s="93">
        <f>(1+H1966)^((5-Dashboard!$F$9)*3/12)</f>
        <v>1.0650082531700324</v>
      </c>
      <c r="T1966" s="93">
        <f t="shared" si="213"/>
        <v>1.3701397513660871</v>
      </c>
      <c r="U1966" s="93">
        <f t="shared" si="213"/>
        <v>1.7626933243810348</v>
      </c>
      <c r="V1966" s="93">
        <f t="shared" si="213"/>
        <v>2.267715941180136</v>
      </c>
      <c r="W1966" s="93">
        <f t="shared" si="213"/>
        <v>2.9174306833483348</v>
      </c>
      <c r="X1966" s="93">
        <f t="shared" si="213"/>
        <v>3.7532927460539591</v>
      </c>
      <c r="Y1966" s="93">
        <f t="shared" si="212"/>
        <v>4.8286344960948258</v>
      </c>
      <c r="Z1966" s="93">
        <f t="shared" si="212"/>
        <v>6.2120683555499392</v>
      </c>
      <c r="AA1966" s="93">
        <f t="shared" si="212"/>
        <v>7.9918646327930905</v>
      </c>
      <c r="AB1966" s="93">
        <f t="shared" si="212"/>
        <v>10.28158362936024</v>
      </c>
      <c r="AC1966" s="95">
        <f t="shared" si="212"/>
        <v>13.227321380515347</v>
      </c>
      <c r="AE1966" s="96"/>
    </row>
    <row r="1967" spans="3:31" ht="24.75" customHeight="1" x14ac:dyDescent="0.25">
      <c r="C1967" s="91">
        <f>ABS(E1967-Dashboard!$F$13)</f>
        <v>24.050937661825998</v>
      </c>
      <c r="D1967" s="92">
        <f t="shared" si="214"/>
        <v>0.28660622874313013</v>
      </c>
      <c r="E1967" s="93" cm="1">
        <f t="array" ref="E1967">SUM('DRE + DCF'!$S$41/TIR!S1967,'DRE + DCF'!$U$41:$AD$41/TIR!T1967:AC1967,TIR!F1967)</f>
        <v>25.459062338174</v>
      </c>
      <c r="F1967" s="100">
        <f>'DRE + DCF'!$AE$38*'DRE + DCF'!$AE$39*(1+G1967)/(R1967-G1967)/AC1967</f>
        <v>8.2951025492259411</v>
      </c>
      <c r="G1967" s="92">
        <f>R1967*(1-'DRE + DCF'!$AE$39)</f>
        <v>0.17196373724587807</v>
      </c>
      <c r="H1967" s="94">
        <f t="shared" si="210"/>
        <v>0.28660622874313013</v>
      </c>
      <c r="I1967" s="94">
        <f t="shared" si="216"/>
        <v>0.28660622874313013</v>
      </c>
      <c r="J1967" s="94">
        <f t="shared" si="216"/>
        <v>0.28660622874313013</v>
      </c>
      <c r="K1967" s="94">
        <f t="shared" si="216"/>
        <v>0.28660622874313013</v>
      </c>
      <c r="L1967" s="94">
        <f t="shared" si="216"/>
        <v>0.28660622874313013</v>
      </c>
      <c r="M1967" s="94">
        <f t="shared" si="216"/>
        <v>0.28660622874313013</v>
      </c>
      <c r="N1967" s="94">
        <f t="shared" si="216"/>
        <v>0.28660622874313013</v>
      </c>
      <c r="O1967" s="94">
        <f t="shared" si="216"/>
        <v>0.28660622874313013</v>
      </c>
      <c r="P1967" s="94">
        <f t="shared" si="216"/>
        <v>0.28660622874313013</v>
      </c>
      <c r="Q1967" s="94">
        <f t="shared" si="216"/>
        <v>0.28660622874313013</v>
      </c>
      <c r="R1967" s="94">
        <f t="shared" si="216"/>
        <v>0.28660622874313013</v>
      </c>
      <c r="S1967" s="93">
        <f>(1+H1967)^((5-Dashboard!$F$9)*3/12)</f>
        <v>1.0650289483129545</v>
      </c>
      <c r="T1967" s="93">
        <f t="shared" si="213"/>
        <v>1.3702728786911924</v>
      </c>
      <c r="U1967" s="93">
        <f t="shared" si="213"/>
        <v>1.7630016208018677</v>
      </c>
      <c r="V1967" s="93">
        <f t="shared" si="213"/>
        <v>2.2682888666079171</v>
      </c>
      <c r="W1967" s="93">
        <f t="shared" si="213"/>
        <v>2.9183945843664412</v>
      </c>
      <c r="X1967" s="93">
        <f t="shared" si="213"/>
        <v>3.7548246501760816</v>
      </c>
      <c r="Y1967" s="93">
        <f t="shared" si="212"/>
        <v>4.830980782754791</v>
      </c>
      <c r="Z1967" s="93">
        <f t="shared" si="212"/>
        <v>6.2155699660306762</v>
      </c>
      <c r="AA1967" s="93">
        <f t="shared" si="212"/>
        <v>7.9969910334837939</v>
      </c>
      <c r="AB1967" s="93">
        <f t="shared" si="212"/>
        <v>10.28897847488321</v>
      </c>
      <c r="AC1967" s="95">
        <f t="shared" si="212"/>
        <v>13.23786379318873</v>
      </c>
      <c r="AE1967" s="96"/>
    </row>
    <row r="1968" spans="3:31" ht="24.75" customHeight="1" x14ac:dyDescent="0.25">
      <c r="C1968" s="91">
        <f>ABS(E1968-Dashboard!$F$13)</f>
        <v>24.065721236917788</v>
      </c>
      <c r="D1968" s="92">
        <f t="shared" si="214"/>
        <v>0.28670622874313012</v>
      </c>
      <c r="E1968" s="93" cm="1">
        <f t="array" ref="E1968">SUM('DRE + DCF'!$S$41/TIR!S1968,'DRE + DCF'!$U$41:$AD$41/TIR!T1968:AC1968,TIR!F1968)</f>
        <v>25.44427876308221</v>
      </c>
      <c r="F1968" s="100">
        <f>'DRE + DCF'!$AE$38*'DRE + DCF'!$AE$39*(1+G1968)/(R1968-G1968)/AC1968</f>
        <v>8.2860302356456614</v>
      </c>
      <c r="G1968" s="92">
        <f>R1968*(1-'DRE + DCF'!$AE$39)</f>
        <v>0.17202373724587808</v>
      </c>
      <c r="H1968" s="94">
        <f t="shared" si="210"/>
        <v>0.28670622874313012</v>
      </c>
      <c r="I1968" s="94">
        <f t="shared" si="216"/>
        <v>0.28670622874313012</v>
      </c>
      <c r="J1968" s="94">
        <f t="shared" si="216"/>
        <v>0.28670622874313012</v>
      </c>
      <c r="K1968" s="94">
        <f t="shared" si="216"/>
        <v>0.28670622874313012</v>
      </c>
      <c r="L1968" s="94">
        <f t="shared" si="216"/>
        <v>0.28670622874313012</v>
      </c>
      <c r="M1968" s="94">
        <f t="shared" si="216"/>
        <v>0.28670622874313012</v>
      </c>
      <c r="N1968" s="94">
        <f t="shared" si="216"/>
        <v>0.28670622874313012</v>
      </c>
      <c r="O1968" s="94">
        <f t="shared" si="216"/>
        <v>0.28670622874313012</v>
      </c>
      <c r="P1968" s="94">
        <f t="shared" si="216"/>
        <v>0.28670622874313012</v>
      </c>
      <c r="Q1968" s="94">
        <f t="shared" si="216"/>
        <v>0.28670622874313012</v>
      </c>
      <c r="R1968" s="94">
        <f t="shared" si="216"/>
        <v>0.28670622874313012</v>
      </c>
      <c r="S1968" s="93">
        <f>(1+H1968)^((5-Dashboard!$F$9)*3/12)</f>
        <v>1.0650496422495319</v>
      </c>
      <c r="T1968" s="93">
        <f t="shared" si="213"/>
        <v>1.3704060086031151</v>
      </c>
      <c r="U1968" s="93">
        <f t="shared" si="213"/>
        <v>1.7633099471766398</v>
      </c>
      <c r="V1968" s="93">
        <f t="shared" si="213"/>
        <v>2.2688618922369024</v>
      </c>
      <c r="W1968" s="93">
        <f t="shared" si="213"/>
        <v>2.9193587288991467</v>
      </c>
      <c r="X1968" s="93">
        <f t="shared" si="213"/>
        <v>3.756357060410159</v>
      </c>
      <c r="Y1968" s="93">
        <f t="shared" si="212"/>
        <v>4.8333280270129864</v>
      </c>
      <c r="Z1968" s="93">
        <f t="shared" si="212"/>
        <v>6.2190732779163538</v>
      </c>
      <c r="AA1968" s="93">
        <f t="shared" si="212"/>
        <v>8.0021203237049274</v>
      </c>
      <c r="AB1968" s="93">
        <f t="shared" si="212"/>
        <v>10.296378063663123</v>
      </c>
      <c r="AC1968" s="95">
        <f t="shared" si="212"/>
        <v>13.24841378800947</v>
      </c>
      <c r="AE1968" s="96"/>
    </row>
    <row r="1969" spans="3:31" ht="24.75" customHeight="1" x14ac:dyDescent="0.25">
      <c r="C1969" s="91">
        <f>ABS(E1969-Dashboard!$F$13)</f>
        <v>24.080490212433489</v>
      </c>
      <c r="D1969" s="92">
        <f t="shared" si="214"/>
        <v>0.28680622874313011</v>
      </c>
      <c r="E1969" s="93" cm="1">
        <f t="array" ref="E1969">SUM('DRE + DCF'!$S$41/TIR!S1969,'DRE + DCF'!$U$41:$AD$41/TIR!T1969:AC1969,TIR!F1969)</f>
        <v>25.429509787566509</v>
      </c>
      <c r="F1969" s="100">
        <f>'DRE + DCF'!$AE$38*'DRE + DCF'!$AE$39*(1+G1969)/(R1969-G1969)/AC1969</f>
        <v>8.2769693420758834</v>
      </c>
      <c r="G1969" s="92">
        <f>R1969*(1-'DRE + DCF'!$AE$39)</f>
        <v>0.17208373724587805</v>
      </c>
      <c r="H1969" s="94">
        <f t="shared" si="210"/>
        <v>0.28680622874313011</v>
      </c>
      <c r="I1969" s="94">
        <f t="shared" si="216"/>
        <v>0.28680622874313011</v>
      </c>
      <c r="J1969" s="94">
        <f t="shared" si="216"/>
        <v>0.28680622874313011</v>
      </c>
      <c r="K1969" s="94">
        <f t="shared" si="216"/>
        <v>0.28680622874313011</v>
      </c>
      <c r="L1969" s="94">
        <f t="shared" si="216"/>
        <v>0.28680622874313011</v>
      </c>
      <c r="M1969" s="94">
        <f t="shared" si="216"/>
        <v>0.28680622874313011</v>
      </c>
      <c r="N1969" s="94">
        <f t="shared" si="216"/>
        <v>0.28680622874313011</v>
      </c>
      <c r="O1969" s="94">
        <f t="shared" si="216"/>
        <v>0.28680622874313011</v>
      </c>
      <c r="P1969" s="94">
        <f t="shared" si="216"/>
        <v>0.28680622874313011</v>
      </c>
      <c r="Q1969" s="94">
        <f t="shared" si="216"/>
        <v>0.28680622874313011</v>
      </c>
      <c r="R1969" s="94">
        <f t="shared" si="216"/>
        <v>0.28680622874313011</v>
      </c>
      <c r="S1969" s="93">
        <f>(1+H1969)^((5-Dashboard!$F$9)*3/12)</f>
        <v>1.0650703349799289</v>
      </c>
      <c r="T1969" s="93">
        <f t="shared" si="213"/>
        <v>1.3705391411017045</v>
      </c>
      <c r="U1969" s="93">
        <f t="shared" si="213"/>
        <v>1.763618303505933</v>
      </c>
      <c r="V1969" s="93">
        <f t="shared" si="213"/>
        <v>2.2694350180768268</v>
      </c>
      <c r="W1969" s="93">
        <f t="shared" si="213"/>
        <v>2.9203231169890387</v>
      </c>
      <c r="X1969" s="93">
        <f t="shared" si="213"/>
        <v>3.7578899768840475</v>
      </c>
      <c r="Y1969" s="93">
        <f t="shared" si="212"/>
        <v>4.8356762291857693</v>
      </c>
      <c r="Z1969" s="93">
        <f t="shared" si="212"/>
        <v>6.2225782919013399</v>
      </c>
      <c r="AA1969" s="93">
        <f t="shared" si="212"/>
        <v>8.0072525048604319</v>
      </c>
      <c r="AB1969" s="93">
        <f t="shared" si="212"/>
        <v>10.303782398373434</v>
      </c>
      <c r="AC1969" s="95">
        <f t="shared" si="212"/>
        <v>13.258971369840763</v>
      </c>
      <c r="AE1969" s="96"/>
    </row>
    <row r="1970" spans="3:31" ht="24.75" customHeight="1" x14ac:dyDescent="0.25">
      <c r="C1970" s="91">
        <f>ABS(E1970-Dashboard!$F$13)</f>
        <v>24.095244607183606</v>
      </c>
      <c r="D1970" s="92">
        <f t="shared" si="214"/>
        <v>0.2869062287431301</v>
      </c>
      <c r="E1970" s="93" cm="1">
        <f t="array" ref="E1970">SUM('DRE + DCF'!$S$41/TIR!S1970,'DRE + DCF'!$U$41:$AD$41/TIR!T1970:AC1970,TIR!F1970)</f>
        <v>25.414755392816392</v>
      </c>
      <c r="F1970" s="100">
        <f>'DRE + DCF'!$AE$38*'DRE + DCF'!$AE$39*(1+G1970)/(R1970-G1970)/AC1970</f>
        <v>8.2679198519728168</v>
      </c>
      <c r="G1970" s="92">
        <f>R1970*(1-'DRE + DCF'!$AE$39)</f>
        <v>0.17214373724587806</v>
      </c>
      <c r="H1970" s="94">
        <f t="shared" si="210"/>
        <v>0.2869062287431301</v>
      </c>
      <c r="I1970" s="94">
        <f t="shared" si="216"/>
        <v>0.2869062287431301</v>
      </c>
      <c r="J1970" s="94">
        <f t="shared" si="216"/>
        <v>0.2869062287431301</v>
      </c>
      <c r="K1970" s="94">
        <f t="shared" si="216"/>
        <v>0.2869062287431301</v>
      </c>
      <c r="L1970" s="94">
        <f t="shared" si="216"/>
        <v>0.2869062287431301</v>
      </c>
      <c r="M1970" s="94">
        <f t="shared" si="216"/>
        <v>0.2869062287431301</v>
      </c>
      <c r="N1970" s="94">
        <f t="shared" si="216"/>
        <v>0.2869062287431301</v>
      </c>
      <c r="O1970" s="94">
        <f t="shared" si="216"/>
        <v>0.2869062287431301</v>
      </c>
      <c r="P1970" s="94">
        <f t="shared" si="216"/>
        <v>0.2869062287431301</v>
      </c>
      <c r="Q1970" s="94">
        <f t="shared" si="216"/>
        <v>0.2869062287431301</v>
      </c>
      <c r="R1970" s="94">
        <f t="shared" si="216"/>
        <v>0.2869062287431301</v>
      </c>
      <c r="S1970" s="93">
        <f>(1+H1970)^((5-Dashboard!$F$9)*3/12)</f>
        <v>1.0650910265043092</v>
      </c>
      <c r="T1970" s="93">
        <f t="shared" si="213"/>
        <v>1.3706722761868098</v>
      </c>
      <c r="U1970" s="93">
        <f t="shared" si="213"/>
        <v>1.7639266897903294</v>
      </c>
      <c r="V1970" s="93">
        <f t="shared" si="213"/>
        <v>2.2700082441374261</v>
      </c>
      <c r="W1970" s="93">
        <f t="shared" si="213"/>
        <v>2.9212877486787097</v>
      </c>
      <c r="X1970" s="93">
        <f t="shared" si="213"/>
        <v>3.7594233997256272</v>
      </c>
      <c r="Y1970" s="93">
        <f t="shared" si="212"/>
        <v>4.8380253895895837</v>
      </c>
      <c r="Z1970" s="93">
        <f t="shared" si="212"/>
        <v>6.2260850086802435</v>
      </c>
      <c r="AA1970" s="93">
        <f t="shared" si="212"/>
        <v>8.0123875783548311</v>
      </c>
      <c r="AB1970" s="93">
        <f t="shared" si="212"/>
        <v>10.311191481688917</v>
      </c>
      <c r="AC1970" s="95">
        <f t="shared" si="212"/>
        <v>13.269536543548572</v>
      </c>
      <c r="AE1970" s="96"/>
    </row>
    <row r="1971" spans="3:31" ht="24.75" customHeight="1" x14ac:dyDescent="0.25">
      <c r="C1971" s="91">
        <f>ABS(E1971-Dashboard!$F$13)</f>
        <v>24.109984439949145</v>
      </c>
      <c r="D1971" s="92">
        <f t="shared" si="214"/>
        <v>0.28700622874313009</v>
      </c>
      <c r="E1971" s="93" cm="1">
        <f t="array" ref="E1971">SUM('DRE + DCF'!$S$41/TIR!S1971,'DRE + DCF'!$U$41:$AD$41/TIR!T1971:AC1971,TIR!F1971)</f>
        <v>25.400015560050853</v>
      </c>
      <c r="F1971" s="100">
        <f>'DRE + DCF'!$AE$38*'DRE + DCF'!$AE$39*(1+G1971)/(R1971-G1971)/AC1971</f>
        <v>8.2588817488202597</v>
      </c>
      <c r="G1971" s="92">
        <f>R1971*(1-'DRE + DCF'!$AE$39)</f>
        <v>0.17220373724587804</v>
      </c>
      <c r="H1971" s="94">
        <f t="shared" ref="H1971:H2034" si="217">$D1971</f>
        <v>0.28700622874313009</v>
      </c>
      <c r="I1971" s="94">
        <f t="shared" si="216"/>
        <v>0.28700622874313009</v>
      </c>
      <c r="J1971" s="94">
        <f t="shared" si="216"/>
        <v>0.28700622874313009</v>
      </c>
      <c r="K1971" s="94">
        <f t="shared" si="216"/>
        <v>0.28700622874313009</v>
      </c>
      <c r="L1971" s="94">
        <f t="shared" si="216"/>
        <v>0.28700622874313009</v>
      </c>
      <c r="M1971" s="94">
        <f t="shared" si="216"/>
        <v>0.28700622874313009</v>
      </c>
      <c r="N1971" s="94">
        <f t="shared" si="216"/>
        <v>0.28700622874313009</v>
      </c>
      <c r="O1971" s="94">
        <f t="shared" si="216"/>
        <v>0.28700622874313009</v>
      </c>
      <c r="P1971" s="94">
        <f t="shared" si="216"/>
        <v>0.28700622874313009</v>
      </c>
      <c r="Q1971" s="94">
        <f t="shared" si="216"/>
        <v>0.28700622874313009</v>
      </c>
      <c r="R1971" s="94">
        <f t="shared" si="216"/>
        <v>0.28700622874313009</v>
      </c>
      <c r="S1971" s="93">
        <f>(1+H1971)^((5-Dashboard!$F$9)*3/12)</f>
        <v>1.065111716822837</v>
      </c>
      <c r="T1971" s="93">
        <f t="shared" si="213"/>
        <v>1.3708054138582801</v>
      </c>
      <c r="U1971" s="93">
        <f t="shared" si="213"/>
        <v>1.7642351060304109</v>
      </c>
      <c r="V1971" s="93">
        <f t="shared" si="213"/>
        <v>2.2705815704284356</v>
      </c>
      <c r="W1971" s="93">
        <f t="shared" si="213"/>
        <v>2.9222526240107545</v>
      </c>
      <c r="X1971" s="93">
        <f t="shared" si="213"/>
        <v>3.7609573290627973</v>
      </c>
      <c r="Y1971" s="93">
        <f t="shared" si="212"/>
        <v>4.8403755085409461</v>
      </c>
      <c r="Z1971" s="93">
        <f t="shared" si="212"/>
        <v>6.2295934289478936</v>
      </c>
      <c r="AA1971" s="93">
        <f t="shared" si="212"/>
        <v>8.0175255455932124</v>
      </c>
      <c r="AB1971" s="93">
        <f t="shared" si="212"/>
        <v>10.318605316285627</v>
      </c>
      <c r="AC1971" s="95">
        <f t="shared" si="212"/>
        <v>13.280109314001578</v>
      </c>
      <c r="AE1971" s="96"/>
    </row>
    <row r="1972" spans="3:31" ht="24.75" customHeight="1" x14ac:dyDescent="0.25">
      <c r="C1972" s="91">
        <f>ABS(E1972-Dashboard!$F$13)</f>
        <v>24.124709729481673</v>
      </c>
      <c r="D1972" s="92">
        <f t="shared" si="214"/>
        <v>0.28710622874313008</v>
      </c>
      <c r="E1972" s="93" cm="1">
        <f t="array" ref="E1972">SUM('DRE + DCF'!$S$41/TIR!S1972,'DRE + DCF'!$U$41:$AD$41/TIR!T1972:AC1972,TIR!F1972)</f>
        <v>25.385290270518325</v>
      </c>
      <c r="F1972" s="100">
        <f>'DRE + DCF'!$AE$38*'DRE + DCF'!$AE$39*(1+G1972)/(R1972-G1972)/AC1972</f>
        <v>8.2498550161295388</v>
      </c>
      <c r="G1972" s="92">
        <f>R1972*(1-'DRE + DCF'!$AE$39)</f>
        <v>0.17226373724587804</v>
      </c>
      <c r="H1972" s="94">
        <f t="shared" si="217"/>
        <v>0.28710622874313008</v>
      </c>
      <c r="I1972" s="94">
        <f t="shared" si="216"/>
        <v>0.28710622874313008</v>
      </c>
      <c r="J1972" s="94">
        <f t="shared" si="216"/>
        <v>0.28710622874313008</v>
      </c>
      <c r="K1972" s="94">
        <f t="shared" si="216"/>
        <v>0.28710622874313008</v>
      </c>
      <c r="L1972" s="94">
        <f t="shared" si="216"/>
        <v>0.28710622874313008</v>
      </c>
      <c r="M1972" s="94">
        <f t="shared" si="216"/>
        <v>0.28710622874313008</v>
      </c>
      <c r="N1972" s="94">
        <f t="shared" si="216"/>
        <v>0.28710622874313008</v>
      </c>
      <c r="O1972" s="94">
        <f t="shared" si="216"/>
        <v>0.28710622874313008</v>
      </c>
      <c r="P1972" s="94">
        <f t="shared" si="216"/>
        <v>0.28710622874313008</v>
      </c>
      <c r="Q1972" s="94">
        <f t="shared" si="216"/>
        <v>0.28710622874313008</v>
      </c>
      <c r="R1972" s="94">
        <f t="shared" si="216"/>
        <v>0.28710622874313008</v>
      </c>
      <c r="S1972" s="93">
        <f>(1+H1972)^((5-Dashboard!$F$9)*3/12)</f>
        <v>1.0651324059356764</v>
      </c>
      <c r="T1972" s="93">
        <f t="shared" si="213"/>
        <v>1.3709385541159651</v>
      </c>
      <c r="U1972" s="93">
        <f t="shared" si="213"/>
        <v>1.7645435522267594</v>
      </c>
      <c r="V1972" s="93">
        <f t="shared" si="213"/>
        <v>2.2711549969595906</v>
      </c>
      <c r="W1972" s="93">
        <f t="shared" si="213"/>
        <v>2.9232177430277737</v>
      </c>
      <c r="X1972" s="93">
        <f t="shared" si="213"/>
        <v>3.7624917650234821</v>
      </c>
      <c r="Y1972" s="93">
        <f t="shared" si="212"/>
        <v>4.8427265863564575</v>
      </c>
      <c r="Z1972" s="93">
        <f t="shared" si="212"/>
        <v>6.233103553399352</v>
      </c>
      <c r="AA1972" s="93">
        <f t="shared" si="212"/>
        <v>8.0226664079812426</v>
      </c>
      <c r="AB1972" s="93">
        <f t="shared" si="212"/>
        <v>10.32602390484093</v>
      </c>
      <c r="AC1972" s="95">
        <f t="shared" si="212"/>
        <v>13.29068968607122</v>
      </c>
      <c r="AE1972" s="96"/>
    </row>
    <row r="1973" spans="3:31" ht="24.75" customHeight="1" x14ac:dyDescent="0.25">
      <c r="C1973" s="91">
        <f>ABS(E1973-Dashboard!$F$13)</f>
        <v>24.139420494503415</v>
      </c>
      <c r="D1973" s="92">
        <f t="shared" si="214"/>
        <v>0.28720622874313007</v>
      </c>
      <c r="E1973" s="93" cm="1">
        <f t="array" ref="E1973">SUM('DRE + DCF'!$S$41/TIR!S1973,'DRE + DCF'!$U$41:$AD$41/TIR!T1973:AC1973,TIR!F1973)</f>
        <v>25.370579505496583</v>
      </c>
      <c r="F1973" s="100">
        <f>'DRE + DCF'!$AE$38*'DRE + DCF'!$AE$39*(1+G1973)/(R1973-G1973)/AC1973</f>
        <v>8.2408396374394428</v>
      </c>
      <c r="G1973" s="92">
        <f>R1973*(1-'DRE + DCF'!$AE$39)</f>
        <v>0.17232373724587804</v>
      </c>
      <c r="H1973" s="94">
        <f t="shared" si="217"/>
        <v>0.28720622874313007</v>
      </c>
      <c r="I1973" s="94">
        <f t="shared" si="216"/>
        <v>0.28720622874313007</v>
      </c>
      <c r="J1973" s="94">
        <f t="shared" si="216"/>
        <v>0.28720622874313007</v>
      </c>
      <c r="K1973" s="94">
        <f t="shared" si="216"/>
        <v>0.28720622874313007</v>
      </c>
      <c r="L1973" s="94">
        <f t="shared" si="216"/>
        <v>0.28720622874313007</v>
      </c>
      <c r="M1973" s="94">
        <f t="shared" si="216"/>
        <v>0.28720622874313007</v>
      </c>
      <c r="N1973" s="94">
        <f t="shared" si="216"/>
        <v>0.28720622874313007</v>
      </c>
      <c r="O1973" s="94">
        <f t="shared" si="216"/>
        <v>0.28720622874313007</v>
      </c>
      <c r="P1973" s="94">
        <f t="shared" si="216"/>
        <v>0.28720622874313007</v>
      </c>
      <c r="Q1973" s="94">
        <f t="shared" si="216"/>
        <v>0.28720622874313007</v>
      </c>
      <c r="R1973" s="94">
        <f t="shared" si="216"/>
        <v>0.28720622874313007</v>
      </c>
      <c r="S1973" s="93">
        <f>(1+H1973)^((5-Dashboard!$F$9)*3/12)</f>
        <v>1.0651530938429912</v>
      </c>
      <c r="T1973" s="93">
        <f t="shared" si="213"/>
        <v>1.3710716969597139</v>
      </c>
      <c r="U1973" s="93">
        <f t="shared" si="213"/>
        <v>1.7648520283799569</v>
      </c>
      <c r="V1973" s="93">
        <f t="shared" si="213"/>
        <v>2.2717285237406277</v>
      </c>
      <c r="W1973" s="93">
        <f t="shared" si="213"/>
        <v>2.9241831057723715</v>
      </c>
      <c r="X1973" s="93">
        <f t="shared" si="213"/>
        <v>3.7640267077356278</v>
      </c>
      <c r="Y1973" s="93">
        <f t="shared" si="212"/>
        <v>4.8450786233527969</v>
      </c>
      <c r="Z1973" s="93">
        <f t="shared" si="212"/>
        <v>6.2366153827299105</v>
      </c>
      <c r="AA1973" s="93">
        <f t="shared" si="212"/>
        <v>8.0278101669251605</v>
      </c>
      <c r="AB1973" s="93">
        <f t="shared" si="212"/>
        <v>10.333447250033494</v>
      </c>
      <c r="AC1973" s="95">
        <f t="shared" si="212"/>
        <v>13.301277664631682</v>
      </c>
      <c r="AE1973" s="96"/>
    </row>
    <row r="1974" spans="3:31" ht="24.75" customHeight="1" x14ac:dyDescent="0.25">
      <c r="C1974" s="91">
        <f>ABS(E1974-Dashboard!$F$13)</f>
        <v>24.154116753707257</v>
      </c>
      <c r="D1974" s="92">
        <f t="shared" si="214"/>
        <v>0.28730622874313005</v>
      </c>
      <c r="E1974" s="93" cm="1">
        <f t="array" ref="E1974">SUM('DRE + DCF'!$S$41/TIR!S1974,'DRE + DCF'!$U$41:$AD$41/TIR!T1974:AC1974,TIR!F1974)</f>
        <v>25.355883246292741</v>
      </c>
      <c r="F1974" s="100">
        <f>'DRE + DCF'!$AE$38*'DRE + DCF'!$AE$39*(1+G1974)/(R1974-G1974)/AC1974</f>
        <v>8.2318355963161931</v>
      </c>
      <c r="G1974" s="92">
        <f>R1974*(1-'DRE + DCF'!$AE$39)</f>
        <v>0.17238373724587802</v>
      </c>
      <c r="H1974" s="94">
        <f t="shared" si="217"/>
        <v>0.28730622874313005</v>
      </c>
      <c r="I1974" s="94">
        <f t="shared" si="216"/>
        <v>0.28730622874313005</v>
      </c>
      <c r="J1974" s="94">
        <f t="shared" si="216"/>
        <v>0.28730622874313005</v>
      </c>
      <c r="K1974" s="94">
        <f t="shared" si="216"/>
        <v>0.28730622874313005</v>
      </c>
      <c r="L1974" s="94">
        <f t="shared" si="216"/>
        <v>0.28730622874313005</v>
      </c>
      <c r="M1974" s="94">
        <f t="shared" si="216"/>
        <v>0.28730622874313005</v>
      </c>
      <c r="N1974" s="94">
        <f t="shared" si="216"/>
        <v>0.28730622874313005</v>
      </c>
      <c r="O1974" s="94">
        <f t="shared" si="216"/>
        <v>0.28730622874313005</v>
      </c>
      <c r="P1974" s="94">
        <f t="shared" si="216"/>
        <v>0.28730622874313005</v>
      </c>
      <c r="Q1974" s="94">
        <f t="shared" si="216"/>
        <v>0.28730622874313005</v>
      </c>
      <c r="R1974" s="94">
        <f t="shared" si="216"/>
        <v>0.28730622874313005</v>
      </c>
      <c r="S1974" s="93">
        <f>(1+H1974)^((5-Dashboard!$F$9)*3/12)</f>
        <v>1.065173780544945</v>
      </c>
      <c r="T1974" s="93">
        <f t="shared" si="213"/>
        <v>1.3712048423893757</v>
      </c>
      <c r="U1974" s="93">
        <f t="shared" si="213"/>
        <v>1.7651605344905852</v>
      </c>
      <c r="V1974" s="93">
        <f t="shared" si="213"/>
        <v>2.2723021507812828</v>
      </c>
      <c r="W1974" s="93">
        <f t="shared" si="213"/>
        <v>2.9251487122871564</v>
      </c>
      <c r="X1974" s="93">
        <f t="shared" si="213"/>
        <v>3.7655621573272025</v>
      </c>
      <c r="Y1974" s="93">
        <f t="shared" si="212"/>
        <v>4.8474316198467262</v>
      </c>
      <c r="Z1974" s="93">
        <f t="shared" si="212"/>
        <v>6.2401289176350909</v>
      </c>
      <c r="AA1974" s="93">
        <f t="shared" si="212"/>
        <v>8.0329568238317783</v>
      </c>
      <c r="AB1974" s="93">
        <f t="shared" si="212"/>
        <v>10.340875354543279</v>
      </c>
      <c r="AC1974" s="95">
        <f t="shared" si="212"/>
        <v>13.311873254559886</v>
      </c>
      <c r="AE1974" s="96"/>
    </row>
    <row r="1975" spans="3:31" ht="24.75" customHeight="1" x14ac:dyDescent="0.25">
      <c r="C1975" s="91">
        <f>ABS(E1975-Dashboard!$F$13)</f>
        <v>24.168798525756799</v>
      </c>
      <c r="D1975" s="92">
        <f t="shared" si="214"/>
        <v>0.28740622874313004</v>
      </c>
      <c r="E1975" s="93" cm="1">
        <f t="array" ref="E1975">SUM('DRE + DCF'!$S$41/TIR!S1975,'DRE + DCF'!$U$41:$AD$41/TIR!T1975:AC1975,TIR!F1975)</f>
        <v>25.341201474243199</v>
      </c>
      <c r="F1975" s="100">
        <f>'DRE + DCF'!$AE$38*'DRE + DCF'!$AE$39*(1+G1975)/(R1975-G1975)/AC1975</f>
        <v>8.2228428763533774</v>
      </c>
      <c r="G1975" s="92">
        <f>R1975*(1-'DRE + DCF'!$AE$39)</f>
        <v>0.17244373724587803</v>
      </c>
      <c r="H1975" s="94">
        <f t="shared" si="217"/>
        <v>0.28740622874313004</v>
      </c>
      <c r="I1975" s="94">
        <f t="shared" si="216"/>
        <v>0.28740622874313004</v>
      </c>
      <c r="J1975" s="94">
        <f t="shared" si="216"/>
        <v>0.28740622874313004</v>
      </c>
      <c r="K1975" s="94">
        <f t="shared" si="216"/>
        <v>0.28740622874313004</v>
      </c>
      <c r="L1975" s="94">
        <f t="shared" si="216"/>
        <v>0.28740622874313004</v>
      </c>
      <c r="M1975" s="94">
        <f t="shared" si="216"/>
        <v>0.28740622874313004</v>
      </c>
      <c r="N1975" s="94">
        <f t="shared" si="216"/>
        <v>0.28740622874313004</v>
      </c>
      <c r="O1975" s="94">
        <f t="shared" si="216"/>
        <v>0.28740622874313004</v>
      </c>
      <c r="P1975" s="94">
        <f t="shared" si="216"/>
        <v>0.28740622874313004</v>
      </c>
      <c r="Q1975" s="94">
        <f t="shared" si="216"/>
        <v>0.28740622874313004</v>
      </c>
      <c r="R1975" s="94">
        <f t="shared" si="216"/>
        <v>0.28740622874313004</v>
      </c>
      <c r="S1975" s="93">
        <f>(1+H1975)^((5-Dashboard!$F$9)*3/12)</f>
        <v>1.0651944660417021</v>
      </c>
      <c r="T1975" s="93">
        <f t="shared" si="213"/>
        <v>1.3713379904047998</v>
      </c>
      <c r="U1975" s="93">
        <f t="shared" si="213"/>
        <v>1.765469070559226</v>
      </c>
      <c r="V1975" s="93">
        <f t="shared" si="213"/>
        <v>2.2728758780912921</v>
      </c>
      <c r="W1975" s="93">
        <f t="shared" si="213"/>
        <v>2.9261145626147407</v>
      </c>
      <c r="X1975" s="93">
        <f t="shared" si="213"/>
        <v>3.7670981139261968</v>
      </c>
      <c r="Y1975" s="93">
        <f t="shared" si="212"/>
        <v>4.8497855761550834</v>
      </c>
      <c r="Z1975" s="93">
        <f t="shared" si="212"/>
        <v>6.2436441588106444</v>
      </c>
      <c r="AA1975" s="93">
        <f t="shared" si="212"/>
        <v>8.0381063801084842</v>
      </c>
      <c r="AB1975" s="93">
        <f t="shared" si="212"/>
        <v>10.348308221051557</v>
      </c>
      <c r="AC1975" s="95">
        <f t="shared" si="212"/>
        <v>13.322476460735514</v>
      </c>
      <c r="AE1975" s="96"/>
    </row>
    <row r="1976" spans="3:31" ht="24.75" customHeight="1" x14ac:dyDescent="0.25">
      <c r="C1976" s="91">
        <f>ABS(E1976-Dashboard!$F$13)</f>
        <v>24.183465829286444</v>
      </c>
      <c r="D1976" s="92">
        <f t="shared" si="214"/>
        <v>0.28750622874313003</v>
      </c>
      <c r="E1976" s="93" cm="1">
        <f t="array" ref="E1976">SUM('DRE + DCF'!$S$41/TIR!S1976,'DRE + DCF'!$U$41:$AD$41/TIR!T1976:AC1976,TIR!F1976)</f>
        <v>25.326534170713554</v>
      </c>
      <c r="F1976" s="100">
        <f>'DRE + DCF'!$AE$38*'DRE + DCF'!$AE$39*(1+G1976)/(R1976-G1976)/AC1976</f>
        <v>8.2138614611719092</v>
      </c>
      <c r="G1976" s="92">
        <f>R1976*(1-'DRE + DCF'!$AE$39)</f>
        <v>0.172503737245878</v>
      </c>
      <c r="H1976" s="94">
        <f t="shared" si="217"/>
        <v>0.28750622874313003</v>
      </c>
      <c r="I1976" s="94">
        <f t="shared" si="216"/>
        <v>0.28750622874313003</v>
      </c>
      <c r="J1976" s="94">
        <f t="shared" si="216"/>
        <v>0.28750622874313003</v>
      </c>
      <c r="K1976" s="94">
        <f t="shared" si="216"/>
        <v>0.28750622874313003</v>
      </c>
      <c r="L1976" s="94">
        <f t="shared" si="216"/>
        <v>0.28750622874313003</v>
      </c>
      <c r="M1976" s="94">
        <f t="shared" si="216"/>
        <v>0.28750622874313003</v>
      </c>
      <c r="N1976" s="94">
        <f t="shared" si="216"/>
        <v>0.28750622874313003</v>
      </c>
      <c r="O1976" s="94">
        <f t="shared" si="216"/>
        <v>0.28750622874313003</v>
      </c>
      <c r="P1976" s="94">
        <f t="shared" si="216"/>
        <v>0.28750622874313003</v>
      </c>
      <c r="Q1976" s="94">
        <f t="shared" si="216"/>
        <v>0.28750622874313003</v>
      </c>
      <c r="R1976" s="94">
        <f t="shared" si="216"/>
        <v>0.28750622874313003</v>
      </c>
      <c r="S1976" s="93">
        <f>(1+H1976)^((5-Dashboard!$F$9)*3/12)</f>
        <v>1.0652151503334262</v>
      </c>
      <c r="T1976" s="93">
        <f t="shared" si="213"/>
        <v>1.3714711410058358</v>
      </c>
      <c r="U1976" s="93">
        <f t="shared" si="213"/>
        <v>1.7657776365864613</v>
      </c>
      <c r="V1976" s="93">
        <f t="shared" si="213"/>
        <v>2.2734497056803917</v>
      </c>
      <c r="W1976" s="93">
        <f t="shared" si="213"/>
        <v>2.9270806567977399</v>
      </c>
      <c r="X1976" s="93">
        <f t="shared" si="213"/>
        <v>3.768634577660622</v>
      </c>
      <c r="Y1976" s="93">
        <f t="shared" ref="Y1976:AC2026" si="218">(X1976)*(1+N1976)</f>
        <v>4.8521404925947857</v>
      </c>
      <c r="Z1976" s="93">
        <f t="shared" si="218"/>
        <v>6.2471611069525457</v>
      </c>
      <c r="AA1976" s="93">
        <f t="shared" si="218"/>
        <v>8.0432588371632292</v>
      </c>
      <c r="AB1976" s="93">
        <f t="shared" si="218"/>
        <v>10.355745852240883</v>
      </c>
      <c r="AC1976" s="95">
        <f t="shared" si="218"/>
        <v>13.33308728804097</v>
      </c>
      <c r="AE1976" s="96"/>
    </row>
    <row r="1977" spans="3:31" ht="24.75" customHeight="1" x14ac:dyDescent="0.25">
      <c r="C1977" s="91">
        <f>ABS(E1977-Dashboard!$F$13)</f>
        <v>24.198118682901445</v>
      </c>
      <c r="D1977" s="92">
        <f t="shared" si="214"/>
        <v>0.28760622874313002</v>
      </c>
      <c r="E1977" s="93" cm="1">
        <f t="array" ref="E1977">SUM('DRE + DCF'!$S$41/TIR!S1977,'DRE + DCF'!$U$41:$AD$41/TIR!T1977:AC1977,TIR!F1977)</f>
        <v>25.311881317098553</v>
      </c>
      <c r="F1977" s="100">
        <f>'DRE + DCF'!$AE$38*'DRE + DCF'!$AE$39*(1+G1977)/(R1977-G1977)/AC1977</f>
        <v>8.2048913344199494</v>
      </c>
      <c r="G1977" s="92">
        <f>R1977*(1-'DRE + DCF'!$AE$39)</f>
        <v>0.17256373724587801</v>
      </c>
      <c r="H1977" s="94">
        <f t="shared" si="217"/>
        <v>0.28760622874313002</v>
      </c>
      <c r="I1977" s="94">
        <f t="shared" si="216"/>
        <v>0.28760622874313002</v>
      </c>
      <c r="J1977" s="94">
        <f t="shared" si="216"/>
        <v>0.28760622874313002</v>
      </c>
      <c r="K1977" s="94">
        <f t="shared" si="216"/>
        <v>0.28760622874313002</v>
      </c>
      <c r="L1977" s="94">
        <f t="shared" si="216"/>
        <v>0.28760622874313002</v>
      </c>
      <c r="M1977" s="94">
        <f t="shared" si="216"/>
        <v>0.28760622874313002</v>
      </c>
      <c r="N1977" s="94">
        <f t="shared" si="216"/>
        <v>0.28760622874313002</v>
      </c>
      <c r="O1977" s="94">
        <f t="shared" si="216"/>
        <v>0.28760622874313002</v>
      </c>
      <c r="P1977" s="94">
        <f t="shared" si="216"/>
        <v>0.28760622874313002</v>
      </c>
      <c r="Q1977" s="94">
        <f t="shared" si="216"/>
        <v>0.28760622874313002</v>
      </c>
      <c r="R1977" s="94">
        <f t="shared" si="216"/>
        <v>0.28760622874313002</v>
      </c>
      <c r="S1977" s="93">
        <f>(1+H1977)^((5-Dashboard!$F$9)*3/12)</f>
        <v>1.0652358334202809</v>
      </c>
      <c r="T1977" s="93">
        <f t="shared" ref="T1977:X2027" si="219">(S1977)*(1+I1977)</f>
        <v>1.371604294192333</v>
      </c>
      <c r="U1977" s="93">
        <f t="shared" si="219"/>
        <v>1.7660862325728726</v>
      </c>
      <c r="V1977" s="93">
        <f t="shared" si="219"/>
        <v>2.2740236335583188</v>
      </c>
      <c r="W1977" s="93">
        <f t="shared" si="219"/>
        <v>2.9280469948787764</v>
      </c>
      <c r="X1977" s="93">
        <f t="shared" si="219"/>
        <v>3.7701715486585163</v>
      </c>
      <c r="Y1977" s="93">
        <f t="shared" si="218"/>
        <v>4.8544963694828382</v>
      </c>
      <c r="Z1977" s="93">
        <f t="shared" si="218"/>
        <v>6.2506797627570139</v>
      </c>
      <c r="AA1977" s="93">
        <f t="shared" si="218"/>
        <v>8.0484141964045612</v>
      </c>
      <c r="AB1977" s="93">
        <f t="shared" si="218"/>
        <v>10.363188250795146</v>
      </c>
      <c r="AC1977" s="95">
        <f t="shared" si="218"/>
        <v>13.343705741361452</v>
      </c>
      <c r="AE1977" s="96"/>
    </row>
    <row r="1978" spans="3:31" ht="24.75" customHeight="1" x14ac:dyDescent="0.25">
      <c r="C1978" s="91">
        <f>ABS(E1978-Dashboard!$F$13)</f>
        <v>24.212757105177936</v>
      </c>
      <c r="D1978" s="92">
        <f t="shared" si="214"/>
        <v>0.28770622874313001</v>
      </c>
      <c r="E1978" s="93" cm="1">
        <f t="array" ref="E1978">SUM('DRE + DCF'!$S$41/TIR!S1978,'DRE + DCF'!$U$41:$AD$41/TIR!T1978:AC1978,TIR!F1978)</f>
        <v>25.297242894822062</v>
      </c>
      <c r="F1978" s="100">
        <f>'DRE + DCF'!$AE$38*'DRE + DCF'!$AE$39*(1+G1978)/(R1978-G1978)/AC1978</f>
        <v>8.1959324797728907</v>
      </c>
      <c r="G1978" s="92">
        <f>R1978*(1-'DRE + DCF'!$AE$39)</f>
        <v>0.17262373724587801</v>
      </c>
      <c r="H1978" s="94">
        <f t="shared" si="217"/>
        <v>0.28770622874313001</v>
      </c>
      <c r="I1978" s="94">
        <f t="shared" si="216"/>
        <v>0.28770622874313001</v>
      </c>
      <c r="J1978" s="94">
        <f t="shared" si="216"/>
        <v>0.28770622874313001</v>
      </c>
      <c r="K1978" s="94">
        <f t="shared" si="216"/>
        <v>0.28770622874313001</v>
      </c>
      <c r="L1978" s="94">
        <f t="shared" si="216"/>
        <v>0.28770622874313001</v>
      </c>
      <c r="M1978" s="94">
        <f t="shared" si="216"/>
        <v>0.28770622874313001</v>
      </c>
      <c r="N1978" s="94">
        <f t="shared" si="216"/>
        <v>0.28770622874313001</v>
      </c>
      <c r="O1978" s="94">
        <f t="shared" si="216"/>
        <v>0.28770622874313001</v>
      </c>
      <c r="P1978" s="94">
        <f t="shared" si="216"/>
        <v>0.28770622874313001</v>
      </c>
      <c r="Q1978" s="94">
        <f t="shared" si="216"/>
        <v>0.28770622874313001</v>
      </c>
      <c r="R1978" s="94">
        <f t="shared" si="216"/>
        <v>0.28770622874313001</v>
      </c>
      <c r="S1978" s="93">
        <f>(1+H1978)^((5-Dashboard!$F$9)*3/12)</f>
        <v>1.0652565153024303</v>
      </c>
      <c r="T1978" s="93">
        <f t="shared" si="219"/>
        <v>1.3717374499641408</v>
      </c>
      <c r="U1978" s="93">
        <f t="shared" si="219"/>
        <v>1.7663948585190419</v>
      </c>
      <c r="V1978" s="93">
        <f t="shared" si="219"/>
        <v>2.27459766173481</v>
      </c>
      <c r="W1978" s="93">
        <f t="shared" si="219"/>
        <v>2.9290135769004739</v>
      </c>
      <c r="X1978" s="93">
        <f t="shared" si="219"/>
        <v>3.771709027047935</v>
      </c>
      <c r="Y1978" s="93">
        <f t="shared" si="218"/>
        <v>4.8568532071363162</v>
      </c>
      <c r="Z1978" s="93">
        <f t="shared" si="218"/>
        <v>6.2542001269204821</v>
      </c>
      <c r="AA1978" s="93">
        <f t="shared" si="218"/>
        <v>8.0535724592415789</v>
      </c>
      <c r="AB1978" s="93">
        <f t="shared" si="218"/>
        <v>10.370635419399509</v>
      </c>
      <c r="AC1978" s="95">
        <f t="shared" si="218"/>
        <v>13.35433182558487</v>
      </c>
      <c r="AE1978" s="96"/>
    </row>
    <row r="1979" spans="3:31" ht="24.75" customHeight="1" x14ac:dyDescent="0.25">
      <c r="C1979" s="91">
        <f>ABS(E1979-Dashboard!$F$13)</f>
        <v>24.227381114663</v>
      </c>
      <c r="D1979" s="92">
        <f t="shared" si="214"/>
        <v>0.28780622874313</v>
      </c>
      <c r="E1979" s="93" cm="1">
        <f t="array" ref="E1979">SUM('DRE + DCF'!$S$41/TIR!S1979,'DRE + DCF'!$U$41:$AD$41/TIR!T1979:AC1979,TIR!F1979)</f>
        <v>25.282618885336998</v>
      </c>
      <c r="F1979" s="100">
        <f>'DRE + DCF'!$AE$38*'DRE + DCF'!$AE$39*(1+G1979)/(R1979-G1979)/AC1979</f>
        <v>8.1869848809332701</v>
      </c>
      <c r="G1979" s="92">
        <f>R1979*(1-'DRE + DCF'!$AE$39)</f>
        <v>0.17268373724587799</v>
      </c>
      <c r="H1979" s="94">
        <f t="shared" si="217"/>
        <v>0.28780622874313</v>
      </c>
      <c r="I1979" s="94">
        <f t="shared" si="216"/>
        <v>0.28780622874313</v>
      </c>
      <c r="J1979" s="94">
        <f t="shared" si="216"/>
        <v>0.28780622874313</v>
      </c>
      <c r="K1979" s="94">
        <f t="shared" si="216"/>
        <v>0.28780622874313</v>
      </c>
      <c r="L1979" s="94">
        <f t="shared" si="216"/>
        <v>0.28780622874313</v>
      </c>
      <c r="M1979" s="94">
        <f t="shared" si="216"/>
        <v>0.28780622874313</v>
      </c>
      <c r="N1979" s="94">
        <f t="shared" si="216"/>
        <v>0.28780622874313</v>
      </c>
      <c r="O1979" s="94">
        <f t="shared" si="216"/>
        <v>0.28780622874313</v>
      </c>
      <c r="P1979" s="94">
        <f t="shared" si="216"/>
        <v>0.28780622874313</v>
      </c>
      <c r="Q1979" s="94">
        <f t="shared" si="216"/>
        <v>0.28780622874313</v>
      </c>
      <c r="R1979" s="94">
        <f t="shared" si="216"/>
        <v>0.28780622874313</v>
      </c>
      <c r="S1979" s="93">
        <f>(1+H1979)^((5-Dashboard!$F$9)*3/12)</f>
        <v>1.0652771959800376</v>
      </c>
      <c r="T1979" s="93">
        <f t="shared" si="219"/>
        <v>1.3718706083211083</v>
      </c>
      <c r="U1979" s="93">
        <f t="shared" si="219"/>
        <v>1.7667035144255501</v>
      </c>
      <c r="V1979" s="93">
        <f t="shared" si="219"/>
        <v>2.2751717902196016</v>
      </c>
      <c r="W1979" s="93">
        <f t="shared" si="219"/>
        <v>2.929980402905461</v>
      </c>
      <c r="X1979" s="93">
        <f t="shared" si="219"/>
        <v>3.7732470129569582</v>
      </c>
      <c r="Y1979" s="93">
        <f t="shared" si="218"/>
        <v>4.8592110058723801</v>
      </c>
      <c r="Z1979" s="93">
        <f t="shared" si="218"/>
        <v>6.2577222001396215</v>
      </c>
      <c r="AA1979" s="93">
        <f t="shared" si="218"/>
        <v>8.0587336270839689</v>
      </c>
      <c r="AB1979" s="93">
        <f t="shared" si="218"/>
        <v>10.378087360740452</v>
      </c>
      <c r="AC1979" s="95">
        <f t="shared" si="218"/>
        <v>13.364965545601905</v>
      </c>
      <c r="AE1979" s="96"/>
    </row>
    <row r="1980" spans="3:31" ht="24.75" customHeight="1" x14ac:dyDescent="0.25">
      <c r="C1980" s="91">
        <f>ABS(E1980-Dashboard!$F$13)</f>
        <v>24.241990729874733</v>
      </c>
      <c r="D1980" s="92">
        <f t="shared" si="214"/>
        <v>0.28790622874312999</v>
      </c>
      <c r="E1980" s="93" cm="1">
        <f t="array" ref="E1980">SUM('DRE + DCF'!$S$41/TIR!S1980,'DRE + DCF'!$U$41:$AD$41/TIR!T1980:AC1980,TIR!F1980)</f>
        <v>25.268009270125265</v>
      </c>
      <c r="F1980" s="100">
        <f>'DRE + DCF'!$AE$38*'DRE + DCF'!$AE$39*(1+G1980)/(R1980-G1980)/AC1980</f>
        <v>8.1780485216307497</v>
      </c>
      <c r="G1980" s="92">
        <f>R1980*(1-'DRE + DCF'!$AE$39)</f>
        <v>0.17274373724587799</v>
      </c>
      <c r="H1980" s="94">
        <f t="shared" si="217"/>
        <v>0.28790622874312999</v>
      </c>
      <c r="I1980" s="94">
        <f t="shared" si="216"/>
        <v>0.28790622874312999</v>
      </c>
      <c r="J1980" s="94">
        <f t="shared" si="216"/>
        <v>0.28790622874312999</v>
      </c>
      <c r="K1980" s="94">
        <f t="shared" si="216"/>
        <v>0.28790622874312999</v>
      </c>
      <c r="L1980" s="94">
        <f t="shared" si="216"/>
        <v>0.28790622874312999</v>
      </c>
      <c r="M1980" s="94">
        <f t="shared" si="216"/>
        <v>0.28790622874312999</v>
      </c>
      <c r="N1980" s="94">
        <f t="shared" si="216"/>
        <v>0.28790622874312999</v>
      </c>
      <c r="O1980" s="94">
        <f t="shared" si="216"/>
        <v>0.28790622874312999</v>
      </c>
      <c r="P1980" s="94">
        <f t="shared" si="216"/>
        <v>0.28790622874312999</v>
      </c>
      <c r="Q1980" s="94">
        <f t="shared" si="216"/>
        <v>0.28790622874312999</v>
      </c>
      <c r="R1980" s="94">
        <f t="shared" si="216"/>
        <v>0.28790622874312999</v>
      </c>
      <c r="S1980" s="93">
        <f>(1+H1980)^((5-Dashboard!$F$9)*3/12)</f>
        <v>1.0652978754532669</v>
      </c>
      <c r="T1980" s="93">
        <f t="shared" si="219"/>
        <v>1.3720037692630855</v>
      </c>
      <c r="U1980" s="93">
        <f t="shared" si="219"/>
        <v>1.76701220029298</v>
      </c>
      <c r="V1980" s="93">
        <f t="shared" si="219"/>
        <v>2.2757460190224323</v>
      </c>
      <c r="W1980" s="93">
        <f t="shared" si="219"/>
        <v>2.930947472936372</v>
      </c>
      <c r="X1980" s="93">
        <f t="shared" si="219"/>
        <v>3.7747855065136902</v>
      </c>
      <c r="Y1980" s="93">
        <f t="shared" si="218"/>
        <v>4.8615697660082722</v>
      </c>
      <c r="Z1980" s="93">
        <f t="shared" si="218"/>
        <v>6.2612459831113343</v>
      </c>
      <c r="AA1980" s="93">
        <f t="shared" si="218"/>
        <v>8.0638977013419897</v>
      </c>
      <c r="AB1980" s="93">
        <f t="shared" si="218"/>
        <v>10.385544077505756</v>
      </c>
      <c r="AC1980" s="95">
        <f t="shared" si="218"/>
        <v>13.375606906305986</v>
      </c>
      <c r="AE1980" s="96"/>
    </row>
    <row r="1981" spans="3:31" ht="24.75" customHeight="1" x14ac:dyDescent="0.25">
      <c r="C1981" s="91">
        <f>ABS(E1981-Dashboard!$F$13)</f>
        <v>24.256585969302279</v>
      </c>
      <c r="D1981" s="92">
        <f t="shared" si="214"/>
        <v>0.28800622874312998</v>
      </c>
      <c r="E1981" s="93" cm="1">
        <f t="array" ref="E1981">SUM('DRE + DCF'!$S$41/TIR!S1981,'DRE + DCF'!$U$41:$AD$41/TIR!T1981:AC1981,TIR!F1981)</f>
        <v>25.253414030697719</v>
      </c>
      <c r="F1981" s="100">
        <f>'DRE + DCF'!$AE$38*'DRE + DCF'!$AE$39*(1+G1981)/(R1981-G1981)/AC1981</f>
        <v>8.1691233856220329</v>
      </c>
      <c r="G1981" s="92">
        <f>R1981*(1-'DRE + DCF'!$AE$39)</f>
        <v>0.17280373724587797</v>
      </c>
      <c r="H1981" s="94">
        <f t="shared" si="217"/>
        <v>0.28800622874312998</v>
      </c>
      <c r="I1981" s="94">
        <f t="shared" si="216"/>
        <v>0.28800622874312998</v>
      </c>
      <c r="J1981" s="94">
        <f t="shared" si="216"/>
        <v>0.28800622874312998</v>
      </c>
      <c r="K1981" s="94">
        <f t="shared" si="216"/>
        <v>0.28800622874312998</v>
      </c>
      <c r="L1981" s="94">
        <f t="shared" si="216"/>
        <v>0.28800622874312998</v>
      </c>
      <c r="M1981" s="94">
        <f t="shared" si="216"/>
        <v>0.28800622874312998</v>
      </c>
      <c r="N1981" s="94">
        <f t="shared" si="216"/>
        <v>0.28800622874312998</v>
      </c>
      <c r="O1981" s="94">
        <f t="shared" si="216"/>
        <v>0.28800622874312998</v>
      </c>
      <c r="P1981" s="94">
        <f t="shared" si="216"/>
        <v>0.28800622874312998</v>
      </c>
      <c r="Q1981" s="94">
        <f t="shared" si="216"/>
        <v>0.28800622874312998</v>
      </c>
      <c r="R1981" s="94">
        <f t="shared" si="216"/>
        <v>0.28800622874312998</v>
      </c>
      <c r="S1981" s="93">
        <f>(1+H1981)^((5-Dashboard!$F$9)*3/12)</f>
        <v>1.0653185537222816</v>
      </c>
      <c r="T1981" s="93">
        <f t="shared" si="219"/>
        <v>1.3721369327899213</v>
      </c>
      <c r="U1981" s="93">
        <f t="shared" si="219"/>
        <v>1.7673209161219121</v>
      </c>
      <c r="V1981" s="93">
        <f t="shared" si="219"/>
        <v>2.2763203481530376</v>
      </c>
      <c r="W1981" s="93">
        <f t="shared" si="219"/>
        <v>2.9319147870358426</v>
      </c>
      <c r="X1981" s="93">
        <f t="shared" si="219"/>
        <v>3.7763245078462528</v>
      </c>
      <c r="Y1981" s="93">
        <f t="shared" si="218"/>
        <v>4.8639294878613084</v>
      </c>
      <c r="Z1981" s="93">
        <f t="shared" si="218"/>
        <v>6.2647714765327471</v>
      </c>
      <c r="AA1981" s="93">
        <f t="shared" si="218"/>
        <v>8.0690646834264736</v>
      </c>
      <c r="AB1981" s="93">
        <f t="shared" si="218"/>
        <v>10.39300557238451</v>
      </c>
      <c r="AC1981" s="95">
        <f t="shared" si="218"/>
        <v>13.386255912593308</v>
      </c>
      <c r="AE1981" s="96"/>
    </row>
    <row r="1982" spans="3:31" ht="24.75" customHeight="1" x14ac:dyDescent="0.25">
      <c r="C1982" s="91">
        <f>ABS(E1982-Dashboard!$F$13)</f>
        <v>24.271166851405901</v>
      </c>
      <c r="D1982" s="92">
        <f t="shared" si="214"/>
        <v>0.28810622874312997</v>
      </c>
      <c r="E1982" s="93" cm="1">
        <f t="array" ref="E1982">SUM('DRE + DCF'!$S$41/TIR!S1982,'DRE + DCF'!$U$41:$AD$41/TIR!T1982:AC1982,TIR!F1982)</f>
        <v>25.238833148594097</v>
      </c>
      <c r="F1982" s="100">
        <f>'DRE + DCF'!$AE$38*'DRE + DCF'!$AE$39*(1+G1982)/(R1982-G1982)/AC1982</f>
        <v>8.1602094566908381</v>
      </c>
      <c r="G1982" s="92">
        <f>R1982*(1-'DRE + DCF'!$AE$39)</f>
        <v>0.17286373724587797</v>
      </c>
      <c r="H1982" s="94">
        <f t="shared" si="217"/>
        <v>0.28810622874312997</v>
      </c>
      <c r="I1982" s="94">
        <f t="shared" si="216"/>
        <v>0.28810622874312997</v>
      </c>
      <c r="J1982" s="94">
        <f t="shared" si="216"/>
        <v>0.28810622874312997</v>
      </c>
      <c r="K1982" s="94">
        <f t="shared" si="216"/>
        <v>0.28810622874312997</v>
      </c>
      <c r="L1982" s="94">
        <f t="shared" si="216"/>
        <v>0.28810622874312997</v>
      </c>
      <c r="M1982" s="94">
        <f t="shared" si="216"/>
        <v>0.28810622874312997</v>
      </c>
      <c r="N1982" s="94">
        <f t="shared" si="216"/>
        <v>0.28810622874312997</v>
      </c>
      <c r="O1982" s="94">
        <f t="shared" si="216"/>
        <v>0.28810622874312997</v>
      </c>
      <c r="P1982" s="94">
        <f t="shared" si="216"/>
        <v>0.28810622874312997</v>
      </c>
      <c r="Q1982" s="94">
        <f t="shared" si="216"/>
        <v>0.28810622874312997</v>
      </c>
      <c r="R1982" s="94">
        <f t="shared" si="216"/>
        <v>0.28810622874312997</v>
      </c>
      <c r="S1982" s="93">
        <f>(1+H1982)^((5-Dashboard!$F$9)*3/12)</f>
        <v>1.0653392307872456</v>
      </c>
      <c r="T1982" s="93">
        <f t="shared" si="219"/>
        <v>1.3722700989014658</v>
      </c>
      <c r="U1982" s="93">
        <f t="shared" si="219"/>
        <v>1.767629661912929</v>
      </c>
      <c r="V1982" s="93">
        <f t="shared" si="219"/>
        <v>2.2768947776211568</v>
      </c>
      <c r="W1982" s="93">
        <f t="shared" si="219"/>
        <v>2.9328823452465156</v>
      </c>
      <c r="X1982" s="93">
        <f t="shared" si="219"/>
        <v>3.7778640170827957</v>
      </c>
      <c r="Y1982" s="93">
        <f t="shared" si="218"/>
        <v>4.8662901717488918</v>
      </c>
      <c r="Z1982" s="93">
        <f t="shared" si="218"/>
        <v>6.2682986811012231</v>
      </c>
      <c r="AA1982" s="93">
        <f t="shared" si="218"/>
        <v>8.0742345747488322</v>
      </c>
      <c r="AB1982" s="93">
        <f t="shared" si="218"/>
        <v>10.400471848067108</v>
      </c>
      <c r="AC1982" s="95">
        <f t="shared" si="218"/>
        <v>13.396912569362813</v>
      </c>
      <c r="AE1982" s="96"/>
    </row>
    <row r="1983" spans="3:31" ht="24.75" customHeight="1" x14ac:dyDescent="0.25">
      <c r="C1983" s="91">
        <f>ABS(E1983-Dashboard!$F$13)</f>
        <v>24.285733394617004</v>
      </c>
      <c r="D1983" s="92">
        <f t="shared" si="214"/>
        <v>0.28820622874312996</v>
      </c>
      <c r="E1983" s="93" cm="1">
        <f t="array" ref="E1983">SUM('DRE + DCF'!$S$41/TIR!S1983,'DRE + DCF'!$U$41:$AD$41/TIR!T1983:AC1983,TIR!F1983)</f>
        <v>25.224266605382994</v>
      </c>
      <c r="F1983" s="100">
        <f>'DRE + DCF'!$AE$38*'DRE + DCF'!$AE$39*(1+G1983)/(R1983-G1983)/AC1983</f>
        <v>8.1513067186478416</v>
      </c>
      <c r="G1983" s="92">
        <f>R1983*(1-'DRE + DCF'!$AE$39)</f>
        <v>0.17292373724587798</v>
      </c>
      <c r="H1983" s="94">
        <f t="shared" si="217"/>
        <v>0.28820622874312996</v>
      </c>
      <c r="I1983" s="94">
        <f t="shared" si="216"/>
        <v>0.28820622874312996</v>
      </c>
      <c r="J1983" s="94">
        <f t="shared" si="216"/>
        <v>0.28820622874312996</v>
      </c>
      <c r="K1983" s="94">
        <f t="shared" si="216"/>
        <v>0.28820622874312996</v>
      </c>
      <c r="L1983" s="94">
        <f t="shared" si="216"/>
        <v>0.28820622874312996</v>
      </c>
      <c r="M1983" s="94">
        <f t="shared" si="216"/>
        <v>0.28820622874312996</v>
      </c>
      <c r="N1983" s="94">
        <f t="shared" si="216"/>
        <v>0.28820622874312996</v>
      </c>
      <c r="O1983" s="94">
        <f t="shared" si="216"/>
        <v>0.28820622874312996</v>
      </c>
      <c r="P1983" s="94">
        <f t="shared" si="216"/>
        <v>0.28820622874312996</v>
      </c>
      <c r="Q1983" s="94">
        <f t="shared" si="216"/>
        <v>0.28820622874312996</v>
      </c>
      <c r="R1983" s="94">
        <f t="shared" si="216"/>
        <v>0.28820622874312996</v>
      </c>
      <c r="S1983" s="93">
        <f>(1+H1983)^((5-Dashboard!$F$9)*3/12)</f>
        <v>1.0653599066483221</v>
      </c>
      <c r="T1983" s="93">
        <f t="shared" si="219"/>
        <v>1.3724032675975681</v>
      </c>
      <c r="U1983" s="93">
        <f t="shared" si="219"/>
        <v>1.7679384376666119</v>
      </c>
      <c r="V1983" s="93">
        <f t="shared" si="219"/>
        <v>2.2774693074365273</v>
      </c>
      <c r="W1983" s="93">
        <f t="shared" si="219"/>
        <v>2.9338501476110368</v>
      </c>
      <c r="X1983" s="93">
        <f t="shared" si="219"/>
        <v>3.7794040343514888</v>
      </c>
      <c r="Y1983" s="93">
        <f t="shared" si="218"/>
        <v>4.8686518179885017</v>
      </c>
      <c r="Z1983" s="93">
        <f t="shared" si="218"/>
        <v>6.2718275975143509</v>
      </c>
      <c r="AA1983" s="93">
        <f t="shared" si="218"/>
        <v>8.079407376721047</v>
      </c>
      <c r="AB1983" s="93">
        <f t="shared" si="218"/>
        <v>10.407942907245245</v>
      </c>
      <c r="AC1983" s="95">
        <f t="shared" si="218"/>
        <v>13.407576881516205</v>
      </c>
      <c r="AE1983" s="96"/>
    </row>
    <row r="1984" spans="3:31" ht="24.75" customHeight="1" x14ac:dyDescent="0.25">
      <c r="C1984" s="91">
        <f>ABS(E1984-Dashboard!$F$13)</f>
        <v>24.30028561733824</v>
      </c>
      <c r="D1984" s="92">
        <f t="shared" si="214"/>
        <v>0.28830622874312994</v>
      </c>
      <c r="E1984" s="93" cm="1">
        <f t="array" ref="E1984">SUM('DRE + DCF'!$S$41/TIR!S1984,'DRE + DCF'!$U$41:$AD$41/TIR!T1984:AC1984,TIR!F1984)</f>
        <v>25.209714382661758</v>
      </c>
      <c r="F1984" s="100">
        <f>'DRE + DCF'!$AE$38*'DRE + DCF'!$AE$39*(1+G1984)/(R1984-G1984)/AC1984</f>
        <v>8.1424151553306015</v>
      </c>
      <c r="G1984" s="92">
        <f>R1984*(1-'DRE + DCF'!$AE$39)</f>
        <v>0.17298373724587796</v>
      </c>
      <c r="H1984" s="94">
        <f t="shared" si="217"/>
        <v>0.28830622874312994</v>
      </c>
      <c r="I1984" s="94">
        <f t="shared" si="216"/>
        <v>0.28830622874312994</v>
      </c>
      <c r="J1984" s="94">
        <f t="shared" si="216"/>
        <v>0.28830622874312994</v>
      </c>
      <c r="K1984" s="94">
        <f t="shared" si="216"/>
        <v>0.28830622874312994</v>
      </c>
      <c r="L1984" s="94">
        <f t="shared" si="216"/>
        <v>0.28830622874312994</v>
      </c>
      <c r="M1984" s="94">
        <f t="shared" si="216"/>
        <v>0.28830622874312994</v>
      </c>
      <c r="N1984" s="94">
        <f t="shared" si="216"/>
        <v>0.28830622874312994</v>
      </c>
      <c r="O1984" s="94">
        <f t="shared" si="216"/>
        <v>0.28830622874312994</v>
      </c>
      <c r="P1984" s="94">
        <f t="shared" si="216"/>
        <v>0.28830622874312994</v>
      </c>
      <c r="Q1984" s="94">
        <f t="shared" si="216"/>
        <v>0.28830622874312994</v>
      </c>
      <c r="R1984" s="94">
        <f t="shared" si="216"/>
        <v>0.28830622874312994</v>
      </c>
      <c r="S1984" s="93">
        <f>(1+H1984)^((5-Dashboard!$F$9)*3/12)</f>
        <v>1.0653805813056751</v>
      </c>
      <c r="T1984" s="93">
        <f t="shared" si="219"/>
        <v>1.3725364388780779</v>
      </c>
      <c r="U1984" s="93">
        <f t="shared" si="219"/>
        <v>1.7682472433835419</v>
      </c>
      <c r="V1984" s="93">
        <f t="shared" si="219"/>
        <v>2.2780439376088863</v>
      </c>
      <c r="W1984" s="93">
        <f t="shared" si="219"/>
        <v>2.9348181941720544</v>
      </c>
      <c r="X1984" s="93">
        <f t="shared" si="219"/>
        <v>3.7809445597805222</v>
      </c>
      <c r="Y1984" s="93">
        <f t="shared" si="218"/>
        <v>4.8710144268976983</v>
      </c>
      <c r="Z1984" s="93">
        <f t="shared" si="218"/>
        <v>6.2753582264699519</v>
      </c>
      <c r="AA1984" s="93">
        <f t="shared" si="218"/>
        <v>8.0845830907556806</v>
      </c>
      <c r="AB1984" s="93">
        <f t="shared" si="218"/>
        <v>10.415418752611929</v>
      </c>
      <c r="AC1984" s="95">
        <f t="shared" si="218"/>
        <v>13.41824885395795</v>
      </c>
      <c r="AE1984" s="96"/>
    </row>
    <row r="1985" spans="3:31" ht="24.75" customHeight="1" x14ac:dyDescent="0.25">
      <c r="C1985" s="91">
        <f>ABS(E1985-Dashboard!$F$13)</f>
        <v>24.314823537943504</v>
      </c>
      <c r="D1985" s="92">
        <f t="shared" si="214"/>
        <v>0.28840622874312993</v>
      </c>
      <c r="E1985" s="93" cm="1">
        <f t="array" ref="E1985">SUM('DRE + DCF'!$S$41/TIR!S1985,'DRE + DCF'!$U$41:$AD$41/TIR!T1985:AC1985,TIR!F1985)</f>
        <v>25.195176462056494</v>
      </c>
      <c r="F1985" s="100">
        <f>'DRE + DCF'!$AE$38*'DRE + DCF'!$AE$39*(1+G1985)/(R1985-G1985)/AC1985</f>
        <v>8.1335347506035571</v>
      </c>
      <c r="G1985" s="92">
        <f>R1985*(1-'DRE + DCF'!$AE$39)</f>
        <v>0.17304373724587796</v>
      </c>
      <c r="H1985" s="94">
        <f t="shared" si="217"/>
        <v>0.28840622874312993</v>
      </c>
      <c r="I1985" s="94">
        <f t="shared" si="216"/>
        <v>0.28840622874312993</v>
      </c>
      <c r="J1985" s="94">
        <f t="shared" si="216"/>
        <v>0.28840622874312993</v>
      </c>
      <c r="K1985" s="94">
        <f t="shared" si="216"/>
        <v>0.28840622874312993</v>
      </c>
      <c r="L1985" s="94">
        <f t="shared" si="216"/>
        <v>0.28840622874312993</v>
      </c>
      <c r="M1985" s="94">
        <f t="shared" si="216"/>
        <v>0.28840622874312993</v>
      </c>
      <c r="N1985" s="94">
        <f t="shared" si="216"/>
        <v>0.28840622874312993</v>
      </c>
      <c r="O1985" s="94">
        <f t="shared" si="216"/>
        <v>0.28840622874312993</v>
      </c>
      <c r="P1985" s="94">
        <f t="shared" si="216"/>
        <v>0.28840622874312993</v>
      </c>
      <c r="Q1985" s="94">
        <f t="shared" si="216"/>
        <v>0.28840622874312993</v>
      </c>
      <c r="R1985" s="94">
        <f t="shared" si="216"/>
        <v>0.28840622874312993</v>
      </c>
      <c r="S1985" s="93">
        <f>(1+H1985)^((5-Dashboard!$F$9)*3/12)</f>
        <v>1.0654012547594678</v>
      </c>
      <c r="T1985" s="93">
        <f t="shared" si="219"/>
        <v>1.3726696127428446</v>
      </c>
      <c r="U1985" s="93">
        <f t="shared" si="219"/>
        <v>1.7685560790643011</v>
      </c>
      <c r="V1985" s="93">
        <f t="shared" si="219"/>
        <v>2.2786186681479728</v>
      </c>
      <c r="W1985" s="93">
        <f t="shared" si="219"/>
        <v>2.9357864849722231</v>
      </c>
      <c r="X1985" s="93">
        <f t="shared" si="219"/>
        <v>3.7824855934981114</v>
      </c>
      <c r="Y1985" s="93">
        <f t="shared" si="218"/>
        <v>4.8733779987941217</v>
      </c>
      <c r="Z1985" s="93">
        <f t="shared" si="218"/>
        <v>6.2788905686660756</v>
      </c>
      <c r="AA1985" s="93">
        <f t="shared" si="218"/>
        <v>8.0897617182658657</v>
      </c>
      <c r="AB1985" s="93">
        <f t="shared" si="218"/>
        <v>10.422899386861467</v>
      </c>
      <c r="AC1985" s="95">
        <f t="shared" si="218"/>
        <v>13.428928491595263</v>
      </c>
      <c r="AE1985" s="96"/>
    </row>
    <row r="1986" spans="3:31" ht="24.75" customHeight="1" x14ac:dyDescent="0.25">
      <c r="C1986" s="91">
        <f>ABS(E1986-Dashboard!$F$13)</f>
        <v>24.329347174778022</v>
      </c>
      <c r="D1986" s="92">
        <f t="shared" si="214"/>
        <v>0.28850622874312992</v>
      </c>
      <c r="E1986" s="93" cm="1">
        <f t="array" ref="E1986">SUM('DRE + DCF'!$S$41/TIR!S1986,'DRE + DCF'!$U$41:$AD$41/TIR!T1986:AC1986,TIR!F1986)</f>
        <v>25.180652825221976</v>
      </c>
      <c r="F1986" s="100">
        <f>'DRE + DCF'!$AE$38*'DRE + DCF'!$AE$39*(1+G1986)/(R1986-G1986)/AC1986</f>
        <v>8.124665488357925</v>
      </c>
      <c r="G1986" s="92">
        <f>R1986*(1-'DRE + DCF'!$AE$39)</f>
        <v>0.17310373724587794</v>
      </c>
      <c r="H1986" s="94">
        <f t="shared" si="217"/>
        <v>0.28850622874312992</v>
      </c>
      <c r="I1986" s="94">
        <f t="shared" si="216"/>
        <v>0.28850622874312992</v>
      </c>
      <c r="J1986" s="94">
        <f t="shared" si="216"/>
        <v>0.28850622874312992</v>
      </c>
      <c r="K1986" s="94">
        <f t="shared" si="216"/>
        <v>0.28850622874312992</v>
      </c>
      <c r="L1986" s="94">
        <f t="shared" si="216"/>
        <v>0.28850622874312992</v>
      </c>
      <c r="M1986" s="94">
        <f t="shared" si="216"/>
        <v>0.28850622874312992</v>
      </c>
      <c r="N1986" s="94">
        <f t="shared" si="216"/>
        <v>0.28850622874312992</v>
      </c>
      <c r="O1986" s="94">
        <f t="shared" si="216"/>
        <v>0.28850622874312992</v>
      </c>
      <c r="P1986" s="94">
        <f t="shared" si="216"/>
        <v>0.28850622874312992</v>
      </c>
      <c r="Q1986" s="94">
        <f t="shared" si="216"/>
        <v>0.28850622874312992</v>
      </c>
      <c r="R1986" s="94">
        <f t="shared" si="216"/>
        <v>0.28850622874312992</v>
      </c>
      <c r="S1986" s="93">
        <f>(1+H1986)^((5-Dashboard!$F$9)*3/12)</f>
        <v>1.0654219270098635</v>
      </c>
      <c r="T1986" s="93">
        <f t="shared" si="219"/>
        <v>1.3728027891917174</v>
      </c>
      <c r="U1986" s="93">
        <f t="shared" si="219"/>
        <v>1.7688649447094698</v>
      </c>
      <c r="V1986" s="93">
        <f t="shared" si="219"/>
        <v>2.2791934990635241</v>
      </c>
      <c r="W1986" s="93">
        <f t="shared" si="219"/>
        <v>2.9367550200541999</v>
      </c>
      <c r="X1986" s="93">
        <f t="shared" si="219"/>
        <v>3.7840271356324919</v>
      </c>
      <c r="Y1986" s="93">
        <f t="shared" si="218"/>
        <v>4.8757425339954903</v>
      </c>
      <c r="Z1986" s="93">
        <f t="shared" si="218"/>
        <v>6.2824246248010009</v>
      </c>
      <c r="AA1986" s="93">
        <f t="shared" si="218"/>
        <v>8.0949432606653104</v>
      </c>
      <c r="AB1986" s="93">
        <f t="shared" si="218"/>
        <v>10.430384812689475</v>
      </c>
      <c r="AC1986" s="95">
        <f t="shared" si="218"/>
        <v>13.439615799338133</v>
      </c>
      <c r="AE1986" s="96"/>
    </row>
    <row r="1987" spans="3:31" ht="24.75" customHeight="1" x14ac:dyDescent="0.25">
      <c r="C1987" s="91">
        <f>ABS(E1987-Dashboard!$F$13)</f>
        <v>24.343856546158399</v>
      </c>
      <c r="D1987" s="92">
        <f t="shared" si="214"/>
        <v>0.28860622874312991</v>
      </c>
      <c r="E1987" s="93" cm="1">
        <f t="array" ref="E1987">SUM('DRE + DCF'!$S$41/TIR!S1987,'DRE + DCF'!$U$41:$AD$41/TIR!T1987:AC1987,TIR!F1987)</f>
        <v>25.166143453841599</v>
      </c>
      <c r="F1987" s="100">
        <f>'DRE + DCF'!$AE$38*'DRE + DCF'!$AE$39*(1+G1987)/(R1987-G1987)/AC1987</f>
        <v>8.1158073525116805</v>
      </c>
      <c r="G1987" s="92">
        <f>R1987*(1-'DRE + DCF'!$AE$39)</f>
        <v>0.17316373724587794</v>
      </c>
      <c r="H1987" s="94">
        <f t="shared" si="217"/>
        <v>0.28860622874312991</v>
      </c>
      <c r="I1987" s="94">
        <f t="shared" si="216"/>
        <v>0.28860622874312991</v>
      </c>
      <c r="J1987" s="94">
        <f t="shared" si="216"/>
        <v>0.28860622874312991</v>
      </c>
      <c r="K1987" s="94">
        <f t="shared" si="216"/>
        <v>0.28860622874312991</v>
      </c>
      <c r="L1987" s="94">
        <f t="shared" si="216"/>
        <v>0.28860622874312991</v>
      </c>
      <c r="M1987" s="94">
        <f t="shared" si="216"/>
        <v>0.28860622874312991</v>
      </c>
      <c r="N1987" s="94">
        <f t="shared" si="216"/>
        <v>0.28860622874312991</v>
      </c>
      <c r="O1987" s="94">
        <f t="shared" si="216"/>
        <v>0.28860622874312991</v>
      </c>
      <c r="P1987" s="94">
        <f t="shared" si="216"/>
        <v>0.28860622874312991</v>
      </c>
      <c r="Q1987" s="94">
        <f t="shared" si="216"/>
        <v>0.28860622874312991</v>
      </c>
      <c r="R1987" s="94">
        <f t="shared" si="216"/>
        <v>0.28860622874312991</v>
      </c>
      <c r="S1987" s="93">
        <f>(1+H1987)^((5-Dashboard!$F$9)*3/12)</f>
        <v>1.0654425980570261</v>
      </c>
      <c r="T1987" s="93">
        <f t="shared" si="219"/>
        <v>1.3729359682245468</v>
      </c>
      <c r="U1987" s="93">
        <f t="shared" si="219"/>
        <v>1.7691738403196309</v>
      </c>
      <c r="V1987" s="93">
        <f t="shared" si="219"/>
        <v>2.2797684303652797</v>
      </c>
      <c r="W1987" s="93">
        <f t="shared" si="219"/>
        <v>2.937723799460648</v>
      </c>
      <c r="X1987" s="93">
        <f t="shared" si="219"/>
        <v>3.7855691863119243</v>
      </c>
      <c r="Y1987" s="93">
        <f t="shared" si="218"/>
        <v>4.8781080328196076</v>
      </c>
      <c r="Z1987" s="93">
        <f t="shared" si="218"/>
        <v>6.2859603955732428</v>
      </c>
      <c r="AA1987" s="93">
        <f t="shared" si="218"/>
        <v>8.1001277193683094</v>
      </c>
      <c r="AB1987" s="93">
        <f t="shared" si="218"/>
        <v>10.437875032792887</v>
      </c>
      <c r="AC1987" s="95">
        <f t="shared" si="218"/>
        <v>13.450310782099315</v>
      </c>
      <c r="AE1987" s="96"/>
    </row>
    <row r="1988" spans="3:31" ht="24.75" customHeight="1" x14ac:dyDescent="0.25">
      <c r="C1988" s="91">
        <f>ABS(E1988-Dashboard!$F$13)</f>
        <v>24.358351670372663</v>
      </c>
      <c r="D1988" s="92">
        <f t="shared" si="214"/>
        <v>0.2887062287431299</v>
      </c>
      <c r="E1988" s="93" cm="1">
        <f t="array" ref="E1988">SUM('DRE + DCF'!$S$41/TIR!S1988,'DRE + DCF'!$U$41:$AD$41/TIR!T1988:AC1988,TIR!F1988)</f>
        <v>25.151648329627335</v>
      </c>
      <c r="F1988" s="100">
        <f>'DRE + DCF'!$AE$38*'DRE + DCF'!$AE$39*(1+G1988)/(R1988-G1988)/AC1988</f>
        <v>8.1069603270094941</v>
      </c>
      <c r="G1988" s="92">
        <f>R1988*(1-'DRE + DCF'!$AE$39)</f>
        <v>0.17322373724587795</v>
      </c>
      <c r="H1988" s="94">
        <f t="shared" si="217"/>
        <v>0.2887062287431299</v>
      </c>
      <c r="I1988" s="94">
        <f t="shared" si="216"/>
        <v>0.2887062287431299</v>
      </c>
      <c r="J1988" s="94">
        <f t="shared" si="216"/>
        <v>0.2887062287431299</v>
      </c>
      <c r="K1988" s="94">
        <f t="shared" si="216"/>
        <v>0.2887062287431299</v>
      </c>
      <c r="L1988" s="94">
        <f t="shared" si="216"/>
        <v>0.2887062287431299</v>
      </c>
      <c r="M1988" s="94">
        <f t="shared" si="216"/>
        <v>0.2887062287431299</v>
      </c>
      <c r="N1988" s="94">
        <f t="shared" si="216"/>
        <v>0.2887062287431299</v>
      </c>
      <c r="O1988" s="94">
        <f t="shared" si="216"/>
        <v>0.2887062287431299</v>
      </c>
      <c r="P1988" s="94">
        <f t="shared" si="216"/>
        <v>0.2887062287431299</v>
      </c>
      <c r="Q1988" s="94">
        <f t="shared" ref="I1988:R2014" si="220">$D1988</f>
        <v>0.2887062287431299</v>
      </c>
      <c r="R1988" s="94">
        <f t="shared" si="220"/>
        <v>0.2887062287431299</v>
      </c>
      <c r="S1988" s="93">
        <f>(1+H1988)^((5-Dashboard!$F$9)*3/12)</f>
        <v>1.0654632679011184</v>
      </c>
      <c r="T1988" s="93">
        <f t="shared" si="219"/>
        <v>1.3730691498411813</v>
      </c>
      <c r="U1988" s="93">
        <f t="shared" si="219"/>
        <v>1.7694827658953642</v>
      </c>
      <c r="V1988" s="93">
        <f t="shared" si="219"/>
        <v>2.2803434620629774</v>
      </c>
      <c r="W1988" s="93">
        <f t="shared" si="219"/>
        <v>2.938692823234232</v>
      </c>
      <c r="X1988" s="93">
        <f t="shared" si="219"/>
        <v>3.7871117456646886</v>
      </c>
      <c r="Y1988" s="93">
        <f t="shared" si="218"/>
        <v>4.8804744955843518</v>
      </c>
      <c r="Z1988" s="93">
        <f t="shared" si="218"/>
        <v>6.2894978816815392</v>
      </c>
      <c r="AA1988" s="93">
        <f t="shared" si="218"/>
        <v>8.1053150957897202</v>
      </c>
      <c r="AB1988" s="93">
        <f t="shared" si="218"/>
        <v>10.445370049869931</v>
      </c>
      <c r="AC1988" s="95">
        <f t="shared" si="218"/>
        <v>13.461013444794318</v>
      </c>
      <c r="AE1988" s="96"/>
    </row>
    <row r="1989" spans="3:31" ht="24.75" customHeight="1" x14ac:dyDescent="0.25">
      <c r="C1989" s="91">
        <f>ABS(E1989-Dashboard!$F$13)</f>
        <v>24.372832565680326</v>
      </c>
      <c r="D1989" s="92">
        <f t="shared" si="214"/>
        <v>0.28880622874312989</v>
      </c>
      <c r="E1989" s="93" cm="1">
        <f t="array" ref="E1989">SUM('DRE + DCF'!$S$41/TIR!S1989,'DRE + DCF'!$U$41:$AD$41/TIR!T1989:AC1989,TIR!F1989)</f>
        <v>25.137167434319672</v>
      </c>
      <c r="F1989" s="100">
        <f>'DRE + DCF'!$AE$38*'DRE + DCF'!$AE$39*(1+G1989)/(R1989-G1989)/AC1989</f>
        <v>8.0981243958226745</v>
      </c>
      <c r="G1989" s="92">
        <f>R1989*(1-'DRE + DCF'!$AE$39)</f>
        <v>0.17328373724587792</v>
      </c>
      <c r="H1989" s="94">
        <f t="shared" si="217"/>
        <v>0.28880622874312989</v>
      </c>
      <c r="I1989" s="94">
        <f t="shared" si="220"/>
        <v>0.28880622874312989</v>
      </c>
      <c r="J1989" s="94">
        <f t="shared" si="220"/>
        <v>0.28880622874312989</v>
      </c>
      <c r="K1989" s="94">
        <f t="shared" si="220"/>
        <v>0.28880622874312989</v>
      </c>
      <c r="L1989" s="94">
        <f t="shared" si="220"/>
        <v>0.28880622874312989</v>
      </c>
      <c r="M1989" s="94">
        <f t="shared" si="220"/>
        <v>0.28880622874312989</v>
      </c>
      <c r="N1989" s="94">
        <f t="shared" si="220"/>
        <v>0.28880622874312989</v>
      </c>
      <c r="O1989" s="94">
        <f t="shared" si="220"/>
        <v>0.28880622874312989</v>
      </c>
      <c r="P1989" s="94">
        <f t="shared" si="220"/>
        <v>0.28880622874312989</v>
      </c>
      <c r="Q1989" s="94">
        <f t="shared" si="220"/>
        <v>0.28880622874312989</v>
      </c>
      <c r="R1989" s="94">
        <f t="shared" si="220"/>
        <v>0.28880622874312989</v>
      </c>
      <c r="S1989" s="93">
        <f>(1+H1989)^((5-Dashboard!$F$9)*3/12)</f>
        <v>1.0654839365423046</v>
      </c>
      <c r="T1989" s="93">
        <f t="shared" si="219"/>
        <v>1.3732023340414719</v>
      </c>
      <c r="U1989" s="93">
        <f t="shared" si="219"/>
        <v>1.7697917214372529</v>
      </c>
      <c r="V1989" s="93">
        <f t="shared" si="219"/>
        <v>2.2809185941663577</v>
      </c>
      <c r="W1989" s="93">
        <f t="shared" si="219"/>
        <v>2.9396620914176248</v>
      </c>
      <c r="X1989" s="93">
        <f t="shared" si="219"/>
        <v>3.788654813819091</v>
      </c>
      <c r="Y1989" s="93">
        <f t="shared" si="218"/>
        <v>4.8828419226076871</v>
      </c>
      <c r="Z1989" s="93">
        <f t="shared" si="218"/>
        <v>6.293037083824867</v>
      </c>
      <c r="AA1989" s="93">
        <f t="shared" si="218"/>
        <v>8.11050539134499</v>
      </c>
      <c r="AB1989" s="93">
        <f t="shared" si="218"/>
        <v>10.45286986662016</v>
      </c>
      <c r="AC1989" s="95">
        <f t="shared" si="218"/>
        <v>13.471723792341432</v>
      </c>
      <c r="AE1989" s="96"/>
    </row>
    <row r="1990" spans="3:31" ht="24.75" customHeight="1" x14ac:dyDescent="0.25">
      <c r="C1990" s="91">
        <f>ABS(E1990-Dashboard!$F$13)</f>
        <v>24.387299250312456</v>
      </c>
      <c r="D1990" s="92">
        <f t="shared" si="214"/>
        <v>0.28890622874312988</v>
      </c>
      <c r="E1990" s="93" cm="1">
        <f t="array" ref="E1990">SUM('DRE + DCF'!$S$41/TIR!S1990,'DRE + DCF'!$U$41:$AD$41/TIR!T1990:AC1990,TIR!F1990)</f>
        <v>25.122700749687542</v>
      </c>
      <c r="F1990" s="100">
        <f>'DRE + DCF'!$AE$38*'DRE + DCF'!$AE$39*(1+G1990)/(R1990-G1990)/AC1990</f>
        <v>8.0892995429491386</v>
      </c>
      <c r="G1990" s="92">
        <f>R1990*(1-'DRE + DCF'!$AE$39)</f>
        <v>0.17334373724587793</v>
      </c>
      <c r="H1990" s="94">
        <f t="shared" si="217"/>
        <v>0.28890622874312988</v>
      </c>
      <c r="I1990" s="94">
        <f t="shared" si="220"/>
        <v>0.28890622874312988</v>
      </c>
      <c r="J1990" s="94">
        <f t="shared" si="220"/>
        <v>0.28890622874312988</v>
      </c>
      <c r="K1990" s="94">
        <f t="shared" si="220"/>
        <v>0.28890622874312988</v>
      </c>
      <c r="L1990" s="94">
        <f t="shared" si="220"/>
        <v>0.28890622874312988</v>
      </c>
      <c r="M1990" s="94">
        <f t="shared" si="220"/>
        <v>0.28890622874312988</v>
      </c>
      <c r="N1990" s="94">
        <f t="shared" si="220"/>
        <v>0.28890622874312988</v>
      </c>
      <c r="O1990" s="94">
        <f t="shared" si="220"/>
        <v>0.28890622874312988</v>
      </c>
      <c r="P1990" s="94">
        <f t="shared" si="220"/>
        <v>0.28890622874312988</v>
      </c>
      <c r="Q1990" s="94">
        <f t="shared" si="220"/>
        <v>0.28890622874312988</v>
      </c>
      <c r="R1990" s="94">
        <f t="shared" si="220"/>
        <v>0.28890622874312988</v>
      </c>
      <c r="S1990" s="93">
        <f>(1+H1990)^((5-Dashboard!$F$9)*3/12)</f>
        <v>1.0655046039807472</v>
      </c>
      <c r="T1990" s="93">
        <f t="shared" si="219"/>
        <v>1.3733355208252669</v>
      </c>
      <c r="U1990" s="93">
        <f t="shared" si="219"/>
        <v>1.770100706945877</v>
      </c>
      <c r="V1990" s="93">
        <f t="shared" si="219"/>
        <v>2.2814938266851583</v>
      </c>
      <c r="W1990" s="93">
        <f t="shared" si="219"/>
        <v>2.9406316040534994</v>
      </c>
      <c r="X1990" s="93">
        <f t="shared" si="219"/>
        <v>3.7901983909034569</v>
      </c>
      <c r="Y1990" s="93">
        <f t="shared" si="218"/>
        <v>4.8852103142076535</v>
      </c>
      <c r="Z1990" s="93">
        <f t="shared" si="218"/>
        <v>6.296578002702427</v>
      </c>
      <c r="AA1990" s="93">
        <f t="shared" si="218"/>
        <v>8.1156986074501347</v>
      </c>
      <c r="AB1990" s="93">
        <f t="shared" si="218"/>
        <v>10.460374485744424</v>
      </c>
      <c r="AC1990" s="95">
        <f t="shared" si="218"/>
        <v>13.482441829661703</v>
      </c>
      <c r="AE1990" s="96"/>
    </row>
    <row r="1991" spans="3:31" ht="24.75" customHeight="1" x14ac:dyDescent="0.25">
      <c r="C1991" s="91">
        <f>ABS(E1991-Dashboard!$F$13)</f>
        <v>24.401751742471653</v>
      </c>
      <c r="D1991" s="92">
        <f t="shared" si="214"/>
        <v>0.28900622874312987</v>
      </c>
      <c r="E1991" s="93" cm="1">
        <f t="array" ref="E1991">SUM('DRE + DCF'!$S$41/TIR!S1991,'DRE + DCF'!$U$41:$AD$41/TIR!T1991:AC1991,TIR!F1991)</f>
        <v>25.108248257528345</v>
      </c>
      <c r="F1991" s="100">
        <f>'DRE + DCF'!$AE$38*'DRE + DCF'!$AE$39*(1+G1991)/(R1991-G1991)/AC1991</f>
        <v>8.0804857524133453</v>
      </c>
      <c r="G1991" s="92">
        <f>R1991*(1-'DRE + DCF'!$AE$39)</f>
        <v>0.1734037372458779</v>
      </c>
      <c r="H1991" s="94">
        <f t="shared" si="217"/>
        <v>0.28900622874312987</v>
      </c>
      <c r="I1991" s="94">
        <f t="shared" si="220"/>
        <v>0.28900622874312987</v>
      </c>
      <c r="J1991" s="94">
        <f t="shared" si="220"/>
        <v>0.28900622874312987</v>
      </c>
      <c r="K1991" s="94">
        <f t="shared" si="220"/>
        <v>0.28900622874312987</v>
      </c>
      <c r="L1991" s="94">
        <f t="shared" si="220"/>
        <v>0.28900622874312987</v>
      </c>
      <c r="M1991" s="94">
        <f t="shared" si="220"/>
        <v>0.28900622874312987</v>
      </c>
      <c r="N1991" s="94">
        <f t="shared" si="220"/>
        <v>0.28900622874312987</v>
      </c>
      <c r="O1991" s="94">
        <f t="shared" si="220"/>
        <v>0.28900622874312987</v>
      </c>
      <c r="P1991" s="94">
        <f t="shared" si="220"/>
        <v>0.28900622874312987</v>
      </c>
      <c r="Q1991" s="94">
        <f t="shared" si="220"/>
        <v>0.28900622874312987</v>
      </c>
      <c r="R1991" s="94">
        <f t="shared" si="220"/>
        <v>0.28900622874312987</v>
      </c>
      <c r="S1991" s="93">
        <f>(1+H1991)^((5-Dashboard!$F$9)*3/12)</f>
        <v>1.06552527021661</v>
      </c>
      <c r="T1991" s="93">
        <f t="shared" si="219"/>
        <v>1.3734687101924168</v>
      </c>
      <c r="U1991" s="93">
        <f t="shared" si="219"/>
        <v>1.770409722421818</v>
      </c>
      <c r="V1991" s="93">
        <f t="shared" si="219"/>
        <v>2.2820691596291192</v>
      </c>
      <c r="W1991" s="93">
        <f t="shared" si="219"/>
        <v>2.9416013611845346</v>
      </c>
      <c r="X1991" s="93">
        <f t="shared" si="219"/>
        <v>3.7917424770461343</v>
      </c>
      <c r="Y1991" s="93">
        <f t="shared" si="218"/>
        <v>4.8875796707023715</v>
      </c>
      <c r="Z1991" s="93">
        <f t="shared" si="218"/>
        <v>6.3001206390136524</v>
      </c>
      <c r="AA1991" s="93">
        <f t="shared" si="218"/>
        <v>8.1208947455217455</v>
      </c>
      <c r="AB1991" s="93">
        <f t="shared" si="218"/>
        <v>10.467883909944884</v>
      </c>
      <c r="AC1991" s="95">
        <f t="shared" si="218"/>
        <v>13.493167561678945</v>
      </c>
      <c r="AE1991" s="96"/>
    </row>
    <row r="1992" spans="3:31" ht="24.75" customHeight="1" x14ac:dyDescent="0.25">
      <c r="C1992" s="91">
        <f>ABS(E1992-Dashboard!$F$13)</f>
        <v>24.416190060332198</v>
      </c>
      <c r="D1992" s="92">
        <f t="shared" si="214"/>
        <v>0.28910622874312986</v>
      </c>
      <c r="E1992" s="93" cm="1">
        <f t="array" ref="E1992">SUM('DRE + DCF'!$S$41/TIR!S1992,'DRE + DCF'!$U$41:$AD$41/TIR!T1992:AC1992,TIR!F1992)</f>
        <v>25.0938099396678</v>
      </c>
      <c r="F1992" s="100">
        <f>'DRE + DCF'!$AE$38*'DRE + DCF'!$AE$39*(1+G1992)/(R1992-G1992)/AC1992</f>
        <v>8.0716830082662483</v>
      </c>
      <c r="G1992" s="92">
        <f>R1992*(1-'DRE + DCF'!$AE$39)</f>
        <v>0.17346373724587791</v>
      </c>
      <c r="H1992" s="94">
        <f t="shared" si="217"/>
        <v>0.28910622874312986</v>
      </c>
      <c r="I1992" s="94">
        <f t="shared" si="220"/>
        <v>0.28910622874312986</v>
      </c>
      <c r="J1992" s="94">
        <f t="shared" si="220"/>
        <v>0.28910622874312986</v>
      </c>
      <c r="K1992" s="94">
        <f t="shared" si="220"/>
        <v>0.28910622874312986</v>
      </c>
      <c r="L1992" s="94">
        <f t="shared" si="220"/>
        <v>0.28910622874312986</v>
      </c>
      <c r="M1992" s="94">
        <f t="shared" si="220"/>
        <v>0.28910622874312986</v>
      </c>
      <c r="N1992" s="94">
        <f t="shared" si="220"/>
        <v>0.28910622874312986</v>
      </c>
      <c r="O1992" s="94">
        <f t="shared" si="220"/>
        <v>0.28910622874312986</v>
      </c>
      <c r="P1992" s="94">
        <f t="shared" si="220"/>
        <v>0.28910622874312986</v>
      </c>
      <c r="Q1992" s="94">
        <f t="shared" si="220"/>
        <v>0.28910622874312986</v>
      </c>
      <c r="R1992" s="94">
        <f t="shared" si="220"/>
        <v>0.28910622874312986</v>
      </c>
      <c r="S1992" s="93">
        <f>(1+H1992)^((5-Dashboard!$F$9)*3/12)</f>
        <v>1.065545935250056</v>
      </c>
      <c r="T1992" s="93">
        <f t="shared" si="219"/>
        <v>1.373601902142771</v>
      </c>
      <c r="U1992" s="93">
        <f t="shared" si="219"/>
        <v>1.7707187678656573</v>
      </c>
      <c r="V1992" s="93">
        <f t="shared" si="219"/>
        <v>2.2826445930079791</v>
      </c>
      <c r="W1992" s="93">
        <f t="shared" si="219"/>
        <v>2.9425713628534123</v>
      </c>
      <c r="X1992" s="93">
        <f t="shared" si="219"/>
        <v>3.7932870723754943</v>
      </c>
      <c r="Y1992" s="93">
        <f t="shared" si="218"/>
        <v>4.8899499924100418</v>
      </c>
      <c r="Z1992" s="93">
        <f t="shared" si="218"/>
        <v>6.3036649934582059</v>
      </c>
      <c r="AA1992" s="93">
        <f t="shared" si="218"/>
        <v>8.1260938069769946</v>
      </c>
      <c r="AB1992" s="93">
        <f t="shared" si="218"/>
        <v>10.475398141925016</v>
      </c>
      <c r="AC1992" s="95">
        <f t="shared" si="218"/>
        <v>13.503900993319746</v>
      </c>
      <c r="AE1992" s="96"/>
    </row>
    <row r="1993" spans="3:31" ht="24.75" customHeight="1" x14ac:dyDescent="0.25">
      <c r="C1993" s="91">
        <f>ABS(E1993-Dashboard!$F$13)</f>
        <v>24.430614222040042</v>
      </c>
      <c r="D1993" s="92">
        <f t="shared" si="214"/>
        <v>0.28920622874312985</v>
      </c>
      <c r="E1993" s="93" cm="1">
        <f t="array" ref="E1993">SUM('DRE + DCF'!$S$41/TIR!S1993,'DRE + DCF'!$U$41:$AD$41/TIR!T1993:AC1993,TIR!F1993)</f>
        <v>25.079385777959956</v>
      </c>
      <c r="F1993" s="100">
        <f>'DRE + DCF'!$AE$38*'DRE + DCF'!$AE$39*(1+G1993)/(R1993-G1993)/AC1993</f>
        <v>8.0628912945852509</v>
      </c>
      <c r="G1993" s="92">
        <f>R1993*(1-'DRE + DCF'!$AE$39)</f>
        <v>0.17352373724587791</v>
      </c>
      <c r="H1993" s="94">
        <f t="shared" si="217"/>
        <v>0.28920622874312985</v>
      </c>
      <c r="I1993" s="94">
        <f t="shared" si="220"/>
        <v>0.28920622874312985</v>
      </c>
      <c r="J1993" s="94">
        <f t="shared" si="220"/>
        <v>0.28920622874312985</v>
      </c>
      <c r="K1993" s="94">
        <f t="shared" si="220"/>
        <v>0.28920622874312985</v>
      </c>
      <c r="L1993" s="94">
        <f t="shared" si="220"/>
        <v>0.28920622874312985</v>
      </c>
      <c r="M1993" s="94">
        <f t="shared" si="220"/>
        <v>0.28920622874312985</v>
      </c>
      <c r="N1993" s="94">
        <f t="shared" si="220"/>
        <v>0.28920622874312985</v>
      </c>
      <c r="O1993" s="94">
        <f t="shared" si="220"/>
        <v>0.28920622874312985</v>
      </c>
      <c r="P1993" s="94">
        <f t="shared" si="220"/>
        <v>0.28920622874312985</v>
      </c>
      <c r="Q1993" s="94">
        <f t="shared" si="220"/>
        <v>0.28920622874312985</v>
      </c>
      <c r="R1993" s="94">
        <f t="shared" si="220"/>
        <v>0.28920622874312985</v>
      </c>
      <c r="S1993" s="93">
        <f>(1+H1993)^((5-Dashboard!$F$9)*3/12)</f>
        <v>1.0655665990812486</v>
      </c>
      <c r="T1993" s="93">
        <f t="shared" si="219"/>
        <v>1.3737350966761792</v>
      </c>
      <c r="U1993" s="93">
        <f t="shared" si="219"/>
        <v>1.7710278432779758</v>
      </c>
      <c r="V1993" s="93">
        <f t="shared" si="219"/>
        <v>2.2832201268314778</v>
      </c>
      <c r="W1993" s="93">
        <f t="shared" si="219"/>
        <v>2.9435416091028199</v>
      </c>
      <c r="X1993" s="93">
        <f t="shared" si="219"/>
        <v>3.7948321770199307</v>
      </c>
      <c r="Y1993" s="93">
        <f t="shared" si="218"/>
        <v>4.8923212796489466</v>
      </c>
      <c r="Z1993" s="93">
        <f t="shared" si="218"/>
        <v>6.3072110667359818</v>
      </c>
      <c r="AA1993" s="93">
        <f t="shared" si="218"/>
        <v>8.1312957932336278</v>
      </c>
      <c r="AB1993" s="93">
        <f t="shared" si="218"/>
        <v>10.482917184389601</v>
      </c>
      <c r="AC1993" s="95">
        <f t="shared" si="218"/>
        <v>13.514642129513467</v>
      </c>
      <c r="AE1993" s="96"/>
    </row>
    <row r="1994" spans="3:31" ht="24.75" customHeight="1" x14ac:dyDescent="0.25">
      <c r="C1994" s="91">
        <f>ABS(E1994-Dashboard!$F$13)</f>
        <v>24.445024245712901</v>
      </c>
      <c r="D1994" s="92">
        <f t="shared" si="214"/>
        <v>0.28930622874312983</v>
      </c>
      <c r="E1994" s="93" cm="1">
        <f t="array" ref="E1994">SUM('DRE + DCF'!$S$41/TIR!S1994,'DRE + DCF'!$U$41:$AD$41/TIR!T1994:AC1994,TIR!F1994)</f>
        <v>25.064975754287097</v>
      </c>
      <c r="F1994" s="100">
        <f>'DRE + DCF'!$AE$38*'DRE + DCF'!$AE$39*(1+G1994)/(R1994-G1994)/AC1994</f>
        <v>8.0541105954741283</v>
      </c>
      <c r="G1994" s="92">
        <f>R1994*(1-'DRE + DCF'!$AE$39)</f>
        <v>0.17358373724587789</v>
      </c>
      <c r="H1994" s="94">
        <f t="shared" si="217"/>
        <v>0.28930622874312983</v>
      </c>
      <c r="I1994" s="94">
        <f t="shared" si="220"/>
        <v>0.28930622874312983</v>
      </c>
      <c r="J1994" s="94">
        <f t="shared" si="220"/>
        <v>0.28930622874312983</v>
      </c>
      <c r="K1994" s="94">
        <f t="shared" si="220"/>
        <v>0.28930622874312983</v>
      </c>
      <c r="L1994" s="94">
        <f t="shared" si="220"/>
        <v>0.28930622874312983</v>
      </c>
      <c r="M1994" s="94">
        <f t="shared" si="220"/>
        <v>0.28930622874312983</v>
      </c>
      <c r="N1994" s="94">
        <f t="shared" si="220"/>
        <v>0.28930622874312983</v>
      </c>
      <c r="O1994" s="94">
        <f t="shared" si="220"/>
        <v>0.28930622874312983</v>
      </c>
      <c r="P1994" s="94">
        <f t="shared" si="220"/>
        <v>0.28930622874312983</v>
      </c>
      <c r="Q1994" s="94">
        <f t="shared" si="220"/>
        <v>0.28930622874312983</v>
      </c>
      <c r="R1994" s="94">
        <f t="shared" si="220"/>
        <v>0.28930622874312983</v>
      </c>
      <c r="S1994" s="93">
        <f>(1+H1994)^((5-Dashboard!$F$9)*3/12)</f>
        <v>1.065587261710351</v>
      </c>
      <c r="T1994" s="93">
        <f t="shared" si="219"/>
        <v>1.3738682937924911</v>
      </c>
      <c r="U1994" s="93">
        <f t="shared" si="219"/>
        <v>1.7713369486593551</v>
      </c>
      <c r="V1994" s="93">
        <f t="shared" si="219"/>
        <v>2.283795761109356</v>
      </c>
      <c r="W1994" s="93">
        <f t="shared" si="219"/>
        <v>2.9445120999754497</v>
      </c>
      <c r="X1994" s="93">
        <f t="shared" si="219"/>
        <v>3.7963777911078607</v>
      </c>
      <c r="Y1994" s="93">
        <f t="shared" si="218"/>
        <v>4.894693532737449</v>
      </c>
      <c r="Z1994" s="93">
        <f t="shared" si="218"/>
        <v>6.310758859547108</v>
      </c>
      <c r="AA1994" s="93">
        <f t="shared" si="218"/>
        <v>8.1365007057099774</v>
      </c>
      <c r="AB1994" s="93">
        <f t="shared" si="218"/>
        <v>10.490441040044745</v>
      </c>
      <c r="AC1994" s="95">
        <f t="shared" si="218"/>
        <v>13.525390975192247</v>
      </c>
      <c r="AE1994" s="96"/>
    </row>
    <row r="1995" spans="3:31" ht="24.75" customHeight="1" x14ac:dyDescent="0.25">
      <c r="C1995" s="91">
        <f>ABS(E1995-Dashboard!$F$13)</f>
        <v>24.45942014944027</v>
      </c>
      <c r="D1995" s="92">
        <f t="shared" si="214"/>
        <v>0.28940622874312982</v>
      </c>
      <c r="E1995" s="93" cm="1">
        <f t="array" ref="E1995">SUM('DRE + DCF'!$S$41/TIR!S1995,'DRE + DCF'!$U$41:$AD$41/TIR!T1995:AC1995,TIR!F1995)</f>
        <v>25.050579850559728</v>
      </c>
      <c r="F1995" s="100">
        <f>'DRE + DCF'!$AE$38*'DRE + DCF'!$AE$39*(1+G1995)/(R1995-G1995)/AC1995</f>
        <v>8.0453408950630294</v>
      </c>
      <c r="G1995" s="92">
        <f>R1995*(1-'DRE + DCF'!$AE$39)</f>
        <v>0.17364373724587789</v>
      </c>
      <c r="H1995" s="94">
        <f t="shared" si="217"/>
        <v>0.28940622874312982</v>
      </c>
      <c r="I1995" s="94">
        <f t="shared" si="220"/>
        <v>0.28940622874312982</v>
      </c>
      <c r="J1995" s="94">
        <f t="shared" si="220"/>
        <v>0.28940622874312982</v>
      </c>
      <c r="K1995" s="94">
        <f t="shared" si="220"/>
        <v>0.28940622874312982</v>
      </c>
      <c r="L1995" s="94">
        <f t="shared" si="220"/>
        <v>0.28940622874312982</v>
      </c>
      <c r="M1995" s="94">
        <f t="shared" si="220"/>
        <v>0.28940622874312982</v>
      </c>
      <c r="N1995" s="94">
        <f t="shared" si="220"/>
        <v>0.28940622874312982</v>
      </c>
      <c r="O1995" s="94">
        <f t="shared" si="220"/>
        <v>0.28940622874312982</v>
      </c>
      <c r="P1995" s="94">
        <f t="shared" si="220"/>
        <v>0.28940622874312982</v>
      </c>
      <c r="Q1995" s="94">
        <f t="shared" si="220"/>
        <v>0.28940622874312982</v>
      </c>
      <c r="R1995" s="94">
        <f t="shared" si="220"/>
        <v>0.28940622874312982</v>
      </c>
      <c r="S1995" s="93">
        <f>(1+H1995)^((5-Dashboard!$F$9)*3/12)</f>
        <v>1.0656079231375264</v>
      </c>
      <c r="T1995" s="93">
        <f t="shared" si="219"/>
        <v>1.3740014934915568</v>
      </c>
      <c r="U1995" s="93">
        <f t="shared" si="219"/>
        <v>1.7716460840103763</v>
      </c>
      <c r="V1995" s="93">
        <f t="shared" si="219"/>
        <v>2.2843714958513535</v>
      </c>
      <c r="W1995" s="93">
        <f t="shared" si="219"/>
        <v>2.9454828355139959</v>
      </c>
      <c r="X1995" s="93">
        <f t="shared" si="219"/>
        <v>3.797923914767722</v>
      </c>
      <c r="Y1995" s="93">
        <f t="shared" si="218"/>
        <v>4.8970667519939921</v>
      </c>
      <c r="Z1995" s="93">
        <f t="shared" si="218"/>
        <v>6.3143083725919409</v>
      </c>
      <c r="AA1995" s="93">
        <f t="shared" si="218"/>
        <v>8.1417085458249439</v>
      </c>
      <c r="AB1995" s="93">
        <f t="shared" si="218"/>
        <v>10.497969711597852</v>
      </c>
      <c r="AC1995" s="95">
        <f t="shared" si="218"/>
        <v>13.536147535290988</v>
      </c>
      <c r="AE1995" s="96"/>
    </row>
    <row r="1996" spans="3:31" ht="24.75" customHeight="1" x14ac:dyDescent="0.25">
      <c r="C1996" s="91">
        <f>ABS(E1996-Dashboard!$F$13)</f>
        <v>24.473801951283484</v>
      </c>
      <c r="D1996" s="92">
        <f t="shared" si="214"/>
        <v>0.28950622874312981</v>
      </c>
      <c r="E1996" s="93" cm="1">
        <f t="array" ref="E1996">SUM('DRE + DCF'!$S$41/TIR!S1996,'DRE + DCF'!$U$41:$AD$41/TIR!T1996:AC1996,TIR!F1996)</f>
        <v>25.036198048716514</v>
      </c>
      <c r="F1996" s="100">
        <f>'DRE + DCF'!$AE$38*'DRE + DCF'!$AE$39*(1+G1996)/(R1996-G1996)/AC1996</f>
        <v>8.0365821775083717</v>
      </c>
      <c r="G1996" s="92">
        <f>R1996*(1-'DRE + DCF'!$AE$39)</f>
        <v>0.17370373724587787</v>
      </c>
      <c r="H1996" s="94">
        <f t="shared" si="217"/>
        <v>0.28950622874312981</v>
      </c>
      <c r="I1996" s="94">
        <f t="shared" si="220"/>
        <v>0.28950622874312981</v>
      </c>
      <c r="J1996" s="94">
        <f t="shared" si="220"/>
        <v>0.28950622874312981</v>
      </c>
      <c r="K1996" s="94">
        <f t="shared" si="220"/>
        <v>0.28950622874312981</v>
      </c>
      <c r="L1996" s="94">
        <f t="shared" si="220"/>
        <v>0.28950622874312981</v>
      </c>
      <c r="M1996" s="94">
        <f t="shared" si="220"/>
        <v>0.28950622874312981</v>
      </c>
      <c r="N1996" s="94">
        <f t="shared" si="220"/>
        <v>0.28950622874312981</v>
      </c>
      <c r="O1996" s="94">
        <f t="shared" si="220"/>
        <v>0.28950622874312981</v>
      </c>
      <c r="P1996" s="94">
        <f t="shared" si="220"/>
        <v>0.28950622874312981</v>
      </c>
      <c r="Q1996" s="94">
        <f t="shared" si="220"/>
        <v>0.28950622874312981</v>
      </c>
      <c r="R1996" s="94">
        <f t="shared" si="220"/>
        <v>0.28950622874312981</v>
      </c>
      <c r="S1996" s="93">
        <f>(1+H1996)^((5-Dashboard!$F$9)*3/12)</f>
        <v>1.0656285833629375</v>
      </c>
      <c r="T1996" s="93">
        <f t="shared" si="219"/>
        <v>1.3741346957732254</v>
      </c>
      <c r="U1996" s="93">
        <f t="shared" si="219"/>
        <v>1.77195524933162</v>
      </c>
      <c r="V1996" s="93">
        <f t="shared" si="219"/>
        <v>2.2849473310672095</v>
      </c>
      <c r="W1996" s="93">
        <f t="shared" si="219"/>
        <v>2.9464538157611568</v>
      </c>
      <c r="X1996" s="93">
        <f t="shared" si="219"/>
        <v>3.799470548127974</v>
      </c>
      <c r="Y1996" s="93">
        <f t="shared" si="218"/>
        <v>4.8994409377370962</v>
      </c>
      <c r="Z1996" s="93">
        <f t="shared" si="218"/>
        <v>6.3178596065710666</v>
      </c>
      <c r="AA1996" s="93">
        <f t="shared" si="218"/>
        <v>8.1469193149980104</v>
      </c>
      <c r="AB1996" s="93">
        <f t="shared" si="218"/>
        <v>10.505503201757646</v>
      </c>
      <c r="AC1996" s="95">
        <f t="shared" si="218"/>
        <v>13.546911814747379</v>
      </c>
      <c r="AE1996" s="96"/>
    </row>
    <row r="1997" spans="3:31" ht="24.75" customHeight="1" x14ac:dyDescent="0.25">
      <c r="C1997" s="91">
        <f>ABS(E1997-Dashboard!$F$13)</f>
        <v>24.488169669275791</v>
      </c>
      <c r="D1997" s="92">
        <f t="shared" si="214"/>
        <v>0.2896062287431298</v>
      </c>
      <c r="E1997" s="93" cm="1">
        <f t="array" ref="E1997">SUM('DRE + DCF'!$S$41/TIR!S1997,'DRE + DCF'!$U$41:$AD$41/TIR!T1997:AC1997,TIR!F1997)</f>
        <v>25.021830330724207</v>
      </c>
      <c r="F1997" s="100">
        <f>'DRE + DCF'!$AE$38*'DRE + DCF'!$AE$39*(1+G1997)/(R1997-G1997)/AC1997</f>
        <v>8.0278344269928343</v>
      </c>
      <c r="G1997" s="92">
        <f>R1997*(1-'DRE + DCF'!$AE$39)</f>
        <v>0.17376373724587788</v>
      </c>
      <c r="H1997" s="94">
        <f t="shared" si="217"/>
        <v>0.2896062287431298</v>
      </c>
      <c r="I1997" s="94">
        <f t="shared" si="220"/>
        <v>0.2896062287431298</v>
      </c>
      <c r="J1997" s="94">
        <f t="shared" si="220"/>
        <v>0.2896062287431298</v>
      </c>
      <c r="K1997" s="94">
        <f t="shared" si="220"/>
        <v>0.2896062287431298</v>
      </c>
      <c r="L1997" s="94">
        <f t="shared" si="220"/>
        <v>0.2896062287431298</v>
      </c>
      <c r="M1997" s="94">
        <f t="shared" si="220"/>
        <v>0.2896062287431298</v>
      </c>
      <c r="N1997" s="94">
        <f t="shared" si="220"/>
        <v>0.2896062287431298</v>
      </c>
      <c r="O1997" s="94">
        <f t="shared" si="220"/>
        <v>0.2896062287431298</v>
      </c>
      <c r="P1997" s="94">
        <f t="shared" si="220"/>
        <v>0.2896062287431298</v>
      </c>
      <c r="Q1997" s="94">
        <f t="shared" si="220"/>
        <v>0.2896062287431298</v>
      </c>
      <c r="R1997" s="94">
        <f t="shared" si="220"/>
        <v>0.2896062287431298</v>
      </c>
      <c r="S1997" s="93">
        <f>(1+H1997)^((5-Dashboard!$F$9)*3/12)</f>
        <v>1.0656492423867479</v>
      </c>
      <c r="T1997" s="93">
        <f t="shared" si="219"/>
        <v>1.3742679006373473</v>
      </c>
      <c r="U1997" s="93">
        <f t="shared" si="219"/>
        <v>1.7722644446236677</v>
      </c>
      <c r="V1997" s="93">
        <f t="shared" si="219"/>
        <v>2.2855232667666656</v>
      </c>
      <c r="W1997" s="93">
        <f t="shared" si="219"/>
        <v>2.9474250407596378</v>
      </c>
      <c r="X1997" s="93">
        <f t="shared" si="219"/>
        <v>3.8010176913171021</v>
      </c>
      <c r="Y1997" s="93">
        <f t="shared" si="218"/>
        <v>4.901816090285366</v>
      </c>
      <c r="Z1997" s="93">
        <f t="shared" si="218"/>
        <v>6.3214125621853041</v>
      </c>
      <c r="AA1997" s="93">
        <f t="shared" si="218"/>
        <v>8.1521330146492357</v>
      </c>
      <c r="AB1997" s="93">
        <f t="shared" si="218"/>
        <v>10.513041513234162</v>
      </c>
      <c r="AC1997" s="95">
        <f t="shared" si="218"/>
        <v>13.557683818501875</v>
      </c>
      <c r="AE1997" s="96"/>
    </row>
    <row r="1998" spans="3:31" ht="24.75" customHeight="1" x14ac:dyDescent="0.25">
      <c r="C1998" s="91">
        <f>ABS(E1998-Dashboard!$F$13)</f>
        <v>24.502523321422373</v>
      </c>
      <c r="D1998" s="92">
        <f t="shared" si="214"/>
        <v>0.28970622874312979</v>
      </c>
      <c r="E1998" s="93" cm="1">
        <f t="array" ref="E1998">SUM('DRE + DCF'!$S$41/TIR!S1998,'DRE + DCF'!$U$41:$AD$41/TIR!T1998:AC1998,TIR!F1998)</f>
        <v>25.007476678577625</v>
      </c>
      <c r="F1998" s="100">
        <f>'DRE + DCF'!$AE$38*'DRE + DCF'!$AE$39*(1+G1998)/(R1998-G1998)/AC1998</f>
        <v>8.0190976277252854</v>
      </c>
      <c r="G1998" s="92">
        <f>R1998*(1-'DRE + DCF'!$AE$39)</f>
        <v>0.17382373724587788</v>
      </c>
      <c r="H1998" s="94">
        <f t="shared" si="217"/>
        <v>0.28970622874312979</v>
      </c>
      <c r="I1998" s="94">
        <f t="shared" si="220"/>
        <v>0.28970622874312979</v>
      </c>
      <c r="J1998" s="94">
        <f t="shared" si="220"/>
        <v>0.28970622874312979</v>
      </c>
      <c r="K1998" s="94">
        <f t="shared" si="220"/>
        <v>0.28970622874312979</v>
      </c>
      <c r="L1998" s="94">
        <f t="shared" si="220"/>
        <v>0.28970622874312979</v>
      </c>
      <c r="M1998" s="94">
        <f t="shared" si="220"/>
        <v>0.28970622874312979</v>
      </c>
      <c r="N1998" s="94">
        <f t="shared" si="220"/>
        <v>0.28970622874312979</v>
      </c>
      <c r="O1998" s="94">
        <f t="shared" si="220"/>
        <v>0.28970622874312979</v>
      </c>
      <c r="P1998" s="94">
        <f t="shared" si="220"/>
        <v>0.28970622874312979</v>
      </c>
      <c r="Q1998" s="94">
        <f t="shared" si="220"/>
        <v>0.28970622874312979</v>
      </c>
      <c r="R1998" s="94">
        <f t="shared" si="220"/>
        <v>0.28970622874312979</v>
      </c>
      <c r="S1998" s="93">
        <f>(1+H1998)^((5-Dashboard!$F$9)*3/12)</f>
        <v>1.0656699002091203</v>
      </c>
      <c r="T1998" s="93">
        <f t="shared" si="219"/>
        <v>1.3744011080837721</v>
      </c>
      <c r="U1998" s="93">
        <f t="shared" si="219"/>
        <v>1.7725736698871004</v>
      </c>
      <c r="V1998" s="93">
        <f t="shared" si="219"/>
        <v>2.2860993029594616</v>
      </c>
      <c r="W1998" s="93">
        <f t="shared" si="219"/>
        <v>2.9483965105521448</v>
      </c>
      <c r="X1998" s="93">
        <f t="shared" si="219"/>
        <v>3.8025653444636101</v>
      </c>
      <c r="Y1998" s="93">
        <f t="shared" si="218"/>
        <v>4.9041922099574826</v>
      </c>
      <c r="Z1998" s="93">
        <f t="shared" si="218"/>
        <v>6.3249672401357007</v>
      </c>
      <c r="AA1998" s="93">
        <f t="shared" si="218"/>
        <v>8.1573496461992558</v>
      </c>
      <c r="AB1998" s="93">
        <f t="shared" si="218"/>
        <v>10.520584648738746</v>
      </c>
      <c r="AC1998" s="95">
        <f t="shared" si="218"/>
        <v>13.568463551497713</v>
      </c>
      <c r="AE1998" s="96"/>
    </row>
    <row r="1999" spans="3:31" ht="24.75" customHeight="1" x14ac:dyDescent="0.25">
      <c r="C1999" s="91">
        <f>ABS(E1999-Dashboard!$F$13)</f>
        <v>24.516862925700444</v>
      </c>
      <c r="D1999" s="92">
        <f t="shared" ref="D1999:D2062" si="221">D1998+0.0001</f>
        <v>0.28980622874312978</v>
      </c>
      <c r="E1999" s="93" cm="1">
        <f t="array" ref="E1999">SUM('DRE + DCF'!$S$41/TIR!S1999,'DRE + DCF'!$U$41:$AD$41/TIR!T1999:AC1999,TIR!F1999)</f>
        <v>24.993137074299554</v>
      </c>
      <c r="F1999" s="100">
        <f>'DRE + DCF'!$AE$38*'DRE + DCF'!$AE$39*(1+G1999)/(R1999-G1999)/AC1999</f>
        <v>8.0103717639407197</v>
      </c>
      <c r="G1999" s="92">
        <f>R1999*(1-'DRE + DCF'!$AE$39)</f>
        <v>0.17388373724587786</v>
      </c>
      <c r="H1999" s="94">
        <f t="shared" si="217"/>
        <v>0.28980622874312978</v>
      </c>
      <c r="I1999" s="94">
        <f t="shared" si="220"/>
        <v>0.28980622874312978</v>
      </c>
      <c r="J1999" s="94">
        <f t="shared" si="220"/>
        <v>0.28980622874312978</v>
      </c>
      <c r="K1999" s="94">
        <f t="shared" si="220"/>
        <v>0.28980622874312978</v>
      </c>
      <c r="L1999" s="94">
        <f t="shared" si="220"/>
        <v>0.28980622874312978</v>
      </c>
      <c r="M1999" s="94">
        <f t="shared" si="220"/>
        <v>0.28980622874312978</v>
      </c>
      <c r="N1999" s="94">
        <f t="shared" si="220"/>
        <v>0.28980622874312978</v>
      </c>
      <c r="O1999" s="94">
        <f t="shared" si="220"/>
        <v>0.28980622874312978</v>
      </c>
      <c r="P1999" s="94">
        <f t="shared" si="220"/>
        <v>0.28980622874312978</v>
      </c>
      <c r="Q1999" s="94">
        <f t="shared" si="220"/>
        <v>0.28980622874312978</v>
      </c>
      <c r="R1999" s="94">
        <f t="shared" si="220"/>
        <v>0.28980622874312978</v>
      </c>
      <c r="S1999" s="93">
        <f>(1+H1999)^((5-Dashboard!$F$9)*3/12)</f>
        <v>1.065690556830218</v>
      </c>
      <c r="T1999" s="93">
        <f t="shared" si="219"/>
        <v>1.3745343181123495</v>
      </c>
      <c r="U1999" s="93">
        <f t="shared" si="219"/>
        <v>1.7728829251224989</v>
      </c>
      <c r="V1999" s="93">
        <f t="shared" si="219"/>
        <v>2.286675439655339</v>
      </c>
      <c r="W1999" s="93">
        <f t="shared" si="219"/>
        <v>2.9493682251813911</v>
      </c>
      <c r="X1999" s="93">
        <f t="shared" si="219"/>
        <v>3.804113507696028</v>
      </c>
      <c r="Y1999" s="93">
        <f t="shared" si="218"/>
        <v>4.9065692970722132</v>
      </c>
      <c r="Z1999" s="93">
        <f t="shared" si="218"/>
        <v>6.3285236411235406</v>
      </c>
      <c r="AA1999" s="93">
        <f t="shared" si="218"/>
        <v>8.1625692110692931</v>
      </c>
      <c r="AB1999" s="93">
        <f t="shared" si="218"/>
        <v>10.52813261098407</v>
      </c>
      <c r="AC1999" s="95">
        <f t="shared" si="218"/>
        <v>13.579251018680923</v>
      </c>
      <c r="AE1999" s="96"/>
    </row>
    <row r="2000" spans="3:31" ht="24.75" customHeight="1" x14ac:dyDescent="0.25">
      <c r="C2000" s="91">
        <f>ABS(E2000-Dashboard!$F$13)</f>
        <v>24.531188500059237</v>
      </c>
      <c r="D2000" s="92">
        <f t="shared" si="221"/>
        <v>0.28990622874312977</v>
      </c>
      <c r="E2000" s="93" cm="1">
        <f t="array" ref="E2000">SUM('DRE + DCF'!$S$41/TIR!S2000,'DRE + DCF'!$U$41:$AD$41/TIR!T2000:AC2000,TIR!F2000)</f>
        <v>24.978811499940761</v>
      </c>
      <c r="F2000" s="100">
        <f>'DRE + DCF'!$AE$38*'DRE + DCF'!$AE$39*(1+G2000)/(R2000-G2000)/AC2000</f>
        <v>8.0016568199002531</v>
      </c>
      <c r="G2000" s="92">
        <f>R2000*(1-'DRE + DCF'!$AE$39)</f>
        <v>0.17394373724587786</v>
      </c>
      <c r="H2000" s="94">
        <f t="shared" si="217"/>
        <v>0.28990622874312977</v>
      </c>
      <c r="I2000" s="94">
        <f t="shared" si="220"/>
        <v>0.28990622874312977</v>
      </c>
      <c r="J2000" s="94">
        <f t="shared" si="220"/>
        <v>0.28990622874312977</v>
      </c>
      <c r="K2000" s="94">
        <f t="shared" si="220"/>
        <v>0.28990622874312977</v>
      </c>
      <c r="L2000" s="94">
        <f t="shared" si="220"/>
        <v>0.28990622874312977</v>
      </c>
      <c r="M2000" s="94">
        <f t="shared" si="220"/>
        <v>0.28990622874312977</v>
      </c>
      <c r="N2000" s="94">
        <f t="shared" si="220"/>
        <v>0.28990622874312977</v>
      </c>
      <c r="O2000" s="94">
        <f t="shared" si="220"/>
        <v>0.28990622874312977</v>
      </c>
      <c r="P2000" s="94">
        <f t="shared" si="220"/>
        <v>0.28990622874312977</v>
      </c>
      <c r="Q2000" s="94">
        <f t="shared" si="220"/>
        <v>0.28990622874312977</v>
      </c>
      <c r="R2000" s="94">
        <f t="shared" si="220"/>
        <v>0.28990622874312977</v>
      </c>
      <c r="S2000" s="93">
        <f>(1+H2000)^((5-Dashboard!$F$9)*3/12)</f>
        <v>1.0657112122502039</v>
      </c>
      <c r="T2000" s="93">
        <f t="shared" si="219"/>
        <v>1.3746675307229297</v>
      </c>
      <c r="U2000" s="93">
        <f t="shared" si="219"/>
        <v>1.7731922103304447</v>
      </c>
      <c r="V2000" s="93">
        <f t="shared" si="219"/>
        <v>2.2872516768640385</v>
      </c>
      <c r="W2000" s="93">
        <f t="shared" si="219"/>
        <v>2.9503401846900914</v>
      </c>
      <c r="X2000" s="93">
        <f t="shared" si="219"/>
        <v>3.8056621811429046</v>
      </c>
      <c r="Y2000" s="93">
        <f t="shared" si="218"/>
        <v>4.9089473519483979</v>
      </c>
      <c r="Z2000" s="93">
        <f t="shared" si="218"/>
        <v>6.3320817658503312</v>
      </c>
      <c r="AA2000" s="93">
        <f t="shared" si="218"/>
        <v>8.1677917106811382</v>
      </c>
      <c r="AB2000" s="93">
        <f t="shared" si="218"/>
        <v>10.535685402684104</v>
      </c>
      <c r="AC2000" s="95">
        <f t="shared" si="218"/>
        <v>13.590046225000295</v>
      </c>
      <c r="AE2000" s="96"/>
    </row>
    <row r="2001" spans="3:31" ht="24.75" customHeight="1" x14ac:dyDescent="0.25">
      <c r="C2001" s="91">
        <f>ABS(E2001-Dashboard!$F$13)</f>
        <v>24.545500062420096</v>
      </c>
      <c r="D2001" s="92">
        <f t="shared" si="221"/>
        <v>0.29000622874312976</v>
      </c>
      <c r="E2001" s="93" cm="1">
        <f t="array" ref="E2001">SUM('DRE + DCF'!$S$41/TIR!S2001,'DRE + DCF'!$U$41:$AD$41/TIR!T2001:AC2001,TIR!F2001)</f>
        <v>24.964499937579902</v>
      </c>
      <c r="F2001" s="100">
        <f>'DRE + DCF'!$AE$38*'DRE + DCF'!$AE$39*(1+G2001)/(R2001-G2001)/AC2001</f>
        <v>7.9929527798910307</v>
      </c>
      <c r="G2001" s="92">
        <f>R2001*(1-'DRE + DCF'!$AE$39)</f>
        <v>0.17400373724587784</v>
      </c>
      <c r="H2001" s="94">
        <f t="shared" si="217"/>
        <v>0.29000622874312976</v>
      </c>
      <c r="I2001" s="94">
        <f t="shared" si="220"/>
        <v>0.29000622874312976</v>
      </c>
      <c r="J2001" s="94">
        <f t="shared" si="220"/>
        <v>0.29000622874312976</v>
      </c>
      <c r="K2001" s="94">
        <f t="shared" si="220"/>
        <v>0.29000622874312976</v>
      </c>
      <c r="L2001" s="94">
        <f t="shared" si="220"/>
        <v>0.29000622874312976</v>
      </c>
      <c r="M2001" s="94">
        <f t="shared" si="220"/>
        <v>0.29000622874312976</v>
      </c>
      <c r="N2001" s="94">
        <f t="shared" si="220"/>
        <v>0.29000622874312976</v>
      </c>
      <c r="O2001" s="94">
        <f t="shared" si="220"/>
        <v>0.29000622874312976</v>
      </c>
      <c r="P2001" s="94">
        <f t="shared" si="220"/>
        <v>0.29000622874312976</v>
      </c>
      <c r="Q2001" s="94">
        <f t="shared" si="220"/>
        <v>0.29000622874312976</v>
      </c>
      <c r="R2001" s="94">
        <f t="shared" si="220"/>
        <v>0.29000622874312976</v>
      </c>
      <c r="S2001" s="93">
        <f>(1+H2001)^((5-Dashboard!$F$9)*3/12)</f>
        <v>1.0657318664692408</v>
      </c>
      <c r="T2001" s="93">
        <f t="shared" si="219"/>
        <v>1.3748007459153619</v>
      </c>
      <c r="U2001" s="93">
        <f t="shared" si="219"/>
        <v>1.7735015255115179</v>
      </c>
      <c r="V2001" s="93">
        <f t="shared" si="219"/>
        <v>2.2878280145953007</v>
      </c>
      <c r="W2001" s="93">
        <f t="shared" si="219"/>
        <v>2.9513123891209658</v>
      </c>
      <c r="X2001" s="93">
        <f t="shared" si="219"/>
        <v>3.8072113649328134</v>
      </c>
      <c r="Y2001" s="93">
        <f t="shared" si="218"/>
        <v>4.911326374904962</v>
      </c>
      <c r="Z2001" s="93">
        <f t="shared" si="218"/>
        <v>6.335641615017817</v>
      </c>
      <c r="AA2001" s="93">
        <f t="shared" si="218"/>
        <v>8.1730171464571661</v>
      </c>
      <c r="AB2001" s="93">
        <f t="shared" si="218"/>
        <v>10.543243026554144</v>
      </c>
      <c r="AC2001" s="95">
        <f t="shared" si="218"/>
        <v>13.600849175407413</v>
      </c>
      <c r="AE2001" s="96"/>
    </row>
    <row r="2002" spans="3:31" ht="24.75" customHeight="1" x14ac:dyDescent="0.25">
      <c r="C2002" s="91">
        <f>ABS(E2002-Dashboard!$F$13)</f>
        <v>24.559797630676535</v>
      </c>
      <c r="D2002" s="92">
        <f t="shared" si="221"/>
        <v>0.29010622874312975</v>
      </c>
      <c r="E2002" s="93" cm="1">
        <f t="array" ref="E2002">SUM('DRE + DCF'!$S$41/TIR!S2002,'DRE + DCF'!$U$41:$AD$41/TIR!T2002:AC2002,TIR!F2002)</f>
        <v>24.950202369323463</v>
      </c>
      <c r="F2002" s="100">
        <f>'DRE + DCF'!$AE$38*'DRE + DCF'!$AE$39*(1+G2002)/(R2002-G2002)/AC2002</f>
        <v>7.9842596282261971</v>
      </c>
      <c r="G2002" s="92">
        <f>R2002*(1-'DRE + DCF'!$AE$39)</f>
        <v>0.17406373724587784</v>
      </c>
      <c r="H2002" s="94">
        <f t="shared" si="217"/>
        <v>0.29010622874312975</v>
      </c>
      <c r="I2002" s="94">
        <f t="shared" si="220"/>
        <v>0.29010622874312975</v>
      </c>
      <c r="J2002" s="94">
        <f t="shared" si="220"/>
        <v>0.29010622874312975</v>
      </c>
      <c r="K2002" s="94">
        <f t="shared" si="220"/>
        <v>0.29010622874312975</v>
      </c>
      <c r="L2002" s="94">
        <f t="shared" si="220"/>
        <v>0.29010622874312975</v>
      </c>
      <c r="M2002" s="94">
        <f t="shared" si="220"/>
        <v>0.29010622874312975</v>
      </c>
      <c r="N2002" s="94">
        <f t="shared" si="220"/>
        <v>0.29010622874312975</v>
      </c>
      <c r="O2002" s="94">
        <f t="shared" si="220"/>
        <v>0.29010622874312975</v>
      </c>
      <c r="P2002" s="94">
        <f t="shared" si="220"/>
        <v>0.29010622874312975</v>
      </c>
      <c r="Q2002" s="94">
        <f t="shared" si="220"/>
        <v>0.29010622874312975</v>
      </c>
      <c r="R2002" s="94">
        <f t="shared" si="220"/>
        <v>0.29010622874312975</v>
      </c>
      <c r="S2002" s="93">
        <f>(1+H2002)^((5-Dashboard!$F$9)*3/12)</f>
        <v>1.0657525194874917</v>
      </c>
      <c r="T2002" s="93">
        <f t="shared" si="219"/>
        <v>1.3749339636894968</v>
      </c>
      <c r="U2002" s="93">
        <f t="shared" si="219"/>
        <v>1.7738108706663001</v>
      </c>
      <c r="V2002" s="93">
        <f t="shared" si="219"/>
        <v>2.2884044528588676</v>
      </c>
      <c r="W2002" s="93">
        <f t="shared" si="219"/>
        <v>2.9522848385167388</v>
      </c>
      <c r="X2002" s="93">
        <f t="shared" si="219"/>
        <v>3.8087610591943499</v>
      </c>
      <c r="Y2002" s="93">
        <f t="shared" si="218"/>
        <v>4.9137063662609108</v>
      </c>
      <c r="Z2002" s="93">
        <f t="shared" si="218"/>
        <v>6.3392031893279714</v>
      </c>
      <c r="AA2002" s="93">
        <f t="shared" si="218"/>
        <v>8.1782455198203294</v>
      </c>
      <c r="AB2002" s="93">
        <f t="shared" si="218"/>
        <v>10.550805485310802</v>
      </c>
      <c r="AC2002" s="95">
        <f t="shared" si="218"/>
        <v>13.611659874856645</v>
      </c>
      <c r="AE2002" s="96"/>
    </row>
    <row r="2003" spans="3:31" ht="24.75" customHeight="1" x14ac:dyDescent="0.25">
      <c r="C2003" s="91">
        <f>ABS(E2003-Dashboard!$F$13)</f>
        <v>24.574081222694264</v>
      </c>
      <c r="D2003" s="92">
        <f t="shared" si="221"/>
        <v>0.29020622874312973</v>
      </c>
      <c r="E2003" s="93" cm="1">
        <f t="array" ref="E2003">SUM('DRE + DCF'!$S$41/TIR!S2003,'DRE + DCF'!$U$41:$AD$41/TIR!T2003:AC2003,TIR!F2003)</f>
        <v>24.935918777305734</v>
      </c>
      <c r="F2003" s="100">
        <f>'DRE + DCF'!$AE$38*'DRE + DCF'!$AE$39*(1+G2003)/(R2003-G2003)/AC2003</f>
        <v>7.9755773492448343</v>
      </c>
      <c r="G2003" s="92">
        <f>R2003*(1-'DRE + DCF'!$AE$39)</f>
        <v>0.17412373724587785</v>
      </c>
      <c r="H2003" s="94">
        <f t="shared" si="217"/>
        <v>0.29020622874312973</v>
      </c>
      <c r="I2003" s="94">
        <f t="shared" si="220"/>
        <v>0.29020622874312973</v>
      </c>
      <c r="J2003" s="94">
        <f t="shared" si="220"/>
        <v>0.29020622874312973</v>
      </c>
      <c r="K2003" s="94">
        <f t="shared" si="220"/>
        <v>0.29020622874312973</v>
      </c>
      <c r="L2003" s="94">
        <f t="shared" si="220"/>
        <v>0.29020622874312973</v>
      </c>
      <c r="M2003" s="94">
        <f t="shared" si="220"/>
        <v>0.29020622874312973</v>
      </c>
      <c r="N2003" s="94">
        <f t="shared" si="220"/>
        <v>0.29020622874312973</v>
      </c>
      <c r="O2003" s="94">
        <f t="shared" si="220"/>
        <v>0.29020622874312973</v>
      </c>
      <c r="P2003" s="94">
        <f t="shared" si="220"/>
        <v>0.29020622874312973</v>
      </c>
      <c r="Q2003" s="94">
        <f t="shared" si="220"/>
        <v>0.29020622874312973</v>
      </c>
      <c r="R2003" s="94">
        <f t="shared" si="220"/>
        <v>0.29020622874312973</v>
      </c>
      <c r="S2003" s="93">
        <f>(1+H2003)^((5-Dashboard!$F$9)*3/12)</f>
        <v>1.0657731713051195</v>
      </c>
      <c r="T2003" s="93">
        <f t="shared" si="219"/>
        <v>1.3750671840451838</v>
      </c>
      <c r="U2003" s="93">
        <f t="shared" si="219"/>
        <v>1.7741202457953718</v>
      </c>
      <c r="V2003" s="93">
        <f t="shared" si="219"/>
        <v>2.2889809916644808</v>
      </c>
      <c r="W2003" s="93">
        <f t="shared" si="219"/>
        <v>2.9532575329201389</v>
      </c>
      <c r="X2003" s="93">
        <f t="shared" si="219"/>
        <v>3.8103112640561316</v>
      </c>
      <c r="Y2003" s="93">
        <f t="shared" si="218"/>
        <v>4.9160873263353295</v>
      </c>
      <c r="Z2003" s="93">
        <f t="shared" si="218"/>
        <v>6.3427664894830009</v>
      </c>
      <c r="AA2003" s="93">
        <f t="shared" si="218"/>
        <v>8.1834768321941631</v>
      </c>
      <c r="AB2003" s="93">
        <f t="shared" si="218"/>
        <v>10.558372781672006</v>
      </c>
      <c r="AC2003" s="95">
        <f t="shared" si="218"/>
        <v>13.622478328305148</v>
      </c>
      <c r="AE2003" s="96"/>
    </row>
    <row r="2004" spans="3:31" ht="24.75" customHeight="1" x14ac:dyDescent="0.25">
      <c r="C2004" s="91">
        <f>ABS(E2004-Dashboard!$F$13)</f>
        <v>24.588350856311258</v>
      </c>
      <c r="D2004" s="92">
        <f t="shared" si="221"/>
        <v>0.29030622874312972</v>
      </c>
      <c r="E2004" s="93" cm="1">
        <f t="array" ref="E2004">SUM('DRE + DCF'!$S$41/TIR!S2004,'DRE + DCF'!$U$41:$AD$41/TIR!T2004:AC2004,TIR!F2004)</f>
        <v>24.92164914368874</v>
      </c>
      <c r="F2004" s="100">
        <f>'DRE + DCF'!$AE$38*'DRE + DCF'!$AE$39*(1+G2004)/(R2004-G2004)/AC2004</f>
        <v>7.9669059273119327</v>
      </c>
      <c r="G2004" s="92">
        <f>R2004*(1-'DRE + DCF'!$AE$39)</f>
        <v>0.17418373724587782</v>
      </c>
      <c r="H2004" s="94">
        <f t="shared" si="217"/>
        <v>0.29030622874312972</v>
      </c>
      <c r="I2004" s="94">
        <f t="shared" si="220"/>
        <v>0.29030622874312972</v>
      </c>
      <c r="J2004" s="94">
        <f t="shared" si="220"/>
        <v>0.29030622874312972</v>
      </c>
      <c r="K2004" s="94">
        <f t="shared" si="220"/>
        <v>0.29030622874312972</v>
      </c>
      <c r="L2004" s="94">
        <f t="shared" si="220"/>
        <v>0.29030622874312972</v>
      </c>
      <c r="M2004" s="94">
        <f t="shared" si="220"/>
        <v>0.29030622874312972</v>
      </c>
      <c r="N2004" s="94">
        <f t="shared" si="220"/>
        <v>0.29030622874312972</v>
      </c>
      <c r="O2004" s="94">
        <f t="shared" si="220"/>
        <v>0.29030622874312972</v>
      </c>
      <c r="P2004" s="94">
        <f t="shared" si="220"/>
        <v>0.29030622874312972</v>
      </c>
      <c r="Q2004" s="94">
        <f t="shared" si="220"/>
        <v>0.29030622874312972</v>
      </c>
      <c r="R2004" s="94">
        <f t="shared" si="220"/>
        <v>0.29030622874312972</v>
      </c>
      <c r="S2004" s="93">
        <f>(1+H2004)^((5-Dashboard!$F$9)*3/12)</f>
        <v>1.0657938219222871</v>
      </c>
      <c r="T2004" s="93">
        <f t="shared" si="219"/>
        <v>1.375200406982273</v>
      </c>
      <c r="U2004" s="93">
        <f t="shared" si="219"/>
        <v>1.7744296508993138</v>
      </c>
      <c r="V2004" s="93">
        <f t="shared" si="219"/>
        <v>2.2895576310218817</v>
      </c>
      <c r="W2004" s="93">
        <f t="shared" si="219"/>
        <v>2.9542304723738981</v>
      </c>
      <c r="X2004" s="93">
        <f t="shared" si="219"/>
        <v>3.8118619796467992</v>
      </c>
      <c r="Y2004" s="93">
        <f t="shared" si="218"/>
        <v>4.9184692554473823</v>
      </c>
      <c r="Z2004" s="93">
        <f t="shared" si="218"/>
        <v>6.3463315161853409</v>
      </c>
      <c r="AA2004" s="93">
        <f t="shared" si="218"/>
        <v>8.188711085002776</v>
      </c>
      <c r="AB2004" s="93">
        <f t="shared" si="218"/>
        <v>10.565944918356994</v>
      </c>
      <c r="AC2004" s="95">
        <f t="shared" si="218"/>
        <v>13.633304540712849</v>
      </c>
      <c r="AE2004" s="96"/>
    </row>
    <row r="2005" spans="3:31" ht="24.75" customHeight="1" x14ac:dyDescent="0.25">
      <c r="C2005" s="91">
        <f>ABS(E2005-Dashboard!$F$13)</f>
        <v>24.602606549337786</v>
      </c>
      <c r="D2005" s="92">
        <f t="shared" si="221"/>
        <v>0.29040622874312971</v>
      </c>
      <c r="E2005" s="93" cm="1">
        <f t="array" ref="E2005">SUM('DRE + DCF'!$S$41/TIR!S2005,'DRE + DCF'!$U$41:$AD$41/TIR!T2005:AC2005,TIR!F2005)</f>
        <v>24.907393450662212</v>
      </c>
      <c r="F2005" s="100">
        <f>'DRE + DCF'!$AE$38*'DRE + DCF'!$AE$39*(1+G2005)/(R2005-G2005)/AC2005</f>
        <v>7.9582453468183223</v>
      </c>
      <c r="G2005" s="92">
        <f>R2005*(1-'DRE + DCF'!$AE$39)</f>
        <v>0.17424373724587783</v>
      </c>
      <c r="H2005" s="94">
        <f t="shared" si="217"/>
        <v>0.29040622874312971</v>
      </c>
      <c r="I2005" s="94">
        <f t="shared" si="220"/>
        <v>0.29040622874312971</v>
      </c>
      <c r="J2005" s="94">
        <f t="shared" si="220"/>
        <v>0.29040622874312971</v>
      </c>
      <c r="K2005" s="94">
        <f t="shared" si="220"/>
        <v>0.29040622874312971</v>
      </c>
      <c r="L2005" s="94">
        <f t="shared" si="220"/>
        <v>0.29040622874312971</v>
      </c>
      <c r="M2005" s="94">
        <f t="shared" si="220"/>
        <v>0.29040622874312971</v>
      </c>
      <c r="N2005" s="94">
        <f t="shared" si="220"/>
        <v>0.29040622874312971</v>
      </c>
      <c r="O2005" s="94">
        <f t="shared" si="220"/>
        <v>0.29040622874312971</v>
      </c>
      <c r="P2005" s="94">
        <f t="shared" si="220"/>
        <v>0.29040622874312971</v>
      </c>
      <c r="Q2005" s="94">
        <f t="shared" si="220"/>
        <v>0.29040622874312971</v>
      </c>
      <c r="R2005" s="94">
        <f t="shared" si="220"/>
        <v>0.29040622874312971</v>
      </c>
      <c r="S2005" s="93">
        <f>(1+H2005)^((5-Dashboard!$F$9)*3/12)</f>
        <v>1.0658144713391573</v>
      </c>
      <c r="T2005" s="93">
        <f t="shared" si="219"/>
        <v>1.3753336325006145</v>
      </c>
      <c r="U2005" s="93">
        <f t="shared" si="219"/>
        <v>1.7747390859787073</v>
      </c>
      <c r="V2005" s="93">
        <f t="shared" si="219"/>
        <v>2.2901343709408128</v>
      </c>
      <c r="W2005" s="93">
        <f t="shared" si="219"/>
        <v>2.9552036569207538</v>
      </c>
      <c r="X2005" s="93">
        <f t="shared" si="219"/>
        <v>3.8134132060950159</v>
      </c>
      <c r="Y2005" s="93">
        <f t="shared" si="218"/>
        <v>4.920852153916317</v>
      </c>
      <c r="Z2005" s="93">
        <f t="shared" si="218"/>
        <v>6.3498982701376612</v>
      </c>
      <c r="AA2005" s="93">
        <f t="shared" si="218"/>
        <v>8.1939482796708631</v>
      </c>
      <c r="AB2005" s="93">
        <f t="shared" si="218"/>
        <v>10.573521898086334</v>
      </c>
      <c r="AC2005" s="95">
        <f t="shared" si="218"/>
        <v>13.644138517042485</v>
      </c>
      <c r="AE2005" s="96"/>
    </row>
    <row r="2006" spans="3:31" ht="24.75" customHeight="1" x14ac:dyDescent="0.25">
      <c r="C2006" s="91">
        <f>ABS(E2006-Dashboard!$F$13)</f>
        <v>24.616848319556503</v>
      </c>
      <c r="D2006" s="92">
        <f t="shared" si="221"/>
        <v>0.2905062287431297</v>
      </c>
      <c r="E2006" s="93" cm="1">
        <f t="array" ref="E2006">SUM('DRE + DCF'!$S$41/TIR!S2006,'DRE + DCF'!$U$41:$AD$41/TIR!T2006:AC2006,TIR!F2006)</f>
        <v>24.893151680443495</v>
      </c>
      <c r="F2006" s="100">
        <f>'DRE + DCF'!$AE$38*'DRE + DCF'!$AE$39*(1+G2006)/(R2006-G2006)/AC2006</f>
        <v>7.9495955921806329</v>
      </c>
      <c r="G2006" s="92">
        <f>R2006*(1-'DRE + DCF'!$AE$39)</f>
        <v>0.1743037372458778</v>
      </c>
      <c r="H2006" s="94">
        <f t="shared" si="217"/>
        <v>0.2905062287431297</v>
      </c>
      <c r="I2006" s="94">
        <f t="shared" si="220"/>
        <v>0.2905062287431297</v>
      </c>
      <c r="J2006" s="94">
        <f t="shared" si="220"/>
        <v>0.2905062287431297</v>
      </c>
      <c r="K2006" s="94">
        <f t="shared" si="220"/>
        <v>0.2905062287431297</v>
      </c>
      <c r="L2006" s="94">
        <f t="shared" si="220"/>
        <v>0.2905062287431297</v>
      </c>
      <c r="M2006" s="94">
        <f t="shared" si="220"/>
        <v>0.2905062287431297</v>
      </c>
      <c r="N2006" s="94">
        <f t="shared" si="220"/>
        <v>0.2905062287431297</v>
      </c>
      <c r="O2006" s="94">
        <f t="shared" si="220"/>
        <v>0.2905062287431297</v>
      </c>
      <c r="P2006" s="94">
        <f t="shared" si="220"/>
        <v>0.2905062287431297</v>
      </c>
      <c r="Q2006" s="94">
        <f t="shared" si="220"/>
        <v>0.2905062287431297</v>
      </c>
      <c r="R2006" s="94">
        <f t="shared" si="220"/>
        <v>0.2905062287431297</v>
      </c>
      <c r="S2006" s="93">
        <f>(1+H2006)^((5-Dashboard!$F$9)*3/12)</f>
        <v>1.0658351195558926</v>
      </c>
      <c r="T2006" s="93">
        <f t="shared" si="219"/>
        <v>1.3754668606000577</v>
      </c>
      <c r="U2006" s="93">
        <f t="shared" si="219"/>
        <v>1.7750485510341325</v>
      </c>
      <c r="V2006" s="93">
        <f t="shared" si="219"/>
        <v>2.2907112114310153</v>
      </c>
      <c r="W2006" s="93">
        <f t="shared" si="219"/>
        <v>2.9561770866034456</v>
      </c>
      <c r="X2006" s="93">
        <f t="shared" si="219"/>
        <v>3.814964943529465</v>
      </c>
      <c r="Y2006" s="93">
        <f t="shared" si="218"/>
        <v>4.9232360220614568</v>
      </c>
      <c r="Z2006" s="93">
        <f t="shared" si="218"/>
        <v>6.3534667520428583</v>
      </c>
      <c r="AA2006" s="93">
        <f t="shared" si="218"/>
        <v>8.1991884176236898</v>
      </c>
      <c r="AB2006" s="93">
        <f t="shared" si="218"/>
        <v>10.581103723581897</v>
      </c>
      <c r="AC2006" s="95">
        <f t="shared" si="218"/>
        <v>13.654980262259562</v>
      </c>
      <c r="AE2006" s="96"/>
    </row>
    <row r="2007" spans="3:31" ht="24.75" customHeight="1" x14ac:dyDescent="0.25">
      <c r="C2007" s="91">
        <f>ABS(E2007-Dashboard!$F$13)</f>
        <v>24.631076184722442</v>
      </c>
      <c r="D2007" s="92">
        <f t="shared" si="221"/>
        <v>0.29060622874312969</v>
      </c>
      <c r="E2007" s="93" cm="1">
        <f t="array" ref="E2007">SUM('DRE + DCF'!$S$41/TIR!S2007,'DRE + DCF'!$U$41:$AD$41/TIR!T2007:AC2007,TIR!F2007)</f>
        <v>24.878923815277556</v>
      </c>
      <c r="F2007" s="100">
        <f>'DRE + DCF'!$AE$38*'DRE + DCF'!$AE$39*(1+G2007)/(R2007-G2007)/AC2007</f>
        <v>7.9409566478412463</v>
      </c>
      <c r="G2007" s="92">
        <f>R2007*(1-'DRE + DCF'!$AE$39)</f>
        <v>0.17436373724587781</v>
      </c>
      <c r="H2007" s="94">
        <f t="shared" si="217"/>
        <v>0.29060622874312969</v>
      </c>
      <c r="I2007" s="94">
        <f t="shared" si="220"/>
        <v>0.29060622874312969</v>
      </c>
      <c r="J2007" s="94">
        <f t="shared" si="220"/>
        <v>0.29060622874312969</v>
      </c>
      <c r="K2007" s="94">
        <f t="shared" si="220"/>
        <v>0.29060622874312969</v>
      </c>
      <c r="L2007" s="94">
        <f t="shared" si="220"/>
        <v>0.29060622874312969</v>
      </c>
      <c r="M2007" s="94">
        <f t="shared" si="220"/>
        <v>0.29060622874312969</v>
      </c>
      <c r="N2007" s="94">
        <f t="shared" si="220"/>
        <v>0.29060622874312969</v>
      </c>
      <c r="O2007" s="94">
        <f t="shared" si="220"/>
        <v>0.29060622874312969</v>
      </c>
      <c r="P2007" s="94">
        <f t="shared" si="220"/>
        <v>0.29060622874312969</v>
      </c>
      <c r="Q2007" s="94">
        <f t="shared" si="220"/>
        <v>0.29060622874312969</v>
      </c>
      <c r="R2007" s="94">
        <f t="shared" si="220"/>
        <v>0.29060622874312969</v>
      </c>
      <c r="S2007" s="93">
        <f>(1+H2007)^((5-Dashboard!$F$9)*3/12)</f>
        <v>1.0658557665726562</v>
      </c>
      <c r="T2007" s="93">
        <f t="shared" si="219"/>
        <v>1.3756000912804534</v>
      </c>
      <c r="U2007" s="93">
        <f t="shared" si="219"/>
        <v>1.7753580460661709</v>
      </c>
      <c r="V2007" s="93">
        <f t="shared" si="219"/>
        <v>2.2912881525022324</v>
      </c>
      <c r="W2007" s="93">
        <f t="shared" si="219"/>
        <v>2.9571507614647192</v>
      </c>
      <c r="X2007" s="93">
        <f t="shared" si="219"/>
        <v>3.8165171920788556</v>
      </c>
      <c r="Y2007" s="93">
        <f t="shared" si="218"/>
        <v>4.9256208602022102</v>
      </c>
      <c r="Z2007" s="93">
        <f t="shared" si="218"/>
        <v>6.3570369626040648</v>
      </c>
      <c r="AA2007" s="93">
        <f t="shared" si="218"/>
        <v>8.2044315002871127</v>
      </c>
      <c r="AB2007" s="93">
        <f t="shared" si="218"/>
        <v>10.588690397566888</v>
      </c>
      <c r="AC2007" s="95">
        <f t="shared" si="218"/>
        <v>13.665829781332391</v>
      </c>
      <c r="AE2007" s="96"/>
    </row>
    <row r="2008" spans="3:31" ht="24.75" customHeight="1" x14ac:dyDescent="0.25">
      <c r="C2008" s="91">
        <f>ABS(E2008-Dashboard!$F$13)</f>
        <v>24.645290162563111</v>
      </c>
      <c r="D2008" s="92">
        <f t="shared" si="221"/>
        <v>0.29070622874312968</v>
      </c>
      <c r="E2008" s="93" cm="1">
        <f t="array" ref="E2008">SUM('DRE + DCF'!$S$41/TIR!S2008,'DRE + DCF'!$U$41:$AD$41/TIR!T2008:AC2008,TIR!F2008)</f>
        <v>24.864709837436887</v>
      </c>
      <c r="F2008" s="100">
        <f>'DRE + DCF'!$AE$38*'DRE + DCF'!$AE$39*(1+G2008)/(R2008-G2008)/AC2008</f>
        <v>7.9323284982682436</v>
      </c>
      <c r="G2008" s="92">
        <f>R2008*(1-'DRE + DCF'!$AE$39)</f>
        <v>0.17442373724587781</v>
      </c>
      <c r="H2008" s="94">
        <f t="shared" si="217"/>
        <v>0.29070622874312968</v>
      </c>
      <c r="I2008" s="94">
        <f t="shared" si="220"/>
        <v>0.29070622874312968</v>
      </c>
      <c r="J2008" s="94">
        <f t="shared" si="220"/>
        <v>0.29070622874312968</v>
      </c>
      <c r="K2008" s="94">
        <f t="shared" si="220"/>
        <v>0.29070622874312968</v>
      </c>
      <c r="L2008" s="94">
        <f t="shared" si="220"/>
        <v>0.29070622874312968</v>
      </c>
      <c r="M2008" s="94">
        <f t="shared" si="220"/>
        <v>0.29070622874312968</v>
      </c>
      <c r="N2008" s="94">
        <f t="shared" si="220"/>
        <v>0.29070622874312968</v>
      </c>
      <c r="O2008" s="94">
        <f t="shared" si="220"/>
        <v>0.29070622874312968</v>
      </c>
      <c r="P2008" s="94">
        <f t="shared" si="220"/>
        <v>0.29070622874312968</v>
      </c>
      <c r="Q2008" s="94">
        <f t="shared" si="220"/>
        <v>0.29070622874312968</v>
      </c>
      <c r="R2008" s="94">
        <f t="shared" si="220"/>
        <v>0.29070622874312968</v>
      </c>
      <c r="S2008" s="93">
        <f>(1+H2008)^((5-Dashboard!$F$9)*3/12)</f>
        <v>1.0658764123896105</v>
      </c>
      <c r="T2008" s="93">
        <f t="shared" si="219"/>
        <v>1.375733324541651</v>
      </c>
      <c r="U2008" s="93">
        <f t="shared" si="219"/>
        <v>1.7756675710754024</v>
      </c>
      <c r="V2008" s="93">
        <f t="shared" si="219"/>
        <v>2.2918651941642056</v>
      </c>
      <c r="W2008" s="93">
        <f t="shared" si="219"/>
        <v>2.9581246815473223</v>
      </c>
      <c r="X2008" s="93">
        <f t="shared" si="219"/>
        <v>3.8180699518719159</v>
      </c>
      <c r="Y2008" s="93">
        <f t="shared" si="218"/>
        <v>4.928006668658063</v>
      </c>
      <c r="Z2008" s="93">
        <f t="shared" si="218"/>
        <v>6.3606089025246426</v>
      </c>
      <c r="AA2008" s="93">
        <f t="shared" si="218"/>
        <v>8.2096775290875588</v>
      </c>
      <c r="AB2008" s="93">
        <f t="shared" si="218"/>
        <v>10.596281922765819</v>
      </c>
      <c r="AC2008" s="95">
        <f t="shared" si="218"/>
        <v>13.676687079232069</v>
      </c>
      <c r="AE2008" s="96"/>
    </row>
    <row r="2009" spans="3:31" ht="24.75" customHeight="1" x14ac:dyDescent="0.25">
      <c r="C2009" s="91">
        <f>ABS(E2009-Dashboard!$F$13)</f>
        <v>24.659490270778548</v>
      </c>
      <c r="D2009" s="92">
        <f t="shared" si="221"/>
        <v>0.29080622874312967</v>
      </c>
      <c r="E2009" s="93" cm="1">
        <f t="array" ref="E2009">SUM('DRE + DCF'!$S$41/TIR!S2009,'DRE + DCF'!$U$41:$AD$41/TIR!T2009:AC2009,TIR!F2009)</f>
        <v>24.85050972922145</v>
      </c>
      <c r="F2009" s="100">
        <f>'DRE + DCF'!$AE$38*'DRE + DCF'!$AE$39*(1+G2009)/(R2009-G2009)/AC2009</f>
        <v>7.923711127955352</v>
      </c>
      <c r="G2009" s="92">
        <f>R2009*(1-'DRE + DCF'!$AE$39)</f>
        <v>0.17448373724587779</v>
      </c>
      <c r="H2009" s="94">
        <f t="shared" si="217"/>
        <v>0.29080622874312967</v>
      </c>
      <c r="I2009" s="94">
        <f t="shared" si="220"/>
        <v>0.29080622874312967</v>
      </c>
      <c r="J2009" s="94">
        <f t="shared" si="220"/>
        <v>0.29080622874312967</v>
      </c>
      <c r="K2009" s="94">
        <f t="shared" si="220"/>
        <v>0.29080622874312967</v>
      </c>
      <c r="L2009" s="94">
        <f t="shared" si="220"/>
        <v>0.29080622874312967</v>
      </c>
      <c r="M2009" s="94">
        <f t="shared" si="220"/>
        <v>0.29080622874312967</v>
      </c>
      <c r="N2009" s="94">
        <f t="shared" si="220"/>
        <v>0.29080622874312967</v>
      </c>
      <c r="O2009" s="94">
        <f t="shared" si="220"/>
        <v>0.29080622874312967</v>
      </c>
      <c r="P2009" s="94">
        <f t="shared" si="220"/>
        <v>0.29080622874312967</v>
      </c>
      <c r="Q2009" s="94">
        <f t="shared" si="220"/>
        <v>0.29080622874312967</v>
      </c>
      <c r="R2009" s="94">
        <f t="shared" si="220"/>
        <v>0.29080622874312967</v>
      </c>
      <c r="S2009" s="93">
        <f>(1+H2009)^((5-Dashboard!$F$9)*3/12)</f>
        <v>1.0658970570069182</v>
      </c>
      <c r="T2009" s="93">
        <f t="shared" si="219"/>
        <v>1.3758665603835007</v>
      </c>
      <c r="U2009" s="93">
        <f t="shared" si="219"/>
        <v>1.775977126062408</v>
      </c>
      <c r="V2009" s="93">
        <f t="shared" si="219"/>
        <v>2.2924423364266788</v>
      </c>
      <c r="W2009" s="93">
        <f t="shared" si="219"/>
        <v>2.95909884689401</v>
      </c>
      <c r="X2009" s="93">
        <f t="shared" si="219"/>
        <v>3.8196232230374005</v>
      </c>
      <c r="Y2009" s="93">
        <f t="shared" si="218"/>
        <v>4.9303934477485853</v>
      </c>
      <c r="Z2009" s="93">
        <f t="shared" si="218"/>
        <v>6.364182572508188</v>
      </c>
      <c r="AA2009" s="93">
        <f t="shared" si="218"/>
        <v>8.2149265054520431</v>
      </c>
      <c r="AB2009" s="93">
        <f t="shared" si="218"/>
        <v>10.603878301904528</v>
      </c>
      <c r="AC2009" s="95">
        <f t="shared" si="218"/>
        <v>13.687552160932485</v>
      </c>
      <c r="AE2009" s="96"/>
    </row>
    <row r="2010" spans="3:31" ht="24.75" customHeight="1" x14ac:dyDescent="0.25">
      <c r="C2010" s="91">
        <f>ABS(E2010-Dashboard!$F$13)</f>
        <v>24.673676527041316</v>
      </c>
      <c r="D2010" s="92">
        <f t="shared" si="221"/>
        <v>0.29090622874312966</v>
      </c>
      <c r="E2010" s="93" cm="1">
        <f t="array" ref="E2010">SUM('DRE + DCF'!$S$41/TIR!S2010,'DRE + DCF'!$U$41:$AD$41/TIR!T2010:AC2010,TIR!F2010)</f>
        <v>24.836323472958682</v>
      </c>
      <c r="F2010" s="100">
        <f>'DRE + DCF'!$AE$38*'DRE + DCF'!$AE$39*(1+G2010)/(R2010-G2010)/AC2010</f>
        <v>7.915104521421906</v>
      </c>
      <c r="G2010" s="92">
        <f>R2010*(1-'DRE + DCF'!$AE$39)</f>
        <v>0.17454373724587779</v>
      </c>
      <c r="H2010" s="94">
        <f t="shared" si="217"/>
        <v>0.29090622874312966</v>
      </c>
      <c r="I2010" s="94">
        <f t="shared" si="220"/>
        <v>0.29090622874312966</v>
      </c>
      <c r="J2010" s="94">
        <f t="shared" si="220"/>
        <v>0.29090622874312966</v>
      </c>
      <c r="K2010" s="94">
        <f t="shared" si="220"/>
        <v>0.29090622874312966</v>
      </c>
      <c r="L2010" s="94">
        <f t="shared" si="220"/>
        <v>0.29090622874312966</v>
      </c>
      <c r="M2010" s="94">
        <f t="shared" si="220"/>
        <v>0.29090622874312966</v>
      </c>
      <c r="N2010" s="94">
        <f t="shared" si="220"/>
        <v>0.29090622874312966</v>
      </c>
      <c r="O2010" s="94">
        <f t="shared" si="220"/>
        <v>0.29090622874312966</v>
      </c>
      <c r="P2010" s="94">
        <f t="shared" si="220"/>
        <v>0.29090622874312966</v>
      </c>
      <c r="Q2010" s="94">
        <f t="shared" si="220"/>
        <v>0.29090622874312966</v>
      </c>
      <c r="R2010" s="94">
        <f t="shared" si="220"/>
        <v>0.29090622874312966</v>
      </c>
      <c r="S2010" s="93">
        <f>(1+H2010)^((5-Dashboard!$F$9)*3/12)</f>
        <v>1.065917700424742</v>
      </c>
      <c r="T2010" s="93">
        <f t="shared" si="219"/>
        <v>1.3759997988058528</v>
      </c>
      <c r="U2010" s="93">
        <f t="shared" si="219"/>
        <v>1.7762867110277685</v>
      </c>
      <c r="V2010" s="93">
        <f t="shared" si="219"/>
        <v>2.2930195792993939</v>
      </c>
      <c r="W2010" s="93">
        <f t="shared" si="219"/>
        <v>2.9600732575475384</v>
      </c>
      <c r="X2010" s="93">
        <f t="shared" si="219"/>
        <v>3.8211770057040835</v>
      </c>
      <c r="Y2010" s="93">
        <f t="shared" si="218"/>
        <v>4.9327811977934228</v>
      </c>
      <c r="Z2010" s="93">
        <f t="shared" si="218"/>
        <v>6.3677579732585254</v>
      </c>
      <c r="AA2010" s="93">
        <f t="shared" si="218"/>
        <v>8.2201784308081578</v>
      </c>
      <c r="AB2010" s="93">
        <f t="shared" si="218"/>
        <v>10.611479537710176</v>
      </c>
      <c r="AC2010" s="95">
        <f t="shared" si="218"/>
        <v>13.698425031410332</v>
      </c>
      <c r="AE2010" s="96"/>
    </row>
    <row r="2011" spans="3:31" ht="24.75" customHeight="1" x14ac:dyDescent="0.25">
      <c r="C2011" s="91">
        <f>ABS(E2011-Dashboard!$F$13)</f>
        <v>24.687848948996628</v>
      </c>
      <c r="D2011" s="92">
        <f t="shared" si="221"/>
        <v>0.29100622874312965</v>
      </c>
      <c r="E2011" s="93" cm="1">
        <f t="array" ref="E2011">SUM('DRE + DCF'!$S$41/TIR!S2011,'DRE + DCF'!$U$41:$AD$41/TIR!T2011:AC2011,TIR!F2011)</f>
        <v>24.82215105100337</v>
      </c>
      <c r="F2011" s="100">
        <f>'DRE + DCF'!$AE$38*'DRE + DCF'!$AE$39*(1+G2011)/(R2011-G2011)/AC2011</f>
        <v>7.9065086632127963</v>
      </c>
      <c r="G2011" s="92">
        <f>R2011*(1-'DRE + DCF'!$AE$39)</f>
        <v>0.17460373724587777</v>
      </c>
      <c r="H2011" s="94">
        <f t="shared" si="217"/>
        <v>0.29100622874312965</v>
      </c>
      <c r="I2011" s="94">
        <f t="shared" si="220"/>
        <v>0.29100622874312965</v>
      </c>
      <c r="J2011" s="94">
        <f t="shared" si="220"/>
        <v>0.29100622874312965</v>
      </c>
      <c r="K2011" s="94">
        <f t="shared" si="220"/>
        <v>0.29100622874312965</v>
      </c>
      <c r="L2011" s="94">
        <f t="shared" si="220"/>
        <v>0.29100622874312965</v>
      </c>
      <c r="M2011" s="94">
        <f t="shared" si="220"/>
        <v>0.29100622874312965</v>
      </c>
      <c r="N2011" s="94">
        <f t="shared" si="220"/>
        <v>0.29100622874312965</v>
      </c>
      <c r="O2011" s="94">
        <f t="shared" si="220"/>
        <v>0.29100622874312965</v>
      </c>
      <c r="P2011" s="94">
        <f t="shared" si="220"/>
        <v>0.29100622874312965</v>
      </c>
      <c r="Q2011" s="94">
        <f t="shared" si="220"/>
        <v>0.29100622874312965</v>
      </c>
      <c r="R2011" s="94">
        <f t="shared" si="220"/>
        <v>0.29100622874312965</v>
      </c>
      <c r="S2011" s="93">
        <f>(1+H2011)^((5-Dashboard!$F$9)*3/12)</f>
        <v>1.0659383426432445</v>
      </c>
      <c r="T2011" s="93">
        <f t="shared" si="219"/>
        <v>1.3761330398085569</v>
      </c>
      <c r="U2011" s="93">
        <f t="shared" si="219"/>
        <v>1.7765963259720643</v>
      </c>
      <c r="V2011" s="93">
        <f t="shared" si="219"/>
        <v>2.2935969227920947</v>
      </c>
      <c r="W2011" s="93">
        <f t="shared" si="219"/>
        <v>2.9610479135506691</v>
      </c>
      <c r="X2011" s="93">
        <f t="shared" si="219"/>
        <v>3.8227313000007617</v>
      </c>
      <c r="Y2011" s="93">
        <f t="shared" si="218"/>
        <v>4.9351699191123046</v>
      </c>
      <c r="Z2011" s="93">
        <f t="shared" si="218"/>
        <v>6.3713351054797123</v>
      </c>
      <c r="AA2011" s="93">
        <f t="shared" si="218"/>
        <v>8.2254333065840743</v>
      </c>
      <c r="AB2011" s="93">
        <f t="shared" si="218"/>
        <v>10.619085632911236</v>
      </c>
      <c r="AC2011" s="95">
        <f t="shared" si="218"/>
        <v>13.709305695645085</v>
      </c>
      <c r="AE2011" s="96"/>
    </row>
    <row r="2012" spans="3:31" ht="24.75" customHeight="1" x14ac:dyDescent="0.25">
      <c r="C2012" s="91">
        <f>ABS(E2012-Dashboard!$F$13)</f>
        <v>24.702007554262323</v>
      </c>
      <c r="D2012" s="92">
        <f t="shared" si="221"/>
        <v>0.29110622874312964</v>
      </c>
      <c r="E2012" s="93" cm="1">
        <f t="array" ref="E2012">SUM('DRE + DCF'!$S$41/TIR!S2012,'DRE + DCF'!$U$41:$AD$41/TIR!T2012:AC2012,TIR!F2012)</f>
        <v>24.807992445737675</v>
      </c>
      <c r="F2012" s="100">
        <f>'DRE + DCF'!$AE$38*'DRE + DCF'!$AE$39*(1+G2012)/(R2012-G2012)/AC2012</f>
        <v>7.8979235378984214</v>
      </c>
      <c r="G2012" s="92">
        <f>R2012*(1-'DRE + DCF'!$AE$39)</f>
        <v>0.17466373724587778</v>
      </c>
      <c r="H2012" s="94">
        <f t="shared" si="217"/>
        <v>0.29110622874312964</v>
      </c>
      <c r="I2012" s="94">
        <f t="shared" si="220"/>
        <v>0.29110622874312964</v>
      </c>
      <c r="J2012" s="94">
        <f t="shared" si="220"/>
        <v>0.29110622874312964</v>
      </c>
      <c r="K2012" s="94">
        <f t="shared" si="220"/>
        <v>0.29110622874312964</v>
      </c>
      <c r="L2012" s="94">
        <f t="shared" si="220"/>
        <v>0.29110622874312964</v>
      </c>
      <c r="M2012" s="94">
        <f t="shared" si="220"/>
        <v>0.29110622874312964</v>
      </c>
      <c r="N2012" s="94">
        <f t="shared" si="220"/>
        <v>0.29110622874312964</v>
      </c>
      <c r="O2012" s="94">
        <f t="shared" si="220"/>
        <v>0.29110622874312964</v>
      </c>
      <c r="P2012" s="94">
        <f t="shared" si="220"/>
        <v>0.29110622874312964</v>
      </c>
      <c r="Q2012" s="94">
        <f t="shared" si="220"/>
        <v>0.29110622874312964</v>
      </c>
      <c r="R2012" s="94">
        <f t="shared" si="220"/>
        <v>0.29110622874312964</v>
      </c>
      <c r="S2012" s="93">
        <f>(1+H2012)^((5-Dashboard!$F$9)*3/12)</f>
        <v>1.0659589836625882</v>
      </c>
      <c r="T2012" s="93">
        <f t="shared" si="219"/>
        <v>1.3762662833914636</v>
      </c>
      <c r="U2012" s="93">
        <f t="shared" si="219"/>
        <v>1.7769059708958759</v>
      </c>
      <c r="V2012" s="93">
        <f t="shared" si="219"/>
        <v>2.2941743669145236</v>
      </c>
      <c r="W2012" s="93">
        <f t="shared" si="219"/>
        <v>2.9620228149461676</v>
      </c>
      <c r="X2012" s="93">
        <f t="shared" si="219"/>
        <v>3.8242861060562552</v>
      </c>
      <c r="Y2012" s="93">
        <f t="shared" si="218"/>
        <v>4.9375596120250398</v>
      </c>
      <c r="Z2012" s="93">
        <f t="shared" si="218"/>
        <v>6.3749139698760393</v>
      </c>
      <c r="AA2012" s="93">
        <f t="shared" si="218"/>
        <v>8.2306911342085467</v>
      </c>
      <c r="AB2012" s="93">
        <f t="shared" si="218"/>
        <v>10.626696590237509</v>
      </c>
      <c r="AC2012" s="95">
        <f t="shared" si="218"/>
        <v>13.720194158619025</v>
      </c>
      <c r="AE2012" s="96"/>
    </row>
    <row r="2013" spans="3:31" ht="24.75" customHeight="1" x14ac:dyDescent="0.25">
      <c r="C2013" s="91">
        <f>ABS(E2013-Dashboard!$F$13)</f>
        <v>24.716152360428968</v>
      </c>
      <c r="D2013" s="92">
        <f t="shared" si="221"/>
        <v>0.29120622874312962</v>
      </c>
      <c r="E2013" s="93" cm="1">
        <f t="array" ref="E2013">SUM('DRE + DCF'!$S$41/TIR!S2013,'DRE + DCF'!$U$41:$AD$41/TIR!T2013:AC2013,TIR!F2013)</f>
        <v>24.79384763957103</v>
      </c>
      <c r="F2013" s="100">
        <f>'DRE + DCF'!$AE$38*'DRE + DCF'!$AE$39*(1+G2013)/(R2013-G2013)/AC2013</f>
        <v>7.8893491300746321</v>
      </c>
      <c r="G2013" s="92">
        <f>R2013*(1-'DRE + DCF'!$AE$39)</f>
        <v>0.17472373724587778</v>
      </c>
      <c r="H2013" s="94">
        <f t="shared" si="217"/>
        <v>0.29120622874312962</v>
      </c>
      <c r="I2013" s="94">
        <f t="shared" si="220"/>
        <v>0.29120622874312962</v>
      </c>
      <c r="J2013" s="94">
        <f t="shared" si="220"/>
        <v>0.29120622874312962</v>
      </c>
      <c r="K2013" s="94">
        <f t="shared" si="220"/>
        <v>0.29120622874312962</v>
      </c>
      <c r="L2013" s="94">
        <f t="shared" si="220"/>
        <v>0.29120622874312962</v>
      </c>
      <c r="M2013" s="94">
        <f t="shared" si="220"/>
        <v>0.29120622874312962</v>
      </c>
      <c r="N2013" s="94">
        <f t="shared" si="220"/>
        <v>0.29120622874312962</v>
      </c>
      <c r="O2013" s="94">
        <f t="shared" si="220"/>
        <v>0.29120622874312962</v>
      </c>
      <c r="P2013" s="94">
        <f t="shared" si="220"/>
        <v>0.29120622874312962</v>
      </c>
      <c r="Q2013" s="94">
        <f t="shared" si="220"/>
        <v>0.29120622874312962</v>
      </c>
      <c r="R2013" s="94">
        <f t="shared" si="220"/>
        <v>0.29120622874312962</v>
      </c>
      <c r="S2013" s="93">
        <f>(1+H2013)^((5-Dashboard!$F$9)*3/12)</f>
        <v>1.0659796234829357</v>
      </c>
      <c r="T2013" s="93">
        <f t="shared" si="219"/>
        <v>1.3763995295544227</v>
      </c>
      <c r="U2013" s="93">
        <f t="shared" si="219"/>
        <v>1.7772156457997839</v>
      </c>
      <c r="V2013" s="93">
        <f t="shared" si="219"/>
        <v>2.2947519116764243</v>
      </c>
      <c r="W2013" s="93">
        <f t="shared" si="219"/>
        <v>2.9629979617768032</v>
      </c>
      <c r="X2013" s="93">
        <f t="shared" si="219"/>
        <v>3.8258414239994059</v>
      </c>
      <c r="Y2013" s="93">
        <f t="shared" si="218"/>
        <v>4.9399502768515173</v>
      </c>
      <c r="Z2013" s="93">
        <f t="shared" si="218"/>
        <v>6.3784945671520266</v>
      </c>
      <c r="AA2013" s="93">
        <f t="shared" si="218"/>
        <v>8.2359519151109097</v>
      </c>
      <c r="AB2013" s="93">
        <f t="shared" si="218"/>
        <v>10.634312412420114</v>
      </c>
      <c r="AC2013" s="95">
        <f t="shared" si="218"/>
        <v>13.731090425317229</v>
      </c>
      <c r="AE2013" s="96"/>
    </row>
    <row r="2014" spans="3:31" ht="24.75" customHeight="1" x14ac:dyDescent="0.25">
      <c r="C2014" s="91">
        <f>ABS(E2014-Dashboard!$F$13)</f>
        <v>24.730283385059902</v>
      </c>
      <c r="D2014" s="92">
        <f t="shared" si="221"/>
        <v>0.29130622874312961</v>
      </c>
      <c r="E2014" s="93" cm="1">
        <f t="array" ref="E2014">SUM('DRE + DCF'!$S$41/TIR!S2014,'DRE + DCF'!$U$41:$AD$41/TIR!T2014:AC2014,TIR!F2014)</f>
        <v>24.779716614940096</v>
      </c>
      <c r="F2014" s="100">
        <f>'DRE + DCF'!$AE$38*'DRE + DCF'!$AE$39*(1+G2014)/(R2014-G2014)/AC2014</f>
        <v>7.8807854243626911</v>
      </c>
      <c r="G2014" s="92">
        <f>R2014*(1-'DRE + DCF'!$AE$39)</f>
        <v>0.17478373724587776</v>
      </c>
      <c r="H2014" s="94">
        <f t="shared" si="217"/>
        <v>0.29130622874312961</v>
      </c>
      <c r="I2014" s="94">
        <f t="shared" si="220"/>
        <v>0.29130622874312961</v>
      </c>
      <c r="J2014" s="94">
        <f t="shared" si="220"/>
        <v>0.29130622874312961</v>
      </c>
      <c r="K2014" s="94">
        <f t="shared" si="220"/>
        <v>0.29130622874312961</v>
      </c>
      <c r="L2014" s="94">
        <f t="shared" ref="I2014:R2039" si="222">$D2014</f>
        <v>0.29130622874312961</v>
      </c>
      <c r="M2014" s="94">
        <f t="shared" si="222"/>
        <v>0.29130622874312961</v>
      </c>
      <c r="N2014" s="94">
        <f t="shared" si="222"/>
        <v>0.29130622874312961</v>
      </c>
      <c r="O2014" s="94">
        <f t="shared" si="222"/>
        <v>0.29130622874312961</v>
      </c>
      <c r="P2014" s="94">
        <f t="shared" si="222"/>
        <v>0.29130622874312961</v>
      </c>
      <c r="Q2014" s="94">
        <f t="shared" si="222"/>
        <v>0.29130622874312961</v>
      </c>
      <c r="R2014" s="94">
        <f t="shared" si="222"/>
        <v>0.29130622874312961</v>
      </c>
      <c r="S2014" s="93">
        <f>(1+H2014)^((5-Dashboard!$F$9)*3/12)</f>
        <v>1.0660002621044493</v>
      </c>
      <c r="T2014" s="93">
        <f t="shared" si="219"/>
        <v>1.376532778297284</v>
      </c>
      <c r="U2014" s="93">
        <f t="shared" si="219"/>
        <v>1.7775253506843685</v>
      </c>
      <c r="V2014" s="93">
        <f t="shared" si="219"/>
        <v>2.2953295570875407</v>
      </c>
      <c r="W2014" s="93">
        <f t="shared" si="219"/>
        <v>2.9639733540853501</v>
      </c>
      <c r="X2014" s="93">
        <f t="shared" si="219"/>
        <v>3.8273972539590781</v>
      </c>
      <c r="Y2014" s="93">
        <f t="shared" si="218"/>
        <v>4.9423419139117071</v>
      </c>
      <c r="Z2014" s="93">
        <f t="shared" si="218"/>
        <v>6.3820768980124276</v>
      </c>
      <c r="AA2014" s="93">
        <f t="shared" si="218"/>
        <v>8.2412156507210792</v>
      </c>
      <c r="AB2014" s="93">
        <f t="shared" si="218"/>
        <v>10.641933102191494</v>
      </c>
      <c r="AC2014" s="95">
        <f t="shared" si="218"/>
        <v>13.741994500727573</v>
      </c>
      <c r="AE2014" s="96"/>
    </row>
    <row r="2015" spans="3:31" ht="24.75" customHeight="1" x14ac:dyDescent="0.25">
      <c r="C2015" s="91">
        <f>ABS(E2015-Dashboard!$F$13)</f>
        <v>24.744400645691268</v>
      </c>
      <c r="D2015" s="92">
        <f t="shared" si="221"/>
        <v>0.2914062287431296</v>
      </c>
      <c r="E2015" s="93" cm="1">
        <f t="array" ref="E2015">SUM('DRE + DCF'!$S$41/TIR!S2015,'DRE + DCF'!$U$41:$AD$41/TIR!T2015:AC2015,TIR!F2015)</f>
        <v>24.76559935430873</v>
      </c>
      <c r="F2015" s="100">
        <f>'DRE + DCF'!$AE$38*'DRE + DCF'!$AE$39*(1+G2015)/(R2015-G2015)/AC2015</f>
        <v>7.8722324054092185</v>
      </c>
      <c r="G2015" s="92">
        <f>R2015*(1-'DRE + DCF'!$AE$39)</f>
        <v>0.17484373724587776</v>
      </c>
      <c r="H2015" s="94">
        <f t="shared" si="217"/>
        <v>0.2914062287431296</v>
      </c>
      <c r="I2015" s="94">
        <f t="shared" si="222"/>
        <v>0.2914062287431296</v>
      </c>
      <c r="J2015" s="94">
        <f t="shared" si="222"/>
        <v>0.2914062287431296</v>
      </c>
      <c r="K2015" s="94">
        <f t="shared" si="222"/>
        <v>0.2914062287431296</v>
      </c>
      <c r="L2015" s="94">
        <f t="shared" si="222"/>
        <v>0.2914062287431296</v>
      </c>
      <c r="M2015" s="94">
        <f t="shared" si="222"/>
        <v>0.2914062287431296</v>
      </c>
      <c r="N2015" s="94">
        <f t="shared" si="222"/>
        <v>0.2914062287431296</v>
      </c>
      <c r="O2015" s="94">
        <f t="shared" si="222"/>
        <v>0.2914062287431296</v>
      </c>
      <c r="P2015" s="94">
        <f t="shared" si="222"/>
        <v>0.2914062287431296</v>
      </c>
      <c r="Q2015" s="94">
        <f t="shared" si="222"/>
        <v>0.2914062287431296</v>
      </c>
      <c r="R2015" s="94">
        <f t="shared" si="222"/>
        <v>0.2914062287431296</v>
      </c>
      <c r="S2015" s="93">
        <f>(1+H2015)^((5-Dashboard!$F$9)*3/12)</f>
        <v>1.066020899527292</v>
      </c>
      <c r="T2015" s="93">
        <f t="shared" si="219"/>
        <v>1.3766660296198987</v>
      </c>
      <c r="U2015" s="93">
        <f t="shared" si="219"/>
        <v>1.777835085550211</v>
      </c>
      <c r="V2015" s="93">
        <f t="shared" si="219"/>
        <v>2.2959073031576169</v>
      </c>
      <c r="W2015" s="93">
        <f t="shared" si="219"/>
        <v>2.9649489919145871</v>
      </c>
      <c r="X2015" s="93">
        <f t="shared" si="219"/>
        <v>3.8289535960641605</v>
      </c>
      <c r="Y2015" s="93">
        <f t="shared" si="218"/>
        <v>4.9447345235256623</v>
      </c>
      <c r="Z2015" s="93">
        <f t="shared" si="218"/>
        <v>6.3856609631622314</v>
      </c>
      <c r="AA2015" s="93">
        <f t="shared" si="218"/>
        <v>8.2464823424695588</v>
      </c>
      <c r="AB2015" s="93">
        <f t="shared" si="218"/>
        <v>10.649558662285422</v>
      </c>
      <c r="AC2015" s="95">
        <f t="shared" si="218"/>
        <v>13.752906389840746</v>
      </c>
      <c r="AE2015" s="96"/>
    </row>
    <row r="2016" spans="3:31" ht="24.75" customHeight="1" x14ac:dyDescent="0.25">
      <c r="C2016" s="91">
        <f>ABS(E2016-Dashboard!$F$13)</f>
        <v>24.758504159832064</v>
      </c>
      <c r="D2016" s="92">
        <f t="shared" si="221"/>
        <v>0.29150622874312959</v>
      </c>
      <c r="E2016" s="93" cm="1">
        <f t="array" ref="E2016">SUM('DRE + DCF'!$S$41/TIR!S2016,'DRE + DCF'!$U$41:$AD$41/TIR!T2016:AC2016,TIR!F2016)</f>
        <v>24.751495840167934</v>
      </c>
      <c r="F2016" s="100">
        <f>'DRE + DCF'!$AE$38*'DRE + DCF'!$AE$39*(1+G2016)/(R2016-G2016)/AC2016</f>
        <v>7.8636900578861582</v>
      </c>
      <c r="G2016" s="92">
        <f>R2016*(1-'DRE + DCF'!$AE$39)</f>
        <v>0.17490373724587774</v>
      </c>
      <c r="H2016" s="94">
        <f t="shared" si="217"/>
        <v>0.29150622874312959</v>
      </c>
      <c r="I2016" s="94">
        <f t="shared" si="222"/>
        <v>0.29150622874312959</v>
      </c>
      <c r="J2016" s="94">
        <f t="shared" si="222"/>
        <v>0.29150622874312959</v>
      </c>
      <c r="K2016" s="94">
        <f t="shared" si="222"/>
        <v>0.29150622874312959</v>
      </c>
      <c r="L2016" s="94">
        <f t="shared" si="222"/>
        <v>0.29150622874312959</v>
      </c>
      <c r="M2016" s="94">
        <f t="shared" si="222"/>
        <v>0.29150622874312959</v>
      </c>
      <c r="N2016" s="94">
        <f t="shared" si="222"/>
        <v>0.29150622874312959</v>
      </c>
      <c r="O2016" s="94">
        <f t="shared" si="222"/>
        <v>0.29150622874312959</v>
      </c>
      <c r="P2016" s="94">
        <f t="shared" si="222"/>
        <v>0.29150622874312959</v>
      </c>
      <c r="Q2016" s="94">
        <f t="shared" si="222"/>
        <v>0.29150622874312959</v>
      </c>
      <c r="R2016" s="94">
        <f t="shared" si="222"/>
        <v>0.29150622874312959</v>
      </c>
      <c r="S2016" s="93">
        <f>(1+H2016)^((5-Dashboard!$F$9)*3/12)</f>
        <v>1.0660415357516255</v>
      </c>
      <c r="T2016" s="93">
        <f t="shared" si="219"/>
        <v>1.3767992835221161</v>
      </c>
      <c r="U2016" s="93">
        <f t="shared" si="219"/>
        <v>1.7781448503978909</v>
      </c>
      <c r="V2016" s="93">
        <f t="shared" si="219"/>
        <v>2.2964851498963963</v>
      </c>
      <c r="W2016" s="93">
        <f t="shared" si="219"/>
        <v>2.9659248753072953</v>
      </c>
      <c r="X2016" s="93">
        <f t="shared" si="219"/>
        <v>3.8305104504435619</v>
      </c>
      <c r="Y2016" s="93">
        <f t="shared" si="218"/>
        <v>4.9471281060135111</v>
      </c>
      <c r="Z2016" s="93">
        <f t="shared" si="218"/>
        <v>6.3892467633066508</v>
      </c>
      <c r="AA2016" s="93">
        <f t="shared" si="218"/>
        <v>8.2517519917874189</v>
      </c>
      <c r="AB2016" s="93">
        <f t="shared" si="218"/>
        <v>10.657189095436978</v>
      </c>
      <c r="AC2016" s="95">
        <f t="shared" si="218"/>
        <v>13.763826097650217</v>
      </c>
      <c r="AE2016" s="96"/>
    </row>
    <row r="2017" spans="3:31" ht="24.75" customHeight="1" x14ac:dyDescent="0.25">
      <c r="C2017" s="91">
        <f>ABS(E2017-Dashboard!$F$13)</f>
        <v>24.772593944964207</v>
      </c>
      <c r="D2017" s="92">
        <f t="shared" si="221"/>
        <v>0.29160622874312958</v>
      </c>
      <c r="E2017" s="93" cm="1">
        <f t="array" ref="E2017">SUM('DRE + DCF'!$S$41/TIR!S2017,'DRE + DCF'!$U$41:$AD$41/TIR!T2017:AC2017,TIR!F2017)</f>
        <v>24.737406055035791</v>
      </c>
      <c r="F2017" s="100">
        <f>'DRE + DCF'!$AE$38*'DRE + DCF'!$AE$39*(1+G2017)/(R2017-G2017)/AC2017</f>
        <v>7.8551583664907083</v>
      </c>
      <c r="G2017" s="92">
        <f>R2017*(1-'DRE + DCF'!$AE$39)</f>
        <v>0.17496373724587774</v>
      </c>
      <c r="H2017" s="94">
        <f t="shared" si="217"/>
        <v>0.29160622874312958</v>
      </c>
      <c r="I2017" s="94">
        <f t="shared" si="222"/>
        <v>0.29160622874312958</v>
      </c>
      <c r="J2017" s="94">
        <f t="shared" si="222"/>
        <v>0.29160622874312958</v>
      </c>
      <c r="K2017" s="94">
        <f t="shared" si="222"/>
        <v>0.29160622874312958</v>
      </c>
      <c r="L2017" s="94">
        <f t="shared" si="222"/>
        <v>0.29160622874312958</v>
      </c>
      <c r="M2017" s="94">
        <f t="shared" si="222"/>
        <v>0.29160622874312958</v>
      </c>
      <c r="N2017" s="94">
        <f t="shared" si="222"/>
        <v>0.29160622874312958</v>
      </c>
      <c r="O2017" s="94">
        <f t="shared" si="222"/>
        <v>0.29160622874312958</v>
      </c>
      <c r="P2017" s="94">
        <f t="shared" si="222"/>
        <v>0.29160622874312958</v>
      </c>
      <c r="Q2017" s="94">
        <f t="shared" si="222"/>
        <v>0.29160622874312958</v>
      </c>
      <c r="R2017" s="94">
        <f t="shared" si="222"/>
        <v>0.29160622874312958</v>
      </c>
      <c r="S2017" s="93">
        <f>(1+H2017)^((5-Dashboard!$F$9)*3/12)</f>
        <v>1.0660621707776128</v>
      </c>
      <c r="T2017" s="93">
        <f t="shared" si="219"/>
        <v>1.3769325400037866</v>
      </c>
      <c r="U2017" s="93">
        <f t="shared" si="219"/>
        <v>1.7784546452279892</v>
      </c>
      <c r="V2017" s="93">
        <f t="shared" si="219"/>
        <v>2.2970630973136235</v>
      </c>
      <c r="W2017" s="93">
        <f t="shared" si="219"/>
        <v>2.9669010043062616</v>
      </c>
      <c r="X2017" s="93">
        <f t="shared" si="219"/>
        <v>3.8320678172262141</v>
      </c>
      <c r="Y2017" s="93">
        <f t="shared" si="218"/>
        <v>4.9495226616954664</v>
      </c>
      <c r="Z2017" s="93">
        <f t="shared" si="218"/>
        <v>6.3928342991511382</v>
      </c>
      <c r="AA2017" s="93">
        <f t="shared" si="218"/>
        <v>8.2570246001063303</v>
      </c>
      <c r="AB2017" s="93">
        <f t="shared" si="218"/>
        <v>10.664824404382585</v>
      </c>
      <c r="AC2017" s="95">
        <f t="shared" si="218"/>
        <v>13.774753629152285</v>
      </c>
      <c r="AE2017" s="96"/>
    </row>
    <row r="2018" spans="3:31" ht="24.75" customHeight="1" x14ac:dyDescent="0.25">
      <c r="C2018" s="91">
        <f>ABS(E2018-Dashboard!$F$13)</f>
        <v>24.786670018542573</v>
      </c>
      <c r="D2018" s="92">
        <f t="shared" si="221"/>
        <v>0.29170622874312957</v>
      </c>
      <c r="E2018" s="93" cm="1">
        <f t="array" ref="E2018">SUM('DRE + DCF'!$S$41/TIR!S2018,'DRE + DCF'!$U$41:$AD$41/TIR!T2018:AC2018,TIR!F2018)</f>
        <v>24.723329981457425</v>
      </c>
      <c r="F2018" s="100">
        <f>'DRE + DCF'!$AE$38*'DRE + DCF'!$AE$39*(1+G2018)/(R2018-G2018)/AC2018</f>
        <v>7.8466373159452942</v>
      </c>
      <c r="G2018" s="92">
        <f>R2018*(1-'DRE + DCF'!$AE$39)</f>
        <v>0.17502373724587775</v>
      </c>
      <c r="H2018" s="94">
        <f t="shared" si="217"/>
        <v>0.29170622874312957</v>
      </c>
      <c r="I2018" s="94">
        <f t="shared" si="222"/>
        <v>0.29170622874312957</v>
      </c>
      <c r="J2018" s="94">
        <f t="shared" si="222"/>
        <v>0.29170622874312957</v>
      </c>
      <c r="K2018" s="94">
        <f t="shared" si="222"/>
        <v>0.29170622874312957</v>
      </c>
      <c r="L2018" s="94">
        <f t="shared" si="222"/>
        <v>0.29170622874312957</v>
      </c>
      <c r="M2018" s="94">
        <f t="shared" si="222"/>
        <v>0.29170622874312957</v>
      </c>
      <c r="N2018" s="94">
        <f t="shared" si="222"/>
        <v>0.29170622874312957</v>
      </c>
      <c r="O2018" s="94">
        <f t="shared" si="222"/>
        <v>0.29170622874312957</v>
      </c>
      <c r="P2018" s="94">
        <f t="shared" si="222"/>
        <v>0.29170622874312957</v>
      </c>
      <c r="Q2018" s="94">
        <f t="shared" si="222"/>
        <v>0.29170622874312957</v>
      </c>
      <c r="R2018" s="94">
        <f t="shared" si="222"/>
        <v>0.29170622874312957</v>
      </c>
      <c r="S2018" s="93">
        <f>(1+H2018)^((5-Dashboard!$F$9)*3/12)</f>
        <v>1.066082804605416</v>
      </c>
      <c r="T2018" s="93">
        <f t="shared" si="219"/>
        <v>1.3770657990647606</v>
      </c>
      <c r="U2018" s="93">
        <f t="shared" si="219"/>
        <v>1.7787644700410861</v>
      </c>
      <c r="V2018" s="93">
        <f t="shared" si="219"/>
        <v>2.2976411454190426</v>
      </c>
      <c r="W2018" s="93">
        <f t="shared" si="219"/>
        <v>2.9678773789542761</v>
      </c>
      <c r="X2018" s="93">
        <f t="shared" si="219"/>
        <v>3.833625696541072</v>
      </c>
      <c r="Y2018" s="93">
        <f t="shared" si="218"/>
        <v>4.9519181908918215</v>
      </c>
      <c r="Z2018" s="93">
        <f t="shared" si="218"/>
        <v>6.3964235714013755</v>
      </c>
      <c r="AA2018" s="93">
        <f t="shared" si="218"/>
        <v>8.2623001688585305</v>
      </c>
      <c r="AB2018" s="93">
        <f t="shared" si="218"/>
        <v>10.672464591859976</v>
      </c>
      <c r="AC2018" s="95">
        <f t="shared" si="218"/>
        <v>13.785688989346033</v>
      </c>
      <c r="AE2018" s="96"/>
    </row>
    <row r="2019" spans="3:31" ht="24.75" customHeight="1" x14ac:dyDescent="0.25">
      <c r="C2019" s="91">
        <f>ABS(E2019-Dashboard!$F$13)</f>
        <v>24.800732397995041</v>
      </c>
      <c r="D2019" s="92">
        <f t="shared" si="221"/>
        <v>0.29180622874312956</v>
      </c>
      <c r="E2019" s="93" cm="1">
        <f t="array" ref="E2019">SUM('DRE + DCF'!$S$41/TIR!S2019,'DRE + DCF'!$U$41:$AD$41/TIR!T2019:AC2019,TIR!F2019)</f>
        <v>24.709267602004957</v>
      </c>
      <c r="F2019" s="100">
        <f>'DRE + DCF'!$AE$38*'DRE + DCF'!$AE$39*(1+G2019)/(R2019-G2019)/AC2019</f>
        <v>7.8381268909975015</v>
      </c>
      <c r="G2019" s="92">
        <f>R2019*(1-'DRE + DCF'!$AE$39)</f>
        <v>0.17508373724587772</v>
      </c>
      <c r="H2019" s="94">
        <f t="shared" si="217"/>
        <v>0.29180622874312956</v>
      </c>
      <c r="I2019" s="94">
        <f t="shared" si="222"/>
        <v>0.29180622874312956</v>
      </c>
      <c r="J2019" s="94">
        <f t="shared" si="222"/>
        <v>0.29180622874312956</v>
      </c>
      <c r="K2019" s="94">
        <f t="shared" si="222"/>
        <v>0.29180622874312956</v>
      </c>
      <c r="L2019" s="94">
        <f t="shared" si="222"/>
        <v>0.29180622874312956</v>
      </c>
      <c r="M2019" s="94">
        <f t="shared" si="222"/>
        <v>0.29180622874312956</v>
      </c>
      <c r="N2019" s="94">
        <f t="shared" si="222"/>
        <v>0.29180622874312956</v>
      </c>
      <c r="O2019" s="94">
        <f t="shared" si="222"/>
        <v>0.29180622874312956</v>
      </c>
      <c r="P2019" s="94">
        <f t="shared" si="222"/>
        <v>0.29180622874312956</v>
      </c>
      <c r="Q2019" s="94">
        <f t="shared" si="222"/>
        <v>0.29180622874312956</v>
      </c>
      <c r="R2019" s="94">
        <f t="shared" si="222"/>
        <v>0.29180622874312956</v>
      </c>
      <c r="S2019" s="93">
        <f>(1+H2019)^((5-Dashboard!$F$9)*3/12)</f>
        <v>1.0661034372351974</v>
      </c>
      <c r="T2019" s="93">
        <f t="shared" si="219"/>
        <v>1.3771990607048881</v>
      </c>
      <c r="U2019" s="93">
        <f t="shared" si="219"/>
        <v>1.7790743248377618</v>
      </c>
      <c r="V2019" s="93">
        <f t="shared" si="219"/>
        <v>2.2982192942223985</v>
      </c>
      <c r="W2019" s="93">
        <f t="shared" si="219"/>
        <v>2.9688539992941334</v>
      </c>
      <c r="X2019" s="93">
        <f t="shared" si="219"/>
        <v>3.8351840885171122</v>
      </c>
      <c r="Y2019" s="93">
        <f t="shared" si="218"/>
        <v>4.9543146939229477</v>
      </c>
      <c r="Z2019" s="93">
        <f t="shared" si="218"/>
        <v>6.4000145807632753</v>
      </c>
      <c r="AA2019" s="93">
        <f t="shared" si="218"/>
        <v>8.2675786994768483</v>
      </c>
      <c r="AB2019" s="93">
        <f t="shared" si="218"/>
        <v>10.680109660608215</v>
      </c>
      <c r="AC2019" s="95">
        <f t="shared" si="218"/>
        <v>13.796632183233363</v>
      </c>
      <c r="AE2019" s="96"/>
    </row>
    <row r="2020" spans="3:31" ht="24.75" customHeight="1" x14ac:dyDescent="0.25">
      <c r="C2020" s="91">
        <f>ABS(E2020-Dashboard!$F$13)</f>
        <v>24.814781100722556</v>
      </c>
      <c r="D2020" s="92">
        <f t="shared" si="221"/>
        <v>0.29190622874312955</v>
      </c>
      <c r="E2020" s="93" cm="1">
        <f t="array" ref="E2020">SUM('DRE + DCF'!$S$41/TIR!S2020,'DRE + DCF'!$U$41:$AD$41/TIR!T2020:AC2020,TIR!F2020)</f>
        <v>24.695218899277442</v>
      </c>
      <c r="F2020" s="100">
        <f>'DRE + DCF'!$AE$38*'DRE + DCF'!$AE$39*(1+G2020)/(R2020-G2020)/AC2020</f>
        <v>7.8296270764200511</v>
      </c>
      <c r="G2020" s="92">
        <f>R2020*(1-'DRE + DCF'!$AE$39)</f>
        <v>0.17514373724587773</v>
      </c>
      <c r="H2020" s="94">
        <f t="shared" si="217"/>
        <v>0.29190622874312955</v>
      </c>
      <c r="I2020" s="94">
        <f t="shared" si="222"/>
        <v>0.29190622874312955</v>
      </c>
      <c r="J2020" s="94">
        <f t="shared" si="222"/>
        <v>0.29190622874312955</v>
      </c>
      <c r="K2020" s="94">
        <f t="shared" si="222"/>
        <v>0.29190622874312955</v>
      </c>
      <c r="L2020" s="94">
        <f t="shared" si="222"/>
        <v>0.29190622874312955</v>
      </c>
      <c r="M2020" s="94">
        <f t="shared" si="222"/>
        <v>0.29190622874312955</v>
      </c>
      <c r="N2020" s="94">
        <f t="shared" si="222"/>
        <v>0.29190622874312955</v>
      </c>
      <c r="O2020" s="94">
        <f t="shared" si="222"/>
        <v>0.29190622874312955</v>
      </c>
      <c r="P2020" s="94">
        <f t="shared" si="222"/>
        <v>0.29190622874312955</v>
      </c>
      <c r="Q2020" s="94">
        <f t="shared" si="222"/>
        <v>0.29190622874312955</v>
      </c>
      <c r="R2020" s="94">
        <f t="shared" si="222"/>
        <v>0.29190622874312955</v>
      </c>
      <c r="S2020" s="93">
        <f>(1+H2020)^((5-Dashboard!$F$9)*3/12)</f>
        <v>1.0661240686671194</v>
      </c>
      <c r="T2020" s="93">
        <f t="shared" si="219"/>
        <v>1.3773323249240195</v>
      </c>
      <c r="U2020" s="93">
        <f t="shared" si="219"/>
        <v>1.7793842096185968</v>
      </c>
      <c r="V2020" s="93">
        <f t="shared" si="219"/>
        <v>2.2987975437334356</v>
      </c>
      <c r="W2020" s="93">
        <f t="shared" si="219"/>
        <v>2.9698308653686323</v>
      </c>
      <c r="X2020" s="93">
        <f t="shared" si="219"/>
        <v>3.8367429932833348</v>
      </c>
      <c r="Y2020" s="93">
        <f t="shared" si="218"/>
        <v>4.9567121711092996</v>
      </c>
      <c r="Z2020" s="93">
        <f t="shared" si="218"/>
        <v>6.4036073279429848</v>
      </c>
      <c r="AA2020" s="93">
        <f t="shared" si="218"/>
        <v>8.2728601933946901</v>
      </c>
      <c r="AB2020" s="93">
        <f t="shared" si="218"/>
        <v>10.687759613367691</v>
      </c>
      <c r="AC2020" s="95">
        <f t="shared" si="218"/>
        <v>13.807583215818982</v>
      </c>
      <c r="AE2020" s="96"/>
    </row>
    <row r="2021" spans="3:31" ht="24.75" customHeight="1" x14ac:dyDescent="0.25">
      <c r="C2021" s="91">
        <f>ABS(E2021-Dashboard!$F$13)</f>
        <v>24.828816144099179</v>
      </c>
      <c r="D2021" s="92">
        <f t="shared" si="221"/>
        <v>0.29200622874312954</v>
      </c>
      <c r="E2021" s="93" cm="1">
        <f t="array" ref="E2021">SUM('DRE + DCF'!$S$41/TIR!S2021,'DRE + DCF'!$U$41:$AD$41/TIR!T2021:AC2021,TIR!F2021)</f>
        <v>24.681183855900819</v>
      </c>
      <c r="F2021" s="100">
        <f>'DRE + DCF'!$AE$38*'DRE + DCF'!$AE$39*(1+G2021)/(R2021-G2021)/AC2021</f>
        <v>7.8211378570107239</v>
      </c>
      <c r="G2021" s="92">
        <f>R2021*(1-'DRE + DCF'!$AE$39)</f>
        <v>0.17520373724587771</v>
      </c>
      <c r="H2021" s="94">
        <f t="shared" si="217"/>
        <v>0.29200622874312954</v>
      </c>
      <c r="I2021" s="94">
        <f t="shared" si="222"/>
        <v>0.29200622874312954</v>
      </c>
      <c r="J2021" s="94">
        <f t="shared" si="222"/>
        <v>0.29200622874312954</v>
      </c>
      <c r="K2021" s="94">
        <f t="shared" si="222"/>
        <v>0.29200622874312954</v>
      </c>
      <c r="L2021" s="94">
        <f t="shared" si="222"/>
        <v>0.29200622874312954</v>
      </c>
      <c r="M2021" s="94">
        <f t="shared" si="222"/>
        <v>0.29200622874312954</v>
      </c>
      <c r="N2021" s="94">
        <f t="shared" si="222"/>
        <v>0.29200622874312954</v>
      </c>
      <c r="O2021" s="94">
        <f t="shared" si="222"/>
        <v>0.29200622874312954</v>
      </c>
      <c r="P2021" s="94">
        <f t="shared" si="222"/>
        <v>0.29200622874312954</v>
      </c>
      <c r="Q2021" s="94">
        <f t="shared" si="222"/>
        <v>0.29200622874312954</v>
      </c>
      <c r="R2021" s="94">
        <f t="shared" si="222"/>
        <v>0.29200622874312954</v>
      </c>
      <c r="S2021" s="93">
        <f>(1+H2021)^((5-Dashboard!$F$9)*3/12)</f>
        <v>1.0661446989013441</v>
      </c>
      <c r="T2021" s="93">
        <f t="shared" si="219"/>
        <v>1.3774655917220049</v>
      </c>
      <c r="U2021" s="93">
        <f t="shared" si="219"/>
        <v>1.7796941243841709</v>
      </c>
      <c r="V2021" s="93">
        <f t="shared" si="219"/>
        <v>2.2993758939618987</v>
      </c>
      <c r="W2021" s="93">
        <f t="shared" si="219"/>
        <v>2.9708079772205749</v>
      </c>
      <c r="X2021" s="93">
        <f t="shared" si="219"/>
        <v>3.83830241096876</v>
      </c>
      <c r="Y2021" s="93">
        <f t="shared" si="218"/>
        <v>4.9591106227714095</v>
      </c>
      <c r="Z2021" s="93">
        <f t="shared" si="218"/>
        <v>6.4072018136468811</v>
      </c>
      <c r="AA2021" s="93">
        <f t="shared" si="218"/>
        <v>8.2781446520460467</v>
      </c>
      <c r="AB2021" s="93">
        <f t="shared" si="218"/>
        <v>10.695414452880119</v>
      </c>
      <c r="AC2021" s="95">
        <f t="shared" si="218"/>
        <v>13.818542092110404</v>
      </c>
      <c r="AE2021" s="96"/>
    </row>
    <row r="2022" spans="3:31" ht="24.75" customHeight="1" x14ac:dyDescent="0.25">
      <c r="C2022" s="91">
        <f>ABS(E2022-Dashboard!$F$13)</f>
        <v>24.842837545472115</v>
      </c>
      <c r="D2022" s="92">
        <f t="shared" si="221"/>
        <v>0.29210622874312953</v>
      </c>
      <c r="E2022" s="93" cm="1">
        <f t="array" ref="E2022">SUM('DRE + DCF'!$S$41/TIR!S2022,'DRE + DCF'!$U$41:$AD$41/TIR!T2022:AC2022,TIR!F2022)</f>
        <v>24.667162454527883</v>
      </c>
      <c r="F2022" s="100">
        <f>'DRE + DCF'!$AE$38*'DRE + DCF'!$AE$39*(1+G2022)/(R2022-G2022)/AC2022</f>
        <v>7.8126592175923406</v>
      </c>
      <c r="G2022" s="92">
        <f>R2022*(1-'DRE + DCF'!$AE$39)</f>
        <v>0.17526373724587771</v>
      </c>
      <c r="H2022" s="94">
        <f t="shared" si="217"/>
        <v>0.29210622874312953</v>
      </c>
      <c r="I2022" s="94">
        <f t="shared" si="222"/>
        <v>0.29210622874312953</v>
      </c>
      <c r="J2022" s="94">
        <f t="shared" si="222"/>
        <v>0.29210622874312953</v>
      </c>
      <c r="K2022" s="94">
        <f t="shared" si="222"/>
        <v>0.29210622874312953</v>
      </c>
      <c r="L2022" s="94">
        <f t="shared" si="222"/>
        <v>0.29210622874312953</v>
      </c>
      <c r="M2022" s="94">
        <f t="shared" si="222"/>
        <v>0.29210622874312953</v>
      </c>
      <c r="N2022" s="94">
        <f t="shared" si="222"/>
        <v>0.29210622874312953</v>
      </c>
      <c r="O2022" s="94">
        <f t="shared" si="222"/>
        <v>0.29210622874312953</v>
      </c>
      <c r="P2022" s="94">
        <f t="shared" si="222"/>
        <v>0.29210622874312953</v>
      </c>
      <c r="Q2022" s="94">
        <f t="shared" si="222"/>
        <v>0.29210622874312953</v>
      </c>
      <c r="R2022" s="94">
        <f t="shared" si="222"/>
        <v>0.29210622874312953</v>
      </c>
      <c r="S2022" s="93">
        <f>(1+H2022)^((5-Dashboard!$F$9)*3/12)</f>
        <v>1.0661653279380339</v>
      </c>
      <c r="T2022" s="93">
        <f t="shared" si="219"/>
        <v>1.3775988610986949</v>
      </c>
      <c r="U2022" s="93">
        <f t="shared" si="219"/>
        <v>1.7800040691350649</v>
      </c>
      <c r="V2022" s="93">
        <f t="shared" si="219"/>
        <v>2.2999543449175337</v>
      </c>
      <c r="W2022" s="93">
        <f t="shared" si="219"/>
        <v>2.9717853348927696</v>
      </c>
      <c r="X2022" s="93">
        <f t="shared" si="219"/>
        <v>3.8398623417024349</v>
      </c>
      <c r="Y2022" s="93">
        <f t="shared" si="218"/>
        <v>4.9615100492298954</v>
      </c>
      <c r="Z2022" s="93">
        <f t="shared" si="218"/>
        <v>6.4107980385815786</v>
      </c>
      <c r="AA2022" s="93">
        <f t="shared" si="218"/>
        <v>8.2834320768654948</v>
      </c>
      <c r="AB2022" s="93">
        <f t="shared" si="218"/>
        <v>10.703074181888544</v>
      </c>
      <c r="AC2022" s="95">
        <f t="shared" si="218"/>
        <v>13.829508817117963</v>
      </c>
      <c r="AE2022" s="96"/>
    </row>
    <row r="2023" spans="3:31" ht="24.75" customHeight="1" x14ac:dyDescent="0.25">
      <c r="C2023" s="91">
        <f>ABS(E2023-Dashboard!$F$13)</f>
        <v>24.856845322161774</v>
      </c>
      <c r="D2023" s="92">
        <f t="shared" si="221"/>
        <v>0.29220622874312951</v>
      </c>
      <c r="E2023" s="93" cm="1">
        <f t="array" ref="E2023">SUM('DRE + DCF'!$S$41/TIR!S2023,'DRE + DCF'!$U$41:$AD$41/TIR!T2023:AC2023,TIR!F2023)</f>
        <v>24.653154677838224</v>
      </c>
      <c r="F2023" s="100">
        <f>'DRE + DCF'!$AE$38*'DRE + DCF'!$AE$39*(1+G2023)/(R2023-G2023)/AC2023</f>
        <v>7.8041911430127007</v>
      </c>
      <c r="G2023" s="92">
        <f>R2023*(1-'DRE + DCF'!$AE$39)</f>
        <v>0.17532373724587771</v>
      </c>
      <c r="H2023" s="94">
        <f t="shared" si="217"/>
        <v>0.29220622874312951</v>
      </c>
      <c r="I2023" s="94">
        <f t="shared" si="222"/>
        <v>0.29220622874312951</v>
      </c>
      <c r="J2023" s="94">
        <f t="shared" si="222"/>
        <v>0.29220622874312951</v>
      </c>
      <c r="K2023" s="94">
        <f t="shared" si="222"/>
        <v>0.29220622874312951</v>
      </c>
      <c r="L2023" s="94">
        <f t="shared" si="222"/>
        <v>0.29220622874312951</v>
      </c>
      <c r="M2023" s="94">
        <f t="shared" si="222"/>
        <v>0.29220622874312951</v>
      </c>
      <c r="N2023" s="94">
        <f t="shared" si="222"/>
        <v>0.29220622874312951</v>
      </c>
      <c r="O2023" s="94">
        <f t="shared" si="222"/>
        <v>0.29220622874312951</v>
      </c>
      <c r="P2023" s="94">
        <f t="shared" si="222"/>
        <v>0.29220622874312951</v>
      </c>
      <c r="Q2023" s="94">
        <f t="shared" si="222"/>
        <v>0.29220622874312951</v>
      </c>
      <c r="R2023" s="94">
        <f t="shared" si="222"/>
        <v>0.29220622874312951</v>
      </c>
      <c r="S2023" s="93">
        <f>(1+H2023)^((5-Dashboard!$F$9)*3/12)</f>
        <v>1.0661859557773508</v>
      </c>
      <c r="T2023" s="93">
        <f t="shared" si="219"/>
        <v>1.3777321330539394</v>
      </c>
      <c r="U2023" s="93">
        <f t="shared" si="219"/>
        <v>1.7803140438718585</v>
      </c>
      <c r="V2023" s="93">
        <f t="shared" si="219"/>
        <v>2.3005328966100849</v>
      </c>
      <c r="W2023" s="93">
        <f t="shared" si="219"/>
        <v>2.9727629384280259</v>
      </c>
      <c r="X2023" s="93">
        <f t="shared" si="219"/>
        <v>3.8414227856134233</v>
      </c>
      <c r="Y2023" s="93">
        <f t="shared" si="218"/>
        <v>4.9639104508054492</v>
      </c>
      <c r="Z2023" s="93">
        <f t="shared" si="218"/>
        <v>6.4143960034539171</v>
      </c>
      <c r="AA2023" s="93">
        <f t="shared" si="218"/>
        <v>8.2887224692881887</v>
      </c>
      <c r="AB2023" s="93">
        <f t="shared" si="218"/>
        <v>10.71073880313733</v>
      </c>
      <c r="AC2023" s="95">
        <f t="shared" si="218"/>
        <v>13.84048339585479</v>
      </c>
      <c r="AE2023" s="96"/>
    </row>
    <row r="2024" spans="3:31" ht="24.75" customHeight="1" x14ac:dyDescent="0.25">
      <c r="C2024" s="91">
        <f>ABS(E2024-Dashboard!$F$13)</f>
        <v>24.870839491461844</v>
      </c>
      <c r="D2024" s="92">
        <f t="shared" si="221"/>
        <v>0.2923062287431295</v>
      </c>
      <c r="E2024" s="93" cm="1">
        <f t="array" ref="E2024">SUM('DRE + DCF'!$S$41/TIR!S2024,'DRE + DCF'!$U$41:$AD$41/TIR!T2024:AC2024,TIR!F2024)</f>
        <v>24.639160508538154</v>
      </c>
      <c r="F2024" s="100">
        <f>'DRE + DCF'!$AE$38*'DRE + DCF'!$AE$39*(1+G2024)/(R2024-G2024)/AC2024</f>
        <v>7.795733618144526</v>
      </c>
      <c r="G2024" s="92">
        <f>R2024*(1-'DRE + DCF'!$AE$39)</f>
        <v>0.17538373724587769</v>
      </c>
      <c r="H2024" s="94">
        <f t="shared" si="217"/>
        <v>0.2923062287431295</v>
      </c>
      <c r="I2024" s="94">
        <f t="shared" si="222"/>
        <v>0.2923062287431295</v>
      </c>
      <c r="J2024" s="94">
        <f t="shared" si="222"/>
        <v>0.2923062287431295</v>
      </c>
      <c r="K2024" s="94">
        <f t="shared" si="222"/>
        <v>0.2923062287431295</v>
      </c>
      <c r="L2024" s="94">
        <f t="shared" si="222"/>
        <v>0.2923062287431295</v>
      </c>
      <c r="M2024" s="94">
        <f t="shared" si="222"/>
        <v>0.2923062287431295</v>
      </c>
      <c r="N2024" s="94">
        <f t="shared" si="222"/>
        <v>0.2923062287431295</v>
      </c>
      <c r="O2024" s="94">
        <f t="shared" si="222"/>
        <v>0.2923062287431295</v>
      </c>
      <c r="P2024" s="94">
        <f t="shared" si="222"/>
        <v>0.2923062287431295</v>
      </c>
      <c r="Q2024" s="94">
        <f t="shared" si="222"/>
        <v>0.2923062287431295</v>
      </c>
      <c r="R2024" s="94">
        <f t="shared" si="222"/>
        <v>0.2923062287431295</v>
      </c>
      <c r="S2024" s="93">
        <f>(1+H2024)^((5-Dashboard!$F$9)*3/12)</f>
        <v>1.0662065824194571</v>
      </c>
      <c r="T2024" s="93">
        <f t="shared" si="219"/>
        <v>1.3778654075875894</v>
      </c>
      <c r="U2024" s="93">
        <f t="shared" si="219"/>
        <v>1.7806240485951326</v>
      </c>
      <c r="V2024" s="93">
        <f t="shared" si="219"/>
        <v>2.3011115490492986</v>
      </c>
      <c r="W2024" s="93">
        <f t="shared" si="219"/>
        <v>2.97374078786916</v>
      </c>
      <c r="X2024" s="93">
        <f t="shared" si="219"/>
        <v>3.8429837428308167</v>
      </c>
      <c r="Y2024" s="93">
        <f t="shared" si="218"/>
        <v>4.9663118278188492</v>
      </c>
      <c r="Z2024" s="93">
        <f t="shared" si="218"/>
        <v>6.4179957089709756</v>
      </c>
      <c r="AA2024" s="93">
        <f t="shared" si="218"/>
        <v>8.2940158307498688</v>
      </c>
      <c r="AB2024" s="93">
        <f t="shared" si="218"/>
        <v>10.718408319372177</v>
      </c>
      <c r="AC2024" s="95">
        <f t="shared" si="218"/>
        <v>13.851465833336842</v>
      </c>
      <c r="AE2024" s="96"/>
    </row>
    <row r="2025" spans="3:31" ht="24.75" customHeight="1" x14ac:dyDescent="0.25">
      <c r="C2025" s="91">
        <f>ABS(E2025-Dashboard!$F$13)</f>
        <v>24.884820070639293</v>
      </c>
      <c r="D2025" s="92">
        <f t="shared" si="221"/>
        <v>0.29240622874312949</v>
      </c>
      <c r="E2025" s="93" cm="1">
        <f t="array" ref="E2025">SUM('DRE + DCF'!$S$41/TIR!S2025,'DRE + DCF'!$U$41:$AD$41/TIR!T2025:AC2025,TIR!F2025)</f>
        <v>24.625179929360705</v>
      </c>
      <c r="F2025" s="100">
        <f>'DRE + DCF'!$AE$38*'DRE + DCF'!$AE$39*(1+G2025)/(R2025-G2025)/AC2025</f>
        <v>7.7872866278854378</v>
      </c>
      <c r="G2025" s="92">
        <f>R2025*(1-'DRE + DCF'!$AE$39)</f>
        <v>0.1754437372458777</v>
      </c>
      <c r="H2025" s="94">
        <f t="shared" si="217"/>
        <v>0.29240622874312949</v>
      </c>
      <c r="I2025" s="94">
        <f t="shared" si="222"/>
        <v>0.29240622874312949</v>
      </c>
      <c r="J2025" s="94">
        <f t="shared" si="222"/>
        <v>0.29240622874312949</v>
      </c>
      <c r="K2025" s="94">
        <f t="shared" si="222"/>
        <v>0.29240622874312949</v>
      </c>
      <c r="L2025" s="94">
        <f t="shared" si="222"/>
        <v>0.29240622874312949</v>
      </c>
      <c r="M2025" s="94">
        <f t="shared" si="222"/>
        <v>0.29240622874312949</v>
      </c>
      <c r="N2025" s="94">
        <f t="shared" si="222"/>
        <v>0.29240622874312949</v>
      </c>
      <c r="O2025" s="94">
        <f t="shared" si="222"/>
        <v>0.29240622874312949</v>
      </c>
      <c r="P2025" s="94">
        <f t="shared" si="222"/>
        <v>0.29240622874312949</v>
      </c>
      <c r="Q2025" s="94">
        <f t="shared" si="222"/>
        <v>0.29240622874312949</v>
      </c>
      <c r="R2025" s="94">
        <f t="shared" si="222"/>
        <v>0.29240622874312949</v>
      </c>
      <c r="S2025" s="93">
        <f>(1+H2025)^((5-Dashboard!$F$9)*3/12)</f>
        <v>1.0662272078645147</v>
      </c>
      <c r="T2025" s="93">
        <f t="shared" si="219"/>
        <v>1.3779986846994943</v>
      </c>
      <c r="U2025" s="93">
        <f t="shared" si="219"/>
        <v>1.7809340833054661</v>
      </c>
      <c r="V2025" s="93">
        <f t="shared" si="219"/>
        <v>2.30169030224492</v>
      </c>
      <c r="W2025" s="93">
        <f t="shared" si="219"/>
        <v>2.974718883258991</v>
      </c>
      <c r="X2025" s="93">
        <f t="shared" si="219"/>
        <v>3.8445452134837264</v>
      </c>
      <c r="Y2025" s="93">
        <f t="shared" si="218"/>
        <v>4.9687141805909523</v>
      </c>
      <c r="Z2025" s="93">
        <f t="shared" si="218"/>
        <v>6.4215971558400611</v>
      </c>
      <c r="AA2025" s="93">
        <f t="shared" si="218"/>
        <v>8.29931216268686</v>
      </c>
      <c r="AB2025" s="93">
        <f t="shared" si="218"/>
        <v>10.72608273334011</v>
      </c>
      <c r="AC2025" s="95">
        <f t="shared" si="218"/>
        <v>13.86245613458289</v>
      </c>
      <c r="AE2025" s="96"/>
    </row>
    <row r="2026" spans="3:31" ht="24.75" customHeight="1" x14ac:dyDescent="0.25">
      <c r="C2026" s="91">
        <f>ABS(E2026-Dashboard!$F$13)</f>
        <v>24.898787076934461</v>
      </c>
      <c r="D2026" s="92">
        <f t="shared" si="221"/>
        <v>0.29250622874312948</v>
      </c>
      <c r="E2026" s="93" cm="1">
        <f t="array" ref="E2026">SUM('DRE + DCF'!$S$41/TIR!S2026,'DRE + DCF'!$U$41:$AD$41/TIR!T2026:AC2026,TIR!F2026)</f>
        <v>24.611212923065537</v>
      </c>
      <c r="F2026" s="100">
        <f>'DRE + DCF'!$AE$38*'DRE + DCF'!$AE$39*(1+G2026)/(R2026-G2026)/AC2026</f>
        <v>7.7788501571578852</v>
      </c>
      <c r="G2026" s="92">
        <f>R2026*(1-'DRE + DCF'!$AE$39)</f>
        <v>0.17550373724587767</v>
      </c>
      <c r="H2026" s="94">
        <f t="shared" si="217"/>
        <v>0.29250622874312948</v>
      </c>
      <c r="I2026" s="94">
        <f t="shared" si="222"/>
        <v>0.29250622874312948</v>
      </c>
      <c r="J2026" s="94">
        <f t="shared" si="222"/>
        <v>0.29250622874312948</v>
      </c>
      <c r="K2026" s="94">
        <f t="shared" si="222"/>
        <v>0.29250622874312948</v>
      </c>
      <c r="L2026" s="94">
        <f t="shared" si="222"/>
        <v>0.29250622874312948</v>
      </c>
      <c r="M2026" s="94">
        <f t="shared" si="222"/>
        <v>0.29250622874312948</v>
      </c>
      <c r="N2026" s="94">
        <f t="shared" si="222"/>
        <v>0.29250622874312948</v>
      </c>
      <c r="O2026" s="94">
        <f t="shared" si="222"/>
        <v>0.29250622874312948</v>
      </c>
      <c r="P2026" s="94">
        <f t="shared" si="222"/>
        <v>0.29250622874312948</v>
      </c>
      <c r="Q2026" s="94">
        <f t="shared" si="222"/>
        <v>0.29250622874312948</v>
      </c>
      <c r="R2026" s="94">
        <f t="shared" si="222"/>
        <v>0.29250622874312948</v>
      </c>
      <c r="S2026" s="93">
        <f>(1+H2026)^((5-Dashboard!$F$9)*3/12)</f>
        <v>1.0662478321126863</v>
      </c>
      <c r="T2026" s="93">
        <f t="shared" si="219"/>
        <v>1.3781319643895056</v>
      </c>
      <c r="U2026" s="93">
        <f t="shared" si="219"/>
        <v>1.7812441480034407</v>
      </c>
      <c r="V2026" s="93">
        <f t="shared" si="219"/>
        <v>2.3022691562066959</v>
      </c>
      <c r="W2026" s="93">
        <f t="shared" si="219"/>
        <v>2.9756972246403435</v>
      </c>
      <c r="X2026" s="93">
        <f t="shared" si="219"/>
        <v>3.8461071977012873</v>
      </c>
      <c r="Y2026" s="93">
        <f t="shared" si="218"/>
        <v>4.9711175094426965</v>
      </c>
      <c r="Z2026" s="93">
        <f t="shared" si="218"/>
        <v>6.4252003447687178</v>
      </c>
      <c r="AA2026" s="93">
        <f t="shared" si="218"/>
        <v>8.3046114665360715</v>
      </c>
      <c r="AB2026" s="93">
        <f t="shared" si="218"/>
        <v>10.733762047789488</v>
      </c>
      <c r="AC2026" s="95">
        <f t="shared" si="218"/>
        <v>13.873454304614523</v>
      </c>
      <c r="AE2026" s="96"/>
    </row>
    <row r="2027" spans="3:31" ht="24.75" customHeight="1" x14ac:dyDescent="0.25">
      <c r="C2027" s="91">
        <f>ABS(E2027-Dashboard!$F$13)</f>
        <v>24.912740527561059</v>
      </c>
      <c r="D2027" s="92">
        <f t="shared" si="221"/>
        <v>0.29260622874312947</v>
      </c>
      <c r="E2027" s="93" cm="1">
        <f t="array" ref="E2027">SUM('DRE + DCF'!$S$41/TIR!S2027,'DRE + DCF'!$U$41:$AD$41/TIR!T2027:AC2027,TIR!F2027)</f>
        <v>24.597259472438939</v>
      </c>
      <c r="F2027" s="100">
        <f>'DRE + DCF'!$AE$38*'DRE + DCF'!$AE$39*(1+G2027)/(R2027-G2027)/AC2027</f>
        <v>7.7704241909091287</v>
      </c>
      <c r="G2027" s="92">
        <f>R2027*(1-'DRE + DCF'!$AE$39)</f>
        <v>0.17556373724587768</v>
      </c>
      <c r="H2027" s="94">
        <f t="shared" si="217"/>
        <v>0.29260622874312947</v>
      </c>
      <c r="I2027" s="94">
        <f t="shared" si="222"/>
        <v>0.29260622874312947</v>
      </c>
      <c r="J2027" s="94">
        <f t="shared" si="222"/>
        <v>0.29260622874312947</v>
      </c>
      <c r="K2027" s="94">
        <f t="shared" si="222"/>
        <v>0.29260622874312947</v>
      </c>
      <c r="L2027" s="94">
        <f t="shared" si="222"/>
        <v>0.29260622874312947</v>
      </c>
      <c r="M2027" s="94">
        <f t="shared" si="222"/>
        <v>0.29260622874312947</v>
      </c>
      <c r="N2027" s="94">
        <f t="shared" si="222"/>
        <v>0.29260622874312947</v>
      </c>
      <c r="O2027" s="94">
        <f t="shared" si="222"/>
        <v>0.29260622874312947</v>
      </c>
      <c r="P2027" s="94">
        <f t="shared" si="222"/>
        <v>0.29260622874312947</v>
      </c>
      <c r="Q2027" s="94">
        <f t="shared" si="222"/>
        <v>0.29260622874312947</v>
      </c>
      <c r="R2027" s="94">
        <f t="shared" si="222"/>
        <v>0.29260622874312947</v>
      </c>
      <c r="S2027" s="93">
        <f>(1+H2027)^((5-Dashboard!$F$9)*3/12)</f>
        <v>1.066268455164133</v>
      </c>
      <c r="T2027" s="93">
        <f t="shared" si="219"/>
        <v>1.3782652466574727</v>
      </c>
      <c r="U2027" s="93">
        <f t="shared" si="219"/>
        <v>1.7815542426896349</v>
      </c>
      <c r="V2027" s="93">
        <f t="shared" si="219"/>
        <v>2.302848110944371</v>
      </c>
      <c r="W2027" s="93">
        <f t="shared" si="219"/>
        <v>2.976675812056043</v>
      </c>
      <c r="X2027" s="93">
        <f t="shared" si="219"/>
        <v>3.8476696956126544</v>
      </c>
      <c r="Y2027" s="93">
        <f t="shared" ref="Y2027:AC2077" si="223">(X2027)*(1+N2027)</f>
        <v>4.9735218146950979</v>
      </c>
      <c r="Z2027" s="93">
        <f t="shared" si="223"/>
        <v>6.4288052764647157</v>
      </c>
      <c r="AA2027" s="93">
        <f t="shared" si="223"/>
        <v>8.3099137437349881</v>
      </c>
      <c r="AB2027" s="93">
        <f t="shared" si="223"/>
        <v>10.741446265469984</v>
      </c>
      <c r="AC2027" s="95">
        <f t="shared" si="223"/>
        <v>13.884460348456127</v>
      </c>
      <c r="AE2027" s="96"/>
    </row>
    <row r="2028" spans="3:31" ht="24.75" customHeight="1" x14ac:dyDescent="0.25">
      <c r="C2028" s="91">
        <f>ABS(E2028-Dashboard!$F$13)</f>
        <v>24.926680439706288</v>
      </c>
      <c r="D2028" s="92">
        <f t="shared" si="221"/>
        <v>0.29270622874312946</v>
      </c>
      <c r="E2028" s="93" cm="1">
        <f t="array" ref="E2028">SUM('DRE + DCF'!$S$41/TIR!S2028,'DRE + DCF'!$U$41:$AD$41/TIR!T2028:AC2028,TIR!F2028)</f>
        <v>24.58331956029371</v>
      </c>
      <c r="F2028" s="100">
        <f>'DRE + DCF'!$AE$38*'DRE + DCF'!$AE$39*(1+G2028)/(R2028-G2028)/AC2028</f>
        <v>7.7620087141111505</v>
      </c>
      <c r="G2028" s="92">
        <f>R2028*(1-'DRE + DCF'!$AE$39)</f>
        <v>0.17562373724587768</v>
      </c>
      <c r="H2028" s="94">
        <f t="shared" si="217"/>
        <v>0.29270622874312946</v>
      </c>
      <c r="I2028" s="94">
        <f t="shared" si="222"/>
        <v>0.29270622874312946</v>
      </c>
      <c r="J2028" s="94">
        <f t="shared" si="222"/>
        <v>0.29270622874312946</v>
      </c>
      <c r="K2028" s="94">
        <f t="shared" si="222"/>
        <v>0.29270622874312946</v>
      </c>
      <c r="L2028" s="94">
        <f t="shared" si="222"/>
        <v>0.29270622874312946</v>
      </c>
      <c r="M2028" s="94">
        <f t="shared" si="222"/>
        <v>0.29270622874312946</v>
      </c>
      <c r="N2028" s="94">
        <f t="shared" si="222"/>
        <v>0.29270622874312946</v>
      </c>
      <c r="O2028" s="94">
        <f t="shared" si="222"/>
        <v>0.29270622874312946</v>
      </c>
      <c r="P2028" s="94">
        <f t="shared" si="222"/>
        <v>0.29270622874312946</v>
      </c>
      <c r="Q2028" s="94">
        <f t="shared" si="222"/>
        <v>0.29270622874312946</v>
      </c>
      <c r="R2028" s="94">
        <f t="shared" si="222"/>
        <v>0.29270622874312946</v>
      </c>
      <c r="S2028" s="93">
        <f>(1+H2028)^((5-Dashboard!$F$9)*3/12)</f>
        <v>1.0662890770190177</v>
      </c>
      <c r="T2028" s="93">
        <f t="shared" ref="T2028:X2078" si="224">(S2028)*(1+I2028)</f>
        <v>1.3783985315032465</v>
      </c>
      <c r="U2028" s="93">
        <f t="shared" si="224"/>
        <v>1.7818643673646295</v>
      </c>
      <c r="V2028" s="93">
        <f t="shared" si="224"/>
        <v>2.3034271664676922</v>
      </c>
      <c r="W2028" s="93">
        <f t="shared" si="224"/>
        <v>2.977654645548923</v>
      </c>
      <c r="X2028" s="93">
        <f t="shared" si="224"/>
        <v>3.8492327073470083</v>
      </c>
      <c r="Y2028" s="93">
        <f t="shared" si="223"/>
        <v>4.975927096669257</v>
      </c>
      <c r="Z2028" s="93">
        <f t="shared" si="223"/>
        <v>6.4324119516360643</v>
      </c>
      <c r="AA2028" s="93">
        <f t="shared" si="223"/>
        <v>8.3152189957216898</v>
      </c>
      <c r="AB2028" s="93">
        <f t="shared" si="223"/>
        <v>10.749135389132618</v>
      </c>
      <c r="AC2028" s="95">
        <f t="shared" si="223"/>
        <v>13.895474271134939</v>
      </c>
      <c r="AE2028" s="96"/>
    </row>
    <row r="2029" spans="3:31" ht="24.75" customHeight="1" x14ac:dyDescent="0.25">
      <c r="C2029" s="91">
        <f>ABS(E2029-Dashboard!$F$13)</f>
        <v>24.940606830530829</v>
      </c>
      <c r="D2029" s="92">
        <f t="shared" si="221"/>
        <v>0.29280622874312945</v>
      </c>
      <c r="E2029" s="93" cm="1">
        <f t="array" ref="E2029">SUM('DRE + DCF'!$S$41/TIR!S2029,'DRE + DCF'!$U$41:$AD$41/TIR!T2029:AC2029,TIR!F2029)</f>
        <v>24.569393169469169</v>
      </c>
      <c r="F2029" s="100">
        <f>'DRE + DCF'!$AE$38*'DRE + DCF'!$AE$39*(1+G2029)/(R2029-G2029)/AC2029</f>
        <v>7.7536037117606389</v>
      </c>
      <c r="G2029" s="92">
        <f>R2029*(1-'DRE + DCF'!$AE$39)</f>
        <v>0.17568373724587766</v>
      </c>
      <c r="H2029" s="94">
        <f t="shared" si="217"/>
        <v>0.29280622874312945</v>
      </c>
      <c r="I2029" s="94">
        <f t="shared" si="222"/>
        <v>0.29280622874312945</v>
      </c>
      <c r="J2029" s="94">
        <f t="shared" si="222"/>
        <v>0.29280622874312945</v>
      </c>
      <c r="K2029" s="94">
        <f t="shared" si="222"/>
        <v>0.29280622874312945</v>
      </c>
      <c r="L2029" s="94">
        <f t="shared" si="222"/>
        <v>0.29280622874312945</v>
      </c>
      <c r="M2029" s="94">
        <f t="shared" si="222"/>
        <v>0.29280622874312945</v>
      </c>
      <c r="N2029" s="94">
        <f t="shared" si="222"/>
        <v>0.29280622874312945</v>
      </c>
      <c r="O2029" s="94">
        <f t="shared" si="222"/>
        <v>0.29280622874312945</v>
      </c>
      <c r="P2029" s="94">
        <f t="shared" si="222"/>
        <v>0.29280622874312945</v>
      </c>
      <c r="Q2029" s="94">
        <f t="shared" si="222"/>
        <v>0.29280622874312945</v>
      </c>
      <c r="R2029" s="94">
        <f t="shared" si="222"/>
        <v>0.29280622874312945</v>
      </c>
      <c r="S2029" s="93">
        <f>(1+H2029)^((5-Dashboard!$F$9)*3/12)</f>
        <v>1.0663096976775017</v>
      </c>
      <c r="T2029" s="93">
        <f t="shared" si="224"/>
        <v>1.3785318189266775</v>
      </c>
      <c r="U2029" s="93">
        <f t="shared" si="224"/>
        <v>1.7821745220290046</v>
      </c>
      <c r="V2029" s="93">
        <f t="shared" si="224"/>
        <v>2.3040063227864067</v>
      </c>
      <c r="W2029" s="93">
        <f t="shared" si="224"/>
        <v>2.9786337251618198</v>
      </c>
      <c r="X2029" s="93">
        <f t="shared" si="224"/>
        <v>3.8507962330335515</v>
      </c>
      <c r="Y2029" s="93">
        <f t="shared" si="223"/>
        <v>4.9783333556863552</v>
      </c>
      <c r="Z2029" s="93">
        <f t="shared" si="223"/>
        <v>6.4360203709910051</v>
      </c>
      <c r="AA2029" s="93">
        <f t="shared" si="223"/>
        <v>8.3205272239348389</v>
      </c>
      <c r="AB2029" s="93">
        <f t="shared" si="223"/>
        <v>10.756829421529739</v>
      </c>
      <c r="AC2029" s="95">
        <f t="shared" si="223"/>
        <v>13.906496077681</v>
      </c>
      <c r="AE2029" s="96"/>
    </row>
    <row r="2030" spans="3:31" ht="24.75" customHeight="1" x14ac:dyDescent="0.25">
      <c r="C2030" s="91">
        <f>ABS(E2030-Dashboard!$F$13)</f>
        <v>24.95451971716891</v>
      </c>
      <c r="D2030" s="92">
        <f t="shared" si="221"/>
        <v>0.29290622874312944</v>
      </c>
      <c r="E2030" s="93" cm="1">
        <f t="array" ref="E2030">SUM('DRE + DCF'!$S$41/TIR!S2030,'DRE + DCF'!$U$41:$AD$41/TIR!T2030:AC2030,TIR!F2030)</f>
        <v>24.555480282831088</v>
      </c>
      <c r="F2030" s="100">
        <f>'DRE + DCF'!$AE$38*'DRE + DCF'!$AE$39*(1+G2030)/(R2030-G2030)/AC2030</f>
        <v>7.7452091688789446</v>
      </c>
      <c r="G2030" s="92">
        <f>R2030*(1-'DRE + DCF'!$AE$39)</f>
        <v>0.17574373724587766</v>
      </c>
      <c r="H2030" s="94">
        <f t="shared" si="217"/>
        <v>0.29290622874312944</v>
      </c>
      <c r="I2030" s="94">
        <f t="shared" si="222"/>
        <v>0.29290622874312944</v>
      </c>
      <c r="J2030" s="94">
        <f t="shared" si="222"/>
        <v>0.29290622874312944</v>
      </c>
      <c r="K2030" s="94">
        <f t="shared" si="222"/>
        <v>0.29290622874312944</v>
      </c>
      <c r="L2030" s="94">
        <f t="shared" si="222"/>
        <v>0.29290622874312944</v>
      </c>
      <c r="M2030" s="94">
        <f t="shared" si="222"/>
        <v>0.29290622874312944</v>
      </c>
      <c r="N2030" s="94">
        <f t="shared" si="222"/>
        <v>0.29290622874312944</v>
      </c>
      <c r="O2030" s="94">
        <f t="shared" si="222"/>
        <v>0.29290622874312944</v>
      </c>
      <c r="P2030" s="94">
        <f t="shared" si="222"/>
        <v>0.29290622874312944</v>
      </c>
      <c r="Q2030" s="94">
        <f t="shared" si="222"/>
        <v>0.29290622874312944</v>
      </c>
      <c r="R2030" s="94">
        <f t="shared" si="222"/>
        <v>0.29290622874312944</v>
      </c>
      <c r="S2030" s="93">
        <f>(1+H2030)^((5-Dashboard!$F$9)*3/12)</f>
        <v>1.0663303171397476</v>
      </c>
      <c r="T2030" s="93">
        <f t="shared" si="224"/>
        <v>1.3786651089276163</v>
      </c>
      <c r="U2030" s="93">
        <f t="shared" si="224"/>
        <v>1.78248470668334</v>
      </c>
      <c r="V2030" s="93">
        <f t="shared" si="224"/>
        <v>2.3045855799102606</v>
      </c>
      <c r="W2030" s="93">
        <f t="shared" si="224"/>
        <v>2.9796130509375729</v>
      </c>
      <c r="X2030" s="93">
        <f t="shared" si="224"/>
        <v>3.8523602728015076</v>
      </c>
      <c r="Y2030" s="93">
        <f t="shared" si="223"/>
        <v>4.9807405920676509</v>
      </c>
      <c r="Z2030" s="93">
        <f t="shared" si="223"/>
        <v>6.4396305352380079</v>
      </c>
      <c r="AA2030" s="93">
        <f t="shared" si="223"/>
        <v>8.3258384298136736</v>
      </c>
      <c r="AB2030" s="93">
        <f t="shared" si="223"/>
        <v>10.764528365415016</v>
      </c>
      <c r="AC2030" s="95">
        <f t="shared" si="223"/>
        <v>13.917525773127172</v>
      </c>
      <c r="AE2030" s="96"/>
    </row>
    <row r="2031" spans="3:31" ht="24.75" customHeight="1" x14ac:dyDescent="0.25">
      <c r="C2031" s="91">
        <f>ABS(E2031-Dashboard!$F$13)</f>
        <v>24.968419116728327</v>
      </c>
      <c r="D2031" s="92">
        <f t="shared" si="221"/>
        <v>0.29300622874312943</v>
      </c>
      <c r="E2031" s="93" cm="1">
        <f t="array" ref="E2031">SUM('DRE + DCF'!$S$41/TIR!S2031,'DRE + DCF'!$U$41:$AD$41/TIR!T2031:AC2031,TIR!F2031)</f>
        <v>24.541580883271671</v>
      </c>
      <c r="F2031" s="100">
        <f>'DRE + DCF'!$AE$38*'DRE + DCF'!$AE$39*(1+G2031)/(R2031-G2031)/AC2031</f>
        <v>7.7368250705120207</v>
      </c>
      <c r="G2031" s="92">
        <f>R2031*(1-'DRE + DCF'!$AE$39)</f>
        <v>0.17580373724587764</v>
      </c>
      <c r="H2031" s="94">
        <f t="shared" si="217"/>
        <v>0.29300622874312943</v>
      </c>
      <c r="I2031" s="94">
        <f t="shared" si="222"/>
        <v>0.29300622874312943</v>
      </c>
      <c r="J2031" s="94">
        <f t="shared" si="222"/>
        <v>0.29300622874312943</v>
      </c>
      <c r="K2031" s="94">
        <f t="shared" si="222"/>
        <v>0.29300622874312943</v>
      </c>
      <c r="L2031" s="94">
        <f t="shared" si="222"/>
        <v>0.29300622874312943</v>
      </c>
      <c r="M2031" s="94">
        <f t="shared" si="222"/>
        <v>0.29300622874312943</v>
      </c>
      <c r="N2031" s="94">
        <f t="shared" si="222"/>
        <v>0.29300622874312943</v>
      </c>
      <c r="O2031" s="94">
        <f t="shared" si="222"/>
        <v>0.29300622874312943</v>
      </c>
      <c r="P2031" s="94">
        <f t="shared" si="222"/>
        <v>0.29300622874312943</v>
      </c>
      <c r="Q2031" s="94">
        <f t="shared" si="222"/>
        <v>0.29300622874312943</v>
      </c>
      <c r="R2031" s="94">
        <f t="shared" si="222"/>
        <v>0.29300622874312943</v>
      </c>
      <c r="S2031" s="93">
        <f>(1+H2031)^((5-Dashboard!$F$9)*3/12)</f>
        <v>1.0663509354059166</v>
      </c>
      <c r="T2031" s="93">
        <f t="shared" si="224"/>
        <v>1.3787984015059127</v>
      </c>
      <c r="U2031" s="93">
        <f t="shared" si="224"/>
        <v>1.7827949213282153</v>
      </c>
      <c r="V2031" s="93">
        <f t="shared" si="224"/>
        <v>2.3051649378489998</v>
      </c>
      <c r="W2031" s="93">
        <f t="shared" si="224"/>
        <v>2.9805926229190254</v>
      </c>
      <c r="X2031" s="93">
        <f t="shared" si="224"/>
        <v>3.8539248267801214</v>
      </c>
      <c r="Y2031" s="93">
        <f t="shared" si="223"/>
        <v>4.9831488061344835</v>
      </c>
      <c r="Z2031" s="93">
        <f t="shared" si="223"/>
        <v>6.4432424450857759</v>
      </c>
      <c r="AA2031" s="93">
        <f t="shared" si="223"/>
        <v>8.3311526147980199</v>
      </c>
      <c r="AB2031" s="93">
        <f t="shared" si="223"/>
        <v>10.772232223543449</v>
      </c>
      <c r="AC2031" s="95">
        <f t="shared" si="223"/>
        <v>13.928563362509131</v>
      </c>
      <c r="AE2031" s="96"/>
    </row>
    <row r="2032" spans="3:31" ht="24.75" customHeight="1" x14ac:dyDescent="0.25">
      <c r="C2032" s="91">
        <f>ABS(E2032-Dashboard!$F$13)</f>
        <v>24.982305046290577</v>
      </c>
      <c r="D2032" s="92">
        <f t="shared" si="221"/>
        <v>0.29310622874312942</v>
      </c>
      <c r="E2032" s="93" cm="1">
        <f t="array" ref="E2032">SUM('DRE + DCF'!$S$41/TIR!S2032,'DRE + DCF'!$U$41:$AD$41/TIR!T2032:AC2032,TIR!F2032)</f>
        <v>24.527694953709421</v>
      </c>
      <c r="F2032" s="100">
        <f>'DRE + DCF'!$AE$38*'DRE + DCF'!$AE$39*(1+G2032)/(R2032-G2032)/AC2032</f>
        <v>7.7284514017303714</v>
      </c>
      <c r="G2032" s="92">
        <f>R2032*(1-'DRE + DCF'!$AE$39)</f>
        <v>0.17586373724587764</v>
      </c>
      <c r="H2032" s="94">
        <f t="shared" si="217"/>
        <v>0.29310622874312942</v>
      </c>
      <c r="I2032" s="94">
        <f t="shared" si="222"/>
        <v>0.29310622874312942</v>
      </c>
      <c r="J2032" s="94">
        <f t="shared" si="222"/>
        <v>0.29310622874312942</v>
      </c>
      <c r="K2032" s="94">
        <f t="shared" si="222"/>
        <v>0.29310622874312942</v>
      </c>
      <c r="L2032" s="94">
        <f t="shared" si="222"/>
        <v>0.29310622874312942</v>
      </c>
      <c r="M2032" s="94">
        <f t="shared" si="222"/>
        <v>0.29310622874312942</v>
      </c>
      <c r="N2032" s="94">
        <f t="shared" si="222"/>
        <v>0.29310622874312942</v>
      </c>
      <c r="O2032" s="94">
        <f t="shared" si="222"/>
        <v>0.29310622874312942</v>
      </c>
      <c r="P2032" s="94">
        <f t="shared" si="222"/>
        <v>0.29310622874312942</v>
      </c>
      <c r="Q2032" s="94">
        <f t="shared" si="222"/>
        <v>0.29310622874312942</v>
      </c>
      <c r="R2032" s="94">
        <f t="shared" si="222"/>
        <v>0.29310622874312942</v>
      </c>
      <c r="S2032" s="93">
        <f>(1+H2032)^((5-Dashboard!$F$9)*3/12)</f>
        <v>1.0663715524761712</v>
      </c>
      <c r="T2032" s="93">
        <f t="shared" si="224"/>
        <v>1.3789316966614178</v>
      </c>
      <c r="U2032" s="93">
        <f t="shared" si="224"/>
        <v>1.7831051659642108</v>
      </c>
      <c r="V2032" s="93">
        <f t="shared" si="224"/>
        <v>2.3057443966123725</v>
      </c>
      <c r="W2032" s="93">
        <f t="shared" si="224"/>
        <v>2.9815724411490274</v>
      </c>
      <c r="X2032" s="93">
        <f t="shared" si="224"/>
        <v>3.8554898950986649</v>
      </c>
      <c r="Y2032" s="93">
        <f t="shared" si="223"/>
        <v>4.9855579982082778</v>
      </c>
      <c r="Z2032" s="93">
        <f t="shared" si="223"/>
        <v>6.4468561012432515</v>
      </c>
      <c r="AA2032" s="93">
        <f t="shared" si="223"/>
        <v>8.3364697803282954</v>
      </c>
      <c r="AB2032" s="93">
        <f t="shared" si="223"/>
        <v>10.779940998671387</v>
      </c>
      <c r="AC2032" s="95">
        <f t="shared" si="223"/>
        <v>13.939608850865401</v>
      </c>
      <c r="AE2032" s="96"/>
    </row>
    <row r="2033" spans="3:31" ht="24.75" customHeight="1" x14ac:dyDescent="0.25">
      <c r="C2033" s="91">
        <f>ABS(E2033-Dashboard!$F$13)</f>
        <v>24.996177522910806</v>
      </c>
      <c r="D2033" s="92">
        <f t="shared" si="221"/>
        <v>0.2932062287431294</v>
      </c>
      <c r="E2033" s="93" cm="1">
        <f t="array" ref="E2033">SUM('DRE + DCF'!$S$41/TIR!S2033,'DRE + DCF'!$U$41:$AD$41/TIR!T2033:AC2033,TIR!F2033)</f>
        <v>24.513822477089192</v>
      </c>
      <c r="F2033" s="100">
        <f>'DRE + DCF'!$AE$38*'DRE + DCF'!$AE$39*(1+G2033)/(R2033-G2033)/AC2033</f>
        <v>7.7200881476290188</v>
      </c>
      <c r="G2033" s="92">
        <f>R2033*(1-'DRE + DCF'!$AE$39)</f>
        <v>0.17592373724587765</v>
      </c>
      <c r="H2033" s="94">
        <f t="shared" si="217"/>
        <v>0.2932062287431294</v>
      </c>
      <c r="I2033" s="94">
        <f t="shared" si="222"/>
        <v>0.2932062287431294</v>
      </c>
      <c r="J2033" s="94">
        <f t="shared" si="222"/>
        <v>0.2932062287431294</v>
      </c>
      <c r="K2033" s="94">
        <f t="shared" si="222"/>
        <v>0.2932062287431294</v>
      </c>
      <c r="L2033" s="94">
        <f t="shared" si="222"/>
        <v>0.2932062287431294</v>
      </c>
      <c r="M2033" s="94">
        <f t="shared" si="222"/>
        <v>0.2932062287431294</v>
      </c>
      <c r="N2033" s="94">
        <f t="shared" si="222"/>
        <v>0.2932062287431294</v>
      </c>
      <c r="O2033" s="94">
        <f t="shared" si="222"/>
        <v>0.2932062287431294</v>
      </c>
      <c r="P2033" s="94">
        <f t="shared" si="222"/>
        <v>0.2932062287431294</v>
      </c>
      <c r="Q2033" s="94">
        <f t="shared" si="222"/>
        <v>0.2932062287431294</v>
      </c>
      <c r="R2033" s="94">
        <f t="shared" si="222"/>
        <v>0.2932062287431294</v>
      </c>
      <c r="S2033" s="93">
        <f>(1+H2033)^((5-Dashboard!$F$9)*3/12)</f>
        <v>1.0663921683506727</v>
      </c>
      <c r="T2033" s="93">
        <f t="shared" si="224"/>
        <v>1.3790649943939819</v>
      </c>
      <c r="U2033" s="93">
        <f t="shared" si="224"/>
        <v>1.7834154405919063</v>
      </c>
      <c r="V2033" s="93">
        <f t="shared" si="224"/>
        <v>2.3063239562101256</v>
      </c>
      <c r="W2033" s="93">
        <f t="shared" si="224"/>
        <v>2.982552505670431</v>
      </c>
      <c r="X2033" s="93">
        <f t="shared" si="224"/>
        <v>3.857055477886429</v>
      </c>
      <c r="Y2033" s="93">
        <f t="shared" si="223"/>
        <v>4.9879681686105375</v>
      </c>
      <c r="Z2033" s="93">
        <f t="shared" si="223"/>
        <v>6.4504715044196068</v>
      </c>
      <c r="AA2033" s="93">
        <f t="shared" si="223"/>
        <v>8.3417899278455003</v>
      </c>
      <c r="AB2033" s="93">
        <f t="shared" si="223"/>
        <v>10.787654693556501</v>
      </c>
      <c r="AC2033" s="95">
        <f t="shared" si="223"/>
        <v>13.950662243237321</v>
      </c>
      <c r="AE2033" s="96"/>
    </row>
    <row r="2034" spans="3:31" ht="24.75" customHeight="1" x14ac:dyDescent="0.25">
      <c r="C2034" s="91">
        <f>ABS(E2034-Dashboard!$F$13)</f>
        <v>25.010036563617916</v>
      </c>
      <c r="D2034" s="92">
        <f t="shared" si="221"/>
        <v>0.29330622874312939</v>
      </c>
      <c r="E2034" s="93" cm="1">
        <f t="array" ref="E2034">SUM('DRE + DCF'!$S$41/TIR!S2034,'DRE + DCF'!$U$41:$AD$41/TIR!T2034:AC2034,TIR!F2034)</f>
        <v>24.499963436382082</v>
      </c>
      <c r="F2034" s="100">
        <f>'DRE + DCF'!$AE$38*'DRE + DCF'!$AE$39*(1+G2034)/(R2034-G2034)/AC2034</f>
        <v>7.7117352933274503</v>
      </c>
      <c r="G2034" s="92">
        <f>R2034*(1-'DRE + DCF'!$AE$39)</f>
        <v>0.17598373724587763</v>
      </c>
      <c r="H2034" s="94">
        <f t="shared" si="217"/>
        <v>0.29330622874312939</v>
      </c>
      <c r="I2034" s="94">
        <f t="shared" si="222"/>
        <v>0.29330622874312939</v>
      </c>
      <c r="J2034" s="94">
        <f t="shared" si="222"/>
        <v>0.29330622874312939</v>
      </c>
      <c r="K2034" s="94">
        <f t="shared" si="222"/>
        <v>0.29330622874312939</v>
      </c>
      <c r="L2034" s="94">
        <f t="shared" si="222"/>
        <v>0.29330622874312939</v>
      </c>
      <c r="M2034" s="94">
        <f t="shared" si="222"/>
        <v>0.29330622874312939</v>
      </c>
      <c r="N2034" s="94">
        <f t="shared" si="222"/>
        <v>0.29330622874312939</v>
      </c>
      <c r="O2034" s="94">
        <f t="shared" si="222"/>
        <v>0.29330622874312939</v>
      </c>
      <c r="P2034" s="94">
        <f t="shared" si="222"/>
        <v>0.29330622874312939</v>
      </c>
      <c r="Q2034" s="94">
        <f t="shared" si="222"/>
        <v>0.29330622874312939</v>
      </c>
      <c r="R2034" s="94">
        <f t="shared" si="222"/>
        <v>0.29330622874312939</v>
      </c>
      <c r="S2034" s="93">
        <f>(1+H2034)^((5-Dashboard!$F$9)*3/12)</f>
        <v>1.0664127830295833</v>
      </c>
      <c r="T2034" s="93">
        <f t="shared" si="224"/>
        <v>1.3791982947034556</v>
      </c>
      <c r="U2034" s="93">
        <f t="shared" si="224"/>
        <v>1.7837257452118813</v>
      </c>
      <c r="V2034" s="93">
        <f t="shared" si="224"/>
        <v>2.3069036166520065</v>
      </c>
      <c r="W2034" s="93">
        <f t="shared" si="224"/>
        <v>2.9835328165260924</v>
      </c>
      <c r="X2034" s="93">
        <f t="shared" si="224"/>
        <v>3.8586215752727275</v>
      </c>
      <c r="Y2034" s="93">
        <f t="shared" si="223"/>
        <v>4.9903793176628444</v>
      </c>
      <c r="Z2034" s="93">
        <f t="shared" si="223"/>
        <v>6.4540886553242443</v>
      </c>
      <c r="AA2034" s="93">
        <f t="shared" si="223"/>
        <v>8.3471130587912139</v>
      </c>
      <c r="AB2034" s="93">
        <f t="shared" si="223"/>
        <v>10.795373310957793</v>
      </c>
      <c r="AC2034" s="95">
        <f t="shared" si="223"/>
        <v>13.961723544669052</v>
      </c>
      <c r="AE2034" s="96"/>
    </row>
    <row r="2035" spans="3:31" ht="24.75" customHeight="1" x14ac:dyDescent="0.25">
      <c r="C2035" s="91">
        <f>ABS(E2035-Dashboard!$F$13)</f>
        <v>25.023882185414571</v>
      </c>
      <c r="D2035" s="92">
        <f t="shared" si="221"/>
        <v>0.29340622874312938</v>
      </c>
      <c r="E2035" s="93" cm="1">
        <f t="array" ref="E2035">SUM('DRE + DCF'!$S$41/TIR!S2035,'DRE + DCF'!$U$41:$AD$41/TIR!T2035:AC2035,TIR!F2035)</f>
        <v>24.486117814585427</v>
      </c>
      <c r="F2035" s="100">
        <f>'DRE + DCF'!$AE$38*'DRE + DCF'!$AE$39*(1+G2035)/(R2035-G2035)/AC2035</f>
        <v>7.7033928239695806</v>
      </c>
      <c r="G2035" s="92">
        <f>R2035*(1-'DRE + DCF'!$AE$39)</f>
        <v>0.17604373724587763</v>
      </c>
      <c r="H2035" s="94">
        <f t="shared" ref="H2035:H2098" si="225">$D2035</f>
        <v>0.29340622874312938</v>
      </c>
      <c r="I2035" s="94">
        <f t="shared" si="222"/>
        <v>0.29340622874312938</v>
      </c>
      <c r="J2035" s="94">
        <f t="shared" si="222"/>
        <v>0.29340622874312938</v>
      </c>
      <c r="K2035" s="94">
        <f t="shared" si="222"/>
        <v>0.29340622874312938</v>
      </c>
      <c r="L2035" s="94">
        <f t="shared" si="222"/>
        <v>0.29340622874312938</v>
      </c>
      <c r="M2035" s="94">
        <f t="shared" si="222"/>
        <v>0.29340622874312938</v>
      </c>
      <c r="N2035" s="94">
        <f t="shared" si="222"/>
        <v>0.29340622874312938</v>
      </c>
      <c r="O2035" s="94">
        <f t="shared" si="222"/>
        <v>0.29340622874312938</v>
      </c>
      <c r="P2035" s="94">
        <f t="shared" si="222"/>
        <v>0.29340622874312938</v>
      </c>
      <c r="Q2035" s="94">
        <f t="shared" si="222"/>
        <v>0.29340622874312938</v>
      </c>
      <c r="R2035" s="94">
        <f t="shared" si="222"/>
        <v>0.29340622874312938</v>
      </c>
      <c r="S2035" s="93">
        <f>(1+H2035)^((5-Dashboard!$F$9)*3/12)</f>
        <v>1.0664333965130648</v>
      </c>
      <c r="T2035" s="93">
        <f t="shared" si="224"/>
        <v>1.3793315975896894</v>
      </c>
      <c r="U2035" s="93">
        <f t="shared" si="224"/>
        <v>1.7840360798247159</v>
      </c>
      <c r="V2035" s="93">
        <f t="shared" si="224"/>
        <v>2.3074833779477624</v>
      </c>
      <c r="W2035" s="93">
        <f t="shared" si="224"/>
        <v>2.9845133737588725</v>
      </c>
      <c r="X2035" s="93">
        <f t="shared" si="224"/>
        <v>3.8601881873868971</v>
      </c>
      <c r="Y2035" s="93">
        <f t="shared" si="223"/>
        <v>4.992791445686863</v>
      </c>
      <c r="Z2035" s="93">
        <f t="shared" si="223"/>
        <v>6.4577075546668024</v>
      </c>
      <c r="AA2035" s="93">
        <f t="shared" si="223"/>
        <v>8.3524391746076052</v>
      </c>
      <c r="AB2035" s="93">
        <f t="shared" si="223"/>
        <v>10.8030968536356</v>
      </c>
      <c r="AC2035" s="95">
        <f t="shared" si="223"/>
        <v>13.972792760207588</v>
      </c>
      <c r="AE2035" s="96"/>
    </row>
    <row r="2036" spans="3:31" ht="24.75" customHeight="1" x14ac:dyDescent="0.25">
      <c r="C2036" s="91">
        <f>ABS(E2036-Dashboard!$F$13)</f>
        <v>25.037714405277303</v>
      </c>
      <c r="D2036" s="92">
        <f t="shared" si="221"/>
        <v>0.29350622874312937</v>
      </c>
      <c r="E2036" s="93" cm="1">
        <f t="array" ref="E2036">SUM('DRE + DCF'!$S$41/TIR!S2036,'DRE + DCF'!$U$41:$AD$41/TIR!T2036:AC2036,TIR!F2036)</f>
        <v>24.472285594722695</v>
      </c>
      <c r="F2036" s="100">
        <f>'DRE + DCF'!$AE$38*'DRE + DCF'!$AE$39*(1+G2036)/(R2036-G2036)/AC2036</f>
        <v>7.6950607247236915</v>
      </c>
      <c r="G2036" s="92">
        <f>R2036*(1-'DRE + DCF'!$AE$39)</f>
        <v>0.17610373724587761</v>
      </c>
      <c r="H2036" s="94">
        <f t="shared" si="225"/>
        <v>0.29350622874312937</v>
      </c>
      <c r="I2036" s="94">
        <f t="shared" si="222"/>
        <v>0.29350622874312937</v>
      </c>
      <c r="J2036" s="94">
        <f t="shared" si="222"/>
        <v>0.29350622874312937</v>
      </c>
      <c r="K2036" s="94">
        <f t="shared" si="222"/>
        <v>0.29350622874312937</v>
      </c>
      <c r="L2036" s="94">
        <f t="shared" si="222"/>
        <v>0.29350622874312937</v>
      </c>
      <c r="M2036" s="94">
        <f t="shared" si="222"/>
        <v>0.29350622874312937</v>
      </c>
      <c r="N2036" s="94">
        <f t="shared" si="222"/>
        <v>0.29350622874312937</v>
      </c>
      <c r="O2036" s="94">
        <f t="shared" si="222"/>
        <v>0.29350622874312937</v>
      </c>
      <c r="P2036" s="94">
        <f t="shared" si="222"/>
        <v>0.29350622874312937</v>
      </c>
      <c r="Q2036" s="94">
        <f t="shared" si="222"/>
        <v>0.29350622874312937</v>
      </c>
      <c r="R2036" s="94">
        <f t="shared" si="222"/>
        <v>0.29350622874312937</v>
      </c>
      <c r="S2036" s="93">
        <f>(1+H2036)^((5-Dashboard!$F$9)*3/12)</f>
        <v>1.0664540088012786</v>
      </c>
      <c r="T2036" s="93">
        <f t="shared" si="224"/>
        <v>1.3794649030525339</v>
      </c>
      <c r="U2036" s="93">
        <f t="shared" si="224"/>
        <v>1.7843464444309898</v>
      </c>
      <c r="V2036" s="93">
        <f t="shared" si="224"/>
        <v>2.3080632401071415</v>
      </c>
      <c r="W2036" s="93">
        <f t="shared" si="224"/>
        <v>2.9854941774116366</v>
      </c>
      <c r="X2036" s="93">
        <f t="shared" si="224"/>
        <v>3.8617553143582972</v>
      </c>
      <c r="Y2036" s="93">
        <f t="shared" si="223"/>
        <v>4.9952045530043394</v>
      </c>
      <c r="Z2036" s="93">
        <f t="shared" si="223"/>
        <v>6.4613282031571524</v>
      </c>
      <c r="AA2036" s="93">
        <f t="shared" si="223"/>
        <v>8.3577682767374295</v>
      </c>
      <c r="AB2036" s="93">
        <f t="shared" si="223"/>
        <v>10.810825324351596</v>
      </c>
      <c r="AC2036" s="95">
        <f t="shared" si="223"/>
        <v>13.983869894902751</v>
      </c>
      <c r="AE2036" s="96"/>
    </row>
    <row r="2037" spans="3:31" ht="24.75" customHeight="1" x14ac:dyDescent="0.25">
      <c r="C2037" s="91">
        <f>ABS(E2037-Dashboard!$F$13)</f>
        <v>25.051533240156495</v>
      </c>
      <c r="D2037" s="92">
        <f t="shared" si="221"/>
        <v>0.29360622874312936</v>
      </c>
      <c r="E2037" s="93" cm="1">
        <f t="array" ref="E2037">SUM('DRE + DCF'!$S$41/TIR!S2037,'DRE + DCF'!$U$41:$AD$41/TIR!T2037:AC2037,TIR!F2037)</f>
        <v>24.458466759843503</v>
      </c>
      <c r="F2037" s="100">
        <f>'DRE + DCF'!$AE$38*'DRE + DCF'!$AE$39*(1+G2037)/(R2037-G2037)/AC2037</f>
        <v>7.6867389807824047</v>
      </c>
      <c r="G2037" s="92">
        <f>R2037*(1-'DRE + DCF'!$AE$39)</f>
        <v>0.17616373724587761</v>
      </c>
      <c r="H2037" s="94">
        <f t="shared" si="225"/>
        <v>0.29360622874312936</v>
      </c>
      <c r="I2037" s="94">
        <f t="shared" si="222"/>
        <v>0.29360622874312936</v>
      </c>
      <c r="J2037" s="94">
        <f t="shared" si="222"/>
        <v>0.29360622874312936</v>
      </c>
      <c r="K2037" s="94">
        <f t="shared" si="222"/>
        <v>0.29360622874312936</v>
      </c>
      <c r="L2037" s="94">
        <f t="shared" si="222"/>
        <v>0.29360622874312936</v>
      </c>
      <c r="M2037" s="94">
        <f t="shared" si="222"/>
        <v>0.29360622874312936</v>
      </c>
      <c r="N2037" s="94">
        <f t="shared" si="222"/>
        <v>0.29360622874312936</v>
      </c>
      <c r="O2037" s="94">
        <f t="shared" si="222"/>
        <v>0.29360622874312936</v>
      </c>
      <c r="P2037" s="94">
        <f t="shared" si="222"/>
        <v>0.29360622874312936</v>
      </c>
      <c r="Q2037" s="94">
        <f t="shared" si="222"/>
        <v>0.29360622874312936</v>
      </c>
      <c r="R2037" s="94">
        <f t="shared" si="222"/>
        <v>0.29360622874312936</v>
      </c>
      <c r="S2037" s="93">
        <f>(1+H2037)^((5-Dashboard!$F$9)*3/12)</f>
        <v>1.0664746198943866</v>
      </c>
      <c r="T2037" s="93">
        <f t="shared" si="224"/>
        <v>1.3795982110918399</v>
      </c>
      <c r="U2037" s="93">
        <f t="shared" si="224"/>
        <v>1.7846568390312827</v>
      </c>
      <c r="V2037" s="93">
        <f t="shared" si="224"/>
        <v>2.3086432031398916</v>
      </c>
      <c r="W2037" s="93">
        <f t="shared" si="224"/>
        <v>2.9864752275272535</v>
      </c>
      <c r="X2037" s="93">
        <f t="shared" si="224"/>
        <v>3.8633229563163094</v>
      </c>
      <c r="Y2037" s="93">
        <f t="shared" si="223"/>
        <v>4.9976186399370981</v>
      </c>
      <c r="Z2037" s="93">
        <f t="shared" si="223"/>
        <v>6.4649506015053966</v>
      </c>
      <c r="AA2037" s="93">
        <f t="shared" si="223"/>
        <v>8.3631003666240211</v>
      </c>
      <c r="AB2037" s="93">
        <f t="shared" si="223"/>
        <v>10.818558725868783</v>
      </c>
      <c r="AC2037" s="95">
        <f t="shared" si="223"/>
        <v>13.994954953807191</v>
      </c>
      <c r="AE2037" s="96"/>
    </row>
    <row r="2038" spans="3:31" ht="24.75" customHeight="1" x14ac:dyDescent="0.25">
      <c r="C2038" s="91">
        <f>ABS(E2038-Dashboard!$F$13)</f>
        <v>25.06533870697649</v>
      </c>
      <c r="D2038" s="92">
        <f t="shared" si="221"/>
        <v>0.29370622874312935</v>
      </c>
      <c r="E2038" s="93" cm="1">
        <f t="array" ref="E2038">SUM('DRE + DCF'!$S$41/TIR!S2038,'DRE + DCF'!$U$41:$AD$41/TIR!T2038:AC2038,TIR!F2038)</f>
        <v>24.444661293023508</v>
      </c>
      <c r="F2038" s="100">
        <f>'DRE + DCF'!$AE$38*'DRE + DCF'!$AE$39*(1+G2038)/(R2038-G2038)/AC2038</f>
        <v>7.6784275773626103</v>
      </c>
      <c r="G2038" s="92">
        <f>R2038*(1-'DRE + DCF'!$AE$39)</f>
        <v>0.17622373724587762</v>
      </c>
      <c r="H2038" s="94">
        <f t="shared" si="225"/>
        <v>0.29370622874312935</v>
      </c>
      <c r="I2038" s="94">
        <f t="shared" si="222"/>
        <v>0.29370622874312935</v>
      </c>
      <c r="J2038" s="94">
        <f t="shared" si="222"/>
        <v>0.29370622874312935</v>
      </c>
      <c r="K2038" s="94">
        <f t="shared" si="222"/>
        <v>0.29370622874312935</v>
      </c>
      <c r="L2038" s="94">
        <f t="shared" si="222"/>
        <v>0.29370622874312935</v>
      </c>
      <c r="M2038" s="94">
        <f t="shared" si="222"/>
        <v>0.29370622874312935</v>
      </c>
      <c r="N2038" s="94">
        <f t="shared" si="222"/>
        <v>0.29370622874312935</v>
      </c>
      <c r="O2038" s="94">
        <f t="shared" si="222"/>
        <v>0.29370622874312935</v>
      </c>
      <c r="P2038" s="94">
        <f t="shared" si="222"/>
        <v>0.29370622874312935</v>
      </c>
      <c r="Q2038" s="94">
        <f t="shared" si="222"/>
        <v>0.29370622874312935</v>
      </c>
      <c r="R2038" s="94">
        <f t="shared" si="222"/>
        <v>0.29370622874312935</v>
      </c>
      <c r="S2038" s="93">
        <f>(1+H2038)^((5-Dashboard!$F$9)*3/12)</f>
        <v>1.0664952297925505</v>
      </c>
      <c r="T2038" s="93">
        <f t="shared" si="224"/>
        <v>1.3797315217074577</v>
      </c>
      <c r="U2038" s="93">
        <f t="shared" si="224"/>
        <v>1.7849672636261742</v>
      </c>
      <c r="V2038" s="93">
        <f t="shared" si="224"/>
        <v>2.3092232670557609</v>
      </c>
      <c r="W2038" s="93">
        <f t="shared" si="224"/>
        <v>2.9874565241485969</v>
      </c>
      <c r="X2038" s="93">
        <f t="shared" si="224"/>
        <v>3.864891113390339</v>
      </c>
      <c r="Y2038" s="93">
        <f t="shared" si="223"/>
        <v>5.0000337068070495</v>
      </c>
      <c r="Z2038" s="93">
        <f t="shared" si="223"/>
        <v>6.4685747504218778</v>
      </c>
      <c r="AA2038" s="93">
        <f t="shared" si="223"/>
        <v>8.3684354457113166</v>
      </c>
      <c r="AB2038" s="93">
        <f t="shared" si="223"/>
        <v>10.826297060951516</v>
      </c>
      <c r="AC2038" s="95">
        <f t="shared" si="223"/>
        <v>14.00604794197641</v>
      </c>
      <c r="AE2038" s="96"/>
    </row>
    <row r="2039" spans="3:31" ht="24.75" customHeight="1" x14ac:dyDescent="0.25">
      <c r="C2039" s="91">
        <f>ABS(E2039-Dashboard!$F$13)</f>
        <v>25.079130822635594</v>
      </c>
      <c r="D2039" s="92">
        <f t="shared" si="221"/>
        <v>0.29380622874312934</v>
      </c>
      <c r="E2039" s="93" cm="1">
        <f t="array" ref="E2039">SUM('DRE + DCF'!$S$41/TIR!S2039,'DRE + DCF'!$U$41:$AD$41/TIR!T2039:AC2039,TIR!F2039)</f>
        <v>24.430869177364404</v>
      </c>
      <c r="F2039" s="100">
        <f>'DRE + DCF'!$AE$38*'DRE + DCF'!$AE$39*(1+G2039)/(R2039-G2039)/AC2039</f>
        <v>7.6701264997054395</v>
      </c>
      <c r="G2039" s="92">
        <f>R2039*(1-'DRE + DCF'!$AE$39)</f>
        <v>0.17628373724587759</v>
      </c>
      <c r="H2039" s="94">
        <f t="shared" si="225"/>
        <v>0.29380622874312934</v>
      </c>
      <c r="I2039" s="94">
        <f t="shared" si="222"/>
        <v>0.29380622874312934</v>
      </c>
      <c r="J2039" s="94">
        <f t="shared" si="222"/>
        <v>0.29380622874312934</v>
      </c>
      <c r="K2039" s="94">
        <f t="shared" si="222"/>
        <v>0.29380622874312934</v>
      </c>
      <c r="L2039" s="94">
        <f t="shared" si="222"/>
        <v>0.29380622874312934</v>
      </c>
      <c r="M2039" s="94">
        <f t="shared" si="222"/>
        <v>0.29380622874312934</v>
      </c>
      <c r="N2039" s="94">
        <f t="shared" si="222"/>
        <v>0.29380622874312934</v>
      </c>
      <c r="O2039" s="94">
        <f t="shared" si="222"/>
        <v>0.29380622874312934</v>
      </c>
      <c r="P2039" s="94">
        <f t="shared" si="222"/>
        <v>0.29380622874312934</v>
      </c>
      <c r="Q2039" s="94">
        <f t="shared" ref="I2039:R2065" si="226">$D2039</f>
        <v>0.29380622874312934</v>
      </c>
      <c r="R2039" s="94">
        <f t="shared" si="226"/>
        <v>0.29380622874312934</v>
      </c>
      <c r="S2039" s="93">
        <f>(1+H2039)^((5-Dashboard!$F$9)*3/12)</f>
        <v>1.0665158384959321</v>
      </c>
      <c r="T2039" s="93">
        <f t="shared" si="224"/>
        <v>1.3798648348992384</v>
      </c>
      <c r="U2039" s="93">
        <f t="shared" si="224"/>
        <v>1.7852777182162445</v>
      </c>
      <c r="V2039" s="93">
        <f t="shared" si="224"/>
        <v>2.3098034318644984</v>
      </c>
      <c r="W2039" s="93">
        <f t="shared" si="224"/>
        <v>2.9884380673185444</v>
      </c>
      <c r="X2039" s="93">
        <f t="shared" si="224"/>
        <v>3.8664597857098122</v>
      </c>
      <c r="Y2039" s="93">
        <f t="shared" si="223"/>
        <v>5.0024497539361805</v>
      </c>
      <c r="Z2039" s="93">
        <f t="shared" si="223"/>
        <v>6.4722006506171654</v>
      </c>
      <c r="AA2039" s="93">
        <f t="shared" si="223"/>
        <v>8.3737735154438226</v>
      </c>
      <c r="AB2039" s="93">
        <f t="shared" si="223"/>
        <v>10.834040332365468</v>
      </c>
      <c r="AC2039" s="95">
        <f t="shared" si="223"/>
        <v>14.017148864468727</v>
      </c>
      <c r="AE2039" s="96"/>
    </row>
    <row r="2040" spans="3:31" ht="24.75" customHeight="1" x14ac:dyDescent="0.25">
      <c r="C2040" s="91">
        <f>ABS(E2040-Dashboard!$F$13)</f>
        <v>25.092909604006117</v>
      </c>
      <c r="D2040" s="92">
        <f t="shared" si="221"/>
        <v>0.29390622874312933</v>
      </c>
      <c r="E2040" s="93" cm="1">
        <f t="array" ref="E2040">SUM('DRE + DCF'!$S$41/TIR!S2040,'DRE + DCF'!$U$41:$AD$41/TIR!T2040:AC2040,TIR!F2040)</f>
        <v>24.417090395993881</v>
      </c>
      <c r="F2040" s="100">
        <f>'DRE + DCF'!$AE$38*'DRE + DCF'!$AE$39*(1+G2040)/(R2040-G2040)/AC2040</f>
        <v>7.6618357330762326</v>
      </c>
      <c r="G2040" s="92">
        <f>R2040*(1-'DRE + DCF'!$AE$39)</f>
        <v>0.1763437372458776</v>
      </c>
      <c r="H2040" s="94">
        <f t="shared" si="225"/>
        <v>0.29390622874312933</v>
      </c>
      <c r="I2040" s="94">
        <f t="shared" si="226"/>
        <v>0.29390622874312933</v>
      </c>
      <c r="J2040" s="94">
        <f t="shared" si="226"/>
        <v>0.29390622874312933</v>
      </c>
      <c r="K2040" s="94">
        <f t="shared" si="226"/>
        <v>0.29390622874312933</v>
      </c>
      <c r="L2040" s="94">
        <f t="shared" si="226"/>
        <v>0.29390622874312933</v>
      </c>
      <c r="M2040" s="94">
        <f t="shared" si="226"/>
        <v>0.29390622874312933</v>
      </c>
      <c r="N2040" s="94">
        <f t="shared" si="226"/>
        <v>0.29390622874312933</v>
      </c>
      <c r="O2040" s="94">
        <f t="shared" si="226"/>
        <v>0.29390622874312933</v>
      </c>
      <c r="P2040" s="94">
        <f t="shared" si="226"/>
        <v>0.29390622874312933</v>
      </c>
      <c r="Q2040" s="94">
        <f t="shared" si="226"/>
        <v>0.29390622874312933</v>
      </c>
      <c r="R2040" s="94">
        <f t="shared" si="226"/>
        <v>0.29390622874312933</v>
      </c>
      <c r="S2040" s="93">
        <f>(1+H2040)^((5-Dashboard!$F$9)*3/12)</f>
        <v>1.0665364460046927</v>
      </c>
      <c r="T2040" s="93">
        <f t="shared" si="224"/>
        <v>1.379998150667032</v>
      </c>
      <c r="U2040" s="93">
        <f t="shared" si="224"/>
        <v>1.7855882028020722</v>
      </c>
      <c r="V2040" s="93">
        <f t="shared" si="224"/>
        <v>2.3103836975758512</v>
      </c>
      <c r="W2040" s="93">
        <f t="shared" si="224"/>
        <v>2.9894198570799762</v>
      </c>
      <c r="X2040" s="93">
        <f t="shared" si="224"/>
        <v>3.8680289734041766</v>
      </c>
      <c r="Y2040" s="93">
        <f t="shared" si="223"/>
        <v>5.0048667816465562</v>
      </c>
      <c r="Z2040" s="93">
        <f t="shared" si="223"/>
        <v>6.475828302802058</v>
      </c>
      <c r="AA2040" s="93">
        <f t="shared" si="223"/>
        <v>8.3791145772666304</v>
      </c>
      <c r="AB2040" s="93">
        <f t="shared" si="223"/>
        <v>10.841788542877646</v>
      </c>
      <c r="AC2040" s="95">
        <f t="shared" si="223"/>
        <v>14.028257726345283</v>
      </c>
      <c r="AE2040" s="96"/>
    </row>
    <row r="2041" spans="3:31" ht="24.75" customHeight="1" x14ac:dyDescent="0.25">
      <c r="C2041" s="91">
        <f>ABS(E2041-Dashboard!$F$13)</f>
        <v>25.106675067934475</v>
      </c>
      <c r="D2041" s="92">
        <f t="shared" si="221"/>
        <v>0.29400622874312932</v>
      </c>
      <c r="E2041" s="93" cm="1">
        <f t="array" ref="E2041">SUM('DRE + DCF'!$S$41/TIR!S2041,'DRE + DCF'!$U$41:$AD$41/TIR!T2041:AC2041,TIR!F2041)</f>
        <v>24.403324932065523</v>
      </c>
      <c r="F2041" s="100">
        <f>'DRE + DCF'!$AE$38*'DRE + DCF'!$AE$39*(1+G2041)/(R2041-G2041)/AC2041</f>
        <v>7.6535552627644501</v>
      </c>
      <c r="G2041" s="92">
        <f>R2041*(1-'DRE + DCF'!$AE$39)</f>
        <v>0.17640373724587757</v>
      </c>
      <c r="H2041" s="94">
        <f t="shared" si="225"/>
        <v>0.29400622874312932</v>
      </c>
      <c r="I2041" s="94">
        <f t="shared" si="226"/>
        <v>0.29400622874312932</v>
      </c>
      <c r="J2041" s="94">
        <f t="shared" si="226"/>
        <v>0.29400622874312932</v>
      </c>
      <c r="K2041" s="94">
        <f t="shared" si="226"/>
        <v>0.29400622874312932</v>
      </c>
      <c r="L2041" s="94">
        <f t="shared" si="226"/>
        <v>0.29400622874312932</v>
      </c>
      <c r="M2041" s="94">
        <f t="shared" si="226"/>
        <v>0.29400622874312932</v>
      </c>
      <c r="N2041" s="94">
        <f t="shared" si="226"/>
        <v>0.29400622874312932</v>
      </c>
      <c r="O2041" s="94">
        <f t="shared" si="226"/>
        <v>0.29400622874312932</v>
      </c>
      <c r="P2041" s="94">
        <f t="shared" si="226"/>
        <v>0.29400622874312932</v>
      </c>
      <c r="Q2041" s="94">
        <f t="shared" si="226"/>
        <v>0.29400622874312932</v>
      </c>
      <c r="R2041" s="94">
        <f t="shared" si="226"/>
        <v>0.29400622874312932</v>
      </c>
      <c r="S2041" s="93">
        <f>(1+H2041)^((5-Dashboard!$F$9)*3/12)</f>
        <v>1.0665570523189938</v>
      </c>
      <c r="T2041" s="93">
        <f t="shared" si="224"/>
        <v>1.3801314690106896</v>
      </c>
      <c r="U2041" s="93">
        <f t="shared" si="224"/>
        <v>1.7858987173842376</v>
      </c>
      <c r="V2041" s="93">
        <f t="shared" si="224"/>
        <v>2.310964064199569</v>
      </c>
      <c r="W2041" s="93">
        <f t="shared" si="224"/>
        <v>2.9904018934757794</v>
      </c>
      <c r="X2041" s="93">
        <f t="shared" si="224"/>
        <v>3.8695986766029065</v>
      </c>
      <c r="Y2041" s="93">
        <f t="shared" si="223"/>
        <v>5.0072847902603312</v>
      </c>
      <c r="Z2041" s="93">
        <f t="shared" si="223"/>
        <v>6.4794577076876028</v>
      </c>
      <c r="AA2041" s="93">
        <f t="shared" si="223"/>
        <v>8.3844586326254369</v>
      </c>
      <c r="AB2041" s="93">
        <f t="shared" si="223"/>
        <v>10.849541695256416</v>
      </c>
      <c r="AC2041" s="95">
        <f t="shared" si="223"/>
        <v>14.039374532670093</v>
      </c>
      <c r="AE2041" s="96"/>
    </row>
    <row r="2042" spans="3:31" ht="24.75" customHeight="1" x14ac:dyDescent="0.25">
      <c r="C2042" s="91">
        <f>ABS(E2042-Dashboard!$F$13)</f>
        <v>25.12042723124117</v>
      </c>
      <c r="D2042" s="92">
        <f t="shared" si="221"/>
        <v>0.29410622874312931</v>
      </c>
      <c r="E2042" s="93" cm="1">
        <f t="array" ref="E2042">SUM('DRE + DCF'!$S$41/TIR!S2042,'DRE + DCF'!$U$41:$AD$41/TIR!T2042:AC2042,TIR!F2042)</f>
        <v>24.389572768758828</v>
      </c>
      <c r="F2042" s="100">
        <f>'DRE + DCF'!$AE$38*'DRE + DCF'!$AE$39*(1+G2042)/(R2042-G2042)/AC2042</f>
        <v>7.6452850740836817</v>
      </c>
      <c r="G2042" s="92">
        <f>R2042*(1-'DRE + DCF'!$AE$39)</f>
        <v>0.17646373724587758</v>
      </c>
      <c r="H2042" s="94">
        <f t="shared" si="225"/>
        <v>0.29410622874312931</v>
      </c>
      <c r="I2042" s="94">
        <f t="shared" si="226"/>
        <v>0.29410622874312931</v>
      </c>
      <c r="J2042" s="94">
        <f t="shared" si="226"/>
        <v>0.29410622874312931</v>
      </c>
      <c r="K2042" s="94">
        <f t="shared" si="226"/>
        <v>0.29410622874312931</v>
      </c>
      <c r="L2042" s="94">
        <f t="shared" si="226"/>
        <v>0.29410622874312931</v>
      </c>
      <c r="M2042" s="94">
        <f t="shared" si="226"/>
        <v>0.29410622874312931</v>
      </c>
      <c r="N2042" s="94">
        <f t="shared" si="226"/>
        <v>0.29410622874312931</v>
      </c>
      <c r="O2042" s="94">
        <f t="shared" si="226"/>
        <v>0.29410622874312931</v>
      </c>
      <c r="P2042" s="94">
        <f t="shared" si="226"/>
        <v>0.29410622874312931</v>
      </c>
      <c r="Q2042" s="94">
        <f t="shared" si="226"/>
        <v>0.29410622874312931</v>
      </c>
      <c r="R2042" s="94">
        <f t="shared" si="226"/>
        <v>0.29410622874312931</v>
      </c>
      <c r="S2042" s="93">
        <f>(1+H2042)^((5-Dashboard!$F$9)*3/12)</f>
        <v>1.0665776574389971</v>
      </c>
      <c r="T2042" s="93">
        <f t="shared" si="224"/>
        <v>1.3802647899300617</v>
      </c>
      <c r="U2042" s="93">
        <f t="shared" si="224"/>
        <v>1.7862092619633199</v>
      </c>
      <c r="V2042" s="93">
        <f t="shared" si="224"/>
        <v>2.3115445317454002</v>
      </c>
      <c r="W2042" s="93">
        <f t="shared" si="224"/>
        <v>2.9913841765488427</v>
      </c>
      <c r="X2042" s="93">
        <f t="shared" si="224"/>
        <v>3.8711688954354941</v>
      </c>
      <c r="Y2042" s="93">
        <f t="shared" si="223"/>
        <v>5.0097037800997324</v>
      </c>
      <c r="Z2042" s="93">
        <f t="shared" si="223"/>
        <v>6.4830888659850636</v>
      </c>
      <c r="AA2042" s="93">
        <f t="shared" si="223"/>
        <v>8.389805682966502</v>
      </c>
      <c r="AB2042" s="93">
        <f t="shared" si="223"/>
        <v>10.857299792271455</v>
      </c>
      <c r="AC2042" s="95">
        <f t="shared" si="223"/>
        <v>14.050499288509974</v>
      </c>
      <c r="AE2042" s="96"/>
    </row>
    <row r="2043" spans="3:31" ht="24.75" customHeight="1" x14ac:dyDescent="0.25">
      <c r="C2043" s="91">
        <f>ABS(E2043-Dashboard!$F$13)</f>
        <v>25.134166110720891</v>
      </c>
      <c r="D2043" s="92">
        <f t="shared" si="221"/>
        <v>0.29420622874312929</v>
      </c>
      <c r="E2043" s="93" cm="1">
        <f t="array" ref="E2043">SUM('DRE + DCF'!$S$41/TIR!S2043,'DRE + DCF'!$U$41:$AD$41/TIR!T2043:AC2043,TIR!F2043)</f>
        <v>24.375833889279107</v>
      </c>
      <c r="F2043" s="100">
        <f>'DRE + DCF'!$AE$38*'DRE + DCF'!$AE$39*(1+G2043)/(R2043-G2043)/AC2043</f>
        <v>7.6370251523715469</v>
      </c>
      <c r="G2043" s="92">
        <f>R2043*(1-'DRE + DCF'!$AE$39)</f>
        <v>0.17652373724587758</v>
      </c>
      <c r="H2043" s="94">
        <f t="shared" si="225"/>
        <v>0.29420622874312929</v>
      </c>
      <c r="I2043" s="94">
        <f t="shared" si="226"/>
        <v>0.29420622874312929</v>
      </c>
      <c r="J2043" s="94">
        <f t="shared" si="226"/>
        <v>0.29420622874312929</v>
      </c>
      <c r="K2043" s="94">
        <f t="shared" si="226"/>
        <v>0.29420622874312929</v>
      </c>
      <c r="L2043" s="94">
        <f t="shared" si="226"/>
        <v>0.29420622874312929</v>
      </c>
      <c r="M2043" s="94">
        <f t="shared" si="226"/>
        <v>0.29420622874312929</v>
      </c>
      <c r="N2043" s="94">
        <f t="shared" si="226"/>
        <v>0.29420622874312929</v>
      </c>
      <c r="O2043" s="94">
        <f t="shared" si="226"/>
        <v>0.29420622874312929</v>
      </c>
      <c r="P2043" s="94">
        <f t="shared" si="226"/>
        <v>0.29420622874312929</v>
      </c>
      <c r="Q2043" s="94">
        <f t="shared" si="226"/>
        <v>0.29420622874312929</v>
      </c>
      <c r="R2043" s="94">
        <f t="shared" si="226"/>
        <v>0.29420622874312929</v>
      </c>
      <c r="S2043" s="93">
        <f>(1+H2043)^((5-Dashboard!$F$9)*3/12)</f>
        <v>1.0665982613648644</v>
      </c>
      <c r="T2043" s="93">
        <f t="shared" si="224"/>
        <v>1.3803981134249996</v>
      </c>
      <c r="U2043" s="93">
        <f t="shared" si="224"/>
        <v>1.7865198365398991</v>
      </c>
      <c r="V2043" s="93">
        <f t="shared" si="224"/>
        <v>2.3121251002230947</v>
      </c>
      <c r="W2043" s="93">
        <f t="shared" si="224"/>
        <v>2.9923667063420614</v>
      </c>
      <c r="X2043" s="93">
        <f t="shared" si="224"/>
        <v>3.8727396300314583</v>
      </c>
      <c r="Y2043" s="93">
        <f t="shared" si="223"/>
        <v>5.0121237514870751</v>
      </c>
      <c r="Z2043" s="93">
        <f t="shared" si="223"/>
        <v>6.4867217784059532</v>
      </c>
      <c r="AA2043" s="93">
        <f t="shared" si="223"/>
        <v>8.3951557297366932</v>
      </c>
      <c r="AB2043" s="93">
        <f t="shared" si="223"/>
        <v>10.865062836693799</v>
      </c>
      <c r="AC2043" s="95">
        <f t="shared" si="223"/>
        <v>14.061631998934608</v>
      </c>
      <c r="AE2043" s="96"/>
    </row>
    <row r="2044" spans="3:31" ht="24.75" customHeight="1" x14ac:dyDescent="0.25">
      <c r="C2044" s="91">
        <f>ABS(E2044-Dashboard!$F$13)</f>
        <v>25.147891723142543</v>
      </c>
      <c r="D2044" s="92">
        <f t="shared" si="221"/>
        <v>0.29430622874312928</v>
      </c>
      <c r="E2044" s="93" cm="1">
        <f t="array" ref="E2044">SUM('DRE + DCF'!$S$41/TIR!S2044,'DRE + DCF'!$U$41:$AD$41/TIR!T2044:AC2044,TIR!F2044)</f>
        <v>24.362108276857455</v>
      </c>
      <c r="F2044" s="100">
        <f>'DRE + DCF'!$AE$38*'DRE + DCF'!$AE$39*(1+G2044)/(R2044-G2044)/AC2044</f>
        <v>7.6287754829896901</v>
      </c>
      <c r="G2044" s="92">
        <f>R2044*(1-'DRE + DCF'!$AE$39)</f>
        <v>0.17658373724587756</v>
      </c>
      <c r="H2044" s="94">
        <f t="shared" si="225"/>
        <v>0.29430622874312928</v>
      </c>
      <c r="I2044" s="94">
        <f t="shared" si="226"/>
        <v>0.29430622874312928</v>
      </c>
      <c r="J2044" s="94">
        <f t="shared" si="226"/>
        <v>0.29430622874312928</v>
      </c>
      <c r="K2044" s="94">
        <f t="shared" si="226"/>
        <v>0.29430622874312928</v>
      </c>
      <c r="L2044" s="94">
        <f t="shared" si="226"/>
        <v>0.29430622874312928</v>
      </c>
      <c r="M2044" s="94">
        <f t="shared" si="226"/>
        <v>0.29430622874312928</v>
      </c>
      <c r="N2044" s="94">
        <f t="shared" si="226"/>
        <v>0.29430622874312928</v>
      </c>
      <c r="O2044" s="94">
        <f t="shared" si="226"/>
        <v>0.29430622874312928</v>
      </c>
      <c r="P2044" s="94">
        <f t="shared" si="226"/>
        <v>0.29430622874312928</v>
      </c>
      <c r="Q2044" s="94">
        <f t="shared" si="226"/>
        <v>0.29430622874312928</v>
      </c>
      <c r="R2044" s="94">
        <f t="shared" si="226"/>
        <v>0.29430622874312928</v>
      </c>
      <c r="S2044" s="93">
        <f>(1+H2044)^((5-Dashboard!$F$9)*3/12)</f>
        <v>1.0666188640967567</v>
      </c>
      <c r="T2044" s="93">
        <f t="shared" si="224"/>
        <v>1.3805314394953534</v>
      </c>
      <c r="U2044" s="93">
        <f t="shared" si="224"/>
        <v>1.7868304411145544</v>
      </c>
      <c r="V2044" s="93">
        <f t="shared" si="224"/>
        <v>2.3127057696424012</v>
      </c>
      <c r="W2044" s="93">
        <f t="shared" si="224"/>
        <v>2.9933494828983327</v>
      </c>
      <c r="X2044" s="93">
        <f t="shared" si="224"/>
        <v>3.874310880520337</v>
      </c>
      <c r="Y2044" s="93">
        <f t="shared" si="223"/>
        <v>5.0145447047447496</v>
      </c>
      <c r="Z2044" s="93">
        <f t="shared" si="223"/>
        <v>6.4903564456620053</v>
      </c>
      <c r="AA2044" s="93">
        <f t="shared" si="223"/>
        <v>8.4005087743834501</v>
      </c>
      <c r="AB2044" s="93">
        <f t="shared" si="223"/>
        <v>10.872830831295811</v>
      </c>
      <c r="AC2044" s="95">
        <f t="shared" si="223"/>
        <v>14.072772669016505</v>
      </c>
      <c r="AE2044" s="96"/>
    </row>
    <row r="2045" spans="3:31" ht="24.75" customHeight="1" x14ac:dyDescent="0.25">
      <c r="C2045" s="91">
        <f>ABS(E2045-Dashboard!$F$13)</f>
        <v>25.161604085249266</v>
      </c>
      <c r="D2045" s="92">
        <f t="shared" si="221"/>
        <v>0.29440622874312927</v>
      </c>
      <c r="E2045" s="93" cm="1">
        <f t="array" ref="E2045">SUM('DRE + DCF'!$S$41/TIR!S2045,'DRE + DCF'!$U$41:$AD$41/TIR!T2045:AC2045,TIR!F2045)</f>
        <v>24.348395914750732</v>
      </c>
      <c r="F2045" s="100">
        <f>'DRE + DCF'!$AE$38*'DRE + DCF'!$AE$39*(1+G2045)/(R2045-G2045)/AC2045</f>
        <v>7.6205360513237199</v>
      </c>
      <c r="G2045" s="92">
        <f>R2045*(1-'DRE + DCF'!$AE$39)</f>
        <v>0.17664373724587756</v>
      </c>
      <c r="H2045" s="94">
        <f t="shared" si="225"/>
        <v>0.29440622874312927</v>
      </c>
      <c r="I2045" s="94">
        <f t="shared" si="226"/>
        <v>0.29440622874312927</v>
      </c>
      <c r="J2045" s="94">
        <f t="shared" si="226"/>
        <v>0.29440622874312927</v>
      </c>
      <c r="K2045" s="94">
        <f t="shared" si="226"/>
        <v>0.29440622874312927</v>
      </c>
      <c r="L2045" s="94">
        <f t="shared" si="226"/>
        <v>0.29440622874312927</v>
      </c>
      <c r="M2045" s="94">
        <f t="shared" si="226"/>
        <v>0.29440622874312927</v>
      </c>
      <c r="N2045" s="94">
        <f t="shared" si="226"/>
        <v>0.29440622874312927</v>
      </c>
      <c r="O2045" s="94">
        <f t="shared" si="226"/>
        <v>0.29440622874312927</v>
      </c>
      <c r="P2045" s="94">
        <f t="shared" si="226"/>
        <v>0.29440622874312927</v>
      </c>
      <c r="Q2045" s="94">
        <f t="shared" si="226"/>
        <v>0.29440622874312927</v>
      </c>
      <c r="R2045" s="94">
        <f t="shared" si="226"/>
        <v>0.29440622874312927</v>
      </c>
      <c r="S2045" s="93">
        <f>(1+H2045)^((5-Dashboard!$F$9)*3/12)</f>
        <v>1.0666394656348355</v>
      </c>
      <c r="T2045" s="93">
        <f t="shared" si="224"/>
        <v>1.3806647681409741</v>
      </c>
      <c r="U2045" s="93">
        <f t="shared" si="224"/>
        <v>1.7871410756878652</v>
      </c>
      <c r="V2045" s="93">
        <f t="shared" si="224"/>
        <v>2.3132865400130691</v>
      </c>
      <c r="W2045" s="93">
        <f t="shared" si="224"/>
        <v>2.9943325062605588</v>
      </c>
      <c r="X2045" s="93">
        <f t="shared" si="224"/>
        <v>3.8758826470316925</v>
      </c>
      <c r="Y2045" s="93">
        <f t="shared" si="223"/>
        <v>5.0169666401952302</v>
      </c>
      <c r="Z2045" s="93">
        <f t="shared" si="223"/>
        <v>6.4939928684651962</v>
      </c>
      <c r="AA2045" s="93">
        <f t="shared" si="223"/>
        <v>8.4058648183548108</v>
      </c>
      <c r="AB2045" s="93">
        <f t="shared" si="223"/>
        <v>10.880603778851199</v>
      </c>
      <c r="AC2045" s="95">
        <f t="shared" si="223"/>
        <v>14.083921303831023</v>
      </c>
      <c r="AE2045" s="96"/>
    </row>
    <row r="2046" spans="3:31" ht="24.75" customHeight="1" x14ac:dyDescent="0.25">
      <c r="C2046" s="91">
        <f>ABS(E2046-Dashboard!$F$13)</f>
        <v>25.175303213758518</v>
      </c>
      <c r="D2046" s="92">
        <f t="shared" si="221"/>
        <v>0.29450622874312926</v>
      </c>
      <c r="E2046" s="93" cm="1">
        <f t="array" ref="E2046">SUM('DRE + DCF'!$S$41/TIR!S2046,'DRE + DCF'!$U$41:$AD$41/TIR!T2046:AC2046,TIR!F2046)</f>
        <v>24.33469678624148</v>
      </c>
      <c r="F2046" s="100">
        <f>'DRE + DCF'!$AE$38*'DRE + DCF'!$AE$39*(1+G2046)/(R2046-G2046)/AC2046</f>
        <v>7.6123068427831644</v>
      </c>
      <c r="G2046" s="92">
        <f>R2046*(1-'DRE + DCF'!$AE$39)</f>
        <v>0.17670373724587754</v>
      </c>
      <c r="H2046" s="94">
        <f t="shared" si="225"/>
        <v>0.29450622874312926</v>
      </c>
      <c r="I2046" s="94">
        <f t="shared" si="226"/>
        <v>0.29450622874312926</v>
      </c>
      <c r="J2046" s="94">
        <f t="shared" si="226"/>
        <v>0.29450622874312926</v>
      </c>
      <c r="K2046" s="94">
        <f t="shared" si="226"/>
        <v>0.29450622874312926</v>
      </c>
      <c r="L2046" s="94">
        <f t="shared" si="226"/>
        <v>0.29450622874312926</v>
      </c>
      <c r="M2046" s="94">
        <f t="shared" si="226"/>
        <v>0.29450622874312926</v>
      </c>
      <c r="N2046" s="94">
        <f t="shared" si="226"/>
        <v>0.29450622874312926</v>
      </c>
      <c r="O2046" s="94">
        <f t="shared" si="226"/>
        <v>0.29450622874312926</v>
      </c>
      <c r="P2046" s="94">
        <f t="shared" si="226"/>
        <v>0.29450622874312926</v>
      </c>
      <c r="Q2046" s="94">
        <f t="shared" si="226"/>
        <v>0.29450622874312926</v>
      </c>
      <c r="R2046" s="94">
        <f t="shared" si="226"/>
        <v>0.29450622874312926</v>
      </c>
      <c r="S2046" s="93">
        <f>(1+H2046)^((5-Dashboard!$F$9)*3/12)</f>
        <v>1.0666600659792624</v>
      </c>
      <c r="T2046" s="93">
        <f t="shared" si="224"/>
        <v>1.3807980993617124</v>
      </c>
      <c r="U2046" s="93">
        <f t="shared" si="224"/>
        <v>1.7874517402604109</v>
      </c>
      <c r="V2046" s="93">
        <f t="shared" si="224"/>
        <v>2.3138674113448481</v>
      </c>
      <c r="W2046" s="93">
        <f t="shared" si="224"/>
        <v>2.9953157764716463</v>
      </c>
      <c r="X2046" s="93">
        <f t="shared" si="224"/>
        <v>3.8774549296951086</v>
      </c>
      <c r="Y2046" s="93">
        <f t="shared" si="223"/>
        <v>5.0193895581610706</v>
      </c>
      <c r="Z2046" s="93">
        <f t="shared" si="223"/>
        <v>6.4976310475277295</v>
      </c>
      <c r="AA2046" s="93">
        <f t="shared" si="223"/>
        <v>8.411223863099389</v>
      </c>
      <c r="AB2046" s="93">
        <f t="shared" si="223"/>
        <v>10.888381682135005</v>
      </c>
      <c r="AC2046" s="95">
        <f t="shared" si="223"/>
        <v>14.095077908456355</v>
      </c>
      <c r="AE2046" s="96"/>
    </row>
    <row r="2047" spans="3:31" ht="24.75" customHeight="1" x14ac:dyDescent="0.25">
      <c r="C2047" s="91">
        <f>ABS(E2047-Dashboard!$F$13)</f>
        <v>25.188989125362113</v>
      </c>
      <c r="D2047" s="92">
        <f t="shared" si="221"/>
        <v>0.29460622874312925</v>
      </c>
      <c r="E2047" s="93" cm="1">
        <f t="array" ref="E2047">SUM('DRE + DCF'!$S$41/TIR!S2047,'DRE + DCF'!$U$41:$AD$41/TIR!T2047:AC2047,TIR!F2047)</f>
        <v>24.321010874637885</v>
      </c>
      <c r="F2047" s="100">
        <f>'DRE + DCF'!$AE$38*'DRE + DCF'!$AE$39*(1+G2047)/(R2047-G2047)/AC2047</f>
        <v>7.6040878428014258</v>
      </c>
      <c r="G2047" s="92">
        <f>R2047*(1-'DRE + DCF'!$AE$39)</f>
        <v>0.17676373724587754</v>
      </c>
      <c r="H2047" s="94">
        <f t="shared" si="225"/>
        <v>0.29460622874312925</v>
      </c>
      <c r="I2047" s="94">
        <f t="shared" si="226"/>
        <v>0.29460622874312925</v>
      </c>
      <c r="J2047" s="94">
        <f t="shared" si="226"/>
        <v>0.29460622874312925</v>
      </c>
      <c r="K2047" s="94">
        <f t="shared" si="226"/>
        <v>0.29460622874312925</v>
      </c>
      <c r="L2047" s="94">
        <f t="shared" si="226"/>
        <v>0.29460622874312925</v>
      </c>
      <c r="M2047" s="94">
        <f t="shared" si="226"/>
        <v>0.29460622874312925</v>
      </c>
      <c r="N2047" s="94">
        <f t="shared" si="226"/>
        <v>0.29460622874312925</v>
      </c>
      <c r="O2047" s="94">
        <f t="shared" si="226"/>
        <v>0.29460622874312925</v>
      </c>
      <c r="P2047" s="94">
        <f t="shared" si="226"/>
        <v>0.29460622874312925</v>
      </c>
      <c r="Q2047" s="94">
        <f t="shared" si="226"/>
        <v>0.29460622874312925</v>
      </c>
      <c r="R2047" s="94">
        <f t="shared" si="226"/>
        <v>0.29460622874312925</v>
      </c>
      <c r="S2047" s="93">
        <f>(1+H2047)^((5-Dashboard!$F$9)*3/12)</f>
        <v>1.0666806651301985</v>
      </c>
      <c r="T2047" s="93">
        <f t="shared" si="224"/>
        <v>1.3809314331574192</v>
      </c>
      <c r="U2047" s="93">
        <f t="shared" si="224"/>
        <v>1.7877624348327712</v>
      </c>
      <c r="V2047" s="93">
        <f t="shared" si="224"/>
        <v>2.3144483836474885</v>
      </c>
      <c r="W2047" s="93">
        <f t="shared" si="224"/>
        <v>2.9962992935745061</v>
      </c>
      <c r="X2047" s="93">
        <f t="shared" si="224"/>
        <v>3.8790277286401937</v>
      </c>
      <c r="Y2047" s="93">
        <f t="shared" si="223"/>
        <v>5.0218134589649077</v>
      </c>
      <c r="Z2047" s="93">
        <f t="shared" si="223"/>
        <v>6.5012709835620486</v>
      </c>
      <c r="AA2047" s="93">
        <f t="shared" si="223"/>
        <v>8.4165859100663987</v>
      </c>
      <c r="AB2047" s="93">
        <f t="shared" si="223"/>
        <v>10.89616454392362</v>
      </c>
      <c r="AC2047" s="95">
        <f t="shared" si="223"/>
        <v>14.106242487973557</v>
      </c>
      <c r="AE2047" s="96"/>
    </row>
    <row r="2048" spans="3:31" ht="24.75" customHeight="1" x14ac:dyDescent="0.25">
      <c r="C2048" s="91">
        <f>ABS(E2048-Dashboard!$F$13)</f>
        <v>25.202661836726261</v>
      </c>
      <c r="D2048" s="92">
        <f t="shared" si="221"/>
        <v>0.29470622874312924</v>
      </c>
      <c r="E2048" s="93" cm="1">
        <f t="array" ref="E2048">SUM('DRE + DCF'!$S$41/TIR!S2048,'DRE + DCF'!$U$41:$AD$41/TIR!T2048:AC2048,TIR!F2048)</f>
        <v>24.307338163273737</v>
      </c>
      <c r="F2048" s="100">
        <f>'DRE + DCF'!$AE$38*'DRE + DCF'!$AE$39*(1+G2048)/(R2048-G2048)/AC2048</f>
        <v>7.5958790368357478</v>
      </c>
      <c r="G2048" s="92">
        <f>R2048*(1-'DRE + DCF'!$AE$39)</f>
        <v>0.17682373724587755</v>
      </c>
      <c r="H2048" s="94">
        <f t="shared" si="225"/>
        <v>0.29470622874312924</v>
      </c>
      <c r="I2048" s="94">
        <f t="shared" si="226"/>
        <v>0.29470622874312924</v>
      </c>
      <c r="J2048" s="94">
        <f t="shared" si="226"/>
        <v>0.29470622874312924</v>
      </c>
      <c r="K2048" s="94">
        <f t="shared" si="226"/>
        <v>0.29470622874312924</v>
      </c>
      <c r="L2048" s="94">
        <f t="shared" si="226"/>
        <v>0.29470622874312924</v>
      </c>
      <c r="M2048" s="94">
        <f t="shared" si="226"/>
        <v>0.29470622874312924</v>
      </c>
      <c r="N2048" s="94">
        <f t="shared" si="226"/>
        <v>0.29470622874312924</v>
      </c>
      <c r="O2048" s="94">
        <f t="shared" si="226"/>
        <v>0.29470622874312924</v>
      </c>
      <c r="P2048" s="94">
        <f t="shared" si="226"/>
        <v>0.29470622874312924</v>
      </c>
      <c r="Q2048" s="94">
        <f t="shared" si="226"/>
        <v>0.29470622874312924</v>
      </c>
      <c r="R2048" s="94">
        <f t="shared" si="226"/>
        <v>0.29470622874312924</v>
      </c>
      <c r="S2048" s="93">
        <f>(1+H2048)^((5-Dashboard!$F$9)*3/12)</f>
        <v>1.0667012630878054</v>
      </c>
      <c r="T2048" s="93">
        <f t="shared" si="224"/>
        <v>1.3810647695279452</v>
      </c>
      <c r="U2048" s="93">
        <f t="shared" si="224"/>
        <v>1.7880731594055248</v>
      </c>
      <c r="V2048" s="93">
        <f t="shared" si="224"/>
        <v>2.315029456930739</v>
      </c>
      <c r="W2048" s="93">
        <f t="shared" si="224"/>
        <v>2.9972830576120515</v>
      </c>
      <c r="X2048" s="93">
        <f t="shared" si="224"/>
        <v>3.8806010439965744</v>
      </c>
      <c r="Y2048" s="93">
        <f t="shared" si="223"/>
        <v>5.024238342929455</v>
      </c>
      <c r="Z2048" s="93">
        <f t="shared" si="223"/>
        <v>6.5049126772808235</v>
      </c>
      <c r="AA2048" s="93">
        <f t="shared" si="223"/>
        <v>8.4219509607056278</v>
      </c>
      <c r="AB2048" s="93">
        <f t="shared" si="223"/>
        <v>10.903952366994757</v>
      </c>
      <c r="AC2048" s="95">
        <f t="shared" si="223"/>
        <v>14.117415047466499</v>
      </c>
      <c r="AE2048" s="96"/>
    </row>
    <row r="2049" spans="3:31" ht="24.75" customHeight="1" x14ac:dyDescent="0.25">
      <c r="C2049" s="91">
        <f>ABS(E2049-Dashboard!$F$13)</f>
        <v>25.21632136449162</v>
      </c>
      <c r="D2049" s="92">
        <f t="shared" si="221"/>
        <v>0.29480622874312923</v>
      </c>
      <c r="E2049" s="93" cm="1">
        <f t="array" ref="E2049">SUM('DRE + DCF'!$S$41/TIR!S2049,'DRE + DCF'!$U$41:$AD$41/TIR!T2049:AC2049,TIR!F2049)</f>
        <v>24.293678635508378</v>
      </c>
      <c r="F2049" s="100">
        <f>'DRE + DCF'!$AE$38*'DRE + DCF'!$AE$39*(1+G2049)/(R2049-G2049)/AC2049</f>
        <v>7.5876804103671365</v>
      </c>
      <c r="G2049" s="92">
        <f>R2049*(1-'DRE + DCF'!$AE$39)</f>
        <v>0.17688373724587753</v>
      </c>
      <c r="H2049" s="94">
        <f t="shared" si="225"/>
        <v>0.29480622874312923</v>
      </c>
      <c r="I2049" s="94">
        <f t="shared" si="226"/>
        <v>0.29480622874312923</v>
      </c>
      <c r="J2049" s="94">
        <f t="shared" si="226"/>
        <v>0.29480622874312923</v>
      </c>
      <c r="K2049" s="94">
        <f t="shared" si="226"/>
        <v>0.29480622874312923</v>
      </c>
      <c r="L2049" s="94">
        <f t="shared" si="226"/>
        <v>0.29480622874312923</v>
      </c>
      <c r="M2049" s="94">
        <f t="shared" si="226"/>
        <v>0.29480622874312923</v>
      </c>
      <c r="N2049" s="94">
        <f t="shared" si="226"/>
        <v>0.29480622874312923</v>
      </c>
      <c r="O2049" s="94">
        <f t="shared" si="226"/>
        <v>0.29480622874312923</v>
      </c>
      <c r="P2049" s="94">
        <f t="shared" si="226"/>
        <v>0.29480622874312923</v>
      </c>
      <c r="Q2049" s="94">
        <f t="shared" si="226"/>
        <v>0.29480622874312923</v>
      </c>
      <c r="R2049" s="94">
        <f t="shared" si="226"/>
        <v>0.29480622874312923</v>
      </c>
      <c r="S2049" s="93">
        <f>(1+H2049)^((5-Dashboard!$F$9)*3/12)</f>
        <v>1.0667218598522443</v>
      </c>
      <c r="T2049" s="93">
        <f t="shared" si="224"/>
        <v>1.3811981084731413</v>
      </c>
      <c r="U2049" s="93">
        <f t="shared" si="224"/>
        <v>1.7883839139792517</v>
      </c>
      <c r="V2049" s="93">
        <f t="shared" si="224"/>
        <v>2.3156106312043518</v>
      </c>
      <c r="W2049" s="93">
        <f t="shared" si="224"/>
        <v>2.9982670686272037</v>
      </c>
      <c r="X2049" s="93">
        <f t="shared" si="224"/>
        <v>3.8821748758939068</v>
      </c>
      <c r="Y2049" s="93">
        <f t="shared" si="223"/>
        <v>5.0266642103775148</v>
      </c>
      <c r="Z2049" s="93">
        <f t="shared" si="223"/>
        <v>6.5085561293969691</v>
      </c>
      <c r="AA2049" s="93">
        <f t="shared" si="223"/>
        <v>8.4273190164674681</v>
      </c>
      <c r="AB2049" s="93">
        <f t="shared" si="223"/>
        <v>10.9117451541275</v>
      </c>
      <c r="AC2049" s="95">
        <f t="shared" si="223"/>
        <v>14.128595592021943</v>
      </c>
      <c r="AE2049" s="96"/>
    </row>
    <row r="2050" spans="3:31" ht="24.75" customHeight="1" x14ac:dyDescent="0.25">
      <c r="C2050" s="91">
        <f>ABS(E2050-Dashboard!$F$13)</f>
        <v>25.229967725273323</v>
      </c>
      <c r="D2050" s="92">
        <f t="shared" si="221"/>
        <v>0.29490622874312922</v>
      </c>
      <c r="E2050" s="93" cm="1">
        <f t="array" ref="E2050">SUM('DRE + DCF'!$S$41/TIR!S2050,'DRE + DCF'!$U$41:$AD$41/TIR!T2050:AC2050,TIR!F2050)</f>
        <v>24.280032274726675</v>
      </c>
      <c r="F2050" s="100">
        <f>'DRE + DCF'!$AE$38*'DRE + DCF'!$AE$39*(1+G2050)/(R2050-G2050)/AC2050</f>
        <v>7.5794919489003654</v>
      </c>
      <c r="G2050" s="92">
        <f>R2050*(1-'DRE + DCF'!$AE$39)</f>
        <v>0.17694373724587753</v>
      </c>
      <c r="H2050" s="94">
        <f t="shared" si="225"/>
        <v>0.29490622874312922</v>
      </c>
      <c r="I2050" s="94">
        <f t="shared" si="226"/>
        <v>0.29490622874312922</v>
      </c>
      <c r="J2050" s="94">
        <f t="shared" si="226"/>
        <v>0.29490622874312922</v>
      </c>
      <c r="K2050" s="94">
        <f t="shared" si="226"/>
        <v>0.29490622874312922</v>
      </c>
      <c r="L2050" s="94">
        <f t="shared" si="226"/>
        <v>0.29490622874312922</v>
      </c>
      <c r="M2050" s="94">
        <f t="shared" si="226"/>
        <v>0.29490622874312922</v>
      </c>
      <c r="N2050" s="94">
        <f t="shared" si="226"/>
        <v>0.29490622874312922</v>
      </c>
      <c r="O2050" s="94">
        <f t="shared" si="226"/>
        <v>0.29490622874312922</v>
      </c>
      <c r="P2050" s="94">
        <f t="shared" si="226"/>
        <v>0.29490622874312922</v>
      </c>
      <c r="Q2050" s="94">
        <f t="shared" si="226"/>
        <v>0.29490622874312922</v>
      </c>
      <c r="R2050" s="94">
        <f t="shared" si="226"/>
        <v>0.29490622874312922</v>
      </c>
      <c r="S2050" s="93">
        <f>(1+H2050)^((5-Dashboard!$F$9)*3/12)</f>
        <v>1.0667424554236764</v>
      </c>
      <c r="T2050" s="93">
        <f t="shared" si="224"/>
        <v>1.3813314499928584</v>
      </c>
      <c r="U2050" s="93">
        <f t="shared" si="224"/>
        <v>1.7886946985545307</v>
      </c>
      <c r="V2050" s="93">
        <f t="shared" si="224"/>
        <v>2.3161919064780756</v>
      </c>
      <c r="W2050" s="93">
        <f t="shared" si="224"/>
        <v>2.9992513266628835</v>
      </c>
      <c r="X2050" s="93">
        <f t="shared" si="224"/>
        <v>3.8837492244618614</v>
      </c>
      <c r="Y2050" s="93">
        <f t="shared" si="223"/>
        <v>5.029091061631962</v>
      </c>
      <c r="Z2050" s="93">
        <f t="shared" si="223"/>
        <v>6.5122013406236237</v>
      </c>
      <c r="AA2050" s="93">
        <f t="shared" si="223"/>
        <v>8.4326900788028869</v>
      </c>
      <c r="AB2050" s="93">
        <f t="shared" si="223"/>
        <v>10.919542908102247</v>
      </c>
      <c r="AC2050" s="95">
        <f t="shared" si="223"/>
        <v>14.139784126729463</v>
      </c>
      <c r="AE2050" s="96"/>
    </row>
    <row r="2051" spans="3:31" ht="24.75" customHeight="1" x14ac:dyDescent="0.25">
      <c r="C2051" s="91">
        <f>ABS(E2051-Dashboard!$F$13)</f>
        <v>25.243600935661057</v>
      </c>
      <c r="D2051" s="92">
        <f t="shared" si="221"/>
        <v>0.29500622874312921</v>
      </c>
      <c r="E2051" s="93" cm="1">
        <f t="array" ref="E2051">SUM('DRE + DCF'!$S$41/TIR!S2051,'DRE + DCF'!$U$41:$AD$41/TIR!T2051:AC2051,TIR!F2051)</f>
        <v>24.266399064338941</v>
      </c>
      <c r="F2051" s="100">
        <f>'DRE + DCF'!$AE$38*'DRE + DCF'!$AE$39*(1+G2051)/(R2051-G2051)/AC2051</f>
        <v>7.5713136379638932</v>
      </c>
      <c r="G2051" s="92">
        <f>R2051*(1-'DRE + DCF'!$AE$39)</f>
        <v>0.17700373724587751</v>
      </c>
      <c r="H2051" s="94">
        <f t="shared" si="225"/>
        <v>0.29500622874312921</v>
      </c>
      <c r="I2051" s="94">
        <f t="shared" si="226"/>
        <v>0.29500622874312921</v>
      </c>
      <c r="J2051" s="94">
        <f t="shared" si="226"/>
        <v>0.29500622874312921</v>
      </c>
      <c r="K2051" s="94">
        <f t="shared" si="226"/>
        <v>0.29500622874312921</v>
      </c>
      <c r="L2051" s="94">
        <f t="shared" si="226"/>
        <v>0.29500622874312921</v>
      </c>
      <c r="M2051" s="94">
        <f t="shared" si="226"/>
        <v>0.29500622874312921</v>
      </c>
      <c r="N2051" s="94">
        <f t="shared" si="226"/>
        <v>0.29500622874312921</v>
      </c>
      <c r="O2051" s="94">
        <f t="shared" si="226"/>
        <v>0.29500622874312921</v>
      </c>
      <c r="P2051" s="94">
        <f t="shared" si="226"/>
        <v>0.29500622874312921</v>
      </c>
      <c r="Q2051" s="94">
        <f t="shared" si="226"/>
        <v>0.29500622874312921</v>
      </c>
      <c r="R2051" s="94">
        <f t="shared" si="226"/>
        <v>0.29500622874312921</v>
      </c>
      <c r="S2051" s="93">
        <f>(1+H2051)^((5-Dashboard!$F$9)*3/12)</f>
        <v>1.0667630498022629</v>
      </c>
      <c r="T2051" s="93">
        <f t="shared" si="224"/>
        <v>1.3814647940869473</v>
      </c>
      <c r="U2051" s="93">
        <f t="shared" si="224"/>
        <v>1.7890055131319411</v>
      </c>
      <c r="V2051" s="93">
        <f t="shared" si="224"/>
        <v>2.3167732827616616</v>
      </c>
      <c r="W2051" s="93">
        <f t="shared" si="224"/>
        <v>3.0002358317620188</v>
      </c>
      <c r="X2051" s="93">
        <f t="shared" si="224"/>
        <v>3.8853240898301373</v>
      </c>
      <c r="Y2051" s="93">
        <f t="shared" si="223"/>
        <v>5.0315188970157569</v>
      </c>
      <c r="Z2051" s="93">
        <f t="shared" si="223"/>
        <v>6.5158483116741648</v>
      </c>
      <c r="AA2051" s="93">
        <f t="shared" si="223"/>
        <v>8.4380641491634449</v>
      </c>
      <c r="AB2051" s="93">
        <f t="shared" si="223"/>
        <v>10.927345631700755</v>
      </c>
      <c r="AC2051" s="95">
        <f t="shared" si="223"/>
        <v>14.150980656681501</v>
      </c>
      <c r="AE2051" s="96"/>
    </row>
    <row r="2052" spans="3:31" ht="24.75" customHeight="1" x14ac:dyDescent="0.25">
      <c r="C2052" s="91">
        <f>ABS(E2052-Dashboard!$F$13)</f>
        <v>25.257221012219105</v>
      </c>
      <c r="D2052" s="92">
        <f t="shared" si="221"/>
        <v>0.2951062287431292</v>
      </c>
      <c r="E2052" s="93" cm="1">
        <f t="array" ref="E2052">SUM('DRE + DCF'!$S$41/TIR!S2052,'DRE + DCF'!$U$41:$AD$41/TIR!T2052:AC2052,TIR!F2052)</f>
        <v>24.252778987780893</v>
      </c>
      <c r="F2052" s="100">
        <f>'DRE + DCF'!$AE$38*'DRE + DCF'!$AE$39*(1+G2052)/(R2052-G2052)/AC2052</f>
        <v>7.5631454631098247</v>
      </c>
      <c r="G2052" s="92">
        <f>R2052*(1-'DRE + DCF'!$AE$39)</f>
        <v>0.17706373724587751</v>
      </c>
      <c r="H2052" s="94">
        <f t="shared" si="225"/>
        <v>0.2951062287431292</v>
      </c>
      <c r="I2052" s="94">
        <f t="shared" si="226"/>
        <v>0.2951062287431292</v>
      </c>
      <c r="J2052" s="94">
        <f t="shared" si="226"/>
        <v>0.2951062287431292</v>
      </c>
      <c r="K2052" s="94">
        <f t="shared" si="226"/>
        <v>0.2951062287431292</v>
      </c>
      <c r="L2052" s="94">
        <f t="shared" si="226"/>
        <v>0.2951062287431292</v>
      </c>
      <c r="M2052" s="94">
        <f t="shared" si="226"/>
        <v>0.2951062287431292</v>
      </c>
      <c r="N2052" s="94">
        <f t="shared" si="226"/>
        <v>0.2951062287431292</v>
      </c>
      <c r="O2052" s="94">
        <f t="shared" si="226"/>
        <v>0.2951062287431292</v>
      </c>
      <c r="P2052" s="94">
        <f t="shared" si="226"/>
        <v>0.2951062287431292</v>
      </c>
      <c r="Q2052" s="94">
        <f t="shared" si="226"/>
        <v>0.2951062287431292</v>
      </c>
      <c r="R2052" s="94">
        <f t="shared" si="226"/>
        <v>0.2951062287431292</v>
      </c>
      <c r="S2052" s="93">
        <f>(1+H2052)^((5-Dashboard!$F$9)*3/12)</f>
        <v>1.0667836429881652</v>
      </c>
      <c r="T2052" s="93">
        <f t="shared" si="224"/>
        <v>1.3815981407552593</v>
      </c>
      <c r="U2052" s="93">
        <f t="shared" si="224"/>
        <v>1.789316357712063</v>
      </c>
      <c r="V2052" s="93">
        <f t="shared" si="224"/>
        <v>2.3173547600648616</v>
      </c>
      <c r="W2052" s="93">
        <f t="shared" si="224"/>
        <v>3.0012205839675419</v>
      </c>
      <c r="X2052" s="93">
        <f t="shared" si="224"/>
        <v>3.8868994721284551</v>
      </c>
      <c r="Y2052" s="93">
        <f t="shared" si="223"/>
        <v>5.0339477168519435</v>
      </c>
      <c r="Z2052" s="93">
        <f t="shared" si="223"/>
        <v>6.5194970432622066</v>
      </c>
      <c r="AA2052" s="93">
        <f t="shared" si="223"/>
        <v>8.4434412290012979</v>
      </c>
      <c r="AB2052" s="93">
        <f t="shared" si="223"/>
        <v>10.935153327706123</v>
      </c>
      <c r="AC2052" s="95">
        <f t="shared" si="223"/>
        <v>14.162185186973357</v>
      </c>
      <c r="AE2052" s="96"/>
    </row>
    <row r="2053" spans="3:31" ht="24.75" customHeight="1" x14ac:dyDescent="0.25">
      <c r="C2053" s="91">
        <f>ABS(E2053-Dashboard!$F$13)</f>
        <v>25.270827971486334</v>
      </c>
      <c r="D2053" s="92">
        <f t="shared" si="221"/>
        <v>0.29520622874312918</v>
      </c>
      <c r="E2053" s="93" cm="1">
        <f t="array" ref="E2053">SUM('DRE + DCF'!$S$41/TIR!S2053,'DRE + DCF'!$U$41:$AD$41/TIR!T2053:AC2053,TIR!F2053)</f>
        <v>24.239172028513664</v>
      </c>
      <c r="F2053" s="100">
        <f>'DRE + DCF'!$AE$38*'DRE + DCF'!$AE$39*(1+G2053)/(R2053-G2053)/AC2053</f>
        <v>7.5549874099138945</v>
      </c>
      <c r="G2053" s="92">
        <f>R2053*(1-'DRE + DCF'!$AE$39)</f>
        <v>0.17712373724587752</v>
      </c>
      <c r="H2053" s="94">
        <f t="shared" si="225"/>
        <v>0.29520622874312918</v>
      </c>
      <c r="I2053" s="94">
        <f t="shared" si="226"/>
        <v>0.29520622874312918</v>
      </c>
      <c r="J2053" s="94">
        <f t="shared" si="226"/>
        <v>0.29520622874312918</v>
      </c>
      <c r="K2053" s="94">
        <f t="shared" si="226"/>
        <v>0.29520622874312918</v>
      </c>
      <c r="L2053" s="94">
        <f t="shared" si="226"/>
        <v>0.29520622874312918</v>
      </c>
      <c r="M2053" s="94">
        <f t="shared" si="226"/>
        <v>0.29520622874312918</v>
      </c>
      <c r="N2053" s="94">
        <f t="shared" si="226"/>
        <v>0.29520622874312918</v>
      </c>
      <c r="O2053" s="94">
        <f t="shared" si="226"/>
        <v>0.29520622874312918</v>
      </c>
      <c r="P2053" s="94">
        <f t="shared" si="226"/>
        <v>0.29520622874312918</v>
      </c>
      <c r="Q2053" s="94">
        <f t="shared" si="226"/>
        <v>0.29520622874312918</v>
      </c>
      <c r="R2053" s="94">
        <f t="shared" si="226"/>
        <v>0.29520622874312918</v>
      </c>
      <c r="S2053" s="93">
        <f>(1+H2053)^((5-Dashboard!$F$9)*3/12)</f>
        <v>1.0668042349815441</v>
      </c>
      <c r="T2053" s="93">
        <f t="shared" si="224"/>
        <v>1.3817314899976447</v>
      </c>
      <c r="U2053" s="93">
        <f t="shared" si="224"/>
        <v>1.789627232295474</v>
      </c>
      <c r="V2053" s="93">
        <f t="shared" si="224"/>
        <v>2.3179363383974247</v>
      </c>
      <c r="W2053" s="93">
        <f t="shared" si="224"/>
        <v>3.0022055833223864</v>
      </c>
      <c r="X2053" s="93">
        <f t="shared" si="224"/>
        <v>3.8884753714865545</v>
      </c>
      <c r="Y2053" s="93">
        <f t="shared" si="223"/>
        <v>5.0363775214636384</v>
      </c>
      <c r="Z2053" s="93">
        <f t="shared" si="223"/>
        <v>6.5231475361015869</v>
      </c>
      <c r="AA2053" s="93">
        <f t="shared" si="223"/>
        <v>8.4488213197691717</v>
      </c>
      <c r="AB2053" s="93">
        <f t="shared" si="223"/>
        <v>10.942965998902777</v>
      </c>
      <c r="AC2053" s="95">
        <f t="shared" si="223"/>
        <v>14.173397722703156</v>
      </c>
      <c r="AE2053" s="96"/>
    </row>
    <row r="2054" spans="3:31" ht="24.75" customHeight="1" x14ac:dyDescent="0.25">
      <c r="C2054" s="91">
        <f>ABS(E2054-Dashboard!$F$13)</f>
        <v>25.284421829976331</v>
      </c>
      <c r="D2054" s="92">
        <f t="shared" si="221"/>
        <v>0.29530622874312917</v>
      </c>
      <c r="E2054" s="93" cm="1">
        <f t="array" ref="E2054">SUM('DRE + DCF'!$S$41/TIR!S2054,'DRE + DCF'!$U$41:$AD$41/TIR!T2054:AC2054,TIR!F2054)</f>
        <v>24.225578170023667</v>
      </c>
      <c r="F2054" s="100">
        <f>'DRE + DCF'!$AE$38*'DRE + DCF'!$AE$39*(1+G2054)/(R2054-G2054)/AC2054</f>
        <v>7.5468394639753758</v>
      </c>
      <c r="G2054" s="92">
        <f>R2054*(1-'DRE + DCF'!$AE$39)</f>
        <v>0.17718373724587749</v>
      </c>
      <c r="H2054" s="94">
        <f t="shared" si="225"/>
        <v>0.29530622874312917</v>
      </c>
      <c r="I2054" s="94">
        <f t="shared" si="226"/>
        <v>0.29530622874312917</v>
      </c>
      <c r="J2054" s="94">
        <f t="shared" si="226"/>
        <v>0.29530622874312917</v>
      </c>
      <c r="K2054" s="94">
        <f t="shared" si="226"/>
        <v>0.29530622874312917</v>
      </c>
      <c r="L2054" s="94">
        <f t="shared" si="226"/>
        <v>0.29530622874312917</v>
      </c>
      <c r="M2054" s="94">
        <f t="shared" si="226"/>
        <v>0.29530622874312917</v>
      </c>
      <c r="N2054" s="94">
        <f t="shared" si="226"/>
        <v>0.29530622874312917</v>
      </c>
      <c r="O2054" s="94">
        <f t="shared" si="226"/>
        <v>0.29530622874312917</v>
      </c>
      <c r="P2054" s="94">
        <f t="shared" si="226"/>
        <v>0.29530622874312917</v>
      </c>
      <c r="Q2054" s="94">
        <f t="shared" si="226"/>
        <v>0.29530622874312917</v>
      </c>
      <c r="R2054" s="94">
        <f t="shared" si="226"/>
        <v>0.29530622874312917</v>
      </c>
      <c r="S2054" s="93">
        <f>(1+H2054)^((5-Dashboard!$F$9)*3/12)</f>
        <v>1.066824825782561</v>
      </c>
      <c r="T2054" s="93">
        <f t="shared" si="224"/>
        <v>1.381864841813955</v>
      </c>
      <c r="U2054" s="93">
        <f t="shared" si="224"/>
        <v>1.7899381368827547</v>
      </c>
      <c r="V2054" s="93">
        <f t="shared" si="224"/>
        <v>2.318518017769104</v>
      </c>
      <c r="W2054" s="93">
        <f t="shared" si="224"/>
        <v>3.0031908298694936</v>
      </c>
      <c r="X2054" s="93">
        <f t="shared" si="224"/>
        <v>3.890051788034202</v>
      </c>
      <c r="Y2054" s="93">
        <f t="shared" si="223"/>
        <v>5.0388083111740487</v>
      </c>
      <c r="Z2054" s="93">
        <f t="shared" si="223"/>
        <v>6.5267997909063924</v>
      </c>
      <c r="AA2054" s="93">
        <f t="shared" si="223"/>
        <v>8.4542044229204034</v>
      </c>
      <c r="AB2054" s="93">
        <f t="shared" si="223"/>
        <v>10.950783648076511</v>
      </c>
      <c r="AC2054" s="95">
        <f t="shared" si="223"/>
        <v>14.184618268971912</v>
      </c>
      <c r="AE2054" s="96"/>
    </row>
    <row r="2055" spans="3:31" ht="24.75" customHeight="1" x14ac:dyDescent="0.25">
      <c r="C2055" s="91">
        <f>ABS(E2055-Dashboard!$F$13)</f>
        <v>25.298002604177384</v>
      </c>
      <c r="D2055" s="92">
        <f t="shared" si="221"/>
        <v>0.29540622874312916</v>
      </c>
      <c r="E2055" s="93" cm="1">
        <f t="array" ref="E2055">SUM('DRE + DCF'!$S$41/TIR!S2055,'DRE + DCF'!$U$41:$AD$41/TIR!T2055:AC2055,TIR!F2055)</f>
        <v>24.211997395822614</v>
      </c>
      <c r="F2055" s="100">
        <f>'DRE + DCF'!$AE$38*'DRE + DCF'!$AE$39*(1+G2055)/(R2055-G2055)/AC2055</f>
        <v>7.5387016109170801</v>
      </c>
      <c r="G2055" s="92">
        <f>R2055*(1-'DRE + DCF'!$AE$39)</f>
        <v>0.1772437372458775</v>
      </c>
      <c r="H2055" s="94">
        <f t="shared" si="225"/>
        <v>0.29540622874312916</v>
      </c>
      <c r="I2055" s="94">
        <f t="shared" si="226"/>
        <v>0.29540622874312916</v>
      </c>
      <c r="J2055" s="94">
        <f t="shared" si="226"/>
        <v>0.29540622874312916</v>
      </c>
      <c r="K2055" s="94">
        <f t="shared" si="226"/>
        <v>0.29540622874312916</v>
      </c>
      <c r="L2055" s="94">
        <f t="shared" si="226"/>
        <v>0.29540622874312916</v>
      </c>
      <c r="M2055" s="94">
        <f t="shared" si="226"/>
        <v>0.29540622874312916</v>
      </c>
      <c r="N2055" s="94">
        <f t="shared" si="226"/>
        <v>0.29540622874312916</v>
      </c>
      <c r="O2055" s="94">
        <f t="shared" si="226"/>
        <v>0.29540622874312916</v>
      </c>
      <c r="P2055" s="94">
        <f t="shared" si="226"/>
        <v>0.29540622874312916</v>
      </c>
      <c r="Q2055" s="94">
        <f t="shared" si="226"/>
        <v>0.29540622874312916</v>
      </c>
      <c r="R2055" s="94">
        <f t="shared" si="226"/>
        <v>0.29540622874312916</v>
      </c>
      <c r="S2055" s="93">
        <f>(1+H2055)^((5-Dashboard!$F$9)*3/12)</f>
        <v>1.0668454153913769</v>
      </c>
      <c r="T2055" s="93">
        <f t="shared" si="224"/>
        <v>1.3819981962040406</v>
      </c>
      <c r="U2055" s="93">
        <f t="shared" si="224"/>
        <v>1.7902490714744834</v>
      </c>
      <c r="V2055" s="93">
        <f t="shared" si="224"/>
        <v>2.3190997981896491</v>
      </c>
      <c r="W2055" s="93">
        <f t="shared" si="224"/>
        <v>3.0041763236518051</v>
      </c>
      <c r="X2055" s="93">
        <f t="shared" si="224"/>
        <v>3.8916287219011831</v>
      </c>
      <c r="Y2055" s="93">
        <f t="shared" si="223"/>
        <v>5.0412400863064555</v>
      </c>
      <c r="Z2055" s="93">
        <f t="shared" si="223"/>
        <v>6.5304538083909325</v>
      </c>
      <c r="AA2055" s="93">
        <f t="shared" si="223"/>
        <v>8.4595905399089038</v>
      </c>
      <c r="AB2055" s="93">
        <f t="shared" si="223"/>
        <v>10.958606278014445</v>
      </c>
      <c r="AC2055" s="95">
        <f t="shared" si="223"/>
        <v>14.195846830883472</v>
      </c>
      <c r="AE2055" s="96"/>
    </row>
    <row r="2056" spans="3:31" ht="24.75" customHeight="1" x14ac:dyDescent="0.25">
      <c r="C2056" s="91">
        <f>ABS(E2056-Dashboard!$F$13)</f>
        <v>25.311570310552554</v>
      </c>
      <c r="D2056" s="92">
        <f t="shared" si="221"/>
        <v>0.29550622874312915</v>
      </c>
      <c r="E2056" s="93" cm="1">
        <f t="array" ref="E2056">SUM('DRE + DCF'!$S$41/TIR!S2056,'DRE + DCF'!$U$41:$AD$41/TIR!T2056:AC2056,TIR!F2056)</f>
        <v>24.198429689447444</v>
      </c>
      <c r="F2056" s="100">
        <f>'DRE + DCF'!$AE$38*'DRE + DCF'!$AE$39*(1+G2056)/(R2056-G2056)/AC2056</f>
        <v>7.530573836385285</v>
      </c>
      <c r="G2056" s="92">
        <f>R2056*(1-'DRE + DCF'!$AE$39)</f>
        <v>0.17730373724587747</v>
      </c>
      <c r="H2056" s="94">
        <f t="shared" si="225"/>
        <v>0.29550622874312915</v>
      </c>
      <c r="I2056" s="94">
        <f t="shared" si="226"/>
        <v>0.29550622874312915</v>
      </c>
      <c r="J2056" s="94">
        <f t="shared" si="226"/>
        <v>0.29550622874312915</v>
      </c>
      <c r="K2056" s="94">
        <f t="shared" si="226"/>
        <v>0.29550622874312915</v>
      </c>
      <c r="L2056" s="94">
        <f t="shared" si="226"/>
        <v>0.29550622874312915</v>
      </c>
      <c r="M2056" s="94">
        <f t="shared" si="226"/>
        <v>0.29550622874312915</v>
      </c>
      <c r="N2056" s="94">
        <f t="shared" si="226"/>
        <v>0.29550622874312915</v>
      </c>
      <c r="O2056" s="94">
        <f t="shared" si="226"/>
        <v>0.29550622874312915</v>
      </c>
      <c r="P2056" s="94">
        <f t="shared" si="226"/>
        <v>0.29550622874312915</v>
      </c>
      <c r="Q2056" s="94">
        <f t="shared" si="226"/>
        <v>0.29550622874312915</v>
      </c>
      <c r="R2056" s="94">
        <f t="shared" si="226"/>
        <v>0.29550622874312915</v>
      </c>
      <c r="S2056" s="93">
        <f>(1+H2056)^((5-Dashboard!$F$9)*3/12)</f>
        <v>1.066866003808153</v>
      </c>
      <c r="T2056" s="93">
        <f t="shared" si="224"/>
        <v>1.3821315531677532</v>
      </c>
      <c r="U2056" s="93">
        <f t="shared" si="224"/>
        <v>1.7905600360712397</v>
      </c>
      <c r="V2056" s="93">
        <f t="shared" si="224"/>
        <v>2.3196816796688129</v>
      </c>
      <c r="W2056" s="93">
        <f t="shared" si="224"/>
        <v>3.005162064712271</v>
      </c>
      <c r="X2056" s="93">
        <f t="shared" si="224"/>
        <v>3.8932061732173096</v>
      </c>
      <c r="Y2056" s="93">
        <f t="shared" si="223"/>
        <v>5.0436728471842267</v>
      </c>
      <c r="Z2056" s="93">
        <f t="shared" si="223"/>
        <v>6.5341095892697583</v>
      </c>
      <c r="AA2056" s="93">
        <f t="shared" si="223"/>
        <v>8.4649796721891803</v>
      </c>
      <c r="AB2056" s="93">
        <f t="shared" si="223"/>
        <v>10.966433891505055</v>
      </c>
      <c r="AC2056" s="95">
        <f t="shared" si="223"/>
        <v>14.207083413544552</v>
      </c>
      <c r="AE2056" s="96"/>
    </row>
    <row r="2057" spans="3:31" ht="24.75" customHeight="1" x14ac:dyDescent="0.25">
      <c r="C2057" s="91">
        <f>ABS(E2057-Dashboard!$F$13)</f>
        <v>25.3251249655397</v>
      </c>
      <c r="D2057" s="92">
        <f t="shared" si="221"/>
        <v>0.29560622874312914</v>
      </c>
      <c r="E2057" s="93" cm="1">
        <f t="array" ref="E2057">SUM('DRE + DCF'!$S$41/TIR!S2057,'DRE + DCF'!$U$41:$AD$41/TIR!T2057:AC2057,TIR!F2057)</f>
        <v>24.184875034460298</v>
      </c>
      <c r="F2057" s="100">
        <f>'DRE + DCF'!$AE$38*'DRE + DCF'!$AE$39*(1+G2057)/(R2057-G2057)/AC2057</f>
        <v>7.5224561260497076</v>
      </c>
      <c r="G2057" s="92">
        <f>R2057*(1-'DRE + DCF'!$AE$39)</f>
        <v>0.17736373724587748</v>
      </c>
      <c r="H2057" s="94">
        <f t="shared" si="225"/>
        <v>0.29560622874312914</v>
      </c>
      <c r="I2057" s="94">
        <f t="shared" si="226"/>
        <v>0.29560622874312914</v>
      </c>
      <c r="J2057" s="94">
        <f t="shared" si="226"/>
        <v>0.29560622874312914</v>
      </c>
      <c r="K2057" s="94">
        <f t="shared" si="226"/>
        <v>0.29560622874312914</v>
      </c>
      <c r="L2057" s="94">
        <f t="shared" si="226"/>
        <v>0.29560622874312914</v>
      </c>
      <c r="M2057" s="94">
        <f t="shared" si="226"/>
        <v>0.29560622874312914</v>
      </c>
      <c r="N2057" s="94">
        <f t="shared" si="226"/>
        <v>0.29560622874312914</v>
      </c>
      <c r="O2057" s="94">
        <f t="shared" si="226"/>
        <v>0.29560622874312914</v>
      </c>
      <c r="P2057" s="94">
        <f t="shared" si="226"/>
        <v>0.29560622874312914</v>
      </c>
      <c r="Q2057" s="94">
        <f t="shared" si="226"/>
        <v>0.29560622874312914</v>
      </c>
      <c r="R2057" s="94">
        <f t="shared" si="226"/>
        <v>0.29560622874312914</v>
      </c>
      <c r="S2057" s="93">
        <f>(1+H2057)^((5-Dashboard!$F$9)*3/12)</f>
        <v>1.0668865910330501</v>
      </c>
      <c r="T2057" s="93">
        <f t="shared" si="224"/>
        <v>1.3822649127049431</v>
      </c>
      <c r="U2057" s="93">
        <f t="shared" si="224"/>
        <v>1.790871030673602</v>
      </c>
      <c r="V2057" s="93">
        <f t="shared" si="224"/>
        <v>2.3202636622163464</v>
      </c>
      <c r="W2057" s="93">
        <f t="shared" si="224"/>
        <v>3.0061480530938423</v>
      </c>
      <c r="X2057" s="93">
        <f t="shared" si="224"/>
        <v>3.894784142112413</v>
      </c>
      <c r="Y2057" s="93">
        <f t="shared" si="223"/>
        <v>5.0461065941308068</v>
      </c>
      <c r="Z2057" s="93">
        <f t="shared" si="223"/>
        <v>6.53776713425765</v>
      </c>
      <c r="AA2057" s="93">
        <f t="shared" si="223"/>
        <v>8.4703718212163288</v>
      </c>
      <c r="AB2057" s="93">
        <f t="shared" si="223"/>
        <v>10.974266491338158</v>
      </c>
      <c r="AC2057" s="95">
        <f t="shared" si="223"/>
        <v>14.218328022064723</v>
      </c>
      <c r="AE2057" s="96"/>
    </row>
    <row r="2058" spans="3:31" ht="24.75" customHeight="1" x14ac:dyDescent="0.25">
      <c r="C2058" s="91">
        <f>ABS(E2058-Dashboard!$F$13)</f>
        <v>25.338666585551557</v>
      </c>
      <c r="D2058" s="92">
        <f t="shared" si="221"/>
        <v>0.29570622874312913</v>
      </c>
      <c r="E2058" s="93" cm="1">
        <f t="array" ref="E2058">SUM('DRE + DCF'!$S$41/TIR!S2058,'DRE + DCF'!$U$41:$AD$41/TIR!T2058:AC2058,TIR!F2058)</f>
        <v>24.171333414448441</v>
      </c>
      <c r="F2058" s="100">
        <f>'DRE + DCF'!$AE$38*'DRE + DCF'!$AE$39*(1+G2058)/(R2058-G2058)/AC2058</f>
        <v>7.5143484656034509</v>
      </c>
      <c r="G2058" s="92">
        <f>R2058*(1-'DRE + DCF'!$AE$39)</f>
        <v>0.17742373724587748</v>
      </c>
      <c r="H2058" s="94">
        <f t="shared" si="225"/>
        <v>0.29570622874312913</v>
      </c>
      <c r="I2058" s="94">
        <f t="shared" si="226"/>
        <v>0.29570622874312913</v>
      </c>
      <c r="J2058" s="94">
        <f t="shared" si="226"/>
        <v>0.29570622874312913</v>
      </c>
      <c r="K2058" s="94">
        <f t="shared" si="226"/>
        <v>0.29570622874312913</v>
      </c>
      <c r="L2058" s="94">
        <f t="shared" si="226"/>
        <v>0.29570622874312913</v>
      </c>
      <c r="M2058" s="94">
        <f t="shared" si="226"/>
        <v>0.29570622874312913</v>
      </c>
      <c r="N2058" s="94">
        <f t="shared" si="226"/>
        <v>0.29570622874312913</v>
      </c>
      <c r="O2058" s="94">
        <f t="shared" si="226"/>
        <v>0.29570622874312913</v>
      </c>
      <c r="P2058" s="94">
        <f t="shared" si="226"/>
        <v>0.29570622874312913</v>
      </c>
      <c r="Q2058" s="94">
        <f t="shared" si="226"/>
        <v>0.29570622874312913</v>
      </c>
      <c r="R2058" s="94">
        <f t="shared" si="226"/>
        <v>0.29570622874312913</v>
      </c>
      <c r="S2058" s="93">
        <f>(1+H2058)^((5-Dashboard!$F$9)*3/12)</f>
        <v>1.0669071770662291</v>
      </c>
      <c r="T2058" s="93">
        <f t="shared" si="224"/>
        <v>1.3823982748154615</v>
      </c>
      <c r="U2058" s="93">
        <f t="shared" si="224"/>
        <v>1.7911820552821494</v>
      </c>
      <c r="V2058" s="93">
        <f t="shared" si="224"/>
        <v>2.3208457458420009</v>
      </c>
      <c r="W2058" s="93">
        <f t="shared" si="224"/>
        <v>3.0071342888394739</v>
      </c>
      <c r="X2058" s="93">
        <f t="shared" si="224"/>
        <v>3.8963626287163464</v>
      </c>
      <c r="Y2058" s="93">
        <f t="shared" si="223"/>
        <v>5.0485413274697226</v>
      </c>
      <c r="Z2058" s="93">
        <f t="shared" si="223"/>
        <v>6.541426444069625</v>
      </c>
      <c r="AA2058" s="93">
        <f t="shared" si="223"/>
        <v>8.4757669884460309</v>
      </c>
      <c r="AB2058" s="93">
        <f t="shared" si="223"/>
        <v>10.982104080304916</v>
      </c>
      <c r="AC2058" s="95">
        <f t="shared" si="223"/>
        <v>14.229580661556414</v>
      </c>
      <c r="AE2058" s="96"/>
    </row>
    <row r="2059" spans="3:31" ht="24.75" customHeight="1" x14ac:dyDescent="0.25">
      <c r="C2059" s="91">
        <f>ABS(E2059-Dashboard!$F$13)</f>
        <v>25.352195186975763</v>
      </c>
      <c r="D2059" s="92">
        <f t="shared" si="221"/>
        <v>0.29580622874312912</v>
      </c>
      <c r="E2059" s="93" cm="1">
        <f t="array" ref="E2059">SUM('DRE + DCF'!$S$41/TIR!S2059,'DRE + DCF'!$U$41:$AD$41/TIR!T2059:AC2059,TIR!F2059)</f>
        <v>24.157804813024235</v>
      </c>
      <c r="F2059" s="100">
        <f>'DRE + DCF'!$AE$38*'DRE + DCF'!$AE$39*(1+G2059)/(R2059-G2059)/AC2059</f>
        <v>7.5062508407629531</v>
      </c>
      <c r="G2059" s="92">
        <f>R2059*(1-'DRE + DCF'!$AE$39)</f>
        <v>0.17748373724587746</v>
      </c>
      <c r="H2059" s="94">
        <f t="shared" si="225"/>
        <v>0.29580622874312912</v>
      </c>
      <c r="I2059" s="94">
        <f t="shared" si="226"/>
        <v>0.29580622874312912</v>
      </c>
      <c r="J2059" s="94">
        <f t="shared" si="226"/>
        <v>0.29580622874312912</v>
      </c>
      <c r="K2059" s="94">
        <f t="shared" si="226"/>
        <v>0.29580622874312912</v>
      </c>
      <c r="L2059" s="94">
        <f t="shared" si="226"/>
        <v>0.29580622874312912</v>
      </c>
      <c r="M2059" s="94">
        <f t="shared" si="226"/>
        <v>0.29580622874312912</v>
      </c>
      <c r="N2059" s="94">
        <f t="shared" si="226"/>
        <v>0.29580622874312912</v>
      </c>
      <c r="O2059" s="94">
        <f t="shared" si="226"/>
        <v>0.29580622874312912</v>
      </c>
      <c r="P2059" s="94">
        <f t="shared" si="226"/>
        <v>0.29580622874312912</v>
      </c>
      <c r="Q2059" s="94">
        <f t="shared" si="226"/>
        <v>0.29580622874312912</v>
      </c>
      <c r="R2059" s="94">
        <f t="shared" si="226"/>
        <v>0.29580622874312912</v>
      </c>
      <c r="S2059" s="93">
        <f>(1+H2059)^((5-Dashboard!$F$9)*3/12)</f>
        <v>1.0669277619078512</v>
      </c>
      <c r="T2059" s="93">
        <f t="shared" si="224"/>
        <v>1.3825316394991598</v>
      </c>
      <c r="U2059" s="93">
        <f t="shared" si="224"/>
        <v>1.7914931098974616</v>
      </c>
      <c r="V2059" s="93">
        <f t="shared" si="224"/>
        <v>2.3214279305555299</v>
      </c>
      <c r="W2059" s="93">
        <f t="shared" si="224"/>
        <v>3.0081207719921279</v>
      </c>
      <c r="X2059" s="93">
        <f t="shared" si="224"/>
        <v>3.8979416331589896</v>
      </c>
      <c r="Y2059" s="93">
        <f t="shared" si="223"/>
        <v>5.0509770475245839</v>
      </c>
      <c r="Z2059" s="93">
        <f t="shared" si="223"/>
        <v>6.5450875194209361</v>
      </c>
      <c r="AA2059" s="93">
        <f t="shared" si="223"/>
        <v>8.4811651753345654</v>
      </c>
      <c r="AB2059" s="93">
        <f t="shared" si="223"/>
        <v>10.989946661197843</v>
      </c>
      <c r="AC2059" s="95">
        <f t="shared" si="223"/>
        <v>14.240841337134921</v>
      </c>
      <c r="AE2059" s="96"/>
    </row>
    <row r="2060" spans="3:31" ht="24.75" customHeight="1" x14ac:dyDescent="0.25">
      <c r="C2060" s="91">
        <f>ABS(E2060-Dashboard!$F$13)</f>
        <v>25.365710786174883</v>
      </c>
      <c r="D2060" s="92">
        <f t="shared" si="221"/>
        <v>0.29590622874312911</v>
      </c>
      <c r="E2060" s="93" cm="1">
        <f t="array" ref="E2060">SUM('DRE + DCF'!$S$41/TIR!S2060,'DRE + DCF'!$U$41:$AD$41/TIR!T2060:AC2060,TIR!F2060)</f>
        <v>24.144289213825115</v>
      </c>
      <c r="F2060" s="100">
        <f>'DRE + DCF'!$AE$38*'DRE + DCF'!$AE$39*(1+G2060)/(R2060-G2060)/AC2060</f>
        <v>7.4981632372679714</v>
      </c>
      <c r="G2060" s="92">
        <f>R2060*(1-'DRE + DCF'!$AE$39)</f>
        <v>0.17754373724587746</v>
      </c>
      <c r="H2060" s="94">
        <f t="shared" si="225"/>
        <v>0.29590622874312911</v>
      </c>
      <c r="I2060" s="94">
        <f t="shared" si="226"/>
        <v>0.29590622874312911</v>
      </c>
      <c r="J2060" s="94">
        <f t="shared" si="226"/>
        <v>0.29590622874312911</v>
      </c>
      <c r="K2060" s="94">
        <f t="shared" si="226"/>
        <v>0.29590622874312911</v>
      </c>
      <c r="L2060" s="94">
        <f t="shared" si="226"/>
        <v>0.29590622874312911</v>
      </c>
      <c r="M2060" s="94">
        <f t="shared" si="226"/>
        <v>0.29590622874312911</v>
      </c>
      <c r="N2060" s="94">
        <f t="shared" si="226"/>
        <v>0.29590622874312911</v>
      </c>
      <c r="O2060" s="94">
        <f t="shared" si="226"/>
        <v>0.29590622874312911</v>
      </c>
      <c r="P2060" s="94">
        <f t="shared" si="226"/>
        <v>0.29590622874312911</v>
      </c>
      <c r="Q2060" s="94">
        <f t="shared" si="226"/>
        <v>0.29590622874312911</v>
      </c>
      <c r="R2060" s="94">
        <f t="shared" si="226"/>
        <v>0.29590622874312911</v>
      </c>
      <c r="S2060" s="93">
        <f>(1+H2060)^((5-Dashboard!$F$9)*3/12)</f>
        <v>1.0669483455580773</v>
      </c>
      <c r="T2060" s="93">
        <f t="shared" si="224"/>
        <v>1.3826650067558888</v>
      </c>
      <c r="U2060" s="93">
        <f t="shared" si="224"/>
        <v>1.7918041945201169</v>
      </c>
      <c r="V2060" s="93">
        <f t="shared" si="224"/>
        <v>2.3220102163666847</v>
      </c>
      <c r="W2060" s="93">
        <f t="shared" si="224"/>
        <v>3.0091075025947678</v>
      </c>
      <c r="X2060" s="93">
        <f t="shared" si="224"/>
        <v>3.8995211555702411</v>
      </c>
      <c r="Y2060" s="93">
        <f t="shared" si="223"/>
        <v>5.05341375461908</v>
      </c>
      <c r="Z2060" s="93">
        <f t="shared" si="223"/>
        <v>6.5487503610270688</v>
      </c>
      <c r="AA2060" s="93">
        <f t="shared" si="223"/>
        <v>8.4865663833387934</v>
      </c>
      <c r="AB2060" s="93">
        <f t="shared" si="223"/>
        <v>10.997794236810792</v>
      </c>
      <c r="AC2060" s="95">
        <f t="shared" si="223"/>
        <v>14.252110053918393</v>
      </c>
      <c r="AE2060" s="96"/>
    </row>
    <row r="2061" spans="3:31" ht="24.75" customHeight="1" x14ac:dyDescent="0.25">
      <c r="C2061" s="91">
        <f>ABS(E2061-Dashboard!$F$13)</f>
        <v>25.379213399486517</v>
      </c>
      <c r="D2061" s="92">
        <f t="shared" si="221"/>
        <v>0.2960062287431291</v>
      </c>
      <c r="E2061" s="93" cm="1">
        <f t="array" ref="E2061">SUM('DRE + DCF'!$S$41/TIR!S2061,'DRE + DCF'!$U$41:$AD$41/TIR!T2061:AC2061,TIR!F2061)</f>
        <v>24.130786600513481</v>
      </c>
      <c r="F2061" s="100">
        <f>'DRE + DCF'!$AE$38*'DRE + DCF'!$AE$39*(1+G2061)/(R2061-G2061)/AC2061</f>
        <v>7.4900856408814986</v>
      </c>
      <c r="G2061" s="92">
        <f>R2061*(1-'DRE + DCF'!$AE$39)</f>
        <v>0.17760373724587744</v>
      </c>
      <c r="H2061" s="94">
        <f t="shared" si="225"/>
        <v>0.2960062287431291</v>
      </c>
      <c r="I2061" s="94">
        <f t="shared" si="226"/>
        <v>0.2960062287431291</v>
      </c>
      <c r="J2061" s="94">
        <f t="shared" si="226"/>
        <v>0.2960062287431291</v>
      </c>
      <c r="K2061" s="94">
        <f t="shared" si="226"/>
        <v>0.2960062287431291</v>
      </c>
      <c r="L2061" s="94">
        <f t="shared" si="226"/>
        <v>0.2960062287431291</v>
      </c>
      <c r="M2061" s="94">
        <f t="shared" si="226"/>
        <v>0.2960062287431291</v>
      </c>
      <c r="N2061" s="94">
        <f t="shared" si="226"/>
        <v>0.2960062287431291</v>
      </c>
      <c r="O2061" s="94">
        <f t="shared" si="226"/>
        <v>0.2960062287431291</v>
      </c>
      <c r="P2061" s="94">
        <f t="shared" si="226"/>
        <v>0.2960062287431291</v>
      </c>
      <c r="Q2061" s="94">
        <f t="shared" si="226"/>
        <v>0.2960062287431291</v>
      </c>
      <c r="R2061" s="94">
        <f t="shared" si="226"/>
        <v>0.2960062287431291</v>
      </c>
      <c r="S2061" s="93">
        <f>(1+H2061)^((5-Dashboard!$F$9)*3/12)</f>
        <v>1.0669689280170682</v>
      </c>
      <c r="T2061" s="93">
        <f t="shared" si="224"/>
        <v>1.3827983765854999</v>
      </c>
      <c r="U2061" s="93">
        <f t="shared" si="224"/>
        <v>1.7921153091506949</v>
      </c>
      <c r="V2061" s="93">
        <f t="shared" si="224"/>
        <v>2.3225926032852189</v>
      </c>
      <c r="W2061" s="93">
        <f t="shared" si="224"/>
        <v>3.0100944806903631</v>
      </c>
      <c r="X2061" s="93">
        <f t="shared" si="224"/>
        <v>3.9011011960800253</v>
      </c>
      <c r="Y2061" s="93">
        <f t="shared" si="223"/>
        <v>5.0558514490769841</v>
      </c>
      <c r="Z2061" s="93">
        <f t="shared" si="223"/>
        <v>6.5524149696037464</v>
      </c>
      <c r="AA2061" s="93">
        <f t="shared" si="223"/>
        <v>8.4919706139161768</v>
      </c>
      <c r="AB2061" s="93">
        <f t="shared" si="223"/>
        <v>11.005646809938979</v>
      </c>
      <c r="AC2061" s="95">
        <f t="shared" si="223"/>
        <v>14.263386817027865</v>
      </c>
      <c r="AE2061" s="96"/>
    </row>
    <row r="2062" spans="3:31" ht="24.75" customHeight="1" x14ac:dyDescent="0.25">
      <c r="C2062" s="91">
        <f>ABS(E2062-Dashboard!$F$13)</f>
        <v>25.39270304322325</v>
      </c>
      <c r="D2062" s="92">
        <f t="shared" si="221"/>
        <v>0.29610622874312909</v>
      </c>
      <c r="E2062" s="93" cm="1">
        <f t="array" ref="E2062">SUM('DRE + DCF'!$S$41/TIR!S2062,'DRE + DCF'!$U$41:$AD$41/TIR!T2062:AC2062,TIR!F2062)</f>
        <v>24.117296956776748</v>
      </c>
      <c r="F2062" s="100">
        <f>'DRE + DCF'!$AE$38*'DRE + DCF'!$AE$39*(1+G2062)/(R2062-G2062)/AC2062</f>
        <v>7.4820180373897607</v>
      </c>
      <c r="G2062" s="92">
        <f>R2062*(1-'DRE + DCF'!$AE$39)</f>
        <v>0.17766373724587745</v>
      </c>
      <c r="H2062" s="94">
        <f t="shared" si="225"/>
        <v>0.29610622874312909</v>
      </c>
      <c r="I2062" s="94">
        <f t="shared" si="226"/>
        <v>0.29610622874312909</v>
      </c>
      <c r="J2062" s="94">
        <f t="shared" si="226"/>
        <v>0.29610622874312909</v>
      </c>
      <c r="K2062" s="94">
        <f t="shared" si="226"/>
        <v>0.29610622874312909</v>
      </c>
      <c r="L2062" s="94">
        <f t="shared" si="226"/>
        <v>0.29610622874312909</v>
      </c>
      <c r="M2062" s="94">
        <f t="shared" si="226"/>
        <v>0.29610622874312909</v>
      </c>
      <c r="N2062" s="94">
        <f t="shared" si="226"/>
        <v>0.29610622874312909</v>
      </c>
      <c r="O2062" s="94">
        <f t="shared" si="226"/>
        <v>0.29610622874312909</v>
      </c>
      <c r="P2062" s="94">
        <f t="shared" si="226"/>
        <v>0.29610622874312909</v>
      </c>
      <c r="Q2062" s="94">
        <f t="shared" si="226"/>
        <v>0.29610622874312909</v>
      </c>
      <c r="R2062" s="94">
        <f t="shared" si="226"/>
        <v>0.29610622874312909</v>
      </c>
      <c r="S2062" s="93">
        <f>(1+H2062)^((5-Dashboard!$F$9)*3/12)</f>
        <v>1.0669895092849848</v>
      </c>
      <c r="T2062" s="93">
        <f t="shared" si="224"/>
        <v>1.3829317489878437</v>
      </c>
      <c r="U2062" s="93">
        <f t="shared" si="224"/>
        <v>1.7924264537897736</v>
      </c>
      <c r="V2062" s="93">
        <f t="shared" si="224"/>
        <v>2.3231750913208842</v>
      </c>
      <c r="W2062" s="93">
        <f t="shared" si="224"/>
        <v>3.0110817063218858</v>
      </c>
      <c r="X2062" s="93">
        <f t="shared" si="224"/>
        <v>3.9026817548182855</v>
      </c>
      <c r="Y2062" s="93">
        <f t="shared" si="223"/>
        <v>5.0582901312221455</v>
      </c>
      <c r="Z2062" s="93">
        <f t="shared" si="223"/>
        <v>6.5560813458669225</v>
      </c>
      <c r="AA2062" s="93">
        <f t="shared" si="223"/>
        <v>8.4973778685247545</v>
      </c>
      <c r="AB2062" s="93">
        <f t="shared" si="223"/>
        <v>11.013504383378947</v>
      </c>
      <c r="AC2062" s="95">
        <f t="shared" si="223"/>
        <v>14.274671631587209</v>
      </c>
      <c r="AE2062" s="96"/>
    </row>
    <row r="2063" spans="3:31" ht="24.75" customHeight="1" x14ac:dyDescent="0.25">
      <c r="C2063" s="91">
        <f>ABS(E2063-Dashboard!$F$13)</f>
        <v>25.40617973367279</v>
      </c>
      <c r="D2063" s="92">
        <f t="shared" ref="D2063:D2126" si="227">D2062+0.0001</f>
        <v>0.29620622874312907</v>
      </c>
      <c r="E2063" s="93" cm="1">
        <f t="array" ref="E2063">SUM('DRE + DCF'!$S$41/TIR!S2063,'DRE + DCF'!$U$41:$AD$41/TIR!T2063:AC2063,TIR!F2063)</f>
        <v>24.103820266327208</v>
      </c>
      <c r="F2063" s="100">
        <f>'DRE + DCF'!$AE$38*'DRE + DCF'!$AE$39*(1+G2063)/(R2063-G2063)/AC2063</f>
        <v>7.4739604126021471</v>
      </c>
      <c r="G2063" s="92">
        <f>R2063*(1-'DRE + DCF'!$AE$39)</f>
        <v>0.17772373724587745</v>
      </c>
      <c r="H2063" s="94">
        <f t="shared" si="225"/>
        <v>0.29620622874312907</v>
      </c>
      <c r="I2063" s="94">
        <f t="shared" si="226"/>
        <v>0.29620622874312907</v>
      </c>
      <c r="J2063" s="94">
        <f t="shared" si="226"/>
        <v>0.29620622874312907</v>
      </c>
      <c r="K2063" s="94">
        <f t="shared" si="226"/>
        <v>0.29620622874312907</v>
      </c>
      <c r="L2063" s="94">
        <f t="shared" si="226"/>
        <v>0.29620622874312907</v>
      </c>
      <c r="M2063" s="94">
        <f t="shared" si="226"/>
        <v>0.29620622874312907</v>
      </c>
      <c r="N2063" s="94">
        <f t="shared" si="226"/>
        <v>0.29620622874312907</v>
      </c>
      <c r="O2063" s="94">
        <f t="shared" si="226"/>
        <v>0.29620622874312907</v>
      </c>
      <c r="P2063" s="94">
        <f t="shared" si="226"/>
        <v>0.29620622874312907</v>
      </c>
      <c r="Q2063" s="94">
        <f t="shared" si="226"/>
        <v>0.29620622874312907</v>
      </c>
      <c r="R2063" s="94">
        <f t="shared" si="226"/>
        <v>0.29620622874312907</v>
      </c>
      <c r="S2063" s="93">
        <f>(1+H2063)^((5-Dashboard!$F$9)*3/12)</f>
        <v>1.0670100893619878</v>
      </c>
      <c r="T2063" s="93">
        <f t="shared" si="224"/>
        <v>1.3830651239627714</v>
      </c>
      <c r="U2063" s="93">
        <f t="shared" si="224"/>
        <v>1.7927376284379322</v>
      </c>
      <c r="V2063" s="93">
        <f t="shared" si="224"/>
        <v>2.3237576804834332</v>
      </c>
      <c r="W2063" s="93">
        <f t="shared" si="224"/>
        <v>3.012069179532312</v>
      </c>
      <c r="X2063" s="93">
        <f t="shared" si="224"/>
        <v>3.904262831914989</v>
      </c>
      <c r="Y2063" s="93">
        <f t="shared" si="223"/>
        <v>5.0607298013784972</v>
      </c>
      <c r="Z2063" s="93">
        <f t="shared" si="223"/>
        <v>6.5597494905327869</v>
      </c>
      <c r="AA2063" s="93">
        <f t="shared" si="223"/>
        <v>8.502788148623166</v>
      </c>
      <c r="AB2063" s="93">
        <f t="shared" si="223"/>
        <v>11.021366959928606</v>
      </c>
      <c r="AC2063" s="95">
        <f t="shared" si="223"/>
        <v>14.285964502723184</v>
      </c>
      <c r="AE2063" s="96"/>
    </row>
    <row r="2064" spans="3:31" ht="24.75" customHeight="1" x14ac:dyDescent="0.25">
      <c r="C2064" s="91">
        <f>ABS(E2064-Dashboard!$F$13)</f>
        <v>25.419643487097972</v>
      </c>
      <c r="D2064" s="92">
        <f t="shared" si="227"/>
        <v>0.29630622874312906</v>
      </c>
      <c r="E2064" s="93" cm="1">
        <f t="array" ref="E2064">SUM('DRE + DCF'!$S$41/TIR!S2064,'DRE + DCF'!$U$41:$AD$41/TIR!T2064:AC2064,TIR!F2064)</f>
        <v>24.090356512902027</v>
      </c>
      <c r="F2064" s="100">
        <f>'DRE + DCF'!$AE$38*'DRE + DCF'!$AE$39*(1+G2064)/(R2064-G2064)/AC2064</f>
        <v>7.465912752351163</v>
      </c>
      <c r="G2064" s="92">
        <f>R2064*(1-'DRE + DCF'!$AE$39)</f>
        <v>0.17778373724587743</v>
      </c>
      <c r="H2064" s="94">
        <f t="shared" si="225"/>
        <v>0.29630622874312906</v>
      </c>
      <c r="I2064" s="94">
        <f t="shared" si="226"/>
        <v>0.29630622874312906</v>
      </c>
      <c r="J2064" s="94">
        <f t="shared" si="226"/>
        <v>0.29630622874312906</v>
      </c>
      <c r="K2064" s="94">
        <f t="shared" si="226"/>
        <v>0.29630622874312906</v>
      </c>
      <c r="L2064" s="94">
        <f t="shared" si="226"/>
        <v>0.29630622874312906</v>
      </c>
      <c r="M2064" s="94">
        <f t="shared" si="226"/>
        <v>0.29630622874312906</v>
      </c>
      <c r="N2064" s="94">
        <f t="shared" si="226"/>
        <v>0.29630622874312906</v>
      </c>
      <c r="O2064" s="94">
        <f t="shared" si="226"/>
        <v>0.29630622874312906</v>
      </c>
      <c r="P2064" s="94">
        <f t="shared" si="226"/>
        <v>0.29630622874312906</v>
      </c>
      <c r="Q2064" s="94">
        <f t="shared" si="226"/>
        <v>0.29630622874312906</v>
      </c>
      <c r="R2064" s="94">
        <f t="shared" si="226"/>
        <v>0.29630622874312906</v>
      </c>
      <c r="S2064" s="93">
        <f>(1+H2064)^((5-Dashboard!$F$9)*3/12)</f>
        <v>1.0670306682482382</v>
      </c>
      <c r="T2064" s="93">
        <f t="shared" si="224"/>
        <v>1.3831985015101345</v>
      </c>
      <c r="U2064" s="93">
        <f t="shared" si="224"/>
        <v>1.7930488330957497</v>
      </c>
      <c r="V2064" s="93">
        <f t="shared" si="224"/>
        <v>2.3243403707826196</v>
      </c>
      <c r="W2064" s="93">
        <f t="shared" si="224"/>
        <v>3.0130569003646239</v>
      </c>
      <c r="X2064" s="93">
        <f t="shared" si="224"/>
        <v>3.9058444275001278</v>
      </c>
      <c r="Y2064" s="93">
        <f t="shared" si="223"/>
        <v>5.0631704598700571</v>
      </c>
      <c r="Z2064" s="93">
        <f t="shared" si="223"/>
        <v>6.5634194043177683</v>
      </c>
      <c r="AA2064" s="93">
        <f t="shared" si="223"/>
        <v>8.5082014556706405</v>
      </c>
      <c r="AB2064" s="93">
        <f t="shared" si="223"/>
        <v>11.02923454238721</v>
      </c>
      <c r="AC2064" s="95">
        <f t="shared" si="223"/>
        <v>14.297265435565414</v>
      </c>
      <c r="AE2064" s="96"/>
    </row>
    <row r="2065" spans="3:31" ht="24.75" customHeight="1" x14ac:dyDescent="0.25">
      <c r="C2065" s="91">
        <f>ABS(E2065-Dashboard!$F$13)</f>
        <v>25.433094319736764</v>
      </c>
      <c r="D2065" s="92">
        <f t="shared" si="227"/>
        <v>0.29640622874312905</v>
      </c>
      <c r="E2065" s="93" cm="1">
        <f t="array" ref="E2065">SUM('DRE + DCF'!$S$41/TIR!S2065,'DRE + DCF'!$U$41:$AD$41/TIR!T2065:AC2065,TIR!F2065)</f>
        <v>24.076905680263234</v>
      </c>
      <c r="F2065" s="100">
        <f>'DRE + DCF'!$AE$38*'DRE + DCF'!$AE$39*(1+G2065)/(R2065-G2065)/AC2065</f>
        <v>7.4578750424924207</v>
      </c>
      <c r="G2065" s="92">
        <f>R2065*(1-'DRE + DCF'!$AE$39)</f>
        <v>0.17784373724587743</v>
      </c>
      <c r="H2065" s="94">
        <f t="shared" si="225"/>
        <v>0.29640622874312905</v>
      </c>
      <c r="I2065" s="94">
        <f t="shared" si="226"/>
        <v>0.29640622874312905</v>
      </c>
      <c r="J2065" s="94">
        <f t="shared" si="226"/>
        <v>0.29640622874312905</v>
      </c>
      <c r="K2065" s="94">
        <f t="shared" si="226"/>
        <v>0.29640622874312905</v>
      </c>
      <c r="L2065" s="94">
        <f t="shared" ref="I2065:R2090" si="228">$D2065</f>
        <v>0.29640622874312905</v>
      </c>
      <c r="M2065" s="94">
        <f t="shared" si="228"/>
        <v>0.29640622874312905</v>
      </c>
      <c r="N2065" s="94">
        <f t="shared" si="228"/>
        <v>0.29640622874312905</v>
      </c>
      <c r="O2065" s="94">
        <f t="shared" si="228"/>
        <v>0.29640622874312905</v>
      </c>
      <c r="P2065" s="94">
        <f t="shared" si="228"/>
        <v>0.29640622874312905</v>
      </c>
      <c r="Q2065" s="94">
        <f t="shared" si="228"/>
        <v>0.29640622874312905</v>
      </c>
      <c r="R2065" s="94">
        <f t="shared" si="228"/>
        <v>0.29640622874312905</v>
      </c>
      <c r="S2065" s="93">
        <f>(1+H2065)^((5-Dashboard!$F$9)*3/12)</f>
        <v>1.0670512459438963</v>
      </c>
      <c r="T2065" s="93">
        <f t="shared" si="224"/>
        <v>1.3833318816297837</v>
      </c>
      <c r="U2065" s="93">
        <f t="shared" si="224"/>
        <v>1.7933600677638044</v>
      </c>
      <c r="V2065" s="93">
        <f t="shared" si="224"/>
        <v>2.3249231622281958</v>
      </c>
      <c r="W2065" s="93">
        <f t="shared" si="224"/>
        <v>3.0140448688618053</v>
      </c>
      <c r="X2065" s="93">
        <f t="shared" si="224"/>
        <v>3.9074265417037122</v>
      </c>
      <c r="Y2065" s="93">
        <f t="shared" si="223"/>
        <v>5.0656121070209164</v>
      </c>
      <c r="Z2065" s="93">
        <f t="shared" si="223"/>
        <v>6.5670910879385218</v>
      </c>
      <c r="AA2065" s="93">
        <f t="shared" si="223"/>
        <v>8.5136177911269915</v>
      </c>
      <c r="AB2065" s="93">
        <f t="shared" si="223"/>
        <v>11.037107133555352</v>
      </c>
      <c r="AC2065" s="95">
        <f t="shared" si="223"/>
        <v>14.308574435246381</v>
      </c>
      <c r="AE2065" s="96"/>
    </row>
    <row r="2066" spans="3:31" ht="24.75" customHeight="1" x14ac:dyDescent="0.25">
      <c r="C2066" s="91">
        <f>ABS(E2066-Dashboard!$F$13)</f>
        <v>25.446532247802423</v>
      </c>
      <c r="D2066" s="92">
        <f t="shared" si="227"/>
        <v>0.29650622874312904</v>
      </c>
      <c r="E2066" s="93" cm="1">
        <f t="array" ref="E2066">SUM('DRE + DCF'!$S$41/TIR!S2066,'DRE + DCF'!$U$41:$AD$41/TIR!T2066:AC2066,TIR!F2066)</f>
        <v>24.063467752197575</v>
      </c>
      <c r="F2066" s="100">
        <f>'DRE + DCF'!$AE$38*'DRE + DCF'!$AE$39*(1+G2066)/(R2066-G2066)/AC2066</f>
        <v>7.4498472689045485</v>
      </c>
      <c r="G2066" s="92">
        <f>R2066*(1-'DRE + DCF'!$AE$39)</f>
        <v>0.17790373724587741</v>
      </c>
      <c r="H2066" s="94">
        <f t="shared" si="225"/>
        <v>0.29650622874312904</v>
      </c>
      <c r="I2066" s="94">
        <f t="shared" si="228"/>
        <v>0.29650622874312904</v>
      </c>
      <c r="J2066" s="94">
        <f t="shared" si="228"/>
        <v>0.29650622874312904</v>
      </c>
      <c r="K2066" s="94">
        <f t="shared" si="228"/>
        <v>0.29650622874312904</v>
      </c>
      <c r="L2066" s="94">
        <f t="shared" si="228"/>
        <v>0.29650622874312904</v>
      </c>
      <c r="M2066" s="94">
        <f t="shared" si="228"/>
        <v>0.29650622874312904</v>
      </c>
      <c r="N2066" s="94">
        <f t="shared" si="228"/>
        <v>0.29650622874312904</v>
      </c>
      <c r="O2066" s="94">
        <f t="shared" si="228"/>
        <v>0.29650622874312904</v>
      </c>
      <c r="P2066" s="94">
        <f t="shared" si="228"/>
        <v>0.29650622874312904</v>
      </c>
      <c r="Q2066" s="94">
        <f t="shared" si="228"/>
        <v>0.29650622874312904</v>
      </c>
      <c r="R2066" s="94">
        <f t="shared" si="228"/>
        <v>0.29650622874312904</v>
      </c>
      <c r="S2066" s="93">
        <f>(1+H2066)^((5-Dashboard!$F$9)*3/12)</f>
        <v>1.0670718224491234</v>
      </c>
      <c r="T2066" s="93">
        <f t="shared" si="224"/>
        <v>1.3834652643215708</v>
      </c>
      <c r="U2066" s="93">
        <f t="shared" si="224"/>
        <v>1.7936713324426758</v>
      </c>
      <c r="V2066" s="93">
        <f t="shared" si="224"/>
        <v>2.3255060548299169</v>
      </c>
      <c r="W2066" s="93">
        <f t="shared" si="224"/>
        <v>3.0150330850668476</v>
      </c>
      <c r="X2066" s="93">
        <f t="shared" si="224"/>
        <v>3.9090091746557802</v>
      </c>
      <c r="Y2066" s="93">
        <f t="shared" si="223"/>
        <v>5.0680547431552574</v>
      </c>
      <c r="Z2066" s="93">
        <f t="shared" si="223"/>
        <v>6.5707645421119505</v>
      </c>
      <c r="AA2066" s="93">
        <f t="shared" si="223"/>
        <v>8.5190371564526384</v>
      </c>
      <c r="AB2066" s="93">
        <f t="shared" si="223"/>
        <v>11.044984736235</v>
      </c>
      <c r="AC2066" s="95">
        <f t="shared" si="223"/>
        <v>14.319891506901463</v>
      </c>
      <c r="AE2066" s="96"/>
    </row>
    <row r="2067" spans="3:31" ht="24.75" customHeight="1" x14ac:dyDescent="0.25">
      <c r="C2067" s="91">
        <f>ABS(E2067-Dashboard!$F$13)</f>
        <v>25.459957287483416</v>
      </c>
      <c r="D2067" s="92">
        <f t="shared" si="227"/>
        <v>0.29660622874312903</v>
      </c>
      <c r="E2067" s="93" cm="1">
        <f t="array" ref="E2067">SUM('DRE + DCF'!$S$41/TIR!S2067,'DRE + DCF'!$U$41:$AD$41/TIR!T2067:AC2067,TIR!F2067)</f>
        <v>24.050042712516582</v>
      </c>
      <c r="F2067" s="100">
        <f>'DRE + DCF'!$AE$38*'DRE + DCF'!$AE$39*(1+G2067)/(R2067-G2067)/AC2067</f>
        <v>7.4418294174891919</v>
      </c>
      <c r="G2067" s="92">
        <f>R2067*(1-'DRE + DCF'!$AE$39)</f>
        <v>0.17796373724587741</v>
      </c>
      <c r="H2067" s="94">
        <f t="shared" si="225"/>
        <v>0.29660622874312903</v>
      </c>
      <c r="I2067" s="94">
        <f t="shared" si="228"/>
        <v>0.29660622874312903</v>
      </c>
      <c r="J2067" s="94">
        <f t="shared" si="228"/>
        <v>0.29660622874312903</v>
      </c>
      <c r="K2067" s="94">
        <f t="shared" si="228"/>
        <v>0.29660622874312903</v>
      </c>
      <c r="L2067" s="94">
        <f t="shared" si="228"/>
        <v>0.29660622874312903</v>
      </c>
      <c r="M2067" s="94">
        <f t="shared" si="228"/>
        <v>0.29660622874312903</v>
      </c>
      <c r="N2067" s="94">
        <f t="shared" si="228"/>
        <v>0.29660622874312903</v>
      </c>
      <c r="O2067" s="94">
        <f t="shared" si="228"/>
        <v>0.29660622874312903</v>
      </c>
      <c r="P2067" s="94">
        <f t="shared" si="228"/>
        <v>0.29660622874312903</v>
      </c>
      <c r="Q2067" s="94">
        <f t="shared" si="228"/>
        <v>0.29660622874312903</v>
      </c>
      <c r="R2067" s="94">
        <f t="shared" si="228"/>
        <v>0.29660622874312903</v>
      </c>
      <c r="S2067" s="93">
        <f>(1+H2067)^((5-Dashboard!$F$9)*3/12)</f>
        <v>1.0670923977640798</v>
      </c>
      <c r="T2067" s="93">
        <f t="shared" si="224"/>
        <v>1.3835986495853465</v>
      </c>
      <c r="U2067" s="93">
        <f t="shared" si="224"/>
        <v>1.7939826271329422</v>
      </c>
      <c r="V2067" s="93">
        <f t="shared" si="224"/>
        <v>2.3260890485975354</v>
      </c>
      <c r="W2067" s="93">
        <f t="shared" si="224"/>
        <v>3.0160215490227436</v>
      </c>
      <c r="X2067" s="93">
        <f t="shared" si="224"/>
        <v>3.9105923264863898</v>
      </c>
      <c r="Y2067" s="93">
        <f t="shared" si="223"/>
        <v>5.0704983685973373</v>
      </c>
      <c r="Z2067" s="93">
        <f t="shared" si="223"/>
        <v>6.574439767555182</v>
      </c>
      <c r="AA2067" s="93">
        <f t="shared" si="223"/>
        <v>8.5244595531085778</v>
      </c>
      <c r="AB2067" s="93">
        <f t="shared" si="223"/>
        <v>11.052867353229452</v>
      </c>
      <c r="AC2067" s="95">
        <f t="shared" si="223"/>
        <v>14.331216655668889</v>
      </c>
      <c r="AE2067" s="96"/>
    </row>
    <row r="2068" spans="3:31" ht="24.75" customHeight="1" x14ac:dyDescent="0.25">
      <c r="C2068" s="91">
        <f>ABS(E2068-Dashboard!$F$13)</f>
        <v>25.473369454943519</v>
      </c>
      <c r="D2068" s="92">
        <f t="shared" si="227"/>
        <v>0.29670622874312902</v>
      </c>
      <c r="E2068" s="93" cm="1">
        <f t="array" ref="E2068">SUM('DRE + DCF'!$S$41/TIR!S2068,'DRE + DCF'!$U$41:$AD$41/TIR!T2068:AC2068,TIR!F2068)</f>
        <v>24.036630545056479</v>
      </c>
      <c r="F2068" s="100">
        <f>'DRE + DCF'!$AE$38*'DRE + DCF'!$AE$39*(1+G2068)/(R2068-G2068)/AC2068</f>
        <v>7.4338214741709407</v>
      </c>
      <c r="G2068" s="92">
        <f>R2068*(1-'DRE + DCF'!$AE$39)</f>
        <v>0.17802373724587742</v>
      </c>
      <c r="H2068" s="94">
        <f t="shared" si="225"/>
        <v>0.29670622874312902</v>
      </c>
      <c r="I2068" s="94">
        <f t="shared" si="228"/>
        <v>0.29670622874312902</v>
      </c>
      <c r="J2068" s="94">
        <f t="shared" si="228"/>
        <v>0.29670622874312902</v>
      </c>
      <c r="K2068" s="94">
        <f t="shared" si="228"/>
        <v>0.29670622874312902</v>
      </c>
      <c r="L2068" s="94">
        <f t="shared" si="228"/>
        <v>0.29670622874312902</v>
      </c>
      <c r="M2068" s="94">
        <f t="shared" si="228"/>
        <v>0.29670622874312902</v>
      </c>
      <c r="N2068" s="94">
        <f t="shared" si="228"/>
        <v>0.29670622874312902</v>
      </c>
      <c r="O2068" s="94">
        <f t="shared" si="228"/>
        <v>0.29670622874312902</v>
      </c>
      <c r="P2068" s="94">
        <f t="shared" si="228"/>
        <v>0.29670622874312902</v>
      </c>
      <c r="Q2068" s="94">
        <f t="shared" si="228"/>
        <v>0.29670622874312902</v>
      </c>
      <c r="R2068" s="94">
        <f t="shared" si="228"/>
        <v>0.29670622874312902</v>
      </c>
      <c r="S2068" s="93">
        <f>(1+H2068)^((5-Dashboard!$F$9)*3/12)</f>
        <v>1.0671129718889263</v>
      </c>
      <c r="T2068" s="93">
        <f t="shared" si="224"/>
        <v>1.3837320374209623</v>
      </c>
      <c r="U2068" s="93">
        <f t="shared" si="224"/>
        <v>1.7942939518351824</v>
      </c>
      <c r="V2068" s="93">
        <f t="shared" si="224"/>
        <v>2.3266721435408049</v>
      </c>
      <c r="W2068" s="93">
        <f t="shared" si="224"/>
        <v>3.0170102607724893</v>
      </c>
      <c r="X2068" s="93">
        <f t="shared" si="224"/>
        <v>3.9121759973256189</v>
      </c>
      <c r="Y2068" s="93">
        <f t="shared" si="223"/>
        <v>5.072942983671493</v>
      </c>
      <c r="Z2068" s="93">
        <f t="shared" si="223"/>
        <v>6.5781167649855785</v>
      </c>
      <c r="AA2068" s="93">
        <f t="shared" si="223"/>
        <v>8.5298849825564016</v>
      </c>
      <c r="AB2068" s="93">
        <f t="shared" si="223"/>
        <v>11.060754987343362</v>
      </c>
      <c r="AC2068" s="95">
        <f t="shared" si="223"/>
        <v>14.342549886689767</v>
      </c>
      <c r="AE2068" s="96"/>
    </row>
    <row r="2069" spans="3:31" ht="24.75" customHeight="1" x14ac:dyDescent="0.25">
      <c r="C2069" s="91">
        <f>ABS(E2069-Dashboard!$F$13)</f>
        <v>25.48676876632188</v>
      </c>
      <c r="D2069" s="92">
        <f t="shared" si="227"/>
        <v>0.29680622874312901</v>
      </c>
      <c r="E2069" s="93" cm="1">
        <f t="array" ref="E2069">SUM('DRE + DCF'!$S$41/TIR!S2069,'DRE + DCF'!$U$41:$AD$41/TIR!T2069:AC2069,TIR!F2069)</f>
        <v>24.023231233678118</v>
      </c>
      <c r="F2069" s="100">
        <f>'DRE + DCF'!$AE$38*'DRE + DCF'!$AE$39*(1+G2069)/(R2069-G2069)/AC2069</f>
        <v>7.4258234248973016</v>
      </c>
      <c r="G2069" s="92">
        <f>R2069*(1-'DRE + DCF'!$AE$39)</f>
        <v>0.17808373724587739</v>
      </c>
      <c r="H2069" s="94">
        <f t="shared" si="225"/>
        <v>0.29680622874312901</v>
      </c>
      <c r="I2069" s="94">
        <f t="shared" si="228"/>
        <v>0.29680622874312901</v>
      </c>
      <c r="J2069" s="94">
        <f t="shared" si="228"/>
        <v>0.29680622874312901</v>
      </c>
      <c r="K2069" s="94">
        <f t="shared" si="228"/>
        <v>0.29680622874312901</v>
      </c>
      <c r="L2069" s="94">
        <f t="shared" si="228"/>
        <v>0.29680622874312901</v>
      </c>
      <c r="M2069" s="94">
        <f t="shared" si="228"/>
        <v>0.29680622874312901</v>
      </c>
      <c r="N2069" s="94">
        <f t="shared" si="228"/>
        <v>0.29680622874312901</v>
      </c>
      <c r="O2069" s="94">
        <f t="shared" si="228"/>
        <v>0.29680622874312901</v>
      </c>
      <c r="P2069" s="94">
        <f t="shared" si="228"/>
        <v>0.29680622874312901</v>
      </c>
      <c r="Q2069" s="94">
        <f t="shared" si="228"/>
        <v>0.29680622874312901</v>
      </c>
      <c r="R2069" s="94">
        <f t="shared" si="228"/>
        <v>0.29680622874312901</v>
      </c>
      <c r="S2069" s="93">
        <f>(1+H2069)^((5-Dashboard!$F$9)*3/12)</f>
        <v>1.0671335448238233</v>
      </c>
      <c r="T2069" s="93">
        <f t="shared" si="224"/>
        <v>1.3838654278282692</v>
      </c>
      <c r="U2069" s="93">
        <f t="shared" si="224"/>
        <v>1.7946053065499745</v>
      </c>
      <c r="V2069" s="93">
        <f t="shared" si="224"/>
        <v>2.3272553396694793</v>
      </c>
      <c r="W2069" s="93">
        <f t="shared" si="224"/>
        <v>3.0179992203590871</v>
      </c>
      <c r="X2069" s="93">
        <f t="shared" si="224"/>
        <v>3.9137601873035712</v>
      </c>
      <c r="Y2069" s="93">
        <f t="shared" si="223"/>
        <v>5.0753885887021468</v>
      </c>
      <c r="Z2069" s="93">
        <f t="shared" si="223"/>
        <v>6.5817955351207429</v>
      </c>
      <c r="AA2069" s="93">
        <f t="shared" si="223"/>
        <v>8.5353134462582947</v>
      </c>
      <c r="AB2069" s="93">
        <f t="shared" si="223"/>
        <v>11.068647641382739</v>
      </c>
      <c r="AC2069" s="95">
        <f t="shared" si="223"/>
        <v>14.353891205108081</v>
      </c>
      <c r="AE2069" s="96"/>
    </row>
    <row r="2070" spans="3:31" ht="24.75" customHeight="1" x14ac:dyDescent="0.25">
      <c r="C2070" s="91">
        <f>ABS(E2070-Dashboard!$F$13)</f>
        <v>25.500155237733043</v>
      </c>
      <c r="D2070" s="92">
        <f t="shared" si="227"/>
        <v>0.296906228743129</v>
      </c>
      <c r="E2070" s="93" cm="1">
        <f t="array" ref="E2070">SUM('DRE + DCF'!$S$41/TIR!S2070,'DRE + DCF'!$U$41:$AD$41/TIR!T2070:AC2070,TIR!F2070)</f>
        <v>24.009844762266955</v>
      </c>
      <c r="F2070" s="100">
        <f>'DRE + DCF'!$AE$38*'DRE + DCF'!$AE$39*(1+G2070)/(R2070-G2070)/AC2070</f>
        <v>7.4178352556386455</v>
      </c>
      <c r="G2070" s="92">
        <f>R2070*(1-'DRE + DCF'!$AE$39)</f>
        <v>0.1781437372458774</v>
      </c>
      <c r="H2070" s="94">
        <f t="shared" si="225"/>
        <v>0.296906228743129</v>
      </c>
      <c r="I2070" s="94">
        <f t="shared" si="228"/>
        <v>0.296906228743129</v>
      </c>
      <c r="J2070" s="94">
        <f t="shared" si="228"/>
        <v>0.296906228743129</v>
      </c>
      <c r="K2070" s="94">
        <f t="shared" si="228"/>
        <v>0.296906228743129</v>
      </c>
      <c r="L2070" s="94">
        <f t="shared" si="228"/>
        <v>0.296906228743129</v>
      </c>
      <c r="M2070" s="94">
        <f t="shared" si="228"/>
        <v>0.296906228743129</v>
      </c>
      <c r="N2070" s="94">
        <f t="shared" si="228"/>
        <v>0.296906228743129</v>
      </c>
      <c r="O2070" s="94">
        <f t="shared" si="228"/>
        <v>0.296906228743129</v>
      </c>
      <c r="P2070" s="94">
        <f t="shared" si="228"/>
        <v>0.296906228743129</v>
      </c>
      <c r="Q2070" s="94">
        <f t="shared" si="228"/>
        <v>0.296906228743129</v>
      </c>
      <c r="R2070" s="94">
        <f t="shared" si="228"/>
        <v>0.296906228743129</v>
      </c>
      <c r="S2070" s="93">
        <f>(1+H2070)^((5-Dashboard!$F$9)*3/12)</f>
        <v>1.0671541165689316</v>
      </c>
      <c r="T2070" s="93">
        <f t="shared" si="224"/>
        <v>1.3839988208071186</v>
      </c>
      <c r="U2070" s="93">
        <f t="shared" si="224"/>
        <v>1.7949166912778978</v>
      </c>
      <c r="V2070" s="93">
        <f t="shared" si="224"/>
        <v>2.3278386369933135</v>
      </c>
      <c r="W2070" s="93">
        <f t="shared" si="224"/>
        <v>3.0189884278255437</v>
      </c>
      <c r="X2070" s="93">
        <f t="shared" si="224"/>
        <v>3.9153448965503741</v>
      </c>
      <c r="Y2070" s="93">
        <f t="shared" si="223"/>
        <v>5.0778351840138019</v>
      </c>
      <c r="Z2070" s="93">
        <f t="shared" si="223"/>
        <v>6.5854760786785125</v>
      </c>
      <c r="AA2070" s="93">
        <f t="shared" si="223"/>
        <v>8.540744945677039</v>
      </c>
      <c r="AB2070" s="93">
        <f t="shared" si="223"/>
        <v>11.076545318154949</v>
      </c>
      <c r="AC2070" s="95">
        <f t="shared" si="223"/>
        <v>14.365240616070697</v>
      </c>
      <c r="AE2070" s="96"/>
    </row>
    <row r="2071" spans="3:31" ht="24.75" customHeight="1" x14ac:dyDescent="0.25">
      <c r="C2071" s="91">
        <f>ABS(E2071-Dashboard!$F$13)</f>
        <v>25.513528885266982</v>
      </c>
      <c r="D2071" s="92">
        <f t="shared" si="227"/>
        <v>0.29700622874312899</v>
      </c>
      <c r="E2071" s="93" cm="1">
        <f t="array" ref="E2071">SUM('DRE + DCF'!$S$41/TIR!S2071,'DRE + DCF'!$U$41:$AD$41/TIR!T2071:AC2071,TIR!F2071)</f>
        <v>23.996471114733016</v>
      </c>
      <c r="F2071" s="100">
        <f>'DRE + DCF'!$AE$38*'DRE + DCF'!$AE$39*(1+G2071)/(R2071-G2071)/AC2071</f>
        <v>7.4098569523881723</v>
      </c>
      <c r="G2071" s="92">
        <f>R2071*(1-'DRE + DCF'!$AE$39)</f>
        <v>0.17820373724587737</v>
      </c>
      <c r="H2071" s="94">
        <f t="shared" si="225"/>
        <v>0.29700622874312899</v>
      </c>
      <c r="I2071" s="94">
        <f t="shared" si="228"/>
        <v>0.29700622874312899</v>
      </c>
      <c r="J2071" s="94">
        <f t="shared" si="228"/>
        <v>0.29700622874312899</v>
      </c>
      <c r="K2071" s="94">
        <f t="shared" si="228"/>
        <v>0.29700622874312899</v>
      </c>
      <c r="L2071" s="94">
        <f t="shared" si="228"/>
        <v>0.29700622874312899</v>
      </c>
      <c r="M2071" s="94">
        <f t="shared" si="228"/>
        <v>0.29700622874312899</v>
      </c>
      <c r="N2071" s="94">
        <f t="shared" si="228"/>
        <v>0.29700622874312899</v>
      </c>
      <c r="O2071" s="94">
        <f t="shared" si="228"/>
        <v>0.29700622874312899</v>
      </c>
      <c r="P2071" s="94">
        <f t="shared" si="228"/>
        <v>0.29700622874312899</v>
      </c>
      <c r="Q2071" s="94">
        <f t="shared" si="228"/>
        <v>0.29700622874312899</v>
      </c>
      <c r="R2071" s="94">
        <f t="shared" si="228"/>
        <v>0.29700622874312899</v>
      </c>
      <c r="S2071" s="93">
        <f>(1+H2071)^((5-Dashboard!$F$9)*3/12)</f>
        <v>1.0671746871244117</v>
      </c>
      <c r="T2071" s="93">
        <f t="shared" si="224"/>
        <v>1.3841322163573617</v>
      </c>
      <c r="U2071" s="93">
        <f t="shared" si="224"/>
        <v>1.7952281060195303</v>
      </c>
      <c r="V2071" s="93">
        <f t="shared" si="224"/>
        <v>2.3284220355220611</v>
      </c>
      <c r="W2071" s="93">
        <f t="shared" si="224"/>
        <v>3.0199778832148683</v>
      </c>
      <c r="X2071" s="93">
        <f t="shared" si="224"/>
        <v>3.9169301251961741</v>
      </c>
      <c r="Y2071" s="93">
        <f t="shared" si="223"/>
        <v>5.080282769931042</v>
      </c>
      <c r="Z2071" s="93">
        <f t="shared" si="223"/>
        <v>6.5891583963769582</v>
      </c>
      <c r="AA2071" s="93">
        <f t="shared" si="223"/>
        <v>8.5461794822760027</v>
      </c>
      <c r="AB2071" s="93">
        <f t="shared" si="223"/>
        <v>11.084448020468704</v>
      </c>
      <c r="AC2071" s="95">
        <f t="shared" si="223"/>
        <v>14.376598124727355</v>
      </c>
      <c r="AE2071" s="96"/>
    </row>
    <row r="2072" spans="3:31" ht="24.75" customHeight="1" x14ac:dyDescent="0.25">
      <c r="C2072" s="91">
        <f>ABS(E2072-Dashboard!$F$13)</f>
        <v>25.526889724989164</v>
      </c>
      <c r="D2072" s="92">
        <f t="shared" si="227"/>
        <v>0.29710622874312898</v>
      </c>
      <c r="E2072" s="93" cm="1">
        <f t="array" ref="E2072">SUM('DRE + DCF'!$S$41/TIR!S2072,'DRE + DCF'!$U$41:$AD$41/TIR!T2072:AC2072,TIR!F2072)</f>
        <v>23.983110275010834</v>
      </c>
      <c r="F2072" s="100">
        <f>'DRE + DCF'!$AE$38*'DRE + DCF'!$AE$39*(1+G2072)/(R2072-G2072)/AC2072</f>
        <v>7.4018885011618707</v>
      </c>
      <c r="G2072" s="92">
        <f>R2072*(1-'DRE + DCF'!$AE$39)</f>
        <v>0.17826373724587738</v>
      </c>
      <c r="H2072" s="94">
        <f t="shared" si="225"/>
        <v>0.29710622874312898</v>
      </c>
      <c r="I2072" s="94">
        <f t="shared" si="228"/>
        <v>0.29710622874312898</v>
      </c>
      <c r="J2072" s="94">
        <f t="shared" si="228"/>
        <v>0.29710622874312898</v>
      </c>
      <c r="K2072" s="94">
        <f t="shared" si="228"/>
        <v>0.29710622874312898</v>
      </c>
      <c r="L2072" s="94">
        <f t="shared" si="228"/>
        <v>0.29710622874312898</v>
      </c>
      <c r="M2072" s="94">
        <f t="shared" si="228"/>
        <v>0.29710622874312898</v>
      </c>
      <c r="N2072" s="94">
        <f t="shared" si="228"/>
        <v>0.29710622874312898</v>
      </c>
      <c r="O2072" s="94">
        <f t="shared" si="228"/>
        <v>0.29710622874312898</v>
      </c>
      <c r="P2072" s="94">
        <f t="shared" si="228"/>
        <v>0.29710622874312898</v>
      </c>
      <c r="Q2072" s="94">
        <f t="shared" si="228"/>
        <v>0.29710622874312898</v>
      </c>
      <c r="R2072" s="94">
        <f t="shared" si="228"/>
        <v>0.29710622874312898</v>
      </c>
      <c r="S2072" s="93">
        <f>(1+H2072)^((5-Dashboard!$F$9)*3/12)</f>
        <v>1.0671952564904239</v>
      </c>
      <c r="T2072" s="93">
        <f t="shared" si="224"/>
        <v>1.3842656144788499</v>
      </c>
      <c r="U2072" s="93">
        <f t="shared" si="224"/>
        <v>1.795539550775451</v>
      </c>
      <c r="V2072" s="93">
        <f t="shared" si="224"/>
        <v>2.3290055352654773</v>
      </c>
      <c r="W2072" s="93">
        <f t="shared" si="224"/>
        <v>3.0209675865700758</v>
      </c>
      <c r="X2072" s="93">
        <f t="shared" si="224"/>
        <v>3.9185158733711432</v>
      </c>
      <c r="Y2072" s="93">
        <f t="shared" si="223"/>
        <v>5.082731346778532</v>
      </c>
      <c r="Z2072" s="93">
        <f t="shared" si="223"/>
        <v>6.5928424889343864</v>
      </c>
      <c r="AA2072" s="93">
        <f t="shared" si="223"/>
        <v>8.5516170575191452</v>
      </c>
      <c r="AB2072" s="93">
        <f t="shared" si="223"/>
        <v>11.092355751134072</v>
      </c>
      <c r="AC2072" s="95">
        <f t="shared" si="223"/>
        <v>14.387963736230674</v>
      </c>
      <c r="AE2072" s="96"/>
    </row>
    <row r="2073" spans="3:31" ht="24.75" customHeight="1" x14ac:dyDescent="0.25">
      <c r="C2073" s="91">
        <f>ABS(E2073-Dashboard!$F$13)</f>
        <v>25.540237772940575</v>
      </c>
      <c r="D2073" s="92">
        <f t="shared" si="227"/>
        <v>0.29720622874312896</v>
      </c>
      <c r="E2073" s="93" cm="1">
        <f t="array" ref="E2073">SUM('DRE + DCF'!$S$41/TIR!S2073,'DRE + DCF'!$U$41:$AD$41/TIR!T2073:AC2073,TIR!F2073)</f>
        <v>23.969762227059423</v>
      </c>
      <c r="F2073" s="100">
        <f>'DRE + DCF'!$AE$38*'DRE + DCF'!$AE$39*(1+G2073)/(R2073-G2073)/AC2073</f>
        <v>7.3939298879984641</v>
      </c>
      <c r="G2073" s="92">
        <f>R2073*(1-'DRE + DCF'!$AE$39)</f>
        <v>0.17832373724587738</v>
      </c>
      <c r="H2073" s="94">
        <f t="shared" si="225"/>
        <v>0.29720622874312896</v>
      </c>
      <c r="I2073" s="94">
        <f t="shared" si="228"/>
        <v>0.29720622874312896</v>
      </c>
      <c r="J2073" s="94">
        <f t="shared" si="228"/>
        <v>0.29720622874312896</v>
      </c>
      <c r="K2073" s="94">
        <f t="shared" si="228"/>
        <v>0.29720622874312896</v>
      </c>
      <c r="L2073" s="94">
        <f t="shared" si="228"/>
        <v>0.29720622874312896</v>
      </c>
      <c r="M2073" s="94">
        <f t="shared" si="228"/>
        <v>0.29720622874312896</v>
      </c>
      <c r="N2073" s="94">
        <f t="shared" si="228"/>
        <v>0.29720622874312896</v>
      </c>
      <c r="O2073" s="94">
        <f t="shared" si="228"/>
        <v>0.29720622874312896</v>
      </c>
      <c r="P2073" s="94">
        <f t="shared" si="228"/>
        <v>0.29720622874312896</v>
      </c>
      <c r="Q2073" s="94">
        <f t="shared" si="228"/>
        <v>0.29720622874312896</v>
      </c>
      <c r="R2073" s="94">
        <f t="shared" si="228"/>
        <v>0.29720622874312896</v>
      </c>
      <c r="S2073" s="93">
        <f>(1+H2073)^((5-Dashboard!$F$9)*3/12)</f>
        <v>1.0672158246671291</v>
      </c>
      <c r="T2073" s="93">
        <f t="shared" si="224"/>
        <v>1.3843990151714349</v>
      </c>
      <c r="U2073" s="93">
        <f t="shared" si="224"/>
        <v>1.795851025546239</v>
      </c>
      <c r="V2073" s="93">
        <f t="shared" si="224"/>
        <v>2.3295891362333174</v>
      </c>
      <c r="W2073" s="93">
        <f t="shared" si="224"/>
        <v>3.0219575379341852</v>
      </c>
      <c r="X2073" s="93">
        <f t="shared" si="224"/>
        <v>3.9201021412054753</v>
      </c>
      <c r="Y2073" s="93">
        <f t="shared" si="223"/>
        <v>5.0851809148810192</v>
      </c>
      <c r="Z2073" s="93">
        <f t="shared" si="223"/>
        <v>6.5965283570693414</v>
      </c>
      <c r="AA2073" s="93">
        <f t="shared" si="223"/>
        <v>8.5570576728710286</v>
      </c>
      <c r="AB2073" s="93">
        <f t="shared" si="223"/>
        <v>11.100268512962483</v>
      </c>
      <c r="AC2073" s="95">
        <f t="shared" si="223"/>
        <v>14.399337455736163</v>
      </c>
      <c r="AE2073" s="96"/>
    </row>
    <row r="2074" spans="3:31" ht="24.75" customHeight="1" x14ac:dyDescent="0.25">
      <c r="C2074" s="91">
        <f>ABS(E2074-Dashboard!$F$13)</f>
        <v>25.553573045137782</v>
      </c>
      <c r="D2074" s="92">
        <f t="shared" si="227"/>
        <v>0.29730622874312895</v>
      </c>
      <c r="E2074" s="93" cm="1">
        <f t="array" ref="E2074">SUM('DRE + DCF'!$S$41/TIR!S2074,'DRE + DCF'!$U$41:$AD$41/TIR!T2074:AC2074,TIR!F2074)</f>
        <v>23.956426954862216</v>
      </c>
      <c r="F2074" s="100">
        <f>'DRE + DCF'!$AE$38*'DRE + DCF'!$AE$39*(1+G2074)/(R2074-G2074)/AC2074</f>
        <v>7.3859810989593786</v>
      </c>
      <c r="G2074" s="92">
        <f>R2074*(1-'DRE + DCF'!$AE$39)</f>
        <v>0.17838373724587736</v>
      </c>
      <c r="H2074" s="94">
        <f t="shared" si="225"/>
        <v>0.29730622874312895</v>
      </c>
      <c r="I2074" s="94">
        <f t="shared" si="228"/>
        <v>0.29730622874312895</v>
      </c>
      <c r="J2074" s="94">
        <f t="shared" si="228"/>
        <v>0.29730622874312895</v>
      </c>
      <c r="K2074" s="94">
        <f t="shared" si="228"/>
        <v>0.29730622874312895</v>
      </c>
      <c r="L2074" s="94">
        <f t="shared" si="228"/>
        <v>0.29730622874312895</v>
      </c>
      <c r="M2074" s="94">
        <f t="shared" si="228"/>
        <v>0.29730622874312895</v>
      </c>
      <c r="N2074" s="94">
        <f t="shared" si="228"/>
        <v>0.29730622874312895</v>
      </c>
      <c r="O2074" s="94">
        <f t="shared" si="228"/>
        <v>0.29730622874312895</v>
      </c>
      <c r="P2074" s="94">
        <f t="shared" si="228"/>
        <v>0.29730622874312895</v>
      </c>
      <c r="Q2074" s="94">
        <f t="shared" si="228"/>
        <v>0.29730622874312895</v>
      </c>
      <c r="R2074" s="94">
        <f t="shared" si="228"/>
        <v>0.29730622874312895</v>
      </c>
      <c r="S2074" s="93">
        <f>(1+H2074)^((5-Dashboard!$F$9)*3/12)</f>
        <v>1.0672363916546872</v>
      </c>
      <c r="T2074" s="93">
        <f t="shared" si="224"/>
        <v>1.3845324184349672</v>
      </c>
      <c r="U2074" s="93">
        <f t="shared" si="224"/>
        <v>1.7961625303324711</v>
      </c>
      <c r="V2074" s="93">
        <f t="shared" si="224"/>
        <v>2.3301728384353342</v>
      </c>
      <c r="W2074" s="93">
        <f t="shared" si="224"/>
        <v>3.0229477373502158</v>
      </c>
      <c r="X2074" s="93">
        <f t="shared" si="224"/>
        <v>3.9216889288293832</v>
      </c>
      <c r="Y2074" s="93">
        <f t="shared" si="223"/>
        <v>5.0876314745633282</v>
      </c>
      <c r="Z2074" s="93">
        <f t="shared" si="223"/>
        <v>6.6002160015005957</v>
      </c>
      <c r="AA2074" s="93">
        <f t="shared" si="223"/>
        <v>8.5625013297967918</v>
      </c>
      <c r="AB2074" s="93">
        <f t="shared" si="223"/>
        <v>11.108186308766703</v>
      </c>
      <c r="AC2074" s="95">
        <f t="shared" si="223"/>
        <v>14.41071928840219</v>
      </c>
      <c r="AE2074" s="96"/>
    </row>
    <row r="2075" spans="3:31" ht="24.75" customHeight="1" x14ac:dyDescent="0.25">
      <c r="C2075" s="91">
        <f>ABS(E2075-Dashboard!$F$13)</f>
        <v>25.566895557572959</v>
      </c>
      <c r="D2075" s="92">
        <f t="shared" si="227"/>
        <v>0.29740622874312894</v>
      </c>
      <c r="E2075" s="93" cm="1">
        <f t="array" ref="E2075">SUM('DRE + DCF'!$S$41/TIR!S2075,'DRE + DCF'!$U$41:$AD$41/TIR!T2075:AC2075,TIR!F2075)</f>
        <v>23.943104442427039</v>
      </c>
      <c r="F2075" s="100">
        <f>'DRE + DCF'!$AE$38*'DRE + DCF'!$AE$39*(1+G2075)/(R2075-G2075)/AC2075</f>
        <v>7.3780421201286996</v>
      </c>
      <c r="G2075" s="92">
        <f>R2075*(1-'DRE + DCF'!$AE$39)</f>
        <v>0.17844373724587737</v>
      </c>
      <c r="H2075" s="94">
        <f t="shared" si="225"/>
        <v>0.29740622874312894</v>
      </c>
      <c r="I2075" s="94">
        <f t="shared" si="228"/>
        <v>0.29740622874312894</v>
      </c>
      <c r="J2075" s="94">
        <f t="shared" si="228"/>
        <v>0.29740622874312894</v>
      </c>
      <c r="K2075" s="94">
        <f t="shared" si="228"/>
        <v>0.29740622874312894</v>
      </c>
      <c r="L2075" s="94">
        <f t="shared" si="228"/>
        <v>0.29740622874312894</v>
      </c>
      <c r="M2075" s="94">
        <f t="shared" si="228"/>
        <v>0.29740622874312894</v>
      </c>
      <c r="N2075" s="94">
        <f t="shared" si="228"/>
        <v>0.29740622874312894</v>
      </c>
      <c r="O2075" s="94">
        <f t="shared" si="228"/>
        <v>0.29740622874312894</v>
      </c>
      <c r="P2075" s="94">
        <f t="shared" si="228"/>
        <v>0.29740622874312894</v>
      </c>
      <c r="Q2075" s="94">
        <f t="shared" si="228"/>
        <v>0.29740622874312894</v>
      </c>
      <c r="R2075" s="94">
        <f t="shared" si="228"/>
        <v>0.29740622874312894</v>
      </c>
      <c r="S2075" s="93">
        <f>(1+H2075)^((5-Dashboard!$F$9)*3/12)</f>
        <v>1.0672569574532591</v>
      </c>
      <c r="T2075" s="93">
        <f t="shared" si="224"/>
        <v>1.3846658242692989</v>
      </c>
      <c r="U2075" s="93">
        <f t="shared" si="224"/>
        <v>1.7964740651347271</v>
      </c>
      <c r="V2075" s="93">
        <f t="shared" si="224"/>
        <v>2.3307566418812846</v>
      </c>
      <c r="W2075" s="93">
        <f t="shared" si="224"/>
        <v>3.0239381848611968</v>
      </c>
      <c r="X2075" s="93">
        <f t="shared" si="224"/>
        <v>3.9232762363731082</v>
      </c>
      <c r="Y2075" s="93">
        <f t="shared" si="223"/>
        <v>5.0900830261503707</v>
      </c>
      <c r="Z2075" s="93">
        <f t="shared" si="223"/>
        <v>6.6039054229471654</v>
      </c>
      <c r="AA2075" s="93">
        <f t="shared" si="223"/>
        <v>8.5679480297621797</v>
      </c>
      <c r="AB2075" s="93">
        <f t="shared" si="223"/>
        <v>11.116109141360871</v>
      </c>
      <c r="AC2075" s="95">
        <f t="shared" si="223"/>
        <v>14.422109239390029</v>
      </c>
      <c r="AE2075" s="96"/>
    </row>
    <row r="2076" spans="3:31" ht="24.75" customHeight="1" x14ac:dyDescent="0.25">
      <c r="C2076" s="91">
        <f>ABS(E2076-Dashboard!$F$13)</f>
        <v>25.580205326213978</v>
      </c>
      <c r="D2076" s="92">
        <f t="shared" si="227"/>
        <v>0.29750622874312893</v>
      </c>
      <c r="E2076" s="93" cm="1">
        <f t="array" ref="E2076">SUM('DRE + DCF'!$S$41/TIR!S2076,'DRE + DCF'!$U$41:$AD$41/TIR!T2076:AC2076,TIR!F2076)</f>
        <v>23.92979467378602</v>
      </c>
      <c r="F2076" s="100">
        <f>'DRE + DCF'!$AE$38*'DRE + DCF'!$AE$39*(1+G2076)/(R2076-G2076)/AC2076</f>
        <v>7.3701129376131158</v>
      </c>
      <c r="G2076" s="92">
        <f>R2076*(1-'DRE + DCF'!$AE$39)</f>
        <v>0.17850373724587734</v>
      </c>
      <c r="H2076" s="94">
        <f t="shared" si="225"/>
        <v>0.29750622874312893</v>
      </c>
      <c r="I2076" s="94">
        <f t="shared" si="228"/>
        <v>0.29750622874312893</v>
      </c>
      <c r="J2076" s="94">
        <f t="shared" si="228"/>
        <v>0.29750622874312893</v>
      </c>
      <c r="K2076" s="94">
        <f t="shared" si="228"/>
        <v>0.29750622874312893</v>
      </c>
      <c r="L2076" s="94">
        <f t="shared" si="228"/>
        <v>0.29750622874312893</v>
      </c>
      <c r="M2076" s="94">
        <f t="shared" si="228"/>
        <v>0.29750622874312893</v>
      </c>
      <c r="N2076" s="94">
        <f t="shared" si="228"/>
        <v>0.29750622874312893</v>
      </c>
      <c r="O2076" s="94">
        <f t="shared" si="228"/>
        <v>0.29750622874312893</v>
      </c>
      <c r="P2076" s="94">
        <f t="shared" si="228"/>
        <v>0.29750622874312893</v>
      </c>
      <c r="Q2076" s="94">
        <f t="shared" si="228"/>
        <v>0.29750622874312893</v>
      </c>
      <c r="R2076" s="94">
        <f t="shared" si="228"/>
        <v>0.29750622874312893</v>
      </c>
      <c r="S2076" s="93">
        <f>(1+H2076)^((5-Dashboard!$F$9)*3/12)</f>
        <v>1.0672775220630049</v>
      </c>
      <c r="T2076" s="93">
        <f t="shared" si="224"/>
        <v>1.3847992326742811</v>
      </c>
      <c r="U2076" s="93">
        <f t="shared" si="224"/>
        <v>1.7967856299535852</v>
      </c>
      <c r="V2076" s="93">
        <f t="shared" si="224"/>
        <v>2.3313405465809236</v>
      </c>
      <c r="W2076" s="93">
        <f t="shared" si="224"/>
        <v>3.0249288805101591</v>
      </c>
      <c r="X2076" s="93">
        <f t="shared" si="224"/>
        <v>3.9248640639669112</v>
      </c>
      <c r="Y2076" s="93">
        <f t="shared" si="223"/>
        <v>5.0925355699671382</v>
      </c>
      <c r="Z2076" s="93">
        <f t="shared" si="223"/>
        <v>6.6075966221283018</v>
      </c>
      <c r="AA2076" s="93">
        <f t="shared" si="223"/>
        <v>8.5733977742335306</v>
      </c>
      <c r="AB2076" s="93">
        <f t="shared" si="223"/>
        <v>11.124037013560484</v>
      </c>
      <c r="AC2076" s="95">
        <f t="shared" si="223"/>
        <v>14.433507313863842</v>
      </c>
      <c r="AE2076" s="96"/>
    </row>
    <row r="2077" spans="3:31" ht="24.75" customHeight="1" x14ac:dyDescent="0.25">
      <c r="C2077" s="91">
        <f>ABS(E2077-Dashboard!$F$13)</f>
        <v>25.593502367004348</v>
      </c>
      <c r="D2077" s="92">
        <f t="shared" si="227"/>
        <v>0.29760622874312892</v>
      </c>
      <c r="E2077" s="93" cm="1">
        <f t="array" ref="E2077">SUM('DRE + DCF'!$S$41/TIR!S2077,'DRE + DCF'!$U$41:$AD$41/TIR!T2077:AC2077,TIR!F2077)</f>
        <v>23.91649763299565</v>
      </c>
      <c r="F2077" s="100">
        <f>'DRE + DCF'!$AE$38*'DRE + DCF'!$AE$39*(1+G2077)/(R2077-G2077)/AC2077</f>
        <v>7.3621935375419065</v>
      </c>
      <c r="G2077" s="92">
        <f>R2077*(1-'DRE + DCF'!$AE$39)</f>
        <v>0.17856373724587735</v>
      </c>
      <c r="H2077" s="94">
        <f t="shared" si="225"/>
        <v>0.29760622874312892</v>
      </c>
      <c r="I2077" s="94">
        <f t="shared" si="228"/>
        <v>0.29760622874312892</v>
      </c>
      <c r="J2077" s="94">
        <f t="shared" si="228"/>
        <v>0.29760622874312892</v>
      </c>
      <c r="K2077" s="94">
        <f t="shared" si="228"/>
        <v>0.29760622874312892</v>
      </c>
      <c r="L2077" s="94">
        <f t="shared" si="228"/>
        <v>0.29760622874312892</v>
      </c>
      <c r="M2077" s="94">
        <f t="shared" si="228"/>
        <v>0.29760622874312892</v>
      </c>
      <c r="N2077" s="94">
        <f t="shared" si="228"/>
        <v>0.29760622874312892</v>
      </c>
      <c r="O2077" s="94">
        <f t="shared" si="228"/>
        <v>0.29760622874312892</v>
      </c>
      <c r="P2077" s="94">
        <f t="shared" si="228"/>
        <v>0.29760622874312892</v>
      </c>
      <c r="Q2077" s="94">
        <f t="shared" si="228"/>
        <v>0.29760622874312892</v>
      </c>
      <c r="R2077" s="94">
        <f t="shared" si="228"/>
        <v>0.29760622874312892</v>
      </c>
      <c r="S2077" s="93">
        <f>(1+H2077)^((5-Dashboard!$F$9)*3/12)</f>
        <v>1.067298085484085</v>
      </c>
      <c r="T2077" s="93">
        <f t="shared" si="224"/>
        <v>1.3849326436497651</v>
      </c>
      <c r="U2077" s="93">
        <f t="shared" si="224"/>
        <v>1.7970972247896233</v>
      </c>
      <c r="V2077" s="93">
        <f t="shared" si="224"/>
        <v>2.331924552544006</v>
      </c>
      <c r="W2077" s="93">
        <f t="shared" si="224"/>
        <v>3.0259198243401362</v>
      </c>
      <c r="X2077" s="93">
        <f t="shared" si="224"/>
        <v>3.9264524117410753</v>
      </c>
      <c r="Y2077" s="93">
        <f t="shared" si="223"/>
        <v>5.0949891063386996</v>
      </c>
      <c r="Z2077" s="93">
        <f t="shared" si="223"/>
        <v>6.6112895997634844</v>
      </c>
      <c r="AA2077" s="93">
        <f t="shared" si="223"/>
        <v>8.5788505646777651</v>
      </c>
      <c r="AB2077" s="93">
        <f t="shared" si="223"/>
        <v>11.131969928182377</v>
      </c>
      <c r="AC2077" s="95">
        <f t="shared" si="223"/>
        <v>14.444913516990654</v>
      </c>
      <c r="AE2077" s="96"/>
    </row>
    <row r="2078" spans="3:31" ht="24.75" customHeight="1" x14ac:dyDescent="0.25">
      <c r="C2078" s="91">
        <f>ABS(E2078-Dashboard!$F$13)</f>
        <v>25.606786695863395</v>
      </c>
      <c r="D2078" s="92">
        <f t="shared" si="227"/>
        <v>0.29770622874312891</v>
      </c>
      <c r="E2078" s="93" cm="1">
        <f t="array" ref="E2078">SUM('DRE + DCF'!$S$41/TIR!S2078,'DRE + DCF'!$U$41:$AD$41/TIR!T2078:AC2078,TIR!F2078)</f>
        <v>23.903213304136603</v>
      </c>
      <c r="F2078" s="100">
        <f>'DRE + DCF'!$AE$38*'DRE + DCF'!$AE$39*(1+G2078)/(R2078-G2078)/AC2078</f>
        <v>7.3542839060668674</v>
      </c>
      <c r="G2078" s="92">
        <f>R2078*(1-'DRE + DCF'!$AE$39)</f>
        <v>0.17862373724587735</v>
      </c>
      <c r="H2078" s="94">
        <f t="shared" si="225"/>
        <v>0.29770622874312891</v>
      </c>
      <c r="I2078" s="94">
        <f t="shared" si="228"/>
        <v>0.29770622874312891</v>
      </c>
      <c r="J2078" s="94">
        <f t="shared" si="228"/>
        <v>0.29770622874312891</v>
      </c>
      <c r="K2078" s="94">
        <f t="shared" si="228"/>
        <v>0.29770622874312891</v>
      </c>
      <c r="L2078" s="94">
        <f t="shared" si="228"/>
        <v>0.29770622874312891</v>
      </c>
      <c r="M2078" s="94">
        <f t="shared" si="228"/>
        <v>0.29770622874312891</v>
      </c>
      <c r="N2078" s="94">
        <f t="shared" si="228"/>
        <v>0.29770622874312891</v>
      </c>
      <c r="O2078" s="94">
        <f t="shared" si="228"/>
        <v>0.29770622874312891</v>
      </c>
      <c r="P2078" s="94">
        <f t="shared" si="228"/>
        <v>0.29770622874312891</v>
      </c>
      <c r="Q2078" s="94">
        <f t="shared" si="228"/>
        <v>0.29770622874312891</v>
      </c>
      <c r="R2078" s="94">
        <f t="shared" si="228"/>
        <v>0.29770622874312891</v>
      </c>
      <c r="S2078" s="93">
        <f>(1+H2078)^((5-Dashboard!$F$9)*3/12)</f>
        <v>1.0673186477166596</v>
      </c>
      <c r="T2078" s="93">
        <f t="shared" si="224"/>
        <v>1.3850660571956026</v>
      </c>
      <c r="U2078" s="93">
        <f t="shared" si="224"/>
        <v>1.7974088496434204</v>
      </c>
      <c r="V2078" s="93">
        <f t="shared" si="224"/>
        <v>2.3325086597802889</v>
      </c>
      <c r="W2078" s="93">
        <f t="shared" si="224"/>
        <v>3.0269110163941688</v>
      </c>
      <c r="X2078" s="93">
        <f t="shared" si="224"/>
        <v>3.9280412798259081</v>
      </c>
      <c r="Y2078" s="93">
        <f t="shared" ref="Y2078:AC2128" si="229">(X2078)*(1+N2078)</f>
        <v>5.0974436355902126</v>
      </c>
      <c r="Z2078" s="93">
        <f t="shared" si="229"/>
        <v>6.6149843565724389</v>
      </c>
      <c r="AA2078" s="93">
        <f t="shared" si="229"/>
        <v>8.5843064025624134</v>
      </c>
      <c r="AB2078" s="93">
        <f t="shared" si="229"/>
        <v>11.139907888044766</v>
      </c>
      <c r="AC2078" s="95">
        <f t="shared" si="229"/>
        <v>14.456327853940406</v>
      </c>
      <c r="AE2078" s="96"/>
    </row>
    <row r="2079" spans="3:31" ht="24.75" customHeight="1" x14ac:dyDescent="0.25">
      <c r="C2079" s="91">
        <f>ABS(E2079-Dashboard!$F$13)</f>
        <v>25.620058328686191</v>
      </c>
      <c r="D2079" s="92">
        <f t="shared" si="227"/>
        <v>0.2978062287431289</v>
      </c>
      <c r="E2079" s="93" cm="1">
        <f t="array" ref="E2079">SUM('DRE + DCF'!$S$41/TIR!S2079,'DRE + DCF'!$U$41:$AD$41/TIR!T2079:AC2079,TIR!F2079)</f>
        <v>23.889941671313807</v>
      </c>
      <c r="F2079" s="100">
        <f>'DRE + DCF'!$AE$38*'DRE + DCF'!$AE$39*(1+G2079)/(R2079-G2079)/AC2079</f>
        <v>7.34638402936229</v>
      </c>
      <c r="G2079" s="92">
        <f>R2079*(1-'DRE + DCF'!$AE$39)</f>
        <v>0.17868373724587733</v>
      </c>
      <c r="H2079" s="94">
        <f t="shared" si="225"/>
        <v>0.2978062287431289</v>
      </c>
      <c r="I2079" s="94">
        <f t="shared" si="228"/>
        <v>0.2978062287431289</v>
      </c>
      <c r="J2079" s="94">
        <f t="shared" si="228"/>
        <v>0.2978062287431289</v>
      </c>
      <c r="K2079" s="94">
        <f t="shared" si="228"/>
        <v>0.2978062287431289</v>
      </c>
      <c r="L2079" s="94">
        <f t="shared" si="228"/>
        <v>0.2978062287431289</v>
      </c>
      <c r="M2079" s="94">
        <f t="shared" si="228"/>
        <v>0.2978062287431289</v>
      </c>
      <c r="N2079" s="94">
        <f t="shared" si="228"/>
        <v>0.2978062287431289</v>
      </c>
      <c r="O2079" s="94">
        <f t="shared" si="228"/>
        <v>0.2978062287431289</v>
      </c>
      <c r="P2079" s="94">
        <f t="shared" si="228"/>
        <v>0.2978062287431289</v>
      </c>
      <c r="Q2079" s="94">
        <f t="shared" si="228"/>
        <v>0.2978062287431289</v>
      </c>
      <c r="R2079" s="94">
        <f t="shared" si="228"/>
        <v>0.2978062287431289</v>
      </c>
      <c r="S2079" s="93">
        <f>(1+H2079)^((5-Dashboard!$F$9)*3/12)</f>
        <v>1.0673392087608891</v>
      </c>
      <c r="T2079" s="93">
        <f t="shared" ref="T2079:X2129" si="230">(S2079)*(1+I2079)</f>
        <v>1.3851994733116446</v>
      </c>
      <c r="U2079" s="93">
        <f t="shared" si="230"/>
        <v>1.797720504515554</v>
      </c>
      <c r="V2079" s="93">
        <f t="shared" si="230"/>
        <v>2.3330928682995262</v>
      </c>
      <c r="W2079" s="93">
        <f t="shared" si="230"/>
        <v>3.0279024567152977</v>
      </c>
      <c r="X2079" s="93">
        <f t="shared" si="230"/>
        <v>3.9296306683517357</v>
      </c>
      <c r="Y2079" s="93">
        <f t="shared" si="229"/>
        <v>5.0998991580469069</v>
      </c>
      <c r="Z2079" s="93">
        <f t="shared" si="229"/>
        <v>6.6186808932751147</v>
      </c>
      <c r="AA2079" s="93">
        <f t="shared" si="229"/>
        <v>8.5897652893555794</v>
      </c>
      <c r="AB2079" s="93">
        <f t="shared" si="229"/>
        <v>11.147850895967196</v>
      </c>
      <c r="AC2079" s="95">
        <f t="shared" si="229"/>
        <v>14.467750329885897</v>
      </c>
      <c r="AE2079" s="96"/>
    </row>
    <row r="2080" spans="3:31" ht="24.75" customHeight="1" x14ac:dyDescent="0.25">
      <c r="C2080" s="91">
        <f>ABS(E2080-Dashboard!$F$13)</f>
        <v>25.633317281343665</v>
      </c>
      <c r="D2080" s="92">
        <f t="shared" si="227"/>
        <v>0.29790622874312889</v>
      </c>
      <c r="E2080" s="93" cm="1">
        <f t="array" ref="E2080">SUM('DRE + DCF'!$S$41/TIR!S2080,'DRE + DCF'!$U$41:$AD$41/TIR!T2080:AC2080,TIR!F2080)</f>
        <v>23.876682718656333</v>
      </c>
      <c r="F2080" s="100">
        <f>'DRE + DCF'!$AE$38*'DRE + DCF'!$AE$39*(1+G2080)/(R2080-G2080)/AC2080</f>
        <v>7.338493893624908</v>
      </c>
      <c r="G2080" s="92">
        <f>R2080*(1-'DRE + DCF'!$AE$39)</f>
        <v>0.17874373724587733</v>
      </c>
      <c r="H2080" s="94">
        <f t="shared" si="225"/>
        <v>0.29790622874312889</v>
      </c>
      <c r="I2080" s="94">
        <f t="shared" si="228"/>
        <v>0.29790622874312889</v>
      </c>
      <c r="J2080" s="94">
        <f t="shared" si="228"/>
        <v>0.29790622874312889</v>
      </c>
      <c r="K2080" s="94">
        <f t="shared" si="228"/>
        <v>0.29790622874312889</v>
      </c>
      <c r="L2080" s="94">
        <f t="shared" si="228"/>
        <v>0.29790622874312889</v>
      </c>
      <c r="M2080" s="94">
        <f t="shared" si="228"/>
        <v>0.29790622874312889</v>
      </c>
      <c r="N2080" s="94">
        <f t="shared" si="228"/>
        <v>0.29790622874312889</v>
      </c>
      <c r="O2080" s="94">
        <f t="shared" si="228"/>
        <v>0.29790622874312889</v>
      </c>
      <c r="P2080" s="94">
        <f t="shared" si="228"/>
        <v>0.29790622874312889</v>
      </c>
      <c r="Q2080" s="94">
        <f t="shared" si="228"/>
        <v>0.29790622874312889</v>
      </c>
      <c r="R2080" s="94">
        <f t="shared" si="228"/>
        <v>0.29790622874312889</v>
      </c>
      <c r="S2080" s="93">
        <f>(1+H2080)^((5-Dashboard!$F$9)*3/12)</f>
        <v>1.0673597686169338</v>
      </c>
      <c r="T2080" s="93">
        <f t="shared" si="230"/>
        <v>1.3853328919977432</v>
      </c>
      <c r="U2080" s="93">
        <f t="shared" si="230"/>
        <v>1.7980321894066031</v>
      </c>
      <c r="V2080" s="93">
        <f t="shared" si="230"/>
        <v>2.3336771781114756</v>
      </c>
      <c r="W2080" s="93">
        <f t="shared" si="230"/>
        <v>3.0288941453465723</v>
      </c>
      <c r="X2080" s="93">
        <f t="shared" si="230"/>
        <v>3.931220577448912</v>
      </c>
      <c r="Y2080" s="93">
        <f t="shared" si="229"/>
        <v>5.1023556740341025</v>
      </c>
      <c r="Z2080" s="93">
        <f t="shared" si="229"/>
        <v>6.6223792105917072</v>
      </c>
      <c r="AA2080" s="93">
        <f t="shared" si="229"/>
        <v>8.5952272265259815</v>
      </c>
      <c r="AB2080" s="93">
        <f t="shared" si="229"/>
        <v>11.155798954770599</v>
      </c>
      <c r="AC2080" s="95">
        <f t="shared" si="229"/>
        <v>14.479180950002847</v>
      </c>
      <c r="AE2080" s="96"/>
    </row>
    <row r="2081" spans="3:31" ht="24.75" customHeight="1" x14ac:dyDescent="0.25">
      <c r="C2081" s="91">
        <f>ABS(E2081-Dashboard!$F$13)</f>
        <v>25.646563569682627</v>
      </c>
      <c r="D2081" s="92">
        <f t="shared" si="227"/>
        <v>0.29800622874312888</v>
      </c>
      <c r="E2081" s="93" cm="1">
        <f t="array" ref="E2081">SUM('DRE + DCF'!$S$41/TIR!S2081,'DRE + DCF'!$U$41:$AD$41/TIR!T2081:AC2081,TIR!F2081)</f>
        <v>23.863436430317371</v>
      </c>
      <c r="F2081" s="100">
        <f>'DRE + DCF'!$AE$38*'DRE + DCF'!$AE$39*(1+G2081)/(R2081-G2081)/AC2081</f>
        <v>7.3306134850738571</v>
      </c>
      <c r="G2081" s="92">
        <f>R2081*(1-'DRE + DCF'!$AE$39)</f>
        <v>0.17880373724587731</v>
      </c>
      <c r="H2081" s="94">
        <f t="shared" si="225"/>
        <v>0.29800622874312888</v>
      </c>
      <c r="I2081" s="94">
        <f t="shared" si="228"/>
        <v>0.29800622874312888</v>
      </c>
      <c r="J2081" s="94">
        <f t="shared" si="228"/>
        <v>0.29800622874312888</v>
      </c>
      <c r="K2081" s="94">
        <f t="shared" si="228"/>
        <v>0.29800622874312888</v>
      </c>
      <c r="L2081" s="94">
        <f t="shared" si="228"/>
        <v>0.29800622874312888</v>
      </c>
      <c r="M2081" s="94">
        <f t="shared" si="228"/>
        <v>0.29800622874312888</v>
      </c>
      <c r="N2081" s="94">
        <f t="shared" si="228"/>
        <v>0.29800622874312888</v>
      </c>
      <c r="O2081" s="94">
        <f t="shared" si="228"/>
        <v>0.29800622874312888</v>
      </c>
      <c r="P2081" s="94">
        <f t="shared" si="228"/>
        <v>0.29800622874312888</v>
      </c>
      <c r="Q2081" s="94">
        <f t="shared" si="228"/>
        <v>0.29800622874312888</v>
      </c>
      <c r="R2081" s="94">
        <f t="shared" si="228"/>
        <v>0.29800622874312888</v>
      </c>
      <c r="S2081" s="93">
        <f>(1+H2081)^((5-Dashboard!$F$9)*3/12)</f>
        <v>1.0673803272849538</v>
      </c>
      <c r="T2081" s="93">
        <f t="shared" si="230"/>
        <v>1.3854663132537495</v>
      </c>
      <c r="U2081" s="93">
        <f t="shared" si="230"/>
        <v>1.7983439043171459</v>
      </c>
      <c r="V2081" s="93">
        <f t="shared" si="230"/>
        <v>2.3342615892258927</v>
      </c>
      <c r="W2081" s="93">
        <f t="shared" si="230"/>
        <v>3.0298860823310436</v>
      </c>
      <c r="X2081" s="93">
        <f t="shared" si="230"/>
        <v>3.9328110072478113</v>
      </c>
      <c r="Y2081" s="93">
        <f t="shared" si="229"/>
        <v>5.104813183877198</v>
      </c>
      <c r="Z2081" s="93">
        <f t="shared" si="229"/>
        <v>6.6260793092426464</v>
      </c>
      <c r="AA2081" s="93">
        <f t="shared" si="229"/>
        <v>8.6006922155429244</v>
      </c>
      <c r="AB2081" s="93">
        <f t="shared" si="229"/>
        <v>11.163752067277256</v>
      </c>
      <c r="AC2081" s="95">
        <f t="shared" si="229"/>
        <v>14.49061971946986</v>
      </c>
      <c r="AE2081" s="96"/>
    </row>
    <row r="2082" spans="3:31" ht="24.75" customHeight="1" x14ac:dyDescent="0.25">
      <c r="C2082" s="91">
        <f>ABS(E2082-Dashboard!$F$13)</f>
        <v>25.659797209525781</v>
      </c>
      <c r="D2082" s="92">
        <f t="shared" si="227"/>
        <v>0.29810622874312886</v>
      </c>
      <c r="E2082" s="93" cm="1">
        <f t="array" ref="E2082">SUM('DRE + DCF'!$S$41/TIR!S2082,'DRE + DCF'!$U$41:$AD$41/TIR!T2082:AC2082,TIR!F2082)</f>
        <v>23.850202790474217</v>
      </c>
      <c r="F2082" s="100">
        <f>'DRE + DCF'!$AE$38*'DRE + DCF'!$AE$39*(1+G2082)/(R2082-G2082)/AC2082</f>
        <v>7.322742789950655</v>
      </c>
      <c r="G2082" s="92">
        <f>R2082*(1-'DRE + DCF'!$AE$39)</f>
        <v>0.17886373724587731</v>
      </c>
      <c r="H2082" s="94">
        <f t="shared" si="225"/>
        <v>0.29810622874312886</v>
      </c>
      <c r="I2082" s="94">
        <f t="shared" si="228"/>
        <v>0.29810622874312886</v>
      </c>
      <c r="J2082" s="94">
        <f t="shared" si="228"/>
        <v>0.29810622874312886</v>
      </c>
      <c r="K2082" s="94">
        <f t="shared" si="228"/>
        <v>0.29810622874312886</v>
      </c>
      <c r="L2082" s="94">
        <f t="shared" si="228"/>
        <v>0.29810622874312886</v>
      </c>
      <c r="M2082" s="94">
        <f t="shared" si="228"/>
        <v>0.29810622874312886</v>
      </c>
      <c r="N2082" s="94">
        <f t="shared" si="228"/>
        <v>0.29810622874312886</v>
      </c>
      <c r="O2082" s="94">
        <f t="shared" si="228"/>
        <v>0.29810622874312886</v>
      </c>
      <c r="P2082" s="94">
        <f t="shared" si="228"/>
        <v>0.29810622874312886</v>
      </c>
      <c r="Q2082" s="94">
        <f t="shared" si="228"/>
        <v>0.29810622874312886</v>
      </c>
      <c r="R2082" s="94">
        <f t="shared" si="228"/>
        <v>0.29810622874312886</v>
      </c>
      <c r="S2082" s="93">
        <f>(1+H2082)^((5-Dashboard!$F$9)*3/12)</f>
        <v>1.0674008847651091</v>
      </c>
      <c r="T2082" s="93">
        <f t="shared" si="230"/>
        <v>1.3855997370795148</v>
      </c>
      <c r="U2082" s="93">
        <f t="shared" si="230"/>
        <v>1.7986556492477599</v>
      </c>
      <c r="V2082" s="93">
        <f t="shared" si="230"/>
        <v>2.3348461016525337</v>
      </c>
      <c r="W2082" s="93">
        <f t="shared" si="230"/>
        <v>3.0308782677117665</v>
      </c>
      <c r="X2082" s="93">
        <f t="shared" si="230"/>
        <v>3.9344019578788285</v>
      </c>
      <c r="Y2082" s="93">
        <f t="shared" si="229"/>
        <v>5.1072716879016689</v>
      </c>
      <c r="Z2082" s="93">
        <f t="shared" si="229"/>
        <v>6.6297811899485897</v>
      </c>
      <c r="AA2082" s="93">
        <f t="shared" si="229"/>
        <v>8.6061602578762972</v>
      </c>
      <c r="AB2082" s="93">
        <f t="shared" si="229"/>
        <v>11.171710236310794</v>
      </c>
      <c r="AC2082" s="95">
        <f t="shared" si="229"/>
        <v>14.502066643468414</v>
      </c>
      <c r="AE2082" s="96"/>
    </row>
    <row r="2083" spans="3:31" ht="24.75" customHeight="1" x14ac:dyDescent="0.25">
      <c r="C2083" s="91">
        <f>ABS(E2083-Dashboard!$F$13)</f>
        <v>25.673018216671828</v>
      </c>
      <c r="D2083" s="92">
        <f t="shared" si="227"/>
        <v>0.29820622874312885</v>
      </c>
      <c r="E2083" s="93" cm="1">
        <f t="array" ref="E2083">SUM('DRE + DCF'!$S$41/TIR!S2083,'DRE + DCF'!$U$41:$AD$41/TIR!T2083:AC2083,TIR!F2083)</f>
        <v>23.83698178332817</v>
      </c>
      <c r="F2083" s="100">
        <f>'DRE + DCF'!$AE$38*'DRE + DCF'!$AE$39*(1+G2083)/(R2083-G2083)/AC2083</f>
        <v>7.3148817945191205</v>
      </c>
      <c r="G2083" s="92">
        <f>R2083*(1-'DRE + DCF'!$AE$39)</f>
        <v>0.17892373724587732</v>
      </c>
      <c r="H2083" s="94">
        <f t="shared" si="225"/>
        <v>0.29820622874312885</v>
      </c>
      <c r="I2083" s="94">
        <f t="shared" si="228"/>
        <v>0.29820622874312885</v>
      </c>
      <c r="J2083" s="94">
        <f t="shared" si="228"/>
        <v>0.29820622874312885</v>
      </c>
      <c r="K2083" s="94">
        <f t="shared" si="228"/>
        <v>0.29820622874312885</v>
      </c>
      <c r="L2083" s="94">
        <f t="shared" si="228"/>
        <v>0.29820622874312885</v>
      </c>
      <c r="M2083" s="94">
        <f t="shared" si="228"/>
        <v>0.29820622874312885</v>
      </c>
      <c r="N2083" s="94">
        <f t="shared" si="228"/>
        <v>0.29820622874312885</v>
      </c>
      <c r="O2083" s="94">
        <f t="shared" si="228"/>
        <v>0.29820622874312885</v>
      </c>
      <c r="P2083" s="94">
        <f t="shared" si="228"/>
        <v>0.29820622874312885</v>
      </c>
      <c r="Q2083" s="94">
        <f t="shared" si="228"/>
        <v>0.29820622874312885</v>
      </c>
      <c r="R2083" s="94">
        <f t="shared" si="228"/>
        <v>0.29820622874312885</v>
      </c>
      <c r="S2083" s="93">
        <f>(1+H2083)^((5-Dashboard!$F$9)*3/12)</f>
        <v>1.0674214410575602</v>
      </c>
      <c r="T2083" s="93">
        <f t="shared" si="230"/>
        <v>1.3857331634748913</v>
      </c>
      <c r="U2083" s="93">
        <f t="shared" si="230"/>
        <v>1.7989674241990243</v>
      </c>
      <c r="V2083" s="93">
        <f t="shared" si="230"/>
        <v>2.3354307154011558</v>
      </c>
      <c r="W2083" s="93">
        <f t="shared" si="230"/>
        <v>3.031870701531802</v>
      </c>
      <c r="X2083" s="93">
        <f t="shared" si="230"/>
        <v>3.9359934294723851</v>
      </c>
      <c r="Y2083" s="93">
        <f t="shared" si="229"/>
        <v>5.1097311864330797</v>
      </c>
      <c r="Z2083" s="93">
        <f t="shared" si="229"/>
        <v>6.633484853430442</v>
      </c>
      <c r="AA2083" s="93">
        <f t="shared" si="229"/>
        <v>8.6116313549966002</v>
      </c>
      <c r="AB2083" s="93">
        <f t="shared" si="229"/>
        <v>11.179673464696217</v>
      </c>
      <c r="AC2083" s="95">
        <f t="shared" si="229"/>
        <v>14.513521727182905</v>
      </c>
      <c r="AE2083" s="96"/>
    </row>
    <row r="2084" spans="3:31" ht="24.75" customHeight="1" x14ac:dyDescent="0.25">
      <c r="C2084" s="91">
        <f>ABS(E2084-Dashboard!$F$13)</f>
        <v>25.686226606895467</v>
      </c>
      <c r="D2084" s="92">
        <f t="shared" si="227"/>
        <v>0.29830622874312884</v>
      </c>
      <c r="E2084" s="93" cm="1">
        <f t="array" ref="E2084">SUM('DRE + DCF'!$S$41/TIR!S2084,'DRE + DCF'!$U$41:$AD$41/TIR!T2084:AC2084,TIR!F2084)</f>
        <v>23.823773393104531</v>
      </c>
      <c r="F2084" s="100">
        <f>'DRE + DCF'!$AE$38*'DRE + DCF'!$AE$39*(1+G2084)/(R2084-G2084)/AC2084</f>
        <v>7.3070304850653569</v>
      </c>
      <c r="G2084" s="92">
        <f>R2084*(1-'DRE + DCF'!$AE$39)</f>
        <v>0.17898373724587729</v>
      </c>
      <c r="H2084" s="94">
        <f t="shared" si="225"/>
        <v>0.29830622874312884</v>
      </c>
      <c r="I2084" s="94">
        <f t="shared" si="228"/>
        <v>0.29830622874312884</v>
      </c>
      <c r="J2084" s="94">
        <f t="shared" si="228"/>
        <v>0.29830622874312884</v>
      </c>
      <c r="K2084" s="94">
        <f t="shared" si="228"/>
        <v>0.29830622874312884</v>
      </c>
      <c r="L2084" s="94">
        <f t="shared" si="228"/>
        <v>0.29830622874312884</v>
      </c>
      <c r="M2084" s="94">
        <f t="shared" si="228"/>
        <v>0.29830622874312884</v>
      </c>
      <c r="N2084" s="94">
        <f t="shared" si="228"/>
        <v>0.29830622874312884</v>
      </c>
      <c r="O2084" s="94">
        <f t="shared" si="228"/>
        <v>0.29830622874312884</v>
      </c>
      <c r="P2084" s="94">
        <f t="shared" si="228"/>
        <v>0.29830622874312884</v>
      </c>
      <c r="Q2084" s="94">
        <f t="shared" si="228"/>
        <v>0.29830622874312884</v>
      </c>
      <c r="R2084" s="94">
        <f t="shared" si="228"/>
        <v>0.29830622874312884</v>
      </c>
      <c r="S2084" s="93">
        <f>(1+H2084)^((5-Dashboard!$F$9)*3/12)</f>
        <v>1.0674419961624668</v>
      </c>
      <c r="T2084" s="93">
        <f t="shared" si="230"/>
        <v>1.3858665924397298</v>
      </c>
      <c r="U2084" s="93">
        <f t="shared" si="230"/>
        <v>1.7992792291715163</v>
      </c>
      <c r="V2084" s="93">
        <f t="shared" si="230"/>
        <v>2.3360154304815151</v>
      </c>
      <c r="W2084" s="93">
        <f t="shared" si="230"/>
        <v>3.0328633838342123</v>
      </c>
      <c r="X2084" s="93">
        <f t="shared" si="230"/>
        <v>3.9375854221589206</v>
      </c>
      <c r="Y2084" s="93">
        <f t="shared" si="229"/>
        <v>5.1121916797970695</v>
      </c>
      <c r="Z2084" s="93">
        <f t="shared" si="229"/>
        <v>6.6371903004093342</v>
      </c>
      <c r="AA2084" s="93">
        <f t="shared" si="229"/>
        <v>8.6171055083749177</v>
      </c>
      <c r="AB2084" s="93">
        <f t="shared" si="229"/>
        <v>11.187641755259882</v>
      </c>
      <c r="AC2084" s="95">
        <f t="shared" si="229"/>
        <v>14.524984975800617</v>
      </c>
      <c r="AE2084" s="96"/>
    </row>
    <row r="2085" spans="3:31" ht="24.75" customHeight="1" x14ac:dyDescent="0.25">
      <c r="C2085" s="91">
        <f>ABS(E2085-Dashboard!$F$13)</f>
        <v>25.699422395947433</v>
      </c>
      <c r="D2085" s="92">
        <f t="shared" si="227"/>
        <v>0.29840622874312883</v>
      </c>
      <c r="E2085" s="93" cm="1">
        <f t="array" ref="E2085">SUM('DRE + DCF'!$S$41/TIR!S2085,'DRE + DCF'!$U$41:$AD$41/TIR!T2085:AC2085,TIR!F2085)</f>
        <v>23.810577604052565</v>
      </c>
      <c r="F2085" s="100">
        <f>'DRE + DCF'!$AE$38*'DRE + DCF'!$AE$39*(1+G2085)/(R2085-G2085)/AC2085</f>
        <v>7.2991888478977209</v>
      </c>
      <c r="G2085" s="92">
        <f>R2085*(1-'DRE + DCF'!$AE$39)</f>
        <v>0.1790437372458773</v>
      </c>
      <c r="H2085" s="94">
        <f t="shared" si="225"/>
        <v>0.29840622874312883</v>
      </c>
      <c r="I2085" s="94">
        <f t="shared" si="228"/>
        <v>0.29840622874312883</v>
      </c>
      <c r="J2085" s="94">
        <f t="shared" si="228"/>
        <v>0.29840622874312883</v>
      </c>
      <c r="K2085" s="94">
        <f t="shared" si="228"/>
        <v>0.29840622874312883</v>
      </c>
      <c r="L2085" s="94">
        <f t="shared" si="228"/>
        <v>0.29840622874312883</v>
      </c>
      <c r="M2085" s="94">
        <f t="shared" si="228"/>
        <v>0.29840622874312883</v>
      </c>
      <c r="N2085" s="94">
        <f t="shared" si="228"/>
        <v>0.29840622874312883</v>
      </c>
      <c r="O2085" s="94">
        <f t="shared" si="228"/>
        <v>0.29840622874312883</v>
      </c>
      <c r="P2085" s="94">
        <f t="shared" si="228"/>
        <v>0.29840622874312883</v>
      </c>
      <c r="Q2085" s="94">
        <f t="shared" si="228"/>
        <v>0.29840622874312883</v>
      </c>
      <c r="R2085" s="94">
        <f t="shared" si="228"/>
        <v>0.29840622874312883</v>
      </c>
      <c r="S2085" s="93">
        <f>(1+H2085)^((5-Dashboard!$F$9)*3/12)</f>
        <v>1.0674625500799892</v>
      </c>
      <c r="T2085" s="93">
        <f t="shared" si="230"/>
        <v>1.3860000239738821</v>
      </c>
      <c r="U2085" s="93">
        <f t="shared" si="230"/>
        <v>1.7995910641658144</v>
      </c>
      <c r="V2085" s="93">
        <f t="shared" si="230"/>
        <v>2.3366002469033691</v>
      </c>
      <c r="W2085" s="93">
        <f t="shared" si="230"/>
        <v>3.0338563146620672</v>
      </c>
      <c r="X2085" s="93">
        <f t="shared" si="230"/>
        <v>3.9391779360689019</v>
      </c>
      <c r="Y2085" s="93">
        <f t="shared" si="229"/>
        <v>5.1146531683193643</v>
      </c>
      <c r="Z2085" s="93">
        <f t="shared" si="229"/>
        <v>6.6408975316066412</v>
      </c>
      <c r="AA2085" s="93">
        <f t="shared" si="229"/>
        <v>8.6225827194829314</v>
      </c>
      <c r="AB2085" s="93">
        <f t="shared" si="229"/>
        <v>11.195615110829506</v>
      </c>
      <c r="AC2085" s="95">
        <f t="shared" si="229"/>
        <v>14.536456394511724</v>
      </c>
      <c r="AE2085" s="96"/>
    </row>
    <row r="2086" spans="3:31" ht="24.75" customHeight="1" x14ac:dyDescent="0.25">
      <c r="C2086" s="91">
        <f>ABS(E2086-Dashboard!$F$13)</f>
        <v>25.712605599554582</v>
      </c>
      <c r="D2086" s="92">
        <f t="shared" si="227"/>
        <v>0.29850622874312882</v>
      </c>
      <c r="E2086" s="93" cm="1">
        <f t="array" ref="E2086">SUM('DRE + DCF'!$S$41/TIR!S2086,'DRE + DCF'!$U$41:$AD$41/TIR!T2086:AC2086,TIR!F2086)</f>
        <v>23.797394400445416</v>
      </c>
      <c r="F2086" s="100">
        <f>'DRE + DCF'!$AE$38*'DRE + DCF'!$AE$39*(1+G2086)/(R2086-G2086)/AC2086</f>
        <v>7.2913568693467425</v>
      </c>
      <c r="G2086" s="92">
        <f>R2086*(1-'DRE + DCF'!$AE$39)</f>
        <v>0.17910373724587728</v>
      </c>
      <c r="H2086" s="94">
        <f t="shared" si="225"/>
        <v>0.29850622874312882</v>
      </c>
      <c r="I2086" s="94">
        <f t="shared" si="228"/>
        <v>0.29850622874312882</v>
      </c>
      <c r="J2086" s="94">
        <f t="shared" si="228"/>
        <v>0.29850622874312882</v>
      </c>
      <c r="K2086" s="94">
        <f t="shared" si="228"/>
        <v>0.29850622874312882</v>
      </c>
      <c r="L2086" s="94">
        <f t="shared" si="228"/>
        <v>0.29850622874312882</v>
      </c>
      <c r="M2086" s="94">
        <f t="shared" si="228"/>
        <v>0.29850622874312882</v>
      </c>
      <c r="N2086" s="94">
        <f t="shared" si="228"/>
        <v>0.29850622874312882</v>
      </c>
      <c r="O2086" s="94">
        <f t="shared" si="228"/>
        <v>0.29850622874312882</v>
      </c>
      <c r="P2086" s="94">
        <f t="shared" si="228"/>
        <v>0.29850622874312882</v>
      </c>
      <c r="Q2086" s="94">
        <f t="shared" si="228"/>
        <v>0.29850622874312882</v>
      </c>
      <c r="R2086" s="94">
        <f t="shared" si="228"/>
        <v>0.29850622874312882</v>
      </c>
      <c r="S2086" s="93">
        <f>(1+H2086)^((5-Dashboard!$F$9)*3/12)</f>
        <v>1.0674831028102876</v>
      </c>
      <c r="T2086" s="93">
        <f t="shared" si="230"/>
        <v>1.3861334580772002</v>
      </c>
      <c r="U2086" s="93">
        <f t="shared" si="230"/>
        <v>1.7999029291824971</v>
      </c>
      <c r="V2086" s="93">
        <f t="shared" si="230"/>
        <v>2.337185164676475</v>
      </c>
      <c r="W2086" s="93">
        <f t="shared" si="230"/>
        <v>3.0348494940584381</v>
      </c>
      <c r="X2086" s="93">
        <f t="shared" si="230"/>
        <v>3.9407709713328152</v>
      </c>
      <c r="Y2086" s="93">
        <f t="shared" si="229"/>
        <v>5.1171156523257704</v>
      </c>
      <c r="Z2086" s="93">
        <f t="shared" si="229"/>
        <v>6.6446065477439715</v>
      </c>
      <c r="AA2086" s="93">
        <f t="shared" si="229"/>
        <v>8.6280629897929249</v>
      </c>
      <c r="AB2086" s="93">
        <f t="shared" si="229"/>
        <v>11.203593534234175</v>
      </c>
      <c r="AC2086" s="95">
        <f t="shared" si="229"/>
        <v>14.54793598850932</v>
      </c>
      <c r="AE2086" s="96"/>
    </row>
    <row r="2087" spans="3:31" ht="24.75" customHeight="1" x14ac:dyDescent="0.25">
      <c r="C2087" s="91">
        <f>ABS(E2087-Dashboard!$F$13)</f>
        <v>25.725776233419893</v>
      </c>
      <c r="D2087" s="92">
        <f t="shared" si="227"/>
        <v>0.29860622874312881</v>
      </c>
      <c r="E2087" s="93" cm="1">
        <f t="array" ref="E2087">SUM('DRE + DCF'!$S$41/TIR!S2087,'DRE + DCF'!$U$41:$AD$41/TIR!T2087:AC2087,TIR!F2087)</f>
        <v>23.784223766580105</v>
      </c>
      <c r="F2087" s="100">
        <f>'DRE + DCF'!$AE$38*'DRE + DCF'!$AE$39*(1+G2087)/(R2087-G2087)/AC2087</f>
        <v>7.2835345357651295</v>
      </c>
      <c r="G2087" s="92">
        <f>R2087*(1-'DRE + DCF'!$AE$39)</f>
        <v>0.17916373724587728</v>
      </c>
      <c r="H2087" s="94">
        <f t="shared" si="225"/>
        <v>0.29860622874312881</v>
      </c>
      <c r="I2087" s="94">
        <f t="shared" si="228"/>
        <v>0.29860622874312881</v>
      </c>
      <c r="J2087" s="94">
        <f t="shared" si="228"/>
        <v>0.29860622874312881</v>
      </c>
      <c r="K2087" s="94">
        <f t="shared" si="228"/>
        <v>0.29860622874312881</v>
      </c>
      <c r="L2087" s="94">
        <f t="shared" si="228"/>
        <v>0.29860622874312881</v>
      </c>
      <c r="M2087" s="94">
        <f t="shared" si="228"/>
        <v>0.29860622874312881</v>
      </c>
      <c r="N2087" s="94">
        <f t="shared" si="228"/>
        <v>0.29860622874312881</v>
      </c>
      <c r="O2087" s="94">
        <f t="shared" si="228"/>
        <v>0.29860622874312881</v>
      </c>
      <c r="P2087" s="94">
        <f t="shared" si="228"/>
        <v>0.29860622874312881</v>
      </c>
      <c r="Q2087" s="94">
        <f t="shared" si="228"/>
        <v>0.29860622874312881</v>
      </c>
      <c r="R2087" s="94">
        <f t="shared" si="228"/>
        <v>0.29860622874312881</v>
      </c>
      <c r="S2087" s="93">
        <f>(1+H2087)^((5-Dashboard!$F$9)*3/12)</f>
        <v>1.0675036543535217</v>
      </c>
      <c r="T2087" s="93">
        <f t="shared" si="230"/>
        <v>1.3862668947495353</v>
      </c>
      <c r="U2087" s="93">
        <f t="shared" si="230"/>
        <v>1.8002148242221421</v>
      </c>
      <c r="V2087" s="93">
        <f t="shared" si="230"/>
        <v>2.3377701838105907</v>
      </c>
      <c r="W2087" s="93">
        <f t="shared" si="230"/>
        <v>3.035842922066402</v>
      </c>
      <c r="X2087" s="93">
        <f t="shared" si="230"/>
        <v>3.9423645280811708</v>
      </c>
      <c r="Y2087" s="93">
        <f t="shared" si="229"/>
        <v>5.1195791321421735</v>
      </c>
      <c r="Z2087" s="93">
        <f t="shared" si="229"/>
        <v>6.6483173495431682</v>
      </c>
      <c r="AA2087" s="93">
        <f t="shared" si="229"/>
        <v>8.6335463207777678</v>
      </c>
      <c r="AB2087" s="93">
        <f t="shared" si="229"/>
        <v>11.211577028304331</v>
      </c>
      <c r="AC2087" s="95">
        <f t="shared" si="229"/>
        <v>14.559423762989383</v>
      </c>
      <c r="AE2087" s="96"/>
    </row>
    <row r="2088" spans="3:31" ht="24.75" customHeight="1" x14ac:dyDescent="0.25">
      <c r="C2088" s="91">
        <f>ABS(E2088-Dashboard!$F$13)</f>
        <v>25.738934313222515</v>
      </c>
      <c r="D2088" s="92">
        <f t="shared" si="227"/>
        <v>0.2987062287431288</v>
      </c>
      <c r="E2088" s="93" cm="1">
        <f t="array" ref="E2088">SUM('DRE + DCF'!$S$41/TIR!S2088,'DRE + DCF'!$U$41:$AD$41/TIR!T2088:AC2088,TIR!F2088)</f>
        <v>23.771065686777483</v>
      </c>
      <c r="F2088" s="100">
        <f>'DRE + DCF'!$AE$38*'DRE + DCF'!$AE$39*(1+G2088)/(R2088-G2088)/AC2088</f>
        <v>7.2757218335276992</v>
      </c>
      <c r="G2088" s="92">
        <f>R2088*(1-'DRE + DCF'!$AE$39)</f>
        <v>0.17922373724587728</v>
      </c>
      <c r="H2088" s="94">
        <f t="shared" si="225"/>
        <v>0.2987062287431288</v>
      </c>
      <c r="I2088" s="94">
        <f t="shared" si="228"/>
        <v>0.2987062287431288</v>
      </c>
      <c r="J2088" s="94">
        <f t="shared" si="228"/>
        <v>0.2987062287431288</v>
      </c>
      <c r="K2088" s="94">
        <f t="shared" si="228"/>
        <v>0.2987062287431288</v>
      </c>
      <c r="L2088" s="94">
        <f t="shared" si="228"/>
        <v>0.2987062287431288</v>
      </c>
      <c r="M2088" s="94">
        <f t="shared" si="228"/>
        <v>0.2987062287431288</v>
      </c>
      <c r="N2088" s="94">
        <f t="shared" si="228"/>
        <v>0.2987062287431288</v>
      </c>
      <c r="O2088" s="94">
        <f t="shared" si="228"/>
        <v>0.2987062287431288</v>
      </c>
      <c r="P2088" s="94">
        <f t="shared" si="228"/>
        <v>0.2987062287431288</v>
      </c>
      <c r="Q2088" s="94">
        <f t="shared" si="228"/>
        <v>0.2987062287431288</v>
      </c>
      <c r="R2088" s="94">
        <f t="shared" si="228"/>
        <v>0.2987062287431288</v>
      </c>
      <c r="S2088" s="93">
        <f>(1+H2088)^((5-Dashboard!$F$9)*3/12)</f>
        <v>1.0675242047098517</v>
      </c>
      <c r="T2088" s="93">
        <f t="shared" si="230"/>
        <v>1.3864003339907394</v>
      </c>
      <c r="U2088" s="93">
        <f t="shared" si="230"/>
        <v>1.8005267492853274</v>
      </c>
      <c r="V2088" s="93">
        <f t="shared" si="230"/>
        <v>2.3383553043154723</v>
      </c>
      <c r="W2088" s="93">
        <f t="shared" si="230"/>
        <v>3.0368365987290384</v>
      </c>
      <c r="X2088" s="93">
        <f t="shared" si="230"/>
        <v>3.9439586064444998</v>
      </c>
      <c r="Y2088" s="93">
        <f t="shared" si="229"/>
        <v>5.1220436080945424</v>
      </c>
      <c r="Z2088" s="93">
        <f t="shared" si="229"/>
        <v>6.6520299377263115</v>
      </c>
      <c r="AA2088" s="93">
        <f t="shared" si="229"/>
        <v>8.6390327139109271</v>
      </c>
      <c r="AB2088" s="93">
        <f t="shared" si="229"/>
        <v>11.219565595871778</v>
      </c>
      <c r="AC2088" s="95">
        <f t="shared" si="229"/>
        <v>14.570919723150791</v>
      </c>
      <c r="AE2088" s="96"/>
    </row>
    <row r="2089" spans="3:31" ht="24.75" customHeight="1" x14ac:dyDescent="0.25">
      <c r="C2089" s="91">
        <f>ABS(E2089-Dashboard!$F$13)</f>
        <v>25.752079854617826</v>
      </c>
      <c r="D2089" s="92">
        <f t="shared" si="227"/>
        <v>0.29880622874312879</v>
      </c>
      <c r="E2089" s="93" cm="1">
        <f t="array" ref="E2089">SUM('DRE + DCF'!$S$41/TIR!S2089,'DRE + DCF'!$U$41:$AD$41/TIR!T2089:AC2089,TIR!F2089)</f>
        <v>23.757920145382172</v>
      </c>
      <c r="F2089" s="100">
        <f>'DRE + DCF'!$AE$38*'DRE + DCF'!$AE$39*(1+G2089)/(R2089-G2089)/AC2089</f>
        <v>7.2679187490313346</v>
      </c>
      <c r="G2089" s="92">
        <f>R2089*(1-'DRE + DCF'!$AE$39)</f>
        <v>0.17928373724587726</v>
      </c>
      <c r="H2089" s="94">
        <f t="shared" si="225"/>
        <v>0.29880622874312879</v>
      </c>
      <c r="I2089" s="94">
        <f t="shared" si="228"/>
        <v>0.29880622874312879</v>
      </c>
      <c r="J2089" s="94">
        <f t="shared" si="228"/>
        <v>0.29880622874312879</v>
      </c>
      <c r="K2089" s="94">
        <f t="shared" si="228"/>
        <v>0.29880622874312879</v>
      </c>
      <c r="L2089" s="94">
        <f t="shared" si="228"/>
        <v>0.29880622874312879</v>
      </c>
      <c r="M2089" s="94">
        <f t="shared" si="228"/>
        <v>0.29880622874312879</v>
      </c>
      <c r="N2089" s="94">
        <f t="shared" si="228"/>
        <v>0.29880622874312879</v>
      </c>
      <c r="O2089" s="94">
        <f t="shared" si="228"/>
        <v>0.29880622874312879</v>
      </c>
      <c r="P2089" s="94">
        <f t="shared" si="228"/>
        <v>0.29880622874312879</v>
      </c>
      <c r="Q2089" s="94">
        <f t="shared" si="228"/>
        <v>0.29880622874312879</v>
      </c>
      <c r="R2089" s="94">
        <f t="shared" si="228"/>
        <v>0.29880622874312879</v>
      </c>
      <c r="S2089" s="93">
        <f>(1+H2089)^((5-Dashboard!$F$9)*3/12)</f>
        <v>1.0675447538794371</v>
      </c>
      <c r="T2089" s="93">
        <f t="shared" si="230"/>
        <v>1.3865337758006633</v>
      </c>
      <c r="U2089" s="93">
        <f t="shared" si="230"/>
        <v>1.8008387043726304</v>
      </c>
      <c r="V2089" s="93">
        <f t="shared" si="230"/>
        <v>2.3389405262008784</v>
      </c>
      <c r="W2089" s="93">
        <f t="shared" si="230"/>
        <v>3.0378305240894323</v>
      </c>
      <c r="X2089" s="93">
        <f t="shared" si="230"/>
        <v>3.9455532065533578</v>
      </c>
      <c r="Y2089" s="93">
        <f t="shared" si="229"/>
        <v>5.1245090805089255</v>
      </c>
      <c r="Z2089" s="93">
        <f t="shared" si="229"/>
        <v>6.6557443130157159</v>
      </c>
      <c r="AA2089" s="93">
        <f t="shared" si="229"/>
        <v>8.6445221706664679</v>
      </c>
      <c r="AB2089" s="93">
        <f t="shared" si="229"/>
        <v>11.227559239769681</v>
      </c>
      <c r="AC2089" s="95">
        <f t="shared" si="229"/>
        <v>14.58242387419533</v>
      </c>
      <c r="AE2089" s="96"/>
    </row>
    <row r="2090" spans="3:31" ht="24.75" customHeight="1" x14ac:dyDescent="0.25">
      <c r="C2090" s="91">
        <f>ABS(E2090-Dashboard!$F$13)</f>
        <v>25.765212873237481</v>
      </c>
      <c r="D2090" s="92">
        <f t="shared" si="227"/>
        <v>0.29890622874312878</v>
      </c>
      <c r="E2090" s="93" cm="1">
        <f t="array" ref="E2090">SUM('DRE + DCF'!$S$41/TIR!S2090,'DRE + DCF'!$U$41:$AD$41/TIR!T2090:AC2090,TIR!F2090)</f>
        <v>23.744787126762517</v>
      </c>
      <c r="F2090" s="100">
        <f>'DRE + DCF'!$AE$38*'DRE + DCF'!$AE$39*(1+G2090)/(R2090-G2090)/AC2090</f>
        <v>7.2601252686949636</v>
      </c>
      <c r="G2090" s="92">
        <f>R2090*(1-'DRE + DCF'!$AE$39)</f>
        <v>0.17934373724587727</v>
      </c>
      <c r="H2090" s="94">
        <f t="shared" si="225"/>
        <v>0.29890622874312878</v>
      </c>
      <c r="I2090" s="94">
        <f t="shared" si="228"/>
        <v>0.29890622874312878</v>
      </c>
      <c r="J2090" s="94">
        <f t="shared" si="228"/>
        <v>0.29890622874312878</v>
      </c>
      <c r="K2090" s="94">
        <f t="shared" si="228"/>
        <v>0.29890622874312878</v>
      </c>
      <c r="L2090" s="94">
        <f t="shared" si="228"/>
        <v>0.29890622874312878</v>
      </c>
      <c r="M2090" s="94">
        <f t="shared" si="228"/>
        <v>0.29890622874312878</v>
      </c>
      <c r="N2090" s="94">
        <f t="shared" si="228"/>
        <v>0.29890622874312878</v>
      </c>
      <c r="O2090" s="94">
        <f t="shared" si="228"/>
        <v>0.29890622874312878</v>
      </c>
      <c r="P2090" s="94">
        <f t="shared" si="228"/>
        <v>0.29890622874312878</v>
      </c>
      <c r="Q2090" s="94">
        <f t="shared" ref="I2090:R2116" si="231">$D2090</f>
        <v>0.29890622874312878</v>
      </c>
      <c r="R2090" s="94">
        <f t="shared" si="231"/>
        <v>0.29890622874312878</v>
      </c>
      <c r="S2090" s="93">
        <f>(1+H2090)^((5-Dashboard!$F$9)*3/12)</f>
        <v>1.0675653018624383</v>
      </c>
      <c r="T2090" s="93">
        <f t="shared" si="230"/>
        <v>1.3866672201791594</v>
      </c>
      <c r="U2090" s="93">
        <f t="shared" si="230"/>
        <v>1.8011506894846299</v>
      </c>
      <c r="V2090" s="93">
        <f t="shared" si="230"/>
        <v>2.3395258494765669</v>
      </c>
      <c r="W2090" s="93">
        <f t="shared" si="230"/>
        <v>3.0388246981906724</v>
      </c>
      <c r="X2090" s="93">
        <f t="shared" si="230"/>
        <v>3.9471483285383226</v>
      </c>
      <c r="Y2090" s="93">
        <f t="shared" si="229"/>
        <v>5.1269755497114566</v>
      </c>
      <c r="Z2090" s="93">
        <f t="shared" si="229"/>
        <v>6.6594604761339378</v>
      </c>
      <c r="AA2090" s="93">
        <f t="shared" si="229"/>
        <v>8.6500146925190542</v>
      </c>
      <c r="AB2090" s="93">
        <f t="shared" si="229"/>
        <v>11.23555796283258</v>
      </c>
      <c r="AC2090" s="95">
        <f t="shared" si="229"/>
        <v>14.593936221327697</v>
      </c>
      <c r="AE2090" s="96"/>
    </row>
    <row r="2091" spans="3:31" ht="24.75" customHeight="1" x14ac:dyDescent="0.25">
      <c r="C2091" s="91">
        <f>ABS(E2091-Dashboard!$F$13)</f>
        <v>25.778333384689425</v>
      </c>
      <c r="D2091" s="92">
        <f t="shared" si="227"/>
        <v>0.29900622874312877</v>
      </c>
      <c r="E2091" s="93" cm="1">
        <f t="array" ref="E2091">SUM('DRE + DCF'!$S$41/TIR!S2091,'DRE + DCF'!$U$41:$AD$41/TIR!T2091:AC2091,TIR!F2091)</f>
        <v>23.731666615310573</v>
      </c>
      <c r="F2091" s="100">
        <f>'DRE + DCF'!$AE$38*'DRE + DCF'!$AE$39*(1+G2091)/(R2091-G2091)/AC2091</f>
        <v>7.2523413789595015</v>
      </c>
      <c r="G2091" s="92">
        <f>R2091*(1-'DRE + DCF'!$AE$39)</f>
        <v>0.17940373724587724</v>
      </c>
      <c r="H2091" s="94">
        <f t="shared" si="225"/>
        <v>0.29900622874312877</v>
      </c>
      <c r="I2091" s="94">
        <f t="shared" si="231"/>
        <v>0.29900622874312877</v>
      </c>
      <c r="J2091" s="94">
        <f t="shared" si="231"/>
        <v>0.29900622874312877</v>
      </c>
      <c r="K2091" s="94">
        <f t="shared" si="231"/>
        <v>0.29900622874312877</v>
      </c>
      <c r="L2091" s="94">
        <f t="shared" si="231"/>
        <v>0.29900622874312877</v>
      </c>
      <c r="M2091" s="94">
        <f t="shared" si="231"/>
        <v>0.29900622874312877</v>
      </c>
      <c r="N2091" s="94">
        <f t="shared" si="231"/>
        <v>0.29900622874312877</v>
      </c>
      <c r="O2091" s="94">
        <f t="shared" si="231"/>
        <v>0.29900622874312877</v>
      </c>
      <c r="P2091" s="94">
        <f t="shared" si="231"/>
        <v>0.29900622874312877</v>
      </c>
      <c r="Q2091" s="94">
        <f t="shared" si="231"/>
        <v>0.29900622874312877</v>
      </c>
      <c r="R2091" s="94">
        <f t="shared" si="231"/>
        <v>0.29900622874312877</v>
      </c>
      <c r="S2091" s="93">
        <f>(1+H2091)^((5-Dashboard!$F$9)*3/12)</f>
        <v>1.0675858486590148</v>
      </c>
      <c r="T2091" s="93">
        <f t="shared" si="230"/>
        <v>1.3868006671260795</v>
      </c>
      <c r="U2091" s="93">
        <f t="shared" si="230"/>
        <v>1.8014627046219036</v>
      </c>
      <c r="V2091" s="93">
        <f t="shared" si="230"/>
        <v>2.3401112741522958</v>
      </c>
      <c r="W2091" s="93">
        <f t="shared" si="230"/>
        <v>3.0398191210758516</v>
      </c>
      <c r="X2091" s="93">
        <f t="shared" si="230"/>
        <v>3.9487439725299942</v>
      </c>
      <c r="Y2091" s="93">
        <f t="shared" si="229"/>
        <v>5.1294430160283486</v>
      </c>
      <c r="Z2091" s="93">
        <f t="shared" si="229"/>
        <v>6.6631784278037651</v>
      </c>
      <c r="AA2091" s="93">
        <f t="shared" si="229"/>
        <v>8.6555102809439397</v>
      </c>
      <c r="AB2091" s="93">
        <f t="shared" si="229"/>
        <v>11.243561767896367</v>
      </c>
      <c r="AC2091" s="95">
        <f t="shared" si="229"/>
        <v>14.605456769755484</v>
      </c>
      <c r="AE2091" s="96"/>
    </row>
    <row r="2092" spans="3:31" ht="24.75" customHeight="1" x14ac:dyDescent="0.25">
      <c r="C2092" s="91">
        <f>ABS(E2092-Dashboard!$F$13)</f>
        <v>25.791441404557979</v>
      </c>
      <c r="D2092" s="92">
        <f t="shared" si="227"/>
        <v>0.29910622874312875</v>
      </c>
      <c r="E2092" s="93" cm="1">
        <f t="array" ref="E2092">SUM('DRE + DCF'!$S$41/TIR!S2092,'DRE + DCF'!$U$41:$AD$41/TIR!T2092:AC2092,TIR!F2092)</f>
        <v>23.718558595442019</v>
      </c>
      <c r="F2092" s="100">
        <f>'DRE + DCF'!$AE$38*'DRE + DCF'!$AE$39*(1+G2092)/(R2092-G2092)/AC2092</f>
        <v>7.2445670662878126</v>
      </c>
      <c r="G2092" s="92">
        <f>R2092*(1-'DRE + DCF'!$AE$39)</f>
        <v>0.17946373724587725</v>
      </c>
      <c r="H2092" s="94">
        <f t="shared" si="225"/>
        <v>0.29910622874312875</v>
      </c>
      <c r="I2092" s="94">
        <f t="shared" si="231"/>
        <v>0.29910622874312875</v>
      </c>
      <c r="J2092" s="94">
        <f t="shared" si="231"/>
        <v>0.29910622874312875</v>
      </c>
      <c r="K2092" s="94">
        <f t="shared" si="231"/>
        <v>0.29910622874312875</v>
      </c>
      <c r="L2092" s="94">
        <f t="shared" si="231"/>
        <v>0.29910622874312875</v>
      </c>
      <c r="M2092" s="94">
        <f t="shared" si="231"/>
        <v>0.29910622874312875</v>
      </c>
      <c r="N2092" s="94">
        <f t="shared" si="231"/>
        <v>0.29910622874312875</v>
      </c>
      <c r="O2092" s="94">
        <f t="shared" si="231"/>
        <v>0.29910622874312875</v>
      </c>
      <c r="P2092" s="94">
        <f t="shared" si="231"/>
        <v>0.29910622874312875</v>
      </c>
      <c r="Q2092" s="94">
        <f t="shared" si="231"/>
        <v>0.29910622874312875</v>
      </c>
      <c r="R2092" s="94">
        <f t="shared" si="231"/>
        <v>0.29910622874312875</v>
      </c>
      <c r="S2092" s="93">
        <f>(1+H2092)^((5-Dashboard!$F$9)*3/12)</f>
        <v>1.0676063942693266</v>
      </c>
      <c r="T2092" s="93">
        <f t="shared" si="230"/>
        <v>1.3869341166412748</v>
      </c>
      <c r="U2092" s="93">
        <f t="shared" si="230"/>
        <v>1.8017747497850292</v>
      </c>
      <c r="V2092" s="93">
        <f t="shared" si="230"/>
        <v>2.3406968002378234</v>
      </c>
      <c r="W2092" s="93">
        <f t="shared" si="230"/>
        <v>3.0408137927880676</v>
      </c>
      <c r="X2092" s="93">
        <f t="shared" si="230"/>
        <v>3.9503401386589965</v>
      </c>
      <c r="Y2092" s="93">
        <f t="shared" si="229"/>
        <v>5.1319114797858969</v>
      </c>
      <c r="Z2092" s="93">
        <f t="shared" si="229"/>
        <v>6.6668981687482258</v>
      </c>
      <c r="AA2092" s="93">
        <f t="shared" si="229"/>
        <v>8.6610089374169785</v>
      </c>
      <c r="AB2092" s="93">
        <f t="shared" si="229"/>
        <v>11.251570657798304</v>
      </c>
      <c r="AC2092" s="95">
        <f t="shared" si="229"/>
        <v>14.616985524689198</v>
      </c>
      <c r="AE2092" s="96"/>
    </row>
    <row r="2093" spans="3:31" ht="24.75" customHeight="1" x14ac:dyDescent="0.25">
      <c r="C2093" s="91">
        <f>ABS(E2093-Dashboard!$F$13)</f>
        <v>25.804536948403811</v>
      </c>
      <c r="D2093" s="92">
        <f t="shared" si="227"/>
        <v>0.29920622874312874</v>
      </c>
      <c r="E2093" s="93" cm="1">
        <f t="array" ref="E2093">SUM('DRE + DCF'!$S$41/TIR!S2093,'DRE + DCF'!$U$41:$AD$41/TIR!T2093:AC2093,TIR!F2093)</f>
        <v>23.705463051596187</v>
      </c>
      <c r="F2093" s="100">
        <f>'DRE + DCF'!$AE$38*'DRE + DCF'!$AE$39*(1+G2093)/(R2093-G2093)/AC2093</f>
        <v>7.2368023171646776</v>
      </c>
      <c r="G2093" s="92">
        <f>R2093*(1-'DRE + DCF'!$AE$39)</f>
        <v>0.17952373724587725</v>
      </c>
      <c r="H2093" s="94">
        <f t="shared" si="225"/>
        <v>0.29920622874312874</v>
      </c>
      <c r="I2093" s="94">
        <f t="shared" si="231"/>
        <v>0.29920622874312874</v>
      </c>
      <c r="J2093" s="94">
        <f t="shared" si="231"/>
        <v>0.29920622874312874</v>
      </c>
      <c r="K2093" s="94">
        <f t="shared" si="231"/>
        <v>0.29920622874312874</v>
      </c>
      <c r="L2093" s="94">
        <f t="shared" si="231"/>
        <v>0.29920622874312874</v>
      </c>
      <c r="M2093" s="94">
        <f t="shared" si="231"/>
        <v>0.29920622874312874</v>
      </c>
      <c r="N2093" s="94">
        <f t="shared" si="231"/>
        <v>0.29920622874312874</v>
      </c>
      <c r="O2093" s="94">
        <f t="shared" si="231"/>
        <v>0.29920622874312874</v>
      </c>
      <c r="P2093" s="94">
        <f t="shared" si="231"/>
        <v>0.29920622874312874</v>
      </c>
      <c r="Q2093" s="94">
        <f t="shared" si="231"/>
        <v>0.29920622874312874</v>
      </c>
      <c r="R2093" s="94">
        <f t="shared" si="231"/>
        <v>0.29920622874312874</v>
      </c>
      <c r="S2093" s="93">
        <f>(1+H2093)^((5-Dashboard!$F$9)*3/12)</f>
        <v>1.0676269386935335</v>
      </c>
      <c r="T2093" s="93">
        <f t="shared" si="230"/>
        <v>1.3870675687245972</v>
      </c>
      <c r="U2093" s="93">
        <f t="shared" si="230"/>
        <v>1.8020868249745845</v>
      </c>
      <c r="V2093" s="93">
        <f t="shared" si="230"/>
        <v>2.3412824277429087</v>
      </c>
      <c r="W2093" s="93">
        <f t="shared" si="230"/>
        <v>3.0418087133704215</v>
      </c>
      <c r="X2093" s="93">
        <f t="shared" si="230"/>
        <v>3.9519368270559738</v>
      </c>
      <c r="Y2093" s="93">
        <f t="shared" si="229"/>
        <v>5.1343809413104777</v>
      </c>
      <c r="Z2093" s="93">
        <f t="shared" si="229"/>
        <v>6.6706196996905813</v>
      </c>
      <c r="AA2093" s="93">
        <f t="shared" si="229"/>
        <v>8.6665106634146216</v>
      </c>
      <c r="AB2093" s="93">
        <f t="shared" si="229"/>
        <v>11.259584635377021</v>
      </c>
      <c r="AC2093" s="95">
        <f t="shared" si="229"/>
        <v>14.628522491342256</v>
      </c>
      <c r="AE2093" s="96"/>
    </row>
    <row r="2094" spans="3:31" ht="24.75" customHeight="1" x14ac:dyDescent="0.25">
      <c r="C2094" s="91">
        <f>ABS(E2094-Dashboard!$F$13)</f>
        <v>25.817620031764069</v>
      </c>
      <c r="D2094" s="92">
        <f t="shared" si="227"/>
        <v>0.29930622874312873</v>
      </c>
      <c r="E2094" s="93" cm="1">
        <f t="array" ref="E2094">SUM('DRE + DCF'!$S$41/TIR!S2094,'DRE + DCF'!$U$41:$AD$41/TIR!T2094:AC2094,TIR!F2094)</f>
        <v>23.69237996823593</v>
      </c>
      <c r="F2094" s="100">
        <f>'DRE + DCF'!$AE$38*'DRE + DCF'!$AE$39*(1+G2094)/(R2094-G2094)/AC2094</f>
        <v>7.2290471180967417</v>
      </c>
      <c r="G2094" s="92">
        <f>R2094*(1-'DRE + DCF'!$AE$39)</f>
        <v>0.17958373724587723</v>
      </c>
      <c r="H2094" s="94">
        <f t="shared" si="225"/>
        <v>0.29930622874312873</v>
      </c>
      <c r="I2094" s="94">
        <f t="shared" si="231"/>
        <v>0.29930622874312873</v>
      </c>
      <c r="J2094" s="94">
        <f t="shared" si="231"/>
        <v>0.29930622874312873</v>
      </c>
      <c r="K2094" s="94">
        <f t="shared" si="231"/>
        <v>0.29930622874312873</v>
      </c>
      <c r="L2094" s="94">
        <f t="shared" si="231"/>
        <v>0.29930622874312873</v>
      </c>
      <c r="M2094" s="94">
        <f t="shared" si="231"/>
        <v>0.29930622874312873</v>
      </c>
      <c r="N2094" s="94">
        <f t="shared" si="231"/>
        <v>0.29930622874312873</v>
      </c>
      <c r="O2094" s="94">
        <f t="shared" si="231"/>
        <v>0.29930622874312873</v>
      </c>
      <c r="P2094" s="94">
        <f t="shared" si="231"/>
        <v>0.29930622874312873</v>
      </c>
      <c r="Q2094" s="94">
        <f t="shared" si="231"/>
        <v>0.29930622874312873</v>
      </c>
      <c r="R2094" s="94">
        <f t="shared" si="231"/>
        <v>0.29930622874312873</v>
      </c>
      <c r="S2094" s="93">
        <f>(1+H2094)^((5-Dashboard!$F$9)*3/12)</f>
        <v>1.0676474819317954</v>
      </c>
      <c r="T2094" s="93">
        <f t="shared" si="230"/>
        <v>1.3872010233758987</v>
      </c>
      <c r="U2094" s="93">
        <f t="shared" si="230"/>
        <v>1.8023989301911476</v>
      </c>
      <c r="V2094" s="93">
        <f t="shared" si="230"/>
        <v>2.3418681566773096</v>
      </c>
      <c r="W2094" s="93">
        <f t="shared" si="230"/>
        <v>3.0428038828660178</v>
      </c>
      <c r="X2094" s="93">
        <f t="shared" si="230"/>
        <v>3.9535340378515942</v>
      </c>
      <c r="Y2094" s="93">
        <f t="shared" si="229"/>
        <v>5.1368514009285491</v>
      </c>
      <c r="Z2094" s="93">
        <f t="shared" si="229"/>
        <v>6.6743430213543311</v>
      </c>
      <c r="AA2094" s="93">
        <f t="shared" si="229"/>
        <v>8.672015460413915</v>
      </c>
      <c r="AB2094" s="93">
        <f t="shared" si="229"/>
        <v>11.267603703472512</v>
      </c>
      <c r="AC2094" s="95">
        <f t="shared" si="229"/>
        <v>14.640067674930979</v>
      </c>
      <c r="AE2094" s="96"/>
    </row>
    <row r="2095" spans="3:31" ht="24.75" customHeight="1" x14ac:dyDescent="0.25">
      <c r="C2095" s="91">
        <f>ABS(E2095-Dashboard!$F$13)</f>
        <v>25.830690670152354</v>
      </c>
      <c r="D2095" s="92">
        <f t="shared" si="227"/>
        <v>0.29940622874312872</v>
      </c>
      <c r="E2095" s="93" cm="1">
        <f t="array" ref="E2095">SUM('DRE + DCF'!$S$41/TIR!S2095,'DRE + DCF'!$U$41:$AD$41/TIR!T2095:AC2095,TIR!F2095)</f>
        <v>23.679309329847644</v>
      </c>
      <c r="F2095" s="100">
        <f>'DRE + DCF'!$AE$38*'DRE + DCF'!$AE$39*(1+G2095)/(R2095-G2095)/AC2095</f>
        <v>7.2213014556124842</v>
      </c>
      <c r="G2095" s="92">
        <f>R2095*(1-'DRE + DCF'!$AE$39)</f>
        <v>0.17964373724587723</v>
      </c>
      <c r="H2095" s="94">
        <f t="shared" si="225"/>
        <v>0.29940622874312872</v>
      </c>
      <c r="I2095" s="94">
        <f t="shared" si="231"/>
        <v>0.29940622874312872</v>
      </c>
      <c r="J2095" s="94">
        <f t="shared" si="231"/>
        <v>0.29940622874312872</v>
      </c>
      <c r="K2095" s="94">
        <f t="shared" si="231"/>
        <v>0.29940622874312872</v>
      </c>
      <c r="L2095" s="94">
        <f t="shared" si="231"/>
        <v>0.29940622874312872</v>
      </c>
      <c r="M2095" s="94">
        <f t="shared" si="231"/>
        <v>0.29940622874312872</v>
      </c>
      <c r="N2095" s="94">
        <f t="shared" si="231"/>
        <v>0.29940622874312872</v>
      </c>
      <c r="O2095" s="94">
        <f t="shared" si="231"/>
        <v>0.29940622874312872</v>
      </c>
      <c r="P2095" s="94">
        <f t="shared" si="231"/>
        <v>0.29940622874312872</v>
      </c>
      <c r="Q2095" s="94">
        <f t="shared" si="231"/>
        <v>0.29940622874312872</v>
      </c>
      <c r="R2095" s="94">
        <f t="shared" si="231"/>
        <v>0.29940622874312872</v>
      </c>
      <c r="S2095" s="93">
        <f>(1+H2095)^((5-Dashboard!$F$9)*3/12)</f>
        <v>1.0676680239842717</v>
      </c>
      <c r="T2095" s="93">
        <f t="shared" si="230"/>
        <v>1.3873344805950309</v>
      </c>
      <c r="U2095" s="93">
        <f t="shared" si="230"/>
        <v>1.8027110654352965</v>
      </c>
      <c r="V2095" s="93">
        <f t="shared" si="230"/>
        <v>2.3424539870507863</v>
      </c>
      <c r="W2095" s="93">
        <f t="shared" si="230"/>
        <v>3.0437993013179678</v>
      </c>
      <c r="X2095" s="93">
        <f t="shared" si="230"/>
        <v>3.9551317711765508</v>
      </c>
      <c r="Y2095" s="93">
        <f t="shared" si="229"/>
        <v>5.1393228589666533</v>
      </c>
      <c r="Z2095" s="93">
        <f t="shared" si="229"/>
        <v>6.6780681344632136</v>
      </c>
      <c r="AA2095" s="93">
        <f t="shared" si="229"/>
        <v>8.6775233298925052</v>
      </c>
      <c r="AB2095" s="93">
        <f t="shared" si="229"/>
        <v>11.275627864926136</v>
      </c>
      <c r="AC2095" s="95">
        <f t="shared" si="229"/>
        <v>14.651621080674607</v>
      </c>
      <c r="AE2095" s="96"/>
    </row>
    <row r="2096" spans="3:31" ht="24.75" customHeight="1" x14ac:dyDescent="0.25">
      <c r="C2096" s="91">
        <f>ABS(E2096-Dashboard!$F$13)</f>
        <v>25.843748879058776</v>
      </c>
      <c r="D2096" s="92">
        <f t="shared" si="227"/>
        <v>0.29950622874312871</v>
      </c>
      <c r="E2096" s="93" cm="1">
        <f t="array" ref="E2096">SUM('DRE + DCF'!$S$41/TIR!S2096,'DRE + DCF'!$U$41:$AD$41/TIR!T2096:AC2096,TIR!F2096)</f>
        <v>23.666251120941222</v>
      </c>
      <c r="F2096" s="100">
        <f>'DRE + DCF'!$AE$38*'DRE + DCF'!$AE$39*(1+G2096)/(R2096-G2096)/AC2096</f>
        <v>7.2135653162621756</v>
      </c>
      <c r="G2096" s="92">
        <f>R2096*(1-'DRE + DCF'!$AE$39)</f>
        <v>0.17970373724587721</v>
      </c>
      <c r="H2096" s="94">
        <f t="shared" si="225"/>
        <v>0.29950622874312871</v>
      </c>
      <c r="I2096" s="94">
        <f t="shared" si="231"/>
        <v>0.29950622874312871</v>
      </c>
      <c r="J2096" s="94">
        <f t="shared" si="231"/>
        <v>0.29950622874312871</v>
      </c>
      <c r="K2096" s="94">
        <f t="shared" si="231"/>
        <v>0.29950622874312871</v>
      </c>
      <c r="L2096" s="94">
        <f t="shared" si="231"/>
        <v>0.29950622874312871</v>
      </c>
      <c r="M2096" s="94">
        <f t="shared" si="231"/>
        <v>0.29950622874312871</v>
      </c>
      <c r="N2096" s="94">
        <f t="shared" si="231"/>
        <v>0.29950622874312871</v>
      </c>
      <c r="O2096" s="94">
        <f t="shared" si="231"/>
        <v>0.29950622874312871</v>
      </c>
      <c r="P2096" s="94">
        <f t="shared" si="231"/>
        <v>0.29950622874312871</v>
      </c>
      <c r="Q2096" s="94">
        <f t="shared" si="231"/>
        <v>0.29950622874312871</v>
      </c>
      <c r="R2096" s="94">
        <f t="shared" si="231"/>
        <v>0.29950622874312871</v>
      </c>
      <c r="S2096" s="93">
        <f>(1+H2096)^((5-Dashboard!$F$9)*3/12)</f>
        <v>1.0676885648511223</v>
      </c>
      <c r="T2096" s="93">
        <f t="shared" si="230"/>
        <v>1.3874679403818453</v>
      </c>
      <c r="U2096" s="93">
        <f t="shared" si="230"/>
        <v>1.8030232307076079</v>
      </c>
      <c r="V2096" s="93">
        <f t="shared" si="230"/>
        <v>2.3430399188730955</v>
      </c>
      <c r="W2096" s="93">
        <f t="shared" si="230"/>
        <v>3.0447949687693825</v>
      </c>
      <c r="X2096" s="93">
        <f t="shared" si="230"/>
        <v>3.9567300271615524</v>
      </c>
      <c r="Y2096" s="93">
        <f t="shared" si="229"/>
        <v>5.1417953157514065</v>
      </c>
      <c r="Z2096" s="93">
        <f t="shared" si="229"/>
        <v>6.6817950397411954</v>
      </c>
      <c r="AA2096" s="93">
        <f t="shared" si="229"/>
        <v>8.6830342733286248</v>
      </c>
      <c r="AB2096" s="93">
        <f t="shared" si="229"/>
        <v>11.283657122580614</v>
      </c>
      <c r="AC2096" s="95">
        <f t="shared" si="229"/>
        <v>14.663182713795276</v>
      </c>
      <c r="AE2096" s="96"/>
    </row>
    <row r="2097" spans="3:31" ht="24.75" customHeight="1" x14ac:dyDescent="0.25">
      <c r="C2097" s="91">
        <f>ABS(E2097-Dashboard!$F$13)</f>
        <v>25.856794673950045</v>
      </c>
      <c r="D2097" s="92">
        <f t="shared" si="227"/>
        <v>0.2996062287431287</v>
      </c>
      <c r="E2097" s="93" cm="1">
        <f t="array" ref="E2097">SUM('DRE + DCF'!$S$41/TIR!S2097,'DRE + DCF'!$U$41:$AD$41/TIR!T2097:AC2097,TIR!F2097)</f>
        <v>23.653205326049953</v>
      </c>
      <c r="F2097" s="100">
        <f>'DRE + DCF'!$AE$38*'DRE + DCF'!$AE$39*(1+G2097)/(R2097-G2097)/AC2097</f>
        <v>7.2058386866178274</v>
      </c>
      <c r="G2097" s="92">
        <f>R2097*(1-'DRE + DCF'!$AE$39)</f>
        <v>0.17976373724587721</v>
      </c>
      <c r="H2097" s="94">
        <f t="shared" si="225"/>
        <v>0.2996062287431287</v>
      </c>
      <c r="I2097" s="94">
        <f t="shared" si="231"/>
        <v>0.2996062287431287</v>
      </c>
      <c r="J2097" s="94">
        <f t="shared" si="231"/>
        <v>0.2996062287431287</v>
      </c>
      <c r="K2097" s="94">
        <f t="shared" si="231"/>
        <v>0.2996062287431287</v>
      </c>
      <c r="L2097" s="94">
        <f t="shared" si="231"/>
        <v>0.2996062287431287</v>
      </c>
      <c r="M2097" s="94">
        <f t="shared" si="231"/>
        <v>0.2996062287431287</v>
      </c>
      <c r="N2097" s="94">
        <f t="shared" si="231"/>
        <v>0.2996062287431287</v>
      </c>
      <c r="O2097" s="94">
        <f t="shared" si="231"/>
        <v>0.2996062287431287</v>
      </c>
      <c r="P2097" s="94">
        <f t="shared" si="231"/>
        <v>0.2996062287431287</v>
      </c>
      <c r="Q2097" s="94">
        <f t="shared" si="231"/>
        <v>0.2996062287431287</v>
      </c>
      <c r="R2097" s="94">
        <f t="shared" si="231"/>
        <v>0.2996062287431287</v>
      </c>
      <c r="S2097" s="93">
        <f>(1+H2097)^((5-Dashboard!$F$9)*3/12)</f>
        <v>1.0677091045325069</v>
      </c>
      <c r="T2097" s="93">
        <f t="shared" si="230"/>
        <v>1.3876014027361943</v>
      </c>
      <c r="U2097" s="93">
        <f t="shared" si="230"/>
        <v>1.8033354260086607</v>
      </c>
      <c r="V2097" s="93">
        <f t="shared" si="230"/>
        <v>2.343625952153999</v>
      </c>
      <c r="W2097" s="93">
        <f t="shared" si="230"/>
        <v>3.0457908852633828</v>
      </c>
      <c r="X2097" s="93">
        <f t="shared" si="230"/>
        <v>3.9583288059373403</v>
      </c>
      <c r="Y2097" s="93">
        <f t="shared" si="229"/>
        <v>5.1442687716095188</v>
      </c>
      <c r="Z2097" s="93">
        <f t="shared" si="229"/>
        <v>6.6855237379124937</v>
      </c>
      <c r="AA2097" s="93">
        <f t="shared" si="229"/>
        <v>8.688548292201121</v>
      </c>
      <c r="AB2097" s="93">
        <f t="shared" si="229"/>
        <v>11.29169147928005</v>
      </c>
      <c r="AC2097" s="95">
        <f t="shared" si="229"/>
        <v>14.674752579518067</v>
      </c>
      <c r="AE2097" s="96"/>
    </row>
    <row r="2098" spans="3:31" ht="24.75" customHeight="1" x14ac:dyDescent="0.25">
      <c r="C2098" s="91">
        <f>ABS(E2098-Dashboard!$F$13)</f>
        <v>25.869828070269421</v>
      </c>
      <c r="D2098" s="92">
        <f t="shared" si="227"/>
        <v>0.29970622874312869</v>
      </c>
      <c r="E2098" s="93" cm="1">
        <f t="array" ref="E2098">SUM('DRE + DCF'!$S$41/TIR!S2098,'DRE + DCF'!$U$41:$AD$41/TIR!T2098:AC2098,TIR!F2098)</f>
        <v>23.640171929730577</v>
      </c>
      <c r="F2098" s="100">
        <f>'DRE + DCF'!$AE$38*'DRE + DCF'!$AE$39*(1+G2098)/(R2098-G2098)/AC2098</f>
        <v>7.1981215532731726</v>
      </c>
      <c r="G2098" s="92">
        <f>R2098*(1-'DRE + DCF'!$AE$39)</f>
        <v>0.17982373724587722</v>
      </c>
      <c r="H2098" s="94">
        <f t="shared" si="225"/>
        <v>0.29970622874312869</v>
      </c>
      <c r="I2098" s="94">
        <f t="shared" si="231"/>
        <v>0.29970622874312869</v>
      </c>
      <c r="J2098" s="94">
        <f t="shared" si="231"/>
        <v>0.29970622874312869</v>
      </c>
      <c r="K2098" s="94">
        <f t="shared" si="231"/>
        <v>0.29970622874312869</v>
      </c>
      <c r="L2098" s="94">
        <f t="shared" si="231"/>
        <v>0.29970622874312869</v>
      </c>
      <c r="M2098" s="94">
        <f t="shared" si="231"/>
        <v>0.29970622874312869</v>
      </c>
      <c r="N2098" s="94">
        <f t="shared" si="231"/>
        <v>0.29970622874312869</v>
      </c>
      <c r="O2098" s="94">
        <f t="shared" si="231"/>
        <v>0.29970622874312869</v>
      </c>
      <c r="P2098" s="94">
        <f t="shared" si="231"/>
        <v>0.29970622874312869</v>
      </c>
      <c r="Q2098" s="94">
        <f t="shared" si="231"/>
        <v>0.29970622874312869</v>
      </c>
      <c r="R2098" s="94">
        <f t="shared" si="231"/>
        <v>0.29970622874312869</v>
      </c>
      <c r="S2098" s="93">
        <f>(1+H2098)^((5-Dashboard!$F$9)*3/12)</f>
        <v>1.067729643028585</v>
      </c>
      <c r="T2098" s="93">
        <f t="shared" si="230"/>
        <v>1.3877348676579293</v>
      </c>
      <c r="U2098" s="93">
        <f t="shared" si="230"/>
        <v>1.803647651339032</v>
      </c>
      <c r="V2098" s="93">
        <f t="shared" si="230"/>
        <v>2.344212086903255</v>
      </c>
      <c r="W2098" s="93">
        <f t="shared" si="230"/>
        <v>3.046787050843089</v>
      </c>
      <c r="X2098" s="93">
        <f t="shared" si="230"/>
        <v>3.9599281076346702</v>
      </c>
      <c r="Y2098" s="93">
        <f t="shared" si="229"/>
        <v>5.1467432268677715</v>
      </c>
      <c r="Z2098" s="93">
        <f t="shared" si="229"/>
        <v>6.689254229701552</v>
      </c>
      <c r="AA2098" s="93">
        <f t="shared" si="229"/>
        <v>8.6940653879894256</v>
      </c>
      <c r="AB2098" s="93">
        <f t="shared" si="229"/>
        <v>11.299730937869903</v>
      </c>
      <c r="AC2098" s="95">
        <f t="shared" si="229"/>
        <v>14.686330683070947</v>
      </c>
      <c r="AE2098" s="96"/>
    </row>
    <row r="2099" spans="3:31" ht="24.75" customHeight="1" x14ac:dyDescent="0.25">
      <c r="C2099" s="91">
        <f>ABS(E2099-Dashboard!$F$13)</f>
        <v>25.882849083436852</v>
      </c>
      <c r="D2099" s="92">
        <f t="shared" si="227"/>
        <v>0.29980622874312868</v>
      </c>
      <c r="E2099" s="93" cm="1">
        <f t="array" ref="E2099">SUM('DRE + DCF'!$S$41/TIR!S2099,'DRE + DCF'!$U$41:$AD$41/TIR!T2099:AC2099,TIR!F2099)</f>
        <v>23.627150916563146</v>
      </c>
      <c r="F2099" s="100">
        <f>'DRE + DCF'!$AE$38*'DRE + DCF'!$AE$39*(1+G2099)/(R2099-G2099)/AC2099</f>
        <v>7.1904139028435967</v>
      </c>
      <c r="G2099" s="92">
        <f>R2099*(1-'DRE + DCF'!$AE$39)</f>
        <v>0.1798837372458772</v>
      </c>
      <c r="H2099" s="94">
        <f t="shared" ref="H2099:H2162" si="232">$D2099</f>
        <v>0.29980622874312868</v>
      </c>
      <c r="I2099" s="94">
        <f t="shared" si="231"/>
        <v>0.29980622874312868</v>
      </c>
      <c r="J2099" s="94">
        <f t="shared" si="231"/>
        <v>0.29980622874312868</v>
      </c>
      <c r="K2099" s="94">
        <f t="shared" si="231"/>
        <v>0.29980622874312868</v>
      </c>
      <c r="L2099" s="94">
        <f t="shared" si="231"/>
        <v>0.29980622874312868</v>
      </c>
      <c r="M2099" s="94">
        <f t="shared" si="231"/>
        <v>0.29980622874312868</v>
      </c>
      <c r="N2099" s="94">
        <f t="shared" si="231"/>
        <v>0.29980622874312868</v>
      </c>
      <c r="O2099" s="94">
        <f t="shared" si="231"/>
        <v>0.29980622874312868</v>
      </c>
      <c r="P2099" s="94">
        <f t="shared" si="231"/>
        <v>0.29980622874312868</v>
      </c>
      <c r="Q2099" s="94">
        <f t="shared" si="231"/>
        <v>0.29980622874312868</v>
      </c>
      <c r="R2099" s="94">
        <f t="shared" si="231"/>
        <v>0.29980622874312868</v>
      </c>
      <c r="S2099" s="93">
        <f>(1+H2099)^((5-Dashboard!$F$9)*3/12)</f>
        <v>1.0677501803395162</v>
      </c>
      <c r="T2099" s="93">
        <f t="shared" si="230"/>
        <v>1.3878683351469021</v>
      </c>
      <c r="U2099" s="93">
        <f t="shared" si="230"/>
        <v>1.8039599066992995</v>
      </c>
      <c r="V2099" s="93">
        <f t="shared" si="230"/>
        <v>2.3447983231306226</v>
      </c>
      <c r="W2099" s="93">
        <f t="shared" si="230"/>
        <v>3.0477834655516265</v>
      </c>
      <c r="X2099" s="93">
        <f t="shared" si="230"/>
        <v>3.9615279323843229</v>
      </c>
      <c r="Y2099" s="93">
        <f t="shared" si="229"/>
        <v>5.1492186818530312</v>
      </c>
      <c r="Z2099" s="93">
        <f t="shared" si="229"/>
        <v>6.692986515833053</v>
      </c>
      <c r="AA2099" s="93">
        <f t="shared" si="229"/>
        <v>8.6995855621735725</v>
      </c>
      <c r="AB2099" s="93">
        <f t="shared" si="229"/>
        <v>11.307775501197002</v>
      </c>
      <c r="AC2099" s="95">
        <f t="shared" si="229"/>
        <v>14.697917029684817</v>
      </c>
      <c r="AE2099" s="96"/>
    </row>
    <row r="2100" spans="3:31" ht="24.75" customHeight="1" x14ac:dyDescent="0.25">
      <c r="C2100" s="91">
        <f>ABS(E2100-Dashboard!$F$13)</f>
        <v>25.895857728848938</v>
      </c>
      <c r="D2100" s="92">
        <f t="shared" si="227"/>
        <v>0.29990622874312867</v>
      </c>
      <c r="E2100" s="93" cm="1">
        <f t="array" ref="E2100">SUM('DRE + DCF'!$S$41/TIR!S2100,'DRE + DCF'!$U$41:$AD$41/TIR!T2100:AC2100,TIR!F2100)</f>
        <v>23.61414227115106</v>
      </c>
      <c r="F2100" s="100">
        <f>'DRE + DCF'!$AE$38*'DRE + DCF'!$AE$39*(1+G2100)/(R2100-G2100)/AC2100</f>
        <v>7.1827157219661277</v>
      </c>
      <c r="G2100" s="92">
        <f>R2100*(1-'DRE + DCF'!$AE$39)</f>
        <v>0.1799437372458772</v>
      </c>
      <c r="H2100" s="94">
        <f t="shared" si="232"/>
        <v>0.29990622874312867</v>
      </c>
      <c r="I2100" s="94">
        <f t="shared" si="231"/>
        <v>0.29990622874312867</v>
      </c>
      <c r="J2100" s="94">
        <f t="shared" si="231"/>
        <v>0.29990622874312867</v>
      </c>
      <c r="K2100" s="94">
        <f t="shared" si="231"/>
        <v>0.29990622874312867</v>
      </c>
      <c r="L2100" s="94">
        <f t="shared" si="231"/>
        <v>0.29990622874312867</v>
      </c>
      <c r="M2100" s="94">
        <f t="shared" si="231"/>
        <v>0.29990622874312867</v>
      </c>
      <c r="N2100" s="94">
        <f t="shared" si="231"/>
        <v>0.29990622874312867</v>
      </c>
      <c r="O2100" s="94">
        <f t="shared" si="231"/>
        <v>0.29990622874312867</v>
      </c>
      <c r="P2100" s="94">
        <f t="shared" si="231"/>
        <v>0.29990622874312867</v>
      </c>
      <c r="Q2100" s="94">
        <f t="shared" si="231"/>
        <v>0.29990622874312867</v>
      </c>
      <c r="R2100" s="94">
        <f t="shared" si="231"/>
        <v>0.29990622874312867</v>
      </c>
      <c r="S2100" s="93">
        <f>(1+H2100)^((5-Dashboard!$F$9)*3/12)</f>
        <v>1.06777071646546</v>
      </c>
      <c r="T2100" s="93">
        <f t="shared" si="230"/>
        <v>1.3880018052029646</v>
      </c>
      <c r="U2100" s="93">
        <f t="shared" si="230"/>
        <v>1.8042721920900404</v>
      </c>
      <c r="V2100" s="93">
        <f t="shared" si="230"/>
        <v>2.3453846608458622</v>
      </c>
      <c r="W2100" s="93">
        <f t="shared" si="230"/>
        <v>3.0487801294321266</v>
      </c>
      <c r="X2100" s="93">
        <f t="shared" si="230"/>
        <v>3.9631282803171035</v>
      </c>
      <c r="Y2100" s="93">
        <f t="shared" si="229"/>
        <v>5.151695136892247</v>
      </c>
      <c r="Z2100" s="93">
        <f t="shared" si="229"/>
        <v>6.6967205970319164</v>
      </c>
      <c r="AA2100" s="93">
        <f t="shared" si="229"/>
        <v>8.7051088162341923</v>
      </c>
      <c r="AB2100" s="93">
        <f t="shared" si="229"/>
        <v>11.31582517210955</v>
      </c>
      <c r="AC2100" s="95">
        <f t="shared" si="229"/>
        <v>14.709511624593491</v>
      </c>
      <c r="AE2100" s="96"/>
    </row>
    <row r="2101" spans="3:31" ht="24.75" customHeight="1" x14ac:dyDescent="0.25">
      <c r="C2101" s="91">
        <f>ABS(E2101-Dashboard!$F$13)</f>
        <v>25.908854021879034</v>
      </c>
      <c r="D2101" s="92">
        <f t="shared" si="227"/>
        <v>0.30000622874312866</v>
      </c>
      <c r="E2101" s="93" cm="1">
        <f t="array" ref="E2101">SUM('DRE + DCF'!$S$41/TIR!S2101,'DRE + DCF'!$U$41:$AD$41/TIR!T2101:AC2101,TIR!F2101)</f>
        <v>23.601145978120964</v>
      </c>
      <c r="F2101" s="100">
        <f>'DRE + DCF'!$AE$38*'DRE + DCF'!$AE$39*(1+G2101)/(R2101-G2101)/AC2101</f>
        <v>7.1750269972993737</v>
      </c>
      <c r="G2101" s="92">
        <f>R2101*(1-'DRE + DCF'!$AE$39)</f>
        <v>0.18000373724587718</v>
      </c>
      <c r="H2101" s="94">
        <f t="shared" si="232"/>
        <v>0.30000622874312866</v>
      </c>
      <c r="I2101" s="94">
        <f t="shared" si="231"/>
        <v>0.30000622874312866</v>
      </c>
      <c r="J2101" s="94">
        <f t="shared" si="231"/>
        <v>0.30000622874312866</v>
      </c>
      <c r="K2101" s="94">
        <f t="shared" si="231"/>
        <v>0.30000622874312866</v>
      </c>
      <c r="L2101" s="94">
        <f t="shared" si="231"/>
        <v>0.30000622874312866</v>
      </c>
      <c r="M2101" s="94">
        <f t="shared" si="231"/>
        <v>0.30000622874312866</v>
      </c>
      <c r="N2101" s="94">
        <f t="shared" si="231"/>
        <v>0.30000622874312866</v>
      </c>
      <c r="O2101" s="94">
        <f t="shared" si="231"/>
        <v>0.30000622874312866</v>
      </c>
      <c r="P2101" s="94">
        <f t="shared" si="231"/>
        <v>0.30000622874312866</v>
      </c>
      <c r="Q2101" s="94">
        <f t="shared" si="231"/>
        <v>0.30000622874312866</v>
      </c>
      <c r="R2101" s="94">
        <f t="shared" si="231"/>
        <v>0.30000622874312866</v>
      </c>
      <c r="S2101" s="93">
        <f>(1+H2101)^((5-Dashboard!$F$9)*3/12)</f>
        <v>1.0677912514065762</v>
      </c>
      <c r="T2101" s="93">
        <f t="shared" si="230"/>
        <v>1.388135277825969</v>
      </c>
      <c r="U2101" s="93">
        <f t="shared" si="230"/>
        <v>1.8045845075118332</v>
      </c>
      <c r="V2101" s="93">
        <f t="shared" si="230"/>
        <v>2.3459711000587342</v>
      </c>
      <c r="W2101" s="93">
        <f t="shared" si="230"/>
        <v>3.0497770425277242</v>
      </c>
      <c r="X2101" s="93">
        <f t="shared" si="230"/>
        <v>3.964729151563839</v>
      </c>
      <c r="Y2101" s="93">
        <f t="shared" si="229"/>
        <v>5.1541725923124506</v>
      </c>
      <c r="Z2101" s="93">
        <f t="shared" si="229"/>
        <v>6.7004564740233041</v>
      </c>
      <c r="AA2101" s="93">
        <f t="shared" si="229"/>
        <v>8.7106351516525162</v>
      </c>
      <c r="AB2101" s="93">
        <f t="shared" si="229"/>
        <v>11.323879953457118</v>
      </c>
      <c r="AC2101" s="95">
        <f t="shared" si="229"/>
        <v>14.721114473033703</v>
      </c>
      <c r="AE2101" s="96"/>
    </row>
    <row r="2102" spans="3:31" ht="24.75" customHeight="1" x14ac:dyDescent="0.25">
      <c r="C2102" s="91">
        <f>ABS(E2102-Dashboard!$F$13)</f>
        <v>25.921837977877246</v>
      </c>
      <c r="D2102" s="92">
        <f t="shared" si="227"/>
        <v>0.30010622874312864</v>
      </c>
      <c r="E2102" s="93" cm="1">
        <f t="array" ref="E2102">SUM('DRE + DCF'!$S$41/TIR!S2102,'DRE + DCF'!$U$41:$AD$41/TIR!T2102:AC2102,TIR!F2102)</f>
        <v>23.588162022122752</v>
      </c>
      <c r="F2102" s="100">
        <f>'DRE + DCF'!$AE$38*'DRE + DCF'!$AE$39*(1+G2102)/(R2102-G2102)/AC2102</f>
        <v>7.1673477155234959</v>
      </c>
      <c r="G2102" s="92">
        <f>R2102*(1-'DRE + DCF'!$AE$39)</f>
        <v>0.18006373724587718</v>
      </c>
      <c r="H2102" s="94">
        <f t="shared" si="232"/>
        <v>0.30010622874312864</v>
      </c>
      <c r="I2102" s="94">
        <f t="shared" si="231"/>
        <v>0.30010622874312864</v>
      </c>
      <c r="J2102" s="94">
        <f t="shared" si="231"/>
        <v>0.30010622874312864</v>
      </c>
      <c r="K2102" s="94">
        <f t="shared" si="231"/>
        <v>0.30010622874312864</v>
      </c>
      <c r="L2102" s="94">
        <f t="shared" si="231"/>
        <v>0.30010622874312864</v>
      </c>
      <c r="M2102" s="94">
        <f t="shared" si="231"/>
        <v>0.30010622874312864</v>
      </c>
      <c r="N2102" s="94">
        <f t="shared" si="231"/>
        <v>0.30010622874312864</v>
      </c>
      <c r="O2102" s="94">
        <f t="shared" si="231"/>
        <v>0.30010622874312864</v>
      </c>
      <c r="P2102" s="94">
        <f t="shared" si="231"/>
        <v>0.30010622874312864</v>
      </c>
      <c r="Q2102" s="94">
        <f t="shared" si="231"/>
        <v>0.30010622874312864</v>
      </c>
      <c r="R2102" s="94">
        <f t="shared" si="231"/>
        <v>0.30010622874312864</v>
      </c>
      <c r="S2102" s="93">
        <f>(1+H2102)^((5-Dashboard!$F$9)*3/12)</f>
        <v>1.0678117851630238</v>
      </c>
      <c r="T2102" s="93">
        <f t="shared" si="230"/>
        <v>1.3882687530157667</v>
      </c>
      <c r="U2102" s="93">
        <f t="shared" si="230"/>
        <v>1.8048968529652543</v>
      </c>
      <c r="V2102" s="93">
        <f t="shared" si="230"/>
        <v>2.3465576407789981</v>
      </c>
      <c r="W2102" s="93">
        <f t="shared" si="230"/>
        <v>3.0507742048815563</v>
      </c>
      <c r="X2102" s="93">
        <f t="shared" si="230"/>
        <v>3.9663305462553771</v>
      </c>
      <c r="Y2102" s="93">
        <f t="shared" si="229"/>
        <v>5.1566510484407519</v>
      </c>
      <c r="Z2102" s="93">
        <f t="shared" si="229"/>
        <v>6.7041941475326068</v>
      </c>
      <c r="AA2102" s="93">
        <f t="shared" si="229"/>
        <v>8.7161645699103723</v>
      </c>
      <c r="AB2102" s="93">
        <f t="shared" si="229"/>
        <v>11.331939848090649</v>
      </c>
      <c r="AC2102" s="95">
        <f t="shared" si="229"/>
        <v>14.732725580245114</v>
      </c>
      <c r="AE2102" s="96"/>
    </row>
    <row r="2103" spans="3:31" ht="24.75" customHeight="1" x14ac:dyDescent="0.25">
      <c r="C2103" s="91">
        <f>ABS(E2103-Dashboard!$F$13)</f>
        <v>25.934809612170497</v>
      </c>
      <c r="D2103" s="92">
        <f t="shared" si="227"/>
        <v>0.30020622874312863</v>
      </c>
      <c r="E2103" s="93" cm="1">
        <f t="array" ref="E2103">SUM('DRE + DCF'!$S$41/TIR!S2103,'DRE + DCF'!$U$41:$AD$41/TIR!T2103:AC2103,TIR!F2103)</f>
        <v>23.575190387829501</v>
      </c>
      <c r="F2103" s="100">
        <f>'DRE + DCF'!$AE$38*'DRE + DCF'!$AE$39*(1+G2103)/(R2103-G2103)/AC2103</f>
        <v>7.1596778633401623</v>
      </c>
      <c r="G2103" s="92">
        <f>R2103*(1-'DRE + DCF'!$AE$39)</f>
        <v>0.18012373724587719</v>
      </c>
      <c r="H2103" s="94">
        <f t="shared" si="232"/>
        <v>0.30020622874312863</v>
      </c>
      <c r="I2103" s="94">
        <f t="shared" si="231"/>
        <v>0.30020622874312863</v>
      </c>
      <c r="J2103" s="94">
        <f t="shared" si="231"/>
        <v>0.30020622874312863</v>
      </c>
      <c r="K2103" s="94">
        <f t="shared" si="231"/>
        <v>0.30020622874312863</v>
      </c>
      <c r="L2103" s="94">
        <f t="shared" si="231"/>
        <v>0.30020622874312863</v>
      </c>
      <c r="M2103" s="94">
        <f t="shared" si="231"/>
        <v>0.30020622874312863</v>
      </c>
      <c r="N2103" s="94">
        <f t="shared" si="231"/>
        <v>0.30020622874312863</v>
      </c>
      <c r="O2103" s="94">
        <f t="shared" si="231"/>
        <v>0.30020622874312863</v>
      </c>
      <c r="P2103" s="94">
        <f t="shared" si="231"/>
        <v>0.30020622874312863</v>
      </c>
      <c r="Q2103" s="94">
        <f t="shared" si="231"/>
        <v>0.30020622874312863</v>
      </c>
      <c r="R2103" s="94">
        <f t="shared" si="231"/>
        <v>0.30020622874312863</v>
      </c>
      <c r="S2103" s="93">
        <f>(1+H2103)^((5-Dashboard!$F$9)*3/12)</f>
        <v>1.0678323177349629</v>
      </c>
      <c r="T2103" s="93">
        <f t="shared" si="230"/>
        <v>1.3884022307722104</v>
      </c>
      <c r="U2103" s="93">
        <f t="shared" si="230"/>
        <v>1.8052092284508827</v>
      </c>
      <c r="V2103" s="93">
        <f t="shared" si="230"/>
        <v>2.3471442830164153</v>
      </c>
      <c r="W2103" s="93">
        <f t="shared" si="230"/>
        <v>3.0517716165367679</v>
      </c>
      <c r="X2103" s="93">
        <f t="shared" si="230"/>
        <v>3.9679324645225922</v>
      </c>
      <c r="Y2103" s="93">
        <f t="shared" si="229"/>
        <v>5.1591305056043479</v>
      </c>
      <c r="Z2103" s="93">
        <f t="shared" si="229"/>
        <v>6.7079336182854599</v>
      </c>
      <c r="AA2103" s="93">
        <f t="shared" si="229"/>
        <v>8.721697072490187</v>
      </c>
      <c r="AB2103" s="93">
        <f t="shared" si="229"/>
        <v>11.340004858862452</v>
      </c>
      <c r="AC2103" s="95">
        <f t="shared" si="229"/>
        <v>14.744344951470303</v>
      </c>
      <c r="AE2103" s="96"/>
    </row>
    <row r="2104" spans="3:31" ht="24.75" customHeight="1" x14ac:dyDescent="0.25">
      <c r="C2104" s="91">
        <f>ABS(E2104-Dashboard!$F$13)</f>
        <v>25.947768940062559</v>
      </c>
      <c r="D2104" s="92">
        <f t="shared" si="227"/>
        <v>0.30030622874312862</v>
      </c>
      <c r="E2104" s="93" cm="1">
        <f t="array" ref="E2104">SUM('DRE + DCF'!$S$41/TIR!S2104,'DRE + DCF'!$U$41:$AD$41/TIR!T2104:AC2104,TIR!F2104)</f>
        <v>23.562231059937439</v>
      </c>
      <c r="F2104" s="100">
        <f>'DRE + DCF'!$AE$38*'DRE + DCF'!$AE$39*(1+G2104)/(R2104-G2104)/AC2104</f>
        <v>7.1520174274725097</v>
      </c>
      <c r="G2104" s="92">
        <f>R2104*(1-'DRE + DCF'!$AE$39)</f>
        <v>0.18018373724587716</v>
      </c>
      <c r="H2104" s="94">
        <f t="shared" si="232"/>
        <v>0.30030622874312862</v>
      </c>
      <c r="I2104" s="94">
        <f t="shared" si="231"/>
        <v>0.30030622874312862</v>
      </c>
      <c r="J2104" s="94">
        <f t="shared" si="231"/>
        <v>0.30030622874312862</v>
      </c>
      <c r="K2104" s="94">
        <f t="shared" si="231"/>
        <v>0.30030622874312862</v>
      </c>
      <c r="L2104" s="94">
        <f t="shared" si="231"/>
        <v>0.30030622874312862</v>
      </c>
      <c r="M2104" s="94">
        <f t="shared" si="231"/>
        <v>0.30030622874312862</v>
      </c>
      <c r="N2104" s="94">
        <f t="shared" si="231"/>
        <v>0.30030622874312862</v>
      </c>
      <c r="O2104" s="94">
        <f t="shared" si="231"/>
        <v>0.30030622874312862</v>
      </c>
      <c r="P2104" s="94">
        <f t="shared" si="231"/>
        <v>0.30030622874312862</v>
      </c>
      <c r="Q2104" s="94">
        <f t="shared" si="231"/>
        <v>0.30030622874312862</v>
      </c>
      <c r="R2104" s="94">
        <f t="shared" si="231"/>
        <v>0.30030622874312862</v>
      </c>
      <c r="S2104" s="93">
        <f>(1+H2104)^((5-Dashboard!$F$9)*3/12)</f>
        <v>1.0678528491225523</v>
      </c>
      <c r="T2104" s="93">
        <f t="shared" si="230"/>
        <v>1.3885357110951511</v>
      </c>
      <c r="U2104" s="93">
        <f t="shared" si="230"/>
        <v>1.8055216339692943</v>
      </c>
      <c r="V2104" s="93">
        <f t="shared" si="230"/>
        <v>2.3477310267807447</v>
      </c>
      <c r="W2104" s="93">
        <f t="shared" si="230"/>
        <v>3.0527692775365032</v>
      </c>
      <c r="X2104" s="93">
        <f t="shared" si="230"/>
        <v>3.9695349064963756</v>
      </c>
      <c r="Y2104" s="93">
        <f t="shared" si="229"/>
        <v>5.1616109641305101</v>
      </c>
      <c r="Z2104" s="93">
        <f t="shared" si="229"/>
        <v>6.7116748870077281</v>
      </c>
      <c r="AA2104" s="93">
        <f t="shared" si="229"/>
        <v>8.7272326608749822</v>
      </c>
      <c r="AB2104" s="93">
        <f t="shared" si="229"/>
        <v>11.348074988626207</v>
      </c>
      <c r="AC2104" s="95">
        <f t="shared" si="229"/>
        <v>14.755972591954766</v>
      </c>
      <c r="AE2104" s="96"/>
    </row>
    <row r="2105" spans="3:31" ht="24.75" customHeight="1" x14ac:dyDescent="0.25">
      <c r="C2105" s="91">
        <f>ABS(E2105-Dashboard!$F$13)</f>
        <v>25.960715976834102</v>
      </c>
      <c r="D2105" s="92">
        <f t="shared" si="227"/>
        <v>0.30040622874312861</v>
      </c>
      <c r="E2105" s="93" cm="1">
        <f t="array" ref="E2105">SUM('DRE + DCF'!$S$41/TIR!S2105,'DRE + DCF'!$U$41:$AD$41/TIR!T2105:AC2105,TIR!F2105)</f>
        <v>23.549284023165896</v>
      </c>
      <c r="F2105" s="100">
        <f>'DRE + DCF'!$AE$38*'DRE + DCF'!$AE$39*(1+G2105)/(R2105-G2105)/AC2105</f>
        <v>7.1443663946651004</v>
      </c>
      <c r="G2105" s="92">
        <f>R2105*(1-'DRE + DCF'!$AE$39)</f>
        <v>0.18024373724587717</v>
      </c>
      <c r="H2105" s="94">
        <f t="shared" si="232"/>
        <v>0.30040622874312861</v>
      </c>
      <c r="I2105" s="94">
        <f t="shared" si="231"/>
        <v>0.30040622874312861</v>
      </c>
      <c r="J2105" s="94">
        <f t="shared" si="231"/>
        <v>0.30040622874312861</v>
      </c>
      <c r="K2105" s="94">
        <f t="shared" si="231"/>
        <v>0.30040622874312861</v>
      </c>
      <c r="L2105" s="94">
        <f t="shared" si="231"/>
        <v>0.30040622874312861</v>
      </c>
      <c r="M2105" s="94">
        <f t="shared" si="231"/>
        <v>0.30040622874312861</v>
      </c>
      <c r="N2105" s="94">
        <f t="shared" si="231"/>
        <v>0.30040622874312861</v>
      </c>
      <c r="O2105" s="94">
        <f t="shared" si="231"/>
        <v>0.30040622874312861</v>
      </c>
      <c r="P2105" s="94">
        <f t="shared" si="231"/>
        <v>0.30040622874312861</v>
      </c>
      <c r="Q2105" s="94">
        <f t="shared" si="231"/>
        <v>0.30040622874312861</v>
      </c>
      <c r="R2105" s="94">
        <f t="shared" si="231"/>
        <v>0.30040622874312861</v>
      </c>
      <c r="S2105" s="93">
        <f>(1+H2105)^((5-Dashboard!$F$9)*3/12)</f>
        <v>1.0678733793259518</v>
      </c>
      <c r="T2105" s="93">
        <f t="shared" si="230"/>
        <v>1.3886691939844416</v>
      </c>
      <c r="U2105" s="93">
        <f t="shared" si="230"/>
        <v>1.8058340695210677</v>
      </c>
      <c r="V2105" s="93">
        <f t="shared" si="230"/>
        <v>2.3483178720817484</v>
      </c>
      <c r="W2105" s="93">
        <f t="shared" si="230"/>
        <v>3.0537671879239152</v>
      </c>
      <c r="X2105" s="93">
        <f t="shared" si="230"/>
        <v>3.9711378723076476</v>
      </c>
      <c r="Y2105" s="93">
        <f t="shared" si="229"/>
        <v>5.1640924243465998</v>
      </c>
      <c r="Z2105" s="93">
        <f t="shared" si="229"/>
        <v>6.7154179544255221</v>
      </c>
      <c r="AA2105" s="93">
        <f t="shared" si="229"/>
        <v>8.7327713365483888</v>
      </c>
      <c r="AB2105" s="93">
        <f t="shared" si="229"/>
        <v>11.356150240236982</v>
      </c>
      <c r="AC2105" s="95">
        <f t="shared" si="229"/>
        <v>14.767608506946948</v>
      </c>
      <c r="AE2105" s="96"/>
    </row>
    <row r="2106" spans="3:31" ht="24.75" customHeight="1" x14ac:dyDescent="0.25">
      <c r="C2106" s="91">
        <f>ABS(E2106-Dashboard!$F$13)</f>
        <v>25.973650737742727</v>
      </c>
      <c r="D2106" s="92">
        <f t="shared" si="227"/>
        <v>0.3005062287431286</v>
      </c>
      <c r="E2106" s="93" cm="1">
        <f t="array" ref="E2106">SUM('DRE + DCF'!$S$41/TIR!S2106,'DRE + DCF'!$U$41:$AD$41/TIR!T2106:AC2106,TIR!F2106)</f>
        <v>23.536349262257271</v>
      </c>
      <c r="F2106" s="100">
        <f>'DRE + DCF'!$AE$38*'DRE + DCF'!$AE$39*(1+G2106)/(R2106-G2106)/AC2106</f>
        <v>7.1367247516838965</v>
      </c>
      <c r="G2106" s="92">
        <f>R2106*(1-'DRE + DCF'!$AE$39)</f>
        <v>0.18030373724587714</v>
      </c>
      <c r="H2106" s="94">
        <f t="shared" si="232"/>
        <v>0.3005062287431286</v>
      </c>
      <c r="I2106" s="94">
        <f t="shared" si="231"/>
        <v>0.3005062287431286</v>
      </c>
      <c r="J2106" s="94">
        <f t="shared" si="231"/>
        <v>0.3005062287431286</v>
      </c>
      <c r="K2106" s="94">
        <f t="shared" si="231"/>
        <v>0.3005062287431286</v>
      </c>
      <c r="L2106" s="94">
        <f t="shared" si="231"/>
        <v>0.3005062287431286</v>
      </c>
      <c r="M2106" s="94">
        <f t="shared" si="231"/>
        <v>0.3005062287431286</v>
      </c>
      <c r="N2106" s="94">
        <f t="shared" si="231"/>
        <v>0.3005062287431286</v>
      </c>
      <c r="O2106" s="94">
        <f t="shared" si="231"/>
        <v>0.3005062287431286</v>
      </c>
      <c r="P2106" s="94">
        <f t="shared" si="231"/>
        <v>0.3005062287431286</v>
      </c>
      <c r="Q2106" s="94">
        <f t="shared" si="231"/>
        <v>0.3005062287431286</v>
      </c>
      <c r="R2106" s="94">
        <f t="shared" si="231"/>
        <v>0.3005062287431286</v>
      </c>
      <c r="S2106" s="93">
        <f>(1+H2106)^((5-Dashboard!$F$9)*3/12)</f>
        <v>1.0678939083453207</v>
      </c>
      <c r="T2106" s="93">
        <f t="shared" si="230"/>
        <v>1.3888026794399333</v>
      </c>
      <c r="U2106" s="93">
        <f t="shared" si="230"/>
        <v>1.8061465351067798</v>
      </c>
      <c r="V2106" s="93">
        <f t="shared" si="230"/>
        <v>2.3489048189291868</v>
      </c>
      <c r="W2106" s="93">
        <f t="shared" si="230"/>
        <v>3.0547653477421579</v>
      </c>
      <c r="X2106" s="93">
        <f t="shared" si="230"/>
        <v>3.9727413620873455</v>
      </c>
      <c r="Y2106" s="93">
        <f t="shared" si="229"/>
        <v>5.1665748865800536</v>
      </c>
      <c r="Z2106" s="93">
        <f t="shared" si="229"/>
        <v>6.7191628212651828</v>
      </c>
      <c r="AA2106" s="93">
        <f t="shared" si="229"/>
        <v>8.738313100994624</v>
      </c>
      <c r="AB2106" s="93">
        <f t="shared" si="229"/>
        <v>11.364230616551191</v>
      </c>
      <c r="AC2106" s="95">
        <f t="shared" si="229"/>
        <v>14.779252701698189</v>
      </c>
      <c r="AE2106" s="96"/>
    </row>
    <row r="2107" spans="3:31" ht="24.75" customHeight="1" x14ac:dyDescent="0.25">
      <c r="C2107" s="91">
        <f>ABS(E2107-Dashboard!$F$13)</f>
        <v>25.986573238022995</v>
      </c>
      <c r="D2107" s="92">
        <f t="shared" si="227"/>
        <v>0.30060622874312859</v>
      </c>
      <c r="E2107" s="93" cm="1">
        <f t="array" ref="E2107">SUM('DRE + DCF'!$S$41/TIR!S2107,'DRE + DCF'!$U$41:$AD$41/TIR!T2107:AC2107,TIR!F2107)</f>
        <v>23.523426761977003</v>
      </c>
      <c r="F2107" s="100">
        <f>'DRE + DCF'!$AE$38*'DRE + DCF'!$AE$39*(1+G2107)/(R2107-G2107)/AC2107</f>
        <v>7.1290924853162023</v>
      </c>
      <c r="G2107" s="92">
        <f>R2107*(1-'DRE + DCF'!$AE$39)</f>
        <v>0.18036373724587715</v>
      </c>
      <c r="H2107" s="94">
        <f t="shared" si="232"/>
        <v>0.30060622874312859</v>
      </c>
      <c r="I2107" s="94">
        <f t="shared" si="231"/>
        <v>0.30060622874312859</v>
      </c>
      <c r="J2107" s="94">
        <f t="shared" si="231"/>
        <v>0.30060622874312859</v>
      </c>
      <c r="K2107" s="94">
        <f t="shared" si="231"/>
        <v>0.30060622874312859</v>
      </c>
      <c r="L2107" s="94">
        <f t="shared" si="231"/>
        <v>0.30060622874312859</v>
      </c>
      <c r="M2107" s="94">
        <f t="shared" si="231"/>
        <v>0.30060622874312859</v>
      </c>
      <c r="N2107" s="94">
        <f t="shared" si="231"/>
        <v>0.30060622874312859</v>
      </c>
      <c r="O2107" s="94">
        <f t="shared" si="231"/>
        <v>0.30060622874312859</v>
      </c>
      <c r="P2107" s="94">
        <f t="shared" si="231"/>
        <v>0.30060622874312859</v>
      </c>
      <c r="Q2107" s="94">
        <f t="shared" si="231"/>
        <v>0.30060622874312859</v>
      </c>
      <c r="R2107" s="94">
        <f t="shared" si="231"/>
        <v>0.30060622874312859</v>
      </c>
      <c r="S2107" s="93">
        <f>(1+H2107)^((5-Dashboard!$F$9)*3/12)</f>
        <v>1.0679144361808182</v>
      </c>
      <c r="T2107" s="93">
        <f t="shared" si="230"/>
        <v>1.3889361674614784</v>
      </c>
      <c r="U2107" s="93">
        <f t="shared" si="230"/>
        <v>1.8064590307270079</v>
      </c>
      <c r="V2107" s="93">
        <f t="shared" si="230"/>
        <v>2.3494918673328211</v>
      </c>
      <c r="W2107" s="93">
        <f t="shared" si="230"/>
        <v>3.0557637570343914</v>
      </c>
      <c r="X2107" s="93">
        <f t="shared" si="230"/>
        <v>3.9743453759664336</v>
      </c>
      <c r="Y2107" s="93">
        <f t="shared" si="229"/>
        <v>5.1690583511583945</v>
      </c>
      <c r="Z2107" s="93">
        <f t="shared" si="229"/>
        <v>6.7229094882532943</v>
      </c>
      <c r="AA2107" s="93">
        <f t="shared" si="229"/>
        <v>8.7438579556985143</v>
      </c>
      <c r="AB2107" s="93">
        <f t="shared" si="229"/>
        <v>11.372316120426646</v>
      </c>
      <c r="AC2107" s="95">
        <f t="shared" si="229"/>
        <v>14.790905181462787</v>
      </c>
      <c r="AE2107" s="96"/>
    </row>
    <row r="2108" spans="3:31" ht="24.75" customHeight="1" x14ac:dyDescent="0.25">
      <c r="C2108" s="91">
        <f>ABS(E2108-Dashboard!$F$13)</f>
        <v>25.999483492886512</v>
      </c>
      <c r="D2108" s="92">
        <f t="shared" si="227"/>
        <v>0.30070622874312858</v>
      </c>
      <c r="E2108" s="93" cm="1">
        <f t="array" ref="E2108">SUM('DRE + DCF'!$S$41/TIR!S2108,'DRE + DCF'!$U$41:$AD$41/TIR!T2108:AC2108,TIR!F2108)</f>
        <v>23.510516507113486</v>
      </c>
      <c r="F2108" s="100">
        <f>'DRE + DCF'!$AE$38*'DRE + DCF'!$AE$39*(1+G2108)/(R2108-G2108)/AC2108</f>
        <v>7.1214695823706311</v>
      </c>
      <c r="G2108" s="92">
        <f>R2108*(1-'DRE + DCF'!$AE$39)</f>
        <v>0.18042373724587715</v>
      </c>
      <c r="H2108" s="94">
        <f t="shared" si="232"/>
        <v>0.30070622874312858</v>
      </c>
      <c r="I2108" s="94">
        <f t="shared" si="231"/>
        <v>0.30070622874312858</v>
      </c>
      <c r="J2108" s="94">
        <f t="shared" si="231"/>
        <v>0.30070622874312858</v>
      </c>
      <c r="K2108" s="94">
        <f t="shared" si="231"/>
        <v>0.30070622874312858</v>
      </c>
      <c r="L2108" s="94">
        <f t="shared" si="231"/>
        <v>0.30070622874312858</v>
      </c>
      <c r="M2108" s="94">
        <f t="shared" si="231"/>
        <v>0.30070622874312858</v>
      </c>
      <c r="N2108" s="94">
        <f t="shared" si="231"/>
        <v>0.30070622874312858</v>
      </c>
      <c r="O2108" s="94">
        <f t="shared" si="231"/>
        <v>0.30070622874312858</v>
      </c>
      <c r="P2108" s="94">
        <f t="shared" si="231"/>
        <v>0.30070622874312858</v>
      </c>
      <c r="Q2108" s="94">
        <f t="shared" si="231"/>
        <v>0.30070622874312858</v>
      </c>
      <c r="R2108" s="94">
        <f t="shared" si="231"/>
        <v>0.30070622874312858</v>
      </c>
      <c r="S2108" s="93">
        <f>(1+H2108)^((5-Dashboard!$F$9)*3/12)</f>
        <v>1.0679349628326038</v>
      </c>
      <c r="T2108" s="93">
        <f t="shared" si="230"/>
        <v>1.3890696580489292</v>
      </c>
      <c r="U2108" s="93">
        <f t="shared" si="230"/>
        <v>1.8067715563823299</v>
      </c>
      <c r="V2108" s="93">
        <f t="shared" si="230"/>
        <v>2.3500790173024133</v>
      </c>
      <c r="W2108" s="93">
        <f t="shared" si="230"/>
        <v>3.0567624158437798</v>
      </c>
      <c r="X2108" s="93">
        <f t="shared" si="230"/>
        <v>3.9759499140758976</v>
      </c>
      <c r="Y2108" s="93">
        <f t="shared" si="229"/>
        <v>5.1715428184092271</v>
      </c>
      <c r="Z2108" s="93">
        <f t="shared" si="229"/>
        <v>6.7266579561166759</v>
      </c>
      <c r="AA2108" s="93">
        <f t="shared" si="229"/>
        <v>8.7494059021454831</v>
      </c>
      <c r="AB2108" s="93">
        <f t="shared" si="229"/>
        <v>11.380406754722522</v>
      </c>
      <c r="AC2108" s="95">
        <f t="shared" si="229"/>
        <v>14.802565951497957</v>
      </c>
      <c r="AE2108" s="96"/>
    </row>
    <row r="2109" spans="3:31" ht="24.75" customHeight="1" x14ac:dyDescent="0.25">
      <c r="C2109" s="91">
        <f>ABS(E2109-Dashboard!$F$13)</f>
        <v>26.012381517521924</v>
      </c>
      <c r="D2109" s="92">
        <f t="shared" si="227"/>
        <v>0.30080622874312857</v>
      </c>
      <c r="E2109" s="93" cm="1">
        <f t="array" ref="E2109">SUM('DRE + DCF'!$S$41/TIR!S2109,'DRE + DCF'!$U$41:$AD$41/TIR!T2109:AC2109,TIR!F2109)</f>
        <v>23.497618482478074</v>
      </c>
      <c r="F2109" s="100">
        <f>'DRE + DCF'!$AE$38*'DRE + DCF'!$AE$39*(1+G2109)/(R2109-G2109)/AC2109</f>
        <v>7.1138560296770752</v>
      </c>
      <c r="G2109" s="92">
        <f>R2109*(1-'DRE + DCF'!$AE$39)</f>
        <v>0.18048373724587713</v>
      </c>
      <c r="H2109" s="94">
        <f t="shared" si="232"/>
        <v>0.30080622874312857</v>
      </c>
      <c r="I2109" s="94">
        <f t="shared" si="231"/>
        <v>0.30080622874312857</v>
      </c>
      <c r="J2109" s="94">
        <f t="shared" si="231"/>
        <v>0.30080622874312857</v>
      </c>
      <c r="K2109" s="94">
        <f t="shared" si="231"/>
        <v>0.30080622874312857</v>
      </c>
      <c r="L2109" s="94">
        <f t="shared" si="231"/>
        <v>0.30080622874312857</v>
      </c>
      <c r="M2109" s="94">
        <f t="shared" si="231"/>
        <v>0.30080622874312857</v>
      </c>
      <c r="N2109" s="94">
        <f t="shared" si="231"/>
        <v>0.30080622874312857</v>
      </c>
      <c r="O2109" s="94">
        <f t="shared" si="231"/>
        <v>0.30080622874312857</v>
      </c>
      <c r="P2109" s="94">
        <f t="shared" si="231"/>
        <v>0.30080622874312857</v>
      </c>
      <c r="Q2109" s="94">
        <f t="shared" si="231"/>
        <v>0.30080622874312857</v>
      </c>
      <c r="R2109" s="94">
        <f t="shared" si="231"/>
        <v>0.30080622874312857</v>
      </c>
      <c r="S2109" s="93">
        <f>(1+H2109)^((5-Dashboard!$F$9)*3/12)</f>
        <v>1.0679554883008364</v>
      </c>
      <c r="T2109" s="93">
        <f t="shared" si="230"/>
        <v>1.3892031512021374</v>
      </c>
      <c r="U2109" s="93">
        <f t="shared" si="230"/>
        <v>1.8070841120733225</v>
      </c>
      <c r="V2109" s="93">
        <f t="shared" si="230"/>
        <v>2.3506662688477236</v>
      </c>
      <c r="W2109" s="93">
        <f t="shared" si="230"/>
        <v>3.0577613242134882</v>
      </c>
      <c r="X2109" s="93">
        <f t="shared" si="230"/>
        <v>3.9775549765467426</v>
      </c>
      <c r="Y2109" s="93">
        <f t="shared" si="229"/>
        <v>5.1740282886602316</v>
      </c>
      <c r="Z2109" s="93">
        <f t="shared" si="229"/>
        <v>6.7304082255823792</v>
      </c>
      <c r="AA2109" s="93">
        <f t="shared" si="229"/>
        <v>8.7549569418215469</v>
      </c>
      <c r="AB2109" s="93">
        <f t="shared" si="229"/>
        <v>11.38850252229936</v>
      </c>
      <c r="AC2109" s="95">
        <f t="shared" si="229"/>
        <v>14.814235017063838</v>
      </c>
      <c r="AE2109" s="96"/>
    </row>
    <row r="2110" spans="3:31" ht="24.75" customHeight="1" x14ac:dyDescent="0.25">
      <c r="C2110" s="91">
        <f>ABS(E2110-Dashboard!$F$13)</f>
        <v>26.025267327094966</v>
      </c>
      <c r="D2110" s="92">
        <f t="shared" si="227"/>
        <v>0.30090622874312856</v>
      </c>
      <c r="E2110" s="93" cm="1">
        <f t="array" ref="E2110">SUM('DRE + DCF'!$S$41/TIR!S2110,'DRE + DCF'!$U$41:$AD$41/TIR!T2110:AC2110,TIR!F2110)</f>
        <v>23.484732672905032</v>
      </c>
      <c r="F2110" s="100">
        <f>'DRE + DCF'!$AE$38*'DRE + DCF'!$AE$39*(1+G2110)/(R2110-G2110)/AC2110</f>
        <v>7.10625181408665</v>
      </c>
      <c r="G2110" s="92">
        <f>R2110*(1-'DRE + DCF'!$AE$39)</f>
        <v>0.18054373724587713</v>
      </c>
      <c r="H2110" s="94">
        <f t="shared" si="232"/>
        <v>0.30090622874312856</v>
      </c>
      <c r="I2110" s="94">
        <f t="shared" si="231"/>
        <v>0.30090622874312856</v>
      </c>
      <c r="J2110" s="94">
        <f t="shared" si="231"/>
        <v>0.30090622874312856</v>
      </c>
      <c r="K2110" s="94">
        <f t="shared" si="231"/>
        <v>0.30090622874312856</v>
      </c>
      <c r="L2110" s="94">
        <f t="shared" si="231"/>
        <v>0.30090622874312856</v>
      </c>
      <c r="M2110" s="94">
        <f t="shared" si="231"/>
        <v>0.30090622874312856</v>
      </c>
      <c r="N2110" s="94">
        <f t="shared" si="231"/>
        <v>0.30090622874312856</v>
      </c>
      <c r="O2110" s="94">
        <f t="shared" si="231"/>
        <v>0.30090622874312856</v>
      </c>
      <c r="P2110" s="94">
        <f t="shared" si="231"/>
        <v>0.30090622874312856</v>
      </c>
      <c r="Q2110" s="94">
        <f t="shared" si="231"/>
        <v>0.30090622874312856</v>
      </c>
      <c r="R2110" s="94">
        <f t="shared" si="231"/>
        <v>0.30090622874312856</v>
      </c>
      <c r="S2110" s="93">
        <f>(1+H2110)^((5-Dashboard!$F$9)*3/12)</f>
        <v>1.0679760125856754</v>
      </c>
      <c r="T2110" s="93">
        <f t="shared" si="230"/>
        <v>1.3893366469209549</v>
      </c>
      <c r="U2110" s="93">
        <f t="shared" si="230"/>
        <v>1.8073966978005631</v>
      </c>
      <c r="V2110" s="93">
        <f t="shared" si="230"/>
        <v>2.3512536219785147</v>
      </c>
      <c r="W2110" s="93">
        <f t="shared" si="230"/>
        <v>3.0587604821866914</v>
      </c>
      <c r="X2110" s="93">
        <f t="shared" si="230"/>
        <v>3.979160563510002</v>
      </c>
      <c r="Y2110" s="93">
        <f t="shared" si="229"/>
        <v>5.1765147622391794</v>
      </c>
      <c r="Z2110" s="93">
        <f t="shared" si="229"/>
        <v>6.7341602973777039</v>
      </c>
      <c r="AA2110" s="93">
        <f t="shared" si="229"/>
        <v>8.7605110762133336</v>
      </c>
      <c r="AB2110" s="93">
        <f t="shared" si="229"/>
        <v>11.396603426019094</v>
      </c>
      <c r="AC2110" s="95">
        <f t="shared" si="229"/>
        <v>14.825912383423519</v>
      </c>
      <c r="AE2110" s="96"/>
    </row>
    <row r="2111" spans="3:31" ht="24.75" customHeight="1" x14ac:dyDescent="0.25">
      <c r="C2111" s="91">
        <f>ABS(E2111-Dashboard!$F$13)</f>
        <v>26.038140936748526</v>
      </c>
      <c r="D2111" s="92">
        <f t="shared" si="227"/>
        <v>0.30100622874312855</v>
      </c>
      <c r="E2111" s="93" cm="1">
        <f t="array" ref="E2111">SUM('DRE + DCF'!$S$41/TIR!S2111,'DRE + DCF'!$U$41:$AD$41/TIR!T2111:AC2111,TIR!F2111)</f>
        <v>23.471859063251472</v>
      </c>
      <c r="F2111" s="100">
        <f>'DRE + DCF'!$AE$38*'DRE + DCF'!$AE$39*(1+G2111)/(R2111-G2111)/AC2111</f>
        <v>7.0986569224716751</v>
      </c>
      <c r="G2111" s="92">
        <f>R2111*(1-'DRE + DCF'!$AE$39)</f>
        <v>0.18060373724587711</v>
      </c>
      <c r="H2111" s="94">
        <f t="shared" si="232"/>
        <v>0.30100622874312855</v>
      </c>
      <c r="I2111" s="94">
        <f t="shared" si="231"/>
        <v>0.30100622874312855</v>
      </c>
      <c r="J2111" s="94">
        <f t="shared" si="231"/>
        <v>0.30100622874312855</v>
      </c>
      <c r="K2111" s="94">
        <f t="shared" si="231"/>
        <v>0.30100622874312855</v>
      </c>
      <c r="L2111" s="94">
        <f t="shared" si="231"/>
        <v>0.30100622874312855</v>
      </c>
      <c r="M2111" s="94">
        <f t="shared" si="231"/>
        <v>0.30100622874312855</v>
      </c>
      <c r="N2111" s="94">
        <f t="shared" si="231"/>
        <v>0.30100622874312855</v>
      </c>
      <c r="O2111" s="94">
        <f t="shared" si="231"/>
        <v>0.30100622874312855</v>
      </c>
      <c r="P2111" s="94">
        <f t="shared" si="231"/>
        <v>0.30100622874312855</v>
      </c>
      <c r="Q2111" s="94">
        <f t="shared" si="231"/>
        <v>0.30100622874312855</v>
      </c>
      <c r="R2111" s="94">
        <f t="shared" si="231"/>
        <v>0.30100622874312855</v>
      </c>
      <c r="S2111" s="93">
        <f>(1+H2111)^((5-Dashboard!$F$9)*3/12)</f>
        <v>1.06799653568728</v>
      </c>
      <c r="T2111" s="93">
        <f t="shared" si="230"/>
        <v>1.3894701452052343</v>
      </c>
      <c r="U2111" s="93">
        <f t="shared" si="230"/>
        <v>1.8077093135646289</v>
      </c>
      <c r="V2111" s="93">
        <f t="shared" si="230"/>
        <v>2.3518410767045475</v>
      </c>
      <c r="W2111" s="93">
        <f t="shared" si="230"/>
        <v>3.0597598898065623</v>
      </c>
      <c r="X2111" s="93">
        <f t="shared" si="230"/>
        <v>3.9807666750967261</v>
      </c>
      <c r="Y2111" s="93">
        <f t="shared" si="229"/>
        <v>5.1790022394739141</v>
      </c>
      <c r="Z2111" s="93">
        <f t="shared" si="229"/>
        <v>6.7379141722301741</v>
      </c>
      <c r="AA2111" s="93">
        <f t="shared" si="229"/>
        <v>8.7660683068080569</v>
      </c>
      <c r="AB2111" s="93">
        <f t="shared" si="229"/>
        <v>11.404709468745013</v>
      </c>
      <c r="AC2111" s="95">
        <f t="shared" si="229"/>
        <v>14.837598055842998</v>
      </c>
      <c r="AE2111" s="96"/>
    </row>
    <row r="2112" spans="3:31" ht="24.75" customHeight="1" x14ac:dyDescent="0.25">
      <c r="C2112" s="91">
        <f>ABS(E2112-Dashboard!$F$13)</f>
        <v>26.051002361602688</v>
      </c>
      <c r="D2112" s="92">
        <f t="shared" si="227"/>
        <v>0.30110622874312853</v>
      </c>
      <c r="E2112" s="93" cm="1">
        <f t="array" ref="E2112">SUM('DRE + DCF'!$S$41/TIR!S2112,'DRE + DCF'!$U$41:$AD$41/TIR!T2112:AC2112,TIR!F2112)</f>
        <v>23.45899763839731</v>
      </c>
      <c r="F2112" s="100">
        <f>'DRE + DCF'!$AE$38*'DRE + DCF'!$AE$39*(1+G2112)/(R2112-G2112)/AC2112</f>
        <v>7.0910713417256064</v>
      </c>
      <c r="G2112" s="92">
        <f>R2112*(1-'DRE + DCF'!$AE$39)</f>
        <v>0.18066373724587712</v>
      </c>
      <c r="H2112" s="94">
        <f t="shared" si="232"/>
        <v>0.30110622874312853</v>
      </c>
      <c r="I2112" s="94">
        <f t="shared" si="231"/>
        <v>0.30110622874312853</v>
      </c>
      <c r="J2112" s="94">
        <f t="shared" si="231"/>
        <v>0.30110622874312853</v>
      </c>
      <c r="K2112" s="94">
        <f t="shared" si="231"/>
        <v>0.30110622874312853</v>
      </c>
      <c r="L2112" s="94">
        <f t="shared" si="231"/>
        <v>0.30110622874312853</v>
      </c>
      <c r="M2112" s="94">
        <f t="shared" si="231"/>
        <v>0.30110622874312853</v>
      </c>
      <c r="N2112" s="94">
        <f t="shared" si="231"/>
        <v>0.30110622874312853</v>
      </c>
      <c r="O2112" s="94">
        <f t="shared" si="231"/>
        <v>0.30110622874312853</v>
      </c>
      <c r="P2112" s="94">
        <f t="shared" si="231"/>
        <v>0.30110622874312853</v>
      </c>
      <c r="Q2112" s="94">
        <f t="shared" si="231"/>
        <v>0.30110622874312853</v>
      </c>
      <c r="R2112" s="94">
        <f t="shared" si="231"/>
        <v>0.30110622874312853</v>
      </c>
      <c r="S2112" s="93">
        <f>(1+H2112)^((5-Dashboard!$F$9)*3/12)</f>
        <v>1.0680170576058097</v>
      </c>
      <c r="T2112" s="93">
        <f t="shared" si="230"/>
        <v>1.3896036460548278</v>
      </c>
      <c r="U2112" s="93">
        <f t="shared" si="230"/>
        <v>1.8080219593660982</v>
      </c>
      <c r="V2112" s="93">
        <f t="shared" si="230"/>
        <v>2.3524286330355859</v>
      </c>
      <c r="W2112" s="93">
        <f t="shared" si="230"/>
        <v>3.0607595471162843</v>
      </c>
      <c r="X2112" s="93">
        <f t="shared" si="230"/>
        <v>3.9823733114379949</v>
      </c>
      <c r="Y2112" s="93">
        <f t="shared" si="229"/>
        <v>5.1814907206923744</v>
      </c>
      <c r="Z2112" s="93">
        <f t="shared" si="229"/>
        <v>6.7416698508675701</v>
      </c>
      <c r="AA2112" s="93">
        <f t="shared" si="229"/>
        <v>8.7716286350935544</v>
      </c>
      <c r="AB2112" s="93">
        <f t="shared" si="229"/>
        <v>11.412820653341811</v>
      </c>
      <c r="AC2112" s="95">
        <f t="shared" si="229"/>
        <v>14.849292039591251</v>
      </c>
      <c r="AE2112" s="96"/>
    </row>
    <row r="2113" spans="3:31" ht="24.75" customHeight="1" x14ac:dyDescent="0.25">
      <c r="C2113" s="91">
        <f>ABS(E2113-Dashboard!$F$13)</f>
        <v>26.063851616754697</v>
      </c>
      <c r="D2113" s="92">
        <f t="shared" si="227"/>
        <v>0.30120622874312852</v>
      </c>
      <c r="E2113" s="93" cm="1">
        <f t="array" ref="E2113">SUM('DRE + DCF'!$S$41/TIR!S2113,'DRE + DCF'!$U$41:$AD$41/TIR!T2113:AC2113,TIR!F2113)</f>
        <v>23.446148383245301</v>
      </c>
      <c r="F2113" s="100">
        <f>'DRE + DCF'!$AE$38*'DRE + DCF'!$AE$39*(1+G2113)/(R2113-G2113)/AC2113</f>
        <v>7.0834950587630434</v>
      </c>
      <c r="G2113" s="92">
        <f>R2113*(1-'DRE + DCF'!$AE$39)</f>
        <v>0.18072373724587712</v>
      </c>
      <c r="H2113" s="94">
        <f t="shared" si="232"/>
        <v>0.30120622874312852</v>
      </c>
      <c r="I2113" s="94">
        <f t="shared" si="231"/>
        <v>0.30120622874312852</v>
      </c>
      <c r="J2113" s="94">
        <f t="shared" si="231"/>
        <v>0.30120622874312852</v>
      </c>
      <c r="K2113" s="94">
        <f t="shared" si="231"/>
        <v>0.30120622874312852</v>
      </c>
      <c r="L2113" s="94">
        <f t="shared" si="231"/>
        <v>0.30120622874312852</v>
      </c>
      <c r="M2113" s="94">
        <f t="shared" si="231"/>
        <v>0.30120622874312852</v>
      </c>
      <c r="N2113" s="94">
        <f t="shared" si="231"/>
        <v>0.30120622874312852</v>
      </c>
      <c r="O2113" s="94">
        <f t="shared" si="231"/>
        <v>0.30120622874312852</v>
      </c>
      <c r="P2113" s="94">
        <f t="shared" si="231"/>
        <v>0.30120622874312852</v>
      </c>
      <c r="Q2113" s="94">
        <f t="shared" si="231"/>
        <v>0.30120622874312852</v>
      </c>
      <c r="R2113" s="94">
        <f t="shared" si="231"/>
        <v>0.30120622874312852</v>
      </c>
      <c r="S2113" s="93">
        <f>(1+H2113)^((5-Dashboard!$F$9)*3/12)</f>
        <v>1.0680375783414229</v>
      </c>
      <c r="T2113" s="93">
        <f t="shared" si="230"/>
        <v>1.3897371494695865</v>
      </c>
      <c r="U2113" s="93">
        <f t="shared" si="230"/>
        <v>1.808334635205546</v>
      </c>
      <c r="V2113" s="93">
        <f t="shared" si="230"/>
        <v>2.3530162909813894</v>
      </c>
      <c r="W2113" s="93">
        <f t="shared" si="230"/>
        <v>3.0617594541590378</v>
      </c>
      <c r="X2113" s="93">
        <f t="shared" si="230"/>
        <v>3.9839804726649013</v>
      </c>
      <c r="Y2113" s="93">
        <f t="shared" si="229"/>
        <v>5.1839802062225626</v>
      </c>
      <c r="Z2113" s="93">
        <f t="shared" si="229"/>
        <v>6.7454273340178865</v>
      </c>
      <c r="AA2113" s="93">
        <f t="shared" si="229"/>
        <v>8.77719206255823</v>
      </c>
      <c r="AB2113" s="93">
        <f t="shared" si="229"/>
        <v>11.420936982675517</v>
      </c>
      <c r="AC2113" s="95">
        <f t="shared" si="229"/>
        <v>14.860994339940135</v>
      </c>
      <c r="AE2113" s="96"/>
    </row>
    <row r="2114" spans="3:31" ht="24.75" customHeight="1" x14ac:dyDescent="0.25">
      <c r="C2114" s="91">
        <f>ABS(E2114-Dashboard!$F$13)</f>
        <v>26.076688717279126</v>
      </c>
      <c r="D2114" s="92">
        <f t="shared" si="227"/>
        <v>0.30130622874312851</v>
      </c>
      <c r="E2114" s="93" cm="1">
        <f t="array" ref="E2114">SUM('DRE + DCF'!$S$41/TIR!S2114,'DRE + DCF'!$U$41:$AD$41/TIR!T2114:AC2114,TIR!F2114)</f>
        <v>23.433311282720872</v>
      </c>
      <c r="F2114" s="100">
        <f>'DRE + DCF'!$AE$38*'DRE + DCF'!$AE$39*(1+G2114)/(R2114-G2114)/AC2114</f>
        <v>7.0759280605196269</v>
      </c>
      <c r="G2114" s="92">
        <f>R2114*(1-'DRE + DCF'!$AE$39)</f>
        <v>0.1807837372458771</v>
      </c>
      <c r="H2114" s="94">
        <f t="shared" si="232"/>
        <v>0.30130622874312851</v>
      </c>
      <c r="I2114" s="94">
        <f t="shared" si="231"/>
        <v>0.30130622874312851</v>
      </c>
      <c r="J2114" s="94">
        <f t="shared" si="231"/>
        <v>0.30130622874312851</v>
      </c>
      <c r="K2114" s="94">
        <f t="shared" si="231"/>
        <v>0.30130622874312851</v>
      </c>
      <c r="L2114" s="94">
        <f t="shared" si="231"/>
        <v>0.30130622874312851</v>
      </c>
      <c r="M2114" s="94">
        <f t="shared" si="231"/>
        <v>0.30130622874312851</v>
      </c>
      <c r="N2114" s="94">
        <f t="shared" si="231"/>
        <v>0.30130622874312851</v>
      </c>
      <c r="O2114" s="94">
        <f t="shared" si="231"/>
        <v>0.30130622874312851</v>
      </c>
      <c r="P2114" s="94">
        <f t="shared" si="231"/>
        <v>0.30130622874312851</v>
      </c>
      <c r="Q2114" s="94">
        <f t="shared" si="231"/>
        <v>0.30130622874312851</v>
      </c>
      <c r="R2114" s="94">
        <f t="shared" si="231"/>
        <v>0.30130622874312851</v>
      </c>
      <c r="S2114" s="93">
        <f>(1+H2114)^((5-Dashboard!$F$9)*3/12)</f>
        <v>1.0680580978942791</v>
      </c>
      <c r="T2114" s="93">
        <f t="shared" si="230"/>
        <v>1.3898706554493634</v>
      </c>
      <c r="U2114" s="93">
        <f t="shared" si="230"/>
        <v>1.8086473410835513</v>
      </c>
      <c r="V2114" s="93">
        <f t="shared" si="230"/>
        <v>2.3536040505517231</v>
      </c>
      <c r="W2114" s="93">
        <f t="shared" si="230"/>
        <v>3.0627596109780142</v>
      </c>
      <c r="X2114" s="93">
        <f t="shared" si="230"/>
        <v>3.9855881589085711</v>
      </c>
      <c r="Y2114" s="93">
        <f t="shared" si="229"/>
        <v>5.1864706963925817</v>
      </c>
      <c r="Z2114" s="93">
        <f t="shared" si="229"/>
        <v>6.7491866224093782</v>
      </c>
      <c r="AA2114" s="93">
        <f t="shared" si="229"/>
        <v>8.7827585906911203</v>
      </c>
      <c r="AB2114" s="93">
        <f t="shared" si="229"/>
        <v>11.429058459613575</v>
      </c>
      <c r="AC2114" s="95">
        <f t="shared" si="229"/>
        <v>14.872704962164491</v>
      </c>
      <c r="AE2114" s="96"/>
    </row>
    <row r="2115" spans="3:31" ht="24.75" customHeight="1" x14ac:dyDescent="0.25">
      <c r="C2115" s="91">
        <f>ABS(E2115-Dashboard!$F$13)</f>
        <v>26.089513678227814</v>
      </c>
      <c r="D2115" s="92">
        <f t="shared" si="227"/>
        <v>0.3014062287431285</v>
      </c>
      <c r="E2115" s="93" cm="1">
        <f t="array" ref="E2115">SUM('DRE + DCF'!$S$41/TIR!S2115,'DRE + DCF'!$U$41:$AD$41/TIR!T2115:AC2115,TIR!F2115)</f>
        <v>23.420486321772184</v>
      </c>
      <c r="F2115" s="100">
        <f>'DRE + DCF'!$AE$38*'DRE + DCF'!$AE$39*(1+G2115)/(R2115-G2115)/AC2115</f>
        <v>7.0683703339520569</v>
      </c>
      <c r="G2115" s="92">
        <f>R2115*(1-'DRE + DCF'!$AE$39)</f>
        <v>0.1808437372458771</v>
      </c>
      <c r="H2115" s="94">
        <f t="shared" si="232"/>
        <v>0.3014062287431285</v>
      </c>
      <c r="I2115" s="94">
        <f t="shared" si="231"/>
        <v>0.3014062287431285</v>
      </c>
      <c r="J2115" s="94">
        <f t="shared" si="231"/>
        <v>0.3014062287431285</v>
      </c>
      <c r="K2115" s="94">
        <f t="shared" si="231"/>
        <v>0.3014062287431285</v>
      </c>
      <c r="L2115" s="94">
        <f t="shared" si="231"/>
        <v>0.3014062287431285</v>
      </c>
      <c r="M2115" s="94">
        <f t="shared" si="231"/>
        <v>0.3014062287431285</v>
      </c>
      <c r="N2115" s="94">
        <f t="shared" si="231"/>
        <v>0.3014062287431285</v>
      </c>
      <c r="O2115" s="94">
        <f t="shared" si="231"/>
        <v>0.3014062287431285</v>
      </c>
      <c r="P2115" s="94">
        <f t="shared" si="231"/>
        <v>0.3014062287431285</v>
      </c>
      <c r="Q2115" s="94">
        <f t="shared" si="231"/>
        <v>0.3014062287431285</v>
      </c>
      <c r="R2115" s="94">
        <f t="shared" si="231"/>
        <v>0.3014062287431285</v>
      </c>
      <c r="S2115" s="93">
        <f>(1+H2115)^((5-Dashboard!$F$9)*3/12)</f>
        <v>1.0680786162645375</v>
      </c>
      <c r="T2115" s="93">
        <f t="shared" si="230"/>
        <v>1.3900041639940108</v>
      </c>
      <c r="U2115" s="93">
        <f t="shared" si="230"/>
        <v>1.8089600770006908</v>
      </c>
      <c r="V2115" s="93">
        <f t="shared" si="230"/>
        <v>2.3541919117563483</v>
      </c>
      <c r="W2115" s="93">
        <f t="shared" si="230"/>
        <v>3.063760017616405</v>
      </c>
      <c r="X2115" s="93">
        <f t="shared" si="230"/>
        <v>3.9871963703001465</v>
      </c>
      <c r="Y2115" s="93">
        <f t="shared" si="229"/>
        <v>5.1889621915306039</v>
      </c>
      <c r="Z2115" s="93">
        <f t="shared" si="229"/>
        <v>6.7529477167705227</v>
      </c>
      <c r="AA2115" s="93">
        <f t="shared" si="229"/>
        <v>8.7883282209818461</v>
      </c>
      <c r="AB2115" s="93">
        <f t="shared" si="229"/>
        <v>11.437185087024792</v>
      </c>
      <c r="AC2115" s="95">
        <f t="shared" si="229"/>
        <v>14.884423911542084</v>
      </c>
      <c r="AE2115" s="96"/>
    </row>
    <row r="2116" spans="3:31" ht="24.75" customHeight="1" x14ac:dyDescent="0.25">
      <c r="C2116" s="91">
        <f>ABS(E2116-Dashboard!$F$13)</f>
        <v>26.102326514629937</v>
      </c>
      <c r="D2116" s="92">
        <f t="shared" si="227"/>
        <v>0.30150622874312849</v>
      </c>
      <c r="E2116" s="93" cm="1">
        <f t="array" ref="E2116">SUM('DRE + DCF'!$S$41/TIR!S2116,'DRE + DCF'!$U$41:$AD$41/TIR!T2116:AC2116,TIR!F2116)</f>
        <v>23.407673485370061</v>
      </c>
      <c r="F2116" s="100">
        <f>'DRE + DCF'!$AE$38*'DRE + DCF'!$AE$39*(1+G2116)/(R2116-G2116)/AC2116</f>
        <v>7.0608218660380251</v>
      </c>
      <c r="G2116" s="92">
        <f>R2116*(1-'DRE + DCF'!$AE$39)</f>
        <v>0.18090373724587708</v>
      </c>
      <c r="H2116" s="94">
        <f t="shared" si="232"/>
        <v>0.30150622874312849</v>
      </c>
      <c r="I2116" s="94">
        <f t="shared" si="231"/>
        <v>0.30150622874312849</v>
      </c>
      <c r="J2116" s="94">
        <f t="shared" si="231"/>
        <v>0.30150622874312849</v>
      </c>
      <c r="K2116" s="94">
        <f t="shared" si="231"/>
        <v>0.30150622874312849</v>
      </c>
      <c r="L2116" s="94">
        <f t="shared" ref="I2116:R2141" si="233">$D2116</f>
        <v>0.30150622874312849</v>
      </c>
      <c r="M2116" s="94">
        <f t="shared" si="233"/>
        <v>0.30150622874312849</v>
      </c>
      <c r="N2116" s="94">
        <f t="shared" si="233"/>
        <v>0.30150622874312849</v>
      </c>
      <c r="O2116" s="94">
        <f t="shared" si="233"/>
        <v>0.30150622874312849</v>
      </c>
      <c r="P2116" s="94">
        <f t="shared" si="233"/>
        <v>0.30150622874312849</v>
      </c>
      <c r="Q2116" s="94">
        <f t="shared" si="233"/>
        <v>0.30150622874312849</v>
      </c>
      <c r="R2116" s="94">
        <f t="shared" si="233"/>
        <v>0.30150622874312849</v>
      </c>
      <c r="S2116" s="93">
        <f>(1+H2116)^((5-Dashboard!$F$9)*3/12)</f>
        <v>1.0680991334523569</v>
      </c>
      <c r="T2116" s="93">
        <f t="shared" si="230"/>
        <v>1.3901376751033805</v>
      </c>
      <c r="U2116" s="93">
        <f t="shared" si="230"/>
        <v>1.8092728429575411</v>
      </c>
      <c r="V2116" s="93">
        <f t="shared" si="230"/>
        <v>2.3547798746050277</v>
      </c>
      <c r="W2116" s="93">
        <f t="shared" si="230"/>
        <v>3.0647606741174065</v>
      </c>
      <c r="X2116" s="93">
        <f t="shared" si="230"/>
        <v>3.9888051069707937</v>
      </c>
      <c r="Y2116" s="93">
        <f t="shared" si="229"/>
        <v>5.1914546919648892</v>
      </c>
      <c r="Z2116" s="93">
        <f t="shared" si="229"/>
        <v>6.7567106178300431</v>
      </c>
      <c r="AA2116" s="93">
        <f t="shared" si="229"/>
        <v>8.7939009549206339</v>
      </c>
      <c r="AB2116" s="93">
        <f t="shared" si="229"/>
        <v>11.445316867779351</v>
      </c>
      <c r="AC2116" s="95">
        <f t="shared" si="229"/>
        <v>14.896151193353619</v>
      </c>
      <c r="AE2116" s="96"/>
    </row>
    <row r="2117" spans="3:31" ht="24.75" customHeight="1" x14ac:dyDescent="0.25">
      <c r="C2117" s="91">
        <f>ABS(E2117-Dashboard!$F$13)</f>
        <v>26.115127241492065</v>
      </c>
      <c r="D2117" s="92">
        <f t="shared" si="227"/>
        <v>0.30160622874312848</v>
      </c>
      <c r="E2117" s="93" cm="1">
        <f t="array" ref="E2117">SUM('DRE + DCF'!$S$41/TIR!S2117,'DRE + DCF'!$U$41:$AD$41/TIR!T2117:AC2117,TIR!F2117)</f>
        <v>23.394872758507933</v>
      </c>
      <c r="F2117" s="100">
        <f>'DRE + DCF'!$AE$38*'DRE + DCF'!$AE$39*(1+G2117)/(R2117-G2117)/AC2117</f>
        <v>7.0532826437761891</v>
      </c>
      <c r="G2117" s="92">
        <f>R2117*(1-'DRE + DCF'!$AE$39)</f>
        <v>0.18096373724587708</v>
      </c>
      <c r="H2117" s="94">
        <f t="shared" si="232"/>
        <v>0.30160622874312848</v>
      </c>
      <c r="I2117" s="94">
        <f t="shared" si="233"/>
        <v>0.30160622874312848</v>
      </c>
      <c r="J2117" s="94">
        <f t="shared" si="233"/>
        <v>0.30160622874312848</v>
      </c>
      <c r="K2117" s="94">
        <f t="shared" si="233"/>
        <v>0.30160622874312848</v>
      </c>
      <c r="L2117" s="94">
        <f t="shared" si="233"/>
        <v>0.30160622874312848</v>
      </c>
      <c r="M2117" s="94">
        <f t="shared" si="233"/>
        <v>0.30160622874312848</v>
      </c>
      <c r="N2117" s="94">
        <f t="shared" si="233"/>
        <v>0.30160622874312848</v>
      </c>
      <c r="O2117" s="94">
        <f t="shared" si="233"/>
        <v>0.30160622874312848</v>
      </c>
      <c r="P2117" s="94">
        <f t="shared" si="233"/>
        <v>0.30160622874312848</v>
      </c>
      <c r="Q2117" s="94">
        <f t="shared" si="233"/>
        <v>0.30160622874312848</v>
      </c>
      <c r="R2117" s="94">
        <f t="shared" si="233"/>
        <v>0.30160622874312848</v>
      </c>
      <c r="S2117" s="93">
        <f>(1+H2117)^((5-Dashboard!$F$9)*3/12)</f>
        <v>1.0681196494578962</v>
      </c>
      <c r="T2117" s="93">
        <f t="shared" si="230"/>
        <v>1.3902711887773247</v>
      </c>
      <c r="U2117" s="93">
        <f t="shared" si="230"/>
        <v>1.8095856389546796</v>
      </c>
      <c r="V2117" s="93">
        <f t="shared" si="230"/>
        <v>2.3553679391075248</v>
      </c>
      <c r="W2117" s="93">
        <f t="shared" si="230"/>
        <v>3.06576158052422</v>
      </c>
      <c r="X2117" s="93">
        <f t="shared" si="230"/>
        <v>3.9904143690517029</v>
      </c>
      <c r="Y2117" s="93">
        <f t="shared" si="229"/>
        <v>5.1939481980237776</v>
      </c>
      <c r="Z2117" s="93">
        <f t="shared" si="229"/>
        <v>6.7604753263168966</v>
      </c>
      <c r="AA2117" s="93">
        <f t="shared" si="229"/>
        <v>8.7994767939983074</v>
      </c>
      <c r="AB2117" s="93">
        <f t="shared" si="229"/>
        <v>11.453453804748811</v>
      </c>
      <c r="AC2117" s="95">
        <f t="shared" si="229"/>
        <v>14.907886812882737</v>
      </c>
      <c r="AE2117" s="96"/>
    </row>
    <row r="2118" spans="3:31" ht="24.75" customHeight="1" x14ac:dyDescent="0.25">
      <c r="C2118" s="91">
        <f>ABS(E2118-Dashboard!$F$13)</f>
        <v>26.127915873798187</v>
      </c>
      <c r="D2118" s="92">
        <f t="shared" si="227"/>
        <v>0.30170622874312847</v>
      </c>
      <c r="E2118" s="93" cm="1">
        <f t="array" ref="E2118">SUM('DRE + DCF'!$S$41/TIR!S2118,'DRE + DCF'!$U$41:$AD$41/TIR!T2118:AC2118,TIR!F2118)</f>
        <v>23.382084126201811</v>
      </c>
      <c r="F2118" s="100">
        <f>'DRE + DCF'!$AE$38*'DRE + DCF'!$AE$39*(1+G2118)/(R2118-G2118)/AC2118</f>
        <v>7.0457526541861188</v>
      </c>
      <c r="G2118" s="92">
        <f>R2118*(1-'DRE + DCF'!$AE$39)</f>
        <v>0.18102373724587709</v>
      </c>
      <c r="H2118" s="94">
        <f t="shared" si="232"/>
        <v>0.30170622874312847</v>
      </c>
      <c r="I2118" s="94">
        <f t="shared" si="233"/>
        <v>0.30170622874312847</v>
      </c>
      <c r="J2118" s="94">
        <f t="shared" si="233"/>
        <v>0.30170622874312847</v>
      </c>
      <c r="K2118" s="94">
        <f t="shared" si="233"/>
        <v>0.30170622874312847</v>
      </c>
      <c r="L2118" s="94">
        <f t="shared" si="233"/>
        <v>0.30170622874312847</v>
      </c>
      <c r="M2118" s="94">
        <f t="shared" si="233"/>
        <v>0.30170622874312847</v>
      </c>
      <c r="N2118" s="94">
        <f t="shared" si="233"/>
        <v>0.30170622874312847</v>
      </c>
      <c r="O2118" s="94">
        <f t="shared" si="233"/>
        <v>0.30170622874312847</v>
      </c>
      <c r="P2118" s="94">
        <f t="shared" si="233"/>
        <v>0.30170622874312847</v>
      </c>
      <c r="Q2118" s="94">
        <f t="shared" si="233"/>
        <v>0.30170622874312847</v>
      </c>
      <c r="R2118" s="94">
        <f t="shared" si="233"/>
        <v>0.30170622874312847</v>
      </c>
      <c r="S2118" s="93">
        <f>(1+H2118)^((5-Dashboard!$F$9)*3/12)</f>
        <v>1.0681401642813144</v>
      </c>
      <c r="T2118" s="93">
        <f t="shared" si="230"/>
        <v>1.3904047050156956</v>
      </c>
      <c r="U2118" s="93">
        <f t="shared" si="230"/>
        <v>1.809898464992683</v>
      </c>
      <c r="V2118" s="93">
        <f t="shared" si="230"/>
        <v>2.3559561052736027</v>
      </c>
      <c r="W2118" s="93">
        <f t="shared" si="230"/>
        <v>3.0667627368800501</v>
      </c>
      <c r="X2118" s="93">
        <f t="shared" si="230"/>
        <v>3.9920241566740851</v>
      </c>
      <c r="Y2118" s="93">
        <f t="shared" si="229"/>
        <v>5.1964427100356909</v>
      </c>
      <c r="Z2118" s="93">
        <f t="shared" si="229"/>
        <v>6.7642418429602813</v>
      </c>
      <c r="AA2118" s="93">
        <f t="shared" si="229"/>
        <v>8.8050557397062974</v>
      </c>
      <c r="AB2118" s="93">
        <f t="shared" si="229"/>
        <v>11.461595900806122</v>
      </c>
      <c r="AC2118" s="95">
        <f t="shared" si="229"/>
        <v>14.919630775416037</v>
      </c>
      <c r="AE2118" s="96"/>
    </row>
    <row r="2119" spans="3:31" ht="24.75" customHeight="1" x14ac:dyDescent="0.25">
      <c r="C2119" s="91">
        <f>ABS(E2119-Dashboard!$F$13)</f>
        <v>26.140692426509759</v>
      </c>
      <c r="D2119" s="92">
        <f t="shared" si="227"/>
        <v>0.30180622874312846</v>
      </c>
      <c r="E2119" s="93" cm="1">
        <f t="array" ref="E2119">SUM('DRE + DCF'!$S$41/TIR!S2119,'DRE + DCF'!$U$41:$AD$41/TIR!T2119:AC2119,TIR!F2119)</f>
        <v>23.369307573490239</v>
      </c>
      <c r="F2119" s="100">
        <f>'DRE + DCF'!$AE$38*'DRE + DCF'!$AE$39*(1+G2119)/(R2119-G2119)/AC2119</f>
        <v>7.0382318843082645</v>
      </c>
      <c r="G2119" s="92">
        <f>R2119*(1-'DRE + DCF'!$AE$39)</f>
        <v>0.18108373724587706</v>
      </c>
      <c r="H2119" s="94">
        <f t="shared" si="232"/>
        <v>0.30180622874312846</v>
      </c>
      <c r="I2119" s="94">
        <f t="shared" si="233"/>
        <v>0.30180622874312846</v>
      </c>
      <c r="J2119" s="94">
        <f t="shared" si="233"/>
        <v>0.30180622874312846</v>
      </c>
      <c r="K2119" s="94">
        <f t="shared" si="233"/>
        <v>0.30180622874312846</v>
      </c>
      <c r="L2119" s="94">
        <f t="shared" si="233"/>
        <v>0.30180622874312846</v>
      </c>
      <c r="M2119" s="94">
        <f t="shared" si="233"/>
        <v>0.30180622874312846</v>
      </c>
      <c r="N2119" s="94">
        <f t="shared" si="233"/>
        <v>0.30180622874312846</v>
      </c>
      <c r="O2119" s="94">
        <f t="shared" si="233"/>
        <v>0.30180622874312846</v>
      </c>
      <c r="P2119" s="94">
        <f t="shared" si="233"/>
        <v>0.30180622874312846</v>
      </c>
      <c r="Q2119" s="94">
        <f t="shared" si="233"/>
        <v>0.30180622874312846</v>
      </c>
      <c r="R2119" s="94">
        <f t="shared" si="233"/>
        <v>0.30180622874312846</v>
      </c>
      <c r="S2119" s="93">
        <f>(1+H2119)^((5-Dashboard!$F$9)*3/12)</f>
        <v>1.0681606779227708</v>
      </c>
      <c r="T2119" s="93">
        <f t="shared" si="230"/>
        <v>1.3905382238183457</v>
      </c>
      <c r="U2119" s="93">
        <f t="shared" si="230"/>
        <v>1.8102113210721289</v>
      </c>
      <c r="V2119" s="93">
        <f t="shared" si="230"/>
        <v>2.3565443731130244</v>
      </c>
      <c r="W2119" s="93">
        <f t="shared" si="230"/>
        <v>3.0677641432281062</v>
      </c>
      <c r="X2119" s="93">
        <f t="shared" si="230"/>
        <v>3.9936344699691757</v>
      </c>
      <c r="Y2119" s="93">
        <f t="shared" si="229"/>
        <v>5.1989382283291352</v>
      </c>
      <c r="Z2119" s="93">
        <f t="shared" si="229"/>
        <v>6.7680101684896332</v>
      </c>
      <c r="AA2119" s="93">
        <f t="shared" si="229"/>
        <v>8.8106377935366353</v>
      </c>
      <c r="AB2119" s="93">
        <f t="shared" si="229"/>
        <v>11.469743158825606</v>
      </c>
      <c r="AC2119" s="95">
        <f t="shared" si="229"/>
        <v>14.931383086243059</v>
      </c>
      <c r="AE2119" s="96"/>
    </row>
    <row r="2120" spans="3:31" ht="24.75" customHeight="1" x14ac:dyDescent="0.25">
      <c r="C2120" s="91">
        <f>ABS(E2120-Dashboard!$F$13)</f>
        <v>26.153456914565716</v>
      </c>
      <c r="D2120" s="92">
        <f t="shared" si="227"/>
        <v>0.30190622874312845</v>
      </c>
      <c r="E2120" s="93" cm="1">
        <f t="array" ref="E2120">SUM('DRE + DCF'!$S$41/TIR!S2120,'DRE + DCF'!$U$41:$AD$41/TIR!T2120:AC2120,TIR!F2120)</f>
        <v>23.356543085434282</v>
      </c>
      <c r="F2120" s="100">
        <f>'DRE + DCF'!$AE$38*'DRE + DCF'!$AE$39*(1+G2120)/(R2120-G2120)/AC2120</f>
        <v>7.0307203212039333</v>
      </c>
      <c r="G2120" s="92">
        <f>R2120*(1-'DRE + DCF'!$AE$39)</f>
        <v>0.18114373724587707</v>
      </c>
      <c r="H2120" s="94">
        <f t="shared" si="232"/>
        <v>0.30190622874312845</v>
      </c>
      <c r="I2120" s="94">
        <f t="shared" si="233"/>
        <v>0.30190622874312845</v>
      </c>
      <c r="J2120" s="94">
        <f t="shared" si="233"/>
        <v>0.30190622874312845</v>
      </c>
      <c r="K2120" s="94">
        <f t="shared" si="233"/>
        <v>0.30190622874312845</v>
      </c>
      <c r="L2120" s="94">
        <f t="shared" si="233"/>
        <v>0.30190622874312845</v>
      </c>
      <c r="M2120" s="94">
        <f t="shared" si="233"/>
        <v>0.30190622874312845</v>
      </c>
      <c r="N2120" s="94">
        <f t="shared" si="233"/>
        <v>0.30190622874312845</v>
      </c>
      <c r="O2120" s="94">
        <f t="shared" si="233"/>
        <v>0.30190622874312845</v>
      </c>
      <c r="P2120" s="94">
        <f t="shared" si="233"/>
        <v>0.30190622874312845</v>
      </c>
      <c r="Q2120" s="94">
        <f t="shared" si="233"/>
        <v>0.30190622874312845</v>
      </c>
      <c r="R2120" s="94">
        <f t="shared" si="233"/>
        <v>0.30190622874312845</v>
      </c>
      <c r="S2120" s="93">
        <f>(1+H2120)^((5-Dashboard!$F$9)*3/12)</f>
        <v>1.0681811903824239</v>
      </c>
      <c r="T2120" s="93">
        <f t="shared" si="230"/>
        <v>1.3906717451851272</v>
      </c>
      <c r="U2120" s="93">
        <f t="shared" si="230"/>
        <v>1.8105242071935939</v>
      </c>
      <c r="V2120" s="93">
        <f t="shared" si="230"/>
        <v>2.3571327426355544</v>
      </c>
      <c r="W2120" s="93">
        <f t="shared" si="230"/>
        <v>3.0687657996116018</v>
      </c>
      <c r="X2120" s="93">
        <f t="shared" si="230"/>
        <v>3.9952453090682316</v>
      </c>
      <c r="Y2120" s="93">
        <f t="shared" si="229"/>
        <v>5.2014347532326957</v>
      </c>
      <c r="Z2120" s="93">
        <f t="shared" si="229"/>
        <v>6.7717803036346238</v>
      </c>
      <c r="AA2120" s="93">
        <f t="shared" si="229"/>
        <v>8.8162229569819495</v>
      </c>
      <c r="AB2120" s="93">
        <f t="shared" si="229"/>
        <v>11.477895581682962</v>
      </c>
      <c r="AC2120" s="95">
        <f t="shared" si="229"/>
        <v>14.943143750656281</v>
      </c>
      <c r="AE2120" s="96"/>
    </row>
    <row r="2121" spans="3:31" ht="24.75" customHeight="1" x14ac:dyDescent="0.25">
      <c r="C2121" s="91">
        <f>ABS(E2121-Dashboard!$F$13)</f>
        <v>26.166209352882561</v>
      </c>
      <c r="D2121" s="92">
        <f t="shared" si="227"/>
        <v>0.30200622874312844</v>
      </c>
      <c r="E2121" s="93" cm="1">
        <f t="array" ref="E2121">SUM('DRE + DCF'!$S$41/TIR!S2121,'DRE + DCF'!$U$41:$AD$41/TIR!T2121:AC2121,TIR!F2121)</f>
        <v>23.343790647117437</v>
      </c>
      <c r="F2121" s="100">
        <f>'DRE + DCF'!$AE$38*'DRE + DCF'!$AE$39*(1+G2121)/(R2121-G2121)/AC2121</f>
        <v>7.0232179519552265</v>
      </c>
      <c r="G2121" s="92">
        <f>R2121*(1-'DRE + DCF'!$AE$39)</f>
        <v>0.18120373724587704</v>
      </c>
      <c r="H2121" s="94">
        <f t="shared" si="232"/>
        <v>0.30200622874312844</v>
      </c>
      <c r="I2121" s="94">
        <f t="shared" si="233"/>
        <v>0.30200622874312844</v>
      </c>
      <c r="J2121" s="94">
        <f t="shared" si="233"/>
        <v>0.30200622874312844</v>
      </c>
      <c r="K2121" s="94">
        <f t="shared" si="233"/>
        <v>0.30200622874312844</v>
      </c>
      <c r="L2121" s="94">
        <f t="shared" si="233"/>
        <v>0.30200622874312844</v>
      </c>
      <c r="M2121" s="94">
        <f t="shared" si="233"/>
        <v>0.30200622874312844</v>
      </c>
      <c r="N2121" s="94">
        <f t="shared" si="233"/>
        <v>0.30200622874312844</v>
      </c>
      <c r="O2121" s="94">
        <f t="shared" si="233"/>
        <v>0.30200622874312844</v>
      </c>
      <c r="P2121" s="94">
        <f t="shared" si="233"/>
        <v>0.30200622874312844</v>
      </c>
      <c r="Q2121" s="94">
        <f t="shared" si="233"/>
        <v>0.30200622874312844</v>
      </c>
      <c r="R2121" s="94">
        <f t="shared" si="233"/>
        <v>0.30200622874312844</v>
      </c>
      <c r="S2121" s="93">
        <f>(1+H2121)^((5-Dashboard!$F$9)*3/12)</f>
        <v>1.0682017016604324</v>
      </c>
      <c r="T2121" s="93">
        <f t="shared" si="230"/>
        <v>1.3908052691158919</v>
      </c>
      <c r="U2121" s="93">
        <f t="shared" si="230"/>
        <v>1.8108371233576541</v>
      </c>
      <c r="V2121" s="93">
        <f t="shared" si="230"/>
        <v>2.3577212138509545</v>
      </c>
      <c r="W2121" s="93">
        <f t="shared" si="230"/>
        <v>3.069767706073752</v>
      </c>
      <c r="X2121" s="93">
        <f t="shared" si="230"/>
        <v>3.9968566741025304</v>
      </c>
      <c r="Y2121" s="93">
        <f t="shared" si="229"/>
        <v>5.2039322850750391</v>
      </c>
      <c r="Z2121" s="93">
        <f t="shared" si="229"/>
        <v>6.7755522491251625</v>
      </c>
      <c r="AA2121" s="93">
        <f t="shared" si="229"/>
        <v>8.8218112315354755</v>
      </c>
      <c r="AB2121" s="93">
        <f t="shared" si="229"/>
        <v>11.486053172255279</v>
      </c>
      <c r="AC2121" s="95">
        <f t="shared" si="229"/>
        <v>14.954912773951142</v>
      </c>
      <c r="AE2121" s="96"/>
    </row>
    <row r="2122" spans="3:31" ht="24.75" customHeight="1" x14ac:dyDescent="0.25">
      <c r="C2122" s="91">
        <f>ABS(E2122-Dashboard!$F$13)</f>
        <v>26.178949756354367</v>
      </c>
      <c r="D2122" s="92">
        <f t="shared" si="227"/>
        <v>0.30210622874312842</v>
      </c>
      <c r="E2122" s="93" cm="1">
        <f t="array" ref="E2122">SUM('DRE + DCF'!$S$41/TIR!S2122,'DRE + DCF'!$U$41:$AD$41/TIR!T2122:AC2122,TIR!F2122)</f>
        <v>23.331050243645631</v>
      </c>
      <c r="F2122" s="100">
        <f>'DRE + DCF'!$AE$38*'DRE + DCF'!$AE$39*(1+G2122)/(R2122-G2122)/AC2122</f>
        <v>7.0157247636650188</v>
      </c>
      <c r="G2122" s="92">
        <f>R2122*(1-'DRE + DCF'!$AE$39)</f>
        <v>0.18126373724587705</v>
      </c>
      <c r="H2122" s="94">
        <f t="shared" si="232"/>
        <v>0.30210622874312842</v>
      </c>
      <c r="I2122" s="94">
        <f t="shared" si="233"/>
        <v>0.30210622874312842</v>
      </c>
      <c r="J2122" s="94">
        <f t="shared" si="233"/>
        <v>0.30210622874312842</v>
      </c>
      <c r="K2122" s="94">
        <f t="shared" si="233"/>
        <v>0.30210622874312842</v>
      </c>
      <c r="L2122" s="94">
        <f t="shared" si="233"/>
        <v>0.30210622874312842</v>
      </c>
      <c r="M2122" s="94">
        <f t="shared" si="233"/>
        <v>0.30210622874312842</v>
      </c>
      <c r="N2122" s="94">
        <f t="shared" si="233"/>
        <v>0.30210622874312842</v>
      </c>
      <c r="O2122" s="94">
        <f t="shared" si="233"/>
        <v>0.30210622874312842</v>
      </c>
      <c r="P2122" s="94">
        <f t="shared" si="233"/>
        <v>0.30210622874312842</v>
      </c>
      <c r="Q2122" s="94">
        <f t="shared" si="233"/>
        <v>0.30210622874312842</v>
      </c>
      <c r="R2122" s="94">
        <f t="shared" si="233"/>
        <v>0.30210622874312842</v>
      </c>
      <c r="S2122" s="93">
        <f>(1+H2122)^((5-Dashboard!$F$9)*3/12)</f>
        <v>1.0682222117569555</v>
      </c>
      <c r="T2122" s="93">
        <f t="shared" si="230"/>
        <v>1.3909387956104928</v>
      </c>
      <c r="U2122" s="93">
        <f t="shared" si="230"/>
        <v>1.8111500695648879</v>
      </c>
      <c r="V2122" s="93">
        <f t="shared" si="230"/>
        <v>2.3583097867689911</v>
      </c>
      <c r="W2122" s="93">
        <f t="shared" si="230"/>
        <v>3.0707698626577824</v>
      </c>
      <c r="X2122" s="93">
        <f t="shared" si="230"/>
        <v>3.9984685652033796</v>
      </c>
      <c r="Y2122" s="93">
        <f t="shared" si="229"/>
        <v>5.2064308241849204</v>
      </c>
      <c r="Z2122" s="93">
        <f t="shared" si="229"/>
        <v>6.7793260056914049</v>
      </c>
      <c r="AA2122" s="93">
        <f t="shared" si="229"/>
        <v>8.8274026186910515</v>
      </c>
      <c r="AB2122" s="93">
        <f t="shared" si="229"/>
        <v>11.494215933421021</v>
      </c>
      <c r="AC2122" s="95">
        <f t="shared" si="229"/>
        <v>14.966690161426023</v>
      </c>
      <c r="AE2122" s="96"/>
    </row>
    <row r="2123" spans="3:31" ht="24.75" customHeight="1" x14ac:dyDescent="0.25">
      <c r="C2123" s="91">
        <f>ABS(E2123-Dashboard!$F$13)</f>
        <v>26.191678139852826</v>
      </c>
      <c r="D2123" s="92">
        <f t="shared" si="227"/>
        <v>0.30220622874312841</v>
      </c>
      <c r="E2123" s="93" cm="1">
        <f t="array" ref="E2123">SUM('DRE + DCF'!$S$41/TIR!S2123,'DRE + DCF'!$U$41:$AD$41/TIR!T2123:AC2123,TIR!F2123)</f>
        <v>23.318321860147172</v>
      </c>
      <c r="F2123" s="100">
        <f>'DRE + DCF'!$AE$38*'DRE + DCF'!$AE$39*(1+G2123)/(R2123-G2123)/AC2123</f>
        <v>7.0082407434569136</v>
      </c>
      <c r="G2123" s="92">
        <f>R2123*(1-'DRE + DCF'!$AE$39)</f>
        <v>0.18132373724587705</v>
      </c>
      <c r="H2123" s="94">
        <f t="shared" si="232"/>
        <v>0.30220622874312841</v>
      </c>
      <c r="I2123" s="94">
        <f t="shared" si="233"/>
        <v>0.30220622874312841</v>
      </c>
      <c r="J2123" s="94">
        <f t="shared" si="233"/>
        <v>0.30220622874312841</v>
      </c>
      <c r="K2123" s="94">
        <f t="shared" si="233"/>
        <v>0.30220622874312841</v>
      </c>
      <c r="L2123" s="94">
        <f t="shared" si="233"/>
        <v>0.30220622874312841</v>
      </c>
      <c r="M2123" s="94">
        <f t="shared" si="233"/>
        <v>0.30220622874312841</v>
      </c>
      <c r="N2123" s="94">
        <f t="shared" si="233"/>
        <v>0.30220622874312841</v>
      </c>
      <c r="O2123" s="94">
        <f t="shared" si="233"/>
        <v>0.30220622874312841</v>
      </c>
      <c r="P2123" s="94">
        <f t="shared" si="233"/>
        <v>0.30220622874312841</v>
      </c>
      <c r="Q2123" s="94">
        <f t="shared" si="233"/>
        <v>0.30220622874312841</v>
      </c>
      <c r="R2123" s="94">
        <f t="shared" si="233"/>
        <v>0.30220622874312841</v>
      </c>
      <c r="S2123" s="93">
        <f>(1+H2123)^((5-Dashboard!$F$9)*3/12)</f>
        <v>1.0682427206721519</v>
      </c>
      <c r="T2123" s="93">
        <f t="shared" si="230"/>
        <v>1.3910723246687819</v>
      </c>
      <c r="U2123" s="93">
        <f t="shared" si="230"/>
        <v>1.8114630458158714</v>
      </c>
      <c r="V2123" s="93">
        <f t="shared" si="230"/>
        <v>2.3588984613994266</v>
      </c>
      <c r="W2123" s="93">
        <f t="shared" si="230"/>
        <v>3.0717722694069156</v>
      </c>
      <c r="X2123" s="93">
        <f t="shared" si="230"/>
        <v>4.0000809825021006</v>
      </c>
      <c r="Y2123" s="93">
        <f t="shared" si="229"/>
        <v>5.2089303708911681</v>
      </c>
      <c r="Z2123" s="93">
        <f t="shared" si="229"/>
        <v>6.7831015740637328</v>
      </c>
      <c r="AA2123" s="93">
        <f t="shared" si="229"/>
        <v>8.8329971199431121</v>
      </c>
      <c r="AB2123" s="93">
        <f t="shared" si="229"/>
        <v>11.502383868060035</v>
      </c>
      <c r="AC2123" s="95">
        <f t="shared" si="229"/>
        <v>14.978475918382255</v>
      </c>
      <c r="AE2123" s="96"/>
    </row>
    <row r="2124" spans="3:31" ht="24.75" customHeight="1" x14ac:dyDescent="0.25">
      <c r="C2124" s="91">
        <f>ABS(E2124-Dashboard!$F$13)</f>
        <v>26.204394518227289</v>
      </c>
      <c r="D2124" s="92">
        <f t="shared" si="227"/>
        <v>0.3023062287431284</v>
      </c>
      <c r="E2124" s="93" cm="1">
        <f t="array" ref="E2124">SUM('DRE + DCF'!$S$41/TIR!S2124,'DRE + DCF'!$U$41:$AD$41/TIR!T2124:AC2124,TIR!F2124)</f>
        <v>23.305605481772709</v>
      </c>
      <c r="F2124" s="100">
        <f>'DRE + DCF'!$AE$38*'DRE + DCF'!$AE$39*(1+G2124)/(R2124-G2124)/AC2124</f>
        <v>7.0007658784751952</v>
      </c>
      <c r="G2124" s="92">
        <f>R2124*(1-'DRE + DCF'!$AE$39)</f>
        <v>0.18138373724587703</v>
      </c>
      <c r="H2124" s="94">
        <f t="shared" si="232"/>
        <v>0.3023062287431284</v>
      </c>
      <c r="I2124" s="94">
        <f t="shared" si="233"/>
        <v>0.3023062287431284</v>
      </c>
      <c r="J2124" s="94">
        <f t="shared" si="233"/>
        <v>0.3023062287431284</v>
      </c>
      <c r="K2124" s="94">
        <f t="shared" si="233"/>
        <v>0.3023062287431284</v>
      </c>
      <c r="L2124" s="94">
        <f t="shared" si="233"/>
        <v>0.3023062287431284</v>
      </c>
      <c r="M2124" s="94">
        <f t="shared" si="233"/>
        <v>0.3023062287431284</v>
      </c>
      <c r="N2124" s="94">
        <f t="shared" si="233"/>
        <v>0.3023062287431284</v>
      </c>
      <c r="O2124" s="94">
        <f t="shared" si="233"/>
        <v>0.3023062287431284</v>
      </c>
      <c r="P2124" s="94">
        <f t="shared" si="233"/>
        <v>0.3023062287431284</v>
      </c>
      <c r="Q2124" s="94">
        <f t="shared" si="233"/>
        <v>0.3023062287431284</v>
      </c>
      <c r="R2124" s="94">
        <f t="shared" si="233"/>
        <v>0.3023062287431284</v>
      </c>
      <c r="S2124" s="93">
        <f>(1+H2124)^((5-Dashboard!$F$9)*3/12)</f>
        <v>1.0682632284061802</v>
      </c>
      <c r="T2124" s="93">
        <f t="shared" si="230"/>
        <v>1.3912058562906118</v>
      </c>
      <c r="U2124" s="93">
        <f t="shared" si="230"/>
        <v>1.8117760521111812</v>
      </c>
      <c r="V2124" s="93">
        <f t="shared" si="230"/>
        <v>2.3594872377520262</v>
      </c>
      <c r="W2124" s="93">
        <f t="shared" si="230"/>
        <v>3.0727749263643824</v>
      </c>
      <c r="X2124" s="93">
        <f t="shared" si="230"/>
        <v>4.0016939261300433</v>
      </c>
      <c r="Y2124" s="93">
        <f t="shared" si="229"/>
        <v>5.2114309255226994</v>
      </c>
      <c r="Z2124" s="93">
        <f t="shared" si="229"/>
        <v>6.7868789549727779</v>
      </c>
      <c r="AA2124" s="93">
        <f t="shared" si="229"/>
        <v>8.8385947367867033</v>
      </c>
      <c r="AB2124" s="93">
        <f t="shared" si="229"/>
        <v>11.510556979053556</v>
      </c>
      <c r="AC2124" s="95">
        <f t="shared" si="229"/>
        <v>14.990270050124133</v>
      </c>
      <c r="AE2124" s="96"/>
    </row>
    <row r="2125" spans="3:31" ht="24.75" customHeight="1" x14ac:dyDescent="0.25">
      <c r="C2125" s="91">
        <f>ABS(E2125-Dashboard!$F$13)</f>
        <v>26.217098906304813</v>
      </c>
      <c r="D2125" s="92">
        <f t="shared" si="227"/>
        <v>0.30240622874312839</v>
      </c>
      <c r="E2125" s="93" cm="1">
        <f t="array" ref="E2125">SUM('DRE + DCF'!$S$41/TIR!S2125,'DRE + DCF'!$U$41:$AD$41/TIR!T2125:AC2125,TIR!F2125)</f>
        <v>23.292901093695185</v>
      </c>
      <c r="F2125" s="100">
        <f>'DRE + DCF'!$AE$38*'DRE + DCF'!$AE$39*(1+G2125)/(R2125-G2125)/AC2125</f>
        <v>6.9933001558848193</v>
      </c>
      <c r="G2125" s="92">
        <f>R2125*(1-'DRE + DCF'!$AE$39)</f>
        <v>0.18144373724587703</v>
      </c>
      <c r="H2125" s="94">
        <f t="shared" si="232"/>
        <v>0.30240622874312839</v>
      </c>
      <c r="I2125" s="94">
        <f t="shared" si="233"/>
        <v>0.30240622874312839</v>
      </c>
      <c r="J2125" s="94">
        <f t="shared" si="233"/>
        <v>0.30240622874312839</v>
      </c>
      <c r="K2125" s="94">
        <f t="shared" si="233"/>
        <v>0.30240622874312839</v>
      </c>
      <c r="L2125" s="94">
        <f t="shared" si="233"/>
        <v>0.30240622874312839</v>
      </c>
      <c r="M2125" s="94">
        <f t="shared" si="233"/>
        <v>0.30240622874312839</v>
      </c>
      <c r="N2125" s="94">
        <f t="shared" si="233"/>
        <v>0.30240622874312839</v>
      </c>
      <c r="O2125" s="94">
        <f t="shared" si="233"/>
        <v>0.30240622874312839</v>
      </c>
      <c r="P2125" s="94">
        <f t="shared" si="233"/>
        <v>0.30240622874312839</v>
      </c>
      <c r="Q2125" s="94">
        <f t="shared" si="233"/>
        <v>0.30240622874312839</v>
      </c>
      <c r="R2125" s="94">
        <f t="shared" si="233"/>
        <v>0.30240622874312839</v>
      </c>
      <c r="S2125" s="93">
        <f>(1+H2125)^((5-Dashboard!$F$9)*3/12)</f>
        <v>1.0682837349591991</v>
      </c>
      <c r="T2125" s="93">
        <f t="shared" si="230"/>
        <v>1.3913393904758342</v>
      </c>
      <c r="U2125" s="93">
        <f t="shared" si="230"/>
        <v>1.8120890884513943</v>
      </c>
      <c r="V2125" s="93">
        <f t="shared" si="230"/>
        <v>2.3600761158365535</v>
      </c>
      <c r="W2125" s="93">
        <f t="shared" si="230"/>
        <v>3.0737778335734163</v>
      </c>
      <c r="X2125" s="93">
        <f t="shared" si="230"/>
        <v>4.0033073962185766</v>
      </c>
      <c r="Y2125" s="93">
        <f t="shared" si="229"/>
        <v>5.213932488408509</v>
      </c>
      <c r="Z2125" s="93">
        <f t="shared" si="229"/>
        <v>6.7906581491494009</v>
      </c>
      <c r="AA2125" s="93">
        <f t="shared" si="229"/>
        <v>8.8441954707174641</v>
      </c>
      <c r="AB2125" s="93">
        <f t="shared" si="229"/>
        <v>11.518735269284189</v>
      </c>
      <c r="AC2125" s="95">
        <f t="shared" si="229"/>
        <v>15.002072561958885</v>
      </c>
      <c r="AE2125" s="96"/>
    </row>
    <row r="2126" spans="3:31" ht="24.75" customHeight="1" x14ac:dyDescent="0.25">
      <c r="C2126" s="91">
        <f>ABS(E2126-Dashboard!$F$13)</f>
        <v>26.229791318890204</v>
      </c>
      <c r="D2126" s="92">
        <f t="shared" si="227"/>
        <v>0.30250622874312838</v>
      </c>
      <c r="E2126" s="93" cm="1">
        <f t="array" ref="E2126">SUM('DRE + DCF'!$S$41/TIR!S2126,'DRE + DCF'!$U$41:$AD$41/TIR!T2126:AC2126,TIR!F2126)</f>
        <v>23.280208681109794</v>
      </c>
      <c r="F2126" s="100">
        <f>'DRE + DCF'!$AE$38*'DRE + DCF'!$AE$39*(1+G2126)/(R2126-G2126)/AC2126</f>
        <v>6.9858435628713389</v>
      </c>
      <c r="G2126" s="92">
        <f>R2126*(1-'DRE + DCF'!$AE$39)</f>
        <v>0.18150373724587701</v>
      </c>
      <c r="H2126" s="94">
        <f t="shared" si="232"/>
        <v>0.30250622874312838</v>
      </c>
      <c r="I2126" s="94">
        <f t="shared" si="233"/>
        <v>0.30250622874312838</v>
      </c>
      <c r="J2126" s="94">
        <f t="shared" si="233"/>
        <v>0.30250622874312838</v>
      </c>
      <c r="K2126" s="94">
        <f t="shared" si="233"/>
        <v>0.30250622874312838</v>
      </c>
      <c r="L2126" s="94">
        <f t="shared" si="233"/>
        <v>0.30250622874312838</v>
      </c>
      <c r="M2126" s="94">
        <f t="shared" si="233"/>
        <v>0.30250622874312838</v>
      </c>
      <c r="N2126" s="94">
        <f t="shared" si="233"/>
        <v>0.30250622874312838</v>
      </c>
      <c r="O2126" s="94">
        <f t="shared" si="233"/>
        <v>0.30250622874312838</v>
      </c>
      <c r="P2126" s="94">
        <f t="shared" si="233"/>
        <v>0.30250622874312838</v>
      </c>
      <c r="Q2126" s="94">
        <f t="shared" si="233"/>
        <v>0.30250622874312838</v>
      </c>
      <c r="R2126" s="94">
        <f t="shared" si="233"/>
        <v>0.30250622874312838</v>
      </c>
      <c r="S2126" s="93">
        <f>(1+H2126)^((5-Dashboard!$F$9)*3/12)</f>
        <v>1.0683042403313676</v>
      </c>
      <c r="T2126" s="93">
        <f t="shared" si="230"/>
        <v>1.3914729272243023</v>
      </c>
      <c r="U2126" s="93">
        <f t="shared" si="230"/>
        <v>1.8124021548370874</v>
      </c>
      <c r="V2126" s="93">
        <f t="shared" si="230"/>
        <v>2.3606650956627742</v>
      </c>
      <c r="W2126" s="93">
        <f t="shared" si="230"/>
        <v>3.0747809910772563</v>
      </c>
      <c r="X2126" s="93">
        <f t="shared" si="230"/>
        <v>4.0049213928990959</v>
      </c>
      <c r="Y2126" s="93">
        <f t="shared" si="229"/>
        <v>5.2164350598776785</v>
      </c>
      <c r="Z2126" s="93">
        <f t="shared" si="229"/>
        <v>6.7944391573247103</v>
      </c>
      <c r="AA2126" s="93">
        <f t="shared" si="229"/>
        <v>8.8497993232316468</v>
      </c>
      <c r="AB2126" s="93">
        <f t="shared" si="229"/>
        <v>11.526918741635942</v>
      </c>
      <c r="AC2126" s="95">
        <f t="shared" si="229"/>
        <v>15.013883459196718</v>
      </c>
      <c r="AE2126" s="96"/>
    </row>
    <row r="2127" spans="3:31" ht="24.75" customHeight="1" x14ac:dyDescent="0.25">
      <c r="C2127" s="91">
        <f>ABS(E2127-Dashboard!$F$13)</f>
        <v>26.242471770766024</v>
      </c>
      <c r="D2127" s="92">
        <f t="shared" ref="D2127:D2190" si="234">D2126+0.0001</f>
        <v>0.30260622874312837</v>
      </c>
      <c r="E2127" s="93" cm="1">
        <f t="array" ref="E2127">SUM('DRE + DCF'!$S$41/TIR!S2127,'DRE + DCF'!$U$41:$AD$41/TIR!T2127:AC2127,TIR!F2127)</f>
        <v>23.267528229233974</v>
      </c>
      <c r="F2127" s="100">
        <f>'DRE + DCF'!$AE$38*'DRE + DCF'!$AE$39*(1+G2127)/(R2127-G2127)/AC2127</f>
        <v>6.9783960866408954</v>
      </c>
      <c r="G2127" s="92">
        <f>R2127*(1-'DRE + DCF'!$AE$39)</f>
        <v>0.18156373724587702</v>
      </c>
      <c r="H2127" s="94">
        <f t="shared" si="232"/>
        <v>0.30260622874312837</v>
      </c>
      <c r="I2127" s="94">
        <f t="shared" si="233"/>
        <v>0.30260622874312837</v>
      </c>
      <c r="J2127" s="94">
        <f t="shared" si="233"/>
        <v>0.30260622874312837</v>
      </c>
      <c r="K2127" s="94">
        <f t="shared" si="233"/>
        <v>0.30260622874312837</v>
      </c>
      <c r="L2127" s="94">
        <f t="shared" si="233"/>
        <v>0.30260622874312837</v>
      </c>
      <c r="M2127" s="94">
        <f t="shared" si="233"/>
        <v>0.30260622874312837</v>
      </c>
      <c r="N2127" s="94">
        <f t="shared" si="233"/>
        <v>0.30260622874312837</v>
      </c>
      <c r="O2127" s="94">
        <f t="shared" si="233"/>
        <v>0.30260622874312837</v>
      </c>
      <c r="P2127" s="94">
        <f t="shared" si="233"/>
        <v>0.30260622874312837</v>
      </c>
      <c r="Q2127" s="94">
        <f t="shared" si="233"/>
        <v>0.30260622874312837</v>
      </c>
      <c r="R2127" s="94">
        <f t="shared" si="233"/>
        <v>0.30260622874312837</v>
      </c>
      <c r="S2127" s="93">
        <f>(1+H2127)^((5-Dashboard!$F$9)*3/12)</f>
        <v>1.0683247445228441</v>
      </c>
      <c r="T2127" s="93">
        <f t="shared" si="230"/>
        <v>1.3916064665358681</v>
      </c>
      <c r="U2127" s="93">
        <f t="shared" si="230"/>
        <v>1.8127152512688376</v>
      </c>
      <c r="V2127" s="93">
        <f t="shared" si="230"/>
        <v>2.3612541772404527</v>
      </c>
      <c r="W2127" s="93">
        <f t="shared" si="230"/>
        <v>3.0757843989191445</v>
      </c>
      <c r="X2127" s="93">
        <f t="shared" si="230"/>
        <v>4.006535916303017</v>
      </c>
      <c r="Y2127" s="93">
        <f t="shared" si="229"/>
        <v>5.2189386402593669</v>
      </c>
      <c r="Z2127" s="93">
        <f t="shared" si="229"/>
        <v>6.7982219802300445</v>
      </c>
      <c r="AA2127" s="93">
        <f t="shared" si="229"/>
        <v>8.8554062958260999</v>
      </c>
      <c r="AB2127" s="93">
        <f t="shared" si="229"/>
        <v>11.535107398994192</v>
      </c>
      <c r="AC2127" s="95">
        <f t="shared" si="229"/>
        <v>15.025702747150781</v>
      </c>
      <c r="AE2127" s="96"/>
    </row>
    <row r="2128" spans="3:31" ht="24.75" customHeight="1" x14ac:dyDescent="0.25">
      <c r="C2128" s="91">
        <f>ABS(E2128-Dashboard!$F$13)</f>
        <v>26.255140276692661</v>
      </c>
      <c r="D2128" s="92">
        <f t="shared" si="234"/>
        <v>0.30270622874312836</v>
      </c>
      <c r="E2128" s="93" cm="1">
        <f t="array" ref="E2128">SUM('DRE + DCF'!$S$41/TIR!S2128,'DRE + DCF'!$U$41:$AD$41/TIR!T2128:AC2128,TIR!F2128)</f>
        <v>23.254859723307337</v>
      </c>
      <c r="F2128" s="100">
        <f>'DRE + DCF'!$AE$38*'DRE + DCF'!$AE$39*(1+G2128)/(R2128-G2128)/AC2128</f>
        <v>6.9709577144201686</v>
      </c>
      <c r="G2128" s="92">
        <f>R2128*(1-'DRE + DCF'!$AE$39)</f>
        <v>0.18162373724587702</v>
      </c>
      <c r="H2128" s="94">
        <f t="shared" si="232"/>
        <v>0.30270622874312836</v>
      </c>
      <c r="I2128" s="94">
        <f t="shared" si="233"/>
        <v>0.30270622874312836</v>
      </c>
      <c r="J2128" s="94">
        <f t="shared" si="233"/>
        <v>0.30270622874312836</v>
      </c>
      <c r="K2128" s="94">
        <f t="shared" si="233"/>
        <v>0.30270622874312836</v>
      </c>
      <c r="L2128" s="94">
        <f t="shared" si="233"/>
        <v>0.30270622874312836</v>
      </c>
      <c r="M2128" s="94">
        <f t="shared" si="233"/>
        <v>0.30270622874312836</v>
      </c>
      <c r="N2128" s="94">
        <f t="shared" si="233"/>
        <v>0.30270622874312836</v>
      </c>
      <c r="O2128" s="94">
        <f t="shared" si="233"/>
        <v>0.30270622874312836</v>
      </c>
      <c r="P2128" s="94">
        <f t="shared" si="233"/>
        <v>0.30270622874312836</v>
      </c>
      <c r="Q2128" s="94">
        <f t="shared" si="233"/>
        <v>0.30270622874312836</v>
      </c>
      <c r="R2128" s="94">
        <f t="shared" si="233"/>
        <v>0.30270622874312836</v>
      </c>
      <c r="S2128" s="93">
        <f>(1+H2128)^((5-Dashboard!$F$9)*3/12)</f>
        <v>1.0683452475337871</v>
      </c>
      <c r="T2128" s="93">
        <f t="shared" si="230"/>
        <v>1.3917400084103837</v>
      </c>
      <c r="U2128" s="93">
        <f t="shared" si="230"/>
        <v>1.8130283777472207</v>
      </c>
      <c r="V2128" s="93">
        <f t="shared" si="230"/>
        <v>2.3618433605793538</v>
      </c>
      <c r="W2128" s="93">
        <f t="shared" si="230"/>
        <v>3.0767880571423265</v>
      </c>
      <c r="X2128" s="93">
        <f t="shared" si="230"/>
        <v>4.0081509665617769</v>
      </c>
      <c r="Y2128" s="93">
        <f t="shared" si="229"/>
        <v>5.2214432298828175</v>
      </c>
      <c r="Z2128" s="93">
        <f t="shared" si="229"/>
        <v>6.8020066185969847</v>
      </c>
      <c r="AA2128" s="93">
        <f t="shared" si="229"/>
        <v>8.8610163899982766</v>
      </c>
      <c r="AB2128" s="93">
        <f t="shared" si="229"/>
        <v>11.543301244245704</v>
      </c>
      <c r="AC2128" s="95">
        <f t="shared" si="229"/>
        <v>15.037530431137183</v>
      </c>
      <c r="AE2128" s="96"/>
    </row>
    <row r="2129" spans="3:31" ht="24.75" customHeight="1" x14ac:dyDescent="0.25">
      <c r="C2129" s="91">
        <f>ABS(E2129-Dashboard!$F$13)</f>
        <v>26.267796851408388</v>
      </c>
      <c r="D2129" s="92">
        <f t="shared" si="234"/>
        <v>0.30280622874312835</v>
      </c>
      <c r="E2129" s="93" cm="1">
        <f t="array" ref="E2129">SUM('DRE + DCF'!$S$41/TIR!S2129,'DRE + DCF'!$U$41:$AD$41/TIR!T2129:AC2129,TIR!F2129)</f>
        <v>23.24220314859161</v>
      </c>
      <c r="F2129" s="100">
        <f>'DRE + DCF'!$AE$38*'DRE + DCF'!$AE$39*(1+G2129)/(R2129-G2129)/AC2129</f>
        <v>6.9635284334563279</v>
      </c>
      <c r="G2129" s="92">
        <f>R2129*(1-'DRE + DCF'!$AE$39)</f>
        <v>0.181683737245877</v>
      </c>
      <c r="H2129" s="94">
        <f t="shared" si="232"/>
        <v>0.30280622874312835</v>
      </c>
      <c r="I2129" s="94">
        <f t="shared" si="233"/>
        <v>0.30280622874312835</v>
      </c>
      <c r="J2129" s="94">
        <f t="shared" si="233"/>
        <v>0.30280622874312835</v>
      </c>
      <c r="K2129" s="94">
        <f t="shared" si="233"/>
        <v>0.30280622874312835</v>
      </c>
      <c r="L2129" s="94">
        <f t="shared" si="233"/>
        <v>0.30280622874312835</v>
      </c>
      <c r="M2129" s="94">
        <f t="shared" si="233"/>
        <v>0.30280622874312835</v>
      </c>
      <c r="N2129" s="94">
        <f t="shared" si="233"/>
        <v>0.30280622874312835</v>
      </c>
      <c r="O2129" s="94">
        <f t="shared" si="233"/>
        <v>0.30280622874312835</v>
      </c>
      <c r="P2129" s="94">
        <f t="shared" si="233"/>
        <v>0.30280622874312835</v>
      </c>
      <c r="Q2129" s="94">
        <f t="shared" si="233"/>
        <v>0.30280622874312835</v>
      </c>
      <c r="R2129" s="94">
        <f t="shared" si="233"/>
        <v>0.30280622874312835</v>
      </c>
      <c r="S2129" s="93">
        <f>(1+H2129)^((5-Dashboard!$F$9)*3/12)</f>
        <v>1.0683657493643555</v>
      </c>
      <c r="T2129" s="93">
        <f t="shared" si="230"/>
        <v>1.3918735528477022</v>
      </c>
      <c r="U2129" s="93">
        <f t="shared" si="230"/>
        <v>1.8133415342728143</v>
      </c>
      <c r="V2129" s="93">
        <f t="shared" si="230"/>
        <v>2.3624326456892435</v>
      </c>
      <c r="W2129" s="93">
        <f t="shared" si="230"/>
        <v>3.0777919657900545</v>
      </c>
      <c r="X2129" s="93">
        <f t="shared" si="230"/>
        <v>4.0097665438068404</v>
      </c>
      <c r="Y2129" s="93">
        <f t="shared" ref="Y2129:AC2179" si="235">(X2129)*(1+N2129)</f>
        <v>5.2239488290773579</v>
      </c>
      <c r="Z2129" s="93">
        <f t="shared" si="235"/>
        <v>6.8057930731573535</v>
      </c>
      <c r="AA2129" s="93">
        <f t="shared" si="235"/>
        <v>8.8666296072462369</v>
      </c>
      <c r="AB2129" s="93">
        <f t="shared" si="235"/>
        <v>11.551500280278635</v>
      </c>
      <c r="AC2129" s="95">
        <f t="shared" si="235"/>
        <v>15.049366516474999</v>
      </c>
      <c r="AE2129" s="96"/>
    </row>
    <row r="2130" spans="3:31" ht="24.75" customHeight="1" x14ac:dyDescent="0.25">
      <c r="C2130" s="91">
        <f>ABS(E2130-Dashboard!$F$13)</f>
        <v>26.280441509629323</v>
      </c>
      <c r="D2130" s="92">
        <f t="shared" si="234"/>
        <v>0.30290622874312834</v>
      </c>
      <c r="E2130" s="93" cm="1">
        <f t="array" ref="E2130">SUM('DRE + DCF'!$S$41/TIR!S2130,'DRE + DCF'!$U$41:$AD$41/TIR!T2130:AC2130,TIR!F2130)</f>
        <v>23.229558490370675</v>
      </c>
      <c r="F2130" s="100">
        <f>'DRE + DCF'!$AE$38*'DRE + DCF'!$AE$39*(1+G2130)/(R2130-G2130)/AC2130</f>
        <v>6.9561082310170255</v>
      </c>
      <c r="G2130" s="92">
        <f>R2130*(1-'DRE + DCF'!$AE$39)</f>
        <v>0.181743737245877</v>
      </c>
      <c r="H2130" s="94">
        <f t="shared" si="232"/>
        <v>0.30290622874312834</v>
      </c>
      <c r="I2130" s="94">
        <f t="shared" si="233"/>
        <v>0.30290622874312834</v>
      </c>
      <c r="J2130" s="94">
        <f t="shared" si="233"/>
        <v>0.30290622874312834</v>
      </c>
      <c r="K2130" s="94">
        <f t="shared" si="233"/>
        <v>0.30290622874312834</v>
      </c>
      <c r="L2130" s="94">
        <f t="shared" si="233"/>
        <v>0.30290622874312834</v>
      </c>
      <c r="M2130" s="94">
        <f t="shared" si="233"/>
        <v>0.30290622874312834</v>
      </c>
      <c r="N2130" s="94">
        <f t="shared" si="233"/>
        <v>0.30290622874312834</v>
      </c>
      <c r="O2130" s="94">
        <f t="shared" si="233"/>
        <v>0.30290622874312834</v>
      </c>
      <c r="P2130" s="94">
        <f t="shared" si="233"/>
        <v>0.30290622874312834</v>
      </c>
      <c r="Q2130" s="94">
        <f t="shared" si="233"/>
        <v>0.30290622874312834</v>
      </c>
      <c r="R2130" s="94">
        <f t="shared" si="233"/>
        <v>0.30290622874312834</v>
      </c>
      <c r="S2130" s="93">
        <f>(1+H2130)^((5-Dashboard!$F$9)*3/12)</f>
        <v>1.0683862500147074</v>
      </c>
      <c r="T2130" s="93">
        <f t="shared" ref="T2130:X2180" si="236">(S2130)*(1+I2130)</f>
        <v>1.3920070998476755</v>
      </c>
      <c r="U2130" s="93">
        <f t="shared" si="236"/>
        <v>1.8136547208461942</v>
      </c>
      <c r="V2130" s="93">
        <f t="shared" si="236"/>
        <v>2.3630220325798859</v>
      </c>
      <c r="W2130" s="93">
        <f t="shared" si="236"/>
        <v>3.0787961249055806</v>
      </c>
      <c r="X2130" s="93">
        <f t="shared" si="236"/>
        <v>4.0113826481696879</v>
      </c>
      <c r="Y2130" s="93">
        <f t="shared" si="235"/>
        <v>5.2264554381723913</v>
      </c>
      <c r="Z2130" s="93">
        <f t="shared" si="235"/>
        <v>6.8095813446432043</v>
      </c>
      <c r="AA2130" s="93">
        <f t="shared" si="235"/>
        <v>8.8722459490686383</v>
      </c>
      <c r="AB2130" s="93">
        <f t="shared" si="235"/>
        <v>11.559704509982517</v>
      </c>
      <c r="AC2130" s="95">
        <f t="shared" si="235"/>
        <v>15.061211008486254</v>
      </c>
      <c r="AE2130" s="96"/>
    </row>
    <row r="2131" spans="3:31" ht="24.75" customHeight="1" x14ac:dyDescent="0.25">
      <c r="C2131" s="91">
        <f>ABS(E2131-Dashboard!$F$13)</f>
        <v>26.29307426604958</v>
      </c>
      <c r="D2131" s="92">
        <f t="shared" si="234"/>
        <v>0.30300622874312833</v>
      </c>
      <c r="E2131" s="93" cm="1">
        <f t="array" ref="E2131">SUM('DRE + DCF'!$S$41/TIR!S2131,'DRE + DCF'!$U$41:$AD$41/TIR!T2131:AC2131,TIR!F2131)</f>
        <v>23.216925733950418</v>
      </c>
      <c r="F2131" s="100">
        <f>'DRE + DCF'!$AE$38*'DRE + DCF'!$AE$39*(1+G2131)/(R2131-G2131)/AC2131</f>
        <v>6.9486970943903206</v>
      </c>
      <c r="G2131" s="92">
        <f>R2131*(1-'DRE + DCF'!$AE$39)</f>
        <v>0.18180373724587698</v>
      </c>
      <c r="H2131" s="94">
        <f t="shared" si="232"/>
        <v>0.30300622874312833</v>
      </c>
      <c r="I2131" s="94">
        <f t="shared" si="233"/>
        <v>0.30300622874312833</v>
      </c>
      <c r="J2131" s="94">
        <f t="shared" si="233"/>
        <v>0.30300622874312833</v>
      </c>
      <c r="K2131" s="94">
        <f t="shared" si="233"/>
        <v>0.30300622874312833</v>
      </c>
      <c r="L2131" s="94">
        <f t="shared" si="233"/>
        <v>0.30300622874312833</v>
      </c>
      <c r="M2131" s="94">
        <f t="shared" si="233"/>
        <v>0.30300622874312833</v>
      </c>
      <c r="N2131" s="94">
        <f t="shared" si="233"/>
        <v>0.30300622874312833</v>
      </c>
      <c r="O2131" s="94">
        <f t="shared" si="233"/>
        <v>0.30300622874312833</v>
      </c>
      <c r="P2131" s="94">
        <f t="shared" si="233"/>
        <v>0.30300622874312833</v>
      </c>
      <c r="Q2131" s="94">
        <f t="shared" si="233"/>
        <v>0.30300622874312833</v>
      </c>
      <c r="R2131" s="94">
        <f t="shared" si="233"/>
        <v>0.30300622874312833</v>
      </c>
      <c r="S2131" s="93">
        <f>(1+H2131)^((5-Dashboard!$F$9)*3/12)</f>
        <v>1.068406749485002</v>
      </c>
      <c r="T2131" s="93">
        <f t="shared" si="236"/>
        <v>1.3921406494101567</v>
      </c>
      <c r="U2131" s="93">
        <f t="shared" si="236"/>
        <v>1.8139679374679378</v>
      </c>
      <c r="V2131" s="93">
        <f t="shared" si="236"/>
        <v>2.3636115212610487</v>
      </c>
      <c r="W2131" s="93">
        <f t="shared" si="236"/>
        <v>3.0798005345321675</v>
      </c>
      <c r="X2131" s="93">
        <f t="shared" si="236"/>
        <v>4.0129992797818304</v>
      </c>
      <c r="Y2131" s="93">
        <f t="shared" si="235"/>
        <v>5.2289630574974133</v>
      </c>
      <c r="Z2131" s="93">
        <f t="shared" si="235"/>
        <v>6.8133714337868421</v>
      </c>
      <c r="AA2131" s="93">
        <f t="shared" si="235"/>
        <v>8.8778654169647542</v>
      </c>
      <c r="AB2131" s="93">
        <f t="shared" si="235"/>
        <v>11.567913936248285</v>
      </c>
      <c r="AC2131" s="95">
        <f t="shared" si="235"/>
        <v>15.073063912495956</v>
      </c>
      <c r="AE2131" s="96"/>
    </row>
    <row r="2132" spans="3:31" ht="24.75" customHeight="1" x14ac:dyDescent="0.25">
      <c r="C2132" s="91">
        <f>ABS(E2132-Dashboard!$F$13)</f>
        <v>26.305695135341189</v>
      </c>
      <c r="D2132" s="92">
        <f t="shared" si="234"/>
        <v>0.30310622874312831</v>
      </c>
      <c r="E2132" s="93" cm="1">
        <f t="array" ref="E2132">SUM('DRE + DCF'!$S$41/TIR!S2132,'DRE + DCF'!$U$41:$AD$41/TIR!T2132:AC2132,TIR!F2132)</f>
        <v>23.204304864658809</v>
      </c>
      <c r="F2132" s="100">
        <f>'DRE + DCF'!$AE$38*'DRE + DCF'!$AE$39*(1+G2132)/(R2132-G2132)/AC2132</f>
        <v>6.9412950108846809</v>
      </c>
      <c r="G2132" s="92">
        <f>R2132*(1-'DRE + DCF'!$AE$39)</f>
        <v>0.18186373724587698</v>
      </c>
      <c r="H2132" s="94">
        <f t="shared" si="232"/>
        <v>0.30310622874312831</v>
      </c>
      <c r="I2132" s="94">
        <f t="shared" si="233"/>
        <v>0.30310622874312831</v>
      </c>
      <c r="J2132" s="94">
        <f t="shared" si="233"/>
        <v>0.30310622874312831</v>
      </c>
      <c r="K2132" s="94">
        <f t="shared" si="233"/>
        <v>0.30310622874312831</v>
      </c>
      <c r="L2132" s="94">
        <f t="shared" si="233"/>
        <v>0.30310622874312831</v>
      </c>
      <c r="M2132" s="94">
        <f t="shared" si="233"/>
        <v>0.30310622874312831</v>
      </c>
      <c r="N2132" s="94">
        <f t="shared" si="233"/>
        <v>0.30310622874312831</v>
      </c>
      <c r="O2132" s="94">
        <f t="shared" si="233"/>
        <v>0.30310622874312831</v>
      </c>
      <c r="P2132" s="94">
        <f t="shared" si="233"/>
        <v>0.30310622874312831</v>
      </c>
      <c r="Q2132" s="94">
        <f t="shared" si="233"/>
        <v>0.30310622874312831</v>
      </c>
      <c r="R2132" s="94">
        <f t="shared" si="233"/>
        <v>0.30310622874312831</v>
      </c>
      <c r="S2132" s="93">
        <f>(1+H2132)^((5-Dashboard!$F$9)*3/12)</f>
        <v>1.0684272477753971</v>
      </c>
      <c r="T2132" s="93">
        <f t="shared" si="236"/>
        <v>1.3922742015349976</v>
      </c>
      <c r="U2132" s="93">
        <f t="shared" si="236"/>
        <v>1.8142811841386208</v>
      </c>
      <c r="V2132" s="93">
        <f t="shared" si="236"/>
        <v>2.3642011117424953</v>
      </c>
      <c r="W2132" s="93">
        <f t="shared" si="236"/>
        <v>3.0808051947130743</v>
      </c>
      <c r="X2132" s="93">
        <f t="shared" si="236"/>
        <v>4.0146164387747936</v>
      </c>
      <c r="Y2132" s="93">
        <f t="shared" si="235"/>
        <v>5.2314716873819895</v>
      </c>
      <c r="Z2132" s="93">
        <f t="shared" si="235"/>
        <v>6.8171633413207946</v>
      </c>
      <c r="AA2132" s="93">
        <f t="shared" si="235"/>
        <v>8.8834880124344444</v>
      </c>
      <c r="AB2132" s="93">
        <f t="shared" si="235"/>
        <v>11.576128561968238</v>
      </c>
      <c r="AC2132" s="95">
        <f t="shared" si="235"/>
        <v>15.084925233832044</v>
      </c>
      <c r="AE2132" s="96"/>
    </row>
    <row r="2133" spans="3:31" ht="24.75" customHeight="1" x14ac:dyDescent="0.25">
      <c r="C2133" s="91">
        <f>ABS(E2133-Dashboard!$F$13)</f>
        <v>26.318304132154243</v>
      </c>
      <c r="D2133" s="92">
        <f t="shared" si="234"/>
        <v>0.3032062287431283</v>
      </c>
      <c r="E2133" s="93" cm="1">
        <f t="array" ref="E2133">SUM('DRE + DCF'!$S$41/TIR!S2133,'DRE + DCF'!$U$41:$AD$41/TIR!T2133:AC2133,TIR!F2133)</f>
        <v>23.191695867845755</v>
      </c>
      <c r="F2133" s="100">
        <f>'DRE + DCF'!$AE$38*'DRE + DCF'!$AE$39*(1+G2133)/(R2133-G2133)/AC2133</f>
        <v>6.93390196782891</v>
      </c>
      <c r="G2133" s="92">
        <f>R2133*(1-'DRE + DCF'!$AE$39)</f>
        <v>0.18192373724587699</v>
      </c>
      <c r="H2133" s="94">
        <f t="shared" si="232"/>
        <v>0.3032062287431283</v>
      </c>
      <c r="I2133" s="94">
        <f t="shared" si="233"/>
        <v>0.3032062287431283</v>
      </c>
      <c r="J2133" s="94">
        <f t="shared" si="233"/>
        <v>0.3032062287431283</v>
      </c>
      <c r="K2133" s="94">
        <f t="shared" si="233"/>
        <v>0.3032062287431283</v>
      </c>
      <c r="L2133" s="94">
        <f t="shared" si="233"/>
        <v>0.3032062287431283</v>
      </c>
      <c r="M2133" s="94">
        <f t="shared" si="233"/>
        <v>0.3032062287431283</v>
      </c>
      <c r="N2133" s="94">
        <f t="shared" si="233"/>
        <v>0.3032062287431283</v>
      </c>
      <c r="O2133" s="94">
        <f t="shared" si="233"/>
        <v>0.3032062287431283</v>
      </c>
      <c r="P2133" s="94">
        <f t="shared" si="233"/>
        <v>0.3032062287431283</v>
      </c>
      <c r="Q2133" s="94">
        <f t="shared" si="233"/>
        <v>0.3032062287431283</v>
      </c>
      <c r="R2133" s="94">
        <f t="shared" si="233"/>
        <v>0.3032062287431283</v>
      </c>
      <c r="S2133" s="93">
        <f>(1+H2133)^((5-Dashboard!$F$9)*3/12)</f>
        <v>1.0684477448860517</v>
      </c>
      <c r="T2133" s="93">
        <f t="shared" si="236"/>
        <v>1.3924077562220514</v>
      </c>
      <c r="U2133" s="93">
        <f t="shared" si="236"/>
        <v>1.8145944608588207</v>
      </c>
      <c r="V2133" s="93">
        <f t="shared" si="236"/>
        <v>2.3647908040339938</v>
      </c>
      <c r="W2133" s="93">
        <f t="shared" si="236"/>
        <v>3.081810105491571</v>
      </c>
      <c r="X2133" s="93">
        <f t="shared" si="236"/>
        <v>4.0162341252801328</v>
      </c>
      <c r="Y2133" s="93">
        <f t="shared" si="235"/>
        <v>5.233981328155779</v>
      </c>
      <c r="Z2133" s="93">
        <f t="shared" si="235"/>
        <v>6.8209570679778428</v>
      </c>
      <c r="AA2133" s="93">
        <f t="shared" si="235"/>
        <v>8.8891137369781905</v>
      </c>
      <c r="AB2133" s="93">
        <f t="shared" si="235"/>
        <v>11.584348390036084</v>
      </c>
      <c r="AC2133" s="95">
        <f t="shared" si="235"/>
        <v>15.096794977825455</v>
      </c>
      <c r="AE2133" s="96"/>
    </row>
    <row r="2134" spans="3:31" ht="24.75" customHeight="1" x14ac:dyDescent="0.25">
      <c r="C2134" s="91">
        <f>ABS(E2134-Dashboard!$F$13)</f>
        <v>26.330901271116851</v>
      </c>
      <c r="D2134" s="92">
        <f t="shared" si="234"/>
        <v>0.30330622874312829</v>
      </c>
      <c r="E2134" s="93" cm="1">
        <f t="array" ref="E2134">SUM('DRE + DCF'!$S$41/TIR!S2134,'DRE + DCF'!$U$41:$AD$41/TIR!T2134:AC2134,TIR!F2134)</f>
        <v>23.179098728883147</v>
      </c>
      <c r="F2134" s="100">
        <f>'DRE + DCF'!$AE$38*'DRE + DCF'!$AE$39*(1+G2134)/(R2134-G2134)/AC2134</f>
        <v>6.926517952572131</v>
      </c>
      <c r="G2134" s="92">
        <f>R2134*(1-'DRE + DCF'!$AE$39)</f>
        <v>0.18198373724587696</v>
      </c>
      <c r="H2134" s="94">
        <f t="shared" si="232"/>
        <v>0.30330622874312829</v>
      </c>
      <c r="I2134" s="94">
        <f t="shared" si="233"/>
        <v>0.30330622874312829</v>
      </c>
      <c r="J2134" s="94">
        <f t="shared" si="233"/>
        <v>0.30330622874312829</v>
      </c>
      <c r="K2134" s="94">
        <f t="shared" si="233"/>
        <v>0.30330622874312829</v>
      </c>
      <c r="L2134" s="94">
        <f t="shared" si="233"/>
        <v>0.30330622874312829</v>
      </c>
      <c r="M2134" s="94">
        <f t="shared" si="233"/>
        <v>0.30330622874312829</v>
      </c>
      <c r="N2134" s="94">
        <f t="shared" si="233"/>
        <v>0.30330622874312829</v>
      </c>
      <c r="O2134" s="94">
        <f t="shared" si="233"/>
        <v>0.30330622874312829</v>
      </c>
      <c r="P2134" s="94">
        <f t="shared" si="233"/>
        <v>0.30330622874312829</v>
      </c>
      <c r="Q2134" s="94">
        <f t="shared" si="233"/>
        <v>0.30330622874312829</v>
      </c>
      <c r="R2134" s="94">
        <f t="shared" si="233"/>
        <v>0.30330622874312829</v>
      </c>
      <c r="S2134" s="93">
        <f>(1+H2134)^((5-Dashboard!$F$9)*3/12)</f>
        <v>1.0684682408171235</v>
      </c>
      <c r="T2134" s="93">
        <f t="shared" si="236"/>
        <v>1.3925413134711699</v>
      </c>
      <c r="U2134" s="93">
        <f t="shared" si="236"/>
        <v>1.814907767629113</v>
      </c>
      <c r="V2134" s="93">
        <f t="shared" si="236"/>
        <v>2.3653805981453089</v>
      </c>
      <c r="W2134" s="93">
        <f t="shared" si="236"/>
        <v>3.0828152669109277</v>
      </c>
      <c r="X2134" s="93">
        <f t="shared" si="236"/>
        <v>4.0178523394294219</v>
      </c>
      <c r="Y2134" s="93">
        <f t="shared" si="235"/>
        <v>5.2364919801485152</v>
      </c>
      <c r="Z2134" s="93">
        <f t="shared" si="235"/>
        <v>6.8247526144909978</v>
      </c>
      <c r="AA2134" s="93">
        <f t="shared" si="235"/>
        <v>8.8947425920970673</v>
      </c>
      <c r="AB2134" s="93">
        <f t="shared" si="235"/>
        <v>11.592573423346906</v>
      </c>
      <c r="AC2134" s="95">
        <f t="shared" si="235"/>
        <v>15.108673149810071</v>
      </c>
      <c r="AE2134" s="96"/>
    </row>
    <row r="2135" spans="3:31" ht="24.75" customHeight="1" x14ac:dyDescent="0.25">
      <c r="C2135" s="91">
        <f>ABS(E2135-Dashboard!$F$13)</f>
        <v>26.343486566835246</v>
      </c>
      <c r="D2135" s="92">
        <f t="shared" si="234"/>
        <v>0.30340622874312828</v>
      </c>
      <c r="E2135" s="93" cm="1">
        <f t="array" ref="E2135">SUM('DRE + DCF'!$S$41/TIR!S2135,'DRE + DCF'!$U$41:$AD$41/TIR!T2135:AC2135,TIR!F2135)</f>
        <v>23.166513433164752</v>
      </c>
      <c r="F2135" s="100">
        <f>'DRE + DCF'!$AE$38*'DRE + DCF'!$AE$39*(1+G2135)/(R2135-G2135)/AC2135</f>
        <v>6.9191429524837451</v>
      </c>
      <c r="G2135" s="92">
        <f>R2135*(1-'DRE + DCF'!$AE$39)</f>
        <v>0.18204373724587697</v>
      </c>
      <c r="H2135" s="94">
        <f t="shared" si="232"/>
        <v>0.30340622874312828</v>
      </c>
      <c r="I2135" s="94">
        <f t="shared" si="233"/>
        <v>0.30340622874312828</v>
      </c>
      <c r="J2135" s="94">
        <f t="shared" si="233"/>
        <v>0.30340622874312828</v>
      </c>
      <c r="K2135" s="94">
        <f t="shared" si="233"/>
        <v>0.30340622874312828</v>
      </c>
      <c r="L2135" s="94">
        <f t="shared" si="233"/>
        <v>0.30340622874312828</v>
      </c>
      <c r="M2135" s="94">
        <f t="shared" si="233"/>
        <v>0.30340622874312828</v>
      </c>
      <c r="N2135" s="94">
        <f t="shared" si="233"/>
        <v>0.30340622874312828</v>
      </c>
      <c r="O2135" s="94">
        <f t="shared" si="233"/>
        <v>0.30340622874312828</v>
      </c>
      <c r="P2135" s="94">
        <f t="shared" si="233"/>
        <v>0.30340622874312828</v>
      </c>
      <c r="Q2135" s="94">
        <f t="shared" si="233"/>
        <v>0.30340622874312828</v>
      </c>
      <c r="R2135" s="94">
        <f t="shared" si="233"/>
        <v>0.30340622874312828</v>
      </c>
      <c r="S2135" s="93">
        <f>(1+H2135)^((5-Dashboard!$F$9)*3/12)</f>
        <v>1.0684887355687718</v>
      </c>
      <c r="T2135" s="93">
        <f t="shared" si="236"/>
        <v>1.3926748732822065</v>
      </c>
      <c r="U2135" s="93">
        <f t="shared" si="236"/>
        <v>1.8152211044500748</v>
      </c>
      <c r="V2135" s="93">
        <f t="shared" si="236"/>
        <v>2.3659704940862083</v>
      </c>
      <c r="W2135" s="93">
        <f t="shared" si="236"/>
        <v>3.0838206790144205</v>
      </c>
      <c r="X2135" s="93">
        <f t="shared" si="236"/>
        <v>4.0194710813542587</v>
      </c>
      <c r="Y2135" s="93">
        <f t="shared" si="235"/>
        <v>5.239003643690018</v>
      </c>
      <c r="Z2135" s="93">
        <f t="shared" si="235"/>
        <v>6.8285499815935138</v>
      </c>
      <c r="AA2135" s="93">
        <f t="shared" si="235"/>
        <v>8.9003745792927607</v>
      </c>
      <c r="AB2135" s="93">
        <f t="shared" si="235"/>
        <v>11.600803664797184</v>
      </c>
      <c r="AC2135" s="95">
        <f t="shared" si="235"/>
        <v>15.120559755122759</v>
      </c>
      <c r="AE2135" s="96"/>
    </row>
    <row r="2136" spans="3:31" ht="24.75" customHeight="1" x14ac:dyDescent="0.25">
      <c r="C2136" s="91">
        <f>ABS(E2136-Dashboard!$F$13)</f>
        <v>26.356060033893772</v>
      </c>
      <c r="D2136" s="92">
        <f t="shared" si="234"/>
        <v>0.30350622874312827</v>
      </c>
      <c r="E2136" s="93" cm="1">
        <f t="array" ref="E2136">SUM('DRE + DCF'!$S$41/TIR!S2136,'DRE + DCF'!$U$41:$AD$41/TIR!T2136:AC2136,TIR!F2136)</f>
        <v>23.153939966106226</v>
      </c>
      <c r="F2136" s="100">
        <f>'DRE + DCF'!$AE$38*'DRE + DCF'!$AE$39*(1+G2136)/(R2136-G2136)/AC2136</f>
        <v>6.9117769549533898</v>
      </c>
      <c r="G2136" s="92">
        <f>R2136*(1-'DRE + DCF'!$AE$39)</f>
        <v>0.18210373724587695</v>
      </c>
      <c r="H2136" s="94">
        <f t="shared" si="232"/>
        <v>0.30350622874312827</v>
      </c>
      <c r="I2136" s="94">
        <f t="shared" si="233"/>
        <v>0.30350622874312827</v>
      </c>
      <c r="J2136" s="94">
        <f t="shared" si="233"/>
        <v>0.30350622874312827</v>
      </c>
      <c r="K2136" s="94">
        <f t="shared" si="233"/>
        <v>0.30350622874312827</v>
      </c>
      <c r="L2136" s="94">
        <f t="shared" si="233"/>
        <v>0.30350622874312827</v>
      </c>
      <c r="M2136" s="94">
        <f t="shared" si="233"/>
        <v>0.30350622874312827</v>
      </c>
      <c r="N2136" s="94">
        <f t="shared" si="233"/>
        <v>0.30350622874312827</v>
      </c>
      <c r="O2136" s="94">
        <f t="shared" si="233"/>
        <v>0.30350622874312827</v>
      </c>
      <c r="P2136" s="94">
        <f t="shared" si="233"/>
        <v>0.30350622874312827</v>
      </c>
      <c r="Q2136" s="94">
        <f t="shared" si="233"/>
        <v>0.30350622874312827</v>
      </c>
      <c r="R2136" s="94">
        <f t="shared" si="233"/>
        <v>0.30350622874312827</v>
      </c>
      <c r="S2136" s="93">
        <f>(1+H2136)^((5-Dashboard!$F$9)*3/12)</f>
        <v>1.0685092291411542</v>
      </c>
      <c r="T2136" s="93">
        <f t="shared" si="236"/>
        <v>1.392808435655013</v>
      </c>
      <c r="U2136" s="93">
        <f t="shared" si="236"/>
        <v>1.8155344713222821</v>
      </c>
      <c r="V2136" s="93">
        <f t="shared" si="236"/>
        <v>2.3665604918664571</v>
      </c>
      <c r="W2136" s="93">
        <f t="shared" si="236"/>
        <v>3.0848263418453281</v>
      </c>
      <c r="X2136" s="93">
        <f t="shared" si="236"/>
        <v>4.0210903511862641</v>
      </c>
      <c r="Y2136" s="93">
        <f t="shared" si="235"/>
        <v>5.2415163191101888</v>
      </c>
      <c r="Z2136" s="93">
        <f t="shared" si="235"/>
        <v>6.8323491700188859</v>
      </c>
      <c r="AA2136" s="93">
        <f t="shared" si="235"/>
        <v>8.9060097000675604</v>
      </c>
      <c r="AB2136" s="93">
        <f t="shared" si="235"/>
        <v>11.609039117284784</v>
      </c>
      <c r="AC2136" s="95">
        <f t="shared" si="235"/>
        <v>15.132454799103343</v>
      </c>
      <c r="AE2136" s="96"/>
    </row>
    <row r="2137" spans="3:31" ht="24.75" customHeight="1" x14ac:dyDescent="0.25">
      <c r="C2137" s="91">
        <f>ABS(E2137-Dashboard!$F$13)</f>
        <v>26.368621686854933</v>
      </c>
      <c r="D2137" s="92">
        <f t="shared" si="234"/>
        <v>0.30360622874312826</v>
      </c>
      <c r="E2137" s="93" cm="1">
        <f t="array" ref="E2137">SUM('DRE + DCF'!$S$41/TIR!S2137,'DRE + DCF'!$U$41:$AD$41/TIR!T2137:AC2137,TIR!F2137)</f>
        <v>23.141378313145065</v>
      </c>
      <c r="F2137" s="100">
        <f>'DRE + DCF'!$AE$38*'DRE + DCF'!$AE$39*(1+G2137)/(R2137-G2137)/AC2137</f>
        <v>6.904419947390914</v>
      </c>
      <c r="G2137" s="92">
        <f>R2137*(1-'DRE + DCF'!$AE$39)</f>
        <v>0.18216373724587695</v>
      </c>
      <c r="H2137" s="94">
        <f t="shared" si="232"/>
        <v>0.30360622874312826</v>
      </c>
      <c r="I2137" s="94">
        <f t="shared" si="233"/>
        <v>0.30360622874312826</v>
      </c>
      <c r="J2137" s="94">
        <f t="shared" si="233"/>
        <v>0.30360622874312826</v>
      </c>
      <c r="K2137" s="94">
        <f t="shared" si="233"/>
        <v>0.30360622874312826</v>
      </c>
      <c r="L2137" s="94">
        <f t="shared" si="233"/>
        <v>0.30360622874312826</v>
      </c>
      <c r="M2137" s="94">
        <f t="shared" si="233"/>
        <v>0.30360622874312826</v>
      </c>
      <c r="N2137" s="94">
        <f t="shared" si="233"/>
        <v>0.30360622874312826</v>
      </c>
      <c r="O2137" s="94">
        <f t="shared" si="233"/>
        <v>0.30360622874312826</v>
      </c>
      <c r="P2137" s="94">
        <f t="shared" si="233"/>
        <v>0.30360622874312826</v>
      </c>
      <c r="Q2137" s="94">
        <f t="shared" si="233"/>
        <v>0.30360622874312826</v>
      </c>
      <c r="R2137" s="94">
        <f t="shared" si="233"/>
        <v>0.30360622874312826</v>
      </c>
      <c r="S2137" s="93">
        <f>(1+H2137)^((5-Dashboard!$F$9)*3/12)</f>
        <v>1.0685297215344294</v>
      </c>
      <c r="T2137" s="93">
        <f t="shared" si="236"/>
        <v>1.3929420005894424</v>
      </c>
      <c r="U2137" s="93">
        <f t="shared" si="236"/>
        <v>1.8158478682463113</v>
      </c>
      <c r="V2137" s="93">
        <f t="shared" si="236"/>
        <v>2.3671505914958226</v>
      </c>
      <c r="W2137" s="93">
        <f t="shared" si="236"/>
        <v>3.0858322554469346</v>
      </c>
      <c r="X2137" s="93">
        <f t="shared" si="236"/>
        <v>4.0227101490570805</v>
      </c>
      <c r="Y2137" s="93">
        <f t="shared" si="235"/>
        <v>5.244030006739008</v>
      </c>
      <c r="Z2137" s="93">
        <f t="shared" si="235"/>
        <v>6.83615018050084</v>
      </c>
      <c r="AA2137" s="93">
        <f t="shared" si="235"/>
        <v>8.9116479559243551</v>
      </c>
      <c r="AB2137" s="93">
        <f t="shared" si="235"/>
        <v>11.617279783708955</v>
      </c>
      <c r="AC2137" s="95">
        <f t="shared" si="235"/>
        <v>15.144358287094617</v>
      </c>
      <c r="AE2137" s="96"/>
    </row>
    <row r="2138" spans="3:31" ht="24.75" customHeight="1" x14ac:dyDescent="0.25">
      <c r="C2138" s="91">
        <f>ABS(E2138-Dashboard!$F$13)</f>
        <v>26.381171540259469</v>
      </c>
      <c r="D2138" s="92">
        <f t="shared" si="234"/>
        <v>0.30370622874312825</v>
      </c>
      <c r="E2138" s="93" cm="1">
        <f t="array" ref="E2138">SUM('DRE + DCF'!$S$41/TIR!S2138,'DRE + DCF'!$U$41:$AD$41/TIR!T2138:AC2138,TIR!F2138)</f>
        <v>23.128828459740529</v>
      </c>
      <c r="F2138" s="100">
        <f>'DRE + DCF'!$AE$38*'DRE + DCF'!$AE$39*(1+G2138)/(R2138-G2138)/AC2138</f>
        <v>6.8970719172263211</v>
      </c>
      <c r="G2138" s="92">
        <f>R2138*(1-'DRE + DCF'!$AE$39)</f>
        <v>0.18222373724587695</v>
      </c>
      <c r="H2138" s="94">
        <f t="shared" si="232"/>
        <v>0.30370622874312825</v>
      </c>
      <c r="I2138" s="94">
        <f t="shared" si="233"/>
        <v>0.30370622874312825</v>
      </c>
      <c r="J2138" s="94">
        <f t="shared" si="233"/>
        <v>0.30370622874312825</v>
      </c>
      <c r="K2138" s="94">
        <f t="shared" si="233"/>
        <v>0.30370622874312825</v>
      </c>
      <c r="L2138" s="94">
        <f t="shared" si="233"/>
        <v>0.30370622874312825</v>
      </c>
      <c r="M2138" s="94">
        <f t="shared" si="233"/>
        <v>0.30370622874312825</v>
      </c>
      <c r="N2138" s="94">
        <f t="shared" si="233"/>
        <v>0.30370622874312825</v>
      </c>
      <c r="O2138" s="94">
        <f t="shared" si="233"/>
        <v>0.30370622874312825</v>
      </c>
      <c r="P2138" s="94">
        <f t="shared" si="233"/>
        <v>0.30370622874312825</v>
      </c>
      <c r="Q2138" s="94">
        <f t="shared" si="233"/>
        <v>0.30370622874312825</v>
      </c>
      <c r="R2138" s="94">
        <f t="shared" si="233"/>
        <v>0.30370622874312825</v>
      </c>
      <c r="S2138" s="93">
        <f>(1+H2138)^((5-Dashboard!$F$9)*3/12)</f>
        <v>1.0685502127487556</v>
      </c>
      <c r="T2138" s="93">
        <f t="shared" si="236"/>
        <v>1.3930755680853475</v>
      </c>
      <c r="U2138" s="93">
        <f t="shared" si="236"/>
        <v>1.8161612952227393</v>
      </c>
      <c r="V2138" s="93">
        <f t="shared" si="236"/>
        <v>2.3677407929840726</v>
      </c>
      <c r="W2138" s="93">
        <f t="shared" si="236"/>
        <v>3.0868384198625294</v>
      </c>
      <c r="X2138" s="93">
        <f t="shared" si="236"/>
        <v>4.0243304750983757</v>
      </c>
      <c r="Y2138" s="93">
        <f t="shared" si="235"/>
        <v>5.246544706906545</v>
      </c>
      <c r="Z2138" s="93">
        <f t="shared" si="235"/>
        <v>6.8399530137733526</v>
      </c>
      <c r="AA2138" s="93">
        <f t="shared" si="235"/>
        <v>8.9172893483666513</v>
      </c>
      <c r="AB2138" s="93">
        <f t="shared" si="235"/>
        <v>11.625525666970354</v>
      </c>
      <c r="AC2138" s="95">
        <f t="shared" si="235"/>
        <v>15.156270224442361</v>
      </c>
      <c r="AE2138" s="96"/>
    </row>
    <row r="2139" spans="3:31" ht="24.75" customHeight="1" x14ac:dyDescent="0.25">
      <c r="C2139" s="91">
        <f>ABS(E2139-Dashboard!$F$13)</f>
        <v>26.393709608626345</v>
      </c>
      <c r="D2139" s="92">
        <f t="shared" si="234"/>
        <v>0.30380622874312824</v>
      </c>
      <c r="E2139" s="93" cm="1">
        <f t="array" ref="E2139">SUM('DRE + DCF'!$S$41/TIR!S2139,'DRE + DCF'!$U$41:$AD$41/TIR!T2139:AC2139,TIR!F2139)</f>
        <v>23.116290391373653</v>
      </c>
      <c r="F2139" s="100">
        <f>'DRE + DCF'!$AE$38*'DRE + DCF'!$AE$39*(1+G2139)/(R2139-G2139)/AC2139</f>
        <v>6.8897328519097449</v>
      </c>
      <c r="G2139" s="92">
        <f>R2139*(1-'DRE + DCF'!$AE$39)</f>
        <v>0.18228373724587693</v>
      </c>
      <c r="H2139" s="94">
        <f t="shared" si="232"/>
        <v>0.30380622874312824</v>
      </c>
      <c r="I2139" s="94">
        <f t="shared" si="233"/>
        <v>0.30380622874312824</v>
      </c>
      <c r="J2139" s="94">
        <f t="shared" si="233"/>
        <v>0.30380622874312824</v>
      </c>
      <c r="K2139" s="94">
        <f t="shared" si="233"/>
        <v>0.30380622874312824</v>
      </c>
      <c r="L2139" s="94">
        <f t="shared" si="233"/>
        <v>0.30380622874312824</v>
      </c>
      <c r="M2139" s="94">
        <f t="shared" si="233"/>
        <v>0.30380622874312824</v>
      </c>
      <c r="N2139" s="94">
        <f t="shared" si="233"/>
        <v>0.30380622874312824</v>
      </c>
      <c r="O2139" s="94">
        <f t="shared" si="233"/>
        <v>0.30380622874312824</v>
      </c>
      <c r="P2139" s="94">
        <f t="shared" si="233"/>
        <v>0.30380622874312824</v>
      </c>
      <c r="Q2139" s="94">
        <f t="shared" si="233"/>
        <v>0.30380622874312824</v>
      </c>
      <c r="R2139" s="94">
        <f t="shared" si="233"/>
        <v>0.30380622874312824</v>
      </c>
      <c r="S2139" s="93">
        <f>(1+H2139)^((5-Dashboard!$F$9)*3/12)</f>
        <v>1.068570702784291</v>
      </c>
      <c r="T2139" s="93">
        <f t="shared" si="236"/>
        <v>1.3932091381425806</v>
      </c>
      <c r="U2139" s="93">
        <f t="shared" si="236"/>
        <v>1.8164747522521421</v>
      </c>
      <c r="V2139" s="93">
        <f t="shared" si="236"/>
        <v>2.3683310963409734</v>
      </c>
      <c r="W2139" s="93">
        <f t="shared" si="236"/>
        <v>3.0878448351354026</v>
      </c>
      <c r="X2139" s="93">
        <f t="shared" si="236"/>
        <v>4.0259513294418356</v>
      </c>
      <c r="Y2139" s="93">
        <f t="shared" si="235"/>
        <v>5.2490604199429436</v>
      </c>
      <c r="Z2139" s="93">
        <f t="shared" si="235"/>
        <v>6.8437576705706302</v>
      </c>
      <c r="AA2139" s="93">
        <f t="shared" si="235"/>
        <v>8.9229338788985491</v>
      </c>
      <c r="AB2139" s="93">
        <f t="shared" si="235"/>
        <v>11.633776769971011</v>
      </c>
      <c r="AC2139" s="95">
        <f t="shared" si="235"/>
        <v>15.168190616495314</v>
      </c>
      <c r="AE2139" s="96"/>
    </row>
    <row r="2140" spans="3:31" ht="24.75" customHeight="1" x14ac:dyDescent="0.25">
      <c r="C2140" s="91">
        <f>ABS(E2140-Dashboard!$F$13)</f>
        <v>26.406235906452814</v>
      </c>
      <c r="D2140" s="92">
        <f t="shared" si="234"/>
        <v>0.30390622874312823</v>
      </c>
      <c r="E2140" s="93" cm="1">
        <f t="array" ref="E2140">SUM('DRE + DCF'!$S$41/TIR!S2140,'DRE + DCF'!$U$41:$AD$41/TIR!T2140:AC2140,TIR!F2140)</f>
        <v>23.103764093547184</v>
      </c>
      <c r="F2140" s="100">
        <f>'DRE + DCF'!$AE$38*'DRE + DCF'!$AE$39*(1+G2140)/(R2140-G2140)/AC2140</f>
        <v>6.8824027389114173</v>
      </c>
      <c r="G2140" s="92">
        <f>R2140*(1-'DRE + DCF'!$AE$39)</f>
        <v>0.18234373724587694</v>
      </c>
      <c r="H2140" s="94">
        <f t="shared" si="232"/>
        <v>0.30390622874312823</v>
      </c>
      <c r="I2140" s="94">
        <f t="shared" si="233"/>
        <v>0.30390622874312823</v>
      </c>
      <c r="J2140" s="94">
        <f t="shared" si="233"/>
        <v>0.30390622874312823</v>
      </c>
      <c r="K2140" s="94">
        <f t="shared" si="233"/>
        <v>0.30390622874312823</v>
      </c>
      <c r="L2140" s="94">
        <f t="shared" si="233"/>
        <v>0.30390622874312823</v>
      </c>
      <c r="M2140" s="94">
        <f t="shared" si="233"/>
        <v>0.30390622874312823</v>
      </c>
      <c r="N2140" s="94">
        <f t="shared" si="233"/>
        <v>0.30390622874312823</v>
      </c>
      <c r="O2140" s="94">
        <f t="shared" si="233"/>
        <v>0.30390622874312823</v>
      </c>
      <c r="P2140" s="94">
        <f t="shared" si="233"/>
        <v>0.30390622874312823</v>
      </c>
      <c r="Q2140" s="94">
        <f t="shared" si="233"/>
        <v>0.30390622874312823</v>
      </c>
      <c r="R2140" s="94">
        <f t="shared" si="233"/>
        <v>0.30390622874312823</v>
      </c>
      <c r="S2140" s="93">
        <f>(1+H2140)^((5-Dashboard!$F$9)*3/12)</f>
        <v>1.0685911916411939</v>
      </c>
      <c r="T2140" s="93">
        <f t="shared" si="236"/>
        <v>1.3933427107609946</v>
      </c>
      <c r="U2140" s="93">
        <f t="shared" si="236"/>
        <v>1.8167882393350958</v>
      </c>
      <c r="V2140" s="93">
        <f t="shared" si="236"/>
        <v>2.3689215015762928</v>
      </c>
      <c r="W2140" s="93">
        <f t="shared" si="236"/>
        <v>3.0888515013088522</v>
      </c>
      <c r="X2140" s="93">
        <f t="shared" si="236"/>
        <v>4.0275727122191753</v>
      </c>
      <c r="Y2140" s="93">
        <f t="shared" si="235"/>
        <v>5.2515771461784375</v>
      </c>
      <c r="Z2140" s="93">
        <f t="shared" si="235"/>
        <v>6.8475641516271262</v>
      </c>
      <c r="AA2140" s="93">
        <f t="shared" si="235"/>
        <v>8.9285815490247646</v>
      </c>
      <c r="AB2140" s="93">
        <f t="shared" si="235"/>
        <v>11.642033095614359</v>
      </c>
      <c r="AC2140" s="95">
        <f t="shared" si="235"/>
        <v>15.180119468605206</v>
      </c>
      <c r="AE2140" s="96"/>
    </row>
    <row r="2141" spans="3:31" ht="24.75" customHeight="1" x14ac:dyDescent="0.25">
      <c r="C2141" s="91">
        <f>ABS(E2141-Dashboard!$F$13)</f>
        <v>26.418750448214446</v>
      </c>
      <c r="D2141" s="92">
        <f t="shared" si="234"/>
        <v>0.30400622874312822</v>
      </c>
      <c r="E2141" s="93" cm="1">
        <f t="array" ref="E2141">SUM('DRE + DCF'!$S$41/TIR!S2141,'DRE + DCF'!$U$41:$AD$41/TIR!T2141:AC2141,TIR!F2141)</f>
        <v>23.091249551785552</v>
      </c>
      <c r="F2141" s="100">
        <f>'DRE + DCF'!$AE$38*'DRE + DCF'!$AE$39*(1+G2141)/(R2141-G2141)/AC2141</f>
        <v>6.8750815657216204</v>
      </c>
      <c r="G2141" s="92">
        <f>R2141*(1-'DRE + DCF'!$AE$39)</f>
        <v>0.18240373724587691</v>
      </c>
      <c r="H2141" s="94">
        <f t="shared" si="232"/>
        <v>0.30400622874312822</v>
      </c>
      <c r="I2141" s="94">
        <f t="shared" si="233"/>
        <v>0.30400622874312822</v>
      </c>
      <c r="J2141" s="94">
        <f t="shared" si="233"/>
        <v>0.30400622874312822</v>
      </c>
      <c r="K2141" s="94">
        <f t="shared" si="233"/>
        <v>0.30400622874312822</v>
      </c>
      <c r="L2141" s="94">
        <f t="shared" si="233"/>
        <v>0.30400622874312822</v>
      </c>
      <c r="M2141" s="94">
        <f t="shared" si="233"/>
        <v>0.30400622874312822</v>
      </c>
      <c r="N2141" s="94">
        <f t="shared" si="233"/>
        <v>0.30400622874312822</v>
      </c>
      <c r="O2141" s="94">
        <f t="shared" si="233"/>
        <v>0.30400622874312822</v>
      </c>
      <c r="P2141" s="94">
        <f t="shared" si="233"/>
        <v>0.30400622874312822</v>
      </c>
      <c r="Q2141" s="94">
        <f t="shared" ref="I2141:R2167" si="237">$D2141</f>
        <v>0.30400622874312822</v>
      </c>
      <c r="R2141" s="94">
        <f t="shared" si="237"/>
        <v>0.30400622874312822</v>
      </c>
      <c r="S2141" s="93">
        <f>(1+H2141)^((5-Dashboard!$F$9)*3/12)</f>
        <v>1.0686116793196223</v>
      </c>
      <c r="T2141" s="93">
        <f t="shared" si="236"/>
        <v>1.3934762859404417</v>
      </c>
      <c r="U2141" s="93">
        <f t="shared" si="236"/>
        <v>1.8171017564721763</v>
      </c>
      <c r="V2141" s="93">
        <f t="shared" si="236"/>
        <v>2.3695120086997967</v>
      </c>
      <c r="W2141" s="93">
        <f t="shared" si="236"/>
        <v>3.0898584184261764</v>
      </c>
      <c r="X2141" s="93">
        <f t="shared" si="236"/>
        <v>4.029194623562125</v>
      </c>
      <c r="Y2141" s="93">
        <f t="shared" si="235"/>
        <v>5.254094885943335</v>
      </c>
      <c r="Z2141" s="93">
        <f t="shared" si="235"/>
        <v>6.8513724576775248</v>
      </c>
      <c r="AA2141" s="93">
        <f t="shared" si="235"/>
        <v>8.9342323602506077</v>
      </c>
      <c r="AB2141" s="93">
        <f t="shared" si="235"/>
        <v>11.650294646805213</v>
      </c>
      <c r="AC2141" s="95">
        <f t="shared" si="235"/>
        <v>15.19205678612672</v>
      </c>
      <c r="AE2141" s="96"/>
    </row>
    <row r="2142" spans="3:31" ht="24.75" customHeight="1" x14ac:dyDescent="0.25">
      <c r="C2142" s="91">
        <f>ABS(E2142-Dashboard!$F$13)</f>
        <v>26.431253248365188</v>
      </c>
      <c r="D2142" s="92">
        <f t="shared" si="234"/>
        <v>0.3041062287431282</v>
      </c>
      <c r="E2142" s="93" cm="1">
        <f t="array" ref="E2142">SUM('DRE + DCF'!$S$41/TIR!S2142,'DRE + DCF'!$U$41:$AD$41/TIR!T2142:AC2142,TIR!F2142)</f>
        <v>23.07874675163481</v>
      </c>
      <c r="F2142" s="100">
        <f>'DRE + DCF'!$AE$38*'DRE + DCF'!$AE$39*(1+G2142)/(R2142-G2142)/AC2142</f>
        <v>6.8677693198506606</v>
      </c>
      <c r="G2142" s="92">
        <f>R2142*(1-'DRE + DCF'!$AE$39)</f>
        <v>0.18246373724587692</v>
      </c>
      <c r="H2142" s="94">
        <f t="shared" si="232"/>
        <v>0.3041062287431282</v>
      </c>
      <c r="I2142" s="94">
        <f t="shared" si="237"/>
        <v>0.3041062287431282</v>
      </c>
      <c r="J2142" s="94">
        <f t="shared" si="237"/>
        <v>0.3041062287431282</v>
      </c>
      <c r="K2142" s="94">
        <f t="shared" si="237"/>
        <v>0.3041062287431282</v>
      </c>
      <c r="L2142" s="94">
        <f t="shared" si="237"/>
        <v>0.3041062287431282</v>
      </c>
      <c r="M2142" s="94">
        <f t="shared" si="237"/>
        <v>0.3041062287431282</v>
      </c>
      <c r="N2142" s="94">
        <f t="shared" si="237"/>
        <v>0.3041062287431282</v>
      </c>
      <c r="O2142" s="94">
        <f t="shared" si="237"/>
        <v>0.3041062287431282</v>
      </c>
      <c r="P2142" s="94">
        <f t="shared" si="237"/>
        <v>0.3041062287431282</v>
      </c>
      <c r="Q2142" s="94">
        <f t="shared" si="237"/>
        <v>0.3041062287431282</v>
      </c>
      <c r="R2142" s="94">
        <f t="shared" si="237"/>
        <v>0.3041062287431282</v>
      </c>
      <c r="S2142" s="93">
        <f>(1+H2142)^((5-Dashboard!$F$9)*3/12)</f>
        <v>1.0686321658197344</v>
      </c>
      <c r="T2142" s="93">
        <f t="shared" si="236"/>
        <v>1.393609863680775</v>
      </c>
      <c r="U2142" s="93">
        <f t="shared" si="236"/>
        <v>1.8174153036639604</v>
      </c>
      <c r="V2142" s="93">
        <f t="shared" si="236"/>
        <v>2.3701026177212547</v>
      </c>
      <c r="W2142" s="93">
        <f t="shared" si="236"/>
        <v>3.0908655865306818</v>
      </c>
      <c r="X2142" s="93">
        <f t="shared" si="236"/>
        <v>4.0308170636024441</v>
      </c>
      <c r="Y2142" s="93">
        <f t="shared" si="235"/>
        <v>5.256613639568033</v>
      </c>
      <c r="Z2142" s="93">
        <f t="shared" si="235"/>
        <v>6.8551825894567573</v>
      </c>
      <c r="AA2142" s="93">
        <f t="shared" si="235"/>
        <v>8.9398863140820044</v>
      </c>
      <c r="AB2142" s="93">
        <f t="shared" si="235"/>
        <v>11.658561426449788</v>
      </c>
      <c r="AC2142" s="95">
        <f t="shared" si="235"/>
        <v>15.204002574417538</v>
      </c>
      <c r="AE2142" s="96"/>
    </row>
    <row r="2143" spans="3:31" ht="24.75" customHeight="1" x14ac:dyDescent="0.25">
      <c r="C2143" s="91">
        <f>ABS(E2143-Dashboard!$F$13)</f>
        <v>26.443744321337384</v>
      </c>
      <c r="D2143" s="92">
        <f t="shared" si="234"/>
        <v>0.30420622874312819</v>
      </c>
      <c r="E2143" s="93" cm="1">
        <f t="array" ref="E2143">SUM('DRE + DCF'!$S$41/TIR!S2143,'DRE + DCF'!$U$41:$AD$41/TIR!T2143:AC2143,TIR!F2143)</f>
        <v>23.066255678662614</v>
      </c>
      <c r="F2143" s="100">
        <f>'DRE + DCF'!$AE$38*'DRE + DCF'!$AE$39*(1+G2143)/(R2143-G2143)/AC2143</f>
        <v>6.8604659888288158</v>
      </c>
      <c r="G2143" s="92">
        <f>R2143*(1-'DRE + DCF'!$AE$39)</f>
        <v>0.18252373724587692</v>
      </c>
      <c r="H2143" s="94">
        <f t="shared" si="232"/>
        <v>0.30420622874312819</v>
      </c>
      <c r="I2143" s="94">
        <f t="shared" si="237"/>
        <v>0.30420622874312819</v>
      </c>
      <c r="J2143" s="94">
        <f t="shared" si="237"/>
        <v>0.30420622874312819</v>
      </c>
      <c r="K2143" s="94">
        <f t="shared" si="237"/>
        <v>0.30420622874312819</v>
      </c>
      <c r="L2143" s="94">
        <f t="shared" si="237"/>
        <v>0.30420622874312819</v>
      </c>
      <c r="M2143" s="94">
        <f t="shared" si="237"/>
        <v>0.30420622874312819</v>
      </c>
      <c r="N2143" s="94">
        <f t="shared" si="237"/>
        <v>0.30420622874312819</v>
      </c>
      <c r="O2143" s="94">
        <f t="shared" si="237"/>
        <v>0.30420622874312819</v>
      </c>
      <c r="P2143" s="94">
        <f t="shared" si="237"/>
        <v>0.30420622874312819</v>
      </c>
      <c r="Q2143" s="94">
        <f t="shared" si="237"/>
        <v>0.30420622874312819</v>
      </c>
      <c r="R2143" s="94">
        <f t="shared" si="237"/>
        <v>0.30420622874312819</v>
      </c>
      <c r="S2143" s="93">
        <f>(1+H2143)^((5-Dashboard!$F$9)*3/12)</f>
        <v>1.0686526511416887</v>
      </c>
      <c r="T2143" s="93">
        <f t="shared" si="236"/>
        <v>1.3937434439818477</v>
      </c>
      <c r="U2143" s="93">
        <f t="shared" si="236"/>
        <v>1.817728880911025</v>
      </c>
      <c r="V2143" s="93">
        <f t="shared" si="236"/>
        <v>2.3706933286504346</v>
      </c>
      <c r="W2143" s="93">
        <f t="shared" si="236"/>
        <v>3.0918730056656765</v>
      </c>
      <c r="X2143" s="93">
        <f t="shared" si="236"/>
        <v>4.0324400324719125</v>
      </c>
      <c r="Y2143" s="93">
        <f t="shared" si="235"/>
        <v>5.2591334073830103</v>
      </c>
      <c r="Z2143" s="93">
        <f t="shared" si="235"/>
        <v>6.8589945476999938</v>
      </c>
      <c r="AA2143" s="93">
        <f t="shared" si="235"/>
        <v>8.9455434120254864</v>
      </c>
      <c r="AB2143" s="93">
        <f t="shared" si="235"/>
        <v>11.666833437455695</v>
      </c>
      <c r="AC2143" s="95">
        <f t="shared" si="235"/>
        <v>15.215956838838318</v>
      </c>
      <c r="AE2143" s="96"/>
    </row>
    <row r="2144" spans="3:31" ht="24.75" customHeight="1" x14ac:dyDescent="0.25">
      <c r="C2144" s="91">
        <f>ABS(E2144-Dashboard!$F$13)</f>
        <v>26.4562236815418</v>
      </c>
      <c r="D2144" s="92">
        <f t="shared" si="234"/>
        <v>0.30430622874312818</v>
      </c>
      <c r="E2144" s="93" cm="1">
        <f t="array" ref="E2144">SUM('DRE + DCF'!$S$41/TIR!S2144,'DRE + DCF'!$U$41:$AD$41/TIR!T2144:AC2144,TIR!F2144)</f>
        <v>23.053776318458198</v>
      </c>
      <c r="F2144" s="100">
        <f>'DRE + DCF'!$AE$38*'DRE + DCF'!$AE$39*(1+G2144)/(R2144-G2144)/AC2144</f>
        <v>6.8531715602063112</v>
      </c>
      <c r="G2144" s="92">
        <f>R2144*(1-'DRE + DCF'!$AE$39)</f>
        <v>0.1825837372458769</v>
      </c>
      <c r="H2144" s="94">
        <f t="shared" si="232"/>
        <v>0.30430622874312818</v>
      </c>
      <c r="I2144" s="94">
        <f t="shared" si="237"/>
        <v>0.30430622874312818</v>
      </c>
      <c r="J2144" s="94">
        <f t="shared" si="237"/>
        <v>0.30430622874312818</v>
      </c>
      <c r="K2144" s="94">
        <f t="shared" si="237"/>
        <v>0.30430622874312818</v>
      </c>
      <c r="L2144" s="94">
        <f t="shared" si="237"/>
        <v>0.30430622874312818</v>
      </c>
      <c r="M2144" s="94">
        <f t="shared" si="237"/>
        <v>0.30430622874312818</v>
      </c>
      <c r="N2144" s="94">
        <f t="shared" si="237"/>
        <v>0.30430622874312818</v>
      </c>
      <c r="O2144" s="94">
        <f t="shared" si="237"/>
        <v>0.30430622874312818</v>
      </c>
      <c r="P2144" s="94">
        <f t="shared" si="237"/>
        <v>0.30430622874312818</v>
      </c>
      <c r="Q2144" s="94">
        <f t="shared" si="237"/>
        <v>0.30430622874312818</v>
      </c>
      <c r="R2144" s="94">
        <f t="shared" si="237"/>
        <v>0.30430622874312818</v>
      </c>
      <c r="S2144" s="93">
        <f>(1+H2144)^((5-Dashboard!$F$9)*3/12)</f>
        <v>1.0686731352856427</v>
      </c>
      <c r="T2144" s="93">
        <f t="shared" si="236"/>
        <v>1.3938770268435114</v>
      </c>
      <c r="U2144" s="93">
        <f t="shared" si="236"/>
        <v>1.8180424882139445</v>
      </c>
      <c r="V2144" s="93">
        <f t="shared" si="236"/>
        <v>2.3712841414971031</v>
      </c>
      <c r="W2144" s="93">
        <f t="shared" si="236"/>
        <v>3.0928806758744729</v>
      </c>
      <c r="X2144" s="93">
        <f t="shared" si="236"/>
        <v>4.0340635303023316</v>
      </c>
      <c r="Y2144" s="93">
        <f t="shared" si="235"/>
        <v>5.2616541897188238</v>
      </c>
      <c r="Z2144" s="93">
        <f t="shared" si="235"/>
        <v>6.8628083331426391</v>
      </c>
      <c r="AA2144" s="93">
        <f t="shared" si="235"/>
        <v>8.9512036555881895</v>
      </c>
      <c r="AB2144" s="93">
        <f t="shared" si="235"/>
        <v>11.675110682731935</v>
      </c>
      <c r="AC2144" s="95">
        <f t="shared" si="235"/>
        <v>15.2279195847527</v>
      </c>
      <c r="AE2144" s="96"/>
    </row>
    <row r="2145" spans="3:31" ht="24.75" customHeight="1" x14ac:dyDescent="0.25">
      <c r="C2145" s="91">
        <f>ABS(E2145-Dashboard!$F$13)</f>
        <v>26.468691343367674</v>
      </c>
      <c r="D2145" s="92">
        <f t="shared" si="234"/>
        <v>0.30440622874312817</v>
      </c>
      <c r="E2145" s="93" cm="1">
        <f t="array" ref="E2145">SUM('DRE + DCF'!$S$41/TIR!S2145,'DRE + DCF'!$U$41:$AD$41/TIR!T2145:AC2145,TIR!F2145)</f>
        <v>23.041308656632324</v>
      </c>
      <c r="F2145" s="100">
        <f>'DRE + DCF'!$AE$38*'DRE + DCF'!$AE$39*(1+G2145)/(R2145-G2145)/AC2145</f>
        <v>6.8458860215532944</v>
      </c>
      <c r="G2145" s="92">
        <f>R2145*(1-'DRE + DCF'!$AE$39)</f>
        <v>0.1826437372458769</v>
      </c>
      <c r="H2145" s="94">
        <f t="shared" si="232"/>
        <v>0.30440622874312817</v>
      </c>
      <c r="I2145" s="94">
        <f t="shared" si="237"/>
        <v>0.30440622874312817</v>
      </c>
      <c r="J2145" s="94">
        <f t="shared" si="237"/>
        <v>0.30440622874312817</v>
      </c>
      <c r="K2145" s="94">
        <f t="shared" si="237"/>
        <v>0.30440622874312817</v>
      </c>
      <c r="L2145" s="94">
        <f t="shared" si="237"/>
        <v>0.30440622874312817</v>
      </c>
      <c r="M2145" s="94">
        <f t="shared" si="237"/>
        <v>0.30440622874312817</v>
      </c>
      <c r="N2145" s="94">
        <f t="shared" si="237"/>
        <v>0.30440622874312817</v>
      </c>
      <c r="O2145" s="94">
        <f t="shared" si="237"/>
        <v>0.30440622874312817</v>
      </c>
      <c r="P2145" s="94">
        <f t="shared" si="237"/>
        <v>0.30440622874312817</v>
      </c>
      <c r="Q2145" s="94">
        <f t="shared" si="237"/>
        <v>0.30440622874312817</v>
      </c>
      <c r="R2145" s="94">
        <f t="shared" si="237"/>
        <v>0.30440622874312817</v>
      </c>
      <c r="S2145" s="93">
        <f>(1+H2145)^((5-Dashboard!$F$9)*3/12)</f>
        <v>1.0686936182517548</v>
      </c>
      <c r="T2145" s="93">
        <f t="shared" si="236"/>
        <v>1.3940106122656197</v>
      </c>
      <c r="U2145" s="93">
        <f t="shared" si="236"/>
        <v>1.8183561255732961</v>
      </c>
      <c r="V2145" s="93">
        <f t="shared" si="236"/>
        <v>2.3718750562710289</v>
      </c>
      <c r="W2145" s="93">
        <f t="shared" si="236"/>
        <v>3.0938885972003876</v>
      </c>
      <c r="X2145" s="93">
        <f t="shared" si="236"/>
        <v>4.0356875572255246</v>
      </c>
      <c r="Y2145" s="93">
        <f t="shared" si="235"/>
        <v>5.264175986906114</v>
      </c>
      <c r="Z2145" s="93">
        <f t="shared" si="235"/>
        <v>6.8666239465203391</v>
      </c>
      <c r="AA2145" s="93">
        <f t="shared" si="235"/>
        <v>8.9568670462778517</v>
      </c>
      <c r="AB2145" s="93">
        <f t="shared" si="235"/>
        <v>11.683393165188894</v>
      </c>
      <c r="AC2145" s="95">
        <f t="shared" si="235"/>
        <v>15.239890817527286</v>
      </c>
      <c r="AE2145" s="96"/>
    </row>
    <row r="2146" spans="3:31" ht="24.75" customHeight="1" x14ac:dyDescent="0.25">
      <c r="C2146" s="91">
        <f>ABS(E2146-Dashboard!$F$13)</f>
        <v>26.481147321182796</v>
      </c>
      <c r="D2146" s="92">
        <f t="shared" si="234"/>
        <v>0.30450622874312816</v>
      </c>
      <c r="E2146" s="93" cm="1">
        <f t="array" ref="E2146">SUM('DRE + DCF'!$S$41/TIR!S2146,'DRE + DCF'!$U$41:$AD$41/TIR!T2146:AC2146,TIR!F2146)</f>
        <v>23.028852678817202</v>
      </c>
      <c r="F2146" s="100">
        <f>'DRE + DCF'!$AE$38*'DRE + DCF'!$AE$39*(1+G2146)/(R2146-G2146)/AC2146</f>
        <v>6.8386093604597615</v>
      </c>
      <c r="G2146" s="92">
        <f>R2146*(1-'DRE + DCF'!$AE$39)</f>
        <v>0.18270373724587688</v>
      </c>
      <c r="H2146" s="94">
        <f t="shared" si="232"/>
        <v>0.30450622874312816</v>
      </c>
      <c r="I2146" s="94">
        <f t="shared" si="237"/>
        <v>0.30450622874312816</v>
      </c>
      <c r="J2146" s="94">
        <f t="shared" si="237"/>
        <v>0.30450622874312816</v>
      </c>
      <c r="K2146" s="94">
        <f t="shared" si="237"/>
        <v>0.30450622874312816</v>
      </c>
      <c r="L2146" s="94">
        <f t="shared" si="237"/>
        <v>0.30450622874312816</v>
      </c>
      <c r="M2146" s="94">
        <f t="shared" si="237"/>
        <v>0.30450622874312816</v>
      </c>
      <c r="N2146" s="94">
        <f t="shared" si="237"/>
        <v>0.30450622874312816</v>
      </c>
      <c r="O2146" s="94">
        <f t="shared" si="237"/>
        <v>0.30450622874312816</v>
      </c>
      <c r="P2146" s="94">
        <f t="shared" si="237"/>
        <v>0.30450622874312816</v>
      </c>
      <c r="Q2146" s="94">
        <f t="shared" si="237"/>
        <v>0.30450622874312816</v>
      </c>
      <c r="R2146" s="94">
        <f t="shared" si="237"/>
        <v>0.30450622874312816</v>
      </c>
      <c r="S2146" s="93">
        <f>(1+H2146)^((5-Dashboard!$F$9)*3/12)</f>
        <v>1.068714100040183</v>
      </c>
      <c r="T2146" s="93">
        <f t="shared" si="236"/>
        <v>1.3941442002480253</v>
      </c>
      <c r="U2146" s="93">
        <f t="shared" si="236"/>
        <v>1.818669792989656</v>
      </c>
      <c r="V2146" s="93">
        <f t="shared" si="236"/>
        <v>2.372466072981982</v>
      </c>
      <c r="W2146" s="93">
        <f t="shared" si="236"/>
        <v>3.0948967696867444</v>
      </c>
      <c r="X2146" s="93">
        <f t="shared" si="236"/>
        <v>4.0373121133733445</v>
      </c>
      <c r="Y2146" s="93">
        <f t="shared" si="235"/>
        <v>5.26669879927561</v>
      </c>
      <c r="Z2146" s="93">
        <f t="shared" si="235"/>
        <v>6.8704413885689872</v>
      </c>
      <c r="AA2146" s="93">
        <f t="shared" si="235"/>
        <v>8.9625335856028308</v>
      </c>
      <c r="AB2146" s="93">
        <f t="shared" si="235"/>
        <v>11.691680887738375</v>
      </c>
      <c r="AC2146" s="95">
        <f t="shared" si="235"/>
        <v>15.251870542531696</v>
      </c>
      <c r="AE2146" s="96"/>
    </row>
    <row r="2147" spans="3:31" ht="24.75" customHeight="1" x14ac:dyDescent="0.25">
      <c r="C2147" s="91">
        <f>ABS(E2147-Dashboard!$F$13)</f>
        <v>26.493591629333462</v>
      </c>
      <c r="D2147" s="92">
        <f t="shared" si="234"/>
        <v>0.30460622874312815</v>
      </c>
      <c r="E2147" s="93" cm="1">
        <f t="array" ref="E2147">SUM('DRE + DCF'!$S$41/TIR!S2147,'DRE + DCF'!$U$41:$AD$41/TIR!T2147:AC2147,TIR!F2147)</f>
        <v>23.016408370666536</v>
      </c>
      <c r="F2147" s="100">
        <f>'DRE + DCF'!$AE$38*'DRE + DCF'!$AE$39*(1+G2147)/(R2147-G2147)/AC2147</f>
        <v>6.8313415645355677</v>
      </c>
      <c r="G2147" s="92">
        <f>R2147*(1-'DRE + DCF'!$AE$39)</f>
        <v>0.18276373724587688</v>
      </c>
      <c r="H2147" s="94">
        <f t="shared" si="232"/>
        <v>0.30460622874312815</v>
      </c>
      <c r="I2147" s="94">
        <f t="shared" si="237"/>
        <v>0.30460622874312815</v>
      </c>
      <c r="J2147" s="94">
        <f t="shared" si="237"/>
        <v>0.30460622874312815</v>
      </c>
      <c r="K2147" s="94">
        <f t="shared" si="237"/>
        <v>0.30460622874312815</v>
      </c>
      <c r="L2147" s="94">
        <f t="shared" si="237"/>
        <v>0.30460622874312815</v>
      </c>
      <c r="M2147" s="94">
        <f t="shared" si="237"/>
        <v>0.30460622874312815</v>
      </c>
      <c r="N2147" s="94">
        <f t="shared" si="237"/>
        <v>0.30460622874312815</v>
      </c>
      <c r="O2147" s="94">
        <f t="shared" si="237"/>
        <v>0.30460622874312815</v>
      </c>
      <c r="P2147" s="94">
        <f t="shared" si="237"/>
        <v>0.30460622874312815</v>
      </c>
      <c r="Q2147" s="94">
        <f t="shared" si="237"/>
        <v>0.30460622874312815</v>
      </c>
      <c r="R2147" s="94">
        <f t="shared" si="237"/>
        <v>0.30460622874312815</v>
      </c>
      <c r="S2147" s="93">
        <f>(1+H2147)^((5-Dashboard!$F$9)*3/12)</f>
        <v>1.0687345806510853</v>
      </c>
      <c r="T2147" s="93">
        <f t="shared" si="236"/>
        <v>1.394277790790581</v>
      </c>
      <c r="U2147" s="93">
        <f t="shared" si="236"/>
        <v>1.8189834904636002</v>
      </c>
      <c r="V2147" s="93">
        <f t="shared" si="236"/>
        <v>2.3730571916397292</v>
      </c>
      <c r="W2147" s="93">
        <f t="shared" si="236"/>
        <v>3.0959051933768658</v>
      </c>
      <c r="X2147" s="93">
        <f t="shared" si="236"/>
        <v>4.0389371988776581</v>
      </c>
      <c r="Y2147" s="93">
        <f t="shared" si="235"/>
        <v>5.2692226271581157</v>
      </c>
      <c r="Z2147" s="93">
        <f t="shared" si="235"/>
        <v>6.8742606600247074</v>
      </c>
      <c r="AA2147" s="93">
        <f t="shared" si="235"/>
        <v>8.9682032750720797</v>
      </c>
      <c r="AB2147" s="93">
        <f t="shared" si="235"/>
        <v>11.699973853293557</v>
      </c>
      <c r="AC2147" s="95">
        <f t="shared" si="235"/>
        <v>15.263858765138512</v>
      </c>
      <c r="AE2147" s="96"/>
    </row>
    <row r="2148" spans="3:31" ht="24.75" customHeight="1" x14ac:dyDescent="0.25">
      <c r="C2148" s="91">
        <f>ABS(E2148-Dashboard!$F$13)</f>
        <v>26.506024282144566</v>
      </c>
      <c r="D2148" s="92">
        <f t="shared" si="234"/>
        <v>0.30470622874312814</v>
      </c>
      <c r="E2148" s="93" cm="1">
        <f t="array" ref="E2148">SUM('DRE + DCF'!$S$41/TIR!S2148,'DRE + DCF'!$U$41:$AD$41/TIR!T2148:AC2148,TIR!F2148)</f>
        <v>23.003975717855432</v>
      </c>
      <c r="F2148" s="100">
        <f>'DRE + DCF'!$AE$38*'DRE + DCF'!$AE$39*(1+G2148)/(R2148-G2148)/AC2148</f>
        <v>6.8240826214103567</v>
      </c>
      <c r="G2148" s="92">
        <f>R2148*(1-'DRE + DCF'!$AE$39)</f>
        <v>0.18282373724587689</v>
      </c>
      <c r="H2148" s="94">
        <f t="shared" si="232"/>
        <v>0.30470622874312814</v>
      </c>
      <c r="I2148" s="94">
        <f t="shared" si="237"/>
        <v>0.30470622874312814</v>
      </c>
      <c r="J2148" s="94">
        <f t="shared" si="237"/>
        <v>0.30470622874312814</v>
      </c>
      <c r="K2148" s="94">
        <f t="shared" si="237"/>
        <v>0.30470622874312814</v>
      </c>
      <c r="L2148" s="94">
        <f t="shared" si="237"/>
        <v>0.30470622874312814</v>
      </c>
      <c r="M2148" s="94">
        <f t="shared" si="237"/>
        <v>0.30470622874312814</v>
      </c>
      <c r="N2148" s="94">
        <f t="shared" si="237"/>
        <v>0.30470622874312814</v>
      </c>
      <c r="O2148" s="94">
        <f t="shared" si="237"/>
        <v>0.30470622874312814</v>
      </c>
      <c r="P2148" s="94">
        <f t="shared" si="237"/>
        <v>0.30470622874312814</v>
      </c>
      <c r="Q2148" s="94">
        <f t="shared" si="237"/>
        <v>0.30470622874312814</v>
      </c>
      <c r="R2148" s="94">
        <f t="shared" si="237"/>
        <v>0.30470622874312814</v>
      </c>
      <c r="S2148" s="93">
        <f>(1+H2148)^((5-Dashboard!$F$9)*3/12)</f>
        <v>1.0687550600846194</v>
      </c>
      <c r="T2148" s="93">
        <f t="shared" si="236"/>
        <v>1.3944113838931391</v>
      </c>
      <c r="U2148" s="93">
        <f t="shared" si="236"/>
        <v>1.8192972179957039</v>
      </c>
      <c r="V2148" s="93">
        <f t="shared" si="236"/>
        <v>2.3736484122540396</v>
      </c>
      <c r="W2148" s="93">
        <f t="shared" si="236"/>
        <v>3.0969138683140818</v>
      </c>
      <c r="X2148" s="93">
        <f t="shared" si="236"/>
        <v>4.0405628138703582</v>
      </c>
      <c r="Y2148" s="93">
        <f t="shared" si="235"/>
        <v>5.2717474708845167</v>
      </c>
      <c r="Z2148" s="93">
        <f t="shared" si="235"/>
        <v>6.8780817616238616</v>
      </c>
      <c r="AA2148" s="93">
        <f t="shared" si="235"/>
        <v>8.973876116195159</v>
      </c>
      <c r="AB2148" s="93">
        <f t="shared" si="235"/>
        <v>11.708272064769016</v>
      </c>
      <c r="AC2148" s="95">
        <f t="shared" si="235"/>
        <v>15.2758554907233</v>
      </c>
      <c r="AE2148" s="96"/>
    </row>
    <row r="2149" spans="3:31" ht="24.75" customHeight="1" x14ac:dyDescent="0.25">
      <c r="C2149" s="91">
        <f>ABS(E2149-Dashboard!$F$13)</f>
        <v>26.518445293919655</v>
      </c>
      <c r="D2149" s="92">
        <f t="shared" si="234"/>
        <v>0.30480622874312813</v>
      </c>
      <c r="E2149" s="93" cm="1">
        <f t="array" ref="E2149">SUM('DRE + DCF'!$S$41/TIR!S2149,'DRE + DCF'!$U$41:$AD$41/TIR!T2149:AC2149,TIR!F2149)</f>
        <v>22.991554706080343</v>
      </c>
      <c r="F2149" s="100">
        <f>'DRE + DCF'!$AE$38*'DRE + DCF'!$AE$39*(1+G2149)/(R2149-G2149)/AC2149</f>
        <v>6.8168325187335288</v>
      </c>
      <c r="G2149" s="92">
        <f>R2149*(1-'DRE + DCF'!$AE$39)</f>
        <v>0.18288373724587687</v>
      </c>
      <c r="H2149" s="94">
        <f t="shared" si="232"/>
        <v>0.30480622874312813</v>
      </c>
      <c r="I2149" s="94">
        <f t="shared" si="237"/>
        <v>0.30480622874312813</v>
      </c>
      <c r="J2149" s="94">
        <f t="shared" si="237"/>
        <v>0.30480622874312813</v>
      </c>
      <c r="K2149" s="94">
        <f t="shared" si="237"/>
        <v>0.30480622874312813</v>
      </c>
      <c r="L2149" s="94">
        <f t="shared" si="237"/>
        <v>0.30480622874312813</v>
      </c>
      <c r="M2149" s="94">
        <f t="shared" si="237"/>
        <v>0.30480622874312813</v>
      </c>
      <c r="N2149" s="94">
        <f t="shared" si="237"/>
        <v>0.30480622874312813</v>
      </c>
      <c r="O2149" s="94">
        <f t="shared" si="237"/>
        <v>0.30480622874312813</v>
      </c>
      <c r="P2149" s="94">
        <f t="shared" si="237"/>
        <v>0.30480622874312813</v>
      </c>
      <c r="Q2149" s="94">
        <f t="shared" si="237"/>
        <v>0.30480622874312813</v>
      </c>
      <c r="R2149" s="94">
        <f t="shared" si="237"/>
        <v>0.30480622874312813</v>
      </c>
      <c r="S2149" s="93">
        <f>(1+H2149)^((5-Dashboard!$F$9)*3/12)</f>
        <v>1.0687755383409434</v>
      </c>
      <c r="T2149" s="93">
        <f t="shared" si="236"/>
        <v>1.3945449795555529</v>
      </c>
      <c r="U2149" s="93">
        <f t="shared" si="236"/>
        <v>1.8196109755865437</v>
      </c>
      <c r="V2149" s="93">
        <f t="shared" si="236"/>
        <v>2.3742397348346822</v>
      </c>
      <c r="W2149" s="93">
        <f t="shared" si="236"/>
        <v>3.0979227945417263</v>
      </c>
      <c r="X2149" s="93">
        <f t="shared" si="236"/>
        <v>4.0421889584833623</v>
      </c>
      <c r="Y2149" s="93">
        <f t="shared" si="235"/>
        <v>5.274273330785789</v>
      </c>
      <c r="Z2149" s="93">
        <f t="shared" si="235"/>
        <v>6.8819046941030626</v>
      </c>
      <c r="AA2149" s="93">
        <f t="shared" si="235"/>
        <v>8.9795521104822473</v>
      </c>
      <c r="AB2149" s="93">
        <f t="shared" si="235"/>
        <v>11.716575525080739</v>
      </c>
      <c r="AC2149" s="95">
        <f t="shared" si="235"/>
        <v>15.287860724664634</v>
      </c>
      <c r="AE2149" s="96"/>
    </row>
    <row r="2150" spans="3:31" ht="24.75" customHeight="1" x14ac:dyDescent="0.25">
      <c r="C2150" s="91">
        <f>ABS(E2150-Dashboard!$F$13)</f>
        <v>26.530854678940912</v>
      </c>
      <c r="D2150" s="92">
        <f t="shared" si="234"/>
        <v>0.30490622874312812</v>
      </c>
      <c r="E2150" s="93" cm="1">
        <f t="array" ref="E2150">SUM('DRE + DCF'!$S$41/TIR!S2150,'DRE + DCF'!$U$41:$AD$41/TIR!T2150:AC2150,TIR!F2150)</f>
        <v>22.979145321059086</v>
      </c>
      <c r="F2150" s="100">
        <f>'DRE + DCF'!$AE$38*'DRE + DCF'!$AE$39*(1+G2150)/(R2150-G2150)/AC2150</f>
        <v>6.8095912441742241</v>
      </c>
      <c r="G2150" s="92">
        <f>R2150*(1-'DRE + DCF'!$AE$39)</f>
        <v>0.18294373724587687</v>
      </c>
      <c r="H2150" s="94">
        <f t="shared" si="232"/>
        <v>0.30490622874312812</v>
      </c>
      <c r="I2150" s="94">
        <f t="shared" si="237"/>
        <v>0.30490622874312812</v>
      </c>
      <c r="J2150" s="94">
        <f t="shared" si="237"/>
        <v>0.30490622874312812</v>
      </c>
      <c r="K2150" s="94">
        <f t="shared" si="237"/>
        <v>0.30490622874312812</v>
      </c>
      <c r="L2150" s="94">
        <f t="shared" si="237"/>
        <v>0.30490622874312812</v>
      </c>
      <c r="M2150" s="94">
        <f t="shared" si="237"/>
        <v>0.30490622874312812</v>
      </c>
      <c r="N2150" s="94">
        <f t="shared" si="237"/>
        <v>0.30490622874312812</v>
      </c>
      <c r="O2150" s="94">
        <f t="shared" si="237"/>
        <v>0.30490622874312812</v>
      </c>
      <c r="P2150" s="94">
        <f t="shared" si="237"/>
        <v>0.30490622874312812</v>
      </c>
      <c r="Q2150" s="94">
        <f t="shared" si="237"/>
        <v>0.30490622874312812</v>
      </c>
      <c r="R2150" s="94">
        <f t="shared" si="237"/>
        <v>0.30490622874312812</v>
      </c>
      <c r="S2150" s="93">
        <f>(1+H2150)^((5-Dashboard!$F$9)*3/12)</f>
        <v>1.0687960154202152</v>
      </c>
      <c r="T2150" s="93">
        <f t="shared" si="236"/>
        <v>1.3946785777776751</v>
      </c>
      <c r="U2150" s="93">
        <f t="shared" si="236"/>
        <v>1.8199247632366955</v>
      </c>
      <c r="V2150" s="93">
        <f t="shared" si="236"/>
        <v>2.3748311593914266</v>
      </c>
      <c r="W2150" s="93">
        <f t="shared" si="236"/>
        <v>3.098931972103137</v>
      </c>
      <c r="X2150" s="93">
        <f t="shared" si="236"/>
        <v>4.0438156328486095</v>
      </c>
      <c r="Y2150" s="93">
        <f t="shared" si="235"/>
        <v>5.2768002071929851</v>
      </c>
      <c r="Z2150" s="93">
        <f t="shared" si="235"/>
        <v>6.8857294581991555</v>
      </c>
      <c r="AA2150" s="93">
        <f t="shared" si="235"/>
        <v>8.9852312594441237</v>
      </c>
      <c r="AB2150" s="93">
        <f t="shared" si="235"/>
        <v>11.7248842371461</v>
      </c>
      <c r="AC2150" s="95">
        <f t="shared" si="235"/>
        <v>15.299874472344065</v>
      </c>
      <c r="AE2150" s="96"/>
    </row>
    <row r="2151" spans="3:31" ht="24.75" customHeight="1" x14ac:dyDescent="0.25">
      <c r="C2151" s="91">
        <f>ABS(E2151-Dashboard!$F$13)</f>
        <v>26.54325245146924</v>
      </c>
      <c r="D2151" s="92">
        <f t="shared" si="234"/>
        <v>0.3050062287431281</v>
      </c>
      <c r="E2151" s="93" cm="1">
        <f t="array" ref="E2151">SUM('DRE + DCF'!$S$41/TIR!S2151,'DRE + DCF'!$U$41:$AD$41/TIR!T2151:AC2151,TIR!F2151)</f>
        <v>22.966747548530758</v>
      </c>
      <c r="F2151" s="100">
        <f>'DRE + DCF'!$AE$38*'DRE + DCF'!$AE$39*(1+G2151)/(R2151-G2151)/AC2151</f>
        <v>6.8023587854212693</v>
      </c>
      <c r="G2151" s="92">
        <f>R2151*(1-'DRE + DCF'!$AE$39)</f>
        <v>0.18300373724587685</v>
      </c>
      <c r="H2151" s="94">
        <f t="shared" si="232"/>
        <v>0.3050062287431281</v>
      </c>
      <c r="I2151" s="94">
        <f t="shared" si="237"/>
        <v>0.3050062287431281</v>
      </c>
      <c r="J2151" s="94">
        <f t="shared" si="237"/>
        <v>0.3050062287431281</v>
      </c>
      <c r="K2151" s="94">
        <f t="shared" si="237"/>
        <v>0.3050062287431281</v>
      </c>
      <c r="L2151" s="94">
        <f t="shared" si="237"/>
        <v>0.3050062287431281</v>
      </c>
      <c r="M2151" s="94">
        <f t="shared" si="237"/>
        <v>0.3050062287431281</v>
      </c>
      <c r="N2151" s="94">
        <f t="shared" si="237"/>
        <v>0.3050062287431281</v>
      </c>
      <c r="O2151" s="94">
        <f t="shared" si="237"/>
        <v>0.3050062287431281</v>
      </c>
      <c r="P2151" s="94">
        <f t="shared" si="237"/>
        <v>0.3050062287431281</v>
      </c>
      <c r="Q2151" s="94">
        <f t="shared" si="237"/>
        <v>0.3050062287431281</v>
      </c>
      <c r="R2151" s="94">
        <f t="shared" si="237"/>
        <v>0.3050062287431281</v>
      </c>
      <c r="S2151" s="93">
        <f>(1+H2151)^((5-Dashboard!$F$9)*3/12)</f>
        <v>1.0688164913225926</v>
      </c>
      <c r="T2151" s="93">
        <f t="shared" si="236"/>
        <v>1.3948121785593588</v>
      </c>
      <c r="U2151" s="93">
        <f t="shared" si="236"/>
        <v>1.8202385809467354</v>
      </c>
      <c r="V2151" s="93">
        <f t="shared" si="236"/>
        <v>2.3754226859340424</v>
      </c>
      <c r="W2151" s="93">
        <f t="shared" si="236"/>
        <v>3.0999414010416566</v>
      </c>
      <c r="X2151" s="93">
        <f t="shared" si="236"/>
        <v>4.0454428370980615</v>
      </c>
      <c r="Y2151" s="93">
        <f t="shared" si="235"/>
        <v>5.2793281004372421</v>
      </c>
      <c r="Z2151" s="93">
        <f t="shared" si="235"/>
        <v>6.8895560546492272</v>
      </c>
      <c r="AA2151" s="93">
        <f t="shared" si="235"/>
        <v>8.9909135645921729</v>
      </c>
      <c r="AB2151" s="93">
        <f t="shared" si="235"/>
        <v>11.733198203883866</v>
      </c>
      <c r="AC2151" s="95">
        <f t="shared" si="235"/>
        <v>15.311896739146128</v>
      </c>
      <c r="AE2151" s="96"/>
    </row>
    <row r="2152" spans="3:31" ht="24.75" customHeight="1" x14ac:dyDescent="0.25">
      <c r="C2152" s="91">
        <f>ABS(E2152-Dashboard!$F$13)</f>
        <v>26.555638625744262</v>
      </c>
      <c r="D2152" s="92">
        <f t="shared" si="234"/>
        <v>0.30510622874312809</v>
      </c>
      <c r="E2152" s="93" cm="1">
        <f t="array" ref="E2152">SUM('DRE + DCF'!$S$41/TIR!S2152,'DRE + DCF'!$U$41:$AD$41/TIR!T2152:AC2152,TIR!F2152)</f>
        <v>22.954361374255736</v>
      </c>
      <c r="F2152" s="100">
        <f>'DRE + DCF'!$AE$38*'DRE + DCF'!$AE$39*(1+G2152)/(R2152-G2152)/AC2152</f>
        <v>6.7951351301831471</v>
      </c>
      <c r="G2152" s="92">
        <f>R2152*(1-'DRE + DCF'!$AE$39)</f>
        <v>0.18306373724587685</v>
      </c>
      <c r="H2152" s="94">
        <f t="shared" si="232"/>
        <v>0.30510622874312809</v>
      </c>
      <c r="I2152" s="94">
        <f t="shared" si="237"/>
        <v>0.30510622874312809</v>
      </c>
      <c r="J2152" s="94">
        <f t="shared" si="237"/>
        <v>0.30510622874312809</v>
      </c>
      <c r="K2152" s="94">
        <f t="shared" si="237"/>
        <v>0.30510622874312809</v>
      </c>
      <c r="L2152" s="94">
        <f t="shared" si="237"/>
        <v>0.30510622874312809</v>
      </c>
      <c r="M2152" s="94">
        <f t="shared" si="237"/>
        <v>0.30510622874312809</v>
      </c>
      <c r="N2152" s="94">
        <f t="shared" si="237"/>
        <v>0.30510622874312809</v>
      </c>
      <c r="O2152" s="94">
        <f t="shared" si="237"/>
        <v>0.30510622874312809</v>
      </c>
      <c r="P2152" s="94">
        <f t="shared" si="237"/>
        <v>0.30510622874312809</v>
      </c>
      <c r="Q2152" s="94">
        <f t="shared" si="237"/>
        <v>0.30510622874312809</v>
      </c>
      <c r="R2152" s="94">
        <f t="shared" si="237"/>
        <v>0.30510622874312809</v>
      </c>
      <c r="S2152" s="93">
        <f>(1+H2152)^((5-Dashboard!$F$9)*3/12)</f>
        <v>1.0688369660482335</v>
      </c>
      <c r="T2152" s="93">
        <f t="shared" si="236"/>
        <v>1.3949457819004569</v>
      </c>
      <c r="U2152" s="93">
        <f t="shared" si="236"/>
        <v>1.8205524287172394</v>
      </c>
      <c r="V2152" s="93">
        <f t="shared" si="236"/>
        <v>2.3760143144722989</v>
      </c>
      <c r="W2152" s="93">
        <f t="shared" si="236"/>
        <v>3.1009510814006309</v>
      </c>
      <c r="X2152" s="93">
        <f t="shared" si="236"/>
        <v>4.0470705713637019</v>
      </c>
      <c r="Y2152" s="93">
        <f t="shared" si="235"/>
        <v>5.2818570108497775</v>
      </c>
      <c r="Z2152" s="93">
        <f t="shared" si="235"/>
        <v>6.8933844841906042</v>
      </c>
      <c r="AA2152" s="93">
        <f t="shared" si="235"/>
        <v>8.9965990274383927</v>
      </c>
      <c r="AB2152" s="93">
        <f t="shared" si="235"/>
        <v>11.741517428214214</v>
      </c>
      <c r="AC2152" s="95">
        <f t="shared" si="235"/>
        <v>15.323927530458365</v>
      </c>
      <c r="AE2152" s="96"/>
    </row>
    <row r="2153" spans="3:31" ht="24.75" customHeight="1" x14ac:dyDescent="0.25">
      <c r="C2153" s="91">
        <f>ABS(E2153-Dashboard!$F$13)</f>
        <v>26.568013215984394</v>
      </c>
      <c r="D2153" s="92">
        <f t="shared" si="234"/>
        <v>0.30520622874312808</v>
      </c>
      <c r="E2153" s="93" cm="1">
        <f t="array" ref="E2153">SUM('DRE + DCF'!$S$41/TIR!S2153,'DRE + DCF'!$U$41:$AD$41/TIR!T2153:AC2153,TIR!F2153)</f>
        <v>22.941986784015604</v>
      </c>
      <c r="F2153" s="100">
        <f>'DRE + DCF'!$AE$38*'DRE + DCF'!$AE$39*(1+G2153)/(R2153-G2153)/AC2153</f>
        <v>6.787920266187955</v>
      </c>
      <c r="G2153" s="92">
        <f>R2153*(1-'DRE + DCF'!$AE$39)</f>
        <v>0.18312373724587686</v>
      </c>
      <c r="H2153" s="94">
        <f t="shared" si="232"/>
        <v>0.30520622874312808</v>
      </c>
      <c r="I2153" s="94">
        <f t="shared" si="237"/>
        <v>0.30520622874312808</v>
      </c>
      <c r="J2153" s="94">
        <f t="shared" si="237"/>
        <v>0.30520622874312808</v>
      </c>
      <c r="K2153" s="94">
        <f t="shared" si="237"/>
        <v>0.30520622874312808</v>
      </c>
      <c r="L2153" s="94">
        <f t="shared" si="237"/>
        <v>0.30520622874312808</v>
      </c>
      <c r="M2153" s="94">
        <f t="shared" si="237"/>
        <v>0.30520622874312808</v>
      </c>
      <c r="N2153" s="94">
        <f t="shared" si="237"/>
        <v>0.30520622874312808</v>
      </c>
      <c r="O2153" s="94">
        <f t="shared" si="237"/>
        <v>0.30520622874312808</v>
      </c>
      <c r="P2153" s="94">
        <f t="shared" si="237"/>
        <v>0.30520622874312808</v>
      </c>
      <c r="Q2153" s="94">
        <f t="shared" si="237"/>
        <v>0.30520622874312808</v>
      </c>
      <c r="R2153" s="94">
        <f t="shared" si="237"/>
        <v>0.30520622874312808</v>
      </c>
      <c r="S2153" s="93">
        <f>(1+H2153)^((5-Dashboard!$F$9)*3/12)</f>
        <v>1.0688574395972954</v>
      </c>
      <c r="T2153" s="93">
        <f t="shared" si="236"/>
        <v>1.3950793878008219</v>
      </c>
      <c r="U2153" s="93">
        <f t="shared" si="236"/>
        <v>1.8208663065487827</v>
      </c>
      <c r="V2153" s="93">
        <f t="shared" si="236"/>
        <v>2.3766060450159654</v>
      </c>
      <c r="W2153" s="93">
        <f t="shared" si="236"/>
        <v>3.1019610132234092</v>
      </c>
      <c r="X2153" s="93">
        <f t="shared" si="236"/>
        <v>4.0486988357775386</v>
      </c>
      <c r="Y2153" s="93">
        <f t="shared" si="235"/>
        <v>5.2843869387618945</v>
      </c>
      <c r="Z2153" s="93">
        <f t="shared" si="235"/>
        <v>6.8972147475608558</v>
      </c>
      <c r="AA2153" s="93">
        <f t="shared" si="235"/>
        <v>9.0022876494953916</v>
      </c>
      <c r="AB2153" s="93">
        <f t="shared" si="235"/>
        <v>11.749841913058718</v>
      </c>
      <c r="AC2153" s="95">
        <f t="shared" si="235"/>
        <v>15.335966851671312</v>
      </c>
      <c r="AE2153" s="96"/>
    </row>
    <row r="2154" spans="3:31" ht="24.75" customHeight="1" x14ac:dyDescent="0.25">
      <c r="C2154" s="91">
        <f>ABS(E2154-Dashboard!$F$13)</f>
        <v>26.580376236386854</v>
      </c>
      <c r="D2154" s="92">
        <f t="shared" si="234"/>
        <v>0.30530622874312807</v>
      </c>
      <c r="E2154" s="93" cm="1">
        <f t="array" ref="E2154">SUM('DRE + DCF'!$S$41/TIR!S2154,'DRE + DCF'!$U$41:$AD$41/TIR!T2154:AC2154,TIR!F2154)</f>
        <v>22.929623763613144</v>
      </c>
      <c r="F2154" s="100">
        <f>'DRE + DCF'!$AE$38*'DRE + DCF'!$AE$39*(1+G2154)/(R2154-G2154)/AC2154</f>
        <v>6.7807141811833826</v>
      </c>
      <c r="G2154" s="92">
        <f>R2154*(1-'DRE + DCF'!$AE$39)</f>
        <v>0.18318373724587683</v>
      </c>
      <c r="H2154" s="94">
        <f t="shared" si="232"/>
        <v>0.30530622874312807</v>
      </c>
      <c r="I2154" s="94">
        <f t="shared" si="237"/>
        <v>0.30530622874312807</v>
      </c>
      <c r="J2154" s="94">
        <f t="shared" si="237"/>
        <v>0.30530622874312807</v>
      </c>
      <c r="K2154" s="94">
        <f t="shared" si="237"/>
        <v>0.30530622874312807</v>
      </c>
      <c r="L2154" s="94">
        <f t="shared" si="237"/>
        <v>0.30530622874312807</v>
      </c>
      <c r="M2154" s="94">
        <f t="shared" si="237"/>
        <v>0.30530622874312807</v>
      </c>
      <c r="N2154" s="94">
        <f t="shared" si="237"/>
        <v>0.30530622874312807</v>
      </c>
      <c r="O2154" s="94">
        <f t="shared" si="237"/>
        <v>0.30530622874312807</v>
      </c>
      <c r="P2154" s="94">
        <f t="shared" si="237"/>
        <v>0.30530622874312807</v>
      </c>
      <c r="Q2154" s="94">
        <f t="shared" si="237"/>
        <v>0.30530622874312807</v>
      </c>
      <c r="R2154" s="94">
        <f t="shared" si="237"/>
        <v>0.30530622874312807</v>
      </c>
      <c r="S2154" s="93">
        <f>(1+H2154)^((5-Dashboard!$F$9)*3/12)</f>
        <v>1.0688779119699365</v>
      </c>
      <c r="T2154" s="93">
        <f t="shared" si="236"/>
        <v>1.395212996260307</v>
      </c>
      <c r="U2154" s="93">
        <f t="shared" si="236"/>
        <v>1.8211802144419413</v>
      </c>
      <c r="V2154" s="93">
        <f t="shared" si="236"/>
        <v>2.3771978775748117</v>
      </c>
      <c r="W2154" s="93">
        <f t="shared" si="236"/>
        <v>3.1029711965533457</v>
      </c>
      <c r="X2154" s="93">
        <f t="shared" si="236"/>
        <v>4.0503276304715996</v>
      </c>
      <c r="Y2154" s="93">
        <f t="shared" si="235"/>
        <v>5.286917884504974</v>
      </c>
      <c r="Z2154" s="93">
        <f t="shared" si="235"/>
        <v>6.9010468454977847</v>
      </c>
      <c r="AA2154" s="93">
        <f t="shared" si="235"/>
        <v>9.0079794322763735</v>
      </c>
      <c r="AB2154" s="93">
        <f t="shared" si="235"/>
        <v>11.758171661340336</v>
      </c>
      <c r="AC2154" s="95">
        <f t="shared" si="235"/>
        <v>15.348014708178475</v>
      </c>
      <c r="AE2154" s="96"/>
    </row>
    <row r="2155" spans="3:31" ht="24.75" customHeight="1" x14ac:dyDescent="0.25">
      <c r="C2155" s="91">
        <f>ABS(E2155-Dashboard!$F$13)</f>
        <v>26.592727701127718</v>
      </c>
      <c r="D2155" s="92">
        <f t="shared" si="234"/>
        <v>0.30540622874312806</v>
      </c>
      <c r="E2155" s="93" cm="1">
        <f t="array" ref="E2155">SUM('DRE + DCF'!$S$41/TIR!S2155,'DRE + DCF'!$U$41:$AD$41/TIR!T2155:AC2155,TIR!F2155)</f>
        <v>22.91727229887228</v>
      </c>
      <c r="F2155" s="100">
        <f>'DRE + DCF'!$AE$38*'DRE + DCF'!$AE$39*(1+G2155)/(R2155-G2155)/AC2155</f>
        <v>6.7735168629366607</v>
      </c>
      <c r="G2155" s="92">
        <f>R2155*(1-'DRE + DCF'!$AE$39)</f>
        <v>0.18324373724587684</v>
      </c>
      <c r="H2155" s="94">
        <f t="shared" si="232"/>
        <v>0.30540622874312806</v>
      </c>
      <c r="I2155" s="94">
        <f t="shared" si="237"/>
        <v>0.30540622874312806</v>
      </c>
      <c r="J2155" s="94">
        <f t="shared" si="237"/>
        <v>0.30540622874312806</v>
      </c>
      <c r="K2155" s="94">
        <f t="shared" si="237"/>
        <v>0.30540622874312806</v>
      </c>
      <c r="L2155" s="94">
        <f t="shared" si="237"/>
        <v>0.30540622874312806</v>
      </c>
      <c r="M2155" s="94">
        <f t="shared" si="237"/>
        <v>0.30540622874312806</v>
      </c>
      <c r="N2155" s="94">
        <f t="shared" si="237"/>
        <v>0.30540622874312806</v>
      </c>
      <c r="O2155" s="94">
        <f t="shared" si="237"/>
        <v>0.30540622874312806</v>
      </c>
      <c r="P2155" s="94">
        <f t="shared" si="237"/>
        <v>0.30540622874312806</v>
      </c>
      <c r="Q2155" s="94">
        <f t="shared" si="237"/>
        <v>0.30540622874312806</v>
      </c>
      <c r="R2155" s="94">
        <f t="shared" si="237"/>
        <v>0.30540622874312806</v>
      </c>
      <c r="S2155" s="93">
        <f>(1+H2155)^((5-Dashboard!$F$9)*3/12)</f>
        <v>1.0688983831663141</v>
      </c>
      <c r="T2155" s="93">
        <f t="shared" si="236"/>
        <v>1.3953466072787652</v>
      </c>
      <c r="U2155" s="93">
        <f t="shared" si="236"/>
        <v>1.8214941523972914</v>
      </c>
      <c r="V2155" s="93">
        <f t="shared" si="236"/>
        <v>2.3777898121586087</v>
      </c>
      <c r="W2155" s="93">
        <f t="shared" si="236"/>
        <v>3.1039816314338005</v>
      </c>
      <c r="X2155" s="93">
        <f t="shared" si="236"/>
        <v>4.0519569555779391</v>
      </c>
      <c r="Y2155" s="93">
        <f t="shared" si="235"/>
        <v>5.2894498484104844</v>
      </c>
      <c r="Z2155" s="93">
        <f t="shared" si="235"/>
        <v>6.9048807787394404</v>
      </c>
      <c r="AA2155" s="93">
        <f t="shared" si="235"/>
        <v>9.0136743772951657</v>
      </c>
      <c r="AB2155" s="93">
        <f t="shared" si="235"/>
        <v>11.766506675983445</v>
      </c>
      <c r="AC2155" s="95">
        <f t="shared" si="235"/>
        <v>15.360071105376388</v>
      </c>
      <c r="AE2155" s="96"/>
    </row>
    <row r="2156" spans="3:31" ht="24.75" customHeight="1" x14ac:dyDescent="0.25">
      <c r="C2156" s="91">
        <f>ABS(E2156-Dashboard!$F$13)</f>
        <v>26.605067624361954</v>
      </c>
      <c r="D2156" s="92">
        <f t="shared" si="234"/>
        <v>0.30550622874312805</v>
      </c>
      <c r="E2156" s="93" cm="1">
        <f t="array" ref="E2156">SUM('DRE + DCF'!$S$41/TIR!S2156,'DRE + DCF'!$U$41:$AD$41/TIR!T2156:AC2156,TIR!F2156)</f>
        <v>22.904932375638044</v>
      </c>
      <c r="F2156" s="100">
        <f>'DRE + DCF'!$AE$38*'DRE + DCF'!$AE$39*(1+G2156)/(R2156-G2156)/AC2156</f>
        <v>6.7663282992345302</v>
      </c>
      <c r="G2156" s="92">
        <f>R2156*(1-'DRE + DCF'!$AE$39)</f>
        <v>0.18330373724587681</v>
      </c>
      <c r="H2156" s="94">
        <f t="shared" si="232"/>
        <v>0.30550622874312805</v>
      </c>
      <c r="I2156" s="94">
        <f t="shared" si="237"/>
        <v>0.30550622874312805</v>
      </c>
      <c r="J2156" s="94">
        <f t="shared" si="237"/>
        <v>0.30550622874312805</v>
      </c>
      <c r="K2156" s="94">
        <f t="shared" si="237"/>
        <v>0.30550622874312805</v>
      </c>
      <c r="L2156" s="94">
        <f t="shared" si="237"/>
        <v>0.30550622874312805</v>
      </c>
      <c r="M2156" s="94">
        <f t="shared" si="237"/>
        <v>0.30550622874312805</v>
      </c>
      <c r="N2156" s="94">
        <f t="shared" si="237"/>
        <v>0.30550622874312805</v>
      </c>
      <c r="O2156" s="94">
        <f t="shared" si="237"/>
        <v>0.30550622874312805</v>
      </c>
      <c r="P2156" s="94">
        <f t="shared" si="237"/>
        <v>0.30550622874312805</v>
      </c>
      <c r="Q2156" s="94">
        <f t="shared" si="237"/>
        <v>0.30550622874312805</v>
      </c>
      <c r="R2156" s="94">
        <f t="shared" si="237"/>
        <v>0.30550622874312805</v>
      </c>
      <c r="S2156" s="93">
        <f>(1+H2156)^((5-Dashboard!$F$9)*3/12)</f>
        <v>1.0689188531865863</v>
      </c>
      <c r="T2156" s="93">
        <f t="shared" si="236"/>
        <v>1.3954802208560497</v>
      </c>
      <c r="U2156" s="93">
        <f t="shared" si="236"/>
        <v>1.8218081204154088</v>
      </c>
      <c r="V2156" s="93">
        <f t="shared" si="236"/>
        <v>2.3783818487771269</v>
      </c>
      <c r="W2156" s="93">
        <f t="shared" si="236"/>
        <v>3.1049923179081356</v>
      </c>
      <c r="X2156" s="93">
        <f t="shared" si="236"/>
        <v>4.0535868112286337</v>
      </c>
      <c r="Y2156" s="93">
        <f t="shared" si="235"/>
        <v>5.2919828308099754</v>
      </c>
      <c r="Z2156" s="93">
        <f t="shared" si="235"/>
        <v>6.9087165480241142</v>
      </c>
      <c r="AA2156" s="93">
        <f t="shared" si="235"/>
        <v>9.019372486066203</v>
      </c>
      <c r="AB2156" s="93">
        <f t="shared" si="235"/>
        <v>11.77484695991382</v>
      </c>
      <c r="AC2156" s="95">
        <f t="shared" si="235"/>
        <v>15.372136048664578</v>
      </c>
      <c r="AE2156" s="96"/>
    </row>
    <row r="2157" spans="3:31" ht="24.75" customHeight="1" x14ac:dyDescent="0.25">
      <c r="C2157" s="91">
        <f>ABS(E2157-Dashboard!$F$13)</f>
        <v>26.617396020223449</v>
      </c>
      <c r="D2157" s="92">
        <f t="shared" si="234"/>
        <v>0.30560622874312804</v>
      </c>
      <c r="E2157" s="93" cm="1">
        <f t="array" ref="E2157">SUM('DRE + DCF'!$S$41/TIR!S2157,'DRE + DCF'!$U$41:$AD$41/TIR!T2157:AC2157,TIR!F2157)</f>
        <v>22.892603979776549</v>
      </c>
      <c r="F2157" s="100">
        <f>'DRE + DCF'!$AE$38*'DRE + DCF'!$AE$39*(1+G2157)/(R2157-G2157)/AC2157</f>
        <v>6.7591484778832163</v>
      </c>
      <c r="G2157" s="92">
        <f>R2157*(1-'DRE + DCF'!$AE$39)</f>
        <v>0.18336373724587682</v>
      </c>
      <c r="H2157" s="94">
        <f t="shared" si="232"/>
        <v>0.30560622874312804</v>
      </c>
      <c r="I2157" s="94">
        <f t="shared" si="237"/>
        <v>0.30560622874312804</v>
      </c>
      <c r="J2157" s="94">
        <f t="shared" si="237"/>
        <v>0.30560622874312804</v>
      </c>
      <c r="K2157" s="94">
        <f t="shared" si="237"/>
        <v>0.30560622874312804</v>
      </c>
      <c r="L2157" s="94">
        <f t="shared" si="237"/>
        <v>0.30560622874312804</v>
      </c>
      <c r="M2157" s="94">
        <f t="shared" si="237"/>
        <v>0.30560622874312804</v>
      </c>
      <c r="N2157" s="94">
        <f t="shared" si="237"/>
        <v>0.30560622874312804</v>
      </c>
      <c r="O2157" s="94">
        <f t="shared" si="237"/>
        <v>0.30560622874312804</v>
      </c>
      <c r="P2157" s="94">
        <f t="shared" si="237"/>
        <v>0.30560622874312804</v>
      </c>
      <c r="Q2157" s="94">
        <f t="shared" si="237"/>
        <v>0.30560622874312804</v>
      </c>
      <c r="R2157" s="94">
        <f t="shared" si="237"/>
        <v>0.30560622874312804</v>
      </c>
      <c r="S2157" s="93">
        <f>(1+H2157)^((5-Dashboard!$F$9)*3/12)</f>
        <v>1.0689393220309102</v>
      </c>
      <c r="T2157" s="93">
        <f t="shared" si="236"/>
        <v>1.3956138369920128</v>
      </c>
      <c r="U2157" s="93">
        <f t="shared" si="236"/>
        <v>1.8221221184968686</v>
      </c>
      <c r="V2157" s="93">
        <f t="shared" si="236"/>
        <v>2.3789739874401357</v>
      </c>
      <c r="W2157" s="93">
        <f t="shared" si="236"/>
        <v>3.1060032560197173</v>
      </c>
      <c r="X2157" s="93">
        <f t="shared" si="236"/>
        <v>4.0552171975557796</v>
      </c>
      <c r="Y2157" s="93">
        <f t="shared" si="235"/>
        <v>5.2945168320350779</v>
      </c>
      <c r="Z2157" s="93">
        <f t="shared" si="235"/>
        <v>6.9125541540903317</v>
      </c>
      <c r="AA2157" s="93">
        <f t="shared" si="235"/>
        <v>9.0250737601045223</v>
      </c>
      <c r="AB2157" s="93">
        <f t="shared" si="235"/>
        <v>11.783192516058628</v>
      </c>
      <c r="AC2157" s="95">
        <f t="shared" si="235"/>
        <v>15.384209543445555</v>
      </c>
      <c r="AE2157" s="96"/>
    </row>
    <row r="2158" spans="3:31" ht="24.75" customHeight="1" x14ac:dyDescent="0.25">
      <c r="C2158" s="91">
        <f>ABS(E2158-Dashboard!$F$13)</f>
        <v>26.629712902825034</v>
      </c>
      <c r="D2158" s="92">
        <f t="shared" si="234"/>
        <v>0.30570622874312803</v>
      </c>
      <c r="E2158" s="93" cm="1">
        <f t="array" ref="E2158">SUM('DRE + DCF'!$S$41/TIR!S2158,'DRE + DCF'!$U$41:$AD$41/TIR!T2158:AC2158,TIR!F2158)</f>
        <v>22.880287097174964</v>
      </c>
      <c r="F2158" s="100">
        <f>'DRE + DCF'!$AE$38*'DRE + DCF'!$AE$39*(1+G2158)/(R2158-G2158)/AC2158</f>
        <v>6.7519773867083881</v>
      </c>
      <c r="G2158" s="92">
        <f>R2158*(1-'DRE + DCF'!$AE$39)</f>
        <v>0.18342373724587682</v>
      </c>
      <c r="H2158" s="94">
        <f t="shared" si="232"/>
        <v>0.30570622874312803</v>
      </c>
      <c r="I2158" s="94">
        <f t="shared" si="237"/>
        <v>0.30570622874312803</v>
      </c>
      <c r="J2158" s="94">
        <f t="shared" si="237"/>
        <v>0.30570622874312803</v>
      </c>
      <c r="K2158" s="94">
        <f t="shared" si="237"/>
        <v>0.30570622874312803</v>
      </c>
      <c r="L2158" s="94">
        <f t="shared" si="237"/>
        <v>0.30570622874312803</v>
      </c>
      <c r="M2158" s="94">
        <f t="shared" si="237"/>
        <v>0.30570622874312803</v>
      </c>
      <c r="N2158" s="94">
        <f t="shared" si="237"/>
        <v>0.30570622874312803</v>
      </c>
      <c r="O2158" s="94">
        <f t="shared" si="237"/>
        <v>0.30570622874312803</v>
      </c>
      <c r="P2158" s="94">
        <f t="shared" si="237"/>
        <v>0.30570622874312803</v>
      </c>
      <c r="Q2158" s="94">
        <f t="shared" si="237"/>
        <v>0.30570622874312803</v>
      </c>
      <c r="R2158" s="94">
        <f t="shared" si="237"/>
        <v>0.30570622874312803</v>
      </c>
      <c r="S2158" s="93">
        <f>(1+H2158)^((5-Dashboard!$F$9)*3/12)</f>
        <v>1.0689597896994441</v>
      </c>
      <c r="T2158" s="93">
        <f t="shared" si="236"/>
        <v>1.3957474556865084</v>
      </c>
      <c r="U2158" s="93">
        <f t="shared" si="236"/>
        <v>1.822436146642247</v>
      </c>
      <c r="V2158" s="93">
        <f t="shared" si="236"/>
        <v>2.3795662281574064</v>
      </c>
      <c r="W2158" s="93">
        <f t="shared" si="236"/>
        <v>3.1070144458119167</v>
      </c>
      <c r="X2158" s="93">
        <f t="shared" si="236"/>
        <v>4.0568481146914976</v>
      </c>
      <c r="Y2158" s="93">
        <f t="shared" si="235"/>
        <v>5.2970518524175043</v>
      </c>
      <c r="Z2158" s="93">
        <f t="shared" si="235"/>
        <v>6.9163935976768602</v>
      </c>
      <c r="AA2158" s="93">
        <f t="shared" si="235"/>
        <v>9.0307782009257682</v>
      </c>
      <c r="AB2158" s="93">
        <f t="shared" si="235"/>
        <v>11.791543347346435</v>
      </c>
      <c r="AC2158" s="95">
        <f t="shared" si="235"/>
        <v>15.396291595124834</v>
      </c>
      <c r="AE2158" s="96"/>
    </row>
    <row r="2159" spans="3:31" ht="24.75" customHeight="1" x14ac:dyDescent="0.25">
      <c r="C2159" s="91">
        <f>ABS(E2159-Dashboard!$F$13)</f>
        <v>26.642018286258583</v>
      </c>
      <c r="D2159" s="92">
        <f t="shared" si="234"/>
        <v>0.30580622874312802</v>
      </c>
      <c r="E2159" s="93" cm="1">
        <f t="array" ref="E2159">SUM('DRE + DCF'!$S$41/TIR!S2159,'DRE + DCF'!$U$41:$AD$41/TIR!T2159:AC2159,TIR!F2159)</f>
        <v>22.867981713741415</v>
      </c>
      <c r="F2159" s="100">
        <f>'DRE + DCF'!$AE$38*'DRE + DCF'!$AE$39*(1+G2159)/(R2159-G2159)/AC2159</f>
        <v>6.744815013555101</v>
      </c>
      <c r="G2159" s="92">
        <f>R2159*(1-'DRE + DCF'!$AE$39)</f>
        <v>0.1834837372458768</v>
      </c>
      <c r="H2159" s="94">
        <f t="shared" si="232"/>
        <v>0.30580622874312802</v>
      </c>
      <c r="I2159" s="94">
        <f t="shared" si="237"/>
        <v>0.30580622874312802</v>
      </c>
      <c r="J2159" s="94">
        <f t="shared" si="237"/>
        <v>0.30580622874312802</v>
      </c>
      <c r="K2159" s="94">
        <f t="shared" si="237"/>
        <v>0.30580622874312802</v>
      </c>
      <c r="L2159" s="94">
        <f t="shared" si="237"/>
        <v>0.30580622874312802</v>
      </c>
      <c r="M2159" s="94">
        <f t="shared" si="237"/>
        <v>0.30580622874312802</v>
      </c>
      <c r="N2159" s="94">
        <f t="shared" si="237"/>
        <v>0.30580622874312802</v>
      </c>
      <c r="O2159" s="94">
        <f t="shared" si="237"/>
        <v>0.30580622874312802</v>
      </c>
      <c r="P2159" s="94">
        <f t="shared" si="237"/>
        <v>0.30580622874312802</v>
      </c>
      <c r="Q2159" s="94">
        <f t="shared" si="237"/>
        <v>0.30580622874312802</v>
      </c>
      <c r="R2159" s="94">
        <f t="shared" si="237"/>
        <v>0.30580622874312802</v>
      </c>
      <c r="S2159" s="93">
        <f>(1+H2159)^((5-Dashboard!$F$9)*3/12)</f>
        <v>1.0689802561923449</v>
      </c>
      <c r="T2159" s="93">
        <f t="shared" si="236"/>
        <v>1.3958810769393888</v>
      </c>
      <c r="U2159" s="93">
        <f t="shared" si="236"/>
        <v>1.8227502048521194</v>
      </c>
      <c r="V2159" s="93">
        <f t="shared" si="236"/>
        <v>2.3801585709387099</v>
      </c>
      <c r="W2159" s="93">
        <f t="shared" si="236"/>
        <v>3.1080258873281097</v>
      </c>
      <c r="X2159" s="93">
        <f t="shared" si="236"/>
        <v>4.0584795627679329</v>
      </c>
      <c r="Y2159" s="93">
        <f t="shared" si="235"/>
        <v>5.2995878922890531</v>
      </c>
      <c r="Z2159" s="93">
        <f t="shared" si="235"/>
        <v>6.9202348795227113</v>
      </c>
      <c r="AA2159" s="93">
        <f t="shared" si="235"/>
        <v>9.0364858100462069</v>
      </c>
      <c r="AB2159" s="93">
        <f t="shared" si="235"/>
        <v>11.799899456707228</v>
      </c>
      <c r="AC2159" s="95">
        <f t="shared" si="235"/>
        <v>15.40838220911095</v>
      </c>
      <c r="AE2159" s="96"/>
    </row>
    <row r="2160" spans="3:31" ht="24.75" customHeight="1" x14ac:dyDescent="0.25">
      <c r="C2160" s="91">
        <f>ABS(E2160-Dashboard!$F$13)</f>
        <v>26.654312184594964</v>
      </c>
      <c r="D2160" s="92">
        <f t="shared" si="234"/>
        <v>0.30590622874312801</v>
      </c>
      <c r="E2160" s="93" cm="1">
        <f t="array" ref="E2160">SUM('DRE + DCF'!$S$41/TIR!S2160,'DRE + DCF'!$U$41:$AD$41/TIR!T2160:AC2160,TIR!F2160)</f>
        <v>22.855687815405034</v>
      </c>
      <c r="F2160" s="100">
        <f>'DRE + DCF'!$AE$38*'DRE + DCF'!$AE$39*(1+G2160)/(R2160-G2160)/AC2160</f>
        <v>6.7376613462878039</v>
      </c>
      <c r="G2160" s="92">
        <f>R2160*(1-'DRE + DCF'!$AE$39)</f>
        <v>0.1835437372458768</v>
      </c>
      <c r="H2160" s="94">
        <f t="shared" si="232"/>
        <v>0.30590622874312801</v>
      </c>
      <c r="I2160" s="94">
        <f t="shared" si="237"/>
        <v>0.30590622874312801</v>
      </c>
      <c r="J2160" s="94">
        <f t="shared" si="237"/>
        <v>0.30590622874312801</v>
      </c>
      <c r="K2160" s="94">
        <f t="shared" si="237"/>
        <v>0.30590622874312801</v>
      </c>
      <c r="L2160" s="94">
        <f t="shared" si="237"/>
        <v>0.30590622874312801</v>
      </c>
      <c r="M2160" s="94">
        <f t="shared" si="237"/>
        <v>0.30590622874312801</v>
      </c>
      <c r="N2160" s="94">
        <f t="shared" si="237"/>
        <v>0.30590622874312801</v>
      </c>
      <c r="O2160" s="94">
        <f t="shared" si="237"/>
        <v>0.30590622874312801</v>
      </c>
      <c r="P2160" s="94">
        <f t="shared" si="237"/>
        <v>0.30590622874312801</v>
      </c>
      <c r="Q2160" s="94">
        <f t="shared" si="237"/>
        <v>0.30590622874312801</v>
      </c>
      <c r="R2160" s="94">
        <f t="shared" si="237"/>
        <v>0.30590622874312801</v>
      </c>
      <c r="S2160" s="93">
        <f>(1+H2160)^((5-Dashboard!$F$9)*3/12)</f>
        <v>1.0690007215097705</v>
      </c>
      <c r="T2160" s="93">
        <f t="shared" si="236"/>
        <v>1.3960147007505073</v>
      </c>
      <c r="U2160" s="93">
        <f t="shared" si="236"/>
        <v>1.8230642931270613</v>
      </c>
      <c r="V2160" s="93">
        <f t="shared" si="236"/>
        <v>2.380751015793817</v>
      </c>
      <c r="W2160" s="93">
        <f t="shared" si="236"/>
        <v>3.1090375806116746</v>
      </c>
      <c r="X2160" s="93">
        <f t="shared" si="236"/>
        <v>4.0601115419172507</v>
      </c>
      <c r="Y2160" s="93">
        <f t="shared" si="235"/>
        <v>5.3021249519816029</v>
      </c>
      <c r="Z2160" s="93">
        <f t="shared" si="235"/>
        <v>6.9240780003671336</v>
      </c>
      <c r="AA2160" s="93">
        <f t="shared" si="235"/>
        <v>9.0421965889827032</v>
      </c>
      <c r="AB2160" s="93">
        <f t="shared" si="235"/>
        <v>11.808260847072377</v>
      </c>
      <c r="AC2160" s="95">
        <f t="shared" si="235"/>
        <v>15.420481390815423</v>
      </c>
      <c r="AE2160" s="96"/>
    </row>
    <row r="2161" spans="3:31" ht="24.75" customHeight="1" x14ac:dyDescent="0.25">
      <c r="C2161" s="91">
        <f>ABS(E2161-Dashboard!$F$13)</f>
        <v>26.666594611884147</v>
      </c>
      <c r="D2161" s="92">
        <f t="shared" si="234"/>
        <v>0.30600622874312799</v>
      </c>
      <c r="E2161" s="93" cm="1">
        <f t="array" ref="E2161">SUM('DRE + DCF'!$S$41/TIR!S2161,'DRE + DCF'!$U$41:$AD$41/TIR!T2161:AC2161,TIR!F2161)</f>
        <v>22.843405388115851</v>
      </c>
      <c r="F2161" s="100">
        <f>'DRE + DCF'!$AE$38*'DRE + DCF'!$AE$39*(1+G2161)/(R2161-G2161)/AC2161</f>
        <v>6.730516372790265</v>
      </c>
      <c r="G2161" s="92">
        <f>R2161*(1-'DRE + DCF'!$AE$39)</f>
        <v>0.18360373724587678</v>
      </c>
      <c r="H2161" s="94">
        <f t="shared" si="232"/>
        <v>0.30600622874312799</v>
      </c>
      <c r="I2161" s="94">
        <f t="shared" si="237"/>
        <v>0.30600622874312799</v>
      </c>
      <c r="J2161" s="94">
        <f t="shared" si="237"/>
        <v>0.30600622874312799</v>
      </c>
      <c r="K2161" s="94">
        <f t="shared" si="237"/>
        <v>0.30600622874312799</v>
      </c>
      <c r="L2161" s="94">
        <f t="shared" si="237"/>
        <v>0.30600622874312799</v>
      </c>
      <c r="M2161" s="94">
        <f t="shared" si="237"/>
        <v>0.30600622874312799</v>
      </c>
      <c r="N2161" s="94">
        <f t="shared" si="237"/>
        <v>0.30600622874312799</v>
      </c>
      <c r="O2161" s="94">
        <f t="shared" si="237"/>
        <v>0.30600622874312799</v>
      </c>
      <c r="P2161" s="94">
        <f t="shared" si="237"/>
        <v>0.30600622874312799</v>
      </c>
      <c r="Q2161" s="94">
        <f t="shared" si="237"/>
        <v>0.30600622874312799</v>
      </c>
      <c r="R2161" s="94">
        <f t="shared" si="237"/>
        <v>0.30600622874312799</v>
      </c>
      <c r="S2161" s="93">
        <f>(1+H2161)^((5-Dashboard!$F$9)*3/12)</f>
        <v>1.0690211856518785</v>
      </c>
      <c r="T2161" s="93">
        <f t="shared" si="236"/>
        <v>1.3961483271197173</v>
      </c>
      <c r="U2161" s="93">
        <f t="shared" si="236"/>
        <v>1.823378411467649</v>
      </c>
      <c r="V2161" s="93">
        <f t="shared" si="236"/>
        <v>2.3813435627324999</v>
      </c>
      <c r="W2161" s="93">
        <f t="shared" si="236"/>
        <v>3.1100495257059966</v>
      </c>
      <c r="X2161" s="93">
        <f t="shared" si="236"/>
        <v>4.0617440522716421</v>
      </c>
      <c r="Y2161" s="93">
        <f t="shared" si="235"/>
        <v>5.3046630318271175</v>
      </c>
      <c r="Z2161" s="93">
        <f t="shared" si="235"/>
        <v>6.9279229609496209</v>
      </c>
      <c r="AA2161" s="93">
        <f t="shared" si="235"/>
        <v>9.0479105392527384</v>
      </c>
      <c r="AB2161" s="93">
        <f t="shared" si="235"/>
        <v>11.81662752137467</v>
      </c>
      <c r="AC2161" s="95">
        <f t="shared" si="235"/>
        <v>15.432589145652789</v>
      </c>
      <c r="AE2161" s="96"/>
    </row>
    <row r="2162" spans="3:31" ht="24.75" customHeight="1" x14ac:dyDescent="0.25">
      <c r="C2162" s="91">
        <f>ABS(E2162-Dashboard!$F$13)</f>
        <v>26.678865582155183</v>
      </c>
      <c r="D2162" s="92">
        <f t="shared" si="234"/>
        <v>0.30610622874312798</v>
      </c>
      <c r="E2162" s="93" cm="1">
        <f t="array" ref="E2162">SUM('DRE + DCF'!$S$41/TIR!S2162,'DRE + DCF'!$U$41:$AD$41/TIR!T2162:AC2162,TIR!F2162)</f>
        <v>22.831134417844815</v>
      </c>
      <c r="F2162" s="100">
        <f>'DRE + DCF'!$AE$38*'DRE + DCF'!$AE$39*(1+G2162)/(R2162-G2162)/AC2162</f>
        <v>6.7233800809655628</v>
      </c>
      <c r="G2162" s="92">
        <f>R2162*(1-'DRE + DCF'!$AE$39)</f>
        <v>0.18366373724587678</v>
      </c>
      <c r="H2162" s="94">
        <f t="shared" si="232"/>
        <v>0.30610622874312798</v>
      </c>
      <c r="I2162" s="94">
        <f t="shared" si="237"/>
        <v>0.30610622874312798</v>
      </c>
      <c r="J2162" s="94">
        <f t="shared" si="237"/>
        <v>0.30610622874312798</v>
      </c>
      <c r="K2162" s="94">
        <f t="shared" si="237"/>
        <v>0.30610622874312798</v>
      </c>
      <c r="L2162" s="94">
        <f t="shared" si="237"/>
        <v>0.30610622874312798</v>
      </c>
      <c r="M2162" s="94">
        <f t="shared" si="237"/>
        <v>0.30610622874312798</v>
      </c>
      <c r="N2162" s="94">
        <f t="shared" si="237"/>
        <v>0.30610622874312798</v>
      </c>
      <c r="O2162" s="94">
        <f t="shared" si="237"/>
        <v>0.30610622874312798</v>
      </c>
      <c r="P2162" s="94">
        <f t="shared" si="237"/>
        <v>0.30610622874312798</v>
      </c>
      <c r="Q2162" s="94">
        <f t="shared" si="237"/>
        <v>0.30610622874312798</v>
      </c>
      <c r="R2162" s="94">
        <f t="shared" si="237"/>
        <v>0.30610622874312798</v>
      </c>
      <c r="S2162" s="93">
        <f>(1+H2162)^((5-Dashboard!$F$9)*3/12)</f>
        <v>1.0690416486188263</v>
      </c>
      <c r="T2162" s="93">
        <f t="shared" si="236"/>
        <v>1.3962819560468713</v>
      </c>
      <c r="U2162" s="93">
        <f t="shared" si="236"/>
        <v>1.8236925598744571</v>
      </c>
      <c r="V2162" s="93">
        <f t="shared" si="236"/>
        <v>2.3819362117645282</v>
      </c>
      <c r="W2162" s="93">
        <f t="shared" si="236"/>
        <v>3.1110617226544606</v>
      </c>
      <c r="X2162" s="93">
        <f t="shared" si="236"/>
        <v>4.0633770939633163</v>
      </c>
      <c r="Y2162" s="93">
        <f t="shared" si="235"/>
        <v>5.3072021321576379</v>
      </c>
      <c r="Z2162" s="93">
        <f t="shared" si="235"/>
        <v>6.9317697620099006</v>
      </c>
      <c r="AA2162" s="93">
        <f t="shared" si="235"/>
        <v>9.0536276623744012</v>
      </c>
      <c r="AB2162" s="93">
        <f t="shared" si="235"/>
        <v>11.824999482548291</v>
      </c>
      <c r="AC2162" s="95">
        <f t="shared" si="235"/>
        <v>15.444705479040588</v>
      </c>
      <c r="AE2162" s="96"/>
    </row>
    <row r="2163" spans="3:31" ht="24.75" customHeight="1" x14ac:dyDescent="0.25">
      <c r="C2163" s="91">
        <f>ABS(E2163-Dashboard!$F$13)</f>
        <v>26.691125109416305</v>
      </c>
      <c r="D2163" s="92">
        <f t="shared" si="234"/>
        <v>0.30620622874312797</v>
      </c>
      <c r="E2163" s="93" cm="1">
        <f t="array" ref="E2163">SUM('DRE + DCF'!$S$41/TIR!S2163,'DRE + DCF'!$U$41:$AD$41/TIR!T2163:AC2163,TIR!F2163)</f>
        <v>22.818874890583693</v>
      </c>
      <c r="F2163" s="100">
        <f>'DRE + DCF'!$AE$38*'DRE + DCF'!$AE$39*(1+G2163)/(R2163-G2163)/AC2163</f>
        <v>6.7162524587360313</v>
      </c>
      <c r="G2163" s="92">
        <f>R2163*(1-'DRE + DCF'!$AE$39)</f>
        <v>0.18372373724587679</v>
      </c>
      <c r="H2163" s="94">
        <f t="shared" ref="H2163:H2226" si="238">$D2163</f>
        <v>0.30620622874312797</v>
      </c>
      <c r="I2163" s="94">
        <f t="shared" si="237"/>
        <v>0.30620622874312797</v>
      </c>
      <c r="J2163" s="94">
        <f t="shared" si="237"/>
        <v>0.30620622874312797</v>
      </c>
      <c r="K2163" s="94">
        <f t="shared" si="237"/>
        <v>0.30620622874312797</v>
      </c>
      <c r="L2163" s="94">
        <f t="shared" si="237"/>
        <v>0.30620622874312797</v>
      </c>
      <c r="M2163" s="94">
        <f t="shared" si="237"/>
        <v>0.30620622874312797</v>
      </c>
      <c r="N2163" s="94">
        <f t="shared" si="237"/>
        <v>0.30620622874312797</v>
      </c>
      <c r="O2163" s="94">
        <f t="shared" si="237"/>
        <v>0.30620622874312797</v>
      </c>
      <c r="P2163" s="94">
        <f t="shared" si="237"/>
        <v>0.30620622874312797</v>
      </c>
      <c r="Q2163" s="94">
        <f t="shared" si="237"/>
        <v>0.30620622874312797</v>
      </c>
      <c r="R2163" s="94">
        <f t="shared" si="237"/>
        <v>0.30620622874312797</v>
      </c>
      <c r="S2163" s="93">
        <f>(1+H2163)^((5-Dashboard!$F$9)*3/12)</f>
        <v>1.0690621104107711</v>
      </c>
      <c r="T2163" s="93">
        <f t="shared" si="236"/>
        <v>1.3964155875318229</v>
      </c>
      <c r="U2163" s="93">
        <f t="shared" si="236"/>
        <v>1.8240067383480618</v>
      </c>
      <c r="V2163" s="93">
        <f t="shared" si="236"/>
        <v>2.3825289628996753</v>
      </c>
      <c r="W2163" s="93">
        <f t="shared" si="236"/>
        <v>3.1120741715004607</v>
      </c>
      <c r="X2163" s="93">
        <f t="shared" si="236"/>
        <v>4.0650106671245112</v>
      </c>
      <c r="Y2163" s="93">
        <f t="shared" si="235"/>
        <v>5.3097422533052949</v>
      </c>
      <c r="Z2163" s="93">
        <f t="shared" si="235"/>
        <v>6.9356184042879478</v>
      </c>
      <c r="AA2163" s="93">
        <f t="shared" si="235"/>
        <v>9.0593479598663915</v>
      </c>
      <c r="AB2163" s="93">
        <f t="shared" si="235"/>
        <v>11.83337673352883</v>
      </c>
      <c r="AC2163" s="95">
        <f t="shared" si="235"/>
        <v>15.456830396399367</v>
      </c>
      <c r="AE2163" s="96"/>
    </row>
    <row r="2164" spans="3:31" ht="24.75" customHeight="1" x14ac:dyDescent="0.25">
      <c r="C2164" s="91">
        <f>ABS(E2164-Dashboard!$F$13)</f>
        <v>26.703373207654881</v>
      </c>
      <c r="D2164" s="92">
        <f t="shared" si="234"/>
        <v>0.30630622874312796</v>
      </c>
      <c r="E2164" s="93" cm="1">
        <f t="array" ref="E2164">SUM('DRE + DCF'!$S$41/TIR!S2164,'DRE + DCF'!$U$41:$AD$41/TIR!T2164:AC2164,TIR!F2164)</f>
        <v>22.806626792345117</v>
      </c>
      <c r="F2164" s="100">
        <f>'DRE + DCF'!$AE$38*'DRE + DCF'!$AE$39*(1+G2164)/(R2164-G2164)/AC2164</f>
        <v>6.7091334940432423</v>
      </c>
      <c r="G2164" s="92">
        <f>R2164*(1-'DRE + DCF'!$AE$39)</f>
        <v>0.18378373724587677</v>
      </c>
      <c r="H2164" s="94">
        <f t="shared" si="238"/>
        <v>0.30630622874312796</v>
      </c>
      <c r="I2164" s="94">
        <f t="shared" si="237"/>
        <v>0.30630622874312796</v>
      </c>
      <c r="J2164" s="94">
        <f t="shared" si="237"/>
        <v>0.30630622874312796</v>
      </c>
      <c r="K2164" s="94">
        <f t="shared" si="237"/>
        <v>0.30630622874312796</v>
      </c>
      <c r="L2164" s="94">
        <f t="shared" si="237"/>
        <v>0.30630622874312796</v>
      </c>
      <c r="M2164" s="94">
        <f t="shared" si="237"/>
        <v>0.30630622874312796</v>
      </c>
      <c r="N2164" s="94">
        <f t="shared" si="237"/>
        <v>0.30630622874312796</v>
      </c>
      <c r="O2164" s="94">
        <f t="shared" si="237"/>
        <v>0.30630622874312796</v>
      </c>
      <c r="P2164" s="94">
        <f t="shared" si="237"/>
        <v>0.30630622874312796</v>
      </c>
      <c r="Q2164" s="94">
        <f t="shared" si="237"/>
        <v>0.30630622874312796</v>
      </c>
      <c r="R2164" s="94">
        <f t="shared" si="237"/>
        <v>0.30630622874312796</v>
      </c>
      <c r="S2164" s="93">
        <f>(1+H2164)^((5-Dashboard!$F$9)*3/12)</f>
        <v>1.0690825710278709</v>
      </c>
      <c r="T2164" s="93">
        <f t="shared" si="236"/>
        <v>1.3965492215744253</v>
      </c>
      <c r="U2164" s="93">
        <f t="shared" si="236"/>
        <v>1.8243209468890385</v>
      </c>
      <c r="V2164" s="93">
        <f t="shared" si="236"/>
        <v>2.3831218161477121</v>
      </c>
      <c r="W2164" s="93">
        <f t="shared" si="236"/>
        <v>3.1130868722873917</v>
      </c>
      <c r="X2164" s="93">
        <f t="shared" si="236"/>
        <v>4.0666447718874821</v>
      </c>
      <c r="Y2164" s="93">
        <f t="shared" si="235"/>
        <v>5.3122833956022948</v>
      </c>
      <c r="Z2164" s="93">
        <f t="shared" si="235"/>
        <v>6.9394688885239715</v>
      </c>
      <c r="AA2164" s="93">
        <f t="shared" si="235"/>
        <v>9.0650714332480149</v>
      </c>
      <c r="AB2164" s="93">
        <f t="shared" si="235"/>
        <v>11.841759277253276</v>
      </c>
      <c r="AC2164" s="95">
        <f t="shared" si="235"/>
        <v>15.468963903152675</v>
      </c>
      <c r="AE2164" s="96"/>
    </row>
    <row r="2165" spans="3:31" ht="24.75" customHeight="1" x14ac:dyDescent="0.25">
      <c r="C2165" s="91">
        <f>ABS(E2165-Dashboard!$F$13)</f>
        <v>26.715609890837552</v>
      </c>
      <c r="D2165" s="92">
        <f t="shared" si="234"/>
        <v>0.30640622874312795</v>
      </c>
      <c r="E2165" s="93" cm="1">
        <f t="array" ref="E2165">SUM('DRE + DCF'!$S$41/TIR!S2165,'DRE + DCF'!$U$41:$AD$41/TIR!T2165:AC2165,TIR!F2165)</f>
        <v>22.794390109162446</v>
      </c>
      <c r="F2165" s="100">
        <f>'DRE + DCF'!$AE$38*'DRE + DCF'!$AE$39*(1+G2165)/(R2165-G2165)/AC2165</f>
        <v>6.7020231748479562</v>
      </c>
      <c r="G2165" s="92">
        <f>R2165*(1-'DRE + DCF'!$AE$39)</f>
        <v>0.18384373724587677</v>
      </c>
      <c r="H2165" s="94">
        <f t="shared" si="238"/>
        <v>0.30640622874312795</v>
      </c>
      <c r="I2165" s="94">
        <f t="shared" si="237"/>
        <v>0.30640622874312795</v>
      </c>
      <c r="J2165" s="94">
        <f t="shared" si="237"/>
        <v>0.30640622874312795</v>
      </c>
      <c r="K2165" s="94">
        <f t="shared" si="237"/>
        <v>0.30640622874312795</v>
      </c>
      <c r="L2165" s="94">
        <f t="shared" si="237"/>
        <v>0.30640622874312795</v>
      </c>
      <c r="M2165" s="94">
        <f t="shared" si="237"/>
        <v>0.30640622874312795</v>
      </c>
      <c r="N2165" s="94">
        <f t="shared" si="237"/>
        <v>0.30640622874312795</v>
      </c>
      <c r="O2165" s="94">
        <f t="shared" si="237"/>
        <v>0.30640622874312795</v>
      </c>
      <c r="P2165" s="94">
        <f t="shared" si="237"/>
        <v>0.30640622874312795</v>
      </c>
      <c r="Q2165" s="94">
        <f t="shared" si="237"/>
        <v>0.30640622874312795</v>
      </c>
      <c r="R2165" s="94">
        <f t="shared" si="237"/>
        <v>0.30640622874312795</v>
      </c>
      <c r="S2165" s="93">
        <f>(1+H2165)^((5-Dashboard!$F$9)*3/12)</f>
        <v>1.0691030304702824</v>
      </c>
      <c r="T2165" s="93">
        <f t="shared" si="236"/>
        <v>1.3966828581745312</v>
      </c>
      <c r="U2165" s="93">
        <f t="shared" si="236"/>
        <v>1.8246351854979623</v>
      </c>
      <c r="V2165" s="93">
        <f t="shared" si="236"/>
        <v>2.3837147715184108</v>
      </c>
      <c r="W2165" s="93">
        <f t="shared" si="236"/>
        <v>3.1140998250586538</v>
      </c>
      <c r="X2165" s="93">
        <f t="shared" si="236"/>
        <v>4.0682794083845106</v>
      </c>
      <c r="Y2165" s="93">
        <f t="shared" si="235"/>
        <v>5.3148255593809326</v>
      </c>
      <c r="Z2165" s="93">
        <f t="shared" si="235"/>
        <v>6.9433212154584298</v>
      </c>
      <c r="AA2165" s="93">
        <f t="shared" si="235"/>
        <v>9.0707980840391986</v>
      </c>
      <c r="AB2165" s="93">
        <f t="shared" si="235"/>
        <v>11.85014711666004</v>
      </c>
      <c r="AC2165" s="95">
        <f t="shared" si="235"/>
        <v>15.481106004727094</v>
      </c>
      <c r="AE2165" s="96"/>
    </row>
    <row r="2166" spans="3:31" ht="24.75" customHeight="1" x14ac:dyDescent="0.25">
      <c r="C2166" s="91">
        <f>ABS(E2166-Dashboard!$F$13)</f>
        <v>26.727835172910158</v>
      </c>
      <c r="D2166" s="92">
        <f t="shared" si="234"/>
        <v>0.30650622874312794</v>
      </c>
      <c r="E2166" s="93" cm="1">
        <f t="array" ref="E2166">SUM('DRE + DCF'!$S$41/TIR!S2166,'DRE + DCF'!$U$41:$AD$41/TIR!T2166:AC2166,TIR!F2166)</f>
        <v>22.78216482708984</v>
      </c>
      <c r="F2166" s="100">
        <f>'DRE + DCF'!$AE$38*'DRE + DCF'!$AE$39*(1+G2166)/(R2166-G2166)/AC2166</f>
        <v>6.694921489130099</v>
      </c>
      <c r="G2166" s="92">
        <f>R2166*(1-'DRE + DCF'!$AE$39)</f>
        <v>0.18390373724587675</v>
      </c>
      <c r="H2166" s="94">
        <f t="shared" si="238"/>
        <v>0.30650622874312794</v>
      </c>
      <c r="I2166" s="94">
        <f t="shared" si="237"/>
        <v>0.30650622874312794</v>
      </c>
      <c r="J2166" s="94">
        <f t="shared" si="237"/>
        <v>0.30650622874312794</v>
      </c>
      <c r="K2166" s="94">
        <f t="shared" si="237"/>
        <v>0.30650622874312794</v>
      </c>
      <c r="L2166" s="94">
        <f t="shared" si="237"/>
        <v>0.30650622874312794</v>
      </c>
      <c r="M2166" s="94">
        <f t="shared" si="237"/>
        <v>0.30650622874312794</v>
      </c>
      <c r="N2166" s="94">
        <f t="shared" si="237"/>
        <v>0.30650622874312794</v>
      </c>
      <c r="O2166" s="94">
        <f t="shared" si="237"/>
        <v>0.30650622874312794</v>
      </c>
      <c r="P2166" s="94">
        <f t="shared" si="237"/>
        <v>0.30650622874312794</v>
      </c>
      <c r="Q2166" s="94">
        <f t="shared" si="237"/>
        <v>0.30650622874312794</v>
      </c>
      <c r="R2166" s="94">
        <f t="shared" si="237"/>
        <v>0.30650622874312794</v>
      </c>
      <c r="S2166" s="93">
        <f>(1+H2166)^((5-Dashboard!$F$9)*3/12)</f>
        <v>1.0691234887381633</v>
      </c>
      <c r="T2166" s="93">
        <f t="shared" si="236"/>
        <v>1.3968164973319939</v>
      </c>
      <c r="U2166" s="93">
        <f t="shared" si="236"/>
        <v>1.8249494541754088</v>
      </c>
      <c r="V2166" s="93">
        <f t="shared" si="236"/>
        <v>2.3843078290215431</v>
      </c>
      <c r="W2166" s="93">
        <f t="shared" si="236"/>
        <v>3.115113029857651</v>
      </c>
      <c r="X2166" s="93">
        <f t="shared" si="236"/>
        <v>4.0699145767478981</v>
      </c>
      <c r="Y2166" s="93">
        <f t="shared" si="235"/>
        <v>5.3173687449735798</v>
      </c>
      <c r="Z2166" s="93">
        <f t="shared" si="235"/>
        <v>6.9471753858320113</v>
      </c>
      <c r="AA2166" s="93">
        <f t="shared" si="235"/>
        <v>9.0765279137604651</v>
      </c>
      <c r="AB2166" s="93">
        <f t="shared" si="235"/>
        <v>11.858540254688917</v>
      </c>
      <c r="AC2166" s="95">
        <f t="shared" si="235"/>
        <v>15.493256706552188</v>
      </c>
      <c r="AE2166" s="96"/>
    </row>
    <row r="2167" spans="3:31" ht="24.75" customHeight="1" x14ac:dyDescent="0.25">
      <c r="C2167" s="91">
        <f>ABS(E2167-Dashboard!$F$13)</f>
        <v>26.740049067797887</v>
      </c>
      <c r="D2167" s="92">
        <f t="shared" si="234"/>
        <v>0.30660622874312793</v>
      </c>
      <c r="E2167" s="93" cm="1">
        <f t="array" ref="E2167">SUM('DRE + DCF'!$S$41/TIR!S2167,'DRE + DCF'!$U$41:$AD$41/TIR!T2167:AC2167,TIR!F2167)</f>
        <v>22.769950932202111</v>
      </c>
      <c r="F2167" s="100">
        <f>'DRE + DCF'!$AE$38*'DRE + DCF'!$AE$39*(1+G2167)/(R2167-G2167)/AC2167</f>
        <v>6.6878284248887141</v>
      </c>
      <c r="G2167" s="92">
        <f>R2167*(1-'DRE + DCF'!$AE$39)</f>
        <v>0.18396373724587675</v>
      </c>
      <c r="H2167" s="94">
        <f t="shared" si="238"/>
        <v>0.30660622874312793</v>
      </c>
      <c r="I2167" s="94">
        <f t="shared" si="237"/>
        <v>0.30660622874312793</v>
      </c>
      <c r="J2167" s="94">
        <f t="shared" si="237"/>
        <v>0.30660622874312793</v>
      </c>
      <c r="K2167" s="94">
        <f t="shared" si="237"/>
        <v>0.30660622874312793</v>
      </c>
      <c r="L2167" s="94">
        <f t="shared" ref="I2167:R2192" si="239">$D2167</f>
        <v>0.30660622874312793</v>
      </c>
      <c r="M2167" s="94">
        <f t="shared" si="239"/>
        <v>0.30660622874312793</v>
      </c>
      <c r="N2167" s="94">
        <f t="shared" si="239"/>
        <v>0.30660622874312793</v>
      </c>
      <c r="O2167" s="94">
        <f t="shared" si="239"/>
        <v>0.30660622874312793</v>
      </c>
      <c r="P2167" s="94">
        <f t="shared" si="239"/>
        <v>0.30660622874312793</v>
      </c>
      <c r="Q2167" s="94">
        <f t="shared" si="239"/>
        <v>0.30660622874312793</v>
      </c>
      <c r="R2167" s="94">
        <f t="shared" si="239"/>
        <v>0.30660622874312793</v>
      </c>
      <c r="S2167" s="93">
        <f>(1+H2167)^((5-Dashboard!$F$9)*3/12)</f>
        <v>1.0691439458316709</v>
      </c>
      <c r="T2167" s="93">
        <f t="shared" si="236"/>
        <v>1.3969501390466665</v>
      </c>
      <c r="U2167" s="93">
        <f t="shared" si="236"/>
        <v>1.8252637529219531</v>
      </c>
      <c r="V2167" s="93">
        <f t="shared" si="236"/>
        <v>2.3849009886668817</v>
      </c>
      <c r="W2167" s="93">
        <f t="shared" si="236"/>
        <v>3.1161264867277918</v>
      </c>
      <c r="X2167" s="93">
        <f t="shared" si="236"/>
        <v>4.0715502771099725</v>
      </c>
      <c r="Y2167" s="93">
        <f t="shared" si="235"/>
        <v>5.3199129527126985</v>
      </c>
      <c r="Z2167" s="93">
        <f t="shared" si="235"/>
        <v>6.9510314003856575</v>
      </c>
      <c r="AA2167" s="93">
        <f t="shared" si="235"/>
        <v>9.0822609239329672</v>
      </c>
      <c r="AB2167" s="93">
        <f t="shared" si="235"/>
        <v>11.866938694281131</v>
      </c>
      <c r="AC2167" s="95">
        <f t="shared" si="235"/>
        <v>15.505416014060568</v>
      </c>
      <c r="AE2167" s="96"/>
    </row>
    <row r="2168" spans="3:31" ht="24.75" customHeight="1" x14ac:dyDescent="0.25">
      <c r="C2168" s="91">
        <f>ABS(E2168-Dashboard!$F$13)</f>
        <v>26.752251589405219</v>
      </c>
      <c r="D2168" s="92">
        <f t="shared" si="234"/>
        <v>0.30670622874312792</v>
      </c>
      <c r="E2168" s="93" cm="1">
        <f t="array" ref="E2168">SUM('DRE + DCF'!$S$41/TIR!S2168,'DRE + DCF'!$U$41:$AD$41/TIR!T2168:AC2168,TIR!F2168)</f>
        <v>22.757748410594779</v>
      </c>
      <c r="F2168" s="100">
        <f>'DRE + DCF'!$AE$38*'DRE + DCF'!$AE$39*(1+G2168)/(R2168-G2168)/AC2168</f>
        <v>6.6807439701419442</v>
      </c>
      <c r="G2168" s="92">
        <f>R2168*(1-'DRE + DCF'!$AE$39)</f>
        <v>0.18402373724587676</v>
      </c>
      <c r="H2168" s="94">
        <f t="shared" si="238"/>
        <v>0.30670622874312792</v>
      </c>
      <c r="I2168" s="94">
        <f t="shared" si="239"/>
        <v>0.30670622874312792</v>
      </c>
      <c r="J2168" s="94">
        <f t="shared" si="239"/>
        <v>0.30670622874312792</v>
      </c>
      <c r="K2168" s="94">
        <f t="shared" si="239"/>
        <v>0.30670622874312792</v>
      </c>
      <c r="L2168" s="94">
        <f t="shared" si="239"/>
        <v>0.30670622874312792</v>
      </c>
      <c r="M2168" s="94">
        <f t="shared" si="239"/>
        <v>0.30670622874312792</v>
      </c>
      <c r="N2168" s="94">
        <f t="shared" si="239"/>
        <v>0.30670622874312792</v>
      </c>
      <c r="O2168" s="94">
        <f t="shared" si="239"/>
        <v>0.30670622874312792</v>
      </c>
      <c r="P2168" s="94">
        <f t="shared" si="239"/>
        <v>0.30670622874312792</v>
      </c>
      <c r="Q2168" s="94">
        <f t="shared" si="239"/>
        <v>0.30670622874312792</v>
      </c>
      <c r="R2168" s="94">
        <f t="shared" si="239"/>
        <v>0.30670622874312792</v>
      </c>
      <c r="S2168" s="93">
        <f>(1+H2168)^((5-Dashboard!$F$9)*3/12)</f>
        <v>1.0691644017509625</v>
      </c>
      <c r="T2168" s="93">
        <f t="shared" si="236"/>
        <v>1.3970837833184027</v>
      </c>
      <c r="U2168" s="93">
        <f t="shared" si="236"/>
        <v>1.8255780817381713</v>
      </c>
      <c r="V2168" s="93">
        <f t="shared" si="236"/>
        <v>2.3854942504641996</v>
      </c>
      <c r="W2168" s="93">
        <f t="shared" si="236"/>
        <v>3.1171401957124889</v>
      </c>
      <c r="X2168" s="93">
        <f t="shared" si="236"/>
        <v>4.0731865096030822</v>
      </c>
      <c r="Y2168" s="93">
        <f t="shared" si="235"/>
        <v>5.322458182930828</v>
      </c>
      <c r="Z2168" s="93">
        <f t="shared" si="235"/>
        <v>6.9548892598605434</v>
      </c>
      <c r="AA2168" s="93">
        <f t="shared" si="235"/>
        <v>9.087997116078455</v>
      </c>
      <c r="AB2168" s="93">
        <f t="shared" si="235"/>
        <v>11.875342438379301</v>
      </c>
      <c r="AC2168" s="95">
        <f t="shared" si="235"/>
        <v>15.517583932687836</v>
      </c>
      <c r="AE2168" s="96"/>
    </row>
    <row r="2169" spans="3:31" ht="24.75" customHeight="1" x14ac:dyDescent="0.25">
      <c r="C2169" s="91">
        <f>ABS(E2169-Dashboard!$F$13)</f>
        <v>26.764442751615995</v>
      </c>
      <c r="D2169" s="92">
        <f t="shared" si="234"/>
        <v>0.30680622874312791</v>
      </c>
      <c r="E2169" s="93" cm="1">
        <f t="array" ref="E2169">SUM('DRE + DCF'!$S$41/TIR!S2169,'DRE + DCF'!$U$41:$AD$41/TIR!T2169:AC2169,TIR!F2169)</f>
        <v>22.745557248384003</v>
      </c>
      <c r="F2169" s="100">
        <f>'DRE + DCF'!$AE$38*'DRE + DCF'!$AE$39*(1+G2169)/(R2169-G2169)/AC2169</f>
        <v>6.6736681129269781</v>
      </c>
      <c r="G2169" s="92">
        <f>R2169*(1-'DRE + DCF'!$AE$39)</f>
        <v>0.18408373724587673</v>
      </c>
      <c r="H2169" s="94">
        <f t="shared" si="238"/>
        <v>0.30680622874312791</v>
      </c>
      <c r="I2169" s="94">
        <f t="shared" si="239"/>
        <v>0.30680622874312791</v>
      </c>
      <c r="J2169" s="94">
        <f t="shared" si="239"/>
        <v>0.30680622874312791</v>
      </c>
      <c r="K2169" s="94">
        <f t="shared" si="239"/>
        <v>0.30680622874312791</v>
      </c>
      <c r="L2169" s="94">
        <f t="shared" si="239"/>
        <v>0.30680622874312791</v>
      </c>
      <c r="M2169" s="94">
        <f t="shared" si="239"/>
        <v>0.30680622874312791</v>
      </c>
      <c r="N2169" s="94">
        <f t="shared" si="239"/>
        <v>0.30680622874312791</v>
      </c>
      <c r="O2169" s="94">
        <f t="shared" si="239"/>
        <v>0.30680622874312791</v>
      </c>
      <c r="P2169" s="94">
        <f t="shared" si="239"/>
        <v>0.30680622874312791</v>
      </c>
      <c r="Q2169" s="94">
        <f t="shared" si="239"/>
        <v>0.30680622874312791</v>
      </c>
      <c r="R2169" s="94">
        <f t="shared" si="239"/>
        <v>0.30680622874312791</v>
      </c>
      <c r="S2169" s="93">
        <f>(1+H2169)^((5-Dashboard!$F$9)*3/12)</f>
        <v>1.0691848564961952</v>
      </c>
      <c r="T2169" s="93">
        <f t="shared" si="236"/>
        <v>1.3972174301470552</v>
      </c>
      <c r="U2169" s="93">
        <f t="shared" si="236"/>
        <v>1.825892440624638</v>
      </c>
      <c r="V2169" s="93">
        <f t="shared" si="236"/>
        <v>2.3860876144232686</v>
      </c>
      <c r="W2169" s="93">
        <f t="shared" si="236"/>
        <v>3.1181541568551583</v>
      </c>
      <c r="X2169" s="93">
        <f t="shared" si="236"/>
        <v>4.0748232743595967</v>
      </c>
      <c r="Y2169" s="93">
        <f t="shared" si="235"/>
        <v>5.3250044359605884</v>
      </c>
      <c r="Z2169" s="93">
        <f t="shared" si="235"/>
        <v>6.9587489649980832</v>
      </c>
      <c r="AA2169" s="93">
        <f t="shared" si="235"/>
        <v>9.0937364917192891</v>
      </c>
      <c r="AB2169" s="93">
        <f t="shared" si="235"/>
        <v>11.883751489927446</v>
      </c>
      <c r="AC2169" s="95">
        <f t="shared" si="235"/>
        <v>15.529760467872613</v>
      </c>
      <c r="AE2169" s="96"/>
    </row>
    <row r="2170" spans="3:31" ht="24.75" customHeight="1" x14ac:dyDescent="0.25">
      <c r="C2170" s="91">
        <f>ABS(E2170-Dashboard!$F$13)</f>
        <v>26.776622568293497</v>
      </c>
      <c r="D2170" s="92">
        <f t="shared" si="234"/>
        <v>0.3069062287431279</v>
      </c>
      <c r="E2170" s="93" cm="1">
        <f t="array" ref="E2170">SUM('DRE + DCF'!$S$41/TIR!S2170,'DRE + DCF'!$U$41:$AD$41/TIR!T2170:AC2170,TIR!F2170)</f>
        <v>22.733377431706501</v>
      </c>
      <c r="F2170" s="100">
        <f>'DRE + DCF'!$AE$38*'DRE + DCF'!$AE$39*(1+G2170)/(R2170-G2170)/AC2170</f>
        <v>6.6666008413000259</v>
      </c>
      <c r="G2170" s="92">
        <f>R2170*(1-'DRE + DCF'!$AE$39)</f>
        <v>0.18414373724587674</v>
      </c>
      <c r="H2170" s="94">
        <f t="shared" si="238"/>
        <v>0.3069062287431279</v>
      </c>
      <c r="I2170" s="94">
        <f t="shared" si="239"/>
        <v>0.3069062287431279</v>
      </c>
      <c r="J2170" s="94">
        <f t="shared" si="239"/>
        <v>0.3069062287431279</v>
      </c>
      <c r="K2170" s="94">
        <f t="shared" si="239"/>
        <v>0.3069062287431279</v>
      </c>
      <c r="L2170" s="94">
        <f t="shared" si="239"/>
        <v>0.3069062287431279</v>
      </c>
      <c r="M2170" s="94">
        <f t="shared" si="239"/>
        <v>0.3069062287431279</v>
      </c>
      <c r="N2170" s="94">
        <f t="shared" si="239"/>
        <v>0.3069062287431279</v>
      </c>
      <c r="O2170" s="94">
        <f t="shared" si="239"/>
        <v>0.3069062287431279</v>
      </c>
      <c r="P2170" s="94">
        <f t="shared" si="239"/>
        <v>0.3069062287431279</v>
      </c>
      <c r="Q2170" s="94">
        <f t="shared" si="239"/>
        <v>0.3069062287431279</v>
      </c>
      <c r="R2170" s="94">
        <f t="shared" si="239"/>
        <v>0.3069062287431279</v>
      </c>
      <c r="S2170" s="93">
        <f>(1+H2170)^((5-Dashboard!$F$9)*3/12)</f>
        <v>1.0692053100675265</v>
      </c>
      <c r="T2170" s="93">
        <f t="shared" si="236"/>
        <v>1.3973510795324777</v>
      </c>
      <c r="U2170" s="93">
        <f t="shared" si="236"/>
        <v>1.8262068295819289</v>
      </c>
      <c r="V2170" s="93">
        <f t="shared" si="236"/>
        <v>2.386681080553863</v>
      </c>
      <c r="W2170" s="93">
        <f t="shared" si="236"/>
        <v>3.1191683701992226</v>
      </c>
      <c r="X2170" s="93">
        <f t="shared" si="236"/>
        <v>4.0764605715119142</v>
      </c>
      <c r="Y2170" s="93">
        <f t="shared" si="235"/>
        <v>5.3275517121346914</v>
      </c>
      <c r="Z2170" s="93">
        <f t="shared" si="235"/>
        <v>6.9626105165399439</v>
      </c>
      <c r="AA2170" s="93">
        <f t="shared" si="235"/>
        <v>9.0994790523784594</v>
      </c>
      <c r="AB2170" s="93">
        <f t="shared" si="235"/>
        <v>11.892165851871024</v>
      </c>
      <c r="AC2170" s="95">
        <f t="shared" si="235"/>
        <v>15.541945625056567</v>
      </c>
      <c r="AE2170" s="96"/>
    </row>
    <row r="2171" spans="3:31" ht="24.75" customHeight="1" x14ac:dyDescent="0.25">
      <c r="C2171" s="91">
        <f>ABS(E2171-Dashboard!$F$13)</f>
        <v>26.788791053280395</v>
      </c>
      <c r="D2171" s="92">
        <f t="shared" si="234"/>
        <v>0.30700622874312788</v>
      </c>
      <c r="E2171" s="93" cm="1">
        <f t="array" ref="E2171">SUM('DRE + DCF'!$S$41/TIR!S2171,'DRE + DCF'!$U$41:$AD$41/TIR!T2171:AC2171,TIR!F2171)</f>
        <v>22.721208946719603</v>
      </c>
      <c r="F2171" s="100">
        <f>'DRE + DCF'!$AE$38*'DRE + DCF'!$AE$39*(1+G2171)/(R2171-G2171)/AC2171</f>
        <v>6.6595421433362914</v>
      </c>
      <c r="G2171" s="92">
        <f>R2171*(1-'DRE + DCF'!$AE$39)</f>
        <v>0.18420373724587671</v>
      </c>
      <c r="H2171" s="94">
        <f t="shared" si="238"/>
        <v>0.30700622874312788</v>
      </c>
      <c r="I2171" s="94">
        <f t="shared" si="239"/>
        <v>0.30700622874312788</v>
      </c>
      <c r="J2171" s="94">
        <f t="shared" si="239"/>
        <v>0.30700622874312788</v>
      </c>
      <c r="K2171" s="94">
        <f t="shared" si="239"/>
        <v>0.30700622874312788</v>
      </c>
      <c r="L2171" s="94">
        <f t="shared" si="239"/>
        <v>0.30700622874312788</v>
      </c>
      <c r="M2171" s="94">
        <f t="shared" si="239"/>
        <v>0.30700622874312788</v>
      </c>
      <c r="N2171" s="94">
        <f t="shared" si="239"/>
        <v>0.30700622874312788</v>
      </c>
      <c r="O2171" s="94">
        <f t="shared" si="239"/>
        <v>0.30700622874312788</v>
      </c>
      <c r="P2171" s="94">
        <f t="shared" si="239"/>
        <v>0.30700622874312788</v>
      </c>
      <c r="Q2171" s="94">
        <f t="shared" si="239"/>
        <v>0.30700622874312788</v>
      </c>
      <c r="R2171" s="94">
        <f t="shared" si="239"/>
        <v>0.30700622874312788</v>
      </c>
      <c r="S2171" s="93">
        <f>(1+H2171)^((5-Dashboard!$F$9)*3/12)</f>
        <v>1.0692257624651134</v>
      </c>
      <c r="T2171" s="93">
        <f t="shared" si="236"/>
        <v>1.3974847314745233</v>
      </c>
      <c r="U2171" s="93">
        <f t="shared" si="236"/>
        <v>1.8265212486106195</v>
      </c>
      <c r="V2171" s="93">
        <f t="shared" si="236"/>
        <v>2.387274648865755</v>
      </c>
      <c r="W2171" s="93">
        <f t="shared" si="236"/>
        <v>3.1201828357881052</v>
      </c>
      <c r="X2171" s="93">
        <f t="shared" si="236"/>
        <v>4.0780984011924497</v>
      </c>
      <c r="Y2171" s="93">
        <f t="shared" si="235"/>
        <v>5.3301000117859232</v>
      </c>
      <c r="Z2171" s="93">
        <f t="shared" si="235"/>
        <v>6.9664739152280211</v>
      </c>
      <c r="AA2171" s="93">
        <f t="shared" si="235"/>
        <v>9.105224799579549</v>
      </c>
      <c r="AB2171" s="93">
        <f t="shared" si="235"/>
        <v>11.900585527156869</v>
      </c>
      <c r="AC2171" s="95">
        <f t="shared" si="235"/>
        <v>15.554139409684348</v>
      </c>
      <c r="AE2171" s="96"/>
    </row>
    <row r="2172" spans="3:31" ht="24.75" customHeight="1" x14ac:dyDescent="0.25">
      <c r="C2172" s="91">
        <f>ABS(E2172-Dashboard!$F$13)</f>
        <v>26.800948220398844</v>
      </c>
      <c r="D2172" s="92">
        <f t="shared" si="234"/>
        <v>0.30710622874312787</v>
      </c>
      <c r="E2172" s="93" cm="1">
        <f t="array" ref="E2172">SUM('DRE + DCF'!$S$41/TIR!S2172,'DRE + DCF'!$U$41:$AD$41/TIR!T2172:AC2172,TIR!F2172)</f>
        <v>22.709051779601154</v>
      </c>
      <c r="F2172" s="100">
        <f>'DRE + DCF'!$AE$38*'DRE + DCF'!$AE$39*(1+G2172)/(R2172-G2172)/AC2172</f>
        <v>6.6524920071299309</v>
      </c>
      <c r="G2172" s="92">
        <f>R2172*(1-'DRE + DCF'!$AE$39)</f>
        <v>0.18426373724587672</v>
      </c>
      <c r="H2172" s="94">
        <f t="shared" si="238"/>
        <v>0.30710622874312787</v>
      </c>
      <c r="I2172" s="94">
        <f t="shared" si="239"/>
        <v>0.30710622874312787</v>
      </c>
      <c r="J2172" s="94">
        <f t="shared" si="239"/>
        <v>0.30710622874312787</v>
      </c>
      <c r="K2172" s="94">
        <f t="shared" si="239"/>
        <v>0.30710622874312787</v>
      </c>
      <c r="L2172" s="94">
        <f t="shared" si="239"/>
        <v>0.30710622874312787</v>
      </c>
      <c r="M2172" s="94">
        <f t="shared" si="239"/>
        <v>0.30710622874312787</v>
      </c>
      <c r="N2172" s="94">
        <f t="shared" si="239"/>
        <v>0.30710622874312787</v>
      </c>
      <c r="O2172" s="94">
        <f t="shared" si="239"/>
        <v>0.30710622874312787</v>
      </c>
      <c r="P2172" s="94">
        <f t="shared" si="239"/>
        <v>0.30710622874312787</v>
      </c>
      <c r="Q2172" s="94">
        <f t="shared" si="239"/>
        <v>0.30710622874312787</v>
      </c>
      <c r="R2172" s="94">
        <f t="shared" si="239"/>
        <v>0.30710622874312787</v>
      </c>
      <c r="S2172" s="93">
        <f>(1+H2172)^((5-Dashboard!$F$9)*3/12)</f>
        <v>1.069246213689113</v>
      </c>
      <c r="T2172" s="93">
        <f t="shared" si="236"/>
        <v>1.3976183859730451</v>
      </c>
      <c r="U2172" s="93">
        <f t="shared" si="236"/>
        <v>1.8268356977112843</v>
      </c>
      <c r="V2172" s="93">
        <f t="shared" si="236"/>
        <v>2.3878683193687174</v>
      </c>
      <c r="W2172" s="93">
        <f t="shared" si="236"/>
        <v>3.121197553665235</v>
      </c>
      <c r="X2172" s="93">
        <f t="shared" si="236"/>
        <v>4.0797367635336421</v>
      </c>
      <c r="Y2172" s="93">
        <f t="shared" si="235"/>
        <v>5.3326493352471527</v>
      </c>
      <c r="Z2172" s="93">
        <f t="shared" si="235"/>
        <v>6.9703391618044535</v>
      </c>
      <c r="AA2172" s="93">
        <f t="shared" si="235"/>
        <v>9.1109737348467537</v>
      </c>
      <c r="AB2172" s="93">
        <f t="shared" si="235"/>
        <v>11.909010518733231</v>
      </c>
      <c r="AC2172" s="95">
        <f t="shared" si="235"/>
        <v>15.566341827203635</v>
      </c>
      <c r="AE2172" s="96"/>
    </row>
    <row r="2173" spans="3:31" ht="24.75" customHeight="1" x14ac:dyDescent="0.25">
      <c r="C2173" s="91">
        <f>ABS(E2173-Dashboard!$F$13)</f>
        <v>26.813094083450537</v>
      </c>
      <c r="D2173" s="92">
        <f t="shared" si="234"/>
        <v>0.30720622874312786</v>
      </c>
      <c r="E2173" s="93" cm="1">
        <f t="array" ref="E2173">SUM('DRE + DCF'!$S$41/TIR!S2173,'DRE + DCF'!$U$41:$AD$41/TIR!T2173:AC2173,TIR!F2173)</f>
        <v>22.696905916549461</v>
      </c>
      <c r="F2173" s="100">
        <f>'DRE + DCF'!$AE$38*'DRE + DCF'!$AE$39*(1+G2173)/(R2173-G2173)/AC2173</f>
        <v>6.6454504207940079</v>
      </c>
      <c r="G2173" s="92">
        <f>R2173*(1-'DRE + DCF'!$AE$39)</f>
        <v>0.18432373724587672</v>
      </c>
      <c r="H2173" s="94">
        <f t="shared" si="238"/>
        <v>0.30720622874312786</v>
      </c>
      <c r="I2173" s="94">
        <f t="shared" si="239"/>
        <v>0.30720622874312786</v>
      </c>
      <c r="J2173" s="94">
        <f t="shared" si="239"/>
        <v>0.30720622874312786</v>
      </c>
      <c r="K2173" s="94">
        <f t="shared" si="239"/>
        <v>0.30720622874312786</v>
      </c>
      <c r="L2173" s="94">
        <f t="shared" si="239"/>
        <v>0.30720622874312786</v>
      </c>
      <c r="M2173" s="94">
        <f t="shared" si="239"/>
        <v>0.30720622874312786</v>
      </c>
      <c r="N2173" s="94">
        <f t="shared" si="239"/>
        <v>0.30720622874312786</v>
      </c>
      <c r="O2173" s="94">
        <f t="shared" si="239"/>
        <v>0.30720622874312786</v>
      </c>
      <c r="P2173" s="94">
        <f t="shared" si="239"/>
        <v>0.30720622874312786</v>
      </c>
      <c r="Q2173" s="94">
        <f t="shared" si="239"/>
        <v>0.30720622874312786</v>
      </c>
      <c r="R2173" s="94">
        <f t="shared" si="239"/>
        <v>0.30720622874312786</v>
      </c>
      <c r="S2173" s="93">
        <f>(1+H2173)^((5-Dashboard!$F$9)*3/12)</f>
        <v>1.0692666637396826</v>
      </c>
      <c r="T2173" s="93">
        <f t="shared" si="236"/>
        <v>1.3977520430278967</v>
      </c>
      <c r="U2173" s="93">
        <f t="shared" si="236"/>
        <v>1.8271501768844991</v>
      </c>
      <c r="V2173" s="93">
        <f t="shared" si="236"/>
        <v>2.3884620920725252</v>
      </c>
      <c r="W2173" s="93">
        <f t="shared" si="236"/>
        <v>3.122212523874047</v>
      </c>
      <c r="X2173" s="93">
        <f t="shared" si="236"/>
        <v>4.0813756586679562</v>
      </c>
      <c r="Y2173" s="93">
        <f t="shared" si="235"/>
        <v>5.3351996828513384</v>
      </c>
      <c r="Z2173" s="93">
        <f t="shared" si="235"/>
        <v>6.9742062570116294</v>
      </c>
      <c r="AA2173" s="93">
        <f t="shared" si="235"/>
        <v>9.1167258597048981</v>
      </c>
      <c r="AB2173" s="93">
        <f t="shared" si="235"/>
        <v>11.91744082954979</v>
      </c>
      <c r="AC2173" s="95">
        <f t="shared" si="235"/>
        <v>15.578552883065154</v>
      </c>
      <c r="AE2173" s="96"/>
    </row>
    <row r="2174" spans="3:31" ht="24.75" customHeight="1" x14ac:dyDescent="0.25">
      <c r="C2174" s="91">
        <f>ABS(E2174-Dashboard!$F$13)</f>
        <v>26.825228656216677</v>
      </c>
      <c r="D2174" s="92">
        <f t="shared" si="234"/>
        <v>0.30730622874312785</v>
      </c>
      <c r="E2174" s="93" cm="1">
        <f t="array" ref="E2174">SUM('DRE + DCF'!$S$41/TIR!S2174,'DRE + DCF'!$U$41:$AD$41/TIR!T2174:AC2174,TIR!F2174)</f>
        <v>22.684771343783321</v>
      </c>
      <c r="F2174" s="100">
        <f>'DRE + DCF'!$AE$38*'DRE + DCF'!$AE$39*(1+G2174)/(R2174-G2174)/AC2174</f>
        <v>6.6384173724604736</v>
      </c>
      <c r="G2174" s="92">
        <f>R2174*(1-'DRE + DCF'!$AE$39)</f>
        <v>0.1843837372458767</v>
      </c>
      <c r="H2174" s="94">
        <f t="shared" si="238"/>
        <v>0.30730622874312785</v>
      </c>
      <c r="I2174" s="94">
        <f t="shared" si="239"/>
        <v>0.30730622874312785</v>
      </c>
      <c r="J2174" s="94">
        <f t="shared" si="239"/>
        <v>0.30730622874312785</v>
      </c>
      <c r="K2174" s="94">
        <f t="shared" si="239"/>
        <v>0.30730622874312785</v>
      </c>
      <c r="L2174" s="94">
        <f t="shared" si="239"/>
        <v>0.30730622874312785</v>
      </c>
      <c r="M2174" s="94">
        <f t="shared" si="239"/>
        <v>0.30730622874312785</v>
      </c>
      <c r="N2174" s="94">
        <f t="shared" si="239"/>
        <v>0.30730622874312785</v>
      </c>
      <c r="O2174" s="94">
        <f t="shared" si="239"/>
        <v>0.30730622874312785</v>
      </c>
      <c r="P2174" s="94">
        <f t="shared" si="239"/>
        <v>0.30730622874312785</v>
      </c>
      <c r="Q2174" s="94">
        <f t="shared" si="239"/>
        <v>0.30730622874312785</v>
      </c>
      <c r="R2174" s="94">
        <f t="shared" si="239"/>
        <v>0.30730622874312785</v>
      </c>
      <c r="S2174" s="93">
        <f>(1+H2174)^((5-Dashboard!$F$9)*3/12)</f>
        <v>1.069287112616979</v>
      </c>
      <c r="T2174" s="93">
        <f t="shared" si="236"/>
        <v>1.3978857026389311</v>
      </c>
      <c r="U2174" s="93">
        <f t="shared" si="236"/>
        <v>1.8274646861308383</v>
      </c>
      <c r="V2174" s="93">
        <f t="shared" si="236"/>
        <v>2.38905596698695</v>
      </c>
      <c r="W2174" s="93">
        <f t="shared" si="236"/>
        <v>3.1232277464579763</v>
      </c>
      <c r="X2174" s="93">
        <f t="shared" si="236"/>
        <v>4.0830150867278752</v>
      </c>
      <c r="Y2174" s="93">
        <f t="shared" si="235"/>
        <v>5.3377510549315135</v>
      </c>
      <c r="Z2174" s="93">
        <f t="shared" si="235"/>
        <v>6.9780752015921692</v>
      </c>
      <c r="AA2174" s="93">
        <f t="shared" si="235"/>
        <v>9.1224811756794004</v>
      </c>
      <c r="AB2174" s="93">
        <f t="shared" si="235"/>
        <v>11.925876462557612</v>
      </c>
      <c r="AC2174" s="95">
        <f t="shared" si="235"/>
        <v>15.590772582722627</v>
      </c>
      <c r="AE2174" s="96"/>
    </row>
    <row r="2175" spans="3:31" ht="24.75" customHeight="1" x14ac:dyDescent="0.25">
      <c r="C2175" s="91">
        <f>ABS(E2175-Dashboard!$F$13)</f>
        <v>26.837351952458057</v>
      </c>
      <c r="D2175" s="92">
        <f t="shared" si="234"/>
        <v>0.30740622874312784</v>
      </c>
      <c r="E2175" s="93" cm="1">
        <f t="array" ref="E2175">SUM('DRE + DCF'!$S$41/TIR!S2175,'DRE + DCF'!$U$41:$AD$41/TIR!T2175:AC2175,TIR!F2175)</f>
        <v>22.672648047541941</v>
      </c>
      <c r="F2175" s="100">
        <f>'DRE + DCF'!$AE$38*'DRE + DCF'!$AE$39*(1+G2175)/(R2175-G2175)/AC2175</f>
        <v>6.631392850280128</v>
      </c>
      <c r="G2175" s="92">
        <f>R2175*(1-'DRE + DCF'!$AE$39)</f>
        <v>0.1844437372458767</v>
      </c>
      <c r="H2175" s="94">
        <f t="shared" si="238"/>
        <v>0.30740622874312784</v>
      </c>
      <c r="I2175" s="94">
        <f t="shared" si="239"/>
        <v>0.30740622874312784</v>
      </c>
      <c r="J2175" s="94">
        <f t="shared" si="239"/>
        <v>0.30740622874312784</v>
      </c>
      <c r="K2175" s="94">
        <f t="shared" si="239"/>
        <v>0.30740622874312784</v>
      </c>
      <c r="L2175" s="94">
        <f t="shared" si="239"/>
        <v>0.30740622874312784</v>
      </c>
      <c r="M2175" s="94">
        <f t="shared" si="239"/>
        <v>0.30740622874312784</v>
      </c>
      <c r="N2175" s="94">
        <f t="shared" si="239"/>
        <v>0.30740622874312784</v>
      </c>
      <c r="O2175" s="94">
        <f t="shared" si="239"/>
        <v>0.30740622874312784</v>
      </c>
      <c r="P2175" s="94">
        <f t="shared" si="239"/>
        <v>0.30740622874312784</v>
      </c>
      <c r="Q2175" s="94">
        <f t="shared" si="239"/>
        <v>0.30740622874312784</v>
      </c>
      <c r="R2175" s="94">
        <f t="shared" si="239"/>
        <v>0.30740622874312784</v>
      </c>
      <c r="S2175" s="93">
        <f>(1+H2175)^((5-Dashboard!$F$9)*3/12)</f>
        <v>1.0693075603211597</v>
      </c>
      <c r="T2175" s="93">
        <f t="shared" si="236"/>
        <v>1.3980193648060022</v>
      </c>
      <c r="U2175" s="93">
        <f t="shared" si="236"/>
        <v>1.8277792254508785</v>
      </c>
      <c r="V2175" s="93">
        <f t="shared" si="236"/>
        <v>2.3896499441217682</v>
      </c>
      <c r="W2175" s="93">
        <f t="shared" si="236"/>
        <v>3.1242432214604672</v>
      </c>
      <c r="X2175" s="93">
        <f t="shared" si="236"/>
        <v>4.08465504784591</v>
      </c>
      <c r="Y2175" s="93">
        <f t="shared" si="235"/>
        <v>5.3403034518208017</v>
      </c>
      <c r="Z2175" s="93">
        <f t="shared" si="235"/>
        <v>6.9819459962889425</v>
      </c>
      <c r="AA2175" s="93">
        <f t="shared" si="235"/>
        <v>9.1282396842963074</v>
      </c>
      <c r="AB2175" s="93">
        <f t="shared" si="235"/>
        <v>11.934317420709196</v>
      </c>
      <c r="AC2175" s="95">
        <f t="shared" si="235"/>
        <v>15.603000931632822</v>
      </c>
      <c r="AE2175" s="96"/>
    </row>
    <row r="2176" spans="3:31" ht="24.75" customHeight="1" x14ac:dyDescent="0.25">
      <c r="C2176" s="91">
        <f>ABS(E2176-Dashboard!$F$13)</f>
        <v>26.849463985915083</v>
      </c>
      <c r="D2176" s="92">
        <f t="shared" si="234"/>
        <v>0.30750622874312783</v>
      </c>
      <c r="E2176" s="93" cm="1">
        <f t="array" ref="E2176">SUM('DRE + DCF'!$S$41/TIR!S2176,'DRE + DCF'!$U$41:$AD$41/TIR!T2176:AC2176,TIR!F2176)</f>
        <v>22.660536014084915</v>
      </c>
      <c r="F2176" s="100">
        <f>'DRE + DCF'!$AE$38*'DRE + DCF'!$AE$39*(1+G2176)/(R2176-G2176)/AC2176</f>
        <v>6.6243768424225928</v>
      </c>
      <c r="G2176" s="92">
        <f>R2176*(1-'DRE + DCF'!$AE$39)</f>
        <v>0.18450373724587668</v>
      </c>
      <c r="H2176" s="94">
        <f t="shared" si="238"/>
        <v>0.30750622874312783</v>
      </c>
      <c r="I2176" s="94">
        <f t="shared" si="239"/>
        <v>0.30750622874312783</v>
      </c>
      <c r="J2176" s="94">
        <f t="shared" si="239"/>
        <v>0.30750622874312783</v>
      </c>
      <c r="K2176" s="94">
        <f t="shared" si="239"/>
        <v>0.30750622874312783</v>
      </c>
      <c r="L2176" s="94">
        <f t="shared" si="239"/>
        <v>0.30750622874312783</v>
      </c>
      <c r="M2176" s="94">
        <f t="shared" si="239"/>
        <v>0.30750622874312783</v>
      </c>
      <c r="N2176" s="94">
        <f t="shared" si="239"/>
        <v>0.30750622874312783</v>
      </c>
      <c r="O2176" s="94">
        <f t="shared" si="239"/>
        <v>0.30750622874312783</v>
      </c>
      <c r="P2176" s="94">
        <f t="shared" si="239"/>
        <v>0.30750622874312783</v>
      </c>
      <c r="Q2176" s="94">
        <f t="shared" si="239"/>
        <v>0.30750622874312783</v>
      </c>
      <c r="R2176" s="94">
        <f t="shared" si="239"/>
        <v>0.30750622874312783</v>
      </c>
      <c r="S2176" s="93">
        <f>(1+H2176)^((5-Dashboard!$F$9)*3/12)</f>
        <v>1.0693280068523812</v>
      </c>
      <c r="T2176" s="93">
        <f t="shared" si="236"/>
        <v>1.3981530295289624</v>
      </c>
      <c r="U2176" s="93">
        <f t="shared" si="236"/>
        <v>1.8280937948451925</v>
      </c>
      <c r="V2176" s="93">
        <f t="shared" si="236"/>
        <v>2.3902440234867508</v>
      </c>
      <c r="W2176" s="93">
        <f t="shared" si="236"/>
        <v>3.1252589489249618</v>
      </c>
      <c r="X2176" s="93">
        <f t="shared" si="236"/>
        <v>4.0862955421545886</v>
      </c>
      <c r="Y2176" s="93">
        <f t="shared" si="235"/>
        <v>5.3428568738524014</v>
      </c>
      <c r="Z2176" s="93">
        <f t="shared" si="235"/>
        <v>6.985818641845051</v>
      </c>
      <c r="AA2176" s="93">
        <f t="shared" si="235"/>
        <v>9.1340013870822609</v>
      </c>
      <c r="AB2176" s="93">
        <f t="shared" si="235"/>
        <v>11.942763706958425</v>
      </c>
      <c r="AC2176" s="95">
        <f t="shared" si="235"/>
        <v>15.615237935255509</v>
      </c>
      <c r="AE2176" s="96"/>
    </row>
    <row r="2177" spans="3:31" ht="24.75" customHeight="1" x14ac:dyDescent="0.25">
      <c r="C2177" s="91">
        <f>ABS(E2177-Dashboard!$F$13)</f>
        <v>26.861564770307822</v>
      </c>
      <c r="D2177" s="92">
        <f t="shared" si="234"/>
        <v>0.30760622874312782</v>
      </c>
      <c r="E2177" s="93" cm="1">
        <f t="array" ref="E2177">SUM('DRE + DCF'!$S$41/TIR!S2177,'DRE + DCF'!$U$41:$AD$41/TIR!T2177:AC2177,TIR!F2177)</f>
        <v>22.648435229692176</v>
      </c>
      <c r="F2177" s="100">
        <f>'DRE + DCF'!$AE$38*'DRE + DCF'!$AE$39*(1+G2177)/(R2177-G2177)/AC2177</f>
        <v>6.6173693370762567</v>
      </c>
      <c r="G2177" s="92">
        <f>R2177*(1-'DRE + DCF'!$AE$39)</f>
        <v>0.18456373724587669</v>
      </c>
      <c r="H2177" s="94">
        <f t="shared" si="238"/>
        <v>0.30760622874312782</v>
      </c>
      <c r="I2177" s="94">
        <f t="shared" si="239"/>
        <v>0.30760622874312782</v>
      </c>
      <c r="J2177" s="94">
        <f t="shared" si="239"/>
        <v>0.30760622874312782</v>
      </c>
      <c r="K2177" s="94">
        <f t="shared" si="239"/>
        <v>0.30760622874312782</v>
      </c>
      <c r="L2177" s="94">
        <f t="shared" si="239"/>
        <v>0.30760622874312782</v>
      </c>
      <c r="M2177" s="94">
        <f t="shared" si="239"/>
        <v>0.30760622874312782</v>
      </c>
      <c r="N2177" s="94">
        <f t="shared" si="239"/>
        <v>0.30760622874312782</v>
      </c>
      <c r="O2177" s="94">
        <f t="shared" si="239"/>
        <v>0.30760622874312782</v>
      </c>
      <c r="P2177" s="94">
        <f t="shared" si="239"/>
        <v>0.30760622874312782</v>
      </c>
      <c r="Q2177" s="94">
        <f t="shared" si="239"/>
        <v>0.30760622874312782</v>
      </c>
      <c r="R2177" s="94">
        <f t="shared" si="239"/>
        <v>0.30760622874312782</v>
      </c>
      <c r="S2177" s="93">
        <f>(1+H2177)^((5-Dashboard!$F$9)*3/12)</f>
        <v>1.0693484522108008</v>
      </c>
      <c r="T2177" s="93">
        <f t="shared" si="236"/>
        <v>1.3982866968076659</v>
      </c>
      <c r="U2177" s="93">
        <f t="shared" si="236"/>
        <v>1.8284083943143574</v>
      </c>
      <c r="V2177" s="93">
        <f t="shared" si="236"/>
        <v>2.3908382050916748</v>
      </c>
      <c r="W2177" s="93">
        <f t="shared" si="236"/>
        <v>3.1262749288949134</v>
      </c>
      <c r="X2177" s="93">
        <f t="shared" si="236"/>
        <v>4.0879365697864678</v>
      </c>
      <c r="Y2177" s="93">
        <f t="shared" si="235"/>
        <v>5.3454113213596015</v>
      </c>
      <c r="Z2177" s="93">
        <f t="shared" si="235"/>
        <v>6.9896931390038484</v>
      </c>
      <c r="AA2177" s="93">
        <f t="shared" si="235"/>
        <v>9.1397662855645372</v>
      </c>
      <c r="AB2177" s="93">
        <f t="shared" si="235"/>
        <v>11.95121532426063</v>
      </c>
      <c r="AC2177" s="95">
        <f t="shared" si="235"/>
        <v>15.627483599053519</v>
      </c>
      <c r="AE2177" s="96"/>
    </row>
    <row r="2178" spans="3:31" ht="24.75" customHeight="1" x14ac:dyDescent="0.25">
      <c r="C2178" s="91">
        <f>ABS(E2178-Dashboard!$F$13)</f>
        <v>26.87365431933603</v>
      </c>
      <c r="D2178" s="92">
        <f t="shared" si="234"/>
        <v>0.30770622874312781</v>
      </c>
      <c r="E2178" s="93" cm="1">
        <f t="array" ref="E2178">SUM('DRE + DCF'!$S$41/TIR!S2178,'DRE + DCF'!$U$41:$AD$41/TIR!T2178:AC2178,TIR!F2178)</f>
        <v>22.636345680663968</v>
      </c>
      <c r="F2178" s="100">
        <f>'DRE + DCF'!$AE$38*'DRE + DCF'!$AE$39*(1+G2178)/(R2178-G2178)/AC2178</f>
        <v>6.6103703224482624</v>
      </c>
      <c r="G2178" s="92">
        <f>R2178*(1-'DRE + DCF'!$AE$39)</f>
        <v>0.18462373724587669</v>
      </c>
      <c r="H2178" s="94">
        <f t="shared" si="238"/>
        <v>0.30770622874312781</v>
      </c>
      <c r="I2178" s="94">
        <f t="shared" si="239"/>
        <v>0.30770622874312781</v>
      </c>
      <c r="J2178" s="94">
        <f t="shared" si="239"/>
        <v>0.30770622874312781</v>
      </c>
      <c r="K2178" s="94">
        <f t="shared" si="239"/>
        <v>0.30770622874312781</v>
      </c>
      <c r="L2178" s="94">
        <f t="shared" si="239"/>
        <v>0.30770622874312781</v>
      </c>
      <c r="M2178" s="94">
        <f t="shared" si="239"/>
        <v>0.30770622874312781</v>
      </c>
      <c r="N2178" s="94">
        <f t="shared" si="239"/>
        <v>0.30770622874312781</v>
      </c>
      <c r="O2178" s="94">
        <f t="shared" si="239"/>
        <v>0.30770622874312781</v>
      </c>
      <c r="P2178" s="94">
        <f t="shared" si="239"/>
        <v>0.30770622874312781</v>
      </c>
      <c r="Q2178" s="94">
        <f t="shared" si="239"/>
        <v>0.30770622874312781</v>
      </c>
      <c r="R2178" s="94">
        <f t="shared" si="239"/>
        <v>0.30770622874312781</v>
      </c>
      <c r="S2178" s="93">
        <f>(1+H2178)^((5-Dashboard!$F$9)*3/12)</f>
        <v>1.0693688963965755</v>
      </c>
      <c r="T2178" s="93">
        <f t="shared" si="236"/>
        <v>1.3984203666419663</v>
      </c>
      <c r="U2178" s="93">
        <f t="shared" si="236"/>
        <v>1.8287230238589478</v>
      </c>
      <c r="V2178" s="93">
        <f t="shared" si="236"/>
        <v>2.3914324889463137</v>
      </c>
      <c r="W2178" s="93">
        <f t="shared" si="236"/>
        <v>3.1272911614137757</v>
      </c>
      <c r="X2178" s="93">
        <f t="shared" si="236"/>
        <v>4.0895781308741253</v>
      </c>
      <c r="Y2178" s="93">
        <f t="shared" si="235"/>
        <v>5.3479667946757719</v>
      </c>
      <c r="Z2178" s="93">
        <f t="shared" si="235"/>
        <v>6.9935694885089266</v>
      </c>
      <c r="AA2178" s="93">
        <f t="shared" si="235"/>
        <v>9.1455343812710144</v>
      </c>
      <c r="AB2178" s="93">
        <f t="shared" si="235"/>
        <v>11.959672275572533</v>
      </c>
      <c r="AC2178" s="95">
        <f t="shared" si="235"/>
        <v>15.639737928492698</v>
      </c>
      <c r="AE2178" s="96"/>
    </row>
    <row r="2179" spans="3:31" ht="24.75" customHeight="1" x14ac:dyDescent="0.25">
      <c r="C2179" s="91">
        <f>ABS(E2179-Dashboard!$F$13)</f>
        <v>26.885732646679159</v>
      </c>
      <c r="D2179" s="92">
        <f t="shared" si="234"/>
        <v>0.3078062287431278</v>
      </c>
      <c r="E2179" s="93" cm="1">
        <f t="array" ref="E2179">SUM('DRE + DCF'!$S$41/TIR!S2179,'DRE + DCF'!$U$41:$AD$41/TIR!T2179:AC2179,TIR!F2179)</f>
        <v>22.624267353320839</v>
      </c>
      <c r="F2179" s="100">
        <f>'DRE + DCF'!$AE$38*'DRE + DCF'!$AE$39*(1+G2179)/(R2179-G2179)/AC2179</f>
        <v>6.6033797867644628</v>
      </c>
      <c r="G2179" s="92">
        <f>R2179*(1-'DRE + DCF'!$AE$39)</f>
        <v>0.18468373724587667</v>
      </c>
      <c r="H2179" s="94">
        <f t="shared" si="238"/>
        <v>0.3078062287431278</v>
      </c>
      <c r="I2179" s="94">
        <f t="shared" si="239"/>
        <v>0.3078062287431278</v>
      </c>
      <c r="J2179" s="94">
        <f t="shared" si="239"/>
        <v>0.3078062287431278</v>
      </c>
      <c r="K2179" s="94">
        <f t="shared" si="239"/>
        <v>0.3078062287431278</v>
      </c>
      <c r="L2179" s="94">
        <f t="shared" si="239"/>
        <v>0.3078062287431278</v>
      </c>
      <c r="M2179" s="94">
        <f t="shared" si="239"/>
        <v>0.3078062287431278</v>
      </c>
      <c r="N2179" s="94">
        <f t="shared" si="239"/>
        <v>0.3078062287431278</v>
      </c>
      <c r="O2179" s="94">
        <f t="shared" si="239"/>
        <v>0.3078062287431278</v>
      </c>
      <c r="P2179" s="94">
        <f t="shared" si="239"/>
        <v>0.3078062287431278</v>
      </c>
      <c r="Q2179" s="94">
        <f t="shared" si="239"/>
        <v>0.3078062287431278</v>
      </c>
      <c r="R2179" s="94">
        <f t="shared" si="239"/>
        <v>0.3078062287431278</v>
      </c>
      <c r="S2179" s="93">
        <f>(1+H2179)^((5-Dashboard!$F$9)*3/12)</f>
        <v>1.0693893394098621</v>
      </c>
      <c r="T2179" s="93">
        <f t="shared" si="236"/>
        <v>1.3985540390317166</v>
      </c>
      <c r="U2179" s="93">
        <f t="shared" si="236"/>
        <v>1.8290376834795385</v>
      </c>
      <c r="V2179" s="93">
        <f t="shared" si="236"/>
        <v>2.3920268750604419</v>
      </c>
      <c r="W2179" s="93">
        <f t="shared" si="236"/>
        <v>3.1283076465250055</v>
      </c>
      <c r="X2179" s="93">
        <f t="shared" si="236"/>
        <v>4.0912202255501571</v>
      </c>
      <c r="Y2179" s="93">
        <f t="shared" si="235"/>
        <v>5.3505232941343595</v>
      </c>
      <c r="Z2179" s="93">
        <f t="shared" si="235"/>
        <v>6.9974476911041137</v>
      </c>
      <c r="AA2179" s="93">
        <f t="shared" si="235"/>
        <v>9.1513056757301783</v>
      </c>
      <c r="AB2179" s="93">
        <f t="shared" si="235"/>
        <v>11.968134563852265</v>
      </c>
      <c r="AC2179" s="95">
        <f t="shared" si="235"/>
        <v>15.652000929041909</v>
      </c>
      <c r="AE2179" s="96"/>
    </row>
    <row r="2180" spans="3:31" ht="24.75" customHeight="1" x14ac:dyDescent="0.25">
      <c r="C2180" s="91">
        <f>ABS(E2180-Dashboard!$F$13)</f>
        <v>26.897799765996439</v>
      </c>
      <c r="D2180" s="92">
        <f t="shared" si="234"/>
        <v>0.30790622874312779</v>
      </c>
      <c r="E2180" s="93" cm="1">
        <f t="array" ref="E2180">SUM('DRE + DCF'!$S$41/TIR!S2180,'DRE + DCF'!$U$41:$AD$41/TIR!T2180:AC2180,TIR!F2180)</f>
        <v>22.612200234003559</v>
      </c>
      <c r="F2180" s="100">
        <f>'DRE + DCF'!$AE$38*'DRE + DCF'!$AE$39*(1+G2180)/(R2180-G2180)/AC2180</f>
        <v>6.5963977182693947</v>
      </c>
      <c r="G2180" s="92">
        <f>R2180*(1-'DRE + DCF'!$AE$39)</f>
        <v>0.18474373724587667</v>
      </c>
      <c r="H2180" s="94">
        <f t="shared" si="238"/>
        <v>0.30790622874312779</v>
      </c>
      <c r="I2180" s="94">
        <f t="shared" si="239"/>
        <v>0.30790622874312779</v>
      </c>
      <c r="J2180" s="94">
        <f t="shared" si="239"/>
        <v>0.30790622874312779</v>
      </c>
      <c r="K2180" s="94">
        <f t="shared" si="239"/>
        <v>0.30790622874312779</v>
      </c>
      <c r="L2180" s="94">
        <f t="shared" si="239"/>
        <v>0.30790622874312779</v>
      </c>
      <c r="M2180" s="94">
        <f t="shared" si="239"/>
        <v>0.30790622874312779</v>
      </c>
      <c r="N2180" s="94">
        <f t="shared" si="239"/>
        <v>0.30790622874312779</v>
      </c>
      <c r="O2180" s="94">
        <f t="shared" si="239"/>
        <v>0.30790622874312779</v>
      </c>
      <c r="P2180" s="94">
        <f t="shared" si="239"/>
        <v>0.30790622874312779</v>
      </c>
      <c r="Q2180" s="94">
        <f t="shared" si="239"/>
        <v>0.30790622874312779</v>
      </c>
      <c r="R2180" s="94">
        <f t="shared" si="239"/>
        <v>0.30790622874312779</v>
      </c>
      <c r="S2180" s="93">
        <f>(1+H2180)^((5-Dashboard!$F$9)*3/12)</f>
        <v>1.0694097812508174</v>
      </c>
      <c r="T2180" s="93">
        <f t="shared" si="236"/>
        <v>1.3986877139767699</v>
      </c>
      <c r="U2180" s="93">
        <f t="shared" si="236"/>
        <v>1.8293523731767038</v>
      </c>
      <c r="V2180" s="93">
        <f t="shared" si="236"/>
        <v>2.3926213634438338</v>
      </c>
      <c r="W2180" s="93">
        <f t="shared" si="236"/>
        <v>3.1293243842720653</v>
      </c>
      <c r="X2180" s="93">
        <f t="shared" si="236"/>
        <v>4.092862853947187</v>
      </c>
      <c r="Y2180" s="93">
        <f t="shared" ref="Y2180:AC2230" si="240">(X2180)*(1+N2180)</f>
        <v>5.3530808200689002</v>
      </c>
      <c r="Z2180" s="93">
        <f t="shared" si="240"/>
        <v>7.0013277475334847</v>
      </c>
      <c r="AA2180" s="93">
        <f t="shared" si="240"/>
        <v>9.1570801704711382</v>
      </c>
      <c r="AB2180" s="93">
        <f t="shared" si="240"/>
        <v>11.976602192059383</v>
      </c>
      <c r="AC2180" s="95">
        <f t="shared" si="240"/>
        <v>15.664272606173066</v>
      </c>
      <c r="AE2180" s="96"/>
    </row>
    <row r="2181" spans="3:31" ht="24.75" customHeight="1" x14ac:dyDescent="0.25">
      <c r="C2181" s="91">
        <f>ABS(E2181-Dashboard!$F$13)</f>
        <v>26.9098556909269</v>
      </c>
      <c r="D2181" s="92">
        <f t="shared" si="234"/>
        <v>0.30800622874312777</v>
      </c>
      <c r="E2181" s="93" cm="1">
        <f t="array" ref="E2181">SUM('DRE + DCF'!$S$41/TIR!S2181,'DRE + DCF'!$U$41:$AD$41/TIR!T2181:AC2181,TIR!F2181)</f>
        <v>22.600144309073098</v>
      </c>
      <c r="F2181" s="100">
        <f>'DRE + DCF'!$AE$38*'DRE + DCF'!$AE$39*(1+G2181)/(R2181-G2181)/AC2181</f>
        <v>6.5894241052262297</v>
      </c>
      <c r="G2181" s="92">
        <f>R2181*(1-'DRE + DCF'!$AE$39)</f>
        <v>0.18480373724587665</v>
      </c>
      <c r="H2181" s="94">
        <f t="shared" si="238"/>
        <v>0.30800622874312777</v>
      </c>
      <c r="I2181" s="94">
        <f t="shared" si="239"/>
        <v>0.30800622874312777</v>
      </c>
      <c r="J2181" s="94">
        <f t="shared" si="239"/>
        <v>0.30800622874312777</v>
      </c>
      <c r="K2181" s="94">
        <f t="shared" si="239"/>
        <v>0.30800622874312777</v>
      </c>
      <c r="L2181" s="94">
        <f t="shared" si="239"/>
        <v>0.30800622874312777</v>
      </c>
      <c r="M2181" s="94">
        <f t="shared" si="239"/>
        <v>0.30800622874312777</v>
      </c>
      <c r="N2181" s="94">
        <f t="shared" si="239"/>
        <v>0.30800622874312777</v>
      </c>
      <c r="O2181" s="94">
        <f t="shared" si="239"/>
        <v>0.30800622874312777</v>
      </c>
      <c r="P2181" s="94">
        <f t="shared" si="239"/>
        <v>0.30800622874312777</v>
      </c>
      <c r="Q2181" s="94">
        <f t="shared" si="239"/>
        <v>0.30800622874312777</v>
      </c>
      <c r="R2181" s="94">
        <f t="shared" si="239"/>
        <v>0.30800622874312777</v>
      </c>
      <c r="S2181" s="93">
        <f>(1+H2181)^((5-Dashboard!$F$9)*3/12)</f>
        <v>1.0694302219195986</v>
      </c>
      <c r="T2181" s="93">
        <f t="shared" ref="T2181:X2231" si="241">(S2181)*(1+I2181)</f>
        <v>1.3988213914769803</v>
      </c>
      <c r="U2181" s="93">
        <f t="shared" si="241"/>
        <v>1.8296670929510193</v>
      </c>
      <c r="V2181" s="93">
        <f t="shared" si="241"/>
        <v>2.3932159541062643</v>
      </c>
      <c r="W2181" s="93">
        <f t="shared" si="241"/>
        <v>3.1303413746984212</v>
      </c>
      <c r="X2181" s="93">
        <f t="shared" si="241"/>
        <v>4.0945060161978599</v>
      </c>
      <c r="Y2181" s="93">
        <f t="shared" si="240"/>
        <v>5.3556393728130107</v>
      </c>
      <c r="Z2181" s="93">
        <f t="shared" si="240"/>
        <v>7.0052096585413564</v>
      </c>
      <c r="AA2181" s="93">
        <f t="shared" si="240"/>
        <v>9.1628578670236127</v>
      </c>
      <c r="AB2181" s="93">
        <f t="shared" si="240"/>
        <v>11.985075163154855</v>
      </c>
      <c r="AC2181" s="95">
        <f t="shared" si="240"/>
        <v>15.676552965361109</v>
      </c>
      <c r="AE2181" s="96"/>
    </row>
    <row r="2182" spans="3:31" ht="24.75" customHeight="1" x14ac:dyDescent="0.25">
      <c r="C2182" s="91">
        <f>ABS(E2182-Dashboard!$F$13)</f>
        <v>26.921900435089384</v>
      </c>
      <c r="D2182" s="92">
        <f t="shared" si="234"/>
        <v>0.30810622874312776</v>
      </c>
      <c r="E2182" s="93" cm="1">
        <f t="array" ref="E2182">SUM('DRE + DCF'!$S$41/TIR!S2182,'DRE + DCF'!$U$41:$AD$41/TIR!T2182:AC2182,TIR!F2182)</f>
        <v>22.588099564910614</v>
      </c>
      <c r="F2182" s="100">
        <f>'DRE + DCF'!$AE$38*'DRE + DCF'!$AE$39*(1+G2182)/(R2182-G2182)/AC2182</f>
        <v>6.5824589359167565</v>
      </c>
      <c r="G2182" s="92">
        <f>R2182*(1-'DRE + DCF'!$AE$39)</f>
        <v>0.18486373724587665</v>
      </c>
      <c r="H2182" s="94">
        <f t="shared" si="238"/>
        <v>0.30810622874312776</v>
      </c>
      <c r="I2182" s="94">
        <f t="shared" si="239"/>
        <v>0.30810622874312776</v>
      </c>
      <c r="J2182" s="94">
        <f t="shared" si="239"/>
        <v>0.30810622874312776</v>
      </c>
      <c r="K2182" s="94">
        <f t="shared" si="239"/>
        <v>0.30810622874312776</v>
      </c>
      <c r="L2182" s="94">
        <f t="shared" si="239"/>
        <v>0.30810622874312776</v>
      </c>
      <c r="M2182" s="94">
        <f t="shared" si="239"/>
        <v>0.30810622874312776</v>
      </c>
      <c r="N2182" s="94">
        <f t="shared" si="239"/>
        <v>0.30810622874312776</v>
      </c>
      <c r="O2182" s="94">
        <f t="shared" si="239"/>
        <v>0.30810622874312776</v>
      </c>
      <c r="P2182" s="94">
        <f t="shared" si="239"/>
        <v>0.30810622874312776</v>
      </c>
      <c r="Q2182" s="94">
        <f t="shared" si="239"/>
        <v>0.30810622874312776</v>
      </c>
      <c r="R2182" s="94">
        <f t="shared" si="239"/>
        <v>0.30810622874312776</v>
      </c>
      <c r="S2182" s="93">
        <f>(1+H2182)^((5-Dashboard!$F$9)*3/12)</f>
        <v>1.0694506614163619</v>
      </c>
      <c r="T2182" s="93">
        <f t="shared" si="241"/>
        <v>1.3989550715322008</v>
      </c>
      <c r="U2182" s="93">
        <f t="shared" si="241"/>
        <v>1.8299818428030596</v>
      </c>
      <c r="V2182" s="93">
        <f t="shared" si="241"/>
        <v>2.3938106470575096</v>
      </c>
      <c r="W2182" s="93">
        <f t="shared" si="241"/>
        <v>3.1313586178475452</v>
      </c>
      <c r="X2182" s="93">
        <f t="shared" si="241"/>
        <v>4.0961497124348449</v>
      </c>
      <c r="Y2182" s="93">
        <f t="shared" si="240"/>
        <v>5.3581989527003921</v>
      </c>
      <c r="Z2182" s="93">
        <f t="shared" si="240"/>
        <v>7.0090934248722867</v>
      </c>
      <c r="AA2182" s="93">
        <f t="shared" si="240"/>
        <v>9.1686387669179403</v>
      </c>
      <c r="AB2182" s="93">
        <f t="shared" si="240"/>
        <v>11.993553480101069</v>
      </c>
      <c r="AC2182" s="95">
        <f t="shared" si="240"/>
        <v>15.688842012084024</v>
      </c>
      <c r="AE2182" s="96"/>
    </row>
    <row r="2183" spans="3:31" ht="24.75" customHeight="1" x14ac:dyDescent="0.25">
      <c r="C2183" s="91">
        <f>ABS(E2183-Dashboard!$F$13)</f>
        <v>26.933934012082599</v>
      </c>
      <c r="D2183" s="92">
        <f t="shared" si="234"/>
        <v>0.30820622874312775</v>
      </c>
      <c r="E2183" s="93" cm="1">
        <f t="array" ref="E2183">SUM('DRE + DCF'!$S$41/TIR!S2183,'DRE + DCF'!$U$41:$AD$41/TIR!T2183:AC2183,TIR!F2183)</f>
        <v>22.576065987917399</v>
      </c>
      <c r="F2183" s="100">
        <f>'DRE + DCF'!$AE$38*'DRE + DCF'!$AE$39*(1+G2183)/(R2183-G2183)/AC2183</f>
        <v>6.5755021986413382</v>
      </c>
      <c r="G2183" s="92">
        <f>R2183*(1-'DRE + DCF'!$AE$39)</f>
        <v>0.18492373724587666</v>
      </c>
      <c r="H2183" s="94">
        <f t="shared" si="238"/>
        <v>0.30820622874312775</v>
      </c>
      <c r="I2183" s="94">
        <f t="shared" si="239"/>
        <v>0.30820622874312775</v>
      </c>
      <c r="J2183" s="94">
        <f t="shared" si="239"/>
        <v>0.30820622874312775</v>
      </c>
      <c r="K2183" s="94">
        <f t="shared" si="239"/>
        <v>0.30820622874312775</v>
      </c>
      <c r="L2183" s="94">
        <f t="shared" si="239"/>
        <v>0.30820622874312775</v>
      </c>
      <c r="M2183" s="94">
        <f t="shared" si="239"/>
        <v>0.30820622874312775</v>
      </c>
      <c r="N2183" s="94">
        <f t="shared" si="239"/>
        <v>0.30820622874312775</v>
      </c>
      <c r="O2183" s="94">
        <f t="shared" si="239"/>
        <v>0.30820622874312775</v>
      </c>
      <c r="P2183" s="94">
        <f t="shared" si="239"/>
        <v>0.30820622874312775</v>
      </c>
      <c r="Q2183" s="94">
        <f t="shared" si="239"/>
        <v>0.30820622874312775</v>
      </c>
      <c r="R2183" s="94">
        <f t="shared" si="239"/>
        <v>0.30820622874312775</v>
      </c>
      <c r="S2183" s="93">
        <f>(1+H2183)^((5-Dashboard!$F$9)*3/12)</f>
        <v>1.0694710997412649</v>
      </c>
      <c r="T2183" s="93">
        <f t="shared" si="241"/>
        <v>1.3990887541422856</v>
      </c>
      <c r="U2183" s="93">
        <f t="shared" si="241"/>
        <v>1.8302966227334005</v>
      </c>
      <c r="V2183" s="93">
        <f t="shared" si="241"/>
        <v>2.3944054423073453</v>
      </c>
      <c r="W2183" s="93">
        <f t="shared" si="241"/>
        <v>3.1323761137629131</v>
      </c>
      <c r="X2183" s="93">
        <f t="shared" si="241"/>
        <v>4.097793942790835</v>
      </c>
      <c r="Y2183" s="93">
        <f t="shared" si="240"/>
        <v>5.3607595600648308</v>
      </c>
      <c r="Z2183" s="93">
        <f t="shared" si="240"/>
        <v>7.0129790472710809</v>
      </c>
      <c r="AA2183" s="93">
        <f t="shared" si="240"/>
        <v>9.1744228716850742</v>
      </c>
      <c r="AB2183" s="93">
        <f t="shared" si="240"/>
        <v>12.002037145861827</v>
      </c>
      <c r="AC2183" s="95">
        <f t="shared" si="240"/>
        <v>15.701139751822833</v>
      </c>
      <c r="AE2183" s="96"/>
    </row>
    <row r="2184" spans="3:31" ht="24.75" customHeight="1" x14ac:dyDescent="0.25">
      <c r="C2184" s="91">
        <f>ABS(E2184-Dashboard!$F$13)</f>
        <v>26.945956435485162</v>
      </c>
      <c r="D2184" s="92">
        <f t="shared" si="234"/>
        <v>0.30830622874312774</v>
      </c>
      <c r="E2184" s="93" cm="1">
        <f t="array" ref="E2184">SUM('DRE + DCF'!$S$41/TIR!S2184,'DRE + DCF'!$U$41:$AD$41/TIR!T2184:AC2184,TIR!F2184)</f>
        <v>22.564043564514837</v>
      </c>
      <c r="F2184" s="100">
        <f>'DRE + DCF'!$AE$38*'DRE + DCF'!$AE$39*(1+G2184)/(R2184-G2184)/AC2184</f>
        <v>6.5685538817188842</v>
      </c>
      <c r="G2184" s="92">
        <f>R2184*(1-'DRE + DCF'!$AE$39)</f>
        <v>0.18498373724587663</v>
      </c>
      <c r="H2184" s="94">
        <f t="shared" si="238"/>
        <v>0.30830622874312774</v>
      </c>
      <c r="I2184" s="94">
        <f t="shared" si="239"/>
        <v>0.30830622874312774</v>
      </c>
      <c r="J2184" s="94">
        <f t="shared" si="239"/>
        <v>0.30830622874312774</v>
      </c>
      <c r="K2184" s="94">
        <f t="shared" si="239"/>
        <v>0.30830622874312774</v>
      </c>
      <c r="L2184" s="94">
        <f t="shared" si="239"/>
        <v>0.30830622874312774</v>
      </c>
      <c r="M2184" s="94">
        <f t="shared" si="239"/>
        <v>0.30830622874312774</v>
      </c>
      <c r="N2184" s="94">
        <f t="shared" si="239"/>
        <v>0.30830622874312774</v>
      </c>
      <c r="O2184" s="94">
        <f t="shared" si="239"/>
        <v>0.30830622874312774</v>
      </c>
      <c r="P2184" s="94">
        <f t="shared" si="239"/>
        <v>0.30830622874312774</v>
      </c>
      <c r="Q2184" s="94">
        <f t="shared" si="239"/>
        <v>0.30830622874312774</v>
      </c>
      <c r="R2184" s="94">
        <f t="shared" si="239"/>
        <v>0.30830622874312774</v>
      </c>
      <c r="S2184" s="93">
        <f>(1+H2184)^((5-Dashboard!$F$9)*3/12)</f>
        <v>1.0694915368944637</v>
      </c>
      <c r="T2184" s="93">
        <f t="shared" si="241"/>
        <v>1.3992224393070876</v>
      </c>
      <c r="U2184" s="93">
        <f t="shared" si="241"/>
        <v>1.8306114327426157</v>
      </c>
      <c r="V2184" s="93">
        <f t="shared" si="241"/>
        <v>2.3950003398655455</v>
      </c>
      <c r="W2184" s="93">
        <f t="shared" si="241"/>
        <v>3.1333938624880009</v>
      </c>
      <c r="X2184" s="93">
        <f t="shared" si="241"/>
        <v>4.099438707398539</v>
      </c>
      <c r="Y2184" s="93">
        <f t="shared" si="240"/>
        <v>5.3633211952401849</v>
      </c>
      <c r="Z2184" s="93">
        <f t="shared" si="240"/>
        <v>7.0168665264827705</v>
      </c>
      <c r="AA2184" s="93">
        <f t="shared" si="240"/>
        <v>9.1802101828565643</v>
      </c>
      <c r="AB2184" s="93">
        <f t="shared" si="240"/>
        <v>12.01052616340233</v>
      </c>
      <c r="AC2184" s="95">
        <f t="shared" si="240"/>
        <v>15.713446190061569</v>
      </c>
      <c r="AE2184" s="96"/>
    </row>
    <row r="2185" spans="3:31" ht="24.75" customHeight="1" x14ac:dyDescent="0.25">
      <c r="C2185" s="91">
        <f>ABS(E2185-Dashboard!$F$13)</f>
        <v>26.957967718855599</v>
      </c>
      <c r="D2185" s="92">
        <f t="shared" si="234"/>
        <v>0.30840622874312773</v>
      </c>
      <c r="E2185" s="93" cm="1">
        <f t="array" ref="E2185">SUM('DRE + DCF'!$S$41/TIR!S2185,'DRE + DCF'!$U$41:$AD$41/TIR!T2185:AC2185,TIR!F2185)</f>
        <v>22.552032281144399</v>
      </c>
      <c r="F2185" s="100">
        <f>'DRE + DCF'!$AE$38*'DRE + DCF'!$AE$39*(1+G2185)/(R2185-G2185)/AC2185</f>
        <v>6.5616139734868115</v>
      </c>
      <c r="G2185" s="92">
        <f>R2185*(1-'DRE + DCF'!$AE$39)</f>
        <v>0.18504373724587664</v>
      </c>
      <c r="H2185" s="94">
        <f t="shared" si="238"/>
        <v>0.30840622874312773</v>
      </c>
      <c r="I2185" s="94">
        <f t="shared" si="239"/>
        <v>0.30840622874312773</v>
      </c>
      <c r="J2185" s="94">
        <f t="shared" si="239"/>
        <v>0.30840622874312773</v>
      </c>
      <c r="K2185" s="94">
        <f t="shared" si="239"/>
        <v>0.30840622874312773</v>
      </c>
      <c r="L2185" s="94">
        <f t="shared" si="239"/>
        <v>0.30840622874312773</v>
      </c>
      <c r="M2185" s="94">
        <f t="shared" si="239"/>
        <v>0.30840622874312773</v>
      </c>
      <c r="N2185" s="94">
        <f t="shared" si="239"/>
        <v>0.30840622874312773</v>
      </c>
      <c r="O2185" s="94">
        <f t="shared" si="239"/>
        <v>0.30840622874312773</v>
      </c>
      <c r="P2185" s="94">
        <f t="shared" si="239"/>
        <v>0.30840622874312773</v>
      </c>
      <c r="Q2185" s="94">
        <f t="shared" si="239"/>
        <v>0.30840622874312773</v>
      </c>
      <c r="R2185" s="94">
        <f t="shared" si="239"/>
        <v>0.30840622874312773</v>
      </c>
      <c r="S2185" s="93">
        <f>(1+H2185)^((5-Dashboard!$F$9)*3/12)</f>
        <v>1.0695119728761153</v>
      </c>
      <c r="T2185" s="93">
        <f t="shared" si="241"/>
        <v>1.3993561270264603</v>
      </c>
      <c r="U2185" s="93">
        <f t="shared" si="241"/>
        <v>1.8309262728312801</v>
      </c>
      <c r="V2185" s="93">
        <f t="shared" si="241"/>
        <v>2.3955953397418863</v>
      </c>
      <c r="W2185" s="93">
        <f t="shared" si="241"/>
        <v>3.1344118640662932</v>
      </c>
      <c r="X2185" s="93">
        <f t="shared" si="241"/>
        <v>4.1010840063906961</v>
      </c>
      <c r="Y2185" s="93">
        <f t="shared" si="240"/>
        <v>5.3658838585604078</v>
      </c>
      <c r="Z2185" s="93">
        <f t="shared" si="240"/>
        <v>7.0207558632526457</v>
      </c>
      <c r="AA2185" s="93">
        <f t="shared" si="240"/>
        <v>9.1860007019645966</v>
      </c>
      <c r="AB2185" s="93">
        <f t="shared" si="240"/>
        <v>12.019020535689222</v>
      </c>
      <c r="AC2185" s="95">
        <f t="shared" si="240"/>
        <v>15.725761332287341</v>
      </c>
      <c r="AE2185" s="96"/>
    </row>
    <row r="2186" spans="3:31" ht="24.75" customHeight="1" x14ac:dyDescent="0.25">
      <c r="C2186" s="91">
        <f>ABS(E2186-Dashboard!$F$13)</f>
        <v>26.969967875732443</v>
      </c>
      <c r="D2186" s="92">
        <f t="shared" si="234"/>
        <v>0.30850622874312772</v>
      </c>
      <c r="E2186" s="93" cm="1">
        <f t="array" ref="E2186">SUM('DRE + DCF'!$S$41/TIR!S2186,'DRE + DCF'!$U$41:$AD$41/TIR!T2186:AC2186,TIR!F2186)</f>
        <v>22.540032124267555</v>
      </c>
      <c r="F2186" s="100">
        <f>'DRE + DCF'!$AE$38*'DRE + DCF'!$AE$39*(1+G2186)/(R2186-G2186)/AC2186</f>
        <v>6.5546824623010087</v>
      </c>
      <c r="G2186" s="92">
        <f>R2186*(1-'DRE + DCF'!$AE$39)</f>
        <v>0.18510373724587662</v>
      </c>
      <c r="H2186" s="94">
        <f t="shared" si="238"/>
        <v>0.30850622874312772</v>
      </c>
      <c r="I2186" s="94">
        <f t="shared" si="239"/>
        <v>0.30850622874312772</v>
      </c>
      <c r="J2186" s="94">
        <f t="shared" si="239"/>
        <v>0.30850622874312772</v>
      </c>
      <c r="K2186" s="94">
        <f t="shared" si="239"/>
        <v>0.30850622874312772</v>
      </c>
      <c r="L2186" s="94">
        <f t="shared" si="239"/>
        <v>0.30850622874312772</v>
      </c>
      <c r="M2186" s="94">
        <f t="shared" si="239"/>
        <v>0.30850622874312772</v>
      </c>
      <c r="N2186" s="94">
        <f t="shared" si="239"/>
        <v>0.30850622874312772</v>
      </c>
      <c r="O2186" s="94">
        <f t="shared" si="239"/>
        <v>0.30850622874312772</v>
      </c>
      <c r="P2186" s="94">
        <f t="shared" si="239"/>
        <v>0.30850622874312772</v>
      </c>
      <c r="Q2186" s="94">
        <f t="shared" si="239"/>
        <v>0.30850622874312772</v>
      </c>
      <c r="R2186" s="94">
        <f t="shared" si="239"/>
        <v>0.30850622874312772</v>
      </c>
      <c r="S2186" s="93">
        <f>(1+H2186)^((5-Dashboard!$F$9)*3/12)</f>
        <v>1.0695324076863764</v>
      </c>
      <c r="T2186" s="93">
        <f t="shared" si="241"/>
        <v>1.3994898173002577</v>
      </c>
      <c r="U2186" s="93">
        <f t="shared" si="241"/>
        <v>1.8312411429999691</v>
      </c>
      <c r="V2186" s="93">
        <f t="shared" si="241"/>
        <v>2.3961904419461444</v>
      </c>
      <c r="W2186" s="93">
        <f t="shared" si="241"/>
        <v>3.1354301185412781</v>
      </c>
      <c r="X2186" s="93">
        <f t="shared" si="241"/>
        <v>4.102729839900066</v>
      </c>
      <c r="Y2186" s="93">
        <f t="shared" si="240"/>
        <v>5.3684475503595319</v>
      </c>
      <c r="Z2186" s="93">
        <f t="shared" si="240"/>
        <v>7.0246470583262335</v>
      </c>
      <c r="AA2186" s="93">
        <f t="shared" si="240"/>
        <v>9.1917944305419663</v>
      </c>
      <c r="AB2186" s="93">
        <f t="shared" si="240"/>
        <v>12.027520265690553</v>
      </c>
      <c r="AC2186" s="95">
        <f t="shared" si="240"/>
        <v>15.738085183990288</v>
      </c>
      <c r="AE2186" s="96"/>
    </row>
    <row r="2187" spans="3:31" ht="24.75" customHeight="1" x14ac:dyDescent="0.25">
      <c r="C2187" s="91">
        <f>ABS(E2187-Dashboard!$F$13)</f>
        <v>26.981956919634179</v>
      </c>
      <c r="D2187" s="92">
        <f t="shared" si="234"/>
        <v>0.30860622874312771</v>
      </c>
      <c r="E2187" s="93" cm="1">
        <f t="array" ref="E2187">SUM('DRE + DCF'!$S$41/TIR!S2187,'DRE + DCF'!$U$41:$AD$41/TIR!T2187:AC2187,TIR!F2187)</f>
        <v>22.528043080365819</v>
      </c>
      <c r="F2187" s="100">
        <f>'DRE + DCF'!$AE$38*'DRE + DCF'!$AE$39*(1+G2187)/(R2187-G2187)/AC2187</f>
        <v>6.5477593365358251</v>
      </c>
      <c r="G2187" s="92">
        <f>R2187*(1-'DRE + DCF'!$AE$39)</f>
        <v>0.18516373724587662</v>
      </c>
      <c r="H2187" s="94">
        <f t="shared" si="238"/>
        <v>0.30860622874312771</v>
      </c>
      <c r="I2187" s="94">
        <f t="shared" si="239"/>
        <v>0.30860622874312771</v>
      </c>
      <c r="J2187" s="94">
        <f t="shared" si="239"/>
        <v>0.30860622874312771</v>
      </c>
      <c r="K2187" s="94">
        <f t="shared" si="239"/>
        <v>0.30860622874312771</v>
      </c>
      <c r="L2187" s="94">
        <f t="shared" si="239"/>
        <v>0.30860622874312771</v>
      </c>
      <c r="M2187" s="94">
        <f t="shared" si="239"/>
        <v>0.30860622874312771</v>
      </c>
      <c r="N2187" s="94">
        <f t="shared" si="239"/>
        <v>0.30860622874312771</v>
      </c>
      <c r="O2187" s="94">
        <f t="shared" si="239"/>
        <v>0.30860622874312771</v>
      </c>
      <c r="P2187" s="94">
        <f t="shared" si="239"/>
        <v>0.30860622874312771</v>
      </c>
      <c r="Q2187" s="94">
        <f t="shared" si="239"/>
        <v>0.30860622874312771</v>
      </c>
      <c r="R2187" s="94">
        <f t="shared" si="239"/>
        <v>0.30860622874312771</v>
      </c>
      <c r="S2187" s="93">
        <f>(1+H2187)^((5-Dashboard!$F$9)*3/12)</f>
        <v>1.0695528413254034</v>
      </c>
      <c r="T2187" s="93">
        <f t="shared" si="241"/>
        <v>1.399623510128333</v>
      </c>
      <c r="U2187" s="93">
        <f t="shared" si="241"/>
        <v>1.8315560432492566</v>
      </c>
      <c r="V2187" s="93">
        <f t="shared" si="241"/>
        <v>2.3967856464880946</v>
      </c>
      <c r="W2187" s="93">
        <f t="shared" si="241"/>
        <v>3.1364486259564446</v>
      </c>
      <c r="X2187" s="93">
        <f t="shared" si="241"/>
        <v>4.1043762080594277</v>
      </c>
      <c r="Y2187" s="93">
        <f t="shared" si="240"/>
        <v>5.3710122709716668</v>
      </c>
      <c r="Z2187" s="93">
        <f t="shared" si="240"/>
        <v>7.0285401124492948</v>
      </c>
      <c r="AA2187" s="93">
        <f t="shared" si="240"/>
        <v>9.1975913701220708</v>
      </c>
      <c r="AB2187" s="93">
        <f t="shared" si="240"/>
        <v>12.036025356375781</v>
      </c>
      <c r="AC2187" s="95">
        <f t="shared" si="240"/>
        <v>15.750417750663571</v>
      </c>
      <c r="AE2187" s="96"/>
    </row>
    <row r="2188" spans="3:31" ht="24.75" customHeight="1" x14ac:dyDescent="0.25">
      <c r="C2188" s="91">
        <f>ABS(E2188-Dashboard!$F$13)</f>
        <v>26.993934864059376</v>
      </c>
      <c r="D2188" s="92">
        <f t="shared" si="234"/>
        <v>0.3087062287431277</v>
      </c>
      <c r="E2188" s="93" cm="1">
        <f t="array" ref="E2188">SUM('DRE + DCF'!$S$41/TIR!S2188,'DRE + DCF'!$U$41:$AD$41/TIR!T2188:AC2188,TIR!F2188)</f>
        <v>22.516065135940622</v>
      </c>
      <c r="F2188" s="100">
        <f>'DRE + DCF'!$AE$38*'DRE + DCF'!$AE$39*(1+G2188)/(R2188-G2188)/AC2188</f>
        <v>6.5408445845839962</v>
      </c>
      <c r="G2188" s="92">
        <f>R2188*(1-'DRE + DCF'!$AE$39)</f>
        <v>0.18522373724587662</v>
      </c>
      <c r="H2188" s="94">
        <f t="shared" si="238"/>
        <v>0.3087062287431277</v>
      </c>
      <c r="I2188" s="94">
        <f t="shared" si="239"/>
        <v>0.3087062287431277</v>
      </c>
      <c r="J2188" s="94">
        <f t="shared" si="239"/>
        <v>0.3087062287431277</v>
      </c>
      <c r="K2188" s="94">
        <f t="shared" si="239"/>
        <v>0.3087062287431277</v>
      </c>
      <c r="L2188" s="94">
        <f t="shared" si="239"/>
        <v>0.3087062287431277</v>
      </c>
      <c r="M2188" s="94">
        <f t="shared" si="239"/>
        <v>0.3087062287431277</v>
      </c>
      <c r="N2188" s="94">
        <f t="shared" si="239"/>
        <v>0.3087062287431277</v>
      </c>
      <c r="O2188" s="94">
        <f t="shared" si="239"/>
        <v>0.3087062287431277</v>
      </c>
      <c r="P2188" s="94">
        <f t="shared" si="239"/>
        <v>0.3087062287431277</v>
      </c>
      <c r="Q2188" s="94">
        <f t="shared" si="239"/>
        <v>0.3087062287431277</v>
      </c>
      <c r="R2188" s="94">
        <f t="shared" si="239"/>
        <v>0.3087062287431277</v>
      </c>
      <c r="S2188" s="93">
        <f>(1+H2188)^((5-Dashboard!$F$9)*3/12)</f>
        <v>1.0695732737933532</v>
      </c>
      <c r="T2188" s="93">
        <f t="shared" si="241"/>
        <v>1.3997572055105401</v>
      </c>
      <c r="U2188" s="93">
        <f t="shared" si="241"/>
        <v>1.8318709735797181</v>
      </c>
      <c r="V2188" s="93">
        <f t="shared" si="241"/>
        <v>2.3973809533775143</v>
      </c>
      <c r="W2188" s="93">
        <f t="shared" si="241"/>
        <v>3.1374673863552909</v>
      </c>
      <c r="X2188" s="93">
        <f t="shared" si="241"/>
        <v>4.1060231110015906</v>
      </c>
      <c r="Y2188" s="93">
        <f t="shared" si="240"/>
        <v>5.3735780207310162</v>
      </c>
      <c r="Z2188" s="93">
        <f t="shared" si="240"/>
        <v>7.0324350263678488</v>
      </c>
      <c r="AA2188" s="93">
        <f t="shared" si="240"/>
        <v>9.2033915222389453</v>
      </c>
      <c r="AB2188" s="93">
        <f t="shared" si="240"/>
        <v>12.044535810715804</v>
      </c>
      <c r="AC2188" s="95">
        <f t="shared" si="240"/>
        <v>15.762759037803429</v>
      </c>
      <c r="AE2188" s="96"/>
    </row>
    <row r="2189" spans="3:31" ht="24.75" customHeight="1" x14ac:dyDescent="0.25">
      <c r="C2189" s="91">
        <f>ABS(E2189-Dashboard!$F$13)</f>
        <v>27.005901722486659</v>
      </c>
      <c r="D2189" s="92">
        <f t="shared" si="234"/>
        <v>0.30880622874312769</v>
      </c>
      <c r="E2189" s="93" cm="1">
        <f t="array" ref="E2189">SUM('DRE + DCF'!$S$41/TIR!S2189,'DRE + DCF'!$U$41:$AD$41/TIR!T2189:AC2189,TIR!F2189)</f>
        <v>22.504098277513339</v>
      </c>
      <c r="F2189" s="100">
        <f>'DRE + DCF'!$AE$38*'DRE + DCF'!$AE$39*(1+G2189)/(R2189-G2189)/AC2189</f>
        <v>6.5339381948566428</v>
      </c>
      <c r="G2189" s="92">
        <f>R2189*(1-'DRE + DCF'!$AE$39)</f>
        <v>0.1852837372458766</v>
      </c>
      <c r="H2189" s="94">
        <f t="shared" si="238"/>
        <v>0.30880622874312769</v>
      </c>
      <c r="I2189" s="94">
        <f t="shared" si="239"/>
        <v>0.30880622874312769</v>
      </c>
      <c r="J2189" s="94">
        <f t="shared" si="239"/>
        <v>0.30880622874312769</v>
      </c>
      <c r="K2189" s="94">
        <f t="shared" si="239"/>
        <v>0.30880622874312769</v>
      </c>
      <c r="L2189" s="94">
        <f t="shared" si="239"/>
        <v>0.30880622874312769</v>
      </c>
      <c r="M2189" s="94">
        <f t="shared" si="239"/>
        <v>0.30880622874312769</v>
      </c>
      <c r="N2189" s="94">
        <f t="shared" si="239"/>
        <v>0.30880622874312769</v>
      </c>
      <c r="O2189" s="94">
        <f t="shared" si="239"/>
        <v>0.30880622874312769</v>
      </c>
      <c r="P2189" s="94">
        <f t="shared" si="239"/>
        <v>0.30880622874312769</v>
      </c>
      <c r="Q2189" s="94">
        <f t="shared" si="239"/>
        <v>0.30880622874312769</v>
      </c>
      <c r="R2189" s="94">
        <f t="shared" si="239"/>
        <v>0.30880622874312769</v>
      </c>
      <c r="S2189" s="93">
        <f>(1+H2189)^((5-Dashboard!$F$9)*3/12)</f>
        <v>1.0695937050903825</v>
      </c>
      <c r="T2189" s="93">
        <f t="shared" si="241"/>
        <v>1.3998909034467326</v>
      </c>
      <c r="U2189" s="93">
        <f t="shared" si="241"/>
        <v>1.832185933991928</v>
      </c>
      <c r="V2189" s="93">
        <f t="shared" si="241"/>
        <v>2.3979763626241803</v>
      </c>
      <c r="W2189" s="93">
        <f t="shared" si="241"/>
        <v>3.1384863997813164</v>
      </c>
      <c r="X2189" s="93">
        <f t="shared" si="241"/>
        <v>4.1076705488593808</v>
      </c>
      <c r="Y2189" s="93">
        <f t="shared" si="240"/>
        <v>5.3761447999718595</v>
      </c>
      <c r="Z2189" s="93">
        <f t="shared" si="240"/>
        <v>7.0363318008281457</v>
      </c>
      <c r="AA2189" s="93">
        <f t="shared" si="240"/>
        <v>9.2091948884272252</v>
      </c>
      <c r="AB2189" s="93">
        <f t="shared" si="240"/>
        <v>12.053051631682925</v>
      </c>
      <c r="AC2189" s="95">
        <f t="shared" si="240"/>
        <v>15.77510905090913</v>
      </c>
      <c r="AE2189" s="96"/>
    </row>
    <row r="2190" spans="3:31" ht="24.75" customHeight="1" x14ac:dyDescent="0.25">
      <c r="C2190" s="91">
        <f>ABS(E2190-Dashboard!$F$13)</f>
        <v>27.01785750837475</v>
      </c>
      <c r="D2190" s="92">
        <f t="shared" si="234"/>
        <v>0.30890622874312768</v>
      </c>
      <c r="E2190" s="93" cm="1">
        <f t="array" ref="E2190">SUM('DRE + DCF'!$S$41/TIR!S2190,'DRE + DCF'!$U$41:$AD$41/TIR!T2190:AC2190,TIR!F2190)</f>
        <v>22.492142491625248</v>
      </c>
      <c r="F2190" s="100">
        <f>'DRE + DCF'!$AE$38*'DRE + DCF'!$AE$39*(1+G2190)/(R2190-G2190)/AC2190</f>
        <v>6.5270401557832356</v>
      </c>
      <c r="G2190" s="92">
        <f>R2190*(1-'DRE + DCF'!$AE$39)</f>
        <v>0.18534373724587661</v>
      </c>
      <c r="H2190" s="94">
        <f t="shared" si="238"/>
        <v>0.30890622874312768</v>
      </c>
      <c r="I2190" s="94">
        <f t="shared" si="239"/>
        <v>0.30890622874312768</v>
      </c>
      <c r="J2190" s="94">
        <f t="shared" si="239"/>
        <v>0.30890622874312768</v>
      </c>
      <c r="K2190" s="94">
        <f t="shared" si="239"/>
        <v>0.30890622874312768</v>
      </c>
      <c r="L2190" s="94">
        <f t="shared" si="239"/>
        <v>0.30890622874312768</v>
      </c>
      <c r="M2190" s="94">
        <f t="shared" si="239"/>
        <v>0.30890622874312768</v>
      </c>
      <c r="N2190" s="94">
        <f t="shared" si="239"/>
        <v>0.30890622874312768</v>
      </c>
      <c r="O2190" s="94">
        <f t="shared" si="239"/>
        <v>0.30890622874312768</v>
      </c>
      <c r="P2190" s="94">
        <f t="shared" si="239"/>
        <v>0.30890622874312768</v>
      </c>
      <c r="Q2190" s="94">
        <f t="shared" si="239"/>
        <v>0.30890622874312768</v>
      </c>
      <c r="R2190" s="94">
        <f t="shared" si="239"/>
        <v>0.30890622874312768</v>
      </c>
      <c r="S2190" s="93">
        <f>(1+H2190)^((5-Dashboard!$F$9)*3/12)</f>
        <v>1.0696141352166475</v>
      </c>
      <c r="T2190" s="93">
        <f t="shared" si="241"/>
        <v>1.4000246039367639</v>
      </c>
      <c r="U2190" s="93">
        <f t="shared" si="241"/>
        <v>1.8325009244864605</v>
      </c>
      <c r="V2190" s="93">
        <f t="shared" si="241"/>
        <v>2.3985718742378679</v>
      </c>
      <c r="W2190" s="93">
        <f t="shared" si="241"/>
        <v>3.1395056662780232</v>
      </c>
      <c r="X2190" s="93">
        <f t="shared" si="241"/>
        <v>4.1093185217656476</v>
      </c>
      <c r="Y2190" s="93">
        <f t="shared" si="240"/>
        <v>5.3787126090285584</v>
      </c>
      <c r="Z2190" s="93">
        <f t="shared" si="240"/>
        <v>7.040230436576679</v>
      </c>
      <c r="AA2190" s="93">
        <f t="shared" si="240"/>
        <v>9.2150014702221643</v>
      </c>
      <c r="AB2190" s="93">
        <f t="shared" si="240"/>
        <v>12.06157282225087</v>
      </c>
      <c r="AC2190" s="95">
        <f t="shared" si="240"/>
        <v>15.787467795482989</v>
      </c>
      <c r="AE2190" s="96"/>
    </row>
    <row r="2191" spans="3:31" ht="24.75" customHeight="1" x14ac:dyDescent="0.25">
      <c r="C2191" s="91">
        <f>ABS(E2191-Dashboard!$F$13)</f>
        <v>27.029802235162542</v>
      </c>
      <c r="D2191" s="92">
        <f t="shared" ref="D2191:D2254" si="242">D2190+0.0001</f>
        <v>0.30900622874312766</v>
      </c>
      <c r="E2191" s="93" cm="1">
        <f t="array" ref="E2191">SUM('DRE + DCF'!$S$41/TIR!S2191,'DRE + DCF'!$U$41:$AD$41/TIR!T2191:AC2191,TIR!F2191)</f>
        <v>22.480197764837456</v>
      </c>
      <c r="F2191" s="100">
        <f>'DRE + DCF'!$AE$38*'DRE + DCF'!$AE$39*(1+G2191)/(R2191-G2191)/AC2191</f>
        <v>6.5201504558115406</v>
      </c>
      <c r="G2191" s="92">
        <f>R2191*(1-'DRE + DCF'!$AE$39)</f>
        <v>0.18540373724587658</v>
      </c>
      <c r="H2191" s="94">
        <f t="shared" si="238"/>
        <v>0.30900622874312766</v>
      </c>
      <c r="I2191" s="94">
        <f t="shared" si="239"/>
        <v>0.30900622874312766</v>
      </c>
      <c r="J2191" s="94">
        <f t="shared" si="239"/>
        <v>0.30900622874312766</v>
      </c>
      <c r="K2191" s="94">
        <f t="shared" si="239"/>
        <v>0.30900622874312766</v>
      </c>
      <c r="L2191" s="94">
        <f t="shared" si="239"/>
        <v>0.30900622874312766</v>
      </c>
      <c r="M2191" s="94">
        <f t="shared" si="239"/>
        <v>0.30900622874312766</v>
      </c>
      <c r="N2191" s="94">
        <f t="shared" si="239"/>
        <v>0.30900622874312766</v>
      </c>
      <c r="O2191" s="94">
        <f t="shared" si="239"/>
        <v>0.30900622874312766</v>
      </c>
      <c r="P2191" s="94">
        <f t="shared" si="239"/>
        <v>0.30900622874312766</v>
      </c>
      <c r="Q2191" s="94">
        <f t="shared" si="239"/>
        <v>0.30900622874312766</v>
      </c>
      <c r="R2191" s="94">
        <f t="shared" si="239"/>
        <v>0.30900622874312766</v>
      </c>
      <c r="S2191" s="93">
        <f>(1+H2191)^((5-Dashboard!$F$9)*3/12)</f>
        <v>1.0696345641723051</v>
      </c>
      <c r="T2191" s="93">
        <f t="shared" si="241"/>
        <v>1.4001583069804879</v>
      </c>
      <c r="U2191" s="93">
        <f t="shared" si="241"/>
        <v>1.832815945063891</v>
      </c>
      <c r="V2191" s="93">
        <f t="shared" si="241"/>
        <v>2.3991674882283553</v>
      </c>
      <c r="W2191" s="93">
        <f t="shared" si="241"/>
        <v>3.1405251858889214</v>
      </c>
      <c r="X2191" s="93">
        <f t="shared" si="241"/>
        <v>4.110967029853267</v>
      </c>
      <c r="Y2191" s="93">
        <f t="shared" si="240"/>
        <v>5.381281448235562</v>
      </c>
      <c r="Z2191" s="93">
        <f t="shared" si="240"/>
        <v>7.0441309343601892</v>
      </c>
      <c r="AA2191" s="93">
        <f t="shared" si="240"/>
        <v>9.2208112691596362</v>
      </c>
      <c r="AB2191" s="93">
        <f t="shared" si="240"/>
        <v>12.070099385394789</v>
      </c>
      <c r="AC2191" s="95">
        <f t="shared" si="240"/>
        <v>15.799835277030375</v>
      </c>
      <c r="AE2191" s="96"/>
    </row>
    <row r="2192" spans="3:31" ht="24.75" customHeight="1" x14ac:dyDescent="0.25">
      <c r="C2192" s="91">
        <f>ABS(E2192-Dashboard!$F$13)</f>
        <v>27.041735916269058</v>
      </c>
      <c r="D2192" s="92">
        <f t="shared" si="242"/>
        <v>0.30910622874312765</v>
      </c>
      <c r="E2192" s="93" cm="1">
        <f t="array" ref="E2192">SUM('DRE + DCF'!$S$41/TIR!S2192,'DRE + DCF'!$U$41:$AD$41/TIR!T2192:AC2192,TIR!F2192)</f>
        <v>22.46826408373094</v>
      </c>
      <c r="F2192" s="100">
        <f>'DRE + DCF'!$AE$38*'DRE + DCF'!$AE$39*(1+G2192)/(R2192-G2192)/AC2192</f>
        <v>6.5132690834076206</v>
      </c>
      <c r="G2192" s="92">
        <f>R2192*(1-'DRE + DCF'!$AE$39)</f>
        <v>0.18546373724587659</v>
      </c>
      <c r="H2192" s="94">
        <f t="shared" si="238"/>
        <v>0.30910622874312765</v>
      </c>
      <c r="I2192" s="94">
        <f t="shared" si="239"/>
        <v>0.30910622874312765</v>
      </c>
      <c r="J2192" s="94">
        <f t="shared" si="239"/>
        <v>0.30910622874312765</v>
      </c>
      <c r="K2192" s="94">
        <f t="shared" si="239"/>
        <v>0.30910622874312765</v>
      </c>
      <c r="L2192" s="94">
        <f t="shared" si="239"/>
        <v>0.30910622874312765</v>
      </c>
      <c r="M2192" s="94">
        <f t="shared" si="239"/>
        <v>0.30910622874312765</v>
      </c>
      <c r="N2192" s="94">
        <f t="shared" si="239"/>
        <v>0.30910622874312765</v>
      </c>
      <c r="O2192" s="94">
        <f t="shared" si="239"/>
        <v>0.30910622874312765</v>
      </c>
      <c r="P2192" s="94">
        <f t="shared" si="239"/>
        <v>0.30910622874312765</v>
      </c>
      <c r="Q2192" s="94">
        <f t="shared" ref="I2192:R2218" si="243">$D2192</f>
        <v>0.30910622874312765</v>
      </c>
      <c r="R2192" s="94">
        <f t="shared" si="243"/>
        <v>0.30910622874312765</v>
      </c>
      <c r="S2192" s="93">
        <f>(1+H2192)^((5-Dashboard!$F$9)*3/12)</f>
        <v>1.0696549919575113</v>
      </c>
      <c r="T2192" s="93">
        <f t="shared" si="241"/>
        <v>1.4002920125777583</v>
      </c>
      <c r="U2192" s="93">
        <f t="shared" si="241"/>
        <v>1.8331309957247934</v>
      </c>
      <c r="V2192" s="93">
        <f t="shared" si="241"/>
        <v>2.3997632046054189</v>
      </c>
      <c r="W2192" s="93">
        <f t="shared" si="241"/>
        <v>3.1415449586575224</v>
      </c>
      <c r="X2192" s="93">
        <f t="shared" si="241"/>
        <v>4.1126160732551336</v>
      </c>
      <c r="Y2192" s="93">
        <f t="shared" si="240"/>
        <v>5.3838513179273981</v>
      </c>
      <c r="Z2192" s="93">
        <f t="shared" si="240"/>
        <v>7.0480332949256539</v>
      </c>
      <c r="AA2192" s="93">
        <f t="shared" si="240"/>
        <v>9.2266242867761221</v>
      </c>
      <c r="AB2192" s="93">
        <f t="shared" si="240"/>
        <v>12.078631324091239</v>
      </c>
      <c r="AC2192" s="95">
        <f t="shared" si="240"/>
        <v>15.812211501059693</v>
      </c>
      <c r="AE2192" s="96"/>
    </row>
    <row r="2193" spans="3:31" ht="24.75" customHeight="1" x14ac:dyDescent="0.25">
      <c r="C2193" s="91">
        <f>ABS(E2193-Dashboard!$F$13)</f>
        <v>27.053658565093567</v>
      </c>
      <c r="D2193" s="92">
        <f t="shared" si="242"/>
        <v>0.30920622874312764</v>
      </c>
      <c r="E2193" s="93" cm="1">
        <f t="array" ref="E2193">SUM('DRE + DCF'!$S$41/TIR!S2193,'DRE + DCF'!$U$41:$AD$41/TIR!T2193:AC2193,TIR!F2193)</f>
        <v>22.456341434906431</v>
      </c>
      <c r="F2193" s="100">
        <f>'DRE + DCF'!$AE$38*'DRE + DCF'!$AE$39*(1+G2193)/(R2193-G2193)/AC2193</f>
        <v>6.5063960270557653</v>
      </c>
      <c r="G2193" s="92">
        <f>R2193*(1-'DRE + DCF'!$AE$39)</f>
        <v>0.18552373724587659</v>
      </c>
      <c r="H2193" s="94">
        <f t="shared" si="238"/>
        <v>0.30920622874312764</v>
      </c>
      <c r="I2193" s="94">
        <f t="shared" si="243"/>
        <v>0.30920622874312764</v>
      </c>
      <c r="J2193" s="94">
        <f t="shared" si="243"/>
        <v>0.30920622874312764</v>
      </c>
      <c r="K2193" s="94">
        <f t="shared" si="243"/>
        <v>0.30920622874312764</v>
      </c>
      <c r="L2193" s="94">
        <f t="shared" si="243"/>
        <v>0.30920622874312764</v>
      </c>
      <c r="M2193" s="94">
        <f t="shared" si="243"/>
        <v>0.30920622874312764</v>
      </c>
      <c r="N2193" s="94">
        <f t="shared" si="243"/>
        <v>0.30920622874312764</v>
      </c>
      <c r="O2193" s="94">
        <f t="shared" si="243"/>
        <v>0.30920622874312764</v>
      </c>
      <c r="P2193" s="94">
        <f t="shared" si="243"/>
        <v>0.30920622874312764</v>
      </c>
      <c r="Q2193" s="94">
        <f t="shared" si="243"/>
        <v>0.30920622874312764</v>
      </c>
      <c r="R2193" s="94">
        <f t="shared" si="243"/>
        <v>0.30920622874312764</v>
      </c>
      <c r="S2193" s="93">
        <f>(1+H2193)^((5-Dashboard!$F$9)*3/12)</f>
        <v>1.0696754185724231</v>
      </c>
      <c r="T2193" s="93">
        <f t="shared" si="241"/>
        <v>1.4004257207284285</v>
      </c>
      <c r="U2193" s="93">
        <f t="shared" si="241"/>
        <v>1.8334460764697424</v>
      </c>
      <c r="V2193" s="93">
        <f t="shared" si="241"/>
        <v>2.4003590233788357</v>
      </c>
      <c r="W2193" s="93">
        <f t="shared" si="241"/>
        <v>3.1425649846273425</v>
      </c>
      <c r="X2193" s="93">
        <f t="shared" si="241"/>
        <v>4.1142656521041676</v>
      </c>
      <c r="Y2193" s="93">
        <f t="shared" si="240"/>
        <v>5.3864222184386819</v>
      </c>
      <c r="Z2193" s="93">
        <f t="shared" si="240"/>
        <v>7.0519375190202975</v>
      </c>
      <c r="AA2193" s="93">
        <f t="shared" si="240"/>
        <v>9.232440524608732</v>
      </c>
      <c r="AB2193" s="93">
        <f t="shared" si="240"/>
        <v>12.087168641318222</v>
      </c>
      <c r="AC2193" s="95">
        <f t="shared" si="240"/>
        <v>15.824596473082423</v>
      </c>
      <c r="AE2193" s="96"/>
    </row>
    <row r="2194" spans="3:31" ht="24.75" customHeight="1" x14ac:dyDescent="0.25">
      <c r="C2194" s="91">
        <f>ABS(E2194-Dashboard!$F$13)</f>
        <v>27.065570195015585</v>
      </c>
      <c r="D2194" s="92">
        <f t="shared" si="242"/>
        <v>0.30930622874312763</v>
      </c>
      <c r="E2194" s="93" cm="1">
        <f t="array" ref="E2194">SUM('DRE + DCF'!$S$41/TIR!S2194,'DRE + DCF'!$U$41:$AD$41/TIR!T2194:AC2194,TIR!F2194)</f>
        <v>22.444429804984413</v>
      </c>
      <c r="F2194" s="100">
        <f>'DRE + DCF'!$AE$38*'DRE + DCF'!$AE$39*(1+G2194)/(R2194-G2194)/AC2194</f>
        <v>6.4995312752584757</v>
      </c>
      <c r="G2194" s="92">
        <f>R2194*(1-'DRE + DCF'!$AE$39)</f>
        <v>0.18558373724587657</v>
      </c>
      <c r="H2194" s="94">
        <f t="shared" si="238"/>
        <v>0.30930622874312763</v>
      </c>
      <c r="I2194" s="94">
        <f t="shared" si="243"/>
        <v>0.30930622874312763</v>
      </c>
      <c r="J2194" s="94">
        <f t="shared" si="243"/>
        <v>0.30930622874312763</v>
      </c>
      <c r="K2194" s="94">
        <f t="shared" si="243"/>
        <v>0.30930622874312763</v>
      </c>
      <c r="L2194" s="94">
        <f t="shared" si="243"/>
        <v>0.30930622874312763</v>
      </c>
      <c r="M2194" s="94">
        <f t="shared" si="243"/>
        <v>0.30930622874312763</v>
      </c>
      <c r="N2194" s="94">
        <f t="shared" si="243"/>
        <v>0.30930622874312763</v>
      </c>
      <c r="O2194" s="94">
        <f t="shared" si="243"/>
        <v>0.30930622874312763</v>
      </c>
      <c r="P2194" s="94">
        <f t="shared" si="243"/>
        <v>0.30930622874312763</v>
      </c>
      <c r="Q2194" s="94">
        <f t="shared" si="243"/>
        <v>0.30930622874312763</v>
      </c>
      <c r="R2194" s="94">
        <f t="shared" si="243"/>
        <v>0.30930622874312763</v>
      </c>
      <c r="S2194" s="93">
        <f>(1+H2194)^((5-Dashboard!$F$9)*3/12)</f>
        <v>1.0696958440171966</v>
      </c>
      <c r="T2194" s="93">
        <f t="shared" si="241"/>
        <v>1.4005594314323526</v>
      </c>
      <c r="U2194" s="93">
        <f t="shared" si="241"/>
        <v>1.8337611872993127</v>
      </c>
      <c r="V2194" s="93">
        <f t="shared" si="241"/>
        <v>2.4009549445583831</v>
      </c>
      <c r="W2194" s="93">
        <f t="shared" si="241"/>
        <v>3.1435852638419015</v>
      </c>
      <c r="X2194" s="93">
        <f t="shared" si="241"/>
        <v>4.1159157665333099</v>
      </c>
      <c r="Y2194" s="93">
        <f t="shared" si="240"/>
        <v>5.3889941501041072</v>
      </c>
      <c r="Z2194" s="93">
        <f t="shared" si="240"/>
        <v>7.0558436073915844</v>
      </c>
      <c r="AA2194" s="93">
        <f t="shared" si="240"/>
        <v>9.2382599841951816</v>
      </c>
      <c r="AB2194" s="93">
        <f t="shared" si="240"/>
        <v>12.095711340055139</v>
      </c>
      <c r="AC2194" s="95">
        <f t="shared" si="240"/>
        <v>15.836990198613076</v>
      </c>
      <c r="AE2194" s="96"/>
    </row>
    <row r="2195" spans="3:31" ht="24.75" customHeight="1" x14ac:dyDescent="0.25">
      <c r="C2195" s="91">
        <f>ABS(E2195-Dashboard!$F$13)</f>
        <v>27.077470819394893</v>
      </c>
      <c r="D2195" s="92">
        <f t="shared" si="242"/>
        <v>0.30940622874312762</v>
      </c>
      <c r="E2195" s="93" cm="1">
        <f t="array" ref="E2195">SUM('DRE + DCF'!$S$41/TIR!S2195,'DRE + DCF'!$U$41:$AD$41/TIR!T2195:AC2195,TIR!F2195)</f>
        <v>22.432529180605105</v>
      </c>
      <c r="F2195" s="100">
        <f>'DRE + DCF'!$AE$38*'DRE + DCF'!$AE$39*(1+G2195)/(R2195-G2195)/AC2195</f>
        <v>6.4926748165364403</v>
      </c>
      <c r="G2195" s="92">
        <f>R2195*(1-'DRE + DCF'!$AE$39)</f>
        <v>0.18564373724587657</v>
      </c>
      <c r="H2195" s="94">
        <f t="shared" si="238"/>
        <v>0.30940622874312762</v>
      </c>
      <c r="I2195" s="94">
        <f t="shared" si="243"/>
        <v>0.30940622874312762</v>
      </c>
      <c r="J2195" s="94">
        <f t="shared" si="243"/>
        <v>0.30940622874312762</v>
      </c>
      <c r="K2195" s="94">
        <f t="shared" si="243"/>
        <v>0.30940622874312762</v>
      </c>
      <c r="L2195" s="94">
        <f t="shared" si="243"/>
        <v>0.30940622874312762</v>
      </c>
      <c r="M2195" s="94">
        <f t="shared" si="243"/>
        <v>0.30940622874312762</v>
      </c>
      <c r="N2195" s="94">
        <f t="shared" si="243"/>
        <v>0.30940622874312762</v>
      </c>
      <c r="O2195" s="94">
        <f t="shared" si="243"/>
        <v>0.30940622874312762</v>
      </c>
      <c r="P2195" s="94">
        <f t="shared" si="243"/>
        <v>0.30940622874312762</v>
      </c>
      <c r="Q2195" s="94">
        <f t="shared" si="243"/>
        <v>0.30940622874312762</v>
      </c>
      <c r="R2195" s="94">
        <f t="shared" si="243"/>
        <v>0.30940622874312762</v>
      </c>
      <c r="S2195" s="93">
        <f>(1+H2195)^((5-Dashboard!$F$9)*3/12)</f>
        <v>1.0697162682919883</v>
      </c>
      <c r="T2195" s="93">
        <f t="shared" si="241"/>
        <v>1.400693144689384</v>
      </c>
      <c r="U2195" s="93">
        <f t="shared" si="241"/>
        <v>1.8340763282140784</v>
      </c>
      <c r="V2195" s="93">
        <f t="shared" si="241"/>
        <v>2.4015509681538392</v>
      </c>
      <c r="W2195" s="93">
        <f t="shared" si="241"/>
        <v>3.1446057963447256</v>
      </c>
      <c r="X2195" s="93">
        <f t="shared" si="241"/>
        <v>4.117566416675527</v>
      </c>
      <c r="Y2195" s="93">
        <f t="shared" si="240"/>
        <v>5.3915671132584553</v>
      </c>
      <c r="Z2195" s="93">
        <f t="shared" si="240"/>
        <v>7.059751560787225</v>
      </c>
      <c r="AA2195" s="93">
        <f t="shared" si="240"/>
        <v>9.2440826670738101</v>
      </c>
      <c r="AB2195" s="93">
        <f t="shared" si="240"/>
        <v>12.10425942328283</v>
      </c>
      <c r="AC2195" s="95">
        <f t="shared" si="240"/>
        <v>15.849392683169235</v>
      </c>
      <c r="AE2195" s="96"/>
    </row>
    <row r="2196" spans="3:31" ht="24.75" customHeight="1" x14ac:dyDescent="0.25">
      <c r="C2196" s="91">
        <f>ABS(E2196-Dashboard!$F$13)</f>
        <v>27.089360451571579</v>
      </c>
      <c r="D2196" s="92">
        <f t="shared" si="242"/>
        <v>0.30950622874312761</v>
      </c>
      <c r="E2196" s="93" cm="1">
        <f t="array" ref="E2196">SUM('DRE + DCF'!$S$41/TIR!S2196,'DRE + DCF'!$U$41:$AD$41/TIR!T2196:AC2196,TIR!F2196)</f>
        <v>22.420639548428419</v>
      </c>
      <c r="F2196" s="100">
        <f>'DRE + DCF'!$AE$38*'DRE + DCF'!$AE$39*(1+G2196)/(R2196-G2196)/AC2196</f>
        <v>6.4858266394284865</v>
      </c>
      <c r="G2196" s="92">
        <f>R2196*(1-'DRE + DCF'!$AE$39)</f>
        <v>0.18570373724587655</v>
      </c>
      <c r="H2196" s="94">
        <f t="shared" si="238"/>
        <v>0.30950622874312761</v>
      </c>
      <c r="I2196" s="94">
        <f t="shared" si="243"/>
        <v>0.30950622874312761</v>
      </c>
      <c r="J2196" s="94">
        <f t="shared" si="243"/>
        <v>0.30950622874312761</v>
      </c>
      <c r="K2196" s="94">
        <f t="shared" si="243"/>
        <v>0.30950622874312761</v>
      </c>
      <c r="L2196" s="94">
        <f t="shared" si="243"/>
        <v>0.30950622874312761</v>
      </c>
      <c r="M2196" s="94">
        <f t="shared" si="243"/>
        <v>0.30950622874312761</v>
      </c>
      <c r="N2196" s="94">
        <f t="shared" si="243"/>
        <v>0.30950622874312761</v>
      </c>
      <c r="O2196" s="94">
        <f t="shared" si="243"/>
        <v>0.30950622874312761</v>
      </c>
      <c r="P2196" s="94">
        <f t="shared" si="243"/>
        <v>0.30950622874312761</v>
      </c>
      <c r="Q2196" s="94">
        <f t="shared" si="243"/>
        <v>0.30950622874312761</v>
      </c>
      <c r="R2196" s="94">
        <f t="shared" si="243"/>
        <v>0.30950622874312761</v>
      </c>
      <c r="S2196" s="93">
        <f>(1+H2196)^((5-Dashboard!$F$9)*3/12)</f>
        <v>1.0697366913969544</v>
      </c>
      <c r="T2196" s="93">
        <f t="shared" si="241"/>
        <v>1.4008268604993765</v>
      </c>
      <c r="U2196" s="93">
        <f t="shared" si="241"/>
        <v>1.834391499214614</v>
      </c>
      <c r="V2196" s="93">
        <f t="shared" si="241"/>
        <v>2.402147094174981</v>
      </c>
      <c r="W2196" s="93">
        <f t="shared" si="241"/>
        <v>3.1456265821793421</v>
      </c>
      <c r="X2196" s="93">
        <f t="shared" si="241"/>
        <v>4.1192176026638041</v>
      </c>
      <c r="Y2196" s="93">
        <f t="shared" si="240"/>
        <v>5.3941411082365853</v>
      </c>
      <c r="Z2196" s="93">
        <f t="shared" si="240"/>
        <v>7.0636613799551657</v>
      </c>
      <c r="AA2196" s="93">
        <f t="shared" si="240"/>
        <v>9.2499085747835661</v>
      </c>
      <c r="AB2196" s="93">
        <f t="shared" si="240"/>
        <v>12.112812893983547</v>
      </c>
      <c r="AC2196" s="95">
        <f t="shared" si="240"/>
        <v>15.861803932271524</v>
      </c>
      <c r="AE2196" s="96"/>
    </row>
    <row r="2197" spans="3:31" ht="24.75" customHeight="1" x14ac:dyDescent="0.25">
      <c r="C2197" s="91">
        <f>ABS(E2197-Dashboard!$F$13)</f>
        <v>27.101239104866107</v>
      </c>
      <c r="D2197" s="92">
        <f t="shared" si="242"/>
        <v>0.3096062287431276</v>
      </c>
      <c r="E2197" s="93" cm="1">
        <f t="array" ref="E2197">SUM('DRE + DCF'!$S$41/TIR!S2197,'DRE + DCF'!$U$41:$AD$41/TIR!T2197:AC2197,TIR!F2197)</f>
        <v>22.408760895133891</v>
      </c>
      <c r="F2197" s="100">
        <f>'DRE + DCF'!$AE$38*'DRE + DCF'!$AE$39*(1+G2197)/(R2197-G2197)/AC2197</f>
        <v>6.4789867324915562</v>
      </c>
      <c r="G2197" s="92">
        <f>R2197*(1-'DRE + DCF'!$AE$39)</f>
        <v>0.18576373724587655</v>
      </c>
      <c r="H2197" s="94">
        <f t="shared" si="238"/>
        <v>0.3096062287431276</v>
      </c>
      <c r="I2197" s="94">
        <f t="shared" si="243"/>
        <v>0.3096062287431276</v>
      </c>
      <c r="J2197" s="94">
        <f t="shared" si="243"/>
        <v>0.3096062287431276</v>
      </c>
      <c r="K2197" s="94">
        <f t="shared" si="243"/>
        <v>0.3096062287431276</v>
      </c>
      <c r="L2197" s="94">
        <f t="shared" si="243"/>
        <v>0.3096062287431276</v>
      </c>
      <c r="M2197" s="94">
        <f t="shared" si="243"/>
        <v>0.3096062287431276</v>
      </c>
      <c r="N2197" s="94">
        <f t="shared" si="243"/>
        <v>0.3096062287431276</v>
      </c>
      <c r="O2197" s="94">
        <f t="shared" si="243"/>
        <v>0.3096062287431276</v>
      </c>
      <c r="P2197" s="94">
        <f t="shared" si="243"/>
        <v>0.3096062287431276</v>
      </c>
      <c r="Q2197" s="94">
        <f t="shared" si="243"/>
        <v>0.3096062287431276</v>
      </c>
      <c r="R2197" s="94">
        <f t="shared" si="243"/>
        <v>0.3096062287431276</v>
      </c>
      <c r="S2197" s="93">
        <f>(1+H2197)^((5-Dashboard!$F$9)*3/12)</f>
        <v>1.0697571133322514</v>
      </c>
      <c r="T2197" s="93">
        <f t="shared" si="241"/>
        <v>1.4009605788621844</v>
      </c>
      <c r="U2197" s="93">
        <f t="shared" si="241"/>
        <v>1.8347067003014943</v>
      </c>
      <c r="V2197" s="93">
        <f t="shared" si="241"/>
        <v>2.4027433226315877</v>
      </c>
      <c r="W2197" s="93">
        <f t="shared" si="241"/>
        <v>3.1466476213892856</v>
      </c>
      <c r="X2197" s="93">
        <f t="shared" si="241"/>
        <v>4.1208693246311547</v>
      </c>
      <c r="Y2197" s="93">
        <f t="shared" si="240"/>
        <v>5.3967161353734454</v>
      </c>
      <c r="Z2197" s="93">
        <f t="shared" si="240"/>
        <v>7.0675730656436038</v>
      </c>
      <c r="AA2197" s="93">
        <f t="shared" si="240"/>
        <v>9.2557377088640251</v>
      </c>
      <c r="AB2197" s="93">
        <f t="shared" si="240"/>
        <v>12.121371755140972</v>
      </c>
      <c r="AC2197" s="95">
        <f t="shared" si="240"/>
        <v>15.874223951443634</v>
      </c>
      <c r="AE2197" s="96"/>
    </row>
    <row r="2198" spans="3:31" ht="24.75" customHeight="1" x14ac:dyDescent="0.25">
      <c r="C2198" s="91">
        <f>ABS(E2198-Dashboard!$F$13)</f>
        <v>27.113106792579288</v>
      </c>
      <c r="D2198" s="92">
        <f t="shared" si="242"/>
        <v>0.30970622874312759</v>
      </c>
      <c r="E2198" s="93" cm="1">
        <f t="array" ref="E2198">SUM('DRE + DCF'!$S$41/TIR!S2198,'DRE + DCF'!$U$41:$AD$41/TIR!T2198:AC2198,TIR!F2198)</f>
        <v>22.39689320742071</v>
      </c>
      <c r="F2198" s="100">
        <f>'DRE + DCF'!$AE$38*'DRE + DCF'!$AE$39*(1+G2198)/(R2198-G2198)/AC2198</f>
        <v>6.4721550843006685</v>
      </c>
      <c r="G2198" s="92">
        <f>R2198*(1-'DRE + DCF'!$AE$39)</f>
        <v>0.18582373724587656</v>
      </c>
      <c r="H2198" s="94">
        <f t="shared" si="238"/>
        <v>0.30970622874312759</v>
      </c>
      <c r="I2198" s="94">
        <f t="shared" si="243"/>
        <v>0.30970622874312759</v>
      </c>
      <c r="J2198" s="94">
        <f t="shared" si="243"/>
        <v>0.30970622874312759</v>
      </c>
      <c r="K2198" s="94">
        <f t="shared" si="243"/>
        <v>0.30970622874312759</v>
      </c>
      <c r="L2198" s="94">
        <f t="shared" si="243"/>
        <v>0.30970622874312759</v>
      </c>
      <c r="M2198" s="94">
        <f t="shared" si="243"/>
        <v>0.30970622874312759</v>
      </c>
      <c r="N2198" s="94">
        <f t="shared" si="243"/>
        <v>0.30970622874312759</v>
      </c>
      <c r="O2198" s="94">
        <f t="shared" si="243"/>
        <v>0.30970622874312759</v>
      </c>
      <c r="P2198" s="94">
        <f t="shared" si="243"/>
        <v>0.30970622874312759</v>
      </c>
      <c r="Q2198" s="94">
        <f t="shared" si="243"/>
        <v>0.30970622874312759</v>
      </c>
      <c r="R2198" s="94">
        <f t="shared" si="243"/>
        <v>0.30970622874312759</v>
      </c>
      <c r="S2198" s="93">
        <f>(1+H2198)^((5-Dashboard!$F$9)*3/12)</f>
        <v>1.0697775340980358</v>
      </c>
      <c r="T2198" s="93">
        <f t="shared" si="241"/>
        <v>1.401094299777661</v>
      </c>
      <c r="U2198" s="93">
        <f t="shared" si="241"/>
        <v>1.8350219314752934</v>
      </c>
      <c r="V2198" s="93">
        <f t="shared" si="241"/>
        <v>2.4033396535334361</v>
      </c>
      <c r="W2198" s="93">
        <f t="shared" si="241"/>
        <v>3.1476689140180913</v>
      </c>
      <c r="X2198" s="93">
        <f t="shared" si="241"/>
        <v>4.1225215827106103</v>
      </c>
      <c r="Y2198" s="93">
        <f t="shared" si="240"/>
        <v>5.3992921950040627</v>
      </c>
      <c r="Z2198" s="93">
        <f t="shared" si="240"/>
        <v>7.0714866186009742</v>
      </c>
      <c r="AA2198" s="93">
        <f t="shared" si="240"/>
        <v>9.2615700708553739</v>
      </c>
      <c r="AB2198" s="93">
        <f t="shared" si="240"/>
        <v>12.129936009740213</v>
      </c>
      <c r="AC2198" s="95">
        <f t="shared" si="240"/>
        <v>15.886652746212315</v>
      </c>
      <c r="AE2198" s="96"/>
    </row>
    <row r="2199" spans="3:31" ht="24.75" customHeight="1" x14ac:dyDescent="0.25">
      <c r="C2199" s="91">
        <f>ABS(E2199-Dashboard!$F$13)</f>
        <v>27.124963527992389</v>
      </c>
      <c r="D2199" s="92">
        <f t="shared" si="242"/>
        <v>0.30980622874312758</v>
      </c>
      <c r="E2199" s="93" cm="1">
        <f t="array" ref="E2199">SUM('DRE + DCF'!$S$41/TIR!S2199,'DRE + DCF'!$U$41:$AD$41/TIR!T2199:AC2199,TIR!F2199)</f>
        <v>22.385036472007609</v>
      </c>
      <c r="F2199" s="100">
        <f>'DRE + DCF'!$AE$38*'DRE + DCF'!$AE$39*(1+G2199)/(R2199-G2199)/AC2199</f>
        <v>6.4653316834488841</v>
      </c>
      <c r="G2199" s="92">
        <f>R2199*(1-'DRE + DCF'!$AE$39)</f>
        <v>0.18588373724587653</v>
      </c>
      <c r="H2199" s="94">
        <f t="shared" si="238"/>
        <v>0.30980622874312758</v>
      </c>
      <c r="I2199" s="94">
        <f t="shared" si="243"/>
        <v>0.30980622874312758</v>
      </c>
      <c r="J2199" s="94">
        <f t="shared" si="243"/>
        <v>0.30980622874312758</v>
      </c>
      <c r="K2199" s="94">
        <f t="shared" si="243"/>
        <v>0.30980622874312758</v>
      </c>
      <c r="L2199" s="94">
        <f t="shared" si="243"/>
        <v>0.30980622874312758</v>
      </c>
      <c r="M2199" s="94">
        <f t="shared" si="243"/>
        <v>0.30980622874312758</v>
      </c>
      <c r="N2199" s="94">
        <f t="shared" si="243"/>
        <v>0.30980622874312758</v>
      </c>
      <c r="O2199" s="94">
        <f t="shared" si="243"/>
        <v>0.30980622874312758</v>
      </c>
      <c r="P2199" s="94">
        <f t="shared" si="243"/>
        <v>0.30980622874312758</v>
      </c>
      <c r="Q2199" s="94">
        <f t="shared" si="243"/>
        <v>0.30980622874312758</v>
      </c>
      <c r="R2199" s="94">
        <f t="shared" si="243"/>
        <v>0.30980622874312758</v>
      </c>
      <c r="S2199" s="93">
        <f>(1+H2199)^((5-Dashboard!$F$9)*3/12)</f>
        <v>1.0697979536944635</v>
      </c>
      <c r="T2199" s="93">
        <f t="shared" si="241"/>
        <v>1.4012280232456602</v>
      </c>
      <c r="U2199" s="93">
        <f t="shared" si="241"/>
        <v>1.8353371927365858</v>
      </c>
      <c r="V2199" s="93">
        <f t="shared" si="241"/>
        <v>2.4039360868903059</v>
      </c>
      <c r="W2199" s="93">
        <f t="shared" si="241"/>
        <v>3.1486904601093029</v>
      </c>
      <c r="X2199" s="93">
        <f t="shared" si="241"/>
        <v>4.1241743770352288</v>
      </c>
      <c r="Y2199" s="93">
        <f t="shared" si="240"/>
        <v>5.4018692874635503</v>
      </c>
      <c r="Z2199" s="93">
        <f t="shared" si="240"/>
        <v>7.0754020395759589</v>
      </c>
      <c r="AA2199" s="93">
        <f t="shared" si="240"/>
        <v>9.2674056622984207</v>
      </c>
      <c r="AB2199" s="93">
        <f t="shared" si="240"/>
        <v>12.138505660767802</v>
      </c>
      <c r="AC2199" s="95">
        <f t="shared" si="240"/>
        <v>15.89909032210738</v>
      </c>
      <c r="AE2199" s="96"/>
    </row>
    <row r="2200" spans="3:31" ht="24.75" customHeight="1" x14ac:dyDescent="0.25">
      <c r="C2200" s="91">
        <f>ABS(E2200-Dashboard!$F$13)</f>
        <v>27.136809324367093</v>
      </c>
      <c r="D2200" s="92">
        <f t="shared" si="242"/>
        <v>0.30990622874312757</v>
      </c>
      <c r="E2200" s="93" cm="1">
        <f t="array" ref="E2200">SUM('DRE + DCF'!$S$41/TIR!S2200,'DRE + DCF'!$U$41:$AD$41/TIR!T2200:AC2200,TIR!F2200)</f>
        <v>22.373190675632905</v>
      </c>
      <c r="F2200" s="100">
        <f>'DRE + DCF'!$AE$38*'DRE + DCF'!$AE$39*(1+G2200)/(R2200-G2200)/AC2200</f>
        <v>6.4585165185472926</v>
      </c>
      <c r="G2200" s="92">
        <f>R2200*(1-'DRE + DCF'!$AE$39)</f>
        <v>0.18594373724587654</v>
      </c>
      <c r="H2200" s="94">
        <f t="shared" si="238"/>
        <v>0.30990622874312757</v>
      </c>
      <c r="I2200" s="94">
        <f t="shared" si="243"/>
        <v>0.30990622874312757</v>
      </c>
      <c r="J2200" s="94">
        <f t="shared" si="243"/>
        <v>0.30990622874312757</v>
      </c>
      <c r="K2200" s="94">
        <f t="shared" si="243"/>
        <v>0.30990622874312757</v>
      </c>
      <c r="L2200" s="94">
        <f t="shared" si="243"/>
        <v>0.30990622874312757</v>
      </c>
      <c r="M2200" s="94">
        <f t="shared" si="243"/>
        <v>0.30990622874312757</v>
      </c>
      <c r="N2200" s="94">
        <f t="shared" si="243"/>
        <v>0.30990622874312757</v>
      </c>
      <c r="O2200" s="94">
        <f t="shared" si="243"/>
        <v>0.30990622874312757</v>
      </c>
      <c r="P2200" s="94">
        <f t="shared" si="243"/>
        <v>0.30990622874312757</v>
      </c>
      <c r="Q2200" s="94">
        <f t="shared" si="243"/>
        <v>0.30990622874312757</v>
      </c>
      <c r="R2200" s="94">
        <f t="shared" si="243"/>
        <v>0.30990622874312757</v>
      </c>
      <c r="S2200" s="93">
        <f>(1+H2200)^((5-Dashboard!$F$9)*3/12)</f>
        <v>1.0698183721216907</v>
      </c>
      <c r="T2200" s="93">
        <f t="shared" si="241"/>
        <v>1.4013617492660357</v>
      </c>
      <c r="U2200" s="93">
        <f t="shared" si="241"/>
        <v>1.8356524840859452</v>
      </c>
      <c r="V2200" s="93">
        <f t="shared" si="241"/>
        <v>2.4045326227119745</v>
      </c>
      <c r="W2200" s="93">
        <f t="shared" si="241"/>
        <v>3.149712259706464</v>
      </c>
      <c r="X2200" s="93">
        <f t="shared" si="241"/>
        <v>4.1258277077380887</v>
      </c>
      <c r="Y2200" s="93">
        <f t="shared" si="240"/>
        <v>5.4044474130871025</v>
      </c>
      <c r="Z2200" s="93">
        <f t="shared" si="240"/>
        <v>7.0793193293174781</v>
      </c>
      <c r="AA2200" s="93">
        <f t="shared" si="240"/>
        <v>9.273244484734585</v>
      </c>
      <c r="AB2200" s="93">
        <f t="shared" si="240"/>
        <v>12.147080711211688</v>
      </c>
      <c r="AC2200" s="95">
        <f t="shared" si="240"/>
        <v>15.911536684661689</v>
      </c>
      <c r="AE2200" s="96"/>
    </row>
    <row r="2201" spans="3:31" ht="24.75" customHeight="1" x14ac:dyDescent="0.25">
      <c r="C2201" s="91">
        <f>ABS(E2201-Dashboard!$F$13)</f>
        <v>27.148644194945582</v>
      </c>
      <c r="D2201" s="92">
        <f t="shared" si="242"/>
        <v>0.31000622874312755</v>
      </c>
      <c r="E2201" s="93" cm="1">
        <f t="array" ref="E2201">SUM('DRE + DCF'!$S$41/TIR!S2201,'DRE + DCF'!$U$41:$AD$41/TIR!T2201:AC2201,TIR!F2201)</f>
        <v>22.361355805054416</v>
      </c>
      <c r="F2201" s="100">
        <f>'DRE + DCF'!$AE$38*'DRE + DCF'!$AE$39*(1+G2201)/(R2201-G2201)/AC2201</f>
        <v>6.4517095782249516</v>
      </c>
      <c r="G2201" s="92">
        <f>R2201*(1-'DRE + DCF'!$AE$39)</f>
        <v>0.18600373724587652</v>
      </c>
      <c r="H2201" s="94">
        <f t="shared" si="238"/>
        <v>0.31000622874312755</v>
      </c>
      <c r="I2201" s="94">
        <f t="shared" si="243"/>
        <v>0.31000622874312755</v>
      </c>
      <c r="J2201" s="94">
        <f t="shared" si="243"/>
        <v>0.31000622874312755</v>
      </c>
      <c r="K2201" s="94">
        <f t="shared" si="243"/>
        <v>0.31000622874312755</v>
      </c>
      <c r="L2201" s="94">
        <f t="shared" si="243"/>
        <v>0.31000622874312755</v>
      </c>
      <c r="M2201" s="94">
        <f t="shared" si="243"/>
        <v>0.31000622874312755</v>
      </c>
      <c r="N2201" s="94">
        <f t="shared" si="243"/>
        <v>0.31000622874312755</v>
      </c>
      <c r="O2201" s="94">
        <f t="shared" si="243"/>
        <v>0.31000622874312755</v>
      </c>
      <c r="P2201" s="94">
        <f t="shared" si="243"/>
        <v>0.31000622874312755</v>
      </c>
      <c r="Q2201" s="94">
        <f t="shared" si="243"/>
        <v>0.31000622874312755</v>
      </c>
      <c r="R2201" s="94">
        <f t="shared" si="243"/>
        <v>0.31000622874312755</v>
      </c>
      <c r="S2201" s="93">
        <f>(1+H2201)^((5-Dashboard!$F$9)*3/12)</f>
        <v>1.069838789379874</v>
      </c>
      <c r="T2201" s="93">
        <f t="shared" si="241"/>
        <v>1.4014954778386419</v>
      </c>
      <c r="U2201" s="93">
        <f t="shared" si="241"/>
        <v>1.8359678055239468</v>
      </c>
      <c r="V2201" s="93">
        <f t="shared" si="241"/>
        <v>2.4051292610082213</v>
      </c>
      <c r="W2201" s="93">
        <f t="shared" si="241"/>
        <v>3.1507343128531251</v>
      </c>
      <c r="X2201" s="93">
        <f t="shared" si="241"/>
        <v>4.1274815749522915</v>
      </c>
      <c r="Y2201" s="93">
        <f t="shared" si="240"/>
        <v>5.4070265722099959</v>
      </c>
      <c r="Z2201" s="93">
        <f t="shared" si="240"/>
        <v>7.0832384885746968</v>
      </c>
      <c r="AA2201" s="93">
        <f t="shared" si="240"/>
        <v>9.2790865397059097</v>
      </c>
      <c r="AB2201" s="93">
        <f t="shared" si="240"/>
        <v>12.155661164061256</v>
      </c>
      <c r="AC2201" s="95">
        <f t="shared" si="240"/>
        <v>15.923991839411181</v>
      </c>
      <c r="AE2201" s="96"/>
    </row>
    <row r="2202" spans="3:31" ht="24.75" customHeight="1" x14ac:dyDescent="0.25">
      <c r="C2202" s="91">
        <f>ABS(E2202-Dashboard!$F$13)</f>
        <v>27.160468152950564</v>
      </c>
      <c r="D2202" s="92">
        <f t="shared" si="242"/>
        <v>0.31010622874312754</v>
      </c>
      <c r="E2202" s="93" cm="1">
        <f t="array" ref="E2202">SUM('DRE + DCF'!$S$41/TIR!S2202,'DRE + DCF'!$U$41:$AD$41/TIR!T2202:AC2202,TIR!F2202)</f>
        <v>22.349531847049434</v>
      </c>
      <c r="F2202" s="100">
        <f>'DRE + DCF'!$AE$38*'DRE + DCF'!$AE$39*(1+G2202)/(R2202-G2202)/AC2202</f>
        <v>6.4449108511288751</v>
      </c>
      <c r="G2202" s="92">
        <f>R2202*(1-'DRE + DCF'!$AE$39)</f>
        <v>0.18606373724587652</v>
      </c>
      <c r="H2202" s="94">
        <f t="shared" si="238"/>
        <v>0.31010622874312754</v>
      </c>
      <c r="I2202" s="94">
        <f t="shared" si="243"/>
        <v>0.31010622874312754</v>
      </c>
      <c r="J2202" s="94">
        <f t="shared" si="243"/>
        <v>0.31010622874312754</v>
      </c>
      <c r="K2202" s="94">
        <f t="shared" si="243"/>
        <v>0.31010622874312754</v>
      </c>
      <c r="L2202" s="94">
        <f t="shared" si="243"/>
        <v>0.31010622874312754</v>
      </c>
      <c r="M2202" s="94">
        <f t="shared" si="243"/>
        <v>0.31010622874312754</v>
      </c>
      <c r="N2202" s="94">
        <f t="shared" si="243"/>
        <v>0.31010622874312754</v>
      </c>
      <c r="O2202" s="94">
        <f t="shared" si="243"/>
        <v>0.31010622874312754</v>
      </c>
      <c r="P2202" s="94">
        <f t="shared" si="243"/>
        <v>0.31010622874312754</v>
      </c>
      <c r="Q2202" s="94">
        <f t="shared" si="243"/>
        <v>0.31010622874312754</v>
      </c>
      <c r="R2202" s="94">
        <f t="shared" si="243"/>
        <v>0.31010622874312754</v>
      </c>
      <c r="S2202" s="93">
        <f>(1+H2202)^((5-Dashboard!$F$9)*3/12)</f>
        <v>1.0698592054691693</v>
      </c>
      <c r="T2202" s="93">
        <f t="shared" si="241"/>
        <v>1.4016292089633322</v>
      </c>
      <c r="U2202" s="93">
        <f t="shared" si="241"/>
        <v>1.8362831570511642</v>
      </c>
      <c r="V2202" s="93">
        <f t="shared" si="241"/>
        <v>2.4057260017888251</v>
      </c>
      <c r="W2202" s="93">
        <f t="shared" si="241"/>
        <v>3.1517566195928404</v>
      </c>
      <c r="X2202" s="93">
        <f t="shared" si="241"/>
        <v>4.1291359788109645</v>
      </c>
      <c r="Y2202" s="93">
        <f t="shared" si="240"/>
        <v>5.4096067651675952</v>
      </c>
      <c r="Z2202" s="93">
        <f t="shared" si="240"/>
        <v>7.0871595180970282</v>
      </c>
      <c r="AA2202" s="93">
        <f t="shared" si="240"/>
        <v>9.2849318287550595</v>
      </c>
      <c r="AB2202" s="93">
        <f t="shared" si="240"/>
        <v>12.164247022307322</v>
      </c>
      <c r="AC2202" s="95">
        <f t="shared" si="240"/>
        <v>15.936455791894865</v>
      </c>
      <c r="AE2202" s="96"/>
    </row>
    <row r="2203" spans="3:31" ht="24.75" customHeight="1" x14ac:dyDescent="0.25">
      <c r="C2203" s="91">
        <f>ABS(E2203-Dashboard!$F$13)</f>
        <v>27.172281211585275</v>
      </c>
      <c r="D2203" s="92">
        <f t="shared" si="242"/>
        <v>0.31020622874312753</v>
      </c>
      <c r="E2203" s="93" cm="1">
        <f t="array" ref="E2203">SUM('DRE + DCF'!$S$41/TIR!S2203,'DRE + DCF'!$U$41:$AD$41/TIR!T2203:AC2203,TIR!F2203)</f>
        <v>22.337718788414723</v>
      </c>
      <c r="F2203" s="100">
        <f>'DRE + DCF'!$AE$38*'DRE + DCF'!$AE$39*(1+G2203)/(R2203-G2203)/AC2203</f>
        <v>6.4381203259239976</v>
      </c>
      <c r="G2203" s="92">
        <f>R2203*(1-'DRE + DCF'!$AE$39)</f>
        <v>0.18612373724587652</v>
      </c>
      <c r="H2203" s="94">
        <f t="shared" si="238"/>
        <v>0.31020622874312753</v>
      </c>
      <c r="I2203" s="94">
        <f t="shared" si="243"/>
        <v>0.31020622874312753</v>
      </c>
      <c r="J2203" s="94">
        <f t="shared" si="243"/>
        <v>0.31020622874312753</v>
      </c>
      <c r="K2203" s="94">
        <f t="shared" si="243"/>
        <v>0.31020622874312753</v>
      </c>
      <c r="L2203" s="94">
        <f t="shared" si="243"/>
        <v>0.31020622874312753</v>
      </c>
      <c r="M2203" s="94">
        <f t="shared" si="243"/>
        <v>0.31020622874312753</v>
      </c>
      <c r="N2203" s="94">
        <f t="shared" si="243"/>
        <v>0.31020622874312753</v>
      </c>
      <c r="O2203" s="94">
        <f t="shared" si="243"/>
        <v>0.31020622874312753</v>
      </c>
      <c r="P2203" s="94">
        <f t="shared" si="243"/>
        <v>0.31020622874312753</v>
      </c>
      <c r="Q2203" s="94">
        <f t="shared" si="243"/>
        <v>0.31020622874312753</v>
      </c>
      <c r="R2203" s="94">
        <f t="shared" si="243"/>
        <v>0.31020622874312753</v>
      </c>
      <c r="S2203" s="93">
        <f>(1+H2203)^((5-Dashboard!$F$9)*3/12)</f>
        <v>1.0698796203897327</v>
      </c>
      <c r="T2203" s="93">
        <f t="shared" si="241"/>
        <v>1.4017629426399607</v>
      </c>
      <c r="U2203" s="93">
        <f t="shared" si="241"/>
        <v>1.836598538668172</v>
      </c>
      <c r="V2203" s="93">
        <f t="shared" si="241"/>
        <v>2.4063228450635648</v>
      </c>
      <c r="W2203" s="93">
        <f t="shared" si="241"/>
        <v>3.1527791799691665</v>
      </c>
      <c r="X2203" s="93">
        <f t="shared" si="241"/>
        <v>4.1307909194472519</v>
      </c>
      <c r="Y2203" s="93">
        <f t="shared" si="240"/>
        <v>5.4121879922953404</v>
      </c>
      <c r="Z2203" s="93">
        <f t="shared" si="240"/>
        <v>7.0910824186341168</v>
      </c>
      <c r="AA2203" s="93">
        <f t="shared" si="240"/>
        <v>9.2907803534253013</v>
      </c>
      <c r="AB2203" s="93">
        <f t="shared" si="240"/>
        <v>12.172838288942106</v>
      </c>
      <c r="AC2203" s="95">
        <f t="shared" si="240"/>
        <v>15.948928547654782</v>
      </c>
      <c r="AE2203" s="96"/>
    </row>
    <row r="2204" spans="3:31" ht="24.75" customHeight="1" x14ac:dyDescent="0.25">
      <c r="C2204" s="91">
        <f>ABS(E2204-Dashboard!$F$13)</f>
        <v>27.184083384033546</v>
      </c>
      <c r="D2204" s="92">
        <f t="shared" si="242"/>
        <v>0.31030622874312752</v>
      </c>
      <c r="E2204" s="93" cm="1">
        <f t="array" ref="E2204">SUM('DRE + DCF'!$S$41/TIR!S2204,'DRE + DCF'!$U$41:$AD$41/TIR!T2204:AC2204,TIR!F2204)</f>
        <v>22.325916615966452</v>
      </c>
      <c r="F2204" s="100">
        <f>'DRE + DCF'!$AE$38*'DRE + DCF'!$AE$39*(1+G2204)/(R2204-G2204)/AC2204</f>
        <v>6.4313379912931294</v>
      </c>
      <c r="G2204" s="92">
        <f>R2204*(1-'DRE + DCF'!$AE$39)</f>
        <v>0.1861837372458765</v>
      </c>
      <c r="H2204" s="94">
        <f t="shared" si="238"/>
        <v>0.31030622874312752</v>
      </c>
      <c r="I2204" s="94">
        <f t="shared" si="243"/>
        <v>0.31030622874312752</v>
      </c>
      <c r="J2204" s="94">
        <f t="shared" si="243"/>
        <v>0.31030622874312752</v>
      </c>
      <c r="K2204" s="94">
        <f t="shared" si="243"/>
        <v>0.31030622874312752</v>
      </c>
      <c r="L2204" s="94">
        <f t="shared" si="243"/>
        <v>0.31030622874312752</v>
      </c>
      <c r="M2204" s="94">
        <f t="shared" si="243"/>
        <v>0.31030622874312752</v>
      </c>
      <c r="N2204" s="94">
        <f t="shared" si="243"/>
        <v>0.31030622874312752</v>
      </c>
      <c r="O2204" s="94">
        <f t="shared" si="243"/>
        <v>0.31030622874312752</v>
      </c>
      <c r="P2204" s="94">
        <f t="shared" si="243"/>
        <v>0.31030622874312752</v>
      </c>
      <c r="Q2204" s="94">
        <f t="shared" si="243"/>
        <v>0.31030622874312752</v>
      </c>
      <c r="R2204" s="94">
        <f t="shared" si="243"/>
        <v>0.31030622874312752</v>
      </c>
      <c r="S2204" s="93">
        <f>(1+H2204)^((5-Dashboard!$F$9)*3/12)</f>
        <v>1.0699000341417202</v>
      </c>
      <c r="T2204" s="93">
        <f t="shared" si="241"/>
        <v>1.4018966788683807</v>
      </c>
      <c r="U2204" s="93">
        <f t="shared" si="241"/>
        <v>1.8369139503755432</v>
      </c>
      <c r="V2204" s="93">
        <f t="shared" si="241"/>
        <v>2.4069197908422186</v>
      </c>
      <c r="W2204" s="93">
        <f t="shared" si="241"/>
        <v>3.153801994025665</v>
      </c>
      <c r="X2204" s="93">
        <f t="shared" si="241"/>
        <v>4.1324463969943244</v>
      </c>
      <c r="Y2204" s="93">
        <f t="shared" si="240"/>
        <v>5.4147702539287588</v>
      </c>
      <c r="Z2204" s="93">
        <f t="shared" si="240"/>
        <v>7.095007190935859</v>
      </c>
      <c r="AA2204" s="93">
        <f t="shared" si="240"/>
        <v>9.296632115260536</v>
      </c>
      <c r="AB2204" s="93">
        <f t="shared" si="240"/>
        <v>12.181434966959277</v>
      </c>
      <c r="AC2204" s="95">
        <f t="shared" si="240"/>
        <v>15.961410112236074</v>
      </c>
      <c r="AE2204" s="96"/>
    </row>
    <row r="2205" spans="3:31" ht="24.75" customHeight="1" x14ac:dyDescent="0.25">
      <c r="C2205" s="91">
        <f>ABS(E2205-Dashboard!$F$13)</f>
        <v>27.195874683459849</v>
      </c>
      <c r="D2205" s="92">
        <f t="shared" si="242"/>
        <v>0.31040622874312751</v>
      </c>
      <c r="E2205" s="93" cm="1">
        <f t="array" ref="E2205">SUM('DRE + DCF'!$S$41/TIR!S2205,'DRE + DCF'!$U$41:$AD$41/TIR!T2205:AC2205,TIR!F2205)</f>
        <v>22.314125316540149</v>
      </c>
      <c r="F2205" s="100">
        <f>'DRE + DCF'!$AE$38*'DRE + DCF'!$AE$39*(1+G2205)/(R2205-G2205)/AC2205</f>
        <v>6.4245638359369375</v>
      </c>
      <c r="G2205" s="92">
        <f>R2205*(1-'DRE + DCF'!$AE$39)</f>
        <v>0.18624373724587651</v>
      </c>
      <c r="H2205" s="94">
        <f t="shared" si="238"/>
        <v>0.31040622874312751</v>
      </c>
      <c r="I2205" s="94">
        <f t="shared" si="243"/>
        <v>0.31040622874312751</v>
      </c>
      <c r="J2205" s="94">
        <f t="shared" si="243"/>
        <v>0.31040622874312751</v>
      </c>
      <c r="K2205" s="94">
        <f t="shared" si="243"/>
        <v>0.31040622874312751</v>
      </c>
      <c r="L2205" s="94">
        <f t="shared" si="243"/>
        <v>0.31040622874312751</v>
      </c>
      <c r="M2205" s="94">
        <f t="shared" si="243"/>
        <v>0.31040622874312751</v>
      </c>
      <c r="N2205" s="94">
        <f t="shared" si="243"/>
        <v>0.31040622874312751</v>
      </c>
      <c r="O2205" s="94">
        <f t="shared" si="243"/>
        <v>0.31040622874312751</v>
      </c>
      <c r="P2205" s="94">
        <f t="shared" si="243"/>
        <v>0.31040622874312751</v>
      </c>
      <c r="Q2205" s="94">
        <f t="shared" si="243"/>
        <v>0.31040622874312751</v>
      </c>
      <c r="R2205" s="94">
        <f t="shared" si="243"/>
        <v>0.31040622874312751</v>
      </c>
      <c r="S2205" s="93">
        <f>(1+H2205)^((5-Dashboard!$F$9)*3/12)</f>
        <v>1.0699204467252883</v>
      </c>
      <c r="T2205" s="93">
        <f t="shared" si="241"/>
        <v>1.4020304176484473</v>
      </c>
      <c r="U2205" s="93">
        <f t="shared" si="241"/>
        <v>1.8372293921738538</v>
      </c>
      <c r="V2205" s="93">
        <f t="shared" si="241"/>
        <v>2.4075168391345683</v>
      </c>
      <c r="W2205" s="93">
        <f t="shared" si="241"/>
        <v>3.1548250618059042</v>
      </c>
      <c r="X2205" s="93">
        <f t="shared" si="241"/>
        <v>4.1341024115853786</v>
      </c>
      <c r="Y2205" s="93">
        <f t="shared" si="240"/>
        <v>5.4173535504034644</v>
      </c>
      <c r="Z2205" s="93">
        <f t="shared" si="240"/>
        <v>7.0989338357523959</v>
      </c>
      <c r="AA2205" s="93">
        <f t="shared" si="240"/>
        <v>9.3024871158052811</v>
      </c>
      <c r="AB2205" s="93">
        <f t="shared" si="240"/>
        <v>12.190037059353932</v>
      </c>
      <c r="AC2205" s="95">
        <f t="shared" si="240"/>
        <v>15.973900491186949</v>
      </c>
      <c r="AE2205" s="96"/>
    </row>
    <row r="2206" spans="3:31" ht="24.75" customHeight="1" x14ac:dyDescent="0.25">
      <c r="C2206" s="91">
        <f>ABS(E2206-Dashboard!$F$13)</f>
        <v>27.207655123009292</v>
      </c>
      <c r="D2206" s="92">
        <f t="shared" si="242"/>
        <v>0.3105062287431275</v>
      </c>
      <c r="E2206" s="93" cm="1">
        <f t="array" ref="E2206">SUM('DRE + DCF'!$S$41/TIR!S2206,'DRE + DCF'!$U$41:$AD$41/TIR!T2206:AC2206,TIR!F2206)</f>
        <v>22.302344876990706</v>
      </c>
      <c r="F2206" s="100">
        <f>'DRE + DCF'!$AE$38*'DRE + DCF'!$AE$39*(1+G2206)/(R2206-G2206)/AC2206</f>
        <v>6.4177978485739029</v>
      </c>
      <c r="G2206" s="92">
        <f>R2206*(1-'DRE + DCF'!$AE$39)</f>
        <v>0.18630373724587648</v>
      </c>
      <c r="H2206" s="94">
        <f t="shared" si="238"/>
        <v>0.3105062287431275</v>
      </c>
      <c r="I2206" s="94">
        <f t="shared" si="243"/>
        <v>0.3105062287431275</v>
      </c>
      <c r="J2206" s="94">
        <f t="shared" si="243"/>
        <v>0.3105062287431275</v>
      </c>
      <c r="K2206" s="94">
        <f t="shared" si="243"/>
        <v>0.3105062287431275</v>
      </c>
      <c r="L2206" s="94">
        <f t="shared" si="243"/>
        <v>0.3105062287431275</v>
      </c>
      <c r="M2206" s="94">
        <f t="shared" si="243"/>
        <v>0.3105062287431275</v>
      </c>
      <c r="N2206" s="94">
        <f t="shared" si="243"/>
        <v>0.3105062287431275</v>
      </c>
      <c r="O2206" s="94">
        <f t="shared" si="243"/>
        <v>0.3105062287431275</v>
      </c>
      <c r="P2206" s="94">
        <f t="shared" si="243"/>
        <v>0.3105062287431275</v>
      </c>
      <c r="Q2206" s="94">
        <f t="shared" si="243"/>
        <v>0.3105062287431275</v>
      </c>
      <c r="R2206" s="94">
        <f t="shared" si="243"/>
        <v>0.3105062287431275</v>
      </c>
      <c r="S2206" s="93">
        <f>(1+H2206)^((5-Dashboard!$F$9)*3/12)</f>
        <v>1.0699408581405925</v>
      </c>
      <c r="T2206" s="93">
        <f t="shared" si="241"/>
        <v>1.4021641589800133</v>
      </c>
      <c r="U2206" s="93">
        <f t="shared" si="241"/>
        <v>1.8375448640636765</v>
      </c>
      <c r="V2206" s="93">
        <f t="shared" si="241"/>
        <v>2.4081139899503916</v>
      </c>
      <c r="W2206" s="93">
        <f t="shared" si="241"/>
        <v>3.1558483833534532</v>
      </c>
      <c r="X2206" s="93">
        <f t="shared" si="241"/>
        <v>4.1357589633536298</v>
      </c>
      <c r="Y2206" s="93">
        <f t="shared" si="240"/>
        <v>5.4199378820551516</v>
      </c>
      <c r="Z2206" s="93">
        <f t="shared" si="240"/>
        <v>7.1028623538341105</v>
      </c>
      <c r="AA2206" s="93">
        <f t="shared" si="240"/>
        <v>9.3083453566046739</v>
      </c>
      <c r="AB2206" s="93">
        <f t="shared" si="240"/>
        <v>12.198644569122594</v>
      </c>
      <c r="AC2206" s="95">
        <f t="shared" si="240"/>
        <v>15.986399690058684</v>
      </c>
      <c r="AE2206" s="96"/>
    </row>
    <row r="2207" spans="3:31" ht="24.75" customHeight="1" x14ac:dyDescent="0.25">
      <c r="C2207" s="91">
        <f>ABS(E2207-Dashboard!$F$13)</f>
        <v>27.219424715807655</v>
      </c>
      <c r="D2207" s="92">
        <f t="shared" si="242"/>
        <v>0.31060622874312749</v>
      </c>
      <c r="E2207" s="93" cm="1">
        <f t="array" ref="E2207">SUM('DRE + DCF'!$S$41/TIR!S2207,'DRE + DCF'!$U$41:$AD$41/TIR!T2207:AC2207,TIR!F2207)</f>
        <v>22.290575284192343</v>
      </c>
      <c r="F2207" s="100">
        <f>'DRE + DCF'!$AE$38*'DRE + DCF'!$AE$39*(1+G2207)/(R2207-G2207)/AC2207</f>
        <v>6.4110400179403095</v>
      </c>
      <c r="G2207" s="92">
        <f>R2207*(1-'DRE + DCF'!$AE$39)</f>
        <v>0.18636373724587649</v>
      </c>
      <c r="H2207" s="94">
        <f t="shared" si="238"/>
        <v>0.31060622874312749</v>
      </c>
      <c r="I2207" s="94">
        <f t="shared" si="243"/>
        <v>0.31060622874312749</v>
      </c>
      <c r="J2207" s="94">
        <f t="shared" si="243"/>
        <v>0.31060622874312749</v>
      </c>
      <c r="K2207" s="94">
        <f t="shared" si="243"/>
        <v>0.31060622874312749</v>
      </c>
      <c r="L2207" s="94">
        <f t="shared" si="243"/>
        <v>0.31060622874312749</v>
      </c>
      <c r="M2207" s="94">
        <f t="shared" si="243"/>
        <v>0.31060622874312749</v>
      </c>
      <c r="N2207" s="94">
        <f t="shared" si="243"/>
        <v>0.31060622874312749</v>
      </c>
      <c r="O2207" s="94">
        <f t="shared" si="243"/>
        <v>0.31060622874312749</v>
      </c>
      <c r="P2207" s="94">
        <f t="shared" si="243"/>
        <v>0.31060622874312749</v>
      </c>
      <c r="Q2207" s="94">
        <f t="shared" si="243"/>
        <v>0.31060622874312749</v>
      </c>
      <c r="R2207" s="94">
        <f t="shared" si="243"/>
        <v>0.31060622874312749</v>
      </c>
      <c r="S2207" s="93">
        <f>(1+H2207)^((5-Dashboard!$F$9)*3/12)</f>
        <v>1.0699612683877893</v>
      </c>
      <c r="T2207" s="93">
        <f t="shared" si="241"/>
        <v>1.4022979028629337</v>
      </c>
      <c r="U2207" s="93">
        <f t="shared" si="241"/>
        <v>1.8378603660455859</v>
      </c>
      <c r="V2207" s="93">
        <f t="shared" si="241"/>
        <v>2.4087112432994693</v>
      </c>
      <c r="W2207" s="93">
        <f t="shared" si="241"/>
        <v>3.1568719587118874</v>
      </c>
      <c r="X2207" s="93">
        <f t="shared" si="241"/>
        <v>4.1374160524323171</v>
      </c>
      <c r="Y2207" s="93">
        <f t="shared" si="240"/>
        <v>5.4225232492195969</v>
      </c>
      <c r="Z2207" s="93">
        <f t="shared" si="240"/>
        <v>7.1067927459316262</v>
      </c>
      <c r="AA2207" s="93">
        <f t="shared" si="240"/>
        <v>9.3142068392044646</v>
      </c>
      <c r="AB2207" s="93">
        <f t="shared" si="240"/>
        <v>12.207257499263209</v>
      </c>
      <c r="AC2207" s="95">
        <f t="shared" si="240"/>
        <v>15.998907714405615</v>
      </c>
      <c r="AE2207" s="96"/>
    </row>
    <row r="2208" spans="3:31" ht="24.75" customHeight="1" x14ac:dyDescent="0.25">
      <c r="C2208" s="91">
        <f>ABS(E2208-Dashboard!$F$13)</f>
        <v>27.231183474961458</v>
      </c>
      <c r="D2208" s="92">
        <f t="shared" si="242"/>
        <v>0.31070622874312748</v>
      </c>
      <c r="E2208" s="93" cm="1">
        <f t="array" ref="E2208">SUM('DRE + DCF'!$S$41/TIR!S2208,'DRE + DCF'!$U$41:$AD$41/TIR!T2208:AC2208,TIR!F2208)</f>
        <v>22.27881652503854</v>
      </c>
      <c r="F2208" s="100">
        <f>'DRE + DCF'!$AE$38*'DRE + DCF'!$AE$39*(1+G2208)/(R2208-G2208)/AC2208</f>
        <v>6.4042903327901914</v>
      </c>
      <c r="G2208" s="92">
        <f>R2208*(1-'DRE + DCF'!$AE$39)</f>
        <v>0.18642373724587649</v>
      </c>
      <c r="H2208" s="94">
        <f t="shared" si="238"/>
        <v>0.31070622874312748</v>
      </c>
      <c r="I2208" s="94">
        <f t="shared" si="243"/>
        <v>0.31070622874312748</v>
      </c>
      <c r="J2208" s="94">
        <f t="shared" si="243"/>
        <v>0.31070622874312748</v>
      </c>
      <c r="K2208" s="94">
        <f t="shared" si="243"/>
        <v>0.31070622874312748</v>
      </c>
      <c r="L2208" s="94">
        <f t="shared" si="243"/>
        <v>0.31070622874312748</v>
      </c>
      <c r="M2208" s="94">
        <f t="shared" si="243"/>
        <v>0.31070622874312748</v>
      </c>
      <c r="N2208" s="94">
        <f t="shared" si="243"/>
        <v>0.31070622874312748</v>
      </c>
      <c r="O2208" s="94">
        <f t="shared" si="243"/>
        <v>0.31070622874312748</v>
      </c>
      <c r="P2208" s="94">
        <f t="shared" si="243"/>
        <v>0.31070622874312748</v>
      </c>
      <c r="Q2208" s="94">
        <f t="shared" si="243"/>
        <v>0.31070622874312748</v>
      </c>
      <c r="R2208" s="94">
        <f t="shared" si="243"/>
        <v>0.31070622874312748</v>
      </c>
      <c r="S2208" s="93">
        <f>(1+H2208)^((5-Dashboard!$F$9)*3/12)</f>
        <v>1.0699816774670341</v>
      </c>
      <c r="T2208" s="93">
        <f t="shared" si="241"/>
        <v>1.4024316492970617</v>
      </c>
      <c r="U2208" s="93">
        <f t="shared" si="241"/>
        <v>1.8381758981201561</v>
      </c>
      <c r="V2208" s="93">
        <f t="shared" si="241"/>
        <v>2.409308599191581</v>
      </c>
      <c r="W2208" s="93">
        <f t="shared" si="241"/>
        <v>3.1578957879247844</v>
      </c>
      <c r="X2208" s="93">
        <f t="shared" si="241"/>
        <v>4.1390736789547011</v>
      </c>
      <c r="Y2208" s="93">
        <f t="shared" si="240"/>
        <v>5.425109652232659</v>
      </c>
      <c r="Z2208" s="93">
        <f t="shared" si="240"/>
        <v>7.1107250127958084</v>
      </c>
      <c r="AA2208" s="93">
        <f t="shared" si="240"/>
        <v>9.3200715651510215</v>
      </c>
      <c r="AB2208" s="93">
        <f t="shared" si="240"/>
        <v>12.215875852775152</v>
      </c>
      <c r="AC2208" s="95">
        <f t="shared" si="240"/>
        <v>16.011424569785156</v>
      </c>
      <c r="AE2208" s="96"/>
    </row>
    <row r="2209" spans="3:31" ht="24.75" customHeight="1" x14ac:dyDescent="0.25">
      <c r="C2209" s="91">
        <f>ABS(E2209-Dashboard!$F$13)</f>
        <v>27.242931413557972</v>
      </c>
      <c r="D2209" s="92">
        <f t="shared" si="242"/>
        <v>0.31080622874312747</v>
      </c>
      <c r="E2209" s="93" cm="1">
        <f t="array" ref="E2209">SUM('DRE + DCF'!$S$41/TIR!S2209,'DRE + DCF'!$U$41:$AD$41/TIR!T2209:AC2209,TIR!F2209)</f>
        <v>22.267068586442026</v>
      </c>
      <c r="F2209" s="100">
        <f>'DRE + DCF'!$AE$38*'DRE + DCF'!$AE$39*(1+G2209)/(R2209-G2209)/AC2209</f>
        <v>6.3975487818952947</v>
      </c>
      <c r="G2209" s="92">
        <f>R2209*(1-'DRE + DCF'!$AE$39)</f>
        <v>0.18648373724587647</v>
      </c>
      <c r="H2209" s="94">
        <f t="shared" si="238"/>
        <v>0.31080622874312747</v>
      </c>
      <c r="I2209" s="94">
        <f t="shared" si="243"/>
        <v>0.31080622874312747</v>
      </c>
      <c r="J2209" s="94">
        <f t="shared" si="243"/>
        <v>0.31080622874312747</v>
      </c>
      <c r="K2209" s="94">
        <f t="shared" si="243"/>
        <v>0.31080622874312747</v>
      </c>
      <c r="L2209" s="94">
        <f t="shared" si="243"/>
        <v>0.31080622874312747</v>
      </c>
      <c r="M2209" s="94">
        <f t="shared" si="243"/>
        <v>0.31080622874312747</v>
      </c>
      <c r="N2209" s="94">
        <f t="shared" si="243"/>
        <v>0.31080622874312747</v>
      </c>
      <c r="O2209" s="94">
        <f t="shared" si="243"/>
        <v>0.31080622874312747</v>
      </c>
      <c r="P2209" s="94">
        <f t="shared" si="243"/>
        <v>0.31080622874312747</v>
      </c>
      <c r="Q2209" s="94">
        <f t="shared" si="243"/>
        <v>0.31080622874312747</v>
      </c>
      <c r="R2209" s="94">
        <f t="shared" si="243"/>
        <v>0.31080622874312747</v>
      </c>
      <c r="S2209" s="93">
        <f>(1+H2209)^((5-Dashboard!$F$9)*3/12)</f>
        <v>1.0700020853784833</v>
      </c>
      <c r="T2209" s="93">
        <f t="shared" si="241"/>
        <v>1.4025653982822517</v>
      </c>
      <c r="U2209" s="93">
        <f t="shared" si="241"/>
        <v>1.838491460287961</v>
      </c>
      <c r="V2209" s="93">
        <f t="shared" si="241"/>
        <v>2.4099060576365074</v>
      </c>
      <c r="W2209" s="93">
        <f t="shared" si="241"/>
        <v>3.1589198710357285</v>
      </c>
      <c r="X2209" s="93">
        <f t="shared" si="241"/>
        <v>4.1407318430540698</v>
      </c>
      <c r="Y2209" s="93">
        <f t="shared" si="240"/>
        <v>5.4276970914302849</v>
      </c>
      <c r="Z2209" s="93">
        <f t="shared" si="240"/>
        <v>7.1146591551777734</v>
      </c>
      <c r="AA2209" s="93">
        <f t="shared" si="240"/>
        <v>9.325939535991342</v>
      </c>
      <c r="AB2209" s="93">
        <f t="shared" si="240"/>
        <v>12.224499632659244</v>
      </c>
      <c r="AC2209" s="95">
        <f t="shared" si="240"/>
        <v>16.023950261757811</v>
      </c>
      <c r="AE2209" s="96"/>
    </row>
    <row r="2210" spans="3:31" ht="24.75" customHeight="1" x14ac:dyDescent="0.25">
      <c r="C2210" s="91">
        <f>ABS(E2210-Dashboard!$F$13)</f>
        <v>27.254668544665236</v>
      </c>
      <c r="D2210" s="92">
        <f t="shared" si="242"/>
        <v>0.31090622874312746</v>
      </c>
      <c r="E2210" s="93" cm="1">
        <f t="array" ref="E2210">SUM('DRE + DCF'!$S$41/TIR!S2210,'DRE + DCF'!$U$41:$AD$41/TIR!T2210:AC2210,TIR!F2210)</f>
        <v>22.255331455334762</v>
      </c>
      <c r="F2210" s="100">
        <f>'DRE + DCF'!$AE$38*'DRE + DCF'!$AE$39*(1+G2210)/(R2210-G2210)/AC2210</f>
        <v>6.3908153540450776</v>
      </c>
      <c r="G2210" s="92">
        <f>R2210*(1-'DRE + DCF'!$AE$39)</f>
        <v>0.18654373724587647</v>
      </c>
      <c r="H2210" s="94">
        <f t="shared" si="238"/>
        <v>0.31090622874312746</v>
      </c>
      <c r="I2210" s="94">
        <f t="shared" si="243"/>
        <v>0.31090622874312746</v>
      </c>
      <c r="J2210" s="94">
        <f t="shared" si="243"/>
        <v>0.31090622874312746</v>
      </c>
      <c r="K2210" s="94">
        <f t="shared" si="243"/>
        <v>0.31090622874312746</v>
      </c>
      <c r="L2210" s="94">
        <f t="shared" si="243"/>
        <v>0.31090622874312746</v>
      </c>
      <c r="M2210" s="94">
        <f t="shared" si="243"/>
        <v>0.31090622874312746</v>
      </c>
      <c r="N2210" s="94">
        <f t="shared" si="243"/>
        <v>0.31090622874312746</v>
      </c>
      <c r="O2210" s="94">
        <f t="shared" si="243"/>
        <v>0.31090622874312746</v>
      </c>
      <c r="P2210" s="94">
        <f t="shared" si="243"/>
        <v>0.31090622874312746</v>
      </c>
      <c r="Q2210" s="94">
        <f t="shared" si="243"/>
        <v>0.31090622874312746</v>
      </c>
      <c r="R2210" s="94">
        <f t="shared" si="243"/>
        <v>0.31090622874312746</v>
      </c>
      <c r="S2210" s="93">
        <f>(1+H2210)^((5-Dashboard!$F$9)*3/12)</f>
        <v>1.0700224921222927</v>
      </c>
      <c r="T2210" s="93">
        <f t="shared" si="241"/>
        <v>1.4026991498183576</v>
      </c>
      <c r="U2210" s="93">
        <f t="shared" si="241"/>
        <v>1.8388070525495743</v>
      </c>
      <c r="V2210" s="93">
        <f t="shared" si="241"/>
        <v>2.4105036186440283</v>
      </c>
      <c r="W2210" s="93">
        <f t="shared" si="241"/>
        <v>3.1599442080883051</v>
      </c>
      <c r="X2210" s="93">
        <f t="shared" si="241"/>
        <v>4.1423905448637282</v>
      </c>
      <c r="Y2210" s="93">
        <f t="shared" si="240"/>
        <v>5.4302855671484984</v>
      </c>
      <c r="Z2210" s="93">
        <f t="shared" si="240"/>
        <v>7.1185951738288731</v>
      </c>
      <c r="AA2210" s="93">
        <f t="shared" si="240"/>
        <v>9.3318107532730359</v>
      </c>
      <c r="AB2210" s="93">
        <f t="shared" si="240"/>
        <v>12.233128841917718</v>
      </c>
      <c r="AC2210" s="95">
        <f t="shared" si="240"/>
        <v>16.036484795887137</v>
      </c>
      <c r="AE2210" s="96"/>
    </row>
    <row r="2211" spans="3:31" ht="24.75" customHeight="1" x14ac:dyDescent="0.25">
      <c r="C2211" s="91">
        <f>ABS(E2211-Dashboard!$F$13)</f>
        <v>27.266394881332136</v>
      </c>
      <c r="D2211" s="92">
        <f t="shared" si="242"/>
        <v>0.31100622874312744</v>
      </c>
      <c r="E2211" s="93" cm="1">
        <f t="array" ref="E2211">SUM('DRE + DCF'!$S$41/TIR!S2211,'DRE + DCF'!$U$41:$AD$41/TIR!T2211:AC2211,TIR!F2211)</f>
        <v>22.243605118667862</v>
      </c>
      <c r="F2211" s="100">
        <f>'DRE + DCF'!$AE$38*'DRE + DCF'!$AE$39*(1+G2211)/(R2211-G2211)/AC2211</f>
        <v>6.3840900380466428</v>
      </c>
      <c r="G2211" s="92">
        <f>R2211*(1-'DRE + DCF'!$AE$39)</f>
        <v>0.18660373724587645</v>
      </c>
      <c r="H2211" s="94">
        <f t="shared" si="238"/>
        <v>0.31100622874312744</v>
      </c>
      <c r="I2211" s="94">
        <f t="shared" si="243"/>
        <v>0.31100622874312744</v>
      </c>
      <c r="J2211" s="94">
        <f t="shared" si="243"/>
        <v>0.31100622874312744</v>
      </c>
      <c r="K2211" s="94">
        <f t="shared" si="243"/>
        <v>0.31100622874312744</v>
      </c>
      <c r="L2211" s="94">
        <f t="shared" si="243"/>
        <v>0.31100622874312744</v>
      </c>
      <c r="M2211" s="94">
        <f t="shared" si="243"/>
        <v>0.31100622874312744</v>
      </c>
      <c r="N2211" s="94">
        <f t="shared" si="243"/>
        <v>0.31100622874312744</v>
      </c>
      <c r="O2211" s="94">
        <f t="shared" si="243"/>
        <v>0.31100622874312744</v>
      </c>
      <c r="P2211" s="94">
        <f t="shared" si="243"/>
        <v>0.31100622874312744</v>
      </c>
      <c r="Q2211" s="94">
        <f t="shared" si="243"/>
        <v>0.31100622874312744</v>
      </c>
      <c r="R2211" s="94">
        <f t="shared" si="243"/>
        <v>0.31100622874312744</v>
      </c>
      <c r="S2211" s="93">
        <f>(1+H2211)^((5-Dashboard!$F$9)*3/12)</f>
        <v>1.0700428976986183</v>
      </c>
      <c r="T2211" s="93">
        <f t="shared" si="241"/>
        <v>1.4028329039052336</v>
      </c>
      <c r="U2211" s="93">
        <f t="shared" si="241"/>
        <v>1.8391226749055705</v>
      </c>
      <c r="V2211" s="93">
        <f t="shared" si="241"/>
        <v>2.4111012822239246</v>
      </c>
      <c r="W2211" s="93">
        <f t="shared" si="241"/>
        <v>3.1609687991261062</v>
      </c>
      <c r="X2211" s="93">
        <f t="shared" si="241"/>
        <v>4.1440497845170086</v>
      </c>
      <c r="Y2211" s="93">
        <f t="shared" si="240"/>
        <v>5.4328750797234129</v>
      </c>
      <c r="Z2211" s="93">
        <f t="shared" si="240"/>
        <v>7.122533069500709</v>
      </c>
      <c r="AA2211" s="93">
        <f t="shared" si="240"/>
        <v>9.3376852185443369</v>
      </c>
      <c r="AB2211" s="93">
        <f t="shared" si="240"/>
        <v>12.241763483554257</v>
      </c>
      <c r="AC2211" s="95">
        <f t="shared" si="240"/>
        <v>16.049028177739796</v>
      </c>
      <c r="AE2211" s="96"/>
    </row>
    <row r="2212" spans="3:31" ht="24.75" customHeight="1" x14ac:dyDescent="0.25">
      <c r="C2212" s="91">
        <f>ABS(E2212-Dashboard!$F$13)</f>
        <v>27.278110436588406</v>
      </c>
      <c r="D2212" s="92">
        <f t="shared" si="242"/>
        <v>0.31110622874312743</v>
      </c>
      <c r="E2212" s="93" cm="1">
        <f t="array" ref="E2212">SUM('DRE + DCF'!$S$41/TIR!S2212,'DRE + DCF'!$U$41:$AD$41/TIR!T2212:AC2212,TIR!F2212)</f>
        <v>22.231889563411592</v>
      </c>
      <c r="F2212" s="100">
        <f>'DRE + DCF'!$AE$38*'DRE + DCF'!$AE$39*(1+G2212)/(R2212-G2212)/AC2212</f>
        <v>6.3773728227247277</v>
      </c>
      <c r="G2212" s="92">
        <f>R2212*(1-'DRE + DCF'!$AE$39)</f>
        <v>0.18666373724587645</v>
      </c>
      <c r="H2212" s="94">
        <f t="shared" si="238"/>
        <v>0.31110622874312743</v>
      </c>
      <c r="I2212" s="94">
        <f t="shared" si="243"/>
        <v>0.31110622874312743</v>
      </c>
      <c r="J2212" s="94">
        <f t="shared" si="243"/>
        <v>0.31110622874312743</v>
      </c>
      <c r="K2212" s="94">
        <f t="shared" si="243"/>
        <v>0.31110622874312743</v>
      </c>
      <c r="L2212" s="94">
        <f t="shared" si="243"/>
        <v>0.31110622874312743</v>
      </c>
      <c r="M2212" s="94">
        <f t="shared" si="243"/>
        <v>0.31110622874312743</v>
      </c>
      <c r="N2212" s="94">
        <f t="shared" si="243"/>
        <v>0.31110622874312743</v>
      </c>
      <c r="O2212" s="94">
        <f t="shared" si="243"/>
        <v>0.31110622874312743</v>
      </c>
      <c r="P2212" s="94">
        <f t="shared" si="243"/>
        <v>0.31110622874312743</v>
      </c>
      <c r="Q2212" s="94">
        <f t="shared" si="243"/>
        <v>0.31110622874312743</v>
      </c>
      <c r="R2212" s="94">
        <f t="shared" si="243"/>
        <v>0.31110622874312743</v>
      </c>
      <c r="S2212" s="93">
        <f>(1+H2212)^((5-Dashboard!$F$9)*3/12)</f>
        <v>1.0700633021076156</v>
      </c>
      <c r="T2212" s="93">
        <f t="shared" si="241"/>
        <v>1.4029666605427338</v>
      </c>
      <c r="U2212" s="93">
        <f t="shared" si="241"/>
        <v>1.8394383273565231</v>
      </c>
      <c r="V2212" s="93">
        <f t="shared" si="241"/>
        <v>2.4116990483859775</v>
      </c>
      <c r="W2212" s="93">
        <f t="shared" si="241"/>
        <v>3.1619936441927283</v>
      </c>
      <c r="X2212" s="93">
        <f t="shared" si="241"/>
        <v>4.1457095621472666</v>
      </c>
      <c r="Y2212" s="93">
        <f t="shared" si="240"/>
        <v>5.4354656294912251</v>
      </c>
      <c r="Z2212" s="93">
        <f t="shared" si="240"/>
        <v>7.1264728429451294</v>
      </c>
      <c r="AA2212" s="93">
        <f t="shared" si="240"/>
        <v>9.3435629333541019</v>
      </c>
      <c r="AB2212" s="93">
        <f t="shared" si="240"/>
        <v>12.25040356057397</v>
      </c>
      <c r="AC2212" s="95">
        <f t="shared" si="240"/>
        <v>16.061580412885519</v>
      </c>
      <c r="AE2212" s="96"/>
    </row>
    <row r="2213" spans="3:31" ht="24.75" customHeight="1" x14ac:dyDescent="0.25">
      <c r="C2213" s="91">
        <f>ABS(E2213-Dashboard!$F$13)</f>
        <v>27.289815223444627</v>
      </c>
      <c r="D2213" s="92">
        <f t="shared" si="242"/>
        <v>0.31120622874312742</v>
      </c>
      <c r="E2213" s="93" cm="1">
        <f t="array" ref="E2213">SUM('DRE + DCF'!$S$41/TIR!S2213,'DRE + DCF'!$U$41:$AD$41/TIR!T2213:AC2213,TIR!F2213)</f>
        <v>22.220184776555371</v>
      </c>
      <c r="F2213" s="100">
        <f>'DRE + DCF'!$AE$38*'DRE + DCF'!$AE$39*(1+G2213)/(R2213-G2213)/AC2213</f>
        <v>6.3706636969216772</v>
      </c>
      <c r="G2213" s="92">
        <f>R2213*(1-'DRE + DCF'!$AE$39)</f>
        <v>0.18672373724587646</v>
      </c>
      <c r="H2213" s="94">
        <f t="shared" si="238"/>
        <v>0.31120622874312742</v>
      </c>
      <c r="I2213" s="94">
        <f t="shared" si="243"/>
        <v>0.31120622874312742</v>
      </c>
      <c r="J2213" s="94">
        <f t="shared" si="243"/>
        <v>0.31120622874312742</v>
      </c>
      <c r="K2213" s="94">
        <f t="shared" si="243"/>
        <v>0.31120622874312742</v>
      </c>
      <c r="L2213" s="94">
        <f t="shared" si="243"/>
        <v>0.31120622874312742</v>
      </c>
      <c r="M2213" s="94">
        <f t="shared" si="243"/>
        <v>0.31120622874312742</v>
      </c>
      <c r="N2213" s="94">
        <f t="shared" si="243"/>
        <v>0.31120622874312742</v>
      </c>
      <c r="O2213" s="94">
        <f t="shared" si="243"/>
        <v>0.31120622874312742</v>
      </c>
      <c r="P2213" s="94">
        <f t="shared" si="243"/>
        <v>0.31120622874312742</v>
      </c>
      <c r="Q2213" s="94">
        <f t="shared" si="243"/>
        <v>0.31120622874312742</v>
      </c>
      <c r="R2213" s="94">
        <f t="shared" si="243"/>
        <v>0.31120622874312742</v>
      </c>
      <c r="S2213" s="93">
        <f>(1+H2213)^((5-Dashboard!$F$9)*3/12)</f>
        <v>1.0700837053494405</v>
      </c>
      <c r="T2213" s="93">
        <f t="shared" si="241"/>
        <v>1.403100419730712</v>
      </c>
      <c r="U2213" s="93">
        <f t="shared" si="241"/>
        <v>1.8397540099030061</v>
      </c>
      <c r="V2213" s="93">
        <f t="shared" si="241"/>
        <v>2.4122969171399671</v>
      </c>
      <c r="W2213" s="93">
        <f t="shared" si="241"/>
        <v>3.1630187433317687</v>
      </c>
      <c r="X2213" s="93">
        <f t="shared" si="241"/>
        <v>4.1473698778878747</v>
      </c>
      <c r="Y2213" s="93">
        <f t="shared" si="240"/>
        <v>5.4380572167882049</v>
      </c>
      <c r="Z2213" s="93">
        <f t="shared" si="240"/>
        <v>7.1304144949142101</v>
      </c>
      <c r="AA2213" s="93">
        <f t="shared" si="240"/>
        <v>9.3494438992517939</v>
      </c>
      <c r="AB2213" s="93">
        <f t="shared" si="240"/>
        <v>12.259049075983384</v>
      </c>
      <c r="AC2213" s="95">
        <f t="shared" si="240"/>
        <v>16.074141506897092</v>
      </c>
      <c r="AE2213" s="96"/>
    </row>
    <row r="2214" spans="3:31" ht="24.75" customHeight="1" x14ac:dyDescent="0.25">
      <c r="C2214" s="91">
        <f>ABS(E2214-Dashboard!$F$13)</f>
        <v>27.301509254892345</v>
      </c>
      <c r="D2214" s="92">
        <f t="shared" si="242"/>
        <v>0.31130622874312741</v>
      </c>
      <c r="E2214" s="93" cm="1">
        <f t="array" ref="E2214">SUM('DRE + DCF'!$S$41/TIR!S2214,'DRE + DCF'!$U$41:$AD$41/TIR!T2214:AC2214,TIR!F2214)</f>
        <v>22.208490745107653</v>
      </c>
      <c r="F2214" s="100">
        <f>'DRE + DCF'!$AE$38*'DRE + DCF'!$AE$39*(1+G2214)/(R2214-G2214)/AC2214</f>
        <v>6.3639626494973855</v>
      </c>
      <c r="G2214" s="92">
        <f>R2214*(1-'DRE + DCF'!$AE$39)</f>
        <v>0.18678373724587644</v>
      </c>
      <c r="H2214" s="94">
        <f t="shared" si="238"/>
        <v>0.31130622874312741</v>
      </c>
      <c r="I2214" s="94">
        <f t="shared" si="243"/>
        <v>0.31130622874312741</v>
      </c>
      <c r="J2214" s="94">
        <f t="shared" si="243"/>
        <v>0.31130622874312741</v>
      </c>
      <c r="K2214" s="94">
        <f t="shared" si="243"/>
        <v>0.31130622874312741</v>
      </c>
      <c r="L2214" s="94">
        <f t="shared" si="243"/>
        <v>0.31130622874312741</v>
      </c>
      <c r="M2214" s="94">
        <f t="shared" si="243"/>
        <v>0.31130622874312741</v>
      </c>
      <c r="N2214" s="94">
        <f t="shared" si="243"/>
        <v>0.31130622874312741</v>
      </c>
      <c r="O2214" s="94">
        <f t="shared" si="243"/>
        <v>0.31130622874312741</v>
      </c>
      <c r="P2214" s="94">
        <f t="shared" si="243"/>
        <v>0.31130622874312741</v>
      </c>
      <c r="Q2214" s="94">
        <f t="shared" si="243"/>
        <v>0.31130622874312741</v>
      </c>
      <c r="R2214" s="94">
        <f t="shared" si="243"/>
        <v>0.31130622874312741</v>
      </c>
      <c r="S2214" s="93">
        <f>(1+H2214)^((5-Dashboard!$F$9)*3/12)</f>
        <v>1.070104107424249</v>
      </c>
      <c r="T2214" s="93">
        <f t="shared" si="241"/>
        <v>1.4032341814690223</v>
      </c>
      <c r="U2214" s="93">
        <f t="shared" si="241"/>
        <v>1.8400697225455929</v>
      </c>
      <c r="V2214" s="93">
        <f t="shared" si="241"/>
        <v>2.412894888495674</v>
      </c>
      <c r="W2214" s="93">
        <f t="shared" si="241"/>
        <v>3.1640440965868311</v>
      </c>
      <c r="X2214" s="93">
        <f t="shared" si="241"/>
        <v>4.1490307318722328</v>
      </c>
      <c r="Y2214" s="93">
        <f t="shared" si="240"/>
        <v>5.4406498419507159</v>
      </c>
      <c r="Z2214" s="93">
        <f t="shared" si="240"/>
        <v>7.1343580261602852</v>
      </c>
      <c r="AA2214" s="93">
        <f t="shared" si="240"/>
        <v>9.3553281177875061</v>
      </c>
      <c r="AB2214" s="93">
        <f t="shared" si="240"/>
        <v>12.267700032790476</v>
      </c>
      <c r="AC2214" s="95">
        <f t="shared" si="240"/>
        <v>16.086711465350419</v>
      </c>
      <c r="AE2214" s="96"/>
    </row>
    <row r="2215" spans="3:31" ht="24.75" customHeight="1" x14ac:dyDescent="0.25">
      <c r="C2215" s="91">
        <f>ABS(E2215-Dashboard!$F$13)</f>
        <v>27.313192543904051</v>
      </c>
      <c r="D2215" s="92">
        <f t="shared" si="242"/>
        <v>0.3114062287431274</v>
      </c>
      <c r="E2215" s="93" cm="1">
        <f t="array" ref="E2215">SUM('DRE + DCF'!$S$41/TIR!S2215,'DRE + DCF'!$U$41:$AD$41/TIR!T2215:AC2215,TIR!F2215)</f>
        <v>22.196807456095947</v>
      </c>
      <c r="F2215" s="100">
        <f>'DRE + DCF'!$AE$38*'DRE + DCF'!$AE$39*(1+G2215)/(R2215-G2215)/AC2215</f>
        <v>6.3572696693292823</v>
      </c>
      <c r="G2215" s="92">
        <f>R2215*(1-'DRE + DCF'!$AE$39)</f>
        <v>0.18684373724587644</v>
      </c>
      <c r="H2215" s="94">
        <f t="shared" si="238"/>
        <v>0.3114062287431274</v>
      </c>
      <c r="I2215" s="94">
        <f t="shared" si="243"/>
        <v>0.3114062287431274</v>
      </c>
      <c r="J2215" s="94">
        <f t="shared" si="243"/>
        <v>0.3114062287431274</v>
      </c>
      <c r="K2215" s="94">
        <f t="shared" si="243"/>
        <v>0.3114062287431274</v>
      </c>
      <c r="L2215" s="94">
        <f t="shared" si="243"/>
        <v>0.3114062287431274</v>
      </c>
      <c r="M2215" s="94">
        <f t="shared" si="243"/>
        <v>0.3114062287431274</v>
      </c>
      <c r="N2215" s="94">
        <f t="shared" si="243"/>
        <v>0.3114062287431274</v>
      </c>
      <c r="O2215" s="94">
        <f t="shared" si="243"/>
        <v>0.3114062287431274</v>
      </c>
      <c r="P2215" s="94">
        <f t="shared" si="243"/>
        <v>0.3114062287431274</v>
      </c>
      <c r="Q2215" s="94">
        <f t="shared" si="243"/>
        <v>0.3114062287431274</v>
      </c>
      <c r="R2215" s="94">
        <f t="shared" si="243"/>
        <v>0.3114062287431274</v>
      </c>
      <c r="S2215" s="93">
        <f>(1+H2215)^((5-Dashboard!$F$9)*3/12)</f>
        <v>1.0701245083321966</v>
      </c>
      <c r="T2215" s="93">
        <f t="shared" si="241"/>
        <v>1.4033679457575194</v>
      </c>
      <c r="U2215" s="93">
        <f t="shared" si="241"/>
        <v>1.8403854652848584</v>
      </c>
      <c r="V2215" s="93">
        <f t="shared" si="241"/>
        <v>2.413492962462882</v>
      </c>
      <c r="W2215" s="93">
        <f t="shared" si="241"/>
        <v>3.1650697040015263</v>
      </c>
      <c r="X2215" s="93">
        <f t="shared" si="241"/>
        <v>4.1506921242337684</v>
      </c>
      <c r="Y2215" s="93">
        <f t="shared" si="240"/>
        <v>5.4432435053152064</v>
      </c>
      <c r="Z2215" s="93">
        <f t="shared" si="240"/>
        <v>7.138303437435936</v>
      </c>
      <c r="AA2215" s="93">
        <f t="shared" si="240"/>
        <v>9.3612155905119643</v>
      </c>
      <c r="AB2215" s="93">
        <f t="shared" si="240"/>
        <v>12.276356434004663</v>
      </c>
      <c r="AC2215" s="95">
        <f t="shared" si="240"/>
        <v>16.099290293824485</v>
      </c>
      <c r="AE2215" s="96"/>
    </row>
    <row r="2216" spans="3:31" ht="24.75" customHeight="1" x14ac:dyDescent="0.25">
      <c r="C2216" s="91">
        <f>ABS(E2216-Dashboard!$F$13)</f>
        <v>27.324865103433204</v>
      </c>
      <c r="D2216" s="92">
        <f t="shared" si="242"/>
        <v>0.31150622874312739</v>
      </c>
      <c r="E2216" s="93" cm="1">
        <f t="array" ref="E2216">SUM('DRE + DCF'!$S$41/TIR!S2216,'DRE + DCF'!$U$41:$AD$41/TIR!T2216:AC2216,TIR!F2216)</f>
        <v>22.185134896566794</v>
      </c>
      <c r="F2216" s="100">
        <f>'DRE + DCF'!$AE$38*'DRE + DCF'!$AE$39*(1+G2216)/(R2216-G2216)/AC2216</f>
        <v>6.3505847453123145</v>
      </c>
      <c r="G2216" s="92">
        <f>R2216*(1-'DRE + DCF'!$AE$39)</f>
        <v>0.18690373724587642</v>
      </c>
      <c r="H2216" s="94">
        <f t="shared" si="238"/>
        <v>0.31150622874312739</v>
      </c>
      <c r="I2216" s="94">
        <f t="shared" si="243"/>
        <v>0.31150622874312739</v>
      </c>
      <c r="J2216" s="94">
        <f t="shared" si="243"/>
        <v>0.31150622874312739</v>
      </c>
      <c r="K2216" s="94">
        <f t="shared" si="243"/>
        <v>0.31150622874312739</v>
      </c>
      <c r="L2216" s="94">
        <f t="shared" si="243"/>
        <v>0.31150622874312739</v>
      </c>
      <c r="M2216" s="94">
        <f t="shared" si="243"/>
        <v>0.31150622874312739</v>
      </c>
      <c r="N2216" s="94">
        <f t="shared" si="243"/>
        <v>0.31150622874312739</v>
      </c>
      <c r="O2216" s="94">
        <f t="shared" si="243"/>
        <v>0.31150622874312739</v>
      </c>
      <c r="P2216" s="94">
        <f t="shared" si="243"/>
        <v>0.31150622874312739</v>
      </c>
      <c r="Q2216" s="94">
        <f t="shared" si="243"/>
        <v>0.31150622874312739</v>
      </c>
      <c r="R2216" s="94">
        <f t="shared" si="243"/>
        <v>0.31150622874312739</v>
      </c>
      <c r="S2216" s="93">
        <f>(1+H2216)^((5-Dashboard!$F$9)*3/12)</f>
        <v>1.0701449080734391</v>
      </c>
      <c r="T2216" s="93">
        <f t="shared" si="241"/>
        <v>1.4035017125960569</v>
      </c>
      <c r="U2216" s="93">
        <f t="shared" si="241"/>
        <v>1.8407012381213752</v>
      </c>
      <c r="V2216" s="93">
        <f t="shared" si="241"/>
        <v>2.41409113905137</v>
      </c>
      <c r="W2216" s="93">
        <f t="shared" si="241"/>
        <v>3.1660955656194631</v>
      </c>
      <c r="X2216" s="93">
        <f t="shared" si="241"/>
        <v>4.1523540551059206</v>
      </c>
      <c r="Y2216" s="93">
        <f t="shared" si="240"/>
        <v>5.4458382072181983</v>
      </c>
      <c r="Z2216" s="93">
        <f t="shared" si="240"/>
        <v>7.1422507294939734</v>
      </c>
      <c r="AA2216" s="93">
        <f t="shared" si="240"/>
        <v>9.3671063189764912</v>
      </c>
      <c r="AB2216" s="93">
        <f t="shared" si="240"/>
        <v>12.285018282636775</v>
      </c>
      <c r="AC2216" s="95">
        <f t="shared" si="240"/>
        <v>16.111877997901328</v>
      </c>
      <c r="AE2216" s="96"/>
    </row>
    <row r="2217" spans="3:31" ht="24.75" customHeight="1" x14ac:dyDescent="0.25">
      <c r="C2217" s="91">
        <f>ABS(E2217-Dashboard!$F$13)</f>
        <v>27.336526946414281</v>
      </c>
      <c r="D2217" s="92">
        <f t="shared" si="242"/>
        <v>0.31160622874312738</v>
      </c>
      <c r="E2217" s="93" cm="1">
        <f t="array" ref="E2217">SUM('DRE + DCF'!$S$41/TIR!S2217,'DRE + DCF'!$U$41:$AD$41/TIR!T2217:AC2217,TIR!F2217)</f>
        <v>22.173473053585717</v>
      </c>
      <c r="F2217" s="100">
        <f>'DRE + DCF'!$AE$38*'DRE + DCF'!$AE$39*(1+G2217)/(R2217-G2217)/AC2217</f>
        <v>6.3439078663588848</v>
      </c>
      <c r="G2217" s="92">
        <f>R2217*(1-'DRE + DCF'!$AE$39)</f>
        <v>0.18696373724587642</v>
      </c>
      <c r="H2217" s="94">
        <f t="shared" si="238"/>
        <v>0.31160622874312738</v>
      </c>
      <c r="I2217" s="94">
        <f t="shared" si="243"/>
        <v>0.31160622874312738</v>
      </c>
      <c r="J2217" s="94">
        <f t="shared" si="243"/>
        <v>0.31160622874312738</v>
      </c>
      <c r="K2217" s="94">
        <f t="shared" si="243"/>
        <v>0.31160622874312738</v>
      </c>
      <c r="L2217" s="94">
        <f t="shared" si="243"/>
        <v>0.31160622874312738</v>
      </c>
      <c r="M2217" s="94">
        <f t="shared" si="243"/>
        <v>0.31160622874312738</v>
      </c>
      <c r="N2217" s="94">
        <f t="shared" si="243"/>
        <v>0.31160622874312738</v>
      </c>
      <c r="O2217" s="94">
        <f t="shared" si="243"/>
        <v>0.31160622874312738</v>
      </c>
      <c r="P2217" s="94">
        <f t="shared" si="243"/>
        <v>0.31160622874312738</v>
      </c>
      <c r="Q2217" s="94">
        <f t="shared" si="243"/>
        <v>0.31160622874312738</v>
      </c>
      <c r="R2217" s="94">
        <f t="shared" si="243"/>
        <v>0.31160622874312738</v>
      </c>
      <c r="S2217" s="93">
        <f>(1+H2217)^((5-Dashboard!$F$9)*3/12)</f>
        <v>1.070165306648132</v>
      </c>
      <c r="T2217" s="93">
        <f t="shared" si="241"/>
        <v>1.403635481984489</v>
      </c>
      <c r="U2217" s="93">
        <f t="shared" si="241"/>
        <v>1.8410170410557174</v>
      </c>
      <c r="V2217" s="93">
        <f t="shared" si="241"/>
        <v>2.4146894182709207</v>
      </c>
      <c r="W2217" s="93">
        <f t="shared" si="241"/>
        <v>3.1671216814842582</v>
      </c>
      <c r="X2217" s="93">
        <f t="shared" si="241"/>
        <v>4.1540165246221603</v>
      </c>
      <c r="Y2217" s="93">
        <f t="shared" si="240"/>
        <v>5.4484339479963042</v>
      </c>
      <c r="Z2217" s="93">
        <f t="shared" si="240"/>
        <v>7.146199903087461</v>
      </c>
      <c r="AA2217" s="93">
        <f t="shared" si="240"/>
        <v>9.373000304733047</v>
      </c>
      <c r="AB2217" s="93">
        <f t="shared" si="240"/>
        <v>12.293685581699096</v>
      </c>
      <c r="AC2217" s="95">
        <f t="shared" si="240"/>
        <v>16.124474583166112</v>
      </c>
      <c r="AE2217" s="96"/>
    </row>
    <row r="2218" spans="3:31" ht="24.75" customHeight="1" x14ac:dyDescent="0.25">
      <c r="C2218" s="91">
        <f>ABS(E2218-Dashboard!$F$13)</f>
        <v>27.348178085762825</v>
      </c>
      <c r="D2218" s="92">
        <f t="shared" si="242"/>
        <v>0.31170622874312737</v>
      </c>
      <c r="E2218" s="93" cm="1">
        <f t="array" ref="E2218">SUM('DRE + DCF'!$S$41/TIR!S2218,'DRE + DCF'!$U$41:$AD$41/TIR!T2218:AC2218,TIR!F2218)</f>
        <v>22.161821914237173</v>
      </c>
      <c r="F2218" s="100">
        <f>'DRE + DCF'!$AE$38*'DRE + DCF'!$AE$39*(1+G2218)/(R2218-G2218)/AC2218</f>
        <v>6.3372390213988448</v>
      </c>
      <c r="G2218" s="92">
        <f>R2218*(1-'DRE + DCF'!$AE$39)</f>
        <v>0.18702373724587643</v>
      </c>
      <c r="H2218" s="94">
        <f t="shared" si="238"/>
        <v>0.31170622874312737</v>
      </c>
      <c r="I2218" s="94">
        <f t="shared" si="243"/>
        <v>0.31170622874312737</v>
      </c>
      <c r="J2218" s="94">
        <f t="shared" si="243"/>
        <v>0.31170622874312737</v>
      </c>
      <c r="K2218" s="94">
        <f t="shared" si="243"/>
        <v>0.31170622874312737</v>
      </c>
      <c r="L2218" s="94">
        <f t="shared" ref="I2218:R2243" si="244">$D2218</f>
        <v>0.31170622874312737</v>
      </c>
      <c r="M2218" s="94">
        <f t="shared" si="244"/>
        <v>0.31170622874312737</v>
      </c>
      <c r="N2218" s="94">
        <f t="shared" si="244"/>
        <v>0.31170622874312737</v>
      </c>
      <c r="O2218" s="94">
        <f t="shared" si="244"/>
        <v>0.31170622874312737</v>
      </c>
      <c r="P2218" s="94">
        <f t="shared" si="244"/>
        <v>0.31170622874312737</v>
      </c>
      <c r="Q2218" s="94">
        <f t="shared" si="244"/>
        <v>0.31170622874312737</v>
      </c>
      <c r="R2218" s="94">
        <f t="shared" si="244"/>
        <v>0.31170622874312737</v>
      </c>
      <c r="S2218" s="93">
        <f>(1+H2218)^((5-Dashboard!$F$9)*3/12)</f>
        <v>1.0701857040564313</v>
      </c>
      <c r="T2218" s="93">
        <f t="shared" si="241"/>
        <v>1.40376925392267</v>
      </c>
      <c r="U2218" s="93">
        <f t="shared" si="241"/>
        <v>1.8413328740884591</v>
      </c>
      <c r="V2218" s="93">
        <f t="shared" si="241"/>
        <v>2.4152878001313165</v>
      </c>
      <c r="W2218" s="93">
        <f t="shared" si="241"/>
        <v>3.1681480516395335</v>
      </c>
      <c r="X2218" s="93">
        <f t="shared" si="241"/>
        <v>4.155679532915979</v>
      </c>
      <c r="Y2218" s="93">
        <f t="shared" si="240"/>
        <v>5.45103072798622</v>
      </c>
      <c r="Z2218" s="93">
        <f t="shared" si="240"/>
        <v>7.150150958969709</v>
      </c>
      <c r="AA2218" s="93">
        <f t="shared" si="240"/>
        <v>9.3788975493342122</v>
      </c>
      <c r="AB2218" s="93">
        <f t="shared" si="240"/>
        <v>12.302358334205339</v>
      </c>
      <c r="AC2218" s="95">
        <f t="shared" si="240"/>
        <v>16.137080055207068</v>
      </c>
      <c r="AE2218" s="96"/>
    </row>
    <row r="2219" spans="3:31" ht="24.75" customHeight="1" x14ac:dyDescent="0.25">
      <c r="C2219" s="91">
        <f>ABS(E2219-Dashboard!$F$13)</f>
        <v>27.359818534375464</v>
      </c>
      <c r="D2219" s="92">
        <f t="shared" si="242"/>
        <v>0.31180622874312736</v>
      </c>
      <c r="E2219" s="93" cm="1">
        <f t="array" ref="E2219">SUM('DRE + DCF'!$S$41/TIR!S2219,'DRE + DCF'!$U$41:$AD$41/TIR!T2219:AC2219,TIR!F2219)</f>
        <v>22.150181465624534</v>
      </c>
      <c r="F2219" s="100">
        <f>'DRE + DCF'!$AE$38*'DRE + DCF'!$AE$39*(1+G2219)/(R2219-G2219)/AC2219</f>
        <v>6.3305781993794419</v>
      </c>
      <c r="G2219" s="92">
        <f>R2219*(1-'DRE + DCF'!$AE$39)</f>
        <v>0.1870837372458764</v>
      </c>
      <c r="H2219" s="94">
        <f t="shared" si="238"/>
        <v>0.31180622874312736</v>
      </c>
      <c r="I2219" s="94">
        <f t="shared" si="244"/>
        <v>0.31180622874312736</v>
      </c>
      <c r="J2219" s="94">
        <f t="shared" si="244"/>
        <v>0.31180622874312736</v>
      </c>
      <c r="K2219" s="94">
        <f t="shared" si="244"/>
        <v>0.31180622874312736</v>
      </c>
      <c r="L2219" s="94">
        <f t="shared" si="244"/>
        <v>0.31180622874312736</v>
      </c>
      <c r="M2219" s="94">
        <f t="shared" si="244"/>
        <v>0.31180622874312736</v>
      </c>
      <c r="N2219" s="94">
        <f t="shared" si="244"/>
        <v>0.31180622874312736</v>
      </c>
      <c r="O2219" s="94">
        <f t="shared" si="244"/>
        <v>0.31180622874312736</v>
      </c>
      <c r="P2219" s="94">
        <f t="shared" si="244"/>
        <v>0.31180622874312736</v>
      </c>
      <c r="Q2219" s="94">
        <f t="shared" si="244"/>
        <v>0.31180622874312736</v>
      </c>
      <c r="R2219" s="94">
        <f t="shared" si="244"/>
        <v>0.31180622874312736</v>
      </c>
      <c r="S2219" s="93">
        <f>(1+H2219)^((5-Dashboard!$F$9)*3/12)</f>
        <v>1.0702061002984924</v>
      </c>
      <c r="T2219" s="93">
        <f t="shared" si="241"/>
        <v>1.4039030284104543</v>
      </c>
      <c r="U2219" s="93">
        <f t="shared" si="241"/>
        <v>1.8416487372201737</v>
      </c>
      <c r="V2219" s="93">
        <f t="shared" si="241"/>
        <v>2.415886284642339</v>
      </c>
      <c r="W2219" s="93">
        <f t="shared" si="241"/>
        <v>3.1691746761289123</v>
      </c>
      <c r="X2219" s="93">
        <f t="shared" si="241"/>
        <v>4.1573430801208904</v>
      </c>
      <c r="Y2219" s="93">
        <f t="shared" si="240"/>
        <v>5.4536285475247226</v>
      </c>
      <c r="Z2219" s="93">
        <f t="shared" si="240"/>
        <v>7.1541038978942657</v>
      </c>
      <c r="AA2219" s="93">
        <f t="shared" si="240"/>
        <v>9.384798054333185</v>
      </c>
      <c r="AB2219" s="93">
        <f t="shared" si="240"/>
        <v>12.311036543170655</v>
      </c>
      <c r="AC2219" s="95">
        <f t="shared" si="240"/>
        <v>16.149694419615525</v>
      </c>
      <c r="AE2219" s="96"/>
    </row>
    <row r="2220" spans="3:31" ht="24.75" customHeight="1" x14ac:dyDescent="0.25">
      <c r="C2220" s="91">
        <f>ABS(E2220-Dashboard!$F$13)</f>
        <v>27.37144830512991</v>
      </c>
      <c r="D2220" s="92">
        <f t="shared" si="242"/>
        <v>0.31190622874312735</v>
      </c>
      <c r="E2220" s="93" cm="1">
        <f t="array" ref="E2220">SUM('DRE + DCF'!$S$41/TIR!S2220,'DRE + DCF'!$U$41:$AD$41/TIR!T2220:AC2220,TIR!F2220)</f>
        <v>22.138551694870088</v>
      </c>
      <c r="F2220" s="100">
        <f>'DRE + DCF'!$AE$38*'DRE + DCF'!$AE$39*(1+G2220)/(R2220-G2220)/AC2220</f>
        <v>6.3239253892653222</v>
      </c>
      <c r="G2220" s="92">
        <f>R2220*(1-'DRE + DCF'!$AE$39)</f>
        <v>0.18714373724587641</v>
      </c>
      <c r="H2220" s="94">
        <f t="shared" si="238"/>
        <v>0.31190622874312735</v>
      </c>
      <c r="I2220" s="94">
        <f t="shared" si="244"/>
        <v>0.31190622874312735</v>
      </c>
      <c r="J2220" s="94">
        <f t="shared" si="244"/>
        <v>0.31190622874312735</v>
      </c>
      <c r="K2220" s="94">
        <f t="shared" si="244"/>
        <v>0.31190622874312735</v>
      </c>
      <c r="L2220" s="94">
        <f t="shared" si="244"/>
        <v>0.31190622874312735</v>
      </c>
      <c r="M2220" s="94">
        <f t="shared" si="244"/>
        <v>0.31190622874312735</v>
      </c>
      <c r="N2220" s="94">
        <f t="shared" si="244"/>
        <v>0.31190622874312735</v>
      </c>
      <c r="O2220" s="94">
        <f t="shared" si="244"/>
        <v>0.31190622874312735</v>
      </c>
      <c r="P2220" s="94">
        <f t="shared" si="244"/>
        <v>0.31190622874312735</v>
      </c>
      <c r="Q2220" s="94">
        <f t="shared" si="244"/>
        <v>0.31190622874312735</v>
      </c>
      <c r="R2220" s="94">
        <f t="shared" si="244"/>
        <v>0.31190622874312735</v>
      </c>
      <c r="S2220" s="93">
        <f>(1+H2220)^((5-Dashboard!$F$9)*3/12)</f>
        <v>1.0702264953744709</v>
      </c>
      <c r="T2220" s="93">
        <f t="shared" si="241"/>
        <v>1.4040368054476962</v>
      </c>
      <c r="U2220" s="93">
        <f t="shared" si="241"/>
        <v>1.841964630451435</v>
      </c>
      <c r="V2220" s="93">
        <f t="shared" si="241"/>
        <v>2.4164848718137701</v>
      </c>
      <c r="W2220" s="93">
        <f t="shared" si="241"/>
        <v>3.1702015549960225</v>
      </c>
      <c r="X2220" s="93">
        <f t="shared" si="241"/>
        <v>4.1590071663704302</v>
      </c>
      <c r="Y2220" s="93">
        <f t="shared" si="240"/>
        <v>5.4562274069486714</v>
      </c>
      <c r="Z2220" s="93">
        <f t="shared" si="240"/>
        <v>7.1580587206149247</v>
      </c>
      <c r="AA2220" s="93">
        <f t="shared" si="240"/>
        <v>9.3907018212837805</v>
      </c>
      <c r="AB2220" s="93">
        <f t="shared" si="240"/>
        <v>12.319720211611623</v>
      </c>
      <c r="AC2220" s="95">
        <f t="shared" si="240"/>
        <v>16.162317681985886</v>
      </c>
      <c r="AE2220" s="96"/>
    </row>
    <row r="2221" spans="3:31" ht="24.75" customHeight="1" x14ac:dyDescent="0.25">
      <c r="C2221" s="91">
        <f>ABS(E2221-Dashboard!$F$13)</f>
        <v>27.383067410885062</v>
      </c>
      <c r="D2221" s="92">
        <f t="shared" si="242"/>
        <v>0.31200622874312733</v>
      </c>
      <c r="E2221" s="93" cm="1">
        <f t="array" ref="E2221">SUM('DRE + DCF'!$S$41/TIR!S2221,'DRE + DCF'!$U$41:$AD$41/TIR!T2221:AC2221,TIR!F2221)</f>
        <v>22.126932589114936</v>
      </c>
      <c r="F2221" s="100">
        <f>'DRE + DCF'!$AE$38*'DRE + DCF'!$AE$39*(1+G2221)/(R2221-G2221)/AC2221</f>
        <v>6.3172805800384531</v>
      </c>
      <c r="G2221" s="92">
        <f>R2221*(1-'DRE + DCF'!$AE$39)</f>
        <v>0.18720373724587638</v>
      </c>
      <c r="H2221" s="94">
        <f t="shared" si="238"/>
        <v>0.31200622874312733</v>
      </c>
      <c r="I2221" s="94">
        <f t="shared" si="244"/>
        <v>0.31200622874312733</v>
      </c>
      <c r="J2221" s="94">
        <f t="shared" si="244"/>
        <v>0.31200622874312733</v>
      </c>
      <c r="K2221" s="94">
        <f t="shared" si="244"/>
        <v>0.31200622874312733</v>
      </c>
      <c r="L2221" s="94">
        <f t="shared" si="244"/>
        <v>0.31200622874312733</v>
      </c>
      <c r="M2221" s="94">
        <f t="shared" si="244"/>
        <v>0.31200622874312733</v>
      </c>
      <c r="N2221" s="94">
        <f t="shared" si="244"/>
        <v>0.31200622874312733</v>
      </c>
      <c r="O2221" s="94">
        <f t="shared" si="244"/>
        <v>0.31200622874312733</v>
      </c>
      <c r="P2221" s="94">
        <f t="shared" si="244"/>
        <v>0.31200622874312733</v>
      </c>
      <c r="Q2221" s="94">
        <f t="shared" si="244"/>
        <v>0.31200622874312733</v>
      </c>
      <c r="R2221" s="94">
        <f t="shared" si="244"/>
        <v>0.31200622874312733</v>
      </c>
      <c r="S2221" s="93">
        <f>(1+H2221)^((5-Dashboard!$F$9)*3/12)</f>
        <v>1.0702468892845223</v>
      </c>
      <c r="T2221" s="93">
        <f t="shared" si="241"/>
        <v>1.4041705850342494</v>
      </c>
      <c r="U2221" s="93">
        <f t="shared" si="241"/>
        <v>1.8422805537828164</v>
      </c>
      <c r="V2221" s="93">
        <f t="shared" si="241"/>
        <v>2.4170835616553932</v>
      </c>
      <c r="W2221" s="93">
        <f t="shared" si="241"/>
        <v>3.1712286882844989</v>
      </c>
      <c r="X2221" s="93">
        <f t="shared" si="241"/>
        <v>4.1606717917981602</v>
      </c>
      <c r="Y2221" s="93">
        <f t="shared" si="240"/>
        <v>5.4588273065950146</v>
      </c>
      <c r="Z2221" s="93">
        <f t="shared" si="240"/>
        <v>7.162015427885728</v>
      </c>
      <c r="AA2221" s="93">
        <f t="shared" si="240"/>
        <v>9.3966088517404494</v>
      </c>
      <c r="AB2221" s="93">
        <f t="shared" si="240"/>
        <v>12.328409342546275</v>
      </c>
      <c r="AC2221" s="95">
        <f t="shared" si="240"/>
        <v>16.174949847915677</v>
      </c>
      <c r="AE2221" s="96"/>
    </row>
    <row r="2222" spans="3:31" ht="24.75" customHeight="1" x14ac:dyDescent="0.25">
      <c r="C2222" s="91">
        <f>ABS(E2222-Dashboard!$F$13)</f>
        <v>27.39467586448097</v>
      </c>
      <c r="D2222" s="92">
        <f t="shared" si="242"/>
        <v>0.31210622874312732</v>
      </c>
      <c r="E2222" s="93" cm="1">
        <f t="array" ref="E2222">SUM('DRE + DCF'!$S$41/TIR!S2222,'DRE + DCF'!$U$41:$AD$41/TIR!T2222:AC2222,TIR!F2222)</f>
        <v>22.115324135519028</v>
      </c>
      <c r="F2222" s="100">
        <f>'DRE + DCF'!$AE$38*'DRE + DCF'!$AE$39*(1+G2222)/(R2222-G2222)/AC2222</f>
        <v>6.3106437606981372</v>
      </c>
      <c r="G2222" s="92">
        <f>R2222*(1-'DRE + DCF'!$AE$39)</f>
        <v>0.18726373724587639</v>
      </c>
      <c r="H2222" s="94">
        <f t="shared" si="238"/>
        <v>0.31210622874312732</v>
      </c>
      <c r="I2222" s="94">
        <f t="shared" si="244"/>
        <v>0.31210622874312732</v>
      </c>
      <c r="J2222" s="94">
        <f t="shared" si="244"/>
        <v>0.31210622874312732</v>
      </c>
      <c r="K2222" s="94">
        <f t="shared" si="244"/>
        <v>0.31210622874312732</v>
      </c>
      <c r="L2222" s="94">
        <f t="shared" si="244"/>
        <v>0.31210622874312732</v>
      </c>
      <c r="M2222" s="94">
        <f t="shared" si="244"/>
        <v>0.31210622874312732</v>
      </c>
      <c r="N2222" s="94">
        <f t="shared" si="244"/>
        <v>0.31210622874312732</v>
      </c>
      <c r="O2222" s="94">
        <f t="shared" si="244"/>
        <v>0.31210622874312732</v>
      </c>
      <c r="P2222" s="94">
        <f t="shared" si="244"/>
        <v>0.31210622874312732</v>
      </c>
      <c r="Q2222" s="94">
        <f t="shared" si="244"/>
        <v>0.31210622874312732</v>
      </c>
      <c r="R2222" s="94">
        <f t="shared" si="244"/>
        <v>0.31210622874312732</v>
      </c>
      <c r="S2222" s="93">
        <f>(1+H2222)^((5-Dashboard!$F$9)*3/12)</f>
        <v>1.0702672820288022</v>
      </c>
      <c r="T2222" s="93">
        <f t="shared" si="241"/>
        <v>1.4043043671699686</v>
      </c>
      <c r="U2222" s="93">
        <f t="shared" si="241"/>
        <v>1.8425965072148915</v>
      </c>
      <c r="V2222" s="93">
        <f t="shared" si="241"/>
        <v>2.4176823541769901</v>
      </c>
      <c r="W2222" s="93">
        <f t="shared" si="241"/>
        <v>3.1722560760379763</v>
      </c>
      <c r="X2222" s="93">
        <f t="shared" si="241"/>
        <v>4.1623369565376604</v>
      </c>
      <c r="Y2222" s="93">
        <f t="shared" si="240"/>
        <v>5.461428246800776</v>
      </c>
      <c r="Z2222" s="93">
        <f t="shared" si="240"/>
        <v>7.1659740204609559</v>
      </c>
      <c r="AA2222" s="93">
        <f t="shared" si="240"/>
        <v>9.4025191472582499</v>
      </c>
      <c r="AB2222" s="93">
        <f t="shared" si="240"/>
        <v>12.337103938994067</v>
      </c>
      <c r="AC2222" s="95">
        <f t="shared" si="240"/>
        <v>16.187590923005487</v>
      </c>
      <c r="AE2222" s="96"/>
    </row>
    <row r="2223" spans="3:31" ht="24.75" customHeight="1" x14ac:dyDescent="0.25">
      <c r="C2223" s="91">
        <f>ABS(E2223-Dashboard!$F$13)</f>
        <v>27.406273678738913</v>
      </c>
      <c r="D2223" s="92">
        <f t="shared" si="242"/>
        <v>0.31220622874312731</v>
      </c>
      <c r="E2223" s="93" cm="1">
        <f t="array" ref="E2223">SUM('DRE + DCF'!$S$41/TIR!S2223,'DRE + DCF'!$U$41:$AD$41/TIR!T2223:AC2223,TIR!F2223)</f>
        <v>22.103726321261085</v>
      </c>
      <c r="F2223" s="100">
        <f>'DRE + DCF'!$AE$38*'DRE + DCF'!$AE$39*(1+G2223)/(R2223-G2223)/AC2223</f>
        <v>6.3040149202609514</v>
      </c>
      <c r="G2223" s="92">
        <f>R2223*(1-'DRE + DCF'!$AE$39)</f>
        <v>0.18732373724587639</v>
      </c>
      <c r="H2223" s="94">
        <f t="shared" si="238"/>
        <v>0.31220622874312731</v>
      </c>
      <c r="I2223" s="94">
        <f t="shared" si="244"/>
        <v>0.31220622874312731</v>
      </c>
      <c r="J2223" s="94">
        <f t="shared" si="244"/>
        <v>0.31220622874312731</v>
      </c>
      <c r="K2223" s="94">
        <f t="shared" si="244"/>
        <v>0.31220622874312731</v>
      </c>
      <c r="L2223" s="94">
        <f t="shared" si="244"/>
        <v>0.31220622874312731</v>
      </c>
      <c r="M2223" s="94">
        <f t="shared" si="244"/>
        <v>0.31220622874312731</v>
      </c>
      <c r="N2223" s="94">
        <f t="shared" si="244"/>
        <v>0.31220622874312731</v>
      </c>
      <c r="O2223" s="94">
        <f t="shared" si="244"/>
        <v>0.31220622874312731</v>
      </c>
      <c r="P2223" s="94">
        <f t="shared" si="244"/>
        <v>0.31220622874312731</v>
      </c>
      <c r="Q2223" s="94">
        <f t="shared" si="244"/>
        <v>0.31220622874312731</v>
      </c>
      <c r="R2223" s="94">
        <f t="shared" si="244"/>
        <v>0.31220622874312731</v>
      </c>
      <c r="S2223" s="93">
        <f>(1+H2223)^((5-Dashboard!$F$9)*3/12)</f>
        <v>1.070287673607466</v>
      </c>
      <c r="T2223" s="93">
        <f t="shared" si="241"/>
        <v>1.4044381518547082</v>
      </c>
      <c r="U2223" s="93">
        <f t="shared" si="241"/>
        <v>1.8429124907482342</v>
      </c>
      <c r="V2223" s="93">
        <f t="shared" si="241"/>
        <v>2.4182812493883437</v>
      </c>
      <c r="W2223" s="93">
        <f t="shared" si="241"/>
        <v>3.1732837183000964</v>
      </c>
      <c r="X2223" s="93">
        <f t="shared" si="241"/>
        <v>4.164002660722538</v>
      </c>
      <c r="Y2223" s="93">
        <f t="shared" si="240"/>
        <v>5.464030227903069</v>
      </c>
      <c r="Z2223" s="93">
        <f t="shared" si="240"/>
        <v>7.1699344990951364</v>
      </c>
      <c r="AA2223" s="93">
        <f t="shared" si="240"/>
        <v>9.4084327093928728</v>
      </c>
      <c r="AB2223" s="93">
        <f t="shared" si="240"/>
        <v>12.345804003975905</v>
      </c>
      <c r="AC2223" s="95">
        <f t="shared" si="240"/>
        <v>16.200240912859023</v>
      </c>
      <c r="AE2223" s="96"/>
    </row>
    <row r="2224" spans="3:31" ht="24.75" customHeight="1" x14ac:dyDescent="0.25">
      <c r="C2224" s="91">
        <f>ABS(E2224-Dashboard!$F$13)</f>
        <v>27.417860866461425</v>
      </c>
      <c r="D2224" s="92">
        <f t="shared" si="242"/>
        <v>0.3123062287431273</v>
      </c>
      <c r="E2224" s="93" cm="1">
        <f t="array" ref="E2224">SUM('DRE + DCF'!$S$41/TIR!S2224,'DRE + DCF'!$U$41:$AD$41/TIR!T2224:AC2224,TIR!F2224)</f>
        <v>22.092139133538574</v>
      </c>
      <c r="F2224" s="100">
        <f>'DRE + DCF'!$AE$38*'DRE + DCF'!$AE$39*(1+G2224)/(R2224-G2224)/AC2224</f>
        <v>6.2973940477607178</v>
      </c>
      <c r="G2224" s="92">
        <f>R2224*(1-'DRE + DCF'!$AE$39)</f>
        <v>0.18738373724587637</v>
      </c>
      <c r="H2224" s="94">
        <f t="shared" si="238"/>
        <v>0.3123062287431273</v>
      </c>
      <c r="I2224" s="94">
        <f t="shared" si="244"/>
        <v>0.3123062287431273</v>
      </c>
      <c r="J2224" s="94">
        <f t="shared" si="244"/>
        <v>0.3123062287431273</v>
      </c>
      <c r="K2224" s="94">
        <f t="shared" si="244"/>
        <v>0.3123062287431273</v>
      </c>
      <c r="L2224" s="94">
        <f t="shared" si="244"/>
        <v>0.3123062287431273</v>
      </c>
      <c r="M2224" s="94">
        <f t="shared" si="244"/>
        <v>0.3123062287431273</v>
      </c>
      <c r="N2224" s="94">
        <f t="shared" si="244"/>
        <v>0.3123062287431273</v>
      </c>
      <c r="O2224" s="94">
        <f t="shared" si="244"/>
        <v>0.3123062287431273</v>
      </c>
      <c r="P2224" s="94">
        <f t="shared" si="244"/>
        <v>0.3123062287431273</v>
      </c>
      <c r="Q2224" s="94">
        <f t="shared" si="244"/>
        <v>0.3123062287431273</v>
      </c>
      <c r="R2224" s="94">
        <f t="shared" si="244"/>
        <v>0.3123062287431273</v>
      </c>
      <c r="S2224" s="93">
        <f>(1+H2224)^((5-Dashboard!$F$9)*3/12)</f>
        <v>1.0703080640206692</v>
      </c>
      <c r="T2224" s="93">
        <f t="shared" si="241"/>
        <v>1.404571939088322</v>
      </c>
      <c r="U2224" s="93">
        <f t="shared" si="241"/>
        <v>1.8432285043834173</v>
      </c>
      <c r="V2224" s="93">
        <f t="shared" si="241"/>
        <v>2.4188802472992372</v>
      </c>
      <c r="W2224" s="93">
        <f t="shared" si="241"/>
        <v>3.174311615114505</v>
      </c>
      <c r="X2224" s="93">
        <f t="shared" si="241"/>
        <v>4.165668904486421</v>
      </c>
      <c r="Y2224" s="93">
        <f t="shared" si="240"/>
        <v>5.4666332502390897</v>
      </c>
      <c r="Z2224" s="93">
        <f t="shared" si="240"/>
        <v>7.1738968645430443</v>
      </c>
      <c r="AA2224" s="93">
        <f t="shared" si="240"/>
        <v>9.4143495397006287</v>
      </c>
      <c r="AB2224" s="93">
        <f t="shared" si="240"/>
        <v>12.354509540514128</v>
      </c>
      <c r="AC2224" s="95">
        <f t="shared" si="240"/>
        <v>16.212899823083081</v>
      </c>
      <c r="AE2224" s="96"/>
    </row>
    <row r="2225" spans="3:31" ht="24.75" customHeight="1" x14ac:dyDescent="0.25">
      <c r="C2225" s="91">
        <f>ABS(E2225-Dashboard!$F$13)</f>
        <v>27.429437440432299</v>
      </c>
      <c r="D2225" s="92">
        <f t="shared" si="242"/>
        <v>0.31240622874312729</v>
      </c>
      <c r="E2225" s="93" cm="1">
        <f t="array" ref="E2225">SUM('DRE + DCF'!$S$41/TIR!S2225,'DRE + DCF'!$U$41:$AD$41/TIR!T2225:AC2225,TIR!F2225)</f>
        <v>22.080562559567699</v>
      </c>
      <c r="F2225" s="100">
        <f>'DRE + DCF'!$AE$38*'DRE + DCF'!$AE$39*(1+G2225)/(R2225-G2225)/AC2225</f>
        <v>6.2907811322484948</v>
      </c>
      <c r="G2225" s="92">
        <f>R2225*(1-'DRE + DCF'!$AE$39)</f>
        <v>0.18744373724587637</v>
      </c>
      <c r="H2225" s="94">
        <f t="shared" si="238"/>
        <v>0.31240622874312729</v>
      </c>
      <c r="I2225" s="94">
        <f t="shared" si="244"/>
        <v>0.31240622874312729</v>
      </c>
      <c r="J2225" s="94">
        <f t="shared" si="244"/>
        <v>0.31240622874312729</v>
      </c>
      <c r="K2225" s="94">
        <f t="shared" si="244"/>
        <v>0.31240622874312729</v>
      </c>
      <c r="L2225" s="94">
        <f t="shared" si="244"/>
        <v>0.31240622874312729</v>
      </c>
      <c r="M2225" s="94">
        <f t="shared" si="244"/>
        <v>0.31240622874312729</v>
      </c>
      <c r="N2225" s="94">
        <f t="shared" si="244"/>
        <v>0.31240622874312729</v>
      </c>
      <c r="O2225" s="94">
        <f t="shared" si="244"/>
        <v>0.31240622874312729</v>
      </c>
      <c r="P2225" s="94">
        <f t="shared" si="244"/>
        <v>0.31240622874312729</v>
      </c>
      <c r="Q2225" s="94">
        <f t="shared" si="244"/>
        <v>0.31240622874312729</v>
      </c>
      <c r="R2225" s="94">
        <f t="shared" si="244"/>
        <v>0.31240622874312729</v>
      </c>
      <c r="S2225" s="93">
        <f>(1+H2225)^((5-Dashboard!$F$9)*3/12)</f>
        <v>1.0703284532685671</v>
      </c>
      <c r="T2225" s="93">
        <f t="shared" si="241"/>
        <v>1.4047057288706646</v>
      </c>
      <c r="U2225" s="93">
        <f t="shared" si="241"/>
        <v>1.8435445481210149</v>
      </c>
      <c r="V2225" s="93">
        <f t="shared" si="241"/>
        <v>2.4194793479194541</v>
      </c>
      <c r="W2225" s="93">
        <f t="shared" si="241"/>
        <v>3.1753397665248513</v>
      </c>
      <c r="X2225" s="93">
        <f t="shared" si="241"/>
        <v>4.1673356879629626</v>
      </c>
      <c r="Y2225" s="93">
        <f t="shared" si="240"/>
        <v>5.4692373141461177</v>
      </c>
      <c r="Z2225" s="93">
        <f t="shared" si="240"/>
        <v>7.1778611175596971</v>
      </c>
      <c r="AA2225" s="93">
        <f t="shared" si="240"/>
        <v>9.4202696397384518</v>
      </c>
      <c r="AB2225" s="93">
        <f t="shared" si="240"/>
        <v>12.363220551632519</v>
      </c>
      <c r="AC2225" s="95">
        <f t="shared" si="240"/>
        <v>16.22556765928756</v>
      </c>
      <c r="AE2225" s="96"/>
    </row>
    <row r="2226" spans="3:31" ht="24.75" customHeight="1" x14ac:dyDescent="0.25">
      <c r="C2226" s="91">
        <f>ABS(E2226-Dashboard!$F$13)</f>
        <v>27.441003413416638</v>
      </c>
      <c r="D2226" s="92">
        <f t="shared" si="242"/>
        <v>0.31250622874312728</v>
      </c>
      <c r="E2226" s="93" cm="1">
        <f t="array" ref="E2226">SUM('DRE + DCF'!$S$41/TIR!S2226,'DRE + DCF'!$U$41:$AD$41/TIR!T2226:AC2226,TIR!F2226)</f>
        <v>22.06899658658336</v>
      </c>
      <c r="F2226" s="100">
        <f>'DRE + DCF'!$AE$38*'DRE + DCF'!$AE$39*(1+G2226)/(R2226-G2226)/AC2226</f>
        <v>6.2841761627925266</v>
      </c>
      <c r="G2226" s="92">
        <f>R2226*(1-'DRE + DCF'!$AE$39)</f>
        <v>0.18750373724587635</v>
      </c>
      <c r="H2226" s="94">
        <f t="shared" si="238"/>
        <v>0.31250622874312728</v>
      </c>
      <c r="I2226" s="94">
        <f t="shared" si="244"/>
        <v>0.31250622874312728</v>
      </c>
      <c r="J2226" s="94">
        <f t="shared" si="244"/>
        <v>0.31250622874312728</v>
      </c>
      <c r="K2226" s="94">
        <f t="shared" si="244"/>
        <v>0.31250622874312728</v>
      </c>
      <c r="L2226" s="94">
        <f t="shared" si="244"/>
        <v>0.31250622874312728</v>
      </c>
      <c r="M2226" s="94">
        <f t="shared" si="244"/>
        <v>0.31250622874312728</v>
      </c>
      <c r="N2226" s="94">
        <f t="shared" si="244"/>
        <v>0.31250622874312728</v>
      </c>
      <c r="O2226" s="94">
        <f t="shared" si="244"/>
        <v>0.31250622874312728</v>
      </c>
      <c r="P2226" s="94">
        <f t="shared" si="244"/>
        <v>0.31250622874312728</v>
      </c>
      <c r="Q2226" s="94">
        <f t="shared" si="244"/>
        <v>0.31250622874312728</v>
      </c>
      <c r="R2226" s="94">
        <f t="shared" si="244"/>
        <v>0.31250622874312728</v>
      </c>
      <c r="S2226" s="93">
        <f>(1+H2226)^((5-Dashboard!$F$9)*3/12)</f>
        <v>1.0703488413513151</v>
      </c>
      <c r="T2226" s="93">
        <f t="shared" si="241"/>
        <v>1.4048395212015905</v>
      </c>
      <c r="U2226" s="93">
        <f t="shared" si="241"/>
        <v>1.8438606219616001</v>
      </c>
      <c r="V2226" s="93">
        <f t="shared" si="241"/>
        <v>2.4200785512587766</v>
      </c>
      <c r="W2226" s="93">
        <f t="shared" si="241"/>
        <v>3.1763681725747879</v>
      </c>
      <c r="X2226" s="93">
        <f t="shared" si="241"/>
        <v>4.1690030112858336</v>
      </c>
      <c r="Y2226" s="93">
        <f t="shared" si="240"/>
        <v>5.4718424199615106</v>
      </c>
      <c r="Z2226" s="93">
        <f t="shared" si="240"/>
        <v>7.1818272589003493</v>
      </c>
      <c r="AA2226" s="93">
        <f t="shared" si="240"/>
        <v>9.426193011063889</v>
      </c>
      <c r="AB2226" s="93">
        <f t="shared" si="240"/>
        <v>12.371937040356288</v>
      </c>
      <c r="AC2226" s="95">
        <f t="shared" si="240"/>
        <v>16.238244427085441</v>
      </c>
      <c r="AE2226" s="96"/>
    </row>
    <row r="2227" spans="3:31" ht="24.75" customHeight="1" x14ac:dyDescent="0.25">
      <c r="C2227" s="91">
        <f>ABS(E2227-Dashboard!$F$13)</f>
        <v>27.452558798160904</v>
      </c>
      <c r="D2227" s="92">
        <f t="shared" si="242"/>
        <v>0.31260622874312727</v>
      </c>
      <c r="E2227" s="93" cm="1">
        <f t="array" ref="E2227">SUM('DRE + DCF'!$S$41/TIR!S2227,'DRE + DCF'!$U$41:$AD$41/TIR!T2227:AC2227,TIR!F2227)</f>
        <v>22.057441201839094</v>
      </c>
      <c r="F2227" s="100">
        <f>'DRE + DCF'!$AE$38*'DRE + DCF'!$AE$39*(1+G2227)/(R2227-G2227)/AC2227</f>
        <v>6.277579128478215</v>
      </c>
      <c r="G2227" s="92">
        <f>R2227*(1-'DRE + DCF'!$AE$39)</f>
        <v>0.18756373724587636</v>
      </c>
      <c r="H2227" s="94">
        <f t="shared" ref="H2227:H2290" si="245">$D2227</f>
        <v>0.31260622874312727</v>
      </c>
      <c r="I2227" s="94">
        <f t="shared" si="244"/>
        <v>0.31260622874312727</v>
      </c>
      <c r="J2227" s="94">
        <f t="shared" si="244"/>
        <v>0.31260622874312727</v>
      </c>
      <c r="K2227" s="94">
        <f t="shared" si="244"/>
        <v>0.31260622874312727</v>
      </c>
      <c r="L2227" s="94">
        <f t="shared" si="244"/>
        <v>0.31260622874312727</v>
      </c>
      <c r="M2227" s="94">
        <f t="shared" si="244"/>
        <v>0.31260622874312727</v>
      </c>
      <c r="N2227" s="94">
        <f t="shared" si="244"/>
        <v>0.31260622874312727</v>
      </c>
      <c r="O2227" s="94">
        <f t="shared" si="244"/>
        <v>0.31260622874312727</v>
      </c>
      <c r="P2227" s="94">
        <f t="shared" si="244"/>
        <v>0.31260622874312727</v>
      </c>
      <c r="Q2227" s="94">
        <f t="shared" si="244"/>
        <v>0.31260622874312727</v>
      </c>
      <c r="R2227" s="94">
        <f t="shared" si="244"/>
        <v>0.31260622874312727</v>
      </c>
      <c r="S2227" s="93">
        <f>(1+H2227)^((5-Dashboard!$F$9)*3/12)</f>
        <v>1.0703692282690689</v>
      </c>
      <c r="T2227" s="93">
        <f t="shared" si="241"/>
        <v>1.4049733160809541</v>
      </c>
      <c r="U2227" s="93">
        <f t="shared" si="241"/>
        <v>1.8441767259057469</v>
      </c>
      <c r="V2227" s="93">
        <f t="shared" si="241"/>
        <v>2.4206778573269903</v>
      </c>
      <c r="W2227" s="93">
        <f t="shared" si="241"/>
        <v>3.1773968333079745</v>
      </c>
      <c r="X2227" s="93">
        <f t="shared" si="241"/>
        <v>4.1706708745887351</v>
      </c>
      <c r="Y2227" s="93">
        <f t="shared" si="240"/>
        <v>5.4744485680227202</v>
      </c>
      <c r="Z2227" s="93">
        <f t="shared" si="240"/>
        <v>7.1857952893205166</v>
      </c>
      <c r="AA2227" s="93">
        <f t="shared" si="240"/>
        <v>9.4321196552351321</v>
      </c>
      <c r="AB2227" s="93">
        <f t="shared" si="240"/>
        <v>12.380659009712112</v>
      </c>
      <c r="AC2227" s="95">
        <f t="shared" si="240"/>
        <v>16.250930132092837</v>
      </c>
      <c r="AE2227" s="96"/>
    </row>
    <row r="2228" spans="3:31" ht="24.75" customHeight="1" x14ac:dyDescent="0.25">
      <c r="C2228" s="91">
        <f>ABS(E2228-Dashboard!$F$13)</f>
        <v>27.464103607392918</v>
      </c>
      <c r="D2228" s="92">
        <f t="shared" si="242"/>
        <v>0.31270622874312726</v>
      </c>
      <c r="E2228" s="93" cm="1">
        <f t="array" ref="E2228">SUM('DRE + DCF'!$S$41/TIR!S2228,'DRE + DCF'!$U$41:$AD$41/TIR!T2228:AC2228,TIR!F2228)</f>
        <v>22.04589639260708</v>
      </c>
      <c r="F2228" s="100">
        <f>'DRE + DCF'!$AE$38*'DRE + DCF'!$AE$39*(1+G2228)/(R2228-G2228)/AC2228</f>
        <v>6.2709900184080949</v>
      </c>
      <c r="G2228" s="92">
        <f>R2228*(1-'DRE + DCF'!$AE$39)</f>
        <v>0.18762373724587636</v>
      </c>
      <c r="H2228" s="94">
        <f t="shared" si="245"/>
        <v>0.31270622874312726</v>
      </c>
      <c r="I2228" s="94">
        <f t="shared" si="244"/>
        <v>0.31270622874312726</v>
      </c>
      <c r="J2228" s="94">
        <f t="shared" si="244"/>
        <v>0.31270622874312726</v>
      </c>
      <c r="K2228" s="94">
        <f t="shared" si="244"/>
        <v>0.31270622874312726</v>
      </c>
      <c r="L2228" s="94">
        <f t="shared" si="244"/>
        <v>0.31270622874312726</v>
      </c>
      <c r="M2228" s="94">
        <f t="shared" si="244"/>
        <v>0.31270622874312726</v>
      </c>
      <c r="N2228" s="94">
        <f t="shared" si="244"/>
        <v>0.31270622874312726</v>
      </c>
      <c r="O2228" s="94">
        <f t="shared" si="244"/>
        <v>0.31270622874312726</v>
      </c>
      <c r="P2228" s="94">
        <f t="shared" si="244"/>
        <v>0.31270622874312726</v>
      </c>
      <c r="Q2228" s="94">
        <f t="shared" si="244"/>
        <v>0.31270622874312726</v>
      </c>
      <c r="R2228" s="94">
        <f t="shared" si="244"/>
        <v>0.31270622874312726</v>
      </c>
      <c r="S2228" s="93">
        <f>(1+H2228)^((5-Dashboard!$F$9)*3/12)</f>
        <v>1.0703896140219833</v>
      </c>
      <c r="T2228" s="93">
        <f t="shared" si="241"/>
        <v>1.4051071135086093</v>
      </c>
      <c r="U2228" s="93">
        <f t="shared" si="241"/>
        <v>1.8444928599540278</v>
      </c>
      <c r="V2228" s="93">
        <f t="shared" si="241"/>
        <v>2.4212772661338771</v>
      </c>
      <c r="W2228" s="93">
        <f t="shared" si="241"/>
        <v>3.1784257487680709</v>
      </c>
      <c r="X2228" s="93">
        <f t="shared" si="241"/>
        <v>4.172339278005385</v>
      </c>
      <c r="Y2228" s="93">
        <f t="shared" si="240"/>
        <v>5.4770557586672712</v>
      </c>
      <c r="Z2228" s="93">
        <f t="shared" si="240"/>
        <v>7.189765209575941</v>
      </c>
      <c r="AA2228" s="93">
        <f t="shared" si="240"/>
        <v>9.4380495738109733</v>
      </c>
      <c r="AB2228" s="93">
        <f t="shared" si="240"/>
        <v>12.389386462728082</v>
      </c>
      <c r="AC2228" s="95">
        <f t="shared" si="240"/>
        <v>16.263624779928932</v>
      </c>
      <c r="AE2228" s="96"/>
    </row>
    <row r="2229" spans="3:31" ht="24.75" customHeight="1" x14ac:dyDescent="0.25">
      <c r="C2229" s="91">
        <f>ABS(E2229-Dashboard!$F$13)</f>
        <v>27.475637853821919</v>
      </c>
      <c r="D2229" s="92">
        <f t="shared" si="242"/>
        <v>0.31280622874312725</v>
      </c>
      <c r="E2229" s="93" cm="1">
        <f t="array" ref="E2229">SUM('DRE + DCF'!$S$41/TIR!S2229,'DRE + DCF'!$U$41:$AD$41/TIR!T2229:AC2229,TIR!F2229)</f>
        <v>22.034362146178079</v>
      </c>
      <c r="F2229" s="100">
        <f>'DRE + DCF'!$AE$38*'DRE + DCF'!$AE$39*(1+G2229)/(R2229-G2229)/AC2229</f>
        <v>6.2644088217017933</v>
      </c>
      <c r="G2229" s="92">
        <f>R2229*(1-'DRE + DCF'!$AE$39)</f>
        <v>0.18768373724587634</v>
      </c>
      <c r="H2229" s="94">
        <f t="shared" si="245"/>
        <v>0.31280622874312725</v>
      </c>
      <c r="I2229" s="94">
        <f t="shared" si="244"/>
        <v>0.31280622874312725</v>
      </c>
      <c r="J2229" s="94">
        <f t="shared" si="244"/>
        <v>0.31280622874312725</v>
      </c>
      <c r="K2229" s="94">
        <f t="shared" si="244"/>
        <v>0.31280622874312725</v>
      </c>
      <c r="L2229" s="94">
        <f t="shared" si="244"/>
        <v>0.31280622874312725</v>
      </c>
      <c r="M2229" s="94">
        <f t="shared" si="244"/>
        <v>0.31280622874312725</v>
      </c>
      <c r="N2229" s="94">
        <f t="shared" si="244"/>
        <v>0.31280622874312725</v>
      </c>
      <c r="O2229" s="94">
        <f t="shared" si="244"/>
        <v>0.31280622874312725</v>
      </c>
      <c r="P2229" s="94">
        <f t="shared" si="244"/>
        <v>0.31280622874312725</v>
      </c>
      <c r="Q2229" s="94">
        <f t="shared" si="244"/>
        <v>0.31280622874312725</v>
      </c>
      <c r="R2229" s="94">
        <f t="shared" si="244"/>
        <v>0.31280622874312725</v>
      </c>
      <c r="S2229" s="93">
        <f>(1+H2229)^((5-Dashboard!$F$9)*3/12)</f>
        <v>1.0704099986102138</v>
      </c>
      <c r="T2229" s="93">
        <f t="shared" si="241"/>
        <v>1.4052409134844108</v>
      </c>
      <c r="U2229" s="93">
        <f t="shared" si="241"/>
        <v>1.8448090241070165</v>
      </c>
      <c r="V2229" s="93">
        <f t="shared" si="241"/>
        <v>2.4218767776892212</v>
      </c>
      <c r="W2229" s="93">
        <f t="shared" si="241"/>
        <v>3.1794549189987436</v>
      </c>
      <c r="X2229" s="93">
        <f t="shared" si="241"/>
        <v>4.174008221669526</v>
      </c>
      <c r="Y2229" s="93">
        <f t="shared" si="240"/>
        <v>5.4796639922327772</v>
      </c>
      <c r="Z2229" s="93">
        <f t="shared" si="240"/>
        <v>7.1937370204226214</v>
      </c>
      <c r="AA2229" s="93">
        <f t="shared" si="240"/>
        <v>9.4439827683508426</v>
      </c>
      <c r="AB2229" s="93">
        <f t="shared" si="240"/>
        <v>12.398119402433748</v>
      </c>
      <c r="AC2229" s="95">
        <f t="shared" si="240"/>
        <v>16.276328376216043</v>
      </c>
      <c r="AE2229" s="96"/>
    </row>
    <row r="2230" spans="3:31" ht="24.75" customHeight="1" x14ac:dyDescent="0.25">
      <c r="C2230" s="91">
        <f>ABS(E2230-Dashboard!$F$13)</f>
        <v>27.487161550138573</v>
      </c>
      <c r="D2230" s="92">
        <f t="shared" si="242"/>
        <v>0.31290622874312723</v>
      </c>
      <c r="E2230" s="93" cm="1">
        <f t="array" ref="E2230">SUM('DRE + DCF'!$S$41/TIR!S2230,'DRE + DCF'!$U$41:$AD$41/TIR!T2230:AC2230,TIR!F2230)</f>
        <v>22.022838449861425</v>
      </c>
      <c r="F2230" s="100">
        <f>'DRE + DCF'!$AE$38*'DRE + DCF'!$AE$39*(1+G2230)/(R2230-G2230)/AC2230</f>
        <v>6.2578355274960122</v>
      </c>
      <c r="G2230" s="92">
        <f>R2230*(1-'DRE + DCF'!$AE$39)</f>
        <v>0.18774373724587634</v>
      </c>
      <c r="H2230" s="94">
        <f t="shared" si="245"/>
        <v>0.31290622874312723</v>
      </c>
      <c r="I2230" s="94">
        <f t="shared" si="244"/>
        <v>0.31290622874312723</v>
      </c>
      <c r="J2230" s="94">
        <f t="shared" si="244"/>
        <v>0.31290622874312723</v>
      </c>
      <c r="K2230" s="94">
        <f t="shared" si="244"/>
        <v>0.31290622874312723</v>
      </c>
      <c r="L2230" s="94">
        <f t="shared" si="244"/>
        <v>0.31290622874312723</v>
      </c>
      <c r="M2230" s="94">
        <f t="shared" si="244"/>
        <v>0.31290622874312723</v>
      </c>
      <c r="N2230" s="94">
        <f t="shared" si="244"/>
        <v>0.31290622874312723</v>
      </c>
      <c r="O2230" s="94">
        <f t="shared" si="244"/>
        <v>0.31290622874312723</v>
      </c>
      <c r="P2230" s="94">
        <f t="shared" si="244"/>
        <v>0.31290622874312723</v>
      </c>
      <c r="Q2230" s="94">
        <f t="shared" si="244"/>
        <v>0.31290622874312723</v>
      </c>
      <c r="R2230" s="94">
        <f t="shared" si="244"/>
        <v>0.31290622874312723</v>
      </c>
      <c r="S2230" s="93">
        <f>(1+H2230)^((5-Dashboard!$F$9)*3/12)</f>
        <v>1.0704303820339158</v>
      </c>
      <c r="T2230" s="93">
        <f t="shared" si="241"/>
        <v>1.4053747160082133</v>
      </c>
      <c r="U2230" s="93">
        <f t="shared" si="241"/>
        <v>1.8451252183652866</v>
      </c>
      <c r="V2230" s="93">
        <f t="shared" si="241"/>
        <v>2.4224763920028076</v>
      </c>
      <c r="W2230" s="93">
        <f t="shared" si="241"/>
        <v>3.1804843440436636</v>
      </c>
      <c r="X2230" s="93">
        <f t="shared" si="241"/>
        <v>4.175677705714925</v>
      </c>
      <c r="Y2230" s="93">
        <f t="shared" si="240"/>
        <v>5.482273269056936</v>
      </c>
      <c r="Z2230" s="93">
        <f t="shared" si="240"/>
        <v>7.1977107226167973</v>
      </c>
      <c r="AA2230" s="93">
        <f t="shared" si="240"/>
        <v>9.449919240414788</v>
      </c>
      <c r="AB2230" s="93">
        <f t="shared" si="240"/>
        <v>12.406857831860098</v>
      </c>
      <c r="AC2230" s="95">
        <f t="shared" si="240"/>
        <v>16.289040926579574</v>
      </c>
      <c r="AE2230" s="96"/>
    </row>
    <row r="2231" spans="3:31" ht="24.75" customHeight="1" x14ac:dyDescent="0.25">
      <c r="C2231" s="91">
        <f>ABS(E2231-Dashboard!$F$13)</f>
        <v>27.498674709015042</v>
      </c>
      <c r="D2231" s="92">
        <f t="shared" si="242"/>
        <v>0.31300622874312722</v>
      </c>
      <c r="E2231" s="93" cm="1">
        <f t="array" ref="E2231">SUM('DRE + DCF'!$S$41/TIR!S2231,'DRE + DCF'!$U$41:$AD$41/TIR!T2231:AC2231,TIR!F2231)</f>
        <v>22.011325290984956</v>
      </c>
      <c r="F2231" s="100">
        <f>'DRE + DCF'!$AE$38*'DRE + DCF'!$AE$39*(1+G2231)/(R2231-G2231)/AC2231</f>
        <v>6.2512701249444866</v>
      </c>
      <c r="G2231" s="92">
        <f>R2231*(1-'DRE + DCF'!$AE$39)</f>
        <v>0.18780373724587632</v>
      </c>
      <c r="H2231" s="94">
        <f t="shared" si="245"/>
        <v>0.31300622874312722</v>
      </c>
      <c r="I2231" s="94">
        <f t="shared" si="244"/>
        <v>0.31300622874312722</v>
      </c>
      <c r="J2231" s="94">
        <f t="shared" si="244"/>
        <v>0.31300622874312722</v>
      </c>
      <c r="K2231" s="94">
        <f t="shared" si="244"/>
        <v>0.31300622874312722</v>
      </c>
      <c r="L2231" s="94">
        <f t="shared" si="244"/>
        <v>0.31300622874312722</v>
      </c>
      <c r="M2231" s="94">
        <f t="shared" si="244"/>
        <v>0.31300622874312722</v>
      </c>
      <c r="N2231" s="94">
        <f t="shared" si="244"/>
        <v>0.31300622874312722</v>
      </c>
      <c r="O2231" s="94">
        <f t="shared" si="244"/>
        <v>0.31300622874312722</v>
      </c>
      <c r="P2231" s="94">
        <f t="shared" si="244"/>
        <v>0.31300622874312722</v>
      </c>
      <c r="Q2231" s="94">
        <f t="shared" si="244"/>
        <v>0.31300622874312722</v>
      </c>
      <c r="R2231" s="94">
        <f t="shared" si="244"/>
        <v>0.31300622874312722</v>
      </c>
      <c r="S2231" s="93">
        <f>(1+H2231)^((5-Dashboard!$F$9)*3/12)</f>
        <v>1.0704507642932442</v>
      </c>
      <c r="T2231" s="93">
        <f t="shared" si="241"/>
        <v>1.4055085210798708</v>
      </c>
      <c r="U2231" s="93">
        <f t="shared" si="241"/>
        <v>1.8454414427294112</v>
      </c>
      <c r="V2231" s="93">
        <f t="shared" si="241"/>
        <v>2.4230761090844202</v>
      </c>
      <c r="W2231" s="93">
        <f t="shared" si="241"/>
        <v>3.1815140239465047</v>
      </c>
      <c r="X2231" s="93">
        <f t="shared" si="241"/>
        <v>4.1773477302753719</v>
      </c>
      <c r="Y2231" s="93">
        <f t="shared" ref="Y2231:AC2281" si="246">(X2231)*(1+N2231)</f>
        <v>5.4848835894775281</v>
      </c>
      <c r="Z2231" s="93">
        <f t="shared" si="246"/>
        <v>7.2016863169149561</v>
      </c>
      <c r="AA2231" s="93">
        <f t="shared" si="246"/>
        <v>9.4558589915634883</v>
      </c>
      <c r="AB2231" s="93">
        <f t="shared" si="246"/>
        <v>12.415601754039566</v>
      </c>
      <c r="AC2231" s="95">
        <f t="shared" si="246"/>
        <v>16.301762436648044</v>
      </c>
      <c r="AE2231" s="96"/>
    </row>
    <row r="2232" spans="3:31" ht="24.75" customHeight="1" x14ac:dyDescent="0.25">
      <c r="C2232" s="91">
        <f>ABS(E2232-Dashboard!$F$13)</f>
        <v>27.510177343104939</v>
      </c>
      <c r="D2232" s="92">
        <f t="shared" si="242"/>
        <v>0.31310622874312721</v>
      </c>
      <c r="E2232" s="93" cm="1">
        <f t="array" ref="E2232">SUM('DRE + DCF'!$S$41/TIR!S2232,'DRE + DCF'!$U$41:$AD$41/TIR!T2232:AC2232,TIR!F2232)</f>
        <v>21.999822656895059</v>
      </c>
      <c r="F2232" s="100">
        <f>'DRE + DCF'!$AE$38*'DRE + DCF'!$AE$39*(1+G2232)/(R2232-G2232)/AC2232</f>
        <v>6.244712603217967</v>
      </c>
      <c r="G2232" s="92">
        <f>R2232*(1-'DRE + DCF'!$AE$39)</f>
        <v>0.18786373724587632</v>
      </c>
      <c r="H2232" s="94">
        <f t="shared" si="245"/>
        <v>0.31310622874312721</v>
      </c>
      <c r="I2232" s="94">
        <f t="shared" si="244"/>
        <v>0.31310622874312721</v>
      </c>
      <c r="J2232" s="94">
        <f t="shared" si="244"/>
        <v>0.31310622874312721</v>
      </c>
      <c r="K2232" s="94">
        <f t="shared" si="244"/>
        <v>0.31310622874312721</v>
      </c>
      <c r="L2232" s="94">
        <f t="shared" si="244"/>
        <v>0.31310622874312721</v>
      </c>
      <c r="M2232" s="94">
        <f t="shared" si="244"/>
        <v>0.31310622874312721</v>
      </c>
      <c r="N2232" s="94">
        <f t="shared" si="244"/>
        <v>0.31310622874312721</v>
      </c>
      <c r="O2232" s="94">
        <f t="shared" si="244"/>
        <v>0.31310622874312721</v>
      </c>
      <c r="P2232" s="94">
        <f t="shared" si="244"/>
        <v>0.31310622874312721</v>
      </c>
      <c r="Q2232" s="94">
        <f t="shared" si="244"/>
        <v>0.31310622874312721</v>
      </c>
      <c r="R2232" s="94">
        <f t="shared" si="244"/>
        <v>0.31310622874312721</v>
      </c>
      <c r="S2232" s="93">
        <f>(1+H2232)^((5-Dashboard!$F$9)*3/12)</f>
        <v>1.0704711453883544</v>
      </c>
      <c r="T2232" s="93">
        <f t="shared" ref="T2232:X2282" si="247">(S2232)*(1+I2232)</f>
        <v>1.4056423286992379</v>
      </c>
      <c r="U2232" s="93">
        <f t="shared" si="247"/>
        <v>1.8457576971999634</v>
      </c>
      <c r="V2232" s="93">
        <f t="shared" si="247"/>
        <v>2.423675928943843</v>
      </c>
      <c r="W2232" s="93">
        <f t="shared" si="247"/>
        <v>3.1825439587509452</v>
      </c>
      <c r="X2232" s="93">
        <f t="shared" si="247"/>
        <v>4.179018295484676</v>
      </c>
      <c r="Y2232" s="93">
        <f t="shared" si="246"/>
        <v>5.4874949538324147</v>
      </c>
      <c r="Z2232" s="93">
        <f t="shared" si="246"/>
        <v>7.205663804073823</v>
      </c>
      <c r="AA2232" s="93">
        <f t="shared" si="246"/>
        <v>9.4618020233582332</v>
      </c>
      <c r="AB2232" s="93">
        <f t="shared" si="246"/>
        <v>12.42435117200602</v>
      </c>
      <c r="AC2232" s="95">
        <f t="shared" si="246"/>
        <v>16.314492912053076</v>
      </c>
      <c r="AE2232" s="96"/>
    </row>
    <row r="2233" spans="3:31" ht="24.75" customHeight="1" x14ac:dyDescent="0.25">
      <c r="C2233" s="91">
        <f>ABS(E2233-Dashboard!$F$13)</f>
        <v>27.52166946504348</v>
      </c>
      <c r="D2233" s="92">
        <f t="shared" si="242"/>
        <v>0.3132062287431272</v>
      </c>
      <c r="E2233" s="93" cm="1">
        <f t="array" ref="E2233">SUM('DRE + DCF'!$S$41/TIR!S2233,'DRE + DCF'!$U$41:$AD$41/TIR!T2233:AC2233,TIR!F2233)</f>
        <v>21.988330534956518</v>
      </c>
      <c r="F2233" s="100">
        <f>'DRE + DCF'!$AE$38*'DRE + DCF'!$AE$39*(1+G2233)/(R2233-G2233)/AC2233</f>
        <v>6.2381629515041661</v>
      </c>
      <c r="G2233" s="92">
        <f>R2233*(1-'DRE + DCF'!$AE$39)</f>
        <v>0.18792373724587633</v>
      </c>
      <c r="H2233" s="94">
        <f t="shared" si="245"/>
        <v>0.3132062287431272</v>
      </c>
      <c r="I2233" s="94">
        <f t="shared" si="244"/>
        <v>0.3132062287431272</v>
      </c>
      <c r="J2233" s="94">
        <f t="shared" si="244"/>
        <v>0.3132062287431272</v>
      </c>
      <c r="K2233" s="94">
        <f t="shared" si="244"/>
        <v>0.3132062287431272</v>
      </c>
      <c r="L2233" s="94">
        <f t="shared" si="244"/>
        <v>0.3132062287431272</v>
      </c>
      <c r="M2233" s="94">
        <f t="shared" si="244"/>
        <v>0.3132062287431272</v>
      </c>
      <c r="N2233" s="94">
        <f t="shared" si="244"/>
        <v>0.3132062287431272</v>
      </c>
      <c r="O2233" s="94">
        <f t="shared" si="244"/>
        <v>0.3132062287431272</v>
      </c>
      <c r="P2233" s="94">
        <f t="shared" si="244"/>
        <v>0.3132062287431272</v>
      </c>
      <c r="Q2233" s="94">
        <f t="shared" si="244"/>
        <v>0.3132062287431272</v>
      </c>
      <c r="R2233" s="94">
        <f t="shared" si="244"/>
        <v>0.3132062287431272</v>
      </c>
      <c r="S2233" s="93">
        <f>(1+H2233)^((5-Dashboard!$F$9)*3/12)</f>
        <v>1.0704915253194016</v>
      </c>
      <c r="T2233" s="93">
        <f t="shared" si="247"/>
        <v>1.4057761388661694</v>
      </c>
      <c r="U2233" s="93">
        <f t="shared" si="247"/>
        <v>1.8460739817775169</v>
      </c>
      <c r="V2233" s="93">
        <f t="shared" si="247"/>
        <v>2.4242758515908616</v>
      </c>
      <c r="W2233" s="93">
        <f t="shared" si="247"/>
        <v>3.1835741485006683</v>
      </c>
      <c r="X2233" s="93">
        <f t="shared" si="247"/>
        <v>4.1806894014766751</v>
      </c>
      <c r="Y2233" s="93">
        <f t="shared" si="246"/>
        <v>5.490107362459546</v>
      </c>
      <c r="Z2233" s="93">
        <f t="shared" si="246"/>
        <v>7.2096431848503775</v>
      </c>
      <c r="AA2233" s="93">
        <f t="shared" si="246"/>
        <v>9.4677483373609537</v>
      </c>
      <c r="AB2233" s="93">
        <f t="shared" si="246"/>
        <v>12.433106088794791</v>
      </c>
      <c r="AC2233" s="95">
        <f t="shared" si="246"/>
        <v>16.32723235842942</v>
      </c>
      <c r="AE2233" s="96"/>
    </row>
    <row r="2234" spans="3:31" ht="24.75" customHeight="1" x14ac:dyDescent="0.25">
      <c r="C2234" s="91">
        <f>ABS(E2234-Dashboard!$F$13)</f>
        <v>27.53315108744739</v>
      </c>
      <c r="D2234" s="92">
        <f t="shared" si="242"/>
        <v>0.31330622874312719</v>
      </c>
      <c r="E2234" s="93" cm="1">
        <f t="array" ref="E2234">SUM('DRE + DCF'!$S$41/TIR!S2234,'DRE + DCF'!$U$41:$AD$41/TIR!T2234:AC2234,TIR!F2234)</f>
        <v>21.976848912552608</v>
      </c>
      <c r="F2234" s="100">
        <f>'DRE + DCF'!$AE$38*'DRE + DCF'!$AE$39*(1+G2234)/(R2234-G2234)/AC2234</f>
        <v>6.2316211590077559</v>
      </c>
      <c r="G2234" s="92">
        <f>R2234*(1-'DRE + DCF'!$AE$39)</f>
        <v>0.1879837372458763</v>
      </c>
      <c r="H2234" s="94">
        <f t="shared" si="245"/>
        <v>0.31330622874312719</v>
      </c>
      <c r="I2234" s="94">
        <f t="shared" si="244"/>
        <v>0.31330622874312719</v>
      </c>
      <c r="J2234" s="94">
        <f t="shared" si="244"/>
        <v>0.31330622874312719</v>
      </c>
      <c r="K2234" s="94">
        <f t="shared" si="244"/>
        <v>0.31330622874312719</v>
      </c>
      <c r="L2234" s="94">
        <f t="shared" si="244"/>
        <v>0.31330622874312719</v>
      </c>
      <c r="M2234" s="94">
        <f t="shared" si="244"/>
        <v>0.31330622874312719</v>
      </c>
      <c r="N2234" s="94">
        <f t="shared" si="244"/>
        <v>0.31330622874312719</v>
      </c>
      <c r="O2234" s="94">
        <f t="shared" si="244"/>
        <v>0.31330622874312719</v>
      </c>
      <c r="P2234" s="94">
        <f t="shared" si="244"/>
        <v>0.31330622874312719</v>
      </c>
      <c r="Q2234" s="94">
        <f t="shared" si="244"/>
        <v>0.31330622874312719</v>
      </c>
      <c r="R2234" s="94">
        <f t="shared" si="244"/>
        <v>0.31330622874312719</v>
      </c>
      <c r="S2234" s="93">
        <f>(1+H2234)^((5-Dashboard!$F$9)*3/12)</f>
        <v>1.070511904086541</v>
      </c>
      <c r="T2234" s="93">
        <f t="shared" si="247"/>
        <v>1.4059099515805193</v>
      </c>
      <c r="U2234" s="93">
        <f t="shared" si="247"/>
        <v>1.8463902964626444</v>
      </c>
      <c r="V2234" s="93">
        <f t="shared" si="247"/>
        <v>2.4248758770352601</v>
      </c>
      <c r="W2234" s="93">
        <f t="shared" si="247"/>
        <v>3.1846045932393605</v>
      </c>
      <c r="X2234" s="93">
        <f t="shared" si="247"/>
        <v>4.1823610483852249</v>
      </c>
      <c r="Y2234" s="93">
        <f t="shared" si="246"/>
        <v>5.4927208156969511</v>
      </c>
      <c r="Z2234" s="93">
        <f t="shared" si="246"/>
        <v>7.213624460001836</v>
      </c>
      <c r="AA2234" s="93">
        <f t="shared" si="246"/>
        <v>9.4736979351341883</v>
      </c>
      <c r="AB2234" s="93">
        <f t="shared" si="246"/>
        <v>12.441866507442633</v>
      </c>
      <c r="AC2234" s="95">
        <f t="shared" si="246"/>
        <v>16.339980781414909</v>
      </c>
      <c r="AE2234" s="96"/>
    </row>
    <row r="2235" spans="3:31" ht="24.75" customHeight="1" x14ac:dyDescent="0.25">
      <c r="C2235" s="91">
        <f>ABS(E2235-Dashboard!$F$13)</f>
        <v>27.544622222915017</v>
      </c>
      <c r="D2235" s="92">
        <f t="shared" si="242"/>
        <v>0.31340622874312718</v>
      </c>
      <c r="E2235" s="93" cm="1">
        <f t="array" ref="E2235">SUM('DRE + DCF'!$S$41/TIR!S2235,'DRE + DCF'!$U$41:$AD$41/TIR!T2235:AC2235,TIR!F2235)</f>
        <v>21.965377777084981</v>
      </c>
      <c r="F2235" s="100">
        <f>'DRE + DCF'!$AE$38*'DRE + DCF'!$AE$39*(1+G2235)/(R2235-G2235)/AC2235</f>
        <v>6.2250872149503174</v>
      </c>
      <c r="G2235" s="92">
        <f>R2235*(1-'DRE + DCF'!$AE$39)</f>
        <v>0.18804373724587631</v>
      </c>
      <c r="H2235" s="94">
        <f t="shared" si="245"/>
        <v>0.31340622874312718</v>
      </c>
      <c r="I2235" s="94">
        <f t="shared" si="244"/>
        <v>0.31340622874312718</v>
      </c>
      <c r="J2235" s="94">
        <f t="shared" si="244"/>
        <v>0.31340622874312718</v>
      </c>
      <c r="K2235" s="94">
        <f t="shared" si="244"/>
        <v>0.31340622874312718</v>
      </c>
      <c r="L2235" s="94">
        <f t="shared" si="244"/>
        <v>0.31340622874312718</v>
      </c>
      <c r="M2235" s="94">
        <f t="shared" si="244"/>
        <v>0.31340622874312718</v>
      </c>
      <c r="N2235" s="94">
        <f t="shared" si="244"/>
        <v>0.31340622874312718</v>
      </c>
      <c r="O2235" s="94">
        <f t="shared" si="244"/>
        <v>0.31340622874312718</v>
      </c>
      <c r="P2235" s="94">
        <f t="shared" si="244"/>
        <v>0.31340622874312718</v>
      </c>
      <c r="Q2235" s="94">
        <f t="shared" si="244"/>
        <v>0.31340622874312718</v>
      </c>
      <c r="R2235" s="94">
        <f t="shared" si="244"/>
        <v>0.31340622874312718</v>
      </c>
      <c r="S2235" s="93">
        <f>(1+H2235)^((5-Dashboard!$F$9)*3/12)</f>
        <v>1.0705322816899272</v>
      </c>
      <c r="T2235" s="93">
        <f t="shared" si="247"/>
        <v>1.4060437668421424</v>
      </c>
      <c r="U2235" s="93">
        <f t="shared" si="247"/>
        <v>1.846706641255919</v>
      </c>
      <c r="V2235" s="93">
        <f t="shared" si="247"/>
        <v>2.4254760052868236</v>
      </c>
      <c r="W2235" s="93">
        <f t="shared" si="247"/>
        <v>3.1856352930107121</v>
      </c>
      <c r="X2235" s="93">
        <f t="shared" si="247"/>
        <v>4.1840332363442068</v>
      </c>
      <c r="Y2235" s="93">
        <f t="shared" si="246"/>
        <v>5.4953353138827463</v>
      </c>
      <c r="Z2235" s="93">
        <f t="shared" si="246"/>
        <v>7.2176076302856673</v>
      </c>
      <c r="AA2235" s="93">
        <f t="shared" si="246"/>
        <v>9.479650818241117</v>
      </c>
      <c r="AB2235" s="93">
        <f t="shared" si="246"/>
        <v>12.450632430987765</v>
      </c>
      <c r="AC2235" s="95">
        <f t="shared" si="246"/>
        <v>16.352738186650516</v>
      </c>
      <c r="AE2235" s="96"/>
    </row>
    <row r="2236" spans="3:31" ht="24.75" customHeight="1" x14ac:dyDescent="0.25">
      <c r="C2236" s="91">
        <f>ABS(E2236-Dashboard!$F$13)</f>
        <v>27.556082884026328</v>
      </c>
      <c r="D2236" s="92">
        <f t="shared" si="242"/>
        <v>0.31350622874312717</v>
      </c>
      <c r="E2236" s="93" cm="1">
        <f t="array" ref="E2236">SUM('DRE + DCF'!$S$41/TIR!S2236,'DRE + DCF'!$U$41:$AD$41/TIR!T2236:AC2236,TIR!F2236)</f>
        <v>21.95391711597367</v>
      </c>
      <c r="F2236" s="100">
        <f>'DRE + DCF'!$AE$38*'DRE + DCF'!$AE$39*(1+G2236)/(R2236-G2236)/AC2236</f>
        <v>6.218561108570321</v>
      </c>
      <c r="G2236" s="92">
        <f>R2236*(1-'DRE + DCF'!$AE$39)</f>
        <v>0.18810373724587628</v>
      </c>
      <c r="H2236" s="94">
        <f t="shared" si="245"/>
        <v>0.31350622874312717</v>
      </c>
      <c r="I2236" s="94">
        <f t="shared" si="244"/>
        <v>0.31350622874312717</v>
      </c>
      <c r="J2236" s="94">
        <f t="shared" si="244"/>
        <v>0.31350622874312717</v>
      </c>
      <c r="K2236" s="94">
        <f t="shared" si="244"/>
        <v>0.31350622874312717</v>
      </c>
      <c r="L2236" s="94">
        <f t="shared" si="244"/>
        <v>0.31350622874312717</v>
      </c>
      <c r="M2236" s="94">
        <f t="shared" si="244"/>
        <v>0.31350622874312717</v>
      </c>
      <c r="N2236" s="94">
        <f t="shared" si="244"/>
        <v>0.31350622874312717</v>
      </c>
      <c r="O2236" s="94">
        <f t="shared" si="244"/>
        <v>0.31350622874312717</v>
      </c>
      <c r="P2236" s="94">
        <f t="shared" si="244"/>
        <v>0.31350622874312717</v>
      </c>
      <c r="Q2236" s="94">
        <f t="shared" si="244"/>
        <v>0.31350622874312717</v>
      </c>
      <c r="R2236" s="94">
        <f t="shared" si="244"/>
        <v>0.31350622874312717</v>
      </c>
      <c r="S2236" s="93">
        <f>(1+H2236)^((5-Dashboard!$F$9)*3/12)</f>
        <v>1.0705526581297158</v>
      </c>
      <c r="T2236" s="93">
        <f t="shared" si="247"/>
        <v>1.4061775846508933</v>
      </c>
      <c r="U2236" s="93">
        <f t="shared" si="247"/>
        <v>1.8470230161579142</v>
      </c>
      <c r="V2236" s="93">
        <f t="shared" si="247"/>
        <v>2.4260762363553381</v>
      </c>
      <c r="W2236" s="93">
        <f t="shared" si="247"/>
        <v>3.1866662478584198</v>
      </c>
      <c r="X2236" s="93">
        <f t="shared" si="247"/>
        <v>4.1857059654875242</v>
      </c>
      <c r="Y2236" s="93">
        <f t="shared" si="246"/>
        <v>5.4979508573551277</v>
      </c>
      <c r="Z2236" s="93">
        <f t="shared" si="246"/>
        <v>7.2215926964595765</v>
      </c>
      <c r="AA2236" s="93">
        <f t="shared" si="246"/>
        <v>9.4856069882455287</v>
      </c>
      <c r="AB2236" s="93">
        <f t="shared" si="246"/>
        <v>12.459403862469838</v>
      </c>
      <c r="AC2236" s="95">
        <f t="shared" si="246"/>
        <v>16.36550457978031</v>
      </c>
      <c r="AE2236" s="96"/>
    </row>
    <row r="2237" spans="3:31" ht="24.75" customHeight="1" x14ac:dyDescent="0.25">
      <c r="C2237" s="91">
        <f>ABS(E2237-Dashboard!$F$13)</f>
        <v>27.567533083342973</v>
      </c>
      <c r="D2237" s="92">
        <f t="shared" si="242"/>
        <v>0.31360622874312716</v>
      </c>
      <c r="E2237" s="93" cm="1">
        <f t="array" ref="E2237">SUM('DRE + DCF'!$S$41/TIR!S2237,'DRE + DCF'!$U$41:$AD$41/TIR!T2237:AC2237,TIR!F2237)</f>
        <v>21.942466916657025</v>
      </c>
      <c r="F2237" s="100">
        <f>'DRE + DCF'!$AE$38*'DRE + DCF'!$AE$39*(1+G2237)/(R2237-G2237)/AC2237</f>
        <v>6.2120428291230896</v>
      </c>
      <c r="G2237" s="92">
        <f>R2237*(1-'DRE + DCF'!$AE$39)</f>
        <v>0.18816373724587629</v>
      </c>
      <c r="H2237" s="94">
        <f t="shared" si="245"/>
        <v>0.31360622874312716</v>
      </c>
      <c r="I2237" s="94">
        <f t="shared" si="244"/>
        <v>0.31360622874312716</v>
      </c>
      <c r="J2237" s="94">
        <f t="shared" si="244"/>
        <v>0.31360622874312716</v>
      </c>
      <c r="K2237" s="94">
        <f t="shared" si="244"/>
        <v>0.31360622874312716</v>
      </c>
      <c r="L2237" s="94">
        <f t="shared" si="244"/>
        <v>0.31360622874312716</v>
      </c>
      <c r="M2237" s="94">
        <f t="shared" si="244"/>
        <v>0.31360622874312716</v>
      </c>
      <c r="N2237" s="94">
        <f t="shared" si="244"/>
        <v>0.31360622874312716</v>
      </c>
      <c r="O2237" s="94">
        <f t="shared" si="244"/>
        <v>0.31360622874312716</v>
      </c>
      <c r="P2237" s="94">
        <f t="shared" si="244"/>
        <v>0.31360622874312716</v>
      </c>
      <c r="Q2237" s="94">
        <f t="shared" si="244"/>
        <v>0.31360622874312716</v>
      </c>
      <c r="R2237" s="94">
        <f t="shared" si="244"/>
        <v>0.31360622874312716</v>
      </c>
      <c r="S2237" s="93">
        <f>(1+H2237)^((5-Dashboard!$F$9)*3/12)</f>
        <v>1.0705730334060615</v>
      </c>
      <c r="T2237" s="93">
        <f t="shared" si="247"/>
        <v>1.4063114050066263</v>
      </c>
      <c r="U2237" s="93">
        <f t="shared" si="247"/>
        <v>1.8473394211692029</v>
      </c>
      <c r="V2237" s="93">
        <f t="shared" si="247"/>
        <v>2.4266765702505881</v>
      </c>
      <c r="W2237" s="93">
        <f t="shared" si="247"/>
        <v>3.1876974578261814</v>
      </c>
      <c r="X2237" s="93">
        <f t="shared" si="247"/>
        <v>4.1873792359491038</v>
      </c>
      <c r="Y2237" s="93">
        <f t="shared" si="246"/>
        <v>5.5005674464523793</v>
      </c>
      <c r="Z2237" s="93">
        <f t="shared" si="246"/>
        <v>7.2255796592815233</v>
      </c>
      <c r="AA2237" s="93">
        <f t="shared" si="246"/>
        <v>9.4915664467118521</v>
      </c>
      <c r="AB2237" s="93">
        <f t="shared" si="246"/>
        <v>12.468180804929959</v>
      </c>
      <c r="AC2237" s="95">
        <f t="shared" si="246"/>
        <v>16.37827996645149</v>
      </c>
      <c r="AE2237" s="96"/>
    </row>
    <row r="2238" spans="3:31" ht="24.75" customHeight="1" x14ac:dyDescent="0.25">
      <c r="C2238" s="91">
        <f>ABS(E2238-Dashboard!$F$13)</f>
        <v>27.578972833408258</v>
      </c>
      <c r="D2238" s="92">
        <f t="shared" si="242"/>
        <v>0.31370622874312715</v>
      </c>
      <c r="E2238" s="93" cm="1">
        <f t="array" ref="E2238">SUM('DRE + DCF'!$S$41/TIR!S2238,'DRE + DCF'!$U$41:$AD$41/TIR!T2238:AC2238,TIR!F2238)</f>
        <v>21.93102716659174</v>
      </c>
      <c r="F2238" s="100">
        <f>'DRE + DCF'!$AE$38*'DRE + DCF'!$AE$39*(1+G2238)/(R2238-G2238)/AC2238</f>
        <v>6.2055323658807762</v>
      </c>
      <c r="G2238" s="92">
        <f>R2238*(1-'DRE + DCF'!$AE$39)</f>
        <v>0.18822373724587629</v>
      </c>
      <c r="H2238" s="94">
        <f t="shared" si="245"/>
        <v>0.31370622874312715</v>
      </c>
      <c r="I2238" s="94">
        <f t="shared" si="244"/>
        <v>0.31370622874312715</v>
      </c>
      <c r="J2238" s="94">
        <f t="shared" si="244"/>
        <v>0.31370622874312715</v>
      </c>
      <c r="K2238" s="94">
        <f t="shared" si="244"/>
        <v>0.31370622874312715</v>
      </c>
      <c r="L2238" s="94">
        <f t="shared" si="244"/>
        <v>0.31370622874312715</v>
      </c>
      <c r="M2238" s="94">
        <f t="shared" si="244"/>
        <v>0.31370622874312715</v>
      </c>
      <c r="N2238" s="94">
        <f t="shared" si="244"/>
        <v>0.31370622874312715</v>
      </c>
      <c r="O2238" s="94">
        <f t="shared" si="244"/>
        <v>0.31370622874312715</v>
      </c>
      <c r="P2238" s="94">
        <f t="shared" si="244"/>
        <v>0.31370622874312715</v>
      </c>
      <c r="Q2238" s="94">
        <f t="shared" si="244"/>
        <v>0.31370622874312715</v>
      </c>
      <c r="R2238" s="94">
        <f t="shared" si="244"/>
        <v>0.31370622874312715</v>
      </c>
      <c r="S2238" s="93">
        <f>(1+H2238)^((5-Dashboard!$F$9)*3/12)</f>
        <v>1.0705934075191195</v>
      </c>
      <c r="T2238" s="93">
        <f t="shared" si="247"/>
        <v>1.4064452279091963</v>
      </c>
      <c r="U2238" s="93">
        <f t="shared" si="247"/>
        <v>1.8476558562903582</v>
      </c>
      <c r="V2238" s="93">
        <f t="shared" si="247"/>
        <v>2.4272770069823597</v>
      </c>
      <c r="W2238" s="93">
        <f t="shared" si="247"/>
        <v>3.1887289229577007</v>
      </c>
      <c r="X2238" s="93">
        <f t="shared" si="247"/>
        <v>4.1890530478628945</v>
      </c>
      <c r="Y2238" s="93">
        <f t="shared" si="246"/>
        <v>5.503185081512866</v>
      </c>
      <c r="Z2238" s="93">
        <f t="shared" si="246"/>
        <v>7.2295685195097059</v>
      </c>
      <c r="AA2238" s="93">
        <f t="shared" si="246"/>
        <v>9.4975291952051286</v>
      </c>
      <c r="AB2238" s="93">
        <f t="shared" si="246"/>
        <v>12.476963261410678</v>
      </c>
      <c r="AC2238" s="95">
        <f t="shared" si="246"/>
        <v>16.39106435231437</v>
      </c>
      <c r="AE2238" s="96"/>
    </row>
    <row r="2239" spans="3:31" ht="24.75" customHeight="1" x14ac:dyDescent="0.25">
      <c r="C2239" s="91">
        <f>ABS(E2239-Dashboard!$F$13)</f>
        <v>27.590402146747255</v>
      </c>
      <c r="D2239" s="92">
        <f t="shared" si="242"/>
        <v>0.31380622874312714</v>
      </c>
      <c r="E2239" s="93" cm="1">
        <f t="array" ref="E2239">SUM('DRE + DCF'!$S$41/TIR!S2239,'DRE + DCF'!$U$41:$AD$41/TIR!T2239:AC2239,TIR!F2239)</f>
        <v>21.919597853252743</v>
      </c>
      <c r="F2239" s="100">
        <f>'DRE + DCF'!$AE$38*'DRE + DCF'!$AE$39*(1+G2239)/(R2239-G2239)/AC2239</f>
        <v>6.1990297081323193</v>
      </c>
      <c r="G2239" s="92">
        <f>R2239*(1-'DRE + DCF'!$AE$39)</f>
        <v>0.18828373724587627</v>
      </c>
      <c r="H2239" s="94">
        <f t="shared" si="245"/>
        <v>0.31380622874312714</v>
      </c>
      <c r="I2239" s="94">
        <f t="shared" si="244"/>
        <v>0.31380622874312714</v>
      </c>
      <c r="J2239" s="94">
        <f t="shared" si="244"/>
        <v>0.31380622874312714</v>
      </c>
      <c r="K2239" s="94">
        <f t="shared" si="244"/>
        <v>0.31380622874312714</v>
      </c>
      <c r="L2239" s="94">
        <f t="shared" si="244"/>
        <v>0.31380622874312714</v>
      </c>
      <c r="M2239" s="94">
        <f t="shared" si="244"/>
        <v>0.31380622874312714</v>
      </c>
      <c r="N2239" s="94">
        <f t="shared" si="244"/>
        <v>0.31380622874312714</v>
      </c>
      <c r="O2239" s="94">
        <f t="shared" si="244"/>
        <v>0.31380622874312714</v>
      </c>
      <c r="P2239" s="94">
        <f t="shared" si="244"/>
        <v>0.31380622874312714</v>
      </c>
      <c r="Q2239" s="94">
        <f t="shared" si="244"/>
        <v>0.31380622874312714</v>
      </c>
      <c r="R2239" s="94">
        <f t="shared" si="244"/>
        <v>0.31380622874312714</v>
      </c>
      <c r="S2239" s="93">
        <f>(1+H2239)^((5-Dashboard!$F$9)*3/12)</f>
        <v>1.0706137804690445</v>
      </c>
      <c r="T2239" s="93">
        <f t="shared" si="247"/>
        <v>1.4065790533584577</v>
      </c>
      <c r="U2239" s="93">
        <f t="shared" si="247"/>
        <v>1.847972321521953</v>
      </c>
      <c r="V2239" s="93">
        <f t="shared" si="247"/>
        <v>2.4278775465604387</v>
      </c>
      <c r="W2239" s="93">
        <f t="shared" si="247"/>
        <v>3.1897606432966863</v>
      </c>
      <c r="X2239" s="93">
        <f t="shared" si="247"/>
        <v>4.1907274013628708</v>
      </c>
      <c r="Y2239" s="93">
        <f t="shared" si="246"/>
        <v>5.5058037628750389</v>
      </c>
      <c r="Z2239" s="93">
        <f t="shared" si="246"/>
        <v>7.2335592779025735</v>
      </c>
      <c r="AA2239" s="93">
        <f t="shared" si="246"/>
        <v>9.5034952352910373</v>
      </c>
      <c r="AB2239" s="93">
        <f t="shared" si="246"/>
        <v>12.485751234955995</v>
      </c>
      <c r="AC2239" s="95">
        <f t="shared" si="246"/>
        <v>16.403857743022378</v>
      </c>
      <c r="AE2239" s="96"/>
    </row>
    <row r="2240" spans="3:31" ht="24.75" customHeight="1" x14ac:dyDescent="0.25">
      <c r="C2240" s="91">
        <f>ABS(E2240-Dashboard!$F$13)</f>
        <v>27.601821035866756</v>
      </c>
      <c r="D2240" s="92">
        <f t="shared" si="242"/>
        <v>0.31390622874312712</v>
      </c>
      <c r="E2240" s="93" cm="1">
        <f t="array" ref="E2240">SUM('DRE + DCF'!$S$41/TIR!S2240,'DRE + DCF'!$U$41:$AD$41/TIR!T2240:AC2240,TIR!F2240)</f>
        <v>21.908178964133242</v>
      </c>
      <c r="F2240" s="100">
        <f>'DRE + DCF'!$AE$38*'DRE + DCF'!$AE$39*(1+G2240)/(R2240-G2240)/AC2240</f>
        <v>6.1925348451834363</v>
      </c>
      <c r="G2240" s="92">
        <f>R2240*(1-'DRE + DCF'!$AE$39)</f>
        <v>0.18834373724587627</v>
      </c>
      <c r="H2240" s="94">
        <f t="shared" si="245"/>
        <v>0.31390622874312712</v>
      </c>
      <c r="I2240" s="94">
        <f t="shared" si="244"/>
        <v>0.31390622874312712</v>
      </c>
      <c r="J2240" s="94">
        <f t="shared" si="244"/>
        <v>0.31390622874312712</v>
      </c>
      <c r="K2240" s="94">
        <f t="shared" si="244"/>
        <v>0.31390622874312712</v>
      </c>
      <c r="L2240" s="94">
        <f t="shared" si="244"/>
        <v>0.31390622874312712</v>
      </c>
      <c r="M2240" s="94">
        <f t="shared" si="244"/>
        <v>0.31390622874312712</v>
      </c>
      <c r="N2240" s="94">
        <f t="shared" si="244"/>
        <v>0.31390622874312712</v>
      </c>
      <c r="O2240" s="94">
        <f t="shared" si="244"/>
        <v>0.31390622874312712</v>
      </c>
      <c r="P2240" s="94">
        <f t="shared" si="244"/>
        <v>0.31390622874312712</v>
      </c>
      <c r="Q2240" s="94">
        <f t="shared" si="244"/>
        <v>0.31390622874312712</v>
      </c>
      <c r="R2240" s="94">
        <f t="shared" si="244"/>
        <v>0.31390622874312712</v>
      </c>
      <c r="S2240" s="93">
        <f>(1+H2240)^((5-Dashboard!$F$9)*3/12)</f>
        <v>1.0706341522559917</v>
      </c>
      <c r="T2240" s="93">
        <f t="shared" si="247"/>
        <v>1.4067128813542651</v>
      </c>
      <c r="U2240" s="93">
        <f t="shared" si="247"/>
        <v>1.8482888168645604</v>
      </c>
      <c r="V2240" s="93">
        <f t="shared" si="247"/>
        <v>2.4284781889946108</v>
      </c>
      <c r="W2240" s="93">
        <f t="shared" si="247"/>
        <v>3.1907926188868481</v>
      </c>
      <c r="X2240" s="93">
        <f t="shared" si="247"/>
        <v>4.1924022965830243</v>
      </c>
      <c r="Y2240" s="93">
        <f t="shared" si="246"/>
        <v>5.5084234908774263</v>
      </c>
      <c r="Z2240" s="93">
        <f t="shared" si="246"/>
        <v>7.2375519352188107</v>
      </c>
      <c r="AA2240" s="93">
        <f t="shared" si="246"/>
        <v>9.5094645685358685</v>
      </c>
      <c r="AB2240" s="93">
        <f t="shared" si="246"/>
        <v>12.494544728611352</v>
      </c>
      <c r="AC2240" s="95">
        <f t="shared" si="246"/>
        <v>16.416660144232061</v>
      </c>
      <c r="AE2240" s="96"/>
    </row>
    <row r="2241" spans="3:31" ht="24.75" customHeight="1" x14ac:dyDescent="0.25">
      <c r="C2241" s="91">
        <f>ABS(E2241-Dashboard!$F$13)</f>
        <v>27.613229513255362</v>
      </c>
      <c r="D2241" s="92">
        <f t="shared" si="242"/>
        <v>0.31400622874312711</v>
      </c>
      <c r="E2241" s="93" cm="1">
        <f t="array" ref="E2241">SUM('DRE + DCF'!$S$41/TIR!S2241,'DRE + DCF'!$U$41:$AD$41/TIR!T2241:AC2241,TIR!F2241)</f>
        <v>21.896770486744636</v>
      </c>
      <c r="F2241" s="100">
        <f>'DRE + DCF'!$AE$38*'DRE + DCF'!$AE$39*(1+G2241)/(R2241-G2241)/AC2241</f>
        <v>6.1860477663565652</v>
      </c>
      <c r="G2241" s="92">
        <f>R2241*(1-'DRE + DCF'!$AE$39)</f>
        <v>0.18840373724587625</v>
      </c>
      <c r="H2241" s="94">
        <f t="shared" si="245"/>
        <v>0.31400622874312711</v>
      </c>
      <c r="I2241" s="94">
        <f t="shared" si="244"/>
        <v>0.31400622874312711</v>
      </c>
      <c r="J2241" s="94">
        <f t="shared" si="244"/>
        <v>0.31400622874312711</v>
      </c>
      <c r="K2241" s="94">
        <f t="shared" si="244"/>
        <v>0.31400622874312711</v>
      </c>
      <c r="L2241" s="94">
        <f t="shared" si="244"/>
        <v>0.31400622874312711</v>
      </c>
      <c r="M2241" s="94">
        <f t="shared" si="244"/>
        <v>0.31400622874312711</v>
      </c>
      <c r="N2241" s="94">
        <f t="shared" si="244"/>
        <v>0.31400622874312711</v>
      </c>
      <c r="O2241" s="94">
        <f t="shared" si="244"/>
        <v>0.31400622874312711</v>
      </c>
      <c r="P2241" s="94">
        <f t="shared" si="244"/>
        <v>0.31400622874312711</v>
      </c>
      <c r="Q2241" s="94">
        <f t="shared" si="244"/>
        <v>0.31400622874312711</v>
      </c>
      <c r="R2241" s="94">
        <f t="shared" si="244"/>
        <v>0.31400622874312711</v>
      </c>
      <c r="S2241" s="93">
        <f>(1+H2241)^((5-Dashboard!$F$9)*3/12)</f>
        <v>1.0706545228801159</v>
      </c>
      <c r="T2241" s="93">
        <f t="shared" si="247"/>
        <v>1.4068467118964731</v>
      </c>
      <c r="U2241" s="93">
        <f t="shared" si="247"/>
        <v>1.8486053423187534</v>
      </c>
      <c r="V2241" s="93">
        <f t="shared" si="247"/>
        <v>2.4290789342946626</v>
      </c>
      <c r="W2241" s="93">
        <f t="shared" si="247"/>
        <v>3.1918248497719039</v>
      </c>
      <c r="X2241" s="93">
        <f t="shared" si="247"/>
        <v>4.1940777336573776</v>
      </c>
      <c r="Y2241" s="93">
        <f t="shared" si="246"/>
        <v>5.5110442658586525</v>
      </c>
      <c r="Z2241" s="93">
        <f t="shared" si="246"/>
        <v>7.2415464922173634</v>
      </c>
      <c r="AA2241" s="93">
        <f t="shared" si="246"/>
        <v>9.5154371965065589</v>
      </c>
      <c r="AB2241" s="93">
        <f t="shared" si="246"/>
        <v>12.503343745423658</v>
      </c>
      <c r="AC2241" s="95">
        <f t="shared" si="246"/>
        <v>16.429471561603108</v>
      </c>
      <c r="AE2241" s="96"/>
    </row>
    <row r="2242" spans="3:31" ht="24.75" customHeight="1" x14ac:dyDescent="0.25">
      <c r="C2242" s="91">
        <f>ABS(E2242-Dashboard!$F$13)</f>
        <v>27.624627591383469</v>
      </c>
      <c r="D2242" s="92">
        <f t="shared" si="242"/>
        <v>0.3141062287431271</v>
      </c>
      <c r="E2242" s="93" cm="1">
        <f t="array" ref="E2242">SUM('DRE + DCF'!$S$41/TIR!S2242,'DRE + DCF'!$U$41:$AD$41/TIR!T2242:AC2242,TIR!F2242)</f>
        <v>21.885372408616529</v>
      </c>
      <c r="F2242" s="100">
        <f>'DRE + DCF'!$AE$38*'DRE + DCF'!$AE$39*(1+G2242)/(R2242-G2242)/AC2242</f>
        <v>6.1795684609908665</v>
      </c>
      <c r="G2242" s="92">
        <f>R2242*(1-'DRE + DCF'!$AE$39)</f>
        <v>0.18846373724587626</v>
      </c>
      <c r="H2242" s="94">
        <f t="shared" si="245"/>
        <v>0.3141062287431271</v>
      </c>
      <c r="I2242" s="94">
        <f t="shared" si="244"/>
        <v>0.3141062287431271</v>
      </c>
      <c r="J2242" s="94">
        <f t="shared" si="244"/>
        <v>0.3141062287431271</v>
      </c>
      <c r="K2242" s="94">
        <f t="shared" si="244"/>
        <v>0.3141062287431271</v>
      </c>
      <c r="L2242" s="94">
        <f t="shared" si="244"/>
        <v>0.3141062287431271</v>
      </c>
      <c r="M2242" s="94">
        <f t="shared" si="244"/>
        <v>0.3141062287431271</v>
      </c>
      <c r="N2242" s="94">
        <f t="shared" si="244"/>
        <v>0.3141062287431271</v>
      </c>
      <c r="O2242" s="94">
        <f t="shared" si="244"/>
        <v>0.3141062287431271</v>
      </c>
      <c r="P2242" s="94">
        <f t="shared" si="244"/>
        <v>0.3141062287431271</v>
      </c>
      <c r="Q2242" s="94">
        <f t="shared" si="244"/>
        <v>0.3141062287431271</v>
      </c>
      <c r="R2242" s="94">
        <f t="shared" si="244"/>
        <v>0.3141062287431271</v>
      </c>
      <c r="S2242" s="93">
        <f>(1+H2242)^((5-Dashboard!$F$9)*3/12)</f>
        <v>1.0706748923415719</v>
      </c>
      <c r="T2242" s="93">
        <f t="shared" si="247"/>
        <v>1.4069805449849366</v>
      </c>
      <c r="U2242" s="93">
        <f t="shared" si="247"/>
        <v>1.8489218978851047</v>
      </c>
      <c r="V2242" s="93">
        <f t="shared" si="247"/>
        <v>2.4296797824703802</v>
      </c>
      <c r="W2242" s="93">
        <f t="shared" si="247"/>
        <v>3.1928573359955728</v>
      </c>
      <c r="X2242" s="93">
        <f t="shared" si="247"/>
        <v>4.19575371271997</v>
      </c>
      <c r="Y2242" s="93">
        <f t="shared" si="246"/>
        <v>5.5136660881574135</v>
      </c>
      <c r="Z2242" s="93">
        <f t="shared" si="246"/>
        <v>7.2455429496574091</v>
      </c>
      <c r="AA2242" s="93">
        <f t="shared" si="246"/>
        <v>9.5214131207706512</v>
      </c>
      <c r="AB2242" s="93">
        <f t="shared" si="246"/>
        <v>12.512148288441249</v>
      </c>
      <c r="AC2242" s="95">
        <f t="shared" si="246"/>
        <v>16.442292000798304</v>
      </c>
      <c r="AE2242" s="96"/>
    </row>
    <row r="2243" spans="3:31" ht="24.75" customHeight="1" x14ac:dyDescent="0.25">
      <c r="C2243" s="91">
        <f>ABS(E2243-Dashboard!$F$13)</f>
        <v>27.63601528270334</v>
      </c>
      <c r="D2243" s="92">
        <f t="shared" si="242"/>
        <v>0.31420622874312709</v>
      </c>
      <c r="E2243" s="93" cm="1">
        <f t="array" ref="E2243">SUM('DRE + DCF'!$S$41/TIR!S2243,'DRE + DCF'!$U$41:$AD$41/TIR!T2243:AC2243,TIR!F2243)</f>
        <v>21.873984717296658</v>
      </c>
      <c r="F2243" s="100">
        <f>'DRE + DCF'!$AE$38*'DRE + DCF'!$AE$39*(1+G2243)/(R2243-G2243)/AC2243</f>
        <v>6.1730969184421651</v>
      </c>
      <c r="G2243" s="92">
        <f>R2243*(1-'DRE + DCF'!$AE$39)</f>
        <v>0.18852373724587626</v>
      </c>
      <c r="H2243" s="94">
        <f t="shared" si="245"/>
        <v>0.31420622874312709</v>
      </c>
      <c r="I2243" s="94">
        <f t="shared" si="244"/>
        <v>0.31420622874312709</v>
      </c>
      <c r="J2243" s="94">
        <f t="shared" si="244"/>
        <v>0.31420622874312709</v>
      </c>
      <c r="K2243" s="94">
        <f t="shared" si="244"/>
        <v>0.31420622874312709</v>
      </c>
      <c r="L2243" s="94">
        <f t="shared" si="244"/>
        <v>0.31420622874312709</v>
      </c>
      <c r="M2243" s="94">
        <f t="shared" si="244"/>
        <v>0.31420622874312709</v>
      </c>
      <c r="N2243" s="94">
        <f t="shared" si="244"/>
        <v>0.31420622874312709</v>
      </c>
      <c r="O2243" s="94">
        <f t="shared" si="244"/>
        <v>0.31420622874312709</v>
      </c>
      <c r="P2243" s="94">
        <f t="shared" si="244"/>
        <v>0.31420622874312709</v>
      </c>
      <c r="Q2243" s="94">
        <f t="shared" ref="I2243:R2269" si="248">$D2243</f>
        <v>0.31420622874312709</v>
      </c>
      <c r="R2243" s="94">
        <f t="shared" si="248"/>
        <v>0.31420622874312709</v>
      </c>
      <c r="S2243" s="93">
        <f>(1+H2243)^((5-Dashboard!$F$9)*3/12)</f>
        <v>1.0706952606405145</v>
      </c>
      <c r="T2243" s="93">
        <f t="shared" si="247"/>
        <v>1.4071143806195101</v>
      </c>
      <c r="U2243" s="93">
        <f t="shared" si="247"/>
        <v>1.8492384835641875</v>
      </c>
      <c r="V2243" s="93">
        <f t="shared" si="247"/>
        <v>2.4302807335315499</v>
      </c>
      <c r="W2243" s="93">
        <f t="shared" si="247"/>
        <v>3.1938900776015786</v>
      </c>
      <c r="X2243" s="93">
        <f t="shared" si="247"/>
        <v>4.1974302339048641</v>
      </c>
      <c r="Y2243" s="93">
        <f t="shared" si="246"/>
        <v>5.5162889581124936</v>
      </c>
      <c r="Z2243" s="93">
        <f t="shared" si="246"/>
        <v>7.2495413082983742</v>
      </c>
      <c r="AA2243" s="93">
        <f t="shared" si="246"/>
        <v>9.5273923428963219</v>
      </c>
      <c r="AB2243" s="93">
        <f t="shared" si="246"/>
        <v>12.520958360713921</v>
      </c>
      <c r="AC2243" s="95">
        <f t="shared" si="246"/>
        <v>16.455121467483568</v>
      </c>
      <c r="AE2243" s="96"/>
    </row>
    <row r="2244" spans="3:31" ht="24.75" customHeight="1" x14ac:dyDescent="0.25">
      <c r="C2244" s="91">
        <f>ABS(E2244-Dashboard!$F$13)</f>
        <v>27.64739259964913</v>
      </c>
      <c r="D2244" s="92">
        <f t="shared" si="242"/>
        <v>0.31430622874312708</v>
      </c>
      <c r="E2244" s="93" cm="1">
        <f t="array" ref="E2244">SUM('DRE + DCF'!$S$41/TIR!S2244,'DRE + DCF'!$U$41:$AD$41/TIR!T2244:AC2244,TIR!F2244)</f>
        <v>21.862607400350868</v>
      </c>
      <c r="F2244" s="100">
        <f>'DRE + DCF'!$AE$38*'DRE + DCF'!$AE$39*(1+G2244)/(R2244-G2244)/AC2244</f>
        <v>6.1666331280829274</v>
      </c>
      <c r="G2244" s="92">
        <f>R2244*(1-'DRE + DCF'!$AE$39)</f>
        <v>0.18858373724587624</v>
      </c>
      <c r="H2244" s="94">
        <f t="shared" si="245"/>
        <v>0.31430622874312708</v>
      </c>
      <c r="I2244" s="94">
        <f t="shared" si="248"/>
        <v>0.31430622874312708</v>
      </c>
      <c r="J2244" s="94">
        <f t="shared" si="248"/>
        <v>0.31430622874312708</v>
      </c>
      <c r="K2244" s="94">
        <f t="shared" si="248"/>
        <v>0.31430622874312708</v>
      </c>
      <c r="L2244" s="94">
        <f t="shared" si="248"/>
        <v>0.31430622874312708</v>
      </c>
      <c r="M2244" s="94">
        <f t="shared" si="248"/>
        <v>0.31430622874312708</v>
      </c>
      <c r="N2244" s="94">
        <f t="shared" si="248"/>
        <v>0.31430622874312708</v>
      </c>
      <c r="O2244" s="94">
        <f t="shared" si="248"/>
        <v>0.31430622874312708</v>
      </c>
      <c r="P2244" s="94">
        <f t="shared" si="248"/>
        <v>0.31430622874312708</v>
      </c>
      <c r="Q2244" s="94">
        <f t="shared" si="248"/>
        <v>0.31430622874312708</v>
      </c>
      <c r="R2244" s="94">
        <f t="shared" si="248"/>
        <v>0.31430622874312708</v>
      </c>
      <c r="S2244" s="93">
        <f>(1+H2244)^((5-Dashboard!$F$9)*3/12)</f>
        <v>1.0707156277770986</v>
      </c>
      <c r="T2244" s="93">
        <f t="shared" si="247"/>
        <v>1.4072482188000484</v>
      </c>
      <c r="U2244" s="93">
        <f t="shared" si="247"/>
        <v>1.8495550993565746</v>
      </c>
      <c r="V2244" s="93">
        <f t="shared" si="247"/>
        <v>2.4308817874879591</v>
      </c>
      <c r="W2244" s="93">
        <f t="shared" si="247"/>
        <v>3.1949230746336514</v>
      </c>
      <c r="X2244" s="93">
        <f t="shared" si="247"/>
        <v>4.199107297346151</v>
      </c>
      <c r="Y2244" s="93">
        <f t="shared" si="246"/>
        <v>5.5189128760627648</v>
      </c>
      <c r="Z2244" s="93">
        <f t="shared" si="246"/>
        <v>7.2535415688999372</v>
      </c>
      <c r="AA2244" s="93">
        <f t="shared" si="246"/>
        <v>9.5333748644523819</v>
      </c>
      <c r="AB2244" s="93">
        <f t="shared" si="246"/>
        <v>12.529773965292931</v>
      </c>
      <c r="AC2244" s="95">
        <f t="shared" si="246"/>
        <v>16.467959967327968</v>
      </c>
      <c r="AE2244" s="96"/>
    </row>
    <row r="2245" spans="3:31" ht="24.75" customHeight="1" x14ac:dyDescent="0.25">
      <c r="C2245" s="91">
        <f>ABS(E2245-Dashboard!$F$13)</f>
        <v>27.658759554636863</v>
      </c>
      <c r="D2245" s="92">
        <f t="shared" si="242"/>
        <v>0.31440622874312707</v>
      </c>
      <c r="E2245" s="93" cm="1">
        <f t="array" ref="E2245">SUM('DRE + DCF'!$S$41/TIR!S2245,'DRE + DCF'!$U$41:$AD$41/TIR!T2245:AC2245,TIR!F2245)</f>
        <v>21.851240445363135</v>
      </c>
      <c r="F2245" s="100">
        <f>'DRE + DCF'!$AE$38*'DRE + DCF'!$AE$39*(1+G2245)/(R2245-G2245)/AC2245</f>
        <v>6.1601770793022528</v>
      </c>
      <c r="G2245" s="92">
        <f>R2245*(1-'DRE + DCF'!$AE$39)</f>
        <v>0.18864373724587624</v>
      </c>
      <c r="H2245" s="94">
        <f t="shared" si="245"/>
        <v>0.31440622874312707</v>
      </c>
      <c r="I2245" s="94">
        <f t="shared" si="248"/>
        <v>0.31440622874312707</v>
      </c>
      <c r="J2245" s="94">
        <f t="shared" si="248"/>
        <v>0.31440622874312707</v>
      </c>
      <c r="K2245" s="94">
        <f t="shared" si="248"/>
        <v>0.31440622874312707</v>
      </c>
      <c r="L2245" s="94">
        <f t="shared" si="248"/>
        <v>0.31440622874312707</v>
      </c>
      <c r="M2245" s="94">
        <f t="shared" si="248"/>
        <v>0.31440622874312707</v>
      </c>
      <c r="N2245" s="94">
        <f t="shared" si="248"/>
        <v>0.31440622874312707</v>
      </c>
      <c r="O2245" s="94">
        <f t="shared" si="248"/>
        <v>0.31440622874312707</v>
      </c>
      <c r="P2245" s="94">
        <f t="shared" si="248"/>
        <v>0.31440622874312707</v>
      </c>
      <c r="Q2245" s="94">
        <f t="shared" si="248"/>
        <v>0.31440622874312707</v>
      </c>
      <c r="R2245" s="94">
        <f t="shared" si="248"/>
        <v>0.31440622874312707</v>
      </c>
      <c r="S2245" s="93">
        <f>(1+H2245)^((5-Dashboard!$F$9)*3/12)</f>
        <v>1.0707359937514789</v>
      </c>
      <c r="T2245" s="93">
        <f t="shared" si="247"/>
        <v>1.4073820595264057</v>
      </c>
      <c r="U2245" s="93">
        <f t="shared" si="247"/>
        <v>1.8498717452628382</v>
      </c>
      <c r="V2245" s="93">
        <f t="shared" si="247"/>
        <v>2.4314829443493937</v>
      </c>
      <c r="W2245" s="93">
        <f t="shared" si="247"/>
        <v>3.1959563271355211</v>
      </c>
      <c r="X2245" s="93">
        <f t="shared" si="247"/>
        <v>4.2007849031779356</v>
      </c>
      <c r="Y2245" s="93">
        <f t="shared" si="246"/>
        <v>5.5215378423471728</v>
      </c>
      <c r="Z2245" s="93">
        <f t="shared" si="246"/>
        <v>7.2575437322220102</v>
      </c>
      <c r="AA2245" s="93">
        <f t="shared" si="246"/>
        <v>9.5393606870082515</v>
      </c>
      <c r="AB2245" s="93">
        <f t="shared" si="246"/>
        <v>12.538595105230961</v>
      </c>
      <c r="AC2245" s="95">
        <f t="shared" si="246"/>
        <v>16.480807506003661</v>
      </c>
      <c r="AE2245" s="96"/>
    </row>
    <row r="2246" spans="3:31" ht="24.75" customHeight="1" x14ac:dyDescent="0.25">
      <c r="C2246" s="91">
        <f>ABS(E2246-Dashboard!$F$13)</f>
        <v>27.670116160064556</v>
      </c>
      <c r="D2246" s="92">
        <f t="shared" si="242"/>
        <v>0.31450622874312706</v>
      </c>
      <c r="E2246" s="93" cm="1">
        <f t="array" ref="E2246">SUM('DRE + DCF'!$S$41/TIR!S2246,'DRE + DCF'!$U$41:$AD$41/TIR!T2246:AC2246,TIR!F2246)</f>
        <v>21.839883839935442</v>
      </c>
      <c r="F2246" s="100">
        <f>'DRE + DCF'!$AE$38*'DRE + DCF'!$AE$39*(1+G2246)/(R2246-G2246)/AC2246</f>
        <v>6.1537287615058078</v>
      </c>
      <c r="G2246" s="92">
        <f>R2246*(1-'DRE + DCF'!$AE$39)</f>
        <v>0.18870373724587622</v>
      </c>
      <c r="H2246" s="94">
        <f t="shared" si="245"/>
        <v>0.31450622874312706</v>
      </c>
      <c r="I2246" s="94">
        <f t="shared" si="248"/>
        <v>0.31450622874312706</v>
      </c>
      <c r="J2246" s="94">
        <f t="shared" si="248"/>
        <v>0.31450622874312706</v>
      </c>
      <c r="K2246" s="94">
        <f t="shared" si="248"/>
        <v>0.31450622874312706</v>
      </c>
      <c r="L2246" s="94">
        <f t="shared" si="248"/>
        <v>0.31450622874312706</v>
      </c>
      <c r="M2246" s="94">
        <f t="shared" si="248"/>
        <v>0.31450622874312706</v>
      </c>
      <c r="N2246" s="94">
        <f t="shared" si="248"/>
        <v>0.31450622874312706</v>
      </c>
      <c r="O2246" s="94">
        <f t="shared" si="248"/>
        <v>0.31450622874312706</v>
      </c>
      <c r="P2246" s="94">
        <f t="shared" si="248"/>
        <v>0.31450622874312706</v>
      </c>
      <c r="Q2246" s="94">
        <f t="shared" si="248"/>
        <v>0.31450622874312706</v>
      </c>
      <c r="R2246" s="94">
        <f t="shared" si="248"/>
        <v>0.31450622874312706</v>
      </c>
      <c r="S2246" s="93">
        <f>(1+H2246)^((5-Dashboard!$F$9)*3/12)</f>
        <v>1.0707563585638102</v>
      </c>
      <c r="T2246" s="93">
        <f t="shared" si="247"/>
        <v>1.4075159027984376</v>
      </c>
      <c r="U2246" s="93">
        <f t="shared" si="247"/>
        <v>1.850188421283552</v>
      </c>
      <c r="V2246" s="93">
        <f t="shared" si="247"/>
        <v>2.4320842041256419</v>
      </c>
      <c r="W2246" s="93">
        <f t="shared" si="247"/>
        <v>3.1969898351509269</v>
      </c>
      <c r="X2246" s="93">
        <f t="shared" si="247"/>
        <v>4.2024630515343562</v>
      </c>
      <c r="Y2246" s="93">
        <f t="shared" si="246"/>
        <v>5.5241638573047602</v>
      </c>
      <c r="Z2246" s="93">
        <f t="shared" si="246"/>
        <v>7.2615477990247665</v>
      </c>
      <c r="AA2246" s="93">
        <f t="shared" si="246"/>
        <v>9.5453498121340008</v>
      </c>
      <c r="AB2246" s="93">
        <f t="shared" si="246"/>
        <v>12.547421783582182</v>
      </c>
      <c r="AC2246" s="95">
        <f t="shared" si="246"/>
        <v>16.493664089185977</v>
      </c>
      <c r="AE2246" s="96"/>
    </row>
    <row r="2247" spans="3:31" ht="24.75" customHeight="1" x14ac:dyDescent="0.25">
      <c r="C2247" s="91">
        <f>ABS(E2247-Dashboard!$F$13)</f>
        <v>27.681462428312162</v>
      </c>
      <c r="D2247" s="92">
        <f t="shared" si="242"/>
        <v>0.31460622874312705</v>
      </c>
      <c r="E2247" s="93" cm="1">
        <f t="array" ref="E2247">SUM('DRE + DCF'!$S$41/TIR!S2247,'DRE + DCF'!$U$41:$AD$41/TIR!T2247:AC2247,TIR!F2247)</f>
        <v>21.828537571687836</v>
      </c>
      <c r="F2247" s="100">
        <f>'DRE + DCF'!$AE$38*'DRE + DCF'!$AE$39*(1+G2247)/(R2247-G2247)/AC2247</f>
        <v>6.1472881641158308</v>
      </c>
      <c r="G2247" s="92">
        <f>R2247*(1-'DRE + DCF'!$AE$39)</f>
        <v>0.18876373724587622</v>
      </c>
      <c r="H2247" s="94">
        <f t="shared" si="245"/>
        <v>0.31460622874312705</v>
      </c>
      <c r="I2247" s="94">
        <f t="shared" si="248"/>
        <v>0.31460622874312705</v>
      </c>
      <c r="J2247" s="94">
        <f t="shared" si="248"/>
        <v>0.31460622874312705</v>
      </c>
      <c r="K2247" s="94">
        <f t="shared" si="248"/>
        <v>0.31460622874312705</v>
      </c>
      <c r="L2247" s="94">
        <f t="shared" si="248"/>
        <v>0.31460622874312705</v>
      </c>
      <c r="M2247" s="94">
        <f t="shared" si="248"/>
        <v>0.31460622874312705</v>
      </c>
      <c r="N2247" s="94">
        <f t="shared" si="248"/>
        <v>0.31460622874312705</v>
      </c>
      <c r="O2247" s="94">
        <f t="shared" si="248"/>
        <v>0.31460622874312705</v>
      </c>
      <c r="P2247" s="94">
        <f t="shared" si="248"/>
        <v>0.31460622874312705</v>
      </c>
      <c r="Q2247" s="94">
        <f t="shared" si="248"/>
        <v>0.31460622874312705</v>
      </c>
      <c r="R2247" s="94">
        <f t="shared" si="248"/>
        <v>0.31460622874312705</v>
      </c>
      <c r="S2247" s="93">
        <f>(1+H2247)^((5-Dashboard!$F$9)*3/12)</f>
        <v>1.0707767222142472</v>
      </c>
      <c r="T2247" s="93">
        <f t="shared" si="247"/>
        <v>1.4076497486159985</v>
      </c>
      <c r="U2247" s="93">
        <f t="shared" si="247"/>
        <v>1.8505051274192885</v>
      </c>
      <c r="V2247" s="93">
        <f t="shared" si="247"/>
        <v>2.4326855668264908</v>
      </c>
      <c r="W2247" s="93">
        <f t="shared" si="247"/>
        <v>3.1980235987236094</v>
      </c>
      <c r="X2247" s="93">
        <f t="shared" si="247"/>
        <v>4.2041417425495675</v>
      </c>
      <c r="Y2247" s="93">
        <f t="shared" si="246"/>
        <v>5.5267909212746451</v>
      </c>
      <c r="Z2247" s="93">
        <f t="shared" si="246"/>
        <v>7.2655537700686139</v>
      </c>
      <c r="AA2247" s="93">
        <f t="shared" si="246"/>
        <v>9.5513422414003095</v>
      </c>
      <c r="AB2247" s="93">
        <f t="shared" si="246"/>
        <v>12.556254003402188</v>
      </c>
      <c r="AC2247" s="95">
        <f t="shared" si="246"/>
        <v>16.506529722553342</v>
      </c>
      <c r="AE2247" s="96"/>
    </row>
    <row r="2248" spans="3:31" ht="24.75" customHeight="1" x14ac:dyDescent="0.25">
      <c r="C2248" s="91">
        <f>ABS(E2248-Dashboard!$F$13)</f>
        <v>27.692798371741649</v>
      </c>
      <c r="D2248" s="92">
        <f t="shared" si="242"/>
        <v>0.31470622874312704</v>
      </c>
      <c r="E2248" s="93" cm="1">
        <f t="array" ref="E2248">SUM('DRE + DCF'!$S$41/TIR!S2248,'DRE + DCF'!$U$41:$AD$41/TIR!T2248:AC2248,TIR!F2248)</f>
        <v>21.817201628258349</v>
      </c>
      <c r="F2248" s="100">
        <f>'DRE + DCF'!$AE$38*'DRE + DCF'!$AE$39*(1+G2248)/(R2248-G2248)/AC2248</f>
        <v>6.1408552765710844</v>
      </c>
      <c r="G2248" s="92">
        <f>R2248*(1-'DRE + DCF'!$AE$39)</f>
        <v>0.18882373724587623</v>
      </c>
      <c r="H2248" s="94">
        <f t="shared" si="245"/>
        <v>0.31470622874312704</v>
      </c>
      <c r="I2248" s="94">
        <f t="shared" si="248"/>
        <v>0.31470622874312704</v>
      </c>
      <c r="J2248" s="94">
        <f t="shared" si="248"/>
        <v>0.31470622874312704</v>
      </c>
      <c r="K2248" s="94">
        <f t="shared" si="248"/>
        <v>0.31470622874312704</v>
      </c>
      <c r="L2248" s="94">
        <f t="shared" si="248"/>
        <v>0.31470622874312704</v>
      </c>
      <c r="M2248" s="94">
        <f t="shared" si="248"/>
        <v>0.31470622874312704</v>
      </c>
      <c r="N2248" s="94">
        <f t="shared" si="248"/>
        <v>0.31470622874312704</v>
      </c>
      <c r="O2248" s="94">
        <f t="shared" si="248"/>
        <v>0.31470622874312704</v>
      </c>
      <c r="P2248" s="94">
        <f t="shared" si="248"/>
        <v>0.31470622874312704</v>
      </c>
      <c r="Q2248" s="94">
        <f t="shared" si="248"/>
        <v>0.31470622874312704</v>
      </c>
      <c r="R2248" s="94">
        <f t="shared" si="248"/>
        <v>0.31470622874312704</v>
      </c>
      <c r="S2248" s="93">
        <f>(1+H2248)^((5-Dashboard!$F$9)*3/12)</f>
        <v>1.0707970847029444</v>
      </c>
      <c r="T2248" s="93">
        <f t="shared" si="247"/>
        <v>1.407783596978943</v>
      </c>
      <c r="U2248" s="93">
        <f t="shared" si="247"/>
        <v>1.8508218636706204</v>
      </c>
      <c r="V2248" s="93">
        <f t="shared" si="247"/>
        <v>2.4332870324617275</v>
      </c>
      <c r="W2248" s="93">
        <f t="shared" si="247"/>
        <v>3.1990576178973127</v>
      </c>
      <c r="X2248" s="93">
        <f t="shared" si="247"/>
        <v>4.2058209763577477</v>
      </c>
      <c r="Y2248" s="93">
        <f t="shared" si="246"/>
        <v>5.5294190345960308</v>
      </c>
      <c r="Z2248" s="93">
        <f t="shared" si="246"/>
        <v>7.2695616461142096</v>
      </c>
      <c r="AA2248" s="93">
        <f t="shared" si="246"/>
        <v>9.5573379763784914</v>
      </c>
      <c r="AB2248" s="93">
        <f t="shared" si="246"/>
        <v>12.565091767748036</v>
      </c>
      <c r="AC2248" s="95">
        <f t="shared" si="246"/>
        <v>16.519404411787331</v>
      </c>
      <c r="AE2248" s="96"/>
    </row>
    <row r="2249" spans="3:31" ht="24.75" customHeight="1" x14ac:dyDescent="0.25">
      <c r="C2249" s="91">
        <f>ABS(E2249-Dashboard!$F$13)</f>
        <v>27.704124002697018</v>
      </c>
      <c r="D2249" s="92">
        <f t="shared" si="242"/>
        <v>0.31480622874312703</v>
      </c>
      <c r="E2249" s="93" cm="1">
        <f t="array" ref="E2249">SUM('DRE + DCF'!$S$41/TIR!S2249,'DRE + DCF'!$U$41:$AD$41/TIR!T2249:AC2249,TIR!F2249)</f>
        <v>21.80587599730298</v>
      </c>
      <c r="F2249" s="100">
        <f>'DRE + DCF'!$AE$38*'DRE + DCF'!$AE$39*(1+G2249)/(R2249-G2249)/AC2249</f>
        <v>6.1344300883268224</v>
      </c>
      <c r="G2249" s="92">
        <f>R2249*(1-'DRE + DCF'!$AE$39)</f>
        <v>0.1888837372458762</v>
      </c>
      <c r="H2249" s="94">
        <f t="shared" si="245"/>
        <v>0.31480622874312703</v>
      </c>
      <c r="I2249" s="94">
        <f t="shared" si="248"/>
        <v>0.31480622874312703</v>
      </c>
      <c r="J2249" s="94">
        <f t="shared" si="248"/>
        <v>0.31480622874312703</v>
      </c>
      <c r="K2249" s="94">
        <f t="shared" si="248"/>
        <v>0.31480622874312703</v>
      </c>
      <c r="L2249" s="94">
        <f t="shared" si="248"/>
        <v>0.31480622874312703</v>
      </c>
      <c r="M2249" s="94">
        <f t="shared" si="248"/>
        <v>0.31480622874312703</v>
      </c>
      <c r="N2249" s="94">
        <f t="shared" si="248"/>
        <v>0.31480622874312703</v>
      </c>
      <c r="O2249" s="94">
        <f t="shared" si="248"/>
        <v>0.31480622874312703</v>
      </c>
      <c r="P2249" s="94">
        <f t="shared" si="248"/>
        <v>0.31480622874312703</v>
      </c>
      <c r="Q2249" s="94">
        <f t="shared" si="248"/>
        <v>0.31480622874312703</v>
      </c>
      <c r="R2249" s="94">
        <f t="shared" si="248"/>
        <v>0.31480622874312703</v>
      </c>
      <c r="S2249" s="93">
        <f>(1+H2249)^((5-Dashboard!$F$9)*3/12)</f>
        <v>1.0708174460300566</v>
      </c>
      <c r="T2249" s="93">
        <f t="shared" si="247"/>
        <v>1.4079174478871257</v>
      </c>
      <c r="U2249" s="93">
        <f t="shared" si="247"/>
        <v>1.8511386300381198</v>
      </c>
      <c r="V2249" s="93">
        <f t="shared" si="247"/>
        <v>2.4338886010411391</v>
      </c>
      <c r="W2249" s="93">
        <f t="shared" si="247"/>
        <v>3.2000918927157853</v>
      </c>
      <c r="X2249" s="93">
        <f t="shared" si="247"/>
        <v>4.2075007530930968</v>
      </c>
      <c r="Y2249" s="93">
        <f t="shared" si="246"/>
        <v>5.5320481976082014</v>
      </c>
      <c r="Z2249" s="93">
        <f t="shared" si="246"/>
        <v>7.2735714279224526</v>
      </c>
      <c r="AA2249" s="93">
        <f t="shared" si="246"/>
        <v>9.5633370186404818</v>
      </c>
      <c r="AB2249" s="93">
        <f t="shared" si="246"/>
        <v>12.573935079678233</v>
      </c>
      <c r="AC2249" s="95">
        <f t="shared" si="246"/>
        <v>16.532288162572648</v>
      </c>
      <c r="AE2249" s="96"/>
    </row>
    <row r="2250" spans="3:31" ht="24.75" customHeight="1" x14ac:dyDescent="0.25">
      <c r="C2250" s="91">
        <f>ABS(E2250-Dashboard!$F$13)</f>
        <v>27.715439333504342</v>
      </c>
      <c r="D2250" s="92">
        <f t="shared" si="242"/>
        <v>0.31490622874312701</v>
      </c>
      <c r="E2250" s="93" cm="1">
        <f t="array" ref="E2250">SUM('DRE + DCF'!$S$41/TIR!S2250,'DRE + DCF'!$U$41:$AD$41/TIR!T2250:AC2250,TIR!F2250)</f>
        <v>21.794560666495656</v>
      </c>
      <c r="F2250" s="100">
        <f>'DRE + DCF'!$AE$38*'DRE + DCF'!$AE$39*(1+G2250)/(R2250-G2250)/AC2250</f>
        <v>6.1280125888547765</v>
      </c>
      <c r="G2250" s="92">
        <f>R2250*(1-'DRE + DCF'!$AE$39)</f>
        <v>0.18894373724587621</v>
      </c>
      <c r="H2250" s="94">
        <f t="shared" si="245"/>
        <v>0.31490622874312701</v>
      </c>
      <c r="I2250" s="94">
        <f t="shared" si="248"/>
        <v>0.31490622874312701</v>
      </c>
      <c r="J2250" s="94">
        <f t="shared" si="248"/>
        <v>0.31490622874312701</v>
      </c>
      <c r="K2250" s="94">
        <f t="shared" si="248"/>
        <v>0.31490622874312701</v>
      </c>
      <c r="L2250" s="94">
        <f t="shared" si="248"/>
        <v>0.31490622874312701</v>
      </c>
      <c r="M2250" s="94">
        <f t="shared" si="248"/>
        <v>0.31490622874312701</v>
      </c>
      <c r="N2250" s="94">
        <f t="shared" si="248"/>
        <v>0.31490622874312701</v>
      </c>
      <c r="O2250" s="94">
        <f t="shared" si="248"/>
        <v>0.31490622874312701</v>
      </c>
      <c r="P2250" s="94">
        <f t="shared" si="248"/>
        <v>0.31490622874312701</v>
      </c>
      <c r="Q2250" s="94">
        <f t="shared" si="248"/>
        <v>0.31490622874312701</v>
      </c>
      <c r="R2250" s="94">
        <f t="shared" si="248"/>
        <v>0.31490622874312701</v>
      </c>
      <c r="S2250" s="93">
        <f>(1+H2250)^((5-Dashboard!$F$9)*3/12)</f>
        <v>1.0708378061957384</v>
      </c>
      <c r="T2250" s="93">
        <f t="shared" si="247"/>
        <v>1.4080513013404019</v>
      </c>
      <c r="U2250" s="93">
        <f t="shared" si="247"/>
        <v>1.8514554265223602</v>
      </c>
      <c r="V2250" s="93">
        <f t="shared" si="247"/>
        <v>2.4344902725745143</v>
      </c>
      <c r="W2250" s="93">
        <f t="shared" si="247"/>
        <v>3.2011264232227821</v>
      </c>
      <c r="X2250" s="93">
        <f t="shared" si="247"/>
        <v>4.2091810728898436</v>
      </c>
      <c r="Y2250" s="93">
        <f t="shared" si="246"/>
        <v>5.5346784106505336</v>
      </c>
      <c r="Z2250" s="93">
        <f t="shared" si="246"/>
        <v>7.2775831162544975</v>
      </c>
      <c r="AA2250" s="93">
        <f t="shared" si="246"/>
        <v>9.5693393697588558</v>
      </c>
      <c r="AB2250" s="93">
        <f t="shared" si="246"/>
        <v>12.58278394225275</v>
      </c>
      <c r="AC2250" s="95">
        <f t="shared" si="246"/>
        <v>16.545180980597138</v>
      </c>
      <c r="AE2250" s="96"/>
    </row>
    <row r="2251" spans="3:31" ht="24.75" customHeight="1" x14ac:dyDescent="0.25">
      <c r="C2251" s="91">
        <f>ABS(E2251-Dashboard!$F$13)</f>
        <v>27.726744376471789</v>
      </c>
      <c r="D2251" s="92">
        <f t="shared" si="242"/>
        <v>0.315006228743127</v>
      </c>
      <c r="E2251" s="93" cm="1">
        <f t="array" ref="E2251">SUM('DRE + DCF'!$S$41/TIR!S2251,'DRE + DCF'!$U$41:$AD$41/TIR!T2251:AC2251,TIR!F2251)</f>
        <v>21.783255623528209</v>
      </c>
      <c r="F2251" s="100">
        <f>'DRE + DCF'!$AE$38*'DRE + DCF'!$AE$39*(1+G2251)/(R2251-G2251)/AC2251</f>
        <v>6.1216027676431137</v>
      </c>
      <c r="G2251" s="92">
        <f>R2251*(1-'DRE + DCF'!$AE$39)</f>
        <v>0.18900373724587619</v>
      </c>
      <c r="H2251" s="94">
        <f t="shared" si="245"/>
        <v>0.315006228743127</v>
      </c>
      <c r="I2251" s="94">
        <f t="shared" si="248"/>
        <v>0.315006228743127</v>
      </c>
      <c r="J2251" s="94">
        <f t="shared" si="248"/>
        <v>0.315006228743127</v>
      </c>
      <c r="K2251" s="94">
        <f t="shared" si="248"/>
        <v>0.315006228743127</v>
      </c>
      <c r="L2251" s="94">
        <f t="shared" si="248"/>
        <v>0.315006228743127</v>
      </c>
      <c r="M2251" s="94">
        <f t="shared" si="248"/>
        <v>0.315006228743127</v>
      </c>
      <c r="N2251" s="94">
        <f t="shared" si="248"/>
        <v>0.315006228743127</v>
      </c>
      <c r="O2251" s="94">
        <f t="shared" si="248"/>
        <v>0.315006228743127</v>
      </c>
      <c r="P2251" s="94">
        <f t="shared" si="248"/>
        <v>0.315006228743127</v>
      </c>
      <c r="Q2251" s="94">
        <f t="shared" si="248"/>
        <v>0.315006228743127</v>
      </c>
      <c r="R2251" s="94">
        <f t="shared" si="248"/>
        <v>0.315006228743127</v>
      </c>
      <c r="S2251" s="93">
        <f>(1+H2251)^((5-Dashboard!$F$9)*3/12)</f>
        <v>1.0708581652001443</v>
      </c>
      <c r="T2251" s="93">
        <f t="shared" si="247"/>
        <v>1.4081851573386264</v>
      </c>
      <c r="U2251" s="93">
        <f t="shared" si="247"/>
        <v>1.851772253123914</v>
      </c>
      <c r="V2251" s="93">
        <f t="shared" si="247"/>
        <v>2.4350920470716413</v>
      </c>
      <c r="W2251" s="93">
        <f t="shared" si="247"/>
        <v>3.20216120946206</v>
      </c>
      <c r="X2251" s="93">
        <f t="shared" si="247"/>
        <v>4.2108619358822335</v>
      </c>
      <c r="Y2251" s="93">
        <f t="shared" si="246"/>
        <v>5.5373096740624792</v>
      </c>
      <c r="Z2251" s="93">
        <f t="shared" si="246"/>
        <v>7.2815967118717344</v>
      </c>
      <c r="AA2251" s="93">
        <f t="shared" si="246"/>
        <v>9.5753450313068029</v>
      </c>
      <c r="AB2251" s="93">
        <f t="shared" si="246"/>
        <v>12.591638358532999</v>
      </c>
      <c r="AC2251" s="95">
        <f t="shared" si="246"/>
        <v>16.558082871551775</v>
      </c>
      <c r="AE2251" s="96"/>
    </row>
    <row r="2252" spans="3:31" ht="24.75" customHeight="1" x14ac:dyDescent="0.25">
      <c r="C2252" s="91">
        <f>ABS(E2252-Dashboard!$F$13)</f>
        <v>27.738039143889644</v>
      </c>
      <c r="D2252" s="92">
        <f t="shared" si="242"/>
        <v>0.31510622874312699</v>
      </c>
      <c r="E2252" s="93" cm="1">
        <f t="array" ref="E2252">SUM('DRE + DCF'!$S$41/TIR!S2252,'DRE + DCF'!$U$41:$AD$41/TIR!T2252:AC2252,TIR!F2252)</f>
        <v>21.771960856110354</v>
      </c>
      <c r="F2252" s="100">
        <f>'DRE + DCF'!$AE$38*'DRE + DCF'!$AE$39*(1+G2252)/(R2252-G2252)/AC2252</f>
        <v>6.1152006141964108</v>
      </c>
      <c r="G2252" s="92">
        <f>R2252*(1-'DRE + DCF'!$AE$39)</f>
        <v>0.18906373724587619</v>
      </c>
      <c r="H2252" s="94">
        <f t="shared" si="245"/>
        <v>0.31510622874312699</v>
      </c>
      <c r="I2252" s="94">
        <f t="shared" si="248"/>
        <v>0.31510622874312699</v>
      </c>
      <c r="J2252" s="94">
        <f t="shared" si="248"/>
        <v>0.31510622874312699</v>
      </c>
      <c r="K2252" s="94">
        <f t="shared" si="248"/>
        <v>0.31510622874312699</v>
      </c>
      <c r="L2252" s="94">
        <f t="shared" si="248"/>
        <v>0.31510622874312699</v>
      </c>
      <c r="M2252" s="94">
        <f t="shared" si="248"/>
        <v>0.31510622874312699</v>
      </c>
      <c r="N2252" s="94">
        <f t="shared" si="248"/>
        <v>0.31510622874312699</v>
      </c>
      <c r="O2252" s="94">
        <f t="shared" si="248"/>
        <v>0.31510622874312699</v>
      </c>
      <c r="P2252" s="94">
        <f t="shared" si="248"/>
        <v>0.31510622874312699</v>
      </c>
      <c r="Q2252" s="94">
        <f t="shared" si="248"/>
        <v>0.31510622874312699</v>
      </c>
      <c r="R2252" s="94">
        <f t="shared" si="248"/>
        <v>0.31510622874312699</v>
      </c>
      <c r="S2252" s="93">
        <f>(1+H2252)^((5-Dashboard!$F$9)*3/12)</f>
        <v>1.0708785230434288</v>
      </c>
      <c r="T2252" s="93">
        <f t="shared" si="247"/>
        <v>1.4083190158816534</v>
      </c>
      <c r="U2252" s="93">
        <f t="shared" si="247"/>
        <v>1.8520891098433532</v>
      </c>
      <c r="V2252" s="93">
        <f t="shared" si="247"/>
        <v>2.4356939245423073</v>
      </c>
      <c r="W2252" s="93">
        <f t="shared" si="247"/>
        <v>3.2031962514773804</v>
      </c>
      <c r="X2252" s="93">
        <f t="shared" si="247"/>
        <v>4.2125433422045386</v>
      </c>
      <c r="Y2252" s="93">
        <f t="shared" si="246"/>
        <v>5.5399419881835783</v>
      </c>
      <c r="Z2252" s="93">
        <f t="shared" si="246"/>
        <v>7.2856122155358065</v>
      </c>
      <c r="AA2252" s="93">
        <f t="shared" si="246"/>
        <v>9.5813540048581523</v>
      </c>
      <c r="AB2252" s="93">
        <f t="shared" si="246"/>
        <v>12.600498331581861</v>
      </c>
      <c r="AC2252" s="95">
        <f t="shared" si="246"/>
        <v>16.570993841130683</v>
      </c>
      <c r="AE2252" s="96"/>
    </row>
    <row r="2253" spans="3:31" ht="24.75" customHeight="1" x14ac:dyDescent="0.25">
      <c r="C2253" s="91">
        <f>ABS(E2253-Dashboard!$F$13)</f>
        <v>27.749323648030373</v>
      </c>
      <c r="D2253" s="92">
        <f t="shared" si="242"/>
        <v>0.31520622874312698</v>
      </c>
      <c r="E2253" s="93" cm="1">
        <f t="array" ref="E2253">SUM('DRE + DCF'!$S$41/TIR!S2253,'DRE + DCF'!$U$41:$AD$41/TIR!T2253:AC2253,TIR!F2253)</f>
        <v>21.760676351969625</v>
      </c>
      <c r="F2253" s="100">
        <f>'DRE + DCF'!$AE$38*'DRE + DCF'!$AE$39*(1+G2253)/(R2253-G2253)/AC2253</f>
        <v>6.1088061180356208</v>
      </c>
      <c r="G2253" s="92">
        <f>R2253*(1-'DRE + DCF'!$AE$39)</f>
        <v>0.18912373724587619</v>
      </c>
      <c r="H2253" s="94">
        <f t="shared" si="245"/>
        <v>0.31520622874312698</v>
      </c>
      <c r="I2253" s="94">
        <f t="shared" si="248"/>
        <v>0.31520622874312698</v>
      </c>
      <c r="J2253" s="94">
        <f t="shared" si="248"/>
        <v>0.31520622874312698</v>
      </c>
      <c r="K2253" s="94">
        <f t="shared" si="248"/>
        <v>0.31520622874312698</v>
      </c>
      <c r="L2253" s="94">
        <f t="shared" si="248"/>
        <v>0.31520622874312698</v>
      </c>
      <c r="M2253" s="94">
        <f t="shared" si="248"/>
        <v>0.31520622874312698</v>
      </c>
      <c r="N2253" s="94">
        <f t="shared" si="248"/>
        <v>0.31520622874312698</v>
      </c>
      <c r="O2253" s="94">
        <f t="shared" si="248"/>
        <v>0.31520622874312698</v>
      </c>
      <c r="P2253" s="94">
        <f t="shared" si="248"/>
        <v>0.31520622874312698</v>
      </c>
      <c r="Q2253" s="94">
        <f t="shared" si="248"/>
        <v>0.31520622874312698</v>
      </c>
      <c r="R2253" s="94">
        <f t="shared" si="248"/>
        <v>0.31520622874312698</v>
      </c>
      <c r="S2253" s="93">
        <f>(1+H2253)^((5-Dashboard!$F$9)*3/12)</f>
        <v>1.0708988797257466</v>
      </c>
      <c r="T2253" s="93">
        <f t="shared" si="247"/>
        <v>1.4084528769693387</v>
      </c>
      <c r="U2253" s="93">
        <f t="shared" si="247"/>
        <v>1.8524059966812514</v>
      </c>
      <c r="V2253" s="93">
        <f t="shared" si="247"/>
        <v>2.4362959049963022</v>
      </c>
      <c r="W2253" s="93">
        <f t="shared" si="247"/>
        <v>3.2042315493125102</v>
      </c>
      <c r="X2253" s="93">
        <f t="shared" si="247"/>
        <v>4.2142252919910534</v>
      </c>
      <c r="Y2253" s="93">
        <f t="shared" si="246"/>
        <v>5.542575353353457</v>
      </c>
      <c r="Z2253" s="93">
        <f t="shared" si="246"/>
        <v>7.2896296280086048</v>
      </c>
      <c r="AA2253" s="93">
        <f t="shared" si="246"/>
        <v>9.5873662919873599</v>
      </c>
      <c r="AB2253" s="93">
        <f t="shared" si="246"/>
        <v>12.609363864463672</v>
      </c>
      <c r="AC2253" s="95">
        <f t="shared" si="246"/>
        <v>16.583913895031127</v>
      </c>
      <c r="AE2253" s="96"/>
    </row>
    <row r="2254" spans="3:31" ht="24.75" customHeight="1" x14ac:dyDescent="0.25">
      <c r="C2254" s="91">
        <f>ABS(E2254-Dashboard!$F$13)</f>
        <v>27.760597901148593</v>
      </c>
      <c r="D2254" s="92">
        <f t="shared" si="242"/>
        <v>0.31530622874312697</v>
      </c>
      <c r="E2254" s="93" cm="1">
        <f t="array" ref="E2254">SUM('DRE + DCF'!$S$41/TIR!S2254,'DRE + DCF'!$U$41:$AD$41/TIR!T2254:AC2254,TIR!F2254)</f>
        <v>21.749402098851405</v>
      </c>
      <c r="F2254" s="100">
        <f>'DRE + DCF'!$AE$38*'DRE + DCF'!$AE$39*(1+G2254)/(R2254-G2254)/AC2254</f>
        <v>6.1024192686980596</v>
      </c>
      <c r="G2254" s="92">
        <f>R2254*(1-'DRE + DCF'!$AE$39)</f>
        <v>0.18918373724587617</v>
      </c>
      <c r="H2254" s="94">
        <f t="shared" si="245"/>
        <v>0.31530622874312697</v>
      </c>
      <c r="I2254" s="94">
        <f t="shared" si="248"/>
        <v>0.31530622874312697</v>
      </c>
      <c r="J2254" s="94">
        <f t="shared" si="248"/>
        <v>0.31530622874312697</v>
      </c>
      <c r="K2254" s="94">
        <f t="shared" si="248"/>
        <v>0.31530622874312697</v>
      </c>
      <c r="L2254" s="94">
        <f t="shared" si="248"/>
        <v>0.31530622874312697</v>
      </c>
      <c r="M2254" s="94">
        <f t="shared" si="248"/>
        <v>0.31530622874312697</v>
      </c>
      <c r="N2254" s="94">
        <f t="shared" si="248"/>
        <v>0.31530622874312697</v>
      </c>
      <c r="O2254" s="94">
        <f t="shared" si="248"/>
        <v>0.31530622874312697</v>
      </c>
      <c r="P2254" s="94">
        <f t="shared" si="248"/>
        <v>0.31530622874312697</v>
      </c>
      <c r="Q2254" s="94">
        <f t="shared" si="248"/>
        <v>0.31530622874312697</v>
      </c>
      <c r="R2254" s="94">
        <f t="shared" si="248"/>
        <v>0.31530622874312697</v>
      </c>
      <c r="S2254" s="93">
        <f>(1+H2254)^((5-Dashboard!$F$9)*3/12)</f>
        <v>1.0709192352472521</v>
      </c>
      <c r="T2254" s="93">
        <f t="shared" si="247"/>
        <v>1.4085867406015367</v>
      </c>
      <c r="U2254" s="93">
        <f t="shared" si="247"/>
        <v>1.8527229136381804</v>
      </c>
      <c r="V2254" s="93">
        <f t="shared" si="247"/>
        <v>2.4368979884434134</v>
      </c>
      <c r="W2254" s="93">
        <f t="shared" si="247"/>
        <v>3.2052671030112183</v>
      </c>
      <c r="X2254" s="93">
        <f t="shared" si="247"/>
        <v>4.2159077853760936</v>
      </c>
      <c r="Y2254" s="93">
        <f t="shared" si="246"/>
        <v>5.5452097699118177</v>
      </c>
      <c r="Z2254" s="93">
        <f t="shared" si="246"/>
        <v>7.2936489500522557</v>
      </c>
      <c r="AA2254" s="93">
        <f t="shared" si="246"/>
        <v>9.5933818942695002</v>
      </c>
      <c r="AB2254" s="93">
        <f t="shared" si="246"/>
        <v>12.618234960244212</v>
      </c>
      <c r="AC2254" s="95">
        <f t="shared" si="246"/>
        <v>16.596843038953494</v>
      </c>
      <c r="AE2254" s="96"/>
    </row>
    <row r="2255" spans="3:31" ht="24.75" customHeight="1" x14ac:dyDescent="0.25">
      <c r="C2255" s="91">
        <f>ABS(E2255-Dashboard!$F$13)</f>
        <v>27.771861915481171</v>
      </c>
      <c r="D2255" s="92">
        <f t="shared" ref="D2255:D2318" si="249">D2254+0.0001</f>
        <v>0.31540622874312696</v>
      </c>
      <c r="E2255" s="93" cm="1">
        <f t="array" ref="E2255">SUM('DRE + DCF'!$S$41/TIR!S2255,'DRE + DCF'!$U$41:$AD$41/TIR!T2255:AC2255,TIR!F2255)</f>
        <v>21.738138084518827</v>
      </c>
      <c r="F2255" s="100">
        <f>'DRE + DCF'!$AE$38*'DRE + DCF'!$AE$39*(1+G2255)/(R2255-G2255)/AC2255</f>
        <v>6.0960400557373573</v>
      </c>
      <c r="G2255" s="92">
        <f>R2255*(1-'DRE + DCF'!$AE$39)</f>
        <v>0.18924373724587618</v>
      </c>
      <c r="H2255" s="94">
        <f t="shared" si="245"/>
        <v>0.31540622874312696</v>
      </c>
      <c r="I2255" s="94">
        <f t="shared" si="248"/>
        <v>0.31540622874312696</v>
      </c>
      <c r="J2255" s="94">
        <f t="shared" si="248"/>
        <v>0.31540622874312696</v>
      </c>
      <c r="K2255" s="94">
        <f t="shared" si="248"/>
        <v>0.31540622874312696</v>
      </c>
      <c r="L2255" s="94">
        <f t="shared" si="248"/>
        <v>0.31540622874312696</v>
      </c>
      <c r="M2255" s="94">
        <f t="shared" si="248"/>
        <v>0.31540622874312696</v>
      </c>
      <c r="N2255" s="94">
        <f t="shared" si="248"/>
        <v>0.31540622874312696</v>
      </c>
      <c r="O2255" s="94">
        <f t="shared" si="248"/>
        <v>0.31540622874312696</v>
      </c>
      <c r="P2255" s="94">
        <f t="shared" si="248"/>
        <v>0.31540622874312696</v>
      </c>
      <c r="Q2255" s="94">
        <f t="shared" si="248"/>
        <v>0.31540622874312696</v>
      </c>
      <c r="R2255" s="94">
        <f t="shared" si="248"/>
        <v>0.31540622874312696</v>
      </c>
      <c r="S2255" s="93">
        <f>(1+H2255)^((5-Dashboard!$F$9)*3/12)</f>
        <v>1.0709395896080995</v>
      </c>
      <c r="T2255" s="93">
        <f t="shared" si="247"/>
        <v>1.4087206067781024</v>
      </c>
      <c r="U2255" s="93">
        <f t="shared" si="247"/>
        <v>1.8530398607147132</v>
      </c>
      <c r="V2255" s="93">
        <f t="shared" si="247"/>
        <v>2.43750017489343</v>
      </c>
      <c r="W2255" s="93">
        <f t="shared" si="247"/>
        <v>3.2063029126172791</v>
      </c>
      <c r="X2255" s="93">
        <f t="shared" si="247"/>
        <v>4.2175908224939986</v>
      </c>
      <c r="Y2255" s="93">
        <f t="shared" si="246"/>
        <v>5.5478452381984535</v>
      </c>
      <c r="Z2255" s="93">
        <f t="shared" si="246"/>
        <v>7.297670182429143</v>
      </c>
      <c r="AA2255" s="93">
        <f t="shared" si="246"/>
        <v>9.5994008132802868</v>
      </c>
      <c r="AB2255" s="93">
        <f t="shared" si="246"/>
        <v>12.627111621990728</v>
      </c>
      <c r="AC2255" s="95">
        <f t="shared" si="246"/>
        <v>16.609781278601332</v>
      </c>
      <c r="AE2255" s="96"/>
    </row>
    <row r="2256" spans="3:31" ht="24.75" customHeight="1" x14ac:dyDescent="0.25">
      <c r="C2256" s="91">
        <f>ABS(E2256-Dashboard!$F$13)</f>
        <v>27.783115703247201</v>
      </c>
      <c r="D2256" s="92">
        <f t="shared" si="249"/>
        <v>0.31550622874312695</v>
      </c>
      <c r="E2256" s="93" cm="1">
        <f t="array" ref="E2256">SUM('DRE + DCF'!$S$41/TIR!S2256,'DRE + DCF'!$U$41:$AD$41/TIR!T2256:AC2256,TIR!F2256)</f>
        <v>21.726884296752797</v>
      </c>
      <c r="F2256" s="100">
        <f>'DRE + DCF'!$AE$38*'DRE + DCF'!$AE$39*(1+G2256)/(R2256-G2256)/AC2256</f>
        <v>6.089668468723441</v>
      </c>
      <c r="G2256" s="92">
        <f>R2256*(1-'DRE + DCF'!$AE$39)</f>
        <v>0.18930373724587615</v>
      </c>
      <c r="H2256" s="94">
        <f t="shared" si="245"/>
        <v>0.31550622874312695</v>
      </c>
      <c r="I2256" s="94">
        <f t="shared" si="248"/>
        <v>0.31550622874312695</v>
      </c>
      <c r="J2256" s="94">
        <f t="shared" si="248"/>
        <v>0.31550622874312695</v>
      </c>
      <c r="K2256" s="94">
        <f t="shared" si="248"/>
        <v>0.31550622874312695</v>
      </c>
      <c r="L2256" s="94">
        <f t="shared" si="248"/>
        <v>0.31550622874312695</v>
      </c>
      <c r="M2256" s="94">
        <f t="shared" si="248"/>
        <v>0.31550622874312695</v>
      </c>
      <c r="N2256" s="94">
        <f t="shared" si="248"/>
        <v>0.31550622874312695</v>
      </c>
      <c r="O2256" s="94">
        <f t="shared" si="248"/>
        <v>0.31550622874312695</v>
      </c>
      <c r="P2256" s="94">
        <f t="shared" si="248"/>
        <v>0.31550622874312695</v>
      </c>
      <c r="Q2256" s="94">
        <f t="shared" si="248"/>
        <v>0.31550622874312695</v>
      </c>
      <c r="R2256" s="94">
        <f t="shared" si="248"/>
        <v>0.31550622874312695</v>
      </c>
      <c r="S2256" s="93">
        <f>(1+H2256)^((5-Dashboard!$F$9)*3/12)</f>
        <v>1.0709599428084433</v>
      </c>
      <c r="T2256" s="93">
        <f t="shared" si="247"/>
        <v>1.4088544754988901</v>
      </c>
      <c r="U2256" s="93">
        <f t="shared" si="247"/>
        <v>1.8533568379114211</v>
      </c>
      <c r="V2256" s="93">
        <f t="shared" si="247"/>
        <v>2.4381024643561404</v>
      </c>
      <c r="W2256" s="93">
        <f t="shared" si="247"/>
        <v>3.2073389781744703</v>
      </c>
      <c r="X2256" s="93">
        <f t="shared" si="247"/>
        <v>4.2192744034791314</v>
      </c>
      <c r="Y2256" s="93">
        <f t="shared" si="246"/>
        <v>5.5504817585532384</v>
      </c>
      <c r="Z2256" s="93">
        <f t="shared" si="246"/>
        <v>7.3016933259018897</v>
      </c>
      <c r="AA2256" s="93">
        <f t="shared" si="246"/>
        <v>9.6054230505960554</v>
      </c>
      <c r="AB2256" s="93">
        <f t="shared" si="246"/>
        <v>12.635993852771918</v>
      </c>
      <c r="AC2256" s="95">
        <f t="shared" si="246"/>
        <v>16.622728619681322</v>
      </c>
      <c r="AE2256" s="96"/>
    </row>
    <row r="2257" spans="3:31" ht="24.75" customHeight="1" x14ac:dyDescent="0.25">
      <c r="C2257" s="91">
        <f>ABS(E2257-Dashboard!$F$13)</f>
        <v>27.79435927664808</v>
      </c>
      <c r="D2257" s="92">
        <f t="shared" si="249"/>
        <v>0.31560622874312694</v>
      </c>
      <c r="E2257" s="93" cm="1">
        <f t="array" ref="E2257">SUM('DRE + DCF'!$S$41/TIR!S2257,'DRE + DCF'!$U$41:$AD$41/TIR!T2257:AC2257,TIR!F2257)</f>
        <v>21.715640723351918</v>
      </c>
      <c r="F2257" s="100">
        <f>'DRE + DCF'!$AE$38*'DRE + DCF'!$AE$39*(1+G2257)/(R2257-G2257)/AC2257</f>
        <v>6.0833044972424997</v>
      </c>
      <c r="G2257" s="92">
        <f>R2257*(1-'DRE + DCF'!$AE$39)</f>
        <v>0.18936373724587616</v>
      </c>
      <c r="H2257" s="94">
        <f t="shared" si="245"/>
        <v>0.31560622874312694</v>
      </c>
      <c r="I2257" s="94">
        <f t="shared" si="248"/>
        <v>0.31560622874312694</v>
      </c>
      <c r="J2257" s="94">
        <f t="shared" si="248"/>
        <v>0.31560622874312694</v>
      </c>
      <c r="K2257" s="94">
        <f t="shared" si="248"/>
        <v>0.31560622874312694</v>
      </c>
      <c r="L2257" s="94">
        <f t="shared" si="248"/>
        <v>0.31560622874312694</v>
      </c>
      <c r="M2257" s="94">
        <f t="shared" si="248"/>
        <v>0.31560622874312694</v>
      </c>
      <c r="N2257" s="94">
        <f t="shared" si="248"/>
        <v>0.31560622874312694</v>
      </c>
      <c r="O2257" s="94">
        <f t="shared" si="248"/>
        <v>0.31560622874312694</v>
      </c>
      <c r="P2257" s="94">
        <f t="shared" si="248"/>
        <v>0.31560622874312694</v>
      </c>
      <c r="Q2257" s="94">
        <f t="shared" si="248"/>
        <v>0.31560622874312694</v>
      </c>
      <c r="R2257" s="94">
        <f t="shared" si="248"/>
        <v>0.31560622874312694</v>
      </c>
      <c r="S2257" s="93">
        <f>(1+H2257)^((5-Dashboard!$F$9)*3/12)</f>
        <v>1.0709802948484382</v>
      </c>
      <c r="T2257" s="93">
        <f t="shared" si="247"/>
        <v>1.4089883467637558</v>
      </c>
      <c r="U2257" s="93">
        <f t="shared" si="247"/>
        <v>1.8536738452288781</v>
      </c>
      <c r="V2257" s="93">
        <f t="shared" si="247"/>
        <v>2.4387048568413352</v>
      </c>
      <c r="W2257" s="93">
        <f t="shared" si="247"/>
        <v>3.2083752997265762</v>
      </c>
      <c r="X2257" s="93">
        <f t="shared" si="247"/>
        <v>4.2209585284658804</v>
      </c>
      <c r="Y2257" s="93">
        <f t="shared" si="246"/>
        <v>5.5531193313161351</v>
      </c>
      <c r="Z2257" s="93">
        <f t="shared" si="246"/>
        <v>7.3057183812333752</v>
      </c>
      <c r="AA2257" s="93">
        <f t="shared" si="246"/>
        <v>9.6114486077937826</v>
      </c>
      <c r="AB2257" s="93">
        <f t="shared" si="246"/>
        <v>12.644881655657956</v>
      </c>
      <c r="AC2257" s="95">
        <f t="shared" si="246"/>
        <v>16.63568506790331</v>
      </c>
      <c r="AE2257" s="96"/>
    </row>
    <row r="2258" spans="3:31" ht="24.75" customHeight="1" x14ac:dyDescent="0.25">
      <c r="C2258" s="91">
        <f>ABS(E2258-Dashboard!$F$13)</f>
        <v>27.805592647867492</v>
      </c>
      <c r="D2258" s="92">
        <f t="shared" si="249"/>
        <v>0.31570622874312693</v>
      </c>
      <c r="E2258" s="93" cm="1">
        <f t="array" ref="E2258">SUM('DRE + DCF'!$S$41/TIR!S2258,'DRE + DCF'!$U$41:$AD$41/TIR!T2258:AC2258,TIR!F2258)</f>
        <v>21.704407352132506</v>
      </c>
      <c r="F2258" s="100">
        <f>'DRE + DCF'!$AE$38*'DRE + DCF'!$AE$39*(1+G2258)/(R2258-G2258)/AC2258</f>
        <v>6.0769481308969624</v>
      </c>
      <c r="G2258" s="92">
        <f>R2258*(1-'DRE + DCF'!$AE$39)</f>
        <v>0.18942373724587616</v>
      </c>
      <c r="H2258" s="94">
        <f t="shared" si="245"/>
        <v>0.31570622874312693</v>
      </c>
      <c r="I2258" s="94">
        <f t="shared" si="248"/>
        <v>0.31570622874312693</v>
      </c>
      <c r="J2258" s="94">
        <f t="shared" si="248"/>
        <v>0.31570622874312693</v>
      </c>
      <c r="K2258" s="94">
        <f t="shared" si="248"/>
        <v>0.31570622874312693</v>
      </c>
      <c r="L2258" s="94">
        <f t="shared" si="248"/>
        <v>0.31570622874312693</v>
      </c>
      <c r="M2258" s="94">
        <f t="shared" si="248"/>
        <v>0.31570622874312693</v>
      </c>
      <c r="N2258" s="94">
        <f t="shared" si="248"/>
        <v>0.31570622874312693</v>
      </c>
      <c r="O2258" s="94">
        <f t="shared" si="248"/>
        <v>0.31570622874312693</v>
      </c>
      <c r="P2258" s="94">
        <f t="shared" si="248"/>
        <v>0.31570622874312693</v>
      </c>
      <c r="Q2258" s="94">
        <f t="shared" si="248"/>
        <v>0.31570622874312693</v>
      </c>
      <c r="R2258" s="94">
        <f t="shared" si="248"/>
        <v>0.31570622874312693</v>
      </c>
      <c r="S2258" s="93">
        <f>(1+H2258)^((5-Dashboard!$F$9)*3/12)</f>
        <v>1.0710006457282382</v>
      </c>
      <c r="T2258" s="93">
        <f t="shared" si="247"/>
        <v>1.409122220572554</v>
      </c>
      <c r="U2258" s="93">
        <f t="shared" si="247"/>
        <v>1.8539908826676557</v>
      </c>
      <c r="V2258" s="93">
        <f t="shared" si="247"/>
        <v>2.4393073523588025</v>
      </c>
      <c r="W2258" s="93">
        <f t="shared" si="247"/>
        <v>3.2094118773173821</v>
      </c>
      <c r="X2258" s="93">
        <f t="shared" si="247"/>
        <v>4.2226431975886518</v>
      </c>
      <c r="Y2258" s="93">
        <f t="shared" si="246"/>
        <v>5.5557579568271835</v>
      </c>
      <c r="Z2258" s="93">
        <f t="shared" si="246"/>
        <v>7.3097453491867137</v>
      </c>
      <c r="AA2258" s="93">
        <f t="shared" si="246"/>
        <v>9.6174774864510617</v>
      </c>
      <c r="AB2258" s="93">
        <f t="shared" si="246"/>
        <v>12.653775033720454</v>
      </c>
      <c r="AC2258" s="95">
        <f t="shared" si="246"/>
        <v>16.64865062898027</v>
      </c>
      <c r="AE2258" s="96"/>
    </row>
    <row r="2259" spans="3:31" ht="24.75" customHeight="1" x14ac:dyDescent="0.25">
      <c r="C2259" s="91">
        <f>ABS(E2259-Dashboard!$F$13)</f>
        <v>27.816815829071476</v>
      </c>
      <c r="D2259" s="92">
        <f t="shared" si="249"/>
        <v>0.31580622874312692</v>
      </c>
      <c r="E2259" s="93" cm="1">
        <f t="array" ref="E2259">SUM('DRE + DCF'!$S$41/TIR!S2259,'DRE + DCF'!$U$41:$AD$41/TIR!T2259:AC2259,TIR!F2259)</f>
        <v>21.693184170928522</v>
      </c>
      <c r="F2259" s="100">
        <f>'DRE + DCF'!$AE$38*'DRE + DCF'!$AE$39*(1+G2259)/(R2259-G2259)/AC2259</f>
        <v>6.070599359305457</v>
      </c>
      <c r="G2259" s="92">
        <f>R2259*(1-'DRE + DCF'!$AE$39)</f>
        <v>0.18948373724587614</v>
      </c>
      <c r="H2259" s="94">
        <f t="shared" si="245"/>
        <v>0.31580622874312692</v>
      </c>
      <c r="I2259" s="94">
        <f t="shared" si="248"/>
        <v>0.31580622874312692</v>
      </c>
      <c r="J2259" s="94">
        <f t="shared" si="248"/>
        <v>0.31580622874312692</v>
      </c>
      <c r="K2259" s="94">
        <f t="shared" si="248"/>
        <v>0.31580622874312692</v>
      </c>
      <c r="L2259" s="94">
        <f t="shared" si="248"/>
        <v>0.31580622874312692</v>
      </c>
      <c r="M2259" s="94">
        <f t="shared" si="248"/>
        <v>0.31580622874312692</v>
      </c>
      <c r="N2259" s="94">
        <f t="shared" si="248"/>
        <v>0.31580622874312692</v>
      </c>
      <c r="O2259" s="94">
        <f t="shared" si="248"/>
        <v>0.31580622874312692</v>
      </c>
      <c r="P2259" s="94">
        <f t="shared" si="248"/>
        <v>0.31580622874312692</v>
      </c>
      <c r="Q2259" s="94">
        <f t="shared" si="248"/>
        <v>0.31580622874312692</v>
      </c>
      <c r="R2259" s="94">
        <f t="shared" si="248"/>
        <v>0.31580622874312692</v>
      </c>
      <c r="S2259" s="93">
        <f>(1+H2259)^((5-Dashboard!$F$9)*3/12)</f>
        <v>1.0710209954479977</v>
      </c>
      <c r="T2259" s="93">
        <f t="shared" si="247"/>
        <v>1.4092560969251395</v>
      </c>
      <c r="U2259" s="93">
        <f t="shared" si="247"/>
        <v>1.8543079502283264</v>
      </c>
      <c r="V2259" s="93">
        <f t="shared" si="247"/>
        <v>2.4399099509183322</v>
      </c>
      <c r="W2259" s="93">
        <f t="shared" si="247"/>
        <v>3.2104487109906787</v>
      </c>
      <c r="X2259" s="93">
        <f t="shared" si="247"/>
        <v>4.2243284109818777</v>
      </c>
      <c r="Y2259" s="93">
        <f t="shared" si="246"/>
        <v>5.5583976354265108</v>
      </c>
      <c r="Z2259" s="93">
        <f t="shared" si="246"/>
        <v>7.3137742305252713</v>
      </c>
      <c r="AA2259" s="93">
        <f t="shared" si="246"/>
        <v>9.6235096881461217</v>
      </c>
      <c r="AB2259" s="93">
        <f t="shared" si="246"/>
        <v>12.662673990032493</v>
      </c>
      <c r="AC2259" s="95">
        <f t="shared" si="246"/>
        <v>16.661625308628338</v>
      </c>
      <c r="AE2259" s="96"/>
    </row>
    <row r="2260" spans="3:31" ht="24.75" customHeight="1" x14ac:dyDescent="0.25">
      <c r="C2260" s="91">
        <f>ABS(E2260-Dashboard!$F$13)</f>
        <v>27.828028832408428</v>
      </c>
      <c r="D2260" s="92">
        <f t="shared" si="249"/>
        <v>0.3159062287431269</v>
      </c>
      <c r="E2260" s="93" cm="1">
        <f t="array" ref="E2260">SUM('DRE + DCF'!$S$41/TIR!S2260,'DRE + DCF'!$U$41:$AD$41/TIR!T2260:AC2260,TIR!F2260)</f>
        <v>21.68197116759157</v>
      </c>
      <c r="F2260" s="100">
        <f>'DRE + DCF'!$AE$38*'DRE + DCF'!$AE$39*(1+G2260)/(R2260-G2260)/AC2260</f>
        <v>6.0642581721028019</v>
      </c>
      <c r="G2260" s="92">
        <f>R2260*(1-'DRE + DCF'!$AE$39)</f>
        <v>0.18954373724587614</v>
      </c>
      <c r="H2260" s="94">
        <f t="shared" si="245"/>
        <v>0.3159062287431269</v>
      </c>
      <c r="I2260" s="94">
        <f t="shared" si="248"/>
        <v>0.3159062287431269</v>
      </c>
      <c r="J2260" s="94">
        <f t="shared" si="248"/>
        <v>0.3159062287431269</v>
      </c>
      <c r="K2260" s="94">
        <f t="shared" si="248"/>
        <v>0.3159062287431269</v>
      </c>
      <c r="L2260" s="94">
        <f t="shared" si="248"/>
        <v>0.3159062287431269</v>
      </c>
      <c r="M2260" s="94">
        <f t="shared" si="248"/>
        <v>0.3159062287431269</v>
      </c>
      <c r="N2260" s="94">
        <f t="shared" si="248"/>
        <v>0.3159062287431269</v>
      </c>
      <c r="O2260" s="94">
        <f t="shared" si="248"/>
        <v>0.3159062287431269</v>
      </c>
      <c r="P2260" s="94">
        <f t="shared" si="248"/>
        <v>0.3159062287431269</v>
      </c>
      <c r="Q2260" s="94">
        <f t="shared" si="248"/>
        <v>0.3159062287431269</v>
      </c>
      <c r="R2260" s="94">
        <f t="shared" si="248"/>
        <v>0.3159062287431269</v>
      </c>
      <c r="S2260" s="93">
        <f>(1+H2260)^((5-Dashboard!$F$9)*3/12)</f>
        <v>1.071041344007871</v>
      </c>
      <c r="T2260" s="93">
        <f t="shared" si="247"/>
        <v>1.4093899758213675</v>
      </c>
      <c r="U2260" s="93">
        <f t="shared" si="247"/>
        <v>1.8546250479114625</v>
      </c>
      <c r="V2260" s="93">
        <f t="shared" si="247"/>
        <v>2.4405126525297138</v>
      </c>
      <c r="W2260" s="93">
        <f t="shared" si="247"/>
        <v>3.2114858007902609</v>
      </c>
      <c r="X2260" s="93">
        <f t="shared" si="247"/>
        <v>4.2260141687800132</v>
      </c>
      <c r="Y2260" s="93">
        <f t="shared" si="246"/>
        <v>5.5610383674543273</v>
      </c>
      <c r="Z2260" s="93">
        <f t="shared" si="246"/>
        <v>7.3178050260126595</v>
      </c>
      <c r="AA2260" s="93">
        <f t="shared" si="246"/>
        <v>9.6295452144578189</v>
      </c>
      <c r="AB2260" s="93">
        <f t="shared" si="246"/>
        <v>12.671578527668613</v>
      </c>
      <c r="AC2260" s="95">
        <f t="shared" si="246"/>
        <v>16.674609112566788</v>
      </c>
      <c r="AE2260" s="96"/>
    </row>
    <row r="2261" spans="3:31" ht="24.75" customHeight="1" x14ac:dyDescent="0.25">
      <c r="C2261" s="91">
        <f>ABS(E2261-Dashboard!$F$13)</f>
        <v>27.839231670009159</v>
      </c>
      <c r="D2261" s="92">
        <f t="shared" si="249"/>
        <v>0.31600622874312689</v>
      </c>
      <c r="E2261" s="93" cm="1">
        <f t="array" ref="E2261">SUM('DRE + DCF'!$S$41/TIR!S2261,'DRE + DCF'!$U$41:$AD$41/TIR!T2261:AC2261,TIR!F2261)</f>
        <v>21.670768329990839</v>
      </c>
      <c r="F2261" s="100">
        <f>'DRE + DCF'!$AE$38*'DRE + DCF'!$AE$39*(1+G2261)/(R2261-G2261)/AC2261</f>
        <v>6.0579245589399493</v>
      </c>
      <c r="G2261" s="92">
        <f>R2261*(1-'DRE + DCF'!$AE$39)</f>
        <v>0.18960373724587612</v>
      </c>
      <c r="H2261" s="94">
        <f t="shared" si="245"/>
        <v>0.31600622874312689</v>
      </c>
      <c r="I2261" s="94">
        <f t="shared" si="248"/>
        <v>0.31600622874312689</v>
      </c>
      <c r="J2261" s="94">
        <f t="shared" si="248"/>
        <v>0.31600622874312689</v>
      </c>
      <c r="K2261" s="94">
        <f t="shared" si="248"/>
        <v>0.31600622874312689</v>
      </c>
      <c r="L2261" s="94">
        <f t="shared" si="248"/>
        <v>0.31600622874312689</v>
      </c>
      <c r="M2261" s="94">
        <f t="shared" si="248"/>
        <v>0.31600622874312689</v>
      </c>
      <c r="N2261" s="94">
        <f t="shared" si="248"/>
        <v>0.31600622874312689</v>
      </c>
      <c r="O2261" s="94">
        <f t="shared" si="248"/>
        <v>0.31600622874312689</v>
      </c>
      <c r="P2261" s="94">
        <f t="shared" si="248"/>
        <v>0.31600622874312689</v>
      </c>
      <c r="Q2261" s="94">
        <f t="shared" si="248"/>
        <v>0.31600622874312689</v>
      </c>
      <c r="R2261" s="94">
        <f t="shared" si="248"/>
        <v>0.31600622874312689</v>
      </c>
      <c r="S2261" s="93">
        <f>(1+H2261)^((5-Dashboard!$F$9)*3/12)</f>
        <v>1.0710616914080124</v>
      </c>
      <c r="T2261" s="93">
        <f t="shared" si="247"/>
        <v>1.4095238572610933</v>
      </c>
      <c r="U2261" s="93">
        <f t="shared" si="247"/>
        <v>1.854942175717637</v>
      </c>
      <c r="V2261" s="93">
        <f t="shared" si="247"/>
        <v>2.4411154572027383</v>
      </c>
      <c r="W2261" s="93">
        <f t="shared" si="247"/>
        <v>3.2125231467599296</v>
      </c>
      <c r="X2261" s="93">
        <f t="shared" si="247"/>
        <v>4.2277004711175374</v>
      </c>
      <c r="Y2261" s="93">
        <f t="shared" si="246"/>
        <v>5.5636801532509317</v>
      </c>
      <c r="Z2261" s="93">
        <f t="shared" si="246"/>
        <v>7.3218377364127409</v>
      </c>
      <c r="AA2261" s="93">
        <f t="shared" si="246"/>
        <v>9.6355840669656434</v>
      </c>
      <c r="AB2261" s="93">
        <f t="shared" si="246"/>
        <v>12.680488649704817</v>
      </c>
      <c r="AC2261" s="95">
        <f t="shared" si="246"/>
        <v>16.687602046518062</v>
      </c>
      <c r="AE2261" s="96"/>
    </row>
    <row r="2262" spans="3:31" ht="24.75" customHeight="1" x14ac:dyDescent="0.25">
      <c r="C2262" s="91">
        <f>ABS(E2262-Dashboard!$F$13)</f>
        <v>27.850424353986885</v>
      </c>
      <c r="D2262" s="92">
        <f t="shared" si="249"/>
        <v>0.31610622874312688</v>
      </c>
      <c r="E2262" s="93" cm="1">
        <f t="array" ref="E2262">SUM('DRE + DCF'!$S$41/TIR!S2262,'DRE + DCF'!$U$41:$AD$41/TIR!T2262:AC2262,TIR!F2262)</f>
        <v>21.659575646013113</v>
      </c>
      <c r="F2262" s="100">
        <f>'DRE + DCF'!$AE$38*'DRE + DCF'!$AE$39*(1+G2262)/(R2262-G2262)/AC2262</f>
        <v>6.0515985094839886</v>
      </c>
      <c r="G2262" s="92">
        <f>R2262*(1-'DRE + DCF'!$AE$39)</f>
        <v>0.18966373724587612</v>
      </c>
      <c r="H2262" s="94">
        <f t="shared" si="245"/>
        <v>0.31610622874312688</v>
      </c>
      <c r="I2262" s="94">
        <f t="shared" si="248"/>
        <v>0.31610622874312688</v>
      </c>
      <c r="J2262" s="94">
        <f t="shared" si="248"/>
        <v>0.31610622874312688</v>
      </c>
      <c r="K2262" s="94">
        <f t="shared" si="248"/>
        <v>0.31610622874312688</v>
      </c>
      <c r="L2262" s="94">
        <f t="shared" si="248"/>
        <v>0.31610622874312688</v>
      </c>
      <c r="M2262" s="94">
        <f t="shared" si="248"/>
        <v>0.31610622874312688</v>
      </c>
      <c r="N2262" s="94">
        <f t="shared" si="248"/>
        <v>0.31610622874312688</v>
      </c>
      <c r="O2262" s="94">
        <f t="shared" si="248"/>
        <v>0.31610622874312688</v>
      </c>
      <c r="P2262" s="94">
        <f t="shared" si="248"/>
        <v>0.31610622874312688</v>
      </c>
      <c r="Q2262" s="94">
        <f t="shared" si="248"/>
        <v>0.31610622874312688</v>
      </c>
      <c r="R2262" s="94">
        <f t="shared" si="248"/>
        <v>0.31610622874312688</v>
      </c>
      <c r="S2262" s="93">
        <f>(1+H2262)^((5-Dashboard!$F$9)*3/12)</f>
        <v>1.0710820376485761</v>
      </c>
      <c r="T2262" s="93">
        <f t="shared" si="247"/>
        <v>1.4096577412441713</v>
      </c>
      <c r="U2262" s="93">
        <f t="shared" si="247"/>
        <v>1.8552593336474208</v>
      </c>
      <c r="V2262" s="93">
        <f t="shared" si="247"/>
        <v>2.4417183649471936</v>
      </c>
      <c r="W2262" s="93">
        <f t="shared" si="247"/>
        <v>3.2135607489434852</v>
      </c>
      <c r="X2262" s="93">
        <f t="shared" si="247"/>
        <v>4.229387318128949</v>
      </c>
      <c r="Y2262" s="93">
        <f t="shared" si="246"/>
        <v>5.5663229931566987</v>
      </c>
      <c r="Z2262" s="93">
        <f t="shared" si="246"/>
        <v>7.3258723624896165</v>
      </c>
      <c r="AA2262" s="93">
        <f t="shared" si="246"/>
        <v>9.641626247249711</v>
      </c>
      <c r="AB2262" s="93">
        <f t="shared" si="246"/>
        <v>12.689404359218564</v>
      </c>
      <c r="AC2262" s="95">
        <f t="shared" si="246"/>
        <v>16.700604116207739</v>
      </c>
      <c r="AE2262" s="96"/>
    </row>
    <row r="2263" spans="3:31" ht="24.75" customHeight="1" x14ac:dyDescent="0.25">
      <c r="C2263" s="91">
        <f>ABS(E2263-Dashboard!$F$13)</f>
        <v>27.861606896437301</v>
      </c>
      <c r="D2263" s="92">
        <f t="shared" si="249"/>
        <v>0.31620622874312687</v>
      </c>
      <c r="E2263" s="93" cm="1">
        <f t="array" ref="E2263">SUM('DRE + DCF'!$S$41/TIR!S2263,'DRE + DCF'!$U$41:$AD$41/TIR!T2263:AC2263,TIR!F2263)</f>
        <v>21.648393103562697</v>
      </c>
      <c r="F2263" s="100">
        <f>'DRE + DCF'!$AE$38*'DRE + DCF'!$AE$39*(1+G2263)/(R2263-G2263)/AC2263</f>
        <v>6.0452800134180924</v>
      </c>
      <c r="G2263" s="92">
        <f>R2263*(1-'DRE + DCF'!$AE$39)</f>
        <v>0.18972373724587613</v>
      </c>
      <c r="H2263" s="94">
        <f t="shared" si="245"/>
        <v>0.31620622874312687</v>
      </c>
      <c r="I2263" s="94">
        <f t="shared" si="248"/>
        <v>0.31620622874312687</v>
      </c>
      <c r="J2263" s="94">
        <f t="shared" si="248"/>
        <v>0.31620622874312687</v>
      </c>
      <c r="K2263" s="94">
        <f t="shared" si="248"/>
        <v>0.31620622874312687</v>
      </c>
      <c r="L2263" s="94">
        <f t="shared" si="248"/>
        <v>0.31620622874312687</v>
      </c>
      <c r="M2263" s="94">
        <f t="shared" si="248"/>
        <v>0.31620622874312687</v>
      </c>
      <c r="N2263" s="94">
        <f t="shared" si="248"/>
        <v>0.31620622874312687</v>
      </c>
      <c r="O2263" s="94">
        <f t="shared" si="248"/>
        <v>0.31620622874312687</v>
      </c>
      <c r="P2263" s="94">
        <f t="shared" si="248"/>
        <v>0.31620622874312687</v>
      </c>
      <c r="Q2263" s="94">
        <f t="shared" si="248"/>
        <v>0.31620622874312687</v>
      </c>
      <c r="R2263" s="94">
        <f t="shared" si="248"/>
        <v>0.31620622874312687</v>
      </c>
      <c r="S2263" s="93">
        <f>(1+H2263)^((5-Dashboard!$F$9)*3/12)</f>
        <v>1.0711023827297161</v>
      </c>
      <c r="T2263" s="93">
        <f t="shared" si="247"/>
        <v>1.409791627770457</v>
      </c>
      <c r="U2263" s="93">
        <f t="shared" si="247"/>
        <v>1.8555765217013873</v>
      </c>
      <c r="V2263" s="93">
        <f t="shared" si="247"/>
        <v>2.4423213757728721</v>
      </c>
      <c r="W2263" s="93">
        <f t="shared" si="247"/>
        <v>3.2145986073847372</v>
      </c>
      <c r="X2263" s="93">
        <f t="shared" si="247"/>
        <v>4.2310747099487722</v>
      </c>
      <c r="Y2263" s="93">
        <f t="shared" si="246"/>
        <v>5.5689668875120928</v>
      </c>
      <c r="Z2263" s="93">
        <f t="shared" si="246"/>
        <v>7.3299089050076409</v>
      </c>
      <c r="AA2263" s="93">
        <f t="shared" si="246"/>
        <v>9.6476717568907695</v>
      </c>
      <c r="AB2263" s="93">
        <f t="shared" si="246"/>
        <v>12.698325659288777</v>
      </c>
      <c r="AC2263" s="95">
        <f t="shared" si="246"/>
        <v>16.713615327364561</v>
      </c>
      <c r="AE2263" s="96"/>
    </row>
    <row r="2264" spans="3:31" ht="24.75" customHeight="1" x14ac:dyDescent="0.25">
      <c r="C2264" s="91">
        <f>ABS(E2264-Dashboard!$F$13)</f>
        <v>27.872779309438599</v>
      </c>
      <c r="D2264" s="92">
        <f t="shared" si="249"/>
        <v>0.31630622874312686</v>
      </c>
      <c r="E2264" s="93" cm="1">
        <f t="array" ref="E2264">SUM('DRE + DCF'!$S$41/TIR!S2264,'DRE + DCF'!$U$41:$AD$41/TIR!T2264:AC2264,TIR!F2264)</f>
        <v>21.637220690561399</v>
      </c>
      <c r="F2264" s="100">
        <f>'DRE + DCF'!$AE$38*'DRE + DCF'!$AE$39*(1+G2264)/(R2264-G2264)/AC2264</f>
        <v>6.0389690604414898</v>
      </c>
      <c r="G2264" s="92">
        <f>R2264*(1-'DRE + DCF'!$AE$39)</f>
        <v>0.18978373724587611</v>
      </c>
      <c r="H2264" s="94">
        <f t="shared" si="245"/>
        <v>0.31630622874312686</v>
      </c>
      <c r="I2264" s="94">
        <f t="shared" si="248"/>
        <v>0.31630622874312686</v>
      </c>
      <c r="J2264" s="94">
        <f t="shared" si="248"/>
        <v>0.31630622874312686</v>
      </c>
      <c r="K2264" s="94">
        <f t="shared" si="248"/>
        <v>0.31630622874312686</v>
      </c>
      <c r="L2264" s="94">
        <f t="shared" si="248"/>
        <v>0.31630622874312686</v>
      </c>
      <c r="M2264" s="94">
        <f t="shared" si="248"/>
        <v>0.31630622874312686</v>
      </c>
      <c r="N2264" s="94">
        <f t="shared" si="248"/>
        <v>0.31630622874312686</v>
      </c>
      <c r="O2264" s="94">
        <f t="shared" si="248"/>
        <v>0.31630622874312686</v>
      </c>
      <c r="P2264" s="94">
        <f t="shared" si="248"/>
        <v>0.31630622874312686</v>
      </c>
      <c r="Q2264" s="94">
        <f t="shared" si="248"/>
        <v>0.31630622874312686</v>
      </c>
      <c r="R2264" s="94">
        <f t="shared" si="248"/>
        <v>0.31630622874312686</v>
      </c>
      <c r="S2264" s="93">
        <f>(1+H2264)^((5-Dashboard!$F$9)*3/12)</f>
        <v>1.0711227266515868</v>
      </c>
      <c r="T2264" s="93">
        <f t="shared" si="247"/>
        <v>1.4099255168398053</v>
      </c>
      <c r="U2264" s="93">
        <f t="shared" si="247"/>
        <v>1.8558937398801081</v>
      </c>
      <c r="V2264" s="93">
        <f t="shared" si="247"/>
        <v>2.4429244896895628</v>
      </c>
      <c r="W2264" s="93">
        <f t="shared" si="247"/>
        <v>3.215636722127496</v>
      </c>
      <c r="X2264" s="93">
        <f t="shared" si="247"/>
        <v>4.2327626467115547</v>
      </c>
      <c r="Y2264" s="93">
        <f t="shared" si="246"/>
        <v>5.571611836657663</v>
      </c>
      <c r="Z2264" s="93">
        <f t="shared" si="246"/>
        <v>7.3339473647314151</v>
      </c>
      <c r="AA2264" s="93">
        <f t="shared" si="246"/>
        <v>9.6537205974702029</v>
      </c>
      <c r="AB2264" s="93">
        <f t="shared" si="246"/>
        <v>12.707252552995849</v>
      </c>
      <c r="AC2264" s="95">
        <f t="shared" si="246"/>
        <v>16.726635685720435</v>
      </c>
      <c r="AE2264" s="96"/>
    </row>
    <row r="2265" spans="3:31" ht="24.75" customHeight="1" x14ac:dyDescent="0.25">
      <c r="C2265" s="91">
        <f>ABS(E2265-Dashboard!$F$13)</f>
        <v>27.883941605051476</v>
      </c>
      <c r="D2265" s="92">
        <f t="shared" si="249"/>
        <v>0.31640622874312685</v>
      </c>
      <c r="E2265" s="93" cm="1">
        <f t="array" ref="E2265">SUM('DRE + DCF'!$S$41/TIR!S2265,'DRE + DCF'!$U$41:$AD$41/TIR!T2265:AC2265,TIR!F2265)</f>
        <v>21.626058394948522</v>
      </c>
      <c r="F2265" s="100">
        <f>'DRE + DCF'!$AE$38*'DRE + DCF'!$AE$39*(1+G2265)/(R2265-G2265)/AC2265</f>
        <v>6.032665640269455</v>
      </c>
      <c r="G2265" s="92">
        <f>R2265*(1-'DRE + DCF'!$AE$39)</f>
        <v>0.18984373724587611</v>
      </c>
      <c r="H2265" s="94">
        <f t="shared" si="245"/>
        <v>0.31640622874312685</v>
      </c>
      <c r="I2265" s="94">
        <f t="shared" si="248"/>
        <v>0.31640622874312685</v>
      </c>
      <c r="J2265" s="94">
        <f t="shared" si="248"/>
        <v>0.31640622874312685</v>
      </c>
      <c r="K2265" s="94">
        <f t="shared" si="248"/>
        <v>0.31640622874312685</v>
      </c>
      <c r="L2265" s="94">
        <f t="shared" si="248"/>
        <v>0.31640622874312685</v>
      </c>
      <c r="M2265" s="94">
        <f t="shared" si="248"/>
        <v>0.31640622874312685</v>
      </c>
      <c r="N2265" s="94">
        <f t="shared" si="248"/>
        <v>0.31640622874312685</v>
      </c>
      <c r="O2265" s="94">
        <f t="shared" si="248"/>
        <v>0.31640622874312685</v>
      </c>
      <c r="P2265" s="94">
        <f t="shared" si="248"/>
        <v>0.31640622874312685</v>
      </c>
      <c r="Q2265" s="94">
        <f t="shared" si="248"/>
        <v>0.31640622874312685</v>
      </c>
      <c r="R2265" s="94">
        <f t="shared" si="248"/>
        <v>0.31640622874312685</v>
      </c>
      <c r="S2265" s="93">
        <f>(1+H2265)^((5-Dashboard!$F$9)*3/12)</f>
        <v>1.0711430694143422</v>
      </c>
      <c r="T2265" s="93">
        <f t="shared" si="247"/>
        <v>1.4100594084520717</v>
      </c>
      <c r="U2265" s="93">
        <f t="shared" si="247"/>
        <v>1.856210988184156</v>
      </c>
      <c r="V2265" s="93">
        <f t="shared" si="247"/>
        <v>2.4435277067070578</v>
      </c>
      <c r="W2265" s="93">
        <f t="shared" si="247"/>
        <v>3.2166750932155792</v>
      </c>
      <c r="X2265" s="93">
        <f t="shared" si="247"/>
        <v>4.2344511285518669</v>
      </c>
      <c r="Y2265" s="93">
        <f t="shared" si="246"/>
        <v>5.5742578409340409</v>
      </c>
      <c r="Z2265" s="93">
        <f t="shared" si="246"/>
        <v>7.3379877424257858</v>
      </c>
      <c r="AA2265" s="93">
        <f t="shared" si="246"/>
        <v>9.6597727705700205</v>
      </c>
      <c r="AB2265" s="93">
        <f t="shared" si="246"/>
        <v>12.716185043421627</v>
      </c>
      <c r="AC2265" s="95">
        <f t="shared" si="246"/>
        <v>16.739665197010417</v>
      </c>
      <c r="AE2265" s="96"/>
    </row>
    <row r="2266" spans="3:31" ht="24.75" customHeight="1" x14ac:dyDescent="0.25">
      <c r="C2266" s="91">
        <f>ABS(E2266-Dashboard!$F$13)</f>
        <v>27.895093795319163</v>
      </c>
      <c r="D2266" s="92">
        <f t="shared" si="249"/>
        <v>0.31650622874312684</v>
      </c>
      <c r="E2266" s="93" cm="1">
        <f t="array" ref="E2266">SUM('DRE + DCF'!$S$41/TIR!S2266,'DRE + DCF'!$U$41:$AD$41/TIR!T2266:AC2266,TIR!F2266)</f>
        <v>21.614906204680835</v>
      </c>
      <c r="F2266" s="100">
        <f>'DRE + DCF'!$AE$38*'DRE + DCF'!$AE$39*(1+G2266)/(R2266-G2266)/AC2266</f>
        <v>6.0263697426332703</v>
      </c>
      <c r="G2266" s="92">
        <f>R2266*(1-'DRE + DCF'!$AE$39)</f>
        <v>0.18990373724587609</v>
      </c>
      <c r="H2266" s="94">
        <f t="shared" si="245"/>
        <v>0.31650622874312684</v>
      </c>
      <c r="I2266" s="94">
        <f t="shared" si="248"/>
        <v>0.31650622874312684</v>
      </c>
      <c r="J2266" s="94">
        <f t="shared" si="248"/>
        <v>0.31650622874312684</v>
      </c>
      <c r="K2266" s="94">
        <f t="shared" si="248"/>
        <v>0.31650622874312684</v>
      </c>
      <c r="L2266" s="94">
        <f t="shared" si="248"/>
        <v>0.31650622874312684</v>
      </c>
      <c r="M2266" s="94">
        <f t="shared" si="248"/>
        <v>0.31650622874312684</v>
      </c>
      <c r="N2266" s="94">
        <f t="shared" si="248"/>
        <v>0.31650622874312684</v>
      </c>
      <c r="O2266" s="94">
        <f t="shared" si="248"/>
        <v>0.31650622874312684</v>
      </c>
      <c r="P2266" s="94">
        <f t="shared" si="248"/>
        <v>0.31650622874312684</v>
      </c>
      <c r="Q2266" s="94">
        <f t="shared" si="248"/>
        <v>0.31650622874312684</v>
      </c>
      <c r="R2266" s="94">
        <f t="shared" si="248"/>
        <v>0.31650622874312684</v>
      </c>
      <c r="S2266" s="93">
        <f>(1+H2266)^((5-Dashboard!$F$9)*3/12)</f>
        <v>1.0711634110181365</v>
      </c>
      <c r="T2266" s="93">
        <f t="shared" si="247"/>
        <v>1.4101933026071107</v>
      </c>
      <c r="U2266" s="93">
        <f t="shared" si="247"/>
        <v>1.8565282666141023</v>
      </c>
      <c r="V2266" s="93">
        <f t="shared" si="247"/>
        <v>2.4441310268351462</v>
      </c>
      <c r="W2266" s="93">
        <f t="shared" si="247"/>
        <v>3.2177137206928044</v>
      </c>
      <c r="X2266" s="93">
        <f t="shared" si="247"/>
        <v>4.236140155604299</v>
      </c>
      <c r="Y2266" s="93">
        <f t="shared" si="246"/>
        <v>5.5769049006819378</v>
      </c>
      <c r="Z2266" s="93">
        <f t="shared" si="246"/>
        <v>7.3420300388558406</v>
      </c>
      <c r="AA2266" s="93">
        <f t="shared" si="246"/>
        <v>9.6658282777728566</v>
      </c>
      <c r="AB2266" s="93">
        <f t="shared" si="246"/>
        <v>12.725123133649417</v>
      </c>
      <c r="AC2266" s="95">
        <f t="shared" si="246"/>
        <v>16.752703866972713</v>
      </c>
      <c r="AE2266" s="96"/>
    </row>
    <row r="2267" spans="3:31" ht="24.75" customHeight="1" x14ac:dyDescent="0.25">
      <c r="C2267" s="91">
        <f>ABS(E2267-Dashboard!$F$13)</f>
        <v>27.906235892267514</v>
      </c>
      <c r="D2267" s="92">
        <f t="shared" si="249"/>
        <v>0.31660622874312683</v>
      </c>
      <c r="E2267" s="93" cm="1">
        <f t="array" ref="E2267">SUM('DRE + DCF'!$S$41/TIR!S2267,'DRE + DCF'!$U$41:$AD$41/TIR!T2267:AC2267,TIR!F2267)</f>
        <v>21.603764107732484</v>
      </c>
      <c r="F2267" s="100">
        <f>'DRE + DCF'!$AE$38*'DRE + DCF'!$AE$39*(1+G2267)/(R2267-G2267)/AC2267</f>
        <v>6.0200813572801897</v>
      </c>
      <c r="G2267" s="92">
        <f>R2267*(1-'DRE + DCF'!$AE$39)</f>
        <v>0.18996373724587609</v>
      </c>
      <c r="H2267" s="94">
        <f t="shared" si="245"/>
        <v>0.31660622874312683</v>
      </c>
      <c r="I2267" s="94">
        <f t="shared" si="248"/>
        <v>0.31660622874312683</v>
      </c>
      <c r="J2267" s="94">
        <f t="shared" si="248"/>
        <v>0.31660622874312683</v>
      </c>
      <c r="K2267" s="94">
        <f t="shared" si="248"/>
        <v>0.31660622874312683</v>
      </c>
      <c r="L2267" s="94">
        <f t="shared" si="248"/>
        <v>0.31660622874312683</v>
      </c>
      <c r="M2267" s="94">
        <f t="shared" si="248"/>
        <v>0.31660622874312683</v>
      </c>
      <c r="N2267" s="94">
        <f t="shared" si="248"/>
        <v>0.31660622874312683</v>
      </c>
      <c r="O2267" s="94">
        <f t="shared" si="248"/>
        <v>0.31660622874312683</v>
      </c>
      <c r="P2267" s="94">
        <f t="shared" si="248"/>
        <v>0.31660622874312683</v>
      </c>
      <c r="Q2267" s="94">
        <f t="shared" si="248"/>
        <v>0.31660622874312683</v>
      </c>
      <c r="R2267" s="94">
        <f t="shared" si="248"/>
        <v>0.31660622874312683</v>
      </c>
      <c r="S2267" s="93">
        <f>(1+H2267)^((5-Dashboard!$F$9)*3/12)</f>
        <v>1.0711837514631235</v>
      </c>
      <c r="T2267" s="93">
        <f t="shared" si="247"/>
        <v>1.4103271993047779</v>
      </c>
      <c r="U2267" s="93">
        <f t="shared" si="247"/>
        <v>1.8568455751705197</v>
      </c>
      <c r="V2267" s="93">
        <f t="shared" si="247"/>
        <v>2.4447344500836201</v>
      </c>
      <c r="W2267" s="93">
        <f t="shared" si="247"/>
        <v>3.2187526046029973</v>
      </c>
      <c r="X2267" s="93">
        <f t="shared" si="247"/>
        <v>4.2378297280034687</v>
      </c>
      <c r="Y2267" s="93">
        <f t="shared" si="246"/>
        <v>5.5795530162421576</v>
      </c>
      <c r="Z2267" s="93">
        <f t="shared" si="246"/>
        <v>7.3460742547869256</v>
      </c>
      <c r="AA2267" s="93">
        <f t="shared" si="246"/>
        <v>9.6718871206619905</v>
      </c>
      <c r="AB2267" s="93">
        <f t="shared" si="246"/>
        <v>12.734066826764003</v>
      </c>
      <c r="AC2267" s="95">
        <f t="shared" si="246"/>
        <v>16.765751701348712</v>
      </c>
      <c r="AE2267" s="96"/>
    </row>
    <row r="2268" spans="3:31" ht="24.75" customHeight="1" x14ac:dyDescent="0.25">
      <c r="C2268" s="91">
        <f>ABS(E2268-Dashboard!$F$13)</f>
        <v>27.91736790790495</v>
      </c>
      <c r="D2268" s="92">
        <f t="shared" si="249"/>
        <v>0.31670622874312682</v>
      </c>
      <c r="E2268" s="93" cm="1">
        <f t="array" ref="E2268">SUM('DRE + DCF'!$S$41/TIR!S2268,'DRE + DCF'!$U$41:$AD$41/TIR!T2268:AC2268,TIR!F2268)</f>
        <v>21.592632092095048</v>
      </c>
      <c r="F2268" s="100">
        <f>'DRE + DCF'!$AE$38*'DRE + DCF'!$AE$39*(1+G2268)/(R2268-G2268)/AC2268</f>
        <v>6.0138004739734168</v>
      </c>
      <c r="G2268" s="92">
        <f>R2268*(1-'DRE + DCF'!$AE$39)</f>
        <v>0.1900237372458761</v>
      </c>
      <c r="H2268" s="94">
        <f t="shared" si="245"/>
        <v>0.31670622874312682</v>
      </c>
      <c r="I2268" s="94">
        <f t="shared" si="248"/>
        <v>0.31670622874312682</v>
      </c>
      <c r="J2268" s="94">
        <f t="shared" si="248"/>
        <v>0.31670622874312682</v>
      </c>
      <c r="K2268" s="94">
        <f t="shared" si="248"/>
        <v>0.31670622874312682</v>
      </c>
      <c r="L2268" s="94">
        <f t="shared" si="248"/>
        <v>0.31670622874312682</v>
      </c>
      <c r="M2268" s="94">
        <f t="shared" si="248"/>
        <v>0.31670622874312682</v>
      </c>
      <c r="N2268" s="94">
        <f t="shared" si="248"/>
        <v>0.31670622874312682</v>
      </c>
      <c r="O2268" s="94">
        <f t="shared" si="248"/>
        <v>0.31670622874312682</v>
      </c>
      <c r="P2268" s="94">
        <f t="shared" si="248"/>
        <v>0.31670622874312682</v>
      </c>
      <c r="Q2268" s="94">
        <f t="shared" si="248"/>
        <v>0.31670622874312682</v>
      </c>
      <c r="R2268" s="94">
        <f t="shared" si="248"/>
        <v>0.31670622874312682</v>
      </c>
      <c r="S2268" s="93">
        <f>(1+H2268)^((5-Dashboard!$F$9)*3/12)</f>
        <v>1.0712040907494573</v>
      </c>
      <c r="T2268" s="93">
        <f t="shared" si="247"/>
        <v>1.4104610985449282</v>
      </c>
      <c r="U2268" s="93">
        <f t="shared" si="247"/>
        <v>1.8571629138539802</v>
      </c>
      <c r="V2268" s="93">
        <f t="shared" si="247"/>
        <v>2.4453379764622709</v>
      </c>
      <c r="W2268" s="93">
        <f t="shared" si="247"/>
        <v>3.2197917449899855</v>
      </c>
      <c r="X2268" s="93">
        <f t="shared" si="247"/>
        <v>4.2395198458840158</v>
      </c>
      <c r="Y2268" s="93">
        <f t="shared" si="246"/>
        <v>5.582202187955585</v>
      </c>
      <c r="Z2268" s="93">
        <f t="shared" si="246"/>
        <v>7.3501203909846291</v>
      </c>
      <c r="AA2268" s="93">
        <f t="shared" si="246"/>
        <v>9.6779493008213269</v>
      </c>
      <c r="AB2268" s="93">
        <f t="shared" si="246"/>
        <v>12.74301612585163</v>
      </c>
      <c r="AC2268" s="95">
        <f t="shared" si="246"/>
        <v>16.778808705882952</v>
      </c>
      <c r="AE2268" s="96"/>
    </row>
    <row r="2269" spans="3:31" ht="24.75" customHeight="1" x14ac:dyDescent="0.25">
      <c r="C2269" s="91">
        <f>ABS(E2269-Dashboard!$F$13)</f>
        <v>27.928489854222555</v>
      </c>
      <c r="D2269" s="92">
        <f t="shared" si="249"/>
        <v>0.31680622874312681</v>
      </c>
      <c r="E2269" s="93" cm="1">
        <f t="array" ref="E2269">SUM('DRE + DCF'!$S$41/TIR!S2269,'DRE + DCF'!$U$41:$AD$41/TIR!T2269:AC2269,TIR!F2269)</f>
        <v>21.581510145777443</v>
      </c>
      <c r="F2269" s="100">
        <f>'DRE + DCF'!$AE$38*'DRE + DCF'!$AE$39*(1+G2269)/(R2269-G2269)/AC2269</f>
        <v>6.0075270824920786</v>
      </c>
      <c r="G2269" s="92">
        <f>R2269*(1-'DRE + DCF'!$AE$39)</f>
        <v>0.19008373724587607</v>
      </c>
      <c r="H2269" s="94">
        <f t="shared" si="245"/>
        <v>0.31680622874312681</v>
      </c>
      <c r="I2269" s="94">
        <f t="shared" si="248"/>
        <v>0.31680622874312681</v>
      </c>
      <c r="J2269" s="94">
        <f t="shared" si="248"/>
        <v>0.31680622874312681</v>
      </c>
      <c r="K2269" s="94">
        <f t="shared" si="248"/>
        <v>0.31680622874312681</v>
      </c>
      <c r="L2269" s="94">
        <f t="shared" ref="I2269:R2294" si="250">$D2269</f>
        <v>0.31680622874312681</v>
      </c>
      <c r="M2269" s="94">
        <f t="shared" si="250"/>
        <v>0.31680622874312681</v>
      </c>
      <c r="N2269" s="94">
        <f t="shared" si="250"/>
        <v>0.31680622874312681</v>
      </c>
      <c r="O2269" s="94">
        <f t="shared" si="250"/>
        <v>0.31680622874312681</v>
      </c>
      <c r="P2269" s="94">
        <f t="shared" si="250"/>
        <v>0.31680622874312681</v>
      </c>
      <c r="Q2269" s="94">
        <f t="shared" si="250"/>
        <v>0.31680622874312681</v>
      </c>
      <c r="R2269" s="94">
        <f t="shared" si="250"/>
        <v>0.31680622874312681</v>
      </c>
      <c r="S2269" s="93">
        <f>(1+H2269)^((5-Dashboard!$F$9)*3/12)</f>
        <v>1.0712244288772921</v>
      </c>
      <c r="T2269" s="93">
        <f t="shared" si="247"/>
        <v>1.4105950003274168</v>
      </c>
      <c r="U2269" s="93">
        <f t="shared" si="247"/>
        <v>1.8574802826650554</v>
      </c>
      <c r="V2269" s="93">
        <f t="shared" si="247"/>
        <v>2.4459416059808889</v>
      </c>
      <c r="W2269" s="93">
        <f t="shared" si="247"/>
        <v>3.2208311418976012</v>
      </c>
      <c r="X2269" s="93">
        <f t="shared" si="247"/>
        <v>4.2412105093805987</v>
      </c>
      <c r="Y2269" s="93">
        <f t="shared" si="246"/>
        <v>5.5848524161631818</v>
      </c>
      <c r="Z2269" s="93">
        <f t="shared" si="246"/>
        <v>7.3541684482147796</v>
      </c>
      <c r="AA2269" s="93">
        <f t="shared" si="246"/>
        <v>9.6840148198353972</v>
      </c>
      <c r="AB2269" s="93">
        <f t="shared" si="246"/>
        <v>12.751971034</v>
      </c>
      <c r="AC2269" s="95">
        <f t="shared" si="246"/>
        <v>16.791874886323132</v>
      </c>
      <c r="AE2269" s="96"/>
    </row>
    <row r="2270" spans="3:31" ht="24.75" customHeight="1" x14ac:dyDescent="0.25">
      <c r="C2270" s="91">
        <f>ABS(E2270-Dashboard!$F$13)</f>
        <v>27.939601743194071</v>
      </c>
      <c r="D2270" s="92">
        <f t="shared" si="249"/>
        <v>0.31690622874312679</v>
      </c>
      <c r="E2270" s="93" cm="1">
        <f t="array" ref="E2270">SUM('DRE + DCF'!$S$41/TIR!S2270,'DRE + DCF'!$U$41:$AD$41/TIR!T2270:AC2270,TIR!F2270)</f>
        <v>21.570398256805927</v>
      </c>
      <c r="F2270" s="100">
        <f>'DRE + DCF'!$AE$38*'DRE + DCF'!$AE$39*(1+G2270)/(R2270-G2270)/AC2270</f>
        <v>6.0012611726311968</v>
      </c>
      <c r="G2270" s="92">
        <f>R2270*(1-'DRE + DCF'!$AE$39)</f>
        <v>0.19014373724587608</v>
      </c>
      <c r="H2270" s="94">
        <f t="shared" si="245"/>
        <v>0.31690622874312679</v>
      </c>
      <c r="I2270" s="94">
        <f t="shared" si="250"/>
        <v>0.31690622874312679</v>
      </c>
      <c r="J2270" s="94">
        <f t="shared" si="250"/>
        <v>0.31690622874312679</v>
      </c>
      <c r="K2270" s="94">
        <f t="shared" si="250"/>
        <v>0.31690622874312679</v>
      </c>
      <c r="L2270" s="94">
        <f t="shared" si="250"/>
        <v>0.31690622874312679</v>
      </c>
      <c r="M2270" s="94">
        <f t="shared" si="250"/>
        <v>0.31690622874312679</v>
      </c>
      <c r="N2270" s="94">
        <f t="shared" si="250"/>
        <v>0.31690622874312679</v>
      </c>
      <c r="O2270" s="94">
        <f t="shared" si="250"/>
        <v>0.31690622874312679</v>
      </c>
      <c r="P2270" s="94">
        <f t="shared" si="250"/>
        <v>0.31690622874312679</v>
      </c>
      <c r="Q2270" s="94">
        <f t="shared" si="250"/>
        <v>0.31690622874312679</v>
      </c>
      <c r="R2270" s="94">
        <f t="shared" si="250"/>
        <v>0.31690622874312679</v>
      </c>
      <c r="S2270" s="93">
        <f>(1+H2270)^((5-Dashboard!$F$9)*3/12)</f>
        <v>1.0712447658467816</v>
      </c>
      <c r="T2270" s="93">
        <f t="shared" si="247"/>
        <v>1.4107289046520992</v>
      </c>
      <c r="U2270" s="93">
        <f t="shared" si="247"/>
        <v>1.857797681604318</v>
      </c>
      <c r="V2270" s="93">
        <f t="shared" si="247"/>
        <v>2.4465453386492668</v>
      </c>
      <c r="W2270" s="93">
        <f t="shared" si="247"/>
        <v>3.2218707953696821</v>
      </c>
      <c r="X2270" s="93">
        <f t="shared" si="247"/>
        <v>4.2429017186279063</v>
      </c>
      <c r="Y2270" s="93">
        <f t="shared" si="246"/>
        <v>5.5875037012060078</v>
      </c>
      <c r="Z2270" s="93">
        <f t="shared" si="246"/>
        <v>7.3582184272434663</v>
      </c>
      <c r="AA2270" s="93">
        <f t="shared" si="246"/>
        <v>9.6900836792893745</v>
      </c>
      <c r="AB2270" s="93">
        <f t="shared" si="246"/>
        <v>12.760931554298292</v>
      </c>
      <c r="AC2270" s="95">
        <f t="shared" si="246"/>
        <v>16.804950248420131</v>
      </c>
      <c r="AE2270" s="96"/>
    </row>
    <row r="2271" spans="3:31" ht="24.75" customHeight="1" x14ac:dyDescent="0.25">
      <c r="C2271" s="91">
        <f>ABS(E2271-Dashboard!$F$13)</f>
        <v>27.950703586775944</v>
      </c>
      <c r="D2271" s="92">
        <f t="shared" si="249"/>
        <v>0.31700622874312678</v>
      </c>
      <c r="E2271" s="93" cm="1">
        <f t="array" ref="E2271">SUM('DRE + DCF'!$S$41/TIR!S2271,'DRE + DCF'!$U$41:$AD$41/TIR!T2271:AC2271,TIR!F2271)</f>
        <v>21.559296413224054</v>
      </c>
      <c r="F2271" s="100">
        <f>'DRE + DCF'!$AE$38*'DRE + DCF'!$AE$39*(1+G2271)/(R2271-G2271)/AC2271</f>
        <v>5.9950027342016536</v>
      </c>
      <c r="G2271" s="92">
        <f>R2271*(1-'DRE + DCF'!$AE$39)</f>
        <v>0.19020373724587605</v>
      </c>
      <c r="H2271" s="94">
        <f t="shared" si="245"/>
        <v>0.31700622874312678</v>
      </c>
      <c r="I2271" s="94">
        <f t="shared" si="250"/>
        <v>0.31700622874312678</v>
      </c>
      <c r="J2271" s="94">
        <f t="shared" si="250"/>
        <v>0.31700622874312678</v>
      </c>
      <c r="K2271" s="94">
        <f t="shared" si="250"/>
        <v>0.31700622874312678</v>
      </c>
      <c r="L2271" s="94">
        <f t="shared" si="250"/>
        <v>0.31700622874312678</v>
      </c>
      <c r="M2271" s="94">
        <f t="shared" si="250"/>
        <v>0.31700622874312678</v>
      </c>
      <c r="N2271" s="94">
        <f t="shared" si="250"/>
        <v>0.31700622874312678</v>
      </c>
      <c r="O2271" s="94">
        <f t="shared" si="250"/>
        <v>0.31700622874312678</v>
      </c>
      <c r="P2271" s="94">
        <f t="shared" si="250"/>
        <v>0.31700622874312678</v>
      </c>
      <c r="Q2271" s="94">
        <f t="shared" si="250"/>
        <v>0.31700622874312678</v>
      </c>
      <c r="R2271" s="94">
        <f t="shared" si="250"/>
        <v>0.31700622874312678</v>
      </c>
      <c r="S2271" s="93">
        <f>(1+H2271)^((5-Dashboard!$F$9)*3/12)</f>
        <v>1.0712651016580801</v>
      </c>
      <c r="T2271" s="93">
        <f t="shared" si="247"/>
        <v>1.4108628115188304</v>
      </c>
      <c r="U2271" s="93">
        <f t="shared" si="247"/>
        <v>1.8581151106723397</v>
      </c>
      <c r="V2271" s="93">
        <f t="shared" si="247"/>
        <v>2.4471491744771958</v>
      </c>
      <c r="W2271" s="93">
        <f t="shared" si="247"/>
        <v>3.2229107054500674</v>
      </c>
      <c r="X2271" s="93">
        <f t="shared" si="247"/>
        <v>4.2445934737606432</v>
      </c>
      <c r="Y2271" s="93">
        <f t="shared" si="246"/>
        <v>5.5901560434251927</v>
      </c>
      <c r="Z2271" s="93">
        <f t="shared" si="246"/>
        <v>7.3622703288370115</v>
      </c>
      <c r="AA2271" s="93">
        <f t="shared" si="246"/>
        <v>9.6961558807690515</v>
      </c>
      <c r="AB2271" s="93">
        <f t="shared" si="246"/>
        <v>12.769897689837139</v>
      </c>
      <c r="AC2271" s="95">
        <f t="shared" si="246"/>
        <v>16.818034797927979</v>
      </c>
      <c r="AE2271" s="96"/>
    </row>
    <row r="2272" spans="3:31" ht="24.75" customHeight="1" x14ac:dyDescent="0.25">
      <c r="C2272" s="91">
        <f>ABS(E2272-Dashboard!$F$13)</f>
        <v>27.961795396907327</v>
      </c>
      <c r="D2272" s="92">
        <f t="shared" si="249"/>
        <v>0.31710622874312677</v>
      </c>
      <c r="E2272" s="93" cm="1">
        <f t="array" ref="E2272">SUM('DRE + DCF'!$S$41/TIR!S2272,'DRE + DCF'!$U$41:$AD$41/TIR!T2272:AC2272,TIR!F2272)</f>
        <v>21.548204603092671</v>
      </c>
      <c r="F2272" s="100">
        <f>'DRE + DCF'!$AE$38*'DRE + DCF'!$AE$39*(1+G2272)/(R2272-G2272)/AC2272</f>
        <v>5.9887517570301751</v>
      </c>
      <c r="G2272" s="92">
        <f>R2272*(1-'DRE + DCF'!$AE$39)</f>
        <v>0.19026373724587606</v>
      </c>
      <c r="H2272" s="94">
        <f t="shared" si="245"/>
        <v>0.31710622874312677</v>
      </c>
      <c r="I2272" s="94">
        <f t="shared" si="250"/>
        <v>0.31710622874312677</v>
      </c>
      <c r="J2272" s="94">
        <f t="shared" si="250"/>
        <v>0.31710622874312677</v>
      </c>
      <c r="K2272" s="94">
        <f t="shared" si="250"/>
        <v>0.31710622874312677</v>
      </c>
      <c r="L2272" s="94">
        <f t="shared" si="250"/>
        <v>0.31710622874312677</v>
      </c>
      <c r="M2272" s="94">
        <f t="shared" si="250"/>
        <v>0.31710622874312677</v>
      </c>
      <c r="N2272" s="94">
        <f t="shared" si="250"/>
        <v>0.31710622874312677</v>
      </c>
      <c r="O2272" s="94">
        <f t="shared" si="250"/>
        <v>0.31710622874312677</v>
      </c>
      <c r="P2272" s="94">
        <f t="shared" si="250"/>
        <v>0.31710622874312677</v>
      </c>
      <c r="Q2272" s="94">
        <f t="shared" si="250"/>
        <v>0.31710622874312677</v>
      </c>
      <c r="R2272" s="94">
        <f t="shared" si="250"/>
        <v>0.31710622874312677</v>
      </c>
      <c r="S2272" s="93">
        <f>(1+H2272)^((5-Dashboard!$F$9)*3/12)</f>
        <v>1.0712854363113409</v>
      </c>
      <c r="T2272" s="93">
        <f t="shared" si="247"/>
        <v>1.4109967209274652</v>
      </c>
      <c r="U2272" s="93">
        <f t="shared" si="247"/>
        <v>1.8584325698696917</v>
      </c>
      <c r="V2272" s="93">
        <f t="shared" si="247"/>
        <v>2.4477531134744672</v>
      </c>
      <c r="W2272" s="93">
        <f t="shared" si="247"/>
        <v>3.2239508721826025</v>
      </c>
      <c r="X2272" s="93">
        <f t="shared" si="247"/>
        <v>4.2462857749135416</v>
      </c>
      <c r="Y2272" s="93">
        <f t="shared" si="246"/>
        <v>5.5928094431619604</v>
      </c>
      <c r="Z2272" s="93">
        <f t="shared" si="246"/>
        <v>7.3663241537619966</v>
      </c>
      <c r="AA2272" s="93">
        <f t="shared" si="246"/>
        <v>9.7022314258608677</v>
      </c>
      <c r="AB2272" s="93">
        <f t="shared" si="246"/>
        <v>12.778869443708658</v>
      </c>
      <c r="AC2272" s="95">
        <f t="shared" si="246"/>
        <v>16.831128540603888</v>
      </c>
      <c r="AE2272" s="96"/>
    </row>
    <row r="2273" spans="3:31" ht="24.75" customHeight="1" x14ac:dyDescent="0.25">
      <c r="C2273" s="91">
        <f>ABS(E2273-Dashboard!$F$13)</f>
        <v>27.972877185510153</v>
      </c>
      <c r="D2273" s="92">
        <f t="shared" si="249"/>
        <v>0.31720622874312676</v>
      </c>
      <c r="E2273" s="93" cm="1">
        <f t="array" ref="E2273">SUM('DRE + DCF'!$S$41/TIR!S2273,'DRE + DCF'!$U$41:$AD$41/TIR!T2273:AC2273,TIR!F2273)</f>
        <v>21.537122814489845</v>
      </c>
      <c r="F2273" s="100">
        <f>'DRE + DCF'!$AE$38*'DRE + DCF'!$AE$39*(1+G2273)/(R2273-G2273)/AC2273</f>
        <v>5.982508230959291</v>
      </c>
      <c r="G2273" s="92">
        <f>R2273*(1-'DRE + DCF'!$AE$39)</f>
        <v>0.19032373724587606</v>
      </c>
      <c r="H2273" s="94">
        <f t="shared" si="245"/>
        <v>0.31720622874312676</v>
      </c>
      <c r="I2273" s="94">
        <f t="shared" si="250"/>
        <v>0.31720622874312676</v>
      </c>
      <c r="J2273" s="94">
        <f t="shared" si="250"/>
        <v>0.31720622874312676</v>
      </c>
      <c r="K2273" s="94">
        <f t="shared" si="250"/>
        <v>0.31720622874312676</v>
      </c>
      <c r="L2273" s="94">
        <f t="shared" si="250"/>
        <v>0.31720622874312676</v>
      </c>
      <c r="M2273" s="94">
        <f t="shared" si="250"/>
        <v>0.31720622874312676</v>
      </c>
      <c r="N2273" s="94">
        <f t="shared" si="250"/>
        <v>0.31720622874312676</v>
      </c>
      <c r="O2273" s="94">
        <f t="shared" si="250"/>
        <v>0.31720622874312676</v>
      </c>
      <c r="P2273" s="94">
        <f t="shared" si="250"/>
        <v>0.31720622874312676</v>
      </c>
      <c r="Q2273" s="94">
        <f t="shared" si="250"/>
        <v>0.31720622874312676</v>
      </c>
      <c r="R2273" s="94">
        <f t="shared" si="250"/>
        <v>0.31720622874312676</v>
      </c>
      <c r="S2273" s="93">
        <f>(1+H2273)^((5-Dashboard!$F$9)*3/12)</f>
        <v>1.0713057698067183</v>
      </c>
      <c r="T2273" s="93">
        <f t="shared" si="247"/>
        <v>1.4111306328778597</v>
      </c>
      <c r="U2273" s="93">
        <f t="shared" si="247"/>
        <v>1.8587500591969472</v>
      </c>
      <c r="V2273" s="93">
        <f t="shared" si="247"/>
        <v>2.4483571556508745</v>
      </c>
      <c r="W2273" s="93">
        <f t="shared" si="247"/>
        <v>3.2249912956111371</v>
      </c>
      <c r="X2273" s="93">
        <f t="shared" si="247"/>
        <v>4.247978622221356</v>
      </c>
      <c r="Y2273" s="93">
        <f t="shared" si="246"/>
        <v>5.5954639007576157</v>
      </c>
      <c r="Z2273" s="93">
        <f t="shared" si="246"/>
        <v>7.3703799027852446</v>
      </c>
      <c r="AA2273" s="93">
        <f t="shared" si="246"/>
        <v>9.708310316151886</v>
      </c>
      <c r="AB2273" s="93">
        <f t="shared" si="246"/>
        <v>12.787846819006418</v>
      </c>
      <c r="AC2273" s="95">
        <f t="shared" si="246"/>
        <v>16.844231482208233</v>
      </c>
      <c r="AE2273" s="96"/>
    </row>
    <row r="2274" spans="3:31" ht="24.75" customHeight="1" x14ac:dyDescent="0.25">
      <c r="C2274" s="91">
        <f>ABS(E2274-Dashboard!$F$13)</f>
        <v>27.983948964489144</v>
      </c>
      <c r="D2274" s="92">
        <f t="shared" si="249"/>
        <v>0.31730622874312675</v>
      </c>
      <c r="E2274" s="93" cm="1">
        <f t="array" ref="E2274">SUM('DRE + DCF'!$S$41/TIR!S2274,'DRE + DCF'!$U$41:$AD$41/TIR!T2274:AC2274,TIR!F2274)</f>
        <v>21.526051035510854</v>
      </c>
      <c r="F2274" s="100">
        <f>'DRE + DCF'!$AE$38*'DRE + DCF'!$AE$39*(1+G2274)/(R2274-G2274)/AC2274</f>
        <v>5.9762721458473065</v>
      </c>
      <c r="G2274" s="92">
        <f>R2274*(1-'DRE + DCF'!$AE$39)</f>
        <v>0.19038373724587604</v>
      </c>
      <c r="H2274" s="94">
        <f t="shared" si="245"/>
        <v>0.31730622874312675</v>
      </c>
      <c r="I2274" s="94">
        <f t="shared" si="250"/>
        <v>0.31730622874312675</v>
      </c>
      <c r="J2274" s="94">
        <f t="shared" si="250"/>
        <v>0.31730622874312675</v>
      </c>
      <c r="K2274" s="94">
        <f t="shared" si="250"/>
        <v>0.31730622874312675</v>
      </c>
      <c r="L2274" s="94">
        <f t="shared" si="250"/>
        <v>0.31730622874312675</v>
      </c>
      <c r="M2274" s="94">
        <f t="shared" si="250"/>
        <v>0.31730622874312675</v>
      </c>
      <c r="N2274" s="94">
        <f t="shared" si="250"/>
        <v>0.31730622874312675</v>
      </c>
      <c r="O2274" s="94">
        <f t="shared" si="250"/>
        <v>0.31730622874312675</v>
      </c>
      <c r="P2274" s="94">
        <f t="shared" si="250"/>
        <v>0.31730622874312675</v>
      </c>
      <c r="Q2274" s="94">
        <f t="shared" si="250"/>
        <v>0.31730622874312675</v>
      </c>
      <c r="R2274" s="94">
        <f t="shared" si="250"/>
        <v>0.31730622874312675</v>
      </c>
      <c r="S2274" s="93">
        <f>(1+H2274)^((5-Dashboard!$F$9)*3/12)</f>
        <v>1.0713261021443663</v>
      </c>
      <c r="T2274" s="93">
        <f t="shared" si="247"/>
        <v>1.4112645473698691</v>
      </c>
      <c r="U2274" s="93">
        <f t="shared" si="247"/>
        <v>1.859067578654678</v>
      </c>
      <c r="V2274" s="93">
        <f t="shared" si="247"/>
        <v>2.4489613010162099</v>
      </c>
      <c r="W2274" s="93">
        <f t="shared" si="247"/>
        <v>3.2260319757795246</v>
      </c>
      <c r="X2274" s="93">
        <f t="shared" si="247"/>
        <v>4.2496720158188639</v>
      </c>
      <c r="Y2274" s="93">
        <f t="shared" si="246"/>
        <v>5.5981194165535486</v>
      </c>
      <c r="Z2274" s="93">
        <f t="shared" si="246"/>
        <v>7.3744375766738282</v>
      </c>
      <c r="AA2274" s="93">
        <f t="shared" si="246"/>
        <v>9.7143925532298034</v>
      </c>
      <c r="AB2274" s="93">
        <f t="shared" si="246"/>
        <v>12.796829818825467</v>
      </c>
      <c r="AC2274" s="95">
        <f t="shared" si="246"/>
        <v>16.857343628504566</v>
      </c>
      <c r="AE2274" s="96"/>
    </row>
    <row r="2275" spans="3:31" ht="24.75" customHeight="1" x14ac:dyDescent="0.25">
      <c r="C2275" s="91">
        <f>ABS(E2275-Dashboard!$F$13)</f>
        <v>27.9950107457318</v>
      </c>
      <c r="D2275" s="92">
        <f t="shared" si="249"/>
        <v>0.31740622874312674</v>
      </c>
      <c r="E2275" s="93" cm="1">
        <f t="array" ref="E2275">SUM('DRE + DCF'!$S$41/TIR!S2275,'DRE + DCF'!$U$41:$AD$41/TIR!T2275:AC2275,TIR!F2275)</f>
        <v>21.514989254268198</v>
      </c>
      <c r="F2275" s="100">
        <f>'DRE + DCF'!$AE$38*'DRE + DCF'!$AE$39*(1+G2275)/(R2275-G2275)/AC2275</f>
        <v>5.9700434915682967</v>
      </c>
      <c r="G2275" s="92">
        <f>R2275*(1-'DRE + DCF'!$AE$39)</f>
        <v>0.19044373724587604</v>
      </c>
      <c r="H2275" s="94">
        <f t="shared" si="245"/>
        <v>0.31740622874312674</v>
      </c>
      <c r="I2275" s="94">
        <f t="shared" si="250"/>
        <v>0.31740622874312674</v>
      </c>
      <c r="J2275" s="94">
        <f t="shared" si="250"/>
        <v>0.31740622874312674</v>
      </c>
      <c r="K2275" s="94">
        <f t="shared" si="250"/>
        <v>0.31740622874312674</v>
      </c>
      <c r="L2275" s="94">
        <f t="shared" si="250"/>
        <v>0.31740622874312674</v>
      </c>
      <c r="M2275" s="94">
        <f t="shared" si="250"/>
        <v>0.31740622874312674</v>
      </c>
      <c r="N2275" s="94">
        <f t="shared" si="250"/>
        <v>0.31740622874312674</v>
      </c>
      <c r="O2275" s="94">
        <f t="shared" si="250"/>
        <v>0.31740622874312674</v>
      </c>
      <c r="P2275" s="94">
        <f t="shared" si="250"/>
        <v>0.31740622874312674</v>
      </c>
      <c r="Q2275" s="94">
        <f t="shared" si="250"/>
        <v>0.31740622874312674</v>
      </c>
      <c r="R2275" s="94">
        <f t="shared" si="250"/>
        <v>0.31740622874312674</v>
      </c>
      <c r="S2275" s="93">
        <f>(1+H2275)^((5-Dashboard!$F$9)*3/12)</f>
        <v>1.071346433324438</v>
      </c>
      <c r="T2275" s="93">
        <f t="shared" si="247"/>
        <v>1.4113984644033475</v>
      </c>
      <c r="U2275" s="93">
        <f t="shared" si="247"/>
        <v>1.8593851282434541</v>
      </c>
      <c r="V2275" s="93">
        <f t="shared" si="247"/>
        <v>2.4495655495802642</v>
      </c>
      <c r="W2275" s="93">
        <f t="shared" si="247"/>
        <v>3.2270729127316207</v>
      </c>
      <c r="X2275" s="93">
        <f t="shared" si="247"/>
        <v>4.2513659558408614</v>
      </c>
      <c r="Y2275" s="93">
        <f t="shared" si="246"/>
        <v>5.6007759908912274</v>
      </c>
      <c r="Z2275" s="93">
        <f t="shared" si="246"/>
        <v>7.3784971761950606</v>
      </c>
      <c r="AA2275" s="93">
        <f t="shared" si="246"/>
        <v>9.7204781386829442</v>
      </c>
      <c r="AB2275" s="93">
        <f t="shared" si="246"/>
        <v>12.805818446262306</v>
      </c>
      <c r="AC2275" s="95">
        <f t="shared" si="246"/>
        <v>16.870464985259591</v>
      </c>
      <c r="AE2275" s="96"/>
    </row>
    <row r="2276" spans="3:31" ht="24.75" customHeight="1" x14ac:dyDescent="0.25">
      <c r="C2276" s="91">
        <f>ABS(E2276-Dashboard!$F$13)</f>
        <v>28.006062541108509</v>
      </c>
      <c r="D2276" s="92">
        <f t="shared" si="249"/>
        <v>0.31750622874312673</v>
      </c>
      <c r="E2276" s="93" cm="1">
        <f t="array" ref="E2276">SUM('DRE + DCF'!$S$41/TIR!S2276,'DRE + DCF'!$U$41:$AD$41/TIR!T2276:AC2276,TIR!F2276)</f>
        <v>21.503937458891489</v>
      </c>
      <c r="F2276" s="100">
        <f>'DRE + DCF'!$AE$38*'DRE + DCF'!$AE$39*(1+G2276)/(R2276-G2276)/AC2276</f>
        <v>5.9638222580120432</v>
      </c>
      <c r="G2276" s="92">
        <f>R2276*(1-'DRE + DCF'!$AE$39)</f>
        <v>0.19050373724587602</v>
      </c>
      <c r="H2276" s="94">
        <f t="shared" si="245"/>
        <v>0.31750622874312673</v>
      </c>
      <c r="I2276" s="94">
        <f t="shared" si="250"/>
        <v>0.31750622874312673</v>
      </c>
      <c r="J2276" s="94">
        <f t="shared" si="250"/>
        <v>0.31750622874312673</v>
      </c>
      <c r="K2276" s="94">
        <f t="shared" si="250"/>
        <v>0.31750622874312673</v>
      </c>
      <c r="L2276" s="94">
        <f t="shared" si="250"/>
        <v>0.31750622874312673</v>
      </c>
      <c r="M2276" s="94">
        <f t="shared" si="250"/>
        <v>0.31750622874312673</v>
      </c>
      <c r="N2276" s="94">
        <f t="shared" si="250"/>
        <v>0.31750622874312673</v>
      </c>
      <c r="O2276" s="94">
        <f t="shared" si="250"/>
        <v>0.31750622874312673</v>
      </c>
      <c r="P2276" s="94">
        <f t="shared" si="250"/>
        <v>0.31750622874312673</v>
      </c>
      <c r="Q2276" s="94">
        <f t="shared" si="250"/>
        <v>0.31750622874312673</v>
      </c>
      <c r="R2276" s="94">
        <f t="shared" si="250"/>
        <v>0.31750622874312673</v>
      </c>
      <c r="S2276" s="93">
        <f>(1+H2276)^((5-Dashboard!$F$9)*3/12)</f>
        <v>1.0713667633470878</v>
      </c>
      <c r="T2276" s="93">
        <f t="shared" si="247"/>
        <v>1.4115323839781515</v>
      </c>
      <c r="U2276" s="93">
        <f t="shared" si="247"/>
        <v>1.8597027079638495</v>
      </c>
      <c r="V2276" s="93">
        <f t="shared" si="247"/>
        <v>2.4501699013528317</v>
      </c>
      <c r="W2276" s="93">
        <f t="shared" si="247"/>
        <v>3.2281141065112884</v>
      </c>
      <c r="X2276" s="93">
        <f t="shared" si="247"/>
        <v>4.2530604424221758</v>
      </c>
      <c r="Y2276" s="93">
        <f t="shared" si="246"/>
        <v>5.6034336241122151</v>
      </c>
      <c r="Z2276" s="93">
        <f t="shared" si="246"/>
        <v>7.3825587021165155</v>
      </c>
      <c r="AA2276" s="93">
        <f t="shared" si="246"/>
        <v>9.7265670741002825</v>
      </c>
      <c r="AB2276" s="93">
        <f t="shared" si="246"/>
        <v>12.814812704414932</v>
      </c>
      <c r="AC2276" s="95">
        <f t="shared" si="246"/>
        <v>16.883595558243226</v>
      </c>
      <c r="AE2276" s="96"/>
    </row>
    <row r="2277" spans="3:31" ht="24.75" customHeight="1" x14ac:dyDescent="0.25">
      <c r="C2277" s="91">
        <f>ABS(E2277-Dashboard!$F$13)</f>
        <v>28.017104362472502</v>
      </c>
      <c r="D2277" s="92">
        <f t="shared" si="249"/>
        <v>0.31760622874312672</v>
      </c>
      <c r="E2277" s="93" cm="1">
        <f t="array" ref="E2277">SUM('DRE + DCF'!$S$41/TIR!S2277,'DRE + DCF'!$U$41:$AD$41/TIR!T2277:AC2277,TIR!F2277)</f>
        <v>21.492895637527496</v>
      </c>
      <c r="F2277" s="100">
        <f>'DRE + DCF'!$AE$38*'DRE + DCF'!$AE$39*(1+G2277)/(R2277-G2277)/AC2277</f>
        <v>5.9576084350840368</v>
      </c>
      <c r="G2277" s="92">
        <f>R2277*(1-'DRE + DCF'!$AE$39)</f>
        <v>0.19056373724587602</v>
      </c>
      <c r="H2277" s="94">
        <f t="shared" si="245"/>
        <v>0.31760622874312672</v>
      </c>
      <c r="I2277" s="94">
        <f t="shared" si="250"/>
        <v>0.31760622874312672</v>
      </c>
      <c r="J2277" s="94">
        <f t="shared" si="250"/>
        <v>0.31760622874312672</v>
      </c>
      <c r="K2277" s="94">
        <f t="shared" si="250"/>
        <v>0.31760622874312672</v>
      </c>
      <c r="L2277" s="94">
        <f t="shared" si="250"/>
        <v>0.31760622874312672</v>
      </c>
      <c r="M2277" s="94">
        <f t="shared" si="250"/>
        <v>0.31760622874312672</v>
      </c>
      <c r="N2277" s="94">
        <f t="shared" si="250"/>
        <v>0.31760622874312672</v>
      </c>
      <c r="O2277" s="94">
        <f t="shared" si="250"/>
        <v>0.31760622874312672</v>
      </c>
      <c r="P2277" s="94">
        <f t="shared" si="250"/>
        <v>0.31760622874312672</v>
      </c>
      <c r="Q2277" s="94">
        <f t="shared" si="250"/>
        <v>0.31760622874312672</v>
      </c>
      <c r="R2277" s="94">
        <f t="shared" si="250"/>
        <v>0.31760622874312672</v>
      </c>
      <c r="S2277" s="93">
        <f>(1+H2277)^((5-Dashboard!$F$9)*3/12)</f>
        <v>1.0713870922124693</v>
      </c>
      <c r="T2277" s="93">
        <f t="shared" si="247"/>
        <v>1.4116663060941361</v>
      </c>
      <c r="U2277" s="93">
        <f t="shared" si="247"/>
        <v>1.860020317816435</v>
      </c>
      <c r="V2277" s="93">
        <f t="shared" si="247"/>
        <v>2.4507743563437048</v>
      </c>
      <c r="W2277" s="93">
        <f t="shared" si="247"/>
        <v>3.2291555571623927</v>
      </c>
      <c r="X2277" s="93">
        <f t="shared" si="247"/>
        <v>4.2547554756976504</v>
      </c>
      <c r="Y2277" s="93">
        <f t="shared" si="246"/>
        <v>5.6060923165581498</v>
      </c>
      <c r="Z2277" s="93">
        <f t="shared" si="246"/>
        <v>7.3866221552060027</v>
      </c>
      <c r="AA2277" s="93">
        <f t="shared" si="246"/>
        <v>9.7326593610714074</v>
      </c>
      <c r="AB2277" s="93">
        <f t="shared" si="246"/>
        <v>12.823812596382787</v>
      </c>
      <c r="AC2277" s="95">
        <f t="shared" si="246"/>
        <v>16.896735353228529</v>
      </c>
      <c r="AE2277" s="96"/>
    </row>
    <row r="2278" spans="3:31" ht="24.75" customHeight="1" x14ac:dyDescent="0.25">
      <c r="C2278" s="91">
        <f>ABS(E2278-Dashboard!$F$13)</f>
        <v>28.028136221659928</v>
      </c>
      <c r="D2278" s="92">
        <f t="shared" si="249"/>
        <v>0.31770622874312671</v>
      </c>
      <c r="E2278" s="93" cm="1">
        <f t="array" ref="E2278">SUM('DRE + DCF'!$S$41/TIR!S2278,'DRE + DCF'!$U$41:$AD$41/TIR!T2278:AC2278,TIR!F2278)</f>
        <v>21.48186377834007</v>
      </c>
      <c r="F2278" s="100">
        <f>'DRE + DCF'!$AE$38*'DRE + DCF'!$AE$39*(1+G2278)/(R2278-G2278)/AC2278</f>
        <v>5.9514020127054321</v>
      </c>
      <c r="G2278" s="92">
        <f>R2278*(1-'DRE + DCF'!$AE$39)</f>
        <v>0.19062373724587603</v>
      </c>
      <c r="H2278" s="94">
        <f t="shared" si="245"/>
        <v>0.31770622874312671</v>
      </c>
      <c r="I2278" s="94">
        <f t="shared" si="250"/>
        <v>0.31770622874312671</v>
      </c>
      <c r="J2278" s="94">
        <f t="shared" si="250"/>
        <v>0.31770622874312671</v>
      </c>
      <c r="K2278" s="94">
        <f t="shared" si="250"/>
        <v>0.31770622874312671</v>
      </c>
      <c r="L2278" s="94">
        <f t="shared" si="250"/>
        <v>0.31770622874312671</v>
      </c>
      <c r="M2278" s="94">
        <f t="shared" si="250"/>
        <v>0.31770622874312671</v>
      </c>
      <c r="N2278" s="94">
        <f t="shared" si="250"/>
        <v>0.31770622874312671</v>
      </c>
      <c r="O2278" s="94">
        <f t="shared" si="250"/>
        <v>0.31770622874312671</v>
      </c>
      <c r="P2278" s="94">
        <f t="shared" si="250"/>
        <v>0.31770622874312671</v>
      </c>
      <c r="Q2278" s="94">
        <f t="shared" si="250"/>
        <v>0.31770622874312671</v>
      </c>
      <c r="R2278" s="94">
        <f t="shared" si="250"/>
        <v>0.31770622874312671</v>
      </c>
      <c r="S2278" s="93">
        <f>(1+H2278)^((5-Dashboard!$F$9)*3/12)</f>
        <v>1.071407419920736</v>
      </c>
      <c r="T2278" s="93">
        <f t="shared" si="247"/>
        <v>1.4118002307511566</v>
      </c>
      <c r="U2278" s="93">
        <f t="shared" si="247"/>
        <v>1.8603379578017827</v>
      </c>
      <c r="V2278" s="93">
        <f t="shared" si="247"/>
        <v>2.4513789145626772</v>
      </c>
      <c r="W2278" s="93">
        <f t="shared" si="247"/>
        <v>3.2301972647288046</v>
      </c>
      <c r="X2278" s="93">
        <f t="shared" si="247"/>
        <v>4.2564510558021569</v>
      </c>
      <c r="Y2278" s="93">
        <f t="shared" si="246"/>
        <v>5.6087520685707597</v>
      </c>
      <c r="Z2278" s="93">
        <f t="shared" si="246"/>
        <v>7.3906875362315869</v>
      </c>
      <c r="AA2278" s="93">
        <f t="shared" si="246"/>
        <v>9.7387550011865542</v>
      </c>
      <c r="AB2278" s="93">
        <f t="shared" si="246"/>
        <v>12.832818125266799</v>
      </c>
      <c r="AC2278" s="95">
        <f t="shared" si="246"/>
        <v>16.909884375991755</v>
      </c>
      <c r="AE2278" s="96"/>
    </row>
    <row r="2279" spans="3:31" ht="24.75" customHeight="1" x14ac:dyDescent="0.25">
      <c r="C2279" s="91">
        <f>ABS(E2279-Dashboard!$F$13)</f>
        <v>28.039158130489859</v>
      </c>
      <c r="D2279" s="92">
        <f t="shared" si="249"/>
        <v>0.3178062287431267</v>
      </c>
      <c r="E2279" s="93" cm="1">
        <f t="array" ref="E2279">SUM('DRE + DCF'!$S$41/TIR!S2279,'DRE + DCF'!$U$41:$AD$41/TIR!T2279:AC2279,TIR!F2279)</f>
        <v>21.470841869510139</v>
      </c>
      <c r="F2279" s="100">
        <f>'DRE + DCF'!$AE$38*'DRE + DCF'!$AE$39*(1+G2279)/(R2279-G2279)/AC2279</f>
        <v>5.9452029808130256</v>
      </c>
      <c r="G2279" s="92">
        <f>R2279*(1-'DRE + DCF'!$AE$39)</f>
        <v>0.19068373724587601</v>
      </c>
      <c r="H2279" s="94">
        <f t="shared" si="245"/>
        <v>0.3178062287431267</v>
      </c>
      <c r="I2279" s="94">
        <f t="shared" si="250"/>
        <v>0.3178062287431267</v>
      </c>
      <c r="J2279" s="94">
        <f t="shared" si="250"/>
        <v>0.3178062287431267</v>
      </c>
      <c r="K2279" s="94">
        <f t="shared" si="250"/>
        <v>0.3178062287431267</v>
      </c>
      <c r="L2279" s="94">
        <f t="shared" si="250"/>
        <v>0.3178062287431267</v>
      </c>
      <c r="M2279" s="94">
        <f t="shared" si="250"/>
        <v>0.3178062287431267</v>
      </c>
      <c r="N2279" s="94">
        <f t="shared" si="250"/>
        <v>0.3178062287431267</v>
      </c>
      <c r="O2279" s="94">
        <f t="shared" si="250"/>
        <v>0.3178062287431267</v>
      </c>
      <c r="P2279" s="94">
        <f t="shared" si="250"/>
        <v>0.3178062287431267</v>
      </c>
      <c r="Q2279" s="94">
        <f t="shared" si="250"/>
        <v>0.3178062287431267</v>
      </c>
      <c r="R2279" s="94">
        <f t="shared" si="250"/>
        <v>0.3178062287431267</v>
      </c>
      <c r="S2279" s="93">
        <f>(1+H2279)^((5-Dashboard!$F$9)*3/12)</f>
        <v>1.0714277464720416</v>
      </c>
      <c r="T2279" s="93">
        <f t="shared" si="247"/>
        <v>1.4119341579490681</v>
      </c>
      <c r="U2279" s="93">
        <f t="shared" si="247"/>
        <v>1.8606556279204636</v>
      </c>
      <c r="V2279" s="93">
        <f t="shared" si="247"/>
        <v>2.4519835760195403</v>
      </c>
      <c r="W2279" s="93">
        <f t="shared" si="247"/>
        <v>3.2312392292543963</v>
      </c>
      <c r="X2279" s="93">
        <f t="shared" si="247"/>
        <v>4.2581471828705837</v>
      </c>
      <c r="Y2279" s="93">
        <f t="shared" si="246"/>
        <v>5.6114128804918533</v>
      </c>
      <c r="Z2279" s="93">
        <f t="shared" si="246"/>
        <v>7.3947548459615744</v>
      </c>
      <c r="AA2279" s="93">
        <f t="shared" si="246"/>
        <v>9.7448539960365839</v>
      </c>
      <c r="AB2279" s="93">
        <f t="shared" si="246"/>
        <v>12.841829294169358</v>
      </c>
      <c r="AC2279" s="95">
        <f t="shared" si="246"/>
        <v>16.923042632312331</v>
      </c>
      <c r="AE2279" s="96"/>
    </row>
    <row r="2280" spans="3:31" ht="24.75" customHeight="1" x14ac:dyDescent="0.25">
      <c r="C2280" s="91">
        <f>ABS(E2280-Dashboard!$F$13)</f>
        <v>28.05017010076433</v>
      </c>
      <c r="D2280" s="92">
        <f t="shared" si="249"/>
        <v>0.31790622874312668</v>
      </c>
      <c r="E2280" s="93" cm="1">
        <f t="array" ref="E2280">SUM('DRE + DCF'!$S$41/TIR!S2280,'DRE + DCF'!$U$41:$AD$41/TIR!T2280:AC2280,TIR!F2280)</f>
        <v>21.459829899235668</v>
      </c>
      <c r="F2280" s="100">
        <f>'DRE + DCF'!$AE$38*'DRE + DCF'!$AE$39*(1+G2280)/(R2280-G2280)/AC2280</f>
        <v>5.9390113293592313</v>
      </c>
      <c r="G2280" s="92">
        <f>R2280*(1-'DRE + DCF'!$AE$39)</f>
        <v>0.19074373724587601</v>
      </c>
      <c r="H2280" s="94">
        <f t="shared" si="245"/>
        <v>0.31790622874312668</v>
      </c>
      <c r="I2280" s="94">
        <f t="shared" si="250"/>
        <v>0.31790622874312668</v>
      </c>
      <c r="J2280" s="94">
        <f t="shared" si="250"/>
        <v>0.31790622874312668</v>
      </c>
      <c r="K2280" s="94">
        <f t="shared" si="250"/>
        <v>0.31790622874312668</v>
      </c>
      <c r="L2280" s="94">
        <f t="shared" si="250"/>
        <v>0.31790622874312668</v>
      </c>
      <c r="M2280" s="94">
        <f t="shared" si="250"/>
        <v>0.31790622874312668</v>
      </c>
      <c r="N2280" s="94">
        <f t="shared" si="250"/>
        <v>0.31790622874312668</v>
      </c>
      <c r="O2280" s="94">
        <f t="shared" si="250"/>
        <v>0.31790622874312668</v>
      </c>
      <c r="P2280" s="94">
        <f t="shared" si="250"/>
        <v>0.31790622874312668</v>
      </c>
      <c r="Q2280" s="94">
        <f t="shared" si="250"/>
        <v>0.31790622874312668</v>
      </c>
      <c r="R2280" s="94">
        <f t="shared" si="250"/>
        <v>0.31790622874312668</v>
      </c>
      <c r="S2280" s="93">
        <f>(1+H2280)^((5-Dashboard!$F$9)*3/12)</f>
        <v>1.07144807186654</v>
      </c>
      <c r="T2280" s="93">
        <f t="shared" si="247"/>
        <v>1.4120680876877263</v>
      </c>
      <c r="U2280" s="93">
        <f t="shared" si="247"/>
        <v>1.8609733281730501</v>
      </c>
      <c r="V2280" s="93">
        <f t="shared" si="247"/>
        <v>2.4525883407240894</v>
      </c>
      <c r="W2280" s="93">
        <f t="shared" si="247"/>
        <v>3.2322814507830473</v>
      </c>
      <c r="X2280" s="93">
        <f t="shared" si="247"/>
        <v>4.2598438570378478</v>
      </c>
      <c r="Y2280" s="93">
        <f t="shared" si="246"/>
        <v>5.614074752663325</v>
      </c>
      <c r="Z2280" s="93">
        <f t="shared" si="246"/>
        <v>7.3988240851645246</v>
      </c>
      <c r="AA2280" s="93">
        <f t="shared" si="246"/>
        <v>9.750956347212993</v>
      </c>
      <c r="AB2280" s="93">
        <f t="shared" si="246"/>
        <v>12.85084610619433</v>
      </c>
      <c r="AC2280" s="95">
        <f t="shared" si="246"/>
        <v>16.936210127972863</v>
      </c>
      <c r="AE2280" s="96"/>
    </row>
    <row r="2281" spans="3:31" ht="24.75" customHeight="1" x14ac:dyDescent="0.25">
      <c r="C2281" s="91">
        <f>ABS(E2281-Dashboard!$F$13)</f>
        <v>28.061172144268369</v>
      </c>
      <c r="D2281" s="92">
        <f t="shared" si="249"/>
        <v>0.31800622874312667</v>
      </c>
      <c r="E2281" s="93" cm="1">
        <f t="array" ref="E2281">SUM('DRE + DCF'!$S$41/TIR!S2281,'DRE + DCF'!$U$41:$AD$41/TIR!T2281:AC2281,TIR!F2281)</f>
        <v>21.448827855731629</v>
      </c>
      <c r="F2281" s="100">
        <f>'DRE + DCF'!$AE$38*'DRE + DCF'!$AE$39*(1+G2281)/(R2281-G2281)/AC2281</f>
        <v>5.9328270483120438</v>
      </c>
      <c r="G2281" s="92">
        <f>R2281*(1-'DRE + DCF'!$AE$39)</f>
        <v>0.19080373724587599</v>
      </c>
      <c r="H2281" s="94">
        <f t="shared" si="245"/>
        <v>0.31800622874312667</v>
      </c>
      <c r="I2281" s="94">
        <f t="shared" si="250"/>
        <v>0.31800622874312667</v>
      </c>
      <c r="J2281" s="94">
        <f t="shared" si="250"/>
        <v>0.31800622874312667</v>
      </c>
      <c r="K2281" s="94">
        <f t="shared" si="250"/>
        <v>0.31800622874312667</v>
      </c>
      <c r="L2281" s="94">
        <f t="shared" si="250"/>
        <v>0.31800622874312667</v>
      </c>
      <c r="M2281" s="94">
        <f t="shared" si="250"/>
        <v>0.31800622874312667</v>
      </c>
      <c r="N2281" s="94">
        <f t="shared" si="250"/>
        <v>0.31800622874312667</v>
      </c>
      <c r="O2281" s="94">
        <f t="shared" si="250"/>
        <v>0.31800622874312667</v>
      </c>
      <c r="P2281" s="94">
        <f t="shared" si="250"/>
        <v>0.31800622874312667</v>
      </c>
      <c r="Q2281" s="94">
        <f t="shared" si="250"/>
        <v>0.31800622874312667</v>
      </c>
      <c r="R2281" s="94">
        <f t="shared" si="250"/>
        <v>0.31800622874312667</v>
      </c>
      <c r="S2281" s="93">
        <f>(1+H2281)^((5-Dashboard!$F$9)*3/12)</f>
        <v>1.0714683961043845</v>
      </c>
      <c r="T2281" s="93">
        <f t="shared" si="247"/>
        <v>1.4122020199669865</v>
      </c>
      <c r="U2281" s="93">
        <f t="shared" si="247"/>
        <v>1.8612910585601135</v>
      </c>
      <c r="V2281" s="93">
        <f t="shared" si="247"/>
        <v>2.4531932086861175</v>
      </c>
      <c r="W2281" s="93">
        <f t="shared" si="247"/>
        <v>3.2333239293586398</v>
      </c>
      <c r="X2281" s="93">
        <f t="shared" si="247"/>
        <v>4.2615410784388885</v>
      </c>
      <c r="Y2281" s="93">
        <f t="shared" si="246"/>
        <v>5.6167376854271565</v>
      </c>
      <c r="Z2281" s="93">
        <f t="shared" si="246"/>
        <v>7.4028952546092448</v>
      </c>
      <c r="AA2281" s="93">
        <f t="shared" si="246"/>
        <v>9.7570620563079196</v>
      </c>
      <c r="AB2281" s="93">
        <f t="shared" si="246"/>
        <v>12.859868564447059</v>
      </c>
      <c r="AC2281" s="95">
        <f t="shared" si="246"/>
        <v>16.949386868759152</v>
      </c>
      <c r="AE2281" s="96"/>
    </row>
    <row r="2282" spans="3:31" ht="24.75" customHeight="1" x14ac:dyDescent="0.25">
      <c r="C2282" s="91">
        <f>ABS(E2282-Dashboard!$F$13)</f>
        <v>28.072164272770017</v>
      </c>
      <c r="D2282" s="92">
        <f t="shared" si="249"/>
        <v>0.31810622874312666</v>
      </c>
      <c r="E2282" s="93" cm="1">
        <f t="array" ref="E2282">SUM('DRE + DCF'!$S$41/TIR!S2282,'DRE + DCF'!$U$41:$AD$41/TIR!T2282:AC2282,TIR!F2282)</f>
        <v>21.437835727229981</v>
      </c>
      <c r="F2282" s="100">
        <f>'DRE + DCF'!$AE$38*'DRE + DCF'!$AE$39*(1+G2282)/(R2282-G2282)/AC2282</f>
        <v>5.9266501276550247</v>
      </c>
      <c r="G2282" s="92">
        <f>R2282*(1-'DRE + DCF'!$AE$39)</f>
        <v>0.19086373724587599</v>
      </c>
      <c r="H2282" s="94">
        <f t="shared" si="245"/>
        <v>0.31810622874312666</v>
      </c>
      <c r="I2282" s="94">
        <f t="shared" si="250"/>
        <v>0.31810622874312666</v>
      </c>
      <c r="J2282" s="94">
        <f t="shared" si="250"/>
        <v>0.31810622874312666</v>
      </c>
      <c r="K2282" s="94">
        <f t="shared" si="250"/>
        <v>0.31810622874312666</v>
      </c>
      <c r="L2282" s="94">
        <f t="shared" si="250"/>
        <v>0.31810622874312666</v>
      </c>
      <c r="M2282" s="94">
        <f t="shared" si="250"/>
        <v>0.31810622874312666</v>
      </c>
      <c r="N2282" s="94">
        <f t="shared" si="250"/>
        <v>0.31810622874312666</v>
      </c>
      <c r="O2282" s="94">
        <f t="shared" si="250"/>
        <v>0.31810622874312666</v>
      </c>
      <c r="P2282" s="94">
        <f t="shared" si="250"/>
        <v>0.31810622874312666</v>
      </c>
      <c r="Q2282" s="94">
        <f t="shared" si="250"/>
        <v>0.31810622874312666</v>
      </c>
      <c r="R2282" s="94">
        <f t="shared" si="250"/>
        <v>0.31810622874312666</v>
      </c>
      <c r="S2282" s="93">
        <f>(1+H2282)^((5-Dashboard!$F$9)*3/12)</f>
        <v>1.071488719185729</v>
      </c>
      <c r="T2282" s="93">
        <f t="shared" si="247"/>
        <v>1.4123359547867043</v>
      </c>
      <c r="U2282" s="93">
        <f t="shared" si="247"/>
        <v>1.8616088190822258</v>
      </c>
      <c r="V2282" s="93">
        <f t="shared" si="247"/>
        <v>2.453798179915418</v>
      </c>
      <c r="W2282" s="93">
        <f t="shared" si="247"/>
        <v>3.23436666502506</v>
      </c>
      <c r="X2282" s="93">
        <f t="shared" si="247"/>
        <v>4.2632388472086653</v>
      </c>
      <c r="Y2282" s="93">
        <f t="shared" ref="Y2282:AC2332" si="251">(X2282)*(1+N2282)</f>
        <v>5.6194016791254082</v>
      </c>
      <c r="Z2282" s="93">
        <f t="shared" si="251"/>
        <v>7.4069683550647856</v>
      </c>
      <c r="AA2282" s="93">
        <f t="shared" si="251"/>
        <v>9.7631711249141251</v>
      </c>
      <c r="AB2282" s="93">
        <f t="shared" si="251"/>
        <v>12.868896672034348</v>
      </c>
      <c r="AC2282" s="95">
        <f t="shared" si="251"/>
        <v>16.962572860460167</v>
      </c>
      <c r="AE2282" s="96"/>
    </row>
    <row r="2283" spans="3:31" ht="24.75" customHeight="1" x14ac:dyDescent="0.25">
      <c r="C2283" s="91">
        <f>ABS(E2283-Dashboard!$F$13)</f>
        <v>28.083146498020369</v>
      </c>
      <c r="D2283" s="92">
        <f t="shared" si="249"/>
        <v>0.31820622874312665</v>
      </c>
      <c r="E2283" s="93" cm="1">
        <f t="array" ref="E2283">SUM('DRE + DCF'!$S$41/TIR!S2283,'DRE + DCF'!$U$41:$AD$41/TIR!T2283:AC2283,TIR!F2283)</f>
        <v>21.426853501979629</v>
      </c>
      <c r="F2283" s="100">
        <f>'DRE + DCF'!$AE$38*'DRE + DCF'!$AE$39*(1+G2283)/(R2283-G2283)/AC2283</f>
        <v>5.9204805573872594</v>
      </c>
      <c r="G2283" s="92">
        <f>R2283*(1-'DRE + DCF'!$AE$39)</f>
        <v>0.190923737245876</v>
      </c>
      <c r="H2283" s="94">
        <f t="shared" si="245"/>
        <v>0.31820622874312665</v>
      </c>
      <c r="I2283" s="94">
        <f t="shared" si="250"/>
        <v>0.31820622874312665</v>
      </c>
      <c r="J2283" s="94">
        <f t="shared" si="250"/>
        <v>0.31820622874312665</v>
      </c>
      <c r="K2283" s="94">
        <f t="shared" si="250"/>
        <v>0.31820622874312665</v>
      </c>
      <c r="L2283" s="94">
        <f t="shared" si="250"/>
        <v>0.31820622874312665</v>
      </c>
      <c r="M2283" s="94">
        <f t="shared" si="250"/>
        <v>0.31820622874312665</v>
      </c>
      <c r="N2283" s="94">
        <f t="shared" si="250"/>
        <v>0.31820622874312665</v>
      </c>
      <c r="O2283" s="94">
        <f t="shared" si="250"/>
        <v>0.31820622874312665</v>
      </c>
      <c r="P2283" s="94">
        <f t="shared" si="250"/>
        <v>0.31820622874312665</v>
      </c>
      <c r="Q2283" s="94">
        <f t="shared" si="250"/>
        <v>0.31820622874312665</v>
      </c>
      <c r="R2283" s="94">
        <f t="shared" si="250"/>
        <v>0.31820622874312665</v>
      </c>
      <c r="S2283" s="93">
        <f>(1+H2283)^((5-Dashboard!$F$9)*3/12)</f>
        <v>1.0715090411107266</v>
      </c>
      <c r="T2283" s="93">
        <f t="shared" ref="T2283:X2333" si="252">(S2283)*(1+I2283)</f>
        <v>1.4124698921467349</v>
      </c>
      <c r="U2283" s="93">
        <f t="shared" si="252"/>
        <v>1.8619266097399583</v>
      </c>
      <c r="V2283" s="93">
        <f t="shared" si="252"/>
        <v>2.4544032544217855</v>
      </c>
      <c r="W2283" s="93">
        <f t="shared" si="252"/>
        <v>3.2354096578261986</v>
      </c>
      <c r="X2283" s="93">
        <f t="shared" si="252"/>
        <v>4.2649371634821627</v>
      </c>
      <c r="Y2283" s="93">
        <f t="shared" si="251"/>
        <v>5.6220667341002297</v>
      </c>
      <c r="Z2283" s="93">
        <f t="shared" si="251"/>
        <v>7.4110433873004506</v>
      </c>
      <c r="AA2283" s="93">
        <f t="shared" si="251"/>
        <v>9.7692835546250141</v>
      </c>
      <c r="AB2283" s="93">
        <f t="shared" si="251"/>
        <v>12.877930432064487</v>
      </c>
      <c r="AC2283" s="95">
        <f t="shared" si="251"/>
        <v>16.975768108868071</v>
      </c>
      <c r="AE2283" s="96"/>
    </row>
    <row r="2284" spans="3:31" ht="24.75" customHeight="1" x14ac:dyDescent="0.25">
      <c r="C2284" s="91">
        <f>ABS(E2284-Dashboard!$F$13)</f>
        <v>28.094118831753576</v>
      </c>
      <c r="D2284" s="92">
        <f t="shared" si="249"/>
        <v>0.31830622874312664</v>
      </c>
      <c r="E2284" s="93" cm="1">
        <f t="array" ref="E2284">SUM('DRE + DCF'!$S$41/TIR!S2284,'DRE + DCF'!$U$41:$AD$41/TIR!T2284:AC2284,TIR!F2284)</f>
        <v>21.415881168246422</v>
      </c>
      <c r="F2284" s="100">
        <f>'DRE + DCF'!$AE$38*'DRE + DCF'!$AE$39*(1+G2284)/(R2284-G2284)/AC2284</f>
        <v>5.9143183275233397</v>
      </c>
      <c r="G2284" s="92">
        <f>R2284*(1-'DRE + DCF'!$AE$39)</f>
        <v>0.19098373724587597</v>
      </c>
      <c r="H2284" s="94">
        <f t="shared" si="245"/>
        <v>0.31830622874312664</v>
      </c>
      <c r="I2284" s="94">
        <f t="shared" si="250"/>
        <v>0.31830622874312664</v>
      </c>
      <c r="J2284" s="94">
        <f t="shared" si="250"/>
        <v>0.31830622874312664</v>
      </c>
      <c r="K2284" s="94">
        <f t="shared" si="250"/>
        <v>0.31830622874312664</v>
      </c>
      <c r="L2284" s="94">
        <f t="shared" si="250"/>
        <v>0.31830622874312664</v>
      </c>
      <c r="M2284" s="94">
        <f t="shared" si="250"/>
        <v>0.31830622874312664</v>
      </c>
      <c r="N2284" s="94">
        <f t="shared" si="250"/>
        <v>0.31830622874312664</v>
      </c>
      <c r="O2284" s="94">
        <f t="shared" si="250"/>
        <v>0.31830622874312664</v>
      </c>
      <c r="P2284" s="94">
        <f t="shared" si="250"/>
        <v>0.31830622874312664</v>
      </c>
      <c r="Q2284" s="94">
        <f t="shared" si="250"/>
        <v>0.31830622874312664</v>
      </c>
      <c r="R2284" s="94">
        <f t="shared" si="250"/>
        <v>0.31830622874312664</v>
      </c>
      <c r="S2284" s="93">
        <f>(1+H2284)^((5-Dashboard!$F$9)*3/12)</f>
        <v>1.0715293618795312</v>
      </c>
      <c r="T2284" s="93">
        <f t="shared" si="252"/>
        <v>1.4126038320469338</v>
      </c>
      <c r="U2284" s="93">
        <f t="shared" si="252"/>
        <v>1.8622444305338823</v>
      </c>
      <c r="V2284" s="93">
        <f t="shared" si="252"/>
        <v>2.4550084322150139</v>
      </c>
      <c r="W2284" s="93">
        <f t="shared" si="252"/>
        <v>3.2364529078059507</v>
      </c>
      <c r="X2284" s="93">
        <f t="shared" si="252"/>
        <v>4.2666360273943891</v>
      </c>
      <c r="Y2284" s="93">
        <f t="shared" si="251"/>
        <v>5.624732850693853</v>
      </c>
      <c r="Z2284" s="93">
        <f t="shared" si="251"/>
        <v>7.4151203520857889</v>
      </c>
      <c r="AA2284" s="93">
        <f t="shared" si="251"/>
        <v>9.7753993470346217</v>
      </c>
      <c r="AB2284" s="93">
        <f t="shared" si="251"/>
        <v>12.886969847647235</v>
      </c>
      <c r="AC2284" s="95">
        <f t="shared" si="251"/>
        <v>16.98897261977821</v>
      </c>
      <c r="AE2284" s="96"/>
    </row>
    <row r="2285" spans="3:31" ht="24.75" customHeight="1" x14ac:dyDescent="0.25">
      <c r="C2285" s="91">
        <f>ABS(E2285-Dashboard!$F$13)</f>
        <v>28.105081285686929</v>
      </c>
      <c r="D2285" s="92">
        <f t="shared" si="249"/>
        <v>0.31840622874312663</v>
      </c>
      <c r="E2285" s="93" cm="1">
        <f t="array" ref="E2285">SUM('DRE + DCF'!$S$41/TIR!S2285,'DRE + DCF'!$U$41:$AD$41/TIR!T2285:AC2285,TIR!F2285)</f>
        <v>21.404918714313069</v>
      </c>
      <c r="F2285" s="100">
        <f>'DRE + DCF'!$AE$38*'DRE + DCF'!$AE$39*(1+G2285)/(R2285-G2285)/AC2285</f>
        <v>5.9081634280933342</v>
      </c>
      <c r="G2285" s="92">
        <f>R2285*(1-'DRE + DCF'!$AE$39)</f>
        <v>0.19104373724587598</v>
      </c>
      <c r="H2285" s="94">
        <f t="shared" si="245"/>
        <v>0.31840622874312663</v>
      </c>
      <c r="I2285" s="94">
        <f t="shared" si="250"/>
        <v>0.31840622874312663</v>
      </c>
      <c r="J2285" s="94">
        <f t="shared" si="250"/>
        <v>0.31840622874312663</v>
      </c>
      <c r="K2285" s="94">
        <f t="shared" si="250"/>
        <v>0.31840622874312663</v>
      </c>
      <c r="L2285" s="94">
        <f t="shared" si="250"/>
        <v>0.31840622874312663</v>
      </c>
      <c r="M2285" s="94">
        <f t="shared" si="250"/>
        <v>0.31840622874312663</v>
      </c>
      <c r="N2285" s="94">
        <f t="shared" si="250"/>
        <v>0.31840622874312663</v>
      </c>
      <c r="O2285" s="94">
        <f t="shared" si="250"/>
        <v>0.31840622874312663</v>
      </c>
      <c r="P2285" s="94">
        <f t="shared" si="250"/>
        <v>0.31840622874312663</v>
      </c>
      <c r="Q2285" s="94">
        <f t="shared" si="250"/>
        <v>0.31840622874312663</v>
      </c>
      <c r="R2285" s="94">
        <f t="shared" si="250"/>
        <v>0.31840622874312663</v>
      </c>
      <c r="S2285" s="93">
        <f>(1+H2285)^((5-Dashboard!$F$9)*3/12)</f>
        <v>1.071549681492296</v>
      </c>
      <c r="T2285" s="93">
        <f t="shared" si="252"/>
        <v>1.4127377744871565</v>
      </c>
      <c r="U2285" s="93">
        <f t="shared" si="252"/>
        <v>1.8625622814645697</v>
      </c>
      <c r="V2285" s="93">
        <f t="shared" si="252"/>
        <v>2.4556137133048974</v>
      </c>
      <c r="W2285" s="93">
        <f t="shared" si="252"/>
        <v>3.2374964150082151</v>
      </c>
      <c r="X2285" s="93">
        <f t="shared" si="252"/>
        <v>4.2683354390803734</v>
      </c>
      <c r="Y2285" s="93">
        <f t="shared" si="251"/>
        <v>5.6274000292485926</v>
      </c>
      <c r="Z2285" s="93">
        <f t="shared" si="251"/>
        <v>7.4191992501905979</v>
      </c>
      <c r="AA2285" s="93">
        <f t="shared" si="251"/>
        <v>9.7815185037376189</v>
      </c>
      <c r="AB2285" s="93">
        <f t="shared" si="251"/>
        <v>12.896014921893824</v>
      </c>
      <c r="AC2285" s="95">
        <f t="shared" si="251"/>
        <v>17.002186398989124</v>
      </c>
      <c r="AE2285" s="96"/>
    </row>
    <row r="2286" spans="3:31" ht="24.75" customHeight="1" x14ac:dyDescent="0.25">
      <c r="C2286" s="91">
        <f>ABS(E2286-Dashboard!$F$13)</f>
        <v>28.116033871520809</v>
      </c>
      <c r="D2286" s="92">
        <f t="shared" si="249"/>
        <v>0.31850622874312662</v>
      </c>
      <c r="E2286" s="93" cm="1">
        <f t="array" ref="E2286">SUM('DRE + DCF'!$S$41/TIR!S2286,'DRE + DCF'!$U$41:$AD$41/TIR!T2286:AC2286,TIR!F2286)</f>
        <v>21.393966128479189</v>
      </c>
      <c r="F2286" s="100">
        <f>'DRE + DCF'!$AE$38*'DRE + DCF'!$AE$39*(1+G2286)/(R2286-G2286)/AC2286</f>
        <v>5.9020158491427619</v>
      </c>
      <c r="G2286" s="92">
        <f>R2286*(1-'DRE + DCF'!$AE$39)</f>
        <v>0.19110373724587595</v>
      </c>
      <c r="H2286" s="94">
        <f t="shared" si="245"/>
        <v>0.31850622874312662</v>
      </c>
      <c r="I2286" s="94">
        <f t="shared" si="250"/>
        <v>0.31850622874312662</v>
      </c>
      <c r="J2286" s="94">
        <f t="shared" si="250"/>
        <v>0.31850622874312662</v>
      </c>
      <c r="K2286" s="94">
        <f t="shared" si="250"/>
        <v>0.31850622874312662</v>
      </c>
      <c r="L2286" s="94">
        <f t="shared" si="250"/>
        <v>0.31850622874312662</v>
      </c>
      <c r="M2286" s="94">
        <f t="shared" si="250"/>
        <v>0.31850622874312662</v>
      </c>
      <c r="N2286" s="94">
        <f t="shared" si="250"/>
        <v>0.31850622874312662</v>
      </c>
      <c r="O2286" s="94">
        <f t="shared" si="250"/>
        <v>0.31850622874312662</v>
      </c>
      <c r="P2286" s="94">
        <f t="shared" si="250"/>
        <v>0.31850622874312662</v>
      </c>
      <c r="Q2286" s="94">
        <f t="shared" si="250"/>
        <v>0.31850622874312662</v>
      </c>
      <c r="R2286" s="94">
        <f t="shared" si="250"/>
        <v>0.31850622874312662</v>
      </c>
      <c r="S2286" s="93">
        <f>(1+H2286)^((5-Dashboard!$F$9)*3/12)</f>
        <v>1.0715699999491746</v>
      </c>
      <c r="T2286" s="93">
        <f t="shared" si="252"/>
        <v>1.4128717194672586</v>
      </c>
      <c r="U2286" s="93">
        <f t="shared" si="252"/>
        <v>1.8628801625325919</v>
      </c>
      <c r="V2286" s="93">
        <f t="shared" si="252"/>
        <v>2.4562190977012306</v>
      </c>
      <c r="W2286" s="93">
        <f t="shared" si="252"/>
        <v>3.2385401794768947</v>
      </c>
      <c r="X2286" s="93">
        <f t="shared" si="252"/>
        <v>4.2700353986751685</v>
      </c>
      <c r="Y2286" s="93">
        <f t="shared" si="251"/>
        <v>5.6300682701068494</v>
      </c>
      <c r="Z2286" s="93">
        <f t="shared" si="251"/>
        <v>7.4232800823849203</v>
      </c>
      <c r="AA2286" s="93">
        <f t="shared" si="251"/>
        <v>9.7876410263293074</v>
      </c>
      <c r="AB2286" s="93">
        <f t="shared" si="251"/>
        <v>12.90506565791696</v>
      </c>
      <c r="AC2286" s="95">
        <f t="shared" si="251"/>
        <v>17.015409452302528</v>
      </c>
      <c r="AE2286" s="96"/>
    </row>
    <row r="2287" spans="3:31" ht="24.75" customHeight="1" x14ac:dyDescent="0.25">
      <c r="C2287" s="91">
        <f>ABS(E2287-Dashboard!$F$13)</f>
        <v>28.126976600938793</v>
      </c>
      <c r="D2287" s="92">
        <f t="shared" si="249"/>
        <v>0.31860622874312661</v>
      </c>
      <c r="E2287" s="93" cm="1">
        <f t="array" ref="E2287">SUM('DRE + DCF'!$S$41/TIR!S2287,'DRE + DCF'!$U$41:$AD$41/TIR!T2287:AC2287,TIR!F2287)</f>
        <v>21.383023399061205</v>
      </c>
      <c r="F2287" s="100">
        <f>'DRE + DCF'!$AE$38*'DRE + DCF'!$AE$39*(1+G2287)/(R2287-G2287)/AC2287</f>
        <v>5.8958755807325609</v>
      </c>
      <c r="G2287" s="92">
        <f>R2287*(1-'DRE + DCF'!$AE$39)</f>
        <v>0.19116373724587596</v>
      </c>
      <c r="H2287" s="94">
        <f t="shared" si="245"/>
        <v>0.31860622874312661</v>
      </c>
      <c r="I2287" s="94">
        <f t="shared" si="250"/>
        <v>0.31860622874312661</v>
      </c>
      <c r="J2287" s="94">
        <f t="shared" si="250"/>
        <v>0.31860622874312661</v>
      </c>
      <c r="K2287" s="94">
        <f t="shared" si="250"/>
        <v>0.31860622874312661</v>
      </c>
      <c r="L2287" s="94">
        <f t="shared" si="250"/>
        <v>0.31860622874312661</v>
      </c>
      <c r="M2287" s="94">
        <f t="shared" si="250"/>
        <v>0.31860622874312661</v>
      </c>
      <c r="N2287" s="94">
        <f t="shared" si="250"/>
        <v>0.31860622874312661</v>
      </c>
      <c r="O2287" s="94">
        <f t="shared" si="250"/>
        <v>0.31860622874312661</v>
      </c>
      <c r="P2287" s="94">
        <f t="shared" si="250"/>
        <v>0.31860622874312661</v>
      </c>
      <c r="Q2287" s="94">
        <f t="shared" si="250"/>
        <v>0.31860622874312661</v>
      </c>
      <c r="R2287" s="94">
        <f t="shared" si="250"/>
        <v>0.31860622874312661</v>
      </c>
      <c r="S2287" s="93">
        <f>(1+H2287)^((5-Dashboard!$F$9)*3/12)</f>
        <v>1.0715903172503203</v>
      </c>
      <c r="T2287" s="93">
        <f t="shared" si="252"/>
        <v>1.4130056669870954</v>
      </c>
      <c r="U2287" s="93">
        <f t="shared" si="252"/>
        <v>1.8631980737385201</v>
      </c>
      <c r="V2287" s="93">
        <f t="shared" si="252"/>
        <v>2.4568245854138078</v>
      </c>
      <c r="W2287" s="93">
        <f t="shared" si="252"/>
        <v>3.2395842012558966</v>
      </c>
      <c r="X2287" s="93">
        <f t="shared" si="252"/>
        <v>4.271735906313852</v>
      </c>
      <c r="Y2287" s="93">
        <f t="shared" si="251"/>
        <v>5.6327375736111103</v>
      </c>
      <c r="Z2287" s="93">
        <f t="shared" si="251"/>
        <v>7.4273628494390556</v>
      </c>
      <c r="AA2287" s="93">
        <f t="shared" si="251"/>
        <v>9.7937669164056356</v>
      </c>
      <c r="AB2287" s="93">
        <f t="shared" si="251"/>
        <v>12.914122058830836</v>
      </c>
      <c r="AC2287" s="95">
        <f t="shared" si="251"/>
        <v>17.028641785523352</v>
      </c>
      <c r="AE2287" s="96"/>
    </row>
    <row r="2288" spans="3:31" ht="24.75" customHeight="1" x14ac:dyDescent="0.25">
      <c r="C2288" s="91">
        <f>ABS(E2288-Dashboard!$F$13)</f>
        <v>28.137909485607633</v>
      </c>
      <c r="D2288" s="92">
        <f t="shared" si="249"/>
        <v>0.3187062287431266</v>
      </c>
      <c r="E2288" s="93" cm="1">
        <f t="array" ref="E2288">SUM('DRE + DCF'!$S$41/TIR!S2288,'DRE + DCF'!$U$41:$AD$41/TIR!T2288:AC2288,TIR!F2288)</f>
        <v>21.372090514392365</v>
      </c>
      <c r="F2288" s="100">
        <f>'DRE + DCF'!$AE$38*'DRE + DCF'!$AE$39*(1+G2288)/(R2288-G2288)/AC2288</f>
        <v>5.8897426129390675</v>
      </c>
      <c r="G2288" s="92">
        <f>R2288*(1-'DRE + DCF'!$AE$39)</f>
        <v>0.19122373724587596</v>
      </c>
      <c r="H2288" s="94">
        <f t="shared" si="245"/>
        <v>0.3187062287431266</v>
      </c>
      <c r="I2288" s="94">
        <f t="shared" si="250"/>
        <v>0.3187062287431266</v>
      </c>
      <c r="J2288" s="94">
        <f t="shared" si="250"/>
        <v>0.3187062287431266</v>
      </c>
      <c r="K2288" s="94">
        <f t="shared" si="250"/>
        <v>0.3187062287431266</v>
      </c>
      <c r="L2288" s="94">
        <f t="shared" si="250"/>
        <v>0.3187062287431266</v>
      </c>
      <c r="M2288" s="94">
        <f t="shared" si="250"/>
        <v>0.3187062287431266</v>
      </c>
      <c r="N2288" s="94">
        <f t="shared" si="250"/>
        <v>0.3187062287431266</v>
      </c>
      <c r="O2288" s="94">
        <f t="shared" si="250"/>
        <v>0.3187062287431266</v>
      </c>
      <c r="P2288" s="94">
        <f t="shared" si="250"/>
        <v>0.3187062287431266</v>
      </c>
      <c r="Q2288" s="94">
        <f t="shared" si="250"/>
        <v>0.3187062287431266</v>
      </c>
      <c r="R2288" s="94">
        <f t="shared" si="250"/>
        <v>0.3187062287431266</v>
      </c>
      <c r="S2288" s="93">
        <f>(1+H2288)^((5-Dashboard!$F$9)*3/12)</f>
        <v>1.0716106333958868</v>
      </c>
      <c r="T2288" s="93">
        <f t="shared" si="252"/>
        <v>1.4131396170465231</v>
      </c>
      <c r="U2288" s="93">
        <f t="shared" si="252"/>
        <v>1.8635160150829266</v>
      </c>
      <c r="V2288" s="93">
        <f t="shared" si="252"/>
        <v>2.4574301764524256</v>
      </c>
      <c r="W2288" s="93">
        <f t="shared" si="252"/>
        <v>3.2406284803891343</v>
      </c>
      <c r="X2288" s="93">
        <f t="shared" si="252"/>
        <v>4.2734369621315249</v>
      </c>
      <c r="Y2288" s="93">
        <f t="shared" si="251"/>
        <v>5.6354079401039465</v>
      </c>
      <c r="Z2288" s="93">
        <f t="shared" si="251"/>
        <v>7.4314475521235464</v>
      </c>
      <c r="AA2288" s="93">
        <f t="shared" si="251"/>
        <v>9.7998961755631822</v>
      </c>
      <c r="AB2288" s="93">
        <f t="shared" si="251"/>
        <v>12.923184127751114</v>
      </c>
      <c r="AC2288" s="95">
        <f t="shared" si="251"/>
        <v>17.041883404459703</v>
      </c>
      <c r="AE2288" s="96"/>
    </row>
    <row r="2289" spans="3:31" ht="24.75" customHeight="1" x14ac:dyDescent="0.25">
      <c r="C2289" s="91">
        <f>ABS(E2289-Dashboard!$F$13)</f>
        <v>28.148832537177299</v>
      </c>
      <c r="D2289" s="92">
        <f t="shared" si="249"/>
        <v>0.31880622874312659</v>
      </c>
      <c r="E2289" s="93" cm="1">
        <f t="array" ref="E2289">SUM('DRE + DCF'!$S$41/TIR!S2289,'DRE + DCF'!$U$41:$AD$41/TIR!T2289:AC2289,TIR!F2289)</f>
        <v>21.361167462822699</v>
      </c>
      <c r="F2289" s="100">
        <f>'DRE + DCF'!$AE$38*'DRE + DCF'!$AE$39*(1+G2289)/(R2289-G2289)/AC2289</f>
        <v>5.8836169358539836</v>
      </c>
      <c r="G2289" s="92">
        <f>R2289*(1-'DRE + DCF'!$AE$39)</f>
        <v>0.19128373724587594</v>
      </c>
      <c r="H2289" s="94">
        <f t="shared" si="245"/>
        <v>0.31880622874312659</v>
      </c>
      <c r="I2289" s="94">
        <f t="shared" si="250"/>
        <v>0.31880622874312659</v>
      </c>
      <c r="J2289" s="94">
        <f t="shared" si="250"/>
        <v>0.31880622874312659</v>
      </c>
      <c r="K2289" s="94">
        <f t="shared" si="250"/>
        <v>0.31880622874312659</v>
      </c>
      <c r="L2289" s="94">
        <f t="shared" si="250"/>
        <v>0.31880622874312659</v>
      </c>
      <c r="M2289" s="94">
        <f t="shared" si="250"/>
        <v>0.31880622874312659</v>
      </c>
      <c r="N2289" s="94">
        <f t="shared" si="250"/>
        <v>0.31880622874312659</v>
      </c>
      <c r="O2289" s="94">
        <f t="shared" si="250"/>
        <v>0.31880622874312659</v>
      </c>
      <c r="P2289" s="94">
        <f t="shared" si="250"/>
        <v>0.31880622874312659</v>
      </c>
      <c r="Q2289" s="94">
        <f t="shared" si="250"/>
        <v>0.31880622874312659</v>
      </c>
      <c r="R2289" s="94">
        <f t="shared" si="250"/>
        <v>0.31880622874312659</v>
      </c>
      <c r="S2289" s="93">
        <f>(1+H2289)^((5-Dashboard!$F$9)*3/12)</f>
        <v>1.0716309483860269</v>
      </c>
      <c r="T2289" s="93">
        <f t="shared" si="252"/>
        <v>1.4132735696453962</v>
      </c>
      <c r="U2289" s="93">
        <f t="shared" si="252"/>
        <v>1.8638339865663813</v>
      </c>
      <c r="V2289" s="93">
        <f t="shared" si="252"/>
        <v>2.4580358708268766</v>
      </c>
      <c r="W2289" s="93">
        <f t="shared" si="252"/>
        <v>3.2416730169205201</v>
      </c>
      <c r="X2289" s="93">
        <f t="shared" si="252"/>
        <v>4.2751385662633048</v>
      </c>
      <c r="Y2289" s="93">
        <f t="shared" si="251"/>
        <v>5.6380793699280058</v>
      </c>
      <c r="Z2289" s="93">
        <f t="shared" si="251"/>
        <v>7.435534191209177</v>
      </c>
      <c r="AA2289" s="93">
        <f t="shared" si="251"/>
        <v>9.8060288053991478</v>
      </c>
      <c r="AB2289" s="93">
        <f t="shared" si="251"/>
        <v>12.932251867794918</v>
      </c>
      <c r="AC2289" s="95">
        <f t="shared" si="251"/>
        <v>17.055134314922871</v>
      </c>
      <c r="AE2289" s="96"/>
    </row>
    <row r="2290" spans="3:31" ht="24.75" customHeight="1" x14ac:dyDescent="0.25">
      <c r="C2290" s="91">
        <f>ABS(E2290-Dashboard!$F$13)</f>
        <v>28.159745767281017</v>
      </c>
      <c r="D2290" s="92">
        <f t="shared" si="249"/>
        <v>0.31890622874312657</v>
      </c>
      <c r="E2290" s="93" cm="1">
        <f t="array" ref="E2290">SUM('DRE + DCF'!$S$41/TIR!S2290,'DRE + DCF'!$U$41:$AD$41/TIR!T2290:AC2290,TIR!F2290)</f>
        <v>21.350254232718981</v>
      </c>
      <c r="F2290" s="100">
        <f>'DRE + DCF'!$AE$38*'DRE + DCF'!$AE$39*(1+G2290)/(R2290-G2290)/AC2290</f>
        <v>5.877498539584348</v>
      </c>
      <c r="G2290" s="92">
        <f>R2290*(1-'DRE + DCF'!$AE$39)</f>
        <v>0.19134373724587594</v>
      </c>
      <c r="H2290" s="94">
        <f t="shared" si="245"/>
        <v>0.31890622874312657</v>
      </c>
      <c r="I2290" s="94">
        <f t="shared" si="250"/>
        <v>0.31890622874312657</v>
      </c>
      <c r="J2290" s="94">
        <f t="shared" si="250"/>
        <v>0.31890622874312657</v>
      </c>
      <c r="K2290" s="94">
        <f t="shared" si="250"/>
        <v>0.31890622874312657</v>
      </c>
      <c r="L2290" s="94">
        <f t="shared" si="250"/>
        <v>0.31890622874312657</v>
      </c>
      <c r="M2290" s="94">
        <f t="shared" si="250"/>
        <v>0.31890622874312657</v>
      </c>
      <c r="N2290" s="94">
        <f t="shared" si="250"/>
        <v>0.31890622874312657</v>
      </c>
      <c r="O2290" s="94">
        <f t="shared" si="250"/>
        <v>0.31890622874312657</v>
      </c>
      <c r="P2290" s="94">
        <f t="shared" si="250"/>
        <v>0.31890622874312657</v>
      </c>
      <c r="Q2290" s="94">
        <f t="shared" si="250"/>
        <v>0.31890622874312657</v>
      </c>
      <c r="R2290" s="94">
        <f t="shared" si="250"/>
        <v>0.31890622874312657</v>
      </c>
      <c r="S2290" s="93">
        <f>(1+H2290)^((5-Dashboard!$F$9)*3/12)</f>
        <v>1.0716512622208945</v>
      </c>
      <c r="T2290" s="93">
        <f t="shared" si="252"/>
        <v>1.4134075247835713</v>
      </c>
      <c r="U2290" s="93">
        <f t="shared" si="252"/>
        <v>1.8641519881894573</v>
      </c>
      <c r="V2290" s="93">
        <f t="shared" si="252"/>
        <v>2.4586416685469583</v>
      </c>
      <c r="W2290" s="93">
        <f t="shared" si="252"/>
        <v>3.2427178108939771</v>
      </c>
      <c r="X2290" s="93">
        <f t="shared" si="252"/>
        <v>4.2768407188443422</v>
      </c>
      <c r="Y2290" s="93">
        <f t="shared" si="251"/>
        <v>5.6407518634260336</v>
      </c>
      <c r="Z2290" s="93">
        <f t="shared" si="251"/>
        <v>7.4396227674669939</v>
      </c>
      <c r="AA2290" s="93">
        <f t="shared" si="251"/>
        <v>9.8121648075113956</v>
      </c>
      <c r="AB2290" s="93">
        <f t="shared" si="251"/>
        <v>12.941325282080882</v>
      </c>
      <c r="AC2290" s="95">
        <f t="shared" si="251"/>
        <v>17.068394522727374</v>
      </c>
      <c r="AE2290" s="96"/>
    </row>
    <row r="2291" spans="3:31" ht="24.75" customHeight="1" x14ac:dyDescent="0.25">
      <c r="C2291" s="91">
        <f>ABS(E2291-Dashboard!$F$13)</f>
        <v>28.170649187535282</v>
      </c>
      <c r="D2291" s="92">
        <f t="shared" si="249"/>
        <v>0.31900622874312656</v>
      </c>
      <c r="E2291" s="93" cm="1">
        <f t="array" ref="E2291">SUM('DRE + DCF'!$S$41/TIR!S2291,'DRE + DCF'!$U$41:$AD$41/TIR!T2291:AC2291,TIR!F2291)</f>
        <v>21.339350812464716</v>
      </c>
      <c r="F2291" s="100">
        <f>'DRE + DCF'!$AE$38*'DRE + DCF'!$AE$39*(1+G2291)/(R2291-G2291)/AC2291</f>
        <v>5.8713874142525153</v>
      </c>
      <c r="G2291" s="92">
        <f>R2291*(1-'DRE + DCF'!$AE$39)</f>
        <v>0.19140373724587592</v>
      </c>
      <c r="H2291" s="94">
        <f t="shared" ref="H2291:H2354" si="253">$D2291</f>
        <v>0.31900622874312656</v>
      </c>
      <c r="I2291" s="94">
        <f t="shared" si="250"/>
        <v>0.31900622874312656</v>
      </c>
      <c r="J2291" s="94">
        <f t="shared" si="250"/>
        <v>0.31900622874312656</v>
      </c>
      <c r="K2291" s="94">
        <f t="shared" si="250"/>
        <v>0.31900622874312656</v>
      </c>
      <c r="L2291" s="94">
        <f t="shared" si="250"/>
        <v>0.31900622874312656</v>
      </c>
      <c r="M2291" s="94">
        <f t="shared" si="250"/>
        <v>0.31900622874312656</v>
      </c>
      <c r="N2291" s="94">
        <f t="shared" si="250"/>
        <v>0.31900622874312656</v>
      </c>
      <c r="O2291" s="94">
        <f t="shared" si="250"/>
        <v>0.31900622874312656</v>
      </c>
      <c r="P2291" s="94">
        <f t="shared" si="250"/>
        <v>0.31900622874312656</v>
      </c>
      <c r="Q2291" s="94">
        <f t="shared" si="250"/>
        <v>0.31900622874312656</v>
      </c>
      <c r="R2291" s="94">
        <f t="shared" si="250"/>
        <v>0.31900622874312656</v>
      </c>
      <c r="S2291" s="93">
        <f>(1+H2291)^((5-Dashboard!$F$9)*3/12)</f>
        <v>1.0716715749006425</v>
      </c>
      <c r="T2291" s="93">
        <f t="shared" si="252"/>
        <v>1.4135414824609036</v>
      </c>
      <c r="U2291" s="93">
        <f t="shared" si="252"/>
        <v>1.8644700199527249</v>
      </c>
      <c r="V2291" s="93">
        <f t="shared" si="252"/>
        <v>2.4592475696224656</v>
      </c>
      <c r="W2291" s="93">
        <f t="shared" si="252"/>
        <v>3.243762862353428</v>
      </c>
      <c r="X2291" s="93">
        <f t="shared" si="252"/>
        <v>4.2785434200098047</v>
      </c>
      <c r="Y2291" s="93">
        <f t="shared" si="251"/>
        <v>5.6434254209408516</v>
      </c>
      <c r="Z2291" s="93">
        <f t="shared" si="251"/>
        <v>7.4437132816682841</v>
      </c>
      <c r="AA2291" s="93">
        <f t="shared" si="251"/>
        <v>9.8183041834984053</v>
      </c>
      <c r="AB2291" s="93">
        <f t="shared" si="251"/>
        <v>12.950404373729095</v>
      </c>
      <c r="AC2291" s="95">
        <f t="shared" si="251"/>
        <v>17.081664033690906</v>
      </c>
      <c r="AE2291" s="96"/>
    </row>
    <row r="2292" spans="3:31" ht="24.75" customHeight="1" x14ac:dyDescent="0.25">
      <c r="C2292" s="91">
        <f>ABS(E2292-Dashboard!$F$13)</f>
        <v>28.181542809539877</v>
      </c>
      <c r="D2292" s="92">
        <f t="shared" si="249"/>
        <v>0.31910622874312655</v>
      </c>
      <c r="E2292" s="93" cm="1">
        <f t="array" ref="E2292">SUM('DRE + DCF'!$S$41/TIR!S2292,'DRE + DCF'!$U$41:$AD$41/TIR!T2292:AC2292,TIR!F2292)</f>
        <v>21.328457190460121</v>
      </c>
      <c r="F2292" s="100">
        <f>'DRE + DCF'!$AE$38*'DRE + DCF'!$AE$39*(1+G2292)/(R2292-G2292)/AC2292</f>
        <v>5.8652835499961364</v>
      </c>
      <c r="G2292" s="92">
        <f>R2292*(1-'DRE + DCF'!$AE$39)</f>
        <v>0.19146373724587593</v>
      </c>
      <c r="H2292" s="94">
        <f t="shared" si="253"/>
        <v>0.31910622874312655</v>
      </c>
      <c r="I2292" s="94">
        <f t="shared" si="250"/>
        <v>0.31910622874312655</v>
      </c>
      <c r="J2292" s="94">
        <f t="shared" si="250"/>
        <v>0.31910622874312655</v>
      </c>
      <c r="K2292" s="94">
        <f t="shared" si="250"/>
        <v>0.31910622874312655</v>
      </c>
      <c r="L2292" s="94">
        <f t="shared" si="250"/>
        <v>0.31910622874312655</v>
      </c>
      <c r="M2292" s="94">
        <f t="shared" si="250"/>
        <v>0.31910622874312655</v>
      </c>
      <c r="N2292" s="94">
        <f t="shared" si="250"/>
        <v>0.31910622874312655</v>
      </c>
      <c r="O2292" s="94">
        <f t="shared" si="250"/>
        <v>0.31910622874312655</v>
      </c>
      <c r="P2292" s="94">
        <f t="shared" si="250"/>
        <v>0.31910622874312655</v>
      </c>
      <c r="Q2292" s="94">
        <f t="shared" si="250"/>
        <v>0.31910622874312655</v>
      </c>
      <c r="R2292" s="94">
        <f t="shared" si="250"/>
        <v>0.31910622874312655</v>
      </c>
      <c r="S2292" s="93">
        <f>(1+H2292)^((5-Dashboard!$F$9)*3/12)</f>
        <v>1.0716918864254241</v>
      </c>
      <c r="T2292" s="93">
        <f t="shared" si="252"/>
        <v>1.4136754426772482</v>
      </c>
      <c r="U2292" s="93">
        <f t="shared" si="252"/>
        <v>1.8647880818567548</v>
      </c>
      <c r="V2292" s="93">
        <f t="shared" si="252"/>
        <v>2.4598535740631928</v>
      </c>
      <c r="W2292" s="93">
        <f t="shared" si="252"/>
        <v>3.2448081713427994</v>
      </c>
      <c r="X2292" s="93">
        <f t="shared" si="252"/>
        <v>4.2802466698948809</v>
      </c>
      <c r="Y2292" s="93">
        <f t="shared" si="251"/>
        <v>5.6461000428153625</v>
      </c>
      <c r="Z2292" s="93">
        <f t="shared" si="251"/>
        <v>7.4478057345845778</v>
      </c>
      <c r="AA2292" s="93">
        <f t="shared" si="251"/>
        <v>9.824446934959294</v>
      </c>
      <c r="AB2292" s="93">
        <f t="shared" si="251"/>
        <v>12.959489145861124</v>
      </c>
      <c r="AC2292" s="95">
        <f t="shared" si="251"/>
        <v>17.09494285363435</v>
      </c>
      <c r="AE2292" s="96"/>
    </row>
    <row r="2293" spans="3:31" ht="24.75" customHeight="1" x14ac:dyDescent="0.25">
      <c r="C2293" s="91">
        <f>ABS(E2293-Dashboard!$F$13)</f>
        <v>28.192426644877951</v>
      </c>
      <c r="D2293" s="92">
        <f t="shared" si="249"/>
        <v>0.31920622874312654</v>
      </c>
      <c r="E2293" s="93" cm="1">
        <f t="array" ref="E2293">SUM('DRE + DCF'!$S$41/TIR!S2293,'DRE + DCF'!$U$41:$AD$41/TIR!T2293:AC2293,TIR!F2293)</f>
        <v>21.317573355122047</v>
      </c>
      <c r="F2293" s="100">
        <f>'DRE + DCF'!$AE$38*'DRE + DCF'!$AE$39*(1+G2293)/(R2293-G2293)/AC2293</f>
        <v>5.859186936968106</v>
      </c>
      <c r="G2293" s="92">
        <f>R2293*(1-'DRE + DCF'!$AE$39)</f>
        <v>0.19152373724587593</v>
      </c>
      <c r="H2293" s="94">
        <f t="shared" si="253"/>
        <v>0.31920622874312654</v>
      </c>
      <c r="I2293" s="94">
        <f t="shared" si="250"/>
        <v>0.31920622874312654</v>
      </c>
      <c r="J2293" s="94">
        <f t="shared" si="250"/>
        <v>0.31920622874312654</v>
      </c>
      <c r="K2293" s="94">
        <f t="shared" si="250"/>
        <v>0.31920622874312654</v>
      </c>
      <c r="L2293" s="94">
        <f t="shared" si="250"/>
        <v>0.31920622874312654</v>
      </c>
      <c r="M2293" s="94">
        <f t="shared" si="250"/>
        <v>0.31920622874312654</v>
      </c>
      <c r="N2293" s="94">
        <f t="shared" si="250"/>
        <v>0.31920622874312654</v>
      </c>
      <c r="O2293" s="94">
        <f t="shared" si="250"/>
        <v>0.31920622874312654</v>
      </c>
      <c r="P2293" s="94">
        <f t="shared" si="250"/>
        <v>0.31920622874312654</v>
      </c>
      <c r="Q2293" s="94">
        <f t="shared" si="250"/>
        <v>0.31920622874312654</v>
      </c>
      <c r="R2293" s="94">
        <f t="shared" si="250"/>
        <v>0.31920622874312654</v>
      </c>
      <c r="S2293" s="93">
        <f>(1+H2293)^((5-Dashboard!$F$9)*3/12)</f>
        <v>1.0717121967953929</v>
      </c>
      <c r="T2293" s="93">
        <f t="shared" si="252"/>
        <v>1.4138094054324617</v>
      </c>
      <c r="U2293" s="93">
        <f t="shared" si="252"/>
        <v>1.8651061739021197</v>
      </c>
      <c r="V2293" s="93">
        <f t="shared" si="252"/>
        <v>2.4604596818789375</v>
      </c>
      <c r="W2293" s="93">
        <f t="shared" si="252"/>
        <v>3.2458537379060259</v>
      </c>
      <c r="X2293" s="93">
        <f t="shared" si="252"/>
        <v>4.2819504686347889</v>
      </c>
      <c r="Y2293" s="93">
        <f t="shared" si="251"/>
        <v>5.6487757293925629</v>
      </c>
      <c r="Z2293" s="93">
        <f t="shared" si="251"/>
        <v>7.4519001269876668</v>
      </c>
      <c r="AA2293" s="93">
        <f t="shared" si="251"/>
        <v>9.8305930634938257</v>
      </c>
      <c r="AB2293" s="93">
        <f t="shared" si="251"/>
        <v>12.968579601600029</v>
      </c>
      <c r="AC2293" s="95">
        <f t="shared" si="251"/>
        <v>17.108230988381813</v>
      </c>
      <c r="AE2293" s="96"/>
    </row>
    <row r="2294" spans="3:31" ht="24.75" customHeight="1" x14ac:dyDescent="0.25">
      <c r="C2294" s="91">
        <f>ABS(E2294-Dashboard!$F$13)</f>
        <v>28.203300705115993</v>
      </c>
      <c r="D2294" s="92">
        <f t="shared" si="249"/>
        <v>0.31930622874312653</v>
      </c>
      <c r="E2294" s="93" cm="1">
        <f t="array" ref="E2294">SUM('DRE + DCF'!$S$41/TIR!S2294,'DRE + DCF'!$U$41:$AD$41/TIR!T2294:AC2294,TIR!F2294)</f>
        <v>21.306699294884005</v>
      </c>
      <c r="F2294" s="100">
        <f>'DRE + DCF'!$AE$38*'DRE + DCF'!$AE$39*(1+G2294)/(R2294-G2294)/AC2294</f>
        <v>5.8530975653365545</v>
      </c>
      <c r="G2294" s="92">
        <f>R2294*(1-'DRE + DCF'!$AE$39)</f>
        <v>0.19158373724587591</v>
      </c>
      <c r="H2294" s="94">
        <f t="shared" si="253"/>
        <v>0.31930622874312653</v>
      </c>
      <c r="I2294" s="94">
        <f t="shared" si="250"/>
        <v>0.31930622874312653</v>
      </c>
      <c r="J2294" s="94">
        <f t="shared" si="250"/>
        <v>0.31930622874312653</v>
      </c>
      <c r="K2294" s="94">
        <f t="shared" si="250"/>
        <v>0.31930622874312653</v>
      </c>
      <c r="L2294" s="94">
        <f t="shared" si="250"/>
        <v>0.31930622874312653</v>
      </c>
      <c r="M2294" s="94">
        <f t="shared" si="250"/>
        <v>0.31930622874312653</v>
      </c>
      <c r="N2294" s="94">
        <f t="shared" si="250"/>
        <v>0.31930622874312653</v>
      </c>
      <c r="O2294" s="94">
        <f t="shared" si="250"/>
        <v>0.31930622874312653</v>
      </c>
      <c r="P2294" s="94">
        <f t="shared" si="250"/>
        <v>0.31930622874312653</v>
      </c>
      <c r="Q2294" s="94">
        <f t="shared" ref="I2294:R2320" si="254">$D2294</f>
        <v>0.31930622874312653</v>
      </c>
      <c r="R2294" s="94">
        <f t="shared" si="254"/>
        <v>0.31930622874312653</v>
      </c>
      <c r="S2294" s="93">
        <f>(1+H2294)^((5-Dashboard!$F$9)*3/12)</f>
        <v>1.0717325060107017</v>
      </c>
      <c r="T2294" s="93">
        <f t="shared" si="252"/>
        <v>1.4139433707263991</v>
      </c>
      <c r="U2294" s="93">
        <f t="shared" si="252"/>
        <v>1.8654242960893901</v>
      </c>
      <c r="V2294" s="93">
        <f t="shared" si="252"/>
        <v>2.4610658930794949</v>
      </c>
      <c r="W2294" s="93">
        <f t="shared" si="252"/>
        <v>3.2468995620870431</v>
      </c>
      <c r="X2294" s="93">
        <f t="shared" si="252"/>
        <v>4.2836548163647663</v>
      </c>
      <c r="Y2294" s="93">
        <f t="shared" si="251"/>
        <v>5.6514524810155304</v>
      </c>
      <c r="Z2294" s="93">
        <f t="shared" si="251"/>
        <v>7.4559964596495849</v>
      </c>
      <c r="AA2294" s="93">
        <f t="shared" si="251"/>
        <v>9.8367425707023965</v>
      </c>
      <c r="AB2294" s="93">
        <f t="shared" si="251"/>
        <v>12.977675744070346</v>
      </c>
      <c r="AC2294" s="95">
        <f t="shared" si="251"/>
        <v>17.121528443760596</v>
      </c>
      <c r="AE2294" s="96"/>
    </row>
    <row r="2295" spans="3:31" ht="24.75" customHeight="1" x14ac:dyDescent="0.25">
      <c r="C2295" s="91">
        <f>ABS(E2295-Dashboard!$F$13)</f>
        <v>28.21416500180387</v>
      </c>
      <c r="D2295" s="92">
        <f t="shared" si="249"/>
        <v>0.31940622874312652</v>
      </c>
      <c r="E2295" s="93" cm="1">
        <f t="array" ref="E2295">SUM('DRE + DCF'!$S$41/TIR!S2295,'DRE + DCF'!$U$41:$AD$41/TIR!T2295:AC2295,TIR!F2295)</f>
        <v>21.295834998196128</v>
      </c>
      <c r="F2295" s="100">
        <f>'DRE + DCF'!$AE$38*'DRE + DCF'!$AE$39*(1+G2295)/(R2295-G2295)/AC2295</f>
        <v>5.8470154252848268</v>
      </c>
      <c r="G2295" s="92">
        <f>R2295*(1-'DRE + DCF'!$AE$39)</f>
        <v>0.19164373724587591</v>
      </c>
      <c r="H2295" s="94">
        <f t="shared" si="253"/>
        <v>0.31940622874312652</v>
      </c>
      <c r="I2295" s="94">
        <f t="shared" si="254"/>
        <v>0.31940622874312652</v>
      </c>
      <c r="J2295" s="94">
        <f t="shared" si="254"/>
        <v>0.31940622874312652</v>
      </c>
      <c r="K2295" s="94">
        <f t="shared" si="254"/>
        <v>0.31940622874312652</v>
      </c>
      <c r="L2295" s="94">
        <f t="shared" si="254"/>
        <v>0.31940622874312652</v>
      </c>
      <c r="M2295" s="94">
        <f t="shared" si="254"/>
        <v>0.31940622874312652</v>
      </c>
      <c r="N2295" s="94">
        <f t="shared" si="254"/>
        <v>0.31940622874312652</v>
      </c>
      <c r="O2295" s="94">
        <f t="shared" si="254"/>
        <v>0.31940622874312652</v>
      </c>
      <c r="P2295" s="94">
        <f t="shared" si="254"/>
        <v>0.31940622874312652</v>
      </c>
      <c r="Q2295" s="94">
        <f t="shared" si="254"/>
        <v>0.31940622874312652</v>
      </c>
      <c r="R2295" s="94">
        <f t="shared" si="254"/>
        <v>0.31940622874312652</v>
      </c>
      <c r="S2295" s="93">
        <f>(1+H2295)^((5-Dashboard!$F$9)*3/12)</f>
        <v>1.0717528140715038</v>
      </c>
      <c r="T2295" s="93">
        <f t="shared" si="252"/>
        <v>1.414077338558916</v>
      </c>
      <c r="U2295" s="93">
        <f t="shared" si="252"/>
        <v>1.8657424484191367</v>
      </c>
      <c r="V2295" s="93">
        <f t="shared" si="252"/>
        <v>2.4616722076746602</v>
      </c>
      <c r="W2295" s="93">
        <f t="shared" si="252"/>
        <v>3.24794564392979</v>
      </c>
      <c r="X2295" s="93">
        <f t="shared" si="252"/>
        <v>4.2853597132200703</v>
      </c>
      <c r="Y2295" s="93">
        <f t="shared" si="251"/>
        <v>5.6541302980274191</v>
      </c>
      <c r="Z2295" s="93">
        <f t="shared" si="251"/>
        <v>7.4600947333426069</v>
      </c>
      <c r="AA2295" s="93">
        <f t="shared" si="251"/>
        <v>9.8428954581860282</v>
      </c>
      <c r="AB2295" s="93">
        <f t="shared" si="251"/>
        <v>12.986777576398076</v>
      </c>
      <c r="AC2295" s="95">
        <f t="shared" si="251"/>
        <v>17.134835225601186</v>
      </c>
      <c r="AE2295" s="96"/>
    </row>
    <row r="2296" spans="3:31" ht="24.75" customHeight="1" x14ac:dyDescent="0.25">
      <c r="C2296" s="91">
        <f>ABS(E2296-Dashboard!$F$13)</f>
        <v>28.22501954647489</v>
      </c>
      <c r="D2296" s="92">
        <f t="shared" si="249"/>
        <v>0.31950622874312651</v>
      </c>
      <c r="E2296" s="93" cm="1">
        <f t="array" ref="E2296">SUM('DRE + DCF'!$S$41/TIR!S2296,'DRE + DCF'!$U$41:$AD$41/TIR!T2296:AC2296,TIR!F2296)</f>
        <v>21.284980453525108</v>
      </c>
      <c r="F2296" s="100">
        <f>'DRE + DCF'!$AE$38*'DRE + DCF'!$AE$39*(1+G2296)/(R2296-G2296)/AC2296</f>
        <v>5.8409405070114389</v>
      </c>
      <c r="G2296" s="92">
        <f>R2296*(1-'DRE + DCF'!$AE$39)</f>
        <v>0.19170373724587589</v>
      </c>
      <c r="H2296" s="94">
        <f t="shared" si="253"/>
        <v>0.31950622874312651</v>
      </c>
      <c r="I2296" s="94">
        <f t="shared" si="254"/>
        <v>0.31950622874312651</v>
      </c>
      <c r="J2296" s="94">
        <f t="shared" si="254"/>
        <v>0.31950622874312651</v>
      </c>
      <c r="K2296" s="94">
        <f t="shared" si="254"/>
        <v>0.31950622874312651</v>
      </c>
      <c r="L2296" s="94">
        <f t="shared" si="254"/>
        <v>0.31950622874312651</v>
      </c>
      <c r="M2296" s="94">
        <f t="shared" si="254"/>
        <v>0.31950622874312651</v>
      </c>
      <c r="N2296" s="94">
        <f t="shared" si="254"/>
        <v>0.31950622874312651</v>
      </c>
      <c r="O2296" s="94">
        <f t="shared" si="254"/>
        <v>0.31950622874312651</v>
      </c>
      <c r="P2296" s="94">
        <f t="shared" si="254"/>
        <v>0.31950622874312651</v>
      </c>
      <c r="Q2296" s="94">
        <f t="shared" si="254"/>
        <v>0.31950622874312651</v>
      </c>
      <c r="R2296" s="94">
        <f t="shared" si="254"/>
        <v>0.31950622874312651</v>
      </c>
      <c r="S2296" s="93">
        <f>(1+H2296)^((5-Dashboard!$F$9)*3/12)</f>
        <v>1.0717731209779524</v>
      </c>
      <c r="T2296" s="93">
        <f t="shared" si="252"/>
        <v>1.4142113089298687</v>
      </c>
      <c r="U2296" s="93">
        <f t="shared" si="252"/>
        <v>1.8660606308919316</v>
      </c>
      <c r="V2296" s="93">
        <f t="shared" si="252"/>
        <v>2.4622786256742319</v>
      </c>
      <c r="W2296" s="93">
        <f t="shared" si="252"/>
        <v>3.2489919834782142</v>
      </c>
      <c r="X2296" s="93">
        <f t="shared" si="252"/>
        <v>4.287065159335989</v>
      </c>
      <c r="Y2296" s="93">
        <f t="shared" si="251"/>
        <v>5.6568091807714813</v>
      </c>
      <c r="Z2296" s="93">
        <f t="shared" si="251"/>
        <v>7.464194948839272</v>
      </c>
      <c r="AA2296" s="93">
        <f t="shared" si="251"/>
        <v>9.8490517275464011</v>
      </c>
      <c r="AB2296" s="93">
        <f t="shared" si="251"/>
        <v>12.995885101710726</v>
      </c>
      <c r="AC2296" s="95">
        <f t="shared" si="251"/>
        <v>17.148151339737304</v>
      </c>
      <c r="AE2296" s="96"/>
    </row>
    <row r="2297" spans="3:31" ht="24.75" customHeight="1" x14ac:dyDescent="0.25">
      <c r="C2297" s="91">
        <f>ABS(E2297-Dashboard!$F$13)</f>
        <v>28.235864350645802</v>
      </c>
      <c r="D2297" s="92">
        <f t="shared" si="249"/>
        <v>0.3196062287431265</v>
      </c>
      <c r="E2297" s="93" cm="1">
        <f t="array" ref="E2297">SUM('DRE + DCF'!$S$41/TIR!S2297,'DRE + DCF'!$U$41:$AD$41/TIR!T2297:AC2297,TIR!F2297)</f>
        <v>21.274135649354196</v>
      </c>
      <c r="F2297" s="100">
        <f>'DRE + DCF'!$AE$38*'DRE + DCF'!$AE$39*(1+G2297)/(R2297-G2297)/AC2297</f>
        <v>5.8348728007300563</v>
      </c>
      <c r="G2297" s="92">
        <f>R2297*(1-'DRE + DCF'!$AE$39)</f>
        <v>0.19176373724587589</v>
      </c>
      <c r="H2297" s="94">
        <f t="shared" si="253"/>
        <v>0.3196062287431265</v>
      </c>
      <c r="I2297" s="94">
        <f t="shared" si="254"/>
        <v>0.3196062287431265</v>
      </c>
      <c r="J2297" s="94">
        <f t="shared" si="254"/>
        <v>0.3196062287431265</v>
      </c>
      <c r="K2297" s="94">
        <f t="shared" si="254"/>
        <v>0.3196062287431265</v>
      </c>
      <c r="L2297" s="94">
        <f t="shared" si="254"/>
        <v>0.3196062287431265</v>
      </c>
      <c r="M2297" s="94">
        <f t="shared" si="254"/>
        <v>0.3196062287431265</v>
      </c>
      <c r="N2297" s="94">
        <f t="shared" si="254"/>
        <v>0.3196062287431265</v>
      </c>
      <c r="O2297" s="94">
        <f t="shared" si="254"/>
        <v>0.3196062287431265</v>
      </c>
      <c r="P2297" s="94">
        <f t="shared" si="254"/>
        <v>0.3196062287431265</v>
      </c>
      <c r="Q2297" s="94">
        <f t="shared" si="254"/>
        <v>0.3196062287431265</v>
      </c>
      <c r="R2297" s="94">
        <f t="shared" si="254"/>
        <v>0.3196062287431265</v>
      </c>
      <c r="S2297" s="93">
        <f>(1+H2297)^((5-Dashboard!$F$9)*3/12)</f>
        <v>1.0717934267302007</v>
      </c>
      <c r="T2297" s="93">
        <f t="shared" si="252"/>
        <v>1.4143452818391127</v>
      </c>
      <c r="U2297" s="93">
        <f t="shared" si="252"/>
        <v>1.8663788435083459</v>
      </c>
      <c r="V2297" s="93">
        <f t="shared" si="252"/>
        <v>2.4628851470880062</v>
      </c>
      <c r="W2297" s="93">
        <f t="shared" si="252"/>
        <v>3.2500385807762644</v>
      </c>
      <c r="X2297" s="93">
        <f t="shared" si="252"/>
        <v>4.2887711548478293</v>
      </c>
      <c r="Y2297" s="93">
        <f t="shared" si="251"/>
        <v>5.6594891295910479</v>
      </c>
      <c r="Z2297" s="93">
        <f t="shared" si="251"/>
        <v>7.4682971069123623</v>
      </c>
      <c r="AA2297" s="93">
        <f t="shared" si="251"/>
        <v>9.8552113803858248</v>
      </c>
      <c r="AB2297" s="93">
        <f t="shared" si="251"/>
        <v>13.004998323137281</v>
      </c>
      <c r="AC2297" s="95">
        <f t="shared" si="251"/>
        <v>17.161476792005871</v>
      </c>
      <c r="AE2297" s="96"/>
    </row>
    <row r="2298" spans="3:31" ht="24.75" customHeight="1" x14ac:dyDescent="0.25">
      <c r="C2298" s="91">
        <f>ABS(E2298-Dashboard!$F$13)</f>
        <v>28.246699425816786</v>
      </c>
      <c r="D2298" s="92">
        <f t="shared" si="249"/>
        <v>0.31970622874312649</v>
      </c>
      <c r="E2298" s="93" cm="1">
        <f t="array" ref="E2298">SUM('DRE + DCF'!$S$41/TIR!S2298,'DRE + DCF'!$U$41:$AD$41/TIR!T2298:AC2298,TIR!F2298)</f>
        <v>21.263300574183212</v>
      </c>
      <c r="F2298" s="100">
        <f>'DRE + DCF'!$AE$38*'DRE + DCF'!$AE$39*(1+G2298)/(R2298-G2298)/AC2298</f>
        <v>5.8288122966694882</v>
      </c>
      <c r="G2298" s="92">
        <f>R2298*(1-'DRE + DCF'!$AE$39)</f>
        <v>0.1918237372458759</v>
      </c>
      <c r="H2298" s="94">
        <f t="shared" si="253"/>
        <v>0.31970622874312649</v>
      </c>
      <c r="I2298" s="94">
        <f t="shared" si="254"/>
        <v>0.31970622874312649</v>
      </c>
      <c r="J2298" s="94">
        <f t="shared" si="254"/>
        <v>0.31970622874312649</v>
      </c>
      <c r="K2298" s="94">
        <f t="shared" si="254"/>
        <v>0.31970622874312649</v>
      </c>
      <c r="L2298" s="94">
        <f t="shared" si="254"/>
        <v>0.31970622874312649</v>
      </c>
      <c r="M2298" s="94">
        <f t="shared" si="254"/>
        <v>0.31970622874312649</v>
      </c>
      <c r="N2298" s="94">
        <f t="shared" si="254"/>
        <v>0.31970622874312649</v>
      </c>
      <c r="O2298" s="94">
        <f t="shared" si="254"/>
        <v>0.31970622874312649</v>
      </c>
      <c r="P2298" s="94">
        <f t="shared" si="254"/>
        <v>0.31970622874312649</v>
      </c>
      <c r="Q2298" s="94">
        <f t="shared" si="254"/>
        <v>0.31970622874312649</v>
      </c>
      <c r="R2298" s="94">
        <f t="shared" si="254"/>
        <v>0.31970622874312649</v>
      </c>
      <c r="S2298" s="93">
        <f>(1+H2298)^((5-Dashboard!$F$9)*3/12)</f>
        <v>1.0718137313284013</v>
      </c>
      <c r="T2298" s="93">
        <f t="shared" si="252"/>
        <v>1.414479257286503</v>
      </c>
      <c r="U2298" s="93">
        <f t="shared" si="252"/>
        <v>1.8666970862689494</v>
      </c>
      <c r="V2298" s="93">
        <f t="shared" si="252"/>
        <v>2.4634917719257778</v>
      </c>
      <c r="W2298" s="93">
        <f t="shared" si="252"/>
        <v>3.2510854358678904</v>
      </c>
      <c r="X2298" s="93">
        <f t="shared" si="252"/>
        <v>4.2904776998909169</v>
      </c>
      <c r="Y2298" s="93">
        <f t="shared" si="251"/>
        <v>5.6621701448295259</v>
      </c>
      <c r="Z2298" s="93">
        <f t="shared" si="251"/>
        <v>7.4724012083348956</v>
      </c>
      <c r="AA2298" s="93">
        <f t="shared" si="251"/>
        <v>9.8613744183072267</v>
      </c>
      <c r="AB2298" s="93">
        <f t="shared" si="251"/>
        <v>13.014117243808172</v>
      </c>
      <c r="AC2298" s="95">
        <f t="shared" si="251"/>
        <v>17.174811588246975</v>
      </c>
      <c r="AE2298" s="96"/>
    </row>
    <row r="2299" spans="3:31" ht="24.75" customHeight="1" x14ac:dyDescent="0.25">
      <c r="C2299" s="91">
        <f>ABS(E2299-Dashboard!$F$13)</f>
        <v>28.257524783471588</v>
      </c>
      <c r="D2299" s="92">
        <f t="shared" si="249"/>
        <v>0.31980622874312647</v>
      </c>
      <c r="E2299" s="93" cm="1">
        <f t="array" ref="E2299">SUM('DRE + DCF'!$S$41/TIR!S2299,'DRE + DCF'!$U$41:$AD$41/TIR!T2299:AC2299,TIR!F2299)</f>
        <v>21.25247521652841</v>
      </c>
      <c r="F2299" s="100">
        <f>'DRE + DCF'!$AE$38*'DRE + DCF'!$AE$39*(1+G2299)/(R2299-G2299)/AC2299</f>
        <v>5.8227589850736106</v>
      </c>
      <c r="G2299" s="92">
        <f>R2299*(1-'DRE + DCF'!$AE$39)</f>
        <v>0.19188373724587587</v>
      </c>
      <c r="H2299" s="94">
        <f t="shared" si="253"/>
        <v>0.31980622874312647</v>
      </c>
      <c r="I2299" s="94">
        <f t="shared" si="254"/>
        <v>0.31980622874312647</v>
      </c>
      <c r="J2299" s="94">
        <f t="shared" si="254"/>
        <v>0.31980622874312647</v>
      </c>
      <c r="K2299" s="94">
        <f t="shared" si="254"/>
        <v>0.31980622874312647</v>
      </c>
      <c r="L2299" s="94">
        <f t="shared" si="254"/>
        <v>0.31980622874312647</v>
      </c>
      <c r="M2299" s="94">
        <f t="shared" si="254"/>
        <v>0.31980622874312647</v>
      </c>
      <c r="N2299" s="94">
        <f t="shared" si="254"/>
        <v>0.31980622874312647</v>
      </c>
      <c r="O2299" s="94">
        <f t="shared" si="254"/>
        <v>0.31980622874312647</v>
      </c>
      <c r="P2299" s="94">
        <f t="shared" si="254"/>
        <v>0.31980622874312647</v>
      </c>
      <c r="Q2299" s="94">
        <f t="shared" si="254"/>
        <v>0.31980622874312647</v>
      </c>
      <c r="R2299" s="94">
        <f t="shared" si="254"/>
        <v>0.31980622874312647</v>
      </c>
      <c r="S2299" s="93">
        <f>(1+H2299)^((5-Dashboard!$F$9)*3/12)</f>
        <v>1.0718340347727078</v>
      </c>
      <c r="T2299" s="93">
        <f t="shared" si="252"/>
        <v>1.4146132352718965</v>
      </c>
      <c r="U2299" s="93">
        <f t="shared" si="252"/>
        <v>1.8670153591743148</v>
      </c>
      <c r="V2299" s="93">
        <f t="shared" si="252"/>
        <v>2.4640985001973461</v>
      </c>
      <c r="W2299" s="93">
        <f t="shared" si="252"/>
        <v>3.2521325487970536</v>
      </c>
      <c r="X2299" s="93">
        <f t="shared" si="252"/>
        <v>4.2921847946006109</v>
      </c>
      <c r="Y2299" s="93">
        <f t="shared" si="251"/>
        <v>5.6648522268304236</v>
      </c>
      <c r="Z2299" s="93">
        <f t="shared" si="251"/>
        <v>7.4765072538801638</v>
      </c>
      <c r="AA2299" s="93">
        <f t="shared" si="251"/>
        <v>9.8675408429142077</v>
      </c>
      <c r="AB2299" s="93">
        <f t="shared" si="251"/>
        <v>13.023241866855372</v>
      </c>
      <c r="AC2299" s="95">
        <f t="shared" si="251"/>
        <v>17.188155734303983</v>
      </c>
      <c r="AE2299" s="96"/>
    </row>
    <row r="2300" spans="3:31" ht="24.75" customHeight="1" x14ac:dyDescent="0.25">
      <c r="C2300" s="91">
        <f>ABS(E2300-Dashboard!$F$13)</f>
        <v>28.268340435077427</v>
      </c>
      <c r="D2300" s="92">
        <f t="shared" si="249"/>
        <v>0.31990622874312646</v>
      </c>
      <c r="E2300" s="93" cm="1">
        <f t="array" ref="E2300">SUM('DRE + DCF'!$S$41/TIR!S2300,'DRE + DCF'!$U$41:$AD$41/TIR!T2300:AC2300,TIR!F2300)</f>
        <v>21.241659564922571</v>
      </c>
      <c r="F2300" s="100">
        <f>'DRE + DCF'!$AE$38*'DRE + DCF'!$AE$39*(1+G2300)/(R2300-G2300)/AC2300</f>
        <v>5.8167128562014039</v>
      </c>
      <c r="G2300" s="92">
        <f>R2300*(1-'DRE + DCF'!$AE$39)</f>
        <v>0.19194373724587588</v>
      </c>
      <c r="H2300" s="94">
        <f t="shared" si="253"/>
        <v>0.31990622874312646</v>
      </c>
      <c r="I2300" s="94">
        <f t="shared" si="254"/>
        <v>0.31990622874312646</v>
      </c>
      <c r="J2300" s="94">
        <f t="shared" si="254"/>
        <v>0.31990622874312646</v>
      </c>
      <c r="K2300" s="94">
        <f t="shared" si="254"/>
        <v>0.31990622874312646</v>
      </c>
      <c r="L2300" s="94">
        <f t="shared" si="254"/>
        <v>0.31990622874312646</v>
      </c>
      <c r="M2300" s="94">
        <f t="shared" si="254"/>
        <v>0.31990622874312646</v>
      </c>
      <c r="N2300" s="94">
        <f t="shared" si="254"/>
        <v>0.31990622874312646</v>
      </c>
      <c r="O2300" s="94">
        <f t="shared" si="254"/>
        <v>0.31990622874312646</v>
      </c>
      <c r="P2300" s="94">
        <f t="shared" si="254"/>
        <v>0.31990622874312646</v>
      </c>
      <c r="Q2300" s="94">
        <f t="shared" si="254"/>
        <v>0.31990622874312646</v>
      </c>
      <c r="R2300" s="94">
        <f t="shared" si="254"/>
        <v>0.31990622874312646</v>
      </c>
      <c r="S2300" s="93">
        <f>(1+H2300)^((5-Dashboard!$F$9)*3/12)</f>
        <v>1.0718543370632727</v>
      </c>
      <c r="T2300" s="93">
        <f t="shared" si="252"/>
        <v>1.4147472157951482</v>
      </c>
      <c r="U2300" s="93">
        <f t="shared" si="252"/>
        <v>1.8673336622250121</v>
      </c>
      <c r="V2300" s="93">
        <f t="shared" si="252"/>
        <v>2.4647053319125067</v>
      </c>
      <c r="W2300" s="93">
        <f t="shared" si="252"/>
        <v>3.2531799196077125</v>
      </c>
      <c r="X2300" s="93">
        <f t="shared" si="252"/>
        <v>4.293892439112283</v>
      </c>
      <c r="Y2300" s="93">
        <f t="shared" si="251"/>
        <v>5.6675353759373186</v>
      </c>
      <c r="Z2300" s="93">
        <f t="shared" si="251"/>
        <v>7.480615244321684</v>
      </c>
      <c r="AA2300" s="93">
        <f t="shared" si="251"/>
        <v>9.8737106558109762</v>
      </c>
      <c r="AB2300" s="93">
        <f t="shared" si="251"/>
        <v>13.032372195412288</v>
      </c>
      <c r="AC2300" s="95">
        <f t="shared" si="251"/>
        <v>17.201509236023412</v>
      </c>
      <c r="AE2300" s="96"/>
    </row>
    <row r="2301" spans="3:31" ht="24.75" customHeight="1" x14ac:dyDescent="0.25">
      <c r="C2301" s="91">
        <f>ABS(E2301-Dashboard!$F$13)</f>
        <v>28.27914639208511</v>
      </c>
      <c r="D2301" s="92">
        <f t="shared" si="249"/>
        <v>0.32000622874312645</v>
      </c>
      <c r="E2301" s="93" cm="1">
        <f t="array" ref="E2301">SUM('DRE + DCF'!$S$41/TIR!S2301,'DRE + DCF'!$U$41:$AD$41/TIR!T2301:AC2301,TIR!F2301)</f>
        <v>21.230853607914888</v>
      </c>
      <c r="F2301" s="100">
        <f>'DRE + DCF'!$AE$38*'DRE + DCF'!$AE$39*(1+G2301)/(R2301-G2301)/AC2301</f>
        <v>5.8106739003268757</v>
      </c>
      <c r="G2301" s="92">
        <f>R2301*(1-'DRE + DCF'!$AE$39)</f>
        <v>0.19200373724587586</v>
      </c>
      <c r="H2301" s="94">
        <f t="shared" si="253"/>
        <v>0.32000622874312645</v>
      </c>
      <c r="I2301" s="94">
        <f t="shared" si="254"/>
        <v>0.32000622874312645</v>
      </c>
      <c r="J2301" s="94">
        <f t="shared" si="254"/>
        <v>0.32000622874312645</v>
      </c>
      <c r="K2301" s="94">
        <f t="shared" si="254"/>
        <v>0.32000622874312645</v>
      </c>
      <c r="L2301" s="94">
        <f t="shared" si="254"/>
        <v>0.32000622874312645</v>
      </c>
      <c r="M2301" s="94">
        <f t="shared" si="254"/>
        <v>0.32000622874312645</v>
      </c>
      <c r="N2301" s="94">
        <f t="shared" si="254"/>
        <v>0.32000622874312645</v>
      </c>
      <c r="O2301" s="94">
        <f t="shared" si="254"/>
        <v>0.32000622874312645</v>
      </c>
      <c r="P2301" s="94">
        <f t="shared" si="254"/>
        <v>0.32000622874312645</v>
      </c>
      <c r="Q2301" s="94">
        <f t="shared" si="254"/>
        <v>0.32000622874312645</v>
      </c>
      <c r="R2301" s="94">
        <f t="shared" si="254"/>
        <v>0.32000622874312645</v>
      </c>
      <c r="S2301" s="93">
        <f>(1+H2301)^((5-Dashboard!$F$9)*3/12)</f>
        <v>1.0718746382002493</v>
      </c>
      <c r="T2301" s="93">
        <f t="shared" si="252"/>
        <v>1.4148811988561143</v>
      </c>
      <c r="U2301" s="93">
        <f t="shared" si="252"/>
        <v>1.8676519954216131</v>
      </c>
      <c r="V2301" s="93">
        <f t="shared" si="252"/>
        <v>2.4653122670810586</v>
      </c>
      <c r="W2301" s="93">
        <f t="shared" si="252"/>
        <v>3.2542275483438354</v>
      </c>
      <c r="X2301" s="93">
        <f t="shared" si="252"/>
        <v>4.2956006335613361</v>
      </c>
      <c r="Y2301" s="93">
        <f t="shared" si="251"/>
        <v>5.6702195924938836</v>
      </c>
      <c r="Z2301" s="93">
        <f t="shared" si="251"/>
        <v>7.4847251804332382</v>
      </c>
      <c r="AA2301" s="93">
        <f t="shared" si="251"/>
        <v>9.8798838586023958</v>
      </c>
      <c r="AB2301" s="93">
        <f t="shared" si="251"/>
        <v>13.041508232613836</v>
      </c>
      <c r="AC2301" s="95">
        <f t="shared" si="251"/>
        <v>17.214872099255025</v>
      </c>
      <c r="AE2301" s="96"/>
    </row>
    <row r="2302" spans="3:31" ht="24.75" customHeight="1" x14ac:dyDescent="0.25">
      <c r="C2302" s="91">
        <f>ABS(E2302-Dashboard!$F$13)</f>
        <v>28.289942665929015</v>
      </c>
      <c r="D2302" s="92">
        <f t="shared" si="249"/>
        <v>0.32010622874312644</v>
      </c>
      <c r="E2302" s="93" cm="1">
        <f t="array" ref="E2302">SUM('DRE + DCF'!$S$41/TIR!S2302,'DRE + DCF'!$U$41:$AD$41/TIR!T2302:AC2302,TIR!F2302)</f>
        <v>21.220057334070983</v>
      </c>
      <c r="F2302" s="100">
        <f>'DRE + DCF'!$AE$38*'DRE + DCF'!$AE$39*(1+G2302)/(R2302-G2302)/AC2302</f>
        <v>5.8046421077390553</v>
      </c>
      <c r="G2302" s="92">
        <f>R2302*(1-'DRE + DCF'!$AE$39)</f>
        <v>0.19206373724587586</v>
      </c>
      <c r="H2302" s="94">
        <f t="shared" si="253"/>
        <v>0.32010622874312644</v>
      </c>
      <c r="I2302" s="94">
        <f t="shared" si="254"/>
        <v>0.32010622874312644</v>
      </c>
      <c r="J2302" s="94">
        <f t="shared" si="254"/>
        <v>0.32010622874312644</v>
      </c>
      <c r="K2302" s="94">
        <f t="shared" si="254"/>
        <v>0.32010622874312644</v>
      </c>
      <c r="L2302" s="94">
        <f t="shared" si="254"/>
        <v>0.32010622874312644</v>
      </c>
      <c r="M2302" s="94">
        <f t="shared" si="254"/>
        <v>0.32010622874312644</v>
      </c>
      <c r="N2302" s="94">
        <f t="shared" si="254"/>
        <v>0.32010622874312644</v>
      </c>
      <c r="O2302" s="94">
        <f t="shared" si="254"/>
        <v>0.32010622874312644</v>
      </c>
      <c r="P2302" s="94">
        <f t="shared" si="254"/>
        <v>0.32010622874312644</v>
      </c>
      <c r="Q2302" s="94">
        <f t="shared" si="254"/>
        <v>0.32010622874312644</v>
      </c>
      <c r="R2302" s="94">
        <f t="shared" si="254"/>
        <v>0.32010622874312644</v>
      </c>
      <c r="S2302" s="93">
        <f>(1+H2302)^((5-Dashboard!$F$9)*3/12)</f>
        <v>1.0718949381837906</v>
      </c>
      <c r="T2302" s="93">
        <f t="shared" si="252"/>
        <v>1.4150151844546504</v>
      </c>
      <c r="U2302" s="93">
        <f t="shared" si="252"/>
        <v>1.8679703587646879</v>
      </c>
      <c r="V2302" s="93">
        <f t="shared" si="252"/>
        <v>2.4659193057127968</v>
      </c>
      <c r="W2302" s="93">
        <f t="shared" si="252"/>
        <v>3.2552754350493891</v>
      </c>
      <c r="X2302" s="93">
        <f t="shared" si="252"/>
        <v>4.297309378083189</v>
      </c>
      <c r="Y2302" s="93">
        <f t="shared" si="251"/>
        <v>5.6729048768438686</v>
      </c>
      <c r="Z2302" s="93">
        <f t="shared" si="251"/>
        <v>7.4888370629888499</v>
      </c>
      <c r="AA2302" s="93">
        <f t="shared" si="251"/>
        <v>9.8860604528939611</v>
      </c>
      <c r="AB2302" s="93">
        <f t="shared" si="251"/>
        <v>13.050649981596411</v>
      </c>
      <c r="AC2302" s="95">
        <f t="shared" si="251"/>
        <v>17.22824432985179</v>
      </c>
      <c r="AE2302" s="96"/>
    </row>
    <row r="2303" spans="3:31" ht="24.75" customHeight="1" x14ac:dyDescent="0.25">
      <c r="C2303" s="91">
        <f>ABS(E2303-Dashboard!$F$13)</f>
        <v>28.30072926802713</v>
      </c>
      <c r="D2303" s="92">
        <f t="shared" si="249"/>
        <v>0.32020622874312643</v>
      </c>
      <c r="E2303" s="93" cm="1">
        <f t="array" ref="E2303">SUM('DRE + DCF'!$S$41/TIR!S2303,'DRE + DCF'!$U$41:$AD$41/TIR!T2303:AC2303,TIR!F2303)</f>
        <v>21.209270731972868</v>
      </c>
      <c r="F2303" s="100">
        <f>'DRE + DCF'!$AE$38*'DRE + DCF'!$AE$39*(1+G2303)/(R2303-G2303)/AC2303</f>
        <v>5.7986174687419707</v>
      </c>
      <c r="G2303" s="92">
        <f>R2303*(1-'DRE + DCF'!$AE$39)</f>
        <v>0.19212373724587586</v>
      </c>
      <c r="H2303" s="94">
        <f t="shared" si="253"/>
        <v>0.32020622874312643</v>
      </c>
      <c r="I2303" s="94">
        <f t="shared" si="254"/>
        <v>0.32020622874312643</v>
      </c>
      <c r="J2303" s="94">
        <f t="shared" si="254"/>
        <v>0.32020622874312643</v>
      </c>
      <c r="K2303" s="94">
        <f t="shared" si="254"/>
        <v>0.32020622874312643</v>
      </c>
      <c r="L2303" s="94">
        <f t="shared" si="254"/>
        <v>0.32020622874312643</v>
      </c>
      <c r="M2303" s="94">
        <f t="shared" si="254"/>
        <v>0.32020622874312643</v>
      </c>
      <c r="N2303" s="94">
        <f t="shared" si="254"/>
        <v>0.32020622874312643</v>
      </c>
      <c r="O2303" s="94">
        <f t="shared" si="254"/>
        <v>0.32020622874312643</v>
      </c>
      <c r="P2303" s="94">
        <f t="shared" si="254"/>
        <v>0.32020622874312643</v>
      </c>
      <c r="Q2303" s="94">
        <f t="shared" si="254"/>
        <v>0.32020622874312643</v>
      </c>
      <c r="R2303" s="94">
        <f t="shared" si="254"/>
        <v>0.32020622874312643</v>
      </c>
      <c r="S2303" s="93">
        <f>(1+H2303)^((5-Dashboard!$F$9)*3/12)</f>
        <v>1.071915237014049</v>
      </c>
      <c r="T2303" s="93">
        <f t="shared" si="252"/>
        <v>1.4151491725906122</v>
      </c>
      <c r="U2303" s="93">
        <f t="shared" si="252"/>
        <v>1.8682887522548079</v>
      </c>
      <c r="V2303" s="93">
        <f t="shared" si="252"/>
        <v>2.4665264478175213</v>
      </c>
      <c r="W2303" s="93">
        <f t="shared" si="252"/>
        <v>3.2563235797683494</v>
      </c>
      <c r="X2303" s="93">
        <f t="shared" si="252"/>
        <v>4.2990186728132898</v>
      </c>
      <c r="Y2303" s="93">
        <f t="shared" si="251"/>
        <v>5.6755912293311139</v>
      </c>
      <c r="Z2303" s="93">
        <f t="shared" si="251"/>
        <v>7.4929508927627948</v>
      </c>
      <c r="AA2303" s="93">
        <f t="shared" si="251"/>
        <v>9.8922404402918112</v>
      </c>
      <c r="AB2303" s="93">
        <f t="shared" si="251"/>
        <v>13.059797445497896</v>
      </c>
      <c r="AC2303" s="95">
        <f t="shared" si="251"/>
        <v>17.241625933669894</v>
      </c>
      <c r="AE2303" s="96"/>
    </row>
    <row r="2304" spans="3:31" ht="24.75" customHeight="1" x14ac:dyDescent="0.25">
      <c r="C2304" s="91">
        <f>ABS(E2304-Dashboard!$F$13)</f>
        <v>28.311506209781093</v>
      </c>
      <c r="D2304" s="92">
        <f t="shared" si="249"/>
        <v>0.32030622874312642</v>
      </c>
      <c r="E2304" s="93" cm="1">
        <f t="array" ref="E2304">SUM('DRE + DCF'!$S$41/TIR!S2304,'DRE + DCF'!$U$41:$AD$41/TIR!T2304:AC2304,TIR!F2304)</f>
        <v>21.198493790218905</v>
      </c>
      <c r="F2304" s="100">
        <f>'DRE + DCF'!$AE$38*'DRE + DCF'!$AE$39*(1+G2304)/(R2304-G2304)/AC2304</f>
        <v>5.7925999736546085</v>
      </c>
      <c r="G2304" s="92">
        <f>R2304*(1-'DRE + DCF'!$AE$39)</f>
        <v>0.19218373724587584</v>
      </c>
      <c r="H2304" s="94">
        <f t="shared" si="253"/>
        <v>0.32030622874312642</v>
      </c>
      <c r="I2304" s="94">
        <f t="shared" si="254"/>
        <v>0.32030622874312642</v>
      </c>
      <c r="J2304" s="94">
        <f t="shared" si="254"/>
        <v>0.32030622874312642</v>
      </c>
      <c r="K2304" s="94">
        <f t="shared" si="254"/>
        <v>0.32030622874312642</v>
      </c>
      <c r="L2304" s="94">
        <f t="shared" si="254"/>
        <v>0.32030622874312642</v>
      </c>
      <c r="M2304" s="94">
        <f t="shared" si="254"/>
        <v>0.32030622874312642</v>
      </c>
      <c r="N2304" s="94">
        <f t="shared" si="254"/>
        <v>0.32030622874312642</v>
      </c>
      <c r="O2304" s="94">
        <f t="shared" si="254"/>
        <v>0.32030622874312642</v>
      </c>
      <c r="P2304" s="94">
        <f t="shared" si="254"/>
        <v>0.32030622874312642</v>
      </c>
      <c r="Q2304" s="94">
        <f t="shared" si="254"/>
        <v>0.32030622874312642</v>
      </c>
      <c r="R2304" s="94">
        <f t="shared" si="254"/>
        <v>0.32030622874312642</v>
      </c>
      <c r="S2304" s="93">
        <f>(1+H2304)^((5-Dashboard!$F$9)*3/12)</f>
        <v>1.0719355346911779</v>
      </c>
      <c r="T2304" s="93">
        <f t="shared" si="252"/>
        <v>1.4152831632638558</v>
      </c>
      <c r="U2304" s="93">
        <f t="shared" si="252"/>
        <v>1.868607175892544</v>
      </c>
      <c r="V2304" s="93">
        <f t="shared" si="252"/>
        <v>2.4671336934050285</v>
      </c>
      <c r="W2304" s="93">
        <f t="shared" si="252"/>
        <v>3.2573719825446941</v>
      </c>
      <c r="X2304" s="93">
        <f t="shared" si="252"/>
        <v>4.300728517887106</v>
      </c>
      <c r="Y2304" s="93">
        <f t="shared" si="251"/>
        <v>5.6782786502995402</v>
      </c>
      <c r="Z2304" s="93">
        <f t="shared" si="251"/>
        <v>7.4970666705295956</v>
      </c>
      <c r="AA2304" s="93">
        <f t="shared" si="251"/>
        <v>9.8984238224027177</v>
      </c>
      <c r="AB2304" s="93">
        <f t="shared" si="251"/>
        <v>13.068950627457655</v>
      </c>
      <c r="AC2304" s="95">
        <f t="shared" si="251"/>
        <v>17.255016916568731</v>
      </c>
      <c r="AE2304" s="96"/>
    </row>
    <row r="2305" spans="3:31" ht="24.75" customHeight="1" x14ac:dyDescent="0.25">
      <c r="C2305" s="91">
        <f>ABS(E2305-Dashboard!$F$13)</f>
        <v>28.322273502576191</v>
      </c>
      <c r="D2305" s="92">
        <f t="shared" si="249"/>
        <v>0.32040622874312641</v>
      </c>
      <c r="E2305" s="93" cm="1">
        <f t="array" ref="E2305">SUM('DRE + DCF'!$S$41/TIR!S2305,'DRE + DCF'!$U$41:$AD$41/TIR!T2305:AC2305,TIR!F2305)</f>
        <v>21.187726497423807</v>
      </c>
      <c r="F2305" s="100">
        <f>'DRE + DCF'!$AE$38*'DRE + DCF'!$AE$39*(1+G2305)/(R2305-G2305)/AC2305</f>
        <v>5.7865896128109044</v>
      </c>
      <c r="G2305" s="92">
        <f>R2305*(1-'DRE + DCF'!$AE$39)</f>
        <v>0.19224373724587585</v>
      </c>
      <c r="H2305" s="94">
        <f t="shared" si="253"/>
        <v>0.32040622874312641</v>
      </c>
      <c r="I2305" s="94">
        <f t="shared" si="254"/>
        <v>0.32040622874312641</v>
      </c>
      <c r="J2305" s="94">
        <f t="shared" si="254"/>
        <v>0.32040622874312641</v>
      </c>
      <c r="K2305" s="94">
        <f t="shared" si="254"/>
        <v>0.32040622874312641</v>
      </c>
      <c r="L2305" s="94">
        <f t="shared" si="254"/>
        <v>0.32040622874312641</v>
      </c>
      <c r="M2305" s="94">
        <f t="shared" si="254"/>
        <v>0.32040622874312641</v>
      </c>
      <c r="N2305" s="94">
        <f t="shared" si="254"/>
        <v>0.32040622874312641</v>
      </c>
      <c r="O2305" s="94">
        <f t="shared" si="254"/>
        <v>0.32040622874312641</v>
      </c>
      <c r="P2305" s="94">
        <f t="shared" si="254"/>
        <v>0.32040622874312641</v>
      </c>
      <c r="Q2305" s="94">
        <f t="shared" si="254"/>
        <v>0.32040622874312641</v>
      </c>
      <c r="R2305" s="94">
        <f t="shared" si="254"/>
        <v>0.32040622874312641</v>
      </c>
      <c r="S2305" s="93">
        <f>(1+H2305)^((5-Dashboard!$F$9)*3/12)</f>
        <v>1.0719558312153297</v>
      </c>
      <c r="T2305" s="93">
        <f t="shared" si="252"/>
        <v>1.4154171564742368</v>
      </c>
      <c r="U2305" s="93">
        <f t="shared" si="252"/>
        <v>1.8689256296784666</v>
      </c>
      <c r="V2305" s="93">
        <f t="shared" si="252"/>
        <v>2.4677410424851169</v>
      </c>
      <c r="W2305" s="93">
        <f t="shared" si="252"/>
        <v>3.2584206434224043</v>
      </c>
      <c r="X2305" s="93">
        <f t="shared" si="252"/>
        <v>4.3024389134401284</v>
      </c>
      <c r="Y2305" s="93">
        <f t="shared" si="251"/>
        <v>5.6809671400931547</v>
      </c>
      <c r="Z2305" s="93">
        <f t="shared" si="251"/>
        <v>7.5011843970640264</v>
      </c>
      <c r="AA2305" s="93">
        <f t="shared" si="251"/>
        <v>9.9046106008340935</v>
      </c>
      <c r="AB2305" s="93">
        <f t="shared" si="251"/>
        <v>13.078109530616537</v>
      </c>
      <c r="AC2305" s="95">
        <f t="shared" si="251"/>
        <v>17.268417284410919</v>
      </c>
      <c r="AE2305" s="96"/>
    </row>
    <row r="2306" spans="3:31" ht="24.75" customHeight="1" x14ac:dyDescent="0.25">
      <c r="C2306" s="91">
        <f>ABS(E2306-Dashboard!$F$13)</f>
        <v>28.333031157781434</v>
      </c>
      <c r="D2306" s="92">
        <f t="shared" si="249"/>
        <v>0.3205062287431264</v>
      </c>
      <c r="E2306" s="93" cm="1">
        <f t="array" ref="E2306">SUM('DRE + DCF'!$S$41/TIR!S2306,'DRE + DCF'!$U$41:$AD$41/TIR!T2306:AC2306,TIR!F2306)</f>
        <v>21.176968842218564</v>
      </c>
      <c r="F2306" s="100">
        <f>'DRE + DCF'!$AE$38*'DRE + DCF'!$AE$39*(1+G2306)/(R2306-G2306)/AC2306</f>
        <v>5.780586376559695</v>
      </c>
      <c r="G2306" s="92">
        <f>R2306*(1-'DRE + DCF'!$AE$39)</f>
        <v>0.19230373724587582</v>
      </c>
      <c r="H2306" s="94">
        <f t="shared" si="253"/>
        <v>0.3205062287431264</v>
      </c>
      <c r="I2306" s="94">
        <f t="shared" si="254"/>
        <v>0.3205062287431264</v>
      </c>
      <c r="J2306" s="94">
        <f t="shared" si="254"/>
        <v>0.3205062287431264</v>
      </c>
      <c r="K2306" s="94">
        <f t="shared" si="254"/>
        <v>0.3205062287431264</v>
      </c>
      <c r="L2306" s="94">
        <f t="shared" si="254"/>
        <v>0.3205062287431264</v>
      </c>
      <c r="M2306" s="94">
        <f t="shared" si="254"/>
        <v>0.3205062287431264</v>
      </c>
      <c r="N2306" s="94">
        <f t="shared" si="254"/>
        <v>0.3205062287431264</v>
      </c>
      <c r="O2306" s="94">
        <f t="shared" si="254"/>
        <v>0.3205062287431264</v>
      </c>
      <c r="P2306" s="94">
        <f t="shared" si="254"/>
        <v>0.3205062287431264</v>
      </c>
      <c r="Q2306" s="94">
        <f t="shared" si="254"/>
        <v>0.3205062287431264</v>
      </c>
      <c r="R2306" s="94">
        <f t="shared" si="254"/>
        <v>0.3205062287431264</v>
      </c>
      <c r="S2306" s="93">
        <f>(1+H2306)^((5-Dashboard!$F$9)*3/12)</f>
        <v>1.0719761265866576</v>
      </c>
      <c r="T2306" s="93">
        <f t="shared" si="252"/>
        <v>1.4155511522216115</v>
      </c>
      <c r="U2306" s="93">
        <f t="shared" si="252"/>
        <v>1.8692441136131475</v>
      </c>
      <c r="V2306" s="93">
        <f t="shared" si="252"/>
        <v>2.4683484950675854</v>
      </c>
      <c r="W2306" s="93">
        <f t="shared" si="252"/>
        <v>3.2594695624454686</v>
      </c>
      <c r="X2306" s="93">
        <f t="shared" si="252"/>
        <v>4.3041498596078744</v>
      </c>
      <c r="Y2306" s="93">
        <f t="shared" si="251"/>
        <v>5.6836566990560513</v>
      </c>
      <c r="Z2306" s="93">
        <f t="shared" si="251"/>
        <v>7.5053040731411125</v>
      </c>
      <c r="AA2306" s="93">
        <f t="shared" si="251"/>
        <v>9.9108007771939963</v>
      </c>
      <c r="AB2306" s="93">
        <f t="shared" si="251"/>
        <v>13.087274158116891</v>
      </c>
      <c r="AC2306" s="95">
        <f t="shared" si="251"/>
        <v>17.281827043062311</v>
      </c>
      <c r="AE2306" s="96"/>
    </row>
    <row r="2307" spans="3:31" ht="24.75" customHeight="1" x14ac:dyDescent="0.25">
      <c r="C2307" s="91">
        <f>ABS(E2307-Dashboard!$F$13)</f>
        <v>28.343779186749508</v>
      </c>
      <c r="D2307" s="92">
        <f t="shared" si="249"/>
        <v>0.32060622874312639</v>
      </c>
      <c r="E2307" s="93" cm="1">
        <f t="array" ref="E2307">SUM('DRE + DCF'!$S$41/TIR!S2307,'DRE + DCF'!$U$41:$AD$41/TIR!T2307:AC2307,TIR!F2307)</f>
        <v>21.16622081325049</v>
      </c>
      <c r="F2307" s="100">
        <f>'DRE + DCF'!$AE$38*'DRE + DCF'!$AE$39*(1+G2307)/(R2307-G2307)/AC2307</f>
        <v>5.7745902552647239</v>
      </c>
      <c r="G2307" s="92">
        <f>R2307*(1-'DRE + DCF'!$AE$39)</f>
        <v>0.19236373724587583</v>
      </c>
      <c r="H2307" s="94">
        <f t="shared" si="253"/>
        <v>0.32060622874312639</v>
      </c>
      <c r="I2307" s="94">
        <f t="shared" si="254"/>
        <v>0.32060622874312639</v>
      </c>
      <c r="J2307" s="94">
        <f t="shared" si="254"/>
        <v>0.32060622874312639</v>
      </c>
      <c r="K2307" s="94">
        <f t="shared" si="254"/>
        <v>0.32060622874312639</v>
      </c>
      <c r="L2307" s="94">
        <f t="shared" si="254"/>
        <v>0.32060622874312639</v>
      </c>
      <c r="M2307" s="94">
        <f t="shared" si="254"/>
        <v>0.32060622874312639</v>
      </c>
      <c r="N2307" s="94">
        <f t="shared" si="254"/>
        <v>0.32060622874312639</v>
      </c>
      <c r="O2307" s="94">
        <f t="shared" si="254"/>
        <v>0.32060622874312639</v>
      </c>
      <c r="P2307" s="94">
        <f t="shared" si="254"/>
        <v>0.32060622874312639</v>
      </c>
      <c r="Q2307" s="94">
        <f t="shared" si="254"/>
        <v>0.32060622874312639</v>
      </c>
      <c r="R2307" s="94">
        <f t="shared" si="254"/>
        <v>0.32060622874312639</v>
      </c>
      <c r="S2307" s="93">
        <f>(1+H2307)^((5-Dashboard!$F$9)*3/12)</f>
        <v>1.0719964208053141</v>
      </c>
      <c r="T2307" s="93">
        <f t="shared" si="252"/>
        <v>1.4156851505058354</v>
      </c>
      <c r="U2307" s="93">
        <f t="shared" si="252"/>
        <v>1.8695626276971566</v>
      </c>
      <c r="V2307" s="93">
        <f t="shared" si="252"/>
        <v>2.4689560511622317</v>
      </c>
      <c r="W2307" s="93">
        <f t="shared" si="252"/>
        <v>3.2605187396578761</v>
      </c>
      <c r="X2307" s="93">
        <f t="shared" si="252"/>
        <v>4.3058613565258792</v>
      </c>
      <c r="Y2307" s="93">
        <f t="shared" si="251"/>
        <v>5.6863473275324035</v>
      </c>
      <c r="Z2307" s="93">
        <f t="shared" si="251"/>
        <v>7.5094256995361226</v>
      </c>
      <c r="AA2307" s="93">
        <f t="shared" si="251"/>
        <v>9.9169943530911127</v>
      </c>
      <c r="AB2307" s="93">
        <f t="shared" si="251"/>
        <v>13.096444513102535</v>
      </c>
      <c r="AC2307" s="95">
        <f t="shared" si="251"/>
        <v>17.295246198391947</v>
      </c>
      <c r="AE2307" s="96"/>
    </row>
    <row r="2308" spans="3:31" ht="24.75" customHeight="1" x14ac:dyDescent="0.25">
      <c r="C2308" s="91">
        <f>ABS(E2308-Dashboard!$F$13)</f>
        <v>28.354517600816905</v>
      </c>
      <c r="D2308" s="92">
        <f t="shared" si="249"/>
        <v>0.32070622874312638</v>
      </c>
      <c r="E2308" s="93" cm="1">
        <f t="array" ref="E2308">SUM('DRE + DCF'!$S$41/TIR!S2308,'DRE + DCF'!$U$41:$AD$41/TIR!T2308:AC2308,TIR!F2308)</f>
        <v>21.155482399183093</v>
      </c>
      <c r="F2308" s="100">
        <f>'DRE + DCF'!$AE$38*'DRE + DCF'!$AE$39*(1+G2308)/(R2308-G2308)/AC2308</f>
        <v>5.7686012393045738</v>
      </c>
      <c r="G2308" s="92">
        <f>R2308*(1-'DRE + DCF'!$AE$39)</f>
        <v>0.19242373724587583</v>
      </c>
      <c r="H2308" s="94">
        <f t="shared" si="253"/>
        <v>0.32070622874312638</v>
      </c>
      <c r="I2308" s="94">
        <f t="shared" si="254"/>
        <v>0.32070622874312638</v>
      </c>
      <c r="J2308" s="94">
        <f t="shared" si="254"/>
        <v>0.32070622874312638</v>
      </c>
      <c r="K2308" s="94">
        <f t="shared" si="254"/>
        <v>0.32070622874312638</v>
      </c>
      <c r="L2308" s="94">
        <f t="shared" si="254"/>
        <v>0.32070622874312638</v>
      </c>
      <c r="M2308" s="94">
        <f t="shared" si="254"/>
        <v>0.32070622874312638</v>
      </c>
      <c r="N2308" s="94">
        <f t="shared" si="254"/>
        <v>0.32070622874312638</v>
      </c>
      <c r="O2308" s="94">
        <f t="shared" si="254"/>
        <v>0.32070622874312638</v>
      </c>
      <c r="P2308" s="94">
        <f t="shared" si="254"/>
        <v>0.32070622874312638</v>
      </c>
      <c r="Q2308" s="94">
        <f t="shared" si="254"/>
        <v>0.32070622874312638</v>
      </c>
      <c r="R2308" s="94">
        <f t="shared" si="254"/>
        <v>0.32070622874312638</v>
      </c>
      <c r="S2308" s="93">
        <f>(1+H2308)^((5-Dashboard!$F$9)*3/12)</f>
        <v>1.0720167138714523</v>
      </c>
      <c r="T2308" s="93">
        <f t="shared" si="252"/>
        <v>1.4158191513267648</v>
      </c>
      <c r="U2308" s="93">
        <f t="shared" si="252"/>
        <v>1.8698811719310653</v>
      </c>
      <c r="V2308" s="93">
        <f t="shared" si="252"/>
        <v>2.4695637107788548</v>
      </c>
      <c r="W2308" s="93">
        <f t="shared" si="252"/>
        <v>3.2615681751036223</v>
      </c>
      <c r="X2308" s="93">
        <f t="shared" si="252"/>
        <v>4.3075734043297063</v>
      </c>
      <c r="Y2308" s="93">
        <f t="shared" si="251"/>
        <v>5.6890390258664763</v>
      </c>
      <c r="Z2308" s="93">
        <f t="shared" si="251"/>
        <v>7.5135492770245831</v>
      </c>
      <c r="AA2308" s="93">
        <f t="shared" si="251"/>
        <v>9.9231913301347809</v>
      </c>
      <c r="AB2308" s="93">
        <f t="shared" si="251"/>
        <v>13.105620598718794</v>
      </c>
      <c r="AC2308" s="95">
        <f t="shared" si="251"/>
        <v>17.308674756272133</v>
      </c>
      <c r="AE2308" s="96"/>
    </row>
    <row r="2309" spans="3:31" ht="24.75" customHeight="1" x14ac:dyDescent="0.25">
      <c r="C2309" s="91">
        <f>ABS(E2309-Dashboard!$F$13)</f>
        <v>28.36524641130384</v>
      </c>
      <c r="D2309" s="92">
        <f t="shared" si="249"/>
        <v>0.32080622874312636</v>
      </c>
      <c r="E2309" s="93" cm="1">
        <f t="array" ref="E2309">SUM('DRE + DCF'!$S$41/TIR!S2309,'DRE + DCF'!$U$41:$AD$41/TIR!T2309:AC2309,TIR!F2309)</f>
        <v>21.144753588696158</v>
      </c>
      <c r="F2309" s="100">
        <f>'DRE + DCF'!$AE$38*'DRE + DCF'!$AE$39*(1+G2309)/(R2309-G2309)/AC2309</f>
        <v>5.7626193190726793</v>
      </c>
      <c r="G2309" s="92">
        <f>R2309*(1-'DRE + DCF'!$AE$39)</f>
        <v>0.19248373724587581</v>
      </c>
      <c r="H2309" s="94">
        <f t="shared" si="253"/>
        <v>0.32080622874312636</v>
      </c>
      <c r="I2309" s="94">
        <f t="shared" si="254"/>
        <v>0.32080622874312636</v>
      </c>
      <c r="J2309" s="94">
        <f t="shared" si="254"/>
        <v>0.32080622874312636</v>
      </c>
      <c r="K2309" s="94">
        <f t="shared" si="254"/>
        <v>0.32080622874312636</v>
      </c>
      <c r="L2309" s="94">
        <f t="shared" si="254"/>
        <v>0.32080622874312636</v>
      </c>
      <c r="M2309" s="94">
        <f t="shared" si="254"/>
        <v>0.32080622874312636</v>
      </c>
      <c r="N2309" s="94">
        <f t="shared" si="254"/>
        <v>0.32080622874312636</v>
      </c>
      <c r="O2309" s="94">
        <f t="shared" si="254"/>
        <v>0.32080622874312636</v>
      </c>
      <c r="P2309" s="94">
        <f t="shared" si="254"/>
        <v>0.32080622874312636</v>
      </c>
      <c r="Q2309" s="94">
        <f t="shared" si="254"/>
        <v>0.32080622874312636</v>
      </c>
      <c r="R2309" s="94">
        <f t="shared" si="254"/>
        <v>0.32080622874312636</v>
      </c>
      <c r="S2309" s="93">
        <f>(1+H2309)^((5-Dashboard!$F$9)*3/12)</f>
        <v>1.0720370057852244</v>
      </c>
      <c r="T2309" s="93">
        <f t="shared" si="252"/>
        <v>1.4159531546842554</v>
      </c>
      <c r="U2309" s="93">
        <f t="shared" si="252"/>
        <v>1.8701997463154441</v>
      </c>
      <c r="V2309" s="93">
        <f t="shared" si="252"/>
        <v>2.4701714739272531</v>
      </c>
      <c r="W2309" s="93">
        <f t="shared" si="252"/>
        <v>3.2626178688267049</v>
      </c>
      <c r="X2309" s="93">
        <f t="shared" si="252"/>
        <v>4.309286003154936</v>
      </c>
      <c r="Y2309" s="93">
        <f t="shared" si="251"/>
        <v>5.6917317944026111</v>
      </c>
      <c r="Z2309" s="93">
        <f t="shared" si="251"/>
        <v>7.51767480638226</v>
      </c>
      <c r="AA2309" s="93">
        <f t="shared" si="251"/>
        <v>9.9293917099349649</v>
      </c>
      <c r="AB2309" s="93">
        <f t="shared" si="251"/>
        <v>13.114802418112465</v>
      </c>
      <c r="AC2309" s="95">
        <f t="shared" si="251"/>
        <v>17.32211272257836</v>
      </c>
      <c r="AE2309" s="96"/>
    </row>
    <row r="2310" spans="3:31" ht="24.75" customHeight="1" x14ac:dyDescent="0.25">
      <c r="C2310" s="91">
        <f>ABS(E2310-Dashboard!$F$13)</f>
        <v>28.375965629514369</v>
      </c>
      <c r="D2310" s="92">
        <f t="shared" si="249"/>
        <v>0.32090622874312635</v>
      </c>
      <c r="E2310" s="93" cm="1">
        <f t="array" ref="E2310">SUM('DRE + DCF'!$S$41/TIR!S2310,'DRE + DCF'!$U$41:$AD$41/TIR!T2310:AC2310,TIR!F2310)</f>
        <v>21.134034370485629</v>
      </c>
      <c r="F2310" s="100">
        <f>'DRE + DCF'!$AE$38*'DRE + DCF'!$AE$39*(1+G2310)/(R2310-G2310)/AC2310</f>
        <v>5.7566444849772793</v>
      </c>
      <c r="G2310" s="92">
        <f>R2310*(1-'DRE + DCF'!$AE$39)</f>
        <v>0.19254373724587581</v>
      </c>
      <c r="H2310" s="94">
        <f t="shared" si="253"/>
        <v>0.32090622874312635</v>
      </c>
      <c r="I2310" s="94">
        <f t="shared" si="254"/>
        <v>0.32090622874312635</v>
      </c>
      <c r="J2310" s="94">
        <f t="shared" si="254"/>
        <v>0.32090622874312635</v>
      </c>
      <c r="K2310" s="94">
        <f t="shared" si="254"/>
        <v>0.32090622874312635</v>
      </c>
      <c r="L2310" s="94">
        <f t="shared" si="254"/>
        <v>0.32090622874312635</v>
      </c>
      <c r="M2310" s="94">
        <f t="shared" si="254"/>
        <v>0.32090622874312635</v>
      </c>
      <c r="N2310" s="94">
        <f t="shared" si="254"/>
        <v>0.32090622874312635</v>
      </c>
      <c r="O2310" s="94">
        <f t="shared" si="254"/>
        <v>0.32090622874312635</v>
      </c>
      <c r="P2310" s="94">
        <f t="shared" si="254"/>
        <v>0.32090622874312635</v>
      </c>
      <c r="Q2310" s="94">
        <f t="shared" si="254"/>
        <v>0.32090622874312635</v>
      </c>
      <c r="R2310" s="94">
        <f t="shared" si="254"/>
        <v>0.32090622874312635</v>
      </c>
      <c r="S2310" s="93">
        <f>(1+H2310)^((5-Dashboard!$F$9)*3/12)</f>
        <v>1.0720572965467834</v>
      </c>
      <c r="T2310" s="93">
        <f t="shared" si="252"/>
        <v>1.4160871605781631</v>
      </c>
      <c r="U2310" s="93">
        <f t="shared" si="252"/>
        <v>1.8705183508508634</v>
      </c>
      <c r="V2310" s="93">
        <f t="shared" si="252"/>
        <v>2.4707793406172258</v>
      </c>
      <c r="W2310" s="93">
        <f t="shared" si="252"/>
        <v>3.2636678208711283</v>
      </c>
      <c r="X2310" s="93">
        <f t="shared" si="252"/>
        <v>4.3109991531371792</v>
      </c>
      <c r="Y2310" s="93">
        <f t="shared" si="251"/>
        <v>5.6944256334852428</v>
      </c>
      <c r="Z2310" s="93">
        <f t="shared" si="251"/>
        <v>7.5218022883851807</v>
      </c>
      <c r="AA2310" s="93">
        <f t="shared" si="251"/>
        <v>9.9355954941022873</v>
      </c>
      <c r="AB2310" s="93">
        <f t="shared" si="251"/>
        <v>13.123989974431851</v>
      </c>
      <c r="AC2310" s="95">
        <f t="shared" si="251"/>
        <v>17.335560103189376</v>
      </c>
      <c r="AE2310" s="96"/>
    </row>
    <row r="2311" spans="3:31" ht="24.75" customHeight="1" x14ac:dyDescent="0.25">
      <c r="C2311" s="91">
        <f>ABS(E2311-Dashboard!$F$13)</f>
        <v>28.386675266736376</v>
      </c>
      <c r="D2311" s="92">
        <f t="shared" si="249"/>
        <v>0.32100622874312634</v>
      </c>
      <c r="E2311" s="93" cm="1">
        <f t="array" ref="E2311">SUM('DRE + DCF'!$S$41/TIR!S2311,'DRE + DCF'!$U$41:$AD$41/TIR!T2311:AC2311,TIR!F2311)</f>
        <v>21.123324733263622</v>
      </c>
      <c r="F2311" s="100">
        <f>'DRE + DCF'!$AE$38*'DRE + DCF'!$AE$39*(1+G2311)/(R2311-G2311)/AC2311</f>
        <v>5.7506767274413892</v>
      </c>
      <c r="G2311" s="92">
        <f>R2311*(1-'DRE + DCF'!$AE$39)</f>
        <v>0.19260373724587579</v>
      </c>
      <c r="H2311" s="94">
        <f t="shared" si="253"/>
        <v>0.32100622874312634</v>
      </c>
      <c r="I2311" s="94">
        <f t="shared" si="254"/>
        <v>0.32100622874312634</v>
      </c>
      <c r="J2311" s="94">
        <f t="shared" si="254"/>
        <v>0.32100622874312634</v>
      </c>
      <c r="K2311" s="94">
        <f t="shared" si="254"/>
        <v>0.32100622874312634</v>
      </c>
      <c r="L2311" s="94">
        <f t="shared" si="254"/>
        <v>0.32100622874312634</v>
      </c>
      <c r="M2311" s="94">
        <f t="shared" si="254"/>
        <v>0.32100622874312634</v>
      </c>
      <c r="N2311" s="94">
        <f t="shared" si="254"/>
        <v>0.32100622874312634</v>
      </c>
      <c r="O2311" s="94">
        <f t="shared" si="254"/>
        <v>0.32100622874312634</v>
      </c>
      <c r="P2311" s="94">
        <f t="shared" si="254"/>
        <v>0.32100622874312634</v>
      </c>
      <c r="Q2311" s="94">
        <f t="shared" si="254"/>
        <v>0.32100622874312634</v>
      </c>
      <c r="R2311" s="94">
        <f t="shared" si="254"/>
        <v>0.32100622874312634</v>
      </c>
      <c r="S2311" s="93">
        <f>(1+H2311)^((5-Dashboard!$F$9)*3/12)</f>
        <v>1.0720775861562819</v>
      </c>
      <c r="T2311" s="93">
        <f t="shared" si="252"/>
        <v>1.4162211690083442</v>
      </c>
      <c r="U2311" s="93">
        <f t="shared" si="252"/>
        <v>1.8708369855378946</v>
      </c>
      <c r="V2311" s="93">
        <f t="shared" si="252"/>
        <v>2.4713873108585731</v>
      </c>
      <c r="W2311" s="93">
        <f t="shared" si="252"/>
        <v>3.2647180312809003</v>
      </c>
      <c r="X2311" s="93">
        <f t="shared" si="252"/>
        <v>4.3127128544120659</v>
      </c>
      <c r="Y2311" s="93">
        <f t="shared" si="251"/>
        <v>5.6971205434588867</v>
      </c>
      <c r="Z2311" s="93">
        <f t="shared" si="251"/>
        <v>7.5259317238096148</v>
      </c>
      <c r="AA2311" s="93">
        <f t="shared" si="251"/>
        <v>9.9418026842479961</v>
      </c>
      <c r="AB2311" s="93">
        <f t="shared" si="251"/>
        <v>13.133183270826736</v>
      </c>
      <c r="AC2311" s="95">
        <f t="shared" si="251"/>
        <v>17.349016903987142</v>
      </c>
      <c r="AE2311" s="96"/>
    </row>
    <row r="2312" spans="3:31" ht="24.75" customHeight="1" x14ac:dyDescent="0.25">
      <c r="C2312" s="91">
        <f>ABS(E2312-Dashboard!$F$13)</f>
        <v>28.397375334241559</v>
      </c>
      <c r="D2312" s="92">
        <f t="shared" si="249"/>
        <v>0.32110622874312633</v>
      </c>
      <c r="E2312" s="93" cm="1">
        <f t="array" ref="E2312">SUM('DRE + DCF'!$S$41/TIR!S2312,'DRE + DCF'!$U$41:$AD$41/TIR!T2312:AC2312,TIR!F2312)</f>
        <v>21.112624665758439</v>
      </c>
      <c r="F2312" s="100">
        <f>'DRE + DCF'!$AE$38*'DRE + DCF'!$AE$39*(1+G2312)/(R2312-G2312)/AC2312</f>
        <v>5.7447160369027976</v>
      </c>
      <c r="G2312" s="92">
        <f>R2312*(1-'DRE + DCF'!$AE$39)</f>
        <v>0.19266373724587579</v>
      </c>
      <c r="H2312" s="94">
        <f t="shared" si="253"/>
        <v>0.32110622874312633</v>
      </c>
      <c r="I2312" s="94">
        <f t="shared" si="254"/>
        <v>0.32110622874312633</v>
      </c>
      <c r="J2312" s="94">
        <f t="shared" si="254"/>
        <v>0.32110622874312633</v>
      </c>
      <c r="K2312" s="94">
        <f t="shared" si="254"/>
        <v>0.32110622874312633</v>
      </c>
      <c r="L2312" s="94">
        <f t="shared" si="254"/>
        <v>0.32110622874312633</v>
      </c>
      <c r="M2312" s="94">
        <f t="shared" si="254"/>
        <v>0.32110622874312633</v>
      </c>
      <c r="N2312" s="94">
        <f t="shared" si="254"/>
        <v>0.32110622874312633</v>
      </c>
      <c r="O2312" s="94">
        <f t="shared" si="254"/>
        <v>0.32110622874312633</v>
      </c>
      <c r="P2312" s="94">
        <f t="shared" si="254"/>
        <v>0.32110622874312633</v>
      </c>
      <c r="Q2312" s="94">
        <f t="shared" si="254"/>
        <v>0.32110622874312633</v>
      </c>
      <c r="R2312" s="94">
        <f t="shared" si="254"/>
        <v>0.32110622874312633</v>
      </c>
      <c r="S2312" s="93">
        <f>(1+H2312)^((5-Dashboard!$F$9)*3/12)</f>
        <v>1.0720978746138723</v>
      </c>
      <c r="T2312" s="93">
        <f t="shared" si="252"/>
        <v>1.4163551799746539</v>
      </c>
      <c r="U2312" s="93">
        <f t="shared" si="252"/>
        <v>1.871155650377107</v>
      </c>
      <c r="V2312" s="93">
        <f t="shared" si="252"/>
        <v>2.4719953846610916</v>
      </c>
      <c r="W2312" s="93">
        <f t="shared" si="252"/>
        <v>3.2657685001000285</v>
      </c>
      <c r="X2312" s="93">
        <f t="shared" si="252"/>
        <v>4.3144271071152449</v>
      </c>
      <c r="Y2312" s="93">
        <f t="shared" si="251"/>
        <v>5.6998165246681376</v>
      </c>
      <c r="Z2312" s="93">
        <f t="shared" si="251"/>
        <v>7.5300631134320763</v>
      </c>
      <c r="AA2312" s="93">
        <f t="shared" si="251"/>
        <v>9.9480132819839753</v>
      </c>
      <c r="AB2312" s="93">
        <f t="shared" si="251"/>
        <v>13.142382310448381</v>
      </c>
      <c r="AC2312" s="95">
        <f t="shared" si="251"/>
        <v>17.362483130856837</v>
      </c>
      <c r="AE2312" s="96"/>
    </row>
    <row r="2313" spans="3:31" ht="24.75" customHeight="1" x14ac:dyDescent="0.25">
      <c r="C2313" s="91">
        <f>ABS(E2313-Dashboard!$F$13)</f>
        <v>28.408065843285556</v>
      </c>
      <c r="D2313" s="92">
        <f t="shared" si="249"/>
        <v>0.32120622874312632</v>
      </c>
      <c r="E2313" s="93" cm="1">
        <f t="array" ref="E2313">SUM('DRE + DCF'!$S$41/TIR!S2313,'DRE + DCF'!$U$41:$AD$41/TIR!T2313:AC2313,TIR!F2313)</f>
        <v>21.101934156714442</v>
      </c>
      <c r="F2313" s="100">
        <f>'DRE + DCF'!$AE$38*'DRE + DCF'!$AE$39*(1+G2313)/(R2313-G2313)/AC2313</f>
        <v>5.7387624038140128</v>
      </c>
      <c r="G2313" s="92">
        <f>R2313*(1-'DRE + DCF'!$AE$39)</f>
        <v>0.1927237372458758</v>
      </c>
      <c r="H2313" s="94">
        <f t="shared" si="253"/>
        <v>0.32120622874312632</v>
      </c>
      <c r="I2313" s="94">
        <f t="shared" si="254"/>
        <v>0.32120622874312632</v>
      </c>
      <c r="J2313" s="94">
        <f t="shared" si="254"/>
        <v>0.32120622874312632</v>
      </c>
      <c r="K2313" s="94">
        <f t="shared" si="254"/>
        <v>0.32120622874312632</v>
      </c>
      <c r="L2313" s="94">
        <f t="shared" si="254"/>
        <v>0.32120622874312632</v>
      </c>
      <c r="M2313" s="94">
        <f t="shared" si="254"/>
        <v>0.32120622874312632</v>
      </c>
      <c r="N2313" s="94">
        <f t="shared" si="254"/>
        <v>0.32120622874312632</v>
      </c>
      <c r="O2313" s="94">
        <f t="shared" si="254"/>
        <v>0.32120622874312632</v>
      </c>
      <c r="P2313" s="94">
        <f t="shared" si="254"/>
        <v>0.32120622874312632</v>
      </c>
      <c r="Q2313" s="94">
        <f t="shared" si="254"/>
        <v>0.32120622874312632</v>
      </c>
      <c r="R2313" s="94">
        <f t="shared" si="254"/>
        <v>0.32120622874312632</v>
      </c>
      <c r="S2313" s="93">
        <f>(1+H2313)^((5-Dashboard!$F$9)*3/12)</f>
        <v>1.0721181619197075</v>
      </c>
      <c r="T2313" s="93">
        <f t="shared" si="252"/>
        <v>1.4164891934769492</v>
      </c>
      <c r="U2313" s="93">
        <f t="shared" si="252"/>
        <v>1.8714743453690728</v>
      </c>
      <c r="V2313" s="93">
        <f t="shared" si="252"/>
        <v>2.4726035620345836</v>
      </c>
      <c r="W2313" s="93">
        <f t="shared" si="252"/>
        <v>3.2668192273725332</v>
      </c>
      <c r="X2313" s="93">
        <f t="shared" si="252"/>
        <v>4.316141911382398</v>
      </c>
      <c r="Y2313" s="93">
        <f t="shared" si="251"/>
        <v>5.7025135774576867</v>
      </c>
      <c r="Z2313" s="93">
        <f t="shared" si="251"/>
        <v>7.5341964580293439</v>
      </c>
      <c r="AA2313" s="93">
        <f t="shared" si="251"/>
        <v>9.9542272889227696</v>
      </c>
      <c r="AB2313" s="93">
        <f t="shared" si="251"/>
        <v>13.151587096449568</v>
      </c>
      <c r="AC2313" s="95">
        <f t="shared" si="251"/>
        <v>17.375958789686894</v>
      </c>
      <c r="AE2313" s="96"/>
    </row>
    <row r="2314" spans="3:31" ht="24.75" customHeight="1" x14ac:dyDescent="0.25">
      <c r="C2314" s="91">
        <f>ABS(E2314-Dashboard!$F$13)</f>
        <v>28.418746805107919</v>
      </c>
      <c r="D2314" s="92">
        <f t="shared" si="249"/>
        <v>0.32130622874312631</v>
      </c>
      <c r="E2314" s="93" cm="1">
        <f t="array" ref="E2314">SUM('DRE + DCF'!$S$41/TIR!S2314,'DRE + DCF'!$U$41:$AD$41/TIR!T2314:AC2314,TIR!F2314)</f>
        <v>21.091253194892079</v>
      </c>
      <c r="F2314" s="100">
        <f>'DRE + DCF'!$AE$38*'DRE + DCF'!$AE$39*(1+G2314)/(R2314-G2314)/AC2314</f>
        <v>5.7328158186422433</v>
      </c>
      <c r="G2314" s="92">
        <f>R2314*(1-'DRE + DCF'!$AE$39)</f>
        <v>0.19278373724587577</v>
      </c>
      <c r="H2314" s="94">
        <f t="shared" si="253"/>
        <v>0.32130622874312631</v>
      </c>
      <c r="I2314" s="94">
        <f t="shared" si="254"/>
        <v>0.32130622874312631</v>
      </c>
      <c r="J2314" s="94">
        <f t="shared" si="254"/>
        <v>0.32130622874312631</v>
      </c>
      <c r="K2314" s="94">
        <f t="shared" si="254"/>
        <v>0.32130622874312631</v>
      </c>
      <c r="L2314" s="94">
        <f t="shared" si="254"/>
        <v>0.32130622874312631</v>
      </c>
      <c r="M2314" s="94">
        <f t="shared" si="254"/>
        <v>0.32130622874312631</v>
      </c>
      <c r="N2314" s="94">
        <f t="shared" si="254"/>
        <v>0.32130622874312631</v>
      </c>
      <c r="O2314" s="94">
        <f t="shared" si="254"/>
        <v>0.32130622874312631</v>
      </c>
      <c r="P2314" s="94">
        <f t="shared" si="254"/>
        <v>0.32130622874312631</v>
      </c>
      <c r="Q2314" s="94">
        <f t="shared" si="254"/>
        <v>0.32130622874312631</v>
      </c>
      <c r="R2314" s="94">
        <f t="shared" si="254"/>
        <v>0.32130622874312631</v>
      </c>
      <c r="S2314" s="93">
        <f>(1+H2314)^((5-Dashboard!$F$9)*3/12)</f>
        <v>1.0721384480739402</v>
      </c>
      <c r="T2314" s="93">
        <f t="shared" si="252"/>
        <v>1.4166232095150861</v>
      </c>
      <c r="U2314" s="93">
        <f t="shared" si="252"/>
        <v>1.8717930705143622</v>
      </c>
      <c r="V2314" s="93">
        <f t="shared" si="252"/>
        <v>2.4732118429888486</v>
      </c>
      <c r="W2314" s="93">
        <f t="shared" si="252"/>
        <v>3.2678702131424324</v>
      </c>
      <c r="X2314" s="93">
        <f t="shared" si="252"/>
        <v>4.3178572673492237</v>
      </c>
      <c r="Y2314" s="93">
        <f t="shared" si="251"/>
        <v>5.7052117021723037</v>
      </c>
      <c r="Z2314" s="93">
        <f t="shared" si="251"/>
        <v>7.5383317583784386</v>
      </c>
      <c r="AA2314" s="93">
        <f t="shared" si="251"/>
        <v>9.9604447066775545</v>
      </c>
      <c r="AB2314" s="93">
        <f t="shared" si="251"/>
        <v>13.160797631984554</v>
      </c>
      <c r="AC2314" s="95">
        <f t="shared" si="251"/>
        <v>17.38944388636898</v>
      </c>
      <c r="AE2314" s="96"/>
    </row>
    <row r="2315" spans="3:31" ht="24.75" customHeight="1" x14ac:dyDescent="0.25">
      <c r="C2315" s="91">
        <f>ABS(E2315-Dashboard!$F$13)</f>
        <v>28.429418230932079</v>
      </c>
      <c r="D2315" s="92">
        <f t="shared" si="249"/>
        <v>0.3214062287431263</v>
      </c>
      <c r="E2315" s="93" cm="1">
        <f t="array" ref="E2315">SUM('DRE + DCF'!$S$41/TIR!S2315,'DRE + DCF'!$U$41:$AD$41/TIR!T2315:AC2315,TIR!F2315)</f>
        <v>21.080581769067919</v>
      </c>
      <c r="F2315" s="100">
        <f>'DRE + DCF'!$AE$38*'DRE + DCF'!$AE$39*(1+G2315)/(R2315-G2315)/AC2315</f>
        <v>5.7268762718693917</v>
      </c>
      <c r="G2315" s="92">
        <f>R2315*(1-'DRE + DCF'!$AE$39)</f>
        <v>0.19284373724587578</v>
      </c>
      <c r="H2315" s="94">
        <f t="shared" si="253"/>
        <v>0.3214062287431263</v>
      </c>
      <c r="I2315" s="94">
        <f t="shared" si="254"/>
        <v>0.3214062287431263</v>
      </c>
      <c r="J2315" s="94">
        <f t="shared" si="254"/>
        <v>0.3214062287431263</v>
      </c>
      <c r="K2315" s="94">
        <f t="shared" si="254"/>
        <v>0.3214062287431263</v>
      </c>
      <c r="L2315" s="94">
        <f t="shared" si="254"/>
        <v>0.3214062287431263</v>
      </c>
      <c r="M2315" s="94">
        <f t="shared" si="254"/>
        <v>0.3214062287431263</v>
      </c>
      <c r="N2315" s="94">
        <f t="shared" si="254"/>
        <v>0.3214062287431263</v>
      </c>
      <c r="O2315" s="94">
        <f t="shared" si="254"/>
        <v>0.3214062287431263</v>
      </c>
      <c r="P2315" s="94">
        <f t="shared" si="254"/>
        <v>0.3214062287431263</v>
      </c>
      <c r="Q2315" s="94">
        <f t="shared" si="254"/>
        <v>0.3214062287431263</v>
      </c>
      <c r="R2315" s="94">
        <f t="shared" si="254"/>
        <v>0.3214062287431263</v>
      </c>
      <c r="S2315" s="93">
        <f>(1+H2315)^((5-Dashboard!$F$9)*3/12)</f>
        <v>1.0721587330767224</v>
      </c>
      <c r="T2315" s="93">
        <f t="shared" si="252"/>
        <v>1.41675722808892</v>
      </c>
      <c r="U2315" s="93">
        <f t="shared" si="252"/>
        <v>1.872111825813545</v>
      </c>
      <c r="V2315" s="93">
        <f t="shared" si="252"/>
        <v>2.4738202275336851</v>
      </c>
      <c r="W2315" s="93">
        <f t="shared" si="252"/>
        <v>3.2689214574537493</v>
      </c>
      <c r="X2315" s="93">
        <f t="shared" si="252"/>
        <v>4.3195731751514428</v>
      </c>
      <c r="Y2315" s="93">
        <f t="shared" si="251"/>
        <v>5.7079108991568397</v>
      </c>
      <c r="Z2315" s="93">
        <f t="shared" si="251"/>
        <v>7.5424690152566267</v>
      </c>
      <c r="AA2315" s="93">
        <f t="shared" si="251"/>
        <v>9.9666655368621413</v>
      </c>
      <c r="AB2315" s="93">
        <f t="shared" si="251"/>
        <v>13.170013920209088</v>
      </c>
      <c r="AC2315" s="95">
        <f t="shared" si="251"/>
        <v>17.402938426797967</v>
      </c>
      <c r="AE2315" s="96"/>
    </row>
    <row r="2316" spans="3:31" ht="24.75" customHeight="1" x14ac:dyDescent="0.25">
      <c r="C2316" s="91">
        <f>ABS(E2316-Dashboard!$F$13)</f>
        <v>28.440080131965498</v>
      </c>
      <c r="D2316" s="92">
        <f t="shared" si="249"/>
        <v>0.32150622874312629</v>
      </c>
      <c r="E2316" s="93" cm="1">
        <f t="array" ref="E2316">SUM('DRE + DCF'!$S$41/TIR!S2316,'DRE + DCF'!$U$41:$AD$41/TIR!T2316:AC2316,TIR!F2316)</f>
        <v>21.0699198680345</v>
      </c>
      <c r="F2316" s="100">
        <f>'DRE + DCF'!$AE$38*'DRE + DCF'!$AE$39*(1+G2316)/(R2316-G2316)/AC2316</f>
        <v>5.7209437539920067</v>
      </c>
      <c r="G2316" s="92">
        <f>R2316*(1-'DRE + DCF'!$AE$39)</f>
        <v>0.19290373724587576</v>
      </c>
      <c r="H2316" s="94">
        <f t="shared" si="253"/>
        <v>0.32150622874312629</v>
      </c>
      <c r="I2316" s="94">
        <f t="shared" si="254"/>
        <v>0.32150622874312629</v>
      </c>
      <c r="J2316" s="94">
        <f t="shared" si="254"/>
        <v>0.32150622874312629</v>
      </c>
      <c r="K2316" s="94">
        <f t="shared" si="254"/>
        <v>0.32150622874312629</v>
      </c>
      <c r="L2316" s="94">
        <f t="shared" si="254"/>
        <v>0.32150622874312629</v>
      </c>
      <c r="M2316" s="94">
        <f t="shared" si="254"/>
        <v>0.32150622874312629</v>
      </c>
      <c r="N2316" s="94">
        <f t="shared" si="254"/>
        <v>0.32150622874312629</v>
      </c>
      <c r="O2316" s="94">
        <f t="shared" si="254"/>
        <v>0.32150622874312629</v>
      </c>
      <c r="P2316" s="94">
        <f t="shared" si="254"/>
        <v>0.32150622874312629</v>
      </c>
      <c r="Q2316" s="94">
        <f t="shared" si="254"/>
        <v>0.32150622874312629</v>
      </c>
      <c r="R2316" s="94">
        <f t="shared" si="254"/>
        <v>0.32150622874312629</v>
      </c>
      <c r="S2316" s="93">
        <f>(1+H2316)^((5-Dashboard!$F$9)*3/12)</f>
        <v>1.0721790169282068</v>
      </c>
      <c r="T2316" s="93">
        <f t="shared" si="252"/>
        <v>1.4168912491983072</v>
      </c>
      <c r="U2316" s="93">
        <f t="shared" si="252"/>
        <v>1.8724306112671922</v>
      </c>
      <c r="V2316" s="93">
        <f t="shared" si="252"/>
        <v>2.474428715678894</v>
      </c>
      <c r="W2316" s="93">
        <f t="shared" si="252"/>
        <v>3.2699729603505125</v>
      </c>
      <c r="X2316" s="93">
        <f t="shared" si="252"/>
        <v>4.3212896349248027</v>
      </c>
      <c r="Y2316" s="93">
        <f t="shared" si="251"/>
        <v>5.7106111687562366</v>
      </c>
      <c r="Z2316" s="93">
        <f t="shared" si="251"/>
        <v>7.5466082294414312</v>
      </c>
      <c r="AA2316" s="93">
        <f t="shared" si="251"/>
        <v>9.9728897810909878</v>
      </c>
      <c r="AB2316" s="93">
        <f t="shared" si="251"/>
        <v>13.179235964280414</v>
      </c>
      <c r="AC2316" s="95">
        <f t="shared" si="251"/>
        <v>17.416442416871988</v>
      </c>
      <c r="AE2316" s="96"/>
    </row>
    <row r="2317" spans="3:31" ht="24.75" customHeight="1" x14ac:dyDescent="0.25">
      <c r="C2317" s="91">
        <f>ABS(E2317-Dashboard!$F$13)</f>
        <v>28.450732519399597</v>
      </c>
      <c r="D2317" s="92">
        <f t="shared" si="249"/>
        <v>0.32160622874312628</v>
      </c>
      <c r="E2317" s="93" cm="1">
        <f t="array" ref="E2317">SUM('DRE + DCF'!$S$41/TIR!S2317,'DRE + DCF'!$U$41:$AD$41/TIR!T2317:AC2317,TIR!F2317)</f>
        <v>21.059267480600401</v>
      </c>
      <c r="F2317" s="100">
        <f>'DRE + DCF'!$AE$38*'DRE + DCF'!$AE$39*(1+G2317)/(R2317-G2317)/AC2317</f>
        <v>5.7150182555212687</v>
      </c>
      <c r="G2317" s="92">
        <f>R2317*(1-'DRE + DCF'!$AE$39)</f>
        <v>0.19296373724587576</v>
      </c>
      <c r="H2317" s="94">
        <f t="shared" si="253"/>
        <v>0.32160622874312628</v>
      </c>
      <c r="I2317" s="94">
        <f t="shared" si="254"/>
        <v>0.32160622874312628</v>
      </c>
      <c r="J2317" s="94">
        <f t="shared" si="254"/>
        <v>0.32160622874312628</v>
      </c>
      <c r="K2317" s="94">
        <f t="shared" si="254"/>
        <v>0.32160622874312628</v>
      </c>
      <c r="L2317" s="94">
        <f t="shared" si="254"/>
        <v>0.32160622874312628</v>
      </c>
      <c r="M2317" s="94">
        <f t="shared" si="254"/>
        <v>0.32160622874312628</v>
      </c>
      <c r="N2317" s="94">
        <f t="shared" si="254"/>
        <v>0.32160622874312628</v>
      </c>
      <c r="O2317" s="94">
        <f t="shared" si="254"/>
        <v>0.32160622874312628</v>
      </c>
      <c r="P2317" s="94">
        <f t="shared" si="254"/>
        <v>0.32160622874312628</v>
      </c>
      <c r="Q2317" s="94">
        <f t="shared" si="254"/>
        <v>0.32160622874312628</v>
      </c>
      <c r="R2317" s="94">
        <f t="shared" si="254"/>
        <v>0.32160622874312628</v>
      </c>
      <c r="S2317" s="93">
        <f>(1+H2317)^((5-Dashboard!$F$9)*3/12)</f>
        <v>1.0721992996285459</v>
      </c>
      <c r="T2317" s="93">
        <f t="shared" si="252"/>
        <v>1.4170252728431039</v>
      </c>
      <c r="U2317" s="93">
        <f t="shared" si="252"/>
        <v>1.872749426875874</v>
      </c>
      <c r="V2317" s="93">
        <f t="shared" si="252"/>
        <v>2.4750373074342749</v>
      </c>
      <c r="W2317" s="93">
        <f t="shared" si="252"/>
        <v>3.2710247218767536</v>
      </c>
      <c r="X2317" s="93">
        <f t="shared" si="252"/>
        <v>4.3230066468050703</v>
      </c>
      <c r="Y2317" s="93">
        <f t="shared" si="251"/>
        <v>5.7133125113155172</v>
      </c>
      <c r="Z2317" s="93">
        <f t="shared" si="251"/>
        <v>7.5507494017106209</v>
      </c>
      <c r="AA2317" s="93">
        <f t="shared" si="251"/>
        <v>9.9791174409791914</v>
      </c>
      <c r="AB2317" s="93">
        <f t="shared" si="251"/>
        <v>13.188463767357266</v>
      </c>
      <c r="AC2317" s="95">
        <f t="shared" si="251"/>
        <v>17.429955862492399</v>
      </c>
      <c r="AE2317" s="96"/>
    </row>
    <row r="2318" spans="3:31" ht="24.75" customHeight="1" x14ac:dyDescent="0.25">
      <c r="C2318" s="91">
        <f>ABS(E2318-Dashboard!$F$13)</f>
        <v>28.461375404409825</v>
      </c>
      <c r="D2318" s="92">
        <f t="shared" si="249"/>
        <v>0.32170622874312627</v>
      </c>
      <c r="E2318" s="93" cm="1">
        <f t="array" ref="E2318">SUM('DRE + DCF'!$S$41/TIR!S2318,'DRE + DCF'!$U$41:$AD$41/TIR!T2318:AC2318,TIR!F2318)</f>
        <v>21.048624595590173</v>
      </c>
      <c r="F2318" s="100">
        <f>'DRE + DCF'!$AE$38*'DRE + DCF'!$AE$39*(1+G2318)/(R2318-G2318)/AC2318</f>
        <v>5.7090997669829573</v>
      </c>
      <c r="G2318" s="92">
        <f>R2318*(1-'DRE + DCF'!$AE$39)</f>
        <v>0.19302373724587576</v>
      </c>
      <c r="H2318" s="94">
        <f t="shared" si="253"/>
        <v>0.32170622874312627</v>
      </c>
      <c r="I2318" s="94">
        <f t="shared" si="254"/>
        <v>0.32170622874312627</v>
      </c>
      <c r="J2318" s="94">
        <f t="shared" si="254"/>
        <v>0.32170622874312627</v>
      </c>
      <c r="K2318" s="94">
        <f t="shared" si="254"/>
        <v>0.32170622874312627</v>
      </c>
      <c r="L2318" s="94">
        <f t="shared" si="254"/>
        <v>0.32170622874312627</v>
      </c>
      <c r="M2318" s="94">
        <f t="shared" si="254"/>
        <v>0.32170622874312627</v>
      </c>
      <c r="N2318" s="94">
        <f t="shared" si="254"/>
        <v>0.32170622874312627</v>
      </c>
      <c r="O2318" s="94">
        <f t="shared" si="254"/>
        <v>0.32170622874312627</v>
      </c>
      <c r="P2318" s="94">
        <f t="shared" si="254"/>
        <v>0.32170622874312627</v>
      </c>
      <c r="Q2318" s="94">
        <f t="shared" si="254"/>
        <v>0.32170622874312627</v>
      </c>
      <c r="R2318" s="94">
        <f t="shared" si="254"/>
        <v>0.32170622874312627</v>
      </c>
      <c r="S2318" s="93">
        <f>(1+H2318)^((5-Dashboard!$F$9)*3/12)</f>
        <v>1.0722195811778923</v>
      </c>
      <c r="T2318" s="93">
        <f t="shared" si="252"/>
        <v>1.4171592990231663</v>
      </c>
      <c r="U2318" s="93">
        <f t="shared" si="252"/>
        <v>1.8730682726401615</v>
      </c>
      <c r="V2318" s="93">
        <f t="shared" si="252"/>
        <v>2.4756460028096297</v>
      </c>
      <c r="W2318" s="93">
        <f t="shared" si="252"/>
        <v>3.2720767420765107</v>
      </c>
      <c r="X2318" s="93">
        <f t="shared" si="252"/>
        <v>4.3247242109280402</v>
      </c>
      <c r="Y2318" s="93">
        <f t="shared" si="251"/>
        <v>5.7160149271797929</v>
      </c>
      <c r="Z2318" s="93">
        <f t="shared" si="251"/>
        <v>7.5548925328422198</v>
      </c>
      <c r="AA2318" s="93">
        <f t="shared" si="251"/>
        <v>9.9853485181424961</v>
      </c>
      <c r="AB2318" s="93">
        <f t="shared" si="251"/>
        <v>13.197697332599883</v>
      </c>
      <c r="AC2318" s="95">
        <f t="shared" si="251"/>
        <v>17.443478769563807</v>
      </c>
      <c r="AE2318" s="96"/>
    </row>
    <row r="2319" spans="3:31" ht="24.75" customHeight="1" x14ac:dyDescent="0.25">
      <c r="C2319" s="91">
        <f>ABS(E2319-Dashboard!$F$13)</f>
        <v>28.472008798155688</v>
      </c>
      <c r="D2319" s="92">
        <f t="shared" ref="D2319:D2382" si="255">D2318+0.0001</f>
        <v>0.32180622874312625</v>
      </c>
      <c r="E2319" s="93" cm="1">
        <f t="array" ref="E2319">SUM('DRE + DCF'!$S$41/TIR!S2319,'DRE + DCF'!$U$41:$AD$41/TIR!T2319:AC2319,TIR!F2319)</f>
        <v>21.03799120184431</v>
      </c>
      <c r="F2319" s="100">
        <f>'DRE + DCF'!$AE$38*'DRE + DCF'!$AE$39*(1+G2319)/(R2319-G2319)/AC2319</f>
        <v>5.7031882789174295</v>
      </c>
      <c r="G2319" s="92">
        <f>R2319*(1-'DRE + DCF'!$AE$39)</f>
        <v>0.19308373724587574</v>
      </c>
      <c r="H2319" s="94">
        <f t="shared" si="253"/>
        <v>0.32180622874312625</v>
      </c>
      <c r="I2319" s="94">
        <f t="shared" si="254"/>
        <v>0.32180622874312625</v>
      </c>
      <c r="J2319" s="94">
        <f t="shared" si="254"/>
        <v>0.32180622874312625</v>
      </c>
      <c r="K2319" s="94">
        <f t="shared" si="254"/>
        <v>0.32180622874312625</v>
      </c>
      <c r="L2319" s="94">
        <f t="shared" si="254"/>
        <v>0.32180622874312625</v>
      </c>
      <c r="M2319" s="94">
        <f t="shared" si="254"/>
        <v>0.32180622874312625</v>
      </c>
      <c r="N2319" s="94">
        <f t="shared" si="254"/>
        <v>0.32180622874312625</v>
      </c>
      <c r="O2319" s="94">
        <f t="shared" si="254"/>
        <v>0.32180622874312625</v>
      </c>
      <c r="P2319" s="94">
        <f t="shared" si="254"/>
        <v>0.32180622874312625</v>
      </c>
      <c r="Q2319" s="94">
        <f t="shared" si="254"/>
        <v>0.32180622874312625</v>
      </c>
      <c r="R2319" s="94">
        <f t="shared" si="254"/>
        <v>0.32180622874312625</v>
      </c>
      <c r="S2319" s="93">
        <f>(1+H2319)^((5-Dashboard!$F$9)*3/12)</f>
        <v>1.0722398615763979</v>
      </c>
      <c r="T2319" s="93">
        <f t="shared" si="252"/>
        <v>1.4172933277383504</v>
      </c>
      <c r="U2319" s="93">
        <f t="shared" si="252"/>
        <v>1.8733871485606246</v>
      </c>
      <c r="V2319" s="93">
        <f t="shared" si="252"/>
        <v>2.4762548018147581</v>
      </c>
      <c r="W2319" s="93">
        <f t="shared" si="252"/>
        <v>3.2731290209938231</v>
      </c>
      <c r="X2319" s="93">
        <f t="shared" si="252"/>
        <v>4.3264423274295263</v>
      </c>
      <c r="Y2319" s="93">
        <f t="shared" si="251"/>
        <v>5.718718416694256</v>
      </c>
      <c r="Z2319" s="93">
        <f t="shared" si="251"/>
        <v>7.5590376236144969</v>
      </c>
      <c r="AA2319" s="93">
        <f t="shared" si="251"/>
        <v>9.9915830141972819</v>
      </c>
      <c r="AB2319" s="93">
        <f t="shared" si="251"/>
        <v>13.206936663169987</v>
      </c>
      <c r="AC2319" s="95">
        <f t="shared" si="251"/>
        <v>17.457011143994048</v>
      </c>
      <c r="AE2319" s="96"/>
    </row>
    <row r="2320" spans="3:31" ht="24.75" customHeight="1" x14ac:dyDescent="0.25">
      <c r="C2320" s="91">
        <f>ABS(E2320-Dashboard!$F$13)</f>
        <v>28.482632711780752</v>
      </c>
      <c r="D2320" s="92">
        <f t="shared" si="255"/>
        <v>0.32190622874312624</v>
      </c>
      <c r="E2320" s="93" cm="1">
        <f t="array" ref="E2320">SUM('DRE + DCF'!$S$41/TIR!S2320,'DRE + DCF'!$U$41:$AD$41/TIR!T2320:AC2320,TIR!F2320)</f>
        <v>21.027367288219246</v>
      </c>
      <c r="F2320" s="100">
        <f>'DRE + DCF'!$AE$38*'DRE + DCF'!$AE$39*(1+G2320)/(R2320-G2320)/AC2320</f>
        <v>5.6972837818795998</v>
      </c>
      <c r="G2320" s="92">
        <f>R2320*(1-'DRE + DCF'!$AE$39)</f>
        <v>0.19314373724587575</v>
      </c>
      <c r="H2320" s="94">
        <f t="shared" si="253"/>
        <v>0.32190622874312624</v>
      </c>
      <c r="I2320" s="94">
        <f t="shared" si="254"/>
        <v>0.32190622874312624</v>
      </c>
      <c r="J2320" s="94">
        <f t="shared" si="254"/>
        <v>0.32190622874312624</v>
      </c>
      <c r="K2320" s="94">
        <f t="shared" si="254"/>
        <v>0.32190622874312624</v>
      </c>
      <c r="L2320" s="94">
        <f t="shared" ref="I2320:R2345" si="256">$D2320</f>
        <v>0.32190622874312624</v>
      </c>
      <c r="M2320" s="94">
        <f t="shared" si="256"/>
        <v>0.32190622874312624</v>
      </c>
      <c r="N2320" s="94">
        <f t="shared" si="256"/>
        <v>0.32190622874312624</v>
      </c>
      <c r="O2320" s="94">
        <f t="shared" si="256"/>
        <v>0.32190622874312624</v>
      </c>
      <c r="P2320" s="94">
        <f t="shared" si="256"/>
        <v>0.32190622874312624</v>
      </c>
      <c r="Q2320" s="94">
        <f t="shared" si="256"/>
        <v>0.32190622874312624</v>
      </c>
      <c r="R2320" s="94">
        <f t="shared" si="256"/>
        <v>0.32190622874312624</v>
      </c>
      <c r="S2320" s="93">
        <f>(1+H2320)^((5-Dashboard!$F$9)*3/12)</f>
        <v>1.0722601408242156</v>
      </c>
      <c r="T2320" s="93">
        <f t="shared" si="252"/>
        <v>1.4174273589885122</v>
      </c>
      <c r="U2320" s="93">
        <f t="shared" si="252"/>
        <v>1.8737060546378337</v>
      </c>
      <c r="V2320" s="93">
        <f t="shared" si="252"/>
        <v>2.4768637044594608</v>
      </c>
      <c r="W2320" s="93">
        <f t="shared" si="252"/>
        <v>3.2741815586727352</v>
      </c>
      <c r="X2320" s="93">
        <f t="shared" si="252"/>
        <v>4.3281609964453667</v>
      </c>
      <c r="Y2320" s="93">
        <f t="shared" si="251"/>
        <v>5.7214229802041858</v>
      </c>
      <c r="Z2320" s="93">
        <f t="shared" si="251"/>
        <v>7.5631846748059735</v>
      </c>
      <c r="AA2320" s="93">
        <f t="shared" si="251"/>
        <v>9.9978209307605717</v>
      </c>
      <c r="AB2320" s="93">
        <f t="shared" si="251"/>
        <v>13.2161817622308</v>
      </c>
      <c r="AC2320" s="95">
        <f t="shared" si="251"/>
        <v>17.470552991694202</v>
      </c>
      <c r="AE2320" s="96"/>
    </row>
    <row r="2321" spans="3:31" ht="24.75" customHeight="1" x14ac:dyDescent="0.25">
      <c r="C2321" s="91">
        <f>ABS(E2321-Dashboard!$F$13)</f>
        <v>28.493247156412696</v>
      </c>
      <c r="D2321" s="92">
        <f t="shared" si="255"/>
        <v>0.32200622874312623</v>
      </c>
      <c r="E2321" s="93" cm="1">
        <f t="array" ref="E2321">SUM('DRE + DCF'!$S$41/TIR!S2321,'DRE + DCF'!$U$41:$AD$41/TIR!T2321:AC2321,TIR!F2321)</f>
        <v>21.016752843587302</v>
      </c>
      <c r="F2321" s="100">
        <f>'DRE + DCF'!$AE$38*'DRE + DCF'!$AE$39*(1+G2321)/(R2321-G2321)/AC2321</f>
        <v>5.691386266438899</v>
      </c>
      <c r="G2321" s="92">
        <f>R2321*(1-'DRE + DCF'!$AE$39)</f>
        <v>0.19320373724587572</v>
      </c>
      <c r="H2321" s="94">
        <f t="shared" si="253"/>
        <v>0.32200622874312623</v>
      </c>
      <c r="I2321" s="94">
        <f t="shared" si="256"/>
        <v>0.32200622874312623</v>
      </c>
      <c r="J2321" s="94">
        <f t="shared" si="256"/>
        <v>0.32200622874312623</v>
      </c>
      <c r="K2321" s="94">
        <f t="shared" si="256"/>
        <v>0.32200622874312623</v>
      </c>
      <c r="L2321" s="94">
        <f t="shared" si="256"/>
        <v>0.32200622874312623</v>
      </c>
      <c r="M2321" s="94">
        <f t="shared" si="256"/>
        <v>0.32200622874312623</v>
      </c>
      <c r="N2321" s="94">
        <f t="shared" si="256"/>
        <v>0.32200622874312623</v>
      </c>
      <c r="O2321" s="94">
        <f t="shared" si="256"/>
        <v>0.32200622874312623</v>
      </c>
      <c r="P2321" s="94">
        <f t="shared" si="256"/>
        <v>0.32200622874312623</v>
      </c>
      <c r="Q2321" s="94">
        <f t="shared" si="256"/>
        <v>0.32200622874312623</v>
      </c>
      <c r="R2321" s="94">
        <f t="shared" si="256"/>
        <v>0.32200622874312623</v>
      </c>
      <c r="S2321" s="93">
        <f>(1+H2321)^((5-Dashboard!$F$9)*3/12)</f>
        <v>1.0722804189214976</v>
      </c>
      <c r="T2321" s="93">
        <f t="shared" si="252"/>
        <v>1.4175613927735087</v>
      </c>
      <c r="U2321" s="93">
        <f t="shared" si="252"/>
        <v>1.8740249908723596</v>
      </c>
      <c r="V2321" s="93">
        <f t="shared" si="252"/>
        <v>2.4774727107535397</v>
      </c>
      <c r="W2321" s="93">
        <f t="shared" si="252"/>
        <v>3.2752343551572971</v>
      </c>
      <c r="X2321" s="93">
        <f t="shared" si="252"/>
        <v>4.3298802181114233</v>
      </c>
      <c r="Y2321" s="93">
        <f t="shared" si="251"/>
        <v>5.724128618054948</v>
      </c>
      <c r="Z2321" s="93">
        <f t="shared" si="251"/>
        <v>7.5673336871954247</v>
      </c>
      <c r="AA2321" s="93">
        <f t="shared" si="251"/>
        <v>10.00406226945004</v>
      </c>
      <c r="AB2321" s="93">
        <f t="shared" si="251"/>
        <v>13.225432632947049</v>
      </c>
      <c r="AC2321" s="95">
        <f t="shared" si="251"/>
        <v>17.484104318578602</v>
      </c>
      <c r="AE2321" s="96"/>
    </row>
    <row r="2322" spans="3:31" ht="24.75" customHeight="1" x14ac:dyDescent="0.25">
      <c r="C2322" s="91">
        <f>ABS(E2322-Dashboard!$F$13)</f>
        <v>28.503852143163307</v>
      </c>
      <c r="D2322" s="92">
        <f t="shared" si="255"/>
        <v>0.32210622874312622</v>
      </c>
      <c r="E2322" s="93" cm="1">
        <f t="array" ref="E2322">SUM('DRE + DCF'!$S$41/TIR!S2322,'DRE + DCF'!$U$41:$AD$41/TIR!T2322:AC2322,TIR!F2322)</f>
        <v>21.006147856836691</v>
      </c>
      <c r="F2322" s="100">
        <f>'DRE + DCF'!$AE$38*'DRE + DCF'!$AE$39*(1+G2322)/(R2322-G2322)/AC2322</f>
        <v>5.6854957231792715</v>
      </c>
      <c r="G2322" s="92">
        <f>R2322*(1-'DRE + DCF'!$AE$39)</f>
        <v>0.19326373724587573</v>
      </c>
      <c r="H2322" s="94">
        <f t="shared" si="253"/>
        <v>0.32210622874312622</v>
      </c>
      <c r="I2322" s="94">
        <f t="shared" si="256"/>
        <v>0.32210622874312622</v>
      </c>
      <c r="J2322" s="94">
        <f t="shared" si="256"/>
        <v>0.32210622874312622</v>
      </c>
      <c r="K2322" s="94">
        <f t="shared" si="256"/>
        <v>0.32210622874312622</v>
      </c>
      <c r="L2322" s="94">
        <f t="shared" si="256"/>
        <v>0.32210622874312622</v>
      </c>
      <c r="M2322" s="94">
        <f t="shared" si="256"/>
        <v>0.32210622874312622</v>
      </c>
      <c r="N2322" s="94">
        <f t="shared" si="256"/>
        <v>0.32210622874312622</v>
      </c>
      <c r="O2322" s="94">
        <f t="shared" si="256"/>
        <v>0.32210622874312622</v>
      </c>
      <c r="P2322" s="94">
        <f t="shared" si="256"/>
        <v>0.32210622874312622</v>
      </c>
      <c r="Q2322" s="94">
        <f t="shared" si="256"/>
        <v>0.32210622874312622</v>
      </c>
      <c r="R2322" s="94">
        <f t="shared" si="256"/>
        <v>0.32210622874312622</v>
      </c>
      <c r="S2322" s="93">
        <f>(1+H2322)^((5-Dashboard!$F$9)*3/12)</f>
        <v>1.0723006958683958</v>
      </c>
      <c r="T2322" s="93">
        <f t="shared" si="252"/>
        <v>1.4176954290931947</v>
      </c>
      <c r="U2322" s="93">
        <f t="shared" si="252"/>
        <v>1.8743439572647718</v>
      </c>
      <c r="V2322" s="93">
        <f t="shared" si="252"/>
        <v>2.4780818207067949</v>
      </c>
      <c r="W2322" s="93">
        <f t="shared" si="252"/>
        <v>3.2762874104915607</v>
      </c>
      <c r="X2322" s="93">
        <f t="shared" si="252"/>
        <v>4.3315999925635804</v>
      </c>
      <c r="Y2322" s="93">
        <f t="shared" si="251"/>
        <v>5.7268353305919888</v>
      </c>
      <c r="Z2322" s="93">
        <f t="shared" si="251"/>
        <v>7.5714846615618692</v>
      </c>
      <c r="AA2322" s="93">
        <f t="shared" si="251"/>
        <v>10.010307031883988</v>
      </c>
      <c r="AB2322" s="93">
        <f t="shared" si="251"/>
        <v>13.234689278484936</v>
      </c>
      <c r="AC2322" s="95">
        <f t="shared" si="251"/>
        <v>17.497665130564805</v>
      </c>
      <c r="AE2322" s="96"/>
    </row>
    <row r="2323" spans="3:31" ht="24.75" customHeight="1" x14ac:dyDescent="0.25">
      <c r="C2323" s="91">
        <f>ABS(E2323-Dashboard!$F$13)</f>
        <v>28.514447683128555</v>
      </c>
      <c r="D2323" s="92">
        <f t="shared" si="255"/>
        <v>0.32220622874312621</v>
      </c>
      <c r="E2323" s="93" cm="1">
        <f t="array" ref="E2323">SUM('DRE + DCF'!$S$41/TIR!S2323,'DRE + DCF'!$U$41:$AD$41/TIR!T2323:AC2323,TIR!F2323)</f>
        <v>20.995552316871443</v>
      </c>
      <c r="F2323" s="100">
        <f>'DRE + DCF'!$AE$38*'DRE + DCF'!$AE$39*(1+G2323)/(R2323-G2323)/AC2323</f>
        <v>5.6796121426991251</v>
      </c>
      <c r="G2323" s="92">
        <f>R2323*(1-'DRE + DCF'!$AE$39)</f>
        <v>0.19332373724587573</v>
      </c>
      <c r="H2323" s="94">
        <f t="shared" si="253"/>
        <v>0.32220622874312621</v>
      </c>
      <c r="I2323" s="94">
        <f t="shared" si="256"/>
        <v>0.32220622874312621</v>
      </c>
      <c r="J2323" s="94">
        <f t="shared" si="256"/>
        <v>0.32220622874312621</v>
      </c>
      <c r="K2323" s="94">
        <f t="shared" si="256"/>
        <v>0.32220622874312621</v>
      </c>
      <c r="L2323" s="94">
        <f t="shared" si="256"/>
        <v>0.32220622874312621</v>
      </c>
      <c r="M2323" s="94">
        <f t="shared" si="256"/>
        <v>0.32220622874312621</v>
      </c>
      <c r="N2323" s="94">
        <f t="shared" si="256"/>
        <v>0.32220622874312621</v>
      </c>
      <c r="O2323" s="94">
        <f t="shared" si="256"/>
        <v>0.32220622874312621</v>
      </c>
      <c r="P2323" s="94">
        <f t="shared" si="256"/>
        <v>0.32220622874312621</v>
      </c>
      <c r="Q2323" s="94">
        <f t="shared" si="256"/>
        <v>0.32220622874312621</v>
      </c>
      <c r="R2323" s="94">
        <f t="shared" si="256"/>
        <v>0.32220622874312621</v>
      </c>
      <c r="S2323" s="93">
        <f>(1+H2323)^((5-Dashboard!$F$9)*3/12)</f>
        <v>1.072320971665063</v>
      </c>
      <c r="T2323" s="93">
        <f t="shared" si="252"/>
        <v>1.4178294679474277</v>
      </c>
      <c r="U2323" s="93">
        <f t="shared" si="252"/>
        <v>1.8746629538156416</v>
      </c>
      <c r="V2323" s="93">
        <f t="shared" si="252"/>
        <v>2.4786910343290289</v>
      </c>
      <c r="W2323" s="93">
        <f t="shared" si="252"/>
        <v>3.277340724719584</v>
      </c>
      <c r="X2323" s="93">
        <f t="shared" si="252"/>
        <v>4.3333203199377452</v>
      </c>
      <c r="Y2323" s="93">
        <f t="shared" si="251"/>
        <v>5.7295431181608434</v>
      </c>
      <c r="Z2323" s="93">
        <f t="shared" si="251"/>
        <v>7.5756375986845805</v>
      </c>
      <c r="AA2323" s="93">
        <f t="shared" si="251"/>
        <v>10.016555219681372</v>
      </c>
      <c r="AB2323" s="93">
        <f t="shared" si="251"/>
        <v>13.243951702012183</v>
      </c>
      <c r="AC2323" s="95">
        <f t="shared" si="251"/>
        <v>17.511235433573635</v>
      </c>
      <c r="AE2323" s="96"/>
    </row>
    <row r="2324" spans="3:31" ht="24.75" customHeight="1" x14ac:dyDescent="0.25">
      <c r="C2324" s="91">
        <f>ABS(E2324-Dashboard!$F$13)</f>
        <v>28.525033787388576</v>
      </c>
      <c r="D2324" s="92">
        <f t="shared" si="255"/>
        <v>0.3223062287431262</v>
      </c>
      <c r="E2324" s="93" cm="1">
        <f t="array" ref="E2324">SUM('DRE + DCF'!$S$41/TIR!S2324,'DRE + DCF'!$U$41:$AD$41/TIR!T2324:AC2324,TIR!F2324)</f>
        <v>20.984966212611422</v>
      </c>
      <c r="F2324" s="100">
        <f>'DRE + DCF'!$AE$38*'DRE + DCF'!$AE$39*(1+G2324)/(R2324-G2324)/AC2324</f>
        <v>5.6737355156113205</v>
      </c>
      <c r="G2324" s="92">
        <f>R2324*(1-'DRE + DCF'!$AE$39)</f>
        <v>0.19338373724587571</v>
      </c>
      <c r="H2324" s="94">
        <f t="shared" si="253"/>
        <v>0.3223062287431262</v>
      </c>
      <c r="I2324" s="94">
        <f t="shared" si="256"/>
        <v>0.3223062287431262</v>
      </c>
      <c r="J2324" s="94">
        <f t="shared" si="256"/>
        <v>0.3223062287431262</v>
      </c>
      <c r="K2324" s="94">
        <f t="shared" si="256"/>
        <v>0.3223062287431262</v>
      </c>
      <c r="L2324" s="94">
        <f t="shared" si="256"/>
        <v>0.3223062287431262</v>
      </c>
      <c r="M2324" s="94">
        <f t="shared" si="256"/>
        <v>0.3223062287431262</v>
      </c>
      <c r="N2324" s="94">
        <f t="shared" si="256"/>
        <v>0.3223062287431262</v>
      </c>
      <c r="O2324" s="94">
        <f t="shared" si="256"/>
        <v>0.3223062287431262</v>
      </c>
      <c r="P2324" s="94">
        <f t="shared" si="256"/>
        <v>0.3223062287431262</v>
      </c>
      <c r="Q2324" s="94">
        <f t="shared" si="256"/>
        <v>0.3223062287431262</v>
      </c>
      <c r="R2324" s="94">
        <f t="shared" si="256"/>
        <v>0.3223062287431262</v>
      </c>
      <c r="S2324" s="93">
        <f>(1+H2324)^((5-Dashboard!$F$9)*3/12)</f>
        <v>1.0723412463116511</v>
      </c>
      <c r="T2324" s="93">
        <f t="shared" si="252"/>
        <v>1.4179635093360632</v>
      </c>
      <c r="U2324" s="93">
        <f t="shared" si="252"/>
        <v>1.8749819805255383</v>
      </c>
      <c r="V2324" s="93">
        <f t="shared" si="252"/>
        <v>2.4793003516300423</v>
      </c>
      <c r="W2324" s="93">
        <f t="shared" si="252"/>
        <v>3.2783942978854279</v>
      </c>
      <c r="X2324" s="93">
        <f t="shared" si="252"/>
        <v>4.3350412003698491</v>
      </c>
      <c r="Y2324" s="93">
        <f t="shared" si="251"/>
        <v>5.7322519811071304</v>
      </c>
      <c r="Z2324" s="93">
        <f t="shared" si="251"/>
        <v>7.5797924993430836</v>
      </c>
      <c r="AA2324" s="93">
        <f t="shared" si="251"/>
        <v>10.022806834461788</v>
      </c>
      <c r="AB2324" s="93">
        <f t="shared" si="251"/>
        <v>13.253219906697998</v>
      </c>
      <c r="AC2324" s="95">
        <f t="shared" si="251"/>
        <v>17.524815233529157</v>
      </c>
      <c r="AE2324" s="96"/>
    </row>
    <row r="2325" spans="3:31" ht="24.75" customHeight="1" x14ac:dyDescent="0.25">
      <c r="C2325" s="91">
        <f>ABS(E2325-Dashboard!$F$13)</f>
        <v>28.5356104670077</v>
      </c>
      <c r="D2325" s="92">
        <f t="shared" si="255"/>
        <v>0.32240622874312619</v>
      </c>
      <c r="E2325" s="93" cm="1">
        <f t="array" ref="E2325">SUM('DRE + DCF'!$S$41/TIR!S2325,'DRE + DCF'!$U$41:$AD$41/TIR!T2325:AC2325,TIR!F2325)</f>
        <v>20.974389532992298</v>
      </c>
      <c r="F2325" s="100">
        <f>'DRE + DCF'!$AE$38*'DRE + DCF'!$AE$39*(1+G2325)/(R2325-G2325)/AC2325</f>
        <v>5.6678658325431526</v>
      </c>
      <c r="G2325" s="92">
        <f>R2325*(1-'DRE + DCF'!$AE$39)</f>
        <v>0.19344373724587571</v>
      </c>
      <c r="H2325" s="94">
        <f t="shared" si="253"/>
        <v>0.32240622874312619</v>
      </c>
      <c r="I2325" s="94">
        <f t="shared" si="256"/>
        <v>0.32240622874312619</v>
      </c>
      <c r="J2325" s="94">
        <f t="shared" si="256"/>
        <v>0.32240622874312619</v>
      </c>
      <c r="K2325" s="94">
        <f t="shared" si="256"/>
        <v>0.32240622874312619</v>
      </c>
      <c r="L2325" s="94">
        <f t="shared" si="256"/>
        <v>0.32240622874312619</v>
      </c>
      <c r="M2325" s="94">
        <f t="shared" si="256"/>
        <v>0.32240622874312619</v>
      </c>
      <c r="N2325" s="94">
        <f t="shared" si="256"/>
        <v>0.32240622874312619</v>
      </c>
      <c r="O2325" s="94">
        <f t="shared" si="256"/>
        <v>0.32240622874312619</v>
      </c>
      <c r="P2325" s="94">
        <f t="shared" si="256"/>
        <v>0.32240622874312619</v>
      </c>
      <c r="Q2325" s="94">
        <f t="shared" si="256"/>
        <v>0.32240622874312619</v>
      </c>
      <c r="R2325" s="94">
        <f t="shared" si="256"/>
        <v>0.32240622874312619</v>
      </c>
      <c r="S2325" s="93">
        <f>(1+H2325)^((5-Dashboard!$F$9)*3/12)</f>
        <v>1.0723615198083123</v>
      </c>
      <c r="T2325" s="93">
        <f t="shared" si="252"/>
        <v>1.4180975532589575</v>
      </c>
      <c r="U2325" s="93">
        <f t="shared" si="252"/>
        <v>1.8753010373950325</v>
      </c>
      <c r="V2325" s="93">
        <f t="shared" si="252"/>
        <v>2.4799097726196373</v>
      </c>
      <c r="W2325" s="93">
        <f t="shared" si="252"/>
        <v>3.2794481300331579</v>
      </c>
      <c r="X2325" s="93">
        <f t="shared" si="252"/>
        <v>4.3367626339958454</v>
      </c>
      <c r="Y2325" s="93">
        <f t="shared" si="251"/>
        <v>5.734961919776552</v>
      </c>
      <c r="Z2325" s="93">
        <f t="shared" si="251"/>
        <v>7.5839493643171494</v>
      </c>
      <c r="AA2325" s="93">
        <f t="shared" si="251"/>
        <v>10.029061877845471</v>
      </c>
      <c r="AB2325" s="93">
        <f t="shared" si="251"/>
        <v>13.262493895713085</v>
      </c>
      <c r="AC2325" s="95">
        <f t="shared" si="251"/>
        <v>17.538404536358673</v>
      </c>
      <c r="AE2325" s="96"/>
    </row>
    <row r="2326" spans="3:31" ht="24.75" customHeight="1" x14ac:dyDescent="0.25">
      <c r="C2326" s="91">
        <f>ABS(E2326-Dashboard!$F$13)</f>
        <v>28.546177733034519</v>
      </c>
      <c r="D2326" s="92">
        <f t="shared" si="255"/>
        <v>0.32250622874312618</v>
      </c>
      <c r="E2326" s="93" cm="1">
        <f t="array" ref="E2326">SUM('DRE + DCF'!$S$41/TIR!S2326,'DRE + DCF'!$U$41:$AD$41/TIR!T2326:AC2326,TIR!F2326)</f>
        <v>20.963822266965479</v>
      </c>
      <c r="F2326" s="100">
        <f>'DRE + DCF'!$AE$38*'DRE + DCF'!$AE$39*(1+G2326)/(R2326-G2326)/AC2326</f>
        <v>5.6620030841362974</v>
      </c>
      <c r="G2326" s="92">
        <f>R2326*(1-'DRE + DCF'!$AE$39)</f>
        <v>0.19350373724587569</v>
      </c>
      <c r="H2326" s="94">
        <f t="shared" si="253"/>
        <v>0.32250622874312618</v>
      </c>
      <c r="I2326" s="94">
        <f t="shared" si="256"/>
        <v>0.32250622874312618</v>
      </c>
      <c r="J2326" s="94">
        <f t="shared" si="256"/>
        <v>0.32250622874312618</v>
      </c>
      <c r="K2326" s="94">
        <f t="shared" si="256"/>
        <v>0.32250622874312618</v>
      </c>
      <c r="L2326" s="94">
        <f t="shared" si="256"/>
        <v>0.32250622874312618</v>
      </c>
      <c r="M2326" s="94">
        <f t="shared" si="256"/>
        <v>0.32250622874312618</v>
      </c>
      <c r="N2326" s="94">
        <f t="shared" si="256"/>
        <v>0.32250622874312618</v>
      </c>
      <c r="O2326" s="94">
        <f t="shared" si="256"/>
        <v>0.32250622874312618</v>
      </c>
      <c r="P2326" s="94">
        <f t="shared" si="256"/>
        <v>0.32250622874312618</v>
      </c>
      <c r="Q2326" s="94">
        <f t="shared" si="256"/>
        <v>0.32250622874312618</v>
      </c>
      <c r="R2326" s="94">
        <f t="shared" si="256"/>
        <v>0.32250622874312618</v>
      </c>
      <c r="S2326" s="93">
        <f>(1+H2326)^((5-Dashboard!$F$9)*3/12)</f>
        <v>1.072381792155199</v>
      </c>
      <c r="T2326" s="93">
        <f t="shared" si="252"/>
        <v>1.4182315997159671</v>
      </c>
      <c r="U2326" s="93">
        <f t="shared" si="252"/>
        <v>1.8756201244246946</v>
      </c>
      <c r="V2326" s="93">
        <f t="shared" si="252"/>
        <v>2.480519297307616</v>
      </c>
      <c r="W2326" s="93">
        <f t="shared" si="252"/>
        <v>3.2805022212068446</v>
      </c>
      <c r="X2326" s="93">
        <f t="shared" si="252"/>
        <v>4.3384846209517125</v>
      </c>
      <c r="Y2326" s="93">
        <f t="shared" si="251"/>
        <v>5.7376729345149009</v>
      </c>
      <c r="Z2326" s="93">
        <f t="shared" si="251"/>
        <v>7.5881081943868072</v>
      </c>
      <c r="AA2326" s="93">
        <f t="shared" si="251"/>
        <v>10.03532035145331</v>
      </c>
      <c r="AB2326" s="93">
        <f t="shared" si="251"/>
        <v>13.27177367222966</v>
      </c>
      <c r="AC2326" s="95">
        <f t="shared" si="251"/>
        <v>17.552003347992759</v>
      </c>
      <c r="AE2326" s="96"/>
    </row>
    <row r="2327" spans="3:31" ht="24.75" customHeight="1" x14ac:dyDescent="0.25">
      <c r="C2327" s="91">
        <f>ABS(E2327-Dashboard!$F$13)</f>
        <v>28.556735596501863</v>
      </c>
      <c r="D2327" s="92">
        <f t="shared" si="255"/>
        <v>0.32260622874312617</v>
      </c>
      <c r="E2327" s="93" cm="1">
        <f t="array" ref="E2327">SUM('DRE + DCF'!$S$41/TIR!S2327,'DRE + DCF'!$U$41:$AD$41/TIR!T2327:AC2327,TIR!F2327)</f>
        <v>20.953264403498135</v>
      </c>
      <c r="F2327" s="100">
        <f>'DRE + DCF'!$AE$38*'DRE + DCF'!$AE$39*(1+G2327)/(R2327-G2327)/AC2327</f>
        <v>5.6561472610468266</v>
      </c>
      <c r="G2327" s="92">
        <f>R2327*(1-'DRE + DCF'!$AE$39)</f>
        <v>0.19356373724587569</v>
      </c>
      <c r="H2327" s="94">
        <f t="shared" si="253"/>
        <v>0.32260622874312617</v>
      </c>
      <c r="I2327" s="94">
        <f t="shared" si="256"/>
        <v>0.32260622874312617</v>
      </c>
      <c r="J2327" s="94">
        <f t="shared" si="256"/>
        <v>0.32260622874312617</v>
      </c>
      <c r="K2327" s="94">
        <f t="shared" si="256"/>
        <v>0.32260622874312617</v>
      </c>
      <c r="L2327" s="94">
        <f t="shared" si="256"/>
        <v>0.32260622874312617</v>
      </c>
      <c r="M2327" s="94">
        <f t="shared" si="256"/>
        <v>0.32260622874312617</v>
      </c>
      <c r="N2327" s="94">
        <f t="shared" si="256"/>
        <v>0.32260622874312617</v>
      </c>
      <c r="O2327" s="94">
        <f t="shared" si="256"/>
        <v>0.32260622874312617</v>
      </c>
      <c r="P2327" s="94">
        <f t="shared" si="256"/>
        <v>0.32260622874312617</v>
      </c>
      <c r="Q2327" s="94">
        <f t="shared" si="256"/>
        <v>0.32260622874312617</v>
      </c>
      <c r="R2327" s="94">
        <f t="shared" si="256"/>
        <v>0.32260622874312617</v>
      </c>
      <c r="S2327" s="93">
        <f>(1+H2327)^((5-Dashboard!$F$9)*3/12)</f>
        <v>1.0724020633524631</v>
      </c>
      <c r="T2327" s="93">
        <f t="shared" si="252"/>
        <v>1.4183656487069483</v>
      </c>
      <c r="U2327" s="93">
        <f t="shared" si="252"/>
        <v>1.8759392416150946</v>
      </c>
      <c r="V2327" s="93">
        <f t="shared" si="252"/>
        <v>2.4811289257037803</v>
      </c>
      <c r="W2327" s="93">
        <f t="shared" si="252"/>
        <v>3.2815565714505608</v>
      </c>
      <c r="X2327" s="93">
        <f t="shared" si="252"/>
        <v>4.3402071613734492</v>
      </c>
      <c r="Y2327" s="93">
        <f t="shared" si="251"/>
        <v>5.7403850256680462</v>
      </c>
      <c r="Z2327" s="93">
        <f t="shared" si="251"/>
        <v>7.5922689903323279</v>
      </c>
      <c r="AA2327" s="93">
        <f t="shared" si="251"/>
        <v>10.041582256906823</v>
      </c>
      <c r="AB2327" s="93">
        <f t="shared" si="251"/>
        <v>13.281059239421422</v>
      </c>
      <c r="AC2327" s="95">
        <f t="shared" si="251"/>
        <v>17.565611674365218</v>
      </c>
      <c r="AE2327" s="96"/>
    </row>
    <row r="2328" spans="3:31" ht="24.75" customHeight="1" x14ac:dyDescent="0.25">
      <c r="C2328" s="91">
        <f>ABS(E2328-Dashboard!$F$13)</f>
        <v>28.567284068426858</v>
      </c>
      <c r="D2328" s="92">
        <f t="shared" si="255"/>
        <v>0.32270622874312616</v>
      </c>
      <c r="E2328" s="93" cm="1">
        <f t="array" ref="E2328">SUM('DRE + DCF'!$S$41/TIR!S2328,'DRE + DCF'!$U$41:$AD$41/TIR!T2328:AC2328,TIR!F2328)</f>
        <v>20.94271593157314</v>
      </c>
      <c r="F2328" s="100">
        <f>'DRE + DCF'!$AE$38*'DRE + DCF'!$AE$39*(1+G2328)/(R2328-G2328)/AC2328</f>
        <v>5.6502983539451446</v>
      </c>
      <c r="G2328" s="92">
        <f>R2328*(1-'DRE + DCF'!$AE$39)</f>
        <v>0.1936237372458757</v>
      </c>
      <c r="H2328" s="94">
        <f t="shared" si="253"/>
        <v>0.32270622874312616</v>
      </c>
      <c r="I2328" s="94">
        <f t="shared" si="256"/>
        <v>0.32270622874312616</v>
      </c>
      <c r="J2328" s="94">
        <f t="shared" si="256"/>
        <v>0.32270622874312616</v>
      </c>
      <c r="K2328" s="94">
        <f t="shared" si="256"/>
        <v>0.32270622874312616</v>
      </c>
      <c r="L2328" s="94">
        <f t="shared" si="256"/>
        <v>0.32270622874312616</v>
      </c>
      <c r="M2328" s="94">
        <f t="shared" si="256"/>
        <v>0.32270622874312616</v>
      </c>
      <c r="N2328" s="94">
        <f t="shared" si="256"/>
        <v>0.32270622874312616</v>
      </c>
      <c r="O2328" s="94">
        <f t="shared" si="256"/>
        <v>0.32270622874312616</v>
      </c>
      <c r="P2328" s="94">
        <f t="shared" si="256"/>
        <v>0.32270622874312616</v>
      </c>
      <c r="Q2328" s="94">
        <f t="shared" si="256"/>
        <v>0.32270622874312616</v>
      </c>
      <c r="R2328" s="94">
        <f t="shared" si="256"/>
        <v>0.32270622874312616</v>
      </c>
      <c r="S2328" s="93">
        <f>(1+H2328)^((5-Dashboard!$F$9)*3/12)</f>
        <v>1.0724223334002569</v>
      </c>
      <c r="T2328" s="93">
        <f t="shared" si="252"/>
        <v>1.4184997002317574</v>
      </c>
      <c r="U2328" s="93">
        <f t="shared" si="252"/>
        <v>1.8762583889668027</v>
      </c>
      <c r="V2328" s="93">
        <f t="shared" si="252"/>
        <v>2.481738657817933</v>
      </c>
      <c r="W2328" s="93">
        <f t="shared" si="252"/>
        <v>3.2826111808083858</v>
      </c>
      <c r="X2328" s="93">
        <f t="shared" si="252"/>
        <v>4.34193025539708</v>
      </c>
      <c r="Y2328" s="93">
        <f t="shared" si="251"/>
        <v>5.7430981935819503</v>
      </c>
      <c r="Z2328" s="93">
        <f t="shared" si="251"/>
        <v>7.596431752934242</v>
      </c>
      <c r="AA2328" s="93">
        <f t="shared" si="251"/>
        <v>10.047847595828186</v>
      </c>
      <c r="AB2328" s="93">
        <f t="shared" si="251"/>
        <v>13.290350600463587</v>
      </c>
      <c r="AC2328" s="95">
        <f t="shared" si="251"/>
        <v>17.579229521413133</v>
      </c>
      <c r="AE2328" s="96"/>
    </row>
    <row r="2329" spans="3:31" ht="24.75" customHeight="1" x14ac:dyDescent="0.25">
      <c r="C2329" s="91">
        <f>ABS(E2329-Dashboard!$F$13)</f>
        <v>28.577823159810951</v>
      </c>
      <c r="D2329" s="92">
        <f t="shared" si="255"/>
        <v>0.32280622874312614</v>
      </c>
      <c r="E2329" s="93" cm="1">
        <f t="array" ref="E2329">SUM('DRE + DCF'!$S$41/TIR!S2329,'DRE + DCF'!$U$41:$AD$41/TIR!T2329:AC2329,TIR!F2329)</f>
        <v>20.932176840189047</v>
      </c>
      <c r="F2329" s="100">
        <f>'DRE + DCF'!$AE$38*'DRE + DCF'!$AE$39*(1+G2329)/(R2329-G2329)/AC2329</f>
        <v>5.6444563535159835</v>
      </c>
      <c r="G2329" s="92">
        <f>R2329*(1-'DRE + DCF'!$AE$39)</f>
        <v>0.19368373724587568</v>
      </c>
      <c r="H2329" s="94">
        <f t="shared" si="253"/>
        <v>0.32280622874312614</v>
      </c>
      <c r="I2329" s="94">
        <f t="shared" si="256"/>
        <v>0.32280622874312614</v>
      </c>
      <c r="J2329" s="94">
        <f t="shared" si="256"/>
        <v>0.32280622874312614</v>
      </c>
      <c r="K2329" s="94">
        <f t="shared" si="256"/>
        <v>0.32280622874312614</v>
      </c>
      <c r="L2329" s="94">
        <f t="shared" si="256"/>
        <v>0.32280622874312614</v>
      </c>
      <c r="M2329" s="94">
        <f t="shared" si="256"/>
        <v>0.32280622874312614</v>
      </c>
      <c r="N2329" s="94">
        <f t="shared" si="256"/>
        <v>0.32280622874312614</v>
      </c>
      <c r="O2329" s="94">
        <f t="shared" si="256"/>
        <v>0.32280622874312614</v>
      </c>
      <c r="P2329" s="94">
        <f t="shared" si="256"/>
        <v>0.32280622874312614</v>
      </c>
      <c r="Q2329" s="94">
        <f t="shared" si="256"/>
        <v>0.32280622874312614</v>
      </c>
      <c r="R2329" s="94">
        <f t="shared" si="256"/>
        <v>0.32280622874312614</v>
      </c>
      <c r="S2329" s="93">
        <f>(1+H2329)^((5-Dashboard!$F$9)*3/12)</f>
        <v>1.0724426022987326</v>
      </c>
      <c r="T2329" s="93">
        <f t="shared" si="252"/>
        <v>1.4186337542902507</v>
      </c>
      <c r="U2329" s="93">
        <f t="shared" si="252"/>
        <v>1.8765775664803892</v>
      </c>
      <c r="V2329" s="93">
        <f t="shared" si="252"/>
        <v>2.4823484936598765</v>
      </c>
      <c r="W2329" s="93">
        <f t="shared" si="252"/>
        <v>3.2836660493244012</v>
      </c>
      <c r="X2329" s="93">
        <f t="shared" si="252"/>
        <v>4.3436539031586516</v>
      </c>
      <c r="Y2329" s="93">
        <f t="shared" si="251"/>
        <v>5.7458124386026563</v>
      </c>
      <c r="Z2329" s="93">
        <f t="shared" si="251"/>
        <v>7.6005964829733248</v>
      </c>
      <c r="AA2329" s="93">
        <f t="shared" si="251"/>
        <v>10.054116369840212</v>
      </c>
      <c r="AB2329" s="93">
        <f t="shared" si="251"/>
        <v>13.299647758532862</v>
      </c>
      <c r="AC2329" s="95">
        <f t="shared" si="251"/>
        <v>17.592856895076824</v>
      </c>
      <c r="AE2329" s="96"/>
    </row>
    <row r="2330" spans="3:31" ht="24.75" customHeight="1" x14ac:dyDescent="0.25">
      <c r="C2330" s="91">
        <f>ABS(E2330-Dashboard!$F$13)</f>
        <v>28.588352881639899</v>
      </c>
      <c r="D2330" s="92">
        <f t="shared" si="255"/>
        <v>0.32290622874312613</v>
      </c>
      <c r="E2330" s="93" cm="1">
        <f t="array" ref="E2330">SUM('DRE + DCF'!$S$41/TIR!S2330,'DRE + DCF'!$U$41:$AD$41/TIR!T2330:AC2330,TIR!F2330)</f>
        <v>20.921647118360099</v>
      </c>
      <c r="F2330" s="100">
        <f>'DRE + DCF'!$AE$38*'DRE + DCF'!$AE$39*(1+G2330)/(R2330-G2330)/AC2330</f>
        <v>5.6386212504583835</v>
      </c>
      <c r="G2330" s="92">
        <f>R2330*(1-'DRE + DCF'!$AE$39)</f>
        <v>0.19374373724587568</v>
      </c>
      <c r="H2330" s="94">
        <f t="shared" si="253"/>
        <v>0.32290622874312613</v>
      </c>
      <c r="I2330" s="94">
        <f t="shared" si="256"/>
        <v>0.32290622874312613</v>
      </c>
      <c r="J2330" s="94">
        <f t="shared" si="256"/>
        <v>0.32290622874312613</v>
      </c>
      <c r="K2330" s="94">
        <f t="shared" si="256"/>
        <v>0.32290622874312613</v>
      </c>
      <c r="L2330" s="94">
        <f t="shared" si="256"/>
        <v>0.32290622874312613</v>
      </c>
      <c r="M2330" s="94">
        <f t="shared" si="256"/>
        <v>0.32290622874312613</v>
      </c>
      <c r="N2330" s="94">
        <f t="shared" si="256"/>
        <v>0.32290622874312613</v>
      </c>
      <c r="O2330" s="94">
        <f t="shared" si="256"/>
        <v>0.32290622874312613</v>
      </c>
      <c r="P2330" s="94">
        <f t="shared" si="256"/>
        <v>0.32290622874312613</v>
      </c>
      <c r="Q2330" s="94">
        <f t="shared" si="256"/>
        <v>0.32290622874312613</v>
      </c>
      <c r="R2330" s="94">
        <f t="shared" si="256"/>
        <v>0.32290622874312613</v>
      </c>
      <c r="S2330" s="93">
        <f>(1+H2330)^((5-Dashboard!$F$9)*3/12)</f>
        <v>1.0724628700480416</v>
      </c>
      <c r="T2330" s="93">
        <f t="shared" si="252"/>
        <v>1.4187678108822841</v>
      </c>
      <c r="U2330" s="93">
        <f t="shared" si="252"/>
        <v>1.8768967741564233</v>
      </c>
      <c r="V2330" s="93">
        <f t="shared" si="252"/>
        <v>2.4829584332394128</v>
      </c>
      <c r="W2330" s="93">
        <f t="shared" si="252"/>
        <v>3.2847211770426927</v>
      </c>
      <c r="X2330" s="93">
        <f t="shared" si="252"/>
        <v>4.3453781047942313</v>
      </c>
      <c r="Y2330" s="93">
        <f t="shared" si="251"/>
        <v>5.7485277610762893</v>
      </c>
      <c r="Z2330" s="93">
        <f t="shared" si="251"/>
        <v>7.6047631812306005</v>
      </c>
      <c r="AA2330" s="93">
        <f t="shared" si="251"/>
        <v>10.060388580566352</v>
      </c>
      <c r="AB2330" s="93">
        <f t="shared" si="251"/>
        <v>13.308950716807445</v>
      </c>
      <c r="AC2330" s="95">
        <f t="shared" si="251"/>
        <v>17.606493801299862</v>
      </c>
      <c r="AE2330" s="96"/>
    </row>
    <row r="2331" spans="3:31" ht="24.75" customHeight="1" x14ac:dyDescent="0.25">
      <c r="C2331" s="91">
        <f>ABS(E2331-Dashboard!$F$13)</f>
        <v>28.598873244883862</v>
      </c>
      <c r="D2331" s="92">
        <f t="shared" si="255"/>
        <v>0.32300622874312612</v>
      </c>
      <c r="E2331" s="93" cm="1">
        <f t="array" ref="E2331">SUM('DRE + DCF'!$S$41/TIR!S2331,'DRE + DCF'!$U$41:$AD$41/TIR!T2331:AC2331,TIR!F2331)</f>
        <v>20.911126755116136</v>
      </c>
      <c r="F2331" s="100">
        <f>'DRE + DCF'!$AE$38*'DRE + DCF'!$AE$39*(1+G2331)/(R2331-G2331)/AC2331</f>
        <v>5.6327930354856477</v>
      </c>
      <c r="G2331" s="92">
        <f>R2331*(1-'DRE + DCF'!$AE$39)</f>
        <v>0.19380373724587566</v>
      </c>
      <c r="H2331" s="94">
        <f t="shared" si="253"/>
        <v>0.32300622874312612</v>
      </c>
      <c r="I2331" s="94">
        <f t="shared" si="256"/>
        <v>0.32300622874312612</v>
      </c>
      <c r="J2331" s="94">
        <f t="shared" si="256"/>
        <v>0.32300622874312612</v>
      </c>
      <c r="K2331" s="94">
        <f t="shared" si="256"/>
        <v>0.32300622874312612</v>
      </c>
      <c r="L2331" s="94">
        <f t="shared" si="256"/>
        <v>0.32300622874312612</v>
      </c>
      <c r="M2331" s="94">
        <f t="shared" si="256"/>
        <v>0.32300622874312612</v>
      </c>
      <c r="N2331" s="94">
        <f t="shared" si="256"/>
        <v>0.32300622874312612</v>
      </c>
      <c r="O2331" s="94">
        <f t="shared" si="256"/>
        <v>0.32300622874312612</v>
      </c>
      <c r="P2331" s="94">
        <f t="shared" si="256"/>
        <v>0.32300622874312612</v>
      </c>
      <c r="Q2331" s="94">
        <f t="shared" si="256"/>
        <v>0.32300622874312612</v>
      </c>
      <c r="R2331" s="94">
        <f t="shared" si="256"/>
        <v>0.32300622874312612</v>
      </c>
      <c r="S2331" s="93">
        <f>(1+H2331)^((5-Dashboard!$F$9)*3/12)</f>
        <v>1.0724831366483367</v>
      </c>
      <c r="T2331" s="93">
        <f t="shared" si="252"/>
        <v>1.4189018700077147</v>
      </c>
      <c r="U2331" s="93">
        <f t="shared" si="252"/>
        <v>1.8772160119954759</v>
      </c>
      <c r="V2331" s="93">
        <f t="shared" si="252"/>
        <v>2.4835684765663455</v>
      </c>
      <c r="W2331" s="93">
        <f t="shared" si="252"/>
        <v>3.2857765640073517</v>
      </c>
      <c r="X2331" s="93">
        <f t="shared" si="252"/>
        <v>4.3471028604399136</v>
      </c>
      <c r="Y2331" s="93">
        <f t="shared" si="251"/>
        <v>5.7512441613490664</v>
      </c>
      <c r="Z2331" s="93">
        <f t="shared" si="251"/>
        <v>7.6089318484873516</v>
      </c>
      <c r="AA2331" s="93">
        <f t="shared" si="251"/>
        <v>10.066664229630714</v>
      </c>
      <c r="AB2331" s="93">
        <f t="shared" si="251"/>
        <v>13.318259478467057</v>
      </c>
      <c r="AC2331" s="95">
        <f t="shared" si="251"/>
        <v>17.620140246029095</v>
      </c>
      <c r="AE2331" s="96"/>
    </row>
    <row r="2332" spans="3:31" ht="24.75" customHeight="1" x14ac:dyDescent="0.25">
      <c r="C2332" s="91">
        <f>ABS(E2332-Dashboard!$F$13)</f>
        <v>28.609384260497361</v>
      </c>
      <c r="D2332" s="92">
        <f t="shared" si="255"/>
        <v>0.32310622874312611</v>
      </c>
      <c r="E2332" s="93" cm="1">
        <f t="array" ref="E2332">SUM('DRE + DCF'!$S$41/TIR!S2332,'DRE + DCF'!$U$41:$AD$41/TIR!T2332:AC2332,TIR!F2332)</f>
        <v>20.900615739502637</v>
      </c>
      <c r="F2332" s="100">
        <f>'DRE + DCF'!$AE$38*'DRE + DCF'!$AE$39*(1+G2332)/(R2332-G2332)/AC2332</f>
        <v>5.6269716993253356</v>
      </c>
      <c r="G2332" s="92">
        <f>R2332*(1-'DRE + DCF'!$AE$39)</f>
        <v>0.19386373724587566</v>
      </c>
      <c r="H2332" s="94">
        <f t="shared" si="253"/>
        <v>0.32310622874312611</v>
      </c>
      <c r="I2332" s="94">
        <f t="shared" si="256"/>
        <v>0.32310622874312611</v>
      </c>
      <c r="J2332" s="94">
        <f t="shared" si="256"/>
        <v>0.32310622874312611</v>
      </c>
      <c r="K2332" s="94">
        <f t="shared" si="256"/>
        <v>0.32310622874312611</v>
      </c>
      <c r="L2332" s="94">
        <f t="shared" si="256"/>
        <v>0.32310622874312611</v>
      </c>
      <c r="M2332" s="94">
        <f t="shared" si="256"/>
        <v>0.32310622874312611</v>
      </c>
      <c r="N2332" s="94">
        <f t="shared" si="256"/>
        <v>0.32310622874312611</v>
      </c>
      <c r="O2332" s="94">
        <f t="shared" si="256"/>
        <v>0.32310622874312611</v>
      </c>
      <c r="P2332" s="94">
        <f t="shared" si="256"/>
        <v>0.32310622874312611</v>
      </c>
      <c r="Q2332" s="94">
        <f t="shared" si="256"/>
        <v>0.32310622874312611</v>
      </c>
      <c r="R2332" s="94">
        <f t="shared" si="256"/>
        <v>0.32310622874312611</v>
      </c>
      <c r="S2332" s="93">
        <f>(1+H2332)^((5-Dashboard!$F$9)*3/12)</f>
        <v>1.0725034020997695</v>
      </c>
      <c r="T2332" s="93">
        <f t="shared" si="252"/>
        <v>1.4190359316663985</v>
      </c>
      <c r="U2332" s="93">
        <f t="shared" si="252"/>
        <v>1.8775352799981169</v>
      </c>
      <c r="V2332" s="93">
        <f t="shared" si="252"/>
        <v>2.4841786236504779</v>
      </c>
      <c r="W2332" s="93">
        <f t="shared" si="252"/>
        <v>3.2868322102624736</v>
      </c>
      <c r="X2332" s="93">
        <f t="shared" si="252"/>
        <v>4.3488281702318154</v>
      </c>
      <c r="Y2332" s="93">
        <f t="shared" si="251"/>
        <v>5.7539616397672866</v>
      </c>
      <c r="Z2332" s="93">
        <f t="shared" si="251"/>
        <v>7.6131024855251086</v>
      </c>
      <c r="AA2332" s="93">
        <f t="shared" si="251"/>
        <v>10.072943318658046</v>
      </c>
      <c r="AB2332" s="93">
        <f t="shared" si="251"/>
        <v>13.327574046692916</v>
      </c>
      <c r="AC2332" s="95">
        <f t="shared" si="251"/>
        <v>17.633796235214628</v>
      </c>
      <c r="AE2332" s="96"/>
    </row>
    <row r="2333" spans="3:31" ht="24.75" customHeight="1" x14ac:dyDescent="0.25">
      <c r="C2333" s="91">
        <f>ABS(E2333-Dashboard!$F$13)</f>
        <v>28.619885939419351</v>
      </c>
      <c r="D2333" s="92">
        <f t="shared" si="255"/>
        <v>0.3232062287431261</v>
      </c>
      <c r="E2333" s="93" cm="1">
        <f t="array" ref="E2333">SUM('DRE + DCF'!$S$41/TIR!S2333,'DRE + DCF'!$U$41:$AD$41/TIR!T2333:AC2333,TIR!F2333)</f>
        <v>20.890114060580647</v>
      </c>
      <c r="F2333" s="100">
        <f>'DRE + DCF'!$AE$38*'DRE + DCF'!$AE$39*(1+G2333)/(R2333-G2333)/AC2333</f>
        <v>5.6211572327192281</v>
      </c>
      <c r="G2333" s="92">
        <f>R2333*(1-'DRE + DCF'!$AE$39)</f>
        <v>0.19392373724587567</v>
      </c>
      <c r="H2333" s="94">
        <f t="shared" si="253"/>
        <v>0.3232062287431261</v>
      </c>
      <c r="I2333" s="94">
        <f t="shared" si="256"/>
        <v>0.3232062287431261</v>
      </c>
      <c r="J2333" s="94">
        <f t="shared" si="256"/>
        <v>0.3232062287431261</v>
      </c>
      <c r="K2333" s="94">
        <f t="shared" si="256"/>
        <v>0.3232062287431261</v>
      </c>
      <c r="L2333" s="94">
        <f t="shared" si="256"/>
        <v>0.3232062287431261</v>
      </c>
      <c r="M2333" s="94">
        <f t="shared" si="256"/>
        <v>0.3232062287431261</v>
      </c>
      <c r="N2333" s="94">
        <f t="shared" si="256"/>
        <v>0.3232062287431261</v>
      </c>
      <c r="O2333" s="94">
        <f t="shared" si="256"/>
        <v>0.3232062287431261</v>
      </c>
      <c r="P2333" s="94">
        <f t="shared" si="256"/>
        <v>0.3232062287431261</v>
      </c>
      <c r="Q2333" s="94">
        <f t="shared" si="256"/>
        <v>0.3232062287431261</v>
      </c>
      <c r="R2333" s="94">
        <f t="shared" si="256"/>
        <v>0.3232062287431261</v>
      </c>
      <c r="S2333" s="93">
        <f>(1+H2333)^((5-Dashboard!$F$9)*3/12)</f>
        <v>1.0725236664024917</v>
      </c>
      <c r="T2333" s="93">
        <f t="shared" si="252"/>
        <v>1.4191699958581918</v>
      </c>
      <c r="U2333" s="93">
        <f t="shared" si="252"/>
        <v>1.8778545781649159</v>
      </c>
      <c r="V2333" s="93">
        <f t="shared" si="252"/>
        <v>2.484788874501612</v>
      </c>
      <c r="W2333" s="93">
        <f t="shared" si="252"/>
        <v>3.2878881158521547</v>
      </c>
      <c r="X2333" s="93">
        <f t="shared" si="252"/>
        <v>4.3505540343060725</v>
      </c>
      <c r="Y2333" s="93">
        <f t="shared" ref="Y2333:AC2383" si="257">(X2333)*(1+N2333)</f>
        <v>5.7566801966773307</v>
      </c>
      <c r="Z2333" s="93">
        <f t="shared" si="257"/>
        <v>7.6172750931256479</v>
      </c>
      <c r="AA2333" s="93">
        <f t="shared" si="257"/>
        <v>10.079225849273733</v>
      </c>
      <c r="AB2333" s="93">
        <f t="shared" si="257"/>
        <v>13.336894424667729</v>
      </c>
      <c r="AC2333" s="95">
        <f t="shared" si="257"/>
        <v>17.647461774809809</v>
      </c>
      <c r="AE2333" s="96"/>
    </row>
    <row r="2334" spans="3:31" ht="24.75" customHeight="1" x14ac:dyDescent="0.25">
      <c r="C2334" s="91">
        <f>ABS(E2334-Dashboard!$F$13)</f>
        <v>28.630378292573241</v>
      </c>
      <c r="D2334" s="92">
        <f t="shared" si="255"/>
        <v>0.32330622874312609</v>
      </c>
      <c r="E2334" s="93" cm="1">
        <f t="array" ref="E2334">SUM('DRE + DCF'!$S$41/TIR!S2334,'DRE + DCF'!$U$41:$AD$41/TIR!T2334:AC2334,TIR!F2334)</f>
        <v>20.879621707426757</v>
      </c>
      <c r="F2334" s="100">
        <f>'DRE + DCF'!$AE$38*'DRE + DCF'!$AE$39*(1+G2334)/(R2334-G2334)/AC2334</f>
        <v>5.6153496264233018</v>
      </c>
      <c r="G2334" s="92">
        <f>R2334*(1-'DRE + DCF'!$AE$39)</f>
        <v>0.19398373724587564</v>
      </c>
      <c r="H2334" s="94">
        <f t="shared" si="253"/>
        <v>0.32330622874312609</v>
      </c>
      <c r="I2334" s="94">
        <f t="shared" si="256"/>
        <v>0.32330622874312609</v>
      </c>
      <c r="J2334" s="94">
        <f t="shared" si="256"/>
        <v>0.32330622874312609</v>
      </c>
      <c r="K2334" s="94">
        <f t="shared" si="256"/>
        <v>0.32330622874312609</v>
      </c>
      <c r="L2334" s="94">
        <f t="shared" si="256"/>
        <v>0.32330622874312609</v>
      </c>
      <c r="M2334" s="94">
        <f t="shared" si="256"/>
        <v>0.32330622874312609</v>
      </c>
      <c r="N2334" s="94">
        <f t="shared" si="256"/>
        <v>0.32330622874312609</v>
      </c>
      <c r="O2334" s="94">
        <f t="shared" si="256"/>
        <v>0.32330622874312609</v>
      </c>
      <c r="P2334" s="94">
        <f t="shared" si="256"/>
        <v>0.32330622874312609</v>
      </c>
      <c r="Q2334" s="94">
        <f t="shared" si="256"/>
        <v>0.32330622874312609</v>
      </c>
      <c r="R2334" s="94">
        <f t="shared" si="256"/>
        <v>0.32330622874312609</v>
      </c>
      <c r="S2334" s="93">
        <f>(1+H2334)^((5-Dashboard!$F$9)*3/12)</f>
        <v>1.0725439295566557</v>
      </c>
      <c r="T2334" s="93">
        <f t="shared" ref="T2334:X2384" si="258">(S2334)*(1+I2334)</f>
        <v>1.4193040625829512</v>
      </c>
      <c r="U2334" s="93">
        <f t="shared" si="258"/>
        <v>1.8781739064964429</v>
      </c>
      <c r="V2334" s="93">
        <f t="shared" si="258"/>
        <v>2.4853992291295524</v>
      </c>
      <c r="W2334" s="93">
        <f t="shared" si="258"/>
        <v>3.2889442808205005</v>
      </c>
      <c r="X2334" s="93">
        <f t="shared" si="258"/>
        <v>4.3522804527988495</v>
      </c>
      <c r="Y2334" s="93">
        <f t="shared" si="257"/>
        <v>5.7593998324256708</v>
      </c>
      <c r="Z2334" s="93">
        <f t="shared" si="257"/>
        <v>7.621449672071007</v>
      </c>
      <c r="AA2334" s="93">
        <f t="shared" si="257"/>
        <v>10.08551182310382</v>
      </c>
      <c r="AB2334" s="93">
        <f t="shared" si="257"/>
        <v>13.346220615575726</v>
      </c>
      <c r="AC2334" s="95">
        <f t="shared" si="257"/>
        <v>17.661136870771276</v>
      </c>
      <c r="AE2334" s="96"/>
    </row>
    <row r="2335" spans="3:31" ht="24.75" customHeight="1" x14ac:dyDescent="0.25">
      <c r="C2335" s="91">
        <f>ABS(E2335-Dashboard!$F$13)</f>
        <v>28.64086133086688</v>
      </c>
      <c r="D2335" s="92">
        <f t="shared" si="255"/>
        <v>0.32340622874312608</v>
      </c>
      <c r="E2335" s="93" cm="1">
        <f t="array" ref="E2335">SUM('DRE + DCF'!$S$41/TIR!S2335,'DRE + DCF'!$U$41:$AD$41/TIR!T2335:AC2335,TIR!F2335)</f>
        <v>20.869138669133118</v>
      </c>
      <c r="F2335" s="100">
        <f>'DRE + DCF'!$AE$38*'DRE + DCF'!$AE$39*(1+G2335)/(R2335-G2335)/AC2335</f>
        <v>5.6095488712077151</v>
      </c>
      <c r="G2335" s="92">
        <f>R2335*(1-'DRE + DCF'!$AE$39)</f>
        <v>0.19404373724587565</v>
      </c>
      <c r="H2335" s="94">
        <f t="shared" si="253"/>
        <v>0.32340622874312608</v>
      </c>
      <c r="I2335" s="94">
        <f t="shared" si="256"/>
        <v>0.32340622874312608</v>
      </c>
      <c r="J2335" s="94">
        <f t="shared" si="256"/>
        <v>0.32340622874312608</v>
      </c>
      <c r="K2335" s="94">
        <f t="shared" si="256"/>
        <v>0.32340622874312608</v>
      </c>
      <c r="L2335" s="94">
        <f t="shared" si="256"/>
        <v>0.32340622874312608</v>
      </c>
      <c r="M2335" s="94">
        <f t="shared" si="256"/>
        <v>0.32340622874312608</v>
      </c>
      <c r="N2335" s="94">
        <f t="shared" si="256"/>
        <v>0.32340622874312608</v>
      </c>
      <c r="O2335" s="94">
        <f t="shared" si="256"/>
        <v>0.32340622874312608</v>
      </c>
      <c r="P2335" s="94">
        <f t="shared" si="256"/>
        <v>0.32340622874312608</v>
      </c>
      <c r="Q2335" s="94">
        <f t="shared" si="256"/>
        <v>0.32340622874312608</v>
      </c>
      <c r="R2335" s="94">
        <f t="shared" si="256"/>
        <v>0.32340622874312608</v>
      </c>
      <c r="S2335" s="93">
        <f>(1+H2335)^((5-Dashboard!$F$9)*3/12)</f>
        <v>1.0725641915624131</v>
      </c>
      <c r="T2335" s="93">
        <f t="shared" si="258"/>
        <v>1.4194381318405329</v>
      </c>
      <c r="U2335" s="93">
        <f t="shared" si="258"/>
        <v>1.8784932649932677</v>
      </c>
      <c r="V2335" s="93">
        <f t="shared" si="258"/>
        <v>2.4860096875441022</v>
      </c>
      <c r="W2335" s="93">
        <f t="shared" si="258"/>
        <v>3.2900007052116176</v>
      </c>
      <c r="X2335" s="93">
        <f t="shared" si="258"/>
        <v>4.3540074258463317</v>
      </c>
      <c r="Y2335" s="93">
        <f t="shared" si="257"/>
        <v>5.7621205473588599</v>
      </c>
      <c r="Z2335" s="93">
        <f t="shared" si="257"/>
        <v>7.6256262231434659</v>
      </c>
      <c r="AA2335" s="93">
        <f t="shared" si="257"/>
        <v>10.091801241774983</v>
      </c>
      <c r="AB2335" s="93">
        <f t="shared" si="257"/>
        <v>13.355552622602627</v>
      </c>
      <c r="AC2335" s="95">
        <f t="shared" si="257"/>
        <v>17.67482152905891</v>
      </c>
      <c r="AE2335" s="96"/>
    </row>
    <row r="2336" spans="3:31" ht="24.75" customHeight="1" x14ac:dyDescent="0.25">
      <c r="C2336" s="91">
        <f>ABS(E2336-Dashboard!$F$13)</f>
        <v>28.651335065192644</v>
      </c>
      <c r="D2336" s="92">
        <f t="shared" si="255"/>
        <v>0.32350622874312607</v>
      </c>
      <c r="E2336" s="93" cm="1">
        <f t="array" ref="E2336">SUM('DRE + DCF'!$S$41/TIR!S2336,'DRE + DCF'!$U$41:$AD$41/TIR!T2336:AC2336,TIR!F2336)</f>
        <v>20.858664934807354</v>
      </c>
      <c r="F2336" s="100">
        <f>'DRE + DCF'!$AE$38*'DRE + DCF'!$AE$39*(1+G2336)/(R2336-G2336)/AC2336</f>
        <v>5.6037549578567694</v>
      </c>
      <c r="G2336" s="92">
        <f>R2336*(1-'DRE + DCF'!$AE$39)</f>
        <v>0.19410373724587562</v>
      </c>
      <c r="H2336" s="94">
        <f t="shared" si="253"/>
        <v>0.32350622874312607</v>
      </c>
      <c r="I2336" s="94">
        <f t="shared" si="256"/>
        <v>0.32350622874312607</v>
      </c>
      <c r="J2336" s="94">
        <f t="shared" si="256"/>
        <v>0.32350622874312607</v>
      </c>
      <c r="K2336" s="94">
        <f t="shared" si="256"/>
        <v>0.32350622874312607</v>
      </c>
      <c r="L2336" s="94">
        <f t="shared" si="256"/>
        <v>0.32350622874312607</v>
      </c>
      <c r="M2336" s="94">
        <f t="shared" si="256"/>
        <v>0.32350622874312607</v>
      </c>
      <c r="N2336" s="94">
        <f t="shared" si="256"/>
        <v>0.32350622874312607</v>
      </c>
      <c r="O2336" s="94">
        <f t="shared" si="256"/>
        <v>0.32350622874312607</v>
      </c>
      <c r="P2336" s="94">
        <f t="shared" si="256"/>
        <v>0.32350622874312607</v>
      </c>
      <c r="Q2336" s="94">
        <f t="shared" si="256"/>
        <v>0.32350622874312607</v>
      </c>
      <c r="R2336" s="94">
        <f t="shared" si="256"/>
        <v>0.32350622874312607</v>
      </c>
      <c r="S2336" s="93">
        <f>(1+H2336)^((5-Dashboard!$F$9)*3/12)</f>
        <v>1.072584452419916</v>
      </c>
      <c r="T2336" s="93">
        <f t="shared" si="258"/>
        <v>1.4195722036307938</v>
      </c>
      <c r="U2336" s="93">
        <f t="shared" si="258"/>
        <v>1.8788126536559611</v>
      </c>
      <c r="V2336" s="93">
        <f t="shared" si="258"/>
        <v>2.4866202497550662</v>
      </c>
      <c r="W2336" s="93">
        <f t="shared" si="258"/>
        <v>3.2910573890696178</v>
      </c>
      <c r="X2336" s="93">
        <f t="shared" si="258"/>
        <v>4.3557349535847285</v>
      </c>
      <c r="Y2336" s="93">
        <f t="shared" si="257"/>
        <v>5.7648423418235391</v>
      </c>
      <c r="Z2336" s="93">
        <f t="shared" si="257"/>
        <v>7.6298047471255632</v>
      </c>
      <c r="AA2336" s="93">
        <f t="shared" si="257"/>
        <v>10.098094106914555</v>
      </c>
      <c r="AB2336" s="93">
        <f t="shared" si="257"/>
        <v>13.364890448935668</v>
      </c>
      <c r="AC2336" s="95">
        <f t="shared" si="257"/>
        <v>17.688515755635873</v>
      </c>
      <c r="AE2336" s="96"/>
    </row>
    <row r="2337" spans="3:31" ht="24.75" customHeight="1" x14ac:dyDescent="0.25">
      <c r="C2337" s="91">
        <f>ABS(E2337-Dashboard!$F$13)</f>
        <v>28.661799506427403</v>
      </c>
      <c r="D2337" s="92">
        <f t="shared" si="255"/>
        <v>0.32360622874312606</v>
      </c>
      <c r="E2337" s="93" cm="1">
        <f t="array" ref="E2337">SUM('DRE + DCF'!$S$41/TIR!S2337,'DRE + DCF'!$U$41:$AD$41/TIR!T2337:AC2337,TIR!F2337)</f>
        <v>20.848200493572595</v>
      </c>
      <c r="F2337" s="100">
        <f>'DRE + DCF'!$AE$38*'DRE + DCF'!$AE$39*(1+G2337)/(R2337-G2337)/AC2337</f>
        <v>5.5979678771688999</v>
      </c>
      <c r="G2337" s="92">
        <f>R2337*(1-'DRE + DCF'!$AE$39)</f>
        <v>0.19416373724587563</v>
      </c>
      <c r="H2337" s="94">
        <f t="shared" si="253"/>
        <v>0.32360622874312606</v>
      </c>
      <c r="I2337" s="94">
        <f t="shared" si="256"/>
        <v>0.32360622874312606</v>
      </c>
      <c r="J2337" s="94">
        <f t="shared" si="256"/>
        <v>0.32360622874312606</v>
      </c>
      <c r="K2337" s="94">
        <f t="shared" si="256"/>
        <v>0.32360622874312606</v>
      </c>
      <c r="L2337" s="94">
        <f t="shared" si="256"/>
        <v>0.32360622874312606</v>
      </c>
      <c r="M2337" s="94">
        <f t="shared" si="256"/>
        <v>0.32360622874312606</v>
      </c>
      <c r="N2337" s="94">
        <f t="shared" si="256"/>
        <v>0.32360622874312606</v>
      </c>
      <c r="O2337" s="94">
        <f t="shared" si="256"/>
        <v>0.32360622874312606</v>
      </c>
      <c r="P2337" s="94">
        <f t="shared" si="256"/>
        <v>0.32360622874312606</v>
      </c>
      <c r="Q2337" s="94">
        <f t="shared" si="256"/>
        <v>0.32360622874312606</v>
      </c>
      <c r="R2337" s="94">
        <f t="shared" si="256"/>
        <v>0.32360622874312606</v>
      </c>
      <c r="S2337" s="93">
        <f>(1+H2337)^((5-Dashboard!$F$9)*3/12)</f>
        <v>1.0726047121293159</v>
      </c>
      <c r="T2337" s="93">
        <f t="shared" si="258"/>
        <v>1.4197062779535901</v>
      </c>
      <c r="U2337" s="93">
        <f t="shared" si="258"/>
        <v>1.8791320724850917</v>
      </c>
      <c r="V2337" s="93">
        <f t="shared" si="258"/>
        <v>2.4872309157722468</v>
      </c>
      <c r="W2337" s="93">
        <f t="shared" si="258"/>
        <v>3.2921143324386155</v>
      </c>
      <c r="X2337" s="93">
        <f t="shared" si="258"/>
        <v>4.3574630361502695</v>
      </c>
      <c r="Y2337" s="93">
        <f t="shared" si="257"/>
        <v>5.7675652161664299</v>
      </c>
      <c r="Z2337" s="93">
        <f t="shared" si="257"/>
        <v>7.6339852448000807</v>
      </c>
      <c r="AA2337" s="93">
        <f t="shared" si="257"/>
        <v>10.104390420150505</v>
      </c>
      <c r="AB2337" s="93">
        <f t="shared" si="257"/>
        <v>13.374234097763582</v>
      </c>
      <c r="AC2337" s="95">
        <f t="shared" si="257"/>
        <v>17.702219556468581</v>
      </c>
      <c r="AE2337" s="96"/>
    </row>
    <row r="2338" spans="3:31" ht="24.75" customHeight="1" x14ac:dyDescent="0.25">
      <c r="C2338" s="91">
        <f>ABS(E2338-Dashboard!$F$13)</f>
        <v>28.672254665432604</v>
      </c>
      <c r="D2338" s="92">
        <f t="shared" si="255"/>
        <v>0.32370622874312605</v>
      </c>
      <c r="E2338" s="93" cm="1">
        <f t="array" ref="E2338">SUM('DRE + DCF'!$S$41/TIR!S2338,'DRE + DCF'!$U$41:$AD$41/TIR!T2338:AC2338,TIR!F2338)</f>
        <v>20.837745334567394</v>
      </c>
      <c r="F2338" s="100">
        <f>'DRE + DCF'!$AE$38*'DRE + DCF'!$AE$39*(1+G2338)/(R2338-G2338)/AC2338</f>
        <v>5.5921876199566372</v>
      </c>
      <c r="G2338" s="92">
        <f>R2338*(1-'DRE + DCF'!$AE$39)</f>
        <v>0.19422373724587563</v>
      </c>
      <c r="H2338" s="94">
        <f t="shared" si="253"/>
        <v>0.32370622874312605</v>
      </c>
      <c r="I2338" s="94">
        <f t="shared" si="256"/>
        <v>0.32370622874312605</v>
      </c>
      <c r="J2338" s="94">
        <f t="shared" si="256"/>
        <v>0.32370622874312605</v>
      </c>
      <c r="K2338" s="94">
        <f t="shared" si="256"/>
        <v>0.32370622874312605</v>
      </c>
      <c r="L2338" s="94">
        <f t="shared" si="256"/>
        <v>0.32370622874312605</v>
      </c>
      <c r="M2338" s="94">
        <f t="shared" si="256"/>
        <v>0.32370622874312605</v>
      </c>
      <c r="N2338" s="94">
        <f t="shared" si="256"/>
        <v>0.32370622874312605</v>
      </c>
      <c r="O2338" s="94">
        <f t="shared" si="256"/>
        <v>0.32370622874312605</v>
      </c>
      <c r="P2338" s="94">
        <f t="shared" si="256"/>
        <v>0.32370622874312605</v>
      </c>
      <c r="Q2338" s="94">
        <f t="shared" si="256"/>
        <v>0.32370622874312605</v>
      </c>
      <c r="R2338" s="94">
        <f t="shared" si="256"/>
        <v>0.32370622874312605</v>
      </c>
      <c r="S2338" s="93">
        <f>(1+H2338)^((5-Dashboard!$F$9)*3/12)</f>
        <v>1.0726249706907649</v>
      </c>
      <c r="T2338" s="93">
        <f t="shared" si="258"/>
        <v>1.4198403548087786</v>
      </c>
      <c r="U2338" s="93">
        <f t="shared" si="258"/>
        <v>1.8794515214812302</v>
      </c>
      <c r="V2338" s="93">
        <f t="shared" si="258"/>
        <v>2.4878416856054497</v>
      </c>
      <c r="W2338" s="93">
        <f t="shared" si="258"/>
        <v>3.2931715353627316</v>
      </c>
      <c r="X2338" s="93">
        <f t="shared" si="258"/>
        <v>4.3591916736792111</v>
      </c>
      <c r="Y2338" s="93">
        <f t="shared" si="257"/>
        <v>5.770289170734344</v>
      </c>
      <c r="Z2338" s="93">
        <f t="shared" si="257"/>
        <v>7.6381677169500586</v>
      </c>
      <c r="AA2338" s="93">
        <f t="shared" si="257"/>
        <v>10.110690183111455</v>
      </c>
      <c r="AB2338" s="93">
        <f t="shared" si="257"/>
        <v>13.38358357227661</v>
      </c>
      <c r="AC2338" s="95">
        <f t="shared" si="257"/>
        <v>17.715932937526727</v>
      </c>
      <c r="AE2338" s="96"/>
    </row>
    <row r="2339" spans="3:31" ht="24.75" customHeight="1" x14ac:dyDescent="0.25">
      <c r="C2339" s="91">
        <f>ABS(E2339-Dashboard!$F$13)</f>
        <v>28.682700553054236</v>
      </c>
      <c r="D2339" s="92">
        <f t="shared" si="255"/>
        <v>0.32380622874312603</v>
      </c>
      <c r="E2339" s="93" cm="1">
        <f t="array" ref="E2339">SUM('DRE + DCF'!$S$41/TIR!S2339,'DRE + DCF'!$U$41:$AD$41/TIR!T2339:AC2339,TIR!F2339)</f>
        <v>20.827299446945762</v>
      </c>
      <c r="F2339" s="100">
        <f>'DRE + DCF'!$AE$38*'DRE + DCF'!$AE$39*(1+G2339)/(R2339-G2339)/AC2339</f>
        <v>5.5864141770465841</v>
      </c>
      <c r="G2339" s="92">
        <f>R2339*(1-'DRE + DCF'!$AE$39)</f>
        <v>0.19428373724587561</v>
      </c>
      <c r="H2339" s="94">
        <f t="shared" si="253"/>
        <v>0.32380622874312603</v>
      </c>
      <c r="I2339" s="94">
        <f t="shared" si="256"/>
        <v>0.32380622874312603</v>
      </c>
      <c r="J2339" s="94">
        <f t="shared" si="256"/>
        <v>0.32380622874312603</v>
      </c>
      <c r="K2339" s="94">
        <f t="shared" si="256"/>
        <v>0.32380622874312603</v>
      </c>
      <c r="L2339" s="94">
        <f t="shared" si="256"/>
        <v>0.32380622874312603</v>
      </c>
      <c r="M2339" s="94">
        <f t="shared" si="256"/>
        <v>0.32380622874312603</v>
      </c>
      <c r="N2339" s="94">
        <f t="shared" si="256"/>
        <v>0.32380622874312603</v>
      </c>
      <c r="O2339" s="94">
        <f t="shared" si="256"/>
        <v>0.32380622874312603</v>
      </c>
      <c r="P2339" s="94">
        <f t="shared" si="256"/>
        <v>0.32380622874312603</v>
      </c>
      <c r="Q2339" s="94">
        <f t="shared" si="256"/>
        <v>0.32380622874312603</v>
      </c>
      <c r="R2339" s="94">
        <f t="shared" si="256"/>
        <v>0.32380622874312603</v>
      </c>
      <c r="S2339" s="93">
        <f>(1+H2339)^((5-Dashboard!$F$9)*3/12)</f>
        <v>1.0726452281044143</v>
      </c>
      <c r="T2339" s="93">
        <f t="shared" si="258"/>
        <v>1.4199744341962148</v>
      </c>
      <c r="U2339" s="93">
        <f t="shared" si="258"/>
        <v>1.8797710006449453</v>
      </c>
      <c r="V2339" s="93">
        <f t="shared" si="258"/>
        <v>2.4884525592644775</v>
      </c>
      <c r="W2339" s="93">
        <f t="shared" si="258"/>
        <v>3.2942289978860884</v>
      </c>
      <c r="X2339" s="93">
        <f t="shared" si="258"/>
        <v>4.36092086630783</v>
      </c>
      <c r="Y2339" s="93">
        <f t="shared" si="257"/>
        <v>5.7730142058741745</v>
      </c>
      <c r="Z2339" s="93">
        <f t="shared" si="257"/>
        <v>7.6423521643587833</v>
      </c>
      <c r="AA2339" s="93">
        <f t="shared" si="257"/>
        <v>10.116993397426668</v>
      </c>
      <c r="AB2339" s="93">
        <f t="shared" si="257"/>
        <v>13.392938875666504</v>
      </c>
      <c r="AC2339" s="95">
        <f t="shared" si="257"/>
        <v>17.729655904783275</v>
      </c>
      <c r="AE2339" s="96"/>
    </row>
    <row r="2340" spans="3:31" ht="24.75" customHeight="1" x14ac:dyDescent="0.25">
      <c r="C2340" s="91">
        <f>ABS(E2340-Dashboard!$F$13)</f>
        <v>28.693137180122918</v>
      </c>
      <c r="D2340" s="92">
        <f t="shared" si="255"/>
        <v>0.32390622874312602</v>
      </c>
      <c r="E2340" s="93" cm="1">
        <f t="array" ref="E2340">SUM('DRE + DCF'!$S$41/TIR!S2340,'DRE + DCF'!$U$41:$AD$41/TIR!T2340:AC2340,TIR!F2340)</f>
        <v>20.81686281987708</v>
      </c>
      <c r="F2340" s="100">
        <f>'DRE + DCF'!$AE$38*'DRE + DCF'!$AE$39*(1+G2340)/(R2340-G2340)/AC2340</f>
        <v>5.5806475392794006</v>
      </c>
      <c r="G2340" s="92">
        <f>R2340*(1-'DRE + DCF'!$AE$39)</f>
        <v>0.19434373724587561</v>
      </c>
      <c r="H2340" s="94">
        <f t="shared" si="253"/>
        <v>0.32390622874312602</v>
      </c>
      <c r="I2340" s="94">
        <f t="shared" si="256"/>
        <v>0.32390622874312602</v>
      </c>
      <c r="J2340" s="94">
        <f t="shared" si="256"/>
        <v>0.32390622874312602</v>
      </c>
      <c r="K2340" s="94">
        <f t="shared" si="256"/>
        <v>0.32390622874312602</v>
      </c>
      <c r="L2340" s="94">
        <f t="shared" si="256"/>
        <v>0.32390622874312602</v>
      </c>
      <c r="M2340" s="94">
        <f t="shared" si="256"/>
        <v>0.32390622874312602</v>
      </c>
      <c r="N2340" s="94">
        <f t="shared" si="256"/>
        <v>0.32390622874312602</v>
      </c>
      <c r="O2340" s="94">
        <f t="shared" si="256"/>
        <v>0.32390622874312602</v>
      </c>
      <c r="P2340" s="94">
        <f t="shared" si="256"/>
        <v>0.32390622874312602</v>
      </c>
      <c r="Q2340" s="94">
        <f t="shared" si="256"/>
        <v>0.32390622874312602</v>
      </c>
      <c r="R2340" s="94">
        <f t="shared" si="256"/>
        <v>0.32390622874312602</v>
      </c>
      <c r="S2340" s="93">
        <f>(1+H2340)^((5-Dashboard!$F$9)*3/12)</f>
        <v>1.0726654843704164</v>
      </c>
      <c r="T2340" s="93">
        <f t="shared" si="258"/>
        <v>1.4201085161157565</v>
      </c>
      <c r="U2340" s="93">
        <f t="shared" si="258"/>
        <v>1.8800905099768079</v>
      </c>
      <c r="V2340" s="93">
        <f t="shared" si="258"/>
        <v>2.4890635367591365</v>
      </c>
      <c r="W2340" s="93">
        <f t="shared" si="258"/>
        <v>3.2952867200528155</v>
      </c>
      <c r="X2340" s="93">
        <f t="shared" si="258"/>
        <v>4.3626506141724279</v>
      </c>
      <c r="Y2340" s="93">
        <f t="shared" si="257"/>
        <v>5.7757403219329015</v>
      </c>
      <c r="Z2340" s="93">
        <f t="shared" si="257"/>
        <v>7.646538587809796</v>
      </c>
      <c r="AA2340" s="93">
        <f t="shared" si="257"/>
        <v>10.123300064726056</v>
      </c>
      <c r="AB2340" s="93">
        <f t="shared" si="257"/>
        <v>13.402300011126517</v>
      </c>
      <c r="AC2340" s="95">
        <f t="shared" si="257"/>
        <v>17.743388464214462</v>
      </c>
      <c r="AE2340" s="96"/>
    </row>
    <row r="2341" spans="3:31" ht="24.75" customHeight="1" x14ac:dyDescent="0.25">
      <c r="C2341" s="91">
        <f>ABS(E2341-Dashboard!$F$13)</f>
        <v>28.703564557453877</v>
      </c>
      <c r="D2341" s="92">
        <f t="shared" si="255"/>
        <v>0.32400622874312601</v>
      </c>
      <c r="E2341" s="93" cm="1">
        <f t="array" ref="E2341">SUM('DRE + DCF'!$S$41/TIR!S2341,'DRE + DCF'!$U$41:$AD$41/TIR!T2341:AC2341,TIR!F2341)</f>
        <v>20.806435442546121</v>
      </c>
      <c r="F2341" s="100">
        <f>'DRE + DCF'!$AE$38*'DRE + DCF'!$AE$39*(1+G2341)/(R2341-G2341)/AC2341</f>
        <v>5.5748876975097694</v>
      </c>
      <c r="G2341" s="92">
        <f>R2341*(1-'DRE + DCF'!$AE$39)</f>
        <v>0.19440373724587559</v>
      </c>
      <c r="H2341" s="94">
        <f t="shared" si="253"/>
        <v>0.32400622874312601</v>
      </c>
      <c r="I2341" s="94">
        <f t="shared" si="256"/>
        <v>0.32400622874312601</v>
      </c>
      <c r="J2341" s="94">
        <f t="shared" si="256"/>
        <v>0.32400622874312601</v>
      </c>
      <c r="K2341" s="94">
        <f t="shared" si="256"/>
        <v>0.32400622874312601</v>
      </c>
      <c r="L2341" s="94">
        <f t="shared" si="256"/>
        <v>0.32400622874312601</v>
      </c>
      <c r="M2341" s="94">
        <f t="shared" si="256"/>
        <v>0.32400622874312601</v>
      </c>
      <c r="N2341" s="94">
        <f t="shared" si="256"/>
        <v>0.32400622874312601</v>
      </c>
      <c r="O2341" s="94">
        <f t="shared" si="256"/>
        <v>0.32400622874312601</v>
      </c>
      <c r="P2341" s="94">
        <f t="shared" si="256"/>
        <v>0.32400622874312601</v>
      </c>
      <c r="Q2341" s="94">
        <f t="shared" si="256"/>
        <v>0.32400622874312601</v>
      </c>
      <c r="R2341" s="94">
        <f t="shared" si="256"/>
        <v>0.32400622874312601</v>
      </c>
      <c r="S2341" s="93">
        <f>(1+H2341)^((5-Dashboard!$F$9)*3/12)</f>
        <v>1.0726857394889227</v>
      </c>
      <c r="T2341" s="93">
        <f t="shared" si="258"/>
        <v>1.4202426005672597</v>
      </c>
      <c r="U2341" s="93">
        <f t="shared" si="258"/>
        <v>1.8804100494773874</v>
      </c>
      <c r="V2341" s="93">
        <f t="shared" si="258"/>
        <v>2.4896746180992309</v>
      </c>
      <c r="W2341" s="93">
        <f t="shared" si="258"/>
        <v>3.2963447019070453</v>
      </c>
      <c r="X2341" s="93">
        <f t="shared" si="258"/>
        <v>4.3643809174093313</v>
      </c>
      <c r="Y2341" s="93">
        <f t="shared" si="257"/>
        <v>5.7784675192575934</v>
      </c>
      <c r="Z2341" s="93">
        <f t="shared" si="257"/>
        <v>7.6507269880868929</v>
      </c>
      <c r="AA2341" s="93">
        <f t="shared" si="257"/>
        <v>10.129610186640182</v>
      </c>
      <c r="AB2341" s="93">
        <f t="shared" si="257"/>
        <v>13.41166698185142</v>
      </c>
      <c r="AC2341" s="95">
        <f t="shared" si="257"/>
        <v>17.757130621799803</v>
      </c>
      <c r="AE2341" s="96"/>
    </row>
    <row r="2342" spans="3:31" ht="24.75" customHeight="1" x14ac:dyDescent="0.25">
      <c r="C2342" s="91">
        <f>ABS(E2342-Dashboard!$F$13)</f>
        <v>28.713982695846983</v>
      </c>
      <c r="D2342" s="92">
        <f t="shared" si="255"/>
        <v>0.324106228743126</v>
      </c>
      <c r="E2342" s="93" cm="1">
        <f t="array" ref="E2342">SUM('DRE + DCF'!$S$41/TIR!S2342,'DRE + DCF'!$U$41:$AD$41/TIR!T2342:AC2342,TIR!F2342)</f>
        <v>20.796017304153015</v>
      </c>
      <c r="F2342" s="100">
        <f>'DRE + DCF'!$AE$38*'DRE + DCF'!$AE$39*(1+G2342)/(R2342-G2342)/AC2342</f>
        <v>5.569134642606385</v>
      </c>
      <c r="G2342" s="92">
        <f>R2342*(1-'DRE + DCF'!$AE$39)</f>
        <v>0.1944637372458756</v>
      </c>
      <c r="H2342" s="94">
        <f t="shared" si="253"/>
        <v>0.324106228743126</v>
      </c>
      <c r="I2342" s="94">
        <f t="shared" si="256"/>
        <v>0.324106228743126</v>
      </c>
      <c r="J2342" s="94">
        <f t="shared" si="256"/>
        <v>0.324106228743126</v>
      </c>
      <c r="K2342" s="94">
        <f t="shared" si="256"/>
        <v>0.324106228743126</v>
      </c>
      <c r="L2342" s="94">
        <f t="shared" si="256"/>
        <v>0.324106228743126</v>
      </c>
      <c r="M2342" s="94">
        <f t="shared" si="256"/>
        <v>0.324106228743126</v>
      </c>
      <c r="N2342" s="94">
        <f t="shared" si="256"/>
        <v>0.324106228743126</v>
      </c>
      <c r="O2342" s="94">
        <f t="shared" si="256"/>
        <v>0.324106228743126</v>
      </c>
      <c r="P2342" s="94">
        <f t="shared" si="256"/>
        <v>0.324106228743126</v>
      </c>
      <c r="Q2342" s="94">
        <f t="shared" si="256"/>
        <v>0.324106228743126</v>
      </c>
      <c r="R2342" s="94">
        <f t="shared" si="256"/>
        <v>0.324106228743126</v>
      </c>
      <c r="S2342" s="93">
        <f>(1+H2342)^((5-Dashboard!$F$9)*3/12)</f>
        <v>1.0727059934600847</v>
      </c>
      <c r="T2342" s="93">
        <f t="shared" si="258"/>
        <v>1.420376687550581</v>
      </c>
      <c r="U2342" s="93">
        <f t="shared" si="258"/>
        <v>1.8807296191472531</v>
      </c>
      <c r="V2342" s="93">
        <f t="shared" si="258"/>
        <v>2.4902858032945652</v>
      </c>
      <c r="W2342" s="93">
        <f t="shared" si="258"/>
        <v>3.2974029434929126</v>
      </c>
      <c r="X2342" s="93">
        <f t="shared" si="258"/>
        <v>4.3661117761548836</v>
      </c>
      <c r="Y2342" s="93">
        <f t="shared" si="257"/>
        <v>5.7811957981953945</v>
      </c>
      <c r="Z2342" s="93">
        <f t="shared" si="257"/>
        <v>7.6549173659741099</v>
      </c>
      <c r="AA2342" s="93">
        <f t="shared" si="257"/>
        <v>10.135923764800243</v>
      </c>
      <c r="AB2342" s="93">
        <f t="shared" si="257"/>
        <v>13.421039791037478</v>
      </c>
      <c r="AC2342" s="95">
        <f t="shared" si="257"/>
        <v>17.770882383522068</v>
      </c>
      <c r="AE2342" s="96"/>
    </row>
    <row r="2343" spans="3:31" ht="24.75" customHeight="1" x14ac:dyDescent="0.25">
      <c r="C2343" s="91">
        <f>ABS(E2343-Dashboard!$F$13)</f>
        <v>28.724391606086808</v>
      </c>
      <c r="D2343" s="92">
        <f t="shared" si="255"/>
        <v>0.32420622874312599</v>
      </c>
      <c r="E2343" s="93" cm="1">
        <f t="array" ref="E2343">SUM('DRE + DCF'!$S$41/TIR!S2343,'DRE + DCF'!$U$41:$AD$41/TIR!T2343:AC2343,TIR!F2343)</f>
        <v>20.78560839391319</v>
      </c>
      <c r="F2343" s="100">
        <f>'DRE + DCF'!$AE$38*'DRE + DCF'!$AE$39*(1+G2343)/(R2343-G2343)/AC2343</f>
        <v>5.5633883654519076</v>
      </c>
      <c r="G2343" s="92">
        <f>R2343*(1-'DRE + DCF'!$AE$39)</f>
        <v>0.1945237372458756</v>
      </c>
      <c r="H2343" s="94">
        <f t="shared" si="253"/>
        <v>0.32420622874312599</v>
      </c>
      <c r="I2343" s="94">
        <f t="shared" si="256"/>
        <v>0.32420622874312599</v>
      </c>
      <c r="J2343" s="94">
        <f t="shared" si="256"/>
        <v>0.32420622874312599</v>
      </c>
      <c r="K2343" s="94">
        <f t="shared" si="256"/>
        <v>0.32420622874312599</v>
      </c>
      <c r="L2343" s="94">
        <f t="shared" si="256"/>
        <v>0.32420622874312599</v>
      </c>
      <c r="M2343" s="94">
        <f t="shared" si="256"/>
        <v>0.32420622874312599</v>
      </c>
      <c r="N2343" s="94">
        <f t="shared" si="256"/>
        <v>0.32420622874312599</v>
      </c>
      <c r="O2343" s="94">
        <f t="shared" si="256"/>
        <v>0.32420622874312599</v>
      </c>
      <c r="P2343" s="94">
        <f t="shared" si="256"/>
        <v>0.32420622874312599</v>
      </c>
      <c r="Q2343" s="94">
        <f t="shared" si="256"/>
        <v>0.32420622874312599</v>
      </c>
      <c r="R2343" s="94">
        <f t="shared" si="256"/>
        <v>0.32420622874312599</v>
      </c>
      <c r="S2343" s="93">
        <f>(1+H2343)^((5-Dashboard!$F$9)*3/12)</f>
        <v>1.0727262462840541</v>
      </c>
      <c r="T2343" s="93">
        <f t="shared" si="258"/>
        <v>1.4205107770655772</v>
      </c>
      <c r="U2343" s="93">
        <f t="shared" si="258"/>
        <v>1.8810492189869754</v>
      </c>
      <c r="V2343" s="93">
        <f t="shared" si="258"/>
        <v>2.4908970923549454</v>
      </c>
      <c r="W2343" s="93">
        <f t="shared" si="258"/>
        <v>3.2984614448545604</v>
      </c>
      <c r="X2343" s="93">
        <f t="shared" si="258"/>
        <v>4.36784319054546</v>
      </c>
      <c r="Y2343" s="93">
        <f t="shared" si="257"/>
        <v>5.7839251590935463</v>
      </c>
      <c r="Z2343" s="93">
        <f t="shared" si="257"/>
        <v>7.6591097222557503</v>
      </c>
      <c r="AA2343" s="93">
        <f t="shared" si="257"/>
        <v>10.142240800838099</v>
      </c>
      <c r="AB2343" s="93">
        <f t="shared" si="257"/>
        <v>13.43041844188248</v>
      </c>
      <c r="AC2343" s="95">
        <f t="shared" si="257"/>
        <v>17.78464375536733</v>
      </c>
      <c r="AE2343" s="96"/>
    </row>
    <row r="2344" spans="3:31" ht="24.75" customHeight="1" x14ac:dyDescent="0.25">
      <c r="C2344" s="91">
        <f>ABS(E2344-Dashboard!$F$13)</f>
        <v>28.734791298942596</v>
      </c>
      <c r="D2344" s="92">
        <f t="shared" si="255"/>
        <v>0.32430622874312598</v>
      </c>
      <c r="E2344" s="93" cm="1">
        <f t="array" ref="E2344">SUM('DRE + DCF'!$S$41/TIR!S2344,'DRE + DCF'!$U$41:$AD$41/TIR!T2344:AC2344,TIR!F2344)</f>
        <v>20.775208701057402</v>
      </c>
      <c r="F2344" s="100">
        <f>'DRE + DCF'!$AE$38*'DRE + DCF'!$AE$39*(1+G2344)/(R2344-G2344)/AC2344</f>
        <v>5.5576488569429587</v>
      </c>
      <c r="G2344" s="92">
        <f>R2344*(1-'DRE + DCF'!$AE$39)</f>
        <v>0.19458373724587558</v>
      </c>
      <c r="H2344" s="94">
        <f t="shared" si="253"/>
        <v>0.32430622874312598</v>
      </c>
      <c r="I2344" s="94">
        <f t="shared" si="256"/>
        <v>0.32430622874312598</v>
      </c>
      <c r="J2344" s="94">
        <f t="shared" si="256"/>
        <v>0.32430622874312598</v>
      </c>
      <c r="K2344" s="94">
        <f t="shared" si="256"/>
        <v>0.32430622874312598</v>
      </c>
      <c r="L2344" s="94">
        <f t="shared" si="256"/>
        <v>0.32430622874312598</v>
      </c>
      <c r="M2344" s="94">
        <f t="shared" si="256"/>
        <v>0.32430622874312598</v>
      </c>
      <c r="N2344" s="94">
        <f t="shared" si="256"/>
        <v>0.32430622874312598</v>
      </c>
      <c r="O2344" s="94">
        <f t="shared" si="256"/>
        <v>0.32430622874312598</v>
      </c>
      <c r="P2344" s="94">
        <f t="shared" si="256"/>
        <v>0.32430622874312598</v>
      </c>
      <c r="Q2344" s="94">
        <f t="shared" si="256"/>
        <v>0.32430622874312598</v>
      </c>
      <c r="R2344" s="94">
        <f t="shared" si="256"/>
        <v>0.32430622874312598</v>
      </c>
      <c r="S2344" s="93">
        <f>(1+H2344)^((5-Dashboard!$F$9)*3/12)</f>
        <v>1.0727464979609824</v>
      </c>
      <c r="T2344" s="93">
        <f t="shared" si="258"/>
        <v>1.4206448691121041</v>
      </c>
      <c r="U2344" s="93">
        <f t="shared" si="258"/>
        <v>1.8813688489971223</v>
      </c>
      <c r="V2344" s="93">
        <f t="shared" si="258"/>
        <v>2.4915084852901748</v>
      </c>
      <c r="W2344" s="93">
        <f t="shared" si="258"/>
        <v>3.2995202060361297</v>
      </c>
      <c r="X2344" s="93">
        <f t="shared" si="258"/>
        <v>4.3695751607174493</v>
      </c>
      <c r="Y2344" s="93">
        <f t="shared" si="257"/>
        <v>5.7866556022993638</v>
      </c>
      <c r="Z2344" s="93">
        <f t="shared" si="257"/>
        <v>7.6633040577163527</v>
      </c>
      <c r="AA2344" s="93">
        <f t="shared" si="257"/>
        <v>10.148561296386237</v>
      </c>
      <c r="AB2344" s="93">
        <f t="shared" si="257"/>
        <v>13.439802937585707</v>
      </c>
      <c r="AC2344" s="95">
        <f t="shared" si="257"/>
        <v>17.798414743324916</v>
      </c>
      <c r="AE2344" s="96"/>
    </row>
    <row r="2345" spans="3:31" ht="24.75" customHeight="1" x14ac:dyDescent="0.25">
      <c r="C2345" s="91">
        <f>ABS(E2345-Dashboard!$F$13)</f>
        <v>28.745181785168345</v>
      </c>
      <c r="D2345" s="92">
        <f t="shared" si="255"/>
        <v>0.32440622874312597</v>
      </c>
      <c r="E2345" s="93" cm="1">
        <f t="array" ref="E2345">SUM('DRE + DCF'!$S$41/TIR!S2345,'DRE + DCF'!$U$41:$AD$41/TIR!T2345:AC2345,TIR!F2345)</f>
        <v>20.764818214831653</v>
      </c>
      <c r="F2345" s="100">
        <f>'DRE + DCF'!$AE$38*'DRE + DCF'!$AE$39*(1+G2345)/(R2345-G2345)/AC2345</f>
        <v>5.5519161079900874</v>
      </c>
      <c r="G2345" s="92">
        <f>R2345*(1-'DRE + DCF'!$AE$39)</f>
        <v>0.19464373724587558</v>
      </c>
      <c r="H2345" s="94">
        <f t="shared" si="253"/>
        <v>0.32440622874312597</v>
      </c>
      <c r="I2345" s="94">
        <f t="shared" si="256"/>
        <v>0.32440622874312597</v>
      </c>
      <c r="J2345" s="94">
        <f t="shared" si="256"/>
        <v>0.32440622874312597</v>
      </c>
      <c r="K2345" s="94">
        <f t="shared" si="256"/>
        <v>0.32440622874312597</v>
      </c>
      <c r="L2345" s="94">
        <f t="shared" si="256"/>
        <v>0.32440622874312597</v>
      </c>
      <c r="M2345" s="94">
        <f t="shared" si="256"/>
        <v>0.32440622874312597</v>
      </c>
      <c r="N2345" s="94">
        <f t="shared" si="256"/>
        <v>0.32440622874312597</v>
      </c>
      <c r="O2345" s="94">
        <f t="shared" si="256"/>
        <v>0.32440622874312597</v>
      </c>
      <c r="P2345" s="94">
        <f t="shared" si="256"/>
        <v>0.32440622874312597</v>
      </c>
      <c r="Q2345" s="94">
        <f t="shared" ref="I2345:R2371" si="259">$D2345</f>
        <v>0.32440622874312597</v>
      </c>
      <c r="R2345" s="94">
        <f t="shared" si="259"/>
        <v>0.32440622874312597</v>
      </c>
      <c r="S2345" s="93">
        <f>(1+H2345)^((5-Dashboard!$F$9)*3/12)</f>
        <v>1.0727667484910215</v>
      </c>
      <c r="T2345" s="93">
        <f t="shared" si="258"/>
        <v>1.4207789636900192</v>
      </c>
      <c r="U2345" s="93">
        <f t="shared" si="258"/>
        <v>1.8816885091782651</v>
      </c>
      <c r="V2345" s="93">
        <f t="shared" si="258"/>
        <v>2.492119982110061</v>
      </c>
      <c r="W2345" s="93">
        <f t="shared" si="258"/>
        <v>3.3005792270817724</v>
      </c>
      <c r="X2345" s="93">
        <f t="shared" si="258"/>
        <v>4.3713076868072722</v>
      </c>
      <c r="Y2345" s="93">
        <f t="shared" si="257"/>
        <v>5.7893871281602571</v>
      </c>
      <c r="Z2345" s="93">
        <f t="shared" si="257"/>
        <v>7.6675003731407223</v>
      </c>
      <c r="AA2345" s="93">
        <f t="shared" si="257"/>
        <v>10.154885253077815</v>
      </c>
      <c r="AB2345" s="93">
        <f t="shared" si="257"/>
        <v>13.449193281347974</v>
      </c>
      <c r="AC2345" s="95">
        <f t="shared" si="257"/>
        <v>17.812195353387459</v>
      </c>
      <c r="AE2345" s="96"/>
    </row>
    <row r="2346" spans="3:31" ht="24.75" customHeight="1" x14ac:dyDescent="0.25">
      <c r="C2346" s="91">
        <f>ABS(E2346-Dashboard!$F$13)</f>
        <v>28.755563075502799</v>
      </c>
      <c r="D2346" s="92">
        <f t="shared" si="255"/>
        <v>0.32450622874312596</v>
      </c>
      <c r="E2346" s="93" cm="1">
        <f t="array" ref="E2346">SUM('DRE + DCF'!$S$41/TIR!S2346,'DRE + DCF'!$U$41:$AD$41/TIR!T2346:AC2346,TIR!F2346)</f>
        <v>20.754436924497199</v>
      </c>
      <c r="F2346" s="100">
        <f>'DRE + DCF'!$AE$38*'DRE + DCF'!$AE$39*(1+G2346)/(R2346-G2346)/AC2346</f>
        <v>5.5461901095177453</v>
      </c>
      <c r="G2346" s="92">
        <f>R2346*(1-'DRE + DCF'!$AE$39)</f>
        <v>0.19470373724587556</v>
      </c>
      <c r="H2346" s="94">
        <f t="shared" si="253"/>
        <v>0.32450622874312596</v>
      </c>
      <c r="I2346" s="94">
        <f t="shared" si="259"/>
        <v>0.32450622874312596</v>
      </c>
      <c r="J2346" s="94">
        <f t="shared" si="259"/>
        <v>0.32450622874312596</v>
      </c>
      <c r="K2346" s="94">
        <f t="shared" si="259"/>
        <v>0.32450622874312596</v>
      </c>
      <c r="L2346" s="94">
        <f t="shared" si="259"/>
        <v>0.32450622874312596</v>
      </c>
      <c r="M2346" s="94">
        <f t="shared" si="259"/>
        <v>0.32450622874312596</v>
      </c>
      <c r="N2346" s="94">
        <f t="shared" si="259"/>
        <v>0.32450622874312596</v>
      </c>
      <c r="O2346" s="94">
        <f t="shared" si="259"/>
        <v>0.32450622874312596</v>
      </c>
      <c r="P2346" s="94">
        <f t="shared" si="259"/>
        <v>0.32450622874312596</v>
      </c>
      <c r="Q2346" s="94">
        <f t="shared" si="259"/>
        <v>0.32450622874312596</v>
      </c>
      <c r="R2346" s="94">
        <f t="shared" si="259"/>
        <v>0.32450622874312596</v>
      </c>
      <c r="S2346" s="93">
        <f>(1+H2346)^((5-Dashboard!$F$9)*3/12)</f>
        <v>1.0727869978743227</v>
      </c>
      <c r="T2346" s="93">
        <f t="shared" si="258"/>
        <v>1.4209130607991791</v>
      </c>
      <c r="U2346" s="93">
        <f t="shared" si="258"/>
        <v>1.8820081995309728</v>
      </c>
      <c r="V2346" s="93">
        <f t="shared" si="258"/>
        <v>2.4927315828244092</v>
      </c>
      <c r="W2346" s="93">
        <f t="shared" si="258"/>
        <v>3.3016385080356412</v>
      </c>
      <c r="X2346" s="93">
        <f t="shared" si="258"/>
        <v>4.373040768951368</v>
      </c>
      <c r="Y2346" s="93">
        <f t="shared" si="257"/>
        <v>5.7921197370237163</v>
      </c>
      <c r="Z2346" s="93">
        <f t="shared" si="257"/>
        <v>7.6716986693139093</v>
      </c>
      <c r="AA2346" s="93">
        <f t="shared" si="257"/>
        <v>10.161212672546624</v>
      </c>
      <c r="AB2346" s="93">
        <f t="shared" si="257"/>
        <v>13.458589476371589</v>
      </c>
      <c r="AC2346" s="95">
        <f t="shared" si="257"/>
        <v>17.825985591550857</v>
      </c>
      <c r="AE2346" s="96"/>
    </row>
    <row r="2347" spans="3:31" ht="24.75" customHeight="1" x14ac:dyDescent="0.25">
      <c r="C2347" s="91">
        <f>ABS(E2347-Dashboard!$F$13)</f>
        <v>28.765935180669459</v>
      </c>
      <c r="D2347" s="92">
        <f t="shared" si="255"/>
        <v>0.32460622874312595</v>
      </c>
      <c r="E2347" s="93" cm="1">
        <f t="array" ref="E2347">SUM('DRE + DCF'!$S$41/TIR!S2347,'DRE + DCF'!$U$41:$AD$41/TIR!T2347:AC2347,TIR!F2347)</f>
        <v>20.744064819330539</v>
      </c>
      <c r="F2347" s="100">
        <f>'DRE + DCF'!$AE$38*'DRE + DCF'!$AE$39*(1+G2347)/(R2347-G2347)/AC2347</f>
        <v>5.5404708524642734</v>
      </c>
      <c r="G2347" s="92">
        <f>R2347*(1-'DRE + DCF'!$AE$39)</f>
        <v>0.19476373724587556</v>
      </c>
      <c r="H2347" s="94">
        <f t="shared" si="253"/>
        <v>0.32460622874312595</v>
      </c>
      <c r="I2347" s="94">
        <f t="shared" si="259"/>
        <v>0.32460622874312595</v>
      </c>
      <c r="J2347" s="94">
        <f t="shared" si="259"/>
        <v>0.32460622874312595</v>
      </c>
      <c r="K2347" s="94">
        <f t="shared" si="259"/>
        <v>0.32460622874312595</v>
      </c>
      <c r="L2347" s="94">
        <f t="shared" si="259"/>
        <v>0.32460622874312595</v>
      </c>
      <c r="M2347" s="94">
        <f t="shared" si="259"/>
        <v>0.32460622874312595</v>
      </c>
      <c r="N2347" s="94">
        <f t="shared" si="259"/>
        <v>0.32460622874312595</v>
      </c>
      <c r="O2347" s="94">
        <f t="shared" si="259"/>
        <v>0.32460622874312595</v>
      </c>
      <c r="P2347" s="94">
        <f t="shared" si="259"/>
        <v>0.32460622874312595</v>
      </c>
      <c r="Q2347" s="94">
        <f t="shared" si="259"/>
        <v>0.32460622874312595</v>
      </c>
      <c r="R2347" s="94">
        <f t="shared" si="259"/>
        <v>0.32460622874312595</v>
      </c>
      <c r="S2347" s="93">
        <f>(1+H2347)^((5-Dashboard!$F$9)*3/12)</f>
        <v>1.0728072461110376</v>
      </c>
      <c r="T2347" s="93">
        <f t="shared" si="258"/>
        <v>1.4210471604394401</v>
      </c>
      <c r="U2347" s="93">
        <f t="shared" si="258"/>
        <v>1.8823279200558147</v>
      </c>
      <c r="V2347" s="93">
        <f t="shared" si="258"/>
        <v>2.4933432874430248</v>
      </c>
      <c r="W2347" s="93">
        <f t="shared" si="258"/>
        <v>3.3026980489418931</v>
      </c>
      <c r="X2347" s="93">
        <f t="shared" si="258"/>
        <v>4.3747744072862007</v>
      </c>
      <c r="Y2347" s="93">
        <f t="shared" si="257"/>
        <v>5.7948534292373184</v>
      </c>
      <c r="Z2347" s="93">
        <f t="shared" si="257"/>
        <v>7.6758989470212153</v>
      </c>
      <c r="AA2347" s="93">
        <f t="shared" si="257"/>
        <v>10.167543556427104</v>
      </c>
      <c r="AB2347" s="93">
        <f t="shared" si="257"/>
        <v>13.467991525860377</v>
      </c>
      <c r="AC2347" s="95">
        <f t="shared" si="257"/>
        <v>17.839785463814291</v>
      </c>
      <c r="AE2347" s="96"/>
    </row>
    <row r="2348" spans="3:31" ht="24.75" customHeight="1" x14ac:dyDescent="0.25">
      <c r="C2348" s="91">
        <f>ABS(E2348-Dashboard!$F$13)</f>
        <v>28.776298111376661</v>
      </c>
      <c r="D2348" s="92">
        <f t="shared" si="255"/>
        <v>0.32470622874312594</v>
      </c>
      <c r="E2348" s="93" cm="1">
        <f t="array" ref="E2348">SUM('DRE + DCF'!$S$41/TIR!S2348,'DRE + DCF'!$U$41:$AD$41/TIR!T2348:AC2348,TIR!F2348)</f>
        <v>20.733701888623337</v>
      </c>
      <c r="F2348" s="100">
        <f>'DRE + DCF'!$AE$38*'DRE + DCF'!$AE$39*(1+G2348)/(R2348-G2348)/AC2348</f>
        <v>5.5347583277818577</v>
      </c>
      <c r="G2348" s="92">
        <f>R2348*(1-'DRE + DCF'!$AE$39)</f>
        <v>0.19482373724587557</v>
      </c>
      <c r="H2348" s="94">
        <f t="shared" si="253"/>
        <v>0.32470622874312594</v>
      </c>
      <c r="I2348" s="94">
        <f t="shared" si="259"/>
        <v>0.32470622874312594</v>
      </c>
      <c r="J2348" s="94">
        <f t="shared" si="259"/>
        <v>0.32470622874312594</v>
      </c>
      <c r="K2348" s="94">
        <f t="shared" si="259"/>
        <v>0.32470622874312594</v>
      </c>
      <c r="L2348" s="94">
        <f t="shared" si="259"/>
        <v>0.32470622874312594</v>
      </c>
      <c r="M2348" s="94">
        <f t="shared" si="259"/>
        <v>0.32470622874312594</v>
      </c>
      <c r="N2348" s="94">
        <f t="shared" si="259"/>
        <v>0.32470622874312594</v>
      </c>
      <c r="O2348" s="94">
        <f t="shared" si="259"/>
        <v>0.32470622874312594</v>
      </c>
      <c r="P2348" s="94">
        <f t="shared" si="259"/>
        <v>0.32470622874312594</v>
      </c>
      <c r="Q2348" s="94">
        <f t="shared" si="259"/>
        <v>0.32470622874312594</v>
      </c>
      <c r="R2348" s="94">
        <f t="shared" si="259"/>
        <v>0.32470622874312594</v>
      </c>
      <c r="S2348" s="93">
        <f>(1+H2348)^((5-Dashboard!$F$9)*3/12)</f>
        <v>1.0728274932013178</v>
      </c>
      <c r="T2348" s="93">
        <f t="shared" si="258"/>
        <v>1.4211812626106592</v>
      </c>
      <c r="U2348" s="93">
        <f t="shared" si="258"/>
        <v>1.8826476707533606</v>
      </c>
      <c r="V2348" s="93">
        <f t="shared" si="258"/>
        <v>2.4939550959757146</v>
      </c>
      <c r="W2348" s="93">
        <f t="shared" si="258"/>
        <v>3.3037578498446898</v>
      </c>
      <c r="X2348" s="93">
        <f t="shared" si="258"/>
        <v>4.3765086019482577</v>
      </c>
      <c r="Y2348" s="93">
        <f t="shared" si="257"/>
        <v>5.7975882051487266</v>
      </c>
      <c r="Z2348" s="93">
        <f t="shared" si="257"/>
        <v>7.6801012070481978</v>
      </c>
      <c r="AA2348" s="93">
        <f t="shared" si="257"/>
        <v>10.173877906354347</v>
      </c>
      <c r="AB2348" s="93">
        <f t="shared" si="257"/>
        <v>13.477399433019677</v>
      </c>
      <c r="AC2348" s="95">
        <f t="shared" si="257"/>
        <v>17.85359497618024</v>
      </c>
      <c r="AE2348" s="96"/>
    </row>
    <row r="2349" spans="3:31" ht="24.75" customHeight="1" x14ac:dyDescent="0.25">
      <c r="C2349" s="91">
        <f>ABS(E2349-Dashboard!$F$13)</f>
        <v>28.786651878317553</v>
      </c>
      <c r="D2349" s="92">
        <f t="shared" si="255"/>
        <v>0.32480622874312592</v>
      </c>
      <c r="E2349" s="93" cm="1">
        <f t="array" ref="E2349">SUM('DRE + DCF'!$S$41/TIR!S2349,'DRE + DCF'!$U$41:$AD$41/TIR!T2349:AC2349,TIR!F2349)</f>
        <v>20.723348121682445</v>
      </c>
      <c r="F2349" s="100">
        <f>'DRE + DCF'!$AE$38*'DRE + DCF'!$AE$39*(1+G2349)/(R2349-G2349)/AC2349</f>
        <v>5.5290525264365273</v>
      </c>
      <c r="G2349" s="92">
        <f>R2349*(1-'DRE + DCF'!$AE$39)</f>
        <v>0.19488373724587554</v>
      </c>
      <c r="H2349" s="94">
        <f t="shared" si="253"/>
        <v>0.32480622874312592</v>
      </c>
      <c r="I2349" s="94">
        <f t="shared" si="259"/>
        <v>0.32480622874312592</v>
      </c>
      <c r="J2349" s="94">
        <f t="shared" si="259"/>
        <v>0.32480622874312592</v>
      </c>
      <c r="K2349" s="94">
        <f t="shared" si="259"/>
        <v>0.32480622874312592</v>
      </c>
      <c r="L2349" s="94">
        <f t="shared" si="259"/>
        <v>0.32480622874312592</v>
      </c>
      <c r="M2349" s="94">
        <f t="shared" si="259"/>
        <v>0.32480622874312592</v>
      </c>
      <c r="N2349" s="94">
        <f t="shared" si="259"/>
        <v>0.32480622874312592</v>
      </c>
      <c r="O2349" s="94">
        <f t="shared" si="259"/>
        <v>0.32480622874312592</v>
      </c>
      <c r="P2349" s="94">
        <f t="shared" si="259"/>
        <v>0.32480622874312592</v>
      </c>
      <c r="Q2349" s="94">
        <f t="shared" si="259"/>
        <v>0.32480622874312592</v>
      </c>
      <c r="R2349" s="94">
        <f t="shared" si="259"/>
        <v>0.32480622874312592</v>
      </c>
      <c r="S2349" s="93">
        <f>(1+H2349)^((5-Dashboard!$F$9)*3/12)</f>
        <v>1.0728477391453142</v>
      </c>
      <c r="T2349" s="93">
        <f t="shared" si="258"/>
        <v>1.4213153673126926</v>
      </c>
      <c r="U2349" s="93">
        <f t="shared" si="258"/>
        <v>1.882967451624179</v>
      </c>
      <c r="V2349" s="93">
        <f t="shared" si="258"/>
        <v>2.4945670084322829</v>
      </c>
      <c r="W2349" s="93">
        <f t="shared" si="258"/>
        <v>3.3048179107881941</v>
      </c>
      <c r="X2349" s="93">
        <f t="shared" si="258"/>
        <v>4.3782433530740441</v>
      </c>
      <c r="Y2349" s="93">
        <f t="shared" si="257"/>
        <v>5.8003240651056824</v>
      </c>
      <c r="Z2349" s="93">
        <f t="shared" si="257"/>
        <v>7.6843054501806565</v>
      </c>
      <c r="AA2349" s="93">
        <f t="shared" si="257"/>
        <v>10.180215723964084</v>
      </c>
      <c r="AB2349" s="93">
        <f t="shared" si="257"/>
        <v>13.486813201056329</v>
      </c>
      <c r="AC2349" s="95">
        <f t="shared" si="257"/>
        <v>17.867414134654442</v>
      </c>
      <c r="AE2349" s="96"/>
    </row>
    <row r="2350" spans="3:31" ht="24.75" customHeight="1" x14ac:dyDescent="0.25">
      <c r="C2350" s="91">
        <f>ABS(E2350-Dashboard!$F$13)</f>
        <v>28.796996492170141</v>
      </c>
      <c r="D2350" s="92">
        <f t="shared" si="255"/>
        <v>0.32490622874312591</v>
      </c>
      <c r="E2350" s="93" cm="1">
        <f t="array" ref="E2350">SUM('DRE + DCF'!$S$41/TIR!S2350,'DRE + DCF'!$U$41:$AD$41/TIR!T2350:AC2350,TIR!F2350)</f>
        <v>20.713003507829857</v>
      </c>
      <c r="F2350" s="100">
        <f>'DRE + DCF'!$AE$38*'DRE + DCF'!$AE$39*(1+G2350)/(R2350-G2350)/AC2350</f>
        <v>5.523353439408111</v>
      </c>
      <c r="G2350" s="92">
        <f>R2350*(1-'DRE + DCF'!$AE$39)</f>
        <v>0.19494373724587555</v>
      </c>
      <c r="H2350" s="94">
        <f t="shared" si="253"/>
        <v>0.32490622874312591</v>
      </c>
      <c r="I2350" s="94">
        <f t="shared" si="259"/>
        <v>0.32490622874312591</v>
      </c>
      <c r="J2350" s="94">
        <f t="shared" si="259"/>
        <v>0.32490622874312591</v>
      </c>
      <c r="K2350" s="94">
        <f t="shared" si="259"/>
        <v>0.32490622874312591</v>
      </c>
      <c r="L2350" s="94">
        <f t="shared" si="259"/>
        <v>0.32490622874312591</v>
      </c>
      <c r="M2350" s="94">
        <f t="shared" si="259"/>
        <v>0.32490622874312591</v>
      </c>
      <c r="N2350" s="94">
        <f t="shared" si="259"/>
        <v>0.32490622874312591</v>
      </c>
      <c r="O2350" s="94">
        <f t="shared" si="259"/>
        <v>0.32490622874312591</v>
      </c>
      <c r="P2350" s="94">
        <f t="shared" si="259"/>
        <v>0.32490622874312591</v>
      </c>
      <c r="Q2350" s="94">
        <f t="shared" si="259"/>
        <v>0.32490622874312591</v>
      </c>
      <c r="R2350" s="94">
        <f t="shared" si="259"/>
        <v>0.32490622874312591</v>
      </c>
      <c r="S2350" s="93">
        <f>(1+H2350)^((5-Dashboard!$F$9)*3/12)</f>
        <v>1.0728679839431789</v>
      </c>
      <c r="T2350" s="93">
        <f t="shared" si="258"/>
        <v>1.4214494745453978</v>
      </c>
      <c r="U2350" s="93">
        <f t="shared" si="258"/>
        <v>1.8832872626688411</v>
      </c>
      <c r="V2350" s="93">
        <f t="shared" si="258"/>
        <v>2.4951790248225389</v>
      </c>
      <c r="W2350" s="93">
        <f t="shared" si="258"/>
        <v>3.3058782318165805</v>
      </c>
      <c r="X2350" s="93">
        <f t="shared" si="258"/>
        <v>4.3799786608000986</v>
      </c>
      <c r="Y2350" s="93">
        <f t="shared" si="257"/>
        <v>5.8030610094560258</v>
      </c>
      <c r="Z2350" s="93">
        <f t="shared" si="257"/>
        <v>7.6885116772046604</v>
      </c>
      <c r="AA2350" s="93">
        <f t="shared" si="257"/>
        <v>10.186557010892713</v>
      </c>
      <c r="AB2350" s="93">
        <f t="shared" si="257"/>
        <v>13.496232833178714</v>
      </c>
      <c r="AC2350" s="95">
        <f t="shared" si="257"/>
        <v>17.881242945245965</v>
      </c>
      <c r="AE2350" s="96"/>
    </row>
    <row r="2351" spans="3:31" ht="24.75" customHeight="1" x14ac:dyDescent="0.25">
      <c r="C2351" s="91">
        <f>ABS(E2351-Dashboard!$F$13)</f>
        <v>28.807331963597314</v>
      </c>
      <c r="D2351" s="92">
        <f t="shared" si="255"/>
        <v>0.3250062287431259</v>
      </c>
      <c r="E2351" s="93" cm="1">
        <f t="array" ref="E2351">SUM('DRE + DCF'!$S$41/TIR!S2351,'DRE + DCF'!$U$41:$AD$41/TIR!T2351:AC2351,TIR!F2351)</f>
        <v>20.702668036402684</v>
      </c>
      <c r="F2351" s="100">
        <f>'DRE + DCF'!$AE$38*'DRE + DCF'!$AE$39*(1+G2351)/(R2351-G2351)/AC2351</f>
        <v>5.5176610576902307</v>
      </c>
      <c r="G2351" s="92">
        <f>R2351*(1-'DRE + DCF'!$AE$39)</f>
        <v>0.19500373724587552</v>
      </c>
      <c r="H2351" s="94">
        <f t="shared" si="253"/>
        <v>0.3250062287431259</v>
      </c>
      <c r="I2351" s="94">
        <f t="shared" si="259"/>
        <v>0.3250062287431259</v>
      </c>
      <c r="J2351" s="94">
        <f t="shared" si="259"/>
        <v>0.3250062287431259</v>
      </c>
      <c r="K2351" s="94">
        <f t="shared" si="259"/>
        <v>0.3250062287431259</v>
      </c>
      <c r="L2351" s="94">
        <f t="shared" si="259"/>
        <v>0.3250062287431259</v>
      </c>
      <c r="M2351" s="94">
        <f t="shared" si="259"/>
        <v>0.3250062287431259</v>
      </c>
      <c r="N2351" s="94">
        <f t="shared" si="259"/>
        <v>0.3250062287431259</v>
      </c>
      <c r="O2351" s="94">
        <f t="shared" si="259"/>
        <v>0.3250062287431259</v>
      </c>
      <c r="P2351" s="94">
        <f t="shared" si="259"/>
        <v>0.3250062287431259</v>
      </c>
      <c r="Q2351" s="94">
        <f t="shared" si="259"/>
        <v>0.3250062287431259</v>
      </c>
      <c r="R2351" s="94">
        <f t="shared" si="259"/>
        <v>0.3250062287431259</v>
      </c>
      <c r="S2351" s="93">
        <f>(1+H2351)^((5-Dashboard!$F$9)*3/12)</f>
        <v>1.0728882275950629</v>
      </c>
      <c r="T2351" s="93">
        <f t="shared" si="258"/>
        <v>1.4215835843086309</v>
      </c>
      <c r="U2351" s="93">
        <f t="shared" si="258"/>
        <v>1.8836071038879145</v>
      </c>
      <c r="V2351" s="93">
        <f t="shared" si="258"/>
        <v>2.4957911451562871</v>
      </c>
      <c r="W2351" s="93">
        <f t="shared" si="258"/>
        <v>3.3069388129740194</v>
      </c>
      <c r="X2351" s="93">
        <f t="shared" si="258"/>
        <v>4.381714525262975</v>
      </c>
      <c r="Y2351" s="93">
        <f t="shared" si="257"/>
        <v>5.8057990385476712</v>
      </c>
      <c r="Z2351" s="93">
        <f t="shared" si="257"/>
        <v>7.6927198889065158</v>
      </c>
      <c r="AA2351" s="93">
        <f t="shared" si="257"/>
        <v>10.192901768777261</v>
      </c>
      <c r="AB2351" s="93">
        <f t="shared" si="257"/>
        <v>13.505658332596697</v>
      </c>
      <c r="AC2351" s="95">
        <f t="shared" si="257"/>
        <v>17.895081413967123</v>
      </c>
      <c r="AE2351" s="96"/>
    </row>
    <row r="2352" spans="3:31" ht="24.75" customHeight="1" x14ac:dyDescent="0.25">
      <c r="C2352" s="91">
        <f>ABS(E2352-Dashboard!$F$13)</f>
        <v>28.817658303246851</v>
      </c>
      <c r="D2352" s="92">
        <f t="shared" si="255"/>
        <v>0.32510622874312589</v>
      </c>
      <c r="E2352" s="93" cm="1">
        <f t="array" ref="E2352">SUM('DRE + DCF'!$S$41/TIR!S2352,'DRE + DCF'!$U$41:$AD$41/TIR!T2352:AC2352,TIR!F2352)</f>
        <v>20.692341696753147</v>
      </c>
      <c r="F2352" s="100">
        <f>'DRE + DCF'!$AE$38*'DRE + DCF'!$AE$39*(1+G2352)/(R2352-G2352)/AC2352</f>
        <v>5.5119753722902667</v>
      </c>
      <c r="G2352" s="92">
        <f>R2352*(1-'DRE + DCF'!$AE$39)</f>
        <v>0.19506373724587553</v>
      </c>
      <c r="H2352" s="94">
        <f t="shared" si="253"/>
        <v>0.32510622874312589</v>
      </c>
      <c r="I2352" s="94">
        <f t="shared" si="259"/>
        <v>0.32510622874312589</v>
      </c>
      <c r="J2352" s="94">
        <f t="shared" si="259"/>
        <v>0.32510622874312589</v>
      </c>
      <c r="K2352" s="94">
        <f t="shared" si="259"/>
        <v>0.32510622874312589</v>
      </c>
      <c r="L2352" s="94">
        <f t="shared" si="259"/>
        <v>0.32510622874312589</v>
      </c>
      <c r="M2352" s="94">
        <f t="shared" si="259"/>
        <v>0.32510622874312589</v>
      </c>
      <c r="N2352" s="94">
        <f t="shared" si="259"/>
        <v>0.32510622874312589</v>
      </c>
      <c r="O2352" s="94">
        <f t="shared" si="259"/>
        <v>0.32510622874312589</v>
      </c>
      <c r="P2352" s="94">
        <f t="shared" si="259"/>
        <v>0.32510622874312589</v>
      </c>
      <c r="Q2352" s="94">
        <f t="shared" si="259"/>
        <v>0.32510622874312589</v>
      </c>
      <c r="R2352" s="94">
        <f t="shared" si="259"/>
        <v>0.32510622874312589</v>
      </c>
      <c r="S2352" s="93">
        <f>(1+H2352)^((5-Dashboard!$F$9)*3/12)</f>
        <v>1.0729084701011176</v>
      </c>
      <c r="T2352" s="93">
        <f t="shared" si="258"/>
        <v>1.4217176966022487</v>
      </c>
      <c r="U2352" s="93">
        <f t="shared" si="258"/>
        <v>1.8839269752819694</v>
      </c>
      <c r="V2352" s="93">
        <f t="shared" si="258"/>
        <v>2.4964033694433345</v>
      </c>
      <c r="W2352" s="93">
        <f t="shared" si="258"/>
        <v>3.3079996543046892</v>
      </c>
      <c r="X2352" s="93">
        <f t="shared" si="258"/>
        <v>4.3834509465992513</v>
      </c>
      <c r="Y2352" s="93">
        <f t="shared" si="257"/>
        <v>5.8085381527286195</v>
      </c>
      <c r="Z2352" s="93">
        <f t="shared" si="257"/>
        <v>7.6969300860727836</v>
      </c>
      <c r="AA2352" s="93">
        <f t="shared" si="257"/>
        <v>10.199249999255409</v>
      </c>
      <c r="AB2352" s="93">
        <f t="shared" si="257"/>
        <v>13.515089702521665</v>
      </c>
      <c r="AC2352" s="95">
        <f t="shared" si="257"/>
        <v>17.908929546833541</v>
      </c>
      <c r="AE2352" s="96"/>
    </row>
    <row r="2353" spans="3:31" ht="24.75" customHeight="1" x14ac:dyDescent="0.25">
      <c r="C2353" s="91">
        <f>ABS(E2353-Dashboard!$F$13)</f>
        <v>28.827975521751476</v>
      </c>
      <c r="D2353" s="92">
        <f t="shared" si="255"/>
        <v>0.32520622874312588</v>
      </c>
      <c r="E2353" s="93" cm="1">
        <f t="array" ref="E2353">SUM('DRE + DCF'!$S$41/TIR!S2353,'DRE + DCF'!$U$41:$AD$41/TIR!T2353:AC2353,TIR!F2353)</f>
        <v>20.682024478248522</v>
      </c>
      <c r="F2353" s="100">
        <f>'DRE + DCF'!$AE$38*'DRE + DCF'!$AE$39*(1+G2353)/(R2353-G2353)/AC2353</f>
        <v>5.5062963742293354</v>
      </c>
      <c r="G2353" s="92">
        <f>R2353*(1-'DRE + DCF'!$AE$39)</f>
        <v>0.19512373724587553</v>
      </c>
      <c r="H2353" s="94">
        <f t="shared" si="253"/>
        <v>0.32520622874312588</v>
      </c>
      <c r="I2353" s="94">
        <f t="shared" si="259"/>
        <v>0.32520622874312588</v>
      </c>
      <c r="J2353" s="94">
        <f t="shared" si="259"/>
        <v>0.32520622874312588</v>
      </c>
      <c r="K2353" s="94">
        <f t="shared" si="259"/>
        <v>0.32520622874312588</v>
      </c>
      <c r="L2353" s="94">
        <f t="shared" si="259"/>
        <v>0.32520622874312588</v>
      </c>
      <c r="M2353" s="94">
        <f t="shared" si="259"/>
        <v>0.32520622874312588</v>
      </c>
      <c r="N2353" s="94">
        <f t="shared" si="259"/>
        <v>0.32520622874312588</v>
      </c>
      <c r="O2353" s="94">
        <f t="shared" si="259"/>
        <v>0.32520622874312588</v>
      </c>
      <c r="P2353" s="94">
        <f t="shared" si="259"/>
        <v>0.32520622874312588</v>
      </c>
      <c r="Q2353" s="94">
        <f t="shared" si="259"/>
        <v>0.32520622874312588</v>
      </c>
      <c r="R2353" s="94">
        <f t="shared" si="259"/>
        <v>0.32520622874312588</v>
      </c>
      <c r="S2353" s="93">
        <f>(1+H2353)^((5-Dashboard!$F$9)*3/12)</f>
        <v>1.0729287114614943</v>
      </c>
      <c r="T2353" s="93">
        <f t="shared" si="258"/>
        <v>1.4218518114261083</v>
      </c>
      <c r="U2353" s="93">
        <f t="shared" si="258"/>
        <v>1.8842468768515752</v>
      </c>
      <c r="V2353" s="93">
        <f t="shared" si="258"/>
        <v>2.497015697693489</v>
      </c>
      <c r="W2353" s="93">
        <f t="shared" si="258"/>
        <v>3.3090607558527738</v>
      </c>
      <c r="X2353" s="93">
        <f t="shared" si="258"/>
        <v>4.3851879249455319</v>
      </c>
      <c r="Y2353" s="93">
        <f t="shared" si="257"/>
        <v>5.811278352346962</v>
      </c>
      <c r="Z2353" s="93">
        <f t="shared" si="257"/>
        <v>7.7011422694902834</v>
      </c>
      <c r="AA2353" s="93">
        <f t="shared" si="257"/>
        <v>10.205601703965495</v>
      </c>
      <c r="AB2353" s="93">
        <f t="shared" si="257"/>
        <v>13.524526946166533</v>
      </c>
      <c r="AC2353" s="95">
        <f t="shared" si="257"/>
        <v>17.922787349864137</v>
      </c>
      <c r="AE2353" s="96"/>
    </row>
    <row r="2354" spans="3:31" ht="24.75" customHeight="1" x14ac:dyDescent="0.25">
      <c r="C2354" s="91">
        <f>ABS(E2354-Dashboard!$F$13)</f>
        <v>28.838283629728878</v>
      </c>
      <c r="D2354" s="92">
        <f t="shared" si="255"/>
        <v>0.32530622874312587</v>
      </c>
      <c r="E2354" s="93" cm="1">
        <f t="array" ref="E2354">SUM('DRE + DCF'!$S$41/TIR!S2354,'DRE + DCF'!$U$41:$AD$41/TIR!T2354:AC2354,TIR!F2354)</f>
        <v>20.67171637027112</v>
      </c>
      <c r="F2354" s="100">
        <f>'DRE + DCF'!$AE$38*'DRE + DCF'!$AE$39*(1+G2354)/(R2354-G2354)/AC2354</f>
        <v>5.5006240545422562</v>
      </c>
      <c r="G2354" s="92">
        <f>R2354*(1-'DRE + DCF'!$AE$39)</f>
        <v>0.19518373724587551</v>
      </c>
      <c r="H2354" s="94">
        <f t="shared" si="253"/>
        <v>0.32530622874312587</v>
      </c>
      <c r="I2354" s="94">
        <f t="shared" si="259"/>
        <v>0.32530622874312587</v>
      </c>
      <c r="J2354" s="94">
        <f t="shared" si="259"/>
        <v>0.32530622874312587</v>
      </c>
      <c r="K2354" s="94">
        <f t="shared" si="259"/>
        <v>0.32530622874312587</v>
      </c>
      <c r="L2354" s="94">
        <f t="shared" si="259"/>
        <v>0.32530622874312587</v>
      </c>
      <c r="M2354" s="94">
        <f t="shared" si="259"/>
        <v>0.32530622874312587</v>
      </c>
      <c r="N2354" s="94">
        <f t="shared" si="259"/>
        <v>0.32530622874312587</v>
      </c>
      <c r="O2354" s="94">
        <f t="shared" si="259"/>
        <v>0.32530622874312587</v>
      </c>
      <c r="P2354" s="94">
        <f t="shared" si="259"/>
        <v>0.32530622874312587</v>
      </c>
      <c r="Q2354" s="94">
        <f t="shared" si="259"/>
        <v>0.32530622874312587</v>
      </c>
      <c r="R2354" s="94">
        <f t="shared" si="259"/>
        <v>0.32530622874312587</v>
      </c>
      <c r="S2354" s="93">
        <f>(1+H2354)^((5-Dashboard!$F$9)*3/12)</f>
        <v>1.0729489516763444</v>
      </c>
      <c r="T2354" s="93">
        <f t="shared" si="258"/>
        <v>1.4219859287800665</v>
      </c>
      <c r="U2354" s="93">
        <f t="shared" si="258"/>
        <v>1.8845668085973011</v>
      </c>
      <c r="V2354" s="93">
        <f t="shared" si="258"/>
        <v>2.4976281299165572</v>
      </c>
      <c r="W2354" s="93">
        <f t="shared" si="258"/>
        <v>3.3101221176624587</v>
      </c>
      <c r="X2354" s="93">
        <f t="shared" si="258"/>
        <v>4.3869254604384427</v>
      </c>
      <c r="Y2354" s="93">
        <f t="shared" si="257"/>
        <v>5.8140196377508735</v>
      </c>
      <c r="Z2354" s="93">
        <f t="shared" si="257"/>
        <v>7.705356439946085</v>
      </c>
      <c r="AA2354" s="93">
        <f t="shared" si="257"/>
        <v>10.211956884546504</v>
      </c>
      <c r="AB2354" s="93">
        <f t="shared" si="257"/>
        <v>13.533970066745729</v>
      </c>
      <c r="AC2354" s="95">
        <f t="shared" si="257"/>
        <v>17.936654829081135</v>
      </c>
      <c r="AE2354" s="96"/>
    </row>
    <row r="2355" spans="3:31" ht="24.75" customHeight="1" x14ac:dyDescent="0.25">
      <c r="C2355" s="91">
        <f>ABS(E2355-Dashboard!$F$13)</f>
        <v>28.848582637781696</v>
      </c>
      <c r="D2355" s="92">
        <f t="shared" si="255"/>
        <v>0.32540622874312586</v>
      </c>
      <c r="E2355" s="93" cm="1">
        <f t="array" ref="E2355">SUM('DRE + DCF'!$S$41/TIR!S2355,'DRE + DCF'!$U$41:$AD$41/TIR!T2355:AC2355,TIR!F2355)</f>
        <v>20.661417362218302</v>
      </c>
      <c r="F2355" s="100">
        <f>'DRE + DCF'!$AE$38*'DRE + DCF'!$AE$39*(1+G2355)/(R2355-G2355)/AC2355</f>
        <v>5.4949584042775577</v>
      </c>
      <c r="G2355" s="92">
        <f>R2355*(1-'DRE + DCF'!$AE$39)</f>
        <v>0.19524373724587551</v>
      </c>
      <c r="H2355" s="94">
        <f t="shared" ref="H2355:H2418" si="260">$D2355</f>
        <v>0.32540622874312586</v>
      </c>
      <c r="I2355" s="94">
        <f t="shared" si="259"/>
        <v>0.32540622874312586</v>
      </c>
      <c r="J2355" s="94">
        <f t="shared" si="259"/>
        <v>0.32540622874312586</v>
      </c>
      <c r="K2355" s="94">
        <f t="shared" si="259"/>
        <v>0.32540622874312586</v>
      </c>
      <c r="L2355" s="94">
        <f t="shared" si="259"/>
        <v>0.32540622874312586</v>
      </c>
      <c r="M2355" s="94">
        <f t="shared" si="259"/>
        <v>0.32540622874312586</v>
      </c>
      <c r="N2355" s="94">
        <f t="shared" si="259"/>
        <v>0.32540622874312586</v>
      </c>
      <c r="O2355" s="94">
        <f t="shared" si="259"/>
        <v>0.32540622874312586</v>
      </c>
      <c r="P2355" s="94">
        <f t="shared" si="259"/>
        <v>0.32540622874312586</v>
      </c>
      <c r="Q2355" s="94">
        <f t="shared" si="259"/>
        <v>0.32540622874312586</v>
      </c>
      <c r="R2355" s="94">
        <f t="shared" si="259"/>
        <v>0.32540622874312586</v>
      </c>
      <c r="S2355" s="93">
        <f>(1+H2355)^((5-Dashboard!$F$9)*3/12)</f>
        <v>1.072969190745819</v>
      </c>
      <c r="T2355" s="93">
        <f t="shared" si="258"/>
        <v>1.4221200486639796</v>
      </c>
      <c r="U2355" s="93">
        <f t="shared" si="258"/>
        <v>1.8848867705197159</v>
      </c>
      <c r="V2355" s="93">
        <f t="shared" si="258"/>
        <v>2.4982406661223462</v>
      </c>
      <c r="W2355" s="93">
        <f t="shared" si="258"/>
        <v>3.3111837397779333</v>
      </c>
      <c r="X2355" s="93">
        <f t="shared" si="258"/>
        <v>4.3886635532146308</v>
      </c>
      <c r="Y2355" s="93">
        <f t="shared" si="257"/>
        <v>5.8167620092886105</v>
      </c>
      <c r="Z2355" s="93">
        <f t="shared" si="257"/>
        <v>7.7095725982275045</v>
      </c>
      <c r="AA2355" s="93">
        <f t="shared" si="257"/>
        <v>10.218315542638059</v>
      </c>
      <c r="AB2355" s="93">
        <f t="shared" si="257"/>
        <v>13.543419067475178</v>
      </c>
      <c r="AC2355" s="95">
        <f t="shared" si="257"/>
        <v>17.950531990510019</v>
      </c>
      <c r="AE2355" s="96"/>
    </row>
    <row r="2356" spans="3:31" ht="24.75" customHeight="1" x14ac:dyDescent="0.25">
      <c r="C2356" s="91">
        <f>ABS(E2356-Dashboard!$F$13)</f>
        <v>28.858872556497602</v>
      </c>
      <c r="D2356" s="92">
        <f t="shared" si="255"/>
        <v>0.32550622874312585</v>
      </c>
      <c r="E2356" s="93" cm="1">
        <f t="array" ref="E2356">SUM('DRE + DCF'!$S$41/TIR!S2356,'DRE + DCF'!$U$41:$AD$41/TIR!T2356:AC2356,TIR!F2356)</f>
        <v>20.651127443502396</v>
      </c>
      <c r="F2356" s="100">
        <f>'DRE + DCF'!$AE$38*'DRE + DCF'!$AE$39*(1+G2356)/(R2356-G2356)/AC2356</f>
        <v>5.4892994144974185</v>
      </c>
      <c r="G2356" s="92">
        <f>R2356*(1-'DRE + DCF'!$AE$39)</f>
        <v>0.19530373724587549</v>
      </c>
      <c r="H2356" s="94">
        <f t="shared" si="260"/>
        <v>0.32550622874312585</v>
      </c>
      <c r="I2356" s="94">
        <f t="shared" si="259"/>
        <v>0.32550622874312585</v>
      </c>
      <c r="J2356" s="94">
        <f t="shared" si="259"/>
        <v>0.32550622874312585</v>
      </c>
      <c r="K2356" s="94">
        <f t="shared" si="259"/>
        <v>0.32550622874312585</v>
      </c>
      <c r="L2356" s="94">
        <f t="shared" si="259"/>
        <v>0.32550622874312585</v>
      </c>
      <c r="M2356" s="94">
        <f t="shared" si="259"/>
        <v>0.32550622874312585</v>
      </c>
      <c r="N2356" s="94">
        <f t="shared" si="259"/>
        <v>0.32550622874312585</v>
      </c>
      <c r="O2356" s="94">
        <f t="shared" si="259"/>
        <v>0.32550622874312585</v>
      </c>
      <c r="P2356" s="94">
        <f t="shared" si="259"/>
        <v>0.32550622874312585</v>
      </c>
      <c r="Q2356" s="94">
        <f t="shared" si="259"/>
        <v>0.32550622874312585</v>
      </c>
      <c r="R2356" s="94">
        <f t="shared" si="259"/>
        <v>0.32550622874312585</v>
      </c>
      <c r="S2356" s="93">
        <f>(1+H2356)^((5-Dashboard!$F$9)*3/12)</f>
        <v>1.0729894286700694</v>
      </c>
      <c r="T2356" s="93">
        <f t="shared" si="258"/>
        <v>1.422254171077705</v>
      </c>
      <c r="U2356" s="93">
        <f t="shared" si="258"/>
        <v>1.8852067626193894</v>
      </c>
      <c r="V2356" s="93">
        <f t="shared" si="258"/>
        <v>2.4988533063206639</v>
      </c>
      <c r="W2356" s="93">
        <f t="shared" si="258"/>
        <v>3.3122456222433945</v>
      </c>
      <c r="X2356" s="93">
        <f t="shared" si="258"/>
        <v>4.3904022034107699</v>
      </c>
      <c r="Y2356" s="93">
        <f t="shared" si="257"/>
        <v>5.8195054673085194</v>
      </c>
      <c r="Z2356" s="93">
        <f t="shared" si="257"/>
        <v>7.7137907451221182</v>
      </c>
      <c r="AA2356" s="93">
        <f t="shared" si="257"/>
        <v>10.224677679880445</v>
      </c>
      <c r="AB2356" s="93">
        <f t="shared" si="257"/>
        <v>13.552873951572343</v>
      </c>
      <c r="AC2356" s="95">
        <f t="shared" si="257"/>
        <v>17.964418840179601</v>
      </c>
      <c r="AE2356" s="96"/>
    </row>
    <row r="2357" spans="3:31" ht="24.75" customHeight="1" x14ac:dyDescent="0.25">
      <c r="C2357" s="91">
        <f>ABS(E2357-Dashboard!$F$13)</f>
        <v>28.869153396449281</v>
      </c>
      <c r="D2357" s="92">
        <f t="shared" si="255"/>
        <v>0.32560622874312584</v>
      </c>
      <c r="E2357" s="93" cm="1">
        <f t="array" ref="E2357">SUM('DRE + DCF'!$S$41/TIR!S2357,'DRE + DCF'!$U$41:$AD$41/TIR!T2357:AC2357,TIR!F2357)</f>
        <v>20.640846603550717</v>
      </c>
      <c r="F2357" s="100">
        <f>'DRE + DCF'!$AE$38*'DRE + DCF'!$AE$39*(1+G2357)/(R2357-G2357)/AC2357</f>
        <v>5.4836470762776628</v>
      </c>
      <c r="G2357" s="92">
        <f>R2357*(1-'DRE + DCF'!$AE$39)</f>
        <v>0.1953637372458755</v>
      </c>
      <c r="H2357" s="94">
        <f t="shared" si="260"/>
        <v>0.32560622874312584</v>
      </c>
      <c r="I2357" s="94">
        <f t="shared" si="259"/>
        <v>0.32560622874312584</v>
      </c>
      <c r="J2357" s="94">
        <f t="shared" si="259"/>
        <v>0.32560622874312584</v>
      </c>
      <c r="K2357" s="94">
        <f t="shared" si="259"/>
        <v>0.32560622874312584</v>
      </c>
      <c r="L2357" s="94">
        <f t="shared" si="259"/>
        <v>0.32560622874312584</v>
      </c>
      <c r="M2357" s="94">
        <f t="shared" si="259"/>
        <v>0.32560622874312584</v>
      </c>
      <c r="N2357" s="94">
        <f t="shared" si="259"/>
        <v>0.32560622874312584</v>
      </c>
      <c r="O2357" s="94">
        <f t="shared" si="259"/>
        <v>0.32560622874312584</v>
      </c>
      <c r="P2357" s="94">
        <f t="shared" si="259"/>
        <v>0.32560622874312584</v>
      </c>
      <c r="Q2357" s="94">
        <f t="shared" si="259"/>
        <v>0.32560622874312584</v>
      </c>
      <c r="R2357" s="94">
        <f t="shared" si="259"/>
        <v>0.32560622874312584</v>
      </c>
      <c r="S2357" s="93">
        <f>(1+H2357)^((5-Dashboard!$F$9)*3/12)</f>
        <v>1.0730096654492469</v>
      </c>
      <c r="T2357" s="93">
        <f t="shared" si="258"/>
        <v>1.4223882960210994</v>
      </c>
      <c r="U2357" s="93">
        <f t="shared" si="258"/>
        <v>1.8855267848968904</v>
      </c>
      <c r="V2357" s="93">
        <f t="shared" si="258"/>
        <v>2.4994660505213178</v>
      </c>
      <c r="W2357" s="93">
        <f t="shared" si="258"/>
        <v>3.3133077651030391</v>
      </c>
      <c r="X2357" s="93">
        <f t="shared" si="258"/>
        <v>4.3921414111635544</v>
      </c>
      <c r="Y2357" s="93">
        <f t="shared" si="257"/>
        <v>5.8222500121590306</v>
      </c>
      <c r="Z2357" s="93">
        <f t="shared" si="257"/>
        <v>7.7180108814177508</v>
      </c>
      <c r="AA2357" s="93">
        <f t="shared" si="257"/>
        <v>10.231043297914594</v>
      </c>
      <c r="AB2357" s="93">
        <f t="shared" si="257"/>
        <v>13.562334722256198</v>
      </c>
      <c r="AC2357" s="95">
        <f t="shared" si="257"/>
        <v>17.978315384121988</v>
      </c>
      <c r="AE2357" s="96"/>
    </row>
    <row r="2358" spans="3:31" ht="24.75" customHeight="1" x14ac:dyDescent="0.25">
      <c r="C2358" s="91">
        <f>ABS(E2358-Dashboard!$F$13)</f>
        <v>28.879425168194484</v>
      </c>
      <c r="D2358" s="92">
        <f t="shared" si="255"/>
        <v>0.32570622874312583</v>
      </c>
      <c r="E2358" s="93" cm="1">
        <f t="array" ref="E2358">SUM('DRE + DCF'!$S$41/TIR!S2358,'DRE + DCF'!$U$41:$AD$41/TIR!T2358:AC2358,TIR!F2358)</f>
        <v>20.630574831805514</v>
      </c>
      <c r="F2358" s="100">
        <f>'DRE + DCF'!$AE$38*'DRE + DCF'!$AE$39*(1+G2358)/(R2358-G2358)/AC2358</f>
        <v>5.4780013807077337</v>
      </c>
      <c r="G2358" s="92">
        <f>R2358*(1-'DRE + DCF'!$AE$39)</f>
        <v>0.1954237372458755</v>
      </c>
      <c r="H2358" s="94">
        <f t="shared" si="260"/>
        <v>0.32570622874312583</v>
      </c>
      <c r="I2358" s="94">
        <f t="shared" si="259"/>
        <v>0.32570622874312583</v>
      </c>
      <c r="J2358" s="94">
        <f t="shared" si="259"/>
        <v>0.32570622874312583</v>
      </c>
      <c r="K2358" s="94">
        <f t="shared" si="259"/>
        <v>0.32570622874312583</v>
      </c>
      <c r="L2358" s="94">
        <f t="shared" si="259"/>
        <v>0.32570622874312583</v>
      </c>
      <c r="M2358" s="94">
        <f t="shared" si="259"/>
        <v>0.32570622874312583</v>
      </c>
      <c r="N2358" s="94">
        <f t="shared" si="259"/>
        <v>0.32570622874312583</v>
      </c>
      <c r="O2358" s="94">
        <f t="shared" si="259"/>
        <v>0.32570622874312583</v>
      </c>
      <c r="P2358" s="94">
        <f t="shared" si="259"/>
        <v>0.32570622874312583</v>
      </c>
      <c r="Q2358" s="94">
        <f t="shared" si="259"/>
        <v>0.32570622874312583</v>
      </c>
      <c r="R2358" s="94">
        <f t="shared" si="259"/>
        <v>0.32570622874312583</v>
      </c>
      <c r="S2358" s="93">
        <f>(1+H2358)^((5-Dashboard!$F$9)*3/12)</f>
        <v>1.0730299010835025</v>
      </c>
      <c r="T2358" s="93">
        <f t="shared" si="258"/>
        <v>1.4225224234940195</v>
      </c>
      <c r="U2358" s="93">
        <f t="shared" si="258"/>
        <v>1.8858468373527884</v>
      </c>
      <c r="V2358" s="93">
        <f t="shared" si="258"/>
        <v>2.5000788987341158</v>
      </c>
      <c r="W2358" s="93">
        <f t="shared" si="258"/>
        <v>3.314370168401072</v>
      </c>
      <c r="X2358" s="93">
        <f t="shared" si="258"/>
        <v>4.3938811766097041</v>
      </c>
      <c r="Y2358" s="93">
        <f t="shared" si="257"/>
        <v>5.8249956441886592</v>
      </c>
      <c r="Z2358" s="93">
        <f t="shared" si="257"/>
        <v>7.7222330079024823</v>
      </c>
      <c r="AA2358" s="93">
        <f t="shared" si="257"/>
        <v>10.237412398382085</v>
      </c>
      <c r="AB2358" s="93">
        <f t="shared" si="257"/>
        <v>13.571801382747234</v>
      </c>
      <c r="AC2358" s="95">
        <f t="shared" si="257"/>
        <v>17.992221628372576</v>
      </c>
      <c r="AE2358" s="96"/>
    </row>
    <row r="2359" spans="3:31" ht="24.75" customHeight="1" x14ac:dyDescent="0.25">
      <c r="C2359" s="91">
        <f>ABS(E2359-Dashboard!$F$13)</f>
        <v>28.889687882276036</v>
      </c>
      <c r="D2359" s="92">
        <f t="shared" si="255"/>
        <v>0.32580622874312581</v>
      </c>
      <c r="E2359" s="93" cm="1">
        <f t="array" ref="E2359">SUM('DRE + DCF'!$S$41/TIR!S2359,'DRE + DCF'!$U$41:$AD$41/TIR!T2359:AC2359,TIR!F2359)</f>
        <v>20.620312117723962</v>
      </c>
      <c r="F2359" s="100">
        <f>'DRE + DCF'!$AE$38*'DRE + DCF'!$AE$39*(1+G2359)/(R2359-G2359)/AC2359</f>
        <v>5.4723623188906672</v>
      </c>
      <c r="G2359" s="92">
        <f>R2359*(1-'DRE + DCF'!$AE$39)</f>
        <v>0.19548373724587548</v>
      </c>
      <c r="H2359" s="94">
        <f t="shared" si="260"/>
        <v>0.32580622874312581</v>
      </c>
      <c r="I2359" s="94">
        <f t="shared" si="259"/>
        <v>0.32580622874312581</v>
      </c>
      <c r="J2359" s="94">
        <f t="shared" si="259"/>
        <v>0.32580622874312581</v>
      </c>
      <c r="K2359" s="94">
        <f t="shared" si="259"/>
        <v>0.32580622874312581</v>
      </c>
      <c r="L2359" s="94">
        <f t="shared" si="259"/>
        <v>0.32580622874312581</v>
      </c>
      <c r="M2359" s="94">
        <f t="shared" si="259"/>
        <v>0.32580622874312581</v>
      </c>
      <c r="N2359" s="94">
        <f t="shared" si="259"/>
        <v>0.32580622874312581</v>
      </c>
      <c r="O2359" s="94">
        <f t="shared" si="259"/>
        <v>0.32580622874312581</v>
      </c>
      <c r="P2359" s="94">
        <f t="shared" si="259"/>
        <v>0.32580622874312581</v>
      </c>
      <c r="Q2359" s="94">
        <f t="shared" si="259"/>
        <v>0.32580622874312581</v>
      </c>
      <c r="R2359" s="94">
        <f t="shared" si="259"/>
        <v>0.32580622874312581</v>
      </c>
      <c r="S2359" s="93">
        <f>(1+H2359)^((5-Dashboard!$F$9)*3/12)</f>
        <v>1.0730501355729876</v>
      </c>
      <c r="T2359" s="93">
        <f t="shared" si="258"/>
        <v>1.4226565534963225</v>
      </c>
      <c r="U2359" s="93">
        <f t="shared" si="258"/>
        <v>1.8861669199876523</v>
      </c>
      <c r="V2359" s="93">
        <f t="shared" si="258"/>
        <v>2.5006918509688663</v>
      </c>
      <c r="W2359" s="93">
        <f t="shared" si="258"/>
        <v>3.3154328321816995</v>
      </c>
      <c r="X2359" s="93">
        <f t="shared" si="258"/>
        <v>4.3956214998859595</v>
      </c>
      <c r="Y2359" s="93">
        <f t="shared" si="257"/>
        <v>5.8277423637460064</v>
      </c>
      <c r="Z2359" s="93">
        <f t="shared" si="257"/>
        <v>7.7264571253646421</v>
      </c>
      <c r="AA2359" s="93">
        <f t="shared" si="257"/>
        <v>10.243784982925149</v>
      </c>
      <c r="AB2359" s="93">
        <f t="shared" si="257"/>
        <v>13.581273936267458</v>
      </c>
      <c r="AC2359" s="95">
        <f t="shared" si="257"/>
        <v>18.006137578970066</v>
      </c>
      <c r="AE2359" s="96"/>
    </row>
    <row r="2360" spans="3:31" ht="24.75" customHeight="1" x14ac:dyDescent="0.25">
      <c r="C2360" s="91">
        <f>ABS(E2360-Dashboard!$F$13)</f>
        <v>28.899941549221861</v>
      </c>
      <c r="D2360" s="92">
        <f t="shared" si="255"/>
        <v>0.3259062287431258</v>
      </c>
      <c r="E2360" s="93" cm="1">
        <f t="array" ref="E2360">SUM('DRE + DCF'!$S$41/TIR!S2360,'DRE + DCF'!$U$41:$AD$41/TIR!T2360:AC2360,TIR!F2360)</f>
        <v>20.610058450778137</v>
      </c>
      <c r="F2360" s="100">
        <f>'DRE + DCF'!$AE$38*'DRE + DCF'!$AE$39*(1+G2360)/(R2360-G2360)/AC2360</f>
        <v>5.4667298819430723</v>
      </c>
      <c r="G2360" s="92">
        <f>R2360*(1-'DRE + DCF'!$AE$39)</f>
        <v>0.19554373724587548</v>
      </c>
      <c r="H2360" s="94">
        <f t="shared" si="260"/>
        <v>0.3259062287431258</v>
      </c>
      <c r="I2360" s="94">
        <f t="shared" si="259"/>
        <v>0.3259062287431258</v>
      </c>
      <c r="J2360" s="94">
        <f t="shared" si="259"/>
        <v>0.3259062287431258</v>
      </c>
      <c r="K2360" s="94">
        <f t="shared" si="259"/>
        <v>0.3259062287431258</v>
      </c>
      <c r="L2360" s="94">
        <f t="shared" si="259"/>
        <v>0.3259062287431258</v>
      </c>
      <c r="M2360" s="94">
        <f t="shared" si="259"/>
        <v>0.3259062287431258</v>
      </c>
      <c r="N2360" s="94">
        <f t="shared" si="259"/>
        <v>0.3259062287431258</v>
      </c>
      <c r="O2360" s="94">
        <f t="shared" si="259"/>
        <v>0.3259062287431258</v>
      </c>
      <c r="P2360" s="94">
        <f t="shared" si="259"/>
        <v>0.3259062287431258</v>
      </c>
      <c r="Q2360" s="94">
        <f t="shared" si="259"/>
        <v>0.3259062287431258</v>
      </c>
      <c r="R2360" s="94">
        <f t="shared" si="259"/>
        <v>0.3259062287431258</v>
      </c>
      <c r="S2360" s="93">
        <f>(1+H2360)^((5-Dashboard!$F$9)*3/12)</f>
        <v>1.0730703689178529</v>
      </c>
      <c r="T2360" s="93">
        <f t="shared" si="258"/>
        <v>1.422790686027865</v>
      </c>
      <c r="U2360" s="93">
        <f t="shared" si="258"/>
        <v>1.8864870328020511</v>
      </c>
      <c r="V2360" s="93">
        <f t="shared" si="258"/>
        <v>2.5013049072353772</v>
      </c>
      <c r="W2360" s="93">
        <f t="shared" si="258"/>
        <v>3.3164957564891333</v>
      </c>
      <c r="X2360" s="93">
        <f t="shared" si="258"/>
        <v>4.3973623811290867</v>
      </c>
      <c r="Y2360" s="93">
        <f t="shared" si="257"/>
        <v>5.8304901711797594</v>
      </c>
      <c r="Z2360" s="93">
        <f t="shared" si="257"/>
        <v>7.7306832345928171</v>
      </c>
      <c r="AA2360" s="93">
        <f t="shared" si="257"/>
        <v>10.250161053186671</v>
      </c>
      <c r="AB2360" s="93">
        <f t="shared" si="257"/>
        <v>13.590752386040405</v>
      </c>
      <c r="AC2360" s="95">
        <f t="shared" si="257"/>
        <v>18.020063241956471</v>
      </c>
      <c r="AE2360" s="96"/>
    </row>
    <row r="2361" spans="3:31" ht="24.75" customHeight="1" x14ac:dyDescent="0.25">
      <c r="C2361" s="91">
        <f>ABS(E2361-Dashboard!$F$13)</f>
        <v>28.910186179545033</v>
      </c>
      <c r="D2361" s="92">
        <f t="shared" si="255"/>
        <v>0.32600622874312579</v>
      </c>
      <c r="E2361" s="93" cm="1">
        <f t="array" ref="E2361">SUM('DRE + DCF'!$S$41/TIR!S2361,'DRE + DCF'!$U$41:$AD$41/TIR!T2361:AC2361,TIR!F2361)</f>
        <v>20.599813820454965</v>
      </c>
      <c r="F2361" s="100">
        <f>'DRE + DCF'!$AE$38*'DRE + DCF'!$AE$39*(1+G2361)/(R2361-G2361)/AC2361</f>
        <v>5.4611040609951003</v>
      </c>
      <c r="G2361" s="92">
        <f>R2361*(1-'DRE + DCF'!$AE$39)</f>
        <v>0.19560373724587546</v>
      </c>
      <c r="H2361" s="94">
        <f t="shared" si="260"/>
        <v>0.32600622874312579</v>
      </c>
      <c r="I2361" s="94">
        <f t="shared" si="259"/>
        <v>0.32600622874312579</v>
      </c>
      <c r="J2361" s="94">
        <f t="shared" si="259"/>
        <v>0.32600622874312579</v>
      </c>
      <c r="K2361" s="94">
        <f t="shared" si="259"/>
        <v>0.32600622874312579</v>
      </c>
      <c r="L2361" s="94">
        <f t="shared" si="259"/>
        <v>0.32600622874312579</v>
      </c>
      <c r="M2361" s="94">
        <f t="shared" si="259"/>
        <v>0.32600622874312579</v>
      </c>
      <c r="N2361" s="94">
        <f t="shared" si="259"/>
        <v>0.32600622874312579</v>
      </c>
      <c r="O2361" s="94">
        <f t="shared" si="259"/>
        <v>0.32600622874312579</v>
      </c>
      <c r="P2361" s="94">
        <f t="shared" si="259"/>
        <v>0.32600622874312579</v>
      </c>
      <c r="Q2361" s="94">
        <f t="shared" si="259"/>
        <v>0.32600622874312579</v>
      </c>
      <c r="R2361" s="94">
        <f t="shared" si="259"/>
        <v>0.32600622874312579</v>
      </c>
      <c r="S2361" s="93">
        <f>(1+H2361)^((5-Dashboard!$F$9)*3/12)</f>
        <v>1.0730906011182497</v>
      </c>
      <c r="T2361" s="93">
        <f t="shared" si="258"/>
        <v>1.4229248210885042</v>
      </c>
      <c r="U2361" s="93">
        <f t="shared" si="258"/>
        <v>1.8868071757965543</v>
      </c>
      <c r="V2361" s="93">
        <f t="shared" si="258"/>
        <v>2.5019180675434569</v>
      </c>
      <c r="W2361" s="93">
        <f t="shared" si="258"/>
        <v>3.3175589413675883</v>
      </c>
      <c r="X2361" s="93">
        <f t="shared" si="258"/>
        <v>4.3991038204758723</v>
      </c>
      <c r="Y2361" s="93">
        <f t="shared" si="257"/>
        <v>5.8332390668386882</v>
      </c>
      <c r="Z2361" s="93">
        <f t="shared" si="257"/>
        <v>7.7349113363758395</v>
      </c>
      <c r="AA2361" s="93">
        <f t="shared" si="257"/>
        <v>10.256540610810179</v>
      </c>
      <c r="AB2361" s="93">
        <f t="shared" si="257"/>
        <v>13.600236735291121</v>
      </c>
      <c r="AC2361" s="95">
        <f t="shared" si="257"/>
        <v>18.033998623377101</v>
      </c>
      <c r="AE2361" s="96"/>
    </row>
    <row r="2362" spans="3:31" ht="24.75" customHeight="1" x14ac:dyDescent="0.25">
      <c r="C2362" s="91">
        <f>ABS(E2362-Dashboard!$F$13)</f>
        <v>28.920421783743748</v>
      </c>
      <c r="D2362" s="92">
        <f t="shared" si="255"/>
        <v>0.32610622874312578</v>
      </c>
      <c r="E2362" s="93" cm="1">
        <f t="array" ref="E2362">SUM('DRE + DCF'!$S$41/TIR!S2362,'DRE + DCF'!$U$41:$AD$41/TIR!T2362:AC2362,TIR!F2362)</f>
        <v>20.58957821625625</v>
      </c>
      <c r="F2362" s="100">
        <f>'DRE + DCF'!$AE$38*'DRE + DCF'!$AE$39*(1+G2362)/(R2362-G2362)/AC2362</f>
        <v>5.4554848471904336</v>
      </c>
      <c r="G2362" s="92">
        <f>R2362*(1-'DRE + DCF'!$AE$39)</f>
        <v>0.19566373724587546</v>
      </c>
      <c r="H2362" s="94">
        <f t="shared" si="260"/>
        <v>0.32610622874312578</v>
      </c>
      <c r="I2362" s="94">
        <f t="shared" si="259"/>
        <v>0.32610622874312578</v>
      </c>
      <c r="J2362" s="94">
        <f t="shared" si="259"/>
        <v>0.32610622874312578</v>
      </c>
      <c r="K2362" s="94">
        <f t="shared" si="259"/>
        <v>0.32610622874312578</v>
      </c>
      <c r="L2362" s="94">
        <f t="shared" si="259"/>
        <v>0.32610622874312578</v>
      </c>
      <c r="M2362" s="94">
        <f t="shared" si="259"/>
        <v>0.32610622874312578</v>
      </c>
      <c r="N2362" s="94">
        <f t="shared" si="259"/>
        <v>0.32610622874312578</v>
      </c>
      <c r="O2362" s="94">
        <f t="shared" si="259"/>
        <v>0.32610622874312578</v>
      </c>
      <c r="P2362" s="94">
        <f t="shared" si="259"/>
        <v>0.32610622874312578</v>
      </c>
      <c r="Q2362" s="94">
        <f t="shared" si="259"/>
        <v>0.32610622874312578</v>
      </c>
      <c r="R2362" s="94">
        <f t="shared" si="259"/>
        <v>0.32610622874312578</v>
      </c>
      <c r="S2362" s="93">
        <f>(1+H2362)^((5-Dashboard!$F$9)*3/12)</f>
        <v>1.073110832174329</v>
      </c>
      <c r="T2362" s="93">
        <f t="shared" si="258"/>
        <v>1.4230589586780968</v>
      </c>
      <c r="U2362" s="93">
        <f t="shared" si="258"/>
        <v>1.8871273489717306</v>
      </c>
      <c r="V2362" s="93">
        <f t="shared" si="258"/>
        <v>2.5025313319029143</v>
      </c>
      <c r="W2362" s="93">
        <f t="shared" si="258"/>
        <v>3.3186223868612852</v>
      </c>
      <c r="X2362" s="93">
        <f t="shared" si="258"/>
        <v>4.4008458180631296</v>
      </c>
      <c r="Y2362" s="93">
        <f t="shared" si="257"/>
        <v>5.8359890510716532</v>
      </c>
      <c r="Z2362" s="93">
        <f t="shared" si="257"/>
        <v>7.7391414315028033</v>
      </c>
      <c r="AA2362" s="93">
        <f t="shared" si="257"/>
        <v>10.262923657439858</v>
      </c>
      <c r="AB2362" s="93">
        <f t="shared" si="257"/>
        <v>13.609726987246177</v>
      </c>
      <c r="AC2362" s="95">
        <f t="shared" si="257"/>
        <v>18.047943729280572</v>
      </c>
      <c r="AE2362" s="96"/>
    </row>
    <row r="2363" spans="3:31" ht="24.75" customHeight="1" x14ac:dyDescent="0.25">
      <c r="C2363" s="91">
        <f>ABS(E2363-Dashboard!$F$13)</f>
        <v>28.930648372301416</v>
      </c>
      <c r="D2363" s="92">
        <f t="shared" si="255"/>
        <v>0.32620622874312577</v>
      </c>
      <c r="E2363" s="93" cm="1">
        <f t="array" ref="E2363">SUM('DRE + DCF'!$S$41/TIR!S2363,'DRE + DCF'!$U$41:$AD$41/TIR!T2363:AC2363,TIR!F2363)</f>
        <v>20.579351627698582</v>
      </c>
      <c r="F2363" s="100">
        <f>'DRE + DCF'!$AE$38*'DRE + DCF'!$AE$39*(1+G2363)/(R2363-G2363)/AC2363</f>
        <v>5.4498722316862498</v>
      </c>
      <c r="G2363" s="92">
        <f>R2363*(1-'DRE + DCF'!$AE$39)</f>
        <v>0.19572373724587547</v>
      </c>
      <c r="H2363" s="94">
        <f t="shared" si="260"/>
        <v>0.32620622874312577</v>
      </c>
      <c r="I2363" s="94">
        <f t="shared" si="259"/>
        <v>0.32620622874312577</v>
      </c>
      <c r="J2363" s="94">
        <f t="shared" si="259"/>
        <v>0.32620622874312577</v>
      </c>
      <c r="K2363" s="94">
        <f t="shared" si="259"/>
        <v>0.32620622874312577</v>
      </c>
      <c r="L2363" s="94">
        <f t="shared" si="259"/>
        <v>0.32620622874312577</v>
      </c>
      <c r="M2363" s="94">
        <f t="shared" si="259"/>
        <v>0.32620622874312577</v>
      </c>
      <c r="N2363" s="94">
        <f t="shared" si="259"/>
        <v>0.32620622874312577</v>
      </c>
      <c r="O2363" s="94">
        <f t="shared" si="259"/>
        <v>0.32620622874312577</v>
      </c>
      <c r="P2363" s="94">
        <f t="shared" si="259"/>
        <v>0.32620622874312577</v>
      </c>
      <c r="Q2363" s="94">
        <f t="shared" si="259"/>
        <v>0.32620622874312577</v>
      </c>
      <c r="R2363" s="94">
        <f t="shared" si="259"/>
        <v>0.32620622874312577</v>
      </c>
      <c r="S2363" s="93">
        <f>(1+H2363)^((5-Dashboard!$F$9)*3/12)</f>
        <v>1.073131062086242</v>
      </c>
      <c r="T2363" s="93">
        <f t="shared" si="258"/>
        <v>1.4231930987965002</v>
      </c>
      <c r="U2363" s="93">
        <f t="shared" si="258"/>
        <v>1.8874475523281493</v>
      </c>
      <c r="V2363" s="93">
        <f t="shared" si="258"/>
        <v>2.5031447003235585</v>
      </c>
      <c r="W2363" s="93">
        <f t="shared" si="258"/>
        <v>3.3196860930144481</v>
      </c>
      <c r="X2363" s="93">
        <f t="shared" si="258"/>
        <v>4.402588374027693</v>
      </c>
      <c r="Y2363" s="93">
        <f t="shared" si="257"/>
        <v>5.8387401242275967</v>
      </c>
      <c r="Z2363" s="93">
        <f t="shared" si="257"/>
        <v>7.7433735207630505</v>
      </c>
      <c r="AA2363" s="93">
        <f t="shared" si="257"/>
        <v>10.269310194720545</v>
      </c>
      <c r="AB2363" s="93">
        <f t="shared" si="257"/>
        <v>13.619223145133668</v>
      </c>
      <c r="AC2363" s="95">
        <f t="shared" si="257"/>
        <v>18.061898565718813</v>
      </c>
      <c r="AE2363" s="96"/>
    </row>
    <row r="2364" spans="3:31" ht="24.75" customHeight="1" x14ac:dyDescent="0.25">
      <c r="C2364" s="91">
        <f>ABS(E2364-Dashboard!$F$13)</f>
        <v>28.940865955686625</v>
      </c>
      <c r="D2364" s="92">
        <f t="shared" si="255"/>
        <v>0.32630622874312576</v>
      </c>
      <c r="E2364" s="93" cm="1">
        <f t="array" ref="E2364">SUM('DRE + DCF'!$S$41/TIR!S2364,'DRE + DCF'!$U$41:$AD$41/TIR!T2364:AC2364,TIR!F2364)</f>
        <v>20.569134044313373</v>
      </c>
      <c r="F2364" s="100">
        <f>'DRE + DCF'!$AE$38*'DRE + DCF'!$AE$39*(1+G2364)/(R2364-G2364)/AC2364</f>
        <v>5.4442662056531992</v>
      </c>
      <c r="G2364" s="92">
        <f>R2364*(1-'DRE + DCF'!$AE$39)</f>
        <v>0.19578373724587544</v>
      </c>
      <c r="H2364" s="94">
        <f t="shared" si="260"/>
        <v>0.32630622874312576</v>
      </c>
      <c r="I2364" s="94">
        <f t="shared" si="259"/>
        <v>0.32630622874312576</v>
      </c>
      <c r="J2364" s="94">
        <f t="shared" si="259"/>
        <v>0.32630622874312576</v>
      </c>
      <c r="K2364" s="94">
        <f t="shared" si="259"/>
        <v>0.32630622874312576</v>
      </c>
      <c r="L2364" s="94">
        <f t="shared" si="259"/>
        <v>0.32630622874312576</v>
      </c>
      <c r="M2364" s="94">
        <f t="shared" si="259"/>
        <v>0.32630622874312576</v>
      </c>
      <c r="N2364" s="94">
        <f t="shared" si="259"/>
        <v>0.32630622874312576</v>
      </c>
      <c r="O2364" s="94">
        <f t="shared" si="259"/>
        <v>0.32630622874312576</v>
      </c>
      <c r="P2364" s="94">
        <f t="shared" si="259"/>
        <v>0.32630622874312576</v>
      </c>
      <c r="Q2364" s="94">
        <f t="shared" si="259"/>
        <v>0.32630622874312576</v>
      </c>
      <c r="R2364" s="94">
        <f t="shared" si="259"/>
        <v>0.32630622874312576</v>
      </c>
      <c r="S2364" s="93">
        <f>(1+H2364)^((5-Dashboard!$F$9)*3/12)</f>
        <v>1.0731512908541394</v>
      </c>
      <c r="T2364" s="93">
        <f t="shared" si="258"/>
        <v>1.4233272414435709</v>
      </c>
      <c r="U2364" s="93">
        <f t="shared" si="258"/>
        <v>1.8877677858663791</v>
      </c>
      <c r="V2364" s="93">
        <f t="shared" si="258"/>
        <v>2.5037581728151976</v>
      </c>
      <c r="W2364" s="93">
        <f t="shared" si="258"/>
        <v>3.3207500598713042</v>
      </c>
      <c r="X2364" s="93">
        <f t="shared" si="258"/>
        <v>4.4043314885064184</v>
      </c>
      <c r="Y2364" s="93">
        <f t="shared" si="257"/>
        <v>5.8414922866555452</v>
      </c>
      <c r="Z2364" s="93">
        <f t="shared" si="257"/>
        <v>7.7476076049461744</v>
      </c>
      <c r="AA2364" s="93">
        <f t="shared" si="257"/>
        <v>10.275700224297722</v>
      </c>
      <c r="AB2364" s="93">
        <f t="shared" si="257"/>
        <v>13.628725212183204</v>
      </c>
      <c r="AC2364" s="95">
        <f t="shared" si="257"/>
        <v>18.07586313874706</v>
      </c>
      <c r="AE2364" s="96"/>
    </row>
    <row r="2365" spans="3:31" ht="24.75" customHeight="1" x14ac:dyDescent="0.25">
      <c r="C2365" s="91">
        <f>ABS(E2365-Dashboard!$F$13)</f>
        <v>28.951074544353197</v>
      </c>
      <c r="D2365" s="92">
        <f t="shared" si="255"/>
        <v>0.32640622874312575</v>
      </c>
      <c r="E2365" s="93" cm="1">
        <f t="array" ref="E2365">SUM('DRE + DCF'!$S$41/TIR!S2365,'DRE + DCF'!$U$41:$AD$41/TIR!T2365:AC2365,TIR!F2365)</f>
        <v>20.558925455646801</v>
      </c>
      <c r="F2365" s="100">
        <f>'DRE + DCF'!$AE$38*'DRE + DCF'!$AE$39*(1+G2365)/(R2365-G2365)/AC2365</f>
        <v>5.4386667602753986</v>
      </c>
      <c r="G2365" s="92">
        <f>R2365*(1-'DRE + DCF'!$AE$39)</f>
        <v>0.19584373724587545</v>
      </c>
      <c r="H2365" s="94">
        <f t="shared" si="260"/>
        <v>0.32640622874312575</v>
      </c>
      <c r="I2365" s="94">
        <f t="shared" si="259"/>
        <v>0.32640622874312575</v>
      </c>
      <c r="J2365" s="94">
        <f t="shared" si="259"/>
        <v>0.32640622874312575</v>
      </c>
      <c r="K2365" s="94">
        <f t="shared" si="259"/>
        <v>0.32640622874312575</v>
      </c>
      <c r="L2365" s="94">
        <f t="shared" si="259"/>
        <v>0.32640622874312575</v>
      </c>
      <c r="M2365" s="94">
        <f t="shared" si="259"/>
        <v>0.32640622874312575</v>
      </c>
      <c r="N2365" s="94">
        <f t="shared" si="259"/>
        <v>0.32640622874312575</v>
      </c>
      <c r="O2365" s="94">
        <f t="shared" si="259"/>
        <v>0.32640622874312575</v>
      </c>
      <c r="P2365" s="94">
        <f t="shared" si="259"/>
        <v>0.32640622874312575</v>
      </c>
      <c r="Q2365" s="94">
        <f t="shared" si="259"/>
        <v>0.32640622874312575</v>
      </c>
      <c r="R2365" s="94">
        <f t="shared" si="259"/>
        <v>0.32640622874312575</v>
      </c>
      <c r="S2365" s="93">
        <f>(1+H2365)^((5-Dashboard!$F$9)*3/12)</f>
        <v>1.073171518478172</v>
      </c>
      <c r="T2365" s="93">
        <f t="shared" si="258"/>
        <v>1.4234613866191659</v>
      </c>
      <c r="U2365" s="93">
        <f t="shared" si="258"/>
        <v>1.8880880495869883</v>
      </c>
      <c r="V2365" s="93">
        <f t="shared" si="258"/>
        <v>2.5043717493876407</v>
      </c>
      <c r="W2365" s="93">
        <f t="shared" si="258"/>
        <v>3.321814287476085</v>
      </c>
      <c r="X2365" s="93">
        <f t="shared" si="258"/>
        <v>4.4060751616361875</v>
      </c>
      <c r="Y2365" s="93">
        <f t="shared" si="257"/>
        <v>5.8442455387046133</v>
      </c>
      <c r="Z2365" s="93">
        <f t="shared" si="257"/>
        <v>7.7518436848420231</v>
      </c>
      <c r="AA2365" s="93">
        <f t="shared" si="257"/>
        <v>10.282093747817523</v>
      </c>
      <c r="AB2365" s="93">
        <f t="shared" si="257"/>
        <v>13.638233191625913</v>
      </c>
      <c r="AC2365" s="95">
        <f t="shared" si="257"/>
        <v>18.089837454423851</v>
      </c>
      <c r="AE2365" s="96"/>
    </row>
    <row r="2366" spans="3:31" ht="24.75" customHeight="1" x14ac:dyDescent="0.25">
      <c r="C2366" s="91">
        <f>ABS(E2366-Dashboard!$F$13)</f>
        <v>28.96127414874022</v>
      </c>
      <c r="D2366" s="92">
        <f t="shared" si="255"/>
        <v>0.32650622874312574</v>
      </c>
      <c r="E2366" s="93" cm="1">
        <f t="array" ref="E2366">SUM('DRE + DCF'!$S$41/TIR!S2366,'DRE + DCF'!$U$41:$AD$41/TIR!T2366:AC2366,TIR!F2366)</f>
        <v>20.548725851259778</v>
      </c>
      <c r="F2366" s="100">
        <f>'DRE + DCF'!$AE$38*'DRE + DCF'!$AE$39*(1+G2366)/(R2366-G2366)/AC2366</f>
        <v>5.4330738867503774</v>
      </c>
      <c r="G2366" s="92">
        <f>R2366*(1-'DRE + DCF'!$AE$39)</f>
        <v>0.19590373724587543</v>
      </c>
      <c r="H2366" s="94">
        <f t="shared" si="260"/>
        <v>0.32650622874312574</v>
      </c>
      <c r="I2366" s="94">
        <f t="shared" si="259"/>
        <v>0.32650622874312574</v>
      </c>
      <c r="J2366" s="94">
        <f t="shared" si="259"/>
        <v>0.32650622874312574</v>
      </c>
      <c r="K2366" s="94">
        <f t="shared" si="259"/>
        <v>0.32650622874312574</v>
      </c>
      <c r="L2366" s="94">
        <f t="shared" si="259"/>
        <v>0.32650622874312574</v>
      </c>
      <c r="M2366" s="94">
        <f t="shared" si="259"/>
        <v>0.32650622874312574</v>
      </c>
      <c r="N2366" s="94">
        <f t="shared" si="259"/>
        <v>0.32650622874312574</v>
      </c>
      <c r="O2366" s="94">
        <f t="shared" si="259"/>
        <v>0.32650622874312574</v>
      </c>
      <c r="P2366" s="94">
        <f t="shared" si="259"/>
        <v>0.32650622874312574</v>
      </c>
      <c r="Q2366" s="94">
        <f t="shared" si="259"/>
        <v>0.32650622874312574</v>
      </c>
      <c r="R2366" s="94">
        <f t="shared" si="259"/>
        <v>0.32650622874312574</v>
      </c>
      <c r="S2366" s="93">
        <f>(1+H2366)^((5-Dashboard!$F$9)*3/12)</f>
        <v>1.0731917449584913</v>
      </c>
      <c r="T2366" s="93">
        <f t="shared" si="258"/>
        <v>1.4235955343231428</v>
      </c>
      <c r="U2366" s="93">
        <f t="shared" si="258"/>
        <v>1.8884083434905472</v>
      </c>
      <c r="V2366" s="93">
        <f t="shared" si="258"/>
        <v>2.5049854300506991</v>
      </c>
      <c r="W2366" s="93">
        <f t="shared" si="258"/>
        <v>3.3228787758730296</v>
      </c>
      <c r="X2366" s="93">
        <f t="shared" si="258"/>
        <v>4.4078193935539067</v>
      </c>
      <c r="Y2366" s="93">
        <f t="shared" si="257"/>
        <v>5.8469998807240042</v>
      </c>
      <c r="Z2366" s="93">
        <f t="shared" si="257"/>
        <v>7.7560817612407051</v>
      </c>
      <c r="AA2366" s="93">
        <f t="shared" si="257"/>
        <v>10.288490766926749</v>
      </c>
      <c r="AB2366" s="93">
        <f t="shared" si="257"/>
        <v>13.647747086694471</v>
      </c>
      <c r="AC2366" s="95">
        <f t="shared" si="257"/>
        <v>18.103821518811063</v>
      </c>
      <c r="AE2366" s="96"/>
    </row>
    <row r="2367" spans="3:31" ht="24.75" customHeight="1" x14ac:dyDescent="0.25">
      <c r="C2367" s="91">
        <f>ABS(E2367-Dashboard!$F$13)</f>
        <v>28.971464779272036</v>
      </c>
      <c r="D2367" s="92">
        <f t="shared" si="255"/>
        <v>0.32660622874312573</v>
      </c>
      <c r="E2367" s="93" cm="1">
        <f t="array" ref="E2367">SUM('DRE + DCF'!$S$41/TIR!S2367,'DRE + DCF'!$U$41:$AD$41/TIR!T2367:AC2367,TIR!F2367)</f>
        <v>20.538535220727962</v>
      </c>
      <c r="F2367" s="100">
        <f>'DRE + DCF'!$AE$38*'DRE + DCF'!$AE$39*(1+G2367)/(R2367-G2367)/AC2367</f>
        <v>5.4274875762890877</v>
      </c>
      <c r="G2367" s="92">
        <f>R2367*(1-'DRE + DCF'!$AE$39)</f>
        <v>0.19596373724587543</v>
      </c>
      <c r="H2367" s="94">
        <f t="shared" si="260"/>
        <v>0.32660622874312573</v>
      </c>
      <c r="I2367" s="94">
        <f t="shared" si="259"/>
        <v>0.32660622874312573</v>
      </c>
      <c r="J2367" s="94">
        <f t="shared" si="259"/>
        <v>0.32660622874312573</v>
      </c>
      <c r="K2367" s="94">
        <f t="shared" si="259"/>
        <v>0.32660622874312573</v>
      </c>
      <c r="L2367" s="94">
        <f t="shared" si="259"/>
        <v>0.32660622874312573</v>
      </c>
      <c r="M2367" s="94">
        <f t="shared" si="259"/>
        <v>0.32660622874312573</v>
      </c>
      <c r="N2367" s="94">
        <f t="shared" si="259"/>
        <v>0.32660622874312573</v>
      </c>
      <c r="O2367" s="94">
        <f t="shared" si="259"/>
        <v>0.32660622874312573</v>
      </c>
      <c r="P2367" s="94">
        <f t="shared" si="259"/>
        <v>0.32660622874312573</v>
      </c>
      <c r="Q2367" s="94">
        <f t="shared" si="259"/>
        <v>0.32660622874312573</v>
      </c>
      <c r="R2367" s="94">
        <f t="shared" si="259"/>
        <v>0.32660622874312573</v>
      </c>
      <c r="S2367" s="93">
        <f>(1+H2367)^((5-Dashboard!$F$9)*3/12)</f>
        <v>1.0732119702952476</v>
      </c>
      <c r="T2367" s="93">
        <f t="shared" si="258"/>
        <v>1.423729684555358</v>
      </c>
      <c r="U2367" s="93">
        <f t="shared" si="258"/>
        <v>1.8887286675776234</v>
      </c>
      <c r="V2367" s="93">
        <f t="shared" si="258"/>
        <v>2.5055992148141799</v>
      </c>
      <c r="W2367" s="93">
        <f t="shared" si="258"/>
        <v>3.323943525106376</v>
      </c>
      <c r="X2367" s="93">
        <f t="shared" si="258"/>
        <v>4.4095641843965003</v>
      </c>
      <c r="Y2367" s="93">
        <f t="shared" si="257"/>
        <v>5.8497553130629987</v>
      </c>
      <c r="Z2367" s="93">
        <f t="shared" si="257"/>
        <v>7.7603218349325678</v>
      </c>
      <c r="AA2367" s="93">
        <f t="shared" si="257"/>
        <v>10.294891283272827</v>
      </c>
      <c r="AB2367" s="93">
        <f t="shared" si="257"/>
        <v>13.657266900623043</v>
      </c>
      <c r="AC2367" s="95">
        <f t="shared" si="257"/>
        <v>18.117815337973852</v>
      </c>
      <c r="AE2367" s="96"/>
    </row>
    <row r="2368" spans="3:31" ht="24.75" customHeight="1" x14ac:dyDescent="0.25">
      <c r="C2368" s="91">
        <f>ABS(E2368-Dashboard!$F$13)</f>
        <v>28.981646446358312</v>
      </c>
      <c r="D2368" s="92">
        <f t="shared" si="255"/>
        <v>0.32670622874312572</v>
      </c>
      <c r="E2368" s="93" cm="1">
        <f t="array" ref="E2368">SUM('DRE + DCF'!$S$41/TIR!S2368,'DRE + DCF'!$U$41:$AD$41/TIR!T2368:AC2368,TIR!F2368)</f>
        <v>20.528353553641686</v>
      </c>
      <c r="F2368" s="100">
        <f>'DRE + DCF'!$AE$38*'DRE + DCF'!$AE$39*(1+G2368)/(R2368-G2368)/AC2368</f>
        <v>5.4219078201158561</v>
      </c>
      <c r="G2368" s="92">
        <f>R2368*(1-'DRE + DCF'!$AE$39)</f>
        <v>0.19602373724587543</v>
      </c>
      <c r="H2368" s="94">
        <f t="shared" si="260"/>
        <v>0.32670622874312572</v>
      </c>
      <c r="I2368" s="94">
        <f t="shared" si="259"/>
        <v>0.32670622874312572</v>
      </c>
      <c r="J2368" s="94">
        <f t="shared" si="259"/>
        <v>0.32670622874312572</v>
      </c>
      <c r="K2368" s="94">
        <f t="shared" si="259"/>
        <v>0.32670622874312572</v>
      </c>
      <c r="L2368" s="94">
        <f t="shared" si="259"/>
        <v>0.32670622874312572</v>
      </c>
      <c r="M2368" s="94">
        <f t="shared" si="259"/>
        <v>0.32670622874312572</v>
      </c>
      <c r="N2368" s="94">
        <f t="shared" si="259"/>
        <v>0.32670622874312572</v>
      </c>
      <c r="O2368" s="94">
        <f t="shared" si="259"/>
        <v>0.32670622874312572</v>
      </c>
      <c r="P2368" s="94">
        <f t="shared" si="259"/>
        <v>0.32670622874312572</v>
      </c>
      <c r="Q2368" s="94">
        <f t="shared" si="259"/>
        <v>0.32670622874312572</v>
      </c>
      <c r="R2368" s="94">
        <f t="shared" si="259"/>
        <v>0.32670622874312572</v>
      </c>
      <c r="S2368" s="93">
        <f>(1+H2368)^((5-Dashboard!$F$9)*3/12)</f>
        <v>1.0732321944885921</v>
      </c>
      <c r="T2368" s="93">
        <f t="shared" si="258"/>
        <v>1.4238638373156689</v>
      </c>
      <c r="U2368" s="93">
        <f t="shared" si="258"/>
        <v>1.8890490218487865</v>
      </c>
      <c r="V2368" s="93">
        <f t="shared" si="258"/>
        <v>2.5062131036878941</v>
      </c>
      <c r="W2368" s="93">
        <f t="shared" si="258"/>
        <v>3.3250085352203702</v>
      </c>
      <c r="X2368" s="93">
        <f t="shared" si="258"/>
        <v>4.4113095343009219</v>
      </c>
      <c r="Y2368" s="93">
        <f t="shared" si="257"/>
        <v>5.8525118360709705</v>
      </c>
      <c r="Z2368" s="93">
        <f t="shared" si="257"/>
        <v>7.7645639067082239</v>
      </c>
      <c r="AA2368" s="93">
        <f t="shared" si="257"/>
        <v>10.301295298503859</v>
      </c>
      <c r="AB2368" s="93">
        <f t="shared" si="257"/>
        <v>13.666792636647347</v>
      </c>
      <c r="AC2368" s="95">
        <f t="shared" si="257"/>
        <v>18.131818917980723</v>
      </c>
      <c r="AE2368" s="96"/>
    </row>
    <row r="2369" spans="3:31" ht="24.75" customHeight="1" x14ac:dyDescent="0.25">
      <c r="C2369" s="91">
        <f>ABS(E2369-Dashboard!$F$13)</f>
        <v>28.991819160394016</v>
      </c>
      <c r="D2369" s="92">
        <f t="shared" si="255"/>
        <v>0.3268062287431257</v>
      </c>
      <c r="E2369" s="93" cm="1">
        <f t="array" ref="E2369">SUM('DRE + DCF'!$S$41/TIR!S2369,'DRE + DCF'!$U$41:$AD$41/TIR!T2369:AC2369,TIR!F2369)</f>
        <v>20.518180839605982</v>
      </c>
      <c r="F2369" s="100">
        <f>'DRE + DCF'!$AE$38*'DRE + DCF'!$AE$39*(1+G2369)/(R2369-G2369)/AC2369</f>
        <v>5.4163346094683744</v>
      </c>
      <c r="G2369" s="92">
        <f>R2369*(1-'DRE + DCF'!$AE$39)</f>
        <v>0.19608373724587541</v>
      </c>
      <c r="H2369" s="94">
        <f t="shared" si="260"/>
        <v>0.3268062287431257</v>
      </c>
      <c r="I2369" s="94">
        <f t="shared" si="259"/>
        <v>0.3268062287431257</v>
      </c>
      <c r="J2369" s="94">
        <f t="shared" si="259"/>
        <v>0.3268062287431257</v>
      </c>
      <c r="K2369" s="94">
        <f t="shared" si="259"/>
        <v>0.3268062287431257</v>
      </c>
      <c r="L2369" s="94">
        <f t="shared" si="259"/>
        <v>0.3268062287431257</v>
      </c>
      <c r="M2369" s="94">
        <f t="shared" si="259"/>
        <v>0.3268062287431257</v>
      </c>
      <c r="N2369" s="94">
        <f t="shared" si="259"/>
        <v>0.3268062287431257</v>
      </c>
      <c r="O2369" s="94">
        <f t="shared" si="259"/>
        <v>0.3268062287431257</v>
      </c>
      <c r="P2369" s="94">
        <f t="shared" si="259"/>
        <v>0.3268062287431257</v>
      </c>
      <c r="Q2369" s="94">
        <f t="shared" si="259"/>
        <v>0.3268062287431257</v>
      </c>
      <c r="R2369" s="94">
        <f t="shared" si="259"/>
        <v>0.3268062287431257</v>
      </c>
      <c r="S2369" s="93">
        <f>(1+H2369)^((5-Dashboard!$F$9)*3/12)</f>
        <v>1.0732524175386755</v>
      </c>
      <c r="T2369" s="93">
        <f t="shared" si="258"/>
        <v>1.4239979926039326</v>
      </c>
      <c r="U2369" s="93">
        <f t="shared" si="258"/>
        <v>1.8893694063046051</v>
      </c>
      <c r="V2369" s="93">
        <f t="shared" si="258"/>
        <v>2.5068270966816515</v>
      </c>
      <c r="W2369" s="93">
        <f t="shared" si="258"/>
        <v>3.3260738062592612</v>
      </c>
      <c r="X2369" s="93">
        <f t="shared" si="258"/>
        <v>4.4130554434041445</v>
      </c>
      <c r="Y2369" s="93">
        <f t="shared" si="257"/>
        <v>5.8552694500973752</v>
      </c>
      <c r="Z2369" s="93">
        <f t="shared" si="257"/>
        <v>7.7688079773585335</v>
      </c>
      <c r="AA2369" s="93">
        <f t="shared" si="257"/>
        <v>10.307702814268586</v>
      </c>
      <c r="AB2369" s="93">
        <f t="shared" si="257"/>
        <v>13.676324298004605</v>
      </c>
      <c r="AC2369" s="95">
        <f t="shared" si="257"/>
        <v>18.145832264903465</v>
      </c>
      <c r="AE2369" s="96"/>
    </row>
    <row r="2370" spans="3:31" ht="24.75" customHeight="1" x14ac:dyDescent="0.25">
      <c r="C2370" s="91">
        <f>ABS(E2370-Dashboard!$F$13)</f>
        <v>29.001982931759489</v>
      </c>
      <c r="D2370" s="92">
        <f t="shared" si="255"/>
        <v>0.32690622874312569</v>
      </c>
      <c r="E2370" s="93" cm="1">
        <f t="array" ref="E2370">SUM('DRE + DCF'!$S$41/TIR!S2370,'DRE + DCF'!$U$41:$AD$41/TIR!T2370:AC2370,TIR!F2370)</f>
        <v>20.508017068240509</v>
      </c>
      <c r="F2370" s="100">
        <f>'DRE + DCF'!$AE$38*'DRE + DCF'!$AE$39*(1+G2370)/(R2370-G2370)/AC2370</f>
        <v>5.410767935597665</v>
      </c>
      <c r="G2370" s="92">
        <f>R2370*(1-'DRE + DCF'!$AE$39)</f>
        <v>0.19614373724587542</v>
      </c>
      <c r="H2370" s="94">
        <f t="shared" si="260"/>
        <v>0.32690622874312569</v>
      </c>
      <c r="I2370" s="94">
        <f t="shared" si="259"/>
        <v>0.32690622874312569</v>
      </c>
      <c r="J2370" s="94">
        <f t="shared" si="259"/>
        <v>0.32690622874312569</v>
      </c>
      <c r="K2370" s="94">
        <f t="shared" si="259"/>
        <v>0.32690622874312569</v>
      </c>
      <c r="L2370" s="94">
        <f t="shared" si="259"/>
        <v>0.32690622874312569</v>
      </c>
      <c r="M2370" s="94">
        <f t="shared" si="259"/>
        <v>0.32690622874312569</v>
      </c>
      <c r="N2370" s="94">
        <f t="shared" si="259"/>
        <v>0.32690622874312569</v>
      </c>
      <c r="O2370" s="94">
        <f t="shared" si="259"/>
        <v>0.32690622874312569</v>
      </c>
      <c r="P2370" s="94">
        <f t="shared" si="259"/>
        <v>0.32690622874312569</v>
      </c>
      <c r="Q2370" s="94">
        <f t="shared" si="259"/>
        <v>0.32690622874312569</v>
      </c>
      <c r="R2370" s="94">
        <f t="shared" si="259"/>
        <v>0.32690622874312569</v>
      </c>
      <c r="S2370" s="93">
        <f>(1+H2370)^((5-Dashboard!$F$9)*3/12)</f>
        <v>1.0732726394456484</v>
      </c>
      <c r="T2370" s="93">
        <f t="shared" si="258"/>
        <v>1.424132150420006</v>
      </c>
      <c r="U2370" s="93">
        <f t="shared" si="258"/>
        <v>1.8896898209456479</v>
      </c>
      <c r="V2370" s="93">
        <f t="shared" si="258"/>
        <v>2.5074411938052621</v>
      </c>
      <c r="W2370" s="93">
        <f t="shared" si="258"/>
        <v>3.3271393382673011</v>
      </c>
      <c r="X2370" s="93">
        <f t="shared" si="258"/>
        <v>4.4148019118431634</v>
      </c>
      <c r="Y2370" s="93">
        <f t="shared" si="257"/>
        <v>5.8580281554917528</v>
      </c>
      <c r="Z2370" s="93">
        <f t="shared" si="257"/>
        <v>7.7730540476746102</v>
      </c>
      <c r="AA2370" s="93">
        <f t="shared" si="257"/>
        <v>10.314113832216405</v>
      </c>
      <c r="AB2370" s="93">
        <f t="shared" si="257"/>
        <v>13.685861887933578</v>
      </c>
      <c r="AC2370" s="95">
        <f t="shared" si="257"/>
        <v>18.15985538481722</v>
      </c>
      <c r="AE2370" s="96"/>
    </row>
    <row r="2371" spans="3:31" ht="24.75" customHeight="1" x14ac:dyDescent="0.25">
      <c r="C2371" s="91">
        <f>ABS(E2371-Dashboard!$F$13)</f>
        <v>29.012137770820434</v>
      </c>
      <c r="D2371" s="92">
        <f t="shared" si="255"/>
        <v>0.32700622874312568</v>
      </c>
      <c r="E2371" s="93" cm="1">
        <f t="array" ref="E2371">SUM('DRE + DCF'!$S$41/TIR!S2371,'DRE + DCF'!$U$41:$AD$41/TIR!T2371:AC2371,TIR!F2371)</f>
        <v>20.497862229179564</v>
      </c>
      <c r="F2371" s="100">
        <f>'DRE + DCF'!$AE$38*'DRE + DCF'!$AE$39*(1+G2371)/(R2371-G2371)/AC2371</f>
        <v>5.4052077897680704</v>
      </c>
      <c r="G2371" s="92">
        <f>R2371*(1-'DRE + DCF'!$AE$39)</f>
        <v>0.19620373724587539</v>
      </c>
      <c r="H2371" s="94">
        <f t="shared" si="260"/>
        <v>0.32700622874312568</v>
      </c>
      <c r="I2371" s="94">
        <f t="shared" si="259"/>
        <v>0.32700622874312568</v>
      </c>
      <c r="J2371" s="94">
        <f t="shared" si="259"/>
        <v>0.32700622874312568</v>
      </c>
      <c r="K2371" s="94">
        <f t="shared" si="259"/>
        <v>0.32700622874312568</v>
      </c>
      <c r="L2371" s="94">
        <f t="shared" ref="I2371:R2396" si="261">$D2371</f>
        <v>0.32700622874312568</v>
      </c>
      <c r="M2371" s="94">
        <f t="shared" si="261"/>
        <v>0.32700622874312568</v>
      </c>
      <c r="N2371" s="94">
        <f t="shared" si="261"/>
        <v>0.32700622874312568</v>
      </c>
      <c r="O2371" s="94">
        <f t="shared" si="261"/>
        <v>0.32700622874312568</v>
      </c>
      <c r="P2371" s="94">
        <f t="shared" si="261"/>
        <v>0.32700622874312568</v>
      </c>
      <c r="Q2371" s="94">
        <f t="shared" si="261"/>
        <v>0.32700622874312568</v>
      </c>
      <c r="R2371" s="94">
        <f t="shared" si="261"/>
        <v>0.32700622874312568</v>
      </c>
      <c r="S2371" s="93">
        <f>(1+H2371)^((5-Dashboard!$F$9)*3/12)</f>
        <v>1.0732928602096619</v>
      </c>
      <c r="T2371" s="93">
        <f t="shared" si="258"/>
        <v>1.4242663107637461</v>
      </c>
      <c r="U2371" s="93">
        <f t="shared" si="258"/>
        <v>1.8900102657724833</v>
      </c>
      <c r="V2371" s="93">
        <f t="shared" si="258"/>
        <v>2.5080553950685358</v>
      </c>
      <c r="W2371" s="93">
        <f t="shared" si="258"/>
        <v>3.328205131288748</v>
      </c>
      <c r="X2371" s="93">
        <f t="shared" si="258"/>
        <v>4.4165489397550006</v>
      </c>
      <c r="Y2371" s="93">
        <f t="shared" si="257"/>
        <v>5.8607879526037339</v>
      </c>
      <c r="Z2371" s="93">
        <f t="shared" si="257"/>
        <v>7.7773021184478255</v>
      </c>
      <c r="AA2371" s="93">
        <f t="shared" si="257"/>
        <v>10.320528353997371</v>
      </c>
      <c r="AB2371" s="93">
        <f t="shared" si="257"/>
        <v>13.695405409674549</v>
      </c>
      <c r="AC2371" s="95">
        <f t="shared" si="257"/>
        <v>18.173888283800427</v>
      </c>
      <c r="AE2371" s="96"/>
    </row>
    <row r="2372" spans="3:31" ht="24.75" customHeight="1" x14ac:dyDescent="0.25">
      <c r="C2372" s="91">
        <f>ABS(E2372-Dashboard!$F$13)</f>
        <v>29.022283687927963</v>
      </c>
      <c r="D2372" s="92">
        <f t="shared" si="255"/>
        <v>0.32710622874312567</v>
      </c>
      <c r="E2372" s="93" cm="1">
        <f t="array" ref="E2372">SUM('DRE + DCF'!$S$41/TIR!S2372,'DRE + DCF'!$U$41:$AD$41/TIR!T2372:AC2372,TIR!F2372)</f>
        <v>20.487716312072035</v>
      </c>
      <c r="F2372" s="100">
        <f>'DRE + DCF'!$AE$38*'DRE + DCF'!$AE$39*(1+G2372)/(R2372-G2372)/AC2372</f>
        <v>5.3996541632572255</v>
      </c>
      <c r="G2372" s="92">
        <f>R2372*(1-'DRE + DCF'!$AE$39)</f>
        <v>0.1962637372458754</v>
      </c>
      <c r="H2372" s="94">
        <f t="shared" si="260"/>
        <v>0.32710622874312567</v>
      </c>
      <c r="I2372" s="94">
        <f t="shared" si="261"/>
        <v>0.32710622874312567</v>
      </c>
      <c r="J2372" s="94">
        <f t="shared" si="261"/>
        <v>0.32710622874312567</v>
      </c>
      <c r="K2372" s="94">
        <f t="shared" si="261"/>
        <v>0.32710622874312567</v>
      </c>
      <c r="L2372" s="94">
        <f t="shared" si="261"/>
        <v>0.32710622874312567</v>
      </c>
      <c r="M2372" s="94">
        <f t="shared" si="261"/>
        <v>0.32710622874312567</v>
      </c>
      <c r="N2372" s="94">
        <f t="shared" si="261"/>
        <v>0.32710622874312567</v>
      </c>
      <c r="O2372" s="94">
        <f t="shared" si="261"/>
        <v>0.32710622874312567</v>
      </c>
      <c r="P2372" s="94">
        <f t="shared" si="261"/>
        <v>0.32710622874312567</v>
      </c>
      <c r="Q2372" s="94">
        <f t="shared" si="261"/>
        <v>0.32710622874312567</v>
      </c>
      <c r="R2372" s="94">
        <f t="shared" si="261"/>
        <v>0.32710622874312567</v>
      </c>
      <c r="S2372" s="93">
        <f>(1+H2372)^((5-Dashboard!$F$9)*3/12)</f>
        <v>1.0733130798308665</v>
      </c>
      <c r="T2372" s="93">
        <f t="shared" si="258"/>
        <v>1.4244004736350107</v>
      </c>
      <c r="U2372" s="93">
        <f t="shared" si="258"/>
        <v>1.8903307407856811</v>
      </c>
      <c r="V2372" s="93">
        <f t="shared" si="258"/>
        <v>2.5086697004812843</v>
      </c>
      <c r="W2372" s="93">
        <f t="shared" si="258"/>
        <v>3.329271185367864</v>
      </c>
      <c r="X2372" s="93">
        <f t="shared" si="258"/>
        <v>4.4182965272767021</v>
      </c>
      <c r="Y2372" s="93">
        <f t="shared" si="257"/>
        <v>5.8635488417830324</v>
      </c>
      <c r="Z2372" s="93">
        <f t="shared" si="257"/>
        <v>7.7815521904698022</v>
      </c>
      <c r="AA2372" s="93">
        <f t="shared" si="257"/>
        <v>10.326946381262188</v>
      </c>
      <c r="AB2372" s="93">
        <f t="shared" si="257"/>
        <v>13.704954866469331</v>
      </c>
      <c r="AC2372" s="95">
        <f t="shared" si="257"/>
        <v>18.187930967934861</v>
      </c>
      <c r="AE2372" s="96"/>
    </row>
    <row r="2373" spans="3:31" ht="24.75" customHeight="1" x14ac:dyDescent="0.25">
      <c r="C2373" s="91">
        <f>ABS(E2373-Dashboard!$F$13)</f>
        <v>29.032420693418583</v>
      </c>
      <c r="D2373" s="92">
        <f t="shared" si="255"/>
        <v>0.32720622874312566</v>
      </c>
      <c r="E2373" s="93" cm="1">
        <f t="array" ref="E2373">SUM('DRE + DCF'!$S$41/TIR!S2373,'DRE + DCF'!$U$41:$AD$41/TIR!T2373:AC2373,TIR!F2373)</f>
        <v>20.477579306581415</v>
      </c>
      <c r="F2373" s="100">
        <f>'DRE + DCF'!$AE$38*'DRE + DCF'!$AE$39*(1+G2373)/(R2373-G2373)/AC2373</f>
        <v>5.3941070473560293</v>
      </c>
      <c r="G2373" s="92">
        <f>R2373*(1-'DRE + DCF'!$AE$39)</f>
        <v>0.1963237372458754</v>
      </c>
      <c r="H2373" s="94">
        <f t="shared" si="260"/>
        <v>0.32720622874312566</v>
      </c>
      <c r="I2373" s="94">
        <f t="shared" si="261"/>
        <v>0.32720622874312566</v>
      </c>
      <c r="J2373" s="94">
        <f t="shared" si="261"/>
        <v>0.32720622874312566</v>
      </c>
      <c r="K2373" s="94">
        <f t="shared" si="261"/>
        <v>0.32720622874312566</v>
      </c>
      <c r="L2373" s="94">
        <f t="shared" si="261"/>
        <v>0.32720622874312566</v>
      </c>
      <c r="M2373" s="94">
        <f t="shared" si="261"/>
        <v>0.32720622874312566</v>
      </c>
      <c r="N2373" s="94">
        <f t="shared" si="261"/>
        <v>0.32720622874312566</v>
      </c>
      <c r="O2373" s="94">
        <f t="shared" si="261"/>
        <v>0.32720622874312566</v>
      </c>
      <c r="P2373" s="94">
        <f t="shared" si="261"/>
        <v>0.32720622874312566</v>
      </c>
      <c r="Q2373" s="94">
        <f t="shared" si="261"/>
        <v>0.32720622874312566</v>
      </c>
      <c r="R2373" s="94">
        <f t="shared" si="261"/>
        <v>0.32720622874312566</v>
      </c>
      <c r="S2373" s="93">
        <f>(1+H2373)^((5-Dashboard!$F$9)*3/12)</f>
        <v>1.0733332983094128</v>
      </c>
      <c r="T2373" s="93">
        <f t="shared" si="258"/>
        <v>1.4245346390336562</v>
      </c>
      <c r="U2373" s="93">
        <f t="shared" si="258"/>
        <v>1.8906512459858087</v>
      </c>
      <c r="V2373" s="93">
        <f t="shared" si="258"/>
        <v>2.5092841100533168</v>
      </c>
      <c r="W2373" s="93">
        <f t="shared" si="258"/>
        <v>3.3303375005489126</v>
      </c>
      <c r="X2373" s="93">
        <f t="shared" si="258"/>
        <v>4.4200446745453297</v>
      </c>
      <c r="Y2373" s="93">
        <f t="shared" si="257"/>
        <v>5.8663108233794432</v>
      </c>
      <c r="Z2373" s="93">
        <f t="shared" si="257"/>
        <v>7.7858042645324108</v>
      </c>
      <c r="AA2373" s="93">
        <f t="shared" si="257"/>
        <v>10.333367915662206</v>
      </c>
      <c r="AB2373" s="93">
        <f t="shared" si="257"/>
        <v>13.71451026156125</v>
      </c>
      <c r="AC2373" s="95">
        <f t="shared" si="257"/>
        <v>18.201983443305604</v>
      </c>
      <c r="AE2373" s="96"/>
    </row>
    <row r="2374" spans="3:31" ht="24.75" customHeight="1" x14ac:dyDescent="0.25">
      <c r="C2374" s="91">
        <f>ABS(E2374-Dashboard!$F$13)</f>
        <v>29.042548797614291</v>
      </c>
      <c r="D2374" s="92">
        <f t="shared" si="255"/>
        <v>0.32730622874312565</v>
      </c>
      <c r="E2374" s="93" cm="1">
        <f t="array" ref="E2374">SUM('DRE + DCF'!$S$41/TIR!S2374,'DRE + DCF'!$U$41:$AD$41/TIR!T2374:AC2374,TIR!F2374)</f>
        <v>20.467451202385707</v>
      </c>
      <c r="F2374" s="100">
        <f>'DRE + DCF'!$AE$38*'DRE + DCF'!$AE$39*(1+G2374)/(R2374-G2374)/AC2374</f>
        <v>5.3885664333686245</v>
      </c>
      <c r="G2374" s="92">
        <f>R2374*(1-'DRE + DCF'!$AE$39)</f>
        <v>0.19638373724587538</v>
      </c>
      <c r="H2374" s="94">
        <f t="shared" si="260"/>
        <v>0.32730622874312565</v>
      </c>
      <c r="I2374" s="94">
        <f t="shared" si="261"/>
        <v>0.32730622874312565</v>
      </c>
      <c r="J2374" s="94">
        <f t="shared" si="261"/>
        <v>0.32730622874312565</v>
      </c>
      <c r="K2374" s="94">
        <f t="shared" si="261"/>
        <v>0.32730622874312565</v>
      </c>
      <c r="L2374" s="94">
        <f t="shared" si="261"/>
        <v>0.32730622874312565</v>
      </c>
      <c r="M2374" s="94">
        <f t="shared" si="261"/>
        <v>0.32730622874312565</v>
      </c>
      <c r="N2374" s="94">
        <f t="shared" si="261"/>
        <v>0.32730622874312565</v>
      </c>
      <c r="O2374" s="94">
        <f t="shared" si="261"/>
        <v>0.32730622874312565</v>
      </c>
      <c r="P2374" s="94">
        <f t="shared" si="261"/>
        <v>0.32730622874312565</v>
      </c>
      <c r="Q2374" s="94">
        <f t="shared" si="261"/>
        <v>0.32730622874312565</v>
      </c>
      <c r="R2374" s="94">
        <f t="shared" si="261"/>
        <v>0.32730622874312565</v>
      </c>
      <c r="S2374" s="93">
        <f>(1+H2374)^((5-Dashboard!$F$9)*3/12)</f>
        <v>1.0733535156454519</v>
      </c>
      <c r="T2374" s="93">
        <f t="shared" si="258"/>
        <v>1.4246688069595403</v>
      </c>
      <c r="U2374" s="93">
        <f t="shared" si="258"/>
        <v>1.8909717813734355</v>
      </c>
      <c r="V2374" s="93">
        <f t="shared" si="258"/>
        <v>2.5098986237944447</v>
      </c>
      <c r="W2374" s="93">
        <f t="shared" si="258"/>
        <v>3.3314040768761655</v>
      </c>
      <c r="X2374" s="93">
        <f t="shared" si="258"/>
        <v>4.4217933816979773</v>
      </c>
      <c r="Y2374" s="93">
        <f t="shared" si="257"/>
        <v>5.8690738977428545</v>
      </c>
      <c r="Z2374" s="93">
        <f t="shared" si="257"/>
        <v>7.7900583414277849</v>
      </c>
      <c r="AA2374" s="93">
        <f t="shared" si="257"/>
        <v>10.339792958849442</v>
      </c>
      <c r="AB2374" s="93">
        <f t="shared" si="257"/>
        <v>13.724071598195177</v>
      </c>
      <c r="AC2374" s="95">
        <f t="shared" si="257"/>
        <v>18.216045716001084</v>
      </c>
      <c r="AE2374" s="96"/>
    </row>
    <row r="2375" spans="3:31" ht="24.75" customHeight="1" x14ac:dyDescent="0.25">
      <c r="C2375" s="91">
        <f>ABS(E2375-Dashboard!$F$13)</f>
        <v>29.052668010822522</v>
      </c>
      <c r="D2375" s="92">
        <f t="shared" si="255"/>
        <v>0.32740622874312564</v>
      </c>
      <c r="E2375" s="93" cm="1">
        <f t="array" ref="E2375">SUM('DRE + DCF'!$S$41/TIR!S2375,'DRE + DCF'!$U$41:$AD$41/TIR!T2375:AC2375,TIR!F2375)</f>
        <v>20.457331989177476</v>
      </c>
      <c r="F2375" s="100">
        <f>'DRE + DCF'!$AE$38*'DRE + DCF'!$AE$39*(1+G2375)/(R2375-G2375)/AC2375</f>
        <v>5.3830323126123805</v>
      </c>
      <c r="G2375" s="92">
        <f>R2375*(1-'DRE + DCF'!$AE$39)</f>
        <v>0.19644373724587538</v>
      </c>
      <c r="H2375" s="94">
        <f t="shared" si="260"/>
        <v>0.32740622874312564</v>
      </c>
      <c r="I2375" s="94">
        <f t="shared" si="261"/>
        <v>0.32740622874312564</v>
      </c>
      <c r="J2375" s="94">
        <f t="shared" si="261"/>
        <v>0.32740622874312564</v>
      </c>
      <c r="K2375" s="94">
        <f t="shared" si="261"/>
        <v>0.32740622874312564</v>
      </c>
      <c r="L2375" s="94">
        <f t="shared" si="261"/>
        <v>0.32740622874312564</v>
      </c>
      <c r="M2375" s="94">
        <f t="shared" si="261"/>
        <v>0.32740622874312564</v>
      </c>
      <c r="N2375" s="94">
        <f t="shared" si="261"/>
        <v>0.32740622874312564</v>
      </c>
      <c r="O2375" s="94">
        <f t="shared" si="261"/>
        <v>0.32740622874312564</v>
      </c>
      <c r="P2375" s="94">
        <f t="shared" si="261"/>
        <v>0.32740622874312564</v>
      </c>
      <c r="Q2375" s="94">
        <f t="shared" si="261"/>
        <v>0.32740622874312564</v>
      </c>
      <c r="R2375" s="94">
        <f t="shared" si="261"/>
        <v>0.32740622874312564</v>
      </c>
      <c r="S2375" s="93">
        <f>(1+H2375)^((5-Dashboard!$F$9)*3/12)</f>
        <v>1.0733737318391341</v>
      </c>
      <c r="T2375" s="93">
        <f t="shared" si="258"/>
        <v>1.4248029774125199</v>
      </c>
      <c r="U2375" s="93">
        <f t="shared" si="258"/>
        <v>1.8912923469491298</v>
      </c>
      <c r="V2375" s="93">
        <f t="shared" si="258"/>
        <v>2.5105132417144795</v>
      </c>
      <c r="W2375" s="93">
        <f t="shared" si="258"/>
        <v>3.3324709143938964</v>
      </c>
      <c r="X2375" s="93">
        <f t="shared" si="258"/>
        <v>4.4235426488717575</v>
      </c>
      <c r="Y2375" s="93">
        <f t="shared" si="257"/>
        <v>5.871838065223236</v>
      </c>
      <c r="Z2375" s="93">
        <f t="shared" si="257"/>
        <v>7.7943144219483074</v>
      </c>
      <c r="AA2375" s="93">
        <f t="shared" si="257"/>
        <v>10.346221512476559</v>
      </c>
      <c r="AB2375" s="93">
        <f t="shared" si="257"/>
        <v>13.733638879617507</v>
      </c>
      <c r="AC2375" s="95">
        <f t="shared" si="257"/>
        <v>18.230117792113042</v>
      </c>
      <c r="AE2375" s="96"/>
    </row>
    <row r="2376" spans="3:31" ht="24.75" customHeight="1" x14ac:dyDescent="0.25">
      <c r="C2376" s="91">
        <f>ABS(E2376-Dashboard!$F$13)</f>
        <v>29.06277834333622</v>
      </c>
      <c r="D2376" s="92">
        <f t="shared" si="255"/>
        <v>0.32750622874312563</v>
      </c>
      <c r="E2376" s="93" cm="1">
        <f t="array" ref="E2376">SUM('DRE + DCF'!$S$41/TIR!S2376,'DRE + DCF'!$U$41:$AD$41/TIR!T2376:AC2376,TIR!F2376)</f>
        <v>20.447221656663778</v>
      </c>
      <c r="F2376" s="100">
        <f>'DRE + DCF'!$AE$38*'DRE + DCF'!$AE$39*(1+G2376)/(R2376-G2376)/AC2376</f>
        <v>5.3775046764178658</v>
      </c>
      <c r="G2376" s="92">
        <f>R2376*(1-'DRE + DCF'!$AE$39)</f>
        <v>0.19650373724587536</v>
      </c>
      <c r="H2376" s="94">
        <f t="shared" si="260"/>
        <v>0.32750622874312563</v>
      </c>
      <c r="I2376" s="94">
        <f t="shared" si="261"/>
        <v>0.32750622874312563</v>
      </c>
      <c r="J2376" s="94">
        <f t="shared" si="261"/>
        <v>0.32750622874312563</v>
      </c>
      <c r="K2376" s="94">
        <f t="shared" si="261"/>
        <v>0.32750622874312563</v>
      </c>
      <c r="L2376" s="94">
        <f t="shared" si="261"/>
        <v>0.32750622874312563</v>
      </c>
      <c r="M2376" s="94">
        <f t="shared" si="261"/>
        <v>0.32750622874312563</v>
      </c>
      <c r="N2376" s="94">
        <f t="shared" si="261"/>
        <v>0.32750622874312563</v>
      </c>
      <c r="O2376" s="94">
        <f t="shared" si="261"/>
        <v>0.32750622874312563</v>
      </c>
      <c r="P2376" s="94">
        <f t="shared" si="261"/>
        <v>0.32750622874312563</v>
      </c>
      <c r="Q2376" s="94">
        <f t="shared" si="261"/>
        <v>0.32750622874312563</v>
      </c>
      <c r="R2376" s="94">
        <f t="shared" si="261"/>
        <v>0.32750622874312563</v>
      </c>
      <c r="S2376" s="93">
        <f>(1+H2376)^((5-Dashboard!$F$9)*3/12)</f>
        <v>1.07339394689061</v>
      </c>
      <c r="T2376" s="93">
        <f t="shared" si="258"/>
        <v>1.4249371503924526</v>
      </c>
      <c r="U2376" s="93">
        <f t="shared" si="258"/>
        <v>1.8916129427134607</v>
      </c>
      <c r="V2376" s="93">
        <f t="shared" si="258"/>
        <v>2.5111279638232324</v>
      </c>
      <c r="W2376" s="93">
        <f t="shared" si="258"/>
        <v>3.3335380131463834</v>
      </c>
      <c r="X2376" s="93">
        <f t="shared" si="258"/>
        <v>4.4252924762038077</v>
      </c>
      <c r="Y2376" s="93">
        <f t="shared" si="257"/>
        <v>5.8746033261706447</v>
      </c>
      <c r="Z2376" s="93">
        <f t="shared" si="257"/>
        <v>7.7985725068866145</v>
      </c>
      <c r="AA2376" s="93">
        <f t="shared" si="257"/>
        <v>10.352653578196874</v>
      </c>
      <c r="AB2376" s="93">
        <f t="shared" si="257"/>
        <v>13.743212109076158</v>
      </c>
      <c r="AC2376" s="95">
        <f t="shared" si="257"/>
        <v>18.244199677736546</v>
      </c>
      <c r="AE2376" s="96"/>
    </row>
    <row r="2377" spans="3:31" ht="24.75" customHeight="1" x14ac:dyDescent="0.25">
      <c r="C2377" s="91">
        <f>ABS(E2377-Dashboard!$F$13)</f>
        <v>29.072879805433832</v>
      </c>
      <c r="D2377" s="92">
        <f t="shared" si="255"/>
        <v>0.32760622874312562</v>
      </c>
      <c r="E2377" s="93" cm="1">
        <f t="array" ref="E2377">SUM('DRE + DCF'!$S$41/TIR!S2377,'DRE + DCF'!$U$41:$AD$41/TIR!T2377:AC2377,TIR!F2377)</f>
        <v>20.437120194566166</v>
      </c>
      <c r="F2377" s="100">
        <f>'DRE + DCF'!$AE$38*'DRE + DCF'!$AE$39*(1+G2377)/(R2377-G2377)/AC2377</f>
        <v>5.371983516128827</v>
      </c>
      <c r="G2377" s="92">
        <f>R2377*(1-'DRE + DCF'!$AE$39)</f>
        <v>0.19656373724587536</v>
      </c>
      <c r="H2377" s="94">
        <f t="shared" si="260"/>
        <v>0.32760622874312562</v>
      </c>
      <c r="I2377" s="94">
        <f t="shared" si="261"/>
        <v>0.32760622874312562</v>
      </c>
      <c r="J2377" s="94">
        <f t="shared" si="261"/>
        <v>0.32760622874312562</v>
      </c>
      <c r="K2377" s="94">
        <f t="shared" si="261"/>
        <v>0.32760622874312562</v>
      </c>
      <c r="L2377" s="94">
        <f t="shared" si="261"/>
        <v>0.32760622874312562</v>
      </c>
      <c r="M2377" s="94">
        <f t="shared" si="261"/>
        <v>0.32760622874312562</v>
      </c>
      <c r="N2377" s="94">
        <f t="shared" si="261"/>
        <v>0.32760622874312562</v>
      </c>
      <c r="O2377" s="94">
        <f t="shared" si="261"/>
        <v>0.32760622874312562</v>
      </c>
      <c r="P2377" s="94">
        <f t="shared" si="261"/>
        <v>0.32760622874312562</v>
      </c>
      <c r="Q2377" s="94">
        <f t="shared" si="261"/>
        <v>0.32760622874312562</v>
      </c>
      <c r="R2377" s="94">
        <f t="shared" si="261"/>
        <v>0.32760622874312562</v>
      </c>
      <c r="S2377" s="93">
        <f>(1+H2377)^((5-Dashboard!$F$9)*3/12)</f>
        <v>1.07341416080003</v>
      </c>
      <c r="T2377" s="93">
        <f t="shared" si="258"/>
        <v>1.4250713258991949</v>
      </c>
      <c r="U2377" s="93">
        <f t="shared" si="258"/>
        <v>1.8919335686669958</v>
      </c>
      <c r="V2377" s="93">
        <f t="shared" si="258"/>
        <v>2.5117427901305134</v>
      </c>
      <c r="W2377" s="93">
        <f t="shared" si="258"/>
        <v>3.3346053731779071</v>
      </c>
      <c r="X2377" s="93">
        <f t="shared" si="258"/>
        <v>4.427042863831284</v>
      </c>
      <c r="Y2377" s="93">
        <f t="shared" si="257"/>
        <v>5.8773696809352174</v>
      </c>
      <c r="Z2377" s="93">
        <f t="shared" si="257"/>
        <v>7.8028325970355912</v>
      </c>
      <c r="AA2377" s="93">
        <f t="shared" si="257"/>
        <v>10.35908915766435</v>
      </c>
      <c r="AB2377" s="93">
        <f t="shared" si="257"/>
        <v>13.75279128982057</v>
      </c>
      <c r="AC2377" s="95">
        <f t="shared" si="257"/>
        <v>18.258291378969993</v>
      </c>
      <c r="AE2377" s="96"/>
    </row>
    <row r="2378" spans="3:31" ht="24.75" customHeight="1" x14ac:dyDescent="0.25">
      <c r="C2378" s="91">
        <f>ABS(E2378-Dashboard!$F$13)</f>
        <v>29.08297240737938</v>
      </c>
      <c r="D2378" s="92">
        <f t="shared" si="255"/>
        <v>0.3277062287431256</v>
      </c>
      <c r="E2378" s="93" cm="1">
        <f t="array" ref="E2378">SUM('DRE + DCF'!$S$41/TIR!S2378,'DRE + DCF'!$U$41:$AD$41/TIR!T2378:AC2378,TIR!F2378)</f>
        <v>20.427027592620618</v>
      </c>
      <c r="F2378" s="100">
        <f>'DRE + DCF'!$AE$38*'DRE + DCF'!$AE$39*(1+G2378)/(R2378-G2378)/AC2378</f>
        <v>5.3664688231021573</v>
      </c>
      <c r="G2378" s="92">
        <f>R2378*(1-'DRE + DCF'!$AE$39)</f>
        <v>0.19662373724587537</v>
      </c>
      <c r="H2378" s="94">
        <f t="shared" si="260"/>
        <v>0.3277062287431256</v>
      </c>
      <c r="I2378" s="94">
        <f t="shared" si="261"/>
        <v>0.3277062287431256</v>
      </c>
      <c r="J2378" s="94">
        <f t="shared" si="261"/>
        <v>0.3277062287431256</v>
      </c>
      <c r="K2378" s="94">
        <f t="shared" si="261"/>
        <v>0.3277062287431256</v>
      </c>
      <c r="L2378" s="94">
        <f t="shared" si="261"/>
        <v>0.3277062287431256</v>
      </c>
      <c r="M2378" s="94">
        <f t="shared" si="261"/>
        <v>0.3277062287431256</v>
      </c>
      <c r="N2378" s="94">
        <f t="shared" si="261"/>
        <v>0.3277062287431256</v>
      </c>
      <c r="O2378" s="94">
        <f t="shared" si="261"/>
        <v>0.3277062287431256</v>
      </c>
      <c r="P2378" s="94">
        <f t="shared" si="261"/>
        <v>0.3277062287431256</v>
      </c>
      <c r="Q2378" s="94">
        <f t="shared" si="261"/>
        <v>0.3277062287431256</v>
      </c>
      <c r="R2378" s="94">
        <f t="shared" si="261"/>
        <v>0.3277062287431256</v>
      </c>
      <c r="S2378" s="93">
        <f>(1+H2378)^((5-Dashboard!$F$9)*3/12)</f>
        <v>1.0734343735675451</v>
      </c>
      <c r="T2378" s="93">
        <f t="shared" si="258"/>
        <v>1.4252055039326048</v>
      </c>
      <c r="U2378" s="93">
        <f t="shared" si="258"/>
        <v>1.8922542248103047</v>
      </c>
      <c r="V2378" s="93">
        <f t="shared" si="258"/>
        <v>2.5123577206461363</v>
      </c>
      <c r="W2378" s="93">
        <f t="shared" si="258"/>
        <v>3.3356729945327568</v>
      </c>
      <c r="X2378" s="93">
        <f t="shared" si="258"/>
        <v>4.4287938118913752</v>
      </c>
      <c r="Y2378" s="93">
        <f t="shared" si="257"/>
        <v>5.8801371298671894</v>
      </c>
      <c r="Z2378" s="93">
        <f t="shared" si="257"/>
        <v>7.8070946931883922</v>
      </c>
      <c r="AA2378" s="93">
        <f t="shared" si="257"/>
        <v>10.365528252533629</v>
      </c>
      <c r="AB2378" s="93">
        <f t="shared" si="257"/>
        <v>13.762376425101746</v>
      </c>
      <c r="AC2378" s="95">
        <f t="shared" si="257"/>
        <v>18.272392901915136</v>
      </c>
      <c r="AE2378" s="96"/>
    </row>
    <row r="2379" spans="3:31" ht="24.75" customHeight="1" x14ac:dyDescent="0.25">
      <c r="C2379" s="91">
        <f>ABS(E2379-Dashboard!$F$13)</f>
        <v>29.093056159422417</v>
      </c>
      <c r="D2379" s="92">
        <f t="shared" si="255"/>
        <v>0.32780622874312559</v>
      </c>
      <c r="E2379" s="93" cm="1">
        <f t="array" ref="E2379">SUM('DRE + DCF'!$S$41/TIR!S2379,'DRE + DCF'!$U$41:$AD$41/TIR!T2379:AC2379,TIR!F2379)</f>
        <v>20.416943840577581</v>
      </c>
      <c r="F2379" s="100">
        <f>'DRE + DCF'!$AE$38*'DRE + DCF'!$AE$39*(1+G2379)/(R2379-G2379)/AC2379</f>
        <v>5.3609605887078846</v>
      </c>
      <c r="G2379" s="92">
        <f>R2379*(1-'DRE + DCF'!$AE$39)</f>
        <v>0.19668373724587535</v>
      </c>
      <c r="H2379" s="94">
        <f t="shared" si="260"/>
        <v>0.32780622874312559</v>
      </c>
      <c r="I2379" s="94">
        <f t="shared" si="261"/>
        <v>0.32780622874312559</v>
      </c>
      <c r="J2379" s="94">
        <f t="shared" si="261"/>
        <v>0.32780622874312559</v>
      </c>
      <c r="K2379" s="94">
        <f t="shared" si="261"/>
        <v>0.32780622874312559</v>
      </c>
      <c r="L2379" s="94">
        <f t="shared" si="261"/>
        <v>0.32780622874312559</v>
      </c>
      <c r="M2379" s="94">
        <f t="shared" si="261"/>
        <v>0.32780622874312559</v>
      </c>
      <c r="N2379" s="94">
        <f t="shared" si="261"/>
        <v>0.32780622874312559</v>
      </c>
      <c r="O2379" s="94">
        <f t="shared" si="261"/>
        <v>0.32780622874312559</v>
      </c>
      <c r="P2379" s="94">
        <f t="shared" si="261"/>
        <v>0.32780622874312559</v>
      </c>
      <c r="Q2379" s="94">
        <f t="shared" si="261"/>
        <v>0.32780622874312559</v>
      </c>
      <c r="R2379" s="94">
        <f t="shared" si="261"/>
        <v>0.32780622874312559</v>
      </c>
      <c r="S2379" s="93">
        <f>(1+H2379)^((5-Dashboard!$F$9)*3/12)</f>
        <v>1.0734545851933055</v>
      </c>
      <c r="T2379" s="93">
        <f t="shared" si="258"/>
        <v>1.4253396844925392</v>
      </c>
      <c r="U2379" s="93">
        <f t="shared" si="258"/>
        <v>1.8925749111439549</v>
      </c>
      <c r="V2379" s="93">
        <f t="shared" si="258"/>
        <v>2.5129727553799106</v>
      </c>
      <c r="W2379" s="93">
        <f t="shared" si="258"/>
        <v>3.3367408772552203</v>
      </c>
      <c r="X2379" s="93">
        <f t="shared" si="258"/>
        <v>4.4305453205212828</v>
      </c>
      <c r="Y2379" s="93">
        <f t="shared" si="257"/>
        <v>5.8829056733168672</v>
      </c>
      <c r="Z2379" s="93">
        <f t="shared" si="257"/>
        <v>7.8113587961384079</v>
      </c>
      <c r="AA2379" s="93">
        <f t="shared" si="257"/>
        <v>10.37197086445998</v>
      </c>
      <c r="AB2379" s="93">
        <f t="shared" si="257"/>
        <v>13.771967518172183</v>
      </c>
      <c r="AC2379" s="95">
        <f t="shared" si="257"/>
        <v>18.28650425267703</v>
      </c>
      <c r="AE2379" s="96"/>
    </row>
    <row r="2380" spans="3:31" ht="24.75" customHeight="1" x14ac:dyDescent="0.25">
      <c r="C2380" s="91">
        <f>ABS(E2380-Dashboard!$F$13)</f>
        <v>29.103131071798114</v>
      </c>
      <c r="D2380" s="92">
        <f t="shared" si="255"/>
        <v>0.32790622874312558</v>
      </c>
      <c r="E2380" s="93" cm="1">
        <f t="array" ref="E2380">SUM('DRE + DCF'!$S$41/TIR!S2380,'DRE + DCF'!$U$41:$AD$41/TIR!T2380:AC2380,TIR!F2380)</f>
        <v>20.406868928201884</v>
      </c>
      <c r="F2380" s="100">
        <f>'DRE + DCF'!$AE$38*'DRE + DCF'!$AE$39*(1+G2380)/(R2380-G2380)/AC2380</f>
        <v>5.3554588043291513</v>
      </c>
      <c r="G2380" s="92">
        <f>R2380*(1-'DRE + DCF'!$AE$39)</f>
        <v>0.19674373724587535</v>
      </c>
      <c r="H2380" s="94">
        <f t="shared" si="260"/>
        <v>0.32790622874312558</v>
      </c>
      <c r="I2380" s="94">
        <f t="shared" si="261"/>
        <v>0.32790622874312558</v>
      </c>
      <c r="J2380" s="94">
        <f t="shared" si="261"/>
        <v>0.32790622874312558</v>
      </c>
      <c r="K2380" s="94">
        <f t="shared" si="261"/>
        <v>0.32790622874312558</v>
      </c>
      <c r="L2380" s="94">
        <f t="shared" si="261"/>
        <v>0.32790622874312558</v>
      </c>
      <c r="M2380" s="94">
        <f t="shared" si="261"/>
        <v>0.32790622874312558</v>
      </c>
      <c r="N2380" s="94">
        <f t="shared" si="261"/>
        <v>0.32790622874312558</v>
      </c>
      <c r="O2380" s="94">
        <f t="shared" si="261"/>
        <v>0.32790622874312558</v>
      </c>
      <c r="P2380" s="94">
        <f t="shared" si="261"/>
        <v>0.32790622874312558</v>
      </c>
      <c r="Q2380" s="94">
        <f t="shared" si="261"/>
        <v>0.32790622874312558</v>
      </c>
      <c r="R2380" s="94">
        <f t="shared" si="261"/>
        <v>0.32790622874312558</v>
      </c>
      <c r="S2380" s="93">
        <f>(1+H2380)^((5-Dashboard!$F$9)*3/12)</f>
        <v>1.0734747956774617</v>
      </c>
      <c r="T2380" s="93">
        <f t="shared" si="258"/>
        <v>1.4254738675788554</v>
      </c>
      <c r="U2380" s="93">
        <f t="shared" si="258"/>
        <v>1.8928956276685154</v>
      </c>
      <c r="V2380" s="93">
        <f t="shared" si="258"/>
        <v>2.5135878943416499</v>
      </c>
      <c r="W2380" s="93">
        <f t="shared" si="258"/>
        <v>3.3378090213895941</v>
      </c>
      <c r="X2380" s="93">
        <f t="shared" si="258"/>
        <v>4.4322973898582383</v>
      </c>
      <c r="Y2380" s="93">
        <f t="shared" si="257"/>
        <v>5.8856753116346523</v>
      </c>
      <c r="Z2380" s="93">
        <f t="shared" si="257"/>
        <v>7.8156249066792913</v>
      </c>
      <c r="AA2380" s="93">
        <f t="shared" si="257"/>
        <v>10.378416995099341</v>
      </c>
      <c r="AB2380" s="93">
        <f t="shared" si="257"/>
        <v>13.781564572285928</v>
      </c>
      <c r="AC2380" s="95">
        <f t="shared" si="257"/>
        <v>18.300625437364072</v>
      </c>
      <c r="AE2380" s="96"/>
    </row>
    <row r="2381" spans="3:31" ht="24.75" customHeight="1" x14ac:dyDescent="0.25">
      <c r="C2381" s="91">
        <f>ABS(E2381-Dashboard!$F$13)</f>
        <v>29.113197154727253</v>
      </c>
      <c r="D2381" s="92">
        <f t="shared" si="255"/>
        <v>0.32800622874312557</v>
      </c>
      <c r="E2381" s="93" cm="1">
        <f t="array" ref="E2381">SUM('DRE + DCF'!$S$41/TIR!S2381,'DRE + DCF'!$U$41:$AD$41/TIR!T2381:AC2381,TIR!F2381)</f>
        <v>20.396802845272745</v>
      </c>
      <c r="F2381" s="100">
        <f>'DRE + DCF'!$AE$38*'DRE + DCF'!$AE$39*(1+G2381)/(R2381-G2381)/AC2381</f>
        <v>5.3499634613621749</v>
      </c>
      <c r="G2381" s="92">
        <f>R2381*(1-'DRE + DCF'!$AE$39)</f>
        <v>0.19680373724587533</v>
      </c>
      <c r="H2381" s="94">
        <f t="shared" si="260"/>
        <v>0.32800622874312557</v>
      </c>
      <c r="I2381" s="94">
        <f t="shared" si="261"/>
        <v>0.32800622874312557</v>
      </c>
      <c r="J2381" s="94">
        <f t="shared" si="261"/>
        <v>0.32800622874312557</v>
      </c>
      <c r="K2381" s="94">
        <f t="shared" si="261"/>
        <v>0.32800622874312557</v>
      </c>
      <c r="L2381" s="94">
        <f t="shared" si="261"/>
        <v>0.32800622874312557</v>
      </c>
      <c r="M2381" s="94">
        <f t="shared" si="261"/>
        <v>0.32800622874312557</v>
      </c>
      <c r="N2381" s="94">
        <f t="shared" si="261"/>
        <v>0.32800622874312557</v>
      </c>
      <c r="O2381" s="94">
        <f t="shared" si="261"/>
        <v>0.32800622874312557</v>
      </c>
      <c r="P2381" s="94">
        <f t="shared" si="261"/>
        <v>0.32800622874312557</v>
      </c>
      <c r="Q2381" s="94">
        <f t="shared" si="261"/>
        <v>0.32800622874312557</v>
      </c>
      <c r="R2381" s="94">
        <f t="shared" si="261"/>
        <v>0.32800622874312557</v>
      </c>
      <c r="S2381" s="93">
        <f>(1+H2381)^((5-Dashboard!$F$9)*3/12)</f>
        <v>1.0734950050201644</v>
      </c>
      <c r="T2381" s="93">
        <f t="shared" si="258"/>
        <v>1.425608053191411</v>
      </c>
      <c r="U2381" s="93">
        <f t="shared" si="258"/>
        <v>1.8932163743845549</v>
      </c>
      <c r="V2381" s="93">
        <f t="shared" si="258"/>
        <v>2.5142031375411662</v>
      </c>
      <c r="W2381" s="93">
        <f t="shared" si="258"/>
        <v>3.338877426980178</v>
      </c>
      <c r="X2381" s="93">
        <f t="shared" si="258"/>
        <v>4.4340500200394972</v>
      </c>
      <c r="Y2381" s="93">
        <f t="shared" si="257"/>
        <v>5.8884460451710332</v>
      </c>
      <c r="Z2381" s="93">
        <f t="shared" si="257"/>
        <v>7.8198930256049559</v>
      </c>
      <c r="AA2381" s="93">
        <f t="shared" si="257"/>
        <v>10.384866646108307</v>
      </c>
      <c r="AB2381" s="93">
        <f t="shared" si="257"/>
        <v>13.791167590698564</v>
      </c>
      <c r="AC2381" s="95">
        <f t="shared" si="257"/>
        <v>18.314756462088017</v>
      </c>
      <c r="AE2381" s="96"/>
    </row>
    <row r="2382" spans="3:31" ht="24.75" customHeight="1" x14ac:dyDescent="0.25">
      <c r="C2382" s="91">
        <f>ABS(E2382-Dashboard!$F$13)</f>
        <v>29.123254418416227</v>
      </c>
      <c r="D2382" s="92">
        <f t="shared" si="255"/>
        <v>0.32810622874312556</v>
      </c>
      <c r="E2382" s="93" cm="1">
        <f t="array" ref="E2382">SUM('DRE + DCF'!$S$41/TIR!S2382,'DRE + DCF'!$U$41:$AD$41/TIR!T2382:AC2382,TIR!F2382)</f>
        <v>20.386745581583771</v>
      </c>
      <c r="F2382" s="100">
        <f>'DRE + DCF'!$AE$38*'DRE + DCF'!$AE$39*(1+G2382)/(R2382-G2382)/AC2382</f>
        <v>5.3444745512162486</v>
      </c>
      <c r="G2382" s="92">
        <f>R2382*(1-'DRE + DCF'!$AE$39)</f>
        <v>0.19686373724587533</v>
      </c>
      <c r="H2382" s="94">
        <f t="shared" si="260"/>
        <v>0.32810622874312556</v>
      </c>
      <c r="I2382" s="94">
        <f t="shared" si="261"/>
        <v>0.32810622874312556</v>
      </c>
      <c r="J2382" s="94">
        <f t="shared" si="261"/>
        <v>0.32810622874312556</v>
      </c>
      <c r="K2382" s="94">
        <f t="shared" si="261"/>
        <v>0.32810622874312556</v>
      </c>
      <c r="L2382" s="94">
        <f t="shared" si="261"/>
        <v>0.32810622874312556</v>
      </c>
      <c r="M2382" s="94">
        <f t="shared" si="261"/>
        <v>0.32810622874312556</v>
      </c>
      <c r="N2382" s="94">
        <f t="shared" si="261"/>
        <v>0.32810622874312556</v>
      </c>
      <c r="O2382" s="94">
        <f t="shared" si="261"/>
        <v>0.32810622874312556</v>
      </c>
      <c r="P2382" s="94">
        <f t="shared" si="261"/>
        <v>0.32810622874312556</v>
      </c>
      <c r="Q2382" s="94">
        <f t="shared" si="261"/>
        <v>0.32810622874312556</v>
      </c>
      <c r="R2382" s="94">
        <f t="shared" si="261"/>
        <v>0.32810622874312556</v>
      </c>
      <c r="S2382" s="93">
        <f>(1+H2382)^((5-Dashboard!$F$9)*3/12)</f>
        <v>1.0735152132215635</v>
      </c>
      <c r="T2382" s="93">
        <f t="shared" si="258"/>
        <v>1.4257422413300631</v>
      </c>
      <c r="U2382" s="93">
        <f t="shared" si="258"/>
        <v>1.8935371512926413</v>
      </c>
      <c r="V2382" s="93">
        <f t="shared" si="258"/>
        <v>2.5148184849882709</v>
      </c>
      <c r="W2382" s="93">
        <f t="shared" si="258"/>
        <v>3.3399460940712729</v>
      </c>
      <c r="X2382" s="93">
        <f t="shared" si="258"/>
        <v>4.4358032112023302</v>
      </c>
      <c r="Y2382" s="93">
        <f t="shared" si="257"/>
        <v>5.8912178742765731</v>
      </c>
      <c r="Z2382" s="93">
        <f t="shared" si="257"/>
        <v>7.8241631537095522</v>
      </c>
      <c r="AA2382" s="93">
        <f t="shared" si="257"/>
        <v>10.391319819144114</v>
      </c>
      <c r="AB2382" s="93">
        <f t="shared" si="257"/>
        <v>13.800776576667186</v>
      </c>
      <c r="AC2382" s="95">
        <f t="shared" si="257"/>
        <v>18.328897332963919</v>
      </c>
      <c r="AE2382" s="96"/>
    </row>
    <row r="2383" spans="3:31" ht="24.75" customHeight="1" x14ac:dyDescent="0.25">
      <c r="C2383" s="91">
        <f>ABS(E2383-Dashboard!$F$13)</f>
        <v>29.133302873057133</v>
      </c>
      <c r="D2383" s="92">
        <f t="shared" ref="D2383:D2446" si="262">D2382+0.0001</f>
        <v>0.32820622874312555</v>
      </c>
      <c r="E2383" s="93" cm="1">
        <f t="array" ref="E2383">SUM('DRE + DCF'!$S$41/TIR!S2383,'DRE + DCF'!$U$41:$AD$41/TIR!T2383:AC2383,TIR!F2383)</f>
        <v>20.376697126942865</v>
      </c>
      <c r="F2383" s="100">
        <f>'DRE + DCF'!$AE$38*'DRE + DCF'!$AE$39*(1+G2383)/(R2383-G2383)/AC2383</f>
        <v>5.338992065313696</v>
      </c>
      <c r="G2383" s="92">
        <f>R2383*(1-'DRE + DCF'!$AE$39)</f>
        <v>0.19692373724587534</v>
      </c>
      <c r="H2383" s="94">
        <f t="shared" si="260"/>
        <v>0.32820622874312555</v>
      </c>
      <c r="I2383" s="94">
        <f t="shared" si="261"/>
        <v>0.32820622874312555</v>
      </c>
      <c r="J2383" s="94">
        <f t="shared" si="261"/>
        <v>0.32820622874312555</v>
      </c>
      <c r="K2383" s="94">
        <f t="shared" si="261"/>
        <v>0.32820622874312555</v>
      </c>
      <c r="L2383" s="94">
        <f t="shared" si="261"/>
        <v>0.32820622874312555</v>
      </c>
      <c r="M2383" s="94">
        <f t="shared" si="261"/>
        <v>0.32820622874312555</v>
      </c>
      <c r="N2383" s="94">
        <f t="shared" si="261"/>
        <v>0.32820622874312555</v>
      </c>
      <c r="O2383" s="94">
        <f t="shared" si="261"/>
        <v>0.32820622874312555</v>
      </c>
      <c r="P2383" s="94">
        <f t="shared" si="261"/>
        <v>0.32820622874312555</v>
      </c>
      <c r="Q2383" s="94">
        <f t="shared" si="261"/>
        <v>0.32820622874312555</v>
      </c>
      <c r="R2383" s="94">
        <f t="shared" si="261"/>
        <v>0.32820622874312555</v>
      </c>
      <c r="S2383" s="93">
        <f>(1+H2383)^((5-Dashboard!$F$9)*3/12)</f>
        <v>1.0735354202818097</v>
      </c>
      <c r="T2383" s="93">
        <f t="shared" si="258"/>
        <v>1.4258764319946688</v>
      </c>
      <c r="U2383" s="93">
        <f t="shared" si="258"/>
        <v>1.8938579583933428</v>
      </c>
      <c r="V2383" s="93">
        <f t="shared" si="258"/>
        <v>2.5154339366927769</v>
      </c>
      <c r="W2383" s="93">
        <f t="shared" si="258"/>
        <v>3.3410150227071873</v>
      </c>
      <c r="X2383" s="93">
        <f t="shared" si="258"/>
        <v>4.4375569634840408</v>
      </c>
      <c r="Y2383" s="93">
        <f t="shared" si="257"/>
        <v>5.8939907993019336</v>
      </c>
      <c r="Z2383" s="93">
        <f t="shared" si="257"/>
        <v>7.8284352917875015</v>
      </c>
      <c r="AA2383" s="93">
        <f t="shared" si="257"/>
        <v>10.397776515864667</v>
      </c>
      <c r="AB2383" s="93">
        <f t="shared" si="257"/>
        <v>13.810391533450444</v>
      </c>
      <c r="AC2383" s="95">
        <f t="shared" si="257"/>
        <v>18.343048056110206</v>
      </c>
      <c r="AE2383" s="96"/>
    </row>
    <row r="2384" spans="3:31" ht="24.75" customHeight="1" x14ac:dyDescent="0.25">
      <c r="C2384" s="91">
        <f>ABS(E2384-Dashboard!$F$13)</f>
        <v>29.143342528827723</v>
      </c>
      <c r="D2384" s="92">
        <f t="shared" si="262"/>
        <v>0.32830622874312554</v>
      </c>
      <c r="E2384" s="93" cm="1">
        <f t="array" ref="E2384">SUM('DRE + DCF'!$S$41/TIR!S2384,'DRE + DCF'!$U$41:$AD$41/TIR!T2384:AC2384,TIR!F2384)</f>
        <v>20.366657471172275</v>
      </c>
      <c r="F2384" s="100">
        <f>'DRE + DCF'!$AE$38*'DRE + DCF'!$AE$39*(1+G2384)/(R2384-G2384)/AC2384</f>
        <v>5.3335159950898596</v>
      </c>
      <c r="G2384" s="92">
        <f>R2384*(1-'DRE + DCF'!$AE$39)</f>
        <v>0.19698373724587531</v>
      </c>
      <c r="H2384" s="94">
        <f t="shared" si="260"/>
        <v>0.32830622874312554</v>
      </c>
      <c r="I2384" s="94">
        <f t="shared" si="261"/>
        <v>0.32830622874312554</v>
      </c>
      <c r="J2384" s="94">
        <f t="shared" si="261"/>
        <v>0.32830622874312554</v>
      </c>
      <c r="K2384" s="94">
        <f t="shared" si="261"/>
        <v>0.32830622874312554</v>
      </c>
      <c r="L2384" s="94">
        <f t="shared" si="261"/>
        <v>0.32830622874312554</v>
      </c>
      <c r="M2384" s="94">
        <f t="shared" si="261"/>
        <v>0.32830622874312554</v>
      </c>
      <c r="N2384" s="94">
        <f t="shared" si="261"/>
        <v>0.32830622874312554</v>
      </c>
      <c r="O2384" s="94">
        <f t="shared" si="261"/>
        <v>0.32830622874312554</v>
      </c>
      <c r="P2384" s="94">
        <f t="shared" si="261"/>
        <v>0.32830622874312554</v>
      </c>
      <c r="Q2384" s="94">
        <f t="shared" si="261"/>
        <v>0.32830622874312554</v>
      </c>
      <c r="R2384" s="94">
        <f t="shared" si="261"/>
        <v>0.32830622874312554</v>
      </c>
      <c r="S2384" s="93">
        <f>(1+H2384)^((5-Dashboard!$F$9)*3/12)</f>
        <v>1.0735556262010535</v>
      </c>
      <c r="T2384" s="93">
        <f t="shared" si="258"/>
        <v>1.4260106251850859</v>
      </c>
      <c r="U2384" s="93">
        <f t="shared" si="258"/>
        <v>1.8941787956872282</v>
      </c>
      <c r="V2384" s="93">
        <f t="shared" si="258"/>
        <v>2.5160494926644974</v>
      </c>
      <c r="W2384" s="93">
        <f t="shared" si="258"/>
        <v>3.342084212932233</v>
      </c>
      <c r="X2384" s="93">
        <f t="shared" si="258"/>
        <v>4.4393112770219512</v>
      </c>
      <c r="Y2384" s="93">
        <f t="shared" ref="Y2384:AC2434" si="263">(X2384)*(1+N2384)</f>
        <v>5.8967648205978564</v>
      </c>
      <c r="Z2384" s="93">
        <f t="shared" si="263"/>
        <v>7.8327094406334723</v>
      </c>
      <c r="AA2384" s="93">
        <f t="shared" si="263"/>
        <v>10.404236737928525</v>
      </c>
      <c r="AB2384" s="93">
        <f t="shared" si="263"/>
        <v>13.820012464308517</v>
      </c>
      <c r="AC2384" s="95">
        <f t="shared" si="263"/>
        <v>18.357208637648636</v>
      </c>
      <c r="AE2384" s="96"/>
    </row>
    <row r="2385" spans="3:31" ht="24.75" customHeight="1" x14ac:dyDescent="0.25">
      <c r="C2385" s="91">
        <f>ABS(E2385-Dashboard!$F$13)</f>
        <v>29.153373395891464</v>
      </c>
      <c r="D2385" s="92">
        <f t="shared" si="262"/>
        <v>0.32840622874312553</v>
      </c>
      <c r="E2385" s="93" cm="1">
        <f t="array" ref="E2385">SUM('DRE + DCF'!$S$41/TIR!S2385,'DRE + DCF'!$U$41:$AD$41/TIR!T2385:AC2385,TIR!F2385)</f>
        <v>20.356626604108534</v>
      </c>
      <c r="F2385" s="100">
        <f>'DRE + DCF'!$AE$38*'DRE + DCF'!$AE$39*(1+G2385)/(R2385-G2385)/AC2385</f>
        <v>5.328046331993086</v>
      </c>
      <c r="G2385" s="92">
        <f>R2385*(1-'DRE + DCF'!$AE$39)</f>
        <v>0.19704373724587532</v>
      </c>
      <c r="H2385" s="94">
        <f t="shared" si="260"/>
        <v>0.32840622874312553</v>
      </c>
      <c r="I2385" s="94">
        <f t="shared" si="261"/>
        <v>0.32840622874312553</v>
      </c>
      <c r="J2385" s="94">
        <f t="shared" si="261"/>
        <v>0.32840622874312553</v>
      </c>
      <c r="K2385" s="94">
        <f t="shared" si="261"/>
        <v>0.32840622874312553</v>
      </c>
      <c r="L2385" s="94">
        <f t="shared" si="261"/>
        <v>0.32840622874312553</v>
      </c>
      <c r="M2385" s="94">
        <f t="shared" si="261"/>
        <v>0.32840622874312553</v>
      </c>
      <c r="N2385" s="94">
        <f t="shared" si="261"/>
        <v>0.32840622874312553</v>
      </c>
      <c r="O2385" s="94">
        <f t="shared" si="261"/>
        <v>0.32840622874312553</v>
      </c>
      <c r="P2385" s="94">
        <f t="shared" si="261"/>
        <v>0.32840622874312553</v>
      </c>
      <c r="Q2385" s="94">
        <f t="shared" si="261"/>
        <v>0.32840622874312553</v>
      </c>
      <c r="R2385" s="94">
        <f t="shared" si="261"/>
        <v>0.32840622874312553</v>
      </c>
      <c r="S2385" s="93">
        <f>(1+H2385)^((5-Dashboard!$F$9)*3/12)</f>
        <v>1.073575830979445</v>
      </c>
      <c r="T2385" s="93">
        <f t="shared" ref="T2385:X2435" si="264">(S2385)*(1+I2385)</f>
        <v>1.4261448209011716</v>
      </c>
      <c r="U2385" s="93">
        <f t="shared" si="264"/>
        <v>1.8944996631748654</v>
      </c>
      <c r="V2385" s="93">
        <f t="shared" si="264"/>
        <v>2.5166651529132444</v>
      </c>
      <c r="W2385" s="93">
        <f t="shared" si="264"/>
        <v>3.3431536647907243</v>
      </c>
      <c r="X2385" s="93">
        <f t="shared" si="264"/>
        <v>4.4410661519534056</v>
      </c>
      <c r="Y2385" s="93">
        <f t="shared" si="263"/>
        <v>5.8995399385151677</v>
      </c>
      <c r="Z2385" s="93">
        <f t="shared" si="263"/>
        <v>7.8369856010423842</v>
      </c>
      <c r="AA2385" s="93">
        <f t="shared" si="263"/>
        <v>10.410700486994891</v>
      </c>
      <c r="AB2385" s="93">
        <f t="shared" si="263"/>
        <v>13.829639372503104</v>
      </c>
      <c r="AC2385" s="95">
        <f t="shared" si="263"/>
        <v>18.371379083704294</v>
      </c>
      <c r="AE2385" s="96"/>
    </row>
    <row r="2386" spans="3:31" ht="24.75" customHeight="1" x14ac:dyDescent="0.25">
      <c r="C2386" s="91">
        <f>ABS(E2386-Dashboard!$F$13)</f>
        <v>29.163395484397572</v>
      </c>
      <c r="D2386" s="92">
        <f t="shared" si="262"/>
        <v>0.32850622874312552</v>
      </c>
      <c r="E2386" s="93" cm="1">
        <f t="array" ref="E2386">SUM('DRE + DCF'!$S$41/TIR!S2386,'DRE + DCF'!$U$41:$AD$41/TIR!T2386:AC2386,TIR!F2386)</f>
        <v>20.346604515602426</v>
      </c>
      <c r="F2386" s="100">
        <f>'DRE + DCF'!$AE$38*'DRE + DCF'!$AE$39*(1+G2386)/(R2386-G2386)/AC2386</f>
        <v>5.3225830674846852</v>
      </c>
      <c r="G2386" s="92">
        <f>R2386*(1-'DRE + DCF'!$AE$39)</f>
        <v>0.19710373724587529</v>
      </c>
      <c r="H2386" s="94">
        <f t="shared" si="260"/>
        <v>0.32850622874312552</v>
      </c>
      <c r="I2386" s="94">
        <f t="shared" si="261"/>
        <v>0.32850622874312552</v>
      </c>
      <c r="J2386" s="94">
        <f t="shared" si="261"/>
        <v>0.32850622874312552</v>
      </c>
      <c r="K2386" s="94">
        <f t="shared" si="261"/>
        <v>0.32850622874312552</v>
      </c>
      <c r="L2386" s="94">
        <f t="shared" si="261"/>
        <v>0.32850622874312552</v>
      </c>
      <c r="M2386" s="94">
        <f t="shared" si="261"/>
        <v>0.32850622874312552</v>
      </c>
      <c r="N2386" s="94">
        <f t="shared" si="261"/>
        <v>0.32850622874312552</v>
      </c>
      <c r="O2386" s="94">
        <f t="shared" si="261"/>
        <v>0.32850622874312552</v>
      </c>
      <c r="P2386" s="94">
        <f t="shared" si="261"/>
        <v>0.32850622874312552</v>
      </c>
      <c r="Q2386" s="94">
        <f t="shared" si="261"/>
        <v>0.32850622874312552</v>
      </c>
      <c r="R2386" s="94">
        <f t="shared" si="261"/>
        <v>0.32850622874312552</v>
      </c>
      <c r="S2386" s="93">
        <f>(1+H2386)^((5-Dashboard!$F$9)*3/12)</f>
        <v>1.0735960346171345</v>
      </c>
      <c r="T2386" s="93">
        <f t="shared" si="264"/>
        <v>1.4262790191427834</v>
      </c>
      <c r="U2386" s="93">
        <f t="shared" si="264"/>
        <v>1.8948205608568234</v>
      </c>
      <c r="V2386" s="93">
        <f t="shared" si="264"/>
        <v>2.5172809174488324</v>
      </c>
      <c r="W2386" s="93">
        <f t="shared" si="264"/>
        <v>3.3442233783269835</v>
      </c>
      <c r="X2386" s="93">
        <f t="shared" si="264"/>
        <v>4.4428215884157751</v>
      </c>
      <c r="Y2386" s="93">
        <f t="shared" si="263"/>
        <v>5.9023161534047839</v>
      </c>
      <c r="Z2386" s="93">
        <f t="shared" si="263"/>
        <v>7.8412637738094206</v>
      </c>
      <c r="AA2386" s="93">
        <f t="shared" si="263"/>
        <v>10.417167764723642</v>
      </c>
      <c r="AB2386" s="93">
        <f t="shared" si="263"/>
        <v>13.839272261297459</v>
      </c>
      <c r="AC2386" s="95">
        <f t="shared" si="263"/>
        <v>18.385559400405633</v>
      </c>
      <c r="AE2386" s="96"/>
    </row>
    <row r="2387" spans="3:31" ht="24.75" customHeight="1" x14ac:dyDescent="0.25">
      <c r="C2387" s="91">
        <f>ABS(E2387-Dashboard!$F$13)</f>
        <v>29.173408804480996</v>
      </c>
      <c r="D2387" s="92">
        <f t="shared" si="262"/>
        <v>0.32860622874312551</v>
      </c>
      <c r="E2387" s="93" cm="1">
        <f t="array" ref="E2387">SUM('DRE + DCF'!$S$41/TIR!S2387,'DRE + DCF'!$U$41:$AD$41/TIR!T2387:AC2387,TIR!F2387)</f>
        <v>20.336591195519002</v>
      </c>
      <c r="F2387" s="100">
        <f>'DRE + DCF'!$AE$38*'DRE + DCF'!$AE$39*(1+G2387)/(R2387-G2387)/AC2387</f>
        <v>5.3171261930389262</v>
      </c>
      <c r="G2387" s="92">
        <f>R2387*(1-'DRE + DCF'!$AE$39)</f>
        <v>0.1971637372458753</v>
      </c>
      <c r="H2387" s="94">
        <f t="shared" si="260"/>
        <v>0.32860622874312551</v>
      </c>
      <c r="I2387" s="94">
        <f t="shared" si="261"/>
        <v>0.32860622874312551</v>
      </c>
      <c r="J2387" s="94">
        <f t="shared" si="261"/>
        <v>0.32860622874312551</v>
      </c>
      <c r="K2387" s="94">
        <f t="shared" si="261"/>
        <v>0.32860622874312551</v>
      </c>
      <c r="L2387" s="94">
        <f t="shared" si="261"/>
        <v>0.32860622874312551</v>
      </c>
      <c r="M2387" s="94">
        <f t="shared" si="261"/>
        <v>0.32860622874312551</v>
      </c>
      <c r="N2387" s="94">
        <f t="shared" si="261"/>
        <v>0.32860622874312551</v>
      </c>
      <c r="O2387" s="94">
        <f t="shared" si="261"/>
        <v>0.32860622874312551</v>
      </c>
      <c r="P2387" s="94">
        <f t="shared" si="261"/>
        <v>0.32860622874312551</v>
      </c>
      <c r="Q2387" s="94">
        <f t="shared" si="261"/>
        <v>0.32860622874312551</v>
      </c>
      <c r="R2387" s="94">
        <f t="shared" si="261"/>
        <v>0.32860622874312551</v>
      </c>
      <c r="S2387" s="93">
        <f>(1+H2387)^((5-Dashboard!$F$9)*3/12)</f>
        <v>1.0736162371142721</v>
      </c>
      <c r="T2387" s="93">
        <f t="shared" si="264"/>
        <v>1.4264132199097783</v>
      </c>
      <c r="U2387" s="93">
        <f t="shared" si="264"/>
        <v>1.8951414887336691</v>
      </c>
      <c r="V2387" s="93">
        <f t="shared" si="264"/>
        <v>2.5178967862810726</v>
      </c>
      <c r="W2387" s="93">
        <f t="shared" si="264"/>
        <v>3.3452933535853315</v>
      </c>
      <c r="X2387" s="93">
        <f t="shared" si="264"/>
        <v>4.4445775865464503</v>
      </c>
      <c r="Y2387" s="93">
        <f t="shared" si="263"/>
        <v>5.9050934656177017</v>
      </c>
      <c r="Z2387" s="93">
        <f t="shared" si="263"/>
        <v>7.8455439597300076</v>
      </c>
      <c r="AA2387" s="93">
        <f t="shared" si="263"/>
        <v>10.423638572775292</v>
      </c>
      <c r="AB2387" s="93">
        <f t="shared" si="263"/>
        <v>13.848911133956356</v>
      </c>
      <c r="AC2387" s="95">
        <f t="shared" si="263"/>
        <v>18.399749593884437</v>
      </c>
      <c r="AE2387" s="96"/>
    </row>
    <row r="2388" spans="3:31" ht="24.75" customHeight="1" x14ac:dyDescent="0.25">
      <c r="C2388" s="91">
        <f>ABS(E2388-Dashboard!$F$13)</f>
        <v>29.183413366262492</v>
      </c>
      <c r="D2388" s="92">
        <f t="shared" si="262"/>
        <v>0.32870622874312549</v>
      </c>
      <c r="E2388" s="93" cm="1">
        <f t="array" ref="E2388">SUM('DRE + DCF'!$S$41/TIR!S2388,'DRE + DCF'!$U$41:$AD$41/TIR!T2388:AC2388,TIR!F2388)</f>
        <v>20.326586633737506</v>
      </c>
      <c r="F2388" s="100">
        <f>'DRE + DCF'!$AE$38*'DRE + DCF'!$AE$39*(1+G2388)/(R2388-G2388)/AC2388</f>
        <v>5.3116757001430006</v>
      </c>
      <c r="G2388" s="92">
        <f>R2388*(1-'DRE + DCF'!$AE$39)</f>
        <v>0.1972237372458753</v>
      </c>
      <c r="H2388" s="94">
        <f t="shared" si="260"/>
        <v>0.32870622874312549</v>
      </c>
      <c r="I2388" s="94">
        <f t="shared" si="261"/>
        <v>0.32870622874312549</v>
      </c>
      <c r="J2388" s="94">
        <f t="shared" si="261"/>
        <v>0.32870622874312549</v>
      </c>
      <c r="K2388" s="94">
        <f t="shared" si="261"/>
        <v>0.32870622874312549</v>
      </c>
      <c r="L2388" s="94">
        <f t="shared" si="261"/>
        <v>0.32870622874312549</v>
      </c>
      <c r="M2388" s="94">
        <f t="shared" si="261"/>
        <v>0.32870622874312549</v>
      </c>
      <c r="N2388" s="94">
        <f t="shared" si="261"/>
        <v>0.32870622874312549</v>
      </c>
      <c r="O2388" s="94">
        <f t="shared" si="261"/>
        <v>0.32870622874312549</v>
      </c>
      <c r="P2388" s="94">
        <f t="shared" si="261"/>
        <v>0.32870622874312549</v>
      </c>
      <c r="Q2388" s="94">
        <f t="shared" si="261"/>
        <v>0.32870622874312549</v>
      </c>
      <c r="R2388" s="94">
        <f t="shared" si="261"/>
        <v>0.32870622874312549</v>
      </c>
      <c r="S2388" s="93">
        <f>(1+H2388)^((5-Dashboard!$F$9)*3/12)</f>
        <v>1.0736364384710084</v>
      </c>
      <c r="T2388" s="93">
        <f t="shared" si="264"/>
        <v>1.4265474232020143</v>
      </c>
      <c r="U2388" s="93">
        <f t="shared" si="264"/>
        <v>1.895462446805972</v>
      </c>
      <c r="V2388" s="93">
        <f t="shared" si="264"/>
        <v>2.5185127594197803</v>
      </c>
      <c r="W2388" s="93">
        <f t="shared" si="264"/>
        <v>3.3463635906100988</v>
      </c>
      <c r="X2388" s="93">
        <f t="shared" si="264"/>
        <v>4.4463341464828483</v>
      </c>
      <c r="Y2388" s="93">
        <f t="shared" si="263"/>
        <v>5.907871875505009</v>
      </c>
      <c r="Z2388" s="93">
        <f t="shared" si="263"/>
        <v>7.8498261595998367</v>
      </c>
      <c r="AA2388" s="93">
        <f t="shared" si="263"/>
        <v>10.430112912811031</v>
      </c>
      <c r="AB2388" s="93">
        <f t="shared" si="263"/>
        <v>13.858555993746121</v>
      </c>
      <c r="AC2388" s="95">
        <f t="shared" si="263"/>
        <v>18.413949670275848</v>
      </c>
      <c r="AE2388" s="96"/>
    </row>
    <row r="2389" spans="3:31" ht="24.75" customHeight="1" x14ac:dyDescent="0.25">
      <c r="C2389" s="91">
        <f>ABS(E2389-Dashboard!$F$13)</f>
        <v>29.193409179848594</v>
      </c>
      <c r="D2389" s="92">
        <f t="shared" si="262"/>
        <v>0.32880622874312548</v>
      </c>
      <c r="E2389" s="93" cm="1">
        <f t="array" ref="E2389">SUM('DRE + DCF'!$S$41/TIR!S2389,'DRE + DCF'!$U$41:$AD$41/TIR!T2389:AC2389,TIR!F2389)</f>
        <v>20.316590820151404</v>
      </c>
      <c r="F2389" s="100">
        <f>'DRE + DCF'!$AE$38*'DRE + DCF'!$AE$39*(1+G2389)/(R2389-G2389)/AC2389</f>
        <v>5.3062315802970081</v>
      </c>
      <c r="G2389" s="92">
        <f>R2389*(1-'DRE + DCF'!$AE$39)</f>
        <v>0.19728373724587528</v>
      </c>
      <c r="H2389" s="94">
        <f t="shared" si="260"/>
        <v>0.32880622874312548</v>
      </c>
      <c r="I2389" s="94">
        <f t="shared" si="261"/>
        <v>0.32880622874312548</v>
      </c>
      <c r="J2389" s="94">
        <f t="shared" si="261"/>
        <v>0.32880622874312548</v>
      </c>
      <c r="K2389" s="94">
        <f t="shared" si="261"/>
        <v>0.32880622874312548</v>
      </c>
      <c r="L2389" s="94">
        <f t="shared" si="261"/>
        <v>0.32880622874312548</v>
      </c>
      <c r="M2389" s="94">
        <f t="shared" si="261"/>
        <v>0.32880622874312548</v>
      </c>
      <c r="N2389" s="94">
        <f t="shared" si="261"/>
        <v>0.32880622874312548</v>
      </c>
      <c r="O2389" s="94">
        <f t="shared" si="261"/>
        <v>0.32880622874312548</v>
      </c>
      <c r="P2389" s="94">
        <f t="shared" si="261"/>
        <v>0.32880622874312548</v>
      </c>
      <c r="Q2389" s="94">
        <f t="shared" si="261"/>
        <v>0.32880622874312548</v>
      </c>
      <c r="R2389" s="94">
        <f t="shared" si="261"/>
        <v>0.32880622874312548</v>
      </c>
      <c r="S2389" s="93">
        <f>(1+H2389)^((5-Dashboard!$F$9)*3/12)</f>
        <v>1.0736566386874933</v>
      </c>
      <c r="T2389" s="93">
        <f t="shared" si="264"/>
        <v>1.4266816290193485</v>
      </c>
      <c r="U2389" s="93">
        <f t="shared" si="264"/>
        <v>1.8957834350742993</v>
      </c>
      <c r="V2389" s="93">
        <f t="shared" si="264"/>
        <v>2.5191288368747675</v>
      </c>
      <c r="W2389" s="93">
        <f t="shared" si="264"/>
        <v>3.347434089445616</v>
      </c>
      <c r="X2389" s="93">
        <f t="shared" si="264"/>
        <v>4.4480912683624076</v>
      </c>
      <c r="Y2389" s="93">
        <f t="shared" si="263"/>
        <v>5.9106513834178767</v>
      </c>
      <c r="Z2389" s="93">
        <f t="shared" si="263"/>
        <v>7.8541103742148461</v>
      </c>
      <c r="AA2389" s="93">
        <f t="shared" si="263"/>
        <v>10.436590786492689</v>
      </c>
      <c r="AB2389" s="93">
        <f t="shared" si="263"/>
        <v>13.868206843934599</v>
      </c>
      <c r="AC2389" s="95">
        <f t="shared" si="263"/>
        <v>18.428159635718337</v>
      </c>
      <c r="AE2389" s="96"/>
    </row>
    <row r="2390" spans="3:31" ht="24.75" customHeight="1" x14ac:dyDescent="0.25">
      <c r="C2390" s="91">
        <f>ABS(E2390-Dashboard!$F$13)</f>
        <v>29.203396255331679</v>
      </c>
      <c r="D2390" s="92">
        <f t="shared" si="262"/>
        <v>0.32890622874312547</v>
      </c>
      <c r="E2390" s="93" cm="1">
        <f t="array" ref="E2390">SUM('DRE + DCF'!$S$41/TIR!S2390,'DRE + DCF'!$U$41:$AD$41/TIR!T2390:AC2390,TIR!F2390)</f>
        <v>20.306603744668319</v>
      </c>
      <c r="F2390" s="100">
        <f>'DRE + DCF'!$AE$38*'DRE + DCF'!$AE$39*(1+G2390)/(R2390-G2390)/AC2390</f>
        <v>5.3007938250139377</v>
      </c>
      <c r="G2390" s="92">
        <f>R2390*(1-'DRE + DCF'!$AE$39)</f>
        <v>0.19734373724587528</v>
      </c>
      <c r="H2390" s="94">
        <f t="shared" si="260"/>
        <v>0.32890622874312547</v>
      </c>
      <c r="I2390" s="94">
        <f t="shared" si="261"/>
        <v>0.32890622874312547</v>
      </c>
      <c r="J2390" s="94">
        <f t="shared" si="261"/>
        <v>0.32890622874312547</v>
      </c>
      <c r="K2390" s="94">
        <f t="shared" si="261"/>
        <v>0.32890622874312547</v>
      </c>
      <c r="L2390" s="94">
        <f t="shared" si="261"/>
        <v>0.32890622874312547</v>
      </c>
      <c r="M2390" s="94">
        <f t="shared" si="261"/>
        <v>0.32890622874312547</v>
      </c>
      <c r="N2390" s="94">
        <f t="shared" si="261"/>
        <v>0.32890622874312547</v>
      </c>
      <c r="O2390" s="94">
        <f t="shared" si="261"/>
        <v>0.32890622874312547</v>
      </c>
      <c r="P2390" s="94">
        <f t="shared" si="261"/>
        <v>0.32890622874312547</v>
      </c>
      <c r="Q2390" s="94">
        <f t="shared" si="261"/>
        <v>0.32890622874312547</v>
      </c>
      <c r="R2390" s="94">
        <f t="shared" si="261"/>
        <v>0.32890622874312547</v>
      </c>
      <c r="S2390" s="93">
        <f>(1+H2390)^((5-Dashboard!$F$9)*3/12)</f>
        <v>1.0736768377638772</v>
      </c>
      <c r="T2390" s="93">
        <f t="shared" si="264"/>
        <v>1.4268158373616386</v>
      </c>
      <c r="U2390" s="93">
        <f t="shared" si="264"/>
        <v>1.89610445353922</v>
      </c>
      <c r="V2390" s="93">
        <f t="shared" si="264"/>
        <v>2.5197450186558497</v>
      </c>
      <c r="W2390" s="93">
        <f t="shared" si="264"/>
        <v>3.3485048501362216</v>
      </c>
      <c r="X2390" s="93">
        <f t="shared" si="264"/>
        <v>4.4498489523225908</v>
      </c>
      <c r="Y2390" s="93">
        <f t="shared" si="263"/>
        <v>5.9134319897075622</v>
      </c>
      <c r="Z2390" s="93">
        <f t="shared" si="263"/>
        <v>7.858396604371233</v>
      </c>
      <c r="AA2390" s="93">
        <f t="shared" si="263"/>
        <v>10.443072195482758</v>
      </c>
      <c r="AB2390" s="93">
        <f t="shared" si="263"/>
        <v>13.877863687791184</v>
      </c>
      <c r="AC2390" s="95">
        <f t="shared" si="263"/>
        <v>18.442379496353745</v>
      </c>
      <c r="AE2390" s="96"/>
    </row>
    <row r="2391" spans="3:31" ht="24.75" customHeight="1" x14ac:dyDescent="0.25">
      <c r="C2391" s="91">
        <f>ABS(E2391-Dashboard!$F$13)</f>
        <v>29.213374602789976</v>
      </c>
      <c r="D2391" s="92">
        <f t="shared" si="262"/>
        <v>0.32900622874312546</v>
      </c>
      <c r="E2391" s="93" cm="1">
        <f t="array" ref="E2391">SUM('DRE + DCF'!$S$41/TIR!S2391,'DRE + DCF'!$U$41:$AD$41/TIR!T2391:AC2391,TIR!F2391)</f>
        <v>20.296625397210022</v>
      </c>
      <c r="F2391" s="100">
        <f>'DRE + DCF'!$AE$38*'DRE + DCF'!$AE$39*(1+G2391)/(R2391-G2391)/AC2391</f>
        <v>5.2953624258196283</v>
      </c>
      <c r="G2391" s="92">
        <f>R2391*(1-'DRE + DCF'!$AE$39)</f>
        <v>0.19740373724587526</v>
      </c>
      <c r="H2391" s="94">
        <f t="shared" si="260"/>
        <v>0.32900622874312546</v>
      </c>
      <c r="I2391" s="94">
        <f t="shared" si="261"/>
        <v>0.32900622874312546</v>
      </c>
      <c r="J2391" s="94">
        <f t="shared" si="261"/>
        <v>0.32900622874312546</v>
      </c>
      <c r="K2391" s="94">
        <f t="shared" si="261"/>
        <v>0.32900622874312546</v>
      </c>
      <c r="L2391" s="94">
        <f t="shared" si="261"/>
        <v>0.32900622874312546</v>
      </c>
      <c r="M2391" s="94">
        <f t="shared" si="261"/>
        <v>0.32900622874312546</v>
      </c>
      <c r="N2391" s="94">
        <f t="shared" si="261"/>
        <v>0.32900622874312546</v>
      </c>
      <c r="O2391" s="94">
        <f t="shared" si="261"/>
        <v>0.32900622874312546</v>
      </c>
      <c r="P2391" s="94">
        <f t="shared" si="261"/>
        <v>0.32900622874312546</v>
      </c>
      <c r="Q2391" s="94">
        <f t="shared" si="261"/>
        <v>0.32900622874312546</v>
      </c>
      <c r="R2391" s="94">
        <f t="shared" si="261"/>
        <v>0.32900622874312546</v>
      </c>
      <c r="S2391" s="93">
        <f>(1+H2391)^((5-Dashboard!$F$9)*3/12)</f>
        <v>1.0736970357003099</v>
      </c>
      <c r="T2391" s="93">
        <f t="shared" si="264"/>
        <v>1.4269500482287418</v>
      </c>
      <c r="U2391" s="93">
        <f t="shared" si="264"/>
        <v>1.8964255022013012</v>
      </c>
      <c r="V2391" s="93">
        <f t="shared" si="264"/>
        <v>2.5203613047728393</v>
      </c>
      <c r="W2391" s="93">
        <f t="shared" si="264"/>
        <v>3.3495758727262541</v>
      </c>
      <c r="X2391" s="93">
        <f t="shared" si="264"/>
        <v>4.4516071985008825</v>
      </c>
      <c r="Y2391" s="93">
        <f t="shared" si="263"/>
        <v>5.9162136947254078</v>
      </c>
      <c r="Z2391" s="93">
        <f t="shared" si="263"/>
        <v>7.8626848508654463</v>
      </c>
      <c r="AA2391" s="93">
        <f t="shared" si="263"/>
        <v>10.449557141444391</v>
      </c>
      <c r="AB2391" s="93">
        <f t="shared" si="263"/>
        <v>13.887526528586804</v>
      </c>
      <c r="AC2391" s="95">
        <f t="shared" si="263"/>
        <v>18.456609258327259</v>
      </c>
      <c r="AE2391" s="96"/>
    </row>
    <row r="2392" spans="3:31" ht="24.75" customHeight="1" x14ac:dyDescent="0.25">
      <c r="C2392" s="91">
        <f>ABS(E2392-Dashboard!$F$13)</f>
        <v>29.223344232287566</v>
      </c>
      <c r="D2392" s="92">
        <f t="shared" si="262"/>
        <v>0.32910622874312545</v>
      </c>
      <c r="E2392" s="93" cm="1">
        <f t="array" ref="E2392">SUM('DRE + DCF'!$S$41/TIR!S2392,'DRE + DCF'!$U$41:$AD$41/TIR!T2392:AC2392,TIR!F2392)</f>
        <v>20.286655767712432</v>
      </c>
      <c r="F2392" s="100">
        <f>'DRE + DCF'!$AE$38*'DRE + DCF'!$AE$39*(1+G2392)/(R2392-G2392)/AC2392</f>
        <v>5.2899373742527711</v>
      </c>
      <c r="G2392" s="92">
        <f>R2392*(1-'DRE + DCF'!$AE$39)</f>
        <v>0.19746373724587526</v>
      </c>
      <c r="H2392" s="94">
        <f t="shared" si="260"/>
        <v>0.32910622874312545</v>
      </c>
      <c r="I2392" s="94">
        <f t="shared" si="261"/>
        <v>0.32910622874312545</v>
      </c>
      <c r="J2392" s="94">
        <f t="shared" si="261"/>
        <v>0.32910622874312545</v>
      </c>
      <c r="K2392" s="94">
        <f t="shared" si="261"/>
        <v>0.32910622874312545</v>
      </c>
      <c r="L2392" s="94">
        <f t="shared" si="261"/>
        <v>0.32910622874312545</v>
      </c>
      <c r="M2392" s="94">
        <f t="shared" si="261"/>
        <v>0.32910622874312545</v>
      </c>
      <c r="N2392" s="94">
        <f t="shared" si="261"/>
        <v>0.32910622874312545</v>
      </c>
      <c r="O2392" s="94">
        <f t="shared" si="261"/>
        <v>0.32910622874312545</v>
      </c>
      <c r="P2392" s="94">
        <f t="shared" si="261"/>
        <v>0.32910622874312545</v>
      </c>
      <c r="Q2392" s="94">
        <f t="shared" si="261"/>
        <v>0.32910622874312545</v>
      </c>
      <c r="R2392" s="94">
        <f t="shared" si="261"/>
        <v>0.32910622874312545</v>
      </c>
      <c r="S2392" s="93">
        <f>(1+H2392)^((5-Dashboard!$F$9)*3/12)</f>
        <v>1.073717232496942</v>
      </c>
      <c r="T2392" s="93">
        <f t="shared" si="264"/>
        <v>1.4270842616205162</v>
      </c>
      <c r="U2392" s="93">
        <f t="shared" si="264"/>
        <v>1.8967465810611119</v>
      </c>
      <c r="V2392" s="93">
        <f t="shared" si="264"/>
        <v>2.5209776952355516</v>
      </c>
      <c r="W2392" s="93">
        <f t="shared" si="264"/>
        <v>3.3506471572600605</v>
      </c>
      <c r="X2392" s="93">
        <f t="shared" si="264"/>
        <v>4.4533660070347931</v>
      </c>
      <c r="Y2392" s="93">
        <f t="shared" si="263"/>
        <v>5.9189964988228452</v>
      </c>
      <c r="Z2392" s="93">
        <f t="shared" si="263"/>
        <v>7.8669751144941955</v>
      </c>
      <c r="AA2392" s="93">
        <f t="shared" si="263"/>
        <v>10.456045626041398</v>
      </c>
      <c r="AB2392" s="93">
        <f t="shared" si="263"/>
        <v>13.897195369593934</v>
      </c>
      <c r="AC2392" s="95">
        <f t="shared" si="263"/>
        <v>18.470848927787419</v>
      </c>
      <c r="AE2392" s="96"/>
    </row>
    <row r="2393" spans="3:31" ht="24.75" customHeight="1" x14ac:dyDescent="0.25">
      <c r="C2393" s="91">
        <f>ABS(E2393-Dashboard!$F$13)</f>
        <v>29.233305153874461</v>
      </c>
      <c r="D2393" s="92">
        <f t="shared" si="262"/>
        <v>0.32920622874312544</v>
      </c>
      <c r="E2393" s="93" cm="1">
        <f t="array" ref="E2393">SUM('DRE + DCF'!$S$41/TIR!S2393,'DRE + DCF'!$U$41:$AD$41/TIR!T2393:AC2393,TIR!F2393)</f>
        <v>20.276694846125537</v>
      </c>
      <c r="F2393" s="100">
        <f>'DRE + DCF'!$AE$38*'DRE + DCF'!$AE$39*(1+G2393)/(R2393-G2393)/AC2393</f>
        <v>5.284518661864869</v>
      </c>
      <c r="G2393" s="92">
        <f>R2393*(1-'DRE + DCF'!$AE$39)</f>
        <v>0.19752373724587527</v>
      </c>
      <c r="H2393" s="94">
        <f t="shared" si="260"/>
        <v>0.32920622874312544</v>
      </c>
      <c r="I2393" s="94">
        <f t="shared" si="261"/>
        <v>0.32920622874312544</v>
      </c>
      <c r="J2393" s="94">
        <f t="shared" si="261"/>
        <v>0.32920622874312544</v>
      </c>
      <c r="K2393" s="94">
        <f t="shared" si="261"/>
        <v>0.32920622874312544</v>
      </c>
      <c r="L2393" s="94">
        <f t="shared" si="261"/>
        <v>0.32920622874312544</v>
      </c>
      <c r="M2393" s="94">
        <f t="shared" si="261"/>
        <v>0.32920622874312544</v>
      </c>
      <c r="N2393" s="94">
        <f t="shared" si="261"/>
        <v>0.32920622874312544</v>
      </c>
      <c r="O2393" s="94">
        <f t="shared" si="261"/>
        <v>0.32920622874312544</v>
      </c>
      <c r="P2393" s="94">
        <f t="shared" si="261"/>
        <v>0.32920622874312544</v>
      </c>
      <c r="Q2393" s="94">
        <f t="shared" si="261"/>
        <v>0.32920622874312544</v>
      </c>
      <c r="R2393" s="94">
        <f t="shared" si="261"/>
        <v>0.32920622874312544</v>
      </c>
      <c r="S2393" s="93">
        <f>(1+H2393)^((5-Dashboard!$F$9)*3/12)</f>
        <v>1.0737374281539231</v>
      </c>
      <c r="T2393" s="93">
        <f t="shared" si="264"/>
        <v>1.4272184775368189</v>
      </c>
      <c r="U2393" s="93">
        <f t="shared" si="264"/>
        <v>1.8970676901192201</v>
      </c>
      <c r="V2393" s="93">
        <f t="shared" si="264"/>
        <v>2.5215941900538006</v>
      </c>
      <c r="W2393" s="93">
        <f t="shared" si="264"/>
        <v>3.3517187037819882</v>
      </c>
      <c r="X2393" s="93">
        <f t="shared" si="264"/>
        <v>4.4551253780618536</v>
      </c>
      <c r="Y2393" s="93">
        <f t="shared" si="263"/>
        <v>5.9217804023513878</v>
      </c>
      <c r="Z2393" s="93">
        <f t="shared" si="263"/>
        <v>7.8712673960544359</v>
      </c>
      <c r="AA2393" s="93">
        <f t="shared" si="263"/>
        <v>10.462537650938238</v>
      </c>
      <c r="AB2393" s="93">
        <f t="shared" si="263"/>
        <v>13.906870214086574</v>
      </c>
      <c r="AC2393" s="95">
        <f t="shared" si="263"/>
        <v>18.485098510886118</v>
      </c>
      <c r="AE2393" s="96"/>
    </row>
    <row r="2394" spans="3:31" ht="24.75" customHeight="1" x14ac:dyDescent="0.25">
      <c r="C2394" s="91">
        <f>ABS(E2394-Dashboard!$F$13)</f>
        <v>29.243257377586559</v>
      </c>
      <c r="D2394" s="92">
        <f t="shared" si="262"/>
        <v>0.32930622874312543</v>
      </c>
      <c r="E2394" s="93" cm="1">
        <f t="array" ref="E2394">SUM('DRE + DCF'!$S$41/TIR!S2394,'DRE + DCF'!$U$41:$AD$41/TIR!T2394:AC2394,TIR!F2394)</f>
        <v>20.266742622413439</v>
      </c>
      <c r="F2394" s="100">
        <f>'DRE + DCF'!$AE$38*'DRE + DCF'!$AE$39*(1+G2394)/(R2394-G2394)/AC2394</f>
        <v>5.27910628022022</v>
      </c>
      <c r="G2394" s="92">
        <f>R2394*(1-'DRE + DCF'!$AE$39)</f>
        <v>0.19758373724587525</v>
      </c>
      <c r="H2394" s="94">
        <f t="shared" si="260"/>
        <v>0.32930622874312543</v>
      </c>
      <c r="I2394" s="94">
        <f t="shared" si="261"/>
        <v>0.32930622874312543</v>
      </c>
      <c r="J2394" s="94">
        <f t="shared" si="261"/>
        <v>0.32930622874312543</v>
      </c>
      <c r="K2394" s="94">
        <f t="shared" si="261"/>
        <v>0.32930622874312543</v>
      </c>
      <c r="L2394" s="94">
        <f t="shared" si="261"/>
        <v>0.32930622874312543</v>
      </c>
      <c r="M2394" s="94">
        <f t="shared" si="261"/>
        <v>0.32930622874312543</v>
      </c>
      <c r="N2394" s="94">
        <f t="shared" si="261"/>
        <v>0.32930622874312543</v>
      </c>
      <c r="O2394" s="94">
        <f t="shared" si="261"/>
        <v>0.32930622874312543</v>
      </c>
      <c r="P2394" s="94">
        <f t="shared" si="261"/>
        <v>0.32930622874312543</v>
      </c>
      <c r="Q2394" s="94">
        <f t="shared" si="261"/>
        <v>0.32930622874312543</v>
      </c>
      <c r="R2394" s="94">
        <f t="shared" si="261"/>
        <v>0.32930622874312543</v>
      </c>
      <c r="S2394" s="93">
        <f>(1+H2394)^((5-Dashboard!$F$9)*3/12)</f>
        <v>1.0737576226714034</v>
      </c>
      <c r="T2394" s="93">
        <f t="shared" si="264"/>
        <v>1.4273526959775071</v>
      </c>
      <c r="U2394" s="93">
        <f t="shared" si="264"/>
        <v>1.8973888293761929</v>
      </c>
      <c r="V2394" s="93">
        <f t="shared" si="264"/>
        <v>2.5222107892374006</v>
      </c>
      <c r="W2394" s="93">
        <f t="shared" si="264"/>
        <v>3.3527905123363908</v>
      </c>
      <c r="X2394" s="93">
        <f t="shared" si="264"/>
        <v>4.4568853117196188</v>
      </c>
      <c r="Y2394" s="93">
        <f t="shared" si="263"/>
        <v>5.9245654056626353</v>
      </c>
      <c r="Z2394" s="93">
        <f t="shared" si="263"/>
        <v>7.8755616963433832</v>
      </c>
      <c r="AA2394" s="93">
        <f t="shared" si="263"/>
        <v>10.469033217800034</v>
      </c>
      <c r="AB2394" s="93">
        <f t="shared" si="263"/>
        <v>13.91655106534027</v>
      </c>
      <c r="AC2394" s="95">
        <f t="shared" si="263"/>
        <v>18.4993580137786</v>
      </c>
      <c r="AE2394" s="96"/>
    </row>
    <row r="2395" spans="3:31" ht="24.75" customHeight="1" x14ac:dyDescent="0.25">
      <c r="C2395" s="91">
        <f>ABS(E2395-Dashboard!$F$13)</f>
        <v>29.253200913445731</v>
      </c>
      <c r="D2395" s="92">
        <f t="shared" si="262"/>
        <v>0.32940622874312542</v>
      </c>
      <c r="E2395" s="93" cm="1">
        <f t="array" ref="E2395">SUM('DRE + DCF'!$S$41/TIR!S2395,'DRE + DCF'!$U$41:$AD$41/TIR!T2395:AC2395,TIR!F2395)</f>
        <v>20.256799086554267</v>
      </c>
      <c r="F2395" s="100">
        <f>'DRE + DCF'!$AE$38*'DRE + DCF'!$AE$39*(1+G2395)/(R2395-G2395)/AC2395</f>
        <v>5.2737002208958978</v>
      </c>
      <c r="G2395" s="92">
        <f>R2395*(1-'DRE + DCF'!$AE$39)</f>
        <v>0.19764373724587525</v>
      </c>
      <c r="H2395" s="94">
        <f t="shared" si="260"/>
        <v>0.32940622874312542</v>
      </c>
      <c r="I2395" s="94">
        <f t="shared" si="261"/>
        <v>0.32940622874312542</v>
      </c>
      <c r="J2395" s="94">
        <f t="shared" si="261"/>
        <v>0.32940622874312542</v>
      </c>
      <c r="K2395" s="94">
        <f t="shared" si="261"/>
        <v>0.32940622874312542</v>
      </c>
      <c r="L2395" s="94">
        <f t="shared" si="261"/>
        <v>0.32940622874312542</v>
      </c>
      <c r="M2395" s="94">
        <f t="shared" si="261"/>
        <v>0.32940622874312542</v>
      </c>
      <c r="N2395" s="94">
        <f t="shared" si="261"/>
        <v>0.32940622874312542</v>
      </c>
      <c r="O2395" s="94">
        <f t="shared" si="261"/>
        <v>0.32940622874312542</v>
      </c>
      <c r="P2395" s="94">
        <f t="shared" si="261"/>
        <v>0.32940622874312542</v>
      </c>
      <c r="Q2395" s="94">
        <f t="shared" si="261"/>
        <v>0.32940622874312542</v>
      </c>
      <c r="R2395" s="94">
        <f t="shared" si="261"/>
        <v>0.32940622874312542</v>
      </c>
      <c r="S2395" s="93">
        <f>(1+H2395)^((5-Dashboard!$F$9)*3/12)</f>
        <v>1.073777816049533</v>
      </c>
      <c r="T2395" s="93">
        <f t="shared" si="264"/>
        <v>1.4274869169424391</v>
      </c>
      <c r="U2395" s="93">
        <f t="shared" si="264"/>
        <v>1.8977099988325992</v>
      </c>
      <c r="V2395" s="93">
        <f t="shared" si="264"/>
        <v>2.5228274927961665</v>
      </c>
      <c r="W2395" s="93">
        <f t="shared" si="264"/>
        <v>3.3538625829676261</v>
      </c>
      <c r="X2395" s="93">
        <f t="shared" si="264"/>
        <v>4.4586458081456692</v>
      </c>
      <c r="Y2395" s="93">
        <f t="shared" si="263"/>
        <v>5.9273515091082789</v>
      </c>
      <c r="Z2395" s="93">
        <f t="shared" si="263"/>
        <v>7.8798580161585106</v>
      </c>
      <c r="AA2395" s="93">
        <f t="shared" si="263"/>
        <v>10.475532328292571</v>
      </c>
      <c r="AB2395" s="93">
        <f t="shared" si="263"/>
        <v>13.926237926632119</v>
      </c>
      <c r="AC2395" s="95">
        <f t="shared" si="263"/>
        <v>18.513627442623488</v>
      </c>
      <c r="AE2395" s="96"/>
    </row>
    <row r="2396" spans="3:31" ht="24.75" customHeight="1" x14ac:dyDescent="0.25">
      <c r="C2396" s="91">
        <f>ABS(E2396-Dashboard!$F$13)</f>
        <v>29.263135771459797</v>
      </c>
      <c r="D2396" s="92">
        <f t="shared" si="262"/>
        <v>0.32950622874312541</v>
      </c>
      <c r="E2396" s="93" cm="1">
        <f t="array" ref="E2396">SUM('DRE + DCF'!$S$41/TIR!S2396,'DRE + DCF'!$U$41:$AD$41/TIR!T2396:AC2396,TIR!F2396)</f>
        <v>20.246864228540201</v>
      </c>
      <c r="F2396" s="100">
        <f>'DRE + DCF'!$AE$38*'DRE + DCF'!$AE$39*(1+G2396)/(R2396-G2396)/AC2396</f>
        <v>5.2683004754817242</v>
      </c>
      <c r="G2396" s="92">
        <f>R2396*(1-'DRE + DCF'!$AE$39)</f>
        <v>0.19770373724587523</v>
      </c>
      <c r="H2396" s="94">
        <f t="shared" si="260"/>
        <v>0.32950622874312541</v>
      </c>
      <c r="I2396" s="94">
        <f t="shared" si="261"/>
        <v>0.32950622874312541</v>
      </c>
      <c r="J2396" s="94">
        <f t="shared" si="261"/>
        <v>0.32950622874312541</v>
      </c>
      <c r="K2396" s="94">
        <f t="shared" si="261"/>
        <v>0.32950622874312541</v>
      </c>
      <c r="L2396" s="94">
        <f t="shared" si="261"/>
        <v>0.32950622874312541</v>
      </c>
      <c r="M2396" s="94">
        <f t="shared" si="261"/>
        <v>0.32950622874312541</v>
      </c>
      <c r="N2396" s="94">
        <f t="shared" si="261"/>
        <v>0.32950622874312541</v>
      </c>
      <c r="O2396" s="94">
        <f t="shared" si="261"/>
        <v>0.32950622874312541</v>
      </c>
      <c r="P2396" s="94">
        <f t="shared" si="261"/>
        <v>0.32950622874312541</v>
      </c>
      <c r="Q2396" s="94">
        <f t="shared" ref="I2396:R2422" si="265">$D2396</f>
        <v>0.32950622874312541</v>
      </c>
      <c r="R2396" s="94">
        <f t="shared" si="265"/>
        <v>0.32950622874312541</v>
      </c>
      <c r="S2396" s="93">
        <f>(1+H2396)^((5-Dashboard!$F$9)*3/12)</f>
        <v>1.0737980082884617</v>
      </c>
      <c r="T2396" s="93">
        <f t="shared" si="264"/>
        <v>1.427621140431472</v>
      </c>
      <c r="U2396" s="93">
        <f t="shared" si="264"/>
        <v>1.8980311984890061</v>
      </c>
      <c r="V2396" s="93">
        <f t="shared" si="264"/>
        <v>2.523444300739913</v>
      </c>
      <c r="W2396" s="93">
        <f t="shared" si="264"/>
        <v>3.354934915720055</v>
      </c>
      <c r="X2396" s="93">
        <f t="shared" si="264"/>
        <v>4.4604068674776052</v>
      </c>
      <c r="Y2396" s="93">
        <f t="shared" si="263"/>
        <v>5.9301387130400887</v>
      </c>
      <c r="Z2396" s="93">
        <f t="shared" si="263"/>
        <v>7.8841563562975399</v>
      </c>
      <c r="AA2396" s="93">
        <f t="shared" si="263"/>
        <v>10.482034984082283</v>
      </c>
      <c r="AB2396" s="93">
        <f t="shared" si="263"/>
        <v>13.935930801240742</v>
      </c>
      <c r="AC2396" s="95">
        <f t="shared" si="263"/>
        <v>18.527906803582741</v>
      </c>
      <c r="AE2396" s="96"/>
    </row>
    <row r="2397" spans="3:31" ht="24.75" customHeight="1" x14ac:dyDescent="0.25">
      <c r="C2397" s="91">
        <f>ABS(E2397-Dashboard!$F$13)</f>
        <v>29.273061961622563</v>
      </c>
      <c r="D2397" s="92">
        <f t="shared" si="262"/>
        <v>0.3296062287431254</v>
      </c>
      <c r="E2397" s="93" cm="1">
        <f t="array" ref="E2397">SUM('DRE + DCF'!$S$41/TIR!S2397,'DRE + DCF'!$U$41:$AD$41/TIR!T2397:AC2397,TIR!F2397)</f>
        <v>20.236938038377435</v>
      </c>
      <c r="F2397" s="100">
        <f>'DRE + DCF'!$AE$38*'DRE + DCF'!$AE$39*(1+G2397)/(R2397-G2397)/AC2397</f>
        <v>5.2629070355802572</v>
      </c>
      <c r="G2397" s="92">
        <f>R2397*(1-'DRE + DCF'!$AE$39)</f>
        <v>0.19776373724587523</v>
      </c>
      <c r="H2397" s="94">
        <f t="shared" si="260"/>
        <v>0.3296062287431254</v>
      </c>
      <c r="I2397" s="94">
        <f t="shared" si="265"/>
        <v>0.3296062287431254</v>
      </c>
      <c r="J2397" s="94">
        <f t="shared" si="265"/>
        <v>0.3296062287431254</v>
      </c>
      <c r="K2397" s="94">
        <f t="shared" si="265"/>
        <v>0.3296062287431254</v>
      </c>
      <c r="L2397" s="94">
        <f t="shared" si="265"/>
        <v>0.3296062287431254</v>
      </c>
      <c r="M2397" s="94">
        <f t="shared" si="265"/>
        <v>0.3296062287431254</v>
      </c>
      <c r="N2397" s="94">
        <f t="shared" si="265"/>
        <v>0.3296062287431254</v>
      </c>
      <c r="O2397" s="94">
        <f t="shared" si="265"/>
        <v>0.3296062287431254</v>
      </c>
      <c r="P2397" s="94">
        <f t="shared" si="265"/>
        <v>0.3296062287431254</v>
      </c>
      <c r="Q2397" s="94">
        <f t="shared" si="265"/>
        <v>0.3296062287431254</v>
      </c>
      <c r="R2397" s="94">
        <f t="shared" si="265"/>
        <v>0.3296062287431254</v>
      </c>
      <c r="S2397" s="93">
        <f>(1+H2397)^((5-Dashboard!$F$9)*3/12)</f>
        <v>1.0738181993883396</v>
      </c>
      <c r="T2397" s="93">
        <f t="shared" si="264"/>
        <v>1.4277553664444635</v>
      </c>
      <c r="U2397" s="93">
        <f t="shared" si="264"/>
        <v>1.8983524283459823</v>
      </c>
      <c r="V2397" s="93">
        <f t="shared" si="264"/>
        <v>2.5240612130784559</v>
      </c>
      <c r="W2397" s="93">
        <f t="shared" si="264"/>
        <v>3.3560075106380438</v>
      </c>
      <c r="X2397" s="93">
        <f t="shared" si="264"/>
        <v>4.4621684898530534</v>
      </c>
      <c r="Y2397" s="93">
        <f t="shared" si="263"/>
        <v>5.9329270178099254</v>
      </c>
      <c r="Z2397" s="93">
        <f t="shared" si="263"/>
        <v>7.8884567175584523</v>
      </c>
      <c r="AA2397" s="93">
        <f t="shared" si="263"/>
        <v>10.488541186836267</v>
      </c>
      <c r="AB2397" s="93">
        <f t="shared" si="263"/>
        <v>13.945629692446314</v>
      </c>
      <c r="AC2397" s="95">
        <f t="shared" si="263"/>
        <v>18.542196102821695</v>
      </c>
      <c r="AE2397" s="96"/>
    </row>
    <row r="2398" spans="3:31" ht="24.75" customHeight="1" x14ac:dyDescent="0.25">
      <c r="C2398" s="91">
        <f>ABS(E2398-Dashboard!$F$13)</f>
        <v>29.282979493913871</v>
      </c>
      <c r="D2398" s="92">
        <f t="shared" si="262"/>
        <v>0.32970622874312538</v>
      </c>
      <c r="E2398" s="93" cm="1">
        <f t="array" ref="E2398">SUM('DRE + DCF'!$S$41/TIR!S2398,'DRE + DCF'!$U$41:$AD$41/TIR!T2398:AC2398,TIR!F2398)</f>
        <v>20.227020506086127</v>
      </c>
      <c r="F2398" s="100">
        <f>'DRE + DCF'!$AE$38*'DRE + DCF'!$AE$39*(1+G2398)/(R2398-G2398)/AC2398</f>
        <v>5.2575198928067541</v>
      </c>
      <c r="G2398" s="92">
        <f>R2398*(1-'DRE + DCF'!$AE$39)</f>
        <v>0.19782373724587524</v>
      </c>
      <c r="H2398" s="94">
        <f t="shared" si="260"/>
        <v>0.32970622874312538</v>
      </c>
      <c r="I2398" s="94">
        <f t="shared" si="265"/>
        <v>0.32970622874312538</v>
      </c>
      <c r="J2398" s="94">
        <f t="shared" si="265"/>
        <v>0.32970622874312538</v>
      </c>
      <c r="K2398" s="94">
        <f t="shared" si="265"/>
        <v>0.32970622874312538</v>
      </c>
      <c r="L2398" s="94">
        <f t="shared" si="265"/>
        <v>0.32970622874312538</v>
      </c>
      <c r="M2398" s="94">
        <f t="shared" si="265"/>
        <v>0.32970622874312538</v>
      </c>
      <c r="N2398" s="94">
        <f t="shared" si="265"/>
        <v>0.32970622874312538</v>
      </c>
      <c r="O2398" s="94">
        <f t="shared" si="265"/>
        <v>0.32970622874312538</v>
      </c>
      <c r="P2398" s="94">
        <f t="shared" si="265"/>
        <v>0.32970622874312538</v>
      </c>
      <c r="Q2398" s="94">
        <f t="shared" si="265"/>
        <v>0.32970622874312538</v>
      </c>
      <c r="R2398" s="94">
        <f t="shared" si="265"/>
        <v>0.32970622874312538</v>
      </c>
      <c r="S2398" s="93">
        <f>(1+H2398)^((5-Dashboard!$F$9)*3/12)</f>
        <v>1.0738383893493164</v>
      </c>
      <c r="T2398" s="93">
        <f t="shared" si="264"/>
        <v>1.4278895949812715</v>
      </c>
      <c r="U2398" s="93">
        <f t="shared" si="264"/>
        <v>1.8986736884040953</v>
      </c>
      <c r="V2398" s="93">
        <f t="shared" si="264"/>
        <v>2.5246782298216095</v>
      </c>
      <c r="W2398" s="93">
        <f t="shared" si="264"/>
        <v>3.357080367765962</v>
      </c>
      <c r="X2398" s="93">
        <f t="shared" si="264"/>
        <v>4.4639306754096619</v>
      </c>
      <c r="Y2398" s="93">
        <f t="shared" si="263"/>
        <v>5.9357164237697342</v>
      </c>
      <c r="Z2398" s="93">
        <f t="shared" si="263"/>
        <v>7.8927591007394842</v>
      </c>
      <c r="AA2398" s="93">
        <f t="shared" si="263"/>
        <v>10.495050938222281</v>
      </c>
      <c r="AB2398" s="93">
        <f t="shared" si="263"/>
        <v>13.955334603530549</v>
      </c>
      <c r="AC2398" s="95">
        <f t="shared" si="263"/>
        <v>18.556495346509045</v>
      </c>
      <c r="AE2398" s="96"/>
    </row>
    <row r="2399" spans="3:31" ht="24.75" customHeight="1" x14ac:dyDescent="0.25">
      <c r="C2399" s="91">
        <f>ABS(E2399-Dashboard!$F$13)</f>
        <v>29.292888378299576</v>
      </c>
      <c r="D2399" s="92">
        <f t="shared" si="262"/>
        <v>0.32980622874312537</v>
      </c>
      <c r="E2399" s="93" cm="1">
        <f t="array" ref="E2399">SUM('DRE + DCF'!$S$41/TIR!S2399,'DRE + DCF'!$U$41:$AD$41/TIR!T2399:AC2399,TIR!F2399)</f>
        <v>20.217111621700422</v>
      </c>
      <c r="F2399" s="100">
        <f>'DRE + DCF'!$AE$38*'DRE + DCF'!$AE$39*(1+G2399)/(R2399-G2399)/AC2399</f>
        <v>5.2521390387891627</v>
      </c>
      <c r="G2399" s="92">
        <f>R2399*(1-'DRE + DCF'!$AE$39)</f>
        <v>0.19788373724587521</v>
      </c>
      <c r="H2399" s="94">
        <f t="shared" si="260"/>
        <v>0.32980622874312537</v>
      </c>
      <c r="I2399" s="94">
        <f t="shared" si="265"/>
        <v>0.32980622874312537</v>
      </c>
      <c r="J2399" s="94">
        <f t="shared" si="265"/>
        <v>0.32980622874312537</v>
      </c>
      <c r="K2399" s="94">
        <f t="shared" si="265"/>
        <v>0.32980622874312537</v>
      </c>
      <c r="L2399" s="94">
        <f t="shared" si="265"/>
        <v>0.32980622874312537</v>
      </c>
      <c r="M2399" s="94">
        <f t="shared" si="265"/>
        <v>0.32980622874312537</v>
      </c>
      <c r="N2399" s="94">
        <f t="shared" si="265"/>
        <v>0.32980622874312537</v>
      </c>
      <c r="O2399" s="94">
        <f t="shared" si="265"/>
        <v>0.32980622874312537</v>
      </c>
      <c r="P2399" s="94">
        <f t="shared" si="265"/>
        <v>0.32980622874312537</v>
      </c>
      <c r="Q2399" s="94">
        <f t="shared" si="265"/>
        <v>0.32980622874312537</v>
      </c>
      <c r="R2399" s="94">
        <f t="shared" si="265"/>
        <v>0.32980622874312537</v>
      </c>
      <c r="S2399" s="93">
        <f>(1+H2399)^((5-Dashboard!$F$9)*3/12)</f>
        <v>1.0738585781715424</v>
      </c>
      <c r="T2399" s="93">
        <f t="shared" si="264"/>
        <v>1.4280238260417535</v>
      </c>
      <c r="U2399" s="93">
        <f t="shared" si="264"/>
        <v>1.8989949786639131</v>
      </c>
      <c r="V2399" s="93">
        <f t="shared" si="264"/>
        <v>2.52529535097919</v>
      </c>
      <c r="W2399" s="93">
        <f t="shared" si="264"/>
        <v>3.3581534871481837</v>
      </c>
      <c r="X2399" s="93">
        <f t="shared" si="264"/>
        <v>4.4656934242851021</v>
      </c>
      <c r="Y2399" s="93">
        <f t="shared" si="263"/>
        <v>5.9385069312715455</v>
      </c>
      <c r="Z2399" s="93">
        <f t="shared" si="263"/>
        <v>7.8970635066391246</v>
      </c>
      <c r="AA2399" s="93">
        <f t="shared" si="263"/>
        <v>10.501564239908735</v>
      </c>
      <c r="AB2399" s="93">
        <f t="shared" si="263"/>
        <v>13.965045537776701</v>
      </c>
      <c r="AC2399" s="95">
        <f t="shared" si="263"/>
        <v>18.570804540816848</v>
      </c>
      <c r="AE2399" s="96"/>
    </row>
    <row r="2400" spans="3:31" ht="24.75" customHeight="1" x14ac:dyDescent="0.25">
      <c r="C2400" s="91">
        <f>ABS(E2400-Dashboard!$F$13)</f>
        <v>29.302788624731594</v>
      </c>
      <c r="D2400" s="92">
        <f t="shared" si="262"/>
        <v>0.32990622874312536</v>
      </c>
      <c r="E2400" s="93" cm="1">
        <f t="array" ref="E2400">SUM('DRE + DCF'!$S$41/TIR!S2400,'DRE + DCF'!$U$41:$AD$41/TIR!T2400:AC2400,TIR!F2400)</f>
        <v>20.207211375268404</v>
      </c>
      <c r="F2400" s="100">
        <f>'DRE + DCF'!$AE$38*'DRE + DCF'!$AE$39*(1+G2400)/(R2400-G2400)/AC2400</f>
        <v>5.2467644651680985</v>
      </c>
      <c r="G2400" s="92">
        <f>R2400*(1-'DRE + DCF'!$AE$39)</f>
        <v>0.19794373724587522</v>
      </c>
      <c r="H2400" s="94">
        <f t="shared" si="260"/>
        <v>0.32990622874312536</v>
      </c>
      <c r="I2400" s="94">
        <f t="shared" si="265"/>
        <v>0.32990622874312536</v>
      </c>
      <c r="J2400" s="94">
        <f t="shared" si="265"/>
        <v>0.32990622874312536</v>
      </c>
      <c r="K2400" s="94">
        <f t="shared" si="265"/>
        <v>0.32990622874312536</v>
      </c>
      <c r="L2400" s="94">
        <f t="shared" si="265"/>
        <v>0.32990622874312536</v>
      </c>
      <c r="M2400" s="94">
        <f t="shared" si="265"/>
        <v>0.32990622874312536</v>
      </c>
      <c r="N2400" s="94">
        <f t="shared" si="265"/>
        <v>0.32990622874312536</v>
      </c>
      <c r="O2400" s="94">
        <f t="shared" si="265"/>
        <v>0.32990622874312536</v>
      </c>
      <c r="P2400" s="94">
        <f t="shared" si="265"/>
        <v>0.32990622874312536</v>
      </c>
      <c r="Q2400" s="94">
        <f t="shared" si="265"/>
        <v>0.32990622874312536</v>
      </c>
      <c r="R2400" s="94">
        <f t="shared" si="265"/>
        <v>0.32990622874312536</v>
      </c>
      <c r="S2400" s="93">
        <f>(1+H2400)^((5-Dashboard!$F$9)*3/12)</f>
        <v>1.0738787658551672</v>
      </c>
      <c r="T2400" s="93">
        <f t="shared" si="264"/>
        <v>1.428158059625767</v>
      </c>
      <c r="U2400" s="93">
        <f t="shared" si="264"/>
        <v>1.8993162991260033</v>
      </c>
      <c r="V2400" s="93">
        <f t="shared" si="264"/>
        <v>2.5259125765610126</v>
      </c>
      <c r="W2400" s="93">
        <f t="shared" si="264"/>
        <v>3.3592268688290874</v>
      </c>
      <c r="X2400" s="93">
        <f t="shared" si="264"/>
        <v>4.467456736617069</v>
      </c>
      <c r="Y2400" s="93">
        <f t="shared" si="263"/>
        <v>5.9412985406674759</v>
      </c>
      <c r="Z2400" s="93">
        <f t="shared" si="263"/>
        <v>7.9013699360561169</v>
      </c>
      <c r="AA2400" s="93">
        <f t="shared" si="263"/>
        <v>10.5080810935647</v>
      </c>
      <c r="AB2400" s="93">
        <f t="shared" si="263"/>
        <v>13.974762498469566</v>
      </c>
      <c r="AC2400" s="95">
        <f t="shared" si="263"/>
        <v>18.585123691920518</v>
      </c>
      <c r="AE2400" s="96"/>
    </row>
    <row r="2401" spans="3:31" ht="24.75" customHeight="1" x14ac:dyDescent="0.25">
      <c r="C2401" s="91">
        <f>ABS(E2401-Dashboard!$F$13)</f>
        <v>29.312680243147945</v>
      </c>
      <c r="D2401" s="92">
        <f t="shared" si="262"/>
        <v>0.33000622874312535</v>
      </c>
      <c r="E2401" s="93" cm="1">
        <f t="array" ref="E2401">SUM('DRE + DCF'!$S$41/TIR!S2401,'DRE + DCF'!$U$41:$AD$41/TIR!T2401:AC2401,TIR!F2401)</f>
        <v>20.197319756852053</v>
      </c>
      <c r="F2401" s="100">
        <f>'DRE + DCF'!$AE$38*'DRE + DCF'!$AE$39*(1+G2401)/(R2401-G2401)/AC2401</f>
        <v>5.241396163596808</v>
      </c>
      <c r="G2401" s="92">
        <f>R2401*(1-'DRE + DCF'!$AE$39)</f>
        <v>0.19800373724587519</v>
      </c>
      <c r="H2401" s="94">
        <f t="shared" si="260"/>
        <v>0.33000622874312535</v>
      </c>
      <c r="I2401" s="94">
        <f t="shared" si="265"/>
        <v>0.33000622874312535</v>
      </c>
      <c r="J2401" s="94">
        <f t="shared" si="265"/>
        <v>0.33000622874312535</v>
      </c>
      <c r="K2401" s="94">
        <f t="shared" si="265"/>
        <v>0.33000622874312535</v>
      </c>
      <c r="L2401" s="94">
        <f t="shared" si="265"/>
        <v>0.33000622874312535</v>
      </c>
      <c r="M2401" s="94">
        <f t="shared" si="265"/>
        <v>0.33000622874312535</v>
      </c>
      <c r="N2401" s="94">
        <f t="shared" si="265"/>
        <v>0.33000622874312535</v>
      </c>
      <c r="O2401" s="94">
        <f t="shared" si="265"/>
        <v>0.33000622874312535</v>
      </c>
      <c r="P2401" s="94">
        <f t="shared" si="265"/>
        <v>0.33000622874312535</v>
      </c>
      <c r="Q2401" s="94">
        <f t="shared" si="265"/>
        <v>0.33000622874312535</v>
      </c>
      <c r="R2401" s="94">
        <f t="shared" si="265"/>
        <v>0.33000622874312535</v>
      </c>
      <c r="S2401" s="93">
        <f>(1+H2401)^((5-Dashboard!$F$9)*3/12)</f>
        <v>1.0738989524003404</v>
      </c>
      <c r="T2401" s="93">
        <f t="shared" si="264"/>
        <v>1.4282922957331698</v>
      </c>
      <c r="U2401" s="93">
        <f t="shared" si="264"/>
        <v>1.899637649790934</v>
      </c>
      <c r="V2401" s="93">
        <f t="shared" si="264"/>
        <v>2.526529906576894</v>
      </c>
      <c r="W2401" s="93">
        <f t="shared" si="264"/>
        <v>3.3603005128530556</v>
      </c>
      <c r="X2401" s="93">
        <f t="shared" si="264"/>
        <v>4.4692206125432827</v>
      </c>
      <c r="Y2401" s="93">
        <f t="shared" si="263"/>
        <v>5.9440912523097325</v>
      </c>
      <c r="Z2401" s="93">
        <f t="shared" si="263"/>
        <v>7.9056783897894682</v>
      </c>
      <c r="AA2401" s="93">
        <f t="shared" si="263"/>
        <v>10.514601500859914</v>
      </c>
      <c r="AB2401" s="93">
        <f t="shared" si="263"/>
        <v>13.984485488895499</v>
      </c>
      <c r="AC2401" s="95">
        <f t="shared" si="263"/>
        <v>18.599452805998865</v>
      </c>
      <c r="AE2401" s="96"/>
    </row>
    <row r="2402" spans="3:31" ht="24.75" customHeight="1" x14ac:dyDescent="0.25">
      <c r="C2402" s="91">
        <f>ABS(E2402-Dashboard!$F$13)</f>
        <v>29.322563243472722</v>
      </c>
      <c r="D2402" s="92">
        <f t="shared" si="262"/>
        <v>0.33010622874312534</v>
      </c>
      <c r="E2402" s="93" cm="1">
        <f t="array" ref="E2402">SUM('DRE + DCF'!$S$41/TIR!S2402,'DRE + DCF'!$U$41:$AD$41/TIR!T2402:AC2402,TIR!F2402)</f>
        <v>20.187436756527276</v>
      </c>
      <c r="F2402" s="100">
        <f>'DRE + DCF'!$AE$38*'DRE + DCF'!$AE$39*(1+G2402)/(R2402-G2402)/AC2402</f>
        <v>5.2360341257411731</v>
      </c>
      <c r="G2402" s="92">
        <f>R2402*(1-'DRE + DCF'!$AE$39)</f>
        <v>0.1980637372458752</v>
      </c>
      <c r="H2402" s="94">
        <f t="shared" si="260"/>
        <v>0.33010622874312534</v>
      </c>
      <c r="I2402" s="94">
        <f t="shared" si="265"/>
        <v>0.33010622874312534</v>
      </c>
      <c r="J2402" s="94">
        <f t="shared" si="265"/>
        <v>0.33010622874312534</v>
      </c>
      <c r="K2402" s="94">
        <f t="shared" si="265"/>
        <v>0.33010622874312534</v>
      </c>
      <c r="L2402" s="94">
        <f t="shared" si="265"/>
        <v>0.33010622874312534</v>
      </c>
      <c r="M2402" s="94">
        <f t="shared" si="265"/>
        <v>0.33010622874312534</v>
      </c>
      <c r="N2402" s="94">
        <f t="shared" si="265"/>
        <v>0.33010622874312534</v>
      </c>
      <c r="O2402" s="94">
        <f t="shared" si="265"/>
        <v>0.33010622874312534</v>
      </c>
      <c r="P2402" s="94">
        <f t="shared" si="265"/>
        <v>0.33010622874312534</v>
      </c>
      <c r="Q2402" s="94">
        <f t="shared" si="265"/>
        <v>0.33010622874312534</v>
      </c>
      <c r="R2402" s="94">
        <f t="shared" si="265"/>
        <v>0.33010622874312534</v>
      </c>
      <c r="S2402" s="93">
        <f>(1+H2402)^((5-Dashboard!$F$9)*3/12)</f>
        <v>1.0739191378072122</v>
      </c>
      <c r="T2402" s="93">
        <f t="shared" si="264"/>
        <v>1.4284265343638196</v>
      </c>
      <c r="U2402" s="93">
        <f t="shared" si="264"/>
        <v>1.8999590306592724</v>
      </c>
      <c r="V2402" s="93">
        <f t="shared" si="264"/>
        <v>2.527147341036649</v>
      </c>
      <c r="W2402" s="93">
        <f t="shared" si="264"/>
        <v>3.3613744192644739</v>
      </c>
      <c r="X2402" s="93">
        <f t="shared" si="264"/>
        <v>4.470985052201482</v>
      </c>
      <c r="Y2402" s="93">
        <f t="shared" si="263"/>
        <v>5.9468850665505988</v>
      </c>
      <c r="Z2402" s="93">
        <f t="shared" si="263"/>
        <v>7.9099888686384272</v>
      </c>
      <c r="AA2402" s="93">
        <f t="shared" si="263"/>
        <v>10.52112546346476</v>
      </c>
      <c r="AB2402" s="93">
        <f t="shared" si="263"/>
        <v>13.994214512342378</v>
      </c>
      <c r="AC2402" s="95">
        <f t="shared" si="263"/>
        <v>18.613791889234037</v>
      </c>
      <c r="AE2402" s="96"/>
    </row>
    <row r="2403" spans="3:31" ht="24.75" customHeight="1" x14ac:dyDescent="0.25">
      <c r="C2403" s="91">
        <f>ABS(E2403-Dashboard!$F$13)</f>
        <v>29.332437635616166</v>
      </c>
      <c r="D2403" s="92">
        <f t="shared" si="262"/>
        <v>0.33020622874312533</v>
      </c>
      <c r="E2403" s="93" cm="1">
        <f t="array" ref="E2403">SUM('DRE + DCF'!$S$41/TIR!S2403,'DRE + DCF'!$U$41:$AD$41/TIR!T2403:AC2403,TIR!F2403)</f>
        <v>20.177562364383832</v>
      </c>
      <c r="F2403" s="100">
        <f>'DRE + DCF'!$AE$38*'DRE + DCF'!$AE$39*(1+G2403)/(R2403-G2403)/AC2403</f>
        <v>5.2306783432796635</v>
      </c>
      <c r="G2403" s="92">
        <f>R2403*(1-'DRE + DCF'!$AE$39)</f>
        <v>0.1981237372458752</v>
      </c>
      <c r="H2403" s="94">
        <f t="shared" si="260"/>
        <v>0.33020622874312533</v>
      </c>
      <c r="I2403" s="94">
        <f t="shared" si="265"/>
        <v>0.33020622874312533</v>
      </c>
      <c r="J2403" s="94">
        <f t="shared" si="265"/>
        <v>0.33020622874312533</v>
      </c>
      <c r="K2403" s="94">
        <f t="shared" si="265"/>
        <v>0.33020622874312533</v>
      </c>
      <c r="L2403" s="94">
        <f t="shared" si="265"/>
        <v>0.33020622874312533</v>
      </c>
      <c r="M2403" s="94">
        <f t="shared" si="265"/>
        <v>0.33020622874312533</v>
      </c>
      <c r="N2403" s="94">
        <f t="shared" si="265"/>
        <v>0.33020622874312533</v>
      </c>
      <c r="O2403" s="94">
        <f t="shared" si="265"/>
        <v>0.33020622874312533</v>
      </c>
      <c r="P2403" s="94">
        <f t="shared" si="265"/>
        <v>0.33020622874312533</v>
      </c>
      <c r="Q2403" s="94">
        <f t="shared" si="265"/>
        <v>0.33020622874312533</v>
      </c>
      <c r="R2403" s="94">
        <f t="shared" si="265"/>
        <v>0.33020622874312533</v>
      </c>
      <c r="S2403" s="93">
        <f>(1+H2403)^((5-Dashboard!$F$9)*3/12)</f>
        <v>1.0739393220759321</v>
      </c>
      <c r="T2403" s="93">
        <f t="shared" si="264"/>
        <v>1.4285607755175742</v>
      </c>
      <c r="U2403" s="93">
        <f t="shared" si="264"/>
        <v>1.9002804417315868</v>
      </c>
      <c r="V2403" s="93">
        <f t="shared" si="264"/>
        <v>2.5277648799500945</v>
      </c>
      <c r="W2403" s="93">
        <f t="shared" si="264"/>
        <v>3.3624485881077342</v>
      </c>
      <c r="X2403" s="93">
        <f t="shared" si="264"/>
        <v>4.4727500557294357</v>
      </c>
      <c r="Y2403" s="93">
        <f t="shared" si="263"/>
        <v>5.9496799837424561</v>
      </c>
      <c r="Z2403" s="93">
        <f t="shared" si="263"/>
        <v>7.9143013734025116</v>
      </c>
      <c r="AA2403" s="93">
        <f t="shared" si="263"/>
        <v>10.527652983050292</v>
      </c>
      <c r="AB2403" s="93">
        <f t="shared" si="263"/>
        <v>14.003949572099643</v>
      </c>
      <c r="AC2403" s="95">
        <f t="shared" si="263"/>
        <v>18.62814094781157</v>
      </c>
      <c r="AE2403" s="96"/>
    </row>
    <row r="2404" spans="3:31" ht="24.75" customHeight="1" x14ac:dyDescent="0.25">
      <c r="C2404" s="91">
        <f>ABS(E2404-Dashboard!$F$13)</f>
        <v>29.342303429474658</v>
      </c>
      <c r="D2404" s="92">
        <f t="shared" si="262"/>
        <v>0.33030622874312532</v>
      </c>
      <c r="E2404" s="93" cm="1">
        <f t="array" ref="E2404">SUM('DRE + DCF'!$S$41/TIR!S2404,'DRE + DCF'!$U$41:$AD$41/TIR!T2404:AC2404,TIR!F2404)</f>
        <v>20.16769657052534</v>
      </c>
      <c r="F2404" s="100">
        <f>'DRE + DCF'!$AE$38*'DRE + DCF'!$AE$39*(1+G2404)/(R2404-G2404)/AC2404</f>
        <v>5.2253288079033284</v>
      </c>
      <c r="G2404" s="92">
        <f>R2404*(1-'DRE + DCF'!$AE$39)</f>
        <v>0.19818373724587518</v>
      </c>
      <c r="H2404" s="94">
        <f t="shared" si="260"/>
        <v>0.33030622874312532</v>
      </c>
      <c r="I2404" s="94">
        <f t="shared" si="265"/>
        <v>0.33030622874312532</v>
      </c>
      <c r="J2404" s="94">
        <f t="shared" si="265"/>
        <v>0.33030622874312532</v>
      </c>
      <c r="K2404" s="94">
        <f t="shared" si="265"/>
        <v>0.33030622874312532</v>
      </c>
      <c r="L2404" s="94">
        <f t="shared" si="265"/>
        <v>0.33030622874312532</v>
      </c>
      <c r="M2404" s="94">
        <f t="shared" si="265"/>
        <v>0.33030622874312532</v>
      </c>
      <c r="N2404" s="94">
        <f t="shared" si="265"/>
        <v>0.33030622874312532</v>
      </c>
      <c r="O2404" s="94">
        <f t="shared" si="265"/>
        <v>0.33030622874312532</v>
      </c>
      <c r="P2404" s="94">
        <f t="shared" si="265"/>
        <v>0.33030622874312532</v>
      </c>
      <c r="Q2404" s="94">
        <f t="shared" si="265"/>
        <v>0.33030622874312532</v>
      </c>
      <c r="R2404" s="94">
        <f t="shared" si="265"/>
        <v>0.33030622874312532</v>
      </c>
      <c r="S2404" s="93">
        <f>(1+H2404)^((5-Dashboard!$F$9)*3/12)</f>
        <v>1.0739595052066497</v>
      </c>
      <c r="T2404" s="93">
        <f t="shared" si="264"/>
        <v>1.4286950191942911</v>
      </c>
      <c r="U2404" s="93">
        <f t="shared" si="264"/>
        <v>1.9006018830084443</v>
      </c>
      <c r="V2404" s="93">
        <f t="shared" si="264"/>
        <v>2.5283825233270463</v>
      </c>
      <c r="W2404" s="93">
        <f t="shared" si="264"/>
        <v>3.3635230194272299</v>
      </c>
      <c r="X2404" s="93">
        <f t="shared" si="264"/>
        <v>4.4745156232649279</v>
      </c>
      <c r="Y2404" s="93">
        <f t="shared" si="263"/>
        <v>5.9524760042377611</v>
      </c>
      <c r="Z2404" s="93">
        <f t="shared" si="263"/>
        <v>7.9186159048814835</v>
      </c>
      <c r="AA2404" s="93">
        <f t="shared" si="263"/>
        <v>10.534184061288217</v>
      </c>
      <c r="AB2404" s="93">
        <f t="shared" si="263"/>
        <v>14.013690671458267</v>
      </c>
      <c r="AC2404" s="95">
        <f t="shared" si="263"/>
        <v>18.642499987920363</v>
      </c>
      <c r="AE2404" s="96"/>
    </row>
    <row r="2405" spans="3:31" ht="24.75" customHeight="1" x14ac:dyDescent="0.25">
      <c r="C2405" s="91">
        <f>ABS(E2405-Dashboard!$F$13)</f>
        <v>29.352160634930776</v>
      </c>
      <c r="D2405" s="92">
        <f t="shared" si="262"/>
        <v>0.33040622874312531</v>
      </c>
      <c r="E2405" s="93" cm="1">
        <f t="array" ref="E2405">SUM('DRE + DCF'!$S$41/TIR!S2405,'DRE + DCF'!$U$41:$AD$41/TIR!T2405:AC2405,TIR!F2405)</f>
        <v>20.157839365069222</v>
      </c>
      <c r="F2405" s="100">
        <f>'DRE + DCF'!$AE$38*'DRE + DCF'!$AE$39*(1+G2405)/(R2405-G2405)/AC2405</f>
        <v>5.2199855113157732</v>
      </c>
      <c r="G2405" s="92">
        <f>R2405*(1-'DRE + DCF'!$AE$39)</f>
        <v>0.19824373724587518</v>
      </c>
      <c r="H2405" s="94">
        <f t="shared" si="260"/>
        <v>0.33040622874312531</v>
      </c>
      <c r="I2405" s="94">
        <f t="shared" si="265"/>
        <v>0.33040622874312531</v>
      </c>
      <c r="J2405" s="94">
        <f t="shared" si="265"/>
        <v>0.33040622874312531</v>
      </c>
      <c r="K2405" s="94">
        <f t="shared" si="265"/>
        <v>0.33040622874312531</v>
      </c>
      <c r="L2405" s="94">
        <f t="shared" si="265"/>
        <v>0.33040622874312531</v>
      </c>
      <c r="M2405" s="94">
        <f t="shared" si="265"/>
        <v>0.33040622874312531</v>
      </c>
      <c r="N2405" s="94">
        <f t="shared" si="265"/>
        <v>0.33040622874312531</v>
      </c>
      <c r="O2405" s="94">
        <f t="shared" si="265"/>
        <v>0.33040622874312531</v>
      </c>
      <c r="P2405" s="94">
        <f t="shared" si="265"/>
        <v>0.33040622874312531</v>
      </c>
      <c r="Q2405" s="94">
        <f t="shared" si="265"/>
        <v>0.33040622874312531</v>
      </c>
      <c r="R2405" s="94">
        <f t="shared" si="265"/>
        <v>0.33040622874312531</v>
      </c>
      <c r="S2405" s="93">
        <f>(1+H2405)^((5-Dashboard!$F$9)*3/12)</f>
        <v>1.0739796871995153</v>
      </c>
      <c r="T2405" s="93">
        <f t="shared" si="264"/>
        <v>1.4288292653938286</v>
      </c>
      <c r="U2405" s="93">
        <f t="shared" si="264"/>
        <v>1.9009233544904136</v>
      </c>
      <c r="V2405" s="93">
        <f t="shared" si="264"/>
        <v>2.5290002711773223</v>
      </c>
      <c r="W2405" s="93">
        <f t="shared" si="264"/>
        <v>3.3645977132673628</v>
      </c>
      <c r="X2405" s="93">
        <f t="shared" si="264"/>
        <v>4.4762817549457754</v>
      </c>
      <c r="Y2405" s="93">
        <f t="shared" si="263"/>
        <v>5.9552731283890674</v>
      </c>
      <c r="Z2405" s="93">
        <f t="shared" si="263"/>
        <v>7.9229324638753731</v>
      </c>
      <c r="AA2405" s="93">
        <f t="shared" si="263"/>
        <v>10.540718699850913</v>
      </c>
      <c r="AB2405" s="93">
        <f t="shared" si="263"/>
        <v>14.023437813710792</v>
      </c>
      <c r="AC2405" s="95">
        <f t="shared" si="263"/>
        <v>18.656869015752715</v>
      </c>
      <c r="AE2405" s="96"/>
    </row>
    <row r="2406" spans="3:31" ht="24.75" customHeight="1" x14ac:dyDescent="0.25">
      <c r="C2406" s="91">
        <f>ABS(E2406-Dashboard!$F$13)</f>
        <v>29.362009261853245</v>
      </c>
      <c r="D2406" s="92">
        <f t="shared" si="262"/>
        <v>0.3305062287431253</v>
      </c>
      <c r="E2406" s="93" cm="1">
        <f t="array" ref="E2406">SUM('DRE + DCF'!$S$41/TIR!S2406,'DRE + DCF'!$U$41:$AD$41/TIR!T2406:AC2406,TIR!F2406)</f>
        <v>20.147990738146753</v>
      </c>
      <c r="F2406" s="100">
        <f>'DRE + DCF'!$AE$38*'DRE + DCF'!$AE$39*(1+G2406)/(R2406-G2406)/AC2406</f>
        <v>5.2146484452331423</v>
      </c>
      <c r="G2406" s="92">
        <f>R2406*(1-'DRE + DCF'!$AE$39)</f>
        <v>0.19830373724587516</v>
      </c>
      <c r="H2406" s="94">
        <f t="shared" si="260"/>
        <v>0.3305062287431253</v>
      </c>
      <c r="I2406" s="94">
        <f t="shared" si="265"/>
        <v>0.3305062287431253</v>
      </c>
      <c r="J2406" s="94">
        <f t="shared" si="265"/>
        <v>0.3305062287431253</v>
      </c>
      <c r="K2406" s="94">
        <f t="shared" si="265"/>
        <v>0.3305062287431253</v>
      </c>
      <c r="L2406" s="94">
        <f t="shared" si="265"/>
        <v>0.3305062287431253</v>
      </c>
      <c r="M2406" s="94">
        <f t="shared" si="265"/>
        <v>0.3305062287431253</v>
      </c>
      <c r="N2406" s="94">
        <f t="shared" si="265"/>
        <v>0.3305062287431253</v>
      </c>
      <c r="O2406" s="94">
        <f t="shared" si="265"/>
        <v>0.3305062287431253</v>
      </c>
      <c r="P2406" s="94">
        <f t="shared" si="265"/>
        <v>0.3305062287431253</v>
      </c>
      <c r="Q2406" s="94">
        <f t="shared" si="265"/>
        <v>0.3305062287431253</v>
      </c>
      <c r="R2406" s="94">
        <f t="shared" si="265"/>
        <v>0.3305062287431253</v>
      </c>
      <c r="S2406" s="93">
        <f>(1+H2406)^((5-Dashboard!$F$9)*3/12)</f>
        <v>1.0739998680546778</v>
      </c>
      <c r="T2406" s="93">
        <f t="shared" si="264"/>
        <v>1.4289635141160435</v>
      </c>
      <c r="U2406" s="93">
        <f t="shared" si="264"/>
        <v>1.9012448561780608</v>
      </c>
      <c r="V2406" s="93">
        <f t="shared" si="264"/>
        <v>2.5296181235107373</v>
      </c>
      <c r="W2406" s="93">
        <f t="shared" si="264"/>
        <v>3.3656726696725325</v>
      </c>
      <c r="X2406" s="93">
        <f t="shared" si="264"/>
        <v>4.4780484509098075</v>
      </c>
      <c r="Y2406" s="93">
        <f t="shared" si="263"/>
        <v>5.9580713565490022</v>
      </c>
      <c r="Z2406" s="93">
        <f t="shared" si="263"/>
        <v>7.9272510511844496</v>
      </c>
      <c r="AA2406" s="93">
        <f t="shared" si="263"/>
        <v>10.547256900411398</v>
      </c>
      <c r="AB2406" s="93">
        <f t="shared" si="263"/>
        <v>14.033191002151273</v>
      </c>
      <c r="AC2406" s="95">
        <f t="shared" si="263"/>
        <v>18.671248037504249</v>
      </c>
      <c r="AE2406" s="96"/>
    </row>
    <row r="2407" spans="3:31" ht="24.75" customHeight="1" x14ac:dyDescent="0.25">
      <c r="C2407" s="91">
        <f>ABS(E2407-Dashboard!$F$13)</f>
        <v>29.371849320097063</v>
      </c>
      <c r="D2407" s="92">
        <f t="shared" si="262"/>
        <v>0.33060622874312529</v>
      </c>
      <c r="E2407" s="93" cm="1">
        <f t="array" ref="E2407">SUM('DRE + DCF'!$S$41/TIR!S2407,'DRE + DCF'!$U$41:$AD$41/TIR!T2407:AC2407,TIR!F2407)</f>
        <v>20.138150679902935</v>
      </c>
      <c r="F2407" s="100">
        <f>'DRE + DCF'!$AE$38*'DRE + DCF'!$AE$39*(1+G2407)/(R2407-G2407)/AC2407</f>
        <v>5.2093176013840843</v>
      </c>
      <c r="G2407" s="92">
        <f>R2407*(1-'DRE + DCF'!$AE$39)</f>
        <v>0.19836373724587517</v>
      </c>
      <c r="H2407" s="94">
        <f t="shared" si="260"/>
        <v>0.33060622874312529</v>
      </c>
      <c r="I2407" s="94">
        <f t="shared" si="265"/>
        <v>0.33060622874312529</v>
      </c>
      <c r="J2407" s="94">
        <f t="shared" si="265"/>
        <v>0.33060622874312529</v>
      </c>
      <c r="K2407" s="94">
        <f t="shared" si="265"/>
        <v>0.33060622874312529</v>
      </c>
      <c r="L2407" s="94">
        <f t="shared" si="265"/>
        <v>0.33060622874312529</v>
      </c>
      <c r="M2407" s="94">
        <f t="shared" si="265"/>
        <v>0.33060622874312529</v>
      </c>
      <c r="N2407" s="94">
        <f t="shared" si="265"/>
        <v>0.33060622874312529</v>
      </c>
      <c r="O2407" s="94">
        <f t="shared" si="265"/>
        <v>0.33060622874312529</v>
      </c>
      <c r="P2407" s="94">
        <f t="shared" si="265"/>
        <v>0.33060622874312529</v>
      </c>
      <c r="Q2407" s="94">
        <f t="shared" si="265"/>
        <v>0.33060622874312529</v>
      </c>
      <c r="R2407" s="94">
        <f t="shared" si="265"/>
        <v>0.33060622874312529</v>
      </c>
      <c r="S2407" s="93">
        <f>(1+H2407)^((5-Dashboard!$F$9)*3/12)</f>
        <v>1.0740200477722874</v>
      </c>
      <c r="T2407" s="93">
        <f t="shared" si="264"/>
        <v>1.4290977653607946</v>
      </c>
      <c r="U2407" s="93">
        <f t="shared" si="264"/>
        <v>1.9015663880719547</v>
      </c>
      <c r="V2407" s="93">
        <f t="shared" si="264"/>
        <v>2.5302360803371098</v>
      </c>
      <c r="W2407" s="93">
        <f t="shared" si="264"/>
        <v>3.3667478886871489</v>
      </c>
      <c r="X2407" s="93">
        <f t="shared" si="264"/>
        <v>4.4798157112948864</v>
      </c>
      <c r="Y2407" s="93">
        <f t="shared" si="263"/>
        <v>5.9608706890702905</v>
      </c>
      <c r="Z2407" s="93">
        <f t="shared" si="263"/>
        <v>7.931571667609254</v>
      </c>
      <c r="AA2407" s="93">
        <f t="shared" si="263"/>
        <v>10.55379866464337</v>
      </c>
      <c r="AB2407" s="93">
        <f t="shared" si="263"/>
        <v>14.042950240075346</v>
      </c>
      <c r="AC2407" s="95">
        <f t="shared" si="263"/>
        <v>18.68563705937402</v>
      </c>
      <c r="AE2407" s="96"/>
    </row>
    <row r="2408" spans="3:31" ht="24.75" customHeight="1" x14ac:dyDescent="0.25">
      <c r="C2408" s="91">
        <f>ABS(E2408-Dashboard!$F$13)</f>
        <v>29.38168081950344</v>
      </c>
      <c r="D2408" s="92">
        <f t="shared" si="262"/>
        <v>0.33070622874312527</v>
      </c>
      <c r="E2408" s="93" cm="1">
        <f t="array" ref="E2408">SUM('DRE + DCF'!$S$41/TIR!S2408,'DRE + DCF'!$U$41:$AD$41/TIR!T2408:AC2408,TIR!F2408)</f>
        <v>20.128319180496558</v>
      </c>
      <c r="F2408" s="100">
        <f>'DRE + DCF'!$AE$38*'DRE + DCF'!$AE$39*(1+G2408)/(R2408-G2408)/AC2408</f>
        <v>5.2039929715097424</v>
      </c>
      <c r="G2408" s="92">
        <f>R2408*(1-'DRE + DCF'!$AE$39)</f>
        <v>0.19842373724587517</v>
      </c>
      <c r="H2408" s="94">
        <f t="shared" si="260"/>
        <v>0.33070622874312527</v>
      </c>
      <c r="I2408" s="94">
        <f t="shared" si="265"/>
        <v>0.33070622874312527</v>
      </c>
      <c r="J2408" s="94">
        <f t="shared" si="265"/>
        <v>0.33070622874312527</v>
      </c>
      <c r="K2408" s="94">
        <f t="shared" si="265"/>
        <v>0.33070622874312527</v>
      </c>
      <c r="L2408" s="94">
        <f t="shared" si="265"/>
        <v>0.33070622874312527</v>
      </c>
      <c r="M2408" s="94">
        <f t="shared" si="265"/>
        <v>0.33070622874312527</v>
      </c>
      <c r="N2408" s="94">
        <f t="shared" si="265"/>
        <v>0.33070622874312527</v>
      </c>
      <c r="O2408" s="94">
        <f t="shared" si="265"/>
        <v>0.33070622874312527</v>
      </c>
      <c r="P2408" s="94">
        <f t="shared" si="265"/>
        <v>0.33070622874312527</v>
      </c>
      <c r="Q2408" s="94">
        <f t="shared" si="265"/>
        <v>0.33070622874312527</v>
      </c>
      <c r="R2408" s="94">
        <f t="shared" si="265"/>
        <v>0.33070622874312527</v>
      </c>
      <c r="S2408" s="93">
        <f>(1+H2408)^((5-Dashboard!$F$9)*3/12)</f>
        <v>1.0740402263524935</v>
      </c>
      <c r="T2408" s="93">
        <f t="shared" si="264"/>
        <v>1.4292320191279393</v>
      </c>
      <c r="U2408" s="93">
        <f t="shared" si="264"/>
        <v>1.9018879501726624</v>
      </c>
      <c r="V2408" s="93">
        <f t="shared" si="264"/>
        <v>2.5308541416662567</v>
      </c>
      <c r="W2408" s="93">
        <f t="shared" si="264"/>
        <v>3.3678233703556235</v>
      </c>
      <c r="X2408" s="93">
        <f t="shared" si="264"/>
        <v>4.4815835362388938</v>
      </c>
      <c r="Y2408" s="93">
        <f t="shared" si="263"/>
        <v>5.963671126305738</v>
      </c>
      <c r="Z2408" s="93">
        <f t="shared" si="263"/>
        <v>7.9358943139505751</v>
      </c>
      <c r="AA2408" s="93">
        <f t="shared" si="263"/>
        <v>10.560343994221181</v>
      </c>
      <c r="AB2408" s="93">
        <f t="shared" si="263"/>
        <v>14.05271553078018</v>
      </c>
      <c r="AC2408" s="95">
        <f t="shared" si="263"/>
        <v>18.700036087564438</v>
      </c>
      <c r="AE2408" s="96"/>
    </row>
    <row r="2409" spans="3:31" ht="24.75" customHeight="1" x14ac:dyDescent="0.25">
      <c r="C2409" s="91">
        <f>ABS(E2409-Dashboard!$F$13)</f>
        <v>29.391503769899849</v>
      </c>
      <c r="D2409" s="92">
        <f t="shared" si="262"/>
        <v>0.33080622874312526</v>
      </c>
      <c r="E2409" s="93" cm="1">
        <f t="array" ref="E2409">SUM('DRE + DCF'!$S$41/TIR!S2409,'DRE + DCF'!$U$41:$AD$41/TIR!T2409:AC2409,TIR!F2409)</f>
        <v>20.118496230100149</v>
      </c>
      <c r="F2409" s="100">
        <f>'DRE + DCF'!$AE$38*'DRE + DCF'!$AE$39*(1+G2409)/(R2409-G2409)/AC2409</f>
        <v>5.1986745473637299</v>
      </c>
      <c r="G2409" s="92">
        <f>R2409*(1-'DRE + DCF'!$AE$39)</f>
        <v>0.19848373724587515</v>
      </c>
      <c r="H2409" s="94">
        <f t="shared" si="260"/>
        <v>0.33080622874312526</v>
      </c>
      <c r="I2409" s="94">
        <f t="shared" si="265"/>
        <v>0.33080622874312526</v>
      </c>
      <c r="J2409" s="94">
        <f t="shared" si="265"/>
        <v>0.33080622874312526</v>
      </c>
      <c r="K2409" s="94">
        <f t="shared" si="265"/>
        <v>0.33080622874312526</v>
      </c>
      <c r="L2409" s="94">
        <f t="shared" si="265"/>
        <v>0.33080622874312526</v>
      </c>
      <c r="M2409" s="94">
        <f t="shared" si="265"/>
        <v>0.33080622874312526</v>
      </c>
      <c r="N2409" s="94">
        <f t="shared" si="265"/>
        <v>0.33080622874312526</v>
      </c>
      <c r="O2409" s="94">
        <f t="shared" si="265"/>
        <v>0.33080622874312526</v>
      </c>
      <c r="P2409" s="94">
        <f t="shared" si="265"/>
        <v>0.33080622874312526</v>
      </c>
      <c r="Q2409" s="94">
        <f t="shared" si="265"/>
        <v>0.33080622874312526</v>
      </c>
      <c r="R2409" s="94">
        <f t="shared" si="265"/>
        <v>0.33080622874312526</v>
      </c>
      <c r="S2409" s="93">
        <f>(1+H2409)^((5-Dashboard!$F$9)*3/12)</f>
        <v>1.0740604037954458</v>
      </c>
      <c r="T2409" s="93">
        <f t="shared" si="264"/>
        <v>1.4293662754173355</v>
      </c>
      <c r="U2409" s="93">
        <f t="shared" si="264"/>
        <v>1.9022095424807517</v>
      </c>
      <c r="V2409" s="93">
        <f t="shared" si="264"/>
        <v>2.531472307507995</v>
      </c>
      <c r="W2409" s="93">
        <f t="shared" si="264"/>
        <v>3.3688991147223719</v>
      </c>
      <c r="X2409" s="93">
        <f t="shared" si="264"/>
        <v>4.4833519258797327</v>
      </c>
      <c r="Y2409" s="93">
        <f t="shared" si="263"/>
        <v>5.966472668608235</v>
      </c>
      <c r="Z2409" s="93">
        <f t="shared" si="263"/>
        <v>7.9402189910094556</v>
      </c>
      <c r="AA2409" s="93">
        <f t="shared" si="263"/>
        <v>10.566892890819837</v>
      </c>
      <c r="AB2409" s="93">
        <f t="shared" si="263"/>
        <v>14.062486877564488</v>
      </c>
      <c r="AC2409" s="95">
        <f t="shared" si="263"/>
        <v>18.714445128281284</v>
      </c>
      <c r="AE2409" s="96"/>
    </row>
    <row r="2410" spans="3:31" ht="24.75" customHeight="1" x14ac:dyDescent="0.25">
      <c r="C2410" s="91">
        <f>ABS(E2410-Dashboard!$F$13)</f>
        <v>29.401318181100049</v>
      </c>
      <c r="D2410" s="92">
        <f t="shared" si="262"/>
        <v>0.33090622874312525</v>
      </c>
      <c r="E2410" s="93" cm="1">
        <f t="array" ref="E2410">SUM('DRE + DCF'!$S$41/TIR!S2410,'DRE + DCF'!$U$41:$AD$41/TIR!T2410:AC2410,TIR!F2410)</f>
        <v>20.108681818899949</v>
      </c>
      <c r="F2410" s="100">
        <f>'DRE + DCF'!$AE$38*'DRE + DCF'!$AE$39*(1+G2410)/(R2410-G2410)/AC2410</f>
        <v>5.1933623207121133</v>
      </c>
      <c r="G2410" s="92">
        <f>R2410*(1-'DRE + DCF'!$AE$39)</f>
        <v>0.19854373724587515</v>
      </c>
      <c r="H2410" s="94">
        <f t="shared" si="260"/>
        <v>0.33090622874312525</v>
      </c>
      <c r="I2410" s="94">
        <f t="shared" si="265"/>
        <v>0.33090622874312525</v>
      </c>
      <c r="J2410" s="94">
        <f t="shared" si="265"/>
        <v>0.33090622874312525</v>
      </c>
      <c r="K2410" s="94">
        <f t="shared" si="265"/>
        <v>0.33090622874312525</v>
      </c>
      <c r="L2410" s="94">
        <f t="shared" si="265"/>
        <v>0.33090622874312525</v>
      </c>
      <c r="M2410" s="94">
        <f t="shared" si="265"/>
        <v>0.33090622874312525</v>
      </c>
      <c r="N2410" s="94">
        <f t="shared" si="265"/>
        <v>0.33090622874312525</v>
      </c>
      <c r="O2410" s="94">
        <f t="shared" si="265"/>
        <v>0.33090622874312525</v>
      </c>
      <c r="P2410" s="94">
        <f t="shared" si="265"/>
        <v>0.33090622874312525</v>
      </c>
      <c r="Q2410" s="94">
        <f t="shared" si="265"/>
        <v>0.33090622874312525</v>
      </c>
      <c r="R2410" s="94">
        <f t="shared" si="265"/>
        <v>0.33090622874312525</v>
      </c>
      <c r="S2410" s="93">
        <f>(1+H2410)^((5-Dashboard!$F$9)*3/12)</f>
        <v>1.0740805801012934</v>
      </c>
      <c r="T2410" s="93">
        <f t="shared" si="264"/>
        <v>1.4295005342288407</v>
      </c>
      <c r="U2410" s="93">
        <f t="shared" si="264"/>
        <v>1.9025311649967893</v>
      </c>
      <c r="V2410" s="93">
        <f t="shared" si="264"/>
        <v>2.5320905778721414</v>
      </c>
      <c r="W2410" s="93">
        <f t="shared" si="264"/>
        <v>3.3699751218318124</v>
      </c>
      <c r="X2410" s="93">
        <f t="shared" si="264"/>
        <v>4.4851208803553311</v>
      </c>
      <c r="Y2410" s="93">
        <f t="shared" si="263"/>
        <v>5.9692753163307595</v>
      </c>
      <c r="Z2410" s="93">
        <f t="shared" si="263"/>
        <v>7.9445456995871968</v>
      </c>
      <c r="AA2410" s="93">
        <f t="shared" si="263"/>
        <v>10.573445356115009</v>
      </c>
      <c r="AB2410" s="93">
        <f t="shared" si="263"/>
        <v>14.072264283728538</v>
      </c>
      <c r="AC2410" s="95">
        <f t="shared" si="263"/>
        <v>18.728864187733727</v>
      </c>
      <c r="AE2410" s="96"/>
    </row>
    <row r="2411" spans="3:31" ht="24.75" customHeight="1" x14ac:dyDescent="0.25">
      <c r="C2411" s="91">
        <f>ABS(E2411-Dashboard!$F$13)</f>
        <v>29.411124062904133</v>
      </c>
      <c r="D2411" s="92">
        <f t="shared" si="262"/>
        <v>0.33100622874312524</v>
      </c>
      <c r="E2411" s="93" cm="1">
        <f t="array" ref="E2411">SUM('DRE + DCF'!$S$41/TIR!S2411,'DRE + DCF'!$U$41:$AD$41/TIR!T2411:AC2411,TIR!F2411)</f>
        <v>20.098875937095865</v>
      </c>
      <c r="F2411" s="100">
        <f>'DRE + DCF'!$AE$38*'DRE + DCF'!$AE$39*(1+G2411)/(R2411-G2411)/AC2411</f>
        <v>5.1880562833333714</v>
      </c>
      <c r="G2411" s="92">
        <f>R2411*(1-'DRE + DCF'!$AE$39)</f>
        <v>0.19860373724587513</v>
      </c>
      <c r="H2411" s="94">
        <f t="shared" si="260"/>
        <v>0.33100622874312524</v>
      </c>
      <c r="I2411" s="94">
        <f t="shared" si="265"/>
        <v>0.33100622874312524</v>
      </c>
      <c r="J2411" s="94">
        <f t="shared" si="265"/>
        <v>0.33100622874312524</v>
      </c>
      <c r="K2411" s="94">
        <f t="shared" si="265"/>
        <v>0.33100622874312524</v>
      </c>
      <c r="L2411" s="94">
        <f t="shared" si="265"/>
        <v>0.33100622874312524</v>
      </c>
      <c r="M2411" s="94">
        <f t="shared" si="265"/>
        <v>0.33100622874312524</v>
      </c>
      <c r="N2411" s="94">
        <f t="shared" si="265"/>
        <v>0.33100622874312524</v>
      </c>
      <c r="O2411" s="94">
        <f t="shared" si="265"/>
        <v>0.33100622874312524</v>
      </c>
      <c r="P2411" s="94">
        <f t="shared" si="265"/>
        <v>0.33100622874312524</v>
      </c>
      <c r="Q2411" s="94">
        <f t="shared" si="265"/>
        <v>0.33100622874312524</v>
      </c>
      <c r="R2411" s="94">
        <f t="shared" si="265"/>
        <v>0.33100622874312524</v>
      </c>
      <c r="S2411" s="93">
        <f>(1+H2411)^((5-Dashboard!$F$9)*3/12)</f>
        <v>1.0741007552701864</v>
      </c>
      <c r="T2411" s="93">
        <f t="shared" si="264"/>
        <v>1.4296347955623134</v>
      </c>
      <c r="U2411" s="93">
        <f t="shared" si="264"/>
        <v>1.9028528177213437</v>
      </c>
      <c r="V2411" s="93">
        <f t="shared" si="264"/>
        <v>2.5327089527685152</v>
      </c>
      <c r="W2411" s="93">
        <f t="shared" si="264"/>
        <v>3.3710513917283715</v>
      </c>
      <c r="X2411" s="93">
        <f t="shared" si="264"/>
        <v>4.4868903998036433</v>
      </c>
      <c r="Y2411" s="93">
        <f t="shared" si="263"/>
        <v>5.972079069826381</v>
      </c>
      <c r="Z2411" s="93">
        <f t="shared" si="263"/>
        <v>7.9488744404853628</v>
      </c>
      <c r="AA2411" s="93">
        <f t="shared" si="263"/>
        <v>10.580001391783043</v>
      </c>
      <c r="AB2411" s="93">
        <f t="shared" si="263"/>
        <v>14.082047752574164</v>
      </c>
      <c r="AC2411" s="95">
        <f t="shared" si="263"/>
        <v>18.743293272134341</v>
      </c>
      <c r="AE2411" s="96"/>
    </row>
    <row r="2412" spans="3:31" ht="24.75" customHeight="1" x14ac:dyDescent="0.25">
      <c r="C2412" s="91">
        <f>ABS(E2412-Dashboard!$F$13)</f>
        <v>29.420921425098481</v>
      </c>
      <c r="D2412" s="92">
        <f t="shared" si="262"/>
        <v>0.33110622874312523</v>
      </c>
      <c r="E2412" s="93" cm="1">
        <f t="array" ref="E2412">SUM('DRE + DCF'!$S$41/TIR!S2412,'DRE + DCF'!$U$41:$AD$41/TIR!T2412:AC2412,TIR!F2412)</f>
        <v>20.089078574901517</v>
      </c>
      <c r="F2412" s="100">
        <f>'DRE + DCF'!$AE$38*'DRE + DCF'!$AE$39*(1+G2412)/(R2412-G2412)/AC2412</f>
        <v>5.1827564270184094</v>
      </c>
      <c r="G2412" s="92">
        <f>R2412*(1-'DRE + DCF'!$AE$39)</f>
        <v>0.19866373724587513</v>
      </c>
      <c r="H2412" s="94">
        <f t="shared" si="260"/>
        <v>0.33110622874312523</v>
      </c>
      <c r="I2412" s="94">
        <f t="shared" si="265"/>
        <v>0.33110622874312523</v>
      </c>
      <c r="J2412" s="94">
        <f t="shared" si="265"/>
        <v>0.33110622874312523</v>
      </c>
      <c r="K2412" s="94">
        <f t="shared" si="265"/>
        <v>0.33110622874312523</v>
      </c>
      <c r="L2412" s="94">
        <f t="shared" si="265"/>
        <v>0.33110622874312523</v>
      </c>
      <c r="M2412" s="94">
        <f t="shared" si="265"/>
        <v>0.33110622874312523</v>
      </c>
      <c r="N2412" s="94">
        <f t="shared" si="265"/>
        <v>0.33110622874312523</v>
      </c>
      <c r="O2412" s="94">
        <f t="shared" si="265"/>
        <v>0.33110622874312523</v>
      </c>
      <c r="P2412" s="94">
        <f t="shared" si="265"/>
        <v>0.33110622874312523</v>
      </c>
      <c r="Q2412" s="94">
        <f t="shared" si="265"/>
        <v>0.33110622874312523</v>
      </c>
      <c r="R2412" s="94">
        <f t="shared" si="265"/>
        <v>0.33110622874312523</v>
      </c>
      <c r="S2412" s="93">
        <f>(1+H2412)^((5-Dashboard!$F$9)*3/12)</f>
        <v>1.074120929302274</v>
      </c>
      <c r="T2412" s="93">
        <f t="shared" si="264"/>
        <v>1.4297690594176109</v>
      </c>
      <c r="U2412" s="93">
        <f t="shared" si="264"/>
        <v>1.9031745006549814</v>
      </c>
      <c r="V2412" s="93">
        <f t="shared" si="264"/>
        <v>2.5333274322069328</v>
      </c>
      <c r="W2412" s="93">
        <f t="shared" si="264"/>
        <v>3.3721279244564757</v>
      </c>
      <c r="X2412" s="93">
        <f t="shared" si="264"/>
        <v>4.4886604843626419</v>
      </c>
      <c r="Y2412" s="93">
        <f t="shared" si="263"/>
        <v>5.9748839294482456</v>
      </c>
      <c r="Z2412" s="93">
        <f t="shared" si="263"/>
        <v>7.9532052145057595</v>
      </c>
      <c r="AA2412" s="93">
        <f t="shared" si="263"/>
        <v>10.58656099950092</v>
      </c>
      <c r="AB2412" s="93">
        <f t="shared" si="263"/>
        <v>14.09183728740472</v>
      </c>
      <c r="AC2412" s="95">
        <f t="shared" si="263"/>
        <v>18.75773238769905</v>
      </c>
      <c r="AE2412" s="96"/>
    </row>
    <row r="2413" spans="3:31" ht="24.75" customHeight="1" x14ac:dyDescent="0.25">
      <c r="C2413" s="91">
        <f>ABS(E2413-Dashboard!$F$13)</f>
        <v>29.430710277455866</v>
      </c>
      <c r="D2413" s="92">
        <f t="shared" si="262"/>
        <v>0.33120622874312522</v>
      </c>
      <c r="E2413" s="93" cm="1">
        <f t="array" ref="E2413">SUM('DRE + DCF'!$S$41/TIR!S2413,'DRE + DCF'!$U$41:$AD$41/TIR!T2413:AC2413,TIR!F2413)</f>
        <v>20.079289722544132</v>
      </c>
      <c r="F2413" s="100">
        <f>'DRE + DCF'!$AE$38*'DRE + DCF'!$AE$39*(1+G2413)/(R2413-G2413)/AC2413</f>
        <v>5.1774627435704987</v>
      </c>
      <c r="G2413" s="92">
        <f>R2413*(1-'DRE + DCF'!$AE$39)</f>
        <v>0.19872373724587514</v>
      </c>
      <c r="H2413" s="94">
        <f t="shared" si="260"/>
        <v>0.33120622874312522</v>
      </c>
      <c r="I2413" s="94">
        <f t="shared" si="265"/>
        <v>0.33120622874312522</v>
      </c>
      <c r="J2413" s="94">
        <f t="shared" si="265"/>
        <v>0.33120622874312522</v>
      </c>
      <c r="K2413" s="94">
        <f t="shared" si="265"/>
        <v>0.33120622874312522</v>
      </c>
      <c r="L2413" s="94">
        <f t="shared" si="265"/>
        <v>0.33120622874312522</v>
      </c>
      <c r="M2413" s="94">
        <f t="shared" si="265"/>
        <v>0.33120622874312522</v>
      </c>
      <c r="N2413" s="94">
        <f t="shared" si="265"/>
        <v>0.33120622874312522</v>
      </c>
      <c r="O2413" s="94">
        <f t="shared" si="265"/>
        <v>0.33120622874312522</v>
      </c>
      <c r="P2413" s="94">
        <f t="shared" si="265"/>
        <v>0.33120622874312522</v>
      </c>
      <c r="Q2413" s="94">
        <f t="shared" si="265"/>
        <v>0.33120622874312522</v>
      </c>
      <c r="R2413" s="94">
        <f t="shared" si="265"/>
        <v>0.33120622874312522</v>
      </c>
      <c r="S2413" s="93">
        <f>(1+H2413)^((5-Dashboard!$F$9)*3/12)</f>
        <v>1.0741411021977056</v>
      </c>
      <c r="T2413" s="93">
        <f t="shared" si="264"/>
        <v>1.4299033257945917</v>
      </c>
      <c r="U2413" s="93">
        <f t="shared" si="264"/>
        <v>1.9034962137982707</v>
      </c>
      <c r="V2413" s="93">
        <f t="shared" si="264"/>
        <v>2.5339460161972136</v>
      </c>
      <c r="W2413" s="93">
        <f t="shared" si="264"/>
        <v>3.3732047200605586</v>
      </c>
      <c r="X2413" s="93">
        <f t="shared" si="264"/>
        <v>4.4904311341703256</v>
      </c>
      <c r="Y2413" s="93">
        <f t="shared" si="263"/>
        <v>5.9776898955495934</v>
      </c>
      <c r="Z2413" s="93">
        <f t="shared" si="263"/>
        <v>7.9575380224504606</v>
      </c>
      <c r="AA2413" s="93">
        <f t="shared" si="263"/>
        <v>10.593124180946305</v>
      </c>
      <c r="AB2413" s="93">
        <f t="shared" si="263"/>
        <v>14.101632891525137</v>
      </c>
      <c r="AC2413" s="95">
        <f t="shared" si="263"/>
        <v>18.772181540647189</v>
      </c>
      <c r="AE2413" s="96"/>
    </row>
    <row r="2414" spans="3:31" ht="24.75" customHeight="1" x14ac:dyDescent="0.25">
      <c r="C2414" s="91">
        <f>ABS(E2414-Dashboard!$F$13)</f>
        <v>29.440490629735418</v>
      </c>
      <c r="D2414" s="92">
        <f t="shared" si="262"/>
        <v>0.33130622874312521</v>
      </c>
      <c r="E2414" s="93" cm="1">
        <f t="array" ref="E2414">SUM('DRE + DCF'!$S$41/TIR!S2414,'DRE + DCF'!$U$41:$AD$41/TIR!T2414:AC2414,TIR!F2414)</f>
        <v>20.06950937026458</v>
      </c>
      <c r="F2414" s="100">
        <f>'DRE + DCF'!$AE$38*'DRE + DCF'!$AE$39*(1+G2414)/(R2414-G2414)/AC2414</f>
        <v>5.1721752248052795</v>
      </c>
      <c r="G2414" s="92">
        <f>R2414*(1-'DRE + DCF'!$AE$39)</f>
        <v>0.19878373724587511</v>
      </c>
      <c r="H2414" s="94">
        <f t="shared" si="260"/>
        <v>0.33130622874312521</v>
      </c>
      <c r="I2414" s="94">
        <f t="shared" si="265"/>
        <v>0.33130622874312521</v>
      </c>
      <c r="J2414" s="94">
        <f t="shared" si="265"/>
        <v>0.33130622874312521</v>
      </c>
      <c r="K2414" s="94">
        <f t="shared" si="265"/>
        <v>0.33130622874312521</v>
      </c>
      <c r="L2414" s="94">
        <f t="shared" si="265"/>
        <v>0.33130622874312521</v>
      </c>
      <c r="M2414" s="94">
        <f t="shared" si="265"/>
        <v>0.33130622874312521</v>
      </c>
      <c r="N2414" s="94">
        <f t="shared" si="265"/>
        <v>0.33130622874312521</v>
      </c>
      <c r="O2414" s="94">
        <f t="shared" si="265"/>
        <v>0.33130622874312521</v>
      </c>
      <c r="P2414" s="94">
        <f t="shared" si="265"/>
        <v>0.33130622874312521</v>
      </c>
      <c r="Q2414" s="94">
        <f t="shared" si="265"/>
        <v>0.33130622874312521</v>
      </c>
      <c r="R2414" s="94">
        <f t="shared" si="265"/>
        <v>0.33130622874312521</v>
      </c>
      <c r="S2414" s="93">
        <f>(1+H2414)^((5-Dashboard!$F$9)*3/12)</f>
        <v>1.0741612739566306</v>
      </c>
      <c r="T2414" s="93">
        <f t="shared" si="264"/>
        <v>1.430037594693113</v>
      </c>
      <c r="U2414" s="93">
        <f t="shared" si="264"/>
        <v>1.9038179571517782</v>
      </c>
      <c r="V2414" s="93">
        <f t="shared" si="264"/>
        <v>2.5345647047491746</v>
      </c>
      <c r="W2414" s="93">
        <f t="shared" si="264"/>
        <v>3.3742817785850563</v>
      </c>
      <c r="X2414" s="93">
        <f t="shared" si="264"/>
        <v>4.4922023493647165</v>
      </c>
      <c r="Y2414" s="93">
        <f t="shared" si="263"/>
        <v>5.9804969684837479</v>
      </c>
      <c r="Z2414" s="93">
        <f t="shared" si="263"/>
        <v>7.9618728651217916</v>
      </c>
      <c r="AA2414" s="93">
        <f t="shared" si="263"/>
        <v>10.599690937797513</v>
      </c>
      <c r="AB2414" s="93">
        <f t="shared" si="263"/>
        <v>14.111434568241888</v>
      </c>
      <c r="AC2414" s="95">
        <f t="shared" si="263"/>
        <v>18.786640737201481</v>
      </c>
      <c r="AE2414" s="96"/>
    </row>
    <row r="2415" spans="3:31" ht="24.75" customHeight="1" x14ac:dyDescent="0.25">
      <c r="C2415" s="91">
        <f>ABS(E2415-Dashboard!$F$13)</f>
        <v>29.450262491682665</v>
      </c>
      <c r="D2415" s="92">
        <f t="shared" si="262"/>
        <v>0.3314062287431252</v>
      </c>
      <c r="E2415" s="93" cm="1">
        <f t="array" ref="E2415">SUM('DRE + DCF'!$S$41/TIR!S2415,'DRE + DCF'!$U$41:$AD$41/TIR!T2415:AC2415,TIR!F2415)</f>
        <v>20.059737508317333</v>
      </c>
      <c r="F2415" s="100">
        <f>'DRE + DCF'!$AE$38*'DRE + DCF'!$AE$39*(1+G2415)/(R2415-G2415)/AC2415</f>
        <v>5.1668938625507428</v>
      </c>
      <c r="G2415" s="92">
        <f>R2415*(1-'DRE + DCF'!$AE$39)</f>
        <v>0.19884373724587512</v>
      </c>
      <c r="H2415" s="94">
        <f t="shared" si="260"/>
        <v>0.3314062287431252</v>
      </c>
      <c r="I2415" s="94">
        <f t="shared" si="265"/>
        <v>0.3314062287431252</v>
      </c>
      <c r="J2415" s="94">
        <f t="shared" si="265"/>
        <v>0.3314062287431252</v>
      </c>
      <c r="K2415" s="94">
        <f t="shared" si="265"/>
        <v>0.3314062287431252</v>
      </c>
      <c r="L2415" s="94">
        <f t="shared" si="265"/>
        <v>0.3314062287431252</v>
      </c>
      <c r="M2415" s="94">
        <f t="shared" si="265"/>
        <v>0.3314062287431252</v>
      </c>
      <c r="N2415" s="94">
        <f t="shared" si="265"/>
        <v>0.3314062287431252</v>
      </c>
      <c r="O2415" s="94">
        <f t="shared" si="265"/>
        <v>0.3314062287431252</v>
      </c>
      <c r="P2415" s="94">
        <f t="shared" si="265"/>
        <v>0.3314062287431252</v>
      </c>
      <c r="Q2415" s="94">
        <f t="shared" si="265"/>
        <v>0.3314062287431252</v>
      </c>
      <c r="R2415" s="94">
        <f t="shared" si="265"/>
        <v>0.3314062287431252</v>
      </c>
      <c r="S2415" s="93">
        <f>(1+H2415)^((5-Dashboard!$F$9)*3/12)</f>
        <v>1.0741814445791986</v>
      </c>
      <c r="T2415" s="93">
        <f t="shared" si="264"/>
        <v>1.4301718661130332</v>
      </c>
      <c r="U2415" s="93">
        <f t="shared" si="264"/>
        <v>1.9041397307160712</v>
      </c>
      <c r="V2415" s="93">
        <f t="shared" si="264"/>
        <v>2.5351834978726342</v>
      </c>
      <c r="W2415" s="93">
        <f t="shared" si="264"/>
        <v>3.3753591000744088</v>
      </c>
      <c r="X2415" s="93">
        <f t="shared" si="264"/>
        <v>4.4939741300838572</v>
      </c>
      <c r="Y2415" s="93">
        <f t="shared" si="263"/>
        <v>5.9833051486041153</v>
      </c>
      <c r="Z2415" s="93">
        <f t="shared" si="263"/>
        <v>7.9662097433223291</v>
      </c>
      <c r="AA2415" s="93">
        <f t="shared" si="263"/>
        <v>10.606261271733521</v>
      </c>
      <c r="AB2415" s="93">
        <f t="shared" si="263"/>
        <v>14.12124232086299</v>
      </c>
      <c r="AC2415" s="95">
        <f t="shared" si="263"/>
        <v>18.80110998358801</v>
      </c>
      <c r="AE2415" s="96"/>
    </row>
    <row r="2416" spans="3:31" ht="24.75" customHeight="1" x14ac:dyDescent="0.25">
      <c r="C2416" s="91">
        <f>ABS(E2416-Dashboard!$F$13)</f>
        <v>29.460025873029572</v>
      </c>
      <c r="D2416" s="92">
        <f t="shared" si="262"/>
        <v>0.33150622874312519</v>
      </c>
      <c r="E2416" s="93" cm="1">
        <f t="array" ref="E2416">SUM('DRE + DCF'!$S$41/TIR!S2416,'DRE + DCF'!$U$41:$AD$41/TIR!T2416:AC2416,TIR!F2416)</f>
        <v>20.049974126970426</v>
      </c>
      <c r="F2416" s="100">
        <f>'DRE + DCF'!$AE$38*'DRE + DCF'!$AE$39*(1+G2416)/(R2416-G2416)/AC2416</f>
        <v>5.161618648647182</v>
      </c>
      <c r="G2416" s="92">
        <f>R2416*(1-'DRE + DCF'!$AE$39)</f>
        <v>0.1989037372458751</v>
      </c>
      <c r="H2416" s="94">
        <f t="shared" si="260"/>
        <v>0.33150622874312519</v>
      </c>
      <c r="I2416" s="94">
        <f t="shared" si="265"/>
        <v>0.33150622874312519</v>
      </c>
      <c r="J2416" s="94">
        <f t="shared" si="265"/>
        <v>0.33150622874312519</v>
      </c>
      <c r="K2416" s="94">
        <f t="shared" si="265"/>
        <v>0.33150622874312519</v>
      </c>
      <c r="L2416" s="94">
        <f t="shared" si="265"/>
        <v>0.33150622874312519</v>
      </c>
      <c r="M2416" s="94">
        <f t="shared" si="265"/>
        <v>0.33150622874312519</v>
      </c>
      <c r="N2416" s="94">
        <f t="shared" si="265"/>
        <v>0.33150622874312519</v>
      </c>
      <c r="O2416" s="94">
        <f t="shared" si="265"/>
        <v>0.33150622874312519</v>
      </c>
      <c r="P2416" s="94">
        <f t="shared" si="265"/>
        <v>0.33150622874312519</v>
      </c>
      <c r="Q2416" s="94">
        <f t="shared" si="265"/>
        <v>0.33150622874312519</v>
      </c>
      <c r="R2416" s="94">
        <f t="shared" si="265"/>
        <v>0.33150622874312519</v>
      </c>
      <c r="S2416" s="93">
        <f>(1+H2416)^((5-Dashboard!$F$9)*3/12)</f>
        <v>1.0742016140655588</v>
      </c>
      <c r="T2416" s="93">
        <f t="shared" si="264"/>
        <v>1.4303061400542103</v>
      </c>
      <c r="U2416" s="93">
        <f t="shared" si="264"/>
        <v>1.9044615344917177</v>
      </c>
      <c r="V2416" s="93">
        <f t="shared" si="264"/>
        <v>2.5358023955774125</v>
      </c>
      <c r="W2416" s="93">
        <f t="shared" si="264"/>
        <v>3.3764366845730631</v>
      </c>
      <c r="X2416" s="93">
        <f t="shared" si="264"/>
        <v>4.4957464764658202</v>
      </c>
      <c r="Y2416" s="93">
        <f t="shared" si="263"/>
        <v>5.9861144362641978</v>
      </c>
      <c r="Z2416" s="93">
        <f t="shared" si="263"/>
        <v>7.9705486578549207</v>
      </c>
      <c r="AA2416" s="93">
        <f t="shared" si="263"/>
        <v>10.612835184433983</v>
      </c>
      <c r="AB2416" s="93">
        <f t="shared" si="263"/>
        <v>14.131056152698042</v>
      </c>
      <c r="AC2416" s="95">
        <f t="shared" si="263"/>
        <v>18.815589286036307</v>
      </c>
      <c r="AE2416" s="96"/>
    </row>
    <row r="2417" spans="3:31" ht="24.75" customHeight="1" x14ac:dyDescent="0.25">
      <c r="C2417" s="91">
        <f>ABS(E2417-Dashboard!$F$13)</f>
        <v>29.469780783494521</v>
      </c>
      <c r="D2417" s="92">
        <f t="shared" si="262"/>
        <v>0.33160622874312518</v>
      </c>
      <c r="E2417" s="93" cm="1">
        <f t="array" ref="E2417">SUM('DRE + DCF'!$S$41/TIR!S2417,'DRE + DCF'!$U$41:$AD$41/TIR!T2417:AC2417,TIR!F2417)</f>
        <v>20.040219216505477</v>
      </c>
      <c r="F2417" s="100">
        <f>'DRE + DCF'!$AE$38*'DRE + DCF'!$AE$39*(1+G2417)/(R2417-G2417)/AC2417</f>
        <v>5.1563495749472104</v>
      </c>
      <c r="G2417" s="92">
        <f>R2417*(1-'DRE + DCF'!$AE$39)</f>
        <v>0.1989637372458751</v>
      </c>
      <c r="H2417" s="94">
        <f t="shared" si="260"/>
        <v>0.33160622874312518</v>
      </c>
      <c r="I2417" s="94">
        <f t="shared" si="265"/>
        <v>0.33160622874312518</v>
      </c>
      <c r="J2417" s="94">
        <f t="shared" si="265"/>
        <v>0.33160622874312518</v>
      </c>
      <c r="K2417" s="94">
        <f t="shared" si="265"/>
        <v>0.33160622874312518</v>
      </c>
      <c r="L2417" s="94">
        <f t="shared" si="265"/>
        <v>0.33160622874312518</v>
      </c>
      <c r="M2417" s="94">
        <f t="shared" si="265"/>
        <v>0.33160622874312518</v>
      </c>
      <c r="N2417" s="94">
        <f t="shared" si="265"/>
        <v>0.33160622874312518</v>
      </c>
      <c r="O2417" s="94">
        <f t="shared" si="265"/>
        <v>0.33160622874312518</v>
      </c>
      <c r="P2417" s="94">
        <f t="shared" si="265"/>
        <v>0.33160622874312518</v>
      </c>
      <c r="Q2417" s="94">
        <f t="shared" si="265"/>
        <v>0.33160622874312518</v>
      </c>
      <c r="R2417" s="94">
        <f t="shared" si="265"/>
        <v>0.33160622874312518</v>
      </c>
      <c r="S2417" s="93">
        <f>(1+H2417)^((5-Dashboard!$F$9)*3/12)</f>
        <v>1.0742217824158606</v>
      </c>
      <c r="T2417" s="93">
        <f t="shared" si="264"/>
        <v>1.4304404165165021</v>
      </c>
      <c r="U2417" s="93">
        <f t="shared" si="264"/>
        <v>1.9047833684792845</v>
      </c>
      <c r="V2417" s="93">
        <f t="shared" si="264"/>
        <v>2.5364213978733265</v>
      </c>
      <c r="W2417" s="93">
        <f t="shared" si="264"/>
        <v>3.377514532125466</v>
      </c>
      <c r="X2417" s="93">
        <f t="shared" si="264"/>
        <v>4.4975193886486924</v>
      </c>
      <c r="Y2417" s="93">
        <f t="shared" si="263"/>
        <v>5.9889248318175712</v>
      </c>
      <c r="Z2417" s="93">
        <f t="shared" si="263"/>
        <v>7.9748896095226511</v>
      </c>
      <c r="AA2417" s="93">
        <f t="shared" si="263"/>
        <v>10.619412677579191</v>
      </c>
      <c r="AB2417" s="93">
        <f t="shared" si="263"/>
        <v>14.14087606705816</v>
      </c>
      <c r="AC2417" s="95">
        <f t="shared" si="263"/>
        <v>18.830078650779232</v>
      </c>
      <c r="AE2417" s="96"/>
    </row>
    <row r="2418" spans="3:31" ht="24.75" customHeight="1" x14ac:dyDescent="0.25">
      <c r="C2418" s="91">
        <f>ABS(E2418-Dashboard!$F$13)</f>
        <v>29.479527232782388</v>
      </c>
      <c r="D2418" s="92">
        <f t="shared" si="262"/>
        <v>0.33170622874312516</v>
      </c>
      <c r="E2418" s="93" cm="1">
        <f t="array" ref="E2418">SUM('DRE + DCF'!$S$41/TIR!S2418,'DRE + DCF'!$U$41:$AD$41/TIR!T2418:AC2418,TIR!F2418)</f>
        <v>20.03047276721761</v>
      </c>
      <c r="F2418" s="100">
        <f>'DRE + DCF'!$AE$38*'DRE + DCF'!$AE$39*(1+G2418)/(R2418-G2418)/AC2418</f>
        <v>5.1510866333157042</v>
      </c>
      <c r="G2418" s="92">
        <f>R2418*(1-'DRE + DCF'!$AE$39)</f>
        <v>0.1990237372458751</v>
      </c>
      <c r="H2418" s="94">
        <f t="shared" si="260"/>
        <v>0.33170622874312516</v>
      </c>
      <c r="I2418" s="94">
        <f t="shared" si="265"/>
        <v>0.33170622874312516</v>
      </c>
      <c r="J2418" s="94">
        <f t="shared" si="265"/>
        <v>0.33170622874312516</v>
      </c>
      <c r="K2418" s="94">
        <f t="shared" si="265"/>
        <v>0.33170622874312516</v>
      </c>
      <c r="L2418" s="94">
        <f t="shared" si="265"/>
        <v>0.33170622874312516</v>
      </c>
      <c r="M2418" s="94">
        <f t="shared" si="265"/>
        <v>0.33170622874312516</v>
      </c>
      <c r="N2418" s="94">
        <f t="shared" si="265"/>
        <v>0.33170622874312516</v>
      </c>
      <c r="O2418" s="94">
        <f t="shared" si="265"/>
        <v>0.33170622874312516</v>
      </c>
      <c r="P2418" s="94">
        <f t="shared" si="265"/>
        <v>0.33170622874312516</v>
      </c>
      <c r="Q2418" s="94">
        <f t="shared" si="265"/>
        <v>0.33170622874312516</v>
      </c>
      <c r="R2418" s="94">
        <f t="shared" si="265"/>
        <v>0.33170622874312516</v>
      </c>
      <c r="S2418" s="93">
        <f>(1+H2418)^((5-Dashboard!$F$9)*3/12)</f>
        <v>1.0742419496302533</v>
      </c>
      <c r="T2418" s="93">
        <f t="shared" si="264"/>
        <v>1.4305746954997669</v>
      </c>
      <c r="U2418" s="93">
        <f t="shared" si="264"/>
        <v>1.9051052326793392</v>
      </c>
      <c r="V2418" s="93">
        <f t="shared" si="264"/>
        <v>2.5370405047701969</v>
      </c>
      <c r="W2418" s="93">
        <f t="shared" si="264"/>
        <v>3.3785926427760735</v>
      </c>
      <c r="X2418" s="93">
        <f t="shared" si="264"/>
        <v>4.4992928667705936</v>
      </c>
      <c r="Y2418" s="93">
        <f t="shared" si="263"/>
        <v>5.9917363356179116</v>
      </c>
      <c r="Z2418" s="93">
        <f t="shared" si="263"/>
        <v>7.9792325991288813</v>
      </c>
      <c r="AA2418" s="93">
        <f t="shared" si="263"/>
        <v>10.625993752850126</v>
      </c>
      <c r="AB2418" s="93">
        <f t="shared" si="263"/>
        <v>14.15070206725605</v>
      </c>
      <c r="AC2418" s="95">
        <f t="shared" si="263"/>
        <v>18.844578084053101</v>
      </c>
      <c r="AE2418" s="96"/>
    </row>
    <row r="2419" spans="3:31" ht="24.75" customHeight="1" x14ac:dyDescent="0.25">
      <c r="C2419" s="91">
        <f>ABS(E2419-Dashboard!$F$13)</f>
        <v>29.489265230584508</v>
      </c>
      <c r="D2419" s="92">
        <f t="shared" si="262"/>
        <v>0.33180622874312515</v>
      </c>
      <c r="E2419" s="93" cm="1">
        <f t="array" ref="E2419">SUM('DRE + DCF'!$S$41/TIR!S2419,'DRE + DCF'!$U$41:$AD$41/TIR!T2419:AC2419,TIR!F2419)</f>
        <v>20.02073476941549</v>
      </c>
      <c r="F2419" s="100">
        <f>'DRE + DCF'!$AE$38*'DRE + DCF'!$AE$39*(1+G2419)/(R2419-G2419)/AC2419</f>
        <v>5.1458298156298046</v>
      </c>
      <c r="G2419" s="92">
        <f>R2419*(1-'DRE + DCF'!$AE$39)</f>
        <v>0.19908373724587508</v>
      </c>
      <c r="H2419" s="94">
        <f t="shared" ref="H2419:H2482" si="266">$D2419</f>
        <v>0.33180622874312515</v>
      </c>
      <c r="I2419" s="94">
        <f t="shared" si="265"/>
        <v>0.33180622874312515</v>
      </c>
      <c r="J2419" s="94">
        <f t="shared" si="265"/>
        <v>0.33180622874312515</v>
      </c>
      <c r="K2419" s="94">
        <f t="shared" si="265"/>
        <v>0.33180622874312515</v>
      </c>
      <c r="L2419" s="94">
        <f t="shared" si="265"/>
        <v>0.33180622874312515</v>
      </c>
      <c r="M2419" s="94">
        <f t="shared" si="265"/>
        <v>0.33180622874312515</v>
      </c>
      <c r="N2419" s="94">
        <f t="shared" si="265"/>
        <v>0.33180622874312515</v>
      </c>
      <c r="O2419" s="94">
        <f t="shared" si="265"/>
        <v>0.33180622874312515</v>
      </c>
      <c r="P2419" s="94">
        <f t="shared" si="265"/>
        <v>0.33180622874312515</v>
      </c>
      <c r="Q2419" s="94">
        <f t="shared" si="265"/>
        <v>0.33180622874312515</v>
      </c>
      <c r="R2419" s="94">
        <f t="shared" si="265"/>
        <v>0.33180622874312515</v>
      </c>
      <c r="S2419" s="93">
        <f>(1+H2419)^((5-Dashboard!$F$9)*3/12)</f>
        <v>1.0742621157088863</v>
      </c>
      <c r="T2419" s="93">
        <f t="shared" si="264"/>
        <v>1.4307089770038626</v>
      </c>
      <c r="U2419" s="93">
        <f t="shared" si="264"/>
        <v>1.9054271270924488</v>
      </c>
      <c r="V2419" s="93">
        <f t="shared" si="264"/>
        <v>2.5376597162778416</v>
      </c>
      <c r="W2419" s="93">
        <f t="shared" si="264"/>
        <v>3.3796710165693411</v>
      </c>
      <c r="X2419" s="93">
        <f t="shared" si="264"/>
        <v>4.5010669109696586</v>
      </c>
      <c r="Y2419" s="93">
        <f t="shared" si="263"/>
        <v>5.9945489480189691</v>
      </c>
      <c r="Z2419" s="93">
        <f t="shared" si="263"/>
        <v>7.983577627477211</v>
      </c>
      <c r="AA2419" s="93">
        <f t="shared" si="263"/>
        <v>10.63257841192841</v>
      </c>
      <c r="AB2419" s="93">
        <f t="shared" si="263"/>
        <v>14.160534156605943</v>
      </c>
      <c r="AC2419" s="95">
        <f t="shared" si="263"/>
        <v>18.85908759209757</v>
      </c>
      <c r="AE2419" s="96"/>
    </row>
    <row r="2420" spans="3:31" ht="24.75" customHeight="1" x14ac:dyDescent="0.25">
      <c r="C2420" s="91">
        <f>ABS(E2420-Dashboard!$F$13)</f>
        <v>29.498994786578741</v>
      </c>
      <c r="D2420" s="92">
        <f t="shared" si="262"/>
        <v>0.33190622874312514</v>
      </c>
      <c r="E2420" s="93" cm="1">
        <f t="array" ref="E2420">SUM('DRE + DCF'!$S$41/TIR!S2420,'DRE + DCF'!$U$41:$AD$41/TIR!T2420:AC2420,TIR!F2420)</f>
        <v>20.011005213421257</v>
      </c>
      <c r="F2420" s="100">
        <f>'DRE + DCF'!$AE$38*'DRE + DCF'!$AE$39*(1+G2420)/(R2420-G2420)/AC2420</f>
        <v>5.1405791137788892</v>
      </c>
      <c r="G2420" s="92">
        <f>R2420*(1-'DRE + DCF'!$AE$39)</f>
        <v>0.19914373724587509</v>
      </c>
      <c r="H2420" s="94">
        <f t="shared" si="266"/>
        <v>0.33190622874312514</v>
      </c>
      <c r="I2420" s="94">
        <f t="shared" si="265"/>
        <v>0.33190622874312514</v>
      </c>
      <c r="J2420" s="94">
        <f t="shared" si="265"/>
        <v>0.33190622874312514</v>
      </c>
      <c r="K2420" s="94">
        <f t="shared" si="265"/>
        <v>0.33190622874312514</v>
      </c>
      <c r="L2420" s="94">
        <f t="shared" si="265"/>
        <v>0.33190622874312514</v>
      </c>
      <c r="M2420" s="94">
        <f t="shared" si="265"/>
        <v>0.33190622874312514</v>
      </c>
      <c r="N2420" s="94">
        <f t="shared" si="265"/>
        <v>0.33190622874312514</v>
      </c>
      <c r="O2420" s="94">
        <f t="shared" si="265"/>
        <v>0.33190622874312514</v>
      </c>
      <c r="P2420" s="94">
        <f t="shared" si="265"/>
        <v>0.33190622874312514</v>
      </c>
      <c r="Q2420" s="94">
        <f t="shared" si="265"/>
        <v>0.33190622874312514</v>
      </c>
      <c r="R2420" s="94">
        <f t="shared" si="265"/>
        <v>0.33190622874312514</v>
      </c>
      <c r="S2420" s="93">
        <f>(1+H2420)^((5-Dashboard!$F$9)*3/12)</f>
        <v>1.0742822806519083</v>
      </c>
      <c r="T2420" s="93">
        <f t="shared" si="264"/>
        <v>1.4308432610286468</v>
      </c>
      <c r="U2420" s="93">
        <f t="shared" si="264"/>
        <v>1.90574905171918</v>
      </c>
      <c r="V2420" s="93">
        <f t="shared" si="264"/>
        <v>2.5382790324060798</v>
      </c>
      <c r="W2420" s="93">
        <f t="shared" si="264"/>
        <v>3.3807496535497306</v>
      </c>
      <c r="X2420" s="93">
        <f t="shared" si="264"/>
        <v>4.5028415213840489</v>
      </c>
      <c r="Y2420" s="93">
        <f t="shared" si="263"/>
        <v>5.997362669374585</v>
      </c>
      <c r="Z2420" s="93">
        <f t="shared" si="263"/>
        <v>7.9879246953715057</v>
      </c>
      <c r="AA2420" s="93">
        <f t="shared" si="263"/>
        <v>10.639166656496339</v>
      </c>
      <c r="AB2420" s="93">
        <f t="shared" si="263"/>
        <v>14.170372338423643</v>
      </c>
      <c r="AC2420" s="95">
        <f t="shared" si="263"/>
        <v>18.873607181155734</v>
      </c>
      <c r="AE2420" s="96"/>
    </row>
    <row r="2421" spans="3:31" ht="24.75" customHeight="1" x14ac:dyDescent="0.25">
      <c r="C2421" s="91">
        <f>ABS(E2421-Dashboard!$F$13)</f>
        <v>29.508715910429476</v>
      </c>
      <c r="D2421" s="92">
        <f t="shared" si="262"/>
        <v>0.33200622874312513</v>
      </c>
      <c r="E2421" s="93" cm="1">
        <f t="array" ref="E2421">SUM('DRE + DCF'!$S$41/TIR!S2421,'DRE + DCF'!$U$41:$AD$41/TIR!T2421:AC2421,TIR!F2421)</f>
        <v>20.001284089570522</v>
      </c>
      <c r="F2421" s="100">
        <f>'DRE + DCF'!$AE$38*'DRE + DCF'!$AE$39*(1+G2421)/(R2421-G2421)/AC2421</f>
        <v>5.1353345196645526</v>
      </c>
      <c r="G2421" s="92">
        <f>R2421*(1-'DRE + DCF'!$AE$39)</f>
        <v>0.19920373724587506</v>
      </c>
      <c r="H2421" s="94">
        <f t="shared" si="266"/>
        <v>0.33200622874312513</v>
      </c>
      <c r="I2421" s="94">
        <f t="shared" si="265"/>
        <v>0.33200622874312513</v>
      </c>
      <c r="J2421" s="94">
        <f t="shared" si="265"/>
        <v>0.33200622874312513</v>
      </c>
      <c r="K2421" s="94">
        <f t="shared" si="265"/>
        <v>0.33200622874312513</v>
      </c>
      <c r="L2421" s="94">
        <f t="shared" si="265"/>
        <v>0.33200622874312513</v>
      </c>
      <c r="M2421" s="94">
        <f t="shared" si="265"/>
        <v>0.33200622874312513</v>
      </c>
      <c r="N2421" s="94">
        <f t="shared" si="265"/>
        <v>0.33200622874312513</v>
      </c>
      <c r="O2421" s="94">
        <f t="shared" si="265"/>
        <v>0.33200622874312513</v>
      </c>
      <c r="P2421" s="94">
        <f t="shared" si="265"/>
        <v>0.33200622874312513</v>
      </c>
      <c r="Q2421" s="94">
        <f t="shared" si="265"/>
        <v>0.33200622874312513</v>
      </c>
      <c r="R2421" s="94">
        <f t="shared" si="265"/>
        <v>0.33200622874312513</v>
      </c>
      <c r="S2421" s="93">
        <f>(1+H2421)^((5-Dashboard!$F$9)*3/12)</f>
        <v>1.0743024444594691</v>
      </c>
      <c r="T2421" s="93">
        <f t="shared" si="264"/>
        <v>1.4309775475739781</v>
      </c>
      <c r="U2421" s="93">
        <f t="shared" si="264"/>
        <v>1.9060710065601005</v>
      </c>
      <c r="V2421" s="93">
        <f t="shared" si="264"/>
        <v>2.5388984531647321</v>
      </c>
      <c r="W2421" s="93">
        <f t="shared" si="264"/>
        <v>3.3818285537617085</v>
      </c>
      <c r="X2421" s="93">
        <f t="shared" si="264"/>
        <v>4.50461669815195</v>
      </c>
      <c r="Y2421" s="93">
        <f t="shared" si="263"/>
        <v>6.0001775000386877</v>
      </c>
      <c r="Z2421" s="93">
        <f t="shared" si="263"/>
        <v>7.9922738036158849</v>
      </c>
      <c r="AA2421" s="93">
        <f t="shared" si="263"/>
        <v>10.645758488236867</v>
      </c>
      <c r="AB2421" s="93">
        <f t="shared" si="263"/>
        <v>14.180216616026502</v>
      </c>
      <c r="AC2421" s="95">
        <f t="shared" si="263"/>
        <v>18.888136857474063</v>
      </c>
      <c r="AE2421" s="96"/>
    </row>
    <row r="2422" spans="3:31" ht="24.75" customHeight="1" x14ac:dyDescent="0.25">
      <c r="C2422" s="91">
        <f>ABS(E2422-Dashboard!$F$13)</f>
        <v>29.518428611787652</v>
      </c>
      <c r="D2422" s="92">
        <f t="shared" si="262"/>
        <v>0.33210622874312512</v>
      </c>
      <c r="E2422" s="93" cm="1">
        <f t="array" ref="E2422">SUM('DRE + DCF'!$S$41/TIR!S2422,'DRE + DCF'!$U$41:$AD$41/TIR!T2422:AC2422,TIR!F2422)</f>
        <v>19.991571388212346</v>
      </c>
      <c r="F2422" s="100">
        <f>'DRE + DCF'!$AE$38*'DRE + DCF'!$AE$39*(1+G2422)/(R2422-G2422)/AC2422</f>
        <v>5.1300960252005785</v>
      </c>
      <c r="G2422" s="92">
        <f>R2422*(1-'DRE + DCF'!$AE$39)</f>
        <v>0.19926373724587507</v>
      </c>
      <c r="H2422" s="94">
        <f t="shared" si="266"/>
        <v>0.33210622874312512</v>
      </c>
      <c r="I2422" s="94">
        <f t="shared" si="265"/>
        <v>0.33210622874312512</v>
      </c>
      <c r="J2422" s="94">
        <f t="shared" si="265"/>
        <v>0.33210622874312512</v>
      </c>
      <c r="K2422" s="94">
        <f t="shared" si="265"/>
        <v>0.33210622874312512</v>
      </c>
      <c r="L2422" s="94">
        <f t="shared" ref="I2422:R2447" si="267">$D2422</f>
        <v>0.33210622874312512</v>
      </c>
      <c r="M2422" s="94">
        <f t="shared" si="267"/>
        <v>0.33210622874312512</v>
      </c>
      <c r="N2422" s="94">
        <f t="shared" si="267"/>
        <v>0.33210622874312512</v>
      </c>
      <c r="O2422" s="94">
        <f t="shared" si="267"/>
        <v>0.33210622874312512</v>
      </c>
      <c r="P2422" s="94">
        <f t="shared" si="267"/>
        <v>0.33210622874312512</v>
      </c>
      <c r="Q2422" s="94">
        <f t="shared" si="267"/>
        <v>0.33210622874312512</v>
      </c>
      <c r="R2422" s="94">
        <f t="shared" si="267"/>
        <v>0.33210622874312512</v>
      </c>
      <c r="S2422" s="93">
        <f>(1+H2422)^((5-Dashboard!$F$9)*3/12)</f>
        <v>1.0743226071317176</v>
      </c>
      <c r="T2422" s="93">
        <f t="shared" si="264"/>
        <v>1.4311118366397142</v>
      </c>
      <c r="U2422" s="93">
        <f t="shared" si="264"/>
        <v>1.9063929916157771</v>
      </c>
      <c r="V2422" s="93">
        <f t="shared" si="264"/>
        <v>2.5395179785636168</v>
      </c>
      <c r="W2422" s="93">
        <f t="shared" si="264"/>
        <v>3.3829077172497439</v>
      </c>
      <c r="X2422" s="93">
        <f t="shared" si="264"/>
        <v>4.5063924414115704</v>
      </c>
      <c r="Y2422" s="93">
        <f t="shared" si="263"/>
        <v>6.0029934403652918</v>
      </c>
      <c r="Z2422" s="93">
        <f t="shared" si="263"/>
        <v>7.9966249530147273</v>
      </c>
      <c r="AA2422" s="93">
        <f t="shared" si="263"/>
        <v>10.652353908833618</v>
      </c>
      <c r="AB2422" s="93">
        <f t="shared" si="263"/>
        <v>14.190066992733438</v>
      </c>
      <c r="AC2422" s="95">
        <f t="shared" si="263"/>
        <v>18.902676627302441</v>
      </c>
      <c r="AE2422" s="96"/>
    </row>
    <row r="2423" spans="3:31" ht="24.75" customHeight="1" x14ac:dyDescent="0.25">
      <c r="C2423" s="91">
        <f>ABS(E2423-Dashboard!$F$13)</f>
        <v>29.5281329002908</v>
      </c>
      <c r="D2423" s="92">
        <f t="shared" si="262"/>
        <v>0.33220622874312511</v>
      </c>
      <c r="E2423" s="93" cm="1">
        <f t="array" ref="E2423">SUM('DRE + DCF'!$S$41/TIR!S2423,'DRE + DCF'!$U$41:$AD$41/TIR!T2423:AC2423,TIR!F2423)</f>
        <v>19.981867099709198</v>
      </c>
      <c r="F2423" s="100">
        <f>'DRE + DCF'!$AE$38*'DRE + DCF'!$AE$39*(1+G2423)/(R2423-G2423)/AC2423</f>
        <v>5.1248636223129296</v>
      </c>
      <c r="G2423" s="92">
        <f>R2423*(1-'DRE + DCF'!$AE$39)</f>
        <v>0.19932373724587507</v>
      </c>
      <c r="H2423" s="94">
        <f t="shared" si="266"/>
        <v>0.33220622874312511</v>
      </c>
      <c r="I2423" s="94">
        <f t="shared" si="267"/>
        <v>0.33220622874312511</v>
      </c>
      <c r="J2423" s="94">
        <f t="shared" si="267"/>
        <v>0.33220622874312511</v>
      </c>
      <c r="K2423" s="94">
        <f t="shared" si="267"/>
        <v>0.33220622874312511</v>
      </c>
      <c r="L2423" s="94">
        <f t="shared" si="267"/>
        <v>0.33220622874312511</v>
      </c>
      <c r="M2423" s="94">
        <f t="shared" si="267"/>
        <v>0.33220622874312511</v>
      </c>
      <c r="N2423" s="94">
        <f t="shared" si="267"/>
        <v>0.33220622874312511</v>
      </c>
      <c r="O2423" s="94">
        <f t="shared" si="267"/>
        <v>0.33220622874312511</v>
      </c>
      <c r="P2423" s="94">
        <f t="shared" si="267"/>
        <v>0.33220622874312511</v>
      </c>
      <c r="Q2423" s="94">
        <f t="shared" si="267"/>
        <v>0.33220622874312511</v>
      </c>
      <c r="R2423" s="94">
        <f t="shared" si="267"/>
        <v>0.33220622874312511</v>
      </c>
      <c r="S2423" s="93">
        <f>(1+H2423)^((5-Dashboard!$F$9)*3/12)</f>
        <v>1.074342768668803</v>
      </c>
      <c r="T2423" s="93">
        <f t="shared" si="264"/>
        <v>1.4312461282257136</v>
      </c>
      <c r="U2423" s="93">
        <f t="shared" si="264"/>
        <v>1.9067150068867773</v>
      </c>
      <c r="V2423" s="93">
        <f t="shared" si="264"/>
        <v>2.5401376086125556</v>
      </c>
      <c r="W2423" s="93">
        <f t="shared" si="264"/>
        <v>3.3839871440583131</v>
      </c>
      <c r="X2423" s="93">
        <f t="shared" si="264"/>
        <v>4.5081687513011435</v>
      </c>
      <c r="Y2423" s="93">
        <f t="shared" si="263"/>
        <v>6.0058104907084999</v>
      </c>
      <c r="Z2423" s="93">
        <f t="shared" si="263"/>
        <v>8.0009781443726684</v>
      </c>
      <c r="AA2423" s="93">
        <f t="shared" si="263"/>
        <v>10.658952919970879</v>
      </c>
      <c r="AB2423" s="93">
        <f t="shared" si="263"/>
        <v>14.199923471864926</v>
      </c>
      <c r="AC2423" s="95">
        <f t="shared" si="263"/>
        <v>18.917226496894155</v>
      </c>
      <c r="AE2423" s="96"/>
    </row>
    <row r="2424" spans="3:31" ht="24.75" customHeight="1" x14ac:dyDescent="0.25">
      <c r="C2424" s="91">
        <f>ABS(E2424-Dashboard!$F$13)</f>
        <v>29.537828785563022</v>
      </c>
      <c r="D2424" s="92">
        <f t="shared" si="262"/>
        <v>0.3323062287431251</v>
      </c>
      <c r="E2424" s="93" cm="1">
        <f t="array" ref="E2424">SUM('DRE + DCF'!$S$41/TIR!S2424,'DRE + DCF'!$U$41:$AD$41/TIR!T2424:AC2424,TIR!F2424)</f>
        <v>19.972171214436976</v>
      </c>
      <c r="F2424" s="100">
        <f>'DRE + DCF'!$AE$38*'DRE + DCF'!$AE$39*(1+G2424)/(R2424-G2424)/AC2424</f>
        <v>5.1196373029397151</v>
      </c>
      <c r="G2424" s="92">
        <f>R2424*(1-'DRE + DCF'!$AE$39)</f>
        <v>0.19938373724587505</v>
      </c>
      <c r="H2424" s="94">
        <f t="shared" si="266"/>
        <v>0.3323062287431251</v>
      </c>
      <c r="I2424" s="94">
        <f t="shared" si="267"/>
        <v>0.3323062287431251</v>
      </c>
      <c r="J2424" s="94">
        <f t="shared" si="267"/>
        <v>0.3323062287431251</v>
      </c>
      <c r="K2424" s="94">
        <f t="shared" si="267"/>
        <v>0.3323062287431251</v>
      </c>
      <c r="L2424" s="94">
        <f t="shared" si="267"/>
        <v>0.3323062287431251</v>
      </c>
      <c r="M2424" s="94">
        <f t="shared" si="267"/>
        <v>0.3323062287431251</v>
      </c>
      <c r="N2424" s="94">
        <f t="shared" si="267"/>
        <v>0.3323062287431251</v>
      </c>
      <c r="O2424" s="94">
        <f t="shared" si="267"/>
        <v>0.3323062287431251</v>
      </c>
      <c r="P2424" s="94">
        <f t="shared" si="267"/>
        <v>0.3323062287431251</v>
      </c>
      <c r="Q2424" s="94">
        <f t="shared" si="267"/>
        <v>0.3323062287431251</v>
      </c>
      <c r="R2424" s="94">
        <f t="shared" si="267"/>
        <v>0.3323062287431251</v>
      </c>
      <c r="S2424" s="93">
        <f>(1+H2424)^((5-Dashboard!$F$9)*3/12)</f>
        <v>1.0743629290708745</v>
      </c>
      <c r="T2424" s="93">
        <f t="shared" si="264"/>
        <v>1.4313804223318345</v>
      </c>
      <c r="U2424" s="93">
        <f t="shared" si="264"/>
        <v>1.9070370523736682</v>
      </c>
      <c r="V2424" s="93">
        <f t="shared" si="264"/>
        <v>2.5407573433213675</v>
      </c>
      <c r="W2424" s="93">
        <f t="shared" si="264"/>
        <v>3.3850668342318926</v>
      </c>
      <c r="X2424" s="93">
        <f t="shared" si="264"/>
        <v>4.5099456279589223</v>
      </c>
      <c r="Y2424" s="93">
        <f t="shared" si="263"/>
        <v>6.0086286514224971</v>
      </c>
      <c r="Z2424" s="93">
        <f t="shared" si="263"/>
        <v>8.0053333784945959</v>
      </c>
      <c r="AA2424" s="93">
        <f t="shared" si="263"/>
        <v>10.665555523333596</v>
      </c>
      <c r="AB2424" s="93">
        <f t="shared" si="263"/>
        <v>14.209786056742992</v>
      </c>
      <c r="AC2424" s="95">
        <f t="shared" si="263"/>
        <v>18.931786472505898</v>
      </c>
      <c r="AE2424" s="96"/>
    </row>
    <row r="2425" spans="3:31" ht="24.75" customHeight="1" x14ac:dyDescent="0.25">
      <c r="C2425" s="91">
        <f>ABS(E2425-Dashboard!$F$13)</f>
        <v>29.547516277215053</v>
      </c>
      <c r="D2425" s="92">
        <f t="shared" si="262"/>
        <v>0.33240622874312509</v>
      </c>
      <c r="E2425" s="93" cm="1">
        <f t="array" ref="E2425">SUM('DRE + DCF'!$S$41/TIR!S2425,'DRE + DCF'!$U$41:$AD$41/TIR!T2425:AC2425,TIR!F2425)</f>
        <v>19.962483722784945</v>
      </c>
      <c r="F2425" s="100">
        <f>'DRE + DCF'!$AE$38*'DRE + DCF'!$AE$39*(1+G2425)/(R2425-G2425)/AC2425</f>
        <v>5.1144170590311893</v>
      </c>
      <c r="G2425" s="92">
        <f>R2425*(1-'DRE + DCF'!$AE$39)</f>
        <v>0.19944373724587505</v>
      </c>
      <c r="H2425" s="94">
        <f t="shared" si="266"/>
        <v>0.33240622874312509</v>
      </c>
      <c r="I2425" s="94">
        <f t="shared" si="267"/>
        <v>0.33240622874312509</v>
      </c>
      <c r="J2425" s="94">
        <f t="shared" si="267"/>
        <v>0.33240622874312509</v>
      </c>
      <c r="K2425" s="94">
        <f t="shared" si="267"/>
        <v>0.33240622874312509</v>
      </c>
      <c r="L2425" s="94">
        <f t="shared" si="267"/>
        <v>0.33240622874312509</v>
      </c>
      <c r="M2425" s="94">
        <f t="shared" si="267"/>
        <v>0.33240622874312509</v>
      </c>
      <c r="N2425" s="94">
        <f t="shared" si="267"/>
        <v>0.33240622874312509</v>
      </c>
      <c r="O2425" s="94">
        <f t="shared" si="267"/>
        <v>0.33240622874312509</v>
      </c>
      <c r="P2425" s="94">
        <f t="shared" si="267"/>
        <v>0.33240622874312509</v>
      </c>
      <c r="Q2425" s="94">
        <f t="shared" si="267"/>
        <v>0.33240622874312509</v>
      </c>
      <c r="R2425" s="94">
        <f t="shared" si="267"/>
        <v>0.33240622874312509</v>
      </c>
      <c r="S2425" s="93">
        <f>(1+H2425)^((5-Dashboard!$F$9)*3/12)</f>
        <v>1.0743830883380809</v>
      </c>
      <c r="T2425" s="93">
        <f t="shared" si="264"/>
        <v>1.4315147189579343</v>
      </c>
      <c r="U2425" s="93">
        <f t="shared" si="264"/>
        <v>1.9073591280770157</v>
      </c>
      <c r="V2425" s="93">
        <f t="shared" si="264"/>
        <v>2.5413771826998719</v>
      </c>
      <c r="W2425" s="93">
        <f t="shared" si="264"/>
        <v>3.3861467878149645</v>
      </c>
      <c r="X2425" s="93">
        <f t="shared" si="264"/>
        <v>4.5117230715231837</v>
      </c>
      <c r="Y2425" s="93">
        <f t="shared" si="263"/>
        <v>6.0114479228615538</v>
      </c>
      <c r="Z2425" s="93">
        <f t="shared" si="263"/>
        <v>8.009690656185656</v>
      </c>
      <c r="AA2425" s="93">
        <f t="shared" si="263"/>
        <v>10.672161720607377</v>
      </c>
      <c r="AB2425" s="93">
        <f t="shared" si="263"/>
        <v>14.219654750691216</v>
      </c>
      <c r="AC2425" s="95">
        <f t="shared" si="263"/>
        <v>18.946356560397746</v>
      </c>
      <c r="AE2425" s="96"/>
    </row>
    <row r="2426" spans="3:31" ht="24.75" customHeight="1" x14ac:dyDescent="0.25">
      <c r="C2426" s="91">
        <f>ABS(E2426-Dashboard!$F$13)</f>
        <v>29.557195384844263</v>
      </c>
      <c r="D2426" s="92">
        <f t="shared" si="262"/>
        <v>0.33250622874312508</v>
      </c>
      <c r="E2426" s="93" cm="1">
        <f t="array" ref="E2426">SUM('DRE + DCF'!$S$41/TIR!S2426,'DRE + DCF'!$U$41:$AD$41/TIR!T2426:AC2426,TIR!F2426)</f>
        <v>19.952804615155735</v>
      </c>
      <c r="F2426" s="100">
        <f>'DRE + DCF'!$AE$38*'DRE + DCF'!$AE$39*(1+G2426)/(R2426-G2426)/AC2426</f>
        <v>5.109202882549706</v>
      </c>
      <c r="G2426" s="92">
        <f>R2426*(1-'DRE + DCF'!$AE$39)</f>
        <v>0.19950373724587503</v>
      </c>
      <c r="H2426" s="94">
        <f t="shared" si="266"/>
        <v>0.33250622874312508</v>
      </c>
      <c r="I2426" s="94">
        <f t="shared" si="267"/>
        <v>0.33250622874312508</v>
      </c>
      <c r="J2426" s="94">
        <f t="shared" si="267"/>
        <v>0.33250622874312508</v>
      </c>
      <c r="K2426" s="94">
        <f t="shared" si="267"/>
        <v>0.33250622874312508</v>
      </c>
      <c r="L2426" s="94">
        <f t="shared" si="267"/>
        <v>0.33250622874312508</v>
      </c>
      <c r="M2426" s="94">
        <f t="shared" si="267"/>
        <v>0.33250622874312508</v>
      </c>
      <c r="N2426" s="94">
        <f t="shared" si="267"/>
        <v>0.33250622874312508</v>
      </c>
      <c r="O2426" s="94">
        <f t="shared" si="267"/>
        <v>0.33250622874312508</v>
      </c>
      <c r="P2426" s="94">
        <f t="shared" si="267"/>
        <v>0.33250622874312508</v>
      </c>
      <c r="Q2426" s="94">
        <f t="shared" si="267"/>
        <v>0.33250622874312508</v>
      </c>
      <c r="R2426" s="94">
        <f t="shared" si="267"/>
        <v>0.33250622874312508</v>
      </c>
      <c r="S2426" s="93">
        <f>(1+H2426)^((5-Dashboard!$F$9)*3/12)</f>
        <v>1.0744032464705715</v>
      </c>
      <c r="T2426" s="93">
        <f t="shared" si="264"/>
        <v>1.4316490181038715</v>
      </c>
      <c r="U2426" s="93">
        <f t="shared" si="264"/>
        <v>1.9076812339973879</v>
      </c>
      <c r="V2426" s="93">
        <f t="shared" si="264"/>
        <v>2.5419971267578902</v>
      </c>
      <c r="W2426" s="93">
        <f t="shared" si="264"/>
        <v>3.3872270048520159</v>
      </c>
      <c r="X2426" s="93">
        <f t="shared" si="264"/>
        <v>4.5135010821322306</v>
      </c>
      <c r="Y2426" s="93">
        <f t="shared" si="263"/>
        <v>6.0142683053800328</v>
      </c>
      <c r="Z2426" s="93">
        <f t="shared" si="263"/>
        <v>8.0140499782512524</v>
      </c>
      <c r="AA2426" s="93">
        <f t="shared" si="263"/>
        <v>10.6787715134785</v>
      </c>
      <c r="AB2426" s="93">
        <f t="shared" si="263"/>
        <v>14.22952955703475</v>
      </c>
      <c r="AC2426" s="95">
        <f t="shared" si="263"/>
        <v>18.960936766833207</v>
      </c>
      <c r="AE2426" s="96"/>
    </row>
    <row r="2427" spans="3:31" ht="24.75" customHeight="1" x14ac:dyDescent="0.25">
      <c r="C2427" s="91">
        <f>ABS(E2427-Dashboard!$F$13)</f>
        <v>29.56686611803471</v>
      </c>
      <c r="D2427" s="92">
        <f t="shared" si="262"/>
        <v>0.33260622874312507</v>
      </c>
      <c r="E2427" s="93" cm="1">
        <f t="array" ref="E2427">SUM('DRE + DCF'!$S$41/TIR!S2427,'DRE + DCF'!$U$41:$AD$41/TIR!T2427:AC2427,TIR!F2427)</f>
        <v>19.943133881965288</v>
      </c>
      <c r="F2427" s="100">
        <f>'DRE + DCF'!$AE$38*'DRE + DCF'!$AE$39*(1+G2427)/(R2427-G2427)/AC2427</f>
        <v>5.1039947654697144</v>
      </c>
      <c r="G2427" s="92">
        <f>R2427*(1-'DRE + DCF'!$AE$39)</f>
        <v>0.19956373724587503</v>
      </c>
      <c r="H2427" s="94">
        <f t="shared" si="266"/>
        <v>0.33260622874312507</v>
      </c>
      <c r="I2427" s="94">
        <f t="shared" si="267"/>
        <v>0.33260622874312507</v>
      </c>
      <c r="J2427" s="94">
        <f t="shared" si="267"/>
        <v>0.33260622874312507</v>
      </c>
      <c r="K2427" s="94">
        <f t="shared" si="267"/>
        <v>0.33260622874312507</v>
      </c>
      <c r="L2427" s="94">
        <f t="shared" si="267"/>
        <v>0.33260622874312507</v>
      </c>
      <c r="M2427" s="94">
        <f t="shared" si="267"/>
        <v>0.33260622874312507</v>
      </c>
      <c r="N2427" s="94">
        <f t="shared" si="267"/>
        <v>0.33260622874312507</v>
      </c>
      <c r="O2427" s="94">
        <f t="shared" si="267"/>
        <v>0.33260622874312507</v>
      </c>
      <c r="P2427" s="94">
        <f t="shared" si="267"/>
        <v>0.33260622874312507</v>
      </c>
      <c r="Q2427" s="94">
        <f t="shared" si="267"/>
        <v>0.33260622874312507</v>
      </c>
      <c r="R2427" s="94">
        <f t="shared" si="267"/>
        <v>0.33260622874312507</v>
      </c>
      <c r="S2427" s="93">
        <f>(1+H2427)^((5-Dashboard!$F$9)*3/12)</f>
        <v>1.0744234034684952</v>
      </c>
      <c r="T2427" s="93">
        <f t="shared" si="264"/>
        <v>1.4317833197695045</v>
      </c>
      <c r="U2427" s="93">
        <f t="shared" si="264"/>
        <v>1.9080033701353512</v>
      </c>
      <c r="V2427" s="93">
        <f t="shared" si="264"/>
        <v>2.5426171755052431</v>
      </c>
      <c r="W2427" s="93">
        <f t="shared" si="264"/>
        <v>3.3883074853875388</v>
      </c>
      <c r="X2427" s="93">
        <f t="shared" si="264"/>
        <v>4.5152796599243894</v>
      </c>
      <c r="Y2427" s="93">
        <f t="shared" si="263"/>
        <v>6.0170897993323811</v>
      </c>
      <c r="Z2427" s="93">
        <f t="shared" si="263"/>
        <v>8.0184113454970518</v>
      </c>
      <c r="AA2427" s="93">
        <f t="shared" si="263"/>
        <v>10.685384903633913</v>
      </c>
      <c r="AB2427" s="93">
        <f t="shared" si="263"/>
        <v>14.239410479100311</v>
      </c>
      <c r="AC2427" s="95">
        <f t="shared" si="263"/>
        <v>18.975527098079201</v>
      </c>
      <c r="AE2427" s="96"/>
    </row>
    <row r="2428" spans="3:31" ht="24.75" customHeight="1" x14ac:dyDescent="0.25">
      <c r="C2428" s="91">
        <f>ABS(E2428-Dashboard!$F$13)</f>
        <v>29.576528486357091</v>
      </c>
      <c r="D2428" s="92">
        <f t="shared" si="262"/>
        <v>0.33270622874312505</v>
      </c>
      <c r="E2428" s="93" cm="1">
        <f t="array" ref="E2428">SUM('DRE + DCF'!$S$41/TIR!S2428,'DRE + DCF'!$U$41:$AD$41/TIR!T2428:AC2428,TIR!F2428)</f>
        <v>19.933471513642907</v>
      </c>
      <c r="F2428" s="100">
        <f>'DRE + DCF'!$AE$38*'DRE + DCF'!$AE$39*(1+G2428)/(R2428-G2428)/AC2428</f>
        <v>5.0987926997777375</v>
      </c>
      <c r="G2428" s="92">
        <f>R2428*(1-'DRE + DCF'!$AE$39)</f>
        <v>0.19962373724587504</v>
      </c>
      <c r="H2428" s="94">
        <f t="shared" si="266"/>
        <v>0.33270622874312505</v>
      </c>
      <c r="I2428" s="94">
        <f t="shared" si="267"/>
        <v>0.33270622874312505</v>
      </c>
      <c r="J2428" s="94">
        <f t="shared" si="267"/>
        <v>0.33270622874312505</v>
      </c>
      <c r="K2428" s="94">
        <f t="shared" si="267"/>
        <v>0.33270622874312505</v>
      </c>
      <c r="L2428" s="94">
        <f t="shared" si="267"/>
        <v>0.33270622874312505</v>
      </c>
      <c r="M2428" s="94">
        <f t="shared" si="267"/>
        <v>0.33270622874312505</v>
      </c>
      <c r="N2428" s="94">
        <f t="shared" si="267"/>
        <v>0.33270622874312505</v>
      </c>
      <c r="O2428" s="94">
        <f t="shared" si="267"/>
        <v>0.33270622874312505</v>
      </c>
      <c r="P2428" s="94">
        <f t="shared" si="267"/>
        <v>0.33270622874312505</v>
      </c>
      <c r="Q2428" s="94">
        <f t="shared" si="267"/>
        <v>0.33270622874312505</v>
      </c>
      <c r="R2428" s="94">
        <f t="shared" si="267"/>
        <v>0.33270622874312505</v>
      </c>
      <c r="S2428" s="93">
        <f>(1+H2428)^((5-Dashboard!$F$9)*3/12)</f>
        <v>1.074443559332001</v>
      </c>
      <c r="T2428" s="93">
        <f t="shared" si="264"/>
        <v>1.4319176239546911</v>
      </c>
      <c r="U2428" s="93">
        <f t="shared" si="264"/>
        <v>1.9083255364914726</v>
      </c>
      <c r="V2428" s="93">
        <f t="shared" si="264"/>
        <v>2.5432373289517511</v>
      </c>
      <c r="W2428" s="93">
        <f t="shared" si="264"/>
        <v>3.3893882294660269</v>
      </c>
      <c r="X2428" s="93">
        <f t="shared" si="264"/>
        <v>4.5170588050380065</v>
      </c>
      <c r="Y2428" s="93">
        <f t="shared" si="263"/>
        <v>6.0199124050731285</v>
      </c>
      <c r="Z2428" s="93">
        <f t="shared" si="263"/>
        <v>8.0227747587289642</v>
      </c>
      <c r="AA2428" s="93">
        <f t="shared" si="263"/>
        <v>10.692001892761214</v>
      </c>
      <c r="AB2428" s="93">
        <f t="shared" si="263"/>
        <v>14.249297520216151</v>
      </c>
      <c r="AC2428" s="95">
        <f t="shared" si="263"/>
        <v>18.99012756040603</v>
      </c>
      <c r="AE2428" s="96"/>
    </row>
    <row r="2429" spans="3:31" ht="24.75" customHeight="1" x14ac:dyDescent="0.25">
      <c r="C2429" s="91">
        <f>ABS(E2429-Dashboard!$F$13)</f>
        <v>29.586182499368867</v>
      </c>
      <c r="D2429" s="92">
        <f t="shared" si="262"/>
        <v>0.33280622874312504</v>
      </c>
      <c r="E2429" s="93" cm="1">
        <f t="array" ref="E2429">SUM('DRE + DCF'!$S$41/TIR!S2429,'DRE + DCF'!$U$41:$AD$41/TIR!T2429:AC2429,TIR!F2429)</f>
        <v>19.923817500631131</v>
      </c>
      <c r="F2429" s="100">
        <f>'DRE + DCF'!$AE$38*'DRE + DCF'!$AE$39*(1+G2429)/(R2429-G2429)/AC2429</f>
        <v>5.093596677472334</v>
      </c>
      <c r="G2429" s="92">
        <f>R2429*(1-'DRE + DCF'!$AE$39)</f>
        <v>0.19968373724587501</v>
      </c>
      <c r="H2429" s="94">
        <f t="shared" si="266"/>
        <v>0.33280622874312504</v>
      </c>
      <c r="I2429" s="94">
        <f t="shared" si="267"/>
        <v>0.33280622874312504</v>
      </c>
      <c r="J2429" s="94">
        <f t="shared" si="267"/>
        <v>0.33280622874312504</v>
      </c>
      <c r="K2429" s="94">
        <f t="shared" si="267"/>
        <v>0.33280622874312504</v>
      </c>
      <c r="L2429" s="94">
        <f t="shared" si="267"/>
        <v>0.33280622874312504</v>
      </c>
      <c r="M2429" s="94">
        <f t="shared" si="267"/>
        <v>0.33280622874312504</v>
      </c>
      <c r="N2429" s="94">
        <f t="shared" si="267"/>
        <v>0.33280622874312504</v>
      </c>
      <c r="O2429" s="94">
        <f t="shared" si="267"/>
        <v>0.33280622874312504</v>
      </c>
      <c r="P2429" s="94">
        <f t="shared" si="267"/>
        <v>0.33280622874312504</v>
      </c>
      <c r="Q2429" s="94">
        <f t="shared" si="267"/>
        <v>0.33280622874312504</v>
      </c>
      <c r="R2429" s="94">
        <f t="shared" si="267"/>
        <v>0.33280622874312504</v>
      </c>
      <c r="S2429" s="93">
        <f>(1+H2429)^((5-Dashboard!$F$9)*3/12)</f>
        <v>1.0744637140612381</v>
      </c>
      <c r="T2429" s="93">
        <f t="shared" si="264"/>
        <v>1.4320519306592903</v>
      </c>
      <c r="U2429" s="93">
        <f t="shared" si="264"/>
        <v>1.9086477330663199</v>
      </c>
      <c r="V2429" s="93">
        <f t="shared" si="264"/>
        <v>2.5438575871072366</v>
      </c>
      <c r="W2429" s="93">
        <f t="shared" si="264"/>
        <v>3.3904692371319816</v>
      </c>
      <c r="X2429" s="93">
        <f t="shared" si="264"/>
        <v>4.5188385176114565</v>
      </c>
      <c r="Y2429" s="93">
        <f t="shared" si="263"/>
        <v>6.022736122956899</v>
      </c>
      <c r="Z2429" s="93">
        <f t="shared" si="263"/>
        <v>8.0271402187531748</v>
      </c>
      <c r="AA2429" s="93">
        <f t="shared" si="263"/>
        <v>10.698622482548682</v>
      </c>
      <c r="AB2429" s="93">
        <f t="shared" si="263"/>
        <v>14.25919068371212</v>
      </c>
      <c r="AC2429" s="95">
        <f t="shared" si="263"/>
        <v>19.004738160087452</v>
      </c>
      <c r="AE2429" s="96"/>
    </row>
    <row r="2430" spans="3:31" ht="24.75" customHeight="1" x14ac:dyDescent="0.25">
      <c r="C2430" s="91">
        <f>ABS(E2430-Dashboard!$F$13)</f>
        <v>29.595828166614169</v>
      </c>
      <c r="D2430" s="92">
        <f t="shared" si="262"/>
        <v>0.33290622874312503</v>
      </c>
      <c r="E2430" s="93" cm="1">
        <f t="array" ref="E2430">SUM('DRE + DCF'!$S$41/TIR!S2430,'DRE + DCF'!$U$41:$AD$41/TIR!T2430:AC2430,TIR!F2430)</f>
        <v>19.914171833385829</v>
      </c>
      <c r="F2430" s="100">
        <f>'DRE + DCF'!$AE$38*'DRE + DCF'!$AE$39*(1+G2430)/(R2430-G2430)/AC2430</f>
        <v>5.0884066905641134</v>
      </c>
      <c r="G2430" s="92">
        <f>R2430*(1-'DRE + DCF'!$AE$39)</f>
        <v>0.19974373724587502</v>
      </c>
      <c r="H2430" s="94">
        <f t="shared" si="266"/>
        <v>0.33290622874312503</v>
      </c>
      <c r="I2430" s="94">
        <f t="shared" si="267"/>
        <v>0.33290622874312503</v>
      </c>
      <c r="J2430" s="94">
        <f t="shared" si="267"/>
        <v>0.33290622874312503</v>
      </c>
      <c r="K2430" s="94">
        <f t="shared" si="267"/>
        <v>0.33290622874312503</v>
      </c>
      <c r="L2430" s="94">
        <f t="shared" si="267"/>
        <v>0.33290622874312503</v>
      </c>
      <c r="M2430" s="94">
        <f t="shared" si="267"/>
        <v>0.33290622874312503</v>
      </c>
      <c r="N2430" s="94">
        <f t="shared" si="267"/>
        <v>0.33290622874312503</v>
      </c>
      <c r="O2430" s="94">
        <f t="shared" si="267"/>
        <v>0.33290622874312503</v>
      </c>
      <c r="P2430" s="94">
        <f t="shared" si="267"/>
        <v>0.33290622874312503</v>
      </c>
      <c r="Q2430" s="94">
        <f t="shared" si="267"/>
        <v>0.33290622874312503</v>
      </c>
      <c r="R2430" s="94">
        <f t="shared" si="267"/>
        <v>0.33290622874312503</v>
      </c>
      <c r="S2430" s="93">
        <f>(1+H2430)^((5-Dashboard!$F$9)*3/12)</f>
        <v>1.0744838676563551</v>
      </c>
      <c r="T2430" s="93">
        <f t="shared" si="264"/>
        <v>1.4321862398831593</v>
      </c>
      <c r="U2430" s="93">
        <f t="shared" si="264"/>
        <v>1.9089699598604584</v>
      </c>
      <c r="V2430" s="93">
        <f t="shared" si="264"/>
        <v>2.5444779499815184</v>
      </c>
      <c r="W2430" s="93">
        <f t="shared" si="264"/>
        <v>3.3915505084299036</v>
      </c>
      <c r="X2430" s="93">
        <f t="shared" si="264"/>
        <v>4.5206187977831309</v>
      </c>
      <c r="Y2430" s="93">
        <f t="shared" si="263"/>
        <v>6.0255609533383927</v>
      </c>
      <c r="Z2430" s="93">
        <f t="shared" si="263"/>
        <v>8.0315077263761054</v>
      </c>
      <c r="AA2430" s="93">
        <f t="shared" si="263"/>
        <v>10.705246674685245</v>
      </c>
      <c r="AB2430" s="93">
        <f t="shared" si="263"/>
        <v>14.269089972919589</v>
      </c>
      <c r="AC2430" s="95">
        <f t="shared" si="263"/>
        <v>19.01935890340059</v>
      </c>
      <c r="AE2430" s="96"/>
    </row>
    <row r="2431" spans="3:31" ht="24.75" customHeight="1" x14ac:dyDescent="0.25">
      <c r="C2431" s="91">
        <f>ABS(E2431-Dashboard!$F$13)</f>
        <v>29.605465497623921</v>
      </c>
      <c r="D2431" s="92">
        <f t="shared" si="262"/>
        <v>0.33300622874312502</v>
      </c>
      <c r="E2431" s="93" cm="1">
        <f t="array" ref="E2431">SUM('DRE + DCF'!$S$41/TIR!S2431,'DRE + DCF'!$U$41:$AD$41/TIR!T2431:AC2431,TIR!F2431)</f>
        <v>19.904534502376077</v>
      </c>
      <c r="F2431" s="100">
        <f>'DRE + DCF'!$AE$38*'DRE + DCF'!$AE$39*(1+G2431)/(R2431-G2431)/AC2431</f>
        <v>5.0832227310756721</v>
      </c>
      <c r="G2431" s="92">
        <f>R2431*(1-'DRE + DCF'!$AE$39)</f>
        <v>0.199803737245875</v>
      </c>
      <c r="H2431" s="94">
        <f t="shared" si="266"/>
        <v>0.33300622874312502</v>
      </c>
      <c r="I2431" s="94">
        <f t="shared" si="267"/>
        <v>0.33300622874312502</v>
      </c>
      <c r="J2431" s="94">
        <f t="shared" si="267"/>
        <v>0.33300622874312502</v>
      </c>
      <c r="K2431" s="94">
        <f t="shared" si="267"/>
        <v>0.33300622874312502</v>
      </c>
      <c r="L2431" s="94">
        <f t="shared" si="267"/>
        <v>0.33300622874312502</v>
      </c>
      <c r="M2431" s="94">
        <f t="shared" si="267"/>
        <v>0.33300622874312502</v>
      </c>
      <c r="N2431" s="94">
        <f t="shared" si="267"/>
        <v>0.33300622874312502</v>
      </c>
      <c r="O2431" s="94">
        <f t="shared" si="267"/>
        <v>0.33300622874312502</v>
      </c>
      <c r="P2431" s="94">
        <f t="shared" si="267"/>
        <v>0.33300622874312502</v>
      </c>
      <c r="Q2431" s="94">
        <f t="shared" si="267"/>
        <v>0.33300622874312502</v>
      </c>
      <c r="R2431" s="94">
        <f t="shared" si="267"/>
        <v>0.33300622874312502</v>
      </c>
      <c r="S2431" s="93">
        <f>(1+H2431)^((5-Dashboard!$F$9)*3/12)</f>
        <v>1.0745040201175011</v>
      </c>
      <c r="T2431" s="93">
        <f t="shared" si="264"/>
        <v>1.432320551626157</v>
      </c>
      <c r="U2431" s="93">
        <f t="shared" si="264"/>
        <v>1.9092922168744562</v>
      </c>
      <c r="V2431" s="93">
        <f t="shared" si="264"/>
        <v>2.5450984175844198</v>
      </c>
      <c r="W2431" s="93">
        <f t="shared" si="264"/>
        <v>3.3926320434043027</v>
      </c>
      <c r="X2431" s="93">
        <f t="shared" si="264"/>
        <v>4.5223996456914515</v>
      </c>
      <c r="Y2431" s="93">
        <f t="shared" si="263"/>
        <v>6.0283868965724068</v>
      </c>
      <c r="Z2431" s="93">
        <f t="shared" si="263"/>
        <v>8.0358772824044546</v>
      </c>
      <c r="AA2431" s="93">
        <f t="shared" si="263"/>
        <v>10.711874470860515</v>
      </c>
      <c r="AB2431" s="93">
        <f t="shared" si="263"/>
        <v>14.278995391171533</v>
      </c>
      <c r="AC2431" s="95">
        <f t="shared" si="263"/>
        <v>19.033989796626027</v>
      </c>
      <c r="AE2431" s="96"/>
    </row>
    <row r="2432" spans="3:31" ht="24.75" customHeight="1" x14ac:dyDescent="0.25">
      <c r="C2432" s="91">
        <f>ABS(E2432-Dashboard!$F$13)</f>
        <v>29.615094501915792</v>
      </c>
      <c r="D2432" s="92">
        <f t="shared" si="262"/>
        <v>0.33310622874312501</v>
      </c>
      <c r="E2432" s="93" cm="1">
        <f t="array" ref="E2432">SUM('DRE + DCF'!$S$41/TIR!S2432,'DRE + DCF'!$U$41:$AD$41/TIR!T2432:AC2432,TIR!F2432)</f>
        <v>19.894905498084206</v>
      </c>
      <c r="F2432" s="100">
        <f>'DRE + DCF'!$AE$38*'DRE + DCF'!$AE$39*(1+G2432)/(R2432-G2432)/AC2432</f>
        <v>5.0780447910416138</v>
      </c>
      <c r="G2432" s="92">
        <f>R2432*(1-'DRE + DCF'!$AE$39)</f>
        <v>0.199863737245875</v>
      </c>
      <c r="H2432" s="94">
        <f t="shared" si="266"/>
        <v>0.33310622874312501</v>
      </c>
      <c r="I2432" s="94">
        <f t="shared" si="267"/>
        <v>0.33310622874312501</v>
      </c>
      <c r="J2432" s="94">
        <f t="shared" si="267"/>
        <v>0.33310622874312501</v>
      </c>
      <c r="K2432" s="94">
        <f t="shared" si="267"/>
        <v>0.33310622874312501</v>
      </c>
      <c r="L2432" s="94">
        <f t="shared" si="267"/>
        <v>0.33310622874312501</v>
      </c>
      <c r="M2432" s="94">
        <f t="shared" si="267"/>
        <v>0.33310622874312501</v>
      </c>
      <c r="N2432" s="94">
        <f t="shared" si="267"/>
        <v>0.33310622874312501</v>
      </c>
      <c r="O2432" s="94">
        <f t="shared" si="267"/>
        <v>0.33310622874312501</v>
      </c>
      <c r="P2432" s="94">
        <f t="shared" si="267"/>
        <v>0.33310622874312501</v>
      </c>
      <c r="Q2432" s="94">
        <f t="shared" si="267"/>
        <v>0.33310622874312501</v>
      </c>
      <c r="R2432" s="94">
        <f t="shared" si="267"/>
        <v>0.33310622874312501</v>
      </c>
      <c r="S2432" s="93">
        <f>(1+H2432)^((5-Dashboard!$F$9)*3/12)</f>
        <v>1.0745241714448248</v>
      </c>
      <c r="T2432" s="93">
        <f t="shared" si="264"/>
        <v>1.4324548658881415</v>
      </c>
      <c r="U2432" s="93">
        <f t="shared" si="264"/>
        <v>1.9096145041088792</v>
      </c>
      <c r="V2432" s="93">
        <f t="shared" si="264"/>
        <v>2.5457189899257608</v>
      </c>
      <c r="W2432" s="93">
        <f t="shared" si="264"/>
        <v>3.3937138420996886</v>
      </c>
      <c r="X2432" s="93">
        <f t="shared" si="264"/>
        <v>4.5241810614748568</v>
      </c>
      <c r="Y2432" s="93">
        <f t="shared" si="263"/>
        <v>6.0312139530138147</v>
      </c>
      <c r="Z2432" s="93">
        <f t="shared" si="263"/>
        <v>8.040248887645161</v>
      </c>
      <c r="AA2432" s="93">
        <f t="shared" si="263"/>
        <v>10.718505872764746</v>
      </c>
      <c r="AB2432" s="93">
        <f t="shared" si="263"/>
        <v>14.288906941802448</v>
      </c>
      <c r="AC2432" s="95">
        <f t="shared" si="263"/>
        <v>19.048630846047722</v>
      </c>
      <c r="AE2432" s="96"/>
    </row>
    <row r="2433" spans="3:31" ht="24.75" customHeight="1" x14ac:dyDescent="0.25">
      <c r="C2433" s="91">
        <f>ABS(E2433-Dashboard!$F$13)</f>
        <v>29.624715188994259</v>
      </c>
      <c r="D2433" s="92">
        <f t="shared" si="262"/>
        <v>0.333206228743125</v>
      </c>
      <c r="E2433" s="93" cm="1">
        <f t="array" ref="E2433">SUM('DRE + DCF'!$S$41/TIR!S2433,'DRE + DCF'!$U$41:$AD$41/TIR!T2433:AC2433,TIR!F2433)</f>
        <v>19.885284811005739</v>
      </c>
      <c r="F2433" s="100">
        <f>'DRE + DCF'!$AE$38*'DRE + DCF'!$AE$39*(1+G2433)/(R2433-G2433)/AC2433</f>
        <v>5.072872862508496</v>
      </c>
      <c r="G2433" s="92">
        <f>R2433*(1-'DRE + DCF'!$AE$39)</f>
        <v>0.19992373724587501</v>
      </c>
      <c r="H2433" s="94">
        <f t="shared" si="266"/>
        <v>0.333206228743125</v>
      </c>
      <c r="I2433" s="94">
        <f t="shared" si="267"/>
        <v>0.333206228743125</v>
      </c>
      <c r="J2433" s="94">
        <f t="shared" si="267"/>
        <v>0.333206228743125</v>
      </c>
      <c r="K2433" s="94">
        <f t="shared" si="267"/>
        <v>0.333206228743125</v>
      </c>
      <c r="L2433" s="94">
        <f t="shared" si="267"/>
        <v>0.333206228743125</v>
      </c>
      <c r="M2433" s="94">
        <f t="shared" si="267"/>
        <v>0.333206228743125</v>
      </c>
      <c r="N2433" s="94">
        <f t="shared" si="267"/>
        <v>0.333206228743125</v>
      </c>
      <c r="O2433" s="94">
        <f t="shared" si="267"/>
        <v>0.333206228743125</v>
      </c>
      <c r="P2433" s="94">
        <f t="shared" si="267"/>
        <v>0.333206228743125</v>
      </c>
      <c r="Q2433" s="94">
        <f t="shared" si="267"/>
        <v>0.333206228743125</v>
      </c>
      <c r="R2433" s="94">
        <f t="shared" si="267"/>
        <v>0.333206228743125</v>
      </c>
      <c r="S2433" s="93">
        <f>(1+H2433)^((5-Dashboard!$F$9)*3/12)</f>
        <v>1.0745443216384751</v>
      </c>
      <c r="T2433" s="93">
        <f t="shared" si="264"/>
        <v>1.432589182668971</v>
      </c>
      <c r="U2433" s="93">
        <f t="shared" si="264"/>
        <v>1.9099368215642947</v>
      </c>
      <c r="V2433" s="93">
        <f t="shared" si="264"/>
        <v>2.546339667015364</v>
      </c>
      <c r="W2433" s="93">
        <f t="shared" si="264"/>
        <v>3.3947959045605782</v>
      </c>
      <c r="X2433" s="93">
        <f t="shared" si="264"/>
        <v>4.5259630452718138</v>
      </c>
      <c r="Y2433" s="93">
        <f t="shared" si="263"/>
        <v>6.034042123017584</v>
      </c>
      <c r="Z2433" s="93">
        <f t="shared" si="263"/>
        <v>8.044622542905433</v>
      </c>
      <c r="AA2433" s="93">
        <f t="shared" si="263"/>
        <v>10.72514088208888</v>
      </c>
      <c r="AB2433" s="93">
        <f t="shared" si="263"/>
        <v>14.298824628148429</v>
      </c>
      <c r="AC2433" s="95">
        <f t="shared" si="263"/>
        <v>19.063282057953085</v>
      </c>
      <c r="AE2433" s="96"/>
    </row>
    <row r="2434" spans="3:31" ht="24.75" customHeight="1" x14ac:dyDescent="0.25">
      <c r="C2434" s="91">
        <f>ABS(E2434-Dashboard!$F$13)</f>
        <v>29.634327568350606</v>
      </c>
      <c r="D2434" s="92">
        <f t="shared" si="262"/>
        <v>0.33330622874312499</v>
      </c>
      <c r="E2434" s="93" cm="1">
        <f t="array" ref="E2434">SUM('DRE + DCF'!$S$41/TIR!S2434,'DRE + DCF'!$U$41:$AD$41/TIR!T2434:AC2434,TIR!F2434)</f>
        <v>19.875672431649392</v>
      </c>
      <c r="F2434" s="100">
        <f>'DRE + DCF'!$AE$38*'DRE + DCF'!$AE$39*(1+G2434)/(R2434-G2434)/AC2434</f>
        <v>5.067706937534826</v>
      </c>
      <c r="G2434" s="92">
        <f>R2434*(1-'DRE + DCF'!$AE$39)</f>
        <v>0.19998373724587498</v>
      </c>
      <c r="H2434" s="94">
        <f t="shared" si="266"/>
        <v>0.33330622874312499</v>
      </c>
      <c r="I2434" s="94">
        <f t="shared" si="267"/>
        <v>0.33330622874312499</v>
      </c>
      <c r="J2434" s="94">
        <f t="shared" si="267"/>
        <v>0.33330622874312499</v>
      </c>
      <c r="K2434" s="94">
        <f t="shared" si="267"/>
        <v>0.33330622874312499</v>
      </c>
      <c r="L2434" s="94">
        <f t="shared" si="267"/>
        <v>0.33330622874312499</v>
      </c>
      <c r="M2434" s="94">
        <f t="shared" si="267"/>
        <v>0.33330622874312499</v>
      </c>
      <c r="N2434" s="94">
        <f t="shared" si="267"/>
        <v>0.33330622874312499</v>
      </c>
      <c r="O2434" s="94">
        <f t="shared" si="267"/>
        <v>0.33330622874312499</v>
      </c>
      <c r="P2434" s="94">
        <f t="shared" si="267"/>
        <v>0.33330622874312499</v>
      </c>
      <c r="Q2434" s="94">
        <f t="shared" si="267"/>
        <v>0.33330622874312499</v>
      </c>
      <c r="R2434" s="94">
        <f t="shared" si="267"/>
        <v>0.33330622874312499</v>
      </c>
      <c r="S2434" s="93">
        <f>(1+H2434)^((5-Dashboard!$F$9)*3/12)</f>
        <v>1.0745644706986008</v>
      </c>
      <c r="T2434" s="93">
        <f t="shared" si="264"/>
        <v>1.4327235019685036</v>
      </c>
      <c r="U2434" s="93">
        <f t="shared" si="264"/>
        <v>1.9102591692412687</v>
      </c>
      <c r="V2434" s="93">
        <f t="shared" si="264"/>
        <v>2.5469604488630511</v>
      </c>
      <c r="W2434" s="93">
        <f t="shared" si="264"/>
        <v>3.3958782308314914</v>
      </c>
      <c r="X2434" s="93">
        <f t="shared" si="264"/>
        <v>4.5277455972208109</v>
      </c>
      <c r="Y2434" s="93">
        <f t="shared" si="263"/>
        <v>6.0368714069387677</v>
      </c>
      <c r="Z2434" s="93">
        <f t="shared" si="263"/>
        <v>8.0489982489927314</v>
      </c>
      <c r="AA2434" s="93">
        <f t="shared" si="263"/>
        <v>10.731779500524516</v>
      </c>
      <c r="AB2434" s="93">
        <f t="shared" si="263"/>
        <v>14.308748453547119</v>
      </c>
      <c r="AC2434" s="95">
        <f t="shared" si="263"/>
        <v>19.077943438632932</v>
      </c>
      <c r="AE2434" s="96"/>
    </row>
    <row r="2435" spans="3:31" ht="24.75" customHeight="1" x14ac:dyDescent="0.25">
      <c r="C2435" s="91">
        <f>ABS(E2435-Dashboard!$F$13)</f>
        <v>29.64393164946296</v>
      </c>
      <c r="D2435" s="92">
        <f t="shared" si="262"/>
        <v>0.33340622874312498</v>
      </c>
      <c r="E2435" s="93" cm="1">
        <f t="array" ref="E2435">SUM('DRE + DCF'!$S$41/TIR!S2435,'DRE + DCF'!$U$41:$AD$41/TIR!T2435:AC2435,TIR!F2435)</f>
        <v>19.866068350537038</v>
      </c>
      <c r="F2435" s="100">
        <f>'DRE + DCF'!$AE$38*'DRE + DCF'!$AE$39*(1+G2435)/(R2435-G2435)/AC2435</f>
        <v>5.062547008191042</v>
      </c>
      <c r="G2435" s="92">
        <f>R2435*(1-'DRE + DCF'!$AE$39)</f>
        <v>0.20004373724587499</v>
      </c>
      <c r="H2435" s="94">
        <f t="shared" si="266"/>
        <v>0.33340622874312498</v>
      </c>
      <c r="I2435" s="94">
        <f t="shared" si="267"/>
        <v>0.33340622874312498</v>
      </c>
      <c r="J2435" s="94">
        <f t="shared" si="267"/>
        <v>0.33340622874312498</v>
      </c>
      <c r="K2435" s="94">
        <f t="shared" si="267"/>
        <v>0.33340622874312498</v>
      </c>
      <c r="L2435" s="94">
        <f t="shared" si="267"/>
        <v>0.33340622874312498</v>
      </c>
      <c r="M2435" s="94">
        <f t="shared" si="267"/>
        <v>0.33340622874312498</v>
      </c>
      <c r="N2435" s="94">
        <f t="shared" si="267"/>
        <v>0.33340622874312498</v>
      </c>
      <c r="O2435" s="94">
        <f t="shared" si="267"/>
        <v>0.33340622874312498</v>
      </c>
      <c r="P2435" s="94">
        <f t="shared" si="267"/>
        <v>0.33340622874312498</v>
      </c>
      <c r="Q2435" s="94">
        <f t="shared" si="267"/>
        <v>0.33340622874312498</v>
      </c>
      <c r="R2435" s="94">
        <f t="shared" si="267"/>
        <v>0.33340622874312498</v>
      </c>
      <c r="S2435" s="93">
        <f>(1+H2435)^((5-Dashboard!$F$9)*3/12)</f>
        <v>1.0745846186253509</v>
      </c>
      <c r="T2435" s="93">
        <f t="shared" si="264"/>
        <v>1.4328578237865983</v>
      </c>
      <c r="U2435" s="93">
        <f t="shared" si="264"/>
        <v>1.9105815471403691</v>
      </c>
      <c r="V2435" s="93">
        <f t="shared" si="264"/>
        <v>2.5475813354786445</v>
      </c>
      <c r="W2435" s="93">
        <f t="shared" si="264"/>
        <v>3.3969608209569531</v>
      </c>
      <c r="X2435" s="93">
        <f t="shared" si="264"/>
        <v>4.5295287174603605</v>
      </c>
      <c r="Y2435" s="93">
        <f t="shared" ref="Y2435:AC2485" si="268">(X2435)*(1+N2435)</f>
        <v>6.0397018051325029</v>
      </c>
      <c r="Z2435" s="93">
        <f t="shared" si="268"/>
        <v>8.0533760067147746</v>
      </c>
      <c r="AA2435" s="93">
        <f t="shared" si="268"/>
        <v>10.738421729763916</v>
      </c>
      <c r="AB2435" s="93">
        <f t="shared" si="268"/>
        <v>14.318678421337728</v>
      </c>
      <c r="AC2435" s="95">
        <f t="shared" si="268"/>
        <v>19.092614994381503</v>
      </c>
      <c r="AE2435" s="96"/>
    </row>
    <row r="2436" spans="3:31" ht="24.75" customHeight="1" x14ac:dyDescent="0.25">
      <c r="C2436" s="91">
        <f>ABS(E2436-Dashboard!$F$13)</f>
        <v>29.653527441796303</v>
      </c>
      <c r="D2436" s="92">
        <f t="shared" si="262"/>
        <v>0.33350622874312497</v>
      </c>
      <c r="E2436" s="93" cm="1">
        <f t="array" ref="E2436">SUM('DRE + DCF'!$S$41/TIR!S2436,'DRE + DCF'!$U$41:$AD$41/TIR!T2436:AC2436,TIR!F2436)</f>
        <v>19.856472558203695</v>
      </c>
      <c r="F2436" s="100">
        <f>'DRE + DCF'!$AE$38*'DRE + DCF'!$AE$39*(1+G2436)/(R2436-G2436)/AC2436</f>
        <v>5.0573930665594871</v>
      </c>
      <c r="G2436" s="92">
        <f>R2436*(1-'DRE + DCF'!$AE$39)</f>
        <v>0.20010373724587496</v>
      </c>
      <c r="H2436" s="94">
        <f t="shared" si="266"/>
        <v>0.33350622874312497</v>
      </c>
      <c r="I2436" s="94">
        <f t="shared" si="267"/>
        <v>0.33350622874312497</v>
      </c>
      <c r="J2436" s="94">
        <f t="shared" si="267"/>
        <v>0.33350622874312497</v>
      </c>
      <c r="K2436" s="94">
        <f t="shared" si="267"/>
        <v>0.33350622874312497</v>
      </c>
      <c r="L2436" s="94">
        <f t="shared" si="267"/>
        <v>0.33350622874312497</v>
      </c>
      <c r="M2436" s="94">
        <f t="shared" si="267"/>
        <v>0.33350622874312497</v>
      </c>
      <c r="N2436" s="94">
        <f t="shared" si="267"/>
        <v>0.33350622874312497</v>
      </c>
      <c r="O2436" s="94">
        <f t="shared" si="267"/>
        <v>0.33350622874312497</v>
      </c>
      <c r="P2436" s="94">
        <f t="shared" si="267"/>
        <v>0.33350622874312497</v>
      </c>
      <c r="Q2436" s="94">
        <f t="shared" si="267"/>
        <v>0.33350622874312497</v>
      </c>
      <c r="R2436" s="94">
        <f t="shared" si="267"/>
        <v>0.33350622874312497</v>
      </c>
      <c r="S2436" s="93">
        <f>(1+H2436)^((5-Dashboard!$F$9)*3/12)</f>
        <v>1.0746047654188737</v>
      </c>
      <c r="T2436" s="93">
        <f t="shared" ref="T2436:X2486" si="269">(S2436)*(1+I2436)</f>
        <v>1.4329921481231127</v>
      </c>
      <c r="U2436" s="93">
        <f t="shared" si="269"/>
        <v>1.9109039552621616</v>
      </c>
      <c r="V2436" s="93">
        <f t="shared" si="269"/>
        <v>2.5482023268719662</v>
      </c>
      <c r="W2436" s="93">
        <f t="shared" si="269"/>
        <v>3.3980436749814915</v>
      </c>
      <c r="X2436" s="93">
        <f t="shared" si="269"/>
        <v>4.5313124061289978</v>
      </c>
      <c r="Y2436" s="93">
        <f t="shared" si="268"/>
        <v>6.0425333179540157</v>
      </c>
      <c r="Z2436" s="93">
        <f t="shared" si="268"/>
        <v>8.057755816879542</v>
      </c>
      <c r="AA2436" s="93">
        <f t="shared" si="268"/>
        <v>10.745067571500016</v>
      </c>
      <c r="AB2436" s="93">
        <f t="shared" si="268"/>
        <v>14.328614534861034</v>
      </c>
      <c r="AC2436" s="95">
        <f t="shared" si="268"/>
        <v>19.107296731496461</v>
      </c>
      <c r="AE2436" s="96"/>
    </row>
    <row r="2437" spans="3:31" ht="24.75" customHeight="1" x14ac:dyDescent="0.25">
      <c r="C2437" s="91">
        <f>ABS(E2437-Dashboard!$F$13)</f>
        <v>29.663114954802491</v>
      </c>
      <c r="D2437" s="92">
        <f t="shared" si="262"/>
        <v>0.33360622874312496</v>
      </c>
      <c r="E2437" s="93" cm="1">
        <f t="array" ref="E2437">SUM('DRE + DCF'!$S$41/TIR!S2437,'DRE + DCF'!$U$41:$AD$41/TIR!T2437:AC2437,TIR!F2437)</f>
        <v>19.846885045197507</v>
      </c>
      <c r="F2437" s="100">
        <f>'DRE + DCF'!$AE$38*'DRE + DCF'!$AE$39*(1+G2437)/(R2437-G2437)/AC2437</f>
        <v>5.0522451047343884</v>
      </c>
      <c r="G2437" s="92">
        <f>R2437*(1-'DRE + DCF'!$AE$39)</f>
        <v>0.20016373724587497</v>
      </c>
      <c r="H2437" s="94">
        <f t="shared" si="266"/>
        <v>0.33360622874312496</v>
      </c>
      <c r="I2437" s="94">
        <f t="shared" si="267"/>
        <v>0.33360622874312496</v>
      </c>
      <c r="J2437" s="94">
        <f t="shared" si="267"/>
        <v>0.33360622874312496</v>
      </c>
      <c r="K2437" s="94">
        <f t="shared" si="267"/>
        <v>0.33360622874312496</v>
      </c>
      <c r="L2437" s="94">
        <f t="shared" si="267"/>
        <v>0.33360622874312496</v>
      </c>
      <c r="M2437" s="94">
        <f t="shared" si="267"/>
        <v>0.33360622874312496</v>
      </c>
      <c r="N2437" s="94">
        <f t="shared" si="267"/>
        <v>0.33360622874312496</v>
      </c>
      <c r="O2437" s="94">
        <f t="shared" si="267"/>
        <v>0.33360622874312496</v>
      </c>
      <c r="P2437" s="94">
        <f t="shared" si="267"/>
        <v>0.33360622874312496</v>
      </c>
      <c r="Q2437" s="94">
        <f t="shared" si="267"/>
        <v>0.33360622874312496</v>
      </c>
      <c r="R2437" s="94">
        <f t="shared" si="267"/>
        <v>0.33360622874312496</v>
      </c>
      <c r="S2437" s="93">
        <f>(1+H2437)^((5-Dashboard!$F$9)*3/12)</f>
        <v>1.0746249110793185</v>
      </c>
      <c r="T2437" s="93">
        <f t="shared" si="269"/>
        <v>1.4331264749779058</v>
      </c>
      <c r="U2437" s="93">
        <f t="shared" si="269"/>
        <v>1.9112263936072134</v>
      </c>
      <c r="V2437" s="93">
        <f t="shared" si="269"/>
        <v>2.548823423052839</v>
      </c>
      <c r="W2437" s="93">
        <f t="shared" si="269"/>
        <v>3.3991267929496392</v>
      </c>
      <c r="X2437" s="93">
        <f t="shared" si="269"/>
        <v>4.5330966633652814</v>
      </c>
      <c r="Y2437" s="93">
        <f t="shared" si="268"/>
        <v>6.0453659457586157</v>
      </c>
      <c r="Z2437" s="93">
        <f t="shared" si="268"/>
        <v>8.0621376802952618</v>
      </c>
      <c r="AA2437" s="93">
        <f t="shared" si="268"/>
        <v>10.751717027426409</v>
      </c>
      <c r="AB2437" s="93">
        <f t="shared" si="268"/>
        <v>14.338556797459376</v>
      </c>
      <c r="AC2437" s="95">
        <f t="shared" si="268"/>
        <v>19.121988656278898</v>
      </c>
      <c r="AE2437" s="96"/>
    </row>
    <row r="2438" spans="3:31" ht="24.75" customHeight="1" x14ac:dyDescent="0.25">
      <c r="C2438" s="91">
        <f>ABS(E2438-Dashboard!$F$13)</f>
        <v>29.672694197920286</v>
      </c>
      <c r="D2438" s="92">
        <f t="shared" si="262"/>
        <v>0.33370622874312494</v>
      </c>
      <c r="E2438" s="93" cm="1">
        <f t="array" ref="E2438">SUM('DRE + DCF'!$S$41/TIR!S2438,'DRE + DCF'!$U$41:$AD$41/TIR!T2438:AC2438,TIR!F2438)</f>
        <v>19.837305802079712</v>
      </c>
      <c r="F2438" s="100">
        <f>'DRE + DCF'!$AE$38*'DRE + DCF'!$AE$39*(1+G2438)/(R2438-G2438)/AC2438</f>
        <v>5.047103114821839</v>
      </c>
      <c r="G2438" s="92">
        <f>R2438*(1-'DRE + DCF'!$AE$39)</f>
        <v>0.20022373724587497</v>
      </c>
      <c r="H2438" s="94">
        <f t="shared" si="266"/>
        <v>0.33370622874312494</v>
      </c>
      <c r="I2438" s="94">
        <f t="shared" si="267"/>
        <v>0.33370622874312494</v>
      </c>
      <c r="J2438" s="94">
        <f t="shared" si="267"/>
        <v>0.33370622874312494</v>
      </c>
      <c r="K2438" s="94">
        <f t="shared" si="267"/>
        <v>0.33370622874312494</v>
      </c>
      <c r="L2438" s="94">
        <f t="shared" si="267"/>
        <v>0.33370622874312494</v>
      </c>
      <c r="M2438" s="94">
        <f t="shared" si="267"/>
        <v>0.33370622874312494</v>
      </c>
      <c r="N2438" s="94">
        <f t="shared" si="267"/>
        <v>0.33370622874312494</v>
      </c>
      <c r="O2438" s="94">
        <f t="shared" si="267"/>
        <v>0.33370622874312494</v>
      </c>
      <c r="P2438" s="94">
        <f t="shared" si="267"/>
        <v>0.33370622874312494</v>
      </c>
      <c r="Q2438" s="94">
        <f t="shared" si="267"/>
        <v>0.33370622874312494</v>
      </c>
      <c r="R2438" s="94">
        <f t="shared" si="267"/>
        <v>0.33370622874312494</v>
      </c>
      <c r="S2438" s="93">
        <f>(1+H2438)^((5-Dashboard!$F$9)*3/12)</f>
        <v>1.0746450556068332</v>
      </c>
      <c r="T2438" s="93">
        <f t="shared" si="269"/>
        <v>1.4332608043508352</v>
      </c>
      <c r="U2438" s="93">
        <f t="shared" si="269"/>
        <v>1.9115488621760903</v>
      </c>
      <c r="V2438" s="93">
        <f t="shared" si="269"/>
        <v>2.5494446240310848</v>
      </c>
      <c r="W2438" s="93">
        <f t="shared" si="269"/>
        <v>3.4002101749059324</v>
      </c>
      <c r="X2438" s="93">
        <f t="shared" si="269"/>
        <v>4.534881489307792</v>
      </c>
      <c r="Y2438" s="93">
        <f t="shared" si="268"/>
        <v>6.0481996889017013</v>
      </c>
      <c r="Z2438" s="93">
        <f t="shared" si="268"/>
        <v>8.0665215977704303</v>
      </c>
      <c r="AA2438" s="93">
        <f t="shared" si="268"/>
        <v>10.758370099237368</v>
      </c>
      <c r="AB2438" s="93">
        <f t="shared" si="268"/>
        <v>14.348505212476669</v>
      </c>
      <c r="AC2438" s="95">
        <f t="shared" si="268"/>
        <v>19.13669077503333</v>
      </c>
      <c r="AE2438" s="96"/>
    </row>
    <row r="2439" spans="3:31" ht="24.75" customHeight="1" x14ac:dyDescent="0.25">
      <c r="C2439" s="91">
        <f>ABS(E2439-Dashboard!$F$13)</f>
        <v>29.682265180575374</v>
      </c>
      <c r="D2439" s="92">
        <f t="shared" si="262"/>
        <v>0.33380622874312493</v>
      </c>
      <c r="E2439" s="93" cm="1">
        <f t="array" ref="E2439">SUM('DRE + DCF'!$S$41/TIR!S2439,'DRE + DCF'!$U$41:$AD$41/TIR!T2439:AC2439,TIR!F2439)</f>
        <v>19.827734819424624</v>
      </c>
      <c r="F2439" s="100">
        <f>'DRE + DCF'!$AE$38*'DRE + DCF'!$AE$39*(1+G2439)/(R2439-G2439)/AC2439</f>
        <v>5.0419670889397814</v>
      </c>
      <c r="G2439" s="92">
        <f>R2439*(1-'DRE + DCF'!$AE$39)</f>
        <v>0.20028373724587495</v>
      </c>
      <c r="H2439" s="94">
        <f t="shared" si="266"/>
        <v>0.33380622874312493</v>
      </c>
      <c r="I2439" s="94">
        <f t="shared" si="267"/>
        <v>0.33380622874312493</v>
      </c>
      <c r="J2439" s="94">
        <f t="shared" si="267"/>
        <v>0.33380622874312493</v>
      </c>
      <c r="K2439" s="94">
        <f t="shared" si="267"/>
        <v>0.33380622874312493</v>
      </c>
      <c r="L2439" s="94">
        <f t="shared" si="267"/>
        <v>0.33380622874312493</v>
      </c>
      <c r="M2439" s="94">
        <f t="shared" si="267"/>
        <v>0.33380622874312493</v>
      </c>
      <c r="N2439" s="94">
        <f t="shared" si="267"/>
        <v>0.33380622874312493</v>
      </c>
      <c r="O2439" s="94">
        <f t="shared" si="267"/>
        <v>0.33380622874312493</v>
      </c>
      <c r="P2439" s="94">
        <f t="shared" si="267"/>
        <v>0.33380622874312493</v>
      </c>
      <c r="Q2439" s="94">
        <f t="shared" si="267"/>
        <v>0.33380622874312493</v>
      </c>
      <c r="R2439" s="94">
        <f t="shared" si="267"/>
        <v>0.33380622874312493</v>
      </c>
      <c r="S2439" s="93">
        <f>(1+H2439)^((5-Dashboard!$F$9)*3/12)</f>
        <v>1.0746651990015672</v>
      </c>
      <c r="T2439" s="93">
        <f t="shared" si="269"/>
        <v>1.4333951362417603</v>
      </c>
      <c r="U2439" s="93">
        <f t="shared" si="269"/>
        <v>1.9118713609693601</v>
      </c>
      <c r="V2439" s="93">
        <f t="shared" si="269"/>
        <v>2.5500659298165278</v>
      </c>
      <c r="W2439" s="93">
        <f t="shared" si="269"/>
        <v>3.4012938208949133</v>
      </c>
      <c r="X2439" s="93">
        <f t="shared" si="269"/>
        <v>4.5366668840951379</v>
      </c>
      <c r="Y2439" s="93">
        <f t="shared" si="268"/>
        <v>6.0510345477387597</v>
      </c>
      <c r="Z2439" s="93">
        <f t="shared" si="268"/>
        <v>8.0709075701137962</v>
      </c>
      <c r="AA2439" s="93">
        <f t="shared" si="268"/>
        <v>10.765026788627821</v>
      </c>
      <c r="AB2439" s="93">
        <f t="shared" si="268"/>
        <v>14.358459783258388</v>
      </c>
      <c r="AC2439" s="95">
        <f t="shared" si="268"/>
        <v>19.151403094067696</v>
      </c>
      <c r="AE2439" s="96"/>
    </row>
    <row r="2440" spans="3:31" ht="24.75" customHeight="1" x14ac:dyDescent="0.25">
      <c r="C2440" s="91">
        <f>ABS(E2440-Dashboard!$F$13)</f>
        <v>29.691827912180372</v>
      </c>
      <c r="D2440" s="92">
        <f t="shared" si="262"/>
        <v>0.33390622874312492</v>
      </c>
      <c r="E2440" s="93" cm="1">
        <f t="array" ref="E2440">SUM('DRE + DCF'!$S$41/TIR!S2440,'DRE + DCF'!$U$41:$AD$41/TIR!T2440:AC2440,TIR!F2440)</f>
        <v>19.818172087819626</v>
      </c>
      <c r="F2440" s="100">
        <f>'DRE + DCF'!$AE$38*'DRE + DCF'!$AE$39*(1+G2440)/(R2440-G2440)/AC2440</f>
        <v>5.0368370192179812</v>
      </c>
      <c r="G2440" s="92">
        <f>R2440*(1-'DRE + DCF'!$AE$39)</f>
        <v>0.20034373724587495</v>
      </c>
      <c r="H2440" s="94">
        <f t="shared" si="266"/>
        <v>0.33390622874312492</v>
      </c>
      <c r="I2440" s="94">
        <f t="shared" si="267"/>
        <v>0.33390622874312492</v>
      </c>
      <c r="J2440" s="94">
        <f t="shared" si="267"/>
        <v>0.33390622874312492</v>
      </c>
      <c r="K2440" s="94">
        <f t="shared" si="267"/>
        <v>0.33390622874312492</v>
      </c>
      <c r="L2440" s="94">
        <f t="shared" si="267"/>
        <v>0.33390622874312492</v>
      </c>
      <c r="M2440" s="94">
        <f t="shared" si="267"/>
        <v>0.33390622874312492</v>
      </c>
      <c r="N2440" s="94">
        <f t="shared" si="267"/>
        <v>0.33390622874312492</v>
      </c>
      <c r="O2440" s="94">
        <f t="shared" si="267"/>
        <v>0.33390622874312492</v>
      </c>
      <c r="P2440" s="94">
        <f t="shared" si="267"/>
        <v>0.33390622874312492</v>
      </c>
      <c r="Q2440" s="94">
        <f t="shared" si="267"/>
        <v>0.33390622874312492</v>
      </c>
      <c r="R2440" s="94">
        <f t="shared" si="267"/>
        <v>0.33390622874312492</v>
      </c>
      <c r="S2440" s="93">
        <f>(1+H2440)^((5-Dashboard!$F$9)*3/12)</f>
        <v>1.0746853412636688</v>
      </c>
      <c r="T2440" s="93">
        <f t="shared" si="269"/>
        <v>1.4335294706505386</v>
      </c>
      <c r="U2440" s="93">
        <f t="shared" si="269"/>
        <v>1.9121938899875881</v>
      </c>
      <c r="V2440" s="93">
        <f t="shared" si="269"/>
        <v>2.5506873404189894</v>
      </c>
      <c r="W2440" s="93">
        <f t="shared" si="269"/>
        <v>3.4023777309611254</v>
      </c>
      <c r="X2440" s="93">
        <f t="shared" si="269"/>
        <v>4.5384528478659449</v>
      </c>
      <c r="Y2440" s="93">
        <f t="shared" si="268"/>
        <v>6.053870522625358</v>
      </c>
      <c r="Z2440" s="93">
        <f t="shared" si="268"/>
        <v>8.0752955981343622</v>
      </c>
      <c r="AA2440" s="93">
        <f t="shared" si="268"/>
        <v>10.771687097293364</v>
      </c>
      <c r="AB2440" s="93">
        <f t="shared" si="268"/>
        <v>14.36842051315157</v>
      </c>
      <c r="AC2440" s="95">
        <f t="shared" si="268"/>
        <v>19.166125619693368</v>
      </c>
      <c r="AE2440" s="96"/>
    </row>
    <row r="2441" spans="3:31" ht="24.75" customHeight="1" x14ac:dyDescent="0.25">
      <c r="C2441" s="91">
        <f>ABS(E2441-Dashboard!$F$13)</f>
        <v>29.701382402134879</v>
      </c>
      <c r="D2441" s="92">
        <f t="shared" si="262"/>
        <v>0.33400622874312491</v>
      </c>
      <c r="E2441" s="93" cm="1">
        <f t="array" ref="E2441">SUM('DRE + DCF'!$S$41/TIR!S2441,'DRE + DCF'!$U$41:$AD$41/TIR!T2441:AC2441,TIR!F2441)</f>
        <v>19.808617597865119</v>
      </c>
      <c r="F2441" s="100">
        <f>'DRE + DCF'!$AE$38*'DRE + DCF'!$AE$39*(1+G2441)/(R2441-G2441)/AC2441</f>
        <v>5.0317128977980055</v>
      </c>
      <c r="G2441" s="92">
        <f>R2441*(1-'DRE + DCF'!$AE$39)</f>
        <v>0.20040373724587493</v>
      </c>
      <c r="H2441" s="94">
        <f t="shared" si="266"/>
        <v>0.33400622874312491</v>
      </c>
      <c r="I2441" s="94">
        <f t="shared" si="267"/>
        <v>0.33400622874312491</v>
      </c>
      <c r="J2441" s="94">
        <f t="shared" si="267"/>
        <v>0.33400622874312491</v>
      </c>
      <c r="K2441" s="94">
        <f t="shared" si="267"/>
        <v>0.33400622874312491</v>
      </c>
      <c r="L2441" s="94">
        <f t="shared" si="267"/>
        <v>0.33400622874312491</v>
      </c>
      <c r="M2441" s="94">
        <f t="shared" si="267"/>
        <v>0.33400622874312491</v>
      </c>
      <c r="N2441" s="94">
        <f t="shared" si="267"/>
        <v>0.33400622874312491</v>
      </c>
      <c r="O2441" s="94">
        <f t="shared" si="267"/>
        <v>0.33400622874312491</v>
      </c>
      <c r="P2441" s="94">
        <f t="shared" si="267"/>
        <v>0.33400622874312491</v>
      </c>
      <c r="Q2441" s="94">
        <f t="shared" si="267"/>
        <v>0.33400622874312491</v>
      </c>
      <c r="R2441" s="94">
        <f t="shared" si="267"/>
        <v>0.33400622874312491</v>
      </c>
      <c r="S2441" s="93">
        <f>(1+H2441)^((5-Dashboard!$F$9)*3/12)</f>
        <v>1.0747054823932864</v>
      </c>
      <c r="T2441" s="93">
        <f t="shared" si="269"/>
        <v>1.4336638075770289</v>
      </c>
      <c r="U2441" s="93">
        <f t="shared" si="269"/>
        <v>1.9125164492313416</v>
      </c>
      <c r="V2441" s="93">
        <f t="shared" si="269"/>
        <v>2.5513088558482941</v>
      </c>
      <c r="W2441" s="93">
        <f t="shared" si="269"/>
        <v>3.4034619051491197</v>
      </c>
      <c r="X2441" s="93">
        <f t="shared" si="269"/>
        <v>4.5402393807588686</v>
      </c>
      <c r="Y2441" s="93">
        <f t="shared" si="268"/>
        <v>6.0567076139171592</v>
      </c>
      <c r="Z2441" s="93">
        <f t="shared" si="268"/>
        <v>8.0796856826414007</v>
      </c>
      <c r="AA2441" s="93">
        <f t="shared" si="268"/>
        <v>10.778351026930276</v>
      </c>
      <c r="AB2441" s="93">
        <f t="shared" si="268"/>
        <v>14.378387405504844</v>
      </c>
      <c r="AC2441" s="95">
        <f t="shared" si="268"/>
        <v>19.180858358225162</v>
      </c>
      <c r="AE2441" s="96"/>
    </row>
    <row r="2442" spans="3:31" ht="24.75" customHeight="1" x14ac:dyDescent="0.25">
      <c r="C2442" s="91">
        <f>ABS(E2442-Dashboard!$F$13)</f>
        <v>29.710928659825456</v>
      </c>
      <c r="D2442" s="92">
        <f t="shared" si="262"/>
        <v>0.3341062287431249</v>
      </c>
      <c r="E2442" s="93" cm="1">
        <f t="array" ref="E2442">SUM('DRE + DCF'!$S$41/TIR!S2442,'DRE + DCF'!$U$41:$AD$41/TIR!T2442:AC2442,TIR!F2442)</f>
        <v>19.799071340174542</v>
      </c>
      <c r="F2442" s="100">
        <f>'DRE + DCF'!$AE$38*'DRE + DCF'!$AE$39*(1+G2442)/(R2442-G2442)/AC2442</f>
        <v>5.0265947168332161</v>
      </c>
      <c r="G2442" s="92">
        <f>R2442*(1-'DRE + DCF'!$AE$39)</f>
        <v>0.20046373724587493</v>
      </c>
      <c r="H2442" s="94">
        <f t="shared" si="266"/>
        <v>0.3341062287431249</v>
      </c>
      <c r="I2442" s="94">
        <f t="shared" si="267"/>
        <v>0.3341062287431249</v>
      </c>
      <c r="J2442" s="94">
        <f t="shared" si="267"/>
        <v>0.3341062287431249</v>
      </c>
      <c r="K2442" s="94">
        <f t="shared" si="267"/>
        <v>0.3341062287431249</v>
      </c>
      <c r="L2442" s="94">
        <f t="shared" si="267"/>
        <v>0.3341062287431249</v>
      </c>
      <c r="M2442" s="94">
        <f t="shared" si="267"/>
        <v>0.3341062287431249</v>
      </c>
      <c r="N2442" s="94">
        <f t="shared" si="267"/>
        <v>0.3341062287431249</v>
      </c>
      <c r="O2442" s="94">
        <f t="shared" si="267"/>
        <v>0.3341062287431249</v>
      </c>
      <c r="P2442" s="94">
        <f t="shared" si="267"/>
        <v>0.3341062287431249</v>
      </c>
      <c r="Q2442" s="94">
        <f t="shared" si="267"/>
        <v>0.3341062287431249</v>
      </c>
      <c r="R2442" s="94">
        <f t="shared" si="267"/>
        <v>0.3341062287431249</v>
      </c>
      <c r="S2442" s="93">
        <f>(1+H2442)^((5-Dashboard!$F$9)*3/12)</f>
        <v>1.074725622390569</v>
      </c>
      <c r="T2442" s="93">
        <f t="shared" si="269"/>
        <v>1.4337981470210897</v>
      </c>
      <c r="U2442" s="93">
        <f t="shared" si="269"/>
        <v>1.9128390387011864</v>
      </c>
      <c r="V2442" s="93">
        <f t="shared" si="269"/>
        <v>2.551930476114264</v>
      </c>
      <c r="W2442" s="93">
        <f t="shared" si="269"/>
        <v>3.4045463435034482</v>
      </c>
      <c r="X2442" s="93">
        <f t="shared" si="269"/>
        <v>4.5420264829125809</v>
      </c>
      <c r="Y2442" s="93">
        <f t="shared" si="268"/>
        <v>6.0595458219699028</v>
      </c>
      <c r="Z2442" s="93">
        <f t="shared" si="268"/>
        <v>8.0840778244444262</v>
      </c>
      <c r="AA2442" s="93">
        <f t="shared" si="268"/>
        <v>10.78501857923548</v>
      </c>
      <c r="AB2442" s="93">
        <f t="shared" si="268"/>
        <v>14.388360463668381</v>
      </c>
      <c r="AC2442" s="95">
        <f t="shared" si="268"/>
        <v>19.195601315981303</v>
      </c>
      <c r="AE2442" s="96"/>
    </row>
    <row r="2443" spans="3:31" ht="24.75" customHeight="1" x14ac:dyDescent="0.25">
      <c r="C2443" s="91">
        <f>ABS(E2443-Dashboard!$F$13)</f>
        <v>29.720466694625692</v>
      </c>
      <c r="D2443" s="92">
        <f t="shared" si="262"/>
        <v>0.33420622874312489</v>
      </c>
      <c r="E2443" s="93" cm="1">
        <f t="array" ref="E2443">SUM('DRE + DCF'!$S$41/TIR!S2443,'DRE + DCF'!$U$41:$AD$41/TIR!T2443:AC2443,TIR!F2443)</f>
        <v>19.789533305374306</v>
      </c>
      <c r="F2443" s="100">
        <f>'DRE + DCF'!$AE$38*'DRE + DCF'!$AE$39*(1+G2443)/(R2443-G2443)/AC2443</f>
        <v>5.0214824684887329</v>
      </c>
      <c r="G2443" s="92">
        <f>R2443*(1-'DRE + DCF'!$AE$39)</f>
        <v>0.20052373724587494</v>
      </c>
      <c r="H2443" s="94">
        <f t="shared" si="266"/>
        <v>0.33420622874312489</v>
      </c>
      <c r="I2443" s="94">
        <f t="shared" si="267"/>
        <v>0.33420622874312489</v>
      </c>
      <c r="J2443" s="94">
        <f t="shared" si="267"/>
        <v>0.33420622874312489</v>
      </c>
      <c r="K2443" s="94">
        <f t="shared" si="267"/>
        <v>0.33420622874312489</v>
      </c>
      <c r="L2443" s="94">
        <f t="shared" si="267"/>
        <v>0.33420622874312489</v>
      </c>
      <c r="M2443" s="94">
        <f t="shared" si="267"/>
        <v>0.33420622874312489</v>
      </c>
      <c r="N2443" s="94">
        <f t="shared" si="267"/>
        <v>0.33420622874312489</v>
      </c>
      <c r="O2443" s="94">
        <f t="shared" si="267"/>
        <v>0.33420622874312489</v>
      </c>
      <c r="P2443" s="94">
        <f t="shared" si="267"/>
        <v>0.33420622874312489</v>
      </c>
      <c r="Q2443" s="94">
        <f t="shared" si="267"/>
        <v>0.33420622874312489</v>
      </c>
      <c r="R2443" s="94">
        <f t="shared" si="267"/>
        <v>0.33420622874312489</v>
      </c>
      <c r="S2443" s="93">
        <f>(1+H2443)^((5-Dashboard!$F$9)*3/12)</f>
        <v>1.0747457612556648</v>
      </c>
      <c r="T2443" s="93">
        <f t="shared" si="269"/>
        <v>1.4339324889825793</v>
      </c>
      <c r="U2443" s="93">
        <f t="shared" si="269"/>
        <v>1.9131616583976896</v>
      </c>
      <c r="V2443" s="93">
        <f t="shared" si="269"/>
        <v>2.5525522012267241</v>
      </c>
      <c r="W2443" s="93">
        <f t="shared" si="269"/>
        <v>3.4056310460686694</v>
      </c>
      <c r="X2443" s="93">
        <f t="shared" si="269"/>
        <v>4.5438141544657826</v>
      </c>
      <c r="Y2443" s="93">
        <f t="shared" si="268"/>
        <v>6.0623851471394223</v>
      </c>
      <c r="Z2443" s="93">
        <f t="shared" si="268"/>
        <v>8.0884720243532229</v>
      </c>
      <c r="AA2443" s="93">
        <f t="shared" si="268"/>
        <v>10.791689755906582</v>
      </c>
      <c r="AB2443" s="93">
        <f t="shared" si="268"/>
        <v>14.398339690993934</v>
      </c>
      <c r="AC2443" s="95">
        <f t="shared" si="268"/>
        <v>19.210354499283468</v>
      </c>
      <c r="AE2443" s="96"/>
    </row>
    <row r="2444" spans="3:31" ht="24.75" customHeight="1" x14ac:dyDescent="0.25">
      <c r="C2444" s="91">
        <f>ABS(E2444-Dashboard!$F$13)</f>
        <v>29.729996515896211</v>
      </c>
      <c r="D2444" s="92">
        <f t="shared" si="262"/>
        <v>0.33430622874312488</v>
      </c>
      <c r="E2444" s="93" cm="1">
        <f t="array" ref="E2444">SUM('DRE + DCF'!$S$41/TIR!S2444,'DRE + DCF'!$U$41:$AD$41/TIR!T2444:AC2444,TIR!F2444)</f>
        <v>19.780003484103787</v>
      </c>
      <c r="F2444" s="100">
        <f>'DRE + DCF'!$AE$38*'DRE + DCF'!$AE$39*(1+G2444)/(R2444-G2444)/AC2444</f>
        <v>5.0163761449414164</v>
      </c>
      <c r="G2444" s="92">
        <f>R2444*(1-'DRE + DCF'!$AE$39)</f>
        <v>0.20058373724587492</v>
      </c>
      <c r="H2444" s="94">
        <f t="shared" si="266"/>
        <v>0.33430622874312488</v>
      </c>
      <c r="I2444" s="94">
        <f t="shared" si="267"/>
        <v>0.33430622874312488</v>
      </c>
      <c r="J2444" s="94">
        <f t="shared" si="267"/>
        <v>0.33430622874312488</v>
      </c>
      <c r="K2444" s="94">
        <f t="shared" si="267"/>
        <v>0.33430622874312488</v>
      </c>
      <c r="L2444" s="94">
        <f t="shared" si="267"/>
        <v>0.33430622874312488</v>
      </c>
      <c r="M2444" s="94">
        <f t="shared" si="267"/>
        <v>0.33430622874312488</v>
      </c>
      <c r="N2444" s="94">
        <f t="shared" si="267"/>
        <v>0.33430622874312488</v>
      </c>
      <c r="O2444" s="94">
        <f t="shared" si="267"/>
        <v>0.33430622874312488</v>
      </c>
      <c r="P2444" s="94">
        <f t="shared" si="267"/>
        <v>0.33430622874312488</v>
      </c>
      <c r="Q2444" s="94">
        <f t="shared" si="267"/>
        <v>0.33430622874312488</v>
      </c>
      <c r="R2444" s="94">
        <f t="shared" si="267"/>
        <v>0.33430622874312488</v>
      </c>
      <c r="S2444" s="93">
        <f>(1+H2444)^((5-Dashboard!$F$9)*3/12)</f>
        <v>1.0747658989887223</v>
      </c>
      <c r="T2444" s="93">
        <f t="shared" si="269"/>
        <v>1.4340668334613564</v>
      </c>
      <c r="U2444" s="93">
        <f t="shared" si="269"/>
        <v>1.9134843083214175</v>
      </c>
      <c r="V2444" s="93">
        <f t="shared" si="269"/>
        <v>2.5531740311954971</v>
      </c>
      <c r="W2444" s="93">
        <f t="shared" si="269"/>
        <v>3.4067160128893454</v>
      </c>
      <c r="X2444" s="93">
        <f t="shared" si="269"/>
        <v>4.5456023955571974</v>
      </c>
      <c r="Y2444" s="93">
        <f t="shared" si="268"/>
        <v>6.0652255897816385</v>
      </c>
      <c r="Z2444" s="93">
        <f t="shared" si="268"/>
        <v>8.0928682831778342</v>
      </c>
      <c r="AA2444" s="93">
        <f t="shared" si="268"/>
        <v>10.798364558641863</v>
      </c>
      <c r="AB2444" s="93">
        <f t="shared" si="268"/>
        <v>14.408325090834841</v>
      </c>
      <c r="AC2444" s="95">
        <f t="shared" si="268"/>
        <v>19.225117914456778</v>
      </c>
      <c r="AE2444" s="96"/>
    </row>
    <row r="2445" spans="3:31" ht="24.75" customHeight="1" x14ac:dyDescent="0.25">
      <c r="C2445" s="91">
        <f>ABS(E2445-Dashboard!$F$13)</f>
        <v>29.739518132984657</v>
      </c>
      <c r="D2445" s="92">
        <f t="shared" si="262"/>
        <v>0.33440622874312487</v>
      </c>
      <c r="E2445" s="93" cm="1">
        <f t="array" ref="E2445">SUM('DRE + DCF'!$S$41/TIR!S2445,'DRE + DCF'!$U$41:$AD$41/TIR!T2445:AC2445,TIR!F2445)</f>
        <v>19.770481867015341</v>
      </c>
      <c r="F2445" s="100">
        <f>'DRE + DCF'!$AE$38*'DRE + DCF'!$AE$39*(1+G2445)/(R2445-G2445)/AC2445</f>
        <v>5.0112757383798634</v>
      </c>
      <c r="G2445" s="92">
        <f>R2445*(1-'DRE + DCF'!$AE$39)</f>
        <v>0.20064373724587492</v>
      </c>
      <c r="H2445" s="94">
        <f t="shared" si="266"/>
        <v>0.33440622874312487</v>
      </c>
      <c r="I2445" s="94">
        <f t="shared" si="267"/>
        <v>0.33440622874312487</v>
      </c>
      <c r="J2445" s="94">
        <f t="shared" si="267"/>
        <v>0.33440622874312487</v>
      </c>
      <c r="K2445" s="94">
        <f t="shared" si="267"/>
        <v>0.33440622874312487</v>
      </c>
      <c r="L2445" s="94">
        <f t="shared" si="267"/>
        <v>0.33440622874312487</v>
      </c>
      <c r="M2445" s="94">
        <f t="shared" si="267"/>
        <v>0.33440622874312487</v>
      </c>
      <c r="N2445" s="94">
        <f t="shared" si="267"/>
        <v>0.33440622874312487</v>
      </c>
      <c r="O2445" s="94">
        <f t="shared" si="267"/>
        <v>0.33440622874312487</v>
      </c>
      <c r="P2445" s="94">
        <f t="shared" si="267"/>
        <v>0.33440622874312487</v>
      </c>
      <c r="Q2445" s="94">
        <f t="shared" si="267"/>
        <v>0.33440622874312487</v>
      </c>
      <c r="R2445" s="94">
        <f t="shared" si="267"/>
        <v>0.33440622874312487</v>
      </c>
      <c r="S2445" s="93">
        <f>(1+H2445)^((5-Dashboard!$F$9)*3/12)</f>
        <v>1.0747860355898902</v>
      </c>
      <c r="T2445" s="93">
        <f t="shared" si="269"/>
        <v>1.4342011804572794</v>
      </c>
      <c r="U2445" s="93">
        <f t="shared" si="269"/>
        <v>1.9138069884729361</v>
      </c>
      <c r="V2445" s="93">
        <f t="shared" si="269"/>
        <v>2.5537959660304077</v>
      </c>
      <c r="W2445" s="93">
        <f t="shared" si="269"/>
        <v>3.4078012440100416</v>
      </c>
      <c r="X2445" s="93">
        <f t="shared" si="269"/>
        <v>4.5473912063255693</v>
      </c>
      <c r="Y2445" s="93">
        <f t="shared" si="268"/>
        <v>6.0680671502525518</v>
      </c>
      <c r="Z2445" s="93">
        <f t="shared" si="268"/>
        <v>8.0972666017285491</v>
      </c>
      <c r="AA2445" s="93">
        <f t="shared" si="268"/>
        <v>10.805042989140251</v>
      </c>
      <c r="AB2445" s="93">
        <f t="shared" si="268"/>
        <v>14.418316666545984</v>
      </c>
      <c r="AC2445" s="95">
        <f t="shared" si="268"/>
        <v>19.239891567829769</v>
      </c>
      <c r="AE2445" s="96"/>
    </row>
    <row r="2446" spans="3:31" ht="24.75" customHeight="1" x14ac:dyDescent="0.25">
      <c r="C2446" s="91">
        <f>ABS(E2446-Dashboard!$F$13)</f>
        <v>29.749031555225756</v>
      </c>
      <c r="D2446" s="92">
        <f t="shared" si="262"/>
        <v>0.33450622874312486</v>
      </c>
      <c r="E2446" s="93" cm="1">
        <f t="array" ref="E2446">SUM('DRE + DCF'!$S$41/TIR!S2446,'DRE + DCF'!$U$41:$AD$41/TIR!T2446:AC2446,TIR!F2446)</f>
        <v>19.760968444774242</v>
      </c>
      <c r="F2446" s="100">
        <f>'DRE + DCF'!$AE$38*'DRE + DCF'!$AE$39*(1+G2446)/(R2446-G2446)/AC2446</f>
        <v>5.0061812410043682</v>
      </c>
      <c r="G2446" s="92">
        <f>R2446*(1-'DRE + DCF'!$AE$39)</f>
        <v>0.2007037372458749</v>
      </c>
      <c r="H2446" s="94">
        <f t="shared" si="266"/>
        <v>0.33450622874312486</v>
      </c>
      <c r="I2446" s="94">
        <f t="shared" si="267"/>
        <v>0.33450622874312486</v>
      </c>
      <c r="J2446" s="94">
        <f t="shared" si="267"/>
        <v>0.33450622874312486</v>
      </c>
      <c r="K2446" s="94">
        <f t="shared" si="267"/>
        <v>0.33450622874312486</v>
      </c>
      <c r="L2446" s="94">
        <f t="shared" si="267"/>
        <v>0.33450622874312486</v>
      </c>
      <c r="M2446" s="94">
        <f t="shared" si="267"/>
        <v>0.33450622874312486</v>
      </c>
      <c r="N2446" s="94">
        <f t="shared" si="267"/>
        <v>0.33450622874312486</v>
      </c>
      <c r="O2446" s="94">
        <f t="shared" si="267"/>
        <v>0.33450622874312486</v>
      </c>
      <c r="P2446" s="94">
        <f t="shared" si="267"/>
        <v>0.33450622874312486</v>
      </c>
      <c r="Q2446" s="94">
        <f t="shared" si="267"/>
        <v>0.33450622874312486</v>
      </c>
      <c r="R2446" s="94">
        <f t="shared" si="267"/>
        <v>0.33450622874312486</v>
      </c>
      <c r="S2446" s="93">
        <f>(1+H2446)^((5-Dashboard!$F$9)*3/12)</f>
        <v>1.0748061710593169</v>
      </c>
      <c r="T2446" s="93">
        <f t="shared" si="269"/>
        <v>1.434335529970207</v>
      </c>
      <c r="U2446" s="93">
        <f t="shared" si="269"/>
        <v>1.9141296988528123</v>
      </c>
      <c r="V2446" s="93">
        <f t="shared" si="269"/>
        <v>2.55441800574128</v>
      </c>
      <c r="W2446" s="93">
        <f t="shared" si="269"/>
        <v>3.4088867394753293</v>
      </c>
      <c r="X2446" s="93">
        <f t="shared" si="269"/>
        <v>4.5491805869096691</v>
      </c>
      <c r="Y2446" s="93">
        <f t="shared" si="268"/>
        <v>6.0709098289082579</v>
      </c>
      <c r="Z2446" s="93">
        <f t="shared" si="268"/>
        <v>8.1016669808159278</v>
      </c>
      <c r="AA2446" s="93">
        <f t="shared" si="268"/>
        <v>10.811725049101362</v>
      </c>
      <c r="AB2446" s="93">
        <f t="shared" si="268"/>
        <v>14.428314421483835</v>
      </c>
      <c r="AC2446" s="95">
        <f t="shared" si="268"/>
        <v>19.254675465734433</v>
      </c>
      <c r="AE2446" s="96"/>
    </row>
    <row r="2447" spans="3:31" ht="24.75" customHeight="1" x14ac:dyDescent="0.25">
      <c r="C2447" s="91">
        <f>ABS(E2447-Dashboard!$F$13)</f>
        <v>29.758536791941332</v>
      </c>
      <c r="D2447" s="92">
        <f t="shared" ref="D2447:D2510" si="270">D2446+0.0001</f>
        <v>0.33460622874312484</v>
      </c>
      <c r="E2447" s="93" cm="1">
        <f t="array" ref="E2447">SUM('DRE + DCF'!$S$41/TIR!S2447,'DRE + DCF'!$U$41:$AD$41/TIR!T2447:AC2447,TIR!F2447)</f>
        <v>19.751463208058667</v>
      </c>
      <c r="F2447" s="100">
        <f>'DRE + DCF'!$AE$38*'DRE + DCF'!$AE$39*(1+G2447)/(R2447-G2447)/AC2447</f>
        <v>5.0010926450269153</v>
      </c>
      <c r="G2447" s="92">
        <f>R2447*(1-'DRE + DCF'!$AE$39)</f>
        <v>0.2007637372458749</v>
      </c>
      <c r="H2447" s="94">
        <f t="shared" si="266"/>
        <v>0.33460622874312484</v>
      </c>
      <c r="I2447" s="94">
        <f t="shared" si="267"/>
        <v>0.33460622874312484</v>
      </c>
      <c r="J2447" s="94">
        <f t="shared" si="267"/>
        <v>0.33460622874312484</v>
      </c>
      <c r="K2447" s="94">
        <f t="shared" si="267"/>
        <v>0.33460622874312484</v>
      </c>
      <c r="L2447" s="94">
        <f t="shared" si="267"/>
        <v>0.33460622874312484</v>
      </c>
      <c r="M2447" s="94">
        <f t="shared" si="267"/>
        <v>0.33460622874312484</v>
      </c>
      <c r="N2447" s="94">
        <f t="shared" si="267"/>
        <v>0.33460622874312484</v>
      </c>
      <c r="O2447" s="94">
        <f t="shared" si="267"/>
        <v>0.33460622874312484</v>
      </c>
      <c r="P2447" s="94">
        <f t="shared" si="267"/>
        <v>0.33460622874312484</v>
      </c>
      <c r="Q2447" s="94">
        <f t="shared" ref="I2447:R2473" si="271">$D2447</f>
        <v>0.33460622874312484</v>
      </c>
      <c r="R2447" s="94">
        <f t="shared" si="271"/>
        <v>0.33460622874312484</v>
      </c>
      <c r="S2447" s="93">
        <f>(1+H2447)^((5-Dashboard!$F$9)*3/12)</f>
        <v>1.0748263053971503</v>
      </c>
      <c r="T2447" s="93">
        <f t="shared" si="269"/>
        <v>1.434469881999997</v>
      </c>
      <c r="U2447" s="93">
        <f t="shared" si="269"/>
        <v>1.9144524394616114</v>
      </c>
      <c r="V2447" s="93">
        <f t="shared" si="269"/>
        <v>2.5550401503379367</v>
      </c>
      <c r="W2447" s="93">
        <f t="shared" si="269"/>
        <v>3.4099724993297804</v>
      </c>
      <c r="X2447" s="93">
        <f t="shared" si="269"/>
        <v>4.5509705374482863</v>
      </c>
      <c r="Y2447" s="93">
        <f t="shared" si="268"/>
        <v>6.0737536261049296</v>
      </c>
      <c r="Z2447" s="93">
        <f t="shared" si="268"/>
        <v>8.1060694212507798</v>
      </c>
      <c r="AA2447" s="93">
        <f t="shared" si="268"/>
        <v>10.818410740225469</v>
      </c>
      <c r="AB2447" s="93">
        <f t="shared" si="268"/>
        <v>14.438318359006431</v>
      </c>
      <c r="AC2447" s="95">
        <f t="shared" si="268"/>
        <v>19.269469614506196</v>
      </c>
      <c r="AE2447" s="96"/>
    </row>
    <row r="2448" spans="3:31" ht="24.75" customHeight="1" x14ac:dyDescent="0.25">
      <c r="C2448" s="91">
        <f>ABS(E2448-Dashboard!$F$13)</f>
        <v>29.768033852440311</v>
      </c>
      <c r="D2448" s="92">
        <f t="shared" si="270"/>
        <v>0.33470622874312483</v>
      </c>
      <c r="E2448" s="93" cm="1">
        <f t="array" ref="E2448">SUM('DRE + DCF'!$S$41/TIR!S2448,'DRE + DCF'!$U$41:$AD$41/TIR!T2448:AC2448,TIR!F2448)</f>
        <v>19.741966147559687</v>
      </c>
      <c r="F2448" s="100">
        <f>'DRE + DCF'!$AE$38*'DRE + DCF'!$AE$39*(1+G2448)/(R2448-G2448)/AC2448</f>
        <v>4.9960099426711553</v>
      </c>
      <c r="G2448" s="92">
        <f>R2448*(1-'DRE + DCF'!$AE$39)</f>
        <v>0.20082373724587491</v>
      </c>
      <c r="H2448" s="94">
        <f t="shared" si="266"/>
        <v>0.33470622874312483</v>
      </c>
      <c r="I2448" s="94">
        <f t="shared" si="271"/>
        <v>0.33470622874312483</v>
      </c>
      <c r="J2448" s="94">
        <f t="shared" si="271"/>
        <v>0.33470622874312483</v>
      </c>
      <c r="K2448" s="94">
        <f t="shared" si="271"/>
        <v>0.33470622874312483</v>
      </c>
      <c r="L2448" s="94">
        <f t="shared" si="271"/>
        <v>0.33470622874312483</v>
      </c>
      <c r="M2448" s="94">
        <f t="shared" si="271"/>
        <v>0.33470622874312483</v>
      </c>
      <c r="N2448" s="94">
        <f t="shared" si="271"/>
        <v>0.33470622874312483</v>
      </c>
      <c r="O2448" s="94">
        <f t="shared" si="271"/>
        <v>0.33470622874312483</v>
      </c>
      <c r="P2448" s="94">
        <f t="shared" si="271"/>
        <v>0.33470622874312483</v>
      </c>
      <c r="Q2448" s="94">
        <f t="shared" si="271"/>
        <v>0.33470622874312483</v>
      </c>
      <c r="R2448" s="94">
        <f t="shared" si="271"/>
        <v>0.33470622874312483</v>
      </c>
      <c r="S2448" s="93">
        <f>(1+H2448)^((5-Dashboard!$F$9)*3/12)</f>
        <v>1.0748464386035395</v>
      </c>
      <c r="T2448" s="93">
        <f t="shared" si="269"/>
        <v>1.4346042365465088</v>
      </c>
      <c r="U2448" s="93">
        <f t="shared" si="269"/>
        <v>1.9147752102999005</v>
      </c>
      <c r="V2448" s="93">
        <f t="shared" si="269"/>
        <v>2.5556623998302039</v>
      </c>
      <c r="W2448" s="93">
        <f t="shared" si="269"/>
        <v>3.4110585236179753</v>
      </c>
      <c r="X2448" s="93">
        <f t="shared" si="269"/>
        <v>4.5527610580802387</v>
      </c>
      <c r="Y2448" s="93">
        <f t="shared" si="268"/>
        <v>6.076598542198834</v>
      </c>
      <c r="Z2448" s="93">
        <f t="shared" si="268"/>
        <v>8.1104739238441752</v>
      </c>
      <c r="AA2448" s="93">
        <f t="shared" si="268"/>
        <v>10.825100064213514</v>
      </c>
      <c r="AB2448" s="93">
        <f t="shared" si="268"/>
        <v>14.448328482473377</v>
      </c>
      <c r="AC2448" s="95">
        <f t="shared" si="268"/>
        <v>19.284274020483917</v>
      </c>
      <c r="AE2448" s="96"/>
    </row>
    <row r="2449" spans="3:31" ht="24.75" customHeight="1" x14ac:dyDescent="0.25">
      <c r="C2449" s="91">
        <f>ABS(E2449-Dashboard!$F$13)</f>
        <v>29.777522746018775</v>
      </c>
      <c r="D2449" s="92">
        <f t="shared" si="270"/>
        <v>0.33480622874312482</v>
      </c>
      <c r="E2449" s="93" cm="1">
        <f t="array" ref="E2449">SUM('DRE + DCF'!$S$41/TIR!S2449,'DRE + DCF'!$U$41:$AD$41/TIR!T2449:AC2449,TIR!F2449)</f>
        <v>19.732477253981223</v>
      </c>
      <c r="F2449" s="100">
        <f>'DRE + DCF'!$AE$38*'DRE + DCF'!$AE$39*(1+G2449)/(R2449-G2449)/AC2449</f>
        <v>4.9909331261723704</v>
      </c>
      <c r="G2449" s="92">
        <f>R2449*(1-'DRE + DCF'!$AE$39)</f>
        <v>0.20088373724587488</v>
      </c>
      <c r="H2449" s="94">
        <f t="shared" si="266"/>
        <v>0.33480622874312482</v>
      </c>
      <c r="I2449" s="94">
        <f t="shared" si="271"/>
        <v>0.33480622874312482</v>
      </c>
      <c r="J2449" s="94">
        <f t="shared" si="271"/>
        <v>0.33480622874312482</v>
      </c>
      <c r="K2449" s="94">
        <f t="shared" si="271"/>
        <v>0.33480622874312482</v>
      </c>
      <c r="L2449" s="94">
        <f t="shared" si="271"/>
        <v>0.33480622874312482</v>
      </c>
      <c r="M2449" s="94">
        <f t="shared" si="271"/>
        <v>0.33480622874312482</v>
      </c>
      <c r="N2449" s="94">
        <f t="shared" si="271"/>
        <v>0.33480622874312482</v>
      </c>
      <c r="O2449" s="94">
        <f t="shared" si="271"/>
        <v>0.33480622874312482</v>
      </c>
      <c r="P2449" s="94">
        <f t="shared" si="271"/>
        <v>0.33480622874312482</v>
      </c>
      <c r="Q2449" s="94">
        <f t="shared" si="271"/>
        <v>0.33480622874312482</v>
      </c>
      <c r="R2449" s="94">
        <f t="shared" si="271"/>
        <v>0.33480622874312482</v>
      </c>
      <c r="S2449" s="93">
        <f>(1+H2449)^((5-Dashboard!$F$9)*3/12)</f>
        <v>1.0748665706786324</v>
      </c>
      <c r="T2449" s="93">
        <f t="shared" si="269"/>
        <v>1.4347385936096009</v>
      </c>
      <c r="U2449" s="93">
        <f t="shared" si="269"/>
        <v>1.9150980113682461</v>
      </c>
      <c r="V2449" s="93">
        <f t="shared" si="269"/>
        <v>2.5562847542279066</v>
      </c>
      <c r="W2449" s="93">
        <f t="shared" si="269"/>
        <v>3.4121448123844975</v>
      </c>
      <c r="X2449" s="93">
        <f t="shared" si="269"/>
        <v>4.5545521489443681</v>
      </c>
      <c r="Y2449" s="93">
        <f t="shared" si="268"/>
        <v>6.0794445775463268</v>
      </c>
      <c r="Z2449" s="93">
        <f t="shared" si="268"/>
        <v>8.1148804894074527</v>
      </c>
      <c r="AA2449" s="93">
        <f t="shared" si="268"/>
        <v>10.831793022767124</v>
      </c>
      <c r="AB2449" s="93">
        <f t="shared" si="268"/>
        <v>14.458344795245878</v>
      </c>
      <c r="AC2449" s="95">
        <f t="shared" si="268"/>
        <v>19.299088690009938</v>
      </c>
      <c r="AE2449" s="96"/>
    </row>
    <row r="2450" spans="3:31" ht="24.75" customHeight="1" x14ac:dyDescent="0.25">
      <c r="C2450" s="91">
        <f>ABS(E2450-Dashboard!$F$13)</f>
        <v>29.787003481959918</v>
      </c>
      <c r="D2450" s="92">
        <f t="shared" si="270"/>
        <v>0.33490622874312481</v>
      </c>
      <c r="E2450" s="93" cm="1">
        <f t="array" ref="E2450">SUM('DRE + DCF'!$S$41/TIR!S2450,'DRE + DCF'!$U$41:$AD$41/TIR!T2450:AC2450,TIR!F2450)</f>
        <v>19.72299651804008</v>
      </c>
      <c r="F2450" s="100">
        <f>'DRE + DCF'!$AE$38*'DRE + DCF'!$AE$39*(1+G2450)/(R2450-G2450)/AC2450</f>
        <v>4.9858621877774869</v>
      </c>
      <c r="G2450" s="92">
        <f>R2450*(1-'DRE + DCF'!$AE$39)</f>
        <v>0.20094373724587489</v>
      </c>
      <c r="H2450" s="94">
        <f t="shared" si="266"/>
        <v>0.33490622874312481</v>
      </c>
      <c r="I2450" s="94">
        <f t="shared" si="271"/>
        <v>0.33490622874312481</v>
      </c>
      <c r="J2450" s="94">
        <f t="shared" si="271"/>
        <v>0.33490622874312481</v>
      </c>
      <c r="K2450" s="94">
        <f t="shared" si="271"/>
        <v>0.33490622874312481</v>
      </c>
      <c r="L2450" s="94">
        <f t="shared" si="271"/>
        <v>0.33490622874312481</v>
      </c>
      <c r="M2450" s="94">
        <f t="shared" si="271"/>
        <v>0.33490622874312481</v>
      </c>
      <c r="N2450" s="94">
        <f t="shared" si="271"/>
        <v>0.33490622874312481</v>
      </c>
      <c r="O2450" s="94">
        <f t="shared" si="271"/>
        <v>0.33490622874312481</v>
      </c>
      <c r="P2450" s="94">
        <f t="shared" si="271"/>
        <v>0.33490622874312481</v>
      </c>
      <c r="Q2450" s="94">
        <f t="shared" si="271"/>
        <v>0.33490622874312481</v>
      </c>
      <c r="R2450" s="94">
        <f t="shared" si="271"/>
        <v>0.33490622874312481</v>
      </c>
      <c r="S2450" s="93">
        <f>(1+H2450)^((5-Dashboard!$F$9)*3/12)</f>
        <v>1.0748867016225774</v>
      </c>
      <c r="T2450" s="93">
        <f t="shared" si="269"/>
        <v>1.4348729531891313</v>
      </c>
      <c r="U2450" s="93">
        <f t="shared" si="269"/>
        <v>1.9154208426672135</v>
      </c>
      <c r="V2450" s="93">
        <f t="shared" si="269"/>
        <v>2.5569072135408679</v>
      </c>
      <c r="W2450" s="93">
        <f t="shared" si="269"/>
        <v>3.4132313656739317</v>
      </c>
      <c r="X2450" s="93">
        <f t="shared" si="269"/>
        <v>4.5563438101795342</v>
      </c>
      <c r="Y2450" s="93">
        <f t="shared" si="268"/>
        <v>6.0822917325038421</v>
      </c>
      <c r="Z2450" s="93">
        <f t="shared" si="268"/>
        <v>8.1192891187521905</v>
      </c>
      <c r="AA2450" s="93">
        <f t="shared" si="268"/>
        <v>10.838489617588577</v>
      </c>
      <c r="AB2450" s="93">
        <f t="shared" si="268"/>
        <v>14.46836730068668</v>
      </c>
      <c r="AC2450" s="95">
        <f t="shared" si="268"/>
        <v>19.313913629430001</v>
      </c>
      <c r="AE2450" s="96"/>
    </row>
    <row r="2451" spans="3:31" ht="24.75" customHeight="1" x14ac:dyDescent="0.25">
      <c r="C2451" s="91">
        <f>ABS(E2451-Dashboard!$F$13)</f>
        <v>29.796476069534158</v>
      </c>
      <c r="D2451" s="92">
        <f t="shared" si="270"/>
        <v>0.3350062287431248</v>
      </c>
      <c r="E2451" s="93" cm="1">
        <f t="array" ref="E2451">SUM('DRE + DCF'!$S$41/TIR!S2451,'DRE + DCF'!$U$41:$AD$41/TIR!T2451:AC2451,TIR!F2451)</f>
        <v>19.71352393046584</v>
      </c>
      <c r="F2451" s="100">
        <f>'DRE + DCF'!$AE$38*'DRE + DCF'!$AE$39*(1+G2451)/(R2451-G2451)/AC2451</f>
        <v>4.9807971197450289</v>
      </c>
      <c r="G2451" s="92">
        <f>R2451*(1-'DRE + DCF'!$AE$39)</f>
        <v>0.20100373724587486</v>
      </c>
      <c r="H2451" s="94">
        <f t="shared" si="266"/>
        <v>0.3350062287431248</v>
      </c>
      <c r="I2451" s="94">
        <f t="shared" si="271"/>
        <v>0.3350062287431248</v>
      </c>
      <c r="J2451" s="94">
        <f t="shared" si="271"/>
        <v>0.3350062287431248</v>
      </c>
      <c r="K2451" s="94">
        <f t="shared" si="271"/>
        <v>0.3350062287431248</v>
      </c>
      <c r="L2451" s="94">
        <f t="shared" si="271"/>
        <v>0.3350062287431248</v>
      </c>
      <c r="M2451" s="94">
        <f t="shared" si="271"/>
        <v>0.3350062287431248</v>
      </c>
      <c r="N2451" s="94">
        <f t="shared" si="271"/>
        <v>0.3350062287431248</v>
      </c>
      <c r="O2451" s="94">
        <f t="shared" si="271"/>
        <v>0.3350062287431248</v>
      </c>
      <c r="P2451" s="94">
        <f t="shared" si="271"/>
        <v>0.3350062287431248</v>
      </c>
      <c r="Q2451" s="94">
        <f t="shared" si="271"/>
        <v>0.3350062287431248</v>
      </c>
      <c r="R2451" s="94">
        <f t="shared" si="271"/>
        <v>0.3350062287431248</v>
      </c>
      <c r="S2451" s="93">
        <f>(1+H2451)^((5-Dashboard!$F$9)*3/12)</f>
        <v>1.074906831435523</v>
      </c>
      <c r="T2451" s="93">
        <f t="shared" si="269"/>
        <v>1.4350073152849594</v>
      </c>
      <c r="U2451" s="93">
        <f t="shared" si="269"/>
        <v>1.9157437041973699</v>
      </c>
      <c r="V2451" s="93">
        <f t="shared" si="269"/>
        <v>2.5575297777789152</v>
      </c>
      <c r="W2451" s="93">
        <f t="shared" si="269"/>
        <v>3.4143181835308716</v>
      </c>
      <c r="X2451" s="93">
        <f t="shared" si="269"/>
        <v>4.5581360419246248</v>
      </c>
      <c r="Y2451" s="93">
        <f t="shared" si="268"/>
        <v>6.0851400074279072</v>
      </c>
      <c r="Z2451" s="93">
        <f t="shared" si="268"/>
        <v>8.1236998126902407</v>
      </c>
      <c r="AA2451" s="93">
        <f t="shared" si="268"/>
        <v>10.845189850380828</v>
      </c>
      <c r="AB2451" s="93">
        <f t="shared" si="268"/>
        <v>14.478396002160123</v>
      </c>
      <c r="AC2451" s="95">
        <f t="shared" si="268"/>
        <v>19.328748845093319</v>
      </c>
      <c r="AE2451" s="96"/>
    </row>
    <row r="2452" spans="3:31" ht="24.75" customHeight="1" x14ac:dyDescent="0.25">
      <c r="C2452" s="91">
        <f>ABS(E2452-Dashboard!$F$13)</f>
        <v>29.805940517999066</v>
      </c>
      <c r="D2452" s="92">
        <f t="shared" si="270"/>
        <v>0.33510622874312479</v>
      </c>
      <c r="E2452" s="93" cm="1">
        <f t="array" ref="E2452">SUM('DRE + DCF'!$S$41/TIR!S2452,'DRE + DCF'!$U$41:$AD$41/TIR!T2452:AC2452,TIR!F2452)</f>
        <v>19.704059482000932</v>
      </c>
      <c r="F2452" s="100">
        <f>'DRE + DCF'!$AE$38*'DRE + DCF'!$AE$39*(1+G2452)/(R2452-G2452)/AC2452</f>
        <v>4.9757379143451077</v>
      </c>
      <c r="G2452" s="92">
        <f>R2452*(1-'DRE + DCF'!$AE$39)</f>
        <v>0.20106373724587487</v>
      </c>
      <c r="H2452" s="94">
        <f t="shared" si="266"/>
        <v>0.33510622874312479</v>
      </c>
      <c r="I2452" s="94">
        <f t="shared" si="271"/>
        <v>0.33510622874312479</v>
      </c>
      <c r="J2452" s="94">
        <f t="shared" si="271"/>
        <v>0.33510622874312479</v>
      </c>
      <c r="K2452" s="94">
        <f t="shared" si="271"/>
        <v>0.33510622874312479</v>
      </c>
      <c r="L2452" s="94">
        <f t="shared" si="271"/>
        <v>0.33510622874312479</v>
      </c>
      <c r="M2452" s="94">
        <f t="shared" si="271"/>
        <v>0.33510622874312479</v>
      </c>
      <c r="N2452" s="94">
        <f t="shared" si="271"/>
        <v>0.33510622874312479</v>
      </c>
      <c r="O2452" s="94">
        <f t="shared" si="271"/>
        <v>0.33510622874312479</v>
      </c>
      <c r="P2452" s="94">
        <f t="shared" si="271"/>
        <v>0.33510622874312479</v>
      </c>
      <c r="Q2452" s="94">
        <f t="shared" si="271"/>
        <v>0.33510622874312479</v>
      </c>
      <c r="R2452" s="94">
        <f t="shared" si="271"/>
        <v>0.33510622874312479</v>
      </c>
      <c r="S2452" s="93">
        <f>(1+H2452)^((5-Dashboard!$F$9)*3/12)</f>
        <v>1.074926960117617</v>
      </c>
      <c r="T2452" s="93">
        <f t="shared" si="269"/>
        <v>1.435141679896943</v>
      </c>
      <c r="U2452" s="93">
        <f t="shared" si="269"/>
        <v>1.9160665959592804</v>
      </c>
      <c r="V2452" s="93">
        <f t="shared" si="269"/>
        <v>2.5581524469518717</v>
      </c>
      <c r="W2452" s="93">
        <f t="shared" si="269"/>
        <v>3.4154052659999099</v>
      </c>
      <c r="X2452" s="93">
        <f t="shared" si="269"/>
        <v>4.5599288443185486</v>
      </c>
      <c r="Y2452" s="93">
        <f t="shared" si="268"/>
        <v>6.0879894026751327</v>
      </c>
      <c r="Z2452" s="93">
        <f t="shared" si="268"/>
        <v>8.1281125720337055</v>
      </c>
      <c r="AA2452" s="93">
        <f t="shared" si="268"/>
        <v>10.851893722847501</v>
      </c>
      <c r="AB2452" s="93">
        <f t="shared" si="268"/>
        <v>14.488430903032116</v>
      </c>
      <c r="AC2452" s="95">
        <f t="shared" si="268"/>
        <v>19.343594343352553</v>
      </c>
      <c r="AE2452" s="96"/>
    </row>
    <row r="2453" spans="3:31" ht="24.75" customHeight="1" x14ac:dyDescent="0.25">
      <c r="C2453" s="91">
        <f>ABS(E2453-Dashboard!$F$13)</f>
        <v>29.815396836599454</v>
      </c>
      <c r="D2453" s="92">
        <f t="shared" si="270"/>
        <v>0.33520622874312478</v>
      </c>
      <c r="E2453" s="93" cm="1">
        <f t="array" ref="E2453">SUM('DRE + DCF'!$S$41/TIR!S2453,'DRE + DCF'!$U$41:$AD$41/TIR!T2453:AC2453,TIR!F2453)</f>
        <v>19.694603163400544</v>
      </c>
      <c r="F2453" s="100">
        <f>'DRE + DCF'!$AE$38*'DRE + DCF'!$AE$39*(1+G2453)/(R2453-G2453)/AC2453</f>
        <v>4.9706845638594022</v>
      </c>
      <c r="G2453" s="92">
        <f>R2453*(1-'DRE + DCF'!$AE$39)</f>
        <v>0.20112373724587487</v>
      </c>
      <c r="H2453" s="94">
        <f t="shared" si="266"/>
        <v>0.33520622874312478</v>
      </c>
      <c r="I2453" s="94">
        <f t="shared" si="271"/>
        <v>0.33520622874312478</v>
      </c>
      <c r="J2453" s="94">
        <f t="shared" si="271"/>
        <v>0.33520622874312478</v>
      </c>
      <c r="K2453" s="94">
        <f t="shared" si="271"/>
        <v>0.33520622874312478</v>
      </c>
      <c r="L2453" s="94">
        <f t="shared" si="271"/>
        <v>0.33520622874312478</v>
      </c>
      <c r="M2453" s="94">
        <f t="shared" si="271"/>
        <v>0.33520622874312478</v>
      </c>
      <c r="N2453" s="94">
        <f t="shared" si="271"/>
        <v>0.33520622874312478</v>
      </c>
      <c r="O2453" s="94">
        <f t="shared" si="271"/>
        <v>0.33520622874312478</v>
      </c>
      <c r="P2453" s="94">
        <f t="shared" si="271"/>
        <v>0.33520622874312478</v>
      </c>
      <c r="Q2453" s="94">
        <f t="shared" si="271"/>
        <v>0.33520622874312478</v>
      </c>
      <c r="R2453" s="94">
        <f t="shared" si="271"/>
        <v>0.33520622874312478</v>
      </c>
      <c r="S2453" s="93">
        <f>(1+H2453)^((5-Dashboard!$F$9)*3/12)</f>
        <v>1.0749470876690082</v>
      </c>
      <c r="T2453" s="93">
        <f t="shared" si="269"/>
        <v>1.4352760470249415</v>
      </c>
      <c r="U2453" s="93">
        <f t="shared" si="269"/>
        <v>1.916389517953512</v>
      </c>
      <c r="V2453" s="93">
        <f t="shared" si="269"/>
        <v>2.5587752210695633</v>
      </c>
      <c r="W2453" s="93">
        <f t="shared" si="269"/>
        <v>3.416492613125647</v>
      </c>
      <c r="X2453" s="93">
        <f t="shared" si="269"/>
        <v>4.5617222175002388</v>
      </c>
      <c r="Y2453" s="93">
        <f t="shared" si="268"/>
        <v>6.0908399186022182</v>
      </c>
      <c r="Z2453" s="93">
        <f t="shared" si="268"/>
        <v>8.1325273975949486</v>
      </c>
      <c r="AA2453" s="93">
        <f t="shared" si="268"/>
        <v>10.858601236692889</v>
      </c>
      <c r="AB2453" s="93">
        <f t="shared" si="268"/>
        <v>14.498472006670143</v>
      </c>
      <c r="AC2453" s="95">
        <f t="shared" si="268"/>
        <v>19.358450130563806</v>
      </c>
      <c r="AE2453" s="96"/>
    </row>
    <row r="2454" spans="3:31" ht="24.75" customHeight="1" x14ac:dyDescent="0.25">
      <c r="C2454" s="91">
        <f>ABS(E2454-Dashboard!$F$13)</f>
        <v>29.824845034567367</v>
      </c>
      <c r="D2454" s="92">
        <f t="shared" si="270"/>
        <v>0.33530622874312477</v>
      </c>
      <c r="E2454" s="93" cm="1">
        <f t="array" ref="E2454">SUM('DRE + DCF'!$S$41/TIR!S2454,'DRE + DCF'!$U$41:$AD$41/TIR!T2454:AC2454,TIR!F2454)</f>
        <v>19.685154965432631</v>
      </c>
      <c r="F2454" s="100">
        <f>'DRE + DCF'!$AE$38*'DRE + DCF'!$AE$39*(1+G2454)/(R2454-G2454)/AC2454</f>
        <v>4.9656370605811322</v>
      </c>
      <c r="G2454" s="92">
        <f>R2454*(1-'DRE + DCF'!$AE$39)</f>
        <v>0.20118373724587485</v>
      </c>
      <c r="H2454" s="94">
        <f t="shared" si="266"/>
        <v>0.33530622874312477</v>
      </c>
      <c r="I2454" s="94">
        <f t="shared" si="271"/>
        <v>0.33530622874312477</v>
      </c>
      <c r="J2454" s="94">
        <f t="shared" si="271"/>
        <v>0.33530622874312477</v>
      </c>
      <c r="K2454" s="94">
        <f t="shared" si="271"/>
        <v>0.33530622874312477</v>
      </c>
      <c r="L2454" s="94">
        <f t="shared" si="271"/>
        <v>0.33530622874312477</v>
      </c>
      <c r="M2454" s="94">
        <f t="shared" si="271"/>
        <v>0.33530622874312477</v>
      </c>
      <c r="N2454" s="94">
        <f t="shared" si="271"/>
        <v>0.33530622874312477</v>
      </c>
      <c r="O2454" s="94">
        <f t="shared" si="271"/>
        <v>0.33530622874312477</v>
      </c>
      <c r="P2454" s="94">
        <f t="shared" si="271"/>
        <v>0.33530622874312477</v>
      </c>
      <c r="Q2454" s="94">
        <f t="shared" si="271"/>
        <v>0.33530622874312477</v>
      </c>
      <c r="R2454" s="94">
        <f t="shared" si="271"/>
        <v>0.33530622874312477</v>
      </c>
      <c r="S2454" s="93">
        <f>(1+H2454)^((5-Dashboard!$F$9)*3/12)</f>
        <v>1.0749672140898443</v>
      </c>
      <c r="T2454" s="93">
        <f t="shared" si="269"/>
        <v>1.4354104166688133</v>
      </c>
      <c r="U2454" s="93">
        <f t="shared" si="269"/>
        <v>1.9167124701806304</v>
      </c>
      <c r="V2454" s="93">
        <f t="shared" si="269"/>
        <v>2.5593981001418165</v>
      </c>
      <c r="W2454" s="93">
        <f t="shared" si="269"/>
        <v>3.4175802249526872</v>
      </c>
      <c r="X2454" s="93">
        <f t="shared" si="269"/>
        <v>4.5635161616086526</v>
      </c>
      <c r="Y2454" s="93">
        <f t="shared" si="268"/>
        <v>6.0936915555659503</v>
      </c>
      <c r="Z2454" s="93">
        <f t="shared" si="268"/>
        <v>8.1369442901865945</v>
      </c>
      <c r="AA2454" s="93">
        <f t="shared" si="268"/>
        <v>10.865312393621963</v>
      </c>
      <c r="AB2454" s="93">
        <f t="shared" si="268"/>
        <v>14.508519316443277</v>
      </c>
      <c r="AC2454" s="95">
        <f t="shared" si="268"/>
        <v>19.37331621308665</v>
      </c>
      <c r="AE2454" s="96"/>
    </row>
    <row r="2455" spans="3:31" ht="24.75" customHeight="1" x14ac:dyDescent="0.25">
      <c r="C2455" s="91">
        <f>ABS(E2455-Dashboard!$F$13)</f>
        <v>29.8342851211221</v>
      </c>
      <c r="D2455" s="92">
        <f t="shared" si="270"/>
        <v>0.33540622874312476</v>
      </c>
      <c r="E2455" s="93" cm="1">
        <f t="array" ref="E2455">SUM('DRE + DCF'!$S$41/TIR!S2455,'DRE + DCF'!$U$41:$AD$41/TIR!T2455:AC2455,TIR!F2455)</f>
        <v>19.675714878877898</v>
      </c>
      <c r="F2455" s="100">
        <f>'DRE + DCF'!$AE$38*'DRE + DCF'!$AE$39*(1+G2455)/(R2455-G2455)/AC2455</f>
        <v>4.9605953968150533</v>
      </c>
      <c r="G2455" s="92">
        <f>R2455*(1-'DRE + DCF'!$AE$39)</f>
        <v>0.20124373724587485</v>
      </c>
      <c r="H2455" s="94">
        <f t="shared" si="266"/>
        <v>0.33540622874312476</v>
      </c>
      <c r="I2455" s="94">
        <f t="shared" si="271"/>
        <v>0.33540622874312476</v>
      </c>
      <c r="J2455" s="94">
        <f t="shared" si="271"/>
        <v>0.33540622874312476</v>
      </c>
      <c r="K2455" s="94">
        <f t="shared" si="271"/>
        <v>0.33540622874312476</v>
      </c>
      <c r="L2455" s="94">
        <f t="shared" si="271"/>
        <v>0.33540622874312476</v>
      </c>
      <c r="M2455" s="94">
        <f t="shared" si="271"/>
        <v>0.33540622874312476</v>
      </c>
      <c r="N2455" s="94">
        <f t="shared" si="271"/>
        <v>0.33540622874312476</v>
      </c>
      <c r="O2455" s="94">
        <f t="shared" si="271"/>
        <v>0.33540622874312476</v>
      </c>
      <c r="P2455" s="94">
        <f t="shared" si="271"/>
        <v>0.33540622874312476</v>
      </c>
      <c r="Q2455" s="94">
        <f t="shared" si="271"/>
        <v>0.33540622874312476</v>
      </c>
      <c r="R2455" s="94">
        <f t="shared" si="271"/>
        <v>0.33540622874312476</v>
      </c>
      <c r="S2455" s="93">
        <f>(1+H2455)^((5-Dashboard!$F$9)*3/12)</f>
        <v>1.0749873393802736</v>
      </c>
      <c r="T2455" s="93">
        <f t="shared" si="269"/>
        <v>1.4355447888284167</v>
      </c>
      <c r="U2455" s="93">
        <f t="shared" si="269"/>
        <v>1.9170354526412015</v>
      </c>
      <c r="V2455" s="93">
        <f t="shared" si="269"/>
        <v>2.5600210841784561</v>
      </c>
      <c r="W2455" s="93">
        <f t="shared" si="269"/>
        <v>3.4186681015256375</v>
      </c>
      <c r="X2455" s="93">
        <f t="shared" si="269"/>
        <v>4.5653106767827696</v>
      </c>
      <c r="Y2455" s="93">
        <f t="shared" si="268"/>
        <v>6.096544313923201</v>
      </c>
      <c r="Z2455" s="93">
        <f t="shared" si="268"/>
        <v>8.1413632506215219</v>
      </c>
      <c r="AA2455" s="93">
        <f t="shared" si="268"/>
        <v>10.872027195340355</v>
      </c>
      <c r="AB2455" s="93">
        <f t="shared" si="268"/>
        <v>14.518572835722155</v>
      </c>
      <c r="AC2455" s="95">
        <f t="shared" si="268"/>
        <v>19.3881925972841</v>
      </c>
      <c r="AE2455" s="96"/>
    </row>
    <row r="2456" spans="3:31" ht="24.75" customHeight="1" x14ac:dyDescent="0.25">
      <c r="C2456" s="91">
        <f>ABS(E2456-Dashboard!$F$13)</f>
        <v>29.843717105470237</v>
      </c>
      <c r="D2456" s="92">
        <f t="shared" si="270"/>
        <v>0.33550622874312475</v>
      </c>
      <c r="E2456" s="93" cm="1">
        <f t="array" ref="E2456">SUM('DRE + DCF'!$S$41/TIR!S2456,'DRE + DCF'!$U$41:$AD$41/TIR!T2456:AC2456,TIR!F2456)</f>
        <v>19.666282894529761</v>
      </c>
      <c r="F2456" s="100">
        <f>'DRE + DCF'!$AE$38*'DRE + DCF'!$AE$39*(1+G2456)/(R2456-G2456)/AC2456</f>
        <v>4.955559564877424</v>
      </c>
      <c r="G2456" s="92">
        <f>R2456*(1-'DRE + DCF'!$AE$39)</f>
        <v>0.20130373724587483</v>
      </c>
      <c r="H2456" s="94">
        <f t="shared" si="266"/>
        <v>0.33550622874312475</v>
      </c>
      <c r="I2456" s="94">
        <f t="shared" si="271"/>
        <v>0.33550622874312475</v>
      </c>
      <c r="J2456" s="94">
        <f t="shared" si="271"/>
        <v>0.33550622874312475</v>
      </c>
      <c r="K2456" s="94">
        <f t="shared" si="271"/>
        <v>0.33550622874312475</v>
      </c>
      <c r="L2456" s="94">
        <f t="shared" si="271"/>
        <v>0.33550622874312475</v>
      </c>
      <c r="M2456" s="94">
        <f t="shared" si="271"/>
        <v>0.33550622874312475</v>
      </c>
      <c r="N2456" s="94">
        <f t="shared" si="271"/>
        <v>0.33550622874312475</v>
      </c>
      <c r="O2456" s="94">
        <f t="shared" si="271"/>
        <v>0.33550622874312475</v>
      </c>
      <c r="P2456" s="94">
        <f t="shared" si="271"/>
        <v>0.33550622874312475</v>
      </c>
      <c r="Q2456" s="94">
        <f t="shared" si="271"/>
        <v>0.33550622874312475</v>
      </c>
      <c r="R2456" s="94">
        <f t="shared" si="271"/>
        <v>0.33550622874312475</v>
      </c>
      <c r="S2456" s="93">
        <f>(1+H2456)^((5-Dashboard!$F$9)*3/12)</f>
        <v>1.0750074635404445</v>
      </c>
      <c r="T2456" s="93">
        <f t="shared" si="269"/>
        <v>1.4356791635036112</v>
      </c>
      <c r="U2456" s="93">
        <f t="shared" si="269"/>
        <v>1.9173584653357918</v>
      </c>
      <c r="V2456" s="93">
        <f t="shared" si="269"/>
        <v>2.5606441731893086</v>
      </c>
      <c r="W2456" s="93">
        <f t="shared" si="269"/>
        <v>3.4197562428891102</v>
      </c>
      <c r="X2456" s="93">
        <f t="shared" si="269"/>
        <v>4.5671057631615932</v>
      </c>
      <c r="Y2456" s="93">
        <f t="shared" si="268"/>
        <v>6.0993981940309299</v>
      </c>
      <c r="Z2456" s="93">
        <f t="shared" si="268"/>
        <v>8.1457842797128723</v>
      </c>
      <c r="AA2456" s="93">
        <f t="shared" si="268"/>
        <v>10.878745643554369</v>
      </c>
      <c r="AB2456" s="93">
        <f t="shared" si="268"/>
        <v>14.528632567878994</v>
      </c>
      <c r="AC2456" s="95">
        <f t="shared" si="268"/>
        <v>19.403079289522616</v>
      </c>
      <c r="AE2456" s="96"/>
    </row>
    <row r="2457" spans="3:31" ht="24.75" customHeight="1" x14ac:dyDescent="0.25">
      <c r="C2457" s="91">
        <f>ABS(E2457-Dashboard!$F$13)</f>
        <v>29.853140996805649</v>
      </c>
      <c r="D2457" s="92">
        <f t="shared" si="270"/>
        <v>0.33560622874312473</v>
      </c>
      <c r="E2457" s="93" cm="1">
        <f t="array" ref="E2457">SUM('DRE + DCF'!$S$41/TIR!S2457,'DRE + DCF'!$U$41:$AD$41/TIR!T2457:AC2457,TIR!F2457)</f>
        <v>19.656859003194349</v>
      </c>
      <c r="F2457" s="100">
        <f>'DRE + DCF'!$AE$38*'DRE + DCF'!$AE$39*(1+G2457)/(R2457-G2457)/AC2457</f>
        <v>4.9505295570959955</v>
      </c>
      <c r="G2457" s="92">
        <f>R2457*(1-'DRE + DCF'!$AE$39)</f>
        <v>0.20136373724587484</v>
      </c>
      <c r="H2457" s="94">
        <f t="shared" si="266"/>
        <v>0.33560622874312473</v>
      </c>
      <c r="I2457" s="94">
        <f t="shared" si="271"/>
        <v>0.33560622874312473</v>
      </c>
      <c r="J2457" s="94">
        <f t="shared" si="271"/>
        <v>0.33560622874312473</v>
      </c>
      <c r="K2457" s="94">
        <f t="shared" si="271"/>
        <v>0.33560622874312473</v>
      </c>
      <c r="L2457" s="94">
        <f t="shared" si="271"/>
        <v>0.33560622874312473</v>
      </c>
      <c r="M2457" s="94">
        <f t="shared" si="271"/>
        <v>0.33560622874312473</v>
      </c>
      <c r="N2457" s="94">
        <f t="shared" si="271"/>
        <v>0.33560622874312473</v>
      </c>
      <c r="O2457" s="94">
        <f t="shared" si="271"/>
        <v>0.33560622874312473</v>
      </c>
      <c r="P2457" s="94">
        <f t="shared" si="271"/>
        <v>0.33560622874312473</v>
      </c>
      <c r="Q2457" s="94">
        <f t="shared" si="271"/>
        <v>0.33560622874312473</v>
      </c>
      <c r="R2457" s="94">
        <f t="shared" si="271"/>
        <v>0.33560622874312473</v>
      </c>
      <c r="S2457" s="93">
        <f>(1+H2457)^((5-Dashboard!$F$9)*3/12)</f>
        <v>1.0750275865705048</v>
      </c>
      <c r="T2457" s="93">
        <f t="shared" si="269"/>
        <v>1.4358135406942549</v>
      </c>
      <c r="U2457" s="93">
        <f t="shared" si="269"/>
        <v>1.917681508264967</v>
      </c>
      <c r="V2457" s="93">
        <f t="shared" si="269"/>
        <v>2.5612673671841999</v>
      </c>
      <c r="W2457" s="93">
        <f t="shared" si="269"/>
        <v>3.4208446490877211</v>
      </c>
      <c r="X2457" s="93">
        <f t="shared" si="269"/>
        <v>4.5689014208841492</v>
      </c>
      <c r="Y2457" s="93">
        <f t="shared" si="268"/>
        <v>6.102253196246183</v>
      </c>
      <c r="Z2457" s="93">
        <f t="shared" si="268"/>
        <v>8.1502073782740432</v>
      </c>
      <c r="AA2457" s="93">
        <f t="shared" si="268"/>
        <v>10.885467739970984</v>
      </c>
      <c r="AB2457" s="93">
        <f t="shared" si="268"/>
        <v>14.538698516287591</v>
      </c>
      <c r="AC2457" s="95">
        <f t="shared" si="268"/>
        <v>19.417976296172132</v>
      </c>
      <c r="AE2457" s="96"/>
    </row>
    <row r="2458" spans="3:31" ht="24.75" customHeight="1" x14ac:dyDescent="0.25">
      <c r="C2458" s="91">
        <f>ABS(E2458-Dashboard!$F$13)</f>
        <v>29.862556804309534</v>
      </c>
      <c r="D2458" s="92">
        <f t="shared" si="270"/>
        <v>0.33570622874312472</v>
      </c>
      <c r="E2458" s="93" cm="1">
        <f t="array" ref="E2458">SUM('DRE + DCF'!$S$41/TIR!S2458,'DRE + DCF'!$U$41:$AD$41/TIR!T2458:AC2458,TIR!F2458)</f>
        <v>19.647443195690464</v>
      </c>
      <c r="F2458" s="100">
        <f>'DRE + DCF'!$AE$38*'DRE + DCF'!$AE$39*(1+G2458)/(R2458-G2458)/AC2458</f>
        <v>4.945505365809983</v>
      </c>
      <c r="G2458" s="92">
        <f>R2458*(1-'DRE + DCF'!$AE$39)</f>
        <v>0.20142373724587484</v>
      </c>
      <c r="H2458" s="94">
        <f t="shared" si="266"/>
        <v>0.33570622874312472</v>
      </c>
      <c r="I2458" s="94">
        <f t="shared" si="271"/>
        <v>0.33570622874312472</v>
      </c>
      <c r="J2458" s="94">
        <f t="shared" si="271"/>
        <v>0.33570622874312472</v>
      </c>
      <c r="K2458" s="94">
        <f t="shared" si="271"/>
        <v>0.33570622874312472</v>
      </c>
      <c r="L2458" s="94">
        <f t="shared" si="271"/>
        <v>0.33570622874312472</v>
      </c>
      <c r="M2458" s="94">
        <f t="shared" si="271"/>
        <v>0.33570622874312472</v>
      </c>
      <c r="N2458" s="94">
        <f t="shared" si="271"/>
        <v>0.33570622874312472</v>
      </c>
      <c r="O2458" s="94">
        <f t="shared" si="271"/>
        <v>0.33570622874312472</v>
      </c>
      <c r="P2458" s="94">
        <f t="shared" si="271"/>
        <v>0.33570622874312472</v>
      </c>
      <c r="Q2458" s="94">
        <f t="shared" si="271"/>
        <v>0.33570622874312472</v>
      </c>
      <c r="R2458" s="94">
        <f t="shared" si="271"/>
        <v>0.33570622874312472</v>
      </c>
      <c r="S2458" s="93">
        <f>(1+H2458)^((5-Dashboard!$F$9)*3/12)</f>
        <v>1.0750477084706025</v>
      </c>
      <c r="T2458" s="93">
        <f t="shared" si="269"/>
        <v>1.4359479204002066</v>
      </c>
      <c r="U2458" s="93">
        <f t="shared" si="269"/>
        <v>1.9180045814292925</v>
      </c>
      <c r="V2458" s="93">
        <f t="shared" si="269"/>
        <v>2.5618906661729559</v>
      </c>
      <c r="W2458" s="93">
        <f t="shared" si="269"/>
        <v>3.4219333201660906</v>
      </c>
      <c r="X2458" s="93">
        <f t="shared" si="269"/>
        <v>4.5706976500894889</v>
      </c>
      <c r="Y2458" s="93">
        <f t="shared" si="268"/>
        <v>6.1051093209260934</v>
      </c>
      <c r="Z2458" s="93">
        <f t="shared" si="268"/>
        <v>8.1546325471186911</v>
      </c>
      <c r="AA2458" s="93">
        <f t="shared" si="268"/>
        <v>10.892193486297849</v>
      </c>
      <c r="AB2458" s="93">
        <f t="shared" si="268"/>
        <v>14.548770684323328</v>
      </c>
      <c r="AC2458" s="95">
        <f t="shared" si="268"/>
        <v>19.432883623606042</v>
      </c>
      <c r="AE2458" s="96"/>
    </row>
    <row r="2459" spans="3:31" ht="24.75" customHeight="1" x14ac:dyDescent="0.25">
      <c r="C2459" s="91">
        <f>ABS(E2459-Dashboard!$F$13)</f>
        <v>29.871964537150433</v>
      </c>
      <c r="D2459" s="92">
        <f t="shared" si="270"/>
        <v>0.33580622874312471</v>
      </c>
      <c r="E2459" s="93" cm="1">
        <f t="array" ref="E2459">SUM('DRE + DCF'!$S$41/TIR!S2459,'DRE + DCF'!$U$41:$AD$41/TIR!T2459:AC2459,TIR!F2459)</f>
        <v>19.638035462849565</v>
      </c>
      <c r="F2459" s="100">
        <f>'DRE + DCF'!$AE$38*'DRE + DCF'!$AE$39*(1+G2459)/(R2459-G2459)/AC2459</f>
        <v>4.940486983370052</v>
      </c>
      <c r="G2459" s="92">
        <f>R2459*(1-'DRE + DCF'!$AE$39)</f>
        <v>0.20148373724587482</v>
      </c>
      <c r="H2459" s="94">
        <f t="shared" si="266"/>
        <v>0.33580622874312471</v>
      </c>
      <c r="I2459" s="94">
        <f t="shared" si="271"/>
        <v>0.33580622874312471</v>
      </c>
      <c r="J2459" s="94">
        <f t="shared" si="271"/>
        <v>0.33580622874312471</v>
      </c>
      <c r="K2459" s="94">
        <f t="shared" si="271"/>
        <v>0.33580622874312471</v>
      </c>
      <c r="L2459" s="94">
        <f t="shared" si="271"/>
        <v>0.33580622874312471</v>
      </c>
      <c r="M2459" s="94">
        <f t="shared" si="271"/>
        <v>0.33580622874312471</v>
      </c>
      <c r="N2459" s="94">
        <f t="shared" si="271"/>
        <v>0.33580622874312471</v>
      </c>
      <c r="O2459" s="94">
        <f t="shared" si="271"/>
        <v>0.33580622874312471</v>
      </c>
      <c r="P2459" s="94">
        <f t="shared" si="271"/>
        <v>0.33580622874312471</v>
      </c>
      <c r="Q2459" s="94">
        <f t="shared" si="271"/>
        <v>0.33580622874312471</v>
      </c>
      <c r="R2459" s="94">
        <f t="shared" si="271"/>
        <v>0.33580622874312471</v>
      </c>
      <c r="S2459" s="93">
        <f>(1+H2459)^((5-Dashboard!$F$9)*3/12)</f>
        <v>1.075067829240886</v>
      </c>
      <c r="T2459" s="93">
        <f t="shared" si="269"/>
        <v>1.4360823026213254</v>
      </c>
      <c r="U2459" s="93">
        <f t="shared" si="269"/>
        <v>1.9183276848293354</v>
      </c>
      <c r="V2459" s="93">
        <f t="shared" si="269"/>
        <v>2.5625140701654039</v>
      </c>
      <c r="W2459" s="93">
        <f t="shared" si="269"/>
        <v>3.423022256168843</v>
      </c>
      <c r="X2459" s="93">
        <f t="shared" si="269"/>
        <v>4.5724944509166843</v>
      </c>
      <c r="Y2459" s="93">
        <f t="shared" si="268"/>
        <v>6.107966568427881</v>
      </c>
      <c r="Z2459" s="93">
        <f t="shared" si="268"/>
        <v>8.1590597870607322</v>
      </c>
      <c r="AA2459" s="93">
        <f t="shared" si="268"/>
        <v>10.898922884243278</v>
      </c>
      <c r="AB2459" s="93">
        <f t="shared" si="268"/>
        <v>14.558849075363153</v>
      </c>
      <c r="AC2459" s="95">
        <f t="shared" si="268"/>
        <v>19.44780127820118</v>
      </c>
      <c r="AE2459" s="96"/>
    </row>
    <row r="2460" spans="3:31" ht="24.75" customHeight="1" x14ac:dyDescent="0.25">
      <c r="C2460" s="91">
        <f>ABS(E2460-Dashboard!$F$13)</f>
        <v>29.881364204484246</v>
      </c>
      <c r="D2460" s="92">
        <f t="shared" si="270"/>
        <v>0.3359062287431247</v>
      </c>
      <c r="E2460" s="93" cm="1">
        <f t="array" ref="E2460">SUM('DRE + DCF'!$S$41/TIR!S2460,'DRE + DCF'!$U$41:$AD$41/TIR!T2460:AC2460,TIR!F2460)</f>
        <v>19.628635795515752</v>
      </c>
      <c r="F2460" s="100">
        <f>'DRE + DCF'!$AE$38*'DRE + DCF'!$AE$39*(1+G2460)/(R2460-G2460)/AC2460</f>
        <v>4.9354744021382979</v>
      </c>
      <c r="G2460" s="92">
        <f>R2460*(1-'DRE + DCF'!$AE$39)</f>
        <v>0.20154373724587482</v>
      </c>
      <c r="H2460" s="94">
        <f t="shared" si="266"/>
        <v>0.3359062287431247</v>
      </c>
      <c r="I2460" s="94">
        <f t="shared" si="271"/>
        <v>0.3359062287431247</v>
      </c>
      <c r="J2460" s="94">
        <f t="shared" si="271"/>
        <v>0.3359062287431247</v>
      </c>
      <c r="K2460" s="94">
        <f t="shared" si="271"/>
        <v>0.3359062287431247</v>
      </c>
      <c r="L2460" s="94">
        <f t="shared" si="271"/>
        <v>0.3359062287431247</v>
      </c>
      <c r="M2460" s="94">
        <f t="shared" si="271"/>
        <v>0.3359062287431247</v>
      </c>
      <c r="N2460" s="94">
        <f t="shared" si="271"/>
        <v>0.3359062287431247</v>
      </c>
      <c r="O2460" s="94">
        <f t="shared" si="271"/>
        <v>0.3359062287431247</v>
      </c>
      <c r="P2460" s="94">
        <f t="shared" si="271"/>
        <v>0.3359062287431247</v>
      </c>
      <c r="Q2460" s="94">
        <f t="shared" si="271"/>
        <v>0.3359062287431247</v>
      </c>
      <c r="R2460" s="94">
        <f t="shared" si="271"/>
        <v>0.3359062287431247</v>
      </c>
      <c r="S2460" s="93">
        <f>(1+H2460)^((5-Dashboard!$F$9)*3/12)</f>
        <v>1.0750879488815028</v>
      </c>
      <c r="T2460" s="93">
        <f t="shared" si="269"/>
        <v>1.4362166873574698</v>
      </c>
      <c r="U2460" s="93">
        <f t="shared" si="269"/>
        <v>1.9186508184656608</v>
      </c>
      <c r="V2460" s="93">
        <f t="shared" si="269"/>
        <v>2.5631375791713706</v>
      </c>
      <c r="W2460" s="93">
        <f t="shared" si="269"/>
        <v>3.4241114571406079</v>
      </c>
      <c r="X2460" s="93">
        <f t="shared" si="269"/>
        <v>4.5742918235048347</v>
      </c>
      <c r="Y2460" s="93">
        <f t="shared" si="268"/>
        <v>6.1108249391088547</v>
      </c>
      <c r="Z2460" s="93">
        <f t="shared" si="268"/>
        <v>8.1634890989143454</v>
      </c>
      <c r="AA2460" s="93">
        <f t="shared" si="268"/>
        <v>10.905655935516272</v>
      </c>
      <c r="AB2460" s="93">
        <f t="shared" si="268"/>
        <v>14.568933692785617</v>
      </c>
      <c r="AC2460" s="95">
        <f t="shared" si="268"/>
        <v>19.462729266337877</v>
      </c>
      <c r="AE2460" s="96"/>
    </row>
    <row r="2461" spans="3:31" ht="24.75" customHeight="1" x14ac:dyDescent="0.25">
      <c r="C2461" s="91">
        <f>ABS(E2461-Dashboard!$F$13)</f>
        <v>29.890755815454249</v>
      </c>
      <c r="D2461" s="92">
        <f t="shared" si="270"/>
        <v>0.33600622874312469</v>
      </c>
      <c r="E2461" s="93" cm="1">
        <f t="array" ref="E2461">SUM('DRE + DCF'!$S$41/TIR!S2461,'DRE + DCF'!$U$41:$AD$41/TIR!T2461:AC2461,TIR!F2461)</f>
        <v>19.619244184545749</v>
      </c>
      <c r="F2461" s="100">
        <f>'DRE + DCF'!$AE$38*'DRE + DCF'!$AE$39*(1+G2461)/(R2461-G2461)/AC2461</f>
        <v>4.9304676144882293</v>
      </c>
      <c r="G2461" s="92">
        <f>R2461*(1-'DRE + DCF'!$AE$39)</f>
        <v>0.2016037372458748</v>
      </c>
      <c r="H2461" s="94">
        <f t="shared" si="266"/>
        <v>0.33600622874312469</v>
      </c>
      <c r="I2461" s="94">
        <f t="shared" si="271"/>
        <v>0.33600622874312469</v>
      </c>
      <c r="J2461" s="94">
        <f t="shared" si="271"/>
        <v>0.33600622874312469</v>
      </c>
      <c r="K2461" s="94">
        <f t="shared" si="271"/>
        <v>0.33600622874312469</v>
      </c>
      <c r="L2461" s="94">
        <f t="shared" si="271"/>
        <v>0.33600622874312469</v>
      </c>
      <c r="M2461" s="94">
        <f t="shared" si="271"/>
        <v>0.33600622874312469</v>
      </c>
      <c r="N2461" s="94">
        <f t="shared" si="271"/>
        <v>0.33600622874312469</v>
      </c>
      <c r="O2461" s="94">
        <f t="shared" si="271"/>
        <v>0.33600622874312469</v>
      </c>
      <c r="P2461" s="94">
        <f t="shared" si="271"/>
        <v>0.33600622874312469</v>
      </c>
      <c r="Q2461" s="94">
        <f t="shared" si="271"/>
        <v>0.33600622874312469</v>
      </c>
      <c r="R2461" s="94">
        <f t="shared" si="271"/>
        <v>0.33600622874312469</v>
      </c>
      <c r="S2461" s="93">
        <f>(1+H2461)^((5-Dashboard!$F$9)*3/12)</f>
        <v>1.0751080673926015</v>
      </c>
      <c r="T2461" s="93">
        <f t="shared" si="269"/>
        <v>1.4363510746084986</v>
      </c>
      <c r="U2461" s="93">
        <f t="shared" si="269"/>
        <v>1.9189739823388348</v>
      </c>
      <c r="V2461" s="93">
        <f t="shared" si="269"/>
        <v>2.5637611932006821</v>
      </c>
      <c r="W2461" s="93">
        <f t="shared" si="269"/>
        <v>3.4252009231260168</v>
      </c>
      <c r="X2461" s="93">
        <f t="shared" si="269"/>
        <v>4.576089767993059</v>
      </c>
      <c r="Y2461" s="93">
        <f t="shared" si="268"/>
        <v>6.1136844333264069</v>
      </c>
      <c r="Z2461" s="93">
        <f t="shared" si="268"/>
        <v>8.16792048349396</v>
      </c>
      <c r="AA2461" s="93">
        <f t="shared" si="268"/>
        <v>10.912392641826486</v>
      </c>
      <c r="AB2461" s="93">
        <f t="shared" si="268"/>
        <v>14.579024539970828</v>
      </c>
      <c r="AC2461" s="95">
        <f t="shared" si="268"/>
        <v>19.477667594399893</v>
      </c>
      <c r="AE2461" s="96"/>
    </row>
    <row r="2462" spans="3:31" ht="24.75" customHeight="1" x14ac:dyDescent="0.25">
      <c r="C2462" s="91">
        <f>ABS(E2462-Dashboard!$F$13)</f>
        <v>29.900139379191131</v>
      </c>
      <c r="D2462" s="92">
        <f t="shared" si="270"/>
        <v>0.33610622874312468</v>
      </c>
      <c r="E2462" s="93" cm="1">
        <f t="array" ref="E2462">SUM('DRE + DCF'!$S$41/TIR!S2462,'DRE + DCF'!$U$41:$AD$41/TIR!T2462:AC2462,TIR!F2462)</f>
        <v>19.609860620808867</v>
      </c>
      <c r="F2462" s="100">
        <f>'DRE + DCF'!$AE$38*'DRE + DCF'!$AE$39*(1+G2462)/(R2462-G2462)/AC2462</f>
        <v>4.9254666128047422</v>
      </c>
      <c r="G2462" s="92">
        <f>R2462*(1-'DRE + DCF'!$AE$39)</f>
        <v>0.2016637372458748</v>
      </c>
      <c r="H2462" s="94">
        <f t="shared" si="266"/>
        <v>0.33610622874312468</v>
      </c>
      <c r="I2462" s="94">
        <f t="shared" si="271"/>
        <v>0.33610622874312468</v>
      </c>
      <c r="J2462" s="94">
        <f t="shared" si="271"/>
        <v>0.33610622874312468</v>
      </c>
      <c r="K2462" s="94">
        <f t="shared" si="271"/>
        <v>0.33610622874312468</v>
      </c>
      <c r="L2462" s="94">
        <f t="shared" si="271"/>
        <v>0.33610622874312468</v>
      </c>
      <c r="M2462" s="94">
        <f t="shared" si="271"/>
        <v>0.33610622874312468</v>
      </c>
      <c r="N2462" s="94">
        <f t="shared" si="271"/>
        <v>0.33610622874312468</v>
      </c>
      <c r="O2462" s="94">
        <f t="shared" si="271"/>
        <v>0.33610622874312468</v>
      </c>
      <c r="P2462" s="94">
        <f t="shared" si="271"/>
        <v>0.33610622874312468</v>
      </c>
      <c r="Q2462" s="94">
        <f t="shared" si="271"/>
        <v>0.33610622874312468</v>
      </c>
      <c r="R2462" s="94">
        <f t="shared" si="271"/>
        <v>0.33610622874312468</v>
      </c>
      <c r="S2462" s="93">
        <f>(1+H2462)^((5-Dashboard!$F$9)*3/12)</f>
        <v>1.0751281847743297</v>
      </c>
      <c r="T2462" s="93">
        <f t="shared" si="269"/>
        <v>1.436485464374271</v>
      </c>
      <c r="U2462" s="93">
        <f t="shared" si="269"/>
        <v>1.9192971764494235</v>
      </c>
      <c r="V2462" s="93">
        <f t="shared" si="269"/>
        <v>2.5643849122631668</v>
      </c>
      <c r="W2462" s="93">
        <f t="shared" si="269"/>
        <v>3.4262906541697085</v>
      </c>
      <c r="X2462" s="93">
        <f t="shared" si="269"/>
        <v>4.5778882845205029</v>
      </c>
      <c r="Y2462" s="93">
        <f t="shared" si="268"/>
        <v>6.1165450514380213</v>
      </c>
      <c r="Z2462" s="93">
        <f t="shared" si="268"/>
        <v>8.1723539416142756</v>
      </c>
      <c r="AA2462" s="93">
        <f t="shared" si="268"/>
        <v>10.919133004884261</v>
      </c>
      <c r="AB2462" s="93">
        <f t="shared" si="268"/>
        <v>14.589121620300492</v>
      </c>
      <c r="AC2462" s="95">
        <f t="shared" si="268"/>
        <v>19.492616268774476</v>
      </c>
      <c r="AE2462" s="96"/>
    </row>
    <row r="2463" spans="3:31" ht="24.75" customHeight="1" x14ac:dyDescent="0.25">
      <c r="C2463" s="91">
        <f>ABS(E2463-Dashboard!$F$13)</f>
        <v>29.90951490481298</v>
      </c>
      <c r="D2463" s="92">
        <f t="shared" si="270"/>
        <v>0.33620622874312467</v>
      </c>
      <c r="E2463" s="93" cm="1">
        <f t="array" ref="E2463">SUM('DRE + DCF'!$S$41/TIR!S2463,'DRE + DCF'!$U$41:$AD$41/TIR!T2463:AC2463,TIR!F2463)</f>
        <v>19.600485095187018</v>
      </c>
      <c r="F2463" s="100">
        <f>'DRE + DCF'!$AE$38*'DRE + DCF'!$AE$39*(1+G2463)/(R2463-G2463)/AC2463</f>
        <v>4.9204713894841126</v>
      </c>
      <c r="G2463" s="92">
        <f>R2463*(1-'DRE + DCF'!$AE$39)</f>
        <v>0.20172373724587481</v>
      </c>
      <c r="H2463" s="94">
        <f t="shared" si="266"/>
        <v>0.33620622874312467</v>
      </c>
      <c r="I2463" s="94">
        <f t="shared" si="271"/>
        <v>0.33620622874312467</v>
      </c>
      <c r="J2463" s="94">
        <f t="shared" si="271"/>
        <v>0.33620622874312467</v>
      </c>
      <c r="K2463" s="94">
        <f t="shared" si="271"/>
        <v>0.33620622874312467</v>
      </c>
      <c r="L2463" s="94">
        <f t="shared" si="271"/>
        <v>0.33620622874312467</v>
      </c>
      <c r="M2463" s="94">
        <f t="shared" si="271"/>
        <v>0.33620622874312467</v>
      </c>
      <c r="N2463" s="94">
        <f t="shared" si="271"/>
        <v>0.33620622874312467</v>
      </c>
      <c r="O2463" s="94">
        <f t="shared" si="271"/>
        <v>0.33620622874312467</v>
      </c>
      <c r="P2463" s="94">
        <f t="shared" si="271"/>
        <v>0.33620622874312467</v>
      </c>
      <c r="Q2463" s="94">
        <f t="shared" si="271"/>
        <v>0.33620622874312467</v>
      </c>
      <c r="R2463" s="94">
        <f t="shared" si="271"/>
        <v>0.33620622874312467</v>
      </c>
      <c r="S2463" s="93">
        <f>(1+H2463)^((5-Dashboard!$F$9)*3/12)</f>
        <v>1.0751483010268352</v>
      </c>
      <c r="T2463" s="93">
        <f t="shared" si="269"/>
        <v>1.4366198566546453</v>
      </c>
      <c r="U2463" s="93">
        <f t="shared" si="269"/>
        <v>1.919620400797992</v>
      </c>
      <c r="V2463" s="93">
        <f t="shared" si="269"/>
        <v>2.5650087363686502</v>
      </c>
      <c r="W2463" s="93">
        <f t="shared" si="269"/>
        <v>3.427380650316322</v>
      </c>
      <c r="X2463" s="93">
        <f t="shared" si="269"/>
        <v>4.5796873732263306</v>
      </c>
      <c r="Y2463" s="93">
        <f t="shared" si="268"/>
        <v>6.1194067938012617</v>
      </c>
      <c r="Z2463" s="93">
        <f t="shared" si="268"/>
        <v>8.1767894740902403</v>
      </c>
      <c r="AA2463" s="93">
        <f t="shared" si="268"/>
        <v>10.925877026400597</v>
      </c>
      <c r="AB2463" s="93">
        <f t="shared" si="268"/>
        <v>14.599224937157887</v>
      </c>
      <c r="AC2463" s="95">
        <f t="shared" si="268"/>
        <v>19.50757529585232</v>
      </c>
      <c r="AE2463" s="96"/>
    </row>
    <row r="2464" spans="3:31" ht="24.75" customHeight="1" x14ac:dyDescent="0.25">
      <c r="C2464" s="91">
        <f>ABS(E2464-Dashboard!$F$13)</f>
        <v>29.918882401425357</v>
      </c>
      <c r="D2464" s="92">
        <f t="shared" si="270"/>
        <v>0.33630622874312466</v>
      </c>
      <c r="E2464" s="93" cm="1">
        <f t="array" ref="E2464">SUM('DRE + DCF'!$S$41/TIR!S2464,'DRE + DCF'!$U$41:$AD$41/TIR!T2464:AC2464,TIR!F2464)</f>
        <v>19.591117598574641</v>
      </c>
      <c r="F2464" s="100">
        <f>'DRE + DCF'!$AE$38*'DRE + DCF'!$AE$39*(1+G2464)/(R2464-G2464)/AC2464</f>
        <v>4.9154819369339533</v>
      </c>
      <c r="G2464" s="92">
        <f>R2464*(1-'DRE + DCF'!$AE$39)</f>
        <v>0.20178373724587478</v>
      </c>
      <c r="H2464" s="94">
        <f t="shared" si="266"/>
        <v>0.33630622874312466</v>
      </c>
      <c r="I2464" s="94">
        <f t="shared" si="271"/>
        <v>0.33630622874312466</v>
      </c>
      <c r="J2464" s="94">
        <f t="shared" si="271"/>
        <v>0.33630622874312466</v>
      </c>
      <c r="K2464" s="94">
        <f t="shared" si="271"/>
        <v>0.33630622874312466</v>
      </c>
      <c r="L2464" s="94">
        <f t="shared" si="271"/>
        <v>0.33630622874312466</v>
      </c>
      <c r="M2464" s="94">
        <f t="shared" si="271"/>
        <v>0.33630622874312466</v>
      </c>
      <c r="N2464" s="94">
        <f t="shared" si="271"/>
        <v>0.33630622874312466</v>
      </c>
      <c r="O2464" s="94">
        <f t="shared" si="271"/>
        <v>0.33630622874312466</v>
      </c>
      <c r="P2464" s="94">
        <f t="shared" si="271"/>
        <v>0.33630622874312466</v>
      </c>
      <c r="Q2464" s="94">
        <f t="shared" si="271"/>
        <v>0.33630622874312466</v>
      </c>
      <c r="R2464" s="94">
        <f t="shared" si="271"/>
        <v>0.33630622874312466</v>
      </c>
      <c r="S2464" s="93">
        <f>(1+H2464)^((5-Dashboard!$F$9)*3/12)</f>
        <v>1.0751684161502661</v>
      </c>
      <c r="T2464" s="93">
        <f t="shared" si="269"/>
        <v>1.4367542514494807</v>
      </c>
      <c r="U2464" s="93">
        <f t="shared" si="269"/>
        <v>1.9199436553851066</v>
      </c>
      <c r="V2464" s="93">
        <f t="shared" si="269"/>
        <v>2.565632665526961</v>
      </c>
      <c r="W2464" s="93">
        <f t="shared" si="269"/>
        <v>3.4284709116105039</v>
      </c>
      <c r="X2464" s="93">
        <f t="shared" si="269"/>
        <v>4.5814870342497347</v>
      </c>
      <c r="Y2464" s="93">
        <f t="shared" si="268"/>
        <v>6.1222696607737861</v>
      </c>
      <c r="Z2464" s="93">
        <f t="shared" si="268"/>
        <v>8.1812270817370667</v>
      </c>
      <c r="AA2464" s="93">
        <f t="shared" si="268"/>
        <v>10.932624708087179</v>
      </c>
      <c r="AB2464" s="93">
        <f t="shared" si="268"/>
        <v>14.609334493927882</v>
      </c>
      <c r="AC2464" s="95">
        <f t="shared" si="268"/>
        <v>19.522544682027615</v>
      </c>
      <c r="AE2464" s="96"/>
    </row>
    <row r="2465" spans="3:31" ht="24.75" customHeight="1" x14ac:dyDescent="0.25">
      <c r="C2465" s="91">
        <f>ABS(E2465-Dashboard!$F$13)</f>
        <v>29.928241878121259</v>
      </c>
      <c r="D2465" s="92">
        <f t="shared" si="270"/>
        <v>0.33640622874312465</v>
      </c>
      <c r="E2465" s="93" cm="1">
        <f t="array" ref="E2465">SUM('DRE + DCF'!$S$41/TIR!S2465,'DRE + DCF'!$U$41:$AD$41/TIR!T2465:AC2465,TIR!F2465)</f>
        <v>19.581758121878739</v>
      </c>
      <c r="F2465" s="100">
        <f>'DRE + DCF'!$AE$38*'DRE + DCF'!$AE$39*(1+G2465)/(R2465-G2465)/AC2465</f>
        <v>4.9104982475732273</v>
      </c>
      <c r="G2465" s="92">
        <f>R2465*(1-'DRE + DCF'!$AE$39)</f>
        <v>0.20184373724587479</v>
      </c>
      <c r="H2465" s="94">
        <f t="shared" si="266"/>
        <v>0.33640622874312465</v>
      </c>
      <c r="I2465" s="94">
        <f t="shared" si="271"/>
        <v>0.33640622874312465</v>
      </c>
      <c r="J2465" s="94">
        <f t="shared" si="271"/>
        <v>0.33640622874312465</v>
      </c>
      <c r="K2465" s="94">
        <f t="shared" si="271"/>
        <v>0.33640622874312465</v>
      </c>
      <c r="L2465" s="94">
        <f t="shared" si="271"/>
        <v>0.33640622874312465</v>
      </c>
      <c r="M2465" s="94">
        <f t="shared" si="271"/>
        <v>0.33640622874312465</v>
      </c>
      <c r="N2465" s="94">
        <f t="shared" si="271"/>
        <v>0.33640622874312465</v>
      </c>
      <c r="O2465" s="94">
        <f t="shared" si="271"/>
        <v>0.33640622874312465</v>
      </c>
      <c r="P2465" s="94">
        <f t="shared" si="271"/>
        <v>0.33640622874312465</v>
      </c>
      <c r="Q2465" s="94">
        <f t="shared" si="271"/>
        <v>0.33640622874312465</v>
      </c>
      <c r="R2465" s="94">
        <f t="shared" si="271"/>
        <v>0.33640622874312465</v>
      </c>
      <c r="S2465" s="93">
        <f>(1+H2465)^((5-Dashboard!$F$9)*3/12)</f>
        <v>1.0751885301447701</v>
      </c>
      <c r="T2465" s="93">
        <f t="shared" si="269"/>
        <v>1.4368886487586356</v>
      </c>
      <c r="U2465" s="93">
        <f t="shared" si="269"/>
        <v>1.9202669402113326</v>
      </c>
      <c r="V2465" s="93">
        <f t="shared" si="269"/>
        <v>2.5662566997479264</v>
      </c>
      <c r="W2465" s="93">
        <f t="shared" si="269"/>
        <v>3.4295614380969033</v>
      </c>
      <c r="X2465" s="93">
        <f t="shared" si="269"/>
        <v>4.5832872677299292</v>
      </c>
      <c r="Y2465" s="93">
        <f t="shared" si="268"/>
        <v>6.1251336527133349</v>
      </c>
      <c r="Z2465" s="93">
        <f t="shared" si="268"/>
        <v>8.1856667653702271</v>
      </c>
      <c r="AA2465" s="93">
        <f t="shared" si="268"/>
        <v>10.939376051656357</v>
      </c>
      <c r="AB2465" s="93">
        <f t="shared" si="268"/>
        <v>14.619450293996925</v>
      </c>
      <c r="AC2465" s="95">
        <f t="shared" si="268"/>
        <v>19.537524433697996</v>
      </c>
      <c r="AE2465" s="96"/>
    </row>
    <row r="2466" spans="3:31" ht="24.75" customHeight="1" x14ac:dyDescent="0.25">
      <c r="C2466" s="91">
        <f>ABS(E2466-Dashboard!$F$13)</f>
        <v>29.937593343981185</v>
      </c>
      <c r="D2466" s="92">
        <f t="shared" si="270"/>
        <v>0.33650622874312464</v>
      </c>
      <c r="E2466" s="93" cm="1">
        <f t="array" ref="E2466">SUM('DRE + DCF'!$S$41/TIR!S2466,'DRE + DCF'!$U$41:$AD$41/TIR!T2466:AC2466,TIR!F2466)</f>
        <v>19.572406656018813</v>
      </c>
      <c r="F2466" s="100">
        <f>'DRE + DCF'!$AE$38*'DRE + DCF'!$AE$39*(1+G2466)/(R2466-G2466)/AC2466</f>
        <v>4.9055203138322003</v>
      </c>
      <c r="G2466" s="92">
        <f>R2466*(1-'DRE + DCF'!$AE$39)</f>
        <v>0.20190373724587476</v>
      </c>
      <c r="H2466" s="94">
        <f t="shared" si="266"/>
        <v>0.33650622874312464</v>
      </c>
      <c r="I2466" s="94">
        <f t="shared" si="271"/>
        <v>0.33650622874312464</v>
      </c>
      <c r="J2466" s="94">
        <f t="shared" si="271"/>
        <v>0.33650622874312464</v>
      </c>
      <c r="K2466" s="94">
        <f t="shared" si="271"/>
        <v>0.33650622874312464</v>
      </c>
      <c r="L2466" s="94">
        <f t="shared" si="271"/>
        <v>0.33650622874312464</v>
      </c>
      <c r="M2466" s="94">
        <f t="shared" si="271"/>
        <v>0.33650622874312464</v>
      </c>
      <c r="N2466" s="94">
        <f t="shared" si="271"/>
        <v>0.33650622874312464</v>
      </c>
      <c r="O2466" s="94">
        <f t="shared" si="271"/>
        <v>0.33650622874312464</v>
      </c>
      <c r="P2466" s="94">
        <f t="shared" si="271"/>
        <v>0.33650622874312464</v>
      </c>
      <c r="Q2466" s="94">
        <f t="shared" si="271"/>
        <v>0.33650622874312464</v>
      </c>
      <c r="R2466" s="94">
        <f t="shared" si="271"/>
        <v>0.33650622874312464</v>
      </c>
      <c r="S2466" s="93">
        <f>(1+H2466)^((5-Dashboard!$F$9)*3/12)</f>
        <v>1.0752086430104952</v>
      </c>
      <c r="T2466" s="93">
        <f t="shared" si="269"/>
        <v>1.4370230485819695</v>
      </c>
      <c r="U2466" s="93">
        <f t="shared" si="269"/>
        <v>1.920590255277236</v>
      </c>
      <c r="V2466" s="93">
        <f t="shared" si="269"/>
        <v>2.5668808390413735</v>
      </c>
      <c r="W2466" s="93">
        <f t="shared" si="269"/>
        <v>3.4306522298201738</v>
      </c>
      <c r="X2466" s="93">
        <f t="shared" si="269"/>
        <v>4.5850880738061521</v>
      </c>
      <c r="Y2466" s="93">
        <f t="shared" si="268"/>
        <v>6.1279987699777383</v>
      </c>
      <c r="Z2466" s="93">
        <f t="shared" si="268"/>
        <v>8.1901085258054529</v>
      </c>
      <c r="AA2466" s="93">
        <f t="shared" si="268"/>
        <v>10.946131058821157</v>
      </c>
      <c r="AB2466" s="93">
        <f t="shared" si="268"/>
        <v>14.62957234075305</v>
      </c>
      <c r="AC2466" s="95">
        <f t="shared" si="268"/>
        <v>19.552514557264587</v>
      </c>
      <c r="AE2466" s="96"/>
    </row>
    <row r="2467" spans="3:31" ht="24.75" customHeight="1" x14ac:dyDescent="0.25">
      <c r="C2467" s="91">
        <f>ABS(E2467-Dashboard!$F$13)</f>
        <v>29.946936808073133</v>
      </c>
      <c r="D2467" s="92">
        <f t="shared" si="270"/>
        <v>0.33660622874312462</v>
      </c>
      <c r="E2467" s="93" cm="1">
        <f t="array" ref="E2467">SUM('DRE + DCF'!$S$41/TIR!S2467,'DRE + DCF'!$U$41:$AD$41/TIR!T2467:AC2467,TIR!F2467)</f>
        <v>19.563063191926865</v>
      </c>
      <c r="F2467" s="100">
        <f>'DRE + DCF'!$AE$38*'DRE + DCF'!$AE$39*(1+G2467)/(R2467-G2467)/AC2467</f>
        <v>4.9005481281524403</v>
      </c>
      <c r="G2467" s="92">
        <f>R2467*(1-'DRE + DCF'!$AE$39)</f>
        <v>0.20196373724587477</v>
      </c>
      <c r="H2467" s="94">
        <f t="shared" si="266"/>
        <v>0.33660622874312462</v>
      </c>
      <c r="I2467" s="94">
        <f t="shared" si="271"/>
        <v>0.33660622874312462</v>
      </c>
      <c r="J2467" s="94">
        <f t="shared" si="271"/>
        <v>0.33660622874312462</v>
      </c>
      <c r="K2467" s="94">
        <f t="shared" si="271"/>
        <v>0.33660622874312462</v>
      </c>
      <c r="L2467" s="94">
        <f t="shared" si="271"/>
        <v>0.33660622874312462</v>
      </c>
      <c r="M2467" s="94">
        <f t="shared" si="271"/>
        <v>0.33660622874312462</v>
      </c>
      <c r="N2467" s="94">
        <f t="shared" si="271"/>
        <v>0.33660622874312462</v>
      </c>
      <c r="O2467" s="94">
        <f t="shared" si="271"/>
        <v>0.33660622874312462</v>
      </c>
      <c r="P2467" s="94">
        <f t="shared" si="271"/>
        <v>0.33660622874312462</v>
      </c>
      <c r="Q2467" s="94">
        <f t="shared" si="271"/>
        <v>0.33660622874312462</v>
      </c>
      <c r="R2467" s="94">
        <f t="shared" si="271"/>
        <v>0.33660622874312462</v>
      </c>
      <c r="S2467" s="93">
        <f>(1+H2467)^((5-Dashboard!$F$9)*3/12)</f>
        <v>1.0752287547475892</v>
      </c>
      <c r="T2467" s="93">
        <f t="shared" si="269"/>
        <v>1.4371574509193412</v>
      </c>
      <c r="U2467" s="93">
        <f t="shared" si="269"/>
        <v>1.9209136005833829</v>
      </c>
      <c r="V2467" s="93">
        <f t="shared" si="269"/>
        <v>2.567505083417132</v>
      </c>
      <c r="W2467" s="93">
        <f t="shared" si="269"/>
        <v>3.4317432868249744</v>
      </c>
      <c r="X2467" s="93">
        <f t="shared" si="269"/>
        <v>4.5868894526176645</v>
      </c>
      <c r="Y2467" s="93">
        <f t="shared" si="268"/>
        <v>6.1308650129249118</v>
      </c>
      <c r="Z2467" s="93">
        <f t="shared" si="268"/>
        <v>8.194552363858735</v>
      </c>
      <c r="AA2467" s="93">
        <f t="shared" si="268"/>
        <v>10.952889731295281</v>
      </c>
      <c r="AB2467" s="93">
        <f t="shared" si="268"/>
        <v>14.63970063758588</v>
      </c>
      <c r="AC2467" s="95">
        <f t="shared" si="268"/>
        <v>19.567515059131981</v>
      </c>
      <c r="AE2467" s="96"/>
    </row>
    <row r="2468" spans="3:31" ht="24.75" customHeight="1" x14ac:dyDescent="0.25">
      <c r="C2468" s="91">
        <f>ABS(E2468-Dashboard!$F$13)</f>
        <v>29.956272279452616</v>
      </c>
      <c r="D2468" s="92">
        <f t="shared" si="270"/>
        <v>0.33670622874312461</v>
      </c>
      <c r="E2468" s="93" cm="1">
        <f t="array" ref="E2468">SUM('DRE + DCF'!$S$41/TIR!S2468,'DRE + DCF'!$U$41:$AD$41/TIR!T2468:AC2468,TIR!F2468)</f>
        <v>19.553727720547382</v>
      </c>
      <c r="F2468" s="100">
        <f>'DRE + DCF'!$AE$38*'DRE + DCF'!$AE$39*(1+G2468)/(R2468-G2468)/AC2468</f>
        <v>4.8955816829867862</v>
      </c>
      <c r="G2468" s="92">
        <f>R2468*(1-'DRE + DCF'!$AE$39)</f>
        <v>0.20202373724587477</v>
      </c>
      <c r="H2468" s="94">
        <f t="shared" si="266"/>
        <v>0.33670622874312461</v>
      </c>
      <c r="I2468" s="94">
        <f t="shared" si="271"/>
        <v>0.33670622874312461</v>
      </c>
      <c r="J2468" s="94">
        <f t="shared" si="271"/>
        <v>0.33670622874312461</v>
      </c>
      <c r="K2468" s="94">
        <f t="shared" si="271"/>
        <v>0.33670622874312461</v>
      </c>
      <c r="L2468" s="94">
        <f t="shared" si="271"/>
        <v>0.33670622874312461</v>
      </c>
      <c r="M2468" s="94">
        <f t="shared" si="271"/>
        <v>0.33670622874312461</v>
      </c>
      <c r="N2468" s="94">
        <f t="shared" si="271"/>
        <v>0.33670622874312461</v>
      </c>
      <c r="O2468" s="94">
        <f t="shared" si="271"/>
        <v>0.33670622874312461</v>
      </c>
      <c r="P2468" s="94">
        <f t="shared" si="271"/>
        <v>0.33670622874312461</v>
      </c>
      <c r="Q2468" s="94">
        <f t="shared" si="271"/>
        <v>0.33670622874312461</v>
      </c>
      <c r="R2468" s="94">
        <f t="shared" si="271"/>
        <v>0.33670622874312461</v>
      </c>
      <c r="S2468" s="93">
        <f>(1+H2468)^((5-Dashboard!$F$9)*3/12)</f>
        <v>1.0752488653561998</v>
      </c>
      <c r="T2468" s="93">
        <f t="shared" si="269"/>
        <v>1.4372918557706096</v>
      </c>
      <c r="U2468" s="93">
        <f t="shared" si="269"/>
        <v>1.9212369761303385</v>
      </c>
      <c r="V2468" s="93">
        <f t="shared" si="269"/>
        <v>2.5681294328850295</v>
      </c>
      <c r="W2468" s="93">
        <f t="shared" si="269"/>
        <v>3.4328346091559672</v>
      </c>
      <c r="X2468" s="93">
        <f t="shared" si="269"/>
        <v>4.5886914043037512</v>
      </c>
      <c r="Y2468" s="93">
        <f t="shared" si="268"/>
        <v>6.1337323819128597</v>
      </c>
      <c r="Z2468" s="93">
        <f t="shared" si="268"/>
        <v>8.1989982803463217</v>
      </c>
      <c r="AA2468" s="93">
        <f t="shared" si="268"/>
        <v>10.959652070793096</v>
      </c>
      <c r="AB2468" s="93">
        <f t="shared" si="268"/>
        <v>14.649835187886616</v>
      </c>
      <c r="AC2468" s="95">
        <f t="shared" si="268"/>
        <v>19.582525945708245</v>
      </c>
      <c r="AE2468" s="96"/>
    </row>
    <row r="2469" spans="3:31" ht="24.75" customHeight="1" x14ac:dyDescent="0.25">
      <c r="C2469" s="91">
        <f>ABS(E2469-Dashboard!$F$13)</f>
        <v>29.965599767162701</v>
      </c>
      <c r="D2469" s="92">
        <f t="shared" si="270"/>
        <v>0.3368062287431246</v>
      </c>
      <c r="E2469" s="93" cm="1">
        <f t="array" ref="E2469">SUM('DRE + DCF'!$S$41/TIR!S2469,'DRE + DCF'!$U$41:$AD$41/TIR!T2469:AC2469,TIR!F2469)</f>
        <v>19.544400232837297</v>
      </c>
      <c r="F2469" s="100">
        <f>'DRE + DCF'!$AE$38*'DRE + DCF'!$AE$39*(1+G2469)/(R2469-G2469)/AC2469</f>
        <v>4.8906209707993362</v>
      </c>
      <c r="G2469" s="92">
        <f>R2469*(1-'DRE + DCF'!$AE$39)</f>
        <v>0.20208373724587475</v>
      </c>
      <c r="H2469" s="94">
        <f t="shared" si="266"/>
        <v>0.3368062287431246</v>
      </c>
      <c r="I2469" s="94">
        <f t="shared" si="271"/>
        <v>0.3368062287431246</v>
      </c>
      <c r="J2469" s="94">
        <f t="shared" si="271"/>
        <v>0.3368062287431246</v>
      </c>
      <c r="K2469" s="94">
        <f t="shared" si="271"/>
        <v>0.3368062287431246</v>
      </c>
      <c r="L2469" s="94">
        <f t="shared" si="271"/>
        <v>0.3368062287431246</v>
      </c>
      <c r="M2469" s="94">
        <f t="shared" si="271"/>
        <v>0.3368062287431246</v>
      </c>
      <c r="N2469" s="94">
        <f t="shared" si="271"/>
        <v>0.3368062287431246</v>
      </c>
      <c r="O2469" s="94">
        <f t="shared" si="271"/>
        <v>0.3368062287431246</v>
      </c>
      <c r="P2469" s="94">
        <f t="shared" si="271"/>
        <v>0.3368062287431246</v>
      </c>
      <c r="Q2469" s="94">
        <f t="shared" si="271"/>
        <v>0.3368062287431246</v>
      </c>
      <c r="R2469" s="94">
        <f t="shared" si="271"/>
        <v>0.3368062287431246</v>
      </c>
      <c r="S2469" s="93">
        <f>(1+H2469)^((5-Dashboard!$F$9)*3/12)</f>
        <v>1.0752689748364745</v>
      </c>
      <c r="T2469" s="93">
        <f t="shared" si="269"/>
        <v>1.4374262631356334</v>
      </c>
      <c r="U2469" s="93">
        <f t="shared" si="269"/>
        <v>1.9215603819186684</v>
      </c>
      <c r="V2469" s="93">
        <f t="shared" si="269"/>
        <v>2.5687538874548932</v>
      </c>
      <c r="W2469" s="93">
        <f t="shared" si="269"/>
        <v>3.4339261968578163</v>
      </c>
      <c r="X2469" s="93">
        <f t="shared" si="269"/>
        <v>4.5904939290037179</v>
      </c>
      <c r="Y2469" s="93">
        <f t="shared" si="268"/>
        <v>6.136600877299669</v>
      </c>
      <c r="Z2469" s="93">
        <f t="shared" si="268"/>
        <v>8.2034462760847209</v>
      </c>
      <c r="AA2469" s="93">
        <f t="shared" si="268"/>
        <v>10.966418079029646</v>
      </c>
      <c r="AB2469" s="93">
        <f t="shared" si="268"/>
        <v>14.659975995048041</v>
      </c>
      <c r="AC2469" s="95">
        <f t="shared" si="268"/>
        <v>19.597547223404909</v>
      </c>
      <c r="AE2469" s="96"/>
    </row>
    <row r="2470" spans="3:31" ht="24.75" customHeight="1" x14ac:dyDescent="0.25">
      <c r="C2470" s="91">
        <f>ABS(E2470-Dashboard!$F$13)</f>
        <v>29.974919280233994</v>
      </c>
      <c r="D2470" s="92">
        <f t="shared" si="270"/>
        <v>0.33690622874312459</v>
      </c>
      <c r="E2470" s="93" cm="1">
        <f t="array" ref="E2470">SUM('DRE + DCF'!$S$41/TIR!S2470,'DRE + DCF'!$U$41:$AD$41/TIR!T2470:AC2470,TIR!F2470)</f>
        <v>19.535080719766004</v>
      </c>
      <c r="F2470" s="100">
        <f>'DRE + DCF'!$AE$38*'DRE + DCF'!$AE$39*(1+G2470)/(R2470-G2470)/AC2470</f>
        <v>4.8856659840654286</v>
      </c>
      <c r="G2470" s="92">
        <f>R2470*(1-'DRE + DCF'!$AE$39)</f>
        <v>0.20214373724587476</v>
      </c>
      <c r="H2470" s="94">
        <f t="shared" si="266"/>
        <v>0.33690622874312459</v>
      </c>
      <c r="I2470" s="94">
        <f t="shared" si="271"/>
        <v>0.33690622874312459</v>
      </c>
      <c r="J2470" s="94">
        <f t="shared" si="271"/>
        <v>0.33690622874312459</v>
      </c>
      <c r="K2470" s="94">
        <f t="shared" si="271"/>
        <v>0.33690622874312459</v>
      </c>
      <c r="L2470" s="94">
        <f t="shared" si="271"/>
        <v>0.33690622874312459</v>
      </c>
      <c r="M2470" s="94">
        <f t="shared" si="271"/>
        <v>0.33690622874312459</v>
      </c>
      <c r="N2470" s="94">
        <f t="shared" si="271"/>
        <v>0.33690622874312459</v>
      </c>
      <c r="O2470" s="94">
        <f t="shared" si="271"/>
        <v>0.33690622874312459</v>
      </c>
      <c r="P2470" s="94">
        <f t="shared" si="271"/>
        <v>0.33690622874312459</v>
      </c>
      <c r="Q2470" s="94">
        <f t="shared" si="271"/>
        <v>0.33690622874312459</v>
      </c>
      <c r="R2470" s="94">
        <f t="shared" si="271"/>
        <v>0.33690622874312459</v>
      </c>
      <c r="S2470" s="93">
        <f>(1+H2470)^((5-Dashboard!$F$9)*3/12)</f>
        <v>1.0752890831885613</v>
      </c>
      <c r="T2470" s="93">
        <f t="shared" si="269"/>
        <v>1.4375606730142714</v>
      </c>
      <c r="U2470" s="93">
        <f t="shared" si="269"/>
        <v>1.9218838179489377</v>
      </c>
      <c r="V2470" s="93">
        <f t="shared" si="269"/>
        <v>2.5693784471365522</v>
      </c>
      <c r="W2470" s="93">
        <f t="shared" si="269"/>
        <v>3.4350180499751937</v>
      </c>
      <c r="X2470" s="93">
        <f t="shared" si="269"/>
        <v>4.5922970268568983</v>
      </c>
      <c r="Y2470" s="93">
        <f t="shared" si="268"/>
        <v>6.1394704994435196</v>
      </c>
      <c r="Z2470" s="93">
        <f t="shared" si="268"/>
        <v>8.2078963518907031</v>
      </c>
      <c r="AA2470" s="93">
        <f t="shared" si="268"/>
        <v>10.97318775772065</v>
      </c>
      <c r="AB2470" s="93">
        <f t="shared" si="268"/>
        <v>14.670123062464537</v>
      </c>
      <c r="AC2470" s="95">
        <f t="shared" si="268"/>
        <v>19.612578898637</v>
      </c>
      <c r="AE2470" s="96"/>
    </row>
    <row r="2471" spans="3:31" ht="24.75" customHeight="1" x14ac:dyDescent="0.25">
      <c r="C2471" s="91">
        <f>ABS(E2471-Dashboard!$F$13)</f>
        <v>29.984230827684737</v>
      </c>
      <c r="D2471" s="92">
        <f t="shared" si="270"/>
        <v>0.33700622874312458</v>
      </c>
      <c r="E2471" s="93" cm="1">
        <f t="array" ref="E2471">SUM('DRE + DCF'!$S$41/TIR!S2471,'DRE + DCF'!$U$41:$AD$41/TIR!T2471:AC2471,TIR!F2471)</f>
        <v>19.525769172315261</v>
      </c>
      <c r="F2471" s="100">
        <f>'DRE + DCF'!$AE$38*'DRE + DCF'!$AE$39*(1+G2471)/(R2471-G2471)/AC2471</f>
        <v>4.8807167152716113</v>
      </c>
      <c r="G2471" s="92">
        <f>R2471*(1-'DRE + DCF'!$AE$39)</f>
        <v>0.20220373724587473</v>
      </c>
      <c r="H2471" s="94">
        <f t="shared" si="266"/>
        <v>0.33700622874312458</v>
      </c>
      <c r="I2471" s="94">
        <f t="shared" si="271"/>
        <v>0.33700622874312458</v>
      </c>
      <c r="J2471" s="94">
        <f t="shared" si="271"/>
        <v>0.33700622874312458</v>
      </c>
      <c r="K2471" s="94">
        <f t="shared" si="271"/>
        <v>0.33700622874312458</v>
      </c>
      <c r="L2471" s="94">
        <f t="shared" si="271"/>
        <v>0.33700622874312458</v>
      </c>
      <c r="M2471" s="94">
        <f t="shared" si="271"/>
        <v>0.33700622874312458</v>
      </c>
      <c r="N2471" s="94">
        <f t="shared" si="271"/>
        <v>0.33700622874312458</v>
      </c>
      <c r="O2471" s="94">
        <f t="shared" si="271"/>
        <v>0.33700622874312458</v>
      </c>
      <c r="P2471" s="94">
        <f t="shared" si="271"/>
        <v>0.33700622874312458</v>
      </c>
      <c r="Q2471" s="94">
        <f t="shared" si="271"/>
        <v>0.33700622874312458</v>
      </c>
      <c r="R2471" s="94">
        <f t="shared" si="271"/>
        <v>0.33700622874312458</v>
      </c>
      <c r="S2471" s="93">
        <f>(1+H2471)^((5-Dashboard!$F$9)*3/12)</f>
        <v>1.075309190412608</v>
      </c>
      <c r="T2471" s="93">
        <f t="shared" si="269"/>
        <v>1.4376950854063835</v>
      </c>
      <c r="U2471" s="93">
        <f t="shared" si="269"/>
        <v>1.9222072842217131</v>
      </c>
      <c r="V2471" s="93">
        <f t="shared" si="269"/>
        <v>2.5700031119398359</v>
      </c>
      <c r="W2471" s="93">
        <f t="shared" si="269"/>
        <v>3.4361101685527742</v>
      </c>
      <c r="X2471" s="93">
        <f t="shared" si="269"/>
        <v>4.5941006980026469</v>
      </c>
      <c r="Y2471" s="93">
        <f t="shared" si="268"/>
        <v>6.1423412487026754</v>
      </c>
      <c r="Z2471" s="93">
        <f t="shared" si="268"/>
        <v>8.2123485085812984</v>
      </c>
      <c r="AA2471" s="93">
        <f t="shared" si="268"/>
        <v>10.979961108582506</v>
      </c>
      <c r="AB2471" s="93">
        <f t="shared" si="268"/>
        <v>14.680276393532074</v>
      </c>
      <c r="AC2471" s="95">
        <f t="shared" si="268"/>
        <v>19.627620977823035</v>
      </c>
      <c r="AE2471" s="96"/>
    </row>
    <row r="2472" spans="3:31" ht="24.75" customHeight="1" x14ac:dyDescent="0.25">
      <c r="C2472" s="91">
        <f>ABS(E2472-Dashboard!$F$13)</f>
        <v>29.993534418520721</v>
      </c>
      <c r="D2472" s="92">
        <f t="shared" si="270"/>
        <v>0.33710622874312457</v>
      </c>
      <c r="E2472" s="93" cm="1">
        <f t="array" ref="E2472">SUM('DRE + DCF'!$S$41/TIR!S2472,'DRE + DCF'!$U$41:$AD$41/TIR!T2472:AC2472,TIR!F2472)</f>
        <v>19.516465581479277</v>
      </c>
      <c r="F2472" s="100">
        <f>'DRE + DCF'!$AE$38*'DRE + DCF'!$AE$39*(1+G2472)/(R2472-G2472)/AC2472</f>
        <v>4.8757731569156446</v>
      </c>
      <c r="G2472" s="92">
        <f>R2472*(1-'DRE + DCF'!$AE$39)</f>
        <v>0.20226373724587474</v>
      </c>
      <c r="H2472" s="94">
        <f t="shared" si="266"/>
        <v>0.33710622874312457</v>
      </c>
      <c r="I2472" s="94">
        <f t="shared" si="271"/>
        <v>0.33710622874312457</v>
      </c>
      <c r="J2472" s="94">
        <f t="shared" si="271"/>
        <v>0.33710622874312457</v>
      </c>
      <c r="K2472" s="94">
        <f t="shared" si="271"/>
        <v>0.33710622874312457</v>
      </c>
      <c r="L2472" s="94">
        <f t="shared" si="271"/>
        <v>0.33710622874312457</v>
      </c>
      <c r="M2472" s="94">
        <f t="shared" si="271"/>
        <v>0.33710622874312457</v>
      </c>
      <c r="N2472" s="94">
        <f t="shared" si="271"/>
        <v>0.33710622874312457</v>
      </c>
      <c r="O2472" s="94">
        <f t="shared" si="271"/>
        <v>0.33710622874312457</v>
      </c>
      <c r="P2472" s="94">
        <f t="shared" si="271"/>
        <v>0.33710622874312457</v>
      </c>
      <c r="Q2472" s="94">
        <f t="shared" si="271"/>
        <v>0.33710622874312457</v>
      </c>
      <c r="R2472" s="94">
        <f t="shared" si="271"/>
        <v>0.33710622874312457</v>
      </c>
      <c r="S2472" s="93">
        <f>(1+H2472)^((5-Dashboard!$F$9)*3/12)</f>
        <v>1.0753292965087617</v>
      </c>
      <c r="T2472" s="93">
        <f t="shared" si="269"/>
        <v>1.4378295003118275</v>
      </c>
      <c r="U2472" s="93">
        <f t="shared" si="269"/>
        <v>1.9225307807375589</v>
      </c>
      <c r="V2472" s="93">
        <f t="shared" si="269"/>
        <v>2.5706278818745725</v>
      </c>
      <c r="W2472" s="93">
        <f t="shared" si="269"/>
        <v>3.4372025526352359</v>
      </c>
      <c r="X2472" s="93">
        <f t="shared" si="269"/>
        <v>4.5959049425803418</v>
      </c>
      <c r="Y2472" s="93">
        <f t="shared" si="268"/>
        <v>6.1452131254354869</v>
      </c>
      <c r="Z2472" s="93">
        <f t="shared" si="268"/>
        <v>8.2168027469737943</v>
      </c>
      <c r="AA2472" s="93">
        <f t="shared" si="268"/>
        <v>10.986738133332276</v>
      </c>
      <c r="AB2472" s="93">
        <f t="shared" si="268"/>
        <v>14.690435991648195</v>
      </c>
      <c r="AC2472" s="95">
        <f t="shared" si="268"/>
        <v>19.642673467384981</v>
      </c>
      <c r="AE2472" s="96"/>
    </row>
    <row r="2473" spans="3:31" ht="24.75" customHeight="1" x14ac:dyDescent="0.25">
      <c r="C2473" s="91">
        <f>ABS(E2473-Dashboard!$F$13)</f>
        <v>30.002830061735395</v>
      </c>
      <c r="D2473" s="92">
        <f t="shared" si="270"/>
        <v>0.33720622874312456</v>
      </c>
      <c r="E2473" s="93" cm="1">
        <f t="array" ref="E2473">SUM('DRE + DCF'!$S$41/TIR!S2473,'DRE + DCF'!$U$41:$AD$41/TIR!T2473:AC2473,TIR!F2473)</f>
        <v>19.507169938264603</v>
      </c>
      <c r="F2473" s="100">
        <f>'DRE + DCF'!$AE$38*'DRE + DCF'!$AE$39*(1+G2473)/(R2473-G2473)/AC2473</f>
        <v>4.8708353015064594</v>
      </c>
      <c r="G2473" s="92">
        <f>R2473*(1-'DRE + DCF'!$AE$39)</f>
        <v>0.20232373724587474</v>
      </c>
      <c r="H2473" s="94">
        <f t="shared" si="266"/>
        <v>0.33720622874312456</v>
      </c>
      <c r="I2473" s="94">
        <f t="shared" si="271"/>
        <v>0.33720622874312456</v>
      </c>
      <c r="J2473" s="94">
        <f t="shared" si="271"/>
        <v>0.33720622874312456</v>
      </c>
      <c r="K2473" s="94">
        <f t="shared" si="271"/>
        <v>0.33720622874312456</v>
      </c>
      <c r="L2473" s="94">
        <f t="shared" ref="I2473:R2498" si="272">$D2473</f>
        <v>0.33720622874312456</v>
      </c>
      <c r="M2473" s="94">
        <f t="shared" si="272"/>
        <v>0.33720622874312456</v>
      </c>
      <c r="N2473" s="94">
        <f t="shared" si="272"/>
        <v>0.33720622874312456</v>
      </c>
      <c r="O2473" s="94">
        <f t="shared" si="272"/>
        <v>0.33720622874312456</v>
      </c>
      <c r="P2473" s="94">
        <f t="shared" si="272"/>
        <v>0.33720622874312456</v>
      </c>
      <c r="Q2473" s="94">
        <f t="shared" si="272"/>
        <v>0.33720622874312456</v>
      </c>
      <c r="R2473" s="94">
        <f t="shared" si="272"/>
        <v>0.33720622874312456</v>
      </c>
      <c r="S2473" s="93">
        <f>(1+H2473)^((5-Dashboard!$F$9)*3/12)</f>
        <v>1.0753494014771707</v>
      </c>
      <c r="T2473" s="93">
        <f t="shared" si="269"/>
        <v>1.4379639177304637</v>
      </c>
      <c r="U2473" s="93">
        <f t="shared" si="269"/>
        <v>1.9228543074970421</v>
      </c>
      <c r="V2473" s="93">
        <f t="shared" si="269"/>
        <v>2.5712527569505919</v>
      </c>
      <c r="W2473" s="93">
        <f t="shared" si="269"/>
        <v>3.4382952022672626</v>
      </c>
      <c r="X2473" s="93">
        <f t="shared" si="269"/>
        <v>4.5977097607293853</v>
      </c>
      <c r="Y2473" s="93">
        <f t="shared" si="268"/>
        <v>6.1480861300003946</v>
      </c>
      <c r="Z2473" s="93">
        <f t="shared" si="268"/>
        <v>8.2212590678857396</v>
      </c>
      <c r="AA2473" s="93">
        <f t="shared" si="268"/>
        <v>10.993518833687705</v>
      </c>
      <c r="AB2473" s="93">
        <f t="shared" si="268"/>
        <v>14.70060186021205</v>
      </c>
      <c r="AC2473" s="95">
        <f t="shared" si="268"/>
        <v>19.657736373748318</v>
      </c>
      <c r="AE2473" s="96"/>
    </row>
    <row r="2474" spans="3:31" ht="24.75" customHeight="1" x14ac:dyDescent="0.25">
      <c r="C2474" s="91">
        <f>ABS(E2474-Dashboard!$F$13)</f>
        <v>30.012117766309835</v>
      </c>
      <c r="D2474" s="92">
        <f t="shared" si="270"/>
        <v>0.33730622874312455</v>
      </c>
      <c r="E2474" s="93" cm="1">
        <f t="array" ref="E2474">SUM('DRE + DCF'!$S$41/TIR!S2474,'DRE + DCF'!$U$41:$AD$41/TIR!T2474:AC2474,TIR!F2474)</f>
        <v>19.497882233690163</v>
      </c>
      <c r="F2474" s="100">
        <f>'DRE + DCF'!$AE$38*'DRE + DCF'!$AE$39*(1+G2474)/(R2474-G2474)/AC2474</f>
        <v>4.8659031415641527</v>
      </c>
      <c r="G2474" s="92">
        <f>R2474*(1-'DRE + DCF'!$AE$39)</f>
        <v>0.20238373724587472</v>
      </c>
      <c r="H2474" s="94">
        <f t="shared" si="266"/>
        <v>0.33730622874312455</v>
      </c>
      <c r="I2474" s="94">
        <f t="shared" si="272"/>
        <v>0.33730622874312455</v>
      </c>
      <c r="J2474" s="94">
        <f t="shared" si="272"/>
        <v>0.33730622874312455</v>
      </c>
      <c r="K2474" s="94">
        <f t="shared" si="272"/>
        <v>0.33730622874312455</v>
      </c>
      <c r="L2474" s="94">
        <f t="shared" si="272"/>
        <v>0.33730622874312455</v>
      </c>
      <c r="M2474" s="94">
        <f t="shared" si="272"/>
        <v>0.33730622874312455</v>
      </c>
      <c r="N2474" s="94">
        <f t="shared" si="272"/>
        <v>0.33730622874312455</v>
      </c>
      <c r="O2474" s="94">
        <f t="shared" si="272"/>
        <v>0.33730622874312455</v>
      </c>
      <c r="P2474" s="94">
        <f t="shared" si="272"/>
        <v>0.33730622874312455</v>
      </c>
      <c r="Q2474" s="94">
        <f t="shared" si="272"/>
        <v>0.33730622874312455</v>
      </c>
      <c r="R2474" s="94">
        <f t="shared" si="272"/>
        <v>0.33730622874312455</v>
      </c>
      <c r="S2474" s="93">
        <f>(1+H2474)^((5-Dashboard!$F$9)*3/12)</f>
        <v>1.0753695053179819</v>
      </c>
      <c r="T2474" s="93">
        <f t="shared" si="269"/>
        <v>1.4380983376621499</v>
      </c>
      <c r="U2474" s="93">
        <f t="shared" si="269"/>
        <v>1.9231778645007263</v>
      </c>
      <c r="V2474" s="93">
        <f t="shared" si="269"/>
        <v>2.5718777371777222</v>
      </c>
      <c r="W2474" s="93">
        <f t="shared" si="269"/>
        <v>3.4393881174935403</v>
      </c>
      <c r="X2474" s="93">
        <f t="shared" si="269"/>
        <v>4.5995151525892011</v>
      </c>
      <c r="Y2474" s="93">
        <f t="shared" si="268"/>
        <v>6.1509602627559214</v>
      </c>
      <c r="Z2474" s="93">
        <f t="shared" si="268"/>
        <v>8.2257174721349404</v>
      </c>
      <c r="AA2474" s="93">
        <f t="shared" si="268"/>
        <v>11.000303211367205</v>
      </c>
      <c r="AB2474" s="93">
        <f t="shared" si="268"/>
        <v>14.71077400262436</v>
      </c>
      <c r="AC2474" s="95">
        <f t="shared" si="268"/>
        <v>19.672809703341983</v>
      </c>
      <c r="AE2474" s="96"/>
    </row>
    <row r="2475" spans="3:31" ht="24.75" customHeight="1" x14ac:dyDescent="0.25">
      <c r="C2475" s="91">
        <f>ABS(E2475-Dashboard!$F$13)</f>
        <v>30.021397541212785</v>
      </c>
      <c r="D2475" s="92">
        <f t="shared" si="270"/>
        <v>0.33740622874312454</v>
      </c>
      <c r="E2475" s="93" cm="1">
        <f t="array" ref="E2475">SUM('DRE + DCF'!$S$41/TIR!S2475,'DRE + DCF'!$U$41:$AD$41/TIR!T2475:AC2475,TIR!F2475)</f>
        <v>19.488602458787213</v>
      </c>
      <c r="F2475" s="100">
        <f>'DRE + DCF'!$AE$38*'DRE + DCF'!$AE$39*(1+G2475)/(R2475-G2475)/AC2475</f>
        <v>4.8609766696199674</v>
      </c>
      <c r="G2475" s="92">
        <f>R2475*(1-'DRE + DCF'!$AE$39)</f>
        <v>0.20244373724587472</v>
      </c>
      <c r="H2475" s="94">
        <f t="shared" si="266"/>
        <v>0.33740622874312454</v>
      </c>
      <c r="I2475" s="94">
        <f t="shared" si="272"/>
        <v>0.33740622874312454</v>
      </c>
      <c r="J2475" s="94">
        <f t="shared" si="272"/>
        <v>0.33740622874312454</v>
      </c>
      <c r="K2475" s="94">
        <f t="shared" si="272"/>
        <v>0.33740622874312454</v>
      </c>
      <c r="L2475" s="94">
        <f t="shared" si="272"/>
        <v>0.33740622874312454</v>
      </c>
      <c r="M2475" s="94">
        <f t="shared" si="272"/>
        <v>0.33740622874312454</v>
      </c>
      <c r="N2475" s="94">
        <f t="shared" si="272"/>
        <v>0.33740622874312454</v>
      </c>
      <c r="O2475" s="94">
        <f t="shared" si="272"/>
        <v>0.33740622874312454</v>
      </c>
      <c r="P2475" s="94">
        <f t="shared" si="272"/>
        <v>0.33740622874312454</v>
      </c>
      <c r="Q2475" s="94">
        <f t="shared" si="272"/>
        <v>0.33740622874312454</v>
      </c>
      <c r="R2475" s="94">
        <f t="shared" si="272"/>
        <v>0.33740622874312454</v>
      </c>
      <c r="S2475" s="93">
        <f>(1+H2475)^((5-Dashboard!$F$9)*3/12)</f>
        <v>1.0753896080313434</v>
      </c>
      <c r="T2475" s="93">
        <f t="shared" si="269"/>
        <v>1.4382327601067459</v>
      </c>
      <c r="U2475" s="93">
        <f t="shared" si="269"/>
        <v>1.923501451749178</v>
      </c>
      <c r="V2475" s="93">
        <f t="shared" si="269"/>
        <v>2.5725028225657933</v>
      </c>
      <c r="W2475" s="93">
        <f t="shared" si="269"/>
        <v>3.4404812983587609</v>
      </c>
      <c r="X2475" s="93">
        <f t="shared" si="269"/>
        <v>4.6013211182992393</v>
      </c>
      <c r="Y2475" s="93">
        <f t="shared" si="268"/>
        <v>6.1538355240606819</v>
      </c>
      <c r="Z2475" s="93">
        <f t="shared" si="268"/>
        <v>8.230177960539466</v>
      </c>
      <c r="AA2475" s="93">
        <f t="shared" si="268"/>
        <v>11.007091268089868</v>
      </c>
      <c r="AB2475" s="93">
        <f t="shared" si="268"/>
        <v>14.720952422287446</v>
      </c>
      <c r="AC2475" s="95">
        <f t="shared" si="268"/>
        <v>19.687893462598417</v>
      </c>
      <c r="AE2475" s="96"/>
    </row>
    <row r="2476" spans="3:31" ht="24.75" customHeight="1" x14ac:dyDescent="0.25">
      <c r="C2476" s="91">
        <f>ABS(E2476-Dashboard!$F$13)</f>
        <v>30.030669395400686</v>
      </c>
      <c r="D2476" s="92">
        <f t="shared" si="270"/>
        <v>0.33750622874312453</v>
      </c>
      <c r="E2476" s="93" cm="1">
        <f t="array" ref="E2476">SUM('DRE + DCF'!$S$41/TIR!S2476,'DRE + DCF'!$U$41:$AD$41/TIR!T2476:AC2476,TIR!F2476)</f>
        <v>19.479330604599312</v>
      </c>
      <c r="F2476" s="100">
        <f>'DRE + DCF'!$AE$38*'DRE + DCF'!$AE$39*(1+G2476)/(R2476-G2476)/AC2476</f>
        <v>4.8560558782162628</v>
      </c>
      <c r="G2476" s="92">
        <f>R2476*(1-'DRE + DCF'!$AE$39)</f>
        <v>0.2025037372458747</v>
      </c>
      <c r="H2476" s="94">
        <f t="shared" si="266"/>
        <v>0.33750622874312453</v>
      </c>
      <c r="I2476" s="94">
        <f t="shared" si="272"/>
        <v>0.33750622874312453</v>
      </c>
      <c r="J2476" s="94">
        <f t="shared" si="272"/>
        <v>0.33750622874312453</v>
      </c>
      <c r="K2476" s="94">
        <f t="shared" si="272"/>
        <v>0.33750622874312453</v>
      </c>
      <c r="L2476" s="94">
        <f t="shared" si="272"/>
        <v>0.33750622874312453</v>
      </c>
      <c r="M2476" s="94">
        <f t="shared" si="272"/>
        <v>0.33750622874312453</v>
      </c>
      <c r="N2476" s="94">
        <f t="shared" si="272"/>
        <v>0.33750622874312453</v>
      </c>
      <c r="O2476" s="94">
        <f t="shared" si="272"/>
        <v>0.33750622874312453</v>
      </c>
      <c r="P2476" s="94">
        <f t="shared" si="272"/>
        <v>0.33750622874312453</v>
      </c>
      <c r="Q2476" s="94">
        <f t="shared" si="272"/>
        <v>0.33750622874312453</v>
      </c>
      <c r="R2476" s="94">
        <f t="shared" si="272"/>
        <v>0.33750622874312453</v>
      </c>
      <c r="S2476" s="93">
        <f>(1+H2476)^((5-Dashboard!$F$9)*3/12)</f>
        <v>1.0754097096174027</v>
      </c>
      <c r="T2476" s="93">
        <f t="shared" si="269"/>
        <v>1.4383671850641109</v>
      </c>
      <c r="U2476" s="93">
        <f t="shared" si="269"/>
        <v>1.9238250692429628</v>
      </c>
      <c r="V2476" s="93">
        <f t="shared" si="269"/>
        <v>2.5731280131246357</v>
      </c>
      <c r="W2476" s="93">
        <f t="shared" si="269"/>
        <v>3.4415747449076206</v>
      </c>
      <c r="X2476" s="93">
        <f t="shared" si="269"/>
        <v>4.6031276579989724</v>
      </c>
      <c r="Y2476" s="93">
        <f t="shared" si="268"/>
        <v>6.1567119142733766</v>
      </c>
      <c r="Z2476" s="93">
        <f t="shared" si="268"/>
        <v>8.2346405339176467</v>
      </c>
      <c r="AA2476" s="93">
        <f t="shared" si="268"/>
        <v>11.013883005575462</v>
      </c>
      <c r="AB2476" s="93">
        <f t="shared" si="268"/>
        <v>14.731137122605226</v>
      </c>
      <c r="AC2476" s="95">
        <f t="shared" si="268"/>
        <v>19.702987657953557</v>
      </c>
      <c r="AE2476" s="96"/>
    </row>
    <row r="2477" spans="3:31" ht="24.75" customHeight="1" x14ac:dyDescent="0.25">
      <c r="C2477" s="91">
        <f>ABS(E2477-Dashboard!$F$13)</f>
        <v>30.039933337817658</v>
      </c>
      <c r="D2477" s="92">
        <f t="shared" si="270"/>
        <v>0.33760622874312451</v>
      </c>
      <c r="E2477" s="93" cm="1">
        <f t="array" ref="E2477">SUM('DRE + DCF'!$S$41/TIR!S2477,'DRE + DCF'!$U$41:$AD$41/TIR!T2477:AC2477,TIR!F2477)</f>
        <v>19.47006666218234</v>
      </c>
      <c r="F2477" s="100">
        <f>'DRE + DCF'!$AE$38*'DRE + DCF'!$AE$39*(1+G2477)/(R2477-G2477)/AC2477</f>
        <v>4.8511407599065137</v>
      </c>
      <c r="G2477" s="92">
        <f>R2477*(1-'DRE + DCF'!$AE$39)</f>
        <v>0.2025637372458747</v>
      </c>
      <c r="H2477" s="94">
        <f t="shared" si="266"/>
        <v>0.33760622874312451</v>
      </c>
      <c r="I2477" s="94">
        <f t="shared" si="272"/>
        <v>0.33760622874312451</v>
      </c>
      <c r="J2477" s="94">
        <f t="shared" si="272"/>
        <v>0.33760622874312451</v>
      </c>
      <c r="K2477" s="94">
        <f t="shared" si="272"/>
        <v>0.33760622874312451</v>
      </c>
      <c r="L2477" s="94">
        <f t="shared" si="272"/>
        <v>0.33760622874312451</v>
      </c>
      <c r="M2477" s="94">
        <f t="shared" si="272"/>
        <v>0.33760622874312451</v>
      </c>
      <c r="N2477" s="94">
        <f t="shared" si="272"/>
        <v>0.33760622874312451</v>
      </c>
      <c r="O2477" s="94">
        <f t="shared" si="272"/>
        <v>0.33760622874312451</v>
      </c>
      <c r="P2477" s="94">
        <f t="shared" si="272"/>
        <v>0.33760622874312451</v>
      </c>
      <c r="Q2477" s="94">
        <f t="shared" si="272"/>
        <v>0.33760622874312451</v>
      </c>
      <c r="R2477" s="94">
        <f t="shared" si="272"/>
        <v>0.33760622874312451</v>
      </c>
      <c r="S2477" s="93">
        <f>(1+H2477)^((5-Dashboard!$F$9)*3/12)</f>
        <v>1.0754298100763069</v>
      </c>
      <c r="T2477" s="93">
        <f t="shared" si="269"/>
        <v>1.4385016125341035</v>
      </c>
      <c r="U2477" s="93">
        <f t="shared" si="269"/>
        <v>1.9241487169826454</v>
      </c>
      <c r="V2477" s="93">
        <f t="shared" si="269"/>
        <v>2.5737533088640778</v>
      </c>
      <c r="W2477" s="93">
        <f t="shared" si="269"/>
        <v>3.4426684571848174</v>
      </c>
      <c r="X2477" s="93">
        <f t="shared" si="269"/>
        <v>4.6049347718278941</v>
      </c>
      <c r="Y2477" s="93">
        <f t="shared" si="268"/>
        <v>6.1595894337527897</v>
      </c>
      <c r="Z2477" s="93">
        <f t="shared" si="268"/>
        <v>8.2391051930880668</v>
      </c>
      <c r="AA2477" s="93">
        <f t="shared" si="268"/>
        <v>11.020678425544421</v>
      </c>
      <c r="AB2477" s="93">
        <f t="shared" si="268"/>
        <v>14.741328106983188</v>
      </c>
      <c r="AC2477" s="95">
        <f t="shared" si="268"/>
        <v>19.718092295846805</v>
      </c>
      <c r="AE2477" s="96"/>
    </row>
    <row r="2478" spans="3:31" ht="24.75" customHeight="1" x14ac:dyDescent="0.25">
      <c r="C2478" s="91">
        <f>ABS(E2478-Dashboard!$F$13)</f>
        <v>30.049189377395567</v>
      </c>
      <c r="D2478" s="92">
        <f t="shared" si="270"/>
        <v>0.3377062287431245</v>
      </c>
      <c r="E2478" s="93" cm="1">
        <f t="array" ref="E2478">SUM('DRE + DCF'!$S$41/TIR!S2478,'DRE + DCF'!$U$41:$AD$41/TIR!T2478:AC2478,TIR!F2478)</f>
        <v>19.460810622604431</v>
      </c>
      <c r="F2478" s="100">
        <f>'DRE + DCF'!$AE$38*'DRE + DCF'!$AE$39*(1+G2478)/(R2478-G2478)/AC2478</f>
        <v>4.8462313072552714</v>
      </c>
      <c r="G2478" s="92">
        <f>R2478*(1-'DRE + DCF'!$AE$39)</f>
        <v>0.20262373724587471</v>
      </c>
      <c r="H2478" s="94">
        <f t="shared" si="266"/>
        <v>0.3377062287431245</v>
      </c>
      <c r="I2478" s="94">
        <f t="shared" si="272"/>
        <v>0.3377062287431245</v>
      </c>
      <c r="J2478" s="94">
        <f t="shared" si="272"/>
        <v>0.3377062287431245</v>
      </c>
      <c r="K2478" s="94">
        <f t="shared" si="272"/>
        <v>0.3377062287431245</v>
      </c>
      <c r="L2478" s="94">
        <f t="shared" si="272"/>
        <v>0.3377062287431245</v>
      </c>
      <c r="M2478" s="94">
        <f t="shared" si="272"/>
        <v>0.3377062287431245</v>
      </c>
      <c r="N2478" s="94">
        <f t="shared" si="272"/>
        <v>0.3377062287431245</v>
      </c>
      <c r="O2478" s="94">
        <f t="shared" si="272"/>
        <v>0.3377062287431245</v>
      </c>
      <c r="P2478" s="94">
        <f t="shared" si="272"/>
        <v>0.3377062287431245</v>
      </c>
      <c r="Q2478" s="94">
        <f t="shared" si="272"/>
        <v>0.3377062287431245</v>
      </c>
      <c r="R2478" s="94">
        <f t="shared" si="272"/>
        <v>0.3377062287431245</v>
      </c>
      <c r="S2478" s="93">
        <f>(1+H2478)^((5-Dashboard!$F$9)*3/12)</f>
        <v>1.0754499094082035</v>
      </c>
      <c r="T2478" s="93">
        <f t="shared" si="269"/>
        <v>1.4386360425165827</v>
      </c>
      <c r="U2478" s="93">
        <f t="shared" si="269"/>
        <v>1.9244723949687912</v>
      </c>
      <c r="V2478" s="93">
        <f t="shared" si="269"/>
        <v>2.5743787097939506</v>
      </c>
      <c r="W2478" s="93">
        <f t="shared" si="269"/>
        <v>3.443762435235056</v>
      </c>
      <c r="X2478" s="93">
        <f t="shared" si="269"/>
        <v>4.6067424599255249</v>
      </c>
      <c r="Y2478" s="93">
        <f t="shared" si="268"/>
        <v>6.1624680828577985</v>
      </c>
      <c r="Z2478" s="93">
        <f t="shared" si="268"/>
        <v>8.2435719388695787</v>
      </c>
      <c r="AA2478" s="93">
        <f t="shared" si="268"/>
        <v>11.027477529717871</v>
      </c>
      <c r="AB2478" s="93">
        <f t="shared" si="268"/>
        <v>14.75152537882844</v>
      </c>
      <c r="AC2478" s="95">
        <f t="shared" si="268"/>
        <v>19.733207382721083</v>
      </c>
      <c r="AE2478" s="96"/>
    </row>
    <row r="2479" spans="3:31" ht="24.75" customHeight="1" x14ac:dyDescent="0.25">
      <c r="C2479" s="91">
        <f>ABS(E2479-Dashboard!$F$13)</f>
        <v>30.058437523054014</v>
      </c>
      <c r="D2479" s="92">
        <f t="shared" si="270"/>
        <v>0.33780622874312449</v>
      </c>
      <c r="E2479" s="93" cm="1">
        <f t="array" ref="E2479">SUM('DRE + DCF'!$S$41/TIR!S2479,'DRE + DCF'!$U$41:$AD$41/TIR!T2479:AC2479,TIR!F2479)</f>
        <v>19.451562476945984</v>
      </c>
      <c r="F2479" s="100">
        <f>'DRE + DCF'!$AE$38*'DRE + DCF'!$AE$39*(1+G2479)/(R2479-G2479)/AC2479</f>
        <v>4.8413275128381601</v>
      </c>
      <c r="G2479" s="92">
        <f>R2479*(1-'DRE + DCF'!$AE$39)</f>
        <v>0.20268373724587468</v>
      </c>
      <c r="H2479" s="94">
        <f t="shared" si="266"/>
        <v>0.33780622874312449</v>
      </c>
      <c r="I2479" s="94">
        <f t="shared" si="272"/>
        <v>0.33780622874312449</v>
      </c>
      <c r="J2479" s="94">
        <f t="shared" si="272"/>
        <v>0.33780622874312449</v>
      </c>
      <c r="K2479" s="94">
        <f t="shared" si="272"/>
        <v>0.33780622874312449</v>
      </c>
      <c r="L2479" s="94">
        <f t="shared" si="272"/>
        <v>0.33780622874312449</v>
      </c>
      <c r="M2479" s="94">
        <f t="shared" si="272"/>
        <v>0.33780622874312449</v>
      </c>
      <c r="N2479" s="94">
        <f t="shared" si="272"/>
        <v>0.33780622874312449</v>
      </c>
      <c r="O2479" s="94">
        <f t="shared" si="272"/>
        <v>0.33780622874312449</v>
      </c>
      <c r="P2479" s="94">
        <f t="shared" si="272"/>
        <v>0.33780622874312449</v>
      </c>
      <c r="Q2479" s="94">
        <f t="shared" si="272"/>
        <v>0.33780622874312449</v>
      </c>
      <c r="R2479" s="94">
        <f t="shared" si="272"/>
        <v>0.33780622874312449</v>
      </c>
      <c r="S2479" s="93">
        <f>(1+H2479)^((5-Dashboard!$F$9)*3/12)</f>
        <v>1.0754700076132404</v>
      </c>
      <c r="T2479" s="93">
        <f t="shared" si="269"/>
        <v>1.4387704750114085</v>
      </c>
      <c r="U2479" s="93">
        <f t="shared" si="269"/>
        <v>1.9247961032019663</v>
      </c>
      <c r="V2479" s="93">
        <f t="shared" si="269"/>
        <v>2.5750042159240842</v>
      </c>
      <c r="W2479" s="93">
        <f t="shared" si="269"/>
        <v>3.4448566791030455</v>
      </c>
      <c r="X2479" s="93">
        <f t="shared" si="269"/>
        <v>4.6085507224314091</v>
      </c>
      <c r="Y2479" s="93">
        <f t="shared" si="268"/>
        <v>6.1653478619473656</v>
      </c>
      <c r="Z2479" s="93">
        <f t="shared" si="268"/>
        <v>8.2480407720812909</v>
      </c>
      <c r="AA2479" s="93">
        <f t="shared" si="268"/>
        <v>11.034280319817601</v>
      </c>
      <c r="AB2479" s="93">
        <f t="shared" si="268"/>
        <v>14.761728941549663</v>
      </c>
      <c r="AC2479" s="95">
        <f t="shared" si="268"/>
        <v>19.74833292502279</v>
      </c>
      <c r="AE2479" s="96"/>
    </row>
    <row r="2480" spans="3:31" ht="24.75" customHeight="1" x14ac:dyDescent="0.25">
      <c r="C2480" s="91">
        <f>ABS(E2480-Dashboard!$F$13)</f>
        <v>30.067677783700354</v>
      </c>
      <c r="D2480" s="92">
        <f t="shared" si="270"/>
        <v>0.33790622874312448</v>
      </c>
      <c r="E2480" s="93" cm="1">
        <f t="array" ref="E2480">SUM('DRE + DCF'!$S$41/TIR!S2480,'DRE + DCF'!$U$41:$AD$41/TIR!T2480:AC2480,TIR!F2480)</f>
        <v>19.442322216299644</v>
      </c>
      <c r="F2480" s="100">
        <f>'DRE + DCF'!$AE$38*'DRE + DCF'!$AE$39*(1+G2480)/(R2480-G2480)/AC2480</f>
        <v>4.8364293692418592</v>
      </c>
      <c r="G2480" s="92">
        <f>R2480*(1-'DRE + DCF'!$AE$39)</f>
        <v>0.20274373724587469</v>
      </c>
      <c r="H2480" s="94">
        <f t="shared" si="266"/>
        <v>0.33790622874312448</v>
      </c>
      <c r="I2480" s="94">
        <f t="shared" si="272"/>
        <v>0.33790622874312448</v>
      </c>
      <c r="J2480" s="94">
        <f t="shared" si="272"/>
        <v>0.33790622874312448</v>
      </c>
      <c r="K2480" s="94">
        <f t="shared" si="272"/>
        <v>0.33790622874312448</v>
      </c>
      <c r="L2480" s="94">
        <f t="shared" si="272"/>
        <v>0.33790622874312448</v>
      </c>
      <c r="M2480" s="94">
        <f t="shared" si="272"/>
        <v>0.33790622874312448</v>
      </c>
      <c r="N2480" s="94">
        <f t="shared" si="272"/>
        <v>0.33790622874312448</v>
      </c>
      <c r="O2480" s="94">
        <f t="shared" si="272"/>
        <v>0.33790622874312448</v>
      </c>
      <c r="P2480" s="94">
        <f t="shared" si="272"/>
        <v>0.33790622874312448</v>
      </c>
      <c r="Q2480" s="94">
        <f t="shared" si="272"/>
        <v>0.33790622874312448</v>
      </c>
      <c r="R2480" s="94">
        <f t="shared" si="272"/>
        <v>0.33790622874312448</v>
      </c>
      <c r="S2480" s="93">
        <f>(1+H2480)^((5-Dashboard!$F$9)*3/12)</f>
        <v>1.0754901046915646</v>
      </c>
      <c r="T2480" s="93">
        <f t="shared" si="269"/>
        <v>1.4389049100184392</v>
      </c>
      <c r="U2480" s="93">
        <f t="shared" si="269"/>
        <v>1.9251198416827349</v>
      </c>
      <c r="V2480" s="93">
        <f t="shared" si="269"/>
        <v>2.5756298272643088</v>
      </c>
      <c r="W2480" s="93">
        <f t="shared" si="269"/>
        <v>3.4459511888334964</v>
      </c>
      <c r="X2480" s="93">
        <f t="shared" si="269"/>
        <v>4.6103595594851097</v>
      </c>
      <c r="Y2480" s="93">
        <f t="shared" si="268"/>
        <v>6.1682287713805355</v>
      </c>
      <c r="Z2480" s="93">
        <f t="shared" si="268"/>
        <v>8.2525116935425675</v>
      </c>
      <c r="AA2480" s="93">
        <f t="shared" si="268"/>
        <v>11.041086797566072</v>
      </c>
      <c r="AB2480" s="93">
        <f t="shared" si="268"/>
        <v>14.771938798557125</v>
      </c>
      <c r="AC2480" s="95">
        <f t="shared" si="268"/>
        <v>19.763468929201803</v>
      </c>
      <c r="AE2480" s="96"/>
    </row>
    <row r="2481" spans="3:31" ht="24.75" customHeight="1" x14ac:dyDescent="0.25">
      <c r="C2481" s="91">
        <f>ABS(E2481-Dashboard!$F$13)</f>
        <v>30.076910168229741</v>
      </c>
      <c r="D2481" s="92">
        <f t="shared" si="270"/>
        <v>0.33800622874312447</v>
      </c>
      <c r="E2481" s="93" cm="1">
        <f t="array" ref="E2481">SUM('DRE + DCF'!$S$41/TIR!S2481,'DRE + DCF'!$U$41:$AD$41/TIR!T2481:AC2481,TIR!F2481)</f>
        <v>19.433089831770257</v>
      </c>
      <c r="F2481" s="100">
        <f>'DRE + DCF'!$AE$38*'DRE + DCF'!$AE$39*(1+G2481)/(R2481-G2481)/AC2481</f>
        <v>4.8315368690640641</v>
      </c>
      <c r="G2481" s="92">
        <f>R2481*(1-'DRE + DCF'!$AE$39)</f>
        <v>0.20280373724587467</v>
      </c>
      <c r="H2481" s="94">
        <f t="shared" si="266"/>
        <v>0.33800622874312447</v>
      </c>
      <c r="I2481" s="94">
        <f t="shared" si="272"/>
        <v>0.33800622874312447</v>
      </c>
      <c r="J2481" s="94">
        <f t="shared" si="272"/>
        <v>0.33800622874312447</v>
      </c>
      <c r="K2481" s="94">
        <f t="shared" si="272"/>
        <v>0.33800622874312447</v>
      </c>
      <c r="L2481" s="94">
        <f t="shared" si="272"/>
        <v>0.33800622874312447</v>
      </c>
      <c r="M2481" s="94">
        <f t="shared" si="272"/>
        <v>0.33800622874312447</v>
      </c>
      <c r="N2481" s="94">
        <f t="shared" si="272"/>
        <v>0.33800622874312447</v>
      </c>
      <c r="O2481" s="94">
        <f t="shared" si="272"/>
        <v>0.33800622874312447</v>
      </c>
      <c r="P2481" s="94">
        <f t="shared" si="272"/>
        <v>0.33800622874312447</v>
      </c>
      <c r="Q2481" s="94">
        <f t="shared" si="272"/>
        <v>0.33800622874312447</v>
      </c>
      <c r="R2481" s="94">
        <f t="shared" si="272"/>
        <v>0.33800622874312447</v>
      </c>
      <c r="S2481" s="93">
        <f>(1+H2481)^((5-Dashboard!$F$9)*3/12)</f>
        <v>1.0755102006433235</v>
      </c>
      <c r="T2481" s="93">
        <f t="shared" si="269"/>
        <v>1.4390393475375343</v>
      </c>
      <c r="U2481" s="93">
        <f t="shared" si="269"/>
        <v>1.9254436104116626</v>
      </c>
      <c r="V2481" s="93">
        <f t="shared" si="269"/>
        <v>2.5762555438244545</v>
      </c>
      <c r="W2481" s="93">
        <f t="shared" si="269"/>
        <v>3.4470459644711258</v>
      </c>
      <c r="X2481" s="93">
        <f t="shared" si="269"/>
        <v>4.6121689712262173</v>
      </c>
      <c r="Y2481" s="93">
        <f t="shared" si="268"/>
        <v>6.1711108115164475</v>
      </c>
      <c r="Z2481" s="93">
        <f t="shared" si="268"/>
        <v>8.2569847040730444</v>
      </c>
      <c r="AA2481" s="93">
        <f t="shared" si="268"/>
        <v>11.047896964686437</v>
      </c>
      <c r="AB2481" s="93">
        <f t="shared" si="268"/>
        <v>14.782154953262712</v>
      </c>
      <c r="AC2481" s="95">
        <f t="shared" si="268"/>
        <v>19.778615401711537</v>
      </c>
      <c r="AE2481" s="96"/>
    </row>
    <row r="2482" spans="3:31" ht="24.75" customHeight="1" x14ac:dyDescent="0.25">
      <c r="C2482" s="91">
        <f>ABS(E2482-Dashboard!$F$13)</f>
        <v>30.086134685525117</v>
      </c>
      <c r="D2482" s="92">
        <f t="shared" si="270"/>
        <v>0.33810622874312446</v>
      </c>
      <c r="E2482" s="93" cm="1">
        <f t="array" ref="E2482">SUM('DRE + DCF'!$S$41/TIR!S2482,'DRE + DCF'!$U$41:$AD$41/TIR!T2482:AC2482,TIR!F2482)</f>
        <v>19.423865314474881</v>
      </c>
      <c r="F2482" s="100">
        <f>'DRE + DCF'!$AE$38*'DRE + DCF'!$AE$39*(1+G2482)/(R2482-G2482)/AC2482</f>
        <v>4.8266500049134962</v>
      </c>
      <c r="G2482" s="92">
        <f>R2482*(1-'DRE + DCF'!$AE$39)</f>
        <v>0.20286373724587467</v>
      </c>
      <c r="H2482" s="94">
        <f t="shared" si="266"/>
        <v>0.33810622874312446</v>
      </c>
      <c r="I2482" s="94">
        <f t="shared" si="272"/>
        <v>0.33810622874312446</v>
      </c>
      <c r="J2482" s="94">
        <f t="shared" si="272"/>
        <v>0.33810622874312446</v>
      </c>
      <c r="K2482" s="94">
        <f t="shared" si="272"/>
        <v>0.33810622874312446</v>
      </c>
      <c r="L2482" s="94">
        <f t="shared" si="272"/>
        <v>0.33810622874312446</v>
      </c>
      <c r="M2482" s="94">
        <f t="shared" si="272"/>
        <v>0.33810622874312446</v>
      </c>
      <c r="N2482" s="94">
        <f t="shared" si="272"/>
        <v>0.33810622874312446</v>
      </c>
      <c r="O2482" s="94">
        <f t="shared" si="272"/>
        <v>0.33810622874312446</v>
      </c>
      <c r="P2482" s="94">
        <f t="shared" si="272"/>
        <v>0.33810622874312446</v>
      </c>
      <c r="Q2482" s="94">
        <f t="shared" si="272"/>
        <v>0.33810622874312446</v>
      </c>
      <c r="R2482" s="94">
        <f t="shared" si="272"/>
        <v>0.33810622874312446</v>
      </c>
      <c r="S2482" s="93">
        <f>(1+H2482)^((5-Dashboard!$F$9)*3/12)</f>
        <v>1.0755302954686645</v>
      </c>
      <c r="T2482" s="93">
        <f t="shared" si="269"/>
        <v>1.4391737875685531</v>
      </c>
      <c r="U2482" s="93">
        <f t="shared" si="269"/>
        <v>1.9257674093893151</v>
      </c>
      <c r="V2482" s="93">
        <f t="shared" si="269"/>
        <v>2.5768813656143532</v>
      </c>
      <c r="W2482" s="93">
        <f t="shared" si="269"/>
        <v>3.4481410060606548</v>
      </c>
      <c r="X2482" s="93">
        <f t="shared" si="269"/>
        <v>4.6139789577943455</v>
      </c>
      <c r="Y2482" s="93">
        <f t="shared" si="268"/>
        <v>6.1739939827143235</v>
      </c>
      <c r="Z2482" s="93">
        <f t="shared" si="268"/>
        <v>8.2614598044926062</v>
      </c>
      <c r="AA2482" s="93">
        <f t="shared" si="268"/>
        <v>11.054710822902512</v>
      </c>
      <c r="AB2482" s="93">
        <f t="shared" si="268"/>
        <v>14.792377409079883</v>
      </c>
      <c r="AC2482" s="95">
        <f t="shared" si="268"/>
        <v>19.793772349008872</v>
      </c>
      <c r="AE2482" s="96"/>
    </row>
    <row r="2483" spans="3:31" ht="24.75" customHeight="1" x14ac:dyDescent="0.25">
      <c r="C2483" s="91">
        <f>ABS(E2483-Dashboard!$F$13)</f>
        <v>30.095351344457264</v>
      </c>
      <c r="D2483" s="92">
        <f t="shared" si="270"/>
        <v>0.33820622874312445</v>
      </c>
      <c r="E2483" s="93" cm="1">
        <f t="array" ref="E2483">SUM('DRE + DCF'!$S$41/TIR!S2483,'DRE + DCF'!$U$41:$AD$41/TIR!T2483:AC2483,TIR!F2483)</f>
        <v>19.414648655542734</v>
      </c>
      <c r="F2483" s="100">
        <f>'DRE + DCF'!$AE$38*'DRE + DCF'!$AE$39*(1+G2483)/(R2483-G2483)/AC2483</f>
        <v>4.8217687694098643</v>
      </c>
      <c r="G2483" s="92">
        <f>R2483*(1-'DRE + DCF'!$AE$39)</f>
        <v>0.20292373724587467</v>
      </c>
      <c r="H2483" s="94">
        <f t="shared" ref="H2483:H2546" si="273">$D2483</f>
        <v>0.33820622874312445</v>
      </c>
      <c r="I2483" s="94">
        <f t="shared" si="272"/>
        <v>0.33820622874312445</v>
      </c>
      <c r="J2483" s="94">
        <f t="shared" si="272"/>
        <v>0.33820622874312445</v>
      </c>
      <c r="K2483" s="94">
        <f t="shared" si="272"/>
        <v>0.33820622874312445</v>
      </c>
      <c r="L2483" s="94">
        <f t="shared" si="272"/>
        <v>0.33820622874312445</v>
      </c>
      <c r="M2483" s="94">
        <f t="shared" si="272"/>
        <v>0.33820622874312445</v>
      </c>
      <c r="N2483" s="94">
        <f t="shared" si="272"/>
        <v>0.33820622874312445</v>
      </c>
      <c r="O2483" s="94">
        <f t="shared" si="272"/>
        <v>0.33820622874312445</v>
      </c>
      <c r="P2483" s="94">
        <f t="shared" si="272"/>
        <v>0.33820622874312445</v>
      </c>
      <c r="Q2483" s="94">
        <f t="shared" si="272"/>
        <v>0.33820622874312445</v>
      </c>
      <c r="R2483" s="94">
        <f t="shared" si="272"/>
        <v>0.33820622874312445</v>
      </c>
      <c r="S2483" s="93">
        <f>(1+H2483)^((5-Dashboard!$F$9)*3/12)</f>
        <v>1.0755503891677352</v>
      </c>
      <c r="T2483" s="93">
        <f t="shared" si="269"/>
        <v>1.4393082301113547</v>
      </c>
      <c r="U2483" s="93">
        <f t="shared" si="269"/>
        <v>1.9260912386162572</v>
      </c>
      <c r="V2483" s="93">
        <f t="shared" si="269"/>
        <v>2.5775072926438352</v>
      </c>
      <c r="W2483" s="93">
        <f t="shared" si="269"/>
        <v>3.4492363136468076</v>
      </c>
      <c r="X2483" s="93">
        <f t="shared" si="269"/>
        <v>4.6157895193291312</v>
      </c>
      <c r="Y2483" s="93">
        <f t="shared" si="268"/>
        <v>6.1768782853334754</v>
      </c>
      <c r="Z2483" s="93">
        <f t="shared" si="268"/>
        <v>8.2659369956214075</v>
      </c>
      <c r="AA2483" s="93">
        <f t="shared" si="268"/>
        <v>11.061528373938796</v>
      </c>
      <c r="AB2483" s="93">
        <f t="shared" si="268"/>
        <v>14.802606169423701</v>
      </c>
      <c r="AC2483" s="95">
        <f t="shared" si="268"/>
        <v>19.808939777554198</v>
      </c>
      <c r="AE2483" s="96"/>
    </row>
    <row r="2484" spans="3:31" ht="24.75" customHeight="1" x14ac:dyDescent="0.25">
      <c r="C2484" s="91">
        <f>ABS(E2484-Dashboard!$F$13)</f>
        <v>30.104560153884783</v>
      </c>
      <c r="D2484" s="92">
        <f t="shared" si="270"/>
        <v>0.33830622874312444</v>
      </c>
      <c r="E2484" s="93" cm="1">
        <f t="array" ref="E2484">SUM('DRE + DCF'!$S$41/TIR!S2484,'DRE + DCF'!$U$41:$AD$41/TIR!T2484:AC2484,TIR!F2484)</f>
        <v>19.405439846115215</v>
      </c>
      <c r="F2484" s="100">
        <f>'DRE + DCF'!$AE$38*'DRE + DCF'!$AE$39*(1+G2484)/(R2484-G2484)/AC2484</f>
        <v>4.816893155183851</v>
      </c>
      <c r="G2484" s="92">
        <f>R2484*(1-'DRE + DCF'!$AE$39)</f>
        <v>0.20298373724587465</v>
      </c>
      <c r="H2484" s="94">
        <f t="shared" si="273"/>
        <v>0.33830622874312444</v>
      </c>
      <c r="I2484" s="94">
        <f t="shared" si="272"/>
        <v>0.33830622874312444</v>
      </c>
      <c r="J2484" s="94">
        <f t="shared" si="272"/>
        <v>0.33830622874312444</v>
      </c>
      <c r="K2484" s="94">
        <f t="shared" si="272"/>
        <v>0.33830622874312444</v>
      </c>
      <c r="L2484" s="94">
        <f t="shared" si="272"/>
        <v>0.33830622874312444</v>
      </c>
      <c r="M2484" s="94">
        <f t="shared" si="272"/>
        <v>0.33830622874312444</v>
      </c>
      <c r="N2484" s="94">
        <f t="shared" si="272"/>
        <v>0.33830622874312444</v>
      </c>
      <c r="O2484" s="94">
        <f t="shared" si="272"/>
        <v>0.33830622874312444</v>
      </c>
      <c r="P2484" s="94">
        <f t="shared" si="272"/>
        <v>0.33830622874312444</v>
      </c>
      <c r="Q2484" s="94">
        <f t="shared" si="272"/>
        <v>0.33830622874312444</v>
      </c>
      <c r="R2484" s="94">
        <f t="shared" si="272"/>
        <v>0.33830622874312444</v>
      </c>
      <c r="S2484" s="93">
        <f>(1+H2484)^((5-Dashboard!$F$9)*3/12)</f>
        <v>1.0755704817406821</v>
      </c>
      <c r="T2484" s="93">
        <f t="shared" si="269"/>
        <v>1.4394426751657978</v>
      </c>
      <c r="U2484" s="93">
        <f t="shared" si="269"/>
        <v>1.9264150980930532</v>
      </c>
      <c r="V2484" s="93">
        <f t="shared" si="269"/>
        <v>2.5781333249227303</v>
      </c>
      <c r="W2484" s="93">
        <f t="shared" si="269"/>
        <v>3.4503318872743116</v>
      </c>
      <c r="X2484" s="93">
        <f t="shared" si="269"/>
        <v>4.6176006559702314</v>
      </c>
      <c r="Y2484" s="93">
        <f t="shared" si="268"/>
        <v>6.1797637197332982</v>
      </c>
      <c r="Z2484" s="93">
        <f t="shared" si="268"/>
        <v>8.2704162782798534</v>
      </c>
      <c r="AA2484" s="93">
        <f t="shared" si="268"/>
        <v>11.068349619520458</v>
      </c>
      <c r="AB2484" s="93">
        <f t="shared" si="268"/>
        <v>14.812841237710821</v>
      </c>
      <c r="AC2484" s="95">
        <f t="shared" si="268"/>
        <v>19.824117693811402</v>
      </c>
      <c r="AE2484" s="96"/>
    </row>
    <row r="2485" spans="3:31" ht="24.75" customHeight="1" x14ac:dyDescent="0.25">
      <c r="C2485" s="91">
        <f>ABS(E2485-Dashboard!$F$13)</f>
        <v>30.11376112265415</v>
      </c>
      <c r="D2485" s="92">
        <f t="shared" si="270"/>
        <v>0.33840622874312443</v>
      </c>
      <c r="E2485" s="93" cm="1">
        <f t="array" ref="E2485">SUM('DRE + DCF'!$S$41/TIR!S2485,'DRE + DCF'!$U$41:$AD$41/TIR!T2485:AC2485,TIR!F2485)</f>
        <v>19.396238877345848</v>
      </c>
      <c r="F2485" s="100">
        <f>'DRE + DCF'!$AE$38*'DRE + DCF'!$AE$39*(1+G2485)/(R2485-G2485)/AC2485</f>
        <v>4.8120231548771004</v>
      </c>
      <c r="G2485" s="92">
        <f>R2485*(1-'DRE + DCF'!$AE$39)</f>
        <v>0.20304373724587466</v>
      </c>
      <c r="H2485" s="94">
        <f t="shared" si="273"/>
        <v>0.33840622874312443</v>
      </c>
      <c r="I2485" s="94">
        <f t="shared" si="272"/>
        <v>0.33840622874312443</v>
      </c>
      <c r="J2485" s="94">
        <f t="shared" si="272"/>
        <v>0.33840622874312443</v>
      </c>
      <c r="K2485" s="94">
        <f t="shared" si="272"/>
        <v>0.33840622874312443</v>
      </c>
      <c r="L2485" s="94">
        <f t="shared" si="272"/>
        <v>0.33840622874312443</v>
      </c>
      <c r="M2485" s="94">
        <f t="shared" si="272"/>
        <v>0.33840622874312443</v>
      </c>
      <c r="N2485" s="94">
        <f t="shared" si="272"/>
        <v>0.33840622874312443</v>
      </c>
      <c r="O2485" s="94">
        <f t="shared" si="272"/>
        <v>0.33840622874312443</v>
      </c>
      <c r="P2485" s="94">
        <f t="shared" si="272"/>
        <v>0.33840622874312443</v>
      </c>
      <c r="Q2485" s="94">
        <f t="shared" si="272"/>
        <v>0.33840622874312443</v>
      </c>
      <c r="R2485" s="94">
        <f t="shared" si="272"/>
        <v>0.33840622874312443</v>
      </c>
      <c r="S2485" s="93">
        <f>(1+H2485)^((5-Dashboard!$F$9)*3/12)</f>
        <v>1.0755905731876534</v>
      </c>
      <c r="T2485" s="93">
        <f t="shared" si="269"/>
        <v>1.4395771227317427</v>
      </c>
      <c r="U2485" s="93">
        <f t="shared" si="269"/>
        <v>1.9267389878202696</v>
      </c>
      <c r="V2485" s="93">
        <f t="shared" si="269"/>
        <v>2.5787594624608716</v>
      </c>
      <c r="W2485" s="93">
        <f t="shared" si="269"/>
        <v>3.4514277269879021</v>
      </c>
      <c r="X2485" s="93">
        <f t="shared" si="269"/>
        <v>4.6194123678573318</v>
      </c>
      <c r="Y2485" s="93">
        <f t="shared" si="268"/>
        <v>6.1826502862732777</v>
      </c>
      <c r="Z2485" s="93">
        <f t="shared" si="268"/>
        <v>8.2748976532886171</v>
      </c>
      <c r="AA2485" s="93">
        <f t="shared" si="268"/>
        <v>11.075174561373348</v>
      </c>
      <c r="AB2485" s="93">
        <f t="shared" si="268"/>
        <v>14.823082617359491</v>
      </c>
      <c r="AC2485" s="95">
        <f t="shared" si="268"/>
        <v>19.839306104247878</v>
      </c>
      <c r="AE2485" s="96"/>
    </row>
    <row r="2486" spans="3:31" ht="24.75" customHeight="1" x14ac:dyDescent="0.25">
      <c r="C2486" s="91">
        <f>ABS(E2486-Dashboard!$F$13)</f>
        <v>30.122954259599737</v>
      </c>
      <c r="D2486" s="92">
        <f t="shared" si="270"/>
        <v>0.33850622874312442</v>
      </c>
      <c r="E2486" s="93" cm="1">
        <f t="array" ref="E2486">SUM('DRE + DCF'!$S$41/TIR!S2486,'DRE + DCF'!$U$41:$AD$41/TIR!T2486:AC2486,TIR!F2486)</f>
        <v>19.387045740400261</v>
      </c>
      <c r="F2486" s="100">
        <f>'DRE + DCF'!$AE$38*'DRE + DCF'!$AE$39*(1+G2486)/(R2486-G2486)/AC2486</f>
        <v>4.8071587611421833</v>
      </c>
      <c r="G2486" s="92">
        <f>R2486*(1-'DRE + DCF'!$AE$39)</f>
        <v>0.20310373724587463</v>
      </c>
      <c r="H2486" s="94">
        <f t="shared" si="273"/>
        <v>0.33850622874312442</v>
      </c>
      <c r="I2486" s="94">
        <f t="shared" si="272"/>
        <v>0.33850622874312442</v>
      </c>
      <c r="J2486" s="94">
        <f t="shared" si="272"/>
        <v>0.33850622874312442</v>
      </c>
      <c r="K2486" s="94">
        <f t="shared" si="272"/>
        <v>0.33850622874312442</v>
      </c>
      <c r="L2486" s="94">
        <f t="shared" si="272"/>
        <v>0.33850622874312442</v>
      </c>
      <c r="M2486" s="94">
        <f t="shared" si="272"/>
        <v>0.33850622874312442</v>
      </c>
      <c r="N2486" s="94">
        <f t="shared" si="272"/>
        <v>0.33850622874312442</v>
      </c>
      <c r="O2486" s="94">
        <f t="shared" si="272"/>
        <v>0.33850622874312442</v>
      </c>
      <c r="P2486" s="94">
        <f t="shared" si="272"/>
        <v>0.33850622874312442</v>
      </c>
      <c r="Q2486" s="94">
        <f t="shared" si="272"/>
        <v>0.33850622874312442</v>
      </c>
      <c r="R2486" s="94">
        <f t="shared" si="272"/>
        <v>0.33850622874312442</v>
      </c>
      <c r="S2486" s="93">
        <f>(1+H2486)^((5-Dashboard!$F$9)*3/12)</f>
        <v>1.0756106635087959</v>
      </c>
      <c r="T2486" s="93">
        <f t="shared" si="269"/>
        <v>1.4397115728090482</v>
      </c>
      <c r="U2486" s="93">
        <f t="shared" si="269"/>
        <v>1.9270629077984713</v>
      </c>
      <c r="V2486" s="93">
        <f t="shared" si="269"/>
        <v>2.5793857052680913</v>
      </c>
      <c r="W2486" s="93">
        <f t="shared" si="269"/>
        <v>3.4525238328323171</v>
      </c>
      <c r="X2486" s="93">
        <f t="shared" si="269"/>
        <v>4.6212246551301419</v>
      </c>
      <c r="Y2486" s="93">
        <f t="shared" ref="Y2486:AC2536" si="274">(X2486)*(1+N2486)</f>
        <v>6.1855379853129921</v>
      </c>
      <c r="Z2486" s="93">
        <f t="shared" si="274"/>
        <v>8.2793811214686368</v>
      </c>
      <c r="AA2486" s="93">
        <f t="shared" si="274"/>
        <v>11.082003201224005</v>
      </c>
      <c r="AB2486" s="93">
        <f t="shared" si="274"/>
        <v>14.833330311789576</v>
      </c>
      <c r="AC2486" s="95">
        <f t="shared" si="274"/>
        <v>19.854505015334539</v>
      </c>
      <c r="AE2486" s="96"/>
    </row>
    <row r="2487" spans="3:31" ht="24.75" customHeight="1" x14ac:dyDescent="0.25">
      <c r="C2487" s="91">
        <f>ABS(E2487-Dashboard!$F$13)</f>
        <v>30.132139573543771</v>
      </c>
      <c r="D2487" s="92">
        <f t="shared" si="270"/>
        <v>0.3386062287431244</v>
      </c>
      <c r="E2487" s="93" cm="1">
        <f t="array" ref="E2487">SUM('DRE + DCF'!$S$41/TIR!S2487,'DRE + DCF'!$U$41:$AD$41/TIR!T2487:AC2487,TIR!F2487)</f>
        <v>19.377860426456227</v>
      </c>
      <c r="F2487" s="100">
        <f>'DRE + DCF'!$AE$38*'DRE + DCF'!$AE$39*(1+G2487)/(R2487-G2487)/AC2487</f>
        <v>4.8022999666426047</v>
      </c>
      <c r="G2487" s="92">
        <f>R2487*(1-'DRE + DCF'!$AE$39)</f>
        <v>0.20316373724587464</v>
      </c>
      <c r="H2487" s="94">
        <f t="shared" si="273"/>
        <v>0.3386062287431244</v>
      </c>
      <c r="I2487" s="94">
        <f t="shared" si="272"/>
        <v>0.3386062287431244</v>
      </c>
      <c r="J2487" s="94">
        <f t="shared" si="272"/>
        <v>0.3386062287431244</v>
      </c>
      <c r="K2487" s="94">
        <f t="shared" si="272"/>
        <v>0.3386062287431244</v>
      </c>
      <c r="L2487" s="94">
        <f t="shared" si="272"/>
        <v>0.3386062287431244</v>
      </c>
      <c r="M2487" s="94">
        <f t="shared" si="272"/>
        <v>0.3386062287431244</v>
      </c>
      <c r="N2487" s="94">
        <f t="shared" si="272"/>
        <v>0.3386062287431244</v>
      </c>
      <c r="O2487" s="94">
        <f t="shared" si="272"/>
        <v>0.3386062287431244</v>
      </c>
      <c r="P2487" s="94">
        <f t="shared" si="272"/>
        <v>0.3386062287431244</v>
      </c>
      <c r="Q2487" s="94">
        <f t="shared" si="272"/>
        <v>0.3386062287431244</v>
      </c>
      <c r="R2487" s="94">
        <f t="shared" si="272"/>
        <v>0.3386062287431244</v>
      </c>
      <c r="S2487" s="93">
        <f>(1+H2487)^((5-Dashboard!$F$9)*3/12)</f>
        <v>1.0756307527042566</v>
      </c>
      <c r="T2487" s="93">
        <f t="shared" ref="T2487:X2537" si="275">(S2487)*(1+I2487)</f>
        <v>1.4398460253975731</v>
      </c>
      <c r="U2487" s="93">
        <f t="shared" si="275"/>
        <v>1.9273868580282223</v>
      </c>
      <c r="V2487" s="93">
        <f t="shared" si="275"/>
        <v>2.5800120533542183</v>
      </c>
      <c r="W2487" s="93">
        <f t="shared" si="275"/>
        <v>3.453620204852295</v>
      </c>
      <c r="X2487" s="93">
        <f t="shared" si="275"/>
        <v>4.6230375179283874</v>
      </c>
      <c r="Y2487" s="93">
        <f t="shared" si="274"/>
        <v>6.1884268172120933</v>
      </c>
      <c r="Z2487" s="93">
        <f t="shared" si="274"/>
        <v>8.2838666836410972</v>
      </c>
      <c r="AA2487" s="93">
        <f t="shared" si="274"/>
        <v>11.088835540799622</v>
      </c>
      <c r="AB2487" s="93">
        <f t="shared" si="274"/>
        <v>14.843584324422507</v>
      </c>
      <c r="AC2487" s="95">
        <f t="shared" si="274"/>
        <v>19.86971443354577</v>
      </c>
      <c r="AE2487" s="96"/>
    </row>
    <row r="2488" spans="3:31" ht="24.75" customHeight="1" x14ac:dyDescent="0.25">
      <c r="C2488" s="91">
        <f>ABS(E2488-Dashboard!$F$13)</f>
        <v>30.141317073296445</v>
      </c>
      <c r="D2488" s="92">
        <f t="shared" si="270"/>
        <v>0.33870622874312439</v>
      </c>
      <c r="E2488" s="93" cm="1">
        <f t="array" ref="E2488">SUM('DRE + DCF'!$S$41/TIR!S2488,'DRE + DCF'!$U$41:$AD$41/TIR!T2488:AC2488,TIR!F2488)</f>
        <v>19.368682926703553</v>
      </c>
      <c r="F2488" s="100">
        <f>'DRE + DCF'!$AE$38*'DRE + DCF'!$AE$39*(1+G2488)/(R2488-G2488)/AC2488</f>
        <v>4.797446764052764</v>
      </c>
      <c r="G2488" s="92">
        <f>R2488*(1-'DRE + DCF'!$AE$39)</f>
        <v>0.20322373724587464</v>
      </c>
      <c r="H2488" s="94">
        <f t="shared" si="273"/>
        <v>0.33870622874312439</v>
      </c>
      <c r="I2488" s="94">
        <f t="shared" si="272"/>
        <v>0.33870622874312439</v>
      </c>
      <c r="J2488" s="94">
        <f t="shared" si="272"/>
        <v>0.33870622874312439</v>
      </c>
      <c r="K2488" s="94">
        <f t="shared" si="272"/>
        <v>0.33870622874312439</v>
      </c>
      <c r="L2488" s="94">
        <f t="shared" si="272"/>
        <v>0.33870622874312439</v>
      </c>
      <c r="M2488" s="94">
        <f t="shared" si="272"/>
        <v>0.33870622874312439</v>
      </c>
      <c r="N2488" s="94">
        <f t="shared" si="272"/>
        <v>0.33870622874312439</v>
      </c>
      <c r="O2488" s="94">
        <f t="shared" si="272"/>
        <v>0.33870622874312439</v>
      </c>
      <c r="P2488" s="94">
        <f t="shared" si="272"/>
        <v>0.33870622874312439</v>
      </c>
      <c r="Q2488" s="94">
        <f t="shared" si="272"/>
        <v>0.33870622874312439</v>
      </c>
      <c r="R2488" s="94">
        <f t="shared" si="272"/>
        <v>0.33870622874312439</v>
      </c>
      <c r="S2488" s="93">
        <f>(1+H2488)^((5-Dashboard!$F$9)*3/12)</f>
        <v>1.0756508407741827</v>
      </c>
      <c r="T2488" s="93">
        <f t="shared" si="275"/>
        <v>1.4399804804971772</v>
      </c>
      <c r="U2488" s="93">
        <f t="shared" si="275"/>
        <v>1.9277108385100883</v>
      </c>
      <c r="V2488" s="93">
        <f t="shared" si="275"/>
        <v>2.5806385067290862</v>
      </c>
      <c r="W2488" s="93">
        <f t="shared" si="275"/>
        <v>3.4547168430925832</v>
      </c>
      <c r="X2488" s="93">
        <f t="shared" si="275"/>
        <v>4.6248509563918239</v>
      </c>
      <c r="Y2488" s="93">
        <f t="shared" si="274"/>
        <v>6.1913167823303308</v>
      </c>
      <c r="Z2488" s="93">
        <f t="shared" si="274"/>
        <v>8.2883543406274534</v>
      </c>
      <c r="AA2488" s="93">
        <f t="shared" si="274"/>
        <v>11.095671581828084</v>
      </c>
      <c r="AB2488" s="93">
        <f t="shared" si="274"/>
        <v>14.853844658681332</v>
      </c>
      <c r="AC2488" s="95">
        <f t="shared" si="274"/>
        <v>19.884934365359488</v>
      </c>
      <c r="AE2488" s="96"/>
    </row>
    <row r="2489" spans="3:31" ht="24.75" customHeight="1" x14ac:dyDescent="0.25">
      <c r="C2489" s="91">
        <f>ABS(E2489-Dashboard!$F$13)</f>
        <v>30.150486767655877</v>
      </c>
      <c r="D2489" s="92">
        <f t="shared" si="270"/>
        <v>0.33880622874312438</v>
      </c>
      <c r="E2489" s="93" cm="1">
        <f t="array" ref="E2489">SUM('DRE + DCF'!$S$41/TIR!S2489,'DRE + DCF'!$U$41:$AD$41/TIR!T2489:AC2489,TIR!F2489)</f>
        <v>19.359513232344121</v>
      </c>
      <c r="F2489" s="100">
        <f>'DRE + DCF'!$AE$38*'DRE + DCF'!$AE$39*(1+G2489)/(R2489-G2489)/AC2489</f>
        <v>4.7925991460579365</v>
      </c>
      <c r="G2489" s="92">
        <f>R2489*(1-'DRE + DCF'!$AE$39)</f>
        <v>0.20328373724587462</v>
      </c>
      <c r="H2489" s="94">
        <f t="shared" si="273"/>
        <v>0.33880622874312438</v>
      </c>
      <c r="I2489" s="94">
        <f t="shared" si="272"/>
        <v>0.33880622874312438</v>
      </c>
      <c r="J2489" s="94">
        <f t="shared" si="272"/>
        <v>0.33880622874312438</v>
      </c>
      <c r="K2489" s="94">
        <f t="shared" si="272"/>
        <v>0.33880622874312438</v>
      </c>
      <c r="L2489" s="94">
        <f t="shared" si="272"/>
        <v>0.33880622874312438</v>
      </c>
      <c r="M2489" s="94">
        <f t="shared" si="272"/>
        <v>0.33880622874312438</v>
      </c>
      <c r="N2489" s="94">
        <f t="shared" si="272"/>
        <v>0.33880622874312438</v>
      </c>
      <c r="O2489" s="94">
        <f t="shared" si="272"/>
        <v>0.33880622874312438</v>
      </c>
      <c r="P2489" s="94">
        <f t="shared" si="272"/>
        <v>0.33880622874312438</v>
      </c>
      <c r="Q2489" s="94">
        <f t="shared" si="272"/>
        <v>0.33880622874312438</v>
      </c>
      <c r="R2489" s="94">
        <f t="shared" si="272"/>
        <v>0.33880622874312438</v>
      </c>
      <c r="S2489" s="93">
        <f>(1+H2489)^((5-Dashboard!$F$9)*3/12)</f>
        <v>1.0756709277187217</v>
      </c>
      <c r="T2489" s="93">
        <f t="shared" si="275"/>
        <v>1.4401149381077198</v>
      </c>
      <c r="U2489" s="93">
        <f t="shared" si="275"/>
        <v>1.9280348492446344</v>
      </c>
      <c r="V2489" s="93">
        <f t="shared" si="275"/>
        <v>2.5812650654025275</v>
      </c>
      <c r="W2489" s="93">
        <f t="shared" si="275"/>
        <v>3.455813747597932</v>
      </c>
      <c r="X2489" s="93">
        <f t="shared" si="275"/>
        <v>4.6266649706602312</v>
      </c>
      <c r="Y2489" s="93">
        <f t="shared" si="274"/>
        <v>6.1942078810275421</v>
      </c>
      <c r="Z2489" s="93">
        <f t="shared" si="274"/>
        <v>8.292844093249423</v>
      </c>
      <c r="AA2489" s="93">
        <f t="shared" si="274"/>
        <v>11.102511326037956</v>
      </c>
      <c r="AB2489" s="93">
        <f t="shared" si="274"/>
        <v>14.8641113179907</v>
      </c>
      <c r="AC2489" s="95">
        <f t="shared" si="274"/>
        <v>19.900164817257121</v>
      </c>
      <c r="AE2489" s="96"/>
    </row>
    <row r="2490" spans="3:31" ht="24.75" customHeight="1" x14ac:dyDescent="0.25">
      <c r="C2490" s="91">
        <f>ABS(E2490-Dashboard!$F$13)</f>
        <v>30.159648665408131</v>
      </c>
      <c r="D2490" s="92">
        <f t="shared" si="270"/>
        <v>0.33890622874312437</v>
      </c>
      <c r="E2490" s="93" cm="1">
        <f t="array" ref="E2490">SUM('DRE + DCF'!$S$41/TIR!S2490,'DRE + DCF'!$U$41:$AD$41/TIR!T2490:AC2490,TIR!F2490)</f>
        <v>19.350351334591867</v>
      </c>
      <c r="F2490" s="100">
        <f>'DRE + DCF'!$AE$38*'DRE + DCF'!$AE$39*(1+G2490)/(R2490-G2490)/AC2490</f>
        <v>4.7877571053542729</v>
      </c>
      <c r="G2490" s="92">
        <f>R2490*(1-'DRE + DCF'!$AE$39)</f>
        <v>0.20334373724587462</v>
      </c>
      <c r="H2490" s="94">
        <f t="shared" si="273"/>
        <v>0.33890622874312437</v>
      </c>
      <c r="I2490" s="94">
        <f t="shared" si="272"/>
        <v>0.33890622874312437</v>
      </c>
      <c r="J2490" s="94">
        <f t="shared" si="272"/>
        <v>0.33890622874312437</v>
      </c>
      <c r="K2490" s="94">
        <f t="shared" si="272"/>
        <v>0.33890622874312437</v>
      </c>
      <c r="L2490" s="94">
        <f t="shared" si="272"/>
        <v>0.33890622874312437</v>
      </c>
      <c r="M2490" s="94">
        <f t="shared" si="272"/>
        <v>0.33890622874312437</v>
      </c>
      <c r="N2490" s="94">
        <f t="shared" si="272"/>
        <v>0.33890622874312437</v>
      </c>
      <c r="O2490" s="94">
        <f t="shared" si="272"/>
        <v>0.33890622874312437</v>
      </c>
      <c r="P2490" s="94">
        <f t="shared" si="272"/>
        <v>0.33890622874312437</v>
      </c>
      <c r="Q2490" s="94">
        <f t="shared" si="272"/>
        <v>0.33890622874312437</v>
      </c>
      <c r="R2490" s="94">
        <f t="shared" si="272"/>
        <v>0.33890622874312437</v>
      </c>
      <c r="S2490" s="93">
        <f>(1+H2490)^((5-Dashboard!$F$9)*3/12)</f>
        <v>1.0756910135380202</v>
      </c>
      <c r="T2490" s="93">
        <f t="shared" si="275"/>
        <v>1.4402493982290598</v>
      </c>
      <c r="U2490" s="93">
        <f t="shared" si="275"/>
        <v>1.9283588902324249</v>
      </c>
      <c r="V2490" s="93">
        <f t="shared" si="275"/>
        <v>2.5818917293843726</v>
      </c>
      <c r="W2490" s="93">
        <f t="shared" si="275"/>
        <v>3.4569109184130937</v>
      </c>
      <c r="X2490" s="93">
        <f t="shared" si="275"/>
        <v>4.628479560873406</v>
      </c>
      <c r="Y2490" s="93">
        <f t="shared" si="274"/>
        <v>6.1971001136636445</v>
      </c>
      <c r="Z2490" s="93">
        <f t="shared" si="274"/>
        <v>8.2973359423289779</v>
      </c>
      <c r="AA2490" s="93">
        <f t="shared" si="274"/>
        <v>11.10935477515847</v>
      </c>
      <c r="AB2490" s="93">
        <f t="shared" si="274"/>
        <v>14.874384305776848</v>
      </c>
      <c r="AC2490" s="95">
        <f t="shared" si="274"/>
        <v>19.915405795723597</v>
      </c>
      <c r="AE2490" s="96"/>
    </row>
    <row r="2491" spans="3:31" ht="24.75" customHeight="1" x14ac:dyDescent="0.25">
      <c r="C2491" s="91">
        <f>ABS(E2491-Dashboard!$F$13)</f>
        <v>30.168802775327265</v>
      </c>
      <c r="D2491" s="92">
        <f t="shared" si="270"/>
        <v>0.33900622874312436</v>
      </c>
      <c r="E2491" s="93" cm="1">
        <f t="array" ref="E2491">SUM('DRE + DCF'!$S$41/TIR!S2491,'DRE + DCF'!$U$41:$AD$41/TIR!T2491:AC2491,TIR!F2491)</f>
        <v>19.341197224672733</v>
      </c>
      <c r="F2491" s="100">
        <f>'DRE + DCF'!$AE$38*'DRE + DCF'!$AE$39*(1+G2491)/(R2491-G2491)/AC2491</f>
        <v>4.7829206346487636</v>
      </c>
      <c r="G2491" s="92">
        <f>R2491*(1-'DRE + DCF'!$AE$39)</f>
        <v>0.2034037372458746</v>
      </c>
      <c r="H2491" s="94">
        <f t="shared" si="273"/>
        <v>0.33900622874312436</v>
      </c>
      <c r="I2491" s="94">
        <f t="shared" si="272"/>
        <v>0.33900622874312436</v>
      </c>
      <c r="J2491" s="94">
        <f t="shared" si="272"/>
        <v>0.33900622874312436</v>
      </c>
      <c r="K2491" s="94">
        <f t="shared" si="272"/>
        <v>0.33900622874312436</v>
      </c>
      <c r="L2491" s="94">
        <f t="shared" si="272"/>
        <v>0.33900622874312436</v>
      </c>
      <c r="M2491" s="94">
        <f t="shared" si="272"/>
        <v>0.33900622874312436</v>
      </c>
      <c r="N2491" s="94">
        <f t="shared" si="272"/>
        <v>0.33900622874312436</v>
      </c>
      <c r="O2491" s="94">
        <f t="shared" si="272"/>
        <v>0.33900622874312436</v>
      </c>
      <c r="P2491" s="94">
        <f t="shared" si="272"/>
        <v>0.33900622874312436</v>
      </c>
      <c r="Q2491" s="94">
        <f t="shared" si="272"/>
        <v>0.33900622874312436</v>
      </c>
      <c r="R2491" s="94">
        <f t="shared" si="272"/>
        <v>0.33900622874312436</v>
      </c>
      <c r="S2491" s="93">
        <f>(1+H2491)^((5-Dashboard!$F$9)*3/12)</f>
        <v>1.0757110982322258</v>
      </c>
      <c r="T2491" s="93">
        <f t="shared" si="275"/>
        <v>1.4403838608610573</v>
      </c>
      <c r="U2491" s="93">
        <f t="shared" si="275"/>
        <v>1.9286829614740255</v>
      </c>
      <c r="V2491" s="93">
        <f t="shared" si="275"/>
        <v>2.5825184986844554</v>
      </c>
      <c r="W2491" s="93">
        <f t="shared" si="275"/>
        <v>3.458008355582828</v>
      </c>
      <c r="X2491" s="93">
        <f t="shared" si="275"/>
        <v>4.6302947271711759</v>
      </c>
      <c r="Y2491" s="93">
        <f t="shared" si="274"/>
        <v>6.1999934805986499</v>
      </c>
      <c r="Z2491" s="93">
        <f t="shared" si="274"/>
        <v>8.3018298886883564</v>
      </c>
      <c r="AA2491" s="93">
        <f t="shared" si="274"/>
        <v>11.116201930919548</v>
      </c>
      <c r="AB2491" s="93">
        <f t="shared" si="274"/>
        <v>14.884663625467621</v>
      </c>
      <c r="AC2491" s="95">
        <f t="shared" si="274"/>
        <v>19.930657307247358</v>
      </c>
      <c r="AE2491" s="96"/>
    </row>
    <row r="2492" spans="3:31" ht="24.75" customHeight="1" x14ac:dyDescent="0.25">
      <c r="C2492" s="91">
        <f>ABS(E2492-Dashboard!$F$13)</f>
        <v>30.177949106175326</v>
      </c>
      <c r="D2492" s="92">
        <f t="shared" si="270"/>
        <v>0.33910622874312435</v>
      </c>
      <c r="E2492" s="93" cm="1">
        <f t="array" ref="E2492">SUM('DRE + DCF'!$S$41/TIR!S2492,'DRE + DCF'!$U$41:$AD$41/TIR!T2492:AC2492,TIR!F2492)</f>
        <v>19.332050893824672</v>
      </c>
      <c r="F2492" s="100">
        <f>'DRE + DCF'!$AE$38*'DRE + DCF'!$AE$39*(1+G2492)/(R2492-G2492)/AC2492</f>
        <v>4.7780897266592293</v>
      </c>
      <c r="G2492" s="92">
        <f>R2492*(1-'DRE + DCF'!$AE$39)</f>
        <v>0.2034637372458746</v>
      </c>
      <c r="H2492" s="94">
        <f t="shared" si="273"/>
        <v>0.33910622874312435</v>
      </c>
      <c r="I2492" s="94">
        <f t="shared" si="272"/>
        <v>0.33910622874312435</v>
      </c>
      <c r="J2492" s="94">
        <f t="shared" si="272"/>
        <v>0.33910622874312435</v>
      </c>
      <c r="K2492" s="94">
        <f t="shared" si="272"/>
        <v>0.33910622874312435</v>
      </c>
      <c r="L2492" s="94">
        <f t="shared" si="272"/>
        <v>0.33910622874312435</v>
      </c>
      <c r="M2492" s="94">
        <f t="shared" si="272"/>
        <v>0.33910622874312435</v>
      </c>
      <c r="N2492" s="94">
        <f t="shared" si="272"/>
        <v>0.33910622874312435</v>
      </c>
      <c r="O2492" s="94">
        <f t="shared" si="272"/>
        <v>0.33910622874312435</v>
      </c>
      <c r="P2492" s="94">
        <f t="shared" si="272"/>
        <v>0.33910622874312435</v>
      </c>
      <c r="Q2492" s="94">
        <f t="shared" si="272"/>
        <v>0.33910622874312435</v>
      </c>
      <c r="R2492" s="94">
        <f t="shared" si="272"/>
        <v>0.33910622874312435</v>
      </c>
      <c r="S2492" s="93">
        <f>(1+H2492)^((5-Dashboard!$F$9)*3/12)</f>
        <v>1.0757311818014852</v>
      </c>
      <c r="T2492" s="93">
        <f t="shared" si="275"/>
        <v>1.4405183260035712</v>
      </c>
      <c r="U2492" s="93">
        <f t="shared" si="275"/>
        <v>1.9290070629700009</v>
      </c>
      <c r="V2492" s="93">
        <f t="shared" si="275"/>
        <v>2.5831453733126084</v>
      </c>
      <c r="W2492" s="93">
        <f t="shared" si="275"/>
        <v>3.459106059151897</v>
      </c>
      <c r="X2492" s="93">
        <f t="shared" si="275"/>
        <v>4.6321104696933872</v>
      </c>
      <c r="Y2492" s="93">
        <f t="shared" si="274"/>
        <v>6.2028879821926539</v>
      </c>
      <c r="Z2492" s="93">
        <f t="shared" si="274"/>
        <v>8.3063259331500525</v>
      </c>
      <c r="AA2492" s="93">
        <f t="shared" si="274"/>
        <v>11.12305279505178</v>
      </c>
      <c r="AB2492" s="93">
        <f t="shared" si="274"/>
        <v>14.894949280492458</v>
      </c>
      <c r="AC2492" s="95">
        <f t="shared" si="274"/>
        <v>19.945919358320371</v>
      </c>
      <c r="AE2492" s="96"/>
    </row>
    <row r="2493" spans="3:31" ht="24.75" customHeight="1" x14ac:dyDescent="0.25">
      <c r="C2493" s="91">
        <f>ABS(E2493-Dashboard!$F$13)</f>
        <v>30.187087666702375</v>
      </c>
      <c r="D2493" s="92">
        <f t="shared" si="270"/>
        <v>0.33920622874312434</v>
      </c>
      <c r="E2493" s="93" cm="1">
        <f t="array" ref="E2493">SUM('DRE + DCF'!$S$41/TIR!S2493,'DRE + DCF'!$U$41:$AD$41/TIR!T2493:AC2493,TIR!F2493)</f>
        <v>19.322912333297623</v>
      </c>
      <c r="F2493" s="100">
        <f>'DRE + DCF'!$AE$38*'DRE + DCF'!$AE$39*(1+G2493)/(R2493-G2493)/AC2493</f>
        <v>4.7732643741142988</v>
      </c>
      <c r="G2493" s="92">
        <f>R2493*(1-'DRE + DCF'!$AE$39)</f>
        <v>0.20352373724587461</v>
      </c>
      <c r="H2493" s="94">
        <f t="shared" si="273"/>
        <v>0.33920622874312434</v>
      </c>
      <c r="I2493" s="94">
        <f t="shared" si="272"/>
        <v>0.33920622874312434</v>
      </c>
      <c r="J2493" s="94">
        <f t="shared" si="272"/>
        <v>0.33920622874312434</v>
      </c>
      <c r="K2493" s="94">
        <f t="shared" si="272"/>
        <v>0.33920622874312434</v>
      </c>
      <c r="L2493" s="94">
        <f t="shared" si="272"/>
        <v>0.33920622874312434</v>
      </c>
      <c r="M2493" s="94">
        <f t="shared" si="272"/>
        <v>0.33920622874312434</v>
      </c>
      <c r="N2493" s="94">
        <f t="shared" si="272"/>
        <v>0.33920622874312434</v>
      </c>
      <c r="O2493" s="94">
        <f t="shared" si="272"/>
        <v>0.33920622874312434</v>
      </c>
      <c r="P2493" s="94">
        <f t="shared" si="272"/>
        <v>0.33920622874312434</v>
      </c>
      <c r="Q2493" s="94">
        <f t="shared" si="272"/>
        <v>0.33920622874312434</v>
      </c>
      <c r="R2493" s="94">
        <f t="shared" si="272"/>
        <v>0.33920622874312434</v>
      </c>
      <c r="S2493" s="93">
        <f>(1+H2493)^((5-Dashboard!$F$9)*3/12)</f>
        <v>1.0757512642459455</v>
      </c>
      <c r="T2493" s="93">
        <f t="shared" si="275"/>
        <v>1.4406527936564608</v>
      </c>
      <c r="U2493" s="93">
        <f t="shared" si="275"/>
        <v>1.9293311947209153</v>
      </c>
      <c r="V2493" s="93">
        <f t="shared" si="275"/>
        <v>2.5837723532786634</v>
      </c>
      <c r="W2493" s="93">
        <f t="shared" si="275"/>
        <v>3.4602040291650664</v>
      </c>
      <c r="X2493" s="93">
        <f t="shared" si="275"/>
        <v>4.6339267885799122</v>
      </c>
      <c r="Y2493" s="93">
        <f t="shared" si="274"/>
        <v>6.2057836188058415</v>
      </c>
      <c r="Z2493" s="93">
        <f t="shared" si="274"/>
        <v>8.3108240765368304</v>
      </c>
      <c r="AA2493" s="93">
        <f t="shared" si="274"/>
        <v>11.129907369286448</v>
      </c>
      <c r="AB2493" s="93">
        <f t="shared" si="274"/>
        <v>14.905241274282412</v>
      </c>
      <c r="AC2493" s="95">
        <f t="shared" si="274"/>
        <v>19.96119195543811</v>
      </c>
      <c r="AE2493" s="96"/>
    </row>
    <row r="2494" spans="3:31" ht="24.75" customHeight="1" x14ac:dyDescent="0.25">
      <c r="C2494" s="91">
        <f>ABS(E2494-Dashboard!$F$13)</f>
        <v>30.196218465646517</v>
      </c>
      <c r="D2494" s="92">
        <f t="shared" si="270"/>
        <v>0.33930622874312433</v>
      </c>
      <c r="E2494" s="93" cm="1">
        <f t="array" ref="E2494">SUM('DRE + DCF'!$S$41/TIR!S2494,'DRE + DCF'!$U$41:$AD$41/TIR!T2494:AC2494,TIR!F2494)</f>
        <v>19.313781534353481</v>
      </c>
      <c r="F2494" s="100">
        <f>'DRE + DCF'!$AE$38*'DRE + DCF'!$AE$39*(1+G2494)/(R2494-G2494)/AC2494</f>
        <v>4.7684445697533917</v>
      </c>
      <c r="G2494" s="92">
        <f>R2494*(1-'DRE + DCF'!$AE$39)</f>
        <v>0.20358373724587459</v>
      </c>
      <c r="H2494" s="94">
        <f t="shared" si="273"/>
        <v>0.33930622874312433</v>
      </c>
      <c r="I2494" s="94">
        <f t="shared" si="272"/>
        <v>0.33930622874312433</v>
      </c>
      <c r="J2494" s="94">
        <f t="shared" si="272"/>
        <v>0.33930622874312433</v>
      </c>
      <c r="K2494" s="94">
        <f t="shared" si="272"/>
        <v>0.33930622874312433</v>
      </c>
      <c r="L2494" s="94">
        <f t="shared" si="272"/>
        <v>0.33930622874312433</v>
      </c>
      <c r="M2494" s="94">
        <f t="shared" si="272"/>
        <v>0.33930622874312433</v>
      </c>
      <c r="N2494" s="94">
        <f t="shared" si="272"/>
        <v>0.33930622874312433</v>
      </c>
      <c r="O2494" s="94">
        <f t="shared" si="272"/>
        <v>0.33930622874312433</v>
      </c>
      <c r="P2494" s="94">
        <f t="shared" si="272"/>
        <v>0.33930622874312433</v>
      </c>
      <c r="Q2494" s="94">
        <f t="shared" si="272"/>
        <v>0.33930622874312433</v>
      </c>
      <c r="R2494" s="94">
        <f t="shared" si="272"/>
        <v>0.33930622874312433</v>
      </c>
      <c r="S2494" s="93">
        <f>(1+H2494)^((5-Dashboard!$F$9)*3/12)</f>
        <v>1.0757713455657534</v>
      </c>
      <c r="T2494" s="93">
        <f t="shared" si="275"/>
        <v>1.4407872638195856</v>
      </c>
      <c r="U2494" s="93">
        <f t="shared" si="275"/>
        <v>1.929655356727334</v>
      </c>
      <c r="V2494" s="93">
        <f t="shared" si="275"/>
        <v>2.5843994385924538</v>
      </c>
      <c r="W2494" s="93">
        <f t="shared" si="275"/>
        <v>3.4613022656671069</v>
      </c>
      <c r="X2494" s="93">
        <f t="shared" si="275"/>
        <v>4.6357436839706443</v>
      </c>
      <c r="Y2494" s="93">
        <f t="shared" si="274"/>
        <v>6.2086803907984818</v>
      </c>
      <c r="Z2494" s="93">
        <f t="shared" si="274"/>
        <v>8.3153243196717028</v>
      </c>
      <c r="AA2494" s="93">
        <f t="shared" si="274"/>
        <v>11.136765655355495</v>
      </c>
      <c r="AB2494" s="93">
        <f t="shared" si="274"/>
        <v>14.915539610270118</v>
      </c>
      <c r="AC2494" s="95">
        <f t="shared" si="274"/>
        <v>19.976475105099563</v>
      </c>
      <c r="AE2494" s="96"/>
    </row>
    <row r="2495" spans="3:31" ht="24.75" customHeight="1" x14ac:dyDescent="0.25">
      <c r="C2495" s="91">
        <f>ABS(E2495-Dashboard!$F$13)</f>
        <v>30.20534151173392</v>
      </c>
      <c r="D2495" s="92">
        <f t="shared" si="270"/>
        <v>0.33940622874312432</v>
      </c>
      <c r="E2495" s="93" cm="1">
        <f t="array" ref="E2495">SUM('DRE + DCF'!$S$41/TIR!S2495,'DRE + DCF'!$U$41:$AD$41/TIR!T2495:AC2495,TIR!F2495)</f>
        <v>19.304658488266078</v>
      </c>
      <c r="F2495" s="100">
        <f>'DRE + DCF'!$AE$38*'DRE + DCF'!$AE$39*(1+G2495)/(R2495-G2495)/AC2495</f>
        <v>4.7636303063267018</v>
      </c>
      <c r="G2495" s="92">
        <f>R2495*(1-'DRE + DCF'!$AE$39)</f>
        <v>0.20364373724587459</v>
      </c>
      <c r="H2495" s="94">
        <f t="shared" si="273"/>
        <v>0.33940622874312432</v>
      </c>
      <c r="I2495" s="94">
        <f t="shared" si="272"/>
        <v>0.33940622874312432</v>
      </c>
      <c r="J2495" s="94">
        <f t="shared" si="272"/>
        <v>0.33940622874312432</v>
      </c>
      <c r="K2495" s="94">
        <f t="shared" si="272"/>
        <v>0.33940622874312432</v>
      </c>
      <c r="L2495" s="94">
        <f t="shared" si="272"/>
        <v>0.33940622874312432</v>
      </c>
      <c r="M2495" s="94">
        <f t="shared" si="272"/>
        <v>0.33940622874312432</v>
      </c>
      <c r="N2495" s="94">
        <f t="shared" si="272"/>
        <v>0.33940622874312432</v>
      </c>
      <c r="O2495" s="94">
        <f t="shared" si="272"/>
        <v>0.33940622874312432</v>
      </c>
      <c r="P2495" s="94">
        <f t="shared" si="272"/>
        <v>0.33940622874312432</v>
      </c>
      <c r="Q2495" s="94">
        <f t="shared" si="272"/>
        <v>0.33940622874312432</v>
      </c>
      <c r="R2495" s="94">
        <f t="shared" si="272"/>
        <v>0.33940622874312432</v>
      </c>
      <c r="S2495" s="93">
        <f>(1+H2495)^((5-Dashboard!$F$9)*3/12)</f>
        <v>1.0757914257610564</v>
      </c>
      <c r="T2495" s="93">
        <f t="shared" si="275"/>
        <v>1.4409217364928053</v>
      </c>
      <c r="U2495" s="93">
        <f t="shared" si="275"/>
        <v>1.9299795489898224</v>
      </c>
      <c r="V2495" s="93">
        <f t="shared" si="275"/>
        <v>2.585026629263814</v>
      </c>
      <c r="W2495" s="93">
        <f t="shared" si="275"/>
        <v>3.4624007687027958</v>
      </c>
      <c r="X2495" s="93">
        <f t="shared" si="275"/>
        <v>4.6375611560055061</v>
      </c>
      <c r="Y2495" s="93">
        <f t="shared" si="274"/>
        <v>6.2115782985309389</v>
      </c>
      <c r="Z2495" s="93">
        <f t="shared" si="274"/>
        <v>8.3198266633779578</v>
      </c>
      <c r="AA2495" s="93">
        <f t="shared" si="274"/>
        <v>11.143627654991562</v>
      </c>
      <c r="AB2495" s="93">
        <f t="shared" si="274"/>
        <v>14.925844291889835</v>
      </c>
      <c r="AC2495" s="95">
        <f t="shared" si="274"/>
        <v>19.991768813807251</v>
      </c>
      <c r="AE2495" s="96"/>
    </row>
    <row r="2496" spans="3:31" ht="24.75" customHeight="1" x14ac:dyDescent="0.25">
      <c r="C2496" s="91">
        <f>ABS(E2496-Dashboard!$F$13)</f>
        <v>30.214456813678801</v>
      </c>
      <c r="D2496" s="92">
        <f t="shared" si="270"/>
        <v>0.33950622874312431</v>
      </c>
      <c r="E2496" s="93" cm="1">
        <f t="array" ref="E2496">SUM('DRE + DCF'!$S$41/TIR!S2496,'DRE + DCF'!$U$41:$AD$41/TIR!T2496:AC2496,TIR!F2496)</f>
        <v>19.295543186321197</v>
      </c>
      <c r="F2496" s="100">
        <f>'DRE + DCF'!$AE$38*'DRE + DCF'!$AE$39*(1+G2496)/(R2496-G2496)/AC2496</f>
        <v>4.7588215765951798</v>
      </c>
      <c r="G2496" s="92">
        <f>R2496*(1-'DRE + DCF'!$AE$39)</f>
        <v>0.20370373724587457</v>
      </c>
      <c r="H2496" s="94">
        <f t="shared" si="273"/>
        <v>0.33950622874312431</v>
      </c>
      <c r="I2496" s="94">
        <f t="shared" si="272"/>
        <v>0.33950622874312431</v>
      </c>
      <c r="J2496" s="94">
        <f t="shared" si="272"/>
        <v>0.33950622874312431</v>
      </c>
      <c r="K2496" s="94">
        <f t="shared" si="272"/>
        <v>0.33950622874312431</v>
      </c>
      <c r="L2496" s="94">
        <f t="shared" si="272"/>
        <v>0.33950622874312431</v>
      </c>
      <c r="M2496" s="94">
        <f t="shared" si="272"/>
        <v>0.33950622874312431</v>
      </c>
      <c r="N2496" s="94">
        <f t="shared" si="272"/>
        <v>0.33950622874312431</v>
      </c>
      <c r="O2496" s="94">
        <f t="shared" si="272"/>
        <v>0.33950622874312431</v>
      </c>
      <c r="P2496" s="94">
        <f t="shared" si="272"/>
        <v>0.33950622874312431</v>
      </c>
      <c r="Q2496" s="94">
        <f t="shared" si="272"/>
        <v>0.33950622874312431</v>
      </c>
      <c r="R2496" s="94">
        <f t="shared" si="272"/>
        <v>0.33950622874312431</v>
      </c>
      <c r="S2496" s="93">
        <f>(1+H2496)^((5-Dashboard!$F$9)*3/12)</f>
        <v>1.0758115048320009</v>
      </c>
      <c r="T2496" s="93">
        <f t="shared" si="275"/>
        <v>1.4410562116759791</v>
      </c>
      <c r="U2496" s="93">
        <f t="shared" si="275"/>
        <v>1.9303037715089442</v>
      </c>
      <c r="V2496" s="93">
        <f t="shared" si="275"/>
        <v>2.5856539253025752</v>
      </c>
      <c r="W2496" s="93">
        <f t="shared" si="275"/>
        <v>3.4634995383169085</v>
      </c>
      <c r="X2496" s="93">
        <f t="shared" si="275"/>
        <v>4.6393792048244347</v>
      </c>
      <c r="Y2496" s="93">
        <f t="shared" si="274"/>
        <v>6.2144773423636535</v>
      </c>
      <c r="Z2496" s="93">
        <f t="shared" si="274"/>
        <v>8.3243311084791305</v>
      </c>
      <c r="AA2496" s="93">
        <f t="shared" si="274"/>
        <v>11.150493369927952</v>
      </c>
      <c r="AB2496" s="93">
        <f t="shared" si="274"/>
        <v>14.936155322577402</v>
      </c>
      <c r="AC2496" s="95">
        <f t="shared" si="274"/>
        <v>20.007073088067198</v>
      </c>
      <c r="AE2496" s="96"/>
    </row>
    <row r="2497" spans="3:31" ht="24.75" customHeight="1" x14ac:dyDescent="0.25">
      <c r="C2497" s="91">
        <f>ABS(E2497-Dashboard!$F$13)</f>
        <v>30.223564380183483</v>
      </c>
      <c r="D2497" s="92">
        <f t="shared" si="270"/>
        <v>0.33960622874312429</v>
      </c>
      <c r="E2497" s="93" cm="1">
        <f t="array" ref="E2497">SUM('DRE + DCF'!$S$41/TIR!S2497,'DRE + DCF'!$U$41:$AD$41/TIR!T2497:AC2497,TIR!F2497)</f>
        <v>19.286435619816515</v>
      </c>
      <c r="F2497" s="100">
        <f>'DRE + DCF'!$AE$38*'DRE + DCF'!$AE$39*(1+G2497)/(R2497-G2497)/AC2497</f>
        <v>4.7540183733305099</v>
      </c>
      <c r="G2497" s="92">
        <f>R2497*(1-'DRE + DCF'!$AE$39)</f>
        <v>0.20376373724587457</v>
      </c>
      <c r="H2497" s="94">
        <f t="shared" si="273"/>
        <v>0.33960622874312429</v>
      </c>
      <c r="I2497" s="94">
        <f t="shared" si="272"/>
        <v>0.33960622874312429</v>
      </c>
      <c r="J2497" s="94">
        <f t="shared" si="272"/>
        <v>0.33960622874312429</v>
      </c>
      <c r="K2497" s="94">
        <f t="shared" si="272"/>
        <v>0.33960622874312429</v>
      </c>
      <c r="L2497" s="94">
        <f t="shared" si="272"/>
        <v>0.33960622874312429</v>
      </c>
      <c r="M2497" s="94">
        <f t="shared" si="272"/>
        <v>0.33960622874312429</v>
      </c>
      <c r="N2497" s="94">
        <f t="shared" si="272"/>
        <v>0.33960622874312429</v>
      </c>
      <c r="O2497" s="94">
        <f t="shared" si="272"/>
        <v>0.33960622874312429</v>
      </c>
      <c r="P2497" s="94">
        <f t="shared" si="272"/>
        <v>0.33960622874312429</v>
      </c>
      <c r="Q2497" s="94">
        <f t="shared" si="272"/>
        <v>0.33960622874312429</v>
      </c>
      <c r="R2497" s="94">
        <f t="shared" si="272"/>
        <v>0.33960622874312429</v>
      </c>
      <c r="S2497" s="93">
        <f>(1+H2497)^((5-Dashboard!$F$9)*3/12)</f>
        <v>1.0758315827787341</v>
      </c>
      <c r="T2497" s="93">
        <f t="shared" si="275"/>
        <v>1.4411906893689663</v>
      </c>
      <c r="U2497" s="93">
        <f t="shared" si="275"/>
        <v>1.9306280242852645</v>
      </c>
      <c r="V2497" s="93">
        <f t="shared" si="275"/>
        <v>2.5862813267185722</v>
      </c>
      <c r="W2497" s="93">
        <f t="shared" si="275"/>
        <v>3.4645985745542305</v>
      </c>
      <c r="X2497" s="93">
        <f t="shared" si="275"/>
        <v>4.6411978305673971</v>
      </c>
      <c r="Y2497" s="93">
        <f t="shared" si="274"/>
        <v>6.217377522657161</v>
      </c>
      <c r="Z2497" s="93">
        <f t="shared" si="274"/>
        <v>8.3288376557990276</v>
      </c>
      <c r="AA2497" s="93">
        <f t="shared" si="274"/>
        <v>11.157362801898659</v>
      </c>
      <c r="AB2497" s="93">
        <f t="shared" si="274"/>
        <v>14.946472705770281</v>
      </c>
      <c r="AC2497" s="95">
        <f t="shared" si="274"/>
        <v>20.022387934388966</v>
      </c>
      <c r="AE2497" s="96"/>
    </row>
    <row r="2498" spans="3:31" ht="24.75" customHeight="1" x14ac:dyDescent="0.25">
      <c r="C2498" s="91">
        <f>ABS(E2498-Dashboard!$F$13)</f>
        <v>30.232664219938421</v>
      </c>
      <c r="D2498" s="92">
        <f t="shared" si="270"/>
        <v>0.33970622874312428</v>
      </c>
      <c r="E2498" s="93" cm="1">
        <f t="array" ref="E2498">SUM('DRE + DCF'!$S$41/TIR!S2498,'DRE + DCF'!$U$41:$AD$41/TIR!T2498:AC2498,TIR!F2498)</f>
        <v>19.277335780061577</v>
      </c>
      <c r="F2498" s="100">
        <f>'DRE + DCF'!$AE$38*'DRE + DCF'!$AE$39*(1+G2498)/(R2498-G2498)/AC2498</f>
        <v>4.7492206893150959</v>
      </c>
      <c r="G2498" s="92">
        <f>R2498*(1-'DRE + DCF'!$AE$39)</f>
        <v>0.20382373724587458</v>
      </c>
      <c r="H2498" s="94">
        <f t="shared" si="273"/>
        <v>0.33970622874312428</v>
      </c>
      <c r="I2498" s="94">
        <f t="shared" si="272"/>
        <v>0.33970622874312428</v>
      </c>
      <c r="J2498" s="94">
        <f t="shared" si="272"/>
        <v>0.33970622874312428</v>
      </c>
      <c r="K2498" s="94">
        <f t="shared" si="272"/>
        <v>0.33970622874312428</v>
      </c>
      <c r="L2498" s="94">
        <f t="shared" si="272"/>
        <v>0.33970622874312428</v>
      </c>
      <c r="M2498" s="94">
        <f t="shared" si="272"/>
        <v>0.33970622874312428</v>
      </c>
      <c r="N2498" s="94">
        <f t="shared" si="272"/>
        <v>0.33970622874312428</v>
      </c>
      <c r="O2498" s="94">
        <f t="shared" si="272"/>
        <v>0.33970622874312428</v>
      </c>
      <c r="P2498" s="94">
        <f t="shared" si="272"/>
        <v>0.33970622874312428</v>
      </c>
      <c r="Q2498" s="94">
        <f t="shared" ref="I2498:R2524" si="276">$D2498</f>
        <v>0.33970622874312428</v>
      </c>
      <c r="R2498" s="94">
        <f t="shared" si="276"/>
        <v>0.33970622874312428</v>
      </c>
      <c r="S2498" s="93">
        <f>(1+H2498)^((5-Dashboard!$F$9)*3/12)</f>
        <v>1.0758516596014029</v>
      </c>
      <c r="T2498" s="93">
        <f t="shared" si="275"/>
        <v>1.4413251695716269</v>
      </c>
      <c r="U2498" s="93">
        <f t="shared" si="275"/>
        <v>1.9309523073193484</v>
      </c>
      <c r="V2498" s="93">
        <f t="shared" si="275"/>
        <v>2.5869088335216386</v>
      </c>
      <c r="W2498" s="93">
        <f t="shared" si="275"/>
        <v>3.465697877459549</v>
      </c>
      <c r="X2498" s="93">
        <f t="shared" si="275"/>
        <v>4.6430170333743828</v>
      </c>
      <c r="Y2498" s="93">
        <f t="shared" si="274"/>
        <v>6.2202788397720834</v>
      </c>
      <c r="Z2498" s="93">
        <f t="shared" si="274"/>
        <v>8.3333463061617152</v>
      </c>
      <c r="AA2498" s="93">
        <f t="shared" si="274"/>
        <v>11.164235952638357</v>
      </c>
      <c r="AB2498" s="93">
        <f t="shared" si="274"/>
        <v>14.956796444907535</v>
      </c>
      <c r="AC2498" s="95">
        <f t="shared" si="274"/>
        <v>20.037713359285643</v>
      </c>
      <c r="AE2498" s="96"/>
    </row>
    <row r="2499" spans="3:31" ht="24.75" customHeight="1" x14ac:dyDescent="0.25">
      <c r="C2499" s="91">
        <f>ABS(E2499-Dashboard!$F$13)</f>
        <v>30.241756341622164</v>
      </c>
      <c r="D2499" s="92">
        <f t="shared" si="270"/>
        <v>0.33980622874312427</v>
      </c>
      <c r="E2499" s="93" cm="1">
        <f t="array" ref="E2499">SUM('DRE + DCF'!$S$41/TIR!S2499,'DRE + DCF'!$U$41:$AD$41/TIR!T2499:AC2499,TIR!F2499)</f>
        <v>19.268243658377834</v>
      </c>
      <c r="F2499" s="100">
        <f>'DRE + DCF'!$AE$38*'DRE + DCF'!$AE$39*(1+G2499)/(R2499-G2499)/AC2499</f>
        <v>4.7444285173420466</v>
      </c>
      <c r="G2499" s="92">
        <f>R2499*(1-'DRE + DCF'!$AE$39)</f>
        <v>0.20388373724587455</v>
      </c>
      <c r="H2499" s="94">
        <f t="shared" si="273"/>
        <v>0.33980622874312427</v>
      </c>
      <c r="I2499" s="94">
        <f t="shared" si="276"/>
        <v>0.33980622874312427</v>
      </c>
      <c r="J2499" s="94">
        <f t="shared" si="276"/>
        <v>0.33980622874312427</v>
      </c>
      <c r="K2499" s="94">
        <f t="shared" si="276"/>
        <v>0.33980622874312427</v>
      </c>
      <c r="L2499" s="94">
        <f t="shared" si="276"/>
        <v>0.33980622874312427</v>
      </c>
      <c r="M2499" s="94">
        <f t="shared" si="276"/>
        <v>0.33980622874312427</v>
      </c>
      <c r="N2499" s="94">
        <f t="shared" si="276"/>
        <v>0.33980622874312427</v>
      </c>
      <c r="O2499" s="94">
        <f t="shared" si="276"/>
        <v>0.33980622874312427</v>
      </c>
      <c r="P2499" s="94">
        <f t="shared" si="276"/>
        <v>0.33980622874312427</v>
      </c>
      <c r="Q2499" s="94">
        <f t="shared" si="276"/>
        <v>0.33980622874312427</v>
      </c>
      <c r="R2499" s="94">
        <f t="shared" si="276"/>
        <v>0.33980622874312427</v>
      </c>
      <c r="S2499" s="93">
        <f>(1+H2499)^((5-Dashboard!$F$9)*3/12)</f>
        <v>1.0758717353001539</v>
      </c>
      <c r="T2499" s="93">
        <f t="shared" si="275"/>
        <v>1.4414596522838201</v>
      </c>
      <c r="U2499" s="93">
        <f t="shared" si="275"/>
        <v>1.9312766206117602</v>
      </c>
      <c r="V2499" s="93">
        <f t="shared" si="275"/>
        <v>2.5875364457216081</v>
      </c>
      <c r="W2499" s="93">
        <f t="shared" si="275"/>
        <v>3.4667974470776555</v>
      </c>
      <c r="X2499" s="93">
        <f t="shared" si="275"/>
        <v>4.6448368133854041</v>
      </c>
      <c r="Y2499" s="93">
        <f t="shared" si="274"/>
        <v>6.2231812940691293</v>
      </c>
      <c r="Z2499" s="93">
        <f t="shared" si="274"/>
        <v>8.3378570603915154</v>
      </c>
      <c r="AA2499" s="93">
        <f t="shared" si="274"/>
        <v>11.171112823882389</v>
      </c>
      <c r="AB2499" s="93">
        <f t="shared" si="274"/>
        <v>14.967126543429817</v>
      </c>
      <c r="AC2499" s="95">
        <f t="shared" si="274"/>
        <v>20.053049369273815</v>
      </c>
      <c r="AE2499" s="96"/>
    </row>
    <row r="2500" spans="3:31" ht="24.75" customHeight="1" x14ac:dyDescent="0.25">
      <c r="C2500" s="91">
        <f>ABS(E2500-Dashboard!$F$13)</f>
        <v>30.250840753901443</v>
      </c>
      <c r="D2500" s="92">
        <f t="shared" si="270"/>
        <v>0.33990622874312426</v>
      </c>
      <c r="E2500" s="93" cm="1">
        <f t="array" ref="E2500">SUM('DRE + DCF'!$S$41/TIR!S2500,'DRE + DCF'!$U$41:$AD$41/TIR!T2500:AC2500,TIR!F2500)</f>
        <v>19.259159246098555</v>
      </c>
      <c r="F2500" s="100">
        <f>'DRE + DCF'!$AE$38*'DRE + DCF'!$AE$39*(1+G2500)/(R2500-G2500)/AC2500</f>
        <v>4.7396418502151469</v>
      </c>
      <c r="G2500" s="92">
        <f>R2500*(1-'DRE + DCF'!$AE$39)</f>
        <v>0.20394373724587456</v>
      </c>
      <c r="H2500" s="94">
        <f t="shared" si="273"/>
        <v>0.33990622874312426</v>
      </c>
      <c r="I2500" s="94">
        <f t="shared" si="276"/>
        <v>0.33990622874312426</v>
      </c>
      <c r="J2500" s="94">
        <f t="shared" si="276"/>
        <v>0.33990622874312426</v>
      </c>
      <c r="K2500" s="94">
        <f t="shared" si="276"/>
        <v>0.33990622874312426</v>
      </c>
      <c r="L2500" s="94">
        <f t="shared" si="276"/>
        <v>0.33990622874312426</v>
      </c>
      <c r="M2500" s="94">
        <f t="shared" si="276"/>
        <v>0.33990622874312426</v>
      </c>
      <c r="N2500" s="94">
        <f t="shared" si="276"/>
        <v>0.33990622874312426</v>
      </c>
      <c r="O2500" s="94">
        <f t="shared" si="276"/>
        <v>0.33990622874312426</v>
      </c>
      <c r="P2500" s="94">
        <f t="shared" si="276"/>
        <v>0.33990622874312426</v>
      </c>
      <c r="Q2500" s="94">
        <f t="shared" si="276"/>
        <v>0.33990622874312426</v>
      </c>
      <c r="R2500" s="94">
        <f t="shared" si="276"/>
        <v>0.33990622874312426</v>
      </c>
      <c r="S2500" s="93">
        <f>(1+H2500)^((5-Dashboard!$F$9)*3/12)</f>
        <v>1.0758918098751338</v>
      </c>
      <c r="T2500" s="93">
        <f t="shared" si="275"/>
        <v>1.4415941375054049</v>
      </c>
      <c r="U2500" s="93">
        <f t="shared" si="275"/>
        <v>1.931600964163064</v>
      </c>
      <c r="V2500" s="93">
        <f t="shared" si="275"/>
        <v>2.5881641633283139</v>
      </c>
      <c r="W2500" s="93">
        <f t="shared" si="275"/>
        <v>3.4678972834533446</v>
      </c>
      <c r="X2500" s="93">
        <f t="shared" si="275"/>
        <v>4.6466571707404967</v>
      </c>
      <c r="Y2500" s="93">
        <f t="shared" si="274"/>
        <v>6.2260848859090947</v>
      </c>
      <c r="Z2500" s="93">
        <f t="shared" si="274"/>
        <v>8.3423699193130201</v>
      </c>
      <c r="AA2500" s="93">
        <f t="shared" si="274"/>
        <v>11.177993417366791</v>
      </c>
      <c r="AB2500" s="93">
        <f t="shared" si="274"/>
        <v>14.977463004779404</v>
      </c>
      <c r="AC2500" s="95">
        <f t="shared" si="274"/>
        <v>20.068395970873635</v>
      </c>
      <c r="AE2500" s="96"/>
    </row>
    <row r="2501" spans="3:31" ht="24.75" customHeight="1" x14ac:dyDescent="0.25">
      <c r="C2501" s="91">
        <f>ABS(E2501-Dashboard!$F$13)</f>
        <v>30.259917465431148</v>
      </c>
      <c r="D2501" s="92">
        <f t="shared" si="270"/>
        <v>0.34000622874312425</v>
      </c>
      <c r="E2501" s="93" cm="1">
        <f t="array" ref="E2501">SUM('DRE + DCF'!$S$41/TIR!S2501,'DRE + DCF'!$U$41:$AD$41/TIR!T2501:AC2501,TIR!F2501)</f>
        <v>19.25008253456885</v>
      </c>
      <c r="F2501" s="100">
        <f>'DRE + DCF'!$AE$38*'DRE + DCF'!$AE$39*(1+G2501)/(R2501-G2501)/AC2501</f>
        <v>4.7348606807488522</v>
      </c>
      <c r="G2501" s="92">
        <f>R2501*(1-'DRE + DCF'!$AE$39)</f>
        <v>0.20400373724587453</v>
      </c>
      <c r="H2501" s="94">
        <f t="shared" si="273"/>
        <v>0.34000622874312425</v>
      </c>
      <c r="I2501" s="94">
        <f t="shared" si="276"/>
        <v>0.34000622874312425</v>
      </c>
      <c r="J2501" s="94">
        <f t="shared" si="276"/>
        <v>0.34000622874312425</v>
      </c>
      <c r="K2501" s="94">
        <f t="shared" si="276"/>
        <v>0.34000622874312425</v>
      </c>
      <c r="L2501" s="94">
        <f t="shared" si="276"/>
        <v>0.34000622874312425</v>
      </c>
      <c r="M2501" s="94">
        <f t="shared" si="276"/>
        <v>0.34000622874312425</v>
      </c>
      <c r="N2501" s="94">
        <f t="shared" si="276"/>
        <v>0.34000622874312425</v>
      </c>
      <c r="O2501" s="94">
        <f t="shared" si="276"/>
        <v>0.34000622874312425</v>
      </c>
      <c r="P2501" s="94">
        <f t="shared" si="276"/>
        <v>0.34000622874312425</v>
      </c>
      <c r="Q2501" s="94">
        <f t="shared" si="276"/>
        <v>0.34000622874312425</v>
      </c>
      <c r="R2501" s="94">
        <f t="shared" si="276"/>
        <v>0.34000622874312425</v>
      </c>
      <c r="S2501" s="93">
        <f>(1+H2501)^((5-Dashboard!$F$9)*3/12)</f>
        <v>1.0759118833264898</v>
      </c>
      <c r="T2501" s="93">
        <f t="shared" si="275"/>
        <v>1.4417286252362418</v>
      </c>
      <c r="U2501" s="93">
        <f t="shared" si="275"/>
        <v>1.9319253379738255</v>
      </c>
      <c r="V2501" s="93">
        <f t="shared" si="275"/>
        <v>2.5887919863515916</v>
      </c>
      <c r="W2501" s="93">
        <f t="shared" si="275"/>
        <v>3.4689973866314179</v>
      </c>
      <c r="X2501" s="93">
        <f t="shared" si="275"/>
        <v>4.64847810557972</v>
      </c>
      <c r="Y2501" s="93">
        <f t="shared" si="274"/>
        <v>6.2289896156528632</v>
      </c>
      <c r="Z2501" s="93">
        <f t="shared" si="274"/>
        <v>8.346884883751077</v>
      </c>
      <c r="AA2501" s="93">
        <f t="shared" si="274"/>
        <v>11.184877734828271</v>
      </c>
      <c r="AB2501" s="93">
        <f t="shared" si="274"/>
        <v>14.98780583240017</v>
      </c>
      <c r="AC2501" s="95">
        <f t="shared" si="274"/>
        <v>20.083753170608755</v>
      </c>
      <c r="AE2501" s="96"/>
    </row>
    <row r="2502" spans="3:31" ht="24.75" customHeight="1" x14ac:dyDescent="0.25">
      <c r="C2502" s="91">
        <f>ABS(E2502-Dashboard!$F$13)</f>
        <v>30.268986484854352</v>
      </c>
      <c r="D2502" s="92">
        <f t="shared" si="270"/>
        <v>0.34010622874312424</v>
      </c>
      <c r="E2502" s="93" cm="1">
        <f t="array" ref="E2502">SUM('DRE + DCF'!$S$41/TIR!S2502,'DRE + DCF'!$U$41:$AD$41/TIR!T2502:AC2502,TIR!F2502)</f>
        <v>19.241013515145646</v>
      </c>
      <c r="F2502" s="100">
        <f>'DRE + DCF'!$AE$38*'DRE + DCF'!$AE$39*(1+G2502)/(R2502-G2502)/AC2502</f>
        <v>4.7300850017682627</v>
      </c>
      <c r="G2502" s="92">
        <f>R2502*(1-'DRE + DCF'!$AE$39)</f>
        <v>0.20406373724587454</v>
      </c>
      <c r="H2502" s="94">
        <f t="shared" si="273"/>
        <v>0.34010622874312424</v>
      </c>
      <c r="I2502" s="94">
        <f t="shared" si="276"/>
        <v>0.34010622874312424</v>
      </c>
      <c r="J2502" s="94">
        <f t="shared" si="276"/>
        <v>0.34010622874312424</v>
      </c>
      <c r="K2502" s="94">
        <f t="shared" si="276"/>
        <v>0.34010622874312424</v>
      </c>
      <c r="L2502" s="94">
        <f t="shared" si="276"/>
        <v>0.34010622874312424</v>
      </c>
      <c r="M2502" s="94">
        <f t="shared" si="276"/>
        <v>0.34010622874312424</v>
      </c>
      <c r="N2502" s="94">
        <f t="shared" si="276"/>
        <v>0.34010622874312424</v>
      </c>
      <c r="O2502" s="94">
        <f t="shared" si="276"/>
        <v>0.34010622874312424</v>
      </c>
      <c r="P2502" s="94">
        <f t="shared" si="276"/>
        <v>0.34010622874312424</v>
      </c>
      <c r="Q2502" s="94">
        <f t="shared" si="276"/>
        <v>0.34010622874312424</v>
      </c>
      <c r="R2502" s="94">
        <f t="shared" si="276"/>
        <v>0.34010622874312424</v>
      </c>
      <c r="S2502" s="93">
        <f>(1+H2502)^((5-Dashboard!$F$9)*3/12)</f>
        <v>1.0759319556543683</v>
      </c>
      <c r="T2502" s="93">
        <f t="shared" si="275"/>
        <v>1.4418631154761898</v>
      </c>
      <c r="U2502" s="93">
        <f t="shared" si="275"/>
        <v>1.9322497420446085</v>
      </c>
      <c r="V2502" s="93">
        <f t="shared" si="275"/>
        <v>2.5894199148012751</v>
      </c>
      <c r="W2502" s="93">
        <f t="shared" si="275"/>
        <v>3.4700977566566786</v>
      </c>
      <c r="X2502" s="93">
        <f t="shared" si="275"/>
        <v>4.6502996180431575</v>
      </c>
      <c r="Y2502" s="93">
        <f t="shared" si="274"/>
        <v>6.2318954836614067</v>
      </c>
      <c r="Z2502" s="93">
        <f t="shared" si="274"/>
        <v>8.3514019545307967</v>
      </c>
      <c r="AA2502" s="93">
        <f t="shared" si="274"/>
        <v>11.191765778004223</v>
      </c>
      <c r="AB2502" s="93">
        <f t="shared" si="274"/>
        <v>14.998155029737598</v>
      </c>
      <c r="AC2502" s="95">
        <f t="shared" si="274"/>
        <v>20.099120975006372</v>
      </c>
      <c r="AE2502" s="96"/>
    </row>
    <row r="2503" spans="3:31" ht="24.75" customHeight="1" x14ac:dyDescent="0.25">
      <c r="C2503" s="91">
        <f>ABS(E2503-Dashboard!$F$13)</f>
        <v>30.278047820802342</v>
      </c>
      <c r="D2503" s="92">
        <f t="shared" si="270"/>
        <v>0.34020622874312423</v>
      </c>
      <c r="E2503" s="93" cm="1">
        <f t="array" ref="E2503">SUM('DRE + DCF'!$S$41/TIR!S2503,'DRE + DCF'!$U$41:$AD$41/TIR!T2503:AC2503,TIR!F2503)</f>
        <v>19.231952179197656</v>
      </c>
      <c r="F2503" s="100">
        <f>'DRE + DCF'!$AE$38*'DRE + DCF'!$AE$39*(1+G2503)/(R2503-G2503)/AC2503</f>
        <v>4.725314806109111</v>
      </c>
      <c r="G2503" s="92">
        <f>R2503*(1-'DRE + DCF'!$AE$39)</f>
        <v>0.20412373724587454</v>
      </c>
      <c r="H2503" s="94">
        <f t="shared" si="273"/>
        <v>0.34020622874312423</v>
      </c>
      <c r="I2503" s="94">
        <f t="shared" si="276"/>
        <v>0.34020622874312423</v>
      </c>
      <c r="J2503" s="94">
        <f t="shared" si="276"/>
        <v>0.34020622874312423</v>
      </c>
      <c r="K2503" s="94">
        <f t="shared" si="276"/>
        <v>0.34020622874312423</v>
      </c>
      <c r="L2503" s="94">
        <f t="shared" si="276"/>
        <v>0.34020622874312423</v>
      </c>
      <c r="M2503" s="94">
        <f t="shared" si="276"/>
        <v>0.34020622874312423</v>
      </c>
      <c r="N2503" s="94">
        <f t="shared" si="276"/>
        <v>0.34020622874312423</v>
      </c>
      <c r="O2503" s="94">
        <f t="shared" si="276"/>
        <v>0.34020622874312423</v>
      </c>
      <c r="P2503" s="94">
        <f t="shared" si="276"/>
        <v>0.34020622874312423</v>
      </c>
      <c r="Q2503" s="94">
        <f t="shared" si="276"/>
        <v>0.34020622874312423</v>
      </c>
      <c r="R2503" s="94">
        <f t="shared" si="276"/>
        <v>0.34020622874312423</v>
      </c>
      <c r="S2503" s="93">
        <f>(1+H2503)^((5-Dashboard!$F$9)*3/12)</f>
        <v>1.075952026858916</v>
      </c>
      <c r="T2503" s="93">
        <f t="shared" si="275"/>
        <v>1.4419976082251085</v>
      </c>
      <c r="U2503" s="93">
        <f t="shared" si="275"/>
        <v>1.9325741763759778</v>
      </c>
      <c r="V2503" s="93">
        <f t="shared" si="275"/>
        <v>2.5900479486871988</v>
      </c>
      <c r="W2503" s="93">
        <f t="shared" si="275"/>
        <v>3.4711983935739354</v>
      </c>
      <c r="X2503" s="93">
        <f t="shared" si="275"/>
        <v>4.652121708270915</v>
      </c>
      <c r="Y2503" s="93">
        <f t="shared" si="274"/>
        <v>6.2348024902957837</v>
      </c>
      <c r="Z2503" s="93">
        <f t="shared" si="274"/>
        <v>8.3559211324775511</v>
      </c>
      <c r="AA2503" s="93">
        <f t="shared" si="274"/>
        <v>11.198657548632715</v>
      </c>
      <c r="AB2503" s="93">
        <f t="shared" si="274"/>
        <v>15.008510600238772</v>
      </c>
      <c r="AC2503" s="95">
        <f t="shared" si="274"/>
        <v>20.114499390597206</v>
      </c>
      <c r="AE2503" s="96"/>
    </row>
    <row r="2504" spans="3:31" ht="24.75" customHeight="1" x14ac:dyDescent="0.25">
      <c r="C2504" s="91">
        <f>ABS(E2504-Dashboard!$F$13)</f>
        <v>30.287101481894645</v>
      </c>
      <c r="D2504" s="92">
        <f t="shared" si="270"/>
        <v>0.34030622874312422</v>
      </c>
      <c r="E2504" s="93" cm="1">
        <f t="array" ref="E2504">SUM('DRE + DCF'!$S$41/TIR!S2504,'DRE + DCF'!$U$41:$AD$41/TIR!T2504:AC2504,TIR!F2504)</f>
        <v>19.222898518105353</v>
      </c>
      <c r="F2504" s="100">
        <f>'DRE + DCF'!$AE$38*'DRE + DCF'!$AE$39*(1+G2504)/(R2504-G2504)/AC2504</f>
        <v>4.7205500866177301</v>
      </c>
      <c r="G2504" s="92">
        <f>R2504*(1-'DRE + DCF'!$AE$39)</f>
        <v>0.20418373724587452</v>
      </c>
      <c r="H2504" s="94">
        <f t="shared" si="273"/>
        <v>0.34030622874312422</v>
      </c>
      <c r="I2504" s="94">
        <f t="shared" si="276"/>
        <v>0.34030622874312422</v>
      </c>
      <c r="J2504" s="94">
        <f t="shared" si="276"/>
        <v>0.34030622874312422</v>
      </c>
      <c r="K2504" s="94">
        <f t="shared" si="276"/>
        <v>0.34030622874312422</v>
      </c>
      <c r="L2504" s="94">
        <f t="shared" si="276"/>
        <v>0.34030622874312422</v>
      </c>
      <c r="M2504" s="94">
        <f t="shared" si="276"/>
        <v>0.34030622874312422</v>
      </c>
      <c r="N2504" s="94">
        <f t="shared" si="276"/>
        <v>0.34030622874312422</v>
      </c>
      <c r="O2504" s="94">
        <f t="shared" si="276"/>
        <v>0.34030622874312422</v>
      </c>
      <c r="P2504" s="94">
        <f t="shared" si="276"/>
        <v>0.34030622874312422</v>
      </c>
      <c r="Q2504" s="94">
        <f t="shared" si="276"/>
        <v>0.34030622874312422</v>
      </c>
      <c r="R2504" s="94">
        <f t="shared" si="276"/>
        <v>0.34030622874312422</v>
      </c>
      <c r="S2504" s="93">
        <f>(1+H2504)^((5-Dashboard!$F$9)*3/12)</f>
        <v>1.07597209694028</v>
      </c>
      <c r="T2504" s="93">
        <f t="shared" si="275"/>
        <v>1.4421321034828578</v>
      </c>
      <c r="U2504" s="93">
        <f t="shared" si="275"/>
        <v>1.9328986409684981</v>
      </c>
      <c r="V2504" s="93">
        <f t="shared" si="275"/>
        <v>2.5906760880191979</v>
      </c>
      <c r="W2504" s="93">
        <f t="shared" si="275"/>
        <v>3.4722992974280014</v>
      </c>
      <c r="X2504" s="93">
        <f t="shared" si="275"/>
        <v>4.6539443764031247</v>
      </c>
      <c r="Y2504" s="93">
        <f t="shared" si="274"/>
        <v>6.2377106359171428</v>
      </c>
      <c r="Z2504" s="93">
        <f t="shared" si="274"/>
        <v>8.3604424184169801</v>
      </c>
      <c r="AA2504" s="93">
        <f t="shared" si="274"/>
        <v>11.205553048452508</v>
      </c>
      <c r="AB2504" s="93">
        <f t="shared" si="274"/>
        <v>15.0188725473524</v>
      </c>
      <c r="AC2504" s="95">
        <f t="shared" si="274"/>
        <v>20.129888423915535</v>
      </c>
      <c r="AE2504" s="96"/>
    </row>
    <row r="2505" spans="3:31" ht="24.75" customHeight="1" x14ac:dyDescent="0.25">
      <c r="C2505" s="91">
        <f>ABS(E2505-Dashboard!$F$13)</f>
        <v>30.296147476738994</v>
      </c>
      <c r="D2505" s="92">
        <f t="shared" si="270"/>
        <v>0.34040622874312421</v>
      </c>
      <c r="E2505" s="93" cm="1">
        <f t="array" ref="E2505">SUM('DRE + DCF'!$S$41/TIR!S2505,'DRE + DCF'!$U$41:$AD$41/TIR!T2505:AC2505,TIR!F2505)</f>
        <v>19.213852523261004</v>
      </c>
      <c r="F2505" s="100">
        <f>'DRE + DCF'!$AE$38*'DRE + DCF'!$AE$39*(1+G2505)/(R2505-G2505)/AC2505</f>
        <v>4.7157908361510623</v>
      </c>
      <c r="G2505" s="92">
        <f>R2505*(1-'DRE + DCF'!$AE$39)</f>
        <v>0.20424373724587452</v>
      </c>
      <c r="H2505" s="94">
        <f t="shared" si="273"/>
        <v>0.34040622874312421</v>
      </c>
      <c r="I2505" s="94">
        <f t="shared" si="276"/>
        <v>0.34040622874312421</v>
      </c>
      <c r="J2505" s="94">
        <f t="shared" si="276"/>
        <v>0.34040622874312421</v>
      </c>
      <c r="K2505" s="94">
        <f t="shared" si="276"/>
        <v>0.34040622874312421</v>
      </c>
      <c r="L2505" s="94">
        <f t="shared" si="276"/>
        <v>0.34040622874312421</v>
      </c>
      <c r="M2505" s="94">
        <f t="shared" si="276"/>
        <v>0.34040622874312421</v>
      </c>
      <c r="N2505" s="94">
        <f t="shared" si="276"/>
        <v>0.34040622874312421</v>
      </c>
      <c r="O2505" s="94">
        <f t="shared" si="276"/>
        <v>0.34040622874312421</v>
      </c>
      <c r="P2505" s="94">
        <f t="shared" si="276"/>
        <v>0.34040622874312421</v>
      </c>
      <c r="Q2505" s="94">
        <f t="shared" si="276"/>
        <v>0.34040622874312421</v>
      </c>
      <c r="R2505" s="94">
        <f t="shared" si="276"/>
        <v>0.34040622874312421</v>
      </c>
      <c r="S2505" s="93">
        <f>(1+H2505)^((5-Dashboard!$F$9)*3/12)</f>
        <v>1.0759921658986062</v>
      </c>
      <c r="T2505" s="93">
        <f t="shared" si="275"/>
        <v>1.4422666012492968</v>
      </c>
      <c r="U2505" s="93">
        <f t="shared" si="275"/>
        <v>1.9332231358227332</v>
      </c>
      <c r="V2505" s="93">
        <f t="shared" si="275"/>
        <v>2.5913043328071064</v>
      </c>
      <c r="W2505" s="93">
        <f t="shared" si="275"/>
        <v>3.4734004682636912</v>
      </c>
      <c r="X2505" s="93">
        <f t="shared" si="275"/>
        <v>4.655767622579936</v>
      </c>
      <c r="Y2505" s="93">
        <f t="shared" si="274"/>
        <v>6.2406199208867132</v>
      </c>
      <c r="Z2505" s="93">
        <f t="shared" si="274"/>
        <v>8.3649658131749742</v>
      </c>
      <c r="AA2505" s="93">
        <f t="shared" si="274"/>
        <v>11.212452279203028</v>
      </c>
      <c r="AB2505" s="93">
        <f t="shared" si="274"/>
        <v>15.029240874528778</v>
      </c>
      <c r="AC2505" s="95">
        <f t="shared" si="274"/>
        <v>20.145288081499132</v>
      </c>
      <c r="AE2505" s="96"/>
    </row>
    <row r="2506" spans="3:31" ht="24.75" customHeight="1" x14ac:dyDescent="0.25">
      <c r="C2506" s="91">
        <f>ABS(E2506-Dashboard!$F$13)</f>
        <v>30.305185813931427</v>
      </c>
      <c r="D2506" s="92">
        <f t="shared" si="270"/>
        <v>0.3405062287431242</v>
      </c>
      <c r="E2506" s="93" cm="1">
        <f t="array" ref="E2506">SUM('DRE + DCF'!$S$41/TIR!S2506,'DRE + DCF'!$U$41:$AD$41/TIR!T2506:AC2506,TIR!F2506)</f>
        <v>19.204814186068571</v>
      </c>
      <c r="F2506" s="100">
        <f>'DRE + DCF'!$AE$38*'DRE + DCF'!$AE$39*(1+G2506)/(R2506-G2506)/AC2506</f>
        <v>4.7110370475766121</v>
      </c>
      <c r="G2506" s="92">
        <f>R2506*(1-'DRE + DCF'!$AE$39)</f>
        <v>0.2043037372458745</v>
      </c>
      <c r="H2506" s="94">
        <f t="shared" si="273"/>
        <v>0.3405062287431242</v>
      </c>
      <c r="I2506" s="94">
        <f t="shared" si="276"/>
        <v>0.3405062287431242</v>
      </c>
      <c r="J2506" s="94">
        <f t="shared" si="276"/>
        <v>0.3405062287431242</v>
      </c>
      <c r="K2506" s="94">
        <f t="shared" si="276"/>
        <v>0.3405062287431242</v>
      </c>
      <c r="L2506" s="94">
        <f t="shared" si="276"/>
        <v>0.3405062287431242</v>
      </c>
      <c r="M2506" s="94">
        <f t="shared" si="276"/>
        <v>0.3405062287431242</v>
      </c>
      <c r="N2506" s="94">
        <f t="shared" si="276"/>
        <v>0.3405062287431242</v>
      </c>
      <c r="O2506" s="94">
        <f t="shared" si="276"/>
        <v>0.3405062287431242</v>
      </c>
      <c r="P2506" s="94">
        <f t="shared" si="276"/>
        <v>0.3405062287431242</v>
      </c>
      <c r="Q2506" s="94">
        <f t="shared" si="276"/>
        <v>0.3405062287431242</v>
      </c>
      <c r="R2506" s="94">
        <f t="shared" si="276"/>
        <v>0.3405062287431242</v>
      </c>
      <c r="S2506" s="93">
        <f>(1+H2506)^((5-Dashboard!$F$9)*3/12)</f>
        <v>1.0760122337340419</v>
      </c>
      <c r="T2506" s="93">
        <f t="shared" si="275"/>
        <v>1.4424011015242855</v>
      </c>
      <c r="U2506" s="93">
        <f t="shared" si="275"/>
        <v>1.9335476609392481</v>
      </c>
      <c r="V2506" s="93">
        <f t="shared" si="275"/>
        <v>2.5919326830607603</v>
      </c>
      <c r="W2506" s="93">
        <f t="shared" si="275"/>
        <v>3.4745019061258273</v>
      </c>
      <c r="X2506" s="93">
        <f t="shared" si="275"/>
        <v>4.6575914469415292</v>
      </c>
      <c r="Y2506" s="93">
        <f t="shared" si="274"/>
        <v>6.2435303455658202</v>
      </c>
      <c r="Z2506" s="93">
        <f t="shared" si="274"/>
        <v>8.3694913175776922</v>
      </c>
      <c r="AA2506" s="93">
        <f t="shared" si="274"/>
        <v>11.219355242624394</v>
      </c>
      <c r="AB2506" s="93">
        <f t="shared" si="274"/>
        <v>15.039615585219826</v>
      </c>
      <c r="AC2506" s="95">
        <f t="shared" si="274"/>
        <v>20.160698369889342</v>
      </c>
      <c r="AE2506" s="96"/>
    </row>
    <row r="2507" spans="3:31" ht="24.75" customHeight="1" x14ac:dyDescent="0.25">
      <c r="C2507" s="91">
        <f>ABS(E2507-Dashboard!$F$13)</f>
        <v>30.314216502056251</v>
      </c>
      <c r="D2507" s="92">
        <f t="shared" si="270"/>
        <v>0.34060622874312418</v>
      </c>
      <c r="E2507" s="93" cm="1">
        <f t="array" ref="E2507">SUM('DRE + DCF'!$S$41/TIR!S2507,'DRE + DCF'!$U$41:$AD$41/TIR!T2507:AC2507,TIR!F2507)</f>
        <v>19.195783497943747</v>
      </c>
      <c r="F2507" s="100">
        <f>'DRE + DCF'!$AE$38*'DRE + DCF'!$AE$39*(1+G2507)/(R2507-G2507)/AC2507</f>
        <v>4.7062887137724516</v>
      </c>
      <c r="G2507" s="92">
        <f>R2507*(1-'DRE + DCF'!$AE$39)</f>
        <v>0.2043637372458745</v>
      </c>
      <c r="H2507" s="94">
        <f t="shared" si="273"/>
        <v>0.34060622874312418</v>
      </c>
      <c r="I2507" s="94">
        <f t="shared" si="276"/>
        <v>0.34060622874312418</v>
      </c>
      <c r="J2507" s="94">
        <f t="shared" si="276"/>
        <v>0.34060622874312418</v>
      </c>
      <c r="K2507" s="94">
        <f t="shared" si="276"/>
        <v>0.34060622874312418</v>
      </c>
      <c r="L2507" s="94">
        <f t="shared" si="276"/>
        <v>0.34060622874312418</v>
      </c>
      <c r="M2507" s="94">
        <f t="shared" si="276"/>
        <v>0.34060622874312418</v>
      </c>
      <c r="N2507" s="94">
        <f t="shared" si="276"/>
        <v>0.34060622874312418</v>
      </c>
      <c r="O2507" s="94">
        <f t="shared" si="276"/>
        <v>0.34060622874312418</v>
      </c>
      <c r="P2507" s="94">
        <f t="shared" si="276"/>
        <v>0.34060622874312418</v>
      </c>
      <c r="Q2507" s="94">
        <f t="shared" si="276"/>
        <v>0.34060622874312418</v>
      </c>
      <c r="R2507" s="94">
        <f t="shared" si="276"/>
        <v>0.34060622874312418</v>
      </c>
      <c r="S2507" s="93">
        <f>(1+H2507)^((5-Dashboard!$F$9)*3/12)</f>
        <v>1.0760323004467334</v>
      </c>
      <c r="T2507" s="93">
        <f t="shared" si="275"/>
        <v>1.4425356043076836</v>
      </c>
      <c r="U2507" s="93">
        <f t="shared" si="275"/>
        <v>1.9338722163186073</v>
      </c>
      <c r="V2507" s="93">
        <f t="shared" si="275"/>
        <v>2.5925611387899954</v>
      </c>
      <c r="W2507" s="93">
        <f t="shared" si="275"/>
        <v>3.4756036110592352</v>
      </c>
      <c r="X2507" s="93">
        <f t="shared" si="275"/>
        <v>4.6594158496281057</v>
      </c>
      <c r="Y2507" s="93">
        <f t="shared" si="274"/>
        <v>6.246441910315875</v>
      </c>
      <c r="Z2507" s="93">
        <f t="shared" si="274"/>
        <v>8.3740189324515608</v>
      </c>
      <c r="AA2507" s="93">
        <f t="shared" si="274"/>
        <v>11.226261940457409</v>
      </c>
      <c r="AB2507" s="93">
        <f t="shared" si="274"/>
        <v>15.049996682879074</v>
      </c>
      <c r="AC2507" s="95">
        <f t="shared" si="274"/>
        <v>20.176119295631043</v>
      </c>
      <c r="AE2507" s="96"/>
    </row>
    <row r="2508" spans="3:31" ht="24.75" customHeight="1" x14ac:dyDescent="0.25">
      <c r="C2508" s="91">
        <f>ABS(E2508-Dashboard!$F$13)</f>
        <v>30.323239549686068</v>
      </c>
      <c r="D2508" s="92">
        <f t="shared" si="270"/>
        <v>0.34070622874312417</v>
      </c>
      <c r="E2508" s="93" cm="1">
        <f t="array" ref="E2508">SUM('DRE + DCF'!$S$41/TIR!S2508,'DRE + DCF'!$U$41:$AD$41/TIR!T2508:AC2508,TIR!F2508)</f>
        <v>19.18676045031393</v>
      </c>
      <c r="F2508" s="100">
        <f>'DRE + DCF'!$AE$38*'DRE + DCF'!$AE$39*(1+G2508)/(R2508-G2508)/AC2508</f>
        <v>4.7015458276271858</v>
      </c>
      <c r="G2508" s="92">
        <f>R2508*(1-'DRE + DCF'!$AE$39)</f>
        <v>0.20442373724587451</v>
      </c>
      <c r="H2508" s="94">
        <f t="shared" si="273"/>
        <v>0.34070622874312417</v>
      </c>
      <c r="I2508" s="94">
        <f t="shared" si="276"/>
        <v>0.34070622874312417</v>
      </c>
      <c r="J2508" s="94">
        <f t="shared" si="276"/>
        <v>0.34070622874312417</v>
      </c>
      <c r="K2508" s="94">
        <f t="shared" si="276"/>
        <v>0.34070622874312417</v>
      </c>
      <c r="L2508" s="94">
        <f t="shared" si="276"/>
        <v>0.34070622874312417</v>
      </c>
      <c r="M2508" s="94">
        <f t="shared" si="276"/>
        <v>0.34070622874312417</v>
      </c>
      <c r="N2508" s="94">
        <f t="shared" si="276"/>
        <v>0.34070622874312417</v>
      </c>
      <c r="O2508" s="94">
        <f t="shared" si="276"/>
        <v>0.34070622874312417</v>
      </c>
      <c r="P2508" s="94">
        <f t="shared" si="276"/>
        <v>0.34070622874312417</v>
      </c>
      <c r="Q2508" s="94">
        <f t="shared" si="276"/>
        <v>0.34070622874312417</v>
      </c>
      <c r="R2508" s="94">
        <f t="shared" si="276"/>
        <v>0.34070622874312417</v>
      </c>
      <c r="S2508" s="93">
        <f>(1+H2508)^((5-Dashboard!$F$9)*3/12)</f>
        <v>1.0760523660368273</v>
      </c>
      <c r="T2508" s="93">
        <f t="shared" si="275"/>
        <v>1.4426701095993506</v>
      </c>
      <c r="U2508" s="93">
        <f t="shared" si="275"/>
        <v>1.9341968019613749</v>
      </c>
      <c r="V2508" s="93">
        <f t="shared" si="275"/>
        <v>2.5931897000046464</v>
      </c>
      <c r="W2508" s="93">
        <f t="shared" si="275"/>
        <v>3.476705583108743</v>
      </c>
      <c r="X2508" s="93">
        <f t="shared" si="275"/>
        <v>4.6612408307798869</v>
      </c>
      <c r="Y2508" s="93">
        <f t="shared" si="274"/>
        <v>6.249354615498369</v>
      </c>
      <c r="Z2508" s="93">
        <f t="shared" si="274"/>
        <v>8.3785486586232558</v>
      </c>
      <c r="AA2508" s="93">
        <f t="shared" si="274"/>
        <v>11.233172374443548</v>
      </c>
      <c r="AB2508" s="93">
        <f t="shared" si="274"/>
        <v>15.060384170961655</v>
      </c>
      <c r="AC2508" s="95">
        <f t="shared" si="274"/>
        <v>20.191550865272642</v>
      </c>
      <c r="AE2508" s="96"/>
    </row>
    <row r="2509" spans="3:31" ht="24.75" customHeight="1" x14ac:dyDescent="0.25">
      <c r="C2509" s="91">
        <f>ABS(E2509-Dashboard!$F$13)</f>
        <v>30.332254965381804</v>
      </c>
      <c r="D2509" s="92">
        <f t="shared" si="270"/>
        <v>0.34080622874312416</v>
      </c>
      <c r="E2509" s="93" cm="1">
        <f t="array" ref="E2509">SUM('DRE + DCF'!$S$41/TIR!S2509,'DRE + DCF'!$U$41:$AD$41/TIR!T2509:AC2509,TIR!F2509)</f>
        <v>19.177745034618194</v>
      </c>
      <c r="F2509" s="100">
        <f>'DRE + DCF'!$AE$38*'DRE + DCF'!$AE$39*(1+G2509)/(R2509-G2509)/AC2509</f>
        <v>4.6968083820399471</v>
      </c>
      <c r="G2509" s="92">
        <f>R2509*(1-'DRE + DCF'!$AE$39)</f>
        <v>0.20448373724587449</v>
      </c>
      <c r="H2509" s="94">
        <f t="shared" si="273"/>
        <v>0.34080622874312416</v>
      </c>
      <c r="I2509" s="94">
        <f t="shared" si="276"/>
        <v>0.34080622874312416</v>
      </c>
      <c r="J2509" s="94">
        <f t="shared" si="276"/>
        <v>0.34080622874312416</v>
      </c>
      <c r="K2509" s="94">
        <f t="shared" si="276"/>
        <v>0.34080622874312416</v>
      </c>
      <c r="L2509" s="94">
        <f t="shared" si="276"/>
        <v>0.34080622874312416</v>
      </c>
      <c r="M2509" s="94">
        <f t="shared" si="276"/>
        <v>0.34080622874312416</v>
      </c>
      <c r="N2509" s="94">
        <f t="shared" si="276"/>
        <v>0.34080622874312416</v>
      </c>
      <c r="O2509" s="94">
        <f t="shared" si="276"/>
        <v>0.34080622874312416</v>
      </c>
      <c r="P2509" s="94">
        <f t="shared" si="276"/>
        <v>0.34080622874312416</v>
      </c>
      <c r="Q2509" s="94">
        <f t="shared" si="276"/>
        <v>0.34080622874312416</v>
      </c>
      <c r="R2509" s="94">
        <f t="shared" si="276"/>
        <v>0.34080622874312416</v>
      </c>
      <c r="S2509" s="93">
        <f>(1+H2509)^((5-Dashboard!$F$9)*3/12)</f>
        <v>1.07607243050447</v>
      </c>
      <c r="T2509" s="93">
        <f t="shared" si="275"/>
        <v>1.442804617399146</v>
      </c>
      <c r="U2509" s="93">
        <f t="shared" si="275"/>
        <v>1.9345214178681152</v>
      </c>
      <c r="V2509" s="93">
        <f t="shared" si="275"/>
        <v>2.5938183667145487</v>
      </c>
      <c r="W2509" s="93">
        <f t="shared" si="275"/>
        <v>3.4778078223191837</v>
      </c>
      <c r="X2509" s="93">
        <f t="shared" si="275"/>
        <v>4.6630663905371224</v>
      </c>
      <c r="Y2509" s="93">
        <f t="shared" si="274"/>
        <v>6.2522684614748911</v>
      </c>
      <c r="Z2509" s="93">
        <f t="shared" si="274"/>
        <v>8.3830804969197246</v>
      </c>
      <c r="AA2509" s="93">
        <f t="shared" si="274"/>
        <v>11.240086546324971</v>
      </c>
      <c r="AB2509" s="93">
        <f t="shared" si="274"/>
        <v>15.070778052924311</v>
      </c>
      <c r="AC2509" s="95">
        <f t="shared" si="274"/>
        <v>20.20699308536609</v>
      </c>
      <c r="AE2509" s="96"/>
    </row>
    <row r="2510" spans="3:31" ht="24.75" customHeight="1" x14ac:dyDescent="0.25">
      <c r="C2510" s="91">
        <f>ABS(E2510-Dashboard!$F$13)</f>
        <v>30.341262757692729</v>
      </c>
      <c r="D2510" s="92">
        <f t="shared" si="270"/>
        <v>0.34090622874312415</v>
      </c>
      <c r="E2510" s="93" cm="1">
        <f t="array" ref="E2510">SUM('DRE + DCF'!$S$41/TIR!S2510,'DRE + DCF'!$U$41:$AD$41/TIR!T2510:AC2510,TIR!F2510)</f>
        <v>19.168737242307269</v>
      </c>
      <c r="F2510" s="100">
        <f>'DRE + DCF'!$AE$38*'DRE + DCF'!$AE$39*(1+G2510)/(R2510-G2510)/AC2510</f>
        <v>4.6920763699203727</v>
      </c>
      <c r="G2510" s="92">
        <f>R2510*(1-'DRE + DCF'!$AE$39)</f>
        <v>0.20454373724587449</v>
      </c>
      <c r="H2510" s="94">
        <f t="shared" si="273"/>
        <v>0.34090622874312415</v>
      </c>
      <c r="I2510" s="94">
        <f t="shared" si="276"/>
        <v>0.34090622874312415</v>
      </c>
      <c r="J2510" s="94">
        <f t="shared" si="276"/>
        <v>0.34090622874312415</v>
      </c>
      <c r="K2510" s="94">
        <f t="shared" si="276"/>
        <v>0.34090622874312415</v>
      </c>
      <c r="L2510" s="94">
        <f t="shared" si="276"/>
        <v>0.34090622874312415</v>
      </c>
      <c r="M2510" s="94">
        <f t="shared" si="276"/>
        <v>0.34090622874312415</v>
      </c>
      <c r="N2510" s="94">
        <f t="shared" si="276"/>
        <v>0.34090622874312415</v>
      </c>
      <c r="O2510" s="94">
        <f t="shared" si="276"/>
        <v>0.34090622874312415</v>
      </c>
      <c r="P2510" s="94">
        <f t="shared" si="276"/>
        <v>0.34090622874312415</v>
      </c>
      <c r="Q2510" s="94">
        <f t="shared" si="276"/>
        <v>0.34090622874312415</v>
      </c>
      <c r="R2510" s="94">
        <f t="shared" si="276"/>
        <v>0.34090622874312415</v>
      </c>
      <c r="S2510" s="93">
        <f>(1+H2510)^((5-Dashboard!$F$9)*3/12)</f>
        <v>1.0760924938498082</v>
      </c>
      <c r="T2510" s="93">
        <f t="shared" si="275"/>
        <v>1.4429391277069299</v>
      </c>
      <c r="U2510" s="93">
        <f t="shared" si="275"/>
        <v>1.9348460640393925</v>
      </c>
      <c r="V2510" s="93">
        <f t="shared" si="275"/>
        <v>2.5944471389295392</v>
      </c>
      <c r="W2510" s="93">
        <f t="shared" si="275"/>
        <v>3.4789103287353966</v>
      </c>
      <c r="X2510" s="93">
        <f t="shared" si="275"/>
        <v>4.6648925290400829</v>
      </c>
      <c r="Y2510" s="93">
        <f t="shared" si="274"/>
        <v>6.2551834486071121</v>
      </c>
      <c r="Z2510" s="93">
        <f t="shared" si="274"/>
        <v>8.387614448168172</v>
      </c>
      <c r="AA2510" s="93">
        <f t="shared" si="274"/>
        <v>11.247004457844524</v>
      </c>
      <c r="AB2510" s="93">
        <f t="shared" si="274"/>
        <v>15.081178332225406</v>
      </c>
      <c r="AC2510" s="95">
        <f t="shared" si="274"/>
        <v>20.222445962466889</v>
      </c>
      <c r="AE2510" s="96"/>
    </row>
    <row r="2511" spans="3:31" ht="24.75" customHeight="1" x14ac:dyDescent="0.25">
      <c r="C2511" s="91">
        <f>ABS(E2511-Dashboard!$F$13)</f>
        <v>30.350262935156469</v>
      </c>
      <c r="D2511" s="92">
        <f t="shared" ref="D2511:D2574" si="277">D2510+0.0001</f>
        <v>0.34100622874312414</v>
      </c>
      <c r="E2511" s="93" cm="1">
        <f t="array" ref="E2511">SUM('DRE + DCF'!$S$41/TIR!S2511,'DRE + DCF'!$U$41:$AD$41/TIR!T2511:AC2511,TIR!F2511)</f>
        <v>19.159737064843529</v>
      </c>
      <c r="F2511" s="100">
        <f>'DRE + DCF'!$AE$38*'DRE + DCF'!$AE$39*(1+G2511)/(R2511-G2511)/AC2511</f>
        <v>4.6873497841885809</v>
      </c>
      <c r="G2511" s="92">
        <f>R2511*(1-'DRE + DCF'!$AE$39)</f>
        <v>0.20460373724587447</v>
      </c>
      <c r="H2511" s="94">
        <f t="shared" si="273"/>
        <v>0.34100622874312414</v>
      </c>
      <c r="I2511" s="94">
        <f t="shared" si="276"/>
        <v>0.34100622874312414</v>
      </c>
      <c r="J2511" s="94">
        <f t="shared" si="276"/>
        <v>0.34100622874312414</v>
      </c>
      <c r="K2511" s="94">
        <f t="shared" si="276"/>
        <v>0.34100622874312414</v>
      </c>
      <c r="L2511" s="94">
        <f t="shared" si="276"/>
        <v>0.34100622874312414</v>
      </c>
      <c r="M2511" s="94">
        <f t="shared" si="276"/>
        <v>0.34100622874312414</v>
      </c>
      <c r="N2511" s="94">
        <f t="shared" si="276"/>
        <v>0.34100622874312414</v>
      </c>
      <c r="O2511" s="94">
        <f t="shared" si="276"/>
        <v>0.34100622874312414</v>
      </c>
      <c r="P2511" s="94">
        <f t="shared" si="276"/>
        <v>0.34100622874312414</v>
      </c>
      <c r="Q2511" s="94">
        <f t="shared" si="276"/>
        <v>0.34100622874312414</v>
      </c>
      <c r="R2511" s="94">
        <f t="shared" si="276"/>
        <v>0.34100622874312414</v>
      </c>
      <c r="S2511" s="93">
        <f>(1+H2511)^((5-Dashboard!$F$9)*3/12)</f>
        <v>1.0761125560729883</v>
      </c>
      <c r="T2511" s="93">
        <f t="shared" si="275"/>
        <v>1.4430736405225617</v>
      </c>
      <c r="U2511" s="93">
        <f t="shared" si="275"/>
        <v>1.9351707404757712</v>
      </c>
      <c r="V2511" s="93">
        <f t="shared" si="275"/>
        <v>2.5950760166594531</v>
      </c>
      <c r="W2511" s="93">
        <f t="shared" si="275"/>
        <v>3.4800131024022218</v>
      </c>
      <c r="X2511" s="93">
        <f t="shared" si="275"/>
        <v>4.6667192464290626</v>
      </c>
      <c r="Y2511" s="93">
        <f t="shared" si="274"/>
        <v>6.2580995772567913</v>
      </c>
      <c r="Z2511" s="93">
        <f t="shared" si="274"/>
        <v>8.3921505131960696</v>
      </c>
      <c r="AA2511" s="93">
        <f t="shared" si="274"/>
        <v>11.253926110745736</v>
      </c>
      <c r="AB2511" s="93">
        <f t="shared" si="274"/>
        <v>15.091585012324915</v>
      </c>
      <c r="AC2511" s="95">
        <f t="shared" si="274"/>
        <v>20.237909503134087</v>
      </c>
      <c r="AE2511" s="96"/>
    </row>
    <row r="2512" spans="3:31" ht="24.75" customHeight="1" x14ac:dyDescent="0.25">
      <c r="C2512" s="91">
        <f>ABS(E2512-Dashboard!$F$13)</f>
        <v>30.359255506299021</v>
      </c>
      <c r="D2512" s="92">
        <f t="shared" si="277"/>
        <v>0.34110622874312413</v>
      </c>
      <c r="E2512" s="93" cm="1">
        <f t="array" ref="E2512">SUM('DRE + DCF'!$S$41/TIR!S2512,'DRE + DCF'!$U$41:$AD$41/TIR!T2512:AC2512,TIR!F2512)</f>
        <v>19.150744493700977</v>
      </c>
      <c r="F2512" s="100">
        <f>'DRE + DCF'!$AE$38*'DRE + DCF'!$AE$39*(1+G2512)/(R2512-G2512)/AC2512</f>
        <v>4.6826286177751673</v>
      </c>
      <c r="G2512" s="92">
        <f>R2512*(1-'DRE + DCF'!$AE$39)</f>
        <v>0.20466373724587447</v>
      </c>
      <c r="H2512" s="94">
        <f t="shared" si="273"/>
        <v>0.34110622874312413</v>
      </c>
      <c r="I2512" s="94">
        <f t="shared" si="276"/>
        <v>0.34110622874312413</v>
      </c>
      <c r="J2512" s="94">
        <f t="shared" si="276"/>
        <v>0.34110622874312413</v>
      </c>
      <c r="K2512" s="94">
        <f t="shared" si="276"/>
        <v>0.34110622874312413</v>
      </c>
      <c r="L2512" s="94">
        <f t="shared" si="276"/>
        <v>0.34110622874312413</v>
      </c>
      <c r="M2512" s="94">
        <f t="shared" si="276"/>
        <v>0.34110622874312413</v>
      </c>
      <c r="N2512" s="94">
        <f t="shared" si="276"/>
        <v>0.34110622874312413</v>
      </c>
      <c r="O2512" s="94">
        <f t="shared" si="276"/>
        <v>0.34110622874312413</v>
      </c>
      <c r="P2512" s="94">
        <f t="shared" si="276"/>
        <v>0.34110622874312413</v>
      </c>
      <c r="Q2512" s="94">
        <f t="shared" si="276"/>
        <v>0.34110622874312413</v>
      </c>
      <c r="R2512" s="94">
        <f t="shared" si="276"/>
        <v>0.34110622874312413</v>
      </c>
      <c r="S2512" s="93">
        <f>(1+H2512)^((5-Dashboard!$F$9)*3/12)</f>
        <v>1.0761326171741565</v>
      </c>
      <c r="T2512" s="93">
        <f t="shared" si="275"/>
        <v>1.4432081558459011</v>
      </c>
      <c r="U2512" s="93">
        <f t="shared" si="275"/>
        <v>1.9354954471778154</v>
      </c>
      <c r="V2512" s="93">
        <f t="shared" si="275"/>
        <v>2.5957049999141266</v>
      </c>
      <c r="W2512" s="93">
        <f t="shared" si="275"/>
        <v>3.4811161433645057</v>
      </c>
      <c r="X2512" s="93">
        <f t="shared" si="275"/>
        <v>4.6685465428443811</v>
      </c>
      <c r="Y2512" s="93">
        <f t="shared" si="274"/>
        <v>6.2610168477857782</v>
      </c>
      <c r="Z2512" s="93">
        <f t="shared" si="274"/>
        <v>8.3966886928311482</v>
      </c>
      <c r="AA2512" s="93">
        <f t="shared" si="274"/>
        <v>11.260851506772815</v>
      </c>
      <c r="AB2512" s="93">
        <f t="shared" si="274"/>
        <v>15.101998096684417</v>
      </c>
      <c r="AC2512" s="95">
        <f t="shared" si="274"/>
        <v>20.253383713930276</v>
      </c>
      <c r="AE2512" s="96"/>
    </row>
    <row r="2513" spans="3:31" ht="24.75" customHeight="1" x14ac:dyDescent="0.25">
      <c r="C2513" s="91">
        <f>ABS(E2513-Dashboard!$F$13)</f>
        <v>30.368240479634792</v>
      </c>
      <c r="D2513" s="92">
        <f t="shared" si="277"/>
        <v>0.34120622874312412</v>
      </c>
      <c r="E2513" s="93" cm="1">
        <f t="array" ref="E2513">SUM('DRE + DCF'!$S$41/TIR!S2513,'DRE + DCF'!$U$41:$AD$41/TIR!T2513:AC2513,TIR!F2513)</f>
        <v>19.141759520365206</v>
      </c>
      <c r="F2513" s="100">
        <f>'DRE + DCF'!$AE$38*'DRE + DCF'!$AE$39*(1+G2513)/(R2513-G2513)/AC2513</f>
        <v>4.6779128636211791</v>
      </c>
      <c r="G2513" s="92">
        <f>R2513*(1-'DRE + DCF'!$AE$39)</f>
        <v>0.20472373724587448</v>
      </c>
      <c r="H2513" s="94">
        <f t="shared" si="273"/>
        <v>0.34120622874312412</v>
      </c>
      <c r="I2513" s="94">
        <f t="shared" si="276"/>
        <v>0.34120622874312412</v>
      </c>
      <c r="J2513" s="94">
        <f t="shared" si="276"/>
        <v>0.34120622874312412</v>
      </c>
      <c r="K2513" s="94">
        <f t="shared" si="276"/>
        <v>0.34120622874312412</v>
      </c>
      <c r="L2513" s="94">
        <f t="shared" si="276"/>
        <v>0.34120622874312412</v>
      </c>
      <c r="M2513" s="94">
        <f t="shared" si="276"/>
        <v>0.34120622874312412</v>
      </c>
      <c r="N2513" s="94">
        <f t="shared" si="276"/>
        <v>0.34120622874312412</v>
      </c>
      <c r="O2513" s="94">
        <f t="shared" si="276"/>
        <v>0.34120622874312412</v>
      </c>
      <c r="P2513" s="94">
        <f t="shared" si="276"/>
        <v>0.34120622874312412</v>
      </c>
      <c r="Q2513" s="94">
        <f t="shared" si="276"/>
        <v>0.34120622874312412</v>
      </c>
      <c r="R2513" s="94">
        <f t="shared" si="276"/>
        <v>0.34120622874312412</v>
      </c>
      <c r="S2513" s="93">
        <f>(1+H2513)^((5-Dashboard!$F$9)*3/12)</f>
        <v>1.0761526771534597</v>
      </c>
      <c r="T2513" s="93">
        <f t="shared" si="275"/>
        <v>1.4433426736768085</v>
      </c>
      <c r="U2513" s="93">
        <f t="shared" si="275"/>
        <v>1.93582018414609</v>
      </c>
      <c r="V2513" s="93">
        <f t="shared" si="275"/>
        <v>2.5963340887033977</v>
      </c>
      <c r="W2513" s="93">
        <f t="shared" si="275"/>
        <v>3.4822194516670999</v>
      </c>
      <c r="X2513" s="93">
        <f t="shared" si="275"/>
        <v>4.6703744184263805</v>
      </c>
      <c r="Y2513" s="93">
        <f t="shared" si="274"/>
        <v>6.263935260556007</v>
      </c>
      <c r="Z2513" s="93">
        <f t="shared" si="274"/>
        <v>8.4012289879014013</v>
      </c>
      <c r="AA2513" s="93">
        <f t="shared" si="274"/>
        <v>11.267780647670651</v>
      </c>
      <c r="AB2513" s="93">
        <f t="shared" si="274"/>
        <v>15.11241758876711</v>
      </c>
      <c r="AC2513" s="95">
        <f t="shared" si="274"/>
        <v>20.268868601421595</v>
      </c>
      <c r="AE2513" s="96"/>
    </row>
    <row r="2514" spans="3:31" ht="24.75" customHeight="1" x14ac:dyDescent="0.25">
      <c r="C2514" s="91">
        <f>ABS(E2514-Dashboard!$F$13)</f>
        <v>30.37721786366658</v>
      </c>
      <c r="D2514" s="92">
        <f t="shared" si="277"/>
        <v>0.34130622874312411</v>
      </c>
      <c r="E2514" s="93" cm="1">
        <f t="array" ref="E2514">SUM('DRE + DCF'!$S$41/TIR!S2514,'DRE + DCF'!$U$41:$AD$41/TIR!T2514:AC2514,TIR!F2514)</f>
        <v>19.132782136333418</v>
      </c>
      <c r="F2514" s="100">
        <f>'DRE + DCF'!$AE$38*'DRE + DCF'!$AE$39*(1+G2514)/(R2514-G2514)/AC2514</f>
        <v>4.6732025146780902</v>
      </c>
      <c r="G2514" s="92">
        <f>R2514*(1-'DRE + DCF'!$AE$39)</f>
        <v>0.20478373724587445</v>
      </c>
      <c r="H2514" s="94">
        <f t="shared" si="273"/>
        <v>0.34130622874312411</v>
      </c>
      <c r="I2514" s="94">
        <f t="shared" si="276"/>
        <v>0.34130622874312411</v>
      </c>
      <c r="J2514" s="94">
        <f t="shared" si="276"/>
        <v>0.34130622874312411</v>
      </c>
      <c r="K2514" s="94">
        <f t="shared" si="276"/>
        <v>0.34130622874312411</v>
      </c>
      <c r="L2514" s="94">
        <f t="shared" si="276"/>
        <v>0.34130622874312411</v>
      </c>
      <c r="M2514" s="94">
        <f t="shared" si="276"/>
        <v>0.34130622874312411</v>
      </c>
      <c r="N2514" s="94">
        <f t="shared" si="276"/>
        <v>0.34130622874312411</v>
      </c>
      <c r="O2514" s="94">
        <f t="shared" si="276"/>
        <v>0.34130622874312411</v>
      </c>
      <c r="P2514" s="94">
        <f t="shared" si="276"/>
        <v>0.34130622874312411</v>
      </c>
      <c r="Q2514" s="94">
        <f t="shared" si="276"/>
        <v>0.34130622874312411</v>
      </c>
      <c r="R2514" s="94">
        <f t="shared" si="276"/>
        <v>0.34130622874312411</v>
      </c>
      <c r="S2514" s="93">
        <f>(1+H2514)^((5-Dashboard!$F$9)*3/12)</f>
        <v>1.0761727360110438</v>
      </c>
      <c r="T2514" s="93">
        <f t="shared" si="275"/>
        <v>1.4434771940151427</v>
      </c>
      <c r="U2514" s="93">
        <f t="shared" si="275"/>
        <v>1.9361449513811579</v>
      </c>
      <c r="V2514" s="93">
        <f t="shared" si="275"/>
        <v>2.5969632830371006</v>
      </c>
      <c r="W2514" s="93">
        <f t="shared" si="275"/>
        <v>3.4833230273548557</v>
      </c>
      <c r="X2514" s="93">
        <f t="shared" si="275"/>
        <v>4.6722028733154239</v>
      </c>
      <c r="Y2514" s="93">
        <f t="shared" si="274"/>
        <v>6.2668548159294994</v>
      </c>
      <c r="Z2514" s="93">
        <f t="shared" si="274"/>
        <v>8.405771399235082</v>
      </c>
      <c r="AA2514" s="93">
        <f t="shared" si="274"/>
        <v>11.274713535184821</v>
      </c>
      <c r="AB2514" s="93">
        <f t="shared" si="274"/>
        <v>15.122843492037809</v>
      </c>
      <c r="AC2514" s="95">
        <f t="shared" si="274"/>
        <v>20.284364172177732</v>
      </c>
      <c r="AE2514" s="96"/>
    </row>
    <row r="2515" spans="3:31" ht="24.75" customHeight="1" x14ac:dyDescent="0.25">
      <c r="C2515" s="91">
        <f>ABS(E2515-Dashboard!$F$13)</f>
        <v>30.386187666885633</v>
      </c>
      <c r="D2515" s="92">
        <f t="shared" si="277"/>
        <v>0.3414062287431241</v>
      </c>
      <c r="E2515" s="93" cm="1">
        <f t="array" ref="E2515">SUM('DRE + DCF'!$S$41/TIR!S2515,'DRE + DCF'!$U$41:$AD$41/TIR!T2515:AC2515,TIR!F2515)</f>
        <v>19.123812333114365</v>
      </c>
      <c r="F2515" s="100">
        <f>'DRE + DCF'!$AE$38*'DRE + DCF'!$AE$39*(1+G2515)/(R2515-G2515)/AC2515</f>
        <v>4.6684975639077999</v>
      </c>
      <c r="G2515" s="92">
        <f>R2515*(1-'DRE + DCF'!$AE$39)</f>
        <v>0.20484373724587446</v>
      </c>
      <c r="H2515" s="94">
        <f t="shared" si="273"/>
        <v>0.3414062287431241</v>
      </c>
      <c r="I2515" s="94">
        <f t="shared" si="276"/>
        <v>0.3414062287431241</v>
      </c>
      <c r="J2515" s="94">
        <f t="shared" si="276"/>
        <v>0.3414062287431241</v>
      </c>
      <c r="K2515" s="94">
        <f t="shared" si="276"/>
        <v>0.3414062287431241</v>
      </c>
      <c r="L2515" s="94">
        <f t="shared" si="276"/>
        <v>0.3414062287431241</v>
      </c>
      <c r="M2515" s="94">
        <f t="shared" si="276"/>
        <v>0.3414062287431241</v>
      </c>
      <c r="N2515" s="94">
        <f t="shared" si="276"/>
        <v>0.3414062287431241</v>
      </c>
      <c r="O2515" s="94">
        <f t="shared" si="276"/>
        <v>0.3414062287431241</v>
      </c>
      <c r="P2515" s="94">
        <f t="shared" si="276"/>
        <v>0.3414062287431241</v>
      </c>
      <c r="Q2515" s="94">
        <f t="shared" si="276"/>
        <v>0.3414062287431241</v>
      </c>
      <c r="R2515" s="94">
        <f t="shared" si="276"/>
        <v>0.3414062287431241</v>
      </c>
      <c r="S2515" s="93">
        <f>(1+H2515)^((5-Dashboard!$F$9)*3/12)</f>
        <v>1.0761927937470555</v>
      </c>
      <c r="T2515" s="93">
        <f t="shared" si="275"/>
        <v>1.4436117168607645</v>
      </c>
      <c r="U2515" s="93">
        <f t="shared" si="275"/>
        <v>1.9364697488835847</v>
      </c>
      <c r="V2515" s="93">
        <f t="shared" si="275"/>
        <v>2.5975925829250741</v>
      </c>
      <c r="W2515" s="93">
        <f t="shared" si="275"/>
        <v>3.4844268704726344</v>
      </c>
      <c r="X2515" s="93">
        <f t="shared" si="275"/>
        <v>4.6740319076519024</v>
      </c>
      <c r="Y2515" s="93">
        <f t="shared" si="274"/>
        <v>6.2697755142683684</v>
      </c>
      <c r="Z2515" s="93">
        <f t="shared" si="274"/>
        <v>8.4103159276607133</v>
      </c>
      <c r="AA2515" s="93">
        <f t="shared" si="274"/>
        <v>11.281650171061587</v>
      </c>
      <c r="AB2515" s="93">
        <f t="shared" si="274"/>
        <v>15.133275809962944</v>
      </c>
      <c r="AC2515" s="95">
        <f t="shared" si="274"/>
        <v>20.299870432771939</v>
      </c>
      <c r="AE2515" s="96"/>
    </row>
    <row r="2516" spans="3:31" ht="24.75" customHeight="1" x14ac:dyDescent="0.25">
      <c r="C2516" s="91">
        <f>ABS(E2516-Dashboard!$F$13)</f>
        <v>30.395149897771645</v>
      </c>
      <c r="D2516" s="92">
        <f t="shared" si="277"/>
        <v>0.34150622874312409</v>
      </c>
      <c r="E2516" s="93" cm="1">
        <f t="array" ref="E2516">SUM('DRE + DCF'!$S$41/TIR!S2516,'DRE + DCF'!$U$41:$AD$41/TIR!T2516:AC2516,TIR!F2516)</f>
        <v>19.114850102228353</v>
      </c>
      <c r="F2516" s="100">
        <f>'DRE + DCF'!$AE$38*'DRE + DCF'!$AE$39*(1+G2516)/(R2516-G2516)/AC2516</f>
        <v>4.6637980042826035</v>
      </c>
      <c r="G2516" s="92">
        <f>R2516*(1-'DRE + DCF'!$AE$39)</f>
        <v>0.20490373724587443</v>
      </c>
      <c r="H2516" s="94">
        <f t="shared" si="273"/>
        <v>0.34150622874312409</v>
      </c>
      <c r="I2516" s="94">
        <f t="shared" si="276"/>
        <v>0.34150622874312409</v>
      </c>
      <c r="J2516" s="94">
        <f t="shared" si="276"/>
        <v>0.34150622874312409</v>
      </c>
      <c r="K2516" s="94">
        <f t="shared" si="276"/>
        <v>0.34150622874312409</v>
      </c>
      <c r="L2516" s="94">
        <f t="shared" si="276"/>
        <v>0.34150622874312409</v>
      </c>
      <c r="M2516" s="94">
        <f t="shared" si="276"/>
        <v>0.34150622874312409</v>
      </c>
      <c r="N2516" s="94">
        <f t="shared" si="276"/>
        <v>0.34150622874312409</v>
      </c>
      <c r="O2516" s="94">
        <f t="shared" si="276"/>
        <v>0.34150622874312409</v>
      </c>
      <c r="P2516" s="94">
        <f t="shared" si="276"/>
        <v>0.34150622874312409</v>
      </c>
      <c r="Q2516" s="94">
        <f t="shared" si="276"/>
        <v>0.34150622874312409</v>
      </c>
      <c r="R2516" s="94">
        <f t="shared" si="276"/>
        <v>0.34150622874312409</v>
      </c>
      <c r="S2516" s="93">
        <f>(1+H2516)^((5-Dashboard!$F$9)*3/12)</f>
        <v>1.0762128503616408</v>
      </c>
      <c r="T2516" s="93">
        <f t="shared" si="275"/>
        <v>1.443746242213533</v>
      </c>
      <c r="U2516" s="93">
        <f t="shared" si="275"/>
        <v>1.9367945766539336</v>
      </c>
      <c r="V2516" s="93">
        <f t="shared" si="275"/>
        <v>2.598221988377154</v>
      </c>
      <c r="W2516" s="93">
        <f t="shared" si="275"/>
        <v>3.4855309810652972</v>
      </c>
      <c r="X2516" s="93">
        <f t="shared" si="275"/>
        <v>4.6758615215762287</v>
      </c>
      <c r="Y2516" s="93">
        <f t="shared" si="274"/>
        <v>6.2726973559348123</v>
      </c>
      <c r="Z2516" s="93">
        <f t="shared" si="274"/>
        <v>8.4148625740070759</v>
      </c>
      <c r="AA2516" s="93">
        <f t="shared" si="274"/>
        <v>11.28859055704789</v>
      </c>
      <c r="AB2516" s="93">
        <f t="shared" si="274"/>
        <v>15.143714546010557</v>
      </c>
      <c r="AC2516" s="95">
        <f t="shared" si="274"/>
        <v>20.315387389781012</v>
      </c>
      <c r="AE2516" s="96"/>
    </row>
    <row r="2517" spans="3:31" ht="24.75" customHeight="1" x14ac:dyDescent="0.25">
      <c r="C2517" s="91">
        <f>ABS(E2517-Dashboard!$F$13)</f>
        <v>30.404104564792775</v>
      </c>
      <c r="D2517" s="92">
        <f t="shared" si="277"/>
        <v>0.34160622874312407</v>
      </c>
      <c r="E2517" s="93" cm="1">
        <f t="array" ref="E2517">SUM('DRE + DCF'!$S$41/TIR!S2517,'DRE + DCF'!$U$41:$AD$41/TIR!T2517:AC2517,TIR!F2517)</f>
        <v>19.105895435207223</v>
      </c>
      <c r="F2517" s="100">
        <f>'DRE + DCF'!$AE$38*'DRE + DCF'!$AE$39*(1+G2517)/(R2517-G2517)/AC2517</f>
        <v>4.6591038287851818</v>
      </c>
      <c r="G2517" s="92">
        <f>R2517*(1-'DRE + DCF'!$AE$39)</f>
        <v>0.20496373724587444</v>
      </c>
      <c r="H2517" s="94">
        <f t="shared" si="273"/>
        <v>0.34160622874312407</v>
      </c>
      <c r="I2517" s="94">
        <f t="shared" si="276"/>
        <v>0.34160622874312407</v>
      </c>
      <c r="J2517" s="94">
        <f t="shared" si="276"/>
        <v>0.34160622874312407</v>
      </c>
      <c r="K2517" s="94">
        <f t="shared" si="276"/>
        <v>0.34160622874312407</v>
      </c>
      <c r="L2517" s="94">
        <f t="shared" si="276"/>
        <v>0.34160622874312407</v>
      </c>
      <c r="M2517" s="94">
        <f t="shared" si="276"/>
        <v>0.34160622874312407</v>
      </c>
      <c r="N2517" s="94">
        <f t="shared" si="276"/>
        <v>0.34160622874312407</v>
      </c>
      <c r="O2517" s="94">
        <f t="shared" si="276"/>
        <v>0.34160622874312407</v>
      </c>
      <c r="P2517" s="94">
        <f t="shared" si="276"/>
        <v>0.34160622874312407</v>
      </c>
      <c r="Q2517" s="94">
        <f t="shared" si="276"/>
        <v>0.34160622874312407</v>
      </c>
      <c r="R2517" s="94">
        <f t="shared" si="276"/>
        <v>0.34160622874312407</v>
      </c>
      <c r="S2517" s="93">
        <f>(1+H2517)^((5-Dashboard!$F$9)*3/12)</f>
        <v>1.0762329058549462</v>
      </c>
      <c r="T2517" s="93">
        <f t="shared" si="275"/>
        <v>1.4438807700733081</v>
      </c>
      <c r="U2517" s="93">
        <f t="shared" si="275"/>
        <v>1.9371194346927687</v>
      </c>
      <c r="V2517" s="93">
        <f t="shared" si="275"/>
        <v>2.5988514994031777</v>
      </c>
      <c r="W2517" s="93">
        <f t="shared" si="275"/>
        <v>3.4866353591777108</v>
      </c>
      <c r="X2517" s="93">
        <f t="shared" si="275"/>
        <v>4.6776917152288364</v>
      </c>
      <c r="Y2517" s="93">
        <f t="shared" si="274"/>
        <v>6.2756203412911145</v>
      </c>
      <c r="Z2517" s="93">
        <f t="shared" si="274"/>
        <v>8.4194113391032097</v>
      </c>
      <c r="AA2517" s="93">
        <f t="shared" si="274"/>
        <v>11.295534694891353</v>
      </c>
      <c r="AB2517" s="93">
        <f t="shared" si="274"/>
        <v>15.154159703650302</v>
      </c>
      <c r="AC2517" s="95">
        <f t="shared" si="274"/>
        <v>20.3309150497853</v>
      </c>
      <c r="AE2517" s="96"/>
    </row>
    <row r="2518" spans="3:31" ht="24.75" customHeight="1" x14ac:dyDescent="0.25">
      <c r="C2518" s="91">
        <f>ABS(E2518-Dashboard!$F$13)</f>
        <v>30.413051676405665</v>
      </c>
      <c r="D2518" s="92">
        <f t="shared" si="277"/>
        <v>0.34170622874312406</v>
      </c>
      <c r="E2518" s="93" cm="1">
        <f t="array" ref="E2518">SUM('DRE + DCF'!$S$41/TIR!S2518,'DRE + DCF'!$U$41:$AD$41/TIR!T2518:AC2518,TIR!F2518)</f>
        <v>19.096948323594333</v>
      </c>
      <c r="F2518" s="100">
        <f>'DRE + DCF'!$AE$38*'DRE + DCF'!$AE$39*(1+G2518)/(R2518-G2518)/AC2518</f>
        <v>4.6544150304085754</v>
      </c>
      <c r="G2518" s="92">
        <f>R2518*(1-'DRE + DCF'!$AE$39)</f>
        <v>0.20502373724587444</v>
      </c>
      <c r="H2518" s="94">
        <f t="shared" si="273"/>
        <v>0.34170622874312406</v>
      </c>
      <c r="I2518" s="94">
        <f t="shared" si="276"/>
        <v>0.34170622874312406</v>
      </c>
      <c r="J2518" s="94">
        <f t="shared" si="276"/>
        <v>0.34170622874312406</v>
      </c>
      <c r="K2518" s="94">
        <f t="shared" si="276"/>
        <v>0.34170622874312406</v>
      </c>
      <c r="L2518" s="94">
        <f t="shared" si="276"/>
        <v>0.34170622874312406</v>
      </c>
      <c r="M2518" s="94">
        <f t="shared" si="276"/>
        <v>0.34170622874312406</v>
      </c>
      <c r="N2518" s="94">
        <f t="shared" si="276"/>
        <v>0.34170622874312406</v>
      </c>
      <c r="O2518" s="94">
        <f t="shared" si="276"/>
        <v>0.34170622874312406</v>
      </c>
      <c r="P2518" s="94">
        <f t="shared" si="276"/>
        <v>0.34170622874312406</v>
      </c>
      <c r="Q2518" s="94">
        <f t="shared" si="276"/>
        <v>0.34170622874312406</v>
      </c>
      <c r="R2518" s="94">
        <f t="shared" si="276"/>
        <v>0.34170622874312406</v>
      </c>
      <c r="S2518" s="93">
        <f>(1+H2518)^((5-Dashboard!$F$9)*3/12)</f>
        <v>1.0762529602271178</v>
      </c>
      <c r="T2518" s="93">
        <f t="shared" si="275"/>
        <v>1.4440153004399496</v>
      </c>
      <c r="U2518" s="93">
        <f t="shared" si="275"/>
        <v>1.9374443230006542</v>
      </c>
      <c r="V2518" s="93">
        <f t="shared" si="275"/>
        <v>2.5994811160129827</v>
      </c>
      <c r="W2518" s="93">
        <f t="shared" si="275"/>
        <v>3.4877400048547464</v>
      </c>
      <c r="X2518" s="93">
        <f t="shared" si="275"/>
        <v>4.6795224887501874</v>
      </c>
      <c r="Y2518" s="93">
        <f t="shared" si="274"/>
        <v>6.2785444706996518</v>
      </c>
      <c r="Z2518" s="93">
        <f t="shared" si="274"/>
        <v>8.4239622237784246</v>
      </c>
      <c r="AA2518" s="93">
        <f t="shared" si="274"/>
        <v>11.302482586340291</v>
      </c>
      <c r="AB2518" s="93">
        <f t="shared" si="274"/>
        <v>15.164611286353463</v>
      </c>
      <c r="AC2518" s="95">
        <f t="shared" si="274"/>
        <v>20.346453419368721</v>
      </c>
      <c r="AE2518" s="96"/>
    </row>
    <row r="2519" spans="3:31" ht="24.75" customHeight="1" x14ac:dyDescent="0.25">
      <c r="C2519" s="91">
        <f>ABS(E2519-Dashboard!$F$13)</f>
        <v>30.421991241055494</v>
      </c>
      <c r="D2519" s="92">
        <f t="shared" si="277"/>
        <v>0.34180622874312405</v>
      </c>
      <c r="E2519" s="93" cm="1">
        <f t="array" ref="E2519">SUM('DRE + DCF'!$S$41/TIR!S2519,'DRE + DCF'!$U$41:$AD$41/TIR!T2519:AC2519,TIR!F2519)</f>
        <v>19.088008758944504</v>
      </c>
      <c r="F2519" s="100">
        <f>'DRE + DCF'!$AE$38*'DRE + DCF'!$AE$39*(1+G2519)/(R2519-G2519)/AC2519</f>
        <v>4.6497316021561748</v>
      </c>
      <c r="G2519" s="92">
        <f>R2519*(1-'DRE + DCF'!$AE$39)</f>
        <v>0.20508373724587442</v>
      </c>
      <c r="H2519" s="94">
        <f t="shared" si="273"/>
        <v>0.34180622874312405</v>
      </c>
      <c r="I2519" s="94">
        <f t="shared" si="276"/>
        <v>0.34180622874312405</v>
      </c>
      <c r="J2519" s="94">
        <f t="shared" si="276"/>
        <v>0.34180622874312405</v>
      </c>
      <c r="K2519" s="94">
        <f t="shared" si="276"/>
        <v>0.34180622874312405</v>
      </c>
      <c r="L2519" s="94">
        <f t="shared" si="276"/>
        <v>0.34180622874312405</v>
      </c>
      <c r="M2519" s="94">
        <f t="shared" si="276"/>
        <v>0.34180622874312405</v>
      </c>
      <c r="N2519" s="94">
        <f t="shared" si="276"/>
        <v>0.34180622874312405</v>
      </c>
      <c r="O2519" s="94">
        <f t="shared" si="276"/>
        <v>0.34180622874312405</v>
      </c>
      <c r="P2519" s="94">
        <f t="shared" si="276"/>
        <v>0.34180622874312405</v>
      </c>
      <c r="Q2519" s="94">
        <f t="shared" si="276"/>
        <v>0.34180622874312405</v>
      </c>
      <c r="R2519" s="94">
        <f t="shared" si="276"/>
        <v>0.34180622874312405</v>
      </c>
      <c r="S2519" s="93">
        <f>(1+H2519)^((5-Dashboard!$F$9)*3/12)</f>
        <v>1.0762730134783021</v>
      </c>
      <c r="T2519" s="93">
        <f t="shared" si="275"/>
        <v>1.444149833313318</v>
      </c>
      <c r="U2519" s="93">
        <f t="shared" si="275"/>
        <v>1.9377692415781544</v>
      </c>
      <c r="V2519" s="93">
        <f t="shared" si="275"/>
        <v>2.6001108382164073</v>
      </c>
      <c r="W2519" s="93">
        <f t="shared" si="275"/>
        <v>3.4888449181412806</v>
      </c>
      <c r="X2519" s="93">
        <f t="shared" si="275"/>
        <v>4.6813538422807648</v>
      </c>
      <c r="Y2519" s="93">
        <f t="shared" si="274"/>
        <v>6.2814697445228864</v>
      </c>
      <c r="Z2519" s="93">
        <f t="shared" si="274"/>
        <v>8.42851522886229</v>
      </c>
      <c r="AA2519" s="93">
        <f t="shared" si="274"/>
        <v>11.309434233143698</v>
      </c>
      <c r="AB2519" s="93">
        <f t="shared" si="274"/>
        <v>15.17506929759293</v>
      </c>
      <c r="AC2519" s="95">
        <f t="shared" si="274"/>
        <v>20.362002505118738</v>
      </c>
      <c r="AE2519" s="96"/>
    </row>
    <row r="2520" spans="3:31" ht="24.75" customHeight="1" x14ac:dyDescent="0.25">
      <c r="C2520" s="91">
        <f>ABS(E2520-Dashboard!$F$13)</f>
        <v>30.430923267175924</v>
      </c>
      <c r="D2520" s="92">
        <f t="shared" si="277"/>
        <v>0.34190622874312404</v>
      </c>
      <c r="E2520" s="93" cm="1">
        <f t="array" ref="E2520">SUM('DRE + DCF'!$S$41/TIR!S2520,'DRE + DCF'!$U$41:$AD$41/TIR!T2520:AC2520,TIR!F2520)</f>
        <v>19.079076732824074</v>
      </c>
      <c r="F2520" s="100">
        <f>'DRE + DCF'!$AE$38*'DRE + DCF'!$AE$39*(1+G2520)/(R2520-G2520)/AC2520</f>
        <v>4.6450535370417025</v>
      </c>
      <c r="G2520" s="92">
        <f>R2520*(1-'DRE + DCF'!$AE$39)</f>
        <v>0.20514373724587442</v>
      </c>
      <c r="H2520" s="94">
        <f t="shared" si="273"/>
        <v>0.34190622874312404</v>
      </c>
      <c r="I2520" s="94">
        <f t="shared" si="276"/>
        <v>0.34190622874312404</v>
      </c>
      <c r="J2520" s="94">
        <f t="shared" si="276"/>
        <v>0.34190622874312404</v>
      </c>
      <c r="K2520" s="94">
        <f t="shared" si="276"/>
        <v>0.34190622874312404</v>
      </c>
      <c r="L2520" s="94">
        <f t="shared" si="276"/>
        <v>0.34190622874312404</v>
      </c>
      <c r="M2520" s="94">
        <f t="shared" si="276"/>
        <v>0.34190622874312404</v>
      </c>
      <c r="N2520" s="94">
        <f t="shared" si="276"/>
        <v>0.34190622874312404</v>
      </c>
      <c r="O2520" s="94">
        <f t="shared" si="276"/>
        <v>0.34190622874312404</v>
      </c>
      <c r="P2520" s="94">
        <f t="shared" si="276"/>
        <v>0.34190622874312404</v>
      </c>
      <c r="Q2520" s="94">
        <f t="shared" si="276"/>
        <v>0.34190622874312404</v>
      </c>
      <c r="R2520" s="94">
        <f t="shared" si="276"/>
        <v>0.34190622874312404</v>
      </c>
      <c r="S2520" s="93">
        <f>(1+H2520)^((5-Dashboard!$F$9)*3/12)</f>
        <v>1.0762930656086451</v>
      </c>
      <c r="T2520" s="93">
        <f t="shared" si="275"/>
        <v>1.4442843686932727</v>
      </c>
      <c r="U2520" s="93">
        <f t="shared" si="275"/>
        <v>1.9380941904258333</v>
      </c>
      <c r="V2520" s="93">
        <f t="shared" si="275"/>
        <v>2.6007406660232881</v>
      </c>
      <c r="W2520" s="93">
        <f t="shared" si="275"/>
        <v>3.4899500990821912</v>
      </c>
      <c r="X2520" s="93">
        <f t="shared" si="275"/>
        <v>4.6831857759610749</v>
      </c>
      <c r="Y2520" s="93">
        <f t="shared" si="274"/>
        <v>6.2843961631233674</v>
      </c>
      <c r="Z2520" s="93">
        <f t="shared" si="274"/>
        <v>8.4330703551846362</v>
      </c>
      <c r="AA2520" s="93">
        <f t="shared" si="274"/>
        <v>11.316389637051254</v>
      </c>
      <c r="AB2520" s="93">
        <f t="shared" si="274"/>
        <v>15.185533740843217</v>
      </c>
      <c r="AC2520" s="95">
        <f t="shared" si="274"/>
        <v>20.377562313626388</v>
      </c>
      <c r="AE2520" s="96"/>
    </row>
    <row r="2521" spans="3:31" ht="24.75" customHeight="1" x14ac:dyDescent="0.25">
      <c r="C2521" s="91">
        <f>ABS(E2521-Dashboard!$F$13)</f>
        <v>30.439847763189182</v>
      </c>
      <c r="D2521" s="92">
        <f t="shared" si="277"/>
        <v>0.34200622874312403</v>
      </c>
      <c r="E2521" s="93" cm="1">
        <f t="array" ref="E2521">SUM('DRE + DCF'!$S$41/TIR!S2521,'DRE + DCF'!$U$41:$AD$41/TIR!T2521:AC2521,TIR!F2521)</f>
        <v>19.070152236810817</v>
      </c>
      <c r="F2521" s="100">
        <f>'DRE + DCF'!$AE$38*'DRE + DCF'!$AE$39*(1+G2521)/(R2521-G2521)/AC2521</f>
        <v>4.6403808280891923</v>
      </c>
      <c r="G2521" s="92">
        <f>R2521*(1-'DRE + DCF'!$AE$39)</f>
        <v>0.2052037372458744</v>
      </c>
      <c r="H2521" s="94">
        <f t="shared" si="273"/>
        <v>0.34200622874312403</v>
      </c>
      <c r="I2521" s="94">
        <f t="shared" si="276"/>
        <v>0.34200622874312403</v>
      </c>
      <c r="J2521" s="94">
        <f t="shared" si="276"/>
        <v>0.34200622874312403</v>
      </c>
      <c r="K2521" s="94">
        <f t="shared" si="276"/>
        <v>0.34200622874312403</v>
      </c>
      <c r="L2521" s="94">
        <f t="shared" si="276"/>
        <v>0.34200622874312403</v>
      </c>
      <c r="M2521" s="94">
        <f t="shared" si="276"/>
        <v>0.34200622874312403</v>
      </c>
      <c r="N2521" s="94">
        <f t="shared" si="276"/>
        <v>0.34200622874312403</v>
      </c>
      <c r="O2521" s="94">
        <f t="shared" si="276"/>
        <v>0.34200622874312403</v>
      </c>
      <c r="P2521" s="94">
        <f t="shared" si="276"/>
        <v>0.34200622874312403</v>
      </c>
      <c r="Q2521" s="94">
        <f t="shared" si="276"/>
        <v>0.34200622874312403</v>
      </c>
      <c r="R2521" s="94">
        <f t="shared" si="276"/>
        <v>0.34200622874312403</v>
      </c>
      <c r="S2521" s="93">
        <f>(1+H2521)^((5-Dashboard!$F$9)*3/12)</f>
        <v>1.0763131166182929</v>
      </c>
      <c r="T2521" s="93">
        <f t="shared" si="275"/>
        <v>1.4444189065796735</v>
      </c>
      <c r="U2521" s="93">
        <f t="shared" si="275"/>
        <v>1.9384191695442545</v>
      </c>
      <c r="V2521" s="93">
        <f t="shared" si="275"/>
        <v>2.6013705994434635</v>
      </c>
      <c r="W2521" s="93">
        <f t="shared" si="275"/>
        <v>3.4910555477223624</v>
      </c>
      <c r="X2521" s="93">
        <f t="shared" si="275"/>
        <v>4.6850182899316488</v>
      </c>
      <c r="Y2521" s="93">
        <f t="shared" si="274"/>
        <v>6.2873237268637316</v>
      </c>
      <c r="Z2521" s="93">
        <f t="shared" si="274"/>
        <v>8.4376276035755602</v>
      </c>
      <c r="AA2521" s="93">
        <f t="shared" si="274"/>
        <v>11.323348799813321</v>
      </c>
      <c r="AB2521" s="93">
        <f t="shared" si="274"/>
        <v>15.196004619580455</v>
      </c>
      <c r="AC2521" s="95">
        <f t="shared" si="274"/>
        <v>20.393132851486257</v>
      </c>
      <c r="AE2521" s="96"/>
    </row>
    <row r="2522" spans="3:31" ht="24.75" customHeight="1" x14ac:dyDescent="0.25">
      <c r="C2522" s="91">
        <f>ABS(E2522-Dashboard!$F$13)</f>
        <v>30.44876473750605</v>
      </c>
      <c r="D2522" s="92">
        <f t="shared" si="277"/>
        <v>0.34210622874312402</v>
      </c>
      <c r="E2522" s="93" cm="1">
        <f t="array" ref="E2522">SUM('DRE + DCF'!$S$41/TIR!S2522,'DRE + DCF'!$U$41:$AD$41/TIR!T2522:AC2522,TIR!F2522)</f>
        <v>19.061235262493948</v>
      </c>
      <c r="F2522" s="100">
        <f>'DRE + DCF'!$AE$38*'DRE + DCF'!$AE$39*(1+G2522)/(R2522-G2522)/AC2522</f>
        <v>4.6357134683329733</v>
      </c>
      <c r="G2522" s="92">
        <f>R2522*(1-'DRE + DCF'!$AE$39)</f>
        <v>0.20526373724587441</v>
      </c>
      <c r="H2522" s="94">
        <f t="shared" si="273"/>
        <v>0.34210622874312402</v>
      </c>
      <c r="I2522" s="94">
        <f t="shared" si="276"/>
        <v>0.34210622874312402</v>
      </c>
      <c r="J2522" s="94">
        <f t="shared" si="276"/>
        <v>0.34210622874312402</v>
      </c>
      <c r="K2522" s="94">
        <f t="shared" si="276"/>
        <v>0.34210622874312402</v>
      </c>
      <c r="L2522" s="94">
        <f t="shared" si="276"/>
        <v>0.34210622874312402</v>
      </c>
      <c r="M2522" s="94">
        <f t="shared" si="276"/>
        <v>0.34210622874312402</v>
      </c>
      <c r="N2522" s="94">
        <f t="shared" si="276"/>
        <v>0.34210622874312402</v>
      </c>
      <c r="O2522" s="94">
        <f t="shared" si="276"/>
        <v>0.34210622874312402</v>
      </c>
      <c r="P2522" s="94">
        <f t="shared" si="276"/>
        <v>0.34210622874312402</v>
      </c>
      <c r="Q2522" s="94">
        <f t="shared" si="276"/>
        <v>0.34210622874312402</v>
      </c>
      <c r="R2522" s="94">
        <f t="shared" si="276"/>
        <v>0.34210622874312402</v>
      </c>
      <c r="S2522" s="93">
        <f>(1+H2522)^((5-Dashboard!$F$9)*3/12)</f>
        <v>1.0763331665073919</v>
      </c>
      <c r="T2522" s="93">
        <f t="shared" si="275"/>
        <v>1.4445534469723806</v>
      </c>
      <c r="U2522" s="93">
        <f t="shared" si="275"/>
        <v>1.9387441789339821</v>
      </c>
      <c r="V2522" s="93">
        <f t="shared" si="275"/>
        <v>2.6020006384867713</v>
      </c>
      <c r="W2522" s="93">
        <f t="shared" si="275"/>
        <v>3.4921612641066813</v>
      </c>
      <c r="X2522" s="93">
        <f t="shared" si="275"/>
        <v>4.6868513843330391</v>
      </c>
      <c r="Y2522" s="93">
        <f t="shared" si="274"/>
        <v>6.2902524361067051</v>
      </c>
      <c r="Z2522" s="93">
        <f t="shared" si="274"/>
        <v>8.4421869748654181</v>
      </c>
      <c r="AA2522" s="93">
        <f t="shared" si="274"/>
        <v>11.33031172318095</v>
      </c>
      <c r="AB2522" s="93">
        <f t="shared" si="274"/>
        <v>15.206481937282392</v>
      </c>
      <c r="AC2522" s="95">
        <f t="shared" si="274"/>
        <v>20.408714125296505</v>
      </c>
      <c r="AE2522" s="96"/>
    </row>
    <row r="2523" spans="3:31" ht="24.75" customHeight="1" x14ac:dyDescent="0.25">
      <c r="C2523" s="91">
        <f>ABS(E2523-Dashboard!$F$13)</f>
        <v>30.45767419852589</v>
      </c>
      <c r="D2523" s="92">
        <f t="shared" si="277"/>
        <v>0.34220622874312401</v>
      </c>
      <c r="E2523" s="93" cm="1">
        <f t="array" ref="E2523">SUM('DRE + DCF'!$S$41/TIR!S2523,'DRE + DCF'!$U$41:$AD$41/TIR!T2523:AC2523,TIR!F2523)</f>
        <v>19.052325801474108</v>
      </c>
      <c r="F2523" s="100">
        <f>'DRE + DCF'!$AE$38*'DRE + DCF'!$AE$39*(1+G2523)/(R2523-G2523)/AC2523</f>
        <v>4.6310514508176563</v>
      </c>
      <c r="G2523" s="92">
        <f>R2523*(1-'DRE + DCF'!$AE$39)</f>
        <v>0.20532373724587441</v>
      </c>
      <c r="H2523" s="94">
        <f t="shared" si="273"/>
        <v>0.34220622874312401</v>
      </c>
      <c r="I2523" s="94">
        <f t="shared" si="276"/>
        <v>0.34220622874312401</v>
      </c>
      <c r="J2523" s="94">
        <f t="shared" si="276"/>
        <v>0.34220622874312401</v>
      </c>
      <c r="K2523" s="94">
        <f t="shared" si="276"/>
        <v>0.34220622874312401</v>
      </c>
      <c r="L2523" s="94">
        <f t="shared" si="276"/>
        <v>0.34220622874312401</v>
      </c>
      <c r="M2523" s="94">
        <f t="shared" si="276"/>
        <v>0.34220622874312401</v>
      </c>
      <c r="N2523" s="94">
        <f t="shared" si="276"/>
        <v>0.34220622874312401</v>
      </c>
      <c r="O2523" s="94">
        <f t="shared" si="276"/>
        <v>0.34220622874312401</v>
      </c>
      <c r="P2523" s="94">
        <f t="shared" si="276"/>
        <v>0.34220622874312401</v>
      </c>
      <c r="Q2523" s="94">
        <f t="shared" si="276"/>
        <v>0.34220622874312401</v>
      </c>
      <c r="R2523" s="94">
        <f t="shared" si="276"/>
        <v>0.34220622874312401</v>
      </c>
      <c r="S2523" s="93">
        <f>(1+H2523)^((5-Dashboard!$F$9)*3/12)</f>
        <v>1.0763532152760877</v>
      </c>
      <c r="T2523" s="93">
        <f t="shared" si="275"/>
        <v>1.4446879898712537</v>
      </c>
      <c r="U2523" s="93">
        <f t="shared" si="275"/>
        <v>1.93906921859558</v>
      </c>
      <c r="V2523" s="93">
        <f t="shared" si="275"/>
        <v>2.60263078316305</v>
      </c>
      <c r="W2523" s="93">
        <f t="shared" si="275"/>
        <v>3.4932672482800404</v>
      </c>
      <c r="X2523" s="93">
        <f t="shared" si="275"/>
        <v>4.6886850593058229</v>
      </c>
      <c r="Y2523" s="93">
        <f t="shared" si="274"/>
        <v>6.293182291215099</v>
      </c>
      <c r="Z2523" s="93">
        <f t="shared" si="274"/>
        <v>8.446748469884831</v>
      </c>
      <c r="AA2523" s="93">
        <f t="shared" si="274"/>
        <v>11.337278408905872</v>
      </c>
      <c r="AB2523" s="93">
        <f t="shared" si="274"/>
        <v>15.216965697428396</v>
      </c>
      <c r="AC2523" s="95">
        <f t="shared" si="274"/>
        <v>20.42430614165885</v>
      </c>
      <c r="AE2523" s="96"/>
    </row>
    <row r="2524" spans="3:31" ht="24.75" customHeight="1" x14ac:dyDescent="0.25">
      <c r="C2524" s="91">
        <f>ABS(E2524-Dashboard!$F$13)</f>
        <v>30.466576154636666</v>
      </c>
      <c r="D2524" s="92">
        <f t="shared" si="277"/>
        <v>0.342306228743124</v>
      </c>
      <c r="E2524" s="93" cm="1">
        <f t="array" ref="E2524">SUM('DRE + DCF'!$S$41/TIR!S2524,'DRE + DCF'!$U$41:$AD$41/TIR!T2524:AC2524,TIR!F2524)</f>
        <v>19.043423845363332</v>
      </c>
      <c r="F2524" s="100">
        <f>'DRE + DCF'!$AE$38*'DRE + DCF'!$AE$39*(1+G2524)/(R2524-G2524)/AC2524</f>
        <v>4.6263947685981055</v>
      </c>
      <c r="G2524" s="92">
        <f>R2524*(1-'DRE + DCF'!$AE$39)</f>
        <v>0.20538373724587439</v>
      </c>
      <c r="H2524" s="94">
        <f t="shared" si="273"/>
        <v>0.342306228743124</v>
      </c>
      <c r="I2524" s="94">
        <f t="shared" si="276"/>
        <v>0.342306228743124</v>
      </c>
      <c r="J2524" s="94">
        <f t="shared" si="276"/>
        <v>0.342306228743124</v>
      </c>
      <c r="K2524" s="94">
        <f t="shared" si="276"/>
        <v>0.342306228743124</v>
      </c>
      <c r="L2524" s="94">
        <f t="shared" ref="I2524:R2549" si="278">$D2524</f>
        <v>0.342306228743124</v>
      </c>
      <c r="M2524" s="94">
        <f t="shared" si="278"/>
        <v>0.342306228743124</v>
      </c>
      <c r="N2524" s="94">
        <f t="shared" si="278"/>
        <v>0.342306228743124</v>
      </c>
      <c r="O2524" s="94">
        <f t="shared" si="278"/>
        <v>0.342306228743124</v>
      </c>
      <c r="P2524" s="94">
        <f t="shared" si="278"/>
        <v>0.342306228743124</v>
      </c>
      <c r="Q2524" s="94">
        <f t="shared" si="278"/>
        <v>0.342306228743124</v>
      </c>
      <c r="R2524" s="94">
        <f t="shared" si="278"/>
        <v>0.342306228743124</v>
      </c>
      <c r="S2524" s="93">
        <f>(1+H2524)^((5-Dashboard!$F$9)*3/12)</f>
        <v>1.0763732629245271</v>
      </c>
      <c r="T2524" s="93">
        <f t="shared" si="275"/>
        <v>1.444822535276153</v>
      </c>
      <c r="U2524" s="93">
        <f t="shared" si="275"/>
        <v>1.9393942885296123</v>
      </c>
      <c r="V2524" s="93">
        <f t="shared" si="275"/>
        <v>2.6032610334821378</v>
      </c>
      <c r="W2524" s="93">
        <f t="shared" si="275"/>
        <v>3.494373500287336</v>
      </c>
      <c r="X2524" s="93">
        <f t="shared" si="275"/>
        <v>4.6905193149906035</v>
      </c>
      <c r="Y2524" s="93">
        <f t="shared" si="274"/>
        <v>6.2961132925518184</v>
      </c>
      <c r="Z2524" s="93">
        <f t="shared" si="274"/>
        <v>8.4513120894646843</v>
      </c>
      <c r="AA2524" s="93">
        <f t="shared" si="274"/>
        <v>11.344248858740512</v>
      </c>
      <c r="AB2524" s="93">
        <f t="shared" si="274"/>
        <v>15.227455903499465</v>
      </c>
      <c r="AC2524" s="95">
        <f t="shared" si="274"/>
        <v>20.439908907178587</v>
      </c>
      <c r="AE2524" s="96"/>
    </row>
    <row r="2525" spans="3:31" ht="24.75" customHeight="1" x14ac:dyDescent="0.25">
      <c r="C2525" s="91">
        <f>ABS(E2525-Dashboard!$F$13)</f>
        <v>30.475470614214956</v>
      </c>
      <c r="D2525" s="92">
        <f t="shared" si="277"/>
        <v>0.34240622874312399</v>
      </c>
      <c r="E2525" s="93" cm="1">
        <f t="array" ref="E2525">SUM('DRE + DCF'!$S$41/TIR!S2525,'DRE + DCF'!$U$41:$AD$41/TIR!T2525:AC2525,TIR!F2525)</f>
        <v>19.034529385785042</v>
      </c>
      <c r="F2525" s="100">
        <f>'DRE + DCF'!$AE$38*'DRE + DCF'!$AE$39*(1+G2525)/(R2525-G2525)/AC2525</f>
        <v>4.6217434147394396</v>
      </c>
      <c r="G2525" s="92">
        <f>R2525*(1-'DRE + DCF'!$AE$39)</f>
        <v>0.20544373724587439</v>
      </c>
      <c r="H2525" s="94">
        <f t="shared" si="273"/>
        <v>0.34240622874312399</v>
      </c>
      <c r="I2525" s="94">
        <f t="shared" si="278"/>
        <v>0.34240622874312399</v>
      </c>
      <c r="J2525" s="94">
        <f t="shared" si="278"/>
        <v>0.34240622874312399</v>
      </c>
      <c r="K2525" s="94">
        <f t="shared" si="278"/>
        <v>0.34240622874312399</v>
      </c>
      <c r="L2525" s="94">
        <f t="shared" si="278"/>
        <v>0.34240622874312399</v>
      </c>
      <c r="M2525" s="94">
        <f t="shared" si="278"/>
        <v>0.34240622874312399</v>
      </c>
      <c r="N2525" s="94">
        <f t="shared" si="278"/>
        <v>0.34240622874312399</v>
      </c>
      <c r="O2525" s="94">
        <f t="shared" si="278"/>
        <v>0.34240622874312399</v>
      </c>
      <c r="P2525" s="94">
        <f t="shared" si="278"/>
        <v>0.34240622874312399</v>
      </c>
      <c r="Q2525" s="94">
        <f t="shared" si="278"/>
        <v>0.34240622874312399</v>
      </c>
      <c r="R2525" s="94">
        <f t="shared" si="278"/>
        <v>0.34240622874312399</v>
      </c>
      <c r="S2525" s="93">
        <f>(1+H2525)^((5-Dashboard!$F$9)*3/12)</f>
        <v>1.0763933094528555</v>
      </c>
      <c r="T2525" s="93">
        <f t="shared" si="275"/>
        <v>1.4449570831869383</v>
      </c>
      <c r="U2525" s="93">
        <f t="shared" si="275"/>
        <v>1.9397193887366424</v>
      </c>
      <c r="V2525" s="93">
        <f t="shared" si="275"/>
        <v>2.603891389453874</v>
      </c>
      <c r="W2525" s="93">
        <f t="shared" si="275"/>
        <v>3.4954800201734679</v>
      </c>
      <c r="X2525" s="93">
        <f t="shared" si="275"/>
        <v>4.6923541515280043</v>
      </c>
      <c r="Y2525" s="93">
        <f t="shared" si="274"/>
        <v>6.2990454404798495</v>
      </c>
      <c r="Z2525" s="93">
        <f t="shared" si="274"/>
        <v>8.4558778344361247</v>
      </c>
      <c r="AA2525" s="93">
        <f t="shared" si="274"/>
        <v>11.351223074437973</v>
      </c>
      <c r="AB2525" s="93">
        <f t="shared" si="274"/>
        <v>15.237952558978209</v>
      </c>
      <c r="AC2525" s="95">
        <f t="shared" si="274"/>
        <v>20.455522428464572</v>
      </c>
      <c r="AE2525" s="96"/>
    </row>
    <row r="2526" spans="3:31" ht="24.75" customHeight="1" x14ac:dyDescent="0.25">
      <c r="C2526" s="91">
        <f>ABS(E2526-Dashboard!$F$13)</f>
        <v>30.484357585625954</v>
      </c>
      <c r="D2526" s="92">
        <f t="shared" si="277"/>
        <v>0.34250622874312397</v>
      </c>
      <c r="E2526" s="93" cm="1">
        <f t="array" ref="E2526">SUM('DRE + DCF'!$S$41/TIR!S2526,'DRE + DCF'!$U$41:$AD$41/TIR!T2526:AC2526,TIR!F2526)</f>
        <v>19.025642414374044</v>
      </c>
      <c r="F2526" s="100">
        <f>'DRE + DCF'!$AE$38*'DRE + DCF'!$AE$39*(1+G2526)/(R2526-G2526)/AC2526</f>
        <v>4.6170973823169952</v>
      </c>
      <c r="G2526" s="92">
        <f>R2526*(1-'DRE + DCF'!$AE$39)</f>
        <v>0.20550373724587437</v>
      </c>
      <c r="H2526" s="94">
        <f t="shared" si="273"/>
        <v>0.34250622874312397</v>
      </c>
      <c r="I2526" s="94">
        <f t="shared" si="278"/>
        <v>0.34250622874312397</v>
      </c>
      <c r="J2526" s="94">
        <f t="shared" si="278"/>
        <v>0.34250622874312397</v>
      </c>
      <c r="K2526" s="94">
        <f t="shared" si="278"/>
        <v>0.34250622874312397</v>
      </c>
      <c r="L2526" s="94">
        <f t="shared" si="278"/>
        <v>0.34250622874312397</v>
      </c>
      <c r="M2526" s="94">
        <f t="shared" si="278"/>
        <v>0.34250622874312397</v>
      </c>
      <c r="N2526" s="94">
        <f t="shared" si="278"/>
        <v>0.34250622874312397</v>
      </c>
      <c r="O2526" s="94">
        <f t="shared" si="278"/>
        <v>0.34250622874312397</v>
      </c>
      <c r="P2526" s="94">
        <f t="shared" si="278"/>
        <v>0.34250622874312397</v>
      </c>
      <c r="Q2526" s="94">
        <f t="shared" si="278"/>
        <v>0.34250622874312397</v>
      </c>
      <c r="R2526" s="94">
        <f t="shared" si="278"/>
        <v>0.34250622874312397</v>
      </c>
      <c r="S2526" s="93">
        <f>(1+H2526)^((5-Dashboard!$F$9)*3/12)</f>
        <v>1.0764133548612191</v>
      </c>
      <c r="T2526" s="93">
        <f t="shared" si="275"/>
        <v>1.4450916336034694</v>
      </c>
      <c r="U2526" s="93">
        <f t="shared" si="275"/>
        <v>1.940044519217234</v>
      </c>
      <c r="V2526" s="93">
        <f t="shared" si="275"/>
        <v>2.6045218510880961</v>
      </c>
      <c r="W2526" s="93">
        <f t="shared" si="275"/>
        <v>3.49658680798334</v>
      </c>
      <c r="X2526" s="93">
        <f t="shared" si="275"/>
        <v>4.6941895690586719</v>
      </c>
      <c r="Y2526" s="93">
        <f t="shared" si="274"/>
        <v>6.301978735362268</v>
      </c>
      <c r="Z2526" s="93">
        <f t="shared" si="274"/>
        <v>8.4604457056305602</v>
      </c>
      <c r="AA2526" s="93">
        <f t="shared" si="274"/>
        <v>11.358201057752042</v>
      </c>
      <c r="AB2526" s="93">
        <f t="shared" si="274"/>
        <v>15.248455667348857</v>
      </c>
      <c r="AC2526" s="95">
        <f t="shared" si="274"/>
        <v>20.471146712129229</v>
      </c>
      <c r="AE2526" s="96"/>
    </row>
    <row r="2527" spans="3:31" ht="24.75" customHeight="1" x14ac:dyDescent="0.25">
      <c r="C2527" s="91">
        <f>ABS(E2527-Dashboard!$F$13)</f>
        <v>30.493237077223533</v>
      </c>
      <c r="D2527" s="92">
        <f t="shared" si="277"/>
        <v>0.34260622874312396</v>
      </c>
      <c r="E2527" s="93" cm="1">
        <f t="array" ref="E2527">SUM('DRE + DCF'!$S$41/TIR!S2527,'DRE + DCF'!$U$41:$AD$41/TIR!T2527:AC2527,TIR!F2527)</f>
        <v>19.016762922776465</v>
      </c>
      <c r="F2527" s="100">
        <f>'DRE + DCF'!$AE$38*'DRE + DCF'!$AE$39*(1+G2527)/(R2527-G2527)/AC2527</f>
        <v>4.6124566644163245</v>
      </c>
      <c r="G2527" s="92">
        <f>R2527*(1-'DRE + DCF'!$AE$39)</f>
        <v>0.20556373724587437</v>
      </c>
      <c r="H2527" s="94">
        <f t="shared" si="273"/>
        <v>0.34260622874312396</v>
      </c>
      <c r="I2527" s="94">
        <f t="shared" si="278"/>
        <v>0.34260622874312396</v>
      </c>
      <c r="J2527" s="94">
        <f t="shared" si="278"/>
        <v>0.34260622874312396</v>
      </c>
      <c r="K2527" s="94">
        <f t="shared" si="278"/>
        <v>0.34260622874312396</v>
      </c>
      <c r="L2527" s="94">
        <f t="shared" si="278"/>
        <v>0.34260622874312396</v>
      </c>
      <c r="M2527" s="94">
        <f t="shared" si="278"/>
        <v>0.34260622874312396</v>
      </c>
      <c r="N2527" s="94">
        <f t="shared" si="278"/>
        <v>0.34260622874312396</v>
      </c>
      <c r="O2527" s="94">
        <f t="shared" si="278"/>
        <v>0.34260622874312396</v>
      </c>
      <c r="P2527" s="94">
        <f t="shared" si="278"/>
        <v>0.34260622874312396</v>
      </c>
      <c r="Q2527" s="94">
        <f t="shared" si="278"/>
        <v>0.34260622874312396</v>
      </c>
      <c r="R2527" s="94">
        <f t="shared" si="278"/>
        <v>0.34260622874312396</v>
      </c>
      <c r="S2527" s="93">
        <f>(1+H2527)^((5-Dashboard!$F$9)*3/12)</f>
        <v>1.0764333991497641</v>
      </c>
      <c r="T2527" s="93">
        <f t="shared" si="275"/>
        <v>1.4452261865256066</v>
      </c>
      <c r="U2527" s="93">
        <f t="shared" si="275"/>
        <v>1.9403696799719514</v>
      </c>
      <c r="V2527" s="93">
        <f t="shared" si="275"/>
        <v>2.6051524183946442</v>
      </c>
      <c r="W2527" s="93">
        <f t="shared" si="275"/>
        <v>3.4976938637618624</v>
      </c>
      <c r="X2527" s="93">
        <f t="shared" si="275"/>
        <v>4.6960255677232805</v>
      </c>
      <c r="Y2527" s="93">
        <f t="shared" si="274"/>
        <v>6.3049131775622413</v>
      </c>
      <c r="Z2527" s="93">
        <f t="shared" si="274"/>
        <v>8.4650157038796667</v>
      </c>
      <c r="AA2527" s="93">
        <f t="shared" si="274"/>
        <v>11.365182810437201</v>
      </c>
      <c r="AB2527" s="93">
        <f t="shared" si="274"/>
        <v>15.258965232097269</v>
      </c>
      <c r="AC2527" s="95">
        <f t="shared" si="274"/>
        <v>20.486781764788564</v>
      </c>
      <c r="AE2527" s="96"/>
    </row>
    <row r="2528" spans="3:31" ht="24.75" customHeight="1" x14ac:dyDescent="0.25">
      <c r="C2528" s="91">
        <f>ABS(E2528-Dashboard!$F$13)</f>
        <v>30.502109097350221</v>
      </c>
      <c r="D2528" s="92">
        <f t="shared" si="277"/>
        <v>0.34270622874312395</v>
      </c>
      <c r="E2528" s="93" cm="1">
        <f t="array" ref="E2528">SUM('DRE + DCF'!$S$41/TIR!S2528,'DRE + DCF'!$U$41:$AD$41/TIR!T2528:AC2528,TIR!F2528)</f>
        <v>19.007890902649777</v>
      </c>
      <c r="F2528" s="100">
        <f>'DRE + DCF'!$AE$38*'DRE + DCF'!$AE$39*(1+G2528)/(R2528-G2528)/AC2528</f>
        <v>4.6078212541331736</v>
      </c>
      <c r="G2528" s="92">
        <f>R2528*(1-'DRE + DCF'!$AE$39)</f>
        <v>0.20562373724587438</v>
      </c>
      <c r="H2528" s="94">
        <f t="shared" si="273"/>
        <v>0.34270622874312395</v>
      </c>
      <c r="I2528" s="94">
        <f t="shared" si="278"/>
        <v>0.34270622874312395</v>
      </c>
      <c r="J2528" s="94">
        <f t="shared" si="278"/>
        <v>0.34270622874312395</v>
      </c>
      <c r="K2528" s="94">
        <f t="shared" si="278"/>
        <v>0.34270622874312395</v>
      </c>
      <c r="L2528" s="94">
        <f t="shared" si="278"/>
        <v>0.34270622874312395</v>
      </c>
      <c r="M2528" s="94">
        <f t="shared" si="278"/>
        <v>0.34270622874312395</v>
      </c>
      <c r="N2528" s="94">
        <f t="shared" si="278"/>
        <v>0.34270622874312395</v>
      </c>
      <c r="O2528" s="94">
        <f t="shared" si="278"/>
        <v>0.34270622874312395</v>
      </c>
      <c r="P2528" s="94">
        <f t="shared" si="278"/>
        <v>0.34270622874312395</v>
      </c>
      <c r="Q2528" s="94">
        <f t="shared" si="278"/>
        <v>0.34270622874312395</v>
      </c>
      <c r="R2528" s="94">
        <f t="shared" si="278"/>
        <v>0.34270622874312395</v>
      </c>
      <c r="S2528" s="93">
        <f>(1+H2528)^((5-Dashboard!$F$9)*3/12)</f>
        <v>1.0764534423186363</v>
      </c>
      <c r="T2528" s="93">
        <f t="shared" si="275"/>
        <v>1.44536074195321</v>
      </c>
      <c r="U2528" s="93">
        <f t="shared" si="275"/>
        <v>1.9406948710013581</v>
      </c>
      <c r="V2528" s="93">
        <f t="shared" si="275"/>
        <v>2.6057830913833571</v>
      </c>
      <c r="W2528" s="93">
        <f t="shared" si="275"/>
        <v>3.4988011875539464</v>
      </c>
      <c r="X2528" s="93">
        <f t="shared" si="275"/>
        <v>4.6978621476625229</v>
      </c>
      <c r="Y2528" s="93">
        <f t="shared" si="274"/>
        <v>6.3078487674430193</v>
      </c>
      <c r="Z2528" s="93">
        <f t="shared" si="274"/>
        <v>8.4695878300153797</v>
      </c>
      <c r="AA2528" s="93">
        <f t="shared" si="274"/>
        <v>11.37216833424861</v>
      </c>
      <c r="AB2528" s="93">
        <f t="shared" si="274"/>
        <v>15.269481256710925</v>
      </c>
      <c r="AC2528" s="95">
        <f t="shared" si="274"/>
        <v>20.502427593062144</v>
      </c>
      <c r="AE2528" s="96"/>
    </row>
    <row r="2529" spans="3:31" ht="24.75" customHeight="1" x14ac:dyDescent="0.25">
      <c r="C2529" s="91">
        <f>ABS(E2529-Dashboard!$F$13)</f>
        <v>30.510973654337239</v>
      </c>
      <c r="D2529" s="92">
        <f t="shared" si="277"/>
        <v>0.34280622874312394</v>
      </c>
      <c r="E2529" s="93" cm="1">
        <f t="array" ref="E2529">SUM('DRE + DCF'!$S$41/TIR!S2529,'DRE + DCF'!$U$41:$AD$41/TIR!T2529:AC2529,TIR!F2529)</f>
        <v>18.999026345662759</v>
      </c>
      <c r="F2529" s="100">
        <f>'DRE + DCF'!$AE$38*'DRE + DCF'!$AE$39*(1+G2529)/(R2529-G2529)/AC2529</f>
        <v>4.6031911445734579</v>
      </c>
      <c r="G2529" s="92">
        <f>R2529*(1-'DRE + DCF'!$AE$39)</f>
        <v>0.20568373724587435</v>
      </c>
      <c r="H2529" s="94">
        <f t="shared" si="273"/>
        <v>0.34280622874312394</v>
      </c>
      <c r="I2529" s="94">
        <f t="shared" si="278"/>
        <v>0.34280622874312394</v>
      </c>
      <c r="J2529" s="94">
        <f t="shared" si="278"/>
        <v>0.34280622874312394</v>
      </c>
      <c r="K2529" s="94">
        <f t="shared" si="278"/>
        <v>0.34280622874312394</v>
      </c>
      <c r="L2529" s="94">
        <f t="shared" si="278"/>
        <v>0.34280622874312394</v>
      </c>
      <c r="M2529" s="94">
        <f t="shared" si="278"/>
        <v>0.34280622874312394</v>
      </c>
      <c r="N2529" s="94">
        <f t="shared" si="278"/>
        <v>0.34280622874312394</v>
      </c>
      <c r="O2529" s="94">
        <f t="shared" si="278"/>
        <v>0.34280622874312394</v>
      </c>
      <c r="P2529" s="94">
        <f t="shared" si="278"/>
        <v>0.34280622874312394</v>
      </c>
      <c r="Q2529" s="94">
        <f t="shared" si="278"/>
        <v>0.34280622874312394</v>
      </c>
      <c r="R2529" s="94">
        <f t="shared" si="278"/>
        <v>0.34280622874312394</v>
      </c>
      <c r="S2529" s="93">
        <f>(1+H2529)^((5-Dashboard!$F$9)*3/12)</f>
        <v>1.0764734843679817</v>
      </c>
      <c r="T2529" s="93">
        <f t="shared" si="275"/>
        <v>1.4454952998861397</v>
      </c>
      <c r="U2529" s="93">
        <f t="shared" si="275"/>
        <v>1.9410200923060181</v>
      </c>
      <c r="V2529" s="93">
        <f t="shared" si="275"/>
        <v>2.6064138700640744</v>
      </c>
      <c r="W2529" s="93">
        <f t="shared" si="275"/>
        <v>3.4999087794045103</v>
      </c>
      <c r="X2529" s="93">
        <f t="shared" si="275"/>
        <v>4.6996993090171202</v>
      </c>
      <c r="Y2529" s="93">
        <f t="shared" si="274"/>
        <v>6.3107855053679449</v>
      </c>
      <c r="Z2529" s="93">
        <f t="shared" si="274"/>
        <v>8.4741620848698993</v>
      </c>
      <c r="AA2529" s="93">
        <f t="shared" si="274"/>
        <v>11.379157630942117</v>
      </c>
      <c r="AB2529" s="93">
        <f t="shared" si="274"/>
        <v>15.280003744678925</v>
      </c>
      <c r="AC2529" s="95">
        <f t="shared" si="274"/>
        <v>20.518084203573121</v>
      </c>
      <c r="AE2529" s="96"/>
    </row>
    <row r="2530" spans="3:31" ht="24.75" customHeight="1" x14ac:dyDescent="0.25">
      <c r="C2530" s="91">
        <f>ABS(E2530-Dashboard!$F$13)</f>
        <v>30.519830756504515</v>
      </c>
      <c r="D2530" s="92">
        <f t="shared" si="277"/>
        <v>0.34290622874312393</v>
      </c>
      <c r="E2530" s="93" cm="1">
        <f t="array" ref="E2530">SUM('DRE + DCF'!$S$41/TIR!S2530,'DRE + DCF'!$U$41:$AD$41/TIR!T2530:AC2530,TIR!F2530)</f>
        <v>18.990169243495483</v>
      </c>
      <c r="F2530" s="100">
        <f>'DRE + DCF'!$AE$38*'DRE + DCF'!$AE$39*(1+G2530)/(R2530-G2530)/AC2530</f>
        <v>4.598566328853253</v>
      </c>
      <c r="G2530" s="92">
        <f>R2530*(1-'DRE + DCF'!$AE$39)</f>
        <v>0.20574373724587436</v>
      </c>
      <c r="H2530" s="94">
        <f t="shared" si="273"/>
        <v>0.34290622874312393</v>
      </c>
      <c r="I2530" s="94">
        <f t="shared" si="278"/>
        <v>0.34290622874312393</v>
      </c>
      <c r="J2530" s="94">
        <f t="shared" si="278"/>
        <v>0.34290622874312393</v>
      </c>
      <c r="K2530" s="94">
        <f t="shared" si="278"/>
        <v>0.34290622874312393</v>
      </c>
      <c r="L2530" s="94">
        <f t="shared" si="278"/>
        <v>0.34290622874312393</v>
      </c>
      <c r="M2530" s="94">
        <f t="shared" si="278"/>
        <v>0.34290622874312393</v>
      </c>
      <c r="N2530" s="94">
        <f t="shared" si="278"/>
        <v>0.34290622874312393</v>
      </c>
      <c r="O2530" s="94">
        <f t="shared" si="278"/>
        <v>0.34290622874312393</v>
      </c>
      <c r="P2530" s="94">
        <f t="shared" si="278"/>
        <v>0.34290622874312393</v>
      </c>
      <c r="Q2530" s="94">
        <f t="shared" si="278"/>
        <v>0.34290622874312393</v>
      </c>
      <c r="R2530" s="94">
        <f t="shared" si="278"/>
        <v>0.34290622874312393</v>
      </c>
      <c r="S2530" s="93">
        <f>(1+H2530)^((5-Dashboard!$F$9)*3/12)</f>
        <v>1.0764935252979462</v>
      </c>
      <c r="T2530" s="93">
        <f t="shared" si="275"/>
        <v>1.4456298603242557</v>
      </c>
      <c r="U2530" s="93">
        <f t="shared" si="275"/>
        <v>1.9413453438864952</v>
      </c>
      <c r="V2530" s="93">
        <f t="shared" si="275"/>
        <v>2.6070447544466364</v>
      </c>
      <c r="W2530" s="93">
        <f t="shared" si="275"/>
        <v>3.5010166393584763</v>
      </c>
      <c r="X2530" s="93">
        <f t="shared" si="275"/>
        <v>4.7015370519278168</v>
      </c>
      <c r="Y2530" s="93">
        <f t="shared" si="274"/>
        <v>6.3137233917004494</v>
      </c>
      <c r="Z2530" s="93">
        <f t="shared" si="274"/>
        <v>8.4787384692756955</v>
      </c>
      <c r="AA2530" s="93">
        <f t="shared" si="274"/>
        <v>11.386150702274271</v>
      </c>
      <c r="AB2530" s="93">
        <f t="shared" si="274"/>
        <v>15.290532699492013</v>
      </c>
      <c r="AC2530" s="95">
        <f t="shared" si="274"/>
        <v>20.533751602948239</v>
      </c>
      <c r="AE2530" s="96"/>
    </row>
    <row r="2531" spans="3:31" ht="24.75" customHeight="1" x14ac:dyDescent="0.25">
      <c r="C2531" s="91">
        <f>ABS(E2531-Dashboard!$F$13)</f>
        <v>30.528680412160682</v>
      </c>
      <c r="D2531" s="92">
        <f t="shared" si="277"/>
        <v>0.34300622874312392</v>
      </c>
      <c r="E2531" s="93" cm="1">
        <f t="array" ref="E2531">SUM('DRE + DCF'!$S$41/TIR!S2531,'DRE + DCF'!$U$41:$AD$41/TIR!T2531:AC2531,TIR!F2531)</f>
        <v>18.981319587839316</v>
      </c>
      <c r="F2531" s="100">
        <f>'DRE + DCF'!$AE$38*'DRE + DCF'!$AE$39*(1+G2531)/(R2531-G2531)/AC2531</f>
        <v>4.5939468000987844</v>
      </c>
      <c r="G2531" s="92">
        <f>R2531*(1-'DRE + DCF'!$AE$39)</f>
        <v>0.20580373724587434</v>
      </c>
      <c r="H2531" s="94">
        <f t="shared" si="273"/>
        <v>0.34300622874312392</v>
      </c>
      <c r="I2531" s="94">
        <f t="shared" si="278"/>
        <v>0.34300622874312392</v>
      </c>
      <c r="J2531" s="94">
        <f t="shared" si="278"/>
        <v>0.34300622874312392</v>
      </c>
      <c r="K2531" s="94">
        <f t="shared" si="278"/>
        <v>0.34300622874312392</v>
      </c>
      <c r="L2531" s="94">
        <f t="shared" si="278"/>
        <v>0.34300622874312392</v>
      </c>
      <c r="M2531" s="94">
        <f t="shared" si="278"/>
        <v>0.34300622874312392</v>
      </c>
      <c r="N2531" s="94">
        <f t="shared" si="278"/>
        <v>0.34300622874312392</v>
      </c>
      <c r="O2531" s="94">
        <f t="shared" si="278"/>
        <v>0.34300622874312392</v>
      </c>
      <c r="P2531" s="94">
        <f t="shared" si="278"/>
        <v>0.34300622874312392</v>
      </c>
      <c r="Q2531" s="94">
        <f t="shared" si="278"/>
        <v>0.34300622874312392</v>
      </c>
      <c r="R2531" s="94">
        <f t="shared" si="278"/>
        <v>0.34300622874312392</v>
      </c>
      <c r="S2531" s="93">
        <f>(1+H2531)^((5-Dashboard!$F$9)*3/12)</f>
        <v>1.0765135651086755</v>
      </c>
      <c r="T2531" s="93">
        <f t="shared" si="275"/>
        <v>1.4457644232674176</v>
      </c>
      <c r="U2531" s="93">
        <f t="shared" si="275"/>
        <v>1.941670625743352</v>
      </c>
      <c r="V2531" s="93">
        <f t="shared" si="275"/>
        <v>2.6076757445408809</v>
      </c>
      <c r="W2531" s="93">
        <f t="shared" si="275"/>
        <v>3.5021247674607663</v>
      </c>
      <c r="X2531" s="93">
        <f t="shared" si="275"/>
        <v>4.7033753765353739</v>
      </c>
      <c r="Y2531" s="93">
        <f t="shared" si="274"/>
        <v>6.3166624268040428</v>
      </c>
      <c r="Z2531" s="93">
        <f t="shared" si="274"/>
        <v>8.4833169840654872</v>
      </c>
      <c r="AA2531" s="93">
        <f t="shared" si="274"/>
        <v>11.393147550002281</v>
      </c>
      <c r="AB2531" s="93">
        <f t="shared" si="274"/>
        <v>15.301068124642525</v>
      </c>
      <c r="AC2531" s="95">
        <f t="shared" si="274"/>
        <v>20.54942979781778</v>
      </c>
      <c r="AE2531" s="96"/>
    </row>
    <row r="2532" spans="3:31" ht="24.75" customHeight="1" x14ac:dyDescent="0.25">
      <c r="C2532" s="91">
        <f>ABS(E2532-Dashboard!$F$13)</f>
        <v>30.537522629603149</v>
      </c>
      <c r="D2532" s="92">
        <f t="shared" si="277"/>
        <v>0.34310622874312391</v>
      </c>
      <c r="E2532" s="93" cm="1">
        <f t="array" ref="E2532">SUM('DRE + DCF'!$S$41/TIR!S2532,'DRE + DCF'!$U$41:$AD$41/TIR!T2532:AC2532,TIR!F2532)</f>
        <v>18.972477370396849</v>
      </c>
      <c r="F2532" s="100">
        <f>'DRE + DCF'!$AE$38*'DRE + DCF'!$AE$39*(1+G2532)/(R2532-G2532)/AC2532</f>
        <v>4.5893325514463941</v>
      </c>
      <c r="G2532" s="92">
        <f>R2532*(1-'DRE + DCF'!$AE$39)</f>
        <v>0.20586373724587434</v>
      </c>
      <c r="H2532" s="94">
        <f t="shared" si="273"/>
        <v>0.34310622874312391</v>
      </c>
      <c r="I2532" s="94">
        <f t="shared" si="278"/>
        <v>0.34310622874312391</v>
      </c>
      <c r="J2532" s="94">
        <f t="shared" si="278"/>
        <v>0.34310622874312391</v>
      </c>
      <c r="K2532" s="94">
        <f t="shared" si="278"/>
        <v>0.34310622874312391</v>
      </c>
      <c r="L2532" s="94">
        <f t="shared" si="278"/>
        <v>0.34310622874312391</v>
      </c>
      <c r="M2532" s="94">
        <f t="shared" si="278"/>
        <v>0.34310622874312391</v>
      </c>
      <c r="N2532" s="94">
        <f t="shared" si="278"/>
        <v>0.34310622874312391</v>
      </c>
      <c r="O2532" s="94">
        <f t="shared" si="278"/>
        <v>0.34310622874312391</v>
      </c>
      <c r="P2532" s="94">
        <f t="shared" si="278"/>
        <v>0.34310622874312391</v>
      </c>
      <c r="Q2532" s="94">
        <f t="shared" si="278"/>
        <v>0.34310622874312391</v>
      </c>
      <c r="R2532" s="94">
        <f t="shared" si="278"/>
        <v>0.34310622874312391</v>
      </c>
      <c r="S2532" s="93">
        <f>(1+H2532)^((5-Dashboard!$F$9)*3/12)</f>
        <v>1.0765336038003155</v>
      </c>
      <c r="T2532" s="93">
        <f t="shared" si="275"/>
        <v>1.4458989887154861</v>
      </c>
      <c r="U2532" s="93">
        <f t="shared" si="275"/>
        <v>1.9419959378771532</v>
      </c>
      <c r="V2532" s="93">
        <f t="shared" si="275"/>
        <v>2.6083068403566489</v>
      </c>
      <c r="W2532" s="93">
        <f t="shared" si="275"/>
        <v>3.5032331637563123</v>
      </c>
      <c r="X2532" s="93">
        <f t="shared" si="275"/>
        <v>4.7052142829805836</v>
      </c>
      <c r="Y2532" s="93">
        <f t="shared" si="274"/>
        <v>6.3196026110423338</v>
      </c>
      <c r="Z2532" s="93">
        <f t="shared" si="274"/>
        <v>8.4878976300722684</v>
      </c>
      <c r="AA2532" s="93">
        <f t="shared" si="274"/>
        <v>11.400148175884063</v>
      </c>
      <c r="AB2532" s="93">
        <f t="shared" si="274"/>
        <v>15.311610023624446</v>
      </c>
      <c r="AC2532" s="95">
        <f t="shared" si="274"/>
        <v>20.565118794815646</v>
      </c>
      <c r="AE2532" s="96"/>
    </row>
    <row r="2533" spans="3:31" ht="24.75" customHeight="1" x14ac:dyDescent="0.25">
      <c r="C2533" s="91">
        <f>ABS(E2533-Dashboard!$F$13)</f>
        <v>30.546357417118049</v>
      </c>
      <c r="D2533" s="92">
        <f t="shared" si="277"/>
        <v>0.3432062287431239</v>
      </c>
      <c r="E2533" s="93" cm="1">
        <f t="array" ref="E2533">SUM('DRE + DCF'!$S$41/TIR!S2533,'DRE + DCF'!$U$41:$AD$41/TIR!T2533:AC2533,TIR!F2533)</f>
        <v>18.963642582881949</v>
      </c>
      <c r="F2533" s="100">
        <f>'DRE + DCF'!$AE$38*'DRE + DCF'!$AE$39*(1+G2533)/(R2533-G2533)/AC2533</f>
        <v>4.5847235760425376</v>
      </c>
      <c r="G2533" s="92">
        <f>R2533*(1-'DRE + DCF'!$AE$39)</f>
        <v>0.20592373724587434</v>
      </c>
      <c r="H2533" s="94">
        <f t="shared" si="273"/>
        <v>0.3432062287431239</v>
      </c>
      <c r="I2533" s="94">
        <f t="shared" si="278"/>
        <v>0.3432062287431239</v>
      </c>
      <c r="J2533" s="94">
        <f t="shared" si="278"/>
        <v>0.3432062287431239</v>
      </c>
      <c r="K2533" s="94">
        <f t="shared" si="278"/>
        <v>0.3432062287431239</v>
      </c>
      <c r="L2533" s="94">
        <f t="shared" si="278"/>
        <v>0.3432062287431239</v>
      </c>
      <c r="M2533" s="94">
        <f t="shared" si="278"/>
        <v>0.3432062287431239</v>
      </c>
      <c r="N2533" s="94">
        <f t="shared" si="278"/>
        <v>0.3432062287431239</v>
      </c>
      <c r="O2533" s="94">
        <f t="shared" si="278"/>
        <v>0.3432062287431239</v>
      </c>
      <c r="P2533" s="94">
        <f t="shared" si="278"/>
        <v>0.3432062287431239</v>
      </c>
      <c r="Q2533" s="94">
        <f t="shared" si="278"/>
        <v>0.3432062287431239</v>
      </c>
      <c r="R2533" s="94">
        <f t="shared" si="278"/>
        <v>0.3432062287431239</v>
      </c>
      <c r="S2533" s="93">
        <f>(1+H2533)^((5-Dashboard!$F$9)*3/12)</f>
        <v>1.0765536413730119</v>
      </c>
      <c r="T2533" s="93">
        <f t="shared" si="275"/>
        <v>1.4460335566683209</v>
      </c>
      <c r="U2533" s="93">
        <f t="shared" si="275"/>
        <v>1.9423212802884617</v>
      </c>
      <c r="V2533" s="93">
        <f t="shared" si="275"/>
        <v>2.6089380419037806</v>
      </c>
      <c r="W2533" s="93">
        <f t="shared" si="275"/>
        <v>3.5043418282900474</v>
      </c>
      <c r="X2533" s="93">
        <f t="shared" si="275"/>
        <v>4.707053771404258</v>
      </c>
      <c r="Y2533" s="93">
        <f t="shared" si="274"/>
        <v>6.3225439447790119</v>
      </c>
      <c r="Z2533" s="93">
        <f t="shared" si="274"/>
        <v>8.4924804081292908</v>
      </c>
      <c r="AA2533" s="93">
        <f t="shared" si="274"/>
        <v>11.40715258167821</v>
      </c>
      <c r="AB2533" s="93">
        <f t="shared" si="274"/>
        <v>15.322158399933377</v>
      </c>
      <c r="AC2533" s="95">
        <f t="shared" si="274"/>
        <v>20.580818600579288</v>
      </c>
      <c r="AE2533" s="96"/>
    </row>
    <row r="2534" spans="3:31" ht="24.75" customHeight="1" x14ac:dyDescent="0.25">
      <c r="C2534" s="91">
        <f>ABS(E2534-Dashboard!$F$13)</f>
        <v>30.55518478298033</v>
      </c>
      <c r="D2534" s="92">
        <f t="shared" si="277"/>
        <v>0.34330622874312389</v>
      </c>
      <c r="E2534" s="93" cm="1">
        <f t="array" ref="E2534">SUM('DRE + DCF'!$S$41/TIR!S2534,'DRE + DCF'!$U$41:$AD$41/TIR!T2534:AC2534,TIR!F2534)</f>
        <v>18.954815217019668</v>
      </c>
      <c r="F2534" s="100">
        <f>'DRE + DCF'!$AE$38*'DRE + DCF'!$AE$39*(1+G2534)/(R2534-G2534)/AC2534</f>
        <v>4.5801198670437513</v>
      </c>
      <c r="G2534" s="92">
        <f>R2534*(1-'DRE + DCF'!$AE$39)</f>
        <v>0.20598373724587432</v>
      </c>
      <c r="H2534" s="94">
        <f t="shared" si="273"/>
        <v>0.34330622874312389</v>
      </c>
      <c r="I2534" s="94">
        <f t="shared" si="278"/>
        <v>0.34330622874312389</v>
      </c>
      <c r="J2534" s="94">
        <f t="shared" si="278"/>
        <v>0.34330622874312389</v>
      </c>
      <c r="K2534" s="94">
        <f t="shared" si="278"/>
        <v>0.34330622874312389</v>
      </c>
      <c r="L2534" s="94">
        <f t="shared" si="278"/>
        <v>0.34330622874312389</v>
      </c>
      <c r="M2534" s="94">
        <f t="shared" si="278"/>
        <v>0.34330622874312389</v>
      </c>
      <c r="N2534" s="94">
        <f t="shared" si="278"/>
        <v>0.34330622874312389</v>
      </c>
      <c r="O2534" s="94">
        <f t="shared" si="278"/>
        <v>0.34330622874312389</v>
      </c>
      <c r="P2534" s="94">
        <f t="shared" si="278"/>
        <v>0.34330622874312389</v>
      </c>
      <c r="Q2534" s="94">
        <f t="shared" si="278"/>
        <v>0.34330622874312389</v>
      </c>
      <c r="R2534" s="94">
        <f t="shared" si="278"/>
        <v>0.34330622874312389</v>
      </c>
      <c r="S2534" s="93">
        <f>(1+H2534)^((5-Dashboard!$F$9)*3/12)</f>
        <v>1.076573677826911</v>
      </c>
      <c r="T2534" s="93">
        <f t="shared" si="275"/>
        <v>1.4461681271257827</v>
      </c>
      <c r="U2534" s="93">
        <f t="shared" si="275"/>
        <v>1.9426466529778417</v>
      </c>
      <c r="V2534" s="93">
        <f t="shared" si="275"/>
        <v>2.6095693491921166</v>
      </c>
      <c r="W2534" s="93">
        <f t="shared" si="275"/>
        <v>3.5054507611069101</v>
      </c>
      <c r="X2534" s="93">
        <f t="shared" si="275"/>
        <v>4.708893841947237</v>
      </c>
      <c r="Y2534" s="93">
        <f t="shared" si="274"/>
        <v>6.3254864283778627</v>
      </c>
      <c r="Z2534" s="93">
        <f t="shared" si="274"/>
        <v>8.4970653190700798</v>
      </c>
      <c r="AA2534" s="93">
        <f t="shared" si="274"/>
        <v>11.414160769144017</v>
      </c>
      <c r="AB2534" s="93">
        <f t="shared" si="274"/>
        <v>15.332713257066564</v>
      </c>
      <c r="AC2534" s="95">
        <f t="shared" si="274"/>
        <v>20.596529221749787</v>
      </c>
      <c r="AE2534" s="96"/>
    </row>
    <row r="2535" spans="3:31" ht="24.75" customHeight="1" x14ac:dyDescent="0.25">
      <c r="C2535" s="91">
        <f>ABS(E2535-Dashboard!$F$13)</f>
        <v>30.564004735453693</v>
      </c>
      <c r="D2535" s="92">
        <f t="shared" si="277"/>
        <v>0.34340622874312388</v>
      </c>
      <c r="E2535" s="93" cm="1">
        <f t="array" ref="E2535">SUM('DRE + DCF'!$S$41/TIR!S2535,'DRE + DCF'!$U$41:$AD$41/TIR!T2535:AC2535,TIR!F2535)</f>
        <v>18.945995264546305</v>
      </c>
      <c r="F2535" s="100">
        <f>'DRE + DCF'!$AE$38*'DRE + DCF'!$AE$39*(1+G2535)/(R2535-G2535)/AC2535</f>
        <v>4.5755214176166614</v>
      </c>
      <c r="G2535" s="92">
        <f>R2535*(1-'DRE + DCF'!$AE$39)</f>
        <v>0.20604373724587433</v>
      </c>
      <c r="H2535" s="94">
        <f t="shared" si="273"/>
        <v>0.34340622874312388</v>
      </c>
      <c r="I2535" s="94">
        <f t="shared" si="278"/>
        <v>0.34340622874312388</v>
      </c>
      <c r="J2535" s="94">
        <f t="shared" si="278"/>
        <v>0.34340622874312388</v>
      </c>
      <c r="K2535" s="94">
        <f t="shared" si="278"/>
        <v>0.34340622874312388</v>
      </c>
      <c r="L2535" s="94">
        <f t="shared" si="278"/>
        <v>0.34340622874312388</v>
      </c>
      <c r="M2535" s="94">
        <f t="shared" si="278"/>
        <v>0.34340622874312388</v>
      </c>
      <c r="N2535" s="94">
        <f t="shared" si="278"/>
        <v>0.34340622874312388</v>
      </c>
      <c r="O2535" s="94">
        <f t="shared" si="278"/>
        <v>0.34340622874312388</v>
      </c>
      <c r="P2535" s="94">
        <f t="shared" si="278"/>
        <v>0.34340622874312388</v>
      </c>
      <c r="Q2535" s="94">
        <f t="shared" si="278"/>
        <v>0.34340622874312388</v>
      </c>
      <c r="R2535" s="94">
        <f t="shared" si="278"/>
        <v>0.34340622874312388</v>
      </c>
      <c r="S2535" s="93">
        <f>(1+H2535)^((5-Dashboard!$F$9)*3/12)</f>
        <v>1.0765937131621579</v>
      </c>
      <c r="T2535" s="93">
        <f t="shared" si="275"/>
        <v>1.4463027000877311</v>
      </c>
      <c r="U2535" s="93">
        <f t="shared" si="275"/>
        <v>1.9429720559458561</v>
      </c>
      <c r="V2535" s="93">
        <f t="shared" si="275"/>
        <v>2.6102007622314964</v>
      </c>
      <c r="W2535" s="93">
        <f t="shared" si="275"/>
        <v>3.506559962251842</v>
      </c>
      <c r="X2535" s="93">
        <f t="shared" si="275"/>
        <v>4.710734494750378</v>
      </c>
      <c r="Y2535" s="93">
        <f t="shared" si="274"/>
        <v>6.3284300622027505</v>
      </c>
      <c r="Z2535" s="93">
        <f t="shared" si="274"/>
        <v>8.5016523637284092</v>
      </c>
      <c r="AA2535" s="93">
        <f t="shared" si="274"/>
        <v>11.421172740041447</v>
      </c>
      <c r="AB2535" s="93">
        <f t="shared" si="274"/>
        <v>15.343274598522852</v>
      </c>
      <c r="AC2535" s="95">
        <f t="shared" si="274"/>
        <v>20.612250664971754</v>
      </c>
      <c r="AE2535" s="96"/>
    </row>
    <row r="2536" spans="3:31" ht="24.75" customHeight="1" x14ac:dyDescent="0.25">
      <c r="C2536" s="91">
        <f>ABS(E2536-Dashboard!$F$13)</f>
        <v>30.572817282790695</v>
      </c>
      <c r="D2536" s="92">
        <f t="shared" si="277"/>
        <v>0.34350622874312386</v>
      </c>
      <c r="E2536" s="93" cm="1">
        <f t="array" ref="E2536">SUM('DRE + DCF'!$S$41/TIR!S2536,'DRE + DCF'!$U$41:$AD$41/TIR!T2536:AC2536,TIR!F2536)</f>
        <v>18.937182717209303</v>
      </c>
      <c r="F2536" s="100">
        <f>'DRE + DCF'!$AE$38*'DRE + DCF'!$AE$39*(1+G2536)/(R2536-G2536)/AC2536</f>
        <v>4.5709282209379394</v>
      </c>
      <c r="G2536" s="92">
        <f>R2536*(1-'DRE + DCF'!$AE$39)</f>
        <v>0.2061037372458743</v>
      </c>
      <c r="H2536" s="94">
        <f t="shared" si="273"/>
        <v>0.34350622874312386</v>
      </c>
      <c r="I2536" s="94">
        <f t="shared" si="278"/>
        <v>0.34350622874312386</v>
      </c>
      <c r="J2536" s="94">
        <f t="shared" si="278"/>
        <v>0.34350622874312386</v>
      </c>
      <c r="K2536" s="94">
        <f t="shared" si="278"/>
        <v>0.34350622874312386</v>
      </c>
      <c r="L2536" s="94">
        <f t="shared" si="278"/>
        <v>0.34350622874312386</v>
      </c>
      <c r="M2536" s="94">
        <f t="shared" si="278"/>
        <v>0.34350622874312386</v>
      </c>
      <c r="N2536" s="94">
        <f t="shared" si="278"/>
        <v>0.34350622874312386</v>
      </c>
      <c r="O2536" s="94">
        <f t="shared" si="278"/>
        <v>0.34350622874312386</v>
      </c>
      <c r="P2536" s="94">
        <f t="shared" si="278"/>
        <v>0.34350622874312386</v>
      </c>
      <c r="Q2536" s="94">
        <f t="shared" si="278"/>
        <v>0.34350622874312386</v>
      </c>
      <c r="R2536" s="94">
        <f t="shared" si="278"/>
        <v>0.34350622874312386</v>
      </c>
      <c r="S2536" s="93">
        <f>(1+H2536)^((5-Dashboard!$F$9)*3/12)</f>
        <v>1.0766137473788988</v>
      </c>
      <c r="T2536" s="93">
        <f t="shared" si="275"/>
        <v>1.4464372755540267</v>
      </c>
      <c r="U2536" s="93">
        <f t="shared" si="275"/>
        <v>1.943297489193069</v>
      </c>
      <c r="V2536" s="93">
        <f t="shared" si="275"/>
        <v>2.6108322810317617</v>
      </c>
      <c r="W2536" s="93">
        <f t="shared" si="275"/>
        <v>3.5076694317697901</v>
      </c>
      <c r="X2536" s="93">
        <f t="shared" si="275"/>
        <v>4.7125757299545672</v>
      </c>
      <c r="Y2536" s="93">
        <f t="shared" si="274"/>
        <v>6.3313748466176349</v>
      </c>
      <c r="Z2536" s="93">
        <f t="shared" si="274"/>
        <v>8.5062415429383336</v>
      </c>
      <c r="AA2536" s="93">
        <f t="shared" si="274"/>
        <v>11.428188496131172</v>
      </c>
      <c r="AB2536" s="93">
        <f t="shared" si="274"/>
        <v>15.353842427802743</v>
      </c>
      <c r="AC2536" s="95">
        <f t="shared" si="274"/>
        <v>20.627982936893432</v>
      </c>
      <c r="AE2536" s="96"/>
    </row>
    <row r="2537" spans="3:31" ht="24.75" customHeight="1" x14ac:dyDescent="0.25">
      <c r="C2537" s="91">
        <f>ABS(E2537-Dashboard!$F$13)</f>
        <v>30.581622433232688</v>
      </c>
      <c r="D2537" s="92">
        <f t="shared" si="277"/>
        <v>0.34360622874312385</v>
      </c>
      <c r="E2537" s="93" cm="1">
        <f t="array" ref="E2537">SUM('DRE + DCF'!$S$41/TIR!S2537,'DRE + DCF'!$U$41:$AD$41/TIR!T2537:AC2537,TIR!F2537)</f>
        <v>18.92837756676731</v>
      </c>
      <c r="F2537" s="100">
        <f>'DRE + DCF'!$AE$38*'DRE + DCF'!$AE$39*(1+G2537)/(R2537-G2537)/AC2537</f>
        <v>4.5663402701943063</v>
      </c>
      <c r="G2537" s="92">
        <f>R2537*(1-'DRE + DCF'!$AE$39)</f>
        <v>0.20616373724587431</v>
      </c>
      <c r="H2537" s="94">
        <f t="shared" si="273"/>
        <v>0.34360622874312385</v>
      </c>
      <c r="I2537" s="94">
        <f t="shared" si="278"/>
        <v>0.34360622874312385</v>
      </c>
      <c r="J2537" s="94">
        <f t="shared" si="278"/>
        <v>0.34360622874312385</v>
      </c>
      <c r="K2537" s="94">
        <f t="shared" si="278"/>
        <v>0.34360622874312385</v>
      </c>
      <c r="L2537" s="94">
        <f t="shared" si="278"/>
        <v>0.34360622874312385</v>
      </c>
      <c r="M2537" s="94">
        <f t="shared" si="278"/>
        <v>0.34360622874312385</v>
      </c>
      <c r="N2537" s="94">
        <f t="shared" si="278"/>
        <v>0.34360622874312385</v>
      </c>
      <c r="O2537" s="94">
        <f t="shared" si="278"/>
        <v>0.34360622874312385</v>
      </c>
      <c r="P2537" s="94">
        <f t="shared" si="278"/>
        <v>0.34360622874312385</v>
      </c>
      <c r="Q2537" s="94">
        <f t="shared" si="278"/>
        <v>0.34360622874312385</v>
      </c>
      <c r="R2537" s="94">
        <f t="shared" si="278"/>
        <v>0.34360622874312385</v>
      </c>
      <c r="S2537" s="93">
        <f>(1+H2537)^((5-Dashboard!$F$9)*3/12)</f>
        <v>1.076633780477279</v>
      </c>
      <c r="T2537" s="93">
        <f t="shared" si="275"/>
        <v>1.4465718535245291</v>
      </c>
      <c r="U2537" s="93">
        <f t="shared" si="275"/>
        <v>1.943622952720043</v>
      </c>
      <c r="V2537" s="93">
        <f t="shared" si="275"/>
        <v>2.611463905602752</v>
      </c>
      <c r="W2537" s="93">
        <f t="shared" si="275"/>
        <v>3.5087791697057029</v>
      </c>
      <c r="X2537" s="93">
        <f t="shared" si="275"/>
        <v>4.7144175477007089</v>
      </c>
      <c r="Y2537" s="93">
        <f t="shared" ref="Y2537:AC2587" si="279">(X2537)*(1+N2537)</f>
        <v>6.3343207819865555</v>
      </c>
      <c r="Z2537" s="93">
        <f t="shared" si="279"/>
        <v>8.510832857534151</v>
      </c>
      <c r="AA2537" s="93">
        <f t="shared" si="279"/>
        <v>11.435208039174524</v>
      </c>
      <c r="AB2537" s="93">
        <f t="shared" si="279"/>
        <v>15.364416748408335</v>
      </c>
      <c r="AC2537" s="95">
        <f t="shared" si="279"/>
        <v>20.643726044166613</v>
      </c>
      <c r="AE2537" s="96"/>
    </row>
    <row r="2538" spans="3:31" ht="24.75" customHeight="1" x14ac:dyDescent="0.25">
      <c r="C2538" s="91">
        <f>ABS(E2538-Dashboard!$F$13)</f>
        <v>30.590420195009902</v>
      </c>
      <c r="D2538" s="92">
        <f t="shared" si="277"/>
        <v>0.34370622874312384</v>
      </c>
      <c r="E2538" s="93" cm="1">
        <f t="array" ref="E2538">SUM('DRE + DCF'!$S$41/TIR!S2538,'DRE + DCF'!$U$41:$AD$41/TIR!T2538:AC2538,TIR!F2538)</f>
        <v>18.919579804990097</v>
      </c>
      <c r="F2538" s="100">
        <f>'DRE + DCF'!$AE$38*'DRE + DCF'!$AE$39*(1+G2538)/(R2538-G2538)/AC2538</f>
        <v>4.5617575585824985</v>
      </c>
      <c r="G2538" s="92">
        <f>R2538*(1-'DRE + DCF'!$AE$39)</f>
        <v>0.20622373724587431</v>
      </c>
      <c r="H2538" s="94">
        <f t="shared" si="273"/>
        <v>0.34370622874312384</v>
      </c>
      <c r="I2538" s="94">
        <f t="shared" si="278"/>
        <v>0.34370622874312384</v>
      </c>
      <c r="J2538" s="94">
        <f t="shared" si="278"/>
        <v>0.34370622874312384</v>
      </c>
      <c r="K2538" s="94">
        <f t="shared" si="278"/>
        <v>0.34370622874312384</v>
      </c>
      <c r="L2538" s="94">
        <f t="shared" si="278"/>
        <v>0.34370622874312384</v>
      </c>
      <c r="M2538" s="94">
        <f t="shared" si="278"/>
        <v>0.34370622874312384</v>
      </c>
      <c r="N2538" s="94">
        <f t="shared" si="278"/>
        <v>0.34370622874312384</v>
      </c>
      <c r="O2538" s="94">
        <f t="shared" si="278"/>
        <v>0.34370622874312384</v>
      </c>
      <c r="P2538" s="94">
        <f t="shared" si="278"/>
        <v>0.34370622874312384</v>
      </c>
      <c r="Q2538" s="94">
        <f t="shared" si="278"/>
        <v>0.34370622874312384</v>
      </c>
      <c r="R2538" s="94">
        <f t="shared" si="278"/>
        <v>0.34370622874312384</v>
      </c>
      <c r="S2538" s="93">
        <f>(1+H2538)^((5-Dashboard!$F$9)*3/12)</f>
        <v>1.0766538124574445</v>
      </c>
      <c r="T2538" s="93">
        <f t="shared" ref="T2538:X2588" si="280">(S2538)*(1+I2538)</f>
        <v>1.4467064339990994</v>
      </c>
      <c r="U2538" s="93">
        <f t="shared" si="280"/>
        <v>1.9439484465273429</v>
      </c>
      <c r="V2538" s="93">
        <f t="shared" si="280"/>
        <v>2.6120956359543102</v>
      </c>
      <c r="W2538" s="93">
        <f t="shared" si="280"/>
        <v>3.5098891761045379</v>
      </c>
      <c r="X2538" s="93">
        <f t="shared" si="280"/>
        <v>4.7162599481297383</v>
      </c>
      <c r="Y2538" s="93">
        <f t="shared" si="279"/>
        <v>6.3372678686736519</v>
      </c>
      <c r="Z2538" s="93">
        <f t="shared" si="279"/>
        <v>8.5154263083504471</v>
      </c>
      <c r="AA2538" s="93">
        <f t="shared" si="279"/>
        <v>11.442231370933561</v>
      </c>
      <c r="AB2538" s="93">
        <f t="shared" si="279"/>
        <v>15.374997563843399</v>
      </c>
      <c r="AC2538" s="95">
        <f t="shared" si="279"/>
        <v>20.65947999344673</v>
      </c>
      <c r="AE2538" s="96"/>
    </row>
    <row r="2539" spans="3:31" ht="24.75" customHeight="1" x14ac:dyDescent="0.25">
      <c r="C2539" s="91">
        <f>ABS(E2539-Dashboard!$F$13)</f>
        <v>30.599210576341406</v>
      </c>
      <c r="D2539" s="92">
        <f t="shared" si="277"/>
        <v>0.34380622874312383</v>
      </c>
      <c r="E2539" s="93" cm="1">
        <f t="array" ref="E2539">SUM('DRE + DCF'!$S$41/TIR!S2539,'DRE + DCF'!$U$41:$AD$41/TIR!T2539:AC2539,TIR!F2539)</f>
        <v>18.910789423658592</v>
      </c>
      <c r="F2539" s="100">
        <f>'DRE + DCF'!$AE$38*'DRE + DCF'!$AE$39*(1+G2539)/(R2539-G2539)/AC2539</f>
        <v>4.5571800793092665</v>
      </c>
      <c r="G2539" s="92">
        <f>R2539*(1-'DRE + DCF'!$AE$39)</f>
        <v>0.20628373724587429</v>
      </c>
      <c r="H2539" s="94">
        <f t="shared" si="273"/>
        <v>0.34380622874312383</v>
      </c>
      <c r="I2539" s="94">
        <f t="shared" si="278"/>
        <v>0.34380622874312383</v>
      </c>
      <c r="J2539" s="94">
        <f t="shared" si="278"/>
        <v>0.34380622874312383</v>
      </c>
      <c r="K2539" s="94">
        <f t="shared" si="278"/>
        <v>0.34380622874312383</v>
      </c>
      <c r="L2539" s="94">
        <f t="shared" si="278"/>
        <v>0.34380622874312383</v>
      </c>
      <c r="M2539" s="94">
        <f t="shared" si="278"/>
        <v>0.34380622874312383</v>
      </c>
      <c r="N2539" s="94">
        <f t="shared" si="278"/>
        <v>0.34380622874312383</v>
      </c>
      <c r="O2539" s="94">
        <f t="shared" si="278"/>
        <v>0.34380622874312383</v>
      </c>
      <c r="P2539" s="94">
        <f t="shared" si="278"/>
        <v>0.34380622874312383</v>
      </c>
      <c r="Q2539" s="94">
        <f t="shared" si="278"/>
        <v>0.34380622874312383</v>
      </c>
      <c r="R2539" s="94">
        <f t="shared" si="278"/>
        <v>0.34380622874312383</v>
      </c>
      <c r="S2539" s="93">
        <f>(1+H2539)^((5-Dashboard!$F$9)*3/12)</f>
        <v>1.0766738433195406</v>
      </c>
      <c r="T2539" s="93">
        <f t="shared" si="280"/>
        <v>1.4468410169775969</v>
      </c>
      <c r="U2539" s="93">
        <f t="shared" si="280"/>
        <v>1.9442739706155305</v>
      </c>
      <c r="V2539" s="93">
        <f t="shared" si="280"/>
        <v>2.6127274720962754</v>
      </c>
      <c r="W2539" s="93">
        <f t="shared" si="280"/>
        <v>3.510999451011251</v>
      </c>
      <c r="X2539" s="93">
        <f t="shared" si="280"/>
        <v>4.7181029313826075</v>
      </c>
      <c r="Y2539" s="93">
        <f t="shared" si="279"/>
        <v>6.3402161070431395</v>
      </c>
      <c r="Z2539" s="93">
        <f t="shared" si="279"/>
        <v>8.5200218962220511</v>
      </c>
      <c r="AA2539" s="93">
        <f t="shared" si="279"/>
        <v>11.449258493170992</v>
      </c>
      <c r="AB2539" s="93">
        <f t="shared" si="279"/>
        <v>15.385584877613292</v>
      </c>
      <c r="AC2539" s="95">
        <f t="shared" si="279"/>
        <v>20.675244791392753</v>
      </c>
      <c r="AE2539" s="96"/>
    </row>
    <row r="2540" spans="3:31" ht="24.75" customHeight="1" x14ac:dyDescent="0.25">
      <c r="C2540" s="91">
        <f>ABS(E2540-Dashboard!$F$13)</f>
        <v>30.607993585435178</v>
      </c>
      <c r="D2540" s="92">
        <f t="shared" si="277"/>
        <v>0.34390622874312382</v>
      </c>
      <c r="E2540" s="93" cm="1">
        <f t="array" ref="E2540">SUM('DRE + DCF'!$S$41/TIR!S2540,'DRE + DCF'!$U$41:$AD$41/TIR!T2540:AC2540,TIR!F2540)</f>
        <v>18.90200641456482</v>
      </c>
      <c r="F2540" s="100">
        <f>'DRE + DCF'!$AE$38*'DRE + DCF'!$AE$39*(1+G2540)/(R2540-G2540)/AC2540</f>
        <v>4.5526078255913456</v>
      </c>
      <c r="G2540" s="92">
        <f>R2540*(1-'DRE + DCF'!$AE$39)</f>
        <v>0.20634373724587429</v>
      </c>
      <c r="H2540" s="94">
        <f t="shared" si="273"/>
        <v>0.34390622874312382</v>
      </c>
      <c r="I2540" s="94">
        <f t="shared" si="278"/>
        <v>0.34390622874312382</v>
      </c>
      <c r="J2540" s="94">
        <f t="shared" si="278"/>
        <v>0.34390622874312382</v>
      </c>
      <c r="K2540" s="94">
        <f t="shared" si="278"/>
        <v>0.34390622874312382</v>
      </c>
      <c r="L2540" s="94">
        <f t="shared" si="278"/>
        <v>0.34390622874312382</v>
      </c>
      <c r="M2540" s="94">
        <f t="shared" si="278"/>
        <v>0.34390622874312382</v>
      </c>
      <c r="N2540" s="94">
        <f t="shared" si="278"/>
        <v>0.34390622874312382</v>
      </c>
      <c r="O2540" s="94">
        <f t="shared" si="278"/>
        <v>0.34390622874312382</v>
      </c>
      <c r="P2540" s="94">
        <f t="shared" si="278"/>
        <v>0.34390622874312382</v>
      </c>
      <c r="Q2540" s="94">
        <f t="shared" si="278"/>
        <v>0.34390622874312382</v>
      </c>
      <c r="R2540" s="94">
        <f t="shared" si="278"/>
        <v>0.34390622874312382</v>
      </c>
      <c r="S2540" s="93">
        <f>(1+H2540)^((5-Dashboard!$F$9)*3/12)</f>
        <v>1.0766938730637132</v>
      </c>
      <c r="T2540" s="93">
        <f t="shared" si="280"/>
        <v>1.4469756024598825</v>
      </c>
      <c r="U2540" s="93">
        <f t="shared" si="280"/>
        <v>1.9445995249851704</v>
      </c>
      <c r="V2540" s="93">
        <f t="shared" si="280"/>
        <v>2.6133594140384901</v>
      </c>
      <c r="W2540" s="93">
        <f t="shared" si="280"/>
        <v>3.5121099944708072</v>
      </c>
      <c r="X2540" s="93">
        <f t="shared" si="280"/>
        <v>4.7199464976002963</v>
      </c>
      <c r="Y2540" s="93">
        <f t="shared" si="279"/>
        <v>6.3431654974593297</v>
      </c>
      <c r="Z2540" s="93">
        <f t="shared" si="279"/>
        <v>8.5246196219840691</v>
      </c>
      <c r="AA2540" s="93">
        <f t="shared" si="279"/>
        <v>11.456289407650244</v>
      </c>
      <c r="AB2540" s="93">
        <f t="shared" si="279"/>
        <v>15.396178693225036</v>
      </c>
      <c r="AC2540" s="95">
        <f t="shared" si="279"/>
        <v>20.691020444667295</v>
      </c>
      <c r="AE2540" s="96"/>
    </row>
    <row r="2541" spans="3:31" ht="24.75" customHeight="1" x14ac:dyDescent="0.25">
      <c r="C2541" s="91">
        <f>ABS(E2541-Dashboard!$F$13)</f>
        <v>30.616769230488089</v>
      </c>
      <c r="D2541" s="92">
        <f t="shared" si="277"/>
        <v>0.34400622874312381</v>
      </c>
      <c r="E2541" s="93" cm="1">
        <f t="array" ref="E2541">SUM('DRE + DCF'!$S$41/TIR!S2541,'DRE + DCF'!$U$41:$AD$41/TIR!T2541:AC2541,TIR!F2541)</f>
        <v>18.893230769511909</v>
      </c>
      <c r="F2541" s="100">
        <f>'DRE + DCF'!$AE$38*'DRE + DCF'!$AE$39*(1+G2541)/(R2541-G2541)/AC2541</f>
        <v>4.5480407906554525</v>
      </c>
      <c r="G2541" s="92">
        <f>R2541*(1-'DRE + DCF'!$AE$39)</f>
        <v>0.20640373724587427</v>
      </c>
      <c r="H2541" s="94">
        <f t="shared" si="273"/>
        <v>0.34400622874312381</v>
      </c>
      <c r="I2541" s="94">
        <f t="shared" si="278"/>
        <v>0.34400622874312381</v>
      </c>
      <c r="J2541" s="94">
        <f t="shared" si="278"/>
        <v>0.34400622874312381</v>
      </c>
      <c r="K2541" s="94">
        <f t="shared" si="278"/>
        <v>0.34400622874312381</v>
      </c>
      <c r="L2541" s="94">
        <f t="shared" si="278"/>
        <v>0.34400622874312381</v>
      </c>
      <c r="M2541" s="94">
        <f t="shared" si="278"/>
        <v>0.34400622874312381</v>
      </c>
      <c r="N2541" s="94">
        <f t="shared" si="278"/>
        <v>0.34400622874312381</v>
      </c>
      <c r="O2541" s="94">
        <f t="shared" si="278"/>
        <v>0.34400622874312381</v>
      </c>
      <c r="P2541" s="94">
        <f t="shared" si="278"/>
        <v>0.34400622874312381</v>
      </c>
      <c r="Q2541" s="94">
        <f t="shared" si="278"/>
        <v>0.34400622874312381</v>
      </c>
      <c r="R2541" s="94">
        <f t="shared" si="278"/>
        <v>0.34400622874312381</v>
      </c>
      <c r="S2541" s="93">
        <f>(1+H2541)^((5-Dashboard!$F$9)*3/12)</f>
        <v>1.0767139016901077</v>
      </c>
      <c r="T2541" s="93">
        <f t="shared" si="280"/>
        <v>1.4471101904458163</v>
      </c>
      <c r="U2541" s="93">
        <f t="shared" si="280"/>
        <v>1.9449251096368254</v>
      </c>
      <c r="V2541" s="93">
        <f t="shared" si="280"/>
        <v>2.6139914617907962</v>
      </c>
      <c r="W2541" s="93">
        <f t="shared" si="280"/>
        <v>3.5132208065281736</v>
      </c>
      <c r="X2541" s="93">
        <f t="shared" si="280"/>
        <v>4.7217906469238065</v>
      </c>
      <c r="Y2541" s="93">
        <f t="shared" si="279"/>
        <v>6.3461160402866197</v>
      </c>
      <c r="Z2541" s="93">
        <f t="shared" si="279"/>
        <v>8.5292194864718649</v>
      </c>
      <c r="AA2541" s="93">
        <f t="shared" si="279"/>
        <v>11.463324116135414</v>
      </c>
      <c r="AB2541" s="93">
        <f t="shared" si="279"/>
        <v>15.406779014187261</v>
      </c>
      <c r="AC2541" s="95">
        <f t="shared" si="279"/>
        <v>20.706806959936525</v>
      </c>
      <c r="AE2541" s="96"/>
    </row>
    <row r="2542" spans="3:31" ht="24.75" customHeight="1" x14ac:dyDescent="0.25">
      <c r="C2542" s="91">
        <f>ABS(E2542-Dashboard!$F$13)</f>
        <v>30.62553751968591</v>
      </c>
      <c r="D2542" s="92">
        <f t="shared" si="277"/>
        <v>0.3441062287431238</v>
      </c>
      <c r="E2542" s="93" cm="1">
        <f t="array" ref="E2542">SUM('DRE + DCF'!$S$41/TIR!S2542,'DRE + DCF'!$U$41:$AD$41/TIR!T2542:AC2542,TIR!F2542)</f>
        <v>18.884462480314088</v>
      </c>
      <c r="F2542" s="100">
        <f>'DRE + DCF'!$AE$38*'DRE + DCF'!$AE$39*(1+G2542)/(R2542-G2542)/AC2542</f>
        <v>4.5434789677382561</v>
      </c>
      <c r="G2542" s="92">
        <f>R2542*(1-'DRE + DCF'!$AE$39)</f>
        <v>0.20646373724587427</v>
      </c>
      <c r="H2542" s="94">
        <f t="shared" si="273"/>
        <v>0.3441062287431238</v>
      </c>
      <c r="I2542" s="94">
        <f t="shared" si="278"/>
        <v>0.3441062287431238</v>
      </c>
      <c r="J2542" s="94">
        <f t="shared" si="278"/>
        <v>0.3441062287431238</v>
      </c>
      <c r="K2542" s="94">
        <f t="shared" si="278"/>
        <v>0.3441062287431238</v>
      </c>
      <c r="L2542" s="94">
        <f t="shared" si="278"/>
        <v>0.3441062287431238</v>
      </c>
      <c r="M2542" s="94">
        <f t="shared" si="278"/>
        <v>0.3441062287431238</v>
      </c>
      <c r="N2542" s="94">
        <f t="shared" si="278"/>
        <v>0.3441062287431238</v>
      </c>
      <c r="O2542" s="94">
        <f t="shared" si="278"/>
        <v>0.3441062287431238</v>
      </c>
      <c r="P2542" s="94">
        <f t="shared" si="278"/>
        <v>0.3441062287431238</v>
      </c>
      <c r="Q2542" s="94">
        <f t="shared" si="278"/>
        <v>0.3441062287431238</v>
      </c>
      <c r="R2542" s="94">
        <f t="shared" si="278"/>
        <v>0.3441062287431238</v>
      </c>
      <c r="S2542" s="93">
        <f>(1+H2542)^((5-Dashboard!$F$9)*3/12)</f>
        <v>1.0767339291988696</v>
      </c>
      <c r="T2542" s="93">
        <f t="shared" si="280"/>
        <v>1.4472447809352582</v>
      </c>
      <c r="U2542" s="93">
        <f t="shared" si="280"/>
        <v>1.9452507245710582</v>
      </c>
      <c r="V2542" s="93">
        <f t="shared" si="280"/>
        <v>2.6146236153630342</v>
      </c>
      <c r="W2542" s="93">
        <f t="shared" si="280"/>
        <v>3.51433188722832</v>
      </c>
      <c r="X2542" s="93">
        <f t="shared" si="280"/>
        <v>4.7236353794941621</v>
      </c>
      <c r="Y2542" s="93">
        <f t="shared" si="279"/>
        <v>6.3490677358894922</v>
      </c>
      <c r="Z2542" s="93">
        <f t="shared" si="279"/>
        <v>8.5338214905210688</v>
      </c>
      <c r="AA2542" s="93">
        <f t="shared" si="279"/>
        <v>11.470362620391297</v>
      </c>
      <c r="AB2542" s="93">
        <f t="shared" si="279"/>
        <v>15.417385844010242</v>
      </c>
      <c r="AC2542" s="95">
        <f t="shared" si="279"/>
        <v>20.722604343870231</v>
      </c>
      <c r="AE2542" s="96"/>
    </row>
    <row r="2543" spans="3:31" ht="24.75" customHeight="1" x14ac:dyDescent="0.25">
      <c r="C2543" s="91">
        <f>ABS(E2543-Dashboard!$F$13)</f>
        <v>30.63429846120339</v>
      </c>
      <c r="D2543" s="92">
        <f t="shared" si="277"/>
        <v>0.34420622874312379</v>
      </c>
      <c r="E2543" s="93" cm="1">
        <f t="array" ref="E2543">SUM('DRE + DCF'!$S$41/TIR!S2543,'DRE + DCF'!$U$41:$AD$41/TIR!T2543:AC2543,TIR!F2543)</f>
        <v>18.875701538796609</v>
      </c>
      <c r="F2543" s="100">
        <f>'DRE + DCF'!$AE$38*'DRE + DCF'!$AE$39*(1+G2543)/(R2543-G2543)/AC2543</f>
        <v>4.5389223500863674</v>
      </c>
      <c r="G2543" s="92">
        <f>R2543*(1-'DRE + DCF'!$AE$39)</f>
        <v>0.20652373724587428</v>
      </c>
      <c r="H2543" s="94">
        <f t="shared" si="273"/>
        <v>0.34420622874312379</v>
      </c>
      <c r="I2543" s="94">
        <f t="shared" si="278"/>
        <v>0.34420622874312379</v>
      </c>
      <c r="J2543" s="94">
        <f t="shared" si="278"/>
        <v>0.34420622874312379</v>
      </c>
      <c r="K2543" s="94">
        <f t="shared" si="278"/>
        <v>0.34420622874312379</v>
      </c>
      <c r="L2543" s="94">
        <f t="shared" si="278"/>
        <v>0.34420622874312379</v>
      </c>
      <c r="M2543" s="94">
        <f t="shared" si="278"/>
        <v>0.34420622874312379</v>
      </c>
      <c r="N2543" s="94">
        <f t="shared" si="278"/>
        <v>0.34420622874312379</v>
      </c>
      <c r="O2543" s="94">
        <f t="shared" si="278"/>
        <v>0.34420622874312379</v>
      </c>
      <c r="P2543" s="94">
        <f t="shared" si="278"/>
        <v>0.34420622874312379</v>
      </c>
      <c r="Q2543" s="94">
        <f t="shared" si="278"/>
        <v>0.34420622874312379</v>
      </c>
      <c r="R2543" s="94">
        <f t="shared" si="278"/>
        <v>0.34420622874312379</v>
      </c>
      <c r="S2543" s="93">
        <f>(1+H2543)^((5-Dashboard!$F$9)*3/12)</f>
        <v>1.0767539555901446</v>
      </c>
      <c r="T2543" s="93">
        <f t="shared" si="280"/>
        <v>1.4473793739280694</v>
      </c>
      <c r="U2543" s="93">
        <f t="shared" si="280"/>
        <v>1.9455763697884336</v>
      </c>
      <c r="V2543" s="93">
        <f t="shared" si="280"/>
        <v>2.6152558747650474</v>
      </c>
      <c r="W2543" s="93">
        <f t="shared" si="280"/>
        <v>3.5154432366162234</v>
      </c>
      <c r="X2543" s="93">
        <f t="shared" si="280"/>
        <v>4.7254806954524149</v>
      </c>
      <c r="Y2543" s="93">
        <f t="shared" si="279"/>
        <v>6.3520205846325242</v>
      </c>
      <c r="Z2543" s="93">
        <f t="shared" si="279"/>
        <v>8.5384256349675773</v>
      </c>
      <c r="AA2543" s="93">
        <f t="shared" si="279"/>
        <v>11.477404922183378</v>
      </c>
      <c r="AB2543" s="93">
        <f t="shared" si="279"/>
        <v>15.427999186205886</v>
      </c>
      <c r="AC2543" s="95">
        <f t="shared" si="279"/>
        <v>20.738412603141796</v>
      </c>
      <c r="AE2543" s="96"/>
    </row>
    <row r="2544" spans="3:31" ht="24.75" customHeight="1" x14ac:dyDescent="0.25">
      <c r="C2544" s="91">
        <f>ABS(E2544-Dashboard!$F$13)</f>
        <v>30.643052063204198</v>
      </c>
      <c r="D2544" s="92">
        <f t="shared" si="277"/>
        <v>0.34430622874312378</v>
      </c>
      <c r="E2544" s="93" cm="1">
        <f t="array" ref="E2544">SUM('DRE + DCF'!$S$41/TIR!S2544,'DRE + DCF'!$U$41:$AD$41/TIR!T2544:AC2544,TIR!F2544)</f>
        <v>18.8669479367958</v>
      </c>
      <c r="F2544" s="100">
        <f>'DRE + DCF'!$AE$38*'DRE + DCF'!$AE$39*(1+G2544)/(R2544-G2544)/AC2544</f>
        <v>4.5343709309563174</v>
      </c>
      <c r="G2544" s="92">
        <f>R2544*(1-'DRE + DCF'!$AE$39)</f>
        <v>0.20658373724587425</v>
      </c>
      <c r="H2544" s="94">
        <f t="shared" si="273"/>
        <v>0.34430622874312378</v>
      </c>
      <c r="I2544" s="94">
        <f t="shared" si="278"/>
        <v>0.34430622874312378</v>
      </c>
      <c r="J2544" s="94">
        <f t="shared" si="278"/>
        <v>0.34430622874312378</v>
      </c>
      <c r="K2544" s="94">
        <f t="shared" si="278"/>
        <v>0.34430622874312378</v>
      </c>
      <c r="L2544" s="94">
        <f t="shared" si="278"/>
        <v>0.34430622874312378</v>
      </c>
      <c r="M2544" s="94">
        <f t="shared" si="278"/>
        <v>0.34430622874312378</v>
      </c>
      <c r="N2544" s="94">
        <f t="shared" si="278"/>
        <v>0.34430622874312378</v>
      </c>
      <c r="O2544" s="94">
        <f t="shared" si="278"/>
        <v>0.34430622874312378</v>
      </c>
      <c r="P2544" s="94">
        <f t="shared" si="278"/>
        <v>0.34430622874312378</v>
      </c>
      <c r="Q2544" s="94">
        <f t="shared" si="278"/>
        <v>0.34430622874312378</v>
      </c>
      <c r="R2544" s="94">
        <f t="shared" si="278"/>
        <v>0.34430622874312378</v>
      </c>
      <c r="S2544" s="93">
        <f>(1+H2544)^((5-Dashboard!$F$9)*3/12)</f>
        <v>1.0767739808640782</v>
      </c>
      <c r="T2544" s="93">
        <f t="shared" si="280"/>
        <v>1.4475139694241095</v>
      </c>
      <c r="U2544" s="93">
        <f t="shared" si="280"/>
        <v>1.9459020452895139</v>
      </c>
      <c r="V2544" s="93">
        <f t="shared" si="280"/>
        <v>2.6158882400066776</v>
      </c>
      <c r="W2544" s="93">
        <f t="shared" si="280"/>
        <v>3.5165548547368641</v>
      </c>
      <c r="X2544" s="93">
        <f t="shared" si="280"/>
        <v>4.7273265949396377</v>
      </c>
      <c r="Y2544" s="93">
        <f t="shared" si="279"/>
        <v>6.3549745868803766</v>
      </c>
      <c r="Z2544" s="93">
        <f t="shared" si="279"/>
        <v>8.5430319206475502</v>
      </c>
      <c r="AA2544" s="93">
        <f t="shared" si="279"/>
        <v>11.484451023277833</v>
      </c>
      <c r="AB2544" s="93">
        <f t="shared" si="279"/>
        <v>15.438619044287732</v>
      </c>
      <c r="AC2544" s="95">
        <f t="shared" si="279"/>
        <v>20.754231744428211</v>
      </c>
      <c r="AE2544" s="96"/>
    </row>
    <row r="2545" spans="3:31" ht="24.75" customHeight="1" x14ac:dyDescent="0.25">
      <c r="C2545" s="91">
        <f>ABS(E2545-Dashboard!$F$13)</f>
        <v>30.65179833384099</v>
      </c>
      <c r="D2545" s="92">
        <f t="shared" si="277"/>
        <v>0.34440622874312377</v>
      </c>
      <c r="E2545" s="93" cm="1">
        <f t="array" ref="E2545">SUM('DRE + DCF'!$S$41/TIR!S2545,'DRE + DCF'!$U$41:$AD$41/TIR!T2545:AC2545,TIR!F2545)</f>
        <v>18.858201666159008</v>
      </c>
      <c r="F2545" s="100">
        <f>'DRE + DCF'!$AE$38*'DRE + DCF'!$AE$39*(1+G2545)/(R2545-G2545)/AC2545</f>
        <v>4.5298247036145538</v>
      </c>
      <c r="G2545" s="92">
        <f>R2545*(1-'DRE + DCF'!$AE$39)</f>
        <v>0.20664373724587426</v>
      </c>
      <c r="H2545" s="94">
        <f t="shared" si="273"/>
        <v>0.34440622874312377</v>
      </c>
      <c r="I2545" s="94">
        <f t="shared" si="278"/>
        <v>0.34440622874312377</v>
      </c>
      <c r="J2545" s="94">
        <f t="shared" si="278"/>
        <v>0.34440622874312377</v>
      </c>
      <c r="K2545" s="94">
        <f t="shared" si="278"/>
        <v>0.34440622874312377</v>
      </c>
      <c r="L2545" s="94">
        <f t="shared" si="278"/>
        <v>0.34440622874312377</v>
      </c>
      <c r="M2545" s="94">
        <f t="shared" si="278"/>
        <v>0.34440622874312377</v>
      </c>
      <c r="N2545" s="94">
        <f t="shared" si="278"/>
        <v>0.34440622874312377</v>
      </c>
      <c r="O2545" s="94">
        <f t="shared" si="278"/>
        <v>0.34440622874312377</v>
      </c>
      <c r="P2545" s="94">
        <f t="shared" si="278"/>
        <v>0.34440622874312377</v>
      </c>
      <c r="Q2545" s="94">
        <f t="shared" si="278"/>
        <v>0.34440622874312377</v>
      </c>
      <c r="R2545" s="94">
        <f t="shared" si="278"/>
        <v>0.34440622874312377</v>
      </c>
      <c r="S2545" s="93">
        <f>(1+H2545)^((5-Dashboard!$F$9)*3/12)</f>
        <v>1.0767940050208153</v>
      </c>
      <c r="T2545" s="93">
        <f t="shared" si="280"/>
        <v>1.4476485674232387</v>
      </c>
      <c r="U2545" s="93">
        <f t="shared" si="280"/>
        <v>1.946227751074862</v>
      </c>
      <c r="V2545" s="93">
        <f t="shared" si="280"/>
        <v>2.6165207110977664</v>
      </c>
      <c r="W2545" s="93">
        <f t="shared" si="280"/>
        <v>3.5176667416352245</v>
      </c>
      <c r="X2545" s="93">
        <f t="shared" si="280"/>
        <v>4.7291730780969248</v>
      </c>
      <c r="Y2545" s="93">
        <f t="shared" si="279"/>
        <v>6.357929742997797</v>
      </c>
      <c r="Z2545" s="93">
        <f t="shared" si="279"/>
        <v>8.5476403483974064</v>
      </c>
      <c r="AA2545" s="93">
        <f t="shared" si="279"/>
        <v>11.491500925441517</v>
      </c>
      <c r="AB2545" s="93">
        <f t="shared" si="279"/>
        <v>15.449245421770947</v>
      </c>
      <c r="AC2545" s="95">
        <f t="shared" si="279"/>
        <v>20.770061774410049</v>
      </c>
      <c r="AE2545" s="96"/>
    </row>
    <row r="2546" spans="3:31" ht="24.75" customHeight="1" x14ac:dyDescent="0.25">
      <c r="C2546" s="91">
        <f>ABS(E2546-Dashboard!$F$13)</f>
        <v>30.660537281255412</v>
      </c>
      <c r="D2546" s="92">
        <f t="shared" si="277"/>
        <v>0.34450622874312375</v>
      </c>
      <c r="E2546" s="93" cm="1">
        <f t="array" ref="E2546">SUM('DRE + DCF'!$S$41/TIR!S2546,'DRE + DCF'!$U$41:$AD$41/TIR!T2546:AC2546,TIR!F2546)</f>
        <v>18.849462718744586</v>
      </c>
      <c r="F2546" s="100">
        <f>'DRE + DCF'!$AE$38*'DRE + DCF'!$AE$39*(1+G2546)/(R2546-G2546)/AC2546</f>
        <v>4.5252836613374088</v>
      </c>
      <c r="G2546" s="92">
        <f>R2546*(1-'DRE + DCF'!$AE$39)</f>
        <v>0.20670373724587424</v>
      </c>
      <c r="H2546" s="94">
        <f t="shared" si="273"/>
        <v>0.34450622874312375</v>
      </c>
      <c r="I2546" s="94">
        <f t="shared" si="278"/>
        <v>0.34450622874312375</v>
      </c>
      <c r="J2546" s="94">
        <f t="shared" si="278"/>
        <v>0.34450622874312375</v>
      </c>
      <c r="K2546" s="94">
        <f t="shared" si="278"/>
        <v>0.34450622874312375</v>
      </c>
      <c r="L2546" s="94">
        <f t="shared" si="278"/>
        <v>0.34450622874312375</v>
      </c>
      <c r="M2546" s="94">
        <f t="shared" si="278"/>
        <v>0.34450622874312375</v>
      </c>
      <c r="N2546" s="94">
        <f t="shared" si="278"/>
        <v>0.34450622874312375</v>
      </c>
      <c r="O2546" s="94">
        <f t="shared" si="278"/>
        <v>0.34450622874312375</v>
      </c>
      <c r="P2546" s="94">
        <f t="shared" si="278"/>
        <v>0.34450622874312375</v>
      </c>
      <c r="Q2546" s="94">
        <f t="shared" si="278"/>
        <v>0.34450622874312375</v>
      </c>
      <c r="R2546" s="94">
        <f t="shared" si="278"/>
        <v>0.34450622874312375</v>
      </c>
      <c r="S2546" s="93">
        <f>(1+H2546)^((5-Dashboard!$F$9)*3/12)</f>
        <v>1.0768140280605021</v>
      </c>
      <c r="T2546" s="93">
        <f t="shared" si="280"/>
        <v>1.4477831679253179</v>
      </c>
      <c r="U2546" s="93">
        <f t="shared" si="280"/>
        <v>1.9465534871450418</v>
      </c>
      <c r="V2546" s="93">
        <f t="shared" si="280"/>
        <v>2.6171532880481569</v>
      </c>
      <c r="W2546" s="93">
        <f t="shared" si="280"/>
        <v>3.5187788973562939</v>
      </c>
      <c r="X2546" s="93">
        <f t="shared" si="280"/>
        <v>4.7310201450653979</v>
      </c>
      <c r="Y2546" s="93">
        <f t="shared" si="279"/>
        <v>6.3608860533496241</v>
      </c>
      <c r="Z2546" s="93">
        <f t="shared" si="279"/>
        <v>8.5522509190538347</v>
      </c>
      <c r="AA2546" s="93">
        <f t="shared" si="279"/>
        <v>11.498554630441985</v>
      </c>
      <c r="AB2546" s="93">
        <f t="shared" si="279"/>
        <v>15.459878322172337</v>
      </c>
      <c r="AC2546" s="95">
        <f t="shared" si="279"/>
        <v>20.785902699771501</v>
      </c>
      <c r="AE2546" s="96"/>
    </row>
    <row r="2547" spans="3:31" ht="24.75" customHeight="1" x14ac:dyDescent="0.25">
      <c r="C2547" s="91">
        <f>ABS(E2547-Dashboard!$F$13)</f>
        <v>30.669268913578108</v>
      </c>
      <c r="D2547" s="92">
        <f t="shared" si="277"/>
        <v>0.34460622874312374</v>
      </c>
      <c r="E2547" s="93" cm="1">
        <f t="array" ref="E2547">SUM('DRE + DCF'!$S$41/TIR!S2547,'DRE + DCF'!$U$41:$AD$41/TIR!T2547:AC2547,TIR!F2547)</f>
        <v>18.84073108642189</v>
      </c>
      <c r="F2547" s="100">
        <f>'DRE + DCF'!$AE$38*'DRE + DCF'!$AE$39*(1+G2547)/(R2547-G2547)/AC2547</f>
        <v>4.5207477974110946</v>
      </c>
      <c r="G2547" s="92">
        <f>R2547*(1-'DRE + DCF'!$AE$39)</f>
        <v>0.20676373724587424</v>
      </c>
      <c r="H2547" s="94">
        <f t="shared" ref="H2547:H2610" si="281">$D2547</f>
        <v>0.34460622874312374</v>
      </c>
      <c r="I2547" s="94">
        <f t="shared" si="278"/>
        <v>0.34460622874312374</v>
      </c>
      <c r="J2547" s="94">
        <f t="shared" si="278"/>
        <v>0.34460622874312374</v>
      </c>
      <c r="K2547" s="94">
        <f t="shared" si="278"/>
        <v>0.34460622874312374</v>
      </c>
      <c r="L2547" s="94">
        <f t="shared" si="278"/>
        <v>0.34460622874312374</v>
      </c>
      <c r="M2547" s="94">
        <f t="shared" si="278"/>
        <v>0.34460622874312374</v>
      </c>
      <c r="N2547" s="94">
        <f t="shared" si="278"/>
        <v>0.34460622874312374</v>
      </c>
      <c r="O2547" s="94">
        <f t="shared" si="278"/>
        <v>0.34460622874312374</v>
      </c>
      <c r="P2547" s="94">
        <f t="shared" si="278"/>
        <v>0.34460622874312374</v>
      </c>
      <c r="Q2547" s="94">
        <f t="shared" si="278"/>
        <v>0.34460622874312374</v>
      </c>
      <c r="R2547" s="94">
        <f t="shared" si="278"/>
        <v>0.34460622874312374</v>
      </c>
      <c r="S2547" s="93">
        <f>(1+H2547)^((5-Dashboard!$F$9)*3/12)</f>
        <v>1.0768340499832836</v>
      </c>
      <c r="T2547" s="93">
        <f t="shared" si="280"/>
        <v>1.4479177709302073</v>
      </c>
      <c r="U2547" s="93">
        <f t="shared" si="280"/>
        <v>1.9468792535006163</v>
      </c>
      <c r="V2547" s="93">
        <f t="shared" si="280"/>
        <v>2.6177859708676916</v>
      </c>
      <c r="W2547" s="93">
        <f t="shared" si="280"/>
        <v>3.5198913219450638</v>
      </c>
      <c r="X2547" s="93">
        <f t="shared" si="280"/>
        <v>4.7328677959862011</v>
      </c>
      <c r="Y2547" s="93">
        <f t="shared" si="279"/>
        <v>6.3638435183007855</v>
      </c>
      <c r="Z2547" s="93">
        <f t="shared" si="279"/>
        <v>8.5568636334537906</v>
      </c>
      <c r="AA2547" s="93">
        <f t="shared" si="279"/>
        <v>11.505612140047484</v>
      </c>
      <c r="AB2547" s="93">
        <f t="shared" si="279"/>
        <v>15.470517749010348</v>
      </c>
      <c r="AC2547" s="95">
        <f t="shared" si="279"/>
        <v>20.801754527200362</v>
      </c>
      <c r="AE2547" s="96"/>
    </row>
    <row r="2548" spans="3:31" ht="24.75" customHeight="1" x14ac:dyDescent="0.25">
      <c r="C2548" s="91">
        <f>ABS(E2548-Dashboard!$F$13)</f>
        <v>30.677993238928753</v>
      </c>
      <c r="D2548" s="92">
        <f t="shared" si="277"/>
        <v>0.34470622874312373</v>
      </c>
      <c r="E2548" s="93" cm="1">
        <f t="array" ref="E2548">SUM('DRE + DCF'!$S$41/TIR!S2548,'DRE + DCF'!$U$41:$AD$41/TIR!T2548:AC2548,TIR!F2548)</f>
        <v>18.832006761071245</v>
      </c>
      <c r="F2548" s="100">
        <f>'DRE + DCF'!$AE$38*'DRE + DCF'!$AE$39*(1+G2548)/(R2548-G2548)/AC2548</f>
        <v>4.5162171051316742</v>
      </c>
      <c r="G2548" s="92">
        <f>R2548*(1-'DRE + DCF'!$AE$39)</f>
        <v>0.20682373724587425</v>
      </c>
      <c r="H2548" s="94">
        <f t="shared" si="281"/>
        <v>0.34470622874312373</v>
      </c>
      <c r="I2548" s="94">
        <f t="shared" si="278"/>
        <v>0.34470622874312373</v>
      </c>
      <c r="J2548" s="94">
        <f t="shared" si="278"/>
        <v>0.34470622874312373</v>
      </c>
      <c r="K2548" s="94">
        <f t="shared" si="278"/>
        <v>0.34470622874312373</v>
      </c>
      <c r="L2548" s="94">
        <f t="shared" si="278"/>
        <v>0.34470622874312373</v>
      </c>
      <c r="M2548" s="94">
        <f t="shared" si="278"/>
        <v>0.34470622874312373</v>
      </c>
      <c r="N2548" s="94">
        <f t="shared" si="278"/>
        <v>0.34470622874312373</v>
      </c>
      <c r="O2548" s="94">
        <f t="shared" si="278"/>
        <v>0.34470622874312373</v>
      </c>
      <c r="P2548" s="94">
        <f t="shared" si="278"/>
        <v>0.34470622874312373</v>
      </c>
      <c r="Q2548" s="94">
        <f t="shared" si="278"/>
        <v>0.34470622874312373</v>
      </c>
      <c r="R2548" s="94">
        <f t="shared" si="278"/>
        <v>0.34470622874312373</v>
      </c>
      <c r="S2548" s="93">
        <f>(1+H2548)^((5-Dashboard!$F$9)*3/12)</f>
        <v>1.0768540707893051</v>
      </c>
      <c r="T2548" s="93">
        <f t="shared" si="280"/>
        <v>1.4480523764377673</v>
      </c>
      <c r="U2548" s="93">
        <f t="shared" si="280"/>
        <v>1.9472050501421483</v>
      </c>
      <c r="V2548" s="93">
        <f t="shared" si="280"/>
        <v>2.6184187595662132</v>
      </c>
      <c r="W2548" s="93">
        <f t="shared" si="280"/>
        <v>3.5210040154465307</v>
      </c>
      <c r="X2548" s="93">
        <f t="shared" si="280"/>
        <v>4.7347160310004996</v>
      </c>
      <c r="Y2548" s="93">
        <f t="shared" si="279"/>
        <v>6.3668021382162925</v>
      </c>
      <c r="Z2548" s="93">
        <f t="shared" si="279"/>
        <v>8.5614784924344871</v>
      </c>
      <c r="AA2548" s="93">
        <f t="shared" si="279"/>
        <v>11.512673456026944</v>
      </c>
      <c r="AB2548" s="93">
        <f t="shared" si="279"/>
        <v>15.481163705805056</v>
      </c>
      <c r="AC2548" s="95">
        <f t="shared" si="279"/>
        <v>20.817617263388037</v>
      </c>
      <c r="AE2548" s="96"/>
    </row>
    <row r="2549" spans="3:31" ht="24.75" customHeight="1" x14ac:dyDescent="0.25">
      <c r="C2549" s="91">
        <f>ABS(E2549-Dashboard!$F$13)</f>
        <v>30.686710265416068</v>
      </c>
      <c r="D2549" s="92">
        <f t="shared" si="277"/>
        <v>0.34480622874312372</v>
      </c>
      <c r="E2549" s="93" cm="1">
        <f t="array" ref="E2549">SUM('DRE + DCF'!$S$41/TIR!S2549,'DRE + DCF'!$U$41:$AD$41/TIR!T2549:AC2549,TIR!F2549)</f>
        <v>18.823289734583931</v>
      </c>
      <c r="F2549" s="100">
        <f>'DRE + DCF'!$AE$38*'DRE + DCF'!$AE$39*(1+G2549)/(R2549-G2549)/AC2549</f>
        <v>4.5116915778050561</v>
      </c>
      <c r="G2549" s="92">
        <f>R2549*(1-'DRE + DCF'!$AE$39)</f>
        <v>0.20688373724587422</v>
      </c>
      <c r="H2549" s="94">
        <f t="shared" si="281"/>
        <v>0.34480622874312372</v>
      </c>
      <c r="I2549" s="94">
        <f t="shared" si="278"/>
        <v>0.34480622874312372</v>
      </c>
      <c r="J2549" s="94">
        <f t="shared" si="278"/>
        <v>0.34480622874312372</v>
      </c>
      <c r="K2549" s="94">
        <f t="shared" si="278"/>
        <v>0.34480622874312372</v>
      </c>
      <c r="L2549" s="94">
        <f t="shared" si="278"/>
        <v>0.34480622874312372</v>
      </c>
      <c r="M2549" s="94">
        <f t="shared" si="278"/>
        <v>0.34480622874312372</v>
      </c>
      <c r="N2549" s="94">
        <f t="shared" si="278"/>
        <v>0.34480622874312372</v>
      </c>
      <c r="O2549" s="94">
        <f t="shared" si="278"/>
        <v>0.34480622874312372</v>
      </c>
      <c r="P2549" s="94">
        <f t="shared" si="278"/>
        <v>0.34480622874312372</v>
      </c>
      <c r="Q2549" s="94">
        <f t="shared" ref="I2549:R2575" si="282">$D2549</f>
        <v>0.34480622874312372</v>
      </c>
      <c r="R2549" s="94">
        <f t="shared" si="282"/>
        <v>0.34480622874312372</v>
      </c>
      <c r="S2549" s="93">
        <f>(1+H2549)^((5-Dashboard!$F$9)*3/12)</f>
        <v>1.076874090478712</v>
      </c>
      <c r="T2549" s="93">
        <f t="shared" si="280"/>
        <v>1.4481869844478581</v>
      </c>
      <c r="U2549" s="93">
        <f t="shared" si="280"/>
        <v>1.9475308770702009</v>
      </c>
      <c r="V2549" s="93">
        <f t="shared" si="280"/>
        <v>2.6190516541535649</v>
      </c>
      <c r="W2549" s="93">
        <f t="shared" si="280"/>
        <v>3.5221169779056956</v>
      </c>
      <c r="X2549" s="93">
        <f t="shared" si="280"/>
        <v>4.7365648502494864</v>
      </c>
      <c r="Y2549" s="93">
        <f t="shared" si="279"/>
        <v>6.3697619134612502</v>
      </c>
      <c r="Z2549" s="93">
        <f t="shared" si="279"/>
        <v>8.5660954968334071</v>
      </c>
      <c r="AA2549" s="93">
        <f t="shared" si="279"/>
        <v>11.519738580149989</v>
      </c>
      <c r="AB2549" s="93">
        <f t="shared" si="279"/>
        <v>15.491816196078172</v>
      </c>
      <c r="AC2549" s="95">
        <f t="shared" si="279"/>
        <v>20.833490915029532</v>
      </c>
      <c r="AE2549" s="96"/>
    </row>
    <row r="2550" spans="3:31" ht="24.75" customHeight="1" x14ac:dyDescent="0.25">
      <c r="C2550" s="91">
        <f>ABS(E2550-Dashboard!$F$13)</f>
        <v>30.695420001137826</v>
      </c>
      <c r="D2550" s="92">
        <f t="shared" si="277"/>
        <v>0.34490622874312371</v>
      </c>
      <c r="E2550" s="93" cm="1">
        <f t="array" ref="E2550">SUM('DRE + DCF'!$S$41/TIR!S2550,'DRE + DCF'!$U$41:$AD$41/TIR!T2550:AC2550,TIR!F2550)</f>
        <v>18.814579998862172</v>
      </c>
      <c r="F2550" s="100">
        <f>'DRE + DCF'!$AE$38*'DRE + DCF'!$AE$39*(1+G2550)/(R2550-G2550)/AC2550</f>
        <v>4.5071712087469784</v>
      </c>
      <c r="G2550" s="92">
        <f>R2550*(1-'DRE + DCF'!$AE$39)</f>
        <v>0.20694373724587423</v>
      </c>
      <c r="H2550" s="94">
        <f t="shared" si="281"/>
        <v>0.34490622874312371</v>
      </c>
      <c r="I2550" s="94">
        <f t="shared" si="282"/>
        <v>0.34490622874312371</v>
      </c>
      <c r="J2550" s="94">
        <f t="shared" si="282"/>
        <v>0.34490622874312371</v>
      </c>
      <c r="K2550" s="94">
        <f t="shared" si="282"/>
        <v>0.34490622874312371</v>
      </c>
      <c r="L2550" s="94">
        <f t="shared" si="282"/>
        <v>0.34490622874312371</v>
      </c>
      <c r="M2550" s="94">
        <f t="shared" si="282"/>
        <v>0.34490622874312371</v>
      </c>
      <c r="N2550" s="94">
        <f t="shared" si="282"/>
        <v>0.34490622874312371</v>
      </c>
      <c r="O2550" s="94">
        <f t="shared" si="282"/>
        <v>0.34490622874312371</v>
      </c>
      <c r="P2550" s="94">
        <f t="shared" si="282"/>
        <v>0.34490622874312371</v>
      </c>
      <c r="Q2550" s="94">
        <f t="shared" si="282"/>
        <v>0.34490622874312371</v>
      </c>
      <c r="R2550" s="94">
        <f t="shared" si="282"/>
        <v>0.34490622874312371</v>
      </c>
      <c r="S2550" s="93">
        <f>(1+H2550)^((5-Dashboard!$F$9)*3/12)</f>
        <v>1.0768941090516497</v>
      </c>
      <c r="T2550" s="93">
        <f t="shared" si="280"/>
        <v>1.4483215949603405</v>
      </c>
      <c r="U2550" s="93">
        <f t="shared" si="280"/>
        <v>1.9478567342853375</v>
      </c>
      <c r="V2550" s="93">
        <f t="shared" si="280"/>
        <v>2.61968465463959</v>
      </c>
      <c r="W2550" s="93">
        <f t="shared" si="280"/>
        <v>3.5232302093675636</v>
      </c>
      <c r="X2550" s="93">
        <f t="shared" si="280"/>
        <v>4.7384142538743763</v>
      </c>
      <c r="Y2550" s="93">
        <f t="shared" si="279"/>
        <v>6.3727228444008501</v>
      </c>
      <c r="Z2550" s="93">
        <f t="shared" si="279"/>
        <v>8.5707146474883</v>
      </c>
      <c r="AA2550" s="93">
        <f t="shared" si="279"/>
        <v>11.52680751418694</v>
      </c>
      <c r="AB2550" s="93">
        <f t="shared" si="279"/>
        <v>15.502475223353057</v>
      </c>
      <c r="AC2550" s="95">
        <f t="shared" si="279"/>
        <v>20.849375488823476</v>
      </c>
      <c r="AE2550" s="96"/>
    </row>
    <row r="2551" spans="3:31" ht="24.75" customHeight="1" x14ac:dyDescent="0.25">
      <c r="C2551" s="91">
        <f>ABS(E2551-Dashboard!$F$13)</f>
        <v>30.704122454180879</v>
      </c>
      <c r="D2551" s="92">
        <f t="shared" si="277"/>
        <v>0.3450062287431237</v>
      </c>
      <c r="E2551" s="93" cm="1">
        <f t="array" ref="E2551">SUM('DRE + DCF'!$S$41/TIR!S2551,'DRE + DCF'!$U$41:$AD$41/TIR!T2551:AC2551,TIR!F2551)</f>
        <v>18.805877545819119</v>
      </c>
      <c r="F2551" s="100">
        <f>'DRE + DCF'!$AE$38*'DRE + DCF'!$AE$39*(1+G2551)/(R2551-G2551)/AC2551</f>
        <v>4.5026559912829862</v>
      </c>
      <c r="G2551" s="92">
        <f>R2551*(1-'DRE + DCF'!$AE$39)</f>
        <v>0.2070037372458742</v>
      </c>
      <c r="H2551" s="94">
        <f t="shared" si="281"/>
        <v>0.3450062287431237</v>
      </c>
      <c r="I2551" s="94">
        <f t="shared" si="282"/>
        <v>0.3450062287431237</v>
      </c>
      <c r="J2551" s="94">
        <f t="shared" si="282"/>
        <v>0.3450062287431237</v>
      </c>
      <c r="K2551" s="94">
        <f t="shared" si="282"/>
        <v>0.3450062287431237</v>
      </c>
      <c r="L2551" s="94">
        <f t="shared" si="282"/>
        <v>0.3450062287431237</v>
      </c>
      <c r="M2551" s="94">
        <f t="shared" si="282"/>
        <v>0.3450062287431237</v>
      </c>
      <c r="N2551" s="94">
        <f t="shared" si="282"/>
        <v>0.3450062287431237</v>
      </c>
      <c r="O2551" s="94">
        <f t="shared" si="282"/>
        <v>0.3450062287431237</v>
      </c>
      <c r="P2551" s="94">
        <f t="shared" si="282"/>
        <v>0.3450062287431237</v>
      </c>
      <c r="Q2551" s="94">
        <f t="shared" si="282"/>
        <v>0.3450062287431237</v>
      </c>
      <c r="R2551" s="94">
        <f t="shared" si="282"/>
        <v>0.3450062287431237</v>
      </c>
      <c r="S2551" s="93">
        <f>(1+H2551)^((5-Dashboard!$F$9)*3/12)</f>
        <v>1.0769141265082633</v>
      </c>
      <c r="T2551" s="93">
        <f t="shared" si="280"/>
        <v>1.4484562079750745</v>
      </c>
      <c r="U2551" s="93">
        <f t="shared" si="280"/>
        <v>1.9481826217881206</v>
      </c>
      <c r="V2551" s="93">
        <f t="shared" si="280"/>
        <v>2.6203177610341313</v>
      </c>
      <c r="W2551" s="93">
        <f t="shared" si="280"/>
        <v>3.5243437098771424</v>
      </c>
      <c r="X2551" s="93">
        <f t="shared" si="280"/>
        <v>4.7402642420164049</v>
      </c>
      <c r="Y2551" s="93">
        <f t="shared" si="279"/>
        <v>6.3756849314003663</v>
      </c>
      <c r="Z2551" s="93">
        <f t="shared" si="279"/>
        <v>8.5753359452371676</v>
      </c>
      <c r="AA2551" s="93">
        <f t="shared" si="279"/>
        <v>11.533880259908793</v>
      </c>
      <c r="AB2551" s="93">
        <f t="shared" si="279"/>
        <v>15.513140791154685</v>
      </c>
      <c r="AC2551" s="95">
        <f t="shared" si="279"/>
        <v>20.86527099147208</v>
      </c>
      <c r="AE2551" s="96"/>
    </row>
    <row r="2552" spans="3:31" ht="24.75" customHeight="1" x14ac:dyDescent="0.25">
      <c r="C2552" s="91">
        <f>ABS(E2552-Dashboard!$F$13)</f>
        <v>30.712817632621181</v>
      </c>
      <c r="D2552" s="92">
        <f t="shared" si="277"/>
        <v>0.34510622874312369</v>
      </c>
      <c r="E2552" s="93" cm="1">
        <f t="array" ref="E2552">SUM('DRE + DCF'!$S$41/TIR!S2552,'DRE + DCF'!$U$41:$AD$41/TIR!T2552:AC2552,TIR!F2552)</f>
        <v>18.797182367378817</v>
      </c>
      <c r="F2552" s="100">
        <f>'DRE + DCF'!$AE$38*'DRE + DCF'!$AE$39*(1+G2552)/(R2552-G2552)/AC2552</f>
        <v>4.4981459187484134</v>
      </c>
      <c r="G2552" s="92">
        <f>R2552*(1-'DRE + DCF'!$AE$39)</f>
        <v>0.20706373724587421</v>
      </c>
      <c r="H2552" s="94">
        <f t="shared" si="281"/>
        <v>0.34510622874312369</v>
      </c>
      <c r="I2552" s="94">
        <f t="shared" si="282"/>
        <v>0.34510622874312369</v>
      </c>
      <c r="J2552" s="94">
        <f t="shared" si="282"/>
        <v>0.34510622874312369</v>
      </c>
      <c r="K2552" s="94">
        <f t="shared" si="282"/>
        <v>0.34510622874312369</v>
      </c>
      <c r="L2552" s="94">
        <f t="shared" si="282"/>
        <v>0.34510622874312369</v>
      </c>
      <c r="M2552" s="94">
        <f t="shared" si="282"/>
        <v>0.34510622874312369</v>
      </c>
      <c r="N2552" s="94">
        <f t="shared" si="282"/>
        <v>0.34510622874312369</v>
      </c>
      <c r="O2552" s="94">
        <f t="shared" si="282"/>
        <v>0.34510622874312369</v>
      </c>
      <c r="P2552" s="94">
        <f t="shared" si="282"/>
        <v>0.34510622874312369</v>
      </c>
      <c r="Q2552" s="94">
        <f t="shared" si="282"/>
        <v>0.34510622874312369</v>
      </c>
      <c r="R2552" s="94">
        <f t="shared" si="282"/>
        <v>0.34510622874312369</v>
      </c>
      <c r="S2552" s="93">
        <f>(1+H2552)^((5-Dashboard!$F$9)*3/12)</f>
        <v>1.0769341428486983</v>
      </c>
      <c r="T2552" s="93">
        <f t="shared" si="280"/>
        <v>1.4485908234919209</v>
      </c>
      <c r="U2552" s="93">
        <f t="shared" si="280"/>
        <v>1.9485085395791137</v>
      </c>
      <c r="V2552" s="93">
        <f t="shared" si="280"/>
        <v>2.6209509733470333</v>
      </c>
      <c r="W2552" s="93">
        <f t="shared" si="280"/>
        <v>3.5254574794794471</v>
      </c>
      <c r="X2552" s="93">
        <f t="shared" si="280"/>
        <v>4.7421148148168371</v>
      </c>
      <c r="Y2552" s="93">
        <f t="shared" si="279"/>
        <v>6.3786481748251722</v>
      </c>
      <c r="Z2552" s="93">
        <f t="shared" si="279"/>
        <v>8.5799593909182974</v>
      </c>
      <c r="AA2552" s="93">
        <f t="shared" si="279"/>
        <v>11.54095681908726</v>
      </c>
      <c r="AB2552" s="93">
        <f t="shared" si="279"/>
        <v>15.5238129030097</v>
      </c>
      <c r="AC2552" s="95">
        <f t="shared" si="279"/>
        <v>20.88117742968122</v>
      </c>
      <c r="AE2552" s="96"/>
    </row>
    <row r="2553" spans="3:31" ht="24.75" customHeight="1" x14ac:dyDescent="0.25">
      <c r="C2553" s="91">
        <f>ABS(E2553-Dashboard!$F$13)</f>
        <v>30.721505544523776</v>
      </c>
      <c r="D2553" s="92">
        <f t="shared" si="277"/>
        <v>0.34520622874312368</v>
      </c>
      <c r="E2553" s="93" cm="1">
        <f t="array" ref="E2553">SUM('DRE + DCF'!$S$41/TIR!S2553,'DRE + DCF'!$U$41:$AD$41/TIR!T2553:AC2553,TIR!F2553)</f>
        <v>18.788494455476222</v>
      </c>
      <c r="F2553" s="100">
        <f>'DRE + DCF'!$AE$38*'DRE + DCF'!$AE$39*(1+G2553)/(R2553-G2553)/AC2553</f>
        <v>4.4936409844883771</v>
      </c>
      <c r="G2553" s="92">
        <f>R2553*(1-'DRE + DCF'!$AE$39)</f>
        <v>0.20712373724587421</v>
      </c>
      <c r="H2553" s="94">
        <f t="shared" si="281"/>
        <v>0.34520622874312368</v>
      </c>
      <c r="I2553" s="94">
        <f t="shared" si="282"/>
        <v>0.34520622874312368</v>
      </c>
      <c r="J2553" s="94">
        <f t="shared" si="282"/>
        <v>0.34520622874312368</v>
      </c>
      <c r="K2553" s="94">
        <f t="shared" si="282"/>
        <v>0.34520622874312368</v>
      </c>
      <c r="L2553" s="94">
        <f t="shared" si="282"/>
        <v>0.34520622874312368</v>
      </c>
      <c r="M2553" s="94">
        <f t="shared" si="282"/>
        <v>0.34520622874312368</v>
      </c>
      <c r="N2553" s="94">
        <f t="shared" si="282"/>
        <v>0.34520622874312368</v>
      </c>
      <c r="O2553" s="94">
        <f t="shared" si="282"/>
        <v>0.34520622874312368</v>
      </c>
      <c r="P2553" s="94">
        <f t="shared" si="282"/>
        <v>0.34520622874312368</v>
      </c>
      <c r="Q2553" s="94">
        <f t="shared" si="282"/>
        <v>0.34520622874312368</v>
      </c>
      <c r="R2553" s="94">
        <f t="shared" si="282"/>
        <v>0.34520622874312368</v>
      </c>
      <c r="S2553" s="93">
        <f>(1+H2553)^((5-Dashboard!$F$9)*3/12)</f>
        <v>1.0769541580730995</v>
      </c>
      <c r="T2553" s="93">
        <f t="shared" si="280"/>
        <v>1.44872544151074</v>
      </c>
      <c r="U2553" s="93">
        <f t="shared" si="280"/>
        <v>1.9488344876588795</v>
      </c>
      <c r="V2553" s="93">
        <f t="shared" si="280"/>
        <v>2.6215842915881389</v>
      </c>
      <c r="W2553" s="93">
        <f t="shared" si="280"/>
        <v>3.5265715182194937</v>
      </c>
      <c r="X2553" s="93">
        <f t="shared" si="280"/>
        <v>4.7439659724169569</v>
      </c>
      <c r="Y2553" s="93">
        <f t="shared" si="279"/>
        <v>6.3816125750407204</v>
      </c>
      <c r="Z2553" s="93">
        <f t="shared" si="279"/>
        <v>8.5845849853702223</v>
      </c>
      <c r="AA2553" s="93">
        <f t="shared" si="279"/>
        <v>11.54803719349472</v>
      </c>
      <c r="AB2553" s="93">
        <f t="shared" si="279"/>
        <v>15.534491562446357</v>
      </c>
      <c r="AC2553" s="95">
        <f t="shared" si="279"/>
        <v>20.89709481016034</v>
      </c>
      <c r="AE2553" s="96"/>
    </row>
    <row r="2554" spans="3:31" ht="24.75" customHeight="1" x14ac:dyDescent="0.25">
      <c r="C2554" s="91">
        <f>ABS(E2554-Dashboard!$F$13)</f>
        <v>30.730186197942867</v>
      </c>
      <c r="D2554" s="92">
        <f t="shared" si="277"/>
        <v>0.34530622874312367</v>
      </c>
      <c r="E2554" s="93" cm="1">
        <f t="array" ref="E2554">SUM('DRE + DCF'!$S$41/TIR!S2554,'DRE + DCF'!$U$41:$AD$41/TIR!T2554:AC2554,TIR!F2554)</f>
        <v>18.779813802057131</v>
      </c>
      <c r="F2554" s="100">
        <f>'DRE + DCF'!$AE$38*'DRE + DCF'!$AE$39*(1+G2554)/(R2554-G2554)/AC2554</f>
        <v>4.4891411818577476</v>
      </c>
      <c r="G2554" s="92">
        <f>R2554*(1-'DRE + DCF'!$AE$39)</f>
        <v>0.20718373724587419</v>
      </c>
      <c r="H2554" s="94">
        <f t="shared" si="281"/>
        <v>0.34530622874312367</v>
      </c>
      <c r="I2554" s="94">
        <f t="shared" si="282"/>
        <v>0.34530622874312367</v>
      </c>
      <c r="J2554" s="94">
        <f t="shared" si="282"/>
        <v>0.34530622874312367</v>
      </c>
      <c r="K2554" s="94">
        <f t="shared" si="282"/>
        <v>0.34530622874312367</v>
      </c>
      <c r="L2554" s="94">
        <f t="shared" si="282"/>
        <v>0.34530622874312367</v>
      </c>
      <c r="M2554" s="94">
        <f t="shared" si="282"/>
        <v>0.34530622874312367</v>
      </c>
      <c r="N2554" s="94">
        <f t="shared" si="282"/>
        <v>0.34530622874312367</v>
      </c>
      <c r="O2554" s="94">
        <f t="shared" si="282"/>
        <v>0.34530622874312367</v>
      </c>
      <c r="P2554" s="94">
        <f t="shared" si="282"/>
        <v>0.34530622874312367</v>
      </c>
      <c r="Q2554" s="94">
        <f t="shared" si="282"/>
        <v>0.34530622874312367</v>
      </c>
      <c r="R2554" s="94">
        <f t="shared" si="282"/>
        <v>0.34530622874312367</v>
      </c>
      <c r="S2554" s="93">
        <f>(1+H2554)^((5-Dashboard!$F$9)*3/12)</f>
        <v>1.0769741721816124</v>
      </c>
      <c r="T2554" s="93">
        <f t="shared" si="280"/>
        <v>1.4488600620313925</v>
      </c>
      <c r="U2554" s="93">
        <f t="shared" si="280"/>
        <v>1.9491604660279809</v>
      </c>
      <c r="V2554" s="93">
        <f t="shared" si="280"/>
        <v>2.6222177157672926</v>
      </c>
      <c r="W2554" s="93">
        <f t="shared" si="280"/>
        <v>3.5276858261423047</v>
      </c>
      <c r="X2554" s="93">
        <f t="shared" si="280"/>
        <v>4.7458177149580747</v>
      </c>
      <c r="Y2554" s="93">
        <f t="shared" si="279"/>
        <v>6.3845781324125559</v>
      </c>
      <c r="Z2554" s="93">
        <f t="shared" si="279"/>
        <v>8.5892127294317504</v>
      </c>
      <c r="AA2554" s="93">
        <f t="shared" si="279"/>
        <v>11.555121384904259</v>
      </c>
      <c r="AB2554" s="93">
        <f t="shared" si="279"/>
        <v>15.545176772994569</v>
      </c>
      <c r="AC2554" s="95">
        <f t="shared" si="279"/>
        <v>20.913023139622524</v>
      </c>
      <c r="AE2554" s="96"/>
    </row>
    <row r="2555" spans="3:31" ht="24.75" customHeight="1" x14ac:dyDescent="0.25">
      <c r="C2555" s="91">
        <f>ABS(E2555-Dashboard!$F$13)</f>
        <v>30.738859600921771</v>
      </c>
      <c r="D2555" s="92">
        <f t="shared" si="277"/>
        <v>0.34540622874312366</v>
      </c>
      <c r="E2555" s="93" cm="1">
        <f t="array" ref="E2555">SUM('DRE + DCF'!$S$41/TIR!S2555,'DRE + DCF'!$U$41:$AD$41/TIR!T2555:AC2555,TIR!F2555)</f>
        <v>18.771140399078227</v>
      </c>
      <c r="F2555" s="100">
        <f>'DRE + DCF'!$AE$38*'DRE + DCF'!$AE$39*(1+G2555)/(R2555-G2555)/AC2555</f>
        <v>4.4846465042211463</v>
      </c>
      <c r="G2555" s="92">
        <f>R2555*(1-'DRE + DCF'!$AE$39)</f>
        <v>0.20724373724587419</v>
      </c>
      <c r="H2555" s="94">
        <f t="shared" si="281"/>
        <v>0.34540622874312366</v>
      </c>
      <c r="I2555" s="94">
        <f t="shared" si="282"/>
        <v>0.34540622874312366</v>
      </c>
      <c r="J2555" s="94">
        <f t="shared" si="282"/>
        <v>0.34540622874312366</v>
      </c>
      <c r="K2555" s="94">
        <f t="shared" si="282"/>
        <v>0.34540622874312366</v>
      </c>
      <c r="L2555" s="94">
        <f t="shared" si="282"/>
        <v>0.34540622874312366</v>
      </c>
      <c r="M2555" s="94">
        <f t="shared" si="282"/>
        <v>0.34540622874312366</v>
      </c>
      <c r="N2555" s="94">
        <f t="shared" si="282"/>
        <v>0.34540622874312366</v>
      </c>
      <c r="O2555" s="94">
        <f t="shared" si="282"/>
        <v>0.34540622874312366</v>
      </c>
      <c r="P2555" s="94">
        <f t="shared" si="282"/>
        <v>0.34540622874312366</v>
      </c>
      <c r="Q2555" s="94">
        <f t="shared" si="282"/>
        <v>0.34540622874312366</v>
      </c>
      <c r="R2555" s="94">
        <f t="shared" si="282"/>
        <v>0.34540622874312366</v>
      </c>
      <c r="S2555" s="93">
        <f>(1+H2555)^((5-Dashboard!$F$9)*3/12)</f>
        <v>1.0769941851743823</v>
      </c>
      <c r="T2555" s="93">
        <f t="shared" si="280"/>
        <v>1.448994685053739</v>
      </c>
      <c r="U2555" s="93">
        <f t="shared" si="280"/>
        <v>1.9494864746869811</v>
      </c>
      <c r="V2555" s="93">
        <f t="shared" si="280"/>
        <v>2.622851245894338</v>
      </c>
      <c r="W2555" s="93">
        <f t="shared" si="280"/>
        <v>3.5288004032929048</v>
      </c>
      <c r="X2555" s="93">
        <f t="shared" si="280"/>
        <v>4.7476700425815208</v>
      </c>
      <c r="Y2555" s="93">
        <f t="shared" si="279"/>
        <v>6.3875448473063088</v>
      </c>
      <c r="Z2555" s="93">
        <f t="shared" si="279"/>
        <v>8.5938426239419528</v>
      </c>
      <c r="AA2555" s="93">
        <f t="shared" si="279"/>
        <v>11.562209395089653</v>
      </c>
      <c r="AB2555" s="93">
        <f t="shared" si="279"/>
        <v>15.555868538185882</v>
      </c>
      <c r="AC2555" s="95">
        <f t="shared" si="279"/>
        <v>20.928962424784476</v>
      </c>
      <c r="AE2555" s="96"/>
    </row>
    <row r="2556" spans="3:31" ht="24.75" customHeight="1" x14ac:dyDescent="0.25">
      <c r="C2556" s="91">
        <f>ABS(E2556-Dashboard!$F$13)</f>
        <v>30.747525761492994</v>
      </c>
      <c r="D2556" s="92">
        <f t="shared" si="277"/>
        <v>0.34550622874312364</v>
      </c>
      <c r="E2556" s="93" cm="1">
        <f t="array" ref="E2556">SUM('DRE + DCF'!$S$41/TIR!S2556,'DRE + DCF'!$U$41:$AD$41/TIR!T2556:AC2556,TIR!F2556)</f>
        <v>18.762474238507004</v>
      </c>
      <c r="F2556" s="100">
        <f>'DRE + DCF'!$AE$38*'DRE + DCF'!$AE$39*(1+G2556)/(R2556-G2556)/AC2556</f>
        <v>4.4801569449529195</v>
      </c>
      <c r="G2556" s="92">
        <f>R2556*(1-'DRE + DCF'!$AE$39)</f>
        <v>0.20730373724587417</v>
      </c>
      <c r="H2556" s="94">
        <f t="shared" si="281"/>
        <v>0.34550622874312364</v>
      </c>
      <c r="I2556" s="94">
        <f t="shared" si="282"/>
        <v>0.34550622874312364</v>
      </c>
      <c r="J2556" s="94">
        <f t="shared" si="282"/>
        <v>0.34550622874312364</v>
      </c>
      <c r="K2556" s="94">
        <f t="shared" si="282"/>
        <v>0.34550622874312364</v>
      </c>
      <c r="L2556" s="94">
        <f t="shared" si="282"/>
        <v>0.34550622874312364</v>
      </c>
      <c r="M2556" s="94">
        <f t="shared" si="282"/>
        <v>0.34550622874312364</v>
      </c>
      <c r="N2556" s="94">
        <f t="shared" si="282"/>
        <v>0.34550622874312364</v>
      </c>
      <c r="O2556" s="94">
        <f t="shared" si="282"/>
        <v>0.34550622874312364</v>
      </c>
      <c r="P2556" s="94">
        <f t="shared" si="282"/>
        <v>0.34550622874312364</v>
      </c>
      <c r="Q2556" s="94">
        <f t="shared" si="282"/>
        <v>0.34550622874312364</v>
      </c>
      <c r="R2556" s="94">
        <f t="shared" si="282"/>
        <v>0.34550622874312364</v>
      </c>
      <c r="S2556" s="93">
        <f>(1+H2556)^((5-Dashboard!$F$9)*3/12)</f>
        <v>1.0770141970515539</v>
      </c>
      <c r="T2556" s="93">
        <f t="shared" si="280"/>
        <v>1.4491293105776397</v>
      </c>
      <c r="U2556" s="93">
        <f t="shared" si="280"/>
        <v>1.9498125136364428</v>
      </c>
      <c r="V2556" s="93">
        <f t="shared" si="280"/>
        <v>2.6234848819791203</v>
      </c>
      <c r="W2556" s="93">
        <f t="shared" si="280"/>
        <v>3.5299152497163249</v>
      </c>
      <c r="X2556" s="93">
        <f t="shared" si="280"/>
        <v>4.7495229554286542</v>
      </c>
      <c r="Y2556" s="93">
        <f t="shared" si="279"/>
        <v>6.3905127200877034</v>
      </c>
      <c r="Z2556" s="93">
        <f t="shared" si="279"/>
        <v>8.5984746697401668</v>
      </c>
      <c r="AA2556" s="93">
        <f t="shared" si="279"/>
        <v>11.569301225825367</v>
      </c>
      <c r="AB2556" s="93">
        <f t="shared" si="279"/>
        <v>15.566566861553486</v>
      </c>
      <c r="AC2556" s="95">
        <f t="shared" si="279"/>
        <v>20.944912672366513</v>
      </c>
      <c r="AE2556" s="96"/>
    </row>
    <row r="2557" spans="3:31" ht="24.75" customHeight="1" x14ac:dyDescent="0.25">
      <c r="C2557" s="91">
        <f>ABS(E2557-Dashboard!$F$13)</f>
        <v>30.756184687678211</v>
      </c>
      <c r="D2557" s="92">
        <f t="shared" si="277"/>
        <v>0.34560622874312363</v>
      </c>
      <c r="E2557" s="93" cm="1">
        <f t="array" ref="E2557">SUM('DRE + DCF'!$S$41/TIR!S2557,'DRE + DCF'!$U$41:$AD$41/TIR!T2557:AC2557,TIR!F2557)</f>
        <v>18.753815312321787</v>
      </c>
      <c r="F2557" s="100">
        <f>'DRE + DCF'!$AE$38*'DRE + DCF'!$AE$39*(1+G2557)/(R2557-G2557)/AC2557</f>
        <v>4.4756724974371238</v>
      </c>
      <c r="G2557" s="92">
        <f>R2557*(1-'DRE + DCF'!$AE$39)</f>
        <v>0.20736373724587417</v>
      </c>
      <c r="H2557" s="94">
        <f t="shared" si="281"/>
        <v>0.34560622874312363</v>
      </c>
      <c r="I2557" s="94">
        <f t="shared" si="282"/>
        <v>0.34560622874312363</v>
      </c>
      <c r="J2557" s="94">
        <f t="shared" si="282"/>
        <v>0.34560622874312363</v>
      </c>
      <c r="K2557" s="94">
        <f t="shared" si="282"/>
        <v>0.34560622874312363</v>
      </c>
      <c r="L2557" s="94">
        <f t="shared" si="282"/>
        <v>0.34560622874312363</v>
      </c>
      <c r="M2557" s="94">
        <f t="shared" si="282"/>
        <v>0.34560622874312363</v>
      </c>
      <c r="N2557" s="94">
        <f t="shared" si="282"/>
        <v>0.34560622874312363</v>
      </c>
      <c r="O2557" s="94">
        <f t="shared" si="282"/>
        <v>0.34560622874312363</v>
      </c>
      <c r="P2557" s="94">
        <f t="shared" si="282"/>
        <v>0.34560622874312363</v>
      </c>
      <c r="Q2557" s="94">
        <f t="shared" si="282"/>
        <v>0.34560622874312363</v>
      </c>
      <c r="R2557" s="94">
        <f t="shared" si="282"/>
        <v>0.34560622874312363</v>
      </c>
      <c r="S2557" s="93">
        <f>(1+H2557)^((5-Dashboard!$F$9)*3/12)</f>
        <v>1.0770342078132726</v>
      </c>
      <c r="T2557" s="93">
        <f t="shared" si="280"/>
        <v>1.4492639386029555</v>
      </c>
      <c r="U2557" s="93">
        <f t="shared" si="280"/>
        <v>1.9501385828769289</v>
      </c>
      <c r="V2557" s="93">
        <f t="shared" si="280"/>
        <v>2.6241186240314835</v>
      </c>
      <c r="W2557" s="93">
        <f t="shared" si="280"/>
        <v>3.5310303654575992</v>
      </c>
      <c r="X2557" s="93">
        <f t="shared" si="280"/>
        <v>4.7513764536408534</v>
      </c>
      <c r="Y2557" s="93">
        <f t="shared" si="279"/>
        <v>6.3934817511225459</v>
      </c>
      <c r="Z2557" s="93">
        <f t="shared" si="279"/>
        <v>8.6031088676659913</v>
      </c>
      <c r="AA2557" s="93">
        <f t="shared" si="279"/>
        <v>11.576396878886559</v>
      </c>
      <c r="AB2557" s="93">
        <f t="shared" si="279"/>
        <v>15.57727174663221</v>
      </c>
      <c r="AC2557" s="95">
        <f t="shared" si="279"/>
        <v>20.960873889092579</v>
      </c>
      <c r="AE2557" s="96"/>
    </row>
    <row r="2558" spans="3:31" ht="24.75" customHeight="1" x14ac:dyDescent="0.25">
      <c r="C2558" s="91">
        <f>ABS(E2558-Dashboard!$F$13)</f>
        <v>30.764836387488291</v>
      </c>
      <c r="D2558" s="92">
        <f t="shared" si="277"/>
        <v>0.34570622874312362</v>
      </c>
      <c r="E2558" s="93" cm="1">
        <f t="array" ref="E2558">SUM('DRE + DCF'!$S$41/TIR!S2558,'DRE + DCF'!$U$41:$AD$41/TIR!T2558:AC2558,TIR!F2558)</f>
        <v>18.745163612511707</v>
      </c>
      <c r="F2558" s="100">
        <f>'DRE + DCF'!$AE$38*'DRE + DCF'!$AE$39*(1+G2558)/(R2558-G2558)/AC2558</f>
        <v>4.4711931550675166</v>
      </c>
      <c r="G2558" s="92">
        <f>R2558*(1-'DRE + DCF'!$AE$39)</f>
        <v>0.20742373724587418</v>
      </c>
      <c r="H2558" s="94">
        <f t="shared" si="281"/>
        <v>0.34570622874312362</v>
      </c>
      <c r="I2558" s="94">
        <f t="shared" si="282"/>
        <v>0.34570622874312362</v>
      </c>
      <c r="J2558" s="94">
        <f t="shared" si="282"/>
        <v>0.34570622874312362</v>
      </c>
      <c r="K2558" s="94">
        <f t="shared" si="282"/>
        <v>0.34570622874312362</v>
      </c>
      <c r="L2558" s="94">
        <f t="shared" si="282"/>
        <v>0.34570622874312362</v>
      </c>
      <c r="M2558" s="94">
        <f t="shared" si="282"/>
        <v>0.34570622874312362</v>
      </c>
      <c r="N2558" s="94">
        <f t="shared" si="282"/>
        <v>0.34570622874312362</v>
      </c>
      <c r="O2558" s="94">
        <f t="shared" si="282"/>
        <v>0.34570622874312362</v>
      </c>
      <c r="P2558" s="94">
        <f t="shared" si="282"/>
        <v>0.34570622874312362</v>
      </c>
      <c r="Q2558" s="94">
        <f t="shared" si="282"/>
        <v>0.34570622874312362</v>
      </c>
      <c r="R2558" s="94">
        <f t="shared" si="282"/>
        <v>0.34570622874312362</v>
      </c>
      <c r="S2558" s="93">
        <f>(1+H2558)^((5-Dashboard!$F$9)*3/12)</f>
        <v>1.0770542174596833</v>
      </c>
      <c r="T2558" s="93">
        <f t="shared" si="280"/>
        <v>1.4493985691295466</v>
      </c>
      <c r="U2558" s="93">
        <f t="shared" si="280"/>
        <v>1.9504646824090017</v>
      </c>
      <c r="V2558" s="93">
        <f t="shared" si="280"/>
        <v>2.6247524720612723</v>
      </c>
      <c r="W2558" s="93">
        <f t="shared" si="280"/>
        <v>3.5321457505617655</v>
      </c>
      <c r="X2558" s="93">
        <f t="shared" si="280"/>
        <v>4.7532305373595234</v>
      </c>
      <c r="Y2558" s="93">
        <f t="shared" si="279"/>
        <v>6.3964519407767355</v>
      </c>
      <c r="Z2558" s="93">
        <f t="shared" si="279"/>
        <v>8.6077452185592946</v>
      </c>
      <c r="AA2558" s="93">
        <f t="shared" si="279"/>
        <v>11.583496356049082</v>
      </c>
      <c r="AB2558" s="93">
        <f t="shared" si="279"/>
        <v>15.587983196958525</v>
      </c>
      <c r="AC2558" s="95">
        <f t="shared" si="279"/>
        <v>20.976846081690237</v>
      </c>
      <c r="AE2558" s="96"/>
    </row>
    <row r="2559" spans="3:31" ht="24.75" customHeight="1" x14ac:dyDescent="0.25">
      <c r="C2559" s="91">
        <f>ABS(E2559-Dashboard!$F$13)</f>
        <v>30.773480868923311</v>
      </c>
      <c r="D2559" s="92">
        <f t="shared" si="277"/>
        <v>0.34580622874312361</v>
      </c>
      <c r="E2559" s="93" cm="1">
        <f t="array" ref="E2559">SUM('DRE + DCF'!$S$41/TIR!S2559,'DRE + DCF'!$U$41:$AD$41/TIR!T2559:AC2559,TIR!F2559)</f>
        <v>18.736519131076687</v>
      </c>
      <c r="F2559" s="100">
        <f>'DRE + DCF'!$AE$38*'DRE + DCF'!$AE$39*(1+G2559)/(R2559-G2559)/AC2559</f>
        <v>4.4667189112475301</v>
      </c>
      <c r="G2559" s="92">
        <f>R2559*(1-'DRE + DCF'!$AE$39)</f>
        <v>0.20748373724587416</v>
      </c>
      <c r="H2559" s="94">
        <f t="shared" si="281"/>
        <v>0.34580622874312361</v>
      </c>
      <c r="I2559" s="94">
        <f t="shared" si="282"/>
        <v>0.34580622874312361</v>
      </c>
      <c r="J2559" s="94">
        <f t="shared" si="282"/>
        <v>0.34580622874312361</v>
      </c>
      <c r="K2559" s="94">
        <f t="shared" si="282"/>
        <v>0.34580622874312361</v>
      </c>
      <c r="L2559" s="94">
        <f t="shared" si="282"/>
        <v>0.34580622874312361</v>
      </c>
      <c r="M2559" s="94">
        <f t="shared" si="282"/>
        <v>0.34580622874312361</v>
      </c>
      <c r="N2559" s="94">
        <f t="shared" si="282"/>
        <v>0.34580622874312361</v>
      </c>
      <c r="O2559" s="94">
        <f t="shared" si="282"/>
        <v>0.34580622874312361</v>
      </c>
      <c r="P2559" s="94">
        <f t="shared" si="282"/>
        <v>0.34580622874312361</v>
      </c>
      <c r="Q2559" s="94">
        <f t="shared" si="282"/>
        <v>0.34580622874312361</v>
      </c>
      <c r="R2559" s="94">
        <f t="shared" si="282"/>
        <v>0.34580622874312361</v>
      </c>
      <c r="S2559" s="93">
        <f>(1+H2559)^((5-Dashboard!$F$9)*3/12)</f>
        <v>1.0770742259909312</v>
      </c>
      <c r="T2559" s="93">
        <f t="shared" si="280"/>
        <v>1.449533202157274</v>
      </c>
      <c r="U2559" s="93">
        <f t="shared" si="280"/>
        <v>1.9507908122332247</v>
      </c>
      <c r="V2559" s="93">
        <f t="shared" si="280"/>
        <v>2.6253864260783311</v>
      </c>
      <c r="W2559" s="93">
        <f t="shared" si="280"/>
        <v>3.533261405073866</v>
      </c>
      <c r="X2559" s="93">
        <f t="shared" si="280"/>
        <v>4.7550852067260898</v>
      </c>
      <c r="Y2559" s="93">
        <f t="shared" si="279"/>
        <v>6.399423289416255</v>
      </c>
      <c r="Z2559" s="93">
        <f t="shared" si="279"/>
        <v>8.612383723260205</v>
      </c>
      <c r="AA2559" s="93">
        <f t="shared" si="279"/>
        <v>11.590599659089477</v>
      </c>
      <c r="AB2559" s="93">
        <f t="shared" si="279"/>
        <v>15.598701216070543</v>
      </c>
      <c r="AC2559" s="95">
        <f t="shared" si="279"/>
        <v>20.992829256890673</v>
      </c>
      <c r="AE2559" s="96"/>
    </row>
    <row r="2560" spans="3:31" ht="24.75" customHeight="1" x14ac:dyDescent="0.25">
      <c r="C2560" s="91">
        <f>ABS(E2560-Dashboard!$F$13)</f>
        <v>30.782118139972606</v>
      </c>
      <c r="D2560" s="92">
        <f t="shared" si="277"/>
        <v>0.3459062287431236</v>
      </c>
      <c r="E2560" s="93" cm="1">
        <f t="array" ref="E2560">SUM('DRE + DCF'!$S$41/TIR!S2560,'DRE + DCF'!$U$41:$AD$41/TIR!T2560:AC2560,TIR!F2560)</f>
        <v>18.727881860027392</v>
      </c>
      <c r="F2560" s="100">
        <f>'DRE + DCF'!$AE$38*'DRE + DCF'!$AE$39*(1+G2560)/(R2560-G2560)/AC2560</f>
        <v>4.4622497593902626</v>
      </c>
      <c r="G2560" s="92">
        <f>R2560*(1-'DRE + DCF'!$AE$39)</f>
        <v>0.20754373724587416</v>
      </c>
      <c r="H2560" s="94">
        <f t="shared" si="281"/>
        <v>0.3459062287431236</v>
      </c>
      <c r="I2560" s="94">
        <f t="shared" si="282"/>
        <v>0.3459062287431236</v>
      </c>
      <c r="J2560" s="94">
        <f t="shared" si="282"/>
        <v>0.3459062287431236</v>
      </c>
      <c r="K2560" s="94">
        <f t="shared" si="282"/>
        <v>0.3459062287431236</v>
      </c>
      <c r="L2560" s="94">
        <f t="shared" si="282"/>
        <v>0.3459062287431236</v>
      </c>
      <c r="M2560" s="94">
        <f t="shared" si="282"/>
        <v>0.3459062287431236</v>
      </c>
      <c r="N2560" s="94">
        <f t="shared" si="282"/>
        <v>0.3459062287431236</v>
      </c>
      <c r="O2560" s="94">
        <f t="shared" si="282"/>
        <v>0.3459062287431236</v>
      </c>
      <c r="P2560" s="94">
        <f t="shared" si="282"/>
        <v>0.3459062287431236</v>
      </c>
      <c r="Q2560" s="94">
        <f t="shared" si="282"/>
        <v>0.3459062287431236</v>
      </c>
      <c r="R2560" s="94">
        <f t="shared" si="282"/>
        <v>0.3459062287431236</v>
      </c>
      <c r="S2560" s="93">
        <f>(1+H2560)^((5-Dashboard!$F$9)*3/12)</f>
        <v>1.0770942334071609</v>
      </c>
      <c r="T2560" s="93">
        <f t="shared" si="280"/>
        <v>1.4496678376859977</v>
      </c>
      <c r="U2560" s="93">
        <f t="shared" si="280"/>
        <v>1.9511169723501598</v>
      </c>
      <c r="V2560" s="93">
        <f t="shared" si="280"/>
        <v>2.6260204860925049</v>
      </c>
      <c r="W2560" s="93">
        <f t="shared" si="280"/>
        <v>3.5343773290389477</v>
      </c>
      <c r="X2560" s="93">
        <f t="shared" si="280"/>
        <v>4.7569404618820039</v>
      </c>
      <c r="Y2560" s="93">
        <f t="shared" si="279"/>
        <v>6.4023957974071806</v>
      </c>
      <c r="Z2560" s="93">
        <f t="shared" si="279"/>
        <v>8.617024382609122</v>
      </c>
      <c r="AA2560" s="93">
        <f t="shared" si="279"/>
        <v>11.597706789784986</v>
      </c>
      <c r="AB2560" s="93">
        <f t="shared" si="279"/>
        <v>15.60942580750803</v>
      </c>
      <c r="AC2560" s="95">
        <f t="shared" si="279"/>
        <v>21.008823421428719</v>
      </c>
      <c r="AE2560" s="96"/>
    </row>
    <row r="2561" spans="3:31" ht="24.75" customHeight="1" x14ac:dyDescent="0.25">
      <c r="C2561" s="91">
        <f>ABS(E2561-Dashboard!$F$13)</f>
        <v>30.79074820861474</v>
      </c>
      <c r="D2561" s="92">
        <f t="shared" si="277"/>
        <v>0.34600622874312359</v>
      </c>
      <c r="E2561" s="93" cm="1">
        <f t="array" ref="E2561">SUM('DRE + DCF'!$S$41/TIR!S2561,'DRE + DCF'!$U$41:$AD$41/TIR!T2561:AC2561,TIR!F2561)</f>
        <v>18.719251791385258</v>
      </c>
      <c r="F2561" s="100">
        <f>'DRE + DCF'!$AE$38*'DRE + DCF'!$AE$39*(1+G2561)/(R2561-G2561)/AC2561</f>
        <v>4.4577856929184572</v>
      </c>
      <c r="G2561" s="92">
        <f>R2561*(1-'DRE + DCF'!$AE$39)</f>
        <v>0.20760373724587414</v>
      </c>
      <c r="H2561" s="94">
        <f t="shared" si="281"/>
        <v>0.34600622874312359</v>
      </c>
      <c r="I2561" s="94">
        <f t="shared" si="282"/>
        <v>0.34600622874312359</v>
      </c>
      <c r="J2561" s="94">
        <f t="shared" si="282"/>
        <v>0.34600622874312359</v>
      </c>
      <c r="K2561" s="94">
        <f t="shared" si="282"/>
        <v>0.34600622874312359</v>
      </c>
      <c r="L2561" s="94">
        <f t="shared" si="282"/>
        <v>0.34600622874312359</v>
      </c>
      <c r="M2561" s="94">
        <f t="shared" si="282"/>
        <v>0.34600622874312359</v>
      </c>
      <c r="N2561" s="94">
        <f t="shared" si="282"/>
        <v>0.34600622874312359</v>
      </c>
      <c r="O2561" s="94">
        <f t="shared" si="282"/>
        <v>0.34600622874312359</v>
      </c>
      <c r="P2561" s="94">
        <f t="shared" si="282"/>
        <v>0.34600622874312359</v>
      </c>
      <c r="Q2561" s="94">
        <f t="shared" si="282"/>
        <v>0.34600622874312359</v>
      </c>
      <c r="R2561" s="94">
        <f t="shared" si="282"/>
        <v>0.34600622874312359</v>
      </c>
      <c r="S2561" s="93">
        <f>(1+H2561)^((5-Dashboard!$F$9)*3/12)</f>
        <v>1.0771142397085181</v>
      </c>
      <c r="T2561" s="93">
        <f t="shared" si="280"/>
        <v>1.4498024757155792</v>
      </c>
      <c r="U2561" s="93">
        <f t="shared" si="280"/>
        <v>1.9514431627603708</v>
      </c>
      <c r="V2561" s="93">
        <f t="shared" si="280"/>
        <v>2.6266546521136402</v>
      </c>
      <c r="W2561" s="93">
        <f t="shared" si="280"/>
        <v>3.5354935225020623</v>
      </c>
      <c r="X2561" s="93">
        <f t="shared" si="280"/>
        <v>4.7587963029687428</v>
      </c>
      <c r="Y2561" s="93">
        <f t="shared" si="279"/>
        <v>6.4053694651156761</v>
      </c>
      <c r="Z2561" s="93">
        <f t="shared" si="279"/>
        <v>8.6216671974467101</v>
      </c>
      <c r="AA2561" s="93">
        <f t="shared" si="279"/>
        <v>11.604817749913542</v>
      </c>
      <c r="AB2561" s="93">
        <f t="shared" si="279"/>
        <v>15.620156974812387</v>
      </c>
      <c r="AC2561" s="95">
        <f t="shared" si="279"/>
        <v>21.024828582042819</v>
      </c>
      <c r="AE2561" s="96"/>
    </row>
    <row r="2562" spans="3:31" ht="24.75" customHeight="1" x14ac:dyDescent="0.25">
      <c r="C2562" s="91">
        <f>ABS(E2562-Dashboard!$F$13)</f>
        <v>30.799371082817537</v>
      </c>
      <c r="D2562" s="92">
        <f t="shared" si="277"/>
        <v>0.34610622874312358</v>
      </c>
      <c r="E2562" s="93" cm="1">
        <f t="array" ref="E2562">SUM('DRE + DCF'!$S$41/TIR!S2562,'DRE + DCF'!$U$41:$AD$41/TIR!T2562:AC2562,TIR!F2562)</f>
        <v>18.710628917182461</v>
      </c>
      <c r="F2562" s="100">
        <f>'DRE + DCF'!$AE$38*'DRE + DCF'!$AE$39*(1+G2562)/(R2562-G2562)/AC2562</f>
        <v>4.4533267052644945</v>
      </c>
      <c r="G2562" s="92">
        <f>R2562*(1-'DRE + DCF'!$AE$39)</f>
        <v>0.20766373724587414</v>
      </c>
      <c r="H2562" s="94">
        <f t="shared" si="281"/>
        <v>0.34610622874312358</v>
      </c>
      <c r="I2562" s="94">
        <f t="shared" si="282"/>
        <v>0.34610622874312358</v>
      </c>
      <c r="J2562" s="94">
        <f t="shared" si="282"/>
        <v>0.34610622874312358</v>
      </c>
      <c r="K2562" s="94">
        <f t="shared" si="282"/>
        <v>0.34610622874312358</v>
      </c>
      <c r="L2562" s="94">
        <f t="shared" si="282"/>
        <v>0.34610622874312358</v>
      </c>
      <c r="M2562" s="94">
        <f t="shared" si="282"/>
        <v>0.34610622874312358</v>
      </c>
      <c r="N2562" s="94">
        <f t="shared" si="282"/>
        <v>0.34610622874312358</v>
      </c>
      <c r="O2562" s="94">
        <f t="shared" si="282"/>
        <v>0.34610622874312358</v>
      </c>
      <c r="P2562" s="94">
        <f t="shared" si="282"/>
        <v>0.34610622874312358</v>
      </c>
      <c r="Q2562" s="94">
        <f t="shared" si="282"/>
        <v>0.34610622874312358</v>
      </c>
      <c r="R2562" s="94">
        <f t="shared" si="282"/>
        <v>0.34610622874312358</v>
      </c>
      <c r="S2562" s="93">
        <f>(1+H2562)^((5-Dashboard!$F$9)*3/12)</f>
        <v>1.0771342448951471</v>
      </c>
      <c r="T2562" s="93">
        <f t="shared" si="280"/>
        <v>1.4499371162458785</v>
      </c>
      <c r="U2562" s="93">
        <f t="shared" si="280"/>
        <v>1.9517693834644194</v>
      </c>
      <c r="V2562" s="93">
        <f t="shared" si="280"/>
        <v>2.6272889241515811</v>
      </c>
      <c r="W2562" s="93">
        <f t="shared" si="280"/>
        <v>3.5366099855082633</v>
      </c>
      <c r="X2562" s="93">
        <f t="shared" si="280"/>
        <v>4.7606527301278012</v>
      </c>
      <c r="Y2562" s="93">
        <f t="shared" si="279"/>
        <v>6.4083442929079899</v>
      </c>
      <c r="Z2562" s="93">
        <f t="shared" si="279"/>
        <v>8.626312168613893</v>
      </c>
      <c r="AA2562" s="93">
        <f t="shared" si="279"/>
        <v>11.611932541253763</v>
      </c>
      <c r="AB2562" s="93">
        <f t="shared" si="279"/>
        <v>15.630894721526658</v>
      </c>
      <c r="AC2562" s="95">
        <f t="shared" si="279"/>
        <v>21.040844745475049</v>
      </c>
      <c r="AE2562" s="96"/>
    </row>
    <row r="2563" spans="3:31" ht="24.75" customHeight="1" x14ac:dyDescent="0.25">
      <c r="C2563" s="91">
        <f>ABS(E2563-Dashboard!$F$13)</f>
        <v>30.807986770538115</v>
      </c>
      <c r="D2563" s="92">
        <f t="shared" si="277"/>
        <v>0.34620622874312357</v>
      </c>
      <c r="E2563" s="93" cm="1">
        <f t="array" ref="E2563">SUM('DRE + DCF'!$S$41/TIR!S2563,'DRE + DCF'!$U$41:$AD$41/TIR!T2563:AC2563,TIR!F2563)</f>
        <v>18.702013229461883</v>
      </c>
      <c r="F2563" s="100">
        <f>'DRE + DCF'!$AE$38*'DRE + DCF'!$AE$39*(1+G2563)/(R2563-G2563)/AC2563</f>
        <v>4.4488727898703662</v>
      </c>
      <c r="G2563" s="92">
        <f>R2563*(1-'DRE + DCF'!$AE$39)</f>
        <v>0.20772373724587415</v>
      </c>
      <c r="H2563" s="94">
        <f t="shared" si="281"/>
        <v>0.34620622874312357</v>
      </c>
      <c r="I2563" s="94">
        <f t="shared" si="282"/>
        <v>0.34620622874312357</v>
      </c>
      <c r="J2563" s="94">
        <f t="shared" si="282"/>
        <v>0.34620622874312357</v>
      </c>
      <c r="K2563" s="94">
        <f t="shared" si="282"/>
        <v>0.34620622874312357</v>
      </c>
      <c r="L2563" s="94">
        <f t="shared" si="282"/>
        <v>0.34620622874312357</v>
      </c>
      <c r="M2563" s="94">
        <f t="shared" si="282"/>
        <v>0.34620622874312357</v>
      </c>
      <c r="N2563" s="94">
        <f t="shared" si="282"/>
        <v>0.34620622874312357</v>
      </c>
      <c r="O2563" s="94">
        <f t="shared" si="282"/>
        <v>0.34620622874312357</v>
      </c>
      <c r="P2563" s="94">
        <f t="shared" si="282"/>
        <v>0.34620622874312357</v>
      </c>
      <c r="Q2563" s="94">
        <f t="shared" si="282"/>
        <v>0.34620622874312357</v>
      </c>
      <c r="R2563" s="94">
        <f t="shared" si="282"/>
        <v>0.34620622874312357</v>
      </c>
      <c r="S2563" s="93">
        <f>(1+H2563)^((5-Dashboard!$F$9)*3/12)</f>
        <v>1.077154248967193</v>
      </c>
      <c r="T2563" s="93">
        <f t="shared" si="280"/>
        <v>1.4500717592767565</v>
      </c>
      <c r="U2563" s="93">
        <f t="shared" si="280"/>
        <v>1.9520956344628688</v>
      </c>
      <c r="V2563" s="93">
        <f t="shared" si="280"/>
        <v>2.6279233022161739</v>
      </c>
      <c r="W2563" s="93">
        <f t="shared" si="280"/>
        <v>3.5377267181026113</v>
      </c>
      <c r="X2563" s="93">
        <f t="shared" si="280"/>
        <v>4.7625097435007042</v>
      </c>
      <c r="Y2563" s="93">
        <f t="shared" si="279"/>
        <v>6.4113202811504637</v>
      </c>
      <c r="Z2563" s="93">
        <f t="shared" si="279"/>
        <v>8.6309592969518683</v>
      </c>
      <c r="AA2563" s="93">
        <f t="shared" si="279"/>
        <v>11.619051165584976</v>
      </c>
      <c r="AB2563" s="93">
        <f t="shared" si="279"/>
        <v>15.641639051195545</v>
      </c>
      <c r="AC2563" s="95">
        <f t="shared" si="279"/>
        <v>21.056871918471124</v>
      </c>
      <c r="AE2563" s="96"/>
    </row>
    <row r="2564" spans="3:31" ht="24.75" customHeight="1" x14ac:dyDescent="0.25">
      <c r="C2564" s="91">
        <f>ABS(E2564-Dashboard!$F$13)</f>
        <v>30.816595279722883</v>
      </c>
      <c r="D2564" s="92">
        <f t="shared" si="277"/>
        <v>0.34630622874312356</v>
      </c>
      <c r="E2564" s="93" cm="1">
        <f t="array" ref="E2564">SUM('DRE + DCF'!$S$41/TIR!S2564,'DRE + DCF'!$U$41:$AD$41/TIR!T2564:AC2564,TIR!F2564)</f>
        <v>18.693404720277115</v>
      </c>
      <c r="F2564" s="100">
        <f>'DRE + DCF'!$AE$38*'DRE + DCF'!$AE$39*(1+G2564)/(R2564-G2564)/AC2564</f>
        <v>4.4444239401876633</v>
      </c>
      <c r="G2564" s="92">
        <f>R2564*(1-'DRE + DCF'!$AE$39)</f>
        <v>0.20778373724587412</v>
      </c>
      <c r="H2564" s="94">
        <f t="shared" si="281"/>
        <v>0.34630622874312356</v>
      </c>
      <c r="I2564" s="94">
        <f t="shared" si="282"/>
        <v>0.34630622874312356</v>
      </c>
      <c r="J2564" s="94">
        <f t="shared" si="282"/>
        <v>0.34630622874312356</v>
      </c>
      <c r="K2564" s="94">
        <f t="shared" si="282"/>
        <v>0.34630622874312356</v>
      </c>
      <c r="L2564" s="94">
        <f t="shared" si="282"/>
        <v>0.34630622874312356</v>
      </c>
      <c r="M2564" s="94">
        <f t="shared" si="282"/>
        <v>0.34630622874312356</v>
      </c>
      <c r="N2564" s="94">
        <f t="shared" si="282"/>
        <v>0.34630622874312356</v>
      </c>
      <c r="O2564" s="94">
        <f t="shared" si="282"/>
        <v>0.34630622874312356</v>
      </c>
      <c r="P2564" s="94">
        <f t="shared" si="282"/>
        <v>0.34630622874312356</v>
      </c>
      <c r="Q2564" s="94">
        <f t="shared" si="282"/>
        <v>0.34630622874312356</v>
      </c>
      <c r="R2564" s="94">
        <f t="shared" si="282"/>
        <v>0.34630622874312356</v>
      </c>
      <c r="S2564" s="93">
        <f>(1+H2564)^((5-Dashboard!$F$9)*3/12)</f>
        <v>1.0771742519248007</v>
      </c>
      <c r="T2564" s="93">
        <f t="shared" si="280"/>
        <v>1.4502064048080736</v>
      </c>
      <c r="U2564" s="93">
        <f t="shared" si="280"/>
        <v>1.9524219157562812</v>
      </c>
      <c r="V2564" s="93">
        <f t="shared" si="280"/>
        <v>2.6285577863172636</v>
      </c>
      <c r="W2564" s="93">
        <f t="shared" si="280"/>
        <v>3.5388437203301684</v>
      </c>
      <c r="X2564" s="93">
        <f t="shared" si="280"/>
        <v>4.7643673432289937</v>
      </c>
      <c r="Y2564" s="93">
        <f t="shared" si="279"/>
        <v>6.4142974302095217</v>
      </c>
      <c r="Z2564" s="93">
        <f t="shared" si="279"/>
        <v>8.6356085833020906</v>
      </c>
      <c r="AA2564" s="93">
        <f t="shared" si="279"/>
        <v>11.626173624687185</v>
      </c>
      <c r="AB2564" s="93">
        <f t="shared" si="279"/>
        <v>15.652389967365375</v>
      </c>
      <c r="AC2564" s="95">
        <f t="shared" si="279"/>
        <v>21.07291010778038</v>
      </c>
      <c r="AE2564" s="96"/>
    </row>
    <row r="2565" spans="3:31" ht="24.75" customHeight="1" x14ac:dyDescent="0.25">
      <c r="C2565" s="91">
        <f>ABS(E2565-Dashboard!$F$13)</f>
        <v>30.825196618307572</v>
      </c>
      <c r="D2565" s="92">
        <f t="shared" si="277"/>
        <v>0.34640622874312355</v>
      </c>
      <c r="E2565" s="93" cm="1">
        <f t="array" ref="E2565">SUM('DRE + DCF'!$S$41/TIR!S2565,'DRE + DCF'!$U$41:$AD$41/TIR!T2565:AC2565,TIR!F2565)</f>
        <v>18.684803381692426</v>
      </c>
      <c r="F2565" s="100">
        <f>'DRE + DCF'!$AE$38*'DRE + DCF'!$AE$39*(1+G2565)/(R2565-G2565)/AC2565</f>
        <v>4.4399801496775622</v>
      </c>
      <c r="G2565" s="92">
        <f>R2565*(1-'DRE + DCF'!$AE$39)</f>
        <v>0.20784373724587413</v>
      </c>
      <c r="H2565" s="94">
        <f t="shared" si="281"/>
        <v>0.34640622874312355</v>
      </c>
      <c r="I2565" s="94">
        <f t="shared" si="282"/>
        <v>0.34640622874312355</v>
      </c>
      <c r="J2565" s="94">
        <f t="shared" si="282"/>
        <v>0.34640622874312355</v>
      </c>
      <c r="K2565" s="94">
        <f t="shared" si="282"/>
        <v>0.34640622874312355</v>
      </c>
      <c r="L2565" s="94">
        <f t="shared" si="282"/>
        <v>0.34640622874312355</v>
      </c>
      <c r="M2565" s="94">
        <f t="shared" si="282"/>
        <v>0.34640622874312355</v>
      </c>
      <c r="N2565" s="94">
        <f t="shared" si="282"/>
        <v>0.34640622874312355</v>
      </c>
      <c r="O2565" s="94">
        <f t="shared" si="282"/>
        <v>0.34640622874312355</v>
      </c>
      <c r="P2565" s="94">
        <f t="shared" si="282"/>
        <v>0.34640622874312355</v>
      </c>
      <c r="Q2565" s="94">
        <f t="shared" si="282"/>
        <v>0.34640622874312355</v>
      </c>
      <c r="R2565" s="94">
        <f t="shared" si="282"/>
        <v>0.34640622874312355</v>
      </c>
      <c r="S2565" s="93">
        <f>(1+H2565)^((5-Dashboard!$F$9)*3/12)</f>
        <v>1.0771942537681152</v>
      </c>
      <c r="T2565" s="93">
        <f t="shared" si="280"/>
        <v>1.4503410528396912</v>
      </c>
      <c r="U2565" s="93">
        <f t="shared" si="280"/>
        <v>1.9527482273452199</v>
      </c>
      <c r="V2565" s="93">
        <f t="shared" si="280"/>
        <v>2.6291923764646974</v>
      </c>
      <c r="W2565" s="93">
        <f t="shared" si="280"/>
        <v>3.5399609922360038</v>
      </c>
      <c r="X2565" s="93">
        <f t="shared" si="280"/>
        <v>4.7662255294542435</v>
      </c>
      <c r="Y2565" s="93">
        <f t="shared" si="279"/>
        <v>6.4172757404516849</v>
      </c>
      <c r="Z2565" s="93">
        <f t="shared" si="279"/>
        <v>8.6402600285062885</v>
      </c>
      <c r="AA2565" s="93">
        <f t="shared" si="279"/>
        <v>11.633299920341106</v>
      </c>
      <c r="AB2565" s="93">
        <f t="shared" si="279"/>
        <v>15.663147473584148</v>
      </c>
      <c r="AC2565" s="95">
        <f t="shared" si="279"/>
        <v>21.088959320155816</v>
      </c>
      <c r="AE2565" s="96"/>
    </row>
    <row r="2566" spans="3:31" ht="24.75" customHeight="1" x14ac:dyDescent="0.25">
      <c r="C2566" s="91">
        <f>ABS(E2566-Dashboard!$F$13)</f>
        <v>30.833790794217251</v>
      </c>
      <c r="D2566" s="92">
        <f t="shared" si="277"/>
        <v>0.34650622874312353</v>
      </c>
      <c r="E2566" s="93" cm="1">
        <f t="array" ref="E2566">SUM('DRE + DCF'!$S$41/TIR!S2566,'DRE + DCF'!$U$41:$AD$41/TIR!T2566:AC2566,TIR!F2566)</f>
        <v>18.676209205782747</v>
      </c>
      <c r="F2566" s="100">
        <f>'DRE + DCF'!$AE$38*'DRE + DCF'!$AE$39*(1+G2566)/(R2566-G2566)/AC2566</f>
        <v>4.4355414118108065</v>
      </c>
      <c r="G2566" s="92">
        <f>R2566*(1-'DRE + DCF'!$AE$39)</f>
        <v>0.2079037372458741</v>
      </c>
      <c r="H2566" s="94">
        <f t="shared" si="281"/>
        <v>0.34650622874312353</v>
      </c>
      <c r="I2566" s="94">
        <f t="shared" si="282"/>
        <v>0.34650622874312353</v>
      </c>
      <c r="J2566" s="94">
        <f t="shared" si="282"/>
        <v>0.34650622874312353</v>
      </c>
      <c r="K2566" s="94">
        <f t="shared" si="282"/>
        <v>0.34650622874312353</v>
      </c>
      <c r="L2566" s="94">
        <f t="shared" si="282"/>
        <v>0.34650622874312353</v>
      </c>
      <c r="M2566" s="94">
        <f t="shared" si="282"/>
        <v>0.34650622874312353</v>
      </c>
      <c r="N2566" s="94">
        <f t="shared" si="282"/>
        <v>0.34650622874312353</v>
      </c>
      <c r="O2566" s="94">
        <f t="shared" si="282"/>
        <v>0.34650622874312353</v>
      </c>
      <c r="P2566" s="94">
        <f t="shared" si="282"/>
        <v>0.34650622874312353</v>
      </c>
      <c r="Q2566" s="94">
        <f t="shared" si="282"/>
        <v>0.34650622874312353</v>
      </c>
      <c r="R2566" s="94">
        <f t="shared" si="282"/>
        <v>0.34650622874312353</v>
      </c>
      <c r="S2566" s="93">
        <f>(1+H2566)^((5-Dashboard!$F$9)*3/12)</f>
        <v>1.0772142544972811</v>
      </c>
      <c r="T2566" s="93">
        <f t="shared" si="280"/>
        <v>1.4504757033714692</v>
      </c>
      <c r="U2566" s="93">
        <f t="shared" si="280"/>
        <v>1.9530745692302465</v>
      </c>
      <c r="V2566" s="93">
        <f t="shared" si="280"/>
        <v>2.6298270726683195</v>
      </c>
      <c r="W2566" s="93">
        <f t="shared" si="280"/>
        <v>3.5410785338651873</v>
      </c>
      <c r="X2566" s="93">
        <f t="shared" si="280"/>
        <v>4.7680843023180426</v>
      </c>
      <c r="Y2566" s="93">
        <f t="shared" si="279"/>
        <v>6.4202552122435552</v>
      </c>
      <c r="Z2566" s="93">
        <f t="shared" si="279"/>
        <v>8.6449136334064516</v>
      </c>
      <c r="AA2566" s="93">
        <f t="shared" si="279"/>
        <v>11.640430054328135</v>
      </c>
      <c r="AB2566" s="93">
        <f t="shared" si="279"/>
        <v>15.67391157340149</v>
      </c>
      <c r="AC2566" s="95">
        <f t="shared" si="279"/>
        <v>21.105019562354038</v>
      </c>
      <c r="AE2566" s="96"/>
    </row>
    <row r="2567" spans="3:31" ht="24.75" customHeight="1" x14ac:dyDescent="0.25">
      <c r="C2567" s="91">
        <f>ABS(E2567-Dashboard!$F$13)</f>
        <v>30.842377815366326</v>
      </c>
      <c r="D2567" s="92">
        <f t="shared" si="277"/>
        <v>0.34660622874312352</v>
      </c>
      <c r="E2567" s="93" cm="1">
        <f t="array" ref="E2567">SUM('DRE + DCF'!$S$41/TIR!S2567,'DRE + DCF'!$U$41:$AD$41/TIR!T2567:AC2567,TIR!F2567)</f>
        <v>18.667622184633672</v>
      </c>
      <c r="F2567" s="100">
        <f>'DRE + DCF'!$AE$38*'DRE + DCF'!$AE$39*(1+G2567)/(R2567-G2567)/AC2567</f>
        <v>4.4311077200676934</v>
      </c>
      <c r="G2567" s="92">
        <f>R2567*(1-'DRE + DCF'!$AE$39)</f>
        <v>0.20796373724587411</v>
      </c>
      <c r="H2567" s="94">
        <f t="shared" si="281"/>
        <v>0.34660622874312352</v>
      </c>
      <c r="I2567" s="94">
        <f t="shared" si="282"/>
        <v>0.34660622874312352</v>
      </c>
      <c r="J2567" s="94">
        <f t="shared" si="282"/>
        <v>0.34660622874312352</v>
      </c>
      <c r="K2567" s="94">
        <f t="shared" si="282"/>
        <v>0.34660622874312352</v>
      </c>
      <c r="L2567" s="94">
        <f t="shared" si="282"/>
        <v>0.34660622874312352</v>
      </c>
      <c r="M2567" s="94">
        <f t="shared" si="282"/>
        <v>0.34660622874312352</v>
      </c>
      <c r="N2567" s="94">
        <f t="shared" si="282"/>
        <v>0.34660622874312352</v>
      </c>
      <c r="O2567" s="94">
        <f t="shared" si="282"/>
        <v>0.34660622874312352</v>
      </c>
      <c r="P2567" s="94">
        <f t="shared" si="282"/>
        <v>0.34660622874312352</v>
      </c>
      <c r="Q2567" s="94">
        <f t="shared" si="282"/>
        <v>0.34660622874312352</v>
      </c>
      <c r="R2567" s="94">
        <f t="shared" si="282"/>
        <v>0.34660622874312352</v>
      </c>
      <c r="S2567" s="93">
        <f>(1+H2567)^((5-Dashboard!$F$9)*3/12)</f>
        <v>1.0772342541124433</v>
      </c>
      <c r="T2567" s="93">
        <f t="shared" si="280"/>
        <v>1.4506103564032689</v>
      </c>
      <c r="U2567" s="93">
        <f t="shared" si="280"/>
        <v>1.9534009414119242</v>
      </c>
      <c r="V2567" s="93">
        <f t="shared" si="280"/>
        <v>2.6304618749379785</v>
      </c>
      <c r="W2567" s="93">
        <f t="shared" si="280"/>
        <v>3.5421963452627971</v>
      </c>
      <c r="X2567" s="93">
        <f t="shared" si="280"/>
        <v>4.7699436619620101</v>
      </c>
      <c r="Y2567" s="93">
        <f t="shared" si="279"/>
        <v>6.4232358459518268</v>
      </c>
      <c r="Z2567" s="93">
        <f t="shared" si="279"/>
        <v>8.6495693988448359</v>
      </c>
      <c r="AA2567" s="93">
        <f t="shared" si="279"/>
        <v>11.64756402843037</v>
      </c>
      <c r="AB2567" s="93">
        <f t="shared" si="279"/>
        <v>15.684682270368684</v>
      </c>
      <c r="AC2567" s="95">
        <f t="shared" si="279"/>
        <v>21.121090841135306</v>
      </c>
      <c r="AE2567" s="96"/>
    </row>
    <row r="2568" spans="3:31" ht="24.75" customHeight="1" x14ac:dyDescent="0.25">
      <c r="C2568" s="91">
        <f>ABS(E2568-Dashboard!$F$13)</f>
        <v>30.850957689658578</v>
      </c>
      <c r="D2568" s="92">
        <f t="shared" si="277"/>
        <v>0.34670622874312351</v>
      </c>
      <c r="E2568" s="93" cm="1">
        <f t="array" ref="E2568">SUM('DRE + DCF'!$S$41/TIR!S2568,'DRE + DCF'!$U$41:$AD$41/TIR!T2568:AC2568,TIR!F2568)</f>
        <v>18.65904231034142</v>
      </c>
      <c r="F2568" s="100">
        <f>'DRE + DCF'!$AE$38*'DRE + DCF'!$AE$39*(1+G2568)/(R2568-G2568)/AC2568</f>
        <v>4.4266790679380552</v>
      </c>
      <c r="G2568" s="92">
        <f>R2568*(1-'DRE + DCF'!$AE$39)</f>
        <v>0.20802373724587411</v>
      </c>
      <c r="H2568" s="94">
        <f t="shared" si="281"/>
        <v>0.34670622874312351</v>
      </c>
      <c r="I2568" s="94">
        <f t="shared" si="282"/>
        <v>0.34670622874312351</v>
      </c>
      <c r="J2568" s="94">
        <f t="shared" si="282"/>
        <v>0.34670622874312351</v>
      </c>
      <c r="K2568" s="94">
        <f t="shared" si="282"/>
        <v>0.34670622874312351</v>
      </c>
      <c r="L2568" s="94">
        <f t="shared" si="282"/>
        <v>0.34670622874312351</v>
      </c>
      <c r="M2568" s="94">
        <f t="shared" si="282"/>
        <v>0.34670622874312351</v>
      </c>
      <c r="N2568" s="94">
        <f t="shared" si="282"/>
        <v>0.34670622874312351</v>
      </c>
      <c r="O2568" s="94">
        <f t="shared" si="282"/>
        <v>0.34670622874312351</v>
      </c>
      <c r="P2568" s="94">
        <f t="shared" si="282"/>
        <v>0.34670622874312351</v>
      </c>
      <c r="Q2568" s="94">
        <f t="shared" si="282"/>
        <v>0.34670622874312351</v>
      </c>
      <c r="R2568" s="94">
        <f t="shared" si="282"/>
        <v>0.34670622874312351</v>
      </c>
      <c r="S2568" s="93">
        <f>(1+H2568)^((5-Dashboard!$F$9)*3/12)</f>
        <v>1.0772542526137467</v>
      </c>
      <c r="T2568" s="93">
        <f t="shared" si="280"/>
        <v>1.450745011934951</v>
      </c>
      <c r="U2568" s="93">
        <f t="shared" si="280"/>
        <v>1.9537273438908156</v>
      </c>
      <c r="V2568" s="93">
        <f t="shared" si="280"/>
        <v>2.6310967832835197</v>
      </c>
      <c r="W2568" s="93">
        <f t="shared" si="280"/>
        <v>3.5433144264739123</v>
      </c>
      <c r="X2568" s="93">
        <f t="shared" si="280"/>
        <v>4.7718036085277857</v>
      </c>
      <c r="Y2568" s="93">
        <f t="shared" si="279"/>
        <v>6.4262176419432828</v>
      </c>
      <c r="Z2568" s="93">
        <f t="shared" si="279"/>
        <v>8.6542273256639657</v>
      </c>
      <c r="AA2568" s="93">
        <f t="shared" si="279"/>
        <v>11.654701844430607</v>
      </c>
      <c r="AB2568" s="93">
        <f t="shared" si="279"/>
        <v>15.695459568038668</v>
      </c>
      <c r="AC2568" s="95">
        <f t="shared" si="279"/>
        <v>21.13717316326353</v>
      </c>
      <c r="AE2568" s="96"/>
    </row>
    <row r="2569" spans="3:31" ht="24.75" customHeight="1" x14ac:dyDescent="0.25">
      <c r="C2569" s="91">
        <f>ABS(E2569-Dashboard!$F$13)</f>
        <v>30.85953042498717</v>
      </c>
      <c r="D2569" s="92">
        <f t="shared" si="277"/>
        <v>0.3468062287431235</v>
      </c>
      <c r="E2569" s="93" cm="1">
        <f t="array" ref="E2569">SUM('DRE + DCF'!$S$41/TIR!S2569,'DRE + DCF'!$U$41:$AD$41/TIR!T2569:AC2569,TIR!F2569)</f>
        <v>18.650469575012828</v>
      </c>
      <c r="F2569" s="100">
        <f>'DRE + DCF'!$AE$38*'DRE + DCF'!$AE$39*(1+G2569)/(R2569-G2569)/AC2569</f>
        <v>4.4222554489212422</v>
      </c>
      <c r="G2569" s="92">
        <f>R2569*(1-'DRE + DCF'!$AE$39)</f>
        <v>0.20808373724587409</v>
      </c>
      <c r="H2569" s="94">
        <f t="shared" si="281"/>
        <v>0.3468062287431235</v>
      </c>
      <c r="I2569" s="94">
        <f t="shared" si="282"/>
        <v>0.3468062287431235</v>
      </c>
      <c r="J2569" s="94">
        <f t="shared" si="282"/>
        <v>0.3468062287431235</v>
      </c>
      <c r="K2569" s="94">
        <f t="shared" si="282"/>
        <v>0.3468062287431235</v>
      </c>
      <c r="L2569" s="94">
        <f t="shared" si="282"/>
        <v>0.3468062287431235</v>
      </c>
      <c r="M2569" s="94">
        <f t="shared" si="282"/>
        <v>0.3468062287431235</v>
      </c>
      <c r="N2569" s="94">
        <f t="shared" si="282"/>
        <v>0.3468062287431235</v>
      </c>
      <c r="O2569" s="94">
        <f t="shared" si="282"/>
        <v>0.3468062287431235</v>
      </c>
      <c r="P2569" s="94">
        <f t="shared" si="282"/>
        <v>0.3468062287431235</v>
      </c>
      <c r="Q2569" s="94">
        <f t="shared" si="282"/>
        <v>0.3468062287431235</v>
      </c>
      <c r="R2569" s="94">
        <f t="shared" si="282"/>
        <v>0.3468062287431235</v>
      </c>
      <c r="S2569" s="93">
        <f>(1+H2569)^((5-Dashboard!$F$9)*3/12)</f>
        <v>1.0772742500013359</v>
      </c>
      <c r="T2569" s="93">
        <f t="shared" si="280"/>
        <v>1.450879669966376</v>
      </c>
      <c r="U2569" s="93">
        <f t="shared" si="280"/>
        <v>1.9540537766674824</v>
      </c>
      <c r="V2569" s="93">
        <f t="shared" si="280"/>
        <v>2.6317317977147896</v>
      </c>
      <c r="W2569" s="93">
        <f t="shared" si="280"/>
        <v>3.5444327775436166</v>
      </c>
      <c r="X2569" s="93">
        <f t="shared" si="280"/>
        <v>4.7736641421570329</v>
      </c>
      <c r="Y2569" s="93">
        <f t="shared" si="279"/>
        <v>6.4292006005847915</v>
      </c>
      <c r="Z2569" s="93">
        <f t="shared" si="279"/>
        <v>8.6588874147066281</v>
      </c>
      <c r="AA2569" s="93">
        <f t="shared" si="279"/>
        <v>11.661843504112328</v>
      </c>
      <c r="AB2569" s="93">
        <f t="shared" si="279"/>
        <v>15.706243469966017</v>
      </c>
      <c r="AC2569" s="95">
        <f t="shared" si="279"/>
        <v>21.153266535506241</v>
      </c>
      <c r="AE2569" s="96"/>
    </row>
    <row r="2570" spans="3:31" ht="24.75" customHeight="1" x14ac:dyDescent="0.25">
      <c r="C2570" s="91">
        <f>ABS(E2570-Dashboard!$F$13)</f>
        <v>30.868096029234664</v>
      </c>
      <c r="D2570" s="92">
        <f t="shared" si="277"/>
        <v>0.34690622874312349</v>
      </c>
      <c r="E2570" s="93" cm="1">
        <f t="array" ref="E2570">SUM('DRE + DCF'!$S$41/TIR!S2570,'DRE + DCF'!$U$41:$AD$41/TIR!T2570:AC2570,TIR!F2570)</f>
        <v>18.641903970765334</v>
      </c>
      <c r="F2570" s="100">
        <f>'DRE + DCF'!$AE$38*'DRE + DCF'!$AE$39*(1+G2570)/(R2570-G2570)/AC2570</f>
        <v>4.4178368565261144</v>
      </c>
      <c r="G2570" s="92">
        <f>R2570*(1-'DRE + DCF'!$AE$39)</f>
        <v>0.20814373724587409</v>
      </c>
      <c r="H2570" s="94">
        <f t="shared" si="281"/>
        <v>0.34690622874312349</v>
      </c>
      <c r="I2570" s="94">
        <f t="shared" si="282"/>
        <v>0.34690622874312349</v>
      </c>
      <c r="J2570" s="94">
        <f t="shared" si="282"/>
        <v>0.34690622874312349</v>
      </c>
      <c r="K2570" s="94">
        <f t="shared" si="282"/>
        <v>0.34690622874312349</v>
      </c>
      <c r="L2570" s="94">
        <f t="shared" si="282"/>
        <v>0.34690622874312349</v>
      </c>
      <c r="M2570" s="94">
        <f t="shared" si="282"/>
        <v>0.34690622874312349</v>
      </c>
      <c r="N2570" s="94">
        <f t="shared" si="282"/>
        <v>0.34690622874312349</v>
      </c>
      <c r="O2570" s="94">
        <f t="shared" si="282"/>
        <v>0.34690622874312349</v>
      </c>
      <c r="P2570" s="94">
        <f t="shared" si="282"/>
        <v>0.34690622874312349</v>
      </c>
      <c r="Q2570" s="94">
        <f t="shared" si="282"/>
        <v>0.34690622874312349</v>
      </c>
      <c r="R2570" s="94">
        <f t="shared" si="282"/>
        <v>0.34690622874312349</v>
      </c>
      <c r="S2570" s="93">
        <f>(1+H2570)^((5-Dashboard!$F$9)*3/12)</f>
        <v>1.0772942462753556</v>
      </c>
      <c r="T2570" s="93">
        <f t="shared" si="280"/>
        <v>1.451014330497405</v>
      </c>
      <c r="U2570" s="93">
        <f t="shared" si="280"/>
        <v>1.9543802397424881</v>
      </c>
      <c r="V2570" s="93">
        <f t="shared" si="280"/>
        <v>2.6323669182416363</v>
      </c>
      <c r="W2570" s="93">
        <f t="shared" si="280"/>
        <v>3.5455513985170004</v>
      </c>
      <c r="X2570" s="93">
        <f t="shared" si="280"/>
        <v>4.7755252629914402</v>
      </c>
      <c r="Y2570" s="93">
        <f t="shared" si="279"/>
        <v>6.4321847222433135</v>
      </c>
      <c r="Z2570" s="93">
        <f t="shared" si="279"/>
        <v>8.6635496668158769</v>
      </c>
      <c r="AA2570" s="93">
        <f t="shared" si="279"/>
        <v>11.668989009259716</v>
      </c>
      <c r="AB2570" s="93">
        <f t="shared" si="279"/>
        <v>15.717033979706962</v>
      </c>
      <c r="AC2570" s="95">
        <f t="shared" si="279"/>
        <v>21.169370964634631</v>
      </c>
      <c r="AE2570" s="96"/>
    </row>
    <row r="2571" spans="3:31" ht="24.75" customHeight="1" x14ac:dyDescent="0.25">
      <c r="C2571" s="91">
        <f>ABS(E2571-Dashboard!$F$13)</f>
        <v>30.876654510273028</v>
      </c>
      <c r="D2571" s="92">
        <f t="shared" si="277"/>
        <v>0.34700622874312348</v>
      </c>
      <c r="E2571" s="93" cm="1">
        <f t="array" ref="E2571">SUM('DRE + DCF'!$S$41/TIR!S2571,'DRE + DCF'!$U$41:$AD$41/TIR!T2571:AC2571,TIR!F2571)</f>
        <v>18.63334548972697</v>
      </c>
      <c r="F2571" s="100">
        <f>'DRE + DCF'!$AE$38*'DRE + DCF'!$AE$39*(1+G2571)/(R2571-G2571)/AC2571</f>
        <v>4.4134232842710182</v>
      </c>
      <c r="G2571" s="92">
        <f>R2571*(1-'DRE + DCF'!$AE$39)</f>
        <v>0.20820373724587407</v>
      </c>
      <c r="H2571" s="94">
        <f t="shared" si="281"/>
        <v>0.34700622874312348</v>
      </c>
      <c r="I2571" s="94">
        <f t="shared" si="282"/>
        <v>0.34700622874312348</v>
      </c>
      <c r="J2571" s="94">
        <f t="shared" si="282"/>
        <v>0.34700622874312348</v>
      </c>
      <c r="K2571" s="94">
        <f t="shared" si="282"/>
        <v>0.34700622874312348</v>
      </c>
      <c r="L2571" s="94">
        <f t="shared" si="282"/>
        <v>0.34700622874312348</v>
      </c>
      <c r="M2571" s="94">
        <f t="shared" si="282"/>
        <v>0.34700622874312348</v>
      </c>
      <c r="N2571" s="94">
        <f t="shared" si="282"/>
        <v>0.34700622874312348</v>
      </c>
      <c r="O2571" s="94">
        <f t="shared" si="282"/>
        <v>0.34700622874312348</v>
      </c>
      <c r="P2571" s="94">
        <f t="shared" si="282"/>
        <v>0.34700622874312348</v>
      </c>
      <c r="Q2571" s="94">
        <f t="shared" si="282"/>
        <v>0.34700622874312348</v>
      </c>
      <c r="R2571" s="94">
        <f t="shared" si="282"/>
        <v>0.34700622874312348</v>
      </c>
      <c r="S2571" s="93">
        <f>(1+H2571)^((5-Dashboard!$F$9)*3/12)</f>
        <v>1.0773142414359504</v>
      </c>
      <c r="T2571" s="93">
        <f t="shared" si="280"/>
        <v>1.4511489935278985</v>
      </c>
      <c r="U2571" s="93">
        <f t="shared" si="280"/>
        <v>1.9547067331163939</v>
      </c>
      <c r="V2571" s="93">
        <f t="shared" si="280"/>
        <v>2.6330021448739047</v>
      </c>
      <c r="W2571" s="93">
        <f t="shared" si="280"/>
        <v>3.5466702894391537</v>
      </c>
      <c r="X2571" s="93">
        <f t="shared" si="280"/>
        <v>4.7773869711727164</v>
      </c>
      <c r="Y2571" s="93">
        <f t="shared" si="279"/>
        <v>6.4351700072858939</v>
      </c>
      <c r="Z2571" s="93">
        <f t="shared" si="279"/>
        <v>8.6682140828350303</v>
      </c>
      <c r="AA2571" s="93">
        <f t="shared" si="279"/>
        <v>11.676138361657648</v>
      </c>
      <c r="AB2571" s="93">
        <f t="shared" si="279"/>
        <v>15.72783110081938</v>
      </c>
      <c r="AC2571" s="95">
        <f t="shared" si="279"/>
        <v>21.185486457423522</v>
      </c>
      <c r="AE2571" s="96"/>
    </row>
    <row r="2572" spans="3:31" ht="24.75" customHeight="1" x14ac:dyDescent="0.25">
      <c r="C2572" s="91">
        <f>ABS(E2572-Dashboard!$F$13)</f>
        <v>30.885205875963692</v>
      </c>
      <c r="D2572" s="92">
        <f t="shared" si="277"/>
        <v>0.34710622874312347</v>
      </c>
      <c r="E2572" s="93" cm="1">
        <f t="array" ref="E2572">SUM('DRE + DCF'!$S$41/TIR!S2572,'DRE + DCF'!$U$41:$AD$41/TIR!T2572:AC2572,TIR!F2572)</f>
        <v>18.624794124036306</v>
      </c>
      <c r="F2572" s="100">
        <f>'DRE + DCF'!$AE$38*'DRE + DCF'!$AE$39*(1+G2572)/(R2572-G2572)/AC2572</f>
        <v>4.4090147256837744</v>
      </c>
      <c r="G2572" s="92">
        <f>R2572*(1-'DRE + DCF'!$AE$39)</f>
        <v>0.20826373724587408</v>
      </c>
      <c r="H2572" s="94">
        <f t="shared" si="281"/>
        <v>0.34710622874312347</v>
      </c>
      <c r="I2572" s="94">
        <f t="shared" si="282"/>
        <v>0.34710622874312347</v>
      </c>
      <c r="J2572" s="94">
        <f t="shared" si="282"/>
        <v>0.34710622874312347</v>
      </c>
      <c r="K2572" s="94">
        <f t="shared" si="282"/>
        <v>0.34710622874312347</v>
      </c>
      <c r="L2572" s="94">
        <f t="shared" si="282"/>
        <v>0.34710622874312347</v>
      </c>
      <c r="M2572" s="94">
        <f t="shared" si="282"/>
        <v>0.34710622874312347</v>
      </c>
      <c r="N2572" s="94">
        <f t="shared" si="282"/>
        <v>0.34710622874312347</v>
      </c>
      <c r="O2572" s="94">
        <f t="shared" si="282"/>
        <v>0.34710622874312347</v>
      </c>
      <c r="P2572" s="94">
        <f t="shared" si="282"/>
        <v>0.34710622874312347</v>
      </c>
      <c r="Q2572" s="94">
        <f t="shared" si="282"/>
        <v>0.34710622874312347</v>
      </c>
      <c r="R2572" s="94">
        <f t="shared" si="282"/>
        <v>0.34710622874312347</v>
      </c>
      <c r="S2572" s="93">
        <f>(1+H2572)^((5-Dashboard!$F$9)*3/12)</f>
        <v>1.0773342354832651</v>
      </c>
      <c r="T2572" s="93">
        <f t="shared" si="280"/>
        <v>1.4512836590577174</v>
      </c>
      <c r="U2572" s="93">
        <f t="shared" si="280"/>
        <v>1.9550332567897626</v>
      </c>
      <c r="V2572" s="93">
        <f t="shared" si="280"/>
        <v>2.6336374776214435</v>
      </c>
      <c r="W2572" s="93">
        <f t="shared" si="280"/>
        <v>3.5477894503551748</v>
      </c>
      <c r="X2572" s="93">
        <f t="shared" si="280"/>
        <v>4.7792492668425988</v>
      </c>
      <c r="Y2572" s="93">
        <f t="shared" si="279"/>
        <v>6.4381564560796711</v>
      </c>
      <c r="Z2572" s="93">
        <f t="shared" si="279"/>
        <v>8.6728806636076783</v>
      </c>
      <c r="AA2572" s="93">
        <f t="shared" si="279"/>
        <v>11.683291563091698</v>
      </c>
      <c r="AB2572" s="93">
        <f t="shared" si="279"/>
        <v>15.73863483686281</v>
      </c>
      <c r="AC2572" s="95">
        <f t="shared" si="279"/>
        <v>21.201613020651404</v>
      </c>
      <c r="AE2572" s="96"/>
    </row>
    <row r="2573" spans="3:31" ht="24.75" customHeight="1" x14ac:dyDescent="0.25">
      <c r="C2573" s="91">
        <f>ABS(E2573-Dashboard!$F$13)</f>
        <v>30.893750134157507</v>
      </c>
      <c r="D2573" s="92">
        <f t="shared" si="277"/>
        <v>0.34720622874312346</v>
      </c>
      <c r="E2573" s="93" cm="1">
        <f t="array" ref="E2573">SUM('DRE + DCF'!$S$41/TIR!S2573,'DRE + DCF'!$U$41:$AD$41/TIR!T2573:AC2573,TIR!F2573)</f>
        <v>18.616249865842491</v>
      </c>
      <c r="F2573" s="100">
        <f>'DRE + DCF'!$AE$38*'DRE + DCF'!$AE$39*(1+G2573)/(R2573-G2573)/AC2573</f>
        <v>4.4046111743016585</v>
      </c>
      <c r="G2573" s="92">
        <f>R2573*(1-'DRE + DCF'!$AE$39)</f>
        <v>0.20832373724587408</v>
      </c>
      <c r="H2573" s="94">
        <f t="shared" si="281"/>
        <v>0.34720622874312346</v>
      </c>
      <c r="I2573" s="94">
        <f t="shared" si="282"/>
        <v>0.34720622874312346</v>
      </c>
      <c r="J2573" s="94">
        <f t="shared" si="282"/>
        <v>0.34720622874312346</v>
      </c>
      <c r="K2573" s="94">
        <f t="shared" si="282"/>
        <v>0.34720622874312346</v>
      </c>
      <c r="L2573" s="94">
        <f t="shared" si="282"/>
        <v>0.34720622874312346</v>
      </c>
      <c r="M2573" s="94">
        <f t="shared" si="282"/>
        <v>0.34720622874312346</v>
      </c>
      <c r="N2573" s="94">
        <f t="shared" si="282"/>
        <v>0.34720622874312346</v>
      </c>
      <c r="O2573" s="94">
        <f t="shared" si="282"/>
        <v>0.34720622874312346</v>
      </c>
      <c r="P2573" s="94">
        <f t="shared" si="282"/>
        <v>0.34720622874312346</v>
      </c>
      <c r="Q2573" s="94">
        <f t="shared" si="282"/>
        <v>0.34720622874312346</v>
      </c>
      <c r="R2573" s="94">
        <f t="shared" si="282"/>
        <v>0.34720622874312346</v>
      </c>
      <c r="S2573" s="93">
        <f>(1+H2573)^((5-Dashboard!$F$9)*3/12)</f>
        <v>1.0773542284174444</v>
      </c>
      <c r="T2573" s="93">
        <f t="shared" si="280"/>
        <v>1.4514183270867229</v>
      </c>
      <c r="U2573" s="93">
        <f t="shared" si="280"/>
        <v>1.9553598107631571</v>
      </c>
      <c r="V2573" s="93">
        <f t="shared" si="280"/>
        <v>2.6342729164941003</v>
      </c>
      <c r="W2573" s="93">
        <f t="shared" si="280"/>
        <v>3.5489088813101657</v>
      </c>
      <c r="X2573" s="93">
        <f t="shared" si="280"/>
        <v>4.7811121501428451</v>
      </c>
      <c r="Y2573" s="93">
        <f t="shared" si="279"/>
        <v>6.4411440689918686</v>
      </c>
      <c r="Z2573" s="93">
        <f t="shared" si="279"/>
        <v>8.6775494099776722</v>
      </c>
      <c r="AA2573" s="93">
        <f t="shared" si="279"/>
        <v>11.690448615348135</v>
      </c>
      <c r="AB2573" s="93">
        <f t="shared" si="279"/>
        <v>15.749445191398431</v>
      </c>
      <c r="AC2573" s="95">
        <f t="shared" si="279"/>
        <v>21.2177506611004</v>
      </c>
      <c r="AE2573" s="96"/>
    </row>
    <row r="2574" spans="3:31" ht="24.75" customHeight="1" x14ac:dyDescent="0.25">
      <c r="C2574" s="91">
        <f>ABS(E2574-Dashboard!$F$13)</f>
        <v>30.902287292694815</v>
      </c>
      <c r="D2574" s="92">
        <f t="shared" si="277"/>
        <v>0.34730622874312345</v>
      </c>
      <c r="E2574" s="93" cm="1">
        <f t="array" ref="E2574">SUM('DRE + DCF'!$S$41/TIR!S2574,'DRE + DCF'!$U$41:$AD$41/TIR!T2574:AC2574,TIR!F2574)</f>
        <v>18.607712707305183</v>
      </c>
      <c r="F2574" s="100">
        <f>'DRE + DCF'!$AE$38*'DRE + DCF'!$AE$39*(1+G2574)/(R2574-G2574)/AC2574</f>
        <v>4.4002126236713854</v>
      </c>
      <c r="G2574" s="92">
        <f>R2574*(1-'DRE + DCF'!$AE$39)</f>
        <v>0.20838373724587406</v>
      </c>
      <c r="H2574" s="94">
        <f t="shared" si="281"/>
        <v>0.34730622874312345</v>
      </c>
      <c r="I2574" s="94">
        <f t="shared" si="282"/>
        <v>0.34730622874312345</v>
      </c>
      <c r="J2574" s="94">
        <f t="shared" si="282"/>
        <v>0.34730622874312345</v>
      </c>
      <c r="K2574" s="94">
        <f t="shared" si="282"/>
        <v>0.34730622874312345</v>
      </c>
      <c r="L2574" s="94">
        <f t="shared" si="282"/>
        <v>0.34730622874312345</v>
      </c>
      <c r="M2574" s="94">
        <f t="shared" si="282"/>
        <v>0.34730622874312345</v>
      </c>
      <c r="N2574" s="94">
        <f t="shared" si="282"/>
        <v>0.34730622874312345</v>
      </c>
      <c r="O2574" s="94">
        <f t="shared" si="282"/>
        <v>0.34730622874312345</v>
      </c>
      <c r="P2574" s="94">
        <f t="shared" si="282"/>
        <v>0.34730622874312345</v>
      </c>
      <c r="Q2574" s="94">
        <f t="shared" si="282"/>
        <v>0.34730622874312345</v>
      </c>
      <c r="R2574" s="94">
        <f t="shared" si="282"/>
        <v>0.34730622874312345</v>
      </c>
      <c r="S2574" s="93">
        <f>(1+H2574)^((5-Dashboard!$F$9)*3/12)</f>
        <v>1.0773742202386327</v>
      </c>
      <c r="T2574" s="93">
        <f t="shared" si="280"/>
        <v>1.4515529976147756</v>
      </c>
      <c r="U2574" s="93">
        <f t="shared" si="280"/>
        <v>1.9556863950371395</v>
      </c>
      <c r="V2574" s="93">
        <f t="shared" si="280"/>
        <v>2.6349084615017229</v>
      </c>
      <c r="W2574" s="93">
        <f t="shared" si="280"/>
        <v>3.5500285823492317</v>
      </c>
      <c r="X2574" s="93">
        <f t="shared" si="280"/>
        <v>4.7829756212152406</v>
      </c>
      <c r="Y2574" s="93">
        <f t="shared" si="279"/>
        <v>6.4441328463898042</v>
      </c>
      <c r="Z2574" s="93">
        <f t="shared" si="279"/>
        <v>8.6822203227891368</v>
      </c>
      <c r="AA2574" s="93">
        <f t="shared" si="279"/>
        <v>11.697609520213936</v>
      </c>
      <c r="AB2574" s="93">
        <f t="shared" si="279"/>
        <v>15.760262167989096</v>
      </c>
      <c r="AC2574" s="95">
        <f t="shared" si="279"/>
        <v>21.23389938555631</v>
      </c>
      <c r="AE2574" s="96"/>
    </row>
    <row r="2575" spans="3:31" ht="24.75" customHeight="1" x14ac:dyDescent="0.25">
      <c r="C2575" s="91">
        <f>ABS(E2575-Dashboard!$F$13)</f>
        <v>30.910817359405407</v>
      </c>
      <c r="D2575" s="92">
        <f t="shared" ref="D2575:D2638" si="283">D2574+0.0001</f>
        <v>0.34740622874312344</v>
      </c>
      <c r="E2575" s="93" cm="1">
        <f t="array" ref="E2575">SUM('DRE + DCF'!$S$41/TIR!S2575,'DRE + DCF'!$U$41:$AD$41/TIR!T2575:AC2575,TIR!F2575)</f>
        <v>18.599182640594591</v>
      </c>
      <c r="F2575" s="100">
        <f>'DRE + DCF'!$AE$38*'DRE + DCF'!$AE$39*(1+G2575)/(R2575-G2575)/AC2575</f>
        <v>4.3958190673491107</v>
      </c>
      <c r="G2575" s="92">
        <f>R2575*(1-'DRE + DCF'!$AE$39)</f>
        <v>0.20844373724587406</v>
      </c>
      <c r="H2575" s="94">
        <f t="shared" si="281"/>
        <v>0.34740622874312344</v>
      </c>
      <c r="I2575" s="94">
        <f t="shared" si="282"/>
        <v>0.34740622874312344</v>
      </c>
      <c r="J2575" s="94">
        <f t="shared" si="282"/>
        <v>0.34740622874312344</v>
      </c>
      <c r="K2575" s="94">
        <f t="shared" si="282"/>
        <v>0.34740622874312344</v>
      </c>
      <c r="L2575" s="94">
        <f t="shared" ref="I2575:R2600" si="284">$D2575</f>
        <v>0.34740622874312344</v>
      </c>
      <c r="M2575" s="94">
        <f t="shared" si="284"/>
        <v>0.34740622874312344</v>
      </c>
      <c r="N2575" s="94">
        <f t="shared" si="284"/>
        <v>0.34740622874312344</v>
      </c>
      <c r="O2575" s="94">
        <f t="shared" si="284"/>
        <v>0.34740622874312344</v>
      </c>
      <c r="P2575" s="94">
        <f t="shared" si="284"/>
        <v>0.34740622874312344</v>
      </c>
      <c r="Q2575" s="94">
        <f t="shared" si="284"/>
        <v>0.34740622874312344</v>
      </c>
      <c r="R2575" s="94">
        <f t="shared" si="284"/>
        <v>0.34740622874312344</v>
      </c>
      <c r="S2575" s="93">
        <f>(1+H2575)^((5-Dashboard!$F$9)*3/12)</f>
        <v>1.0773942109469745</v>
      </c>
      <c r="T2575" s="93">
        <f t="shared" si="280"/>
        <v>1.4516876706417361</v>
      </c>
      <c r="U2575" s="93">
        <f t="shared" si="280"/>
        <v>1.9560130096122712</v>
      </c>
      <c r="V2575" s="93">
        <f t="shared" si="280"/>
        <v>2.635544112654157</v>
      </c>
      <c r="W2575" s="93">
        <f t="shared" si="280"/>
        <v>3.5511485535174794</v>
      </c>
      <c r="X2575" s="93">
        <f t="shared" si="280"/>
        <v>4.7848396802015847</v>
      </c>
      <c r="Y2575" s="93">
        <f t="shared" si="279"/>
        <v>6.4471227886408702</v>
      </c>
      <c r="Z2575" s="93">
        <f t="shared" si="279"/>
        <v>8.6868934028864437</v>
      </c>
      <c r="AA2575" s="93">
        <f t="shared" si="279"/>
        <v>11.704774279476741</v>
      </c>
      <c r="AB2575" s="93">
        <f t="shared" si="279"/>
        <v>15.771085770199265</v>
      </c>
      <c r="AC2575" s="95">
        <f t="shared" si="279"/>
        <v>21.250059200808529</v>
      </c>
      <c r="AE2575" s="96"/>
    </row>
    <row r="2576" spans="3:31" ht="24.75" customHeight="1" x14ac:dyDescent="0.25">
      <c r="C2576" s="91">
        <f>ABS(E2576-Dashboard!$F$13)</f>
        <v>30.919340342108622</v>
      </c>
      <c r="D2576" s="92">
        <f t="shared" si="283"/>
        <v>0.34750622874312342</v>
      </c>
      <c r="E2576" s="93" cm="1">
        <f t="array" ref="E2576">SUM('DRE + DCF'!$S$41/TIR!S2576,'DRE + DCF'!$U$41:$AD$41/TIR!T2576:AC2576,TIR!F2576)</f>
        <v>18.590659657891376</v>
      </c>
      <c r="F2576" s="100">
        <f>'DRE + DCF'!$AE$38*'DRE + DCF'!$AE$39*(1+G2576)/(R2576-G2576)/AC2576</f>
        <v>4.3914304989003812</v>
      </c>
      <c r="G2576" s="92">
        <f>R2576*(1-'DRE + DCF'!$AE$39)</f>
        <v>0.20850373724587404</v>
      </c>
      <c r="H2576" s="94">
        <f t="shared" si="281"/>
        <v>0.34750622874312342</v>
      </c>
      <c r="I2576" s="94">
        <f t="shared" si="284"/>
        <v>0.34750622874312342</v>
      </c>
      <c r="J2576" s="94">
        <f t="shared" si="284"/>
        <v>0.34750622874312342</v>
      </c>
      <c r="K2576" s="94">
        <f t="shared" si="284"/>
        <v>0.34750622874312342</v>
      </c>
      <c r="L2576" s="94">
        <f t="shared" si="284"/>
        <v>0.34750622874312342</v>
      </c>
      <c r="M2576" s="94">
        <f t="shared" si="284"/>
        <v>0.34750622874312342</v>
      </c>
      <c r="N2576" s="94">
        <f t="shared" si="284"/>
        <v>0.34750622874312342</v>
      </c>
      <c r="O2576" s="94">
        <f t="shared" si="284"/>
        <v>0.34750622874312342</v>
      </c>
      <c r="P2576" s="94">
        <f t="shared" si="284"/>
        <v>0.34750622874312342</v>
      </c>
      <c r="Q2576" s="94">
        <f t="shared" si="284"/>
        <v>0.34750622874312342</v>
      </c>
      <c r="R2576" s="94">
        <f t="shared" si="284"/>
        <v>0.34750622874312342</v>
      </c>
      <c r="S2576" s="93">
        <f>(1+H2576)^((5-Dashboard!$F$9)*3/12)</f>
        <v>1.0774142005426146</v>
      </c>
      <c r="T2576" s="93">
        <f t="shared" si="280"/>
        <v>1.451822346167466</v>
      </c>
      <c r="U2576" s="93">
        <f t="shared" si="280"/>
        <v>1.9563396544891156</v>
      </c>
      <c r="V2576" s="93">
        <f t="shared" si="280"/>
        <v>2.6361798699612531</v>
      </c>
      <c r="W2576" s="93">
        <f t="shared" si="280"/>
        <v>3.5522687948600256</v>
      </c>
      <c r="X2576" s="93">
        <f t="shared" si="280"/>
        <v>4.7867043272437133</v>
      </c>
      <c r="Y2576" s="93">
        <f t="shared" si="279"/>
        <v>6.4501138961125655</v>
      </c>
      <c r="Z2576" s="93">
        <f t="shared" si="279"/>
        <v>8.6915686511142578</v>
      </c>
      <c r="AA2576" s="93">
        <f t="shared" si="279"/>
        <v>11.711942894924929</v>
      </c>
      <c r="AB2576" s="93">
        <f t="shared" si="279"/>
        <v>15.781916001595111</v>
      </c>
      <c r="AC2576" s="95">
        <f t="shared" si="279"/>
        <v>21.266230113650181</v>
      </c>
      <c r="AE2576" s="96"/>
    </row>
    <row r="2577" spans="3:31" ht="24.75" customHeight="1" x14ac:dyDescent="0.25">
      <c r="C2577" s="91">
        <f>ABS(E2577-Dashboard!$F$13)</f>
        <v>30.927856248613267</v>
      </c>
      <c r="D2577" s="92">
        <f t="shared" si="283"/>
        <v>0.34760622874312341</v>
      </c>
      <c r="E2577" s="93" cm="1">
        <f t="array" ref="E2577">SUM('DRE + DCF'!$S$41/TIR!S2577,'DRE + DCF'!$U$41:$AD$41/TIR!T2577:AC2577,TIR!F2577)</f>
        <v>18.582143751386731</v>
      </c>
      <c r="F2577" s="100">
        <f>'DRE + DCF'!$AE$38*'DRE + DCF'!$AE$39*(1+G2577)/(R2577-G2577)/AC2577</f>
        <v>4.3870469119001552</v>
      </c>
      <c r="G2577" s="92">
        <f>R2577*(1-'DRE + DCF'!$AE$39)</f>
        <v>0.20856373724587404</v>
      </c>
      <c r="H2577" s="94">
        <f t="shared" si="281"/>
        <v>0.34760622874312341</v>
      </c>
      <c r="I2577" s="94">
        <f t="shared" si="284"/>
        <v>0.34760622874312341</v>
      </c>
      <c r="J2577" s="94">
        <f t="shared" si="284"/>
        <v>0.34760622874312341</v>
      </c>
      <c r="K2577" s="94">
        <f t="shared" si="284"/>
        <v>0.34760622874312341</v>
      </c>
      <c r="L2577" s="94">
        <f t="shared" si="284"/>
        <v>0.34760622874312341</v>
      </c>
      <c r="M2577" s="94">
        <f t="shared" si="284"/>
        <v>0.34760622874312341</v>
      </c>
      <c r="N2577" s="94">
        <f t="shared" si="284"/>
        <v>0.34760622874312341</v>
      </c>
      <c r="O2577" s="94">
        <f t="shared" si="284"/>
        <v>0.34760622874312341</v>
      </c>
      <c r="P2577" s="94">
        <f t="shared" si="284"/>
        <v>0.34760622874312341</v>
      </c>
      <c r="Q2577" s="94">
        <f t="shared" si="284"/>
        <v>0.34760622874312341</v>
      </c>
      <c r="R2577" s="94">
        <f t="shared" si="284"/>
        <v>0.34760622874312341</v>
      </c>
      <c r="S2577" s="93">
        <f>(1+H2577)^((5-Dashboard!$F$9)*3/12)</f>
        <v>1.0774341890256973</v>
      </c>
      <c r="T2577" s="93">
        <f t="shared" si="280"/>
        <v>1.4519570241918256</v>
      </c>
      <c r="U2577" s="93">
        <f t="shared" si="280"/>
        <v>1.9566663296682341</v>
      </c>
      <c r="V2577" s="93">
        <f t="shared" si="280"/>
        <v>2.6368157334328579</v>
      </c>
      <c r="W2577" s="93">
        <f t="shared" si="280"/>
        <v>3.5533893064219866</v>
      </c>
      <c r="X2577" s="93">
        <f t="shared" si="280"/>
        <v>4.7885695624834765</v>
      </c>
      <c r="Y2577" s="93">
        <f t="shared" si="279"/>
        <v>6.4531061691724663</v>
      </c>
      <c r="Z2577" s="93">
        <f t="shared" si="279"/>
        <v>8.6962460683174907</v>
      </c>
      <c r="AA2577" s="93">
        <f t="shared" si="279"/>
        <v>11.719115368347548</v>
      </c>
      <c r="AB2577" s="93">
        <f t="shared" si="279"/>
        <v>15.792752865744419</v>
      </c>
      <c r="AC2577" s="95">
        <f t="shared" si="279"/>
        <v>21.28241213087799</v>
      </c>
      <c r="AE2577" s="96"/>
    </row>
    <row r="2578" spans="3:31" ht="24.75" customHeight="1" x14ac:dyDescent="0.25">
      <c r="C2578" s="91">
        <f>ABS(E2578-Dashboard!$F$13)</f>
        <v>30.936365086717718</v>
      </c>
      <c r="D2578" s="92">
        <f t="shared" si="283"/>
        <v>0.3477062287431234</v>
      </c>
      <c r="E2578" s="93" cm="1">
        <f t="array" ref="E2578">SUM('DRE + DCF'!$S$41/TIR!S2578,'DRE + DCF'!$U$41:$AD$41/TIR!T2578:AC2578,TIR!F2578)</f>
        <v>18.57363491328228</v>
      </c>
      <c r="F2578" s="100">
        <f>'DRE + DCF'!$AE$38*'DRE + DCF'!$AE$39*(1+G2578)/(R2578-G2578)/AC2578</f>
        <v>4.3826682999327611</v>
      </c>
      <c r="G2578" s="92">
        <f>R2578*(1-'DRE + DCF'!$AE$39)</f>
        <v>0.20862373724587405</v>
      </c>
      <c r="H2578" s="94">
        <f t="shared" si="281"/>
        <v>0.3477062287431234</v>
      </c>
      <c r="I2578" s="94">
        <f t="shared" si="284"/>
        <v>0.3477062287431234</v>
      </c>
      <c r="J2578" s="94">
        <f t="shared" si="284"/>
        <v>0.3477062287431234</v>
      </c>
      <c r="K2578" s="94">
        <f t="shared" si="284"/>
        <v>0.3477062287431234</v>
      </c>
      <c r="L2578" s="94">
        <f t="shared" si="284"/>
        <v>0.3477062287431234</v>
      </c>
      <c r="M2578" s="94">
        <f t="shared" si="284"/>
        <v>0.3477062287431234</v>
      </c>
      <c r="N2578" s="94">
        <f t="shared" si="284"/>
        <v>0.3477062287431234</v>
      </c>
      <c r="O2578" s="94">
        <f t="shared" si="284"/>
        <v>0.3477062287431234</v>
      </c>
      <c r="P2578" s="94">
        <f t="shared" si="284"/>
        <v>0.3477062287431234</v>
      </c>
      <c r="Q2578" s="94">
        <f t="shared" si="284"/>
        <v>0.3477062287431234</v>
      </c>
      <c r="R2578" s="94">
        <f t="shared" si="284"/>
        <v>0.3477062287431234</v>
      </c>
      <c r="S2578" s="93">
        <f>(1+H2578)^((5-Dashboard!$F$9)*3/12)</f>
        <v>1.077454176396367</v>
      </c>
      <c r="T2578" s="93">
        <f t="shared" si="280"/>
        <v>1.4520917047146757</v>
      </c>
      <c r="U2578" s="93">
        <f t="shared" si="280"/>
        <v>1.9569930351501887</v>
      </c>
      <c r="V2578" s="93">
        <f t="shared" si="280"/>
        <v>2.6374517030788196</v>
      </c>
      <c r="W2578" s="93">
        <f t="shared" si="280"/>
        <v>3.5545100882484841</v>
      </c>
      <c r="X2578" s="93">
        <f t="shared" si="280"/>
        <v>4.7904353860627511</v>
      </c>
      <c r="Y2578" s="93">
        <f t="shared" si="279"/>
        <v>6.4560996081882385</v>
      </c>
      <c r="Z2578" s="93">
        <f t="shared" si="279"/>
        <v>8.7009256553413277</v>
      </c>
      <c r="AA2578" s="93">
        <f t="shared" si="279"/>
        <v>11.72629170153435</v>
      </c>
      <c r="AB2578" s="93">
        <f t="shared" si="279"/>
        <v>15.803596366216643</v>
      </c>
      <c r="AC2578" s="95">
        <f t="shared" si="279"/>
        <v>21.298605259292362</v>
      </c>
      <c r="AE2578" s="96"/>
    </row>
    <row r="2579" spans="3:31" ht="24.75" customHeight="1" x14ac:dyDescent="0.25">
      <c r="C2579" s="91">
        <f>ABS(E2579-Dashboard!$F$13)</f>
        <v>30.944866864209885</v>
      </c>
      <c r="D2579" s="92">
        <f t="shared" si="283"/>
        <v>0.34780622874312339</v>
      </c>
      <c r="E2579" s="93" cm="1">
        <f t="array" ref="E2579">SUM('DRE + DCF'!$S$41/TIR!S2579,'DRE + DCF'!$U$41:$AD$41/TIR!T2579:AC2579,TIR!F2579)</f>
        <v>18.565133135790113</v>
      </c>
      <c r="F2579" s="100">
        <f>'DRE + DCF'!$AE$38*'DRE + DCF'!$AE$39*(1+G2579)/(R2579-G2579)/AC2579</f>
        <v>4.3782946565918923</v>
      </c>
      <c r="G2579" s="92">
        <f>R2579*(1-'DRE + DCF'!$AE$39)</f>
        <v>0.20868373724587402</v>
      </c>
      <c r="H2579" s="94">
        <f t="shared" si="281"/>
        <v>0.34780622874312339</v>
      </c>
      <c r="I2579" s="94">
        <f t="shared" si="284"/>
        <v>0.34780622874312339</v>
      </c>
      <c r="J2579" s="94">
        <f t="shared" si="284"/>
        <v>0.34780622874312339</v>
      </c>
      <c r="K2579" s="94">
        <f t="shared" si="284"/>
        <v>0.34780622874312339</v>
      </c>
      <c r="L2579" s="94">
        <f t="shared" si="284"/>
        <v>0.34780622874312339</v>
      </c>
      <c r="M2579" s="94">
        <f t="shared" si="284"/>
        <v>0.34780622874312339</v>
      </c>
      <c r="N2579" s="94">
        <f t="shared" si="284"/>
        <v>0.34780622874312339</v>
      </c>
      <c r="O2579" s="94">
        <f t="shared" si="284"/>
        <v>0.34780622874312339</v>
      </c>
      <c r="P2579" s="94">
        <f t="shared" si="284"/>
        <v>0.34780622874312339</v>
      </c>
      <c r="Q2579" s="94">
        <f t="shared" si="284"/>
        <v>0.34780622874312339</v>
      </c>
      <c r="R2579" s="94">
        <f t="shared" si="284"/>
        <v>0.34780622874312339</v>
      </c>
      <c r="S2579" s="93">
        <f>(1+H2579)^((5-Dashboard!$F$9)*3/12)</f>
        <v>1.0774741626547684</v>
      </c>
      <c r="T2579" s="93">
        <f t="shared" si="280"/>
        <v>1.4522263877358781</v>
      </c>
      <c r="U2579" s="93">
        <f t="shared" si="280"/>
        <v>1.9573197709355428</v>
      </c>
      <c r="V2579" s="93">
        <f t="shared" si="280"/>
        <v>2.638087778908988</v>
      </c>
      <c r="W2579" s="93">
        <f t="shared" si="280"/>
        <v>3.5556311403846457</v>
      </c>
      <c r="X2579" s="93">
        <f t="shared" si="280"/>
        <v>4.7923017981234404</v>
      </c>
      <c r="Y2579" s="93">
        <f t="shared" si="279"/>
        <v>6.459094213527643</v>
      </c>
      <c r="Z2579" s="93">
        <f t="shared" si="279"/>
        <v>8.705607413031224</v>
      </c>
      <c r="AA2579" s="93">
        <f t="shared" si="279"/>
        <v>11.733471896275793</v>
      </c>
      <c r="AB2579" s="93">
        <f t="shared" si="279"/>
        <v>15.8144465065829</v>
      </c>
      <c r="AC2579" s="95">
        <f t="shared" si="279"/>
        <v>21.314809505697362</v>
      </c>
      <c r="AE2579" s="96"/>
    </row>
    <row r="2580" spans="3:31" ht="24.75" customHeight="1" x14ac:dyDescent="0.25">
      <c r="C2580" s="91">
        <f>ABS(E2580-Dashboard!$F$13)</f>
        <v>30.953361588867246</v>
      </c>
      <c r="D2580" s="92">
        <f t="shared" si="283"/>
        <v>0.34790622874312338</v>
      </c>
      <c r="E2580" s="93" cm="1">
        <f t="array" ref="E2580">SUM('DRE + DCF'!$S$41/TIR!S2580,'DRE + DCF'!$U$41:$AD$41/TIR!T2580:AC2580,TIR!F2580)</f>
        <v>18.556638411132752</v>
      </c>
      <c r="F2580" s="100">
        <f>'DRE + DCF'!$AE$38*'DRE + DCF'!$AE$39*(1+G2580)/(R2580-G2580)/AC2580</f>
        <v>4.3739259754805939</v>
      </c>
      <c r="G2580" s="92">
        <f>R2580*(1-'DRE + DCF'!$AE$39)</f>
        <v>0.20874373724587403</v>
      </c>
      <c r="H2580" s="94">
        <f t="shared" si="281"/>
        <v>0.34790622874312338</v>
      </c>
      <c r="I2580" s="94">
        <f t="shared" si="284"/>
        <v>0.34790622874312338</v>
      </c>
      <c r="J2580" s="94">
        <f t="shared" si="284"/>
        <v>0.34790622874312338</v>
      </c>
      <c r="K2580" s="94">
        <f t="shared" si="284"/>
        <v>0.34790622874312338</v>
      </c>
      <c r="L2580" s="94">
        <f t="shared" si="284"/>
        <v>0.34790622874312338</v>
      </c>
      <c r="M2580" s="94">
        <f t="shared" si="284"/>
        <v>0.34790622874312338</v>
      </c>
      <c r="N2580" s="94">
        <f t="shared" si="284"/>
        <v>0.34790622874312338</v>
      </c>
      <c r="O2580" s="94">
        <f t="shared" si="284"/>
        <v>0.34790622874312338</v>
      </c>
      <c r="P2580" s="94">
        <f t="shared" si="284"/>
        <v>0.34790622874312338</v>
      </c>
      <c r="Q2580" s="94">
        <f t="shared" si="284"/>
        <v>0.34790622874312338</v>
      </c>
      <c r="R2580" s="94">
        <f t="shared" si="284"/>
        <v>0.34790622874312338</v>
      </c>
      <c r="S2580" s="93">
        <f>(1+H2580)^((5-Dashboard!$F$9)*3/12)</f>
        <v>1.0774941478010458</v>
      </c>
      <c r="T2580" s="93">
        <f t="shared" si="280"/>
        <v>1.4523610732552932</v>
      </c>
      <c r="U2580" s="93">
        <f t="shared" si="280"/>
        <v>1.9576465370248575</v>
      </c>
      <c r="V2580" s="93">
        <f t="shared" si="280"/>
        <v>2.6387239609332109</v>
      </c>
      <c r="W2580" s="93">
        <f t="shared" si="280"/>
        <v>3.5567524628756013</v>
      </c>
      <c r="X2580" s="93">
        <f t="shared" si="280"/>
        <v>4.7941687988074682</v>
      </c>
      <c r="Y2580" s="93">
        <f t="shared" si="279"/>
        <v>6.4620899855585243</v>
      </c>
      <c r="Z2580" s="93">
        <f t="shared" si="279"/>
        <v>8.710291342232896</v>
      </c>
      <c r="AA2580" s="93">
        <f t="shared" si="279"/>
        <v>11.740655954363021</v>
      </c>
      <c r="AB2580" s="93">
        <f t="shared" si="279"/>
        <v>15.825303290415956</v>
      </c>
      <c r="AC2580" s="95">
        <f t="shared" si="279"/>
        <v>21.331024876900713</v>
      </c>
      <c r="AE2580" s="96"/>
    </row>
    <row r="2581" spans="3:31" ht="24.75" customHeight="1" x14ac:dyDescent="0.25">
      <c r="C2581" s="91">
        <f>ABS(E2581-Dashboard!$F$13)</f>
        <v>30.961849268456852</v>
      </c>
      <c r="D2581" s="92">
        <f t="shared" si="283"/>
        <v>0.34800622874312337</v>
      </c>
      <c r="E2581" s="93" cm="1">
        <f t="array" ref="E2581">SUM('DRE + DCF'!$S$41/TIR!S2581,'DRE + DCF'!$U$41:$AD$41/TIR!T2581:AC2581,TIR!F2581)</f>
        <v>18.548150731543146</v>
      </c>
      <c r="F2581" s="100">
        <f>'DRE + DCF'!$AE$38*'DRE + DCF'!$AE$39*(1+G2581)/(R2581-G2581)/AC2581</f>
        <v>4.3695622502112457</v>
      </c>
      <c r="G2581" s="92">
        <f>R2581*(1-'DRE + DCF'!$AE$39)</f>
        <v>0.208803737245874</v>
      </c>
      <c r="H2581" s="94">
        <f t="shared" si="281"/>
        <v>0.34800622874312337</v>
      </c>
      <c r="I2581" s="94">
        <f t="shared" si="284"/>
        <v>0.34800622874312337</v>
      </c>
      <c r="J2581" s="94">
        <f t="shared" si="284"/>
        <v>0.34800622874312337</v>
      </c>
      <c r="K2581" s="94">
        <f t="shared" si="284"/>
        <v>0.34800622874312337</v>
      </c>
      <c r="L2581" s="94">
        <f t="shared" si="284"/>
        <v>0.34800622874312337</v>
      </c>
      <c r="M2581" s="94">
        <f t="shared" si="284"/>
        <v>0.34800622874312337</v>
      </c>
      <c r="N2581" s="94">
        <f t="shared" si="284"/>
        <v>0.34800622874312337</v>
      </c>
      <c r="O2581" s="94">
        <f t="shared" si="284"/>
        <v>0.34800622874312337</v>
      </c>
      <c r="P2581" s="94">
        <f t="shared" si="284"/>
        <v>0.34800622874312337</v>
      </c>
      <c r="Q2581" s="94">
        <f t="shared" si="284"/>
        <v>0.34800622874312337</v>
      </c>
      <c r="R2581" s="94">
        <f t="shared" si="284"/>
        <v>0.34800622874312337</v>
      </c>
      <c r="S2581" s="93">
        <f>(1+H2581)^((5-Dashboard!$F$9)*3/12)</f>
        <v>1.0775141318353434</v>
      </c>
      <c r="T2581" s="93">
        <f t="shared" si="280"/>
        <v>1.4524957612727818</v>
      </c>
      <c r="U2581" s="93">
        <f t="shared" si="280"/>
        <v>1.9579733334186946</v>
      </c>
      <c r="V2581" s="93">
        <f t="shared" si="280"/>
        <v>2.6393602491613368</v>
      </c>
      <c r="W2581" s="93">
        <f t="shared" si="280"/>
        <v>3.5578740557664843</v>
      </c>
      <c r="X2581" s="93">
        <f t="shared" si="280"/>
        <v>4.7960363882567796</v>
      </c>
      <c r="Y2581" s="93">
        <f t="shared" si="279"/>
        <v>6.4650869246488121</v>
      </c>
      <c r="Z2581" s="93">
        <f t="shared" si="279"/>
        <v>8.7149774437923231</v>
      </c>
      <c r="AA2581" s="93">
        <f t="shared" si="279"/>
        <v>11.747843877587876</v>
      </c>
      <c r="AB2581" s="93">
        <f t="shared" si="279"/>
        <v>15.836166721290223</v>
      </c>
      <c r="AC2581" s="95">
        <f t="shared" si="279"/>
        <v>21.347251379713786</v>
      </c>
      <c r="AE2581" s="96"/>
    </row>
    <row r="2582" spans="3:31" ht="24.75" customHeight="1" x14ac:dyDescent="0.25">
      <c r="C2582" s="91">
        <f>ABS(E2582-Dashboard!$F$13)</f>
        <v>30.970329910735376</v>
      </c>
      <c r="D2582" s="92">
        <f t="shared" si="283"/>
        <v>0.34810622874312336</v>
      </c>
      <c r="E2582" s="93" cm="1">
        <f t="array" ref="E2582">SUM('DRE + DCF'!$S$41/TIR!S2582,'DRE + DCF'!$U$41:$AD$41/TIR!T2582:AC2582,TIR!F2582)</f>
        <v>18.539670089264622</v>
      </c>
      <c r="F2582" s="100">
        <f>'DRE + DCF'!$AE$38*'DRE + DCF'!$AE$39*(1+G2582)/(R2582-G2582)/AC2582</f>
        <v>4.3652034744055408</v>
      </c>
      <c r="G2582" s="92">
        <f>R2582*(1-'DRE + DCF'!$AE$39)</f>
        <v>0.20886373724587401</v>
      </c>
      <c r="H2582" s="94">
        <f t="shared" si="281"/>
        <v>0.34810622874312336</v>
      </c>
      <c r="I2582" s="94">
        <f t="shared" si="284"/>
        <v>0.34810622874312336</v>
      </c>
      <c r="J2582" s="94">
        <f t="shared" si="284"/>
        <v>0.34810622874312336</v>
      </c>
      <c r="K2582" s="94">
        <f t="shared" si="284"/>
        <v>0.34810622874312336</v>
      </c>
      <c r="L2582" s="94">
        <f t="shared" si="284"/>
        <v>0.34810622874312336</v>
      </c>
      <c r="M2582" s="94">
        <f t="shared" si="284"/>
        <v>0.34810622874312336</v>
      </c>
      <c r="N2582" s="94">
        <f t="shared" si="284"/>
        <v>0.34810622874312336</v>
      </c>
      <c r="O2582" s="94">
        <f t="shared" si="284"/>
        <v>0.34810622874312336</v>
      </c>
      <c r="P2582" s="94">
        <f t="shared" si="284"/>
        <v>0.34810622874312336</v>
      </c>
      <c r="Q2582" s="94">
        <f t="shared" si="284"/>
        <v>0.34810622874312336</v>
      </c>
      <c r="R2582" s="94">
        <f t="shared" si="284"/>
        <v>0.34810622874312336</v>
      </c>
      <c r="S2582" s="93">
        <f>(1+H2582)^((5-Dashboard!$F$9)*3/12)</f>
        <v>1.0775341147578059</v>
      </c>
      <c r="T2582" s="93">
        <f t="shared" si="280"/>
        <v>1.4526304517882056</v>
      </c>
      <c r="U2582" s="93">
        <f t="shared" si="280"/>
        <v>1.9583001601176173</v>
      </c>
      <c r="V2582" s="93">
        <f t="shared" si="280"/>
        <v>2.6399966436032156</v>
      </c>
      <c r="W2582" s="93">
        <f t="shared" si="280"/>
        <v>3.5589959191024345</v>
      </c>
      <c r="X2582" s="93">
        <f t="shared" si="280"/>
        <v>4.7979045666133491</v>
      </c>
      <c r="Y2582" s="93">
        <f t="shared" si="279"/>
        <v>6.4680850311665319</v>
      </c>
      <c r="Z2582" s="93">
        <f t="shared" si="279"/>
        <v>8.7196657185557616</v>
      </c>
      <c r="AA2582" s="93">
        <f t="shared" si="279"/>
        <v>11.755035667742904</v>
      </c>
      <c r="AB2582" s="93">
        <f t="shared" si="279"/>
        <v>15.847036802781789</v>
      </c>
      <c r="AC2582" s="95">
        <f t="shared" si="279"/>
        <v>21.36348902095164</v>
      </c>
      <c r="AE2582" s="96"/>
    </row>
    <row r="2583" spans="3:31" ht="24.75" customHeight="1" x14ac:dyDescent="0.25">
      <c r="C2583" s="91">
        <f>ABS(E2583-Dashboard!$F$13)</f>
        <v>30.978803523449081</v>
      </c>
      <c r="D2583" s="92">
        <f t="shared" si="283"/>
        <v>0.34820622874312335</v>
      </c>
      <c r="E2583" s="93" cm="1">
        <f t="array" ref="E2583">SUM('DRE + DCF'!$S$41/TIR!S2583,'DRE + DCF'!$U$41:$AD$41/TIR!T2583:AC2583,TIR!F2583)</f>
        <v>18.531196476550917</v>
      </c>
      <c r="F2583" s="100">
        <f>'DRE + DCF'!$AE$38*'DRE + DCF'!$AE$39*(1+G2583)/(R2583-G2583)/AC2583</f>
        <v>4.360849641694478</v>
      </c>
      <c r="G2583" s="92">
        <f>R2583*(1-'DRE + DCF'!$AE$39)</f>
        <v>0.20892373724587401</v>
      </c>
      <c r="H2583" s="94">
        <f t="shared" si="281"/>
        <v>0.34820622874312335</v>
      </c>
      <c r="I2583" s="94">
        <f t="shared" si="284"/>
        <v>0.34820622874312335</v>
      </c>
      <c r="J2583" s="94">
        <f t="shared" si="284"/>
        <v>0.34820622874312335</v>
      </c>
      <c r="K2583" s="94">
        <f t="shared" si="284"/>
        <v>0.34820622874312335</v>
      </c>
      <c r="L2583" s="94">
        <f t="shared" si="284"/>
        <v>0.34820622874312335</v>
      </c>
      <c r="M2583" s="94">
        <f t="shared" si="284"/>
        <v>0.34820622874312335</v>
      </c>
      <c r="N2583" s="94">
        <f t="shared" si="284"/>
        <v>0.34820622874312335</v>
      </c>
      <c r="O2583" s="94">
        <f t="shared" si="284"/>
        <v>0.34820622874312335</v>
      </c>
      <c r="P2583" s="94">
        <f t="shared" si="284"/>
        <v>0.34820622874312335</v>
      </c>
      <c r="Q2583" s="94">
        <f t="shared" si="284"/>
        <v>0.34820622874312335</v>
      </c>
      <c r="R2583" s="94">
        <f t="shared" si="284"/>
        <v>0.34820622874312335</v>
      </c>
      <c r="S2583" s="93">
        <f>(1+H2583)^((5-Dashboard!$F$9)*3/12)</f>
        <v>1.0775540965685775</v>
      </c>
      <c r="T2583" s="93">
        <f t="shared" si="280"/>
        <v>1.4527651448014252</v>
      </c>
      <c r="U2583" s="93">
        <f t="shared" si="280"/>
        <v>1.9586270171221869</v>
      </c>
      <c r="V2583" s="93">
        <f t="shared" si="280"/>
        <v>2.6406331442686963</v>
      </c>
      <c r="W2583" s="93">
        <f t="shared" si="280"/>
        <v>3.560118052928595</v>
      </c>
      <c r="X2583" s="93">
        <f t="shared" si="280"/>
        <v>4.7997733340191724</v>
      </c>
      <c r="Y2583" s="93">
        <f t="shared" si="279"/>
        <v>6.4710843054797964</v>
      </c>
      <c r="Z2583" s="93">
        <f t="shared" si="279"/>
        <v>8.7243561673697307</v>
      </c>
      <c r="AA2583" s="93">
        <f t="shared" si="279"/>
        <v>11.762231326621354</v>
      </c>
      <c r="AB2583" s="93">
        <f t="shared" si="279"/>
        <v>15.8579135384684</v>
      </c>
      <c r="AC2583" s="95">
        <f t="shared" si="279"/>
        <v>21.379737807432999</v>
      </c>
      <c r="AE2583" s="96"/>
    </row>
    <row r="2584" spans="3:31" ht="24.75" customHeight="1" x14ac:dyDescent="0.25">
      <c r="C2584" s="91">
        <f>ABS(E2584-Dashboard!$F$13)</f>
        <v>30.987270114333882</v>
      </c>
      <c r="D2584" s="92">
        <f t="shared" si="283"/>
        <v>0.34830622874312334</v>
      </c>
      <c r="E2584" s="93" cm="1">
        <f t="array" ref="E2584">SUM('DRE + DCF'!$S$41/TIR!S2584,'DRE + DCF'!$U$41:$AD$41/TIR!T2584:AC2584,TIR!F2584)</f>
        <v>18.522729885666116</v>
      </c>
      <c r="F2584" s="100">
        <f>'DRE + DCF'!$AE$38*'DRE + DCF'!$AE$39*(1+G2584)/(R2584-G2584)/AC2584</f>
        <v>4.3565007457183373</v>
      </c>
      <c r="G2584" s="92">
        <f>R2584*(1-'DRE + DCF'!$AE$39)</f>
        <v>0.20898373724587399</v>
      </c>
      <c r="H2584" s="94">
        <f t="shared" si="281"/>
        <v>0.34830622874312334</v>
      </c>
      <c r="I2584" s="94">
        <f t="shared" si="284"/>
        <v>0.34830622874312334</v>
      </c>
      <c r="J2584" s="94">
        <f t="shared" si="284"/>
        <v>0.34830622874312334</v>
      </c>
      <c r="K2584" s="94">
        <f t="shared" si="284"/>
        <v>0.34830622874312334</v>
      </c>
      <c r="L2584" s="94">
        <f t="shared" si="284"/>
        <v>0.34830622874312334</v>
      </c>
      <c r="M2584" s="94">
        <f t="shared" si="284"/>
        <v>0.34830622874312334</v>
      </c>
      <c r="N2584" s="94">
        <f t="shared" si="284"/>
        <v>0.34830622874312334</v>
      </c>
      <c r="O2584" s="94">
        <f t="shared" si="284"/>
        <v>0.34830622874312334</v>
      </c>
      <c r="P2584" s="94">
        <f t="shared" si="284"/>
        <v>0.34830622874312334</v>
      </c>
      <c r="Q2584" s="94">
        <f t="shared" si="284"/>
        <v>0.34830622874312334</v>
      </c>
      <c r="R2584" s="94">
        <f t="shared" si="284"/>
        <v>0.34830622874312334</v>
      </c>
      <c r="S2584" s="93">
        <f>(1+H2584)^((5-Dashboard!$F$9)*3/12)</f>
        <v>1.0775740772678022</v>
      </c>
      <c r="T2584" s="93">
        <f t="shared" si="280"/>
        <v>1.4528998403123015</v>
      </c>
      <c r="U2584" s="93">
        <f t="shared" si="280"/>
        <v>1.9589539044329654</v>
      </c>
      <c r="V2584" s="93">
        <f t="shared" si="280"/>
        <v>2.6412697511676284</v>
      </c>
      <c r="W2584" s="93">
        <f t="shared" si="280"/>
        <v>3.5612404572901126</v>
      </c>
      <c r="X2584" s="93">
        <f t="shared" si="280"/>
        <v>4.8016426906162675</v>
      </c>
      <c r="Y2584" s="93">
        <f t="shared" si="279"/>
        <v>6.4740847479568036</v>
      </c>
      <c r="Z2584" s="93">
        <f t="shared" si="279"/>
        <v>8.7290487910810128</v>
      </c>
      <c r="AA2584" s="93">
        <f t="shared" si="279"/>
        <v>11.769430856017161</v>
      </c>
      <c r="AB2584" s="93">
        <f t="shared" si="279"/>
        <v>15.868796931929449</v>
      </c>
      <c r="AC2584" s="95">
        <f t="shared" si="279"/>
        <v>21.395997745980242</v>
      </c>
      <c r="AE2584" s="96"/>
    </row>
    <row r="2585" spans="3:31" ht="24.75" customHeight="1" x14ac:dyDescent="0.25">
      <c r="C2585" s="91">
        <f>ABS(E2585-Dashboard!$F$13)</f>
        <v>30.995729691115312</v>
      </c>
      <c r="D2585" s="92">
        <f t="shared" si="283"/>
        <v>0.34840622874312333</v>
      </c>
      <c r="E2585" s="93" cm="1">
        <f t="array" ref="E2585">SUM('DRE + DCF'!$S$41/TIR!S2585,'DRE + DCF'!$U$41:$AD$41/TIR!T2585:AC2585,TIR!F2585)</f>
        <v>18.514270308884687</v>
      </c>
      <c r="F2585" s="100">
        <f>'DRE + DCF'!$AE$38*'DRE + DCF'!$AE$39*(1+G2585)/(R2585-G2585)/AC2585</f>
        <v>4.3521567801266832</v>
      </c>
      <c r="G2585" s="92">
        <f>R2585*(1-'DRE + DCF'!$AE$39)</f>
        <v>0.209043737245874</v>
      </c>
      <c r="H2585" s="94">
        <f t="shared" si="281"/>
        <v>0.34840622874312333</v>
      </c>
      <c r="I2585" s="94">
        <f t="shared" si="284"/>
        <v>0.34840622874312333</v>
      </c>
      <c r="J2585" s="94">
        <f t="shared" si="284"/>
        <v>0.34840622874312333</v>
      </c>
      <c r="K2585" s="94">
        <f t="shared" si="284"/>
        <v>0.34840622874312333</v>
      </c>
      <c r="L2585" s="94">
        <f t="shared" si="284"/>
        <v>0.34840622874312333</v>
      </c>
      <c r="M2585" s="94">
        <f t="shared" si="284"/>
        <v>0.34840622874312333</v>
      </c>
      <c r="N2585" s="94">
        <f t="shared" si="284"/>
        <v>0.34840622874312333</v>
      </c>
      <c r="O2585" s="94">
        <f t="shared" si="284"/>
        <v>0.34840622874312333</v>
      </c>
      <c r="P2585" s="94">
        <f t="shared" si="284"/>
        <v>0.34840622874312333</v>
      </c>
      <c r="Q2585" s="94">
        <f t="shared" si="284"/>
        <v>0.34840622874312333</v>
      </c>
      <c r="R2585" s="94">
        <f t="shared" si="284"/>
        <v>0.34840622874312333</v>
      </c>
      <c r="S2585" s="93">
        <f>(1+H2585)^((5-Dashboard!$F$9)*3/12)</f>
        <v>1.0775940568556246</v>
      </c>
      <c r="T2585" s="93">
        <f t="shared" si="280"/>
        <v>1.4530345383206955</v>
      </c>
      <c r="U2585" s="93">
        <f t="shared" si="280"/>
        <v>1.9592808220505142</v>
      </c>
      <c r="V2585" s="93">
        <f t="shared" si="280"/>
        <v>2.6419064643098604</v>
      </c>
      <c r="W2585" s="93">
        <f t="shared" si="280"/>
        <v>3.5623631322321376</v>
      </c>
      <c r="X2585" s="93">
        <f t="shared" si="280"/>
        <v>4.8035126365466772</v>
      </c>
      <c r="Y2585" s="93">
        <f t="shared" si="279"/>
        <v>6.4770863589658418</v>
      </c>
      <c r="Z2585" s="93">
        <f t="shared" si="279"/>
        <v>8.7337435905366583</v>
      </c>
      <c r="AA2585" s="93">
        <f t="shared" si="279"/>
        <v>11.776634257724961</v>
      </c>
      <c r="AB2585" s="93">
        <f t="shared" si="279"/>
        <v>15.879686986745986</v>
      </c>
      <c r="AC2585" s="95">
        <f t="shared" si="279"/>
        <v>21.412268843419408</v>
      </c>
      <c r="AE2585" s="96"/>
    </row>
    <row r="2586" spans="3:31" ht="24.75" customHeight="1" x14ac:dyDescent="0.25">
      <c r="C2586" s="91">
        <f>ABS(E2586-Dashboard!$F$13)</f>
        <v>31.004182261508618</v>
      </c>
      <c r="D2586" s="92">
        <f t="shared" si="283"/>
        <v>0.34850622874312331</v>
      </c>
      <c r="E2586" s="93" cm="1">
        <f t="array" ref="E2586">SUM('DRE + DCF'!$S$41/TIR!S2586,'DRE + DCF'!$U$41:$AD$41/TIR!T2586:AC2586,TIR!F2586)</f>
        <v>18.50581773849138</v>
      </c>
      <c r="F2586" s="100">
        <f>'DRE + DCF'!$AE$38*'DRE + DCF'!$AE$39*(1+G2586)/(R2586-G2586)/AC2586</f>
        <v>4.3478177385783194</v>
      </c>
      <c r="G2586" s="92">
        <f>R2586*(1-'DRE + DCF'!$AE$39)</f>
        <v>0.20910373724587397</v>
      </c>
      <c r="H2586" s="94">
        <f t="shared" si="281"/>
        <v>0.34850622874312331</v>
      </c>
      <c r="I2586" s="94">
        <f t="shared" si="284"/>
        <v>0.34850622874312331</v>
      </c>
      <c r="J2586" s="94">
        <f t="shared" si="284"/>
        <v>0.34850622874312331</v>
      </c>
      <c r="K2586" s="94">
        <f t="shared" si="284"/>
        <v>0.34850622874312331</v>
      </c>
      <c r="L2586" s="94">
        <f t="shared" si="284"/>
        <v>0.34850622874312331</v>
      </c>
      <c r="M2586" s="94">
        <f t="shared" si="284"/>
        <v>0.34850622874312331</v>
      </c>
      <c r="N2586" s="94">
        <f t="shared" si="284"/>
        <v>0.34850622874312331</v>
      </c>
      <c r="O2586" s="94">
        <f t="shared" si="284"/>
        <v>0.34850622874312331</v>
      </c>
      <c r="P2586" s="94">
        <f t="shared" si="284"/>
        <v>0.34850622874312331</v>
      </c>
      <c r="Q2586" s="94">
        <f t="shared" si="284"/>
        <v>0.34850622874312331</v>
      </c>
      <c r="R2586" s="94">
        <f t="shared" si="284"/>
        <v>0.34850622874312331</v>
      </c>
      <c r="S2586" s="93">
        <f>(1+H2586)^((5-Dashboard!$F$9)*3/12)</f>
        <v>1.077614035332189</v>
      </c>
      <c r="T2586" s="93">
        <f t="shared" si="280"/>
        <v>1.453169238826469</v>
      </c>
      <c r="U2586" s="93">
        <f t="shared" si="280"/>
        <v>1.9596077699753969</v>
      </c>
      <c r="V2586" s="93">
        <f t="shared" si="280"/>
        <v>2.6425432837052445</v>
      </c>
      <c r="W2586" s="93">
        <f t="shared" si="280"/>
        <v>3.5634860777998285</v>
      </c>
      <c r="X2586" s="93">
        <f t="shared" si="280"/>
        <v>4.8053831719524709</v>
      </c>
      <c r="Y2586" s="93">
        <f t="shared" si="279"/>
        <v>6.4800891388752939</v>
      </c>
      <c r="Z2586" s="93">
        <f t="shared" si="279"/>
        <v>8.7384405665839964</v>
      </c>
      <c r="AA2586" s="93">
        <f t="shared" si="279"/>
        <v>11.783841533540107</v>
      </c>
      <c r="AB2586" s="93">
        <f t="shared" si="279"/>
        <v>15.890583706500752</v>
      </c>
      <c r="AC2586" s="95">
        <f t="shared" si="279"/>
        <v>21.428551106580251</v>
      </c>
      <c r="AE2586" s="96"/>
    </row>
    <row r="2587" spans="3:31" ht="24.75" customHeight="1" x14ac:dyDescent="0.25">
      <c r="C2587" s="91">
        <f>ABS(E2587-Dashboard!$F$13)</f>
        <v>31.012627833218676</v>
      </c>
      <c r="D2587" s="92">
        <f t="shared" si="283"/>
        <v>0.3486062287431233</v>
      </c>
      <c r="E2587" s="93" cm="1">
        <f t="array" ref="E2587">SUM('DRE + DCF'!$S$41/TIR!S2587,'DRE + DCF'!$U$41:$AD$41/TIR!T2587:AC2587,TIR!F2587)</f>
        <v>18.497372166781322</v>
      </c>
      <c r="F2587" s="100">
        <f>'DRE + DCF'!$AE$38*'DRE + DCF'!$AE$39*(1+G2587)/(R2587-G2587)/AC2587</f>
        <v>4.3434836147413067</v>
      </c>
      <c r="G2587" s="92">
        <f>R2587*(1-'DRE + DCF'!$AE$39)</f>
        <v>0.20916373724587398</v>
      </c>
      <c r="H2587" s="94">
        <f t="shared" si="281"/>
        <v>0.3486062287431233</v>
      </c>
      <c r="I2587" s="94">
        <f t="shared" si="284"/>
        <v>0.3486062287431233</v>
      </c>
      <c r="J2587" s="94">
        <f t="shared" si="284"/>
        <v>0.3486062287431233</v>
      </c>
      <c r="K2587" s="94">
        <f t="shared" si="284"/>
        <v>0.3486062287431233</v>
      </c>
      <c r="L2587" s="94">
        <f t="shared" si="284"/>
        <v>0.3486062287431233</v>
      </c>
      <c r="M2587" s="94">
        <f t="shared" si="284"/>
        <v>0.3486062287431233</v>
      </c>
      <c r="N2587" s="94">
        <f t="shared" si="284"/>
        <v>0.3486062287431233</v>
      </c>
      <c r="O2587" s="94">
        <f t="shared" si="284"/>
        <v>0.3486062287431233</v>
      </c>
      <c r="P2587" s="94">
        <f t="shared" si="284"/>
        <v>0.3486062287431233</v>
      </c>
      <c r="Q2587" s="94">
        <f t="shared" si="284"/>
        <v>0.3486062287431233</v>
      </c>
      <c r="R2587" s="94">
        <f t="shared" si="284"/>
        <v>0.3486062287431233</v>
      </c>
      <c r="S2587" s="93">
        <f>(1+H2587)^((5-Dashboard!$F$9)*3/12)</f>
        <v>1.0776340126976394</v>
      </c>
      <c r="T2587" s="93">
        <f t="shared" si="280"/>
        <v>1.4533039418294824</v>
      </c>
      <c r="U2587" s="93">
        <f t="shared" si="280"/>
        <v>1.9599347482081737</v>
      </c>
      <c r="V2587" s="93">
        <f t="shared" si="280"/>
        <v>2.6431802093636283</v>
      </c>
      <c r="W2587" s="93">
        <f t="shared" si="280"/>
        <v>3.564609294038342</v>
      </c>
      <c r="X2587" s="93">
        <f t="shared" si="280"/>
        <v>4.8072542969757359</v>
      </c>
      <c r="Y2587" s="93">
        <f t="shared" si="279"/>
        <v>6.4830930880536215</v>
      </c>
      <c r="Z2587" s="93">
        <f t="shared" si="279"/>
        <v>8.7431397200706034</v>
      </c>
      <c r="AA2587" s="93">
        <f t="shared" si="279"/>
        <v>11.791052685258624</v>
      </c>
      <c r="AB2587" s="93">
        <f t="shared" si="279"/>
        <v>15.90148709477811</v>
      </c>
      <c r="AC2587" s="95">
        <f t="shared" si="279"/>
        <v>21.444844542296153</v>
      </c>
      <c r="AE2587" s="96"/>
    </row>
    <row r="2588" spans="3:31" ht="24.75" customHeight="1" x14ac:dyDescent="0.25">
      <c r="C2588" s="91">
        <f>ABS(E2588-Dashboard!$F$13)</f>
        <v>31.021066413940076</v>
      </c>
      <c r="D2588" s="92">
        <f t="shared" si="283"/>
        <v>0.34870622874312329</v>
      </c>
      <c r="E2588" s="93" cm="1">
        <f t="array" ref="E2588">SUM('DRE + DCF'!$S$41/TIR!S2588,'DRE + DCF'!$U$41:$AD$41/TIR!T2588:AC2588,TIR!F2588)</f>
        <v>18.488933586059922</v>
      </c>
      <c r="F2588" s="100">
        <f>'DRE + DCF'!$AE$38*'DRE + DCF'!$AE$39*(1+G2588)/(R2588-G2588)/AC2588</f>
        <v>4.339154402292924</v>
      </c>
      <c r="G2588" s="92">
        <f>R2588*(1-'DRE + DCF'!$AE$39)</f>
        <v>0.20922373724587398</v>
      </c>
      <c r="H2588" s="94">
        <f t="shared" si="281"/>
        <v>0.34870622874312329</v>
      </c>
      <c r="I2588" s="94">
        <f t="shared" si="284"/>
        <v>0.34870622874312329</v>
      </c>
      <c r="J2588" s="94">
        <f t="shared" si="284"/>
        <v>0.34870622874312329</v>
      </c>
      <c r="K2588" s="94">
        <f t="shared" si="284"/>
        <v>0.34870622874312329</v>
      </c>
      <c r="L2588" s="94">
        <f t="shared" si="284"/>
        <v>0.34870622874312329</v>
      </c>
      <c r="M2588" s="94">
        <f t="shared" si="284"/>
        <v>0.34870622874312329</v>
      </c>
      <c r="N2588" s="94">
        <f t="shared" si="284"/>
        <v>0.34870622874312329</v>
      </c>
      <c r="O2588" s="94">
        <f t="shared" si="284"/>
        <v>0.34870622874312329</v>
      </c>
      <c r="P2588" s="94">
        <f t="shared" si="284"/>
        <v>0.34870622874312329</v>
      </c>
      <c r="Q2588" s="94">
        <f t="shared" si="284"/>
        <v>0.34870622874312329</v>
      </c>
      <c r="R2588" s="94">
        <f t="shared" si="284"/>
        <v>0.34870622874312329</v>
      </c>
      <c r="S2588" s="93">
        <f>(1+H2588)^((5-Dashboard!$F$9)*3/12)</f>
        <v>1.0776539889521199</v>
      </c>
      <c r="T2588" s="93">
        <f t="shared" si="280"/>
        <v>1.453438647329597</v>
      </c>
      <c r="U2588" s="93">
        <f t="shared" si="280"/>
        <v>1.9602617567494072</v>
      </c>
      <c r="V2588" s="93">
        <f t="shared" si="280"/>
        <v>2.6438172412948626</v>
      </c>
      <c r="W2588" s="93">
        <f t="shared" si="280"/>
        <v>3.5657327809928421</v>
      </c>
      <c r="X2588" s="93">
        <f t="shared" si="280"/>
        <v>4.8091260117585852</v>
      </c>
      <c r="Y2588" s="93">
        <f t="shared" ref="Y2588:AC2638" si="285">(X2588)*(1+N2588)</f>
        <v>6.4860982068693787</v>
      </c>
      <c r="Z2588" s="93">
        <f t="shared" si="285"/>
        <v>8.7478410518443344</v>
      </c>
      <c r="AA2588" s="93">
        <f t="shared" si="285"/>
        <v>11.79826771467725</v>
      </c>
      <c r="AB2588" s="93">
        <f t="shared" si="285"/>
        <v>15.912397155164102</v>
      </c>
      <c r="AC2588" s="95">
        <f t="shared" si="285"/>
        <v>21.461149157404179</v>
      </c>
      <c r="AE2588" s="96"/>
    </row>
    <row r="2589" spans="3:31" ht="24.75" customHeight="1" x14ac:dyDescent="0.25">
      <c r="C2589" s="91">
        <f>ABS(E2589-Dashboard!$F$13)</f>
        <v>31.029498011357145</v>
      </c>
      <c r="D2589" s="92">
        <f t="shared" si="283"/>
        <v>0.34880622874312328</v>
      </c>
      <c r="E2589" s="93" cm="1">
        <f t="array" ref="E2589">SUM('DRE + DCF'!$S$41/TIR!S2589,'DRE + DCF'!$U$41:$AD$41/TIR!T2589:AC2589,TIR!F2589)</f>
        <v>18.480501988642853</v>
      </c>
      <c r="F2589" s="100">
        <f>'DRE + DCF'!$AE$38*'DRE + DCF'!$AE$39*(1+G2589)/(R2589-G2589)/AC2589</f>
        <v>4.334830094919659</v>
      </c>
      <c r="G2589" s="92">
        <f>R2589*(1-'DRE + DCF'!$AE$39)</f>
        <v>0.20928373724587396</v>
      </c>
      <c r="H2589" s="94">
        <f t="shared" si="281"/>
        <v>0.34880622874312328</v>
      </c>
      <c r="I2589" s="94">
        <f t="shared" si="284"/>
        <v>0.34880622874312328</v>
      </c>
      <c r="J2589" s="94">
        <f t="shared" si="284"/>
        <v>0.34880622874312328</v>
      </c>
      <c r="K2589" s="94">
        <f t="shared" si="284"/>
        <v>0.34880622874312328</v>
      </c>
      <c r="L2589" s="94">
        <f t="shared" si="284"/>
        <v>0.34880622874312328</v>
      </c>
      <c r="M2589" s="94">
        <f t="shared" si="284"/>
        <v>0.34880622874312328</v>
      </c>
      <c r="N2589" s="94">
        <f t="shared" si="284"/>
        <v>0.34880622874312328</v>
      </c>
      <c r="O2589" s="94">
        <f t="shared" si="284"/>
        <v>0.34880622874312328</v>
      </c>
      <c r="P2589" s="94">
        <f t="shared" si="284"/>
        <v>0.34880622874312328</v>
      </c>
      <c r="Q2589" s="94">
        <f t="shared" si="284"/>
        <v>0.34880622874312328</v>
      </c>
      <c r="R2589" s="94">
        <f t="shared" si="284"/>
        <v>0.34880622874312328</v>
      </c>
      <c r="S2589" s="93">
        <f>(1+H2589)^((5-Dashboard!$F$9)*3/12)</f>
        <v>1.0776739640957749</v>
      </c>
      <c r="T2589" s="93">
        <f t="shared" ref="T2589:X2639" si="286">(S2589)*(1+I2589)</f>
        <v>1.4535733553266741</v>
      </c>
      <c r="U2589" s="93">
        <f t="shared" si="286"/>
        <v>1.9605887955996593</v>
      </c>
      <c r="V2589" s="93">
        <f t="shared" si="286"/>
        <v>2.6444543795087987</v>
      </c>
      <c r="W2589" s="93">
        <f t="shared" si="286"/>
        <v>3.5668565387084987</v>
      </c>
      <c r="X2589" s="93">
        <f t="shared" si="286"/>
        <v>4.8109983164431602</v>
      </c>
      <c r="Y2589" s="93">
        <f t="shared" si="285"/>
        <v>6.4891044956912145</v>
      </c>
      <c r="Z2589" s="93">
        <f t="shared" si="285"/>
        <v>8.7525445627533145</v>
      </c>
      <c r="AA2589" s="93">
        <f t="shared" si="285"/>
        <v>11.805486623593428</v>
      </c>
      <c r="AB2589" s="93">
        <f t="shared" si="285"/>
        <v>15.923313891246439</v>
      </c>
      <c r="AC2589" s="95">
        <f t="shared" si="285"/>
        <v>21.477464958745095</v>
      </c>
      <c r="AE2589" s="96"/>
    </row>
    <row r="2590" spans="3:31" ht="24.75" customHeight="1" x14ac:dyDescent="0.25">
      <c r="C2590" s="91">
        <f>ABS(E2590-Dashboard!$F$13)</f>
        <v>31.0379226331439</v>
      </c>
      <c r="D2590" s="92">
        <f t="shared" si="283"/>
        <v>0.34890622874312327</v>
      </c>
      <c r="E2590" s="93" cm="1">
        <f t="array" ref="E2590">SUM('DRE + DCF'!$S$41/TIR!S2590,'DRE + DCF'!$U$41:$AD$41/TIR!T2590:AC2590,TIR!F2590)</f>
        <v>18.472077366856098</v>
      </c>
      <c r="F2590" s="100">
        <f>'DRE + DCF'!$AE$38*'DRE + DCF'!$AE$39*(1+G2590)/(R2590-G2590)/AC2590</f>
        <v>4.3305106863172007</v>
      </c>
      <c r="G2590" s="92">
        <f>R2590*(1-'DRE + DCF'!$AE$39)</f>
        <v>0.20934373724587396</v>
      </c>
      <c r="H2590" s="94">
        <f t="shared" si="281"/>
        <v>0.34890622874312327</v>
      </c>
      <c r="I2590" s="94">
        <f t="shared" si="284"/>
        <v>0.34890622874312327</v>
      </c>
      <c r="J2590" s="94">
        <f t="shared" si="284"/>
        <v>0.34890622874312327</v>
      </c>
      <c r="K2590" s="94">
        <f t="shared" si="284"/>
        <v>0.34890622874312327</v>
      </c>
      <c r="L2590" s="94">
        <f t="shared" si="284"/>
        <v>0.34890622874312327</v>
      </c>
      <c r="M2590" s="94">
        <f t="shared" si="284"/>
        <v>0.34890622874312327</v>
      </c>
      <c r="N2590" s="94">
        <f t="shared" si="284"/>
        <v>0.34890622874312327</v>
      </c>
      <c r="O2590" s="94">
        <f t="shared" si="284"/>
        <v>0.34890622874312327</v>
      </c>
      <c r="P2590" s="94">
        <f t="shared" si="284"/>
        <v>0.34890622874312327</v>
      </c>
      <c r="Q2590" s="94">
        <f t="shared" si="284"/>
        <v>0.34890622874312327</v>
      </c>
      <c r="R2590" s="94">
        <f t="shared" si="284"/>
        <v>0.34890622874312327</v>
      </c>
      <c r="S2590" s="93">
        <f>(1+H2590)^((5-Dashboard!$F$9)*3/12)</f>
        <v>1.0776939381287483</v>
      </c>
      <c r="T2590" s="93">
        <f t="shared" si="286"/>
        <v>1.4537080658205745</v>
      </c>
      <c r="U2590" s="93">
        <f t="shared" si="286"/>
        <v>1.9609158647594913</v>
      </c>
      <c r="V2590" s="93">
        <f t="shared" si="286"/>
        <v>2.645091624015286</v>
      </c>
      <c r="W2590" s="93">
        <f t="shared" si="286"/>
        <v>3.567980567230483</v>
      </c>
      <c r="X2590" s="93">
        <f t="shared" si="286"/>
        <v>4.812871211171621</v>
      </c>
      <c r="Y2590" s="93">
        <f t="shared" si="285"/>
        <v>6.492111954887859</v>
      </c>
      <c r="Z2590" s="93">
        <f t="shared" si="285"/>
        <v>8.7572502536459282</v>
      </c>
      <c r="AA2590" s="93">
        <f t="shared" si="285"/>
        <v>11.812709413805289</v>
      </c>
      <c r="AB2590" s="93">
        <f t="shared" si="285"/>
        <v>15.934237306614483</v>
      </c>
      <c r="AC2590" s="95">
        <f t="shared" si="285"/>
        <v>21.493791953163324</v>
      </c>
      <c r="AE2590" s="96"/>
    </row>
    <row r="2591" spans="3:31" ht="24.75" customHeight="1" x14ac:dyDescent="0.25">
      <c r="C2591" s="91">
        <f>ABS(E2591-Dashboard!$F$13)</f>
        <v>31.046340286964124</v>
      </c>
      <c r="D2591" s="92">
        <f t="shared" si="283"/>
        <v>0.34900622874312326</v>
      </c>
      <c r="E2591" s="93" cm="1">
        <f t="array" ref="E2591">SUM('DRE + DCF'!$S$41/TIR!S2591,'DRE + DCF'!$U$41:$AD$41/TIR!T2591:AC2591,TIR!F2591)</f>
        <v>18.463659713035874</v>
      </c>
      <c r="F2591" s="100">
        <f>'DRE + DCF'!$AE$38*'DRE + DCF'!$AE$39*(1+G2591)/(R2591-G2591)/AC2591</f>
        <v>4.3261961701904159</v>
      </c>
      <c r="G2591" s="92">
        <f>R2591*(1-'DRE + DCF'!$AE$39)</f>
        <v>0.20940373724587394</v>
      </c>
      <c r="H2591" s="94">
        <f t="shared" si="281"/>
        <v>0.34900622874312326</v>
      </c>
      <c r="I2591" s="94">
        <f t="shared" si="284"/>
        <v>0.34900622874312326</v>
      </c>
      <c r="J2591" s="94">
        <f t="shared" si="284"/>
        <v>0.34900622874312326</v>
      </c>
      <c r="K2591" s="94">
        <f t="shared" si="284"/>
        <v>0.34900622874312326</v>
      </c>
      <c r="L2591" s="94">
        <f t="shared" si="284"/>
        <v>0.34900622874312326</v>
      </c>
      <c r="M2591" s="94">
        <f t="shared" si="284"/>
        <v>0.34900622874312326</v>
      </c>
      <c r="N2591" s="94">
        <f t="shared" si="284"/>
        <v>0.34900622874312326</v>
      </c>
      <c r="O2591" s="94">
        <f t="shared" si="284"/>
        <v>0.34900622874312326</v>
      </c>
      <c r="P2591" s="94">
        <f t="shared" si="284"/>
        <v>0.34900622874312326</v>
      </c>
      <c r="Q2591" s="94">
        <f t="shared" si="284"/>
        <v>0.34900622874312326</v>
      </c>
      <c r="R2591" s="94">
        <f t="shared" si="284"/>
        <v>0.34900622874312326</v>
      </c>
      <c r="S2591" s="93">
        <f>(1+H2591)^((5-Dashboard!$F$9)*3/12)</f>
        <v>1.0777139110511844</v>
      </c>
      <c r="T2591" s="93">
        <f t="shared" si="286"/>
        <v>1.4538427788111601</v>
      </c>
      <c r="U2591" s="93">
        <f t="shared" si="286"/>
        <v>1.9612429642294658</v>
      </c>
      <c r="V2591" s="93">
        <f t="shared" si="286"/>
        <v>2.6457289748241757</v>
      </c>
      <c r="W2591" s="93">
        <f t="shared" si="286"/>
        <v>3.5691048666039711</v>
      </c>
      <c r="X2591" s="93">
        <f t="shared" si="286"/>
        <v>4.8147446960861506</v>
      </c>
      <c r="Y2591" s="93">
        <f t="shared" si="285"/>
        <v>6.4951205848281335</v>
      </c>
      <c r="Z2591" s="93">
        <f t="shared" si="285"/>
        <v>8.7619581253708301</v>
      </c>
      <c r="AA2591" s="93">
        <f t="shared" si="285"/>
        <v>11.819936087111669</v>
      </c>
      <c r="AB2591" s="93">
        <f t="shared" si="285"/>
        <v>15.945167404859262</v>
      </c>
      <c r="AC2591" s="95">
        <f t="shared" si="285"/>
        <v>21.510130147506967</v>
      </c>
      <c r="AE2591" s="96"/>
    </row>
    <row r="2592" spans="3:31" ht="24.75" customHeight="1" x14ac:dyDescent="0.25">
      <c r="C2592" s="91">
        <f>ABS(E2592-Dashboard!$F$13)</f>
        <v>31.054750980471358</v>
      </c>
      <c r="D2592" s="92">
        <f t="shared" si="283"/>
        <v>0.34910622874312325</v>
      </c>
      <c r="E2592" s="93" cm="1">
        <f t="array" ref="E2592">SUM('DRE + DCF'!$S$41/TIR!S2592,'DRE + DCF'!$U$41:$AD$41/TIR!T2592:AC2592,TIR!F2592)</f>
        <v>18.45524901952864</v>
      </c>
      <c r="F2592" s="100">
        <f>'DRE + DCF'!$AE$38*'DRE + DCF'!$AE$39*(1+G2592)/(R2592-G2592)/AC2592</f>
        <v>4.3218865402533355</v>
      </c>
      <c r="G2592" s="92">
        <f>R2592*(1-'DRE + DCF'!$AE$39)</f>
        <v>0.20946373724587394</v>
      </c>
      <c r="H2592" s="94">
        <f t="shared" si="281"/>
        <v>0.34910622874312325</v>
      </c>
      <c r="I2592" s="94">
        <f t="shared" si="284"/>
        <v>0.34910622874312325</v>
      </c>
      <c r="J2592" s="94">
        <f t="shared" si="284"/>
        <v>0.34910622874312325</v>
      </c>
      <c r="K2592" s="94">
        <f t="shared" si="284"/>
        <v>0.34910622874312325</v>
      </c>
      <c r="L2592" s="94">
        <f t="shared" si="284"/>
        <v>0.34910622874312325</v>
      </c>
      <c r="M2592" s="94">
        <f t="shared" si="284"/>
        <v>0.34910622874312325</v>
      </c>
      <c r="N2592" s="94">
        <f t="shared" si="284"/>
        <v>0.34910622874312325</v>
      </c>
      <c r="O2592" s="94">
        <f t="shared" si="284"/>
        <v>0.34910622874312325</v>
      </c>
      <c r="P2592" s="94">
        <f t="shared" si="284"/>
        <v>0.34910622874312325</v>
      </c>
      <c r="Q2592" s="94">
        <f t="shared" si="284"/>
        <v>0.34910622874312325</v>
      </c>
      <c r="R2592" s="94">
        <f t="shared" si="284"/>
        <v>0.34910622874312325</v>
      </c>
      <c r="S2592" s="93">
        <f>(1+H2592)^((5-Dashboard!$F$9)*3/12)</f>
        <v>1.077733882863227</v>
      </c>
      <c r="T2592" s="93">
        <f t="shared" si="286"/>
        <v>1.453977494298291</v>
      </c>
      <c r="U2592" s="93">
        <f t="shared" si="286"/>
        <v>1.9615700940101435</v>
      </c>
      <c r="V2592" s="93">
        <f t="shared" si="286"/>
        <v>2.6463664319453186</v>
      </c>
      <c r="W2592" s="93">
        <f t="shared" si="286"/>
        <v>3.5702294368741438</v>
      </c>
      <c r="X2592" s="93">
        <f t="shared" si="286"/>
        <v>4.8166187713289608</v>
      </c>
      <c r="Y2592" s="93">
        <f t="shared" si="285"/>
        <v>6.49813038588095</v>
      </c>
      <c r="Z2592" s="93">
        <f t="shared" si="285"/>
        <v>8.7666681787769445</v>
      </c>
      <c r="AA2592" s="93">
        <f t="shared" si="285"/>
        <v>11.827166645312108</v>
      </c>
      <c r="AB2592" s="93">
        <f t="shared" si="285"/>
        <v>15.956104189573475</v>
      </c>
      <c r="AC2592" s="95">
        <f t="shared" si="285"/>
        <v>21.526479548627819</v>
      </c>
      <c r="AE2592" s="96"/>
    </row>
    <row r="2593" spans="3:31" ht="24.75" customHeight="1" x14ac:dyDescent="0.25">
      <c r="C2593" s="91">
        <f>ABS(E2593-Dashboard!$F$13)</f>
        <v>31.063154721308923</v>
      </c>
      <c r="D2593" s="92">
        <f t="shared" si="283"/>
        <v>0.34920622874312324</v>
      </c>
      <c r="E2593" s="93" cm="1">
        <f t="array" ref="E2593">SUM('DRE + DCF'!$S$41/TIR!S2593,'DRE + DCF'!$U$41:$AD$41/TIR!T2593:AC2593,TIR!F2593)</f>
        <v>18.446845278691075</v>
      </c>
      <c r="F2593" s="100">
        <f>'DRE + DCF'!$AE$38*'DRE + DCF'!$AE$39*(1+G2593)/(R2593-G2593)/AC2593</f>
        <v>4.317581790229144</v>
      </c>
      <c r="G2593" s="92">
        <f>R2593*(1-'DRE + DCF'!$AE$39)</f>
        <v>0.20952373724587395</v>
      </c>
      <c r="H2593" s="94">
        <f t="shared" si="281"/>
        <v>0.34920622874312324</v>
      </c>
      <c r="I2593" s="94">
        <f t="shared" si="284"/>
        <v>0.34920622874312324</v>
      </c>
      <c r="J2593" s="94">
        <f t="shared" si="284"/>
        <v>0.34920622874312324</v>
      </c>
      <c r="K2593" s="94">
        <f t="shared" si="284"/>
        <v>0.34920622874312324</v>
      </c>
      <c r="L2593" s="94">
        <f t="shared" si="284"/>
        <v>0.34920622874312324</v>
      </c>
      <c r="M2593" s="94">
        <f t="shared" si="284"/>
        <v>0.34920622874312324</v>
      </c>
      <c r="N2593" s="94">
        <f t="shared" si="284"/>
        <v>0.34920622874312324</v>
      </c>
      <c r="O2593" s="94">
        <f t="shared" si="284"/>
        <v>0.34920622874312324</v>
      </c>
      <c r="P2593" s="94">
        <f t="shared" si="284"/>
        <v>0.34920622874312324</v>
      </c>
      <c r="Q2593" s="94">
        <f t="shared" si="284"/>
        <v>0.34920622874312324</v>
      </c>
      <c r="R2593" s="94">
        <f t="shared" si="284"/>
        <v>0.34920622874312324</v>
      </c>
      <c r="S2593" s="93">
        <f>(1+H2593)^((5-Dashboard!$F$9)*3/12)</f>
        <v>1.0777538535650204</v>
      </c>
      <c r="T2593" s="93">
        <f t="shared" si="286"/>
        <v>1.4541122122818295</v>
      </c>
      <c r="U2593" s="93">
        <f t="shared" si="286"/>
        <v>1.9618972541020872</v>
      </c>
      <c r="V2593" s="93">
        <f t="shared" si="286"/>
        <v>2.647003995388566</v>
      </c>
      <c r="W2593" s="93">
        <f t="shared" si="286"/>
        <v>3.5713542780861869</v>
      </c>
      <c r="X2593" s="93">
        <f t="shared" si="286"/>
        <v>4.8184934370422834</v>
      </c>
      <c r="Y2593" s="93">
        <f t="shared" si="285"/>
        <v>6.5011413584153095</v>
      </c>
      <c r="Z2593" s="93">
        <f t="shared" si="285"/>
        <v>8.7713804147134642</v>
      </c>
      <c r="AA2593" s="93">
        <f t="shared" si="285"/>
        <v>11.834401090206846</v>
      </c>
      <c r="AB2593" s="93">
        <f t="shared" si="285"/>
        <v>15.967047664351485</v>
      </c>
      <c r="AC2593" s="95">
        <f t="shared" si="285"/>
        <v>21.54284016338136</v>
      </c>
      <c r="AE2593" s="96"/>
    </row>
    <row r="2594" spans="3:31" ht="24.75" customHeight="1" x14ac:dyDescent="0.25">
      <c r="C2594" s="91">
        <f>ABS(E2594-Dashboard!$F$13)</f>
        <v>31.071551517109924</v>
      </c>
      <c r="D2594" s="92">
        <f t="shared" si="283"/>
        <v>0.34930622874312323</v>
      </c>
      <c r="E2594" s="93" cm="1">
        <f t="array" ref="E2594">SUM('DRE + DCF'!$S$41/TIR!S2594,'DRE + DCF'!$U$41:$AD$41/TIR!T2594:AC2594,TIR!F2594)</f>
        <v>18.438448482890074</v>
      </c>
      <c r="F2594" s="100">
        <f>'DRE + DCF'!$AE$38*'DRE + DCF'!$AE$39*(1+G2594)/(R2594-G2594)/AC2594</f>
        <v>4.3132819138501555</v>
      </c>
      <c r="G2594" s="92">
        <f>R2594*(1-'DRE + DCF'!$AE$39)</f>
        <v>0.20958373724587392</v>
      </c>
      <c r="H2594" s="94">
        <f t="shared" si="281"/>
        <v>0.34930622874312323</v>
      </c>
      <c r="I2594" s="94">
        <f t="shared" si="284"/>
        <v>0.34930622874312323</v>
      </c>
      <c r="J2594" s="94">
        <f t="shared" si="284"/>
        <v>0.34930622874312323</v>
      </c>
      <c r="K2594" s="94">
        <f t="shared" si="284"/>
        <v>0.34930622874312323</v>
      </c>
      <c r="L2594" s="94">
        <f t="shared" si="284"/>
        <v>0.34930622874312323</v>
      </c>
      <c r="M2594" s="94">
        <f t="shared" si="284"/>
        <v>0.34930622874312323</v>
      </c>
      <c r="N2594" s="94">
        <f t="shared" si="284"/>
        <v>0.34930622874312323</v>
      </c>
      <c r="O2594" s="94">
        <f t="shared" si="284"/>
        <v>0.34930622874312323</v>
      </c>
      <c r="P2594" s="94">
        <f t="shared" si="284"/>
        <v>0.34930622874312323</v>
      </c>
      <c r="Q2594" s="94">
        <f t="shared" si="284"/>
        <v>0.34930622874312323</v>
      </c>
      <c r="R2594" s="94">
        <f t="shared" si="284"/>
        <v>0.34930622874312323</v>
      </c>
      <c r="S2594" s="93">
        <f>(1+H2594)^((5-Dashboard!$F$9)*3/12)</f>
        <v>1.0777738231567084</v>
      </c>
      <c r="T2594" s="93">
        <f t="shared" si="286"/>
        <v>1.4542469327616361</v>
      </c>
      <c r="U2594" s="93">
        <f t="shared" si="286"/>
        <v>1.9622244445058574</v>
      </c>
      <c r="V2594" s="93">
        <f t="shared" si="286"/>
        <v>2.6476416651637682</v>
      </c>
      <c r="W2594" s="93">
        <f t="shared" si="286"/>
        <v>3.5724793902852872</v>
      </c>
      <c r="X2594" s="93">
        <f t="shared" si="286"/>
        <v>4.8203686933683727</v>
      </c>
      <c r="Y2594" s="93">
        <f t="shared" si="285"/>
        <v>6.5041535028002953</v>
      </c>
      <c r="Z2594" s="93">
        <f t="shared" si="285"/>
        <v>8.7760948340298413</v>
      </c>
      <c r="AA2594" s="93">
        <f t="shared" si="285"/>
        <v>11.841639423596812</v>
      </c>
      <c r="AB2594" s="93">
        <f t="shared" si="285"/>
        <v>15.977997832789306</v>
      </c>
      <c r="AC2594" s="95">
        <f t="shared" si="285"/>
        <v>21.559211998626736</v>
      </c>
      <c r="AE2594" s="96"/>
    </row>
    <row r="2595" spans="3:31" ht="24.75" customHeight="1" x14ac:dyDescent="0.25">
      <c r="C2595" s="91">
        <f>ABS(E2595-Dashboard!$F$13)</f>
        <v>31.079941375497288</v>
      </c>
      <c r="D2595" s="92">
        <f t="shared" si="283"/>
        <v>0.34940622874312321</v>
      </c>
      <c r="E2595" s="93" cm="1">
        <f t="array" ref="E2595">SUM('DRE + DCF'!$S$41/TIR!S2595,'DRE + DCF'!$U$41:$AD$41/TIR!T2595:AC2595,TIR!F2595)</f>
        <v>18.43005862450271</v>
      </c>
      <c r="F2595" s="100">
        <f>'DRE + DCF'!$AE$38*'DRE + DCF'!$AE$39*(1+G2595)/(R2595-G2595)/AC2595</f>
        <v>4.3089869048578082</v>
      </c>
      <c r="G2595" s="92">
        <f>R2595*(1-'DRE + DCF'!$AE$39)</f>
        <v>0.20964373724587393</v>
      </c>
      <c r="H2595" s="94">
        <f t="shared" si="281"/>
        <v>0.34940622874312321</v>
      </c>
      <c r="I2595" s="94">
        <f t="shared" si="284"/>
        <v>0.34940622874312321</v>
      </c>
      <c r="J2595" s="94">
        <f t="shared" si="284"/>
        <v>0.34940622874312321</v>
      </c>
      <c r="K2595" s="94">
        <f t="shared" si="284"/>
        <v>0.34940622874312321</v>
      </c>
      <c r="L2595" s="94">
        <f t="shared" si="284"/>
        <v>0.34940622874312321</v>
      </c>
      <c r="M2595" s="94">
        <f t="shared" si="284"/>
        <v>0.34940622874312321</v>
      </c>
      <c r="N2595" s="94">
        <f t="shared" si="284"/>
        <v>0.34940622874312321</v>
      </c>
      <c r="O2595" s="94">
        <f t="shared" si="284"/>
        <v>0.34940622874312321</v>
      </c>
      <c r="P2595" s="94">
        <f t="shared" si="284"/>
        <v>0.34940622874312321</v>
      </c>
      <c r="Q2595" s="94">
        <f t="shared" si="284"/>
        <v>0.34940622874312321</v>
      </c>
      <c r="R2595" s="94">
        <f t="shared" si="284"/>
        <v>0.34940622874312321</v>
      </c>
      <c r="S2595" s="93">
        <f>(1+H2595)^((5-Dashboard!$F$9)*3/12)</f>
        <v>1.0777937916384353</v>
      </c>
      <c r="T2595" s="93">
        <f t="shared" si="286"/>
        <v>1.4543816557375724</v>
      </c>
      <c r="U2595" s="93">
        <f t="shared" si="286"/>
        <v>1.962551665222017</v>
      </c>
      <c r="V2595" s="93">
        <f t="shared" si="286"/>
        <v>2.6482794412807782</v>
      </c>
      <c r="W2595" s="93">
        <f t="shared" si="286"/>
        <v>3.5736047735166405</v>
      </c>
      <c r="X2595" s="93">
        <f t="shared" si="286"/>
        <v>4.8222445404495131</v>
      </c>
      <c r="Y2595" s="93">
        <f t="shared" si="285"/>
        <v>6.5071668194050929</v>
      </c>
      <c r="Z2595" s="93">
        <f t="shared" si="285"/>
        <v>8.7808114375758102</v>
      </c>
      <c r="AA2595" s="93">
        <f t="shared" si="285"/>
        <v>11.848881647283656</v>
      </c>
      <c r="AB2595" s="93">
        <f t="shared" si="285"/>
        <v>15.988954698484644</v>
      </c>
      <c r="AC2595" s="95">
        <f t="shared" si="285"/>
        <v>21.575595061226803</v>
      </c>
      <c r="AE2595" s="96"/>
    </row>
    <row r="2596" spans="3:31" ht="24.75" customHeight="1" x14ac:dyDescent="0.25">
      <c r="C2596" s="91">
        <f>ABS(E2596-Dashboard!$F$13)</f>
        <v>31.088324304083756</v>
      </c>
      <c r="D2596" s="92">
        <f t="shared" si="283"/>
        <v>0.3495062287431232</v>
      </c>
      <c r="E2596" s="93" cm="1">
        <f t="array" ref="E2596">SUM('DRE + DCF'!$S$41/TIR!S2596,'DRE + DCF'!$U$41:$AD$41/TIR!T2596:AC2596,TIR!F2596)</f>
        <v>18.421675695916242</v>
      </c>
      <c r="F2596" s="100">
        <f>'DRE + DCF'!$AE$38*'DRE + DCF'!$AE$39*(1+G2596)/(R2596-G2596)/AC2596</f>
        <v>4.3046967570026462</v>
      </c>
      <c r="G2596" s="92">
        <f>R2596*(1-'DRE + DCF'!$AE$39)</f>
        <v>0.20970373724587391</v>
      </c>
      <c r="H2596" s="94">
        <f t="shared" si="281"/>
        <v>0.3495062287431232</v>
      </c>
      <c r="I2596" s="94">
        <f t="shared" si="284"/>
        <v>0.3495062287431232</v>
      </c>
      <c r="J2596" s="94">
        <f t="shared" si="284"/>
        <v>0.3495062287431232</v>
      </c>
      <c r="K2596" s="94">
        <f t="shared" si="284"/>
        <v>0.3495062287431232</v>
      </c>
      <c r="L2596" s="94">
        <f t="shared" si="284"/>
        <v>0.3495062287431232</v>
      </c>
      <c r="M2596" s="94">
        <f t="shared" si="284"/>
        <v>0.3495062287431232</v>
      </c>
      <c r="N2596" s="94">
        <f t="shared" si="284"/>
        <v>0.3495062287431232</v>
      </c>
      <c r="O2596" s="94">
        <f t="shared" si="284"/>
        <v>0.3495062287431232</v>
      </c>
      <c r="P2596" s="94">
        <f t="shared" si="284"/>
        <v>0.3495062287431232</v>
      </c>
      <c r="Q2596" s="94">
        <f t="shared" si="284"/>
        <v>0.3495062287431232</v>
      </c>
      <c r="R2596" s="94">
        <f t="shared" si="284"/>
        <v>0.3495062287431232</v>
      </c>
      <c r="S2596" s="93">
        <f>(1+H2596)^((5-Dashboard!$F$9)*3/12)</f>
        <v>1.0778137590103445</v>
      </c>
      <c r="T2596" s="93">
        <f t="shared" si="286"/>
        <v>1.4545163812094994</v>
      </c>
      <c r="U2596" s="93">
        <f t="shared" si="286"/>
        <v>1.9628789162511266</v>
      </c>
      <c r="V2596" s="93">
        <f t="shared" si="286"/>
        <v>2.6489173237494468</v>
      </c>
      <c r="W2596" s="93">
        <f t="shared" si="286"/>
        <v>3.5747304278254428</v>
      </c>
      <c r="X2596" s="93">
        <f t="shared" si="286"/>
        <v>4.824120978428005</v>
      </c>
      <c r="Y2596" s="93">
        <f t="shared" si="285"/>
        <v>6.5101813085989626</v>
      </c>
      <c r="Z2596" s="93">
        <f t="shared" si="285"/>
        <v>8.7855302262013559</v>
      </c>
      <c r="AA2596" s="93">
        <f t="shared" si="285"/>
        <v>11.85612776306971</v>
      </c>
      <c r="AB2596" s="93">
        <f t="shared" si="285"/>
        <v>15.999918265036845</v>
      </c>
      <c r="AC2596" s="95">
        <f t="shared" si="285"/>
        <v>21.591989358048089</v>
      </c>
      <c r="AE2596" s="96"/>
    </row>
    <row r="2597" spans="3:31" ht="24.75" customHeight="1" x14ac:dyDescent="0.25">
      <c r="C2597" s="91">
        <f>ABS(E2597-Dashboard!$F$13)</f>
        <v>31.096700310471906</v>
      </c>
      <c r="D2597" s="92">
        <f t="shared" si="283"/>
        <v>0.34960622874312319</v>
      </c>
      <c r="E2597" s="93" cm="1">
        <f t="array" ref="E2597">SUM('DRE + DCF'!$S$41/TIR!S2597,'DRE + DCF'!$U$41:$AD$41/TIR!T2597:AC2597,TIR!F2597)</f>
        <v>18.413299689528092</v>
      </c>
      <c r="F2597" s="100">
        <f>'DRE + DCF'!$AE$38*'DRE + DCF'!$AE$39*(1+G2597)/(R2597-G2597)/AC2597</f>
        <v>4.3004114640443012</v>
      </c>
      <c r="G2597" s="92">
        <f>R2597*(1-'DRE + DCF'!$AE$39)</f>
        <v>0.20976373724587391</v>
      </c>
      <c r="H2597" s="94">
        <f t="shared" si="281"/>
        <v>0.34960622874312319</v>
      </c>
      <c r="I2597" s="94">
        <f t="shared" si="284"/>
        <v>0.34960622874312319</v>
      </c>
      <c r="J2597" s="94">
        <f t="shared" si="284"/>
        <v>0.34960622874312319</v>
      </c>
      <c r="K2597" s="94">
        <f t="shared" si="284"/>
        <v>0.34960622874312319</v>
      </c>
      <c r="L2597" s="94">
        <f t="shared" si="284"/>
        <v>0.34960622874312319</v>
      </c>
      <c r="M2597" s="94">
        <f t="shared" si="284"/>
        <v>0.34960622874312319</v>
      </c>
      <c r="N2597" s="94">
        <f t="shared" si="284"/>
        <v>0.34960622874312319</v>
      </c>
      <c r="O2597" s="94">
        <f t="shared" si="284"/>
        <v>0.34960622874312319</v>
      </c>
      <c r="P2597" s="94">
        <f t="shared" si="284"/>
        <v>0.34960622874312319</v>
      </c>
      <c r="Q2597" s="94">
        <f t="shared" si="284"/>
        <v>0.34960622874312319</v>
      </c>
      <c r="R2597" s="94">
        <f t="shared" si="284"/>
        <v>0.34960622874312319</v>
      </c>
      <c r="S2597" s="93">
        <f>(1+H2597)^((5-Dashboard!$F$9)*3/12)</f>
        <v>1.0778337252725805</v>
      </c>
      <c r="T2597" s="93">
        <f t="shared" si="286"/>
        <v>1.4546511091772789</v>
      </c>
      <c r="U2597" s="93">
        <f t="shared" si="286"/>
        <v>1.9632061975937485</v>
      </c>
      <c r="V2597" s="93">
        <f t="shared" si="286"/>
        <v>2.6495553125796256</v>
      </c>
      <c r="W2597" s="93">
        <f t="shared" si="286"/>
        <v>3.5758563532568957</v>
      </c>
      <c r="X2597" s="93">
        <f t="shared" si="286"/>
        <v>4.8259980074461764</v>
      </c>
      <c r="Y2597" s="93">
        <f t="shared" si="285"/>
        <v>6.5131969707512614</v>
      </c>
      <c r="Z2597" s="93">
        <f t="shared" si="285"/>
        <v>8.7902512007567442</v>
      </c>
      <c r="AA2597" s="93">
        <f t="shared" si="285"/>
        <v>11.863377772758019</v>
      </c>
      <c r="AB2597" s="93">
        <f t="shared" si="285"/>
        <v>16.010888536046942</v>
      </c>
      <c r="AC2597" s="95">
        <f t="shared" si="285"/>
        <v>21.608394895960817</v>
      </c>
      <c r="AE2597" s="96"/>
    </row>
    <row r="2598" spans="3:31" ht="24.75" customHeight="1" x14ac:dyDescent="0.25">
      <c r="C2598" s="91">
        <f>ABS(E2598-Dashboard!$F$13)</f>
        <v>31.105069402254184</v>
      </c>
      <c r="D2598" s="92">
        <f t="shared" si="283"/>
        <v>0.34970622874312318</v>
      </c>
      <c r="E2598" s="93" cm="1">
        <f t="array" ref="E2598">SUM('DRE + DCF'!$S$41/TIR!S2598,'DRE + DCF'!$U$41:$AD$41/TIR!T2598:AC2598,TIR!F2598)</f>
        <v>18.404930597745814</v>
      </c>
      <c r="F2598" s="100">
        <f>'DRE + DCF'!$AE$38*'DRE + DCF'!$AE$39*(1+G2598)/(R2598-G2598)/AC2598</f>
        <v>4.2961310197514821</v>
      </c>
      <c r="G2598" s="92">
        <f>R2598*(1-'DRE + DCF'!$AE$39)</f>
        <v>0.20982373724587391</v>
      </c>
      <c r="H2598" s="94">
        <f t="shared" si="281"/>
        <v>0.34970622874312318</v>
      </c>
      <c r="I2598" s="94">
        <f t="shared" si="284"/>
        <v>0.34970622874312318</v>
      </c>
      <c r="J2598" s="94">
        <f t="shared" si="284"/>
        <v>0.34970622874312318</v>
      </c>
      <c r="K2598" s="94">
        <f t="shared" si="284"/>
        <v>0.34970622874312318</v>
      </c>
      <c r="L2598" s="94">
        <f t="shared" si="284"/>
        <v>0.34970622874312318</v>
      </c>
      <c r="M2598" s="94">
        <f t="shared" si="284"/>
        <v>0.34970622874312318</v>
      </c>
      <c r="N2598" s="94">
        <f t="shared" si="284"/>
        <v>0.34970622874312318</v>
      </c>
      <c r="O2598" s="94">
        <f t="shared" si="284"/>
        <v>0.34970622874312318</v>
      </c>
      <c r="P2598" s="94">
        <f t="shared" si="284"/>
        <v>0.34970622874312318</v>
      </c>
      <c r="Q2598" s="94">
        <f t="shared" si="284"/>
        <v>0.34970622874312318</v>
      </c>
      <c r="R2598" s="94">
        <f t="shared" si="284"/>
        <v>0.34970622874312318</v>
      </c>
      <c r="S2598" s="93">
        <f>(1+H2598)^((5-Dashboard!$F$9)*3/12)</f>
        <v>1.0778536904252867</v>
      </c>
      <c r="T2598" s="93">
        <f t="shared" si="286"/>
        <v>1.4547858396407713</v>
      </c>
      <c r="U2598" s="93">
        <f t="shared" si="286"/>
        <v>1.9635335092504436</v>
      </c>
      <c r="V2598" s="93">
        <f t="shared" si="286"/>
        <v>2.6501934077811664</v>
      </c>
      <c r="W2598" s="93">
        <f t="shared" si="286"/>
        <v>3.5769825498562042</v>
      </c>
      <c r="X2598" s="93">
        <f t="shared" si="286"/>
        <v>4.8278756276463781</v>
      </c>
      <c r="Y2598" s="93">
        <f t="shared" si="285"/>
        <v>6.5162138062314314</v>
      </c>
      <c r="Z2598" s="93">
        <f t="shared" si="285"/>
        <v>8.7949743620924981</v>
      </c>
      <c r="AA2598" s="93">
        <f t="shared" si="285"/>
        <v>11.870631678152321</v>
      </c>
      <c r="AB2598" s="93">
        <f t="shared" si="285"/>
        <v>16.021865515117621</v>
      </c>
      <c r="AC2598" s="95">
        <f t="shared" si="285"/>
        <v>21.624811681838903</v>
      </c>
      <c r="AE2598" s="96"/>
    </row>
    <row r="2599" spans="3:31" ht="24.75" customHeight="1" x14ac:dyDescent="0.25">
      <c r="C2599" s="91">
        <f>ABS(E2599-Dashboard!$F$13)</f>
        <v>31.113431587012908</v>
      </c>
      <c r="D2599" s="92">
        <f t="shared" si="283"/>
        <v>0.34980622874312317</v>
      </c>
      <c r="E2599" s="93" cm="1">
        <f t="array" ref="E2599">SUM('DRE + DCF'!$S$41/TIR!S2599,'DRE + DCF'!$U$41:$AD$41/TIR!T2599:AC2599,TIR!F2599)</f>
        <v>18.39656841298709</v>
      </c>
      <c r="F2599" s="100">
        <f>'DRE + DCF'!$AE$38*'DRE + DCF'!$AE$39*(1+G2599)/(R2599-G2599)/AC2599</f>
        <v>4.2918554179019557</v>
      </c>
      <c r="G2599" s="92">
        <f>R2599*(1-'DRE + DCF'!$AE$39)</f>
        <v>0.20988373724587389</v>
      </c>
      <c r="H2599" s="94">
        <f t="shared" si="281"/>
        <v>0.34980622874312317</v>
      </c>
      <c r="I2599" s="94">
        <f t="shared" si="284"/>
        <v>0.34980622874312317</v>
      </c>
      <c r="J2599" s="94">
        <f t="shared" si="284"/>
        <v>0.34980622874312317</v>
      </c>
      <c r="K2599" s="94">
        <f t="shared" si="284"/>
        <v>0.34980622874312317</v>
      </c>
      <c r="L2599" s="94">
        <f t="shared" si="284"/>
        <v>0.34980622874312317</v>
      </c>
      <c r="M2599" s="94">
        <f t="shared" si="284"/>
        <v>0.34980622874312317</v>
      </c>
      <c r="N2599" s="94">
        <f t="shared" si="284"/>
        <v>0.34980622874312317</v>
      </c>
      <c r="O2599" s="94">
        <f t="shared" si="284"/>
        <v>0.34980622874312317</v>
      </c>
      <c r="P2599" s="94">
        <f t="shared" si="284"/>
        <v>0.34980622874312317</v>
      </c>
      <c r="Q2599" s="94">
        <f t="shared" si="284"/>
        <v>0.34980622874312317</v>
      </c>
      <c r="R2599" s="94">
        <f t="shared" si="284"/>
        <v>0.34980622874312317</v>
      </c>
      <c r="S2599" s="93">
        <f>(1+H2599)^((5-Dashboard!$F$9)*3/12)</f>
        <v>1.0778736544686072</v>
      </c>
      <c r="T2599" s="93">
        <f t="shared" si="286"/>
        <v>1.4549205725998389</v>
      </c>
      <c r="U2599" s="93">
        <f t="shared" si="286"/>
        <v>1.9638608512217739</v>
      </c>
      <c r="V2599" s="93">
        <f t="shared" si="286"/>
        <v>2.6508316093639221</v>
      </c>
      <c r="W2599" s="93">
        <f t="shared" si="286"/>
        <v>3.5781090176685795</v>
      </c>
      <c r="X2599" s="93">
        <f t="shared" si="286"/>
        <v>4.8297538391709862</v>
      </c>
      <c r="Y2599" s="93">
        <f t="shared" si="285"/>
        <v>6.5192318154090092</v>
      </c>
      <c r="Z2599" s="93">
        <f t="shared" si="285"/>
        <v>8.7996997110594197</v>
      </c>
      <c r="AA2599" s="93">
        <f t="shared" si="285"/>
        <v>11.877889481057066</v>
      </c>
      <c r="AB2599" s="93">
        <f t="shared" si="285"/>
        <v>16.03284920585325</v>
      </c>
      <c r="AC2599" s="95">
        <f t="shared" si="285"/>
        <v>21.641239722559952</v>
      </c>
      <c r="AE2599" s="96"/>
    </row>
    <row r="2600" spans="3:31" ht="24.75" customHeight="1" x14ac:dyDescent="0.25">
      <c r="C2600" s="91">
        <f>ABS(E2600-Dashboard!$F$13)</f>
        <v>31.121786872320278</v>
      </c>
      <c r="D2600" s="92">
        <f t="shared" si="283"/>
        <v>0.34990622874312316</v>
      </c>
      <c r="E2600" s="93" cm="1">
        <f t="array" ref="E2600">SUM('DRE + DCF'!$S$41/TIR!S2600,'DRE + DCF'!$U$41:$AD$41/TIR!T2600:AC2600,TIR!F2600)</f>
        <v>18.38821312767972</v>
      </c>
      <c r="F2600" s="100">
        <f>'DRE + DCF'!$AE$38*'DRE + DCF'!$AE$39*(1+G2600)/(R2600-G2600)/AC2600</f>
        <v>4.2875846522825336</v>
      </c>
      <c r="G2600" s="92">
        <f>R2600*(1-'DRE + DCF'!$AE$39)</f>
        <v>0.2099437372458739</v>
      </c>
      <c r="H2600" s="94">
        <f t="shared" si="281"/>
        <v>0.34990622874312316</v>
      </c>
      <c r="I2600" s="94">
        <f t="shared" si="284"/>
        <v>0.34990622874312316</v>
      </c>
      <c r="J2600" s="94">
        <f t="shared" si="284"/>
        <v>0.34990622874312316</v>
      </c>
      <c r="K2600" s="94">
        <f t="shared" si="284"/>
        <v>0.34990622874312316</v>
      </c>
      <c r="L2600" s="94">
        <f t="shared" si="284"/>
        <v>0.34990622874312316</v>
      </c>
      <c r="M2600" s="94">
        <f t="shared" si="284"/>
        <v>0.34990622874312316</v>
      </c>
      <c r="N2600" s="94">
        <f t="shared" si="284"/>
        <v>0.34990622874312316</v>
      </c>
      <c r="O2600" s="94">
        <f t="shared" si="284"/>
        <v>0.34990622874312316</v>
      </c>
      <c r="P2600" s="94">
        <f t="shared" si="284"/>
        <v>0.34990622874312316</v>
      </c>
      <c r="Q2600" s="94">
        <f t="shared" ref="I2600:R2626" si="287">$D2600</f>
        <v>0.34990622874312316</v>
      </c>
      <c r="R2600" s="94">
        <f t="shared" si="287"/>
        <v>0.34990622874312316</v>
      </c>
      <c r="S2600" s="93">
        <f>(1+H2600)^((5-Dashboard!$F$9)*3/12)</f>
        <v>1.0778936174026856</v>
      </c>
      <c r="T2600" s="93">
        <f t="shared" si="286"/>
        <v>1.4550553080543422</v>
      </c>
      <c r="U2600" s="93">
        <f t="shared" si="286"/>
        <v>1.9641882235083004</v>
      </c>
      <c r="V2600" s="93">
        <f t="shared" si="286"/>
        <v>2.6514699173377445</v>
      </c>
      <c r="W2600" s="93">
        <f t="shared" si="286"/>
        <v>3.579235756739235</v>
      </c>
      <c r="X2600" s="93">
        <f t="shared" si="286"/>
        <v>4.8316326421623996</v>
      </c>
      <c r="Y2600" s="93">
        <f t="shared" si="285"/>
        <v>6.5222509986536163</v>
      </c>
      <c r="Z2600" s="93">
        <f t="shared" si="285"/>
        <v>8.8044272485085724</v>
      </c>
      <c r="AA2600" s="93">
        <f t="shared" si="285"/>
        <v>11.885151183277399</v>
      </c>
      <c r="AB2600" s="93">
        <f t="shared" si="285"/>
        <v>16.043839611859863</v>
      </c>
      <c r="AC2600" s="95">
        <f t="shared" si="285"/>
        <v>21.65767902500528</v>
      </c>
      <c r="AE2600" s="96"/>
    </row>
    <row r="2601" spans="3:31" ht="24.75" customHeight="1" x14ac:dyDescent="0.25">
      <c r="C2601" s="91">
        <f>ABS(E2601-Dashboard!$F$13)</f>
        <v>31.130135265738414</v>
      </c>
      <c r="D2601" s="92">
        <f t="shared" si="283"/>
        <v>0.35000622874312315</v>
      </c>
      <c r="E2601" s="93" cm="1">
        <f t="array" ref="E2601">SUM('DRE + DCF'!$S$41/TIR!S2601,'DRE + DCF'!$U$41:$AD$41/TIR!T2601:AC2601,TIR!F2601)</f>
        <v>18.379864734261584</v>
      </c>
      <c r="F2601" s="100">
        <f>'DRE + DCF'!$AE$38*'DRE + DCF'!$AE$39*(1+G2601)/(R2601-G2601)/AC2601</f>
        <v>4.2833187166890596</v>
      </c>
      <c r="G2601" s="92">
        <f>R2601*(1-'DRE + DCF'!$AE$39)</f>
        <v>0.21000373724587387</v>
      </c>
      <c r="H2601" s="94">
        <f t="shared" si="281"/>
        <v>0.35000622874312315</v>
      </c>
      <c r="I2601" s="94">
        <f t="shared" si="287"/>
        <v>0.35000622874312315</v>
      </c>
      <c r="J2601" s="94">
        <f t="shared" si="287"/>
        <v>0.35000622874312315</v>
      </c>
      <c r="K2601" s="94">
        <f t="shared" si="287"/>
        <v>0.35000622874312315</v>
      </c>
      <c r="L2601" s="94">
        <f t="shared" si="287"/>
        <v>0.35000622874312315</v>
      </c>
      <c r="M2601" s="94">
        <f t="shared" si="287"/>
        <v>0.35000622874312315</v>
      </c>
      <c r="N2601" s="94">
        <f t="shared" si="287"/>
        <v>0.35000622874312315</v>
      </c>
      <c r="O2601" s="94">
        <f t="shared" si="287"/>
        <v>0.35000622874312315</v>
      </c>
      <c r="P2601" s="94">
        <f t="shared" si="287"/>
        <v>0.35000622874312315</v>
      </c>
      <c r="Q2601" s="94">
        <f t="shared" si="287"/>
        <v>0.35000622874312315</v>
      </c>
      <c r="R2601" s="94">
        <f t="shared" si="287"/>
        <v>0.35000622874312315</v>
      </c>
      <c r="S2601" s="93">
        <f>(1+H2601)^((5-Dashboard!$F$9)*3/12)</f>
        <v>1.0779135792276662</v>
      </c>
      <c r="T2601" s="93">
        <f t="shared" si="286"/>
        <v>1.4551900460041434</v>
      </c>
      <c r="U2601" s="93">
        <f t="shared" si="286"/>
        <v>1.9645156261105854</v>
      </c>
      <c r="V2601" s="93">
        <f t="shared" si="286"/>
        <v>2.6521083317124869</v>
      </c>
      <c r="W2601" s="93">
        <f t="shared" si="286"/>
        <v>3.5803627671133902</v>
      </c>
      <c r="X2601" s="93">
        <f t="shared" si="286"/>
        <v>4.8335120367630404</v>
      </c>
      <c r="Y2601" s="93">
        <f t="shared" si="285"/>
        <v>6.5252713563349642</v>
      </c>
      <c r="Z2601" s="93">
        <f t="shared" si="285"/>
        <v>8.8091569752912893</v>
      </c>
      <c r="AA2601" s="93">
        <f t="shared" si="285"/>
        <v>11.892416786619171</v>
      </c>
      <c r="AB2601" s="93">
        <f t="shared" si="285"/>
        <v>16.054836736745159</v>
      </c>
      <c r="AC2601" s="95">
        <f t="shared" si="285"/>
        <v>21.674129596059881</v>
      </c>
      <c r="AE2601" s="96"/>
    </row>
    <row r="2602" spans="3:31" ht="24.75" customHeight="1" x14ac:dyDescent="0.25">
      <c r="C2602" s="91">
        <f>ABS(E2602-Dashboard!$F$13)</f>
        <v>31.138476774819324</v>
      </c>
      <c r="D2602" s="92">
        <f t="shared" si="283"/>
        <v>0.35010622874312314</v>
      </c>
      <c r="E2602" s="93" cm="1">
        <f t="array" ref="E2602">SUM('DRE + DCF'!$S$41/TIR!S2602,'DRE + DCF'!$U$41:$AD$41/TIR!T2602:AC2602,TIR!F2602)</f>
        <v>18.371523225180674</v>
      </c>
      <c r="F2602" s="100">
        <f>'DRE + DCF'!$AE$38*'DRE + DCF'!$AE$39*(1+G2602)/(R2602-G2602)/AC2602</f>
        <v>4.279057604926396</v>
      </c>
      <c r="G2602" s="92">
        <f>R2602*(1-'DRE + DCF'!$AE$39)</f>
        <v>0.21006373724587388</v>
      </c>
      <c r="H2602" s="94">
        <f t="shared" si="281"/>
        <v>0.35010622874312314</v>
      </c>
      <c r="I2602" s="94">
        <f t="shared" si="287"/>
        <v>0.35010622874312314</v>
      </c>
      <c r="J2602" s="94">
        <f t="shared" si="287"/>
        <v>0.35010622874312314</v>
      </c>
      <c r="K2602" s="94">
        <f t="shared" si="287"/>
        <v>0.35010622874312314</v>
      </c>
      <c r="L2602" s="94">
        <f t="shared" si="287"/>
        <v>0.35010622874312314</v>
      </c>
      <c r="M2602" s="94">
        <f t="shared" si="287"/>
        <v>0.35010622874312314</v>
      </c>
      <c r="N2602" s="94">
        <f t="shared" si="287"/>
        <v>0.35010622874312314</v>
      </c>
      <c r="O2602" s="94">
        <f t="shared" si="287"/>
        <v>0.35010622874312314</v>
      </c>
      <c r="P2602" s="94">
        <f t="shared" si="287"/>
        <v>0.35010622874312314</v>
      </c>
      <c r="Q2602" s="94">
        <f t="shared" si="287"/>
        <v>0.35010622874312314</v>
      </c>
      <c r="R2602" s="94">
        <f t="shared" si="287"/>
        <v>0.35010622874312314</v>
      </c>
      <c r="S2602" s="93">
        <f>(1+H2602)^((5-Dashboard!$F$9)*3/12)</f>
        <v>1.0779335399436922</v>
      </c>
      <c r="T2602" s="93">
        <f t="shared" si="286"/>
        <v>1.455324786449103</v>
      </c>
      <c r="U2602" s="93">
        <f t="shared" si="286"/>
        <v>1.9648430590291894</v>
      </c>
      <c r="V2602" s="93">
        <f t="shared" si="286"/>
        <v>2.6527468524980007</v>
      </c>
      <c r="W2602" s="93">
        <f t="shared" si="286"/>
        <v>3.5814900488362658</v>
      </c>
      <c r="X2602" s="93">
        <f t="shared" si="286"/>
        <v>4.8353920231153547</v>
      </c>
      <c r="Y2602" s="93">
        <f t="shared" si="285"/>
        <v>6.5282928888228522</v>
      </c>
      <c r="Z2602" s="93">
        <f t="shared" si="285"/>
        <v>8.81388889225917</v>
      </c>
      <c r="AA2602" s="93">
        <f t="shared" si="285"/>
        <v>11.899686292888932</v>
      </c>
      <c r="AB2602" s="93">
        <f t="shared" si="285"/>
        <v>16.065840584118511</v>
      </c>
      <c r="AC2602" s="95">
        <f t="shared" si="285"/>
        <v>21.690591442612458</v>
      </c>
      <c r="AE2602" s="96"/>
    </row>
    <row r="2603" spans="3:31" ht="24.75" customHeight="1" x14ac:dyDescent="0.25">
      <c r="C2603" s="91">
        <f>ABS(E2603-Dashboard!$F$13)</f>
        <v>31.146811407104977</v>
      </c>
      <c r="D2603" s="92">
        <f t="shared" si="283"/>
        <v>0.35020622874312313</v>
      </c>
      <c r="E2603" s="93" cm="1">
        <f t="array" ref="E2603">SUM('DRE + DCF'!$S$41/TIR!S2603,'DRE + DCF'!$U$41:$AD$41/TIR!T2603:AC2603,TIR!F2603)</f>
        <v>18.363188592895021</v>
      </c>
      <c r="F2603" s="100">
        <f>'DRE + DCF'!$AE$38*'DRE + DCF'!$AE$39*(1+G2603)/(R2603-G2603)/AC2603</f>
        <v>4.2748013108084022</v>
      </c>
      <c r="G2603" s="92">
        <f>R2603*(1-'DRE + DCF'!$AE$39)</f>
        <v>0.21012373724587388</v>
      </c>
      <c r="H2603" s="94">
        <f t="shared" si="281"/>
        <v>0.35020622874312313</v>
      </c>
      <c r="I2603" s="94">
        <f t="shared" si="287"/>
        <v>0.35020622874312313</v>
      </c>
      <c r="J2603" s="94">
        <f t="shared" si="287"/>
        <v>0.35020622874312313</v>
      </c>
      <c r="K2603" s="94">
        <f t="shared" si="287"/>
        <v>0.35020622874312313</v>
      </c>
      <c r="L2603" s="94">
        <f t="shared" si="287"/>
        <v>0.35020622874312313</v>
      </c>
      <c r="M2603" s="94">
        <f t="shared" si="287"/>
        <v>0.35020622874312313</v>
      </c>
      <c r="N2603" s="94">
        <f t="shared" si="287"/>
        <v>0.35020622874312313</v>
      </c>
      <c r="O2603" s="94">
        <f t="shared" si="287"/>
        <v>0.35020622874312313</v>
      </c>
      <c r="P2603" s="94">
        <f t="shared" si="287"/>
        <v>0.35020622874312313</v>
      </c>
      <c r="Q2603" s="94">
        <f t="shared" si="287"/>
        <v>0.35020622874312313</v>
      </c>
      <c r="R2603" s="94">
        <f t="shared" si="287"/>
        <v>0.35020622874312313</v>
      </c>
      <c r="S2603" s="93">
        <f>(1+H2603)^((5-Dashboard!$F$9)*3/12)</f>
        <v>1.0779534995509077</v>
      </c>
      <c r="T2603" s="93">
        <f t="shared" si="286"/>
        <v>1.4554595293890829</v>
      </c>
      <c r="U2603" s="93">
        <f t="shared" si="286"/>
        <v>1.9651705222646743</v>
      </c>
      <c r="V2603" s="93">
        <f t="shared" si="286"/>
        <v>2.6533854797041396</v>
      </c>
      <c r="W2603" s="93">
        <f t="shared" si="286"/>
        <v>3.5826176019530891</v>
      </c>
      <c r="X2603" s="93">
        <f t="shared" si="286"/>
        <v>4.8372726013618115</v>
      </c>
      <c r="Y2603" s="93">
        <f t="shared" si="285"/>
        <v>6.5313155964871683</v>
      </c>
      <c r="Z2603" s="93">
        <f t="shared" si="285"/>
        <v>8.8186230002640809</v>
      </c>
      <c r="AA2603" s="93">
        <f t="shared" si="285"/>
        <v>11.90695970389393</v>
      </c>
      <c r="AB2603" s="93">
        <f t="shared" si="285"/>
        <v>16.076851157590959</v>
      </c>
      <c r="AC2603" s="95">
        <f t="shared" si="285"/>
        <v>21.707064571555403</v>
      </c>
      <c r="AE2603" s="96"/>
    </row>
    <row r="2604" spans="3:31" ht="24.75" customHeight="1" x14ac:dyDescent="0.25">
      <c r="C2604" s="91">
        <f>ABS(E2604-Dashboard!$F$13)</f>
        <v>31.155139170127303</v>
      </c>
      <c r="D2604" s="92">
        <f t="shared" si="283"/>
        <v>0.35030622874312312</v>
      </c>
      <c r="E2604" s="93" cm="1">
        <f t="array" ref="E2604">SUM('DRE + DCF'!$S$41/TIR!S2604,'DRE + DCF'!$U$41:$AD$41/TIR!T2604:AC2604,TIR!F2604)</f>
        <v>18.354860829872695</v>
      </c>
      <c r="F2604" s="100">
        <f>'DRE + DCF'!$AE$38*'DRE + DCF'!$AE$39*(1+G2604)/(R2604-G2604)/AC2604</f>
        <v>4.2705498281579173</v>
      </c>
      <c r="G2604" s="92">
        <f>R2604*(1-'DRE + DCF'!$AE$39)</f>
        <v>0.21018373724587386</v>
      </c>
      <c r="H2604" s="94">
        <f t="shared" si="281"/>
        <v>0.35030622874312312</v>
      </c>
      <c r="I2604" s="94">
        <f t="shared" si="287"/>
        <v>0.35030622874312312</v>
      </c>
      <c r="J2604" s="94">
        <f t="shared" si="287"/>
        <v>0.35030622874312312</v>
      </c>
      <c r="K2604" s="94">
        <f t="shared" si="287"/>
        <v>0.35030622874312312</v>
      </c>
      <c r="L2604" s="94">
        <f t="shared" si="287"/>
        <v>0.35030622874312312</v>
      </c>
      <c r="M2604" s="94">
        <f t="shared" si="287"/>
        <v>0.35030622874312312</v>
      </c>
      <c r="N2604" s="94">
        <f t="shared" si="287"/>
        <v>0.35030622874312312</v>
      </c>
      <c r="O2604" s="94">
        <f t="shared" si="287"/>
        <v>0.35030622874312312</v>
      </c>
      <c r="P2604" s="94">
        <f t="shared" si="287"/>
        <v>0.35030622874312312</v>
      </c>
      <c r="Q2604" s="94">
        <f t="shared" si="287"/>
        <v>0.35030622874312312</v>
      </c>
      <c r="R2604" s="94">
        <f t="shared" si="287"/>
        <v>0.35030622874312312</v>
      </c>
      <c r="S2604" s="93">
        <f>(1+H2604)^((5-Dashboard!$F$9)*3/12)</f>
        <v>1.0779734580494562</v>
      </c>
      <c r="T2604" s="93">
        <f t="shared" si="286"/>
        <v>1.4555942748239445</v>
      </c>
      <c r="U2604" s="93">
        <f t="shared" si="286"/>
        <v>1.9654980158176016</v>
      </c>
      <c r="V2604" s="93">
        <f t="shared" si="286"/>
        <v>2.6540242133407572</v>
      </c>
      <c r="W2604" s="93">
        <f t="shared" si="286"/>
        <v>3.583745426509092</v>
      </c>
      <c r="X2604" s="93">
        <f t="shared" si="286"/>
        <v>4.8391537716449076</v>
      </c>
      <c r="Y2604" s="93">
        <f t="shared" si="285"/>
        <v>6.5343394796978957</v>
      </c>
      <c r="Z2604" s="93">
        <f t="shared" si="285"/>
        <v>8.8233593001581667</v>
      </c>
      <c r="AA2604" s="93">
        <f t="shared" si="285"/>
        <v>11.914237021442137</v>
      </c>
      <c r="AB2604" s="93">
        <f t="shared" si="285"/>
        <v>16.087868460775233</v>
      </c>
      <c r="AC2604" s="95">
        <f t="shared" si="285"/>
        <v>21.723548989784838</v>
      </c>
      <c r="AE2604" s="96"/>
    </row>
    <row r="2605" spans="3:31" ht="24.75" customHeight="1" x14ac:dyDescent="0.25">
      <c r="C2605" s="91">
        <f>ABS(E2605-Dashboard!$F$13)</f>
        <v>31.163460071408171</v>
      </c>
      <c r="D2605" s="92">
        <f t="shared" si="283"/>
        <v>0.3504062287431231</v>
      </c>
      <c r="E2605" s="93" cm="1">
        <f t="array" ref="E2605">SUM('DRE + DCF'!$S$41/TIR!S2605,'DRE + DCF'!$U$41:$AD$41/TIR!T2605:AC2605,TIR!F2605)</f>
        <v>18.346539928591827</v>
      </c>
      <c r="F2605" s="100">
        <f>'DRE + DCF'!$AE$38*'DRE + DCF'!$AE$39*(1+G2605)/(R2605-G2605)/AC2605</f>
        <v>4.2663031508067668</v>
      </c>
      <c r="G2605" s="92">
        <f>R2605*(1-'DRE + DCF'!$AE$39)</f>
        <v>0.21024373724587386</v>
      </c>
      <c r="H2605" s="94">
        <f t="shared" si="281"/>
        <v>0.3504062287431231</v>
      </c>
      <c r="I2605" s="94">
        <f t="shared" si="287"/>
        <v>0.3504062287431231</v>
      </c>
      <c r="J2605" s="94">
        <f t="shared" si="287"/>
        <v>0.3504062287431231</v>
      </c>
      <c r="K2605" s="94">
        <f t="shared" si="287"/>
        <v>0.3504062287431231</v>
      </c>
      <c r="L2605" s="94">
        <f t="shared" si="287"/>
        <v>0.3504062287431231</v>
      </c>
      <c r="M2605" s="94">
        <f t="shared" si="287"/>
        <v>0.3504062287431231</v>
      </c>
      <c r="N2605" s="94">
        <f t="shared" si="287"/>
        <v>0.3504062287431231</v>
      </c>
      <c r="O2605" s="94">
        <f t="shared" si="287"/>
        <v>0.3504062287431231</v>
      </c>
      <c r="P2605" s="94">
        <f t="shared" si="287"/>
        <v>0.3504062287431231</v>
      </c>
      <c r="Q2605" s="94">
        <f t="shared" si="287"/>
        <v>0.3504062287431231</v>
      </c>
      <c r="R2605" s="94">
        <f t="shared" si="287"/>
        <v>0.3504062287431231</v>
      </c>
      <c r="S2605" s="93">
        <f>(1+H2605)^((5-Dashboard!$F$9)*3/12)</f>
        <v>1.0779934154394817</v>
      </c>
      <c r="T2605" s="93">
        <f t="shared" si="286"/>
        <v>1.4557290227535493</v>
      </c>
      <c r="U2605" s="93">
        <f t="shared" si="286"/>
        <v>1.9658255396885327</v>
      </c>
      <c r="V2605" s="93">
        <f t="shared" si="286"/>
        <v>2.654663053417706</v>
      </c>
      <c r="W2605" s="93">
        <f t="shared" si="286"/>
        <v>3.5848735225495085</v>
      </c>
      <c r="X2605" s="93">
        <f t="shared" si="286"/>
        <v>4.8410355341071574</v>
      </c>
      <c r="Y2605" s="93">
        <f t="shared" si="285"/>
        <v>6.5373645388250967</v>
      </c>
      <c r="Z2605" s="93">
        <f t="shared" si="285"/>
        <v>8.8280977927938249</v>
      </c>
      <c r="AA2605" s="93">
        <f t="shared" si="285"/>
        <v>11.921518247342197</v>
      </c>
      <c r="AB2605" s="93">
        <f t="shared" si="285"/>
        <v>16.098892497285703</v>
      </c>
      <c r="AC2605" s="95">
        <f t="shared" si="285"/>
        <v>21.740044704200546</v>
      </c>
      <c r="AE2605" s="96"/>
    </row>
    <row r="2606" spans="3:31" ht="24.75" customHeight="1" x14ac:dyDescent="0.25">
      <c r="C2606" s="91">
        <f>ABS(E2606-Dashboard!$F$13)</f>
        <v>31.171774118459446</v>
      </c>
      <c r="D2606" s="92">
        <f t="shared" si="283"/>
        <v>0.35050622874312309</v>
      </c>
      <c r="E2606" s="93" cm="1">
        <f t="array" ref="E2606">SUM('DRE + DCF'!$S$41/TIR!S2606,'DRE + DCF'!$U$41:$AD$41/TIR!T2606:AC2606,TIR!F2606)</f>
        <v>18.338225881540552</v>
      </c>
      <c r="F2606" s="100">
        <f>'DRE + DCF'!$AE$38*'DRE + DCF'!$AE$39*(1+G2606)/(R2606-G2606)/AC2606</f>
        <v>4.2620612725957212</v>
      </c>
      <c r="G2606" s="92">
        <f>R2606*(1-'DRE + DCF'!$AE$39)</f>
        <v>0.21030373724587384</v>
      </c>
      <c r="H2606" s="94">
        <f t="shared" si="281"/>
        <v>0.35050622874312309</v>
      </c>
      <c r="I2606" s="94">
        <f t="shared" si="287"/>
        <v>0.35050622874312309</v>
      </c>
      <c r="J2606" s="94">
        <f t="shared" si="287"/>
        <v>0.35050622874312309</v>
      </c>
      <c r="K2606" s="94">
        <f t="shared" si="287"/>
        <v>0.35050622874312309</v>
      </c>
      <c r="L2606" s="94">
        <f t="shared" si="287"/>
        <v>0.35050622874312309</v>
      </c>
      <c r="M2606" s="94">
        <f t="shared" si="287"/>
        <v>0.35050622874312309</v>
      </c>
      <c r="N2606" s="94">
        <f t="shared" si="287"/>
        <v>0.35050622874312309</v>
      </c>
      <c r="O2606" s="94">
        <f t="shared" si="287"/>
        <v>0.35050622874312309</v>
      </c>
      <c r="P2606" s="94">
        <f t="shared" si="287"/>
        <v>0.35050622874312309</v>
      </c>
      <c r="Q2606" s="94">
        <f t="shared" si="287"/>
        <v>0.35050622874312309</v>
      </c>
      <c r="R2606" s="94">
        <f t="shared" si="287"/>
        <v>0.35050622874312309</v>
      </c>
      <c r="S2606" s="93">
        <f>(1+H2606)^((5-Dashboard!$F$9)*3/12)</f>
        <v>1.0780133717211273</v>
      </c>
      <c r="T2606" s="93">
        <f t="shared" si="286"/>
        <v>1.4558637731777582</v>
      </c>
      <c r="U2606" s="93">
        <f t="shared" si="286"/>
        <v>1.9661530938780278</v>
      </c>
      <c r="V2606" s="93">
        <f t="shared" si="286"/>
        <v>2.6553019999448391</v>
      </c>
      <c r="W2606" s="93">
        <f t="shared" si="286"/>
        <v>3.5860018901195772</v>
      </c>
      <c r="X2606" s="93">
        <f t="shared" si="286"/>
        <v>4.8429178888911011</v>
      </c>
      <c r="Y2606" s="93">
        <f t="shared" si="285"/>
        <v>6.5403907742389285</v>
      </c>
      <c r="Z2606" s="93">
        <f t="shared" si="285"/>
        <v>8.8328384790237298</v>
      </c>
      <c r="AA2606" s="93">
        <f t="shared" si="285"/>
        <v>11.92880338340348</v>
      </c>
      <c r="AB2606" s="93">
        <f t="shared" si="285"/>
        <v>16.109923270738442</v>
      </c>
      <c r="AC2606" s="95">
        <f t="shared" si="285"/>
        <v>21.756551721706053</v>
      </c>
      <c r="AE2606" s="96"/>
    </row>
    <row r="2607" spans="3:31" ht="24.75" customHeight="1" x14ac:dyDescent="0.25">
      <c r="C2607" s="91">
        <f>ABS(E2607-Dashboard!$F$13)</f>
        <v>31.180081318783003</v>
      </c>
      <c r="D2607" s="92">
        <f t="shared" si="283"/>
        <v>0.35060622874312308</v>
      </c>
      <c r="E2607" s="93" cm="1">
        <f t="array" ref="E2607">SUM('DRE + DCF'!$S$41/TIR!S2607,'DRE + DCF'!$U$41:$AD$41/TIR!T2607:AC2607,TIR!F2607)</f>
        <v>18.329918681216995</v>
      </c>
      <c r="F2607" s="100">
        <f>'DRE + DCF'!$AE$38*'DRE + DCF'!$AE$39*(1+G2607)/(R2607-G2607)/AC2607</f>
        <v>4.2578241873744922</v>
      </c>
      <c r="G2607" s="92">
        <f>R2607*(1-'DRE + DCF'!$AE$39)</f>
        <v>0.21036373724587384</v>
      </c>
      <c r="H2607" s="94">
        <f t="shared" si="281"/>
        <v>0.35060622874312308</v>
      </c>
      <c r="I2607" s="94">
        <f t="shared" si="287"/>
        <v>0.35060622874312308</v>
      </c>
      <c r="J2607" s="94">
        <f t="shared" si="287"/>
        <v>0.35060622874312308</v>
      </c>
      <c r="K2607" s="94">
        <f t="shared" si="287"/>
        <v>0.35060622874312308</v>
      </c>
      <c r="L2607" s="94">
        <f t="shared" si="287"/>
        <v>0.35060622874312308</v>
      </c>
      <c r="M2607" s="94">
        <f t="shared" si="287"/>
        <v>0.35060622874312308</v>
      </c>
      <c r="N2607" s="94">
        <f t="shared" si="287"/>
        <v>0.35060622874312308</v>
      </c>
      <c r="O2607" s="94">
        <f t="shared" si="287"/>
        <v>0.35060622874312308</v>
      </c>
      <c r="P2607" s="94">
        <f t="shared" si="287"/>
        <v>0.35060622874312308</v>
      </c>
      <c r="Q2607" s="94">
        <f t="shared" si="287"/>
        <v>0.35060622874312308</v>
      </c>
      <c r="R2607" s="94">
        <f t="shared" si="287"/>
        <v>0.35060622874312308</v>
      </c>
      <c r="S2607" s="93">
        <f>(1+H2607)^((5-Dashboard!$F$9)*3/12)</f>
        <v>1.0780333268945372</v>
      </c>
      <c r="T2607" s="93">
        <f t="shared" si="286"/>
        <v>1.4559985260964334</v>
      </c>
      <c r="U2607" s="93">
        <f t="shared" si="286"/>
        <v>1.9664806783866495</v>
      </c>
      <c r="V2607" s="93">
        <f t="shared" si="286"/>
        <v>2.6559410529320111</v>
      </c>
      <c r="W2607" s="93">
        <f t="shared" si="286"/>
        <v>3.587130529264543</v>
      </c>
      <c r="X2607" s="93">
        <f t="shared" si="286"/>
        <v>4.8448008361393073</v>
      </c>
      <c r="Y2607" s="93">
        <f t="shared" si="285"/>
        <v>6.5434181863096397</v>
      </c>
      <c r="Z2607" s="93">
        <f t="shared" si="285"/>
        <v>8.8375813597008293</v>
      </c>
      <c r="AA2607" s="93">
        <f t="shared" si="285"/>
        <v>11.936092431436059</v>
      </c>
      <c r="AB2607" s="93">
        <f t="shared" si="285"/>
        <v>16.12096078475119</v>
      </c>
      <c r="AC2607" s="95">
        <f t="shared" si="285"/>
        <v>21.773070049208584</v>
      </c>
      <c r="AE2607" s="96"/>
    </row>
    <row r="2608" spans="3:31" ht="24.75" customHeight="1" x14ac:dyDescent="0.25">
      <c r="C2608" s="91">
        <f>ABS(E2608-Dashboard!$F$13)</f>
        <v>31.188381679870712</v>
      </c>
      <c r="D2608" s="92">
        <f t="shared" si="283"/>
        <v>0.35070622874312307</v>
      </c>
      <c r="E2608" s="93" cm="1">
        <f t="array" ref="E2608">SUM('DRE + DCF'!$S$41/TIR!S2608,'DRE + DCF'!$U$41:$AD$41/TIR!T2608:AC2608,TIR!F2608)</f>
        <v>18.321618320129286</v>
      </c>
      <c r="F2608" s="100">
        <f>'DRE + DCF'!$AE$38*'DRE + DCF'!$AE$39*(1+G2608)/(R2608-G2608)/AC2608</f>
        <v>4.2535918890017284</v>
      </c>
      <c r="G2608" s="92">
        <f>R2608*(1-'DRE + DCF'!$AE$39)</f>
        <v>0.21042373724587385</v>
      </c>
      <c r="H2608" s="94">
        <f t="shared" si="281"/>
        <v>0.35070622874312307</v>
      </c>
      <c r="I2608" s="94">
        <f t="shared" si="287"/>
        <v>0.35070622874312307</v>
      </c>
      <c r="J2608" s="94">
        <f t="shared" si="287"/>
        <v>0.35070622874312307</v>
      </c>
      <c r="K2608" s="94">
        <f t="shared" si="287"/>
        <v>0.35070622874312307</v>
      </c>
      <c r="L2608" s="94">
        <f t="shared" si="287"/>
        <v>0.35070622874312307</v>
      </c>
      <c r="M2608" s="94">
        <f t="shared" si="287"/>
        <v>0.35070622874312307</v>
      </c>
      <c r="N2608" s="94">
        <f t="shared" si="287"/>
        <v>0.35070622874312307</v>
      </c>
      <c r="O2608" s="94">
        <f t="shared" si="287"/>
        <v>0.35070622874312307</v>
      </c>
      <c r="P2608" s="94">
        <f t="shared" si="287"/>
        <v>0.35070622874312307</v>
      </c>
      <c r="Q2608" s="94">
        <f t="shared" si="287"/>
        <v>0.35070622874312307</v>
      </c>
      <c r="R2608" s="94">
        <f t="shared" si="287"/>
        <v>0.35070622874312307</v>
      </c>
      <c r="S2608" s="93">
        <f>(1+H2608)^((5-Dashboard!$F$9)*3/12)</f>
        <v>1.0780532809598546</v>
      </c>
      <c r="T2608" s="93">
        <f t="shared" si="286"/>
        <v>1.4561332815094357</v>
      </c>
      <c r="U2608" s="93">
        <f t="shared" si="286"/>
        <v>1.9668082932149582</v>
      </c>
      <c r="V2608" s="93">
        <f t="shared" si="286"/>
        <v>2.6565802123890747</v>
      </c>
      <c r="W2608" s="93">
        <f t="shared" si="286"/>
        <v>3.5882594400296521</v>
      </c>
      <c r="X2608" s="93">
        <f t="shared" si="286"/>
        <v>4.8466843759943616</v>
      </c>
      <c r="Y2608" s="93">
        <f t="shared" si="285"/>
        <v>6.5464467754075608</v>
      </c>
      <c r="Z2608" s="93">
        <f t="shared" si="285"/>
        <v>8.8423264356783253</v>
      </c>
      <c r="AA2608" s="93">
        <f t="shared" si="285"/>
        <v>11.943385393250692</v>
      </c>
      <c r="AB2608" s="93">
        <f t="shared" si="285"/>
        <v>16.132005042943344</v>
      </c>
      <c r="AC2608" s="95">
        <f t="shared" si="285"/>
        <v>21.789599693619049</v>
      </c>
      <c r="AE2608" s="96"/>
    </row>
    <row r="2609" spans="3:31" ht="24.75" customHeight="1" x14ac:dyDescent="0.25">
      <c r="C2609" s="91">
        <f>ABS(E2609-Dashboard!$F$13)</f>
        <v>31.196675209204489</v>
      </c>
      <c r="D2609" s="92">
        <f t="shared" si="283"/>
        <v>0.35080622874312306</v>
      </c>
      <c r="E2609" s="93" cm="1">
        <f t="array" ref="E2609">SUM('DRE + DCF'!$S$41/TIR!S2609,'DRE + DCF'!$U$41:$AD$41/TIR!T2609:AC2609,TIR!F2609)</f>
        <v>18.313324790795509</v>
      </c>
      <c r="F2609" s="100">
        <f>'DRE + DCF'!$AE$38*'DRE + DCF'!$AE$39*(1+G2609)/(R2609-G2609)/AC2609</f>
        <v>4.2493643713449778</v>
      </c>
      <c r="G2609" s="92">
        <f>R2609*(1-'DRE + DCF'!$AE$39)</f>
        <v>0.21048373724587383</v>
      </c>
      <c r="H2609" s="94">
        <f t="shared" si="281"/>
        <v>0.35080622874312306</v>
      </c>
      <c r="I2609" s="94">
        <f t="shared" si="287"/>
        <v>0.35080622874312306</v>
      </c>
      <c r="J2609" s="94">
        <f t="shared" si="287"/>
        <v>0.35080622874312306</v>
      </c>
      <c r="K2609" s="94">
        <f t="shared" si="287"/>
        <v>0.35080622874312306</v>
      </c>
      <c r="L2609" s="94">
        <f t="shared" si="287"/>
        <v>0.35080622874312306</v>
      </c>
      <c r="M2609" s="94">
        <f t="shared" si="287"/>
        <v>0.35080622874312306</v>
      </c>
      <c r="N2609" s="94">
        <f t="shared" si="287"/>
        <v>0.35080622874312306</v>
      </c>
      <c r="O2609" s="94">
        <f t="shared" si="287"/>
        <v>0.35080622874312306</v>
      </c>
      <c r="P2609" s="94">
        <f t="shared" si="287"/>
        <v>0.35080622874312306</v>
      </c>
      <c r="Q2609" s="94">
        <f t="shared" si="287"/>
        <v>0.35080622874312306</v>
      </c>
      <c r="R2609" s="94">
        <f t="shared" si="287"/>
        <v>0.35080622874312306</v>
      </c>
      <c r="S2609" s="93">
        <f>(1+H2609)^((5-Dashboard!$F$9)*3/12)</f>
        <v>1.0780732339172232</v>
      </c>
      <c r="T2609" s="93">
        <f t="shared" si="286"/>
        <v>1.456268039416627</v>
      </c>
      <c r="U2609" s="93">
        <f t="shared" si="286"/>
        <v>1.9671359383635156</v>
      </c>
      <c r="V2609" s="93">
        <f t="shared" si="286"/>
        <v>2.6572194783258851</v>
      </c>
      <c r="W2609" s="93">
        <f t="shared" si="286"/>
        <v>3.5893886224601577</v>
      </c>
      <c r="X2609" s="93">
        <f t="shared" si="286"/>
        <v>4.8485685085988788</v>
      </c>
      <c r="Y2609" s="93">
        <f t="shared" si="285"/>
        <v>6.54947654190312</v>
      </c>
      <c r="Z2609" s="93">
        <f t="shared" si="285"/>
        <v>8.8470737078097041</v>
      </c>
      <c r="AA2609" s="93">
        <f t="shared" si="285"/>
        <v>11.950682270658865</v>
      </c>
      <c r="AB2609" s="93">
        <f t="shared" si="285"/>
        <v>16.143056048936003</v>
      </c>
      <c r="AC2609" s="95">
        <f t="shared" si="285"/>
        <v>21.806140661852105</v>
      </c>
      <c r="AE2609" s="96"/>
    </row>
    <row r="2610" spans="3:31" ht="24.75" customHeight="1" x14ac:dyDescent="0.25">
      <c r="C2610" s="91">
        <f>ABS(E2610-Dashboard!$F$13)</f>
        <v>31.204961914256288</v>
      </c>
      <c r="D2610" s="92">
        <f t="shared" si="283"/>
        <v>0.35090622874312305</v>
      </c>
      <c r="E2610" s="93" cm="1">
        <f t="array" ref="E2610">SUM('DRE + DCF'!$S$41/TIR!S2610,'DRE + DCF'!$U$41:$AD$41/TIR!T2610:AC2610,TIR!F2610)</f>
        <v>18.30503808574371</v>
      </c>
      <c r="F2610" s="100">
        <f>'DRE + DCF'!$AE$38*'DRE + DCF'!$AE$39*(1+G2610)/(R2610-G2610)/AC2610</f>
        <v>4.2451416282806953</v>
      </c>
      <c r="G2610" s="92">
        <f>R2610*(1-'DRE + DCF'!$AE$39)</f>
        <v>0.21054373724587383</v>
      </c>
      <c r="H2610" s="94">
        <f t="shared" si="281"/>
        <v>0.35090622874312305</v>
      </c>
      <c r="I2610" s="94">
        <f t="shared" si="287"/>
        <v>0.35090622874312305</v>
      </c>
      <c r="J2610" s="94">
        <f t="shared" si="287"/>
        <v>0.35090622874312305</v>
      </c>
      <c r="K2610" s="94">
        <f t="shared" si="287"/>
        <v>0.35090622874312305</v>
      </c>
      <c r="L2610" s="94">
        <f t="shared" si="287"/>
        <v>0.35090622874312305</v>
      </c>
      <c r="M2610" s="94">
        <f t="shared" si="287"/>
        <v>0.35090622874312305</v>
      </c>
      <c r="N2610" s="94">
        <f t="shared" si="287"/>
        <v>0.35090622874312305</v>
      </c>
      <c r="O2610" s="94">
        <f t="shared" si="287"/>
        <v>0.35090622874312305</v>
      </c>
      <c r="P2610" s="94">
        <f t="shared" si="287"/>
        <v>0.35090622874312305</v>
      </c>
      <c r="Q2610" s="94">
        <f t="shared" si="287"/>
        <v>0.35090622874312305</v>
      </c>
      <c r="R2610" s="94">
        <f t="shared" si="287"/>
        <v>0.35090622874312305</v>
      </c>
      <c r="S2610" s="93">
        <f>(1+H2610)^((5-Dashboard!$F$9)*3/12)</f>
        <v>1.0780931857667866</v>
      </c>
      <c r="T2610" s="93">
        <f t="shared" si="286"/>
        <v>1.4564027998178688</v>
      </c>
      <c r="U2610" s="93">
        <f t="shared" si="286"/>
        <v>1.9674636138328827</v>
      </c>
      <c r="V2610" s="93">
        <f t="shared" si="286"/>
        <v>2.6578588507522958</v>
      </c>
      <c r="W2610" s="93">
        <f t="shared" si="286"/>
        <v>3.5905180766013149</v>
      </c>
      <c r="X2610" s="93">
        <f t="shared" si="286"/>
        <v>4.850453234095494</v>
      </c>
      <c r="Y2610" s="93">
        <f t="shared" si="285"/>
        <v>6.552507486166828</v>
      </c>
      <c r="Z2610" s="93">
        <f t="shared" si="285"/>
        <v>8.8518231769487112</v>
      </c>
      <c r="AA2610" s="93">
        <f t="shared" si="285"/>
        <v>11.957983065472753</v>
      </c>
      <c r="AB2610" s="93">
        <f t="shared" si="285"/>
        <v>16.154113806351926</v>
      </c>
      <c r="AC2610" s="95">
        <f t="shared" si="285"/>
        <v>21.822692960826096</v>
      </c>
      <c r="AE2610" s="96"/>
    </row>
    <row r="2611" spans="3:31" ht="24.75" customHeight="1" x14ac:dyDescent="0.25">
      <c r="C2611" s="91">
        <f>ABS(E2611-Dashboard!$F$13)</f>
        <v>31.213241802488124</v>
      </c>
      <c r="D2611" s="92">
        <f t="shared" si="283"/>
        <v>0.35100622874312304</v>
      </c>
      <c r="E2611" s="93" cm="1">
        <f t="array" ref="E2611">SUM('DRE + DCF'!$S$41/TIR!S2611,'DRE + DCF'!$U$41:$AD$41/TIR!T2611:AC2611,TIR!F2611)</f>
        <v>18.296758197511874</v>
      </c>
      <c r="F2611" s="100">
        <f>'DRE + DCF'!$AE$38*'DRE + DCF'!$AE$39*(1+G2611)/(R2611-G2611)/AC2611</f>
        <v>4.2409236536942148</v>
      </c>
      <c r="G2611" s="92">
        <f>R2611*(1-'DRE + DCF'!$AE$39)</f>
        <v>0.21060373724587381</v>
      </c>
      <c r="H2611" s="94">
        <f t="shared" ref="H2611:H2674" si="288">$D2611</f>
        <v>0.35100622874312304</v>
      </c>
      <c r="I2611" s="94">
        <f t="shared" si="287"/>
        <v>0.35100622874312304</v>
      </c>
      <c r="J2611" s="94">
        <f t="shared" si="287"/>
        <v>0.35100622874312304</v>
      </c>
      <c r="K2611" s="94">
        <f t="shared" si="287"/>
        <v>0.35100622874312304</v>
      </c>
      <c r="L2611" s="94">
        <f t="shared" si="287"/>
        <v>0.35100622874312304</v>
      </c>
      <c r="M2611" s="94">
        <f t="shared" si="287"/>
        <v>0.35100622874312304</v>
      </c>
      <c r="N2611" s="94">
        <f t="shared" si="287"/>
        <v>0.35100622874312304</v>
      </c>
      <c r="O2611" s="94">
        <f t="shared" si="287"/>
        <v>0.35100622874312304</v>
      </c>
      <c r="P2611" s="94">
        <f t="shared" si="287"/>
        <v>0.35100622874312304</v>
      </c>
      <c r="Q2611" s="94">
        <f t="shared" si="287"/>
        <v>0.35100622874312304</v>
      </c>
      <c r="R2611" s="94">
        <f t="shared" si="287"/>
        <v>0.35100622874312304</v>
      </c>
      <c r="S2611" s="93">
        <f>(1+H2611)^((5-Dashboard!$F$9)*3/12)</f>
        <v>1.078113136508688</v>
      </c>
      <c r="T2611" s="93">
        <f t="shared" si="286"/>
        <v>1.4565375627130224</v>
      </c>
      <c r="U2611" s="93">
        <f t="shared" si="286"/>
        <v>1.9677913196236205</v>
      </c>
      <c r="V2611" s="93">
        <f t="shared" si="286"/>
        <v>2.658498329678161</v>
      </c>
      <c r="W2611" s="93">
        <f t="shared" si="286"/>
        <v>3.5916478024983842</v>
      </c>
      <c r="X2611" s="93">
        <f t="shared" si="286"/>
        <v>4.8523385526268674</v>
      </c>
      <c r="Y2611" s="93">
        <f t="shared" si="285"/>
        <v>6.5555396085692879</v>
      </c>
      <c r="Z2611" s="93">
        <f t="shared" si="285"/>
        <v>8.8565748439493621</v>
      </c>
      <c r="AA2611" s="93">
        <f t="shared" si="285"/>
        <v>11.965287779505241</v>
      </c>
      <c r="AB2611" s="93">
        <f t="shared" si="285"/>
        <v>16.165178318815553</v>
      </c>
      <c r="AC2611" s="95">
        <f t="shared" si="285"/>
        <v>21.839256597463098</v>
      </c>
      <c r="AE2611" s="96"/>
    </row>
    <row r="2612" spans="3:31" ht="24.75" customHeight="1" x14ac:dyDescent="0.25">
      <c r="C2612" s="91">
        <f>ABS(E2612-Dashboard!$F$13)</f>
        <v>31.221514881352082</v>
      </c>
      <c r="D2612" s="92">
        <f t="shared" si="283"/>
        <v>0.35110622874312303</v>
      </c>
      <c r="E2612" s="93" cm="1">
        <f t="array" ref="E2612">SUM('DRE + DCF'!$S$41/TIR!S2612,'DRE + DCF'!$U$41:$AD$41/TIR!T2612:AC2612,TIR!F2612)</f>
        <v>18.288485118647916</v>
      </c>
      <c r="F2612" s="100">
        <f>'DRE + DCF'!$AE$38*'DRE + DCF'!$AE$39*(1+G2612)/(R2612-G2612)/AC2612</f>
        <v>4.2367104414797447</v>
      </c>
      <c r="G2612" s="92">
        <f>R2612*(1-'DRE + DCF'!$AE$39)</f>
        <v>0.21066373724587381</v>
      </c>
      <c r="H2612" s="94">
        <f t="shared" si="288"/>
        <v>0.35110622874312303</v>
      </c>
      <c r="I2612" s="94">
        <f t="shared" si="287"/>
        <v>0.35110622874312303</v>
      </c>
      <c r="J2612" s="94">
        <f t="shared" si="287"/>
        <v>0.35110622874312303</v>
      </c>
      <c r="K2612" s="94">
        <f t="shared" si="287"/>
        <v>0.35110622874312303</v>
      </c>
      <c r="L2612" s="94">
        <f t="shared" si="287"/>
        <v>0.35110622874312303</v>
      </c>
      <c r="M2612" s="94">
        <f t="shared" si="287"/>
        <v>0.35110622874312303</v>
      </c>
      <c r="N2612" s="94">
        <f t="shared" si="287"/>
        <v>0.35110622874312303</v>
      </c>
      <c r="O2612" s="94">
        <f t="shared" si="287"/>
        <v>0.35110622874312303</v>
      </c>
      <c r="P2612" s="94">
        <f t="shared" si="287"/>
        <v>0.35110622874312303</v>
      </c>
      <c r="Q2612" s="94">
        <f t="shared" si="287"/>
        <v>0.35110622874312303</v>
      </c>
      <c r="R2612" s="94">
        <f t="shared" si="287"/>
        <v>0.35110622874312303</v>
      </c>
      <c r="S2612" s="93">
        <f>(1+H2612)^((5-Dashboard!$F$9)*3/12)</f>
        <v>1.0781330861430714</v>
      </c>
      <c r="T2612" s="93">
        <f t="shared" si="286"/>
        <v>1.4566723281019498</v>
      </c>
      <c r="U2612" s="93">
        <f t="shared" si="286"/>
        <v>1.9681190557362906</v>
      </c>
      <c r="V2612" s="93">
        <f t="shared" si="286"/>
        <v>2.6591379151133361</v>
      </c>
      <c r="W2612" s="93">
        <f t="shared" si="286"/>
        <v>3.5927778001966302</v>
      </c>
      <c r="X2612" s="93">
        <f t="shared" si="286"/>
        <v>4.8542244643356822</v>
      </c>
      <c r="Y2612" s="93">
        <f t="shared" si="285"/>
        <v>6.5585729094811898</v>
      </c>
      <c r="Z2612" s="93">
        <f t="shared" si="285"/>
        <v>8.8613287096659423</v>
      </c>
      <c r="AA2612" s="93">
        <f t="shared" si="285"/>
        <v>11.972596414569916</v>
      </c>
      <c r="AB2612" s="93">
        <f t="shared" si="285"/>
        <v>16.176249589952995</v>
      </c>
      <c r="AC2612" s="95">
        <f t="shared" si="285"/>
        <v>21.855831578688882</v>
      </c>
      <c r="AE2612" s="96"/>
    </row>
    <row r="2613" spans="3:31" ht="24.75" customHeight="1" x14ac:dyDescent="0.25">
      <c r="C2613" s="91">
        <f>ABS(E2613-Dashboard!$F$13)</f>
        <v>31.229781158290358</v>
      </c>
      <c r="D2613" s="92">
        <f t="shared" si="283"/>
        <v>0.35120622874312302</v>
      </c>
      <c r="E2613" s="93" cm="1">
        <f t="array" ref="E2613">SUM('DRE + DCF'!$S$41/TIR!S2613,'DRE + DCF'!$U$41:$AD$41/TIR!T2613:AC2613,TIR!F2613)</f>
        <v>18.28021884170964</v>
      </c>
      <c r="F2613" s="100">
        <f>'DRE + DCF'!$AE$38*'DRE + DCF'!$AE$39*(1+G2613)/(R2613-G2613)/AC2613</f>
        <v>4.2325019855403392</v>
      </c>
      <c r="G2613" s="92">
        <f>R2613*(1-'DRE + DCF'!$AE$39)</f>
        <v>0.21072373724587382</v>
      </c>
      <c r="H2613" s="94">
        <f t="shared" si="288"/>
        <v>0.35120622874312302</v>
      </c>
      <c r="I2613" s="94">
        <f t="shared" si="287"/>
        <v>0.35120622874312302</v>
      </c>
      <c r="J2613" s="94">
        <f t="shared" si="287"/>
        <v>0.35120622874312302</v>
      </c>
      <c r="K2613" s="94">
        <f t="shared" si="287"/>
        <v>0.35120622874312302</v>
      </c>
      <c r="L2613" s="94">
        <f t="shared" si="287"/>
        <v>0.35120622874312302</v>
      </c>
      <c r="M2613" s="94">
        <f t="shared" si="287"/>
        <v>0.35120622874312302</v>
      </c>
      <c r="N2613" s="94">
        <f t="shared" si="287"/>
        <v>0.35120622874312302</v>
      </c>
      <c r="O2613" s="94">
        <f t="shared" si="287"/>
        <v>0.35120622874312302</v>
      </c>
      <c r="P2613" s="94">
        <f t="shared" si="287"/>
        <v>0.35120622874312302</v>
      </c>
      <c r="Q2613" s="94">
        <f t="shared" si="287"/>
        <v>0.35120622874312302</v>
      </c>
      <c r="R2613" s="94">
        <f t="shared" si="287"/>
        <v>0.35120622874312302</v>
      </c>
      <c r="S2613" s="93">
        <f>(1+H2613)^((5-Dashboard!$F$9)*3/12)</f>
        <v>1.0781530346700798</v>
      </c>
      <c r="T2613" s="93">
        <f t="shared" si="286"/>
        <v>1.4568070959845121</v>
      </c>
      <c r="U2613" s="93">
        <f t="shared" si="286"/>
        <v>1.9684468221714535</v>
      </c>
      <c r="V2613" s="93">
        <f t="shared" si="286"/>
        <v>2.6597776070676744</v>
      </c>
      <c r="W2613" s="93">
        <f t="shared" si="286"/>
        <v>3.5939080697413206</v>
      </c>
      <c r="X2613" s="93">
        <f t="shared" si="286"/>
        <v>4.8561109693646465</v>
      </c>
      <c r="Y2613" s="93">
        <f t="shared" si="285"/>
        <v>6.5616073892733153</v>
      </c>
      <c r="Z2613" s="93">
        <f t="shared" si="285"/>
        <v>8.8660847749530056</v>
      </c>
      <c r="AA2613" s="93">
        <f t="shared" si="285"/>
        <v>11.979908972481072</v>
      </c>
      <c r="AB2613" s="93">
        <f t="shared" si="285"/>
        <v>16.187327623392051</v>
      </c>
      <c r="AC2613" s="95">
        <f t="shared" si="285"/>
        <v>21.872417911432954</v>
      </c>
      <c r="AE2613" s="96"/>
    </row>
    <row r="2614" spans="3:31" ht="24.75" customHeight="1" x14ac:dyDescent="0.25">
      <c r="C2614" s="91">
        <f>ABS(E2614-Dashboard!$F$13)</f>
        <v>31.238040640735246</v>
      </c>
      <c r="D2614" s="92">
        <f t="shared" si="283"/>
        <v>0.35130622874312301</v>
      </c>
      <c r="E2614" s="93" cm="1">
        <f t="array" ref="E2614">SUM('DRE + DCF'!$S$41/TIR!S2614,'DRE + DCF'!$U$41:$AD$41/TIR!T2614:AC2614,TIR!F2614)</f>
        <v>18.271959359264752</v>
      </c>
      <c r="F2614" s="100">
        <f>'DRE + DCF'!$AE$38*'DRE + DCF'!$AE$39*(1+G2614)/(R2614-G2614)/AC2614</f>
        <v>4.2282982797878939</v>
      </c>
      <c r="G2614" s="92">
        <f>R2614*(1-'DRE + DCF'!$AE$39)</f>
        <v>0.21078373724587379</v>
      </c>
      <c r="H2614" s="94">
        <f t="shared" si="288"/>
        <v>0.35130622874312301</v>
      </c>
      <c r="I2614" s="94">
        <f t="shared" si="287"/>
        <v>0.35130622874312301</v>
      </c>
      <c r="J2614" s="94">
        <f t="shared" si="287"/>
        <v>0.35130622874312301</v>
      </c>
      <c r="K2614" s="94">
        <f t="shared" si="287"/>
        <v>0.35130622874312301</v>
      </c>
      <c r="L2614" s="94">
        <f t="shared" si="287"/>
        <v>0.35130622874312301</v>
      </c>
      <c r="M2614" s="94">
        <f t="shared" si="287"/>
        <v>0.35130622874312301</v>
      </c>
      <c r="N2614" s="94">
        <f t="shared" si="287"/>
        <v>0.35130622874312301</v>
      </c>
      <c r="O2614" s="94">
        <f t="shared" si="287"/>
        <v>0.35130622874312301</v>
      </c>
      <c r="P2614" s="94">
        <f t="shared" si="287"/>
        <v>0.35130622874312301</v>
      </c>
      <c r="Q2614" s="94">
        <f t="shared" si="287"/>
        <v>0.35130622874312301</v>
      </c>
      <c r="R2614" s="94">
        <f t="shared" si="287"/>
        <v>0.35130622874312301</v>
      </c>
      <c r="S2614" s="93">
        <f>(1+H2614)^((5-Dashboard!$F$9)*3/12)</f>
        <v>1.0781729820898569</v>
      </c>
      <c r="T2614" s="93">
        <f t="shared" si="286"/>
        <v>1.4569418663605713</v>
      </c>
      <c r="U2614" s="93">
        <f t="shared" si="286"/>
        <v>1.9687746189296707</v>
      </c>
      <c r="V2614" s="93">
        <f t="shared" si="286"/>
        <v>2.6604174055510326</v>
      </c>
      <c r="W2614" s="93">
        <f t="shared" si="286"/>
        <v>3.5950386111777295</v>
      </c>
      <c r="X2614" s="93">
        <f t="shared" si="286"/>
        <v>4.8579980678564922</v>
      </c>
      <c r="Y2614" s="93">
        <f t="shared" si="285"/>
        <v>6.564643048316535</v>
      </c>
      <c r="Z2614" s="93">
        <f t="shared" si="285"/>
        <v>8.8708430406653758</v>
      </c>
      <c r="AA2614" s="93">
        <f t="shared" si="285"/>
        <v>11.987225455053707</v>
      </c>
      <c r="AB2614" s="93">
        <f t="shared" si="285"/>
        <v>16.198412422762193</v>
      </c>
      <c r="AC2614" s="95">
        <f t="shared" si="285"/>
        <v>21.889015602628533</v>
      </c>
      <c r="AE2614" s="96"/>
    </row>
    <row r="2615" spans="3:31" ht="24.75" customHeight="1" x14ac:dyDescent="0.25">
      <c r="C2615" s="91">
        <f>ABS(E2615-Dashboard!$F$13)</f>
        <v>31.24629333610914</v>
      </c>
      <c r="D2615" s="92">
        <f t="shared" si="283"/>
        <v>0.35140622874312299</v>
      </c>
      <c r="E2615" s="93" cm="1">
        <f t="array" ref="E2615">SUM('DRE + DCF'!$S$41/TIR!S2615,'DRE + DCF'!$U$41:$AD$41/TIR!T2615:AC2615,TIR!F2615)</f>
        <v>18.263706663890858</v>
      </c>
      <c r="F2615" s="100">
        <f>'DRE + DCF'!$AE$38*'DRE + DCF'!$AE$39*(1+G2615)/(R2615-G2615)/AC2615</f>
        <v>4.2240993181431392</v>
      </c>
      <c r="G2615" s="92">
        <f>R2615*(1-'DRE + DCF'!$AE$39)</f>
        <v>0.2108437372458738</v>
      </c>
      <c r="H2615" s="94">
        <f t="shared" si="288"/>
        <v>0.35140622874312299</v>
      </c>
      <c r="I2615" s="94">
        <f t="shared" si="287"/>
        <v>0.35140622874312299</v>
      </c>
      <c r="J2615" s="94">
        <f t="shared" si="287"/>
        <v>0.35140622874312299</v>
      </c>
      <c r="K2615" s="94">
        <f t="shared" si="287"/>
        <v>0.35140622874312299</v>
      </c>
      <c r="L2615" s="94">
        <f t="shared" si="287"/>
        <v>0.35140622874312299</v>
      </c>
      <c r="M2615" s="94">
        <f t="shared" si="287"/>
        <v>0.35140622874312299</v>
      </c>
      <c r="N2615" s="94">
        <f t="shared" si="287"/>
        <v>0.35140622874312299</v>
      </c>
      <c r="O2615" s="94">
        <f t="shared" si="287"/>
        <v>0.35140622874312299</v>
      </c>
      <c r="P2615" s="94">
        <f t="shared" si="287"/>
        <v>0.35140622874312299</v>
      </c>
      <c r="Q2615" s="94">
        <f t="shared" si="287"/>
        <v>0.35140622874312299</v>
      </c>
      <c r="R2615" s="94">
        <f t="shared" si="287"/>
        <v>0.35140622874312299</v>
      </c>
      <c r="S2615" s="93">
        <f>(1+H2615)^((5-Dashboard!$F$9)*3/12)</f>
        <v>1.0781929284025458</v>
      </c>
      <c r="T2615" s="93">
        <f t="shared" si="286"/>
        <v>1.4570766392299883</v>
      </c>
      <c r="U2615" s="93">
        <f t="shared" si="286"/>
        <v>1.9691024460115025</v>
      </c>
      <c r="V2615" s="93">
        <f t="shared" si="286"/>
        <v>2.6610573105732636</v>
      </c>
      <c r="W2615" s="93">
        <f t="shared" si="286"/>
        <v>3.5961694245511313</v>
      </c>
      <c r="X2615" s="93">
        <f t="shared" si="286"/>
        <v>4.8598857599539711</v>
      </c>
      <c r="Y2615" s="93">
        <f t="shared" si="285"/>
        <v>6.5676798869818027</v>
      </c>
      <c r="Z2615" s="93">
        <f t="shared" si="285"/>
        <v>8.8756035076581377</v>
      </c>
      <c r="AA2615" s="93">
        <f t="shared" si="285"/>
        <v>11.994545864103518</v>
      </c>
      <c r="AB2615" s="93">
        <f t="shared" si="285"/>
        <v>16.209503991694557</v>
      </c>
      <c r="AC2615" s="95">
        <f t="shared" si="285"/>
        <v>21.905624659212542</v>
      </c>
      <c r="AE2615" s="96"/>
    </row>
    <row r="2616" spans="3:31" ht="24.75" customHeight="1" x14ac:dyDescent="0.25">
      <c r="C2616" s="91">
        <f>ABS(E2616-Dashboard!$F$13)</f>
        <v>31.254539251824621</v>
      </c>
      <c r="D2616" s="92">
        <f t="shared" si="283"/>
        <v>0.35150622874312298</v>
      </c>
      <c r="E2616" s="93" cm="1">
        <f t="array" ref="E2616">SUM('DRE + DCF'!$S$41/TIR!S2616,'DRE + DCF'!$U$41:$AD$41/TIR!T2616:AC2616,TIR!F2616)</f>
        <v>18.255460748175377</v>
      </c>
      <c r="F2616" s="100">
        <f>'DRE + DCF'!$AE$38*'DRE + DCF'!$AE$39*(1+G2616)/(R2616-G2616)/AC2616</f>
        <v>4.2199050945355987</v>
      </c>
      <c r="G2616" s="92">
        <f>R2616*(1-'DRE + DCF'!$AE$39)</f>
        <v>0.21090373724587377</v>
      </c>
      <c r="H2616" s="94">
        <f t="shared" si="288"/>
        <v>0.35150622874312298</v>
      </c>
      <c r="I2616" s="94">
        <f t="shared" si="287"/>
        <v>0.35150622874312298</v>
      </c>
      <c r="J2616" s="94">
        <f t="shared" si="287"/>
        <v>0.35150622874312298</v>
      </c>
      <c r="K2616" s="94">
        <f t="shared" si="287"/>
        <v>0.35150622874312298</v>
      </c>
      <c r="L2616" s="94">
        <f t="shared" si="287"/>
        <v>0.35150622874312298</v>
      </c>
      <c r="M2616" s="94">
        <f t="shared" si="287"/>
        <v>0.35150622874312298</v>
      </c>
      <c r="N2616" s="94">
        <f t="shared" si="287"/>
        <v>0.35150622874312298</v>
      </c>
      <c r="O2616" s="94">
        <f t="shared" si="287"/>
        <v>0.35150622874312298</v>
      </c>
      <c r="P2616" s="94">
        <f t="shared" si="287"/>
        <v>0.35150622874312298</v>
      </c>
      <c r="Q2616" s="94">
        <f t="shared" si="287"/>
        <v>0.35150622874312298</v>
      </c>
      <c r="R2616" s="94">
        <f t="shared" si="287"/>
        <v>0.35150622874312298</v>
      </c>
      <c r="S2616" s="93">
        <f>(1+H2616)^((5-Dashboard!$F$9)*3/12)</f>
        <v>1.0782128736082901</v>
      </c>
      <c r="T2616" s="93">
        <f t="shared" si="286"/>
        <v>1.4572114145926256</v>
      </c>
      <c r="U2616" s="93">
        <f t="shared" si="286"/>
        <v>1.9694303034175109</v>
      </c>
      <c r="V2616" s="93">
        <f t="shared" si="286"/>
        <v>2.6616973221442244</v>
      </c>
      <c r="W2616" s="93">
        <f t="shared" si="286"/>
        <v>3.5973005099068098</v>
      </c>
      <c r="X2616" s="93">
        <f t="shared" si="286"/>
        <v>4.8617740457998657</v>
      </c>
      <c r="Y2616" s="93">
        <f t="shared" si="285"/>
        <v>6.5707179056401719</v>
      </c>
      <c r="Z2616" s="93">
        <f t="shared" si="285"/>
        <v>8.8803661767866604</v>
      </c>
      <c r="AA2616" s="93">
        <f t="shared" si="285"/>
        <v>12.001870201446925</v>
      </c>
      <c r="AB2616" s="93">
        <f t="shared" si="285"/>
        <v>16.220602333822001</v>
      </c>
      <c r="AC2616" s="95">
        <f t="shared" si="285"/>
        <v>21.922245088125671</v>
      </c>
      <c r="AE2616" s="96"/>
    </row>
    <row r="2617" spans="3:31" ht="24.75" customHeight="1" x14ac:dyDescent="0.25">
      <c r="C2617" s="91">
        <f>ABS(E2617-Dashboard!$F$13)</f>
        <v>31.262778395284379</v>
      </c>
      <c r="D2617" s="92">
        <f t="shared" si="283"/>
        <v>0.35160622874312297</v>
      </c>
      <c r="E2617" s="93" cm="1">
        <f t="array" ref="E2617">SUM('DRE + DCF'!$S$41/TIR!S2617,'DRE + DCF'!$U$41:$AD$41/TIR!T2617:AC2617,TIR!F2617)</f>
        <v>18.247221604715619</v>
      </c>
      <c r="F2617" s="100">
        <f>'DRE + DCF'!$AE$38*'DRE + DCF'!$AE$39*(1+G2617)/(R2617-G2617)/AC2617</f>
        <v>4.2157156029036083</v>
      </c>
      <c r="G2617" s="92">
        <f>R2617*(1-'DRE + DCF'!$AE$39)</f>
        <v>0.21096373724587378</v>
      </c>
      <c r="H2617" s="94">
        <f t="shared" si="288"/>
        <v>0.35160622874312297</v>
      </c>
      <c r="I2617" s="94">
        <f t="shared" si="287"/>
        <v>0.35160622874312297</v>
      </c>
      <c r="J2617" s="94">
        <f t="shared" si="287"/>
        <v>0.35160622874312297</v>
      </c>
      <c r="K2617" s="94">
        <f t="shared" si="287"/>
        <v>0.35160622874312297</v>
      </c>
      <c r="L2617" s="94">
        <f t="shared" si="287"/>
        <v>0.35160622874312297</v>
      </c>
      <c r="M2617" s="94">
        <f t="shared" si="287"/>
        <v>0.35160622874312297</v>
      </c>
      <c r="N2617" s="94">
        <f t="shared" si="287"/>
        <v>0.35160622874312297</v>
      </c>
      <c r="O2617" s="94">
        <f t="shared" si="287"/>
        <v>0.35160622874312297</v>
      </c>
      <c r="P2617" s="94">
        <f t="shared" si="287"/>
        <v>0.35160622874312297</v>
      </c>
      <c r="Q2617" s="94">
        <f t="shared" si="287"/>
        <v>0.35160622874312297</v>
      </c>
      <c r="R2617" s="94">
        <f t="shared" si="287"/>
        <v>0.35160622874312297</v>
      </c>
      <c r="S2617" s="93">
        <f>(1+H2617)^((5-Dashboard!$F$9)*3/12)</f>
        <v>1.0782328177072329</v>
      </c>
      <c r="T2617" s="93">
        <f t="shared" si="286"/>
        <v>1.4573461924483442</v>
      </c>
      <c r="U2617" s="93">
        <f t="shared" si="286"/>
        <v>1.969758191148256</v>
      </c>
      <c r="V2617" s="93">
        <f t="shared" si="286"/>
        <v>2.6623374402737698</v>
      </c>
      <c r="W2617" s="93">
        <f t="shared" si="286"/>
        <v>3.5984318672900493</v>
      </c>
      <c r="X2617" s="93">
        <f t="shared" si="286"/>
        <v>4.8636629255369774</v>
      </c>
      <c r="Y2617" s="93">
        <f t="shared" si="285"/>
        <v>6.5737571046627785</v>
      </c>
      <c r="Z2617" s="93">
        <f t="shared" si="285"/>
        <v>8.8851310489065689</v>
      </c>
      <c r="AA2617" s="93">
        <f t="shared" si="285"/>
        <v>12.009198468901037</v>
      </c>
      <c r="AB2617" s="93">
        <f t="shared" si="285"/>
        <v>16.231707452779016</v>
      </c>
      <c r="AC2617" s="95">
        <f t="shared" si="285"/>
        <v>21.938876896312287</v>
      </c>
      <c r="AE2617" s="96"/>
    </row>
    <row r="2618" spans="3:31" ht="24.75" customHeight="1" x14ac:dyDescent="0.25">
      <c r="C2618" s="91">
        <f>ABS(E2618-Dashboard!$F$13)</f>
        <v>31.271010773881301</v>
      </c>
      <c r="D2618" s="92">
        <f t="shared" si="283"/>
        <v>0.35170622874312296</v>
      </c>
      <c r="E2618" s="93" cm="1">
        <f t="array" ref="E2618">SUM('DRE + DCF'!$S$41/TIR!S2618,'DRE + DCF'!$U$41:$AD$41/TIR!T2618:AC2618,TIR!F2618)</f>
        <v>18.238989226118697</v>
      </c>
      <c r="F2618" s="100">
        <f>'DRE + DCF'!$AE$38*'DRE + DCF'!$AE$39*(1+G2618)/(R2618-G2618)/AC2618</f>
        <v>4.2115308371942755</v>
      </c>
      <c r="G2618" s="92">
        <f>R2618*(1-'DRE + DCF'!$AE$39)</f>
        <v>0.21102373724587378</v>
      </c>
      <c r="H2618" s="94">
        <f t="shared" si="288"/>
        <v>0.35170622874312296</v>
      </c>
      <c r="I2618" s="94">
        <f t="shared" si="287"/>
        <v>0.35170622874312296</v>
      </c>
      <c r="J2618" s="94">
        <f t="shared" si="287"/>
        <v>0.35170622874312296</v>
      </c>
      <c r="K2618" s="94">
        <f t="shared" si="287"/>
        <v>0.35170622874312296</v>
      </c>
      <c r="L2618" s="94">
        <f t="shared" si="287"/>
        <v>0.35170622874312296</v>
      </c>
      <c r="M2618" s="94">
        <f t="shared" si="287"/>
        <v>0.35170622874312296</v>
      </c>
      <c r="N2618" s="94">
        <f t="shared" si="287"/>
        <v>0.35170622874312296</v>
      </c>
      <c r="O2618" s="94">
        <f t="shared" si="287"/>
        <v>0.35170622874312296</v>
      </c>
      <c r="P2618" s="94">
        <f t="shared" si="287"/>
        <v>0.35170622874312296</v>
      </c>
      <c r="Q2618" s="94">
        <f t="shared" si="287"/>
        <v>0.35170622874312296</v>
      </c>
      <c r="R2618" s="94">
        <f t="shared" si="287"/>
        <v>0.35170622874312296</v>
      </c>
      <c r="S2618" s="93">
        <f>(1+H2618)^((5-Dashboard!$F$9)*3/12)</f>
        <v>1.0782527606995178</v>
      </c>
      <c r="T2618" s="93">
        <f t="shared" si="286"/>
        <v>1.4574809727970062</v>
      </c>
      <c r="U2618" s="93">
        <f t="shared" si="286"/>
        <v>1.9700861092042994</v>
      </c>
      <c r="V2618" s="93">
        <f t="shared" si="286"/>
        <v>2.662977664971756</v>
      </c>
      <c r="W2618" s="93">
        <f t="shared" si="286"/>
        <v>3.5995634967461401</v>
      </c>
      <c r="X2618" s="93">
        <f t="shared" si="286"/>
        <v>4.8655523993081333</v>
      </c>
      <c r="Y2618" s="93">
        <f t="shared" si="285"/>
        <v>6.5767974844208501</v>
      </c>
      <c r="Z2618" s="93">
        <f t="shared" si="285"/>
        <v>8.8898981248737652</v>
      </c>
      <c r="AA2618" s="93">
        <f t="shared" si="285"/>
        <v>12.016530668283677</v>
      </c>
      <c r="AB2618" s="93">
        <f t="shared" si="285"/>
        <v>16.242819352201806</v>
      </c>
      <c r="AC2618" s="95">
        <f t="shared" si="285"/>
        <v>21.955520090720519</v>
      </c>
      <c r="AE2618" s="96"/>
    </row>
    <row r="2619" spans="3:31" ht="24.75" customHeight="1" x14ac:dyDescent="0.25">
      <c r="C2619" s="91">
        <f>ABS(E2619-Dashboard!$F$13)</f>
        <v>31.279236394998442</v>
      </c>
      <c r="D2619" s="92">
        <f t="shared" si="283"/>
        <v>0.35180622874312295</v>
      </c>
      <c r="E2619" s="93" cm="1">
        <f t="array" ref="E2619">SUM('DRE + DCF'!$S$41/TIR!S2619,'DRE + DCF'!$U$41:$AD$41/TIR!T2619:AC2619,TIR!F2619)</f>
        <v>18.230763605001556</v>
      </c>
      <c r="F2619" s="100">
        <f>'DRE + DCF'!$AE$38*'DRE + DCF'!$AE$39*(1+G2619)/(R2619-G2619)/AC2619</f>
        <v>4.207350791363476</v>
      </c>
      <c r="G2619" s="92">
        <f>R2619*(1-'DRE + DCF'!$AE$39)</f>
        <v>0.21108373724587376</v>
      </c>
      <c r="H2619" s="94">
        <f t="shared" si="288"/>
        <v>0.35180622874312295</v>
      </c>
      <c r="I2619" s="94">
        <f t="shared" si="287"/>
        <v>0.35180622874312295</v>
      </c>
      <c r="J2619" s="94">
        <f t="shared" si="287"/>
        <v>0.35180622874312295</v>
      </c>
      <c r="K2619" s="94">
        <f t="shared" si="287"/>
        <v>0.35180622874312295</v>
      </c>
      <c r="L2619" s="94">
        <f t="shared" si="287"/>
        <v>0.35180622874312295</v>
      </c>
      <c r="M2619" s="94">
        <f t="shared" si="287"/>
        <v>0.35180622874312295</v>
      </c>
      <c r="N2619" s="94">
        <f t="shared" si="287"/>
        <v>0.35180622874312295</v>
      </c>
      <c r="O2619" s="94">
        <f t="shared" si="287"/>
        <v>0.35180622874312295</v>
      </c>
      <c r="P2619" s="94">
        <f t="shared" si="287"/>
        <v>0.35180622874312295</v>
      </c>
      <c r="Q2619" s="94">
        <f t="shared" si="287"/>
        <v>0.35180622874312295</v>
      </c>
      <c r="R2619" s="94">
        <f t="shared" si="287"/>
        <v>0.35180622874312295</v>
      </c>
      <c r="S2619" s="93">
        <f>(1+H2619)^((5-Dashboard!$F$9)*3/12)</f>
        <v>1.0782727025852878</v>
      </c>
      <c r="T2619" s="93">
        <f t="shared" si="286"/>
        <v>1.457615755638473</v>
      </c>
      <c r="U2619" s="93">
        <f t="shared" si="286"/>
        <v>1.9704140575862017</v>
      </c>
      <c r="V2619" s="93">
        <f t="shared" si="286"/>
        <v>2.6636179962480382</v>
      </c>
      <c r="W2619" s="93">
        <f t="shared" si="286"/>
        <v>3.6006953983203744</v>
      </c>
      <c r="X2619" s="93">
        <f t="shared" si="286"/>
        <v>4.8674424672561827</v>
      </c>
      <c r="Y2619" s="93">
        <f t="shared" si="285"/>
        <v>6.5798390452857021</v>
      </c>
      <c r="Z2619" s="93">
        <f t="shared" si="285"/>
        <v>8.8946674055444159</v>
      </c>
      <c r="AA2619" s="93">
        <f t="shared" si="285"/>
        <v>12.023866801413375</v>
      </c>
      <c r="AB2619" s="93">
        <f t="shared" si="285"/>
        <v>16.25393803572825</v>
      </c>
      <c r="AC2619" s="95">
        <f t="shared" si="285"/>
        <v>21.97217467830221</v>
      </c>
      <c r="AE2619" s="96"/>
    </row>
    <row r="2620" spans="3:31" ht="24.75" customHeight="1" x14ac:dyDescent="0.25">
      <c r="C2620" s="91">
        <f>ABS(E2620-Dashboard!$F$13)</f>
        <v>31.287455266009061</v>
      </c>
      <c r="D2620" s="92">
        <f t="shared" si="283"/>
        <v>0.35190622874312294</v>
      </c>
      <c r="E2620" s="93" cm="1">
        <f t="array" ref="E2620">SUM('DRE + DCF'!$S$41/TIR!S2620,'DRE + DCF'!$U$41:$AD$41/TIR!T2620:AC2620,TIR!F2620)</f>
        <v>18.222544733990937</v>
      </c>
      <c r="F2620" s="100">
        <f>'DRE + DCF'!$AE$38*'DRE + DCF'!$AE$39*(1+G2620)/(R2620-G2620)/AC2620</f>
        <v>4.2031754593758492</v>
      </c>
      <c r="G2620" s="92">
        <f>R2620*(1-'DRE + DCF'!$AE$39)</f>
        <v>0.21114373724587376</v>
      </c>
      <c r="H2620" s="94">
        <f t="shared" si="288"/>
        <v>0.35190622874312294</v>
      </c>
      <c r="I2620" s="94">
        <f t="shared" si="287"/>
        <v>0.35190622874312294</v>
      </c>
      <c r="J2620" s="94">
        <f t="shared" si="287"/>
        <v>0.35190622874312294</v>
      </c>
      <c r="K2620" s="94">
        <f t="shared" si="287"/>
        <v>0.35190622874312294</v>
      </c>
      <c r="L2620" s="94">
        <f t="shared" si="287"/>
        <v>0.35190622874312294</v>
      </c>
      <c r="M2620" s="94">
        <f t="shared" si="287"/>
        <v>0.35190622874312294</v>
      </c>
      <c r="N2620" s="94">
        <f t="shared" si="287"/>
        <v>0.35190622874312294</v>
      </c>
      <c r="O2620" s="94">
        <f t="shared" si="287"/>
        <v>0.35190622874312294</v>
      </c>
      <c r="P2620" s="94">
        <f t="shared" si="287"/>
        <v>0.35190622874312294</v>
      </c>
      <c r="Q2620" s="94">
        <f t="shared" si="287"/>
        <v>0.35190622874312294</v>
      </c>
      <c r="R2620" s="94">
        <f t="shared" si="287"/>
        <v>0.35190622874312294</v>
      </c>
      <c r="S2620" s="93">
        <f>(1+H2620)^((5-Dashboard!$F$9)*3/12)</f>
        <v>1.0782926433646864</v>
      </c>
      <c r="T2620" s="93">
        <f t="shared" si="286"/>
        <v>1.4577505409726064</v>
      </c>
      <c r="U2620" s="93">
        <f t="shared" si="286"/>
        <v>1.9707420362945236</v>
      </c>
      <c r="V2620" s="93">
        <f t="shared" si="286"/>
        <v>2.664258434112472</v>
      </c>
      <c r="W2620" s="93">
        <f t="shared" si="286"/>
        <v>3.6018275720580499</v>
      </c>
      <c r="X2620" s="93">
        <f t="shared" si="286"/>
        <v>4.869333129523997</v>
      </c>
      <c r="Y2620" s="93">
        <f t="shared" si="285"/>
        <v>6.5828817876287351</v>
      </c>
      <c r="Z2620" s="93">
        <f t="shared" si="285"/>
        <v>8.8994388917749507</v>
      </c>
      <c r="AA2620" s="93">
        <f t="shared" si="285"/>
        <v>12.031206870109351</v>
      </c>
      <c r="AB2620" s="93">
        <f t="shared" si="285"/>
        <v>16.265063506997883</v>
      </c>
      <c r="AC2620" s="95">
        <f t="shared" si="285"/>
        <v>21.988840666012901</v>
      </c>
      <c r="AE2620" s="96"/>
    </row>
    <row r="2621" spans="3:31" ht="24.75" customHeight="1" x14ac:dyDescent="0.25">
      <c r="C2621" s="91">
        <f>ABS(E2621-Dashboard!$F$13)</f>
        <v>31.295667394276645</v>
      </c>
      <c r="D2621" s="92">
        <f t="shared" si="283"/>
        <v>0.35200622874312293</v>
      </c>
      <c r="E2621" s="93" cm="1">
        <f t="array" ref="E2621">SUM('DRE + DCF'!$S$41/TIR!S2621,'DRE + DCF'!$U$41:$AD$41/TIR!T2621:AC2621,TIR!F2621)</f>
        <v>18.214332605723353</v>
      </c>
      <c r="F2621" s="100">
        <f>'DRE + DCF'!$AE$38*'DRE + DCF'!$AE$39*(1+G2621)/(R2621-G2621)/AC2621</f>
        <v>4.1990048352047546</v>
      </c>
      <c r="G2621" s="92">
        <f>R2621*(1-'DRE + DCF'!$AE$39)</f>
        <v>0.21120373724587374</v>
      </c>
      <c r="H2621" s="94">
        <f t="shared" si="288"/>
        <v>0.35200622874312293</v>
      </c>
      <c r="I2621" s="94">
        <f t="shared" si="287"/>
        <v>0.35200622874312293</v>
      </c>
      <c r="J2621" s="94">
        <f t="shared" si="287"/>
        <v>0.35200622874312293</v>
      </c>
      <c r="K2621" s="94">
        <f t="shared" si="287"/>
        <v>0.35200622874312293</v>
      </c>
      <c r="L2621" s="94">
        <f t="shared" si="287"/>
        <v>0.35200622874312293</v>
      </c>
      <c r="M2621" s="94">
        <f t="shared" si="287"/>
        <v>0.35200622874312293</v>
      </c>
      <c r="N2621" s="94">
        <f t="shared" si="287"/>
        <v>0.35200622874312293</v>
      </c>
      <c r="O2621" s="94">
        <f t="shared" si="287"/>
        <v>0.35200622874312293</v>
      </c>
      <c r="P2621" s="94">
        <f t="shared" si="287"/>
        <v>0.35200622874312293</v>
      </c>
      <c r="Q2621" s="94">
        <f t="shared" si="287"/>
        <v>0.35200622874312293</v>
      </c>
      <c r="R2621" s="94">
        <f t="shared" si="287"/>
        <v>0.35200622874312293</v>
      </c>
      <c r="S2621" s="93">
        <f>(1+H2621)^((5-Dashboard!$F$9)*3/12)</f>
        <v>1.0783125830378566</v>
      </c>
      <c r="T2621" s="93">
        <f t="shared" si="286"/>
        <v>1.4578853287992681</v>
      </c>
      <c r="U2621" s="93">
        <f t="shared" si="286"/>
        <v>1.9710700453298262</v>
      </c>
      <c r="V2621" s="93">
        <f t="shared" si="286"/>
        <v>2.6648989785749149</v>
      </c>
      <c r="W2621" s="93">
        <f t="shared" si="286"/>
        <v>3.6029600180044712</v>
      </c>
      <c r="X2621" s="93">
        <f t="shared" si="286"/>
        <v>4.8712243862544797</v>
      </c>
      <c r="Y2621" s="93">
        <f t="shared" si="285"/>
        <v>6.5859257118214529</v>
      </c>
      <c r="Z2621" s="93">
        <f t="shared" si="285"/>
        <v>8.9042125844220905</v>
      </c>
      <c r="AA2621" s="93">
        <f t="shared" si="285"/>
        <v>12.038550876191566</v>
      </c>
      <c r="AB2621" s="93">
        <f t="shared" si="285"/>
        <v>16.276195769651977</v>
      </c>
      <c r="AC2621" s="95">
        <f t="shared" si="285"/>
        <v>22.005518060811941</v>
      </c>
      <c r="AE2621" s="96"/>
    </row>
    <row r="2622" spans="3:31" ht="24.75" customHeight="1" x14ac:dyDescent="0.25">
      <c r="C2622" s="91">
        <f>ABS(E2622-Dashboard!$F$13)</f>
        <v>31.303872787154891</v>
      </c>
      <c r="D2622" s="92">
        <f t="shared" si="283"/>
        <v>0.35210622874312292</v>
      </c>
      <c r="E2622" s="93" cm="1">
        <f t="array" ref="E2622">SUM('DRE + DCF'!$S$41/TIR!S2622,'DRE + DCF'!$U$41:$AD$41/TIR!T2622:AC2622,TIR!F2622)</f>
        <v>18.206127212845107</v>
      </c>
      <c r="F2622" s="100">
        <f>'DRE + DCF'!$AE$38*'DRE + DCF'!$AE$39*(1+G2622)/(R2622-G2622)/AC2622</f>
        <v>4.1948389128322949</v>
      </c>
      <c r="G2622" s="92">
        <f>R2622*(1-'DRE + DCF'!$AE$39)</f>
        <v>0.21126373724587375</v>
      </c>
      <c r="H2622" s="94">
        <f t="shared" si="288"/>
        <v>0.35210622874312292</v>
      </c>
      <c r="I2622" s="94">
        <f t="shared" si="287"/>
        <v>0.35210622874312292</v>
      </c>
      <c r="J2622" s="94">
        <f t="shared" si="287"/>
        <v>0.35210622874312292</v>
      </c>
      <c r="K2622" s="94">
        <f t="shared" si="287"/>
        <v>0.35210622874312292</v>
      </c>
      <c r="L2622" s="94">
        <f t="shared" si="287"/>
        <v>0.35210622874312292</v>
      </c>
      <c r="M2622" s="94">
        <f t="shared" si="287"/>
        <v>0.35210622874312292</v>
      </c>
      <c r="N2622" s="94">
        <f t="shared" si="287"/>
        <v>0.35210622874312292</v>
      </c>
      <c r="O2622" s="94">
        <f t="shared" si="287"/>
        <v>0.35210622874312292</v>
      </c>
      <c r="P2622" s="94">
        <f t="shared" si="287"/>
        <v>0.35210622874312292</v>
      </c>
      <c r="Q2622" s="94">
        <f t="shared" si="287"/>
        <v>0.35210622874312292</v>
      </c>
      <c r="R2622" s="94">
        <f t="shared" si="287"/>
        <v>0.35210622874312292</v>
      </c>
      <c r="S2622" s="93">
        <f>(1+H2622)^((5-Dashboard!$F$9)*3/12)</f>
        <v>1.0783325216049418</v>
      </c>
      <c r="T2622" s="93">
        <f t="shared" si="286"/>
        <v>1.45802011911832</v>
      </c>
      <c r="U2622" s="93">
        <f t="shared" si="286"/>
        <v>1.9713980846926704</v>
      </c>
      <c r="V2622" s="93">
        <f t="shared" si="286"/>
        <v>2.6655396296452221</v>
      </c>
      <c r="W2622" s="93">
        <f t="shared" si="286"/>
        <v>3.604092736204942</v>
      </c>
      <c r="X2622" s="93">
        <f t="shared" si="286"/>
        <v>4.8731162375905468</v>
      </c>
      <c r="Y2622" s="93">
        <f t="shared" si="285"/>
        <v>6.5889708182354303</v>
      </c>
      <c r="Z2622" s="93">
        <f t="shared" si="285"/>
        <v>8.908988484342796</v>
      </c>
      <c r="AA2622" s="93">
        <f t="shared" si="285"/>
        <v>12.045898821480648</v>
      </c>
      <c r="AB2622" s="93">
        <f t="shared" si="285"/>
        <v>16.287334827333428</v>
      </c>
      <c r="AC2622" s="95">
        <f t="shared" si="285"/>
        <v>22.022206869662323</v>
      </c>
      <c r="AE2622" s="96"/>
    </row>
    <row r="2623" spans="3:31" ht="24.75" customHeight="1" x14ac:dyDescent="0.25">
      <c r="C2623" s="91">
        <f>ABS(E2623-Dashboard!$F$13)</f>
        <v>31.312071451987748</v>
      </c>
      <c r="D2623" s="92">
        <f t="shared" si="283"/>
        <v>0.35220622874312291</v>
      </c>
      <c r="E2623" s="93" cm="1">
        <f t="array" ref="E2623">SUM('DRE + DCF'!$S$41/TIR!S2623,'DRE + DCF'!$U$41:$AD$41/TIR!T2623:AC2623,TIR!F2623)</f>
        <v>18.19792854801225</v>
      </c>
      <c r="F2623" s="100">
        <f>'DRE + DCF'!$AE$38*'DRE + DCF'!$AE$39*(1+G2623)/(R2623-G2623)/AC2623</f>
        <v>4.190677686249269</v>
      </c>
      <c r="G2623" s="92">
        <f>R2623*(1-'DRE + DCF'!$AE$39)</f>
        <v>0.21132373724587375</v>
      </c>
      <c r="H2623" s="94">
        <f t="shared" si="288"/>
        <v>0.35220622874312291</v>
      </c>
      <c r="I2623" s="94">
        <f t="shared" si="287"/>
        <v>0.35220622874312291</v>
      </c>
      <c r="J2623" s="94">
        <f t="shared" si="287"/>
        <v>0.35220622874312291</v>
      </c>
      <c r="K2623" s="94">
        <f t="shared" si="287"/>
        <v>0.35220622874312291</v>
      </c>
      <c r="L2623" s="94">
        <f t="shared" si="287"/>
        <v>0.35220622874312291</v>
      </c>
      <c r="M2623" s="94">
        <f t="shared" si="287"/>
        <v>0.35220622874312291</v>
      </c>
      <c r="N2623" s="94">
        <f t="shared" si="287"/>
        <v>0.35220622874312291</v>
      </c>
      <c r="O2623" s="94">
        <f t="shared" si="287"/>
        <v>0.35220622874312291</v>
      </c>
      <c r="P2623" s="94">
        <f t="shared" si="287"/>
        <v>0.35220622874312291</v>
      </c>
      <c r="Q2623" s="94">
        <f t="shared" si="287"/>
        <v>0.35220622874312291</v>
      </c>
      <c r="R2623" s="94">
        <f t="shared" si="287"/>
        <v>0.35220622874312291</v>
      </c>
      <c r="S2623" s="93">
        <f>(1+H2623)^((5-Dashboard!$F$9)*3/12)</f>
        <v>1.0783524590660847</v>
      </c>
      <c r="T2623" s="93">
        <f t="shared" si="286"/>
        <v>1.4581549119296231</v>
      </c>
      <c r="U2623" s="93">
        <f t="shared" si="286"/>
        <v>1.9717261543836162</v>
      </c>
      <c r="V2623" s="93">
        <f t="shared" si="286"/>
        <v>2.6661803873332501</v>
      </c>
      <c r="W2623" s="93">
        <f t="shared" si="286"/>
        <v>3.6052257267047727</v>
      </c>
      <c r="X2623" s="93">
        <f t="shared" si="286"/>
        <v>4.8750086836751452</v>
      </c>
      <c r="Y2623" s="93">
        <f t="shared" si="285"/>
        <v>6.5920171072423441</v>
      </c>
      <c r="Z2623" s="93">
        <f t="shared" si="285"/>
        <v>8.913766592394321</v>
      </c>
      <c r="AA2623" s="93">
        <f t="shared" si="285"/>
        <v>12.053250707797963</v>
      </c>
      <c r="AB2623" s="93">
        <f t="shared" si="285"/>
        <v>16.298480683686861</v>
      </c>
      <c r="AC2623" s="95">
        <f t="shared" si="285"/>
        <v>22.038907099530846</v>
      </c>
      <c r="AE2623" s="96"/>
    </row>
    <row r="2624" spans="3:31" ht="24.75" customHeight="1" x14ac:dyDescent="0.25">
      <c r="C2624" s="91">
        <f>ABS(E2624-Dashboard!$F$13)</f>
        <v>31.320263396109439</v>
      </c>
      <c r="D2624" s="92">
        <f t="shared" si="283"/>
        <v>0.3523062287431229</v>
      </c>
      <c r="E2624" s="93" cm="1">
        <f t="array" ref="E2624">SUM('DRE + DCF'!$S$41/TIR!S2624,'DRE + DCF'!$U$41:$AD$41/TIR!T2624:AC2624,TIR!F2624)</f>
        <v>18.189736603890559</v>
      </c>
      <c r="F2624" s="100">
        <f>'DRE + DCF'!$AE$38*'DRE + DCF'!$AE$39*(1+G2624)/(R2624-G2624)/AC2624</f>
        <v>4.1865211494551771</v>
      </c>
      <c r="G2624" s="92">
        <f>R2624*(1-'DRE + DCF'!$AE$39)</f>
        <v>0.21138373724587373</v>
      </c>
      <c r="H2624" s="94">
        <f t="shared" si="288"/>
        <v>0.3523062287431229</v>
      </c>
      <c r="I2624" s="94">
        <f t="shared" si="287"/>
        <v>0.3523062287431229</v>
      </c>
      <c r="J2624" s="94">
        <f t="shared" si="287"/>
        <v>0.3523062287431229</v>
      </c>
      <c r="K2624" s="94">
        <f t="shared" si="287"/>
        <v>0.3523062287431229</v>
      </c>
      <c r="L2624" s="94">
        <f t="shared" si="287"/>
        <v>0.3523062287431229</v>
      </c>
      <c r="M2624" s="94">
        <f t="shared" si="287"/>
        <v>0.3523062287431229</v>
      </c>
      <c r="N2624" s="94">
        <f t="shared" si="287"/>
        <v>0.3523062287431229</v>
      </c>
      <c r="O2624" s="94">
        <f t="shared" si="287"/>
        <v>0.3523062287431229</v>
      </c>
      <c r="P2624" s="94">
        <f t="shared" si="287"/>
        <v>0.3523062287431229</v>
      </c>
      <c r="Q2624" s="94">
        <f t="shared" si="287"/>
        <v>0.3523062287431229</v>
      </c>
      <c r="R2624" s="94">
        <f t="shared" si="287"/>
        <v>0.3523062287431229</v>
      </c>
      <c r="S2624" s="93">
        <f>(1+H2624)^((5-Dashboard!$F$9)*3/12)</f>
        <v>1.0783723954214288</v>
      </c>
      <c r="T2624" s="93">
        <f t="shared" si="286"/>
        <v>1.4582897072330401</v>
      </c>
      <c r="U2624" s="93">
        <f t="shared" si="286"/>
        <v>1.9720542544032251</v>
      </c>
      <c r="V2624" s="93">
        <f t="shared" si="286"/>
        <v>2.6668212516488565</v>
      </c>
      <c r="W2624" s="93">
        <f t="shared" si="286"/>
        <v>3.60635898954928</v>
      </c>
      <c r="X2624" s="93">
        <f t="shared" si="286"/>
        <v>4.8769017246512458</v>
      </c>
      <c r="Y2624" s="93">
        <f t="shared" si="285"/>
        <v>6.5950645792139584</v>
      </c>
      <c r="Z2624" s="93">
        <f t="shared" si="285"/>
        <v>8.9185469094341787</v>
      </c>
      <c r="AA2624" s="93">
        <f t="shared" si="285"/>
        <v>12.060606536965569</v>
      </c>
      <c r="AB2624" s="93">
        <f t="shared" si="285"/>
        <v>16.309633342358563</v>
      </c>
      <c r="AC2624" s="95">
        <f t="shared" si="285"/>
        <v>22.055618757388004</v>
      </c>
      <c r="AE2624" s="96"/>
    </row>
    <row r="2625" spans="3:31" ht="24.75" customHeight="1" x14ac:dyDescent="0.25">
      <c r="C2625" s="91">
        <f>ABS(E2625-Dashboard!$F$13)</f>
        <v>31.328448626844445</v>
      </c>
      <c r="D2625" s="92">
        <f t="shared" si="283"/>
        <v>0.35240622874312288</v>
      </c>
      <c r="E2625" s="93" cm="1">
        <f t="array" ref="E2625">SUM('DRE + DCF'!$S$41/TIR!S2625,'DRE + DCF'!$U$41:$AD$41/TIR!T2625:AC2625,TIR!F2625)</f>
        <v>18.181551373155553</v>
      </c>
      <c r="F2625" s="100">
        <f>'DRE + DCF'!$AE$38*'DRE + DCF'!$AE$39*(1+G2625)/(R2625-G2625)/AC2625</f>
        <v>4.1823692964582007</v>
      </c>
      <c r="G2625" s="92">
        <f>R2625*(1-'DRE + DCF'!$AE$39)</f>
        <v>0.21144373724587373</v>
      </c>
      <c r="H2625" s="94">
        <f t="shared" si="288"/>
        <v>0.35240622874312288</v>
      </c>
      <c r="I2625" s="94">
        <f t="shared" si="287"/>
        <v>0.35240622874312288</v>
      </c>
      <c r="J2625" s="94">
        <f t="shared" si="287"/>
        <v>0.35240622874312288</v>
      </c>
      <c r="K2625" s="94">
        <f t="shared" si="287"/>
        <v>0.35240622874312288</v>
      </c>
      <c r="L2625" s="94">
        <f t="shared" si="287"/>
        <v>0.35240622874312288</v>
      </c>
      <c r="M2625" s="94">
        <f t="shared" si="287"/>
        <v>0.35240622874312288</v>
      </c>
      <c r="N2625" s="94">
        <f t="shared" si="287"/>
        <v>0.35240622874312288</v>
      </c>
      <c r="O2625" s="94">
        <f t="shared" si="287"/>
        <v>0.35240622874312288</v>
      </c>
      <c r="P2625" s="94">
        <f t="shared" si="287"/>
        <v>0.35240622874312288</v>
      </c>
      <c r="Q2625" s="94">
        <f t="shared" si="287"/>
        <v>0.35240622874312288</v>
      </c>
      <c r="R2625" s="94">
        <f t="shared" si="287"/>
        <v>0.35240622874312288</v>
      </c>
      <c r="S2625" s="93">
        <f>(1+H2625)^((5-Dashboard!$F$9)*3/12)</f>
        <v>1.0783923306711174</v>
      </c>
      <c r="T2625" s="93">
        <f t="shared" si="286"/>
        <v>1.4584245050284326</v>
      </c>
      <c r="U2625" s="93">
        <f t="shared" si="286"/>
        <v>1.9723823847520581</v>
      </c>
      <c r="V2625" s="93">
        <f t="shared" si="286"/>
        <v>2.6674622226018982</v>
      </c>
      <c r="W2625" s="93">
        <f t="shared" si="286"/>
        <v>3.6074925247837819</v>
      </c>
      <c r="X2625" s="93">
        <f t="shared" si="286"/>
        <v>4.8787953606618411</v>
      </c>
      <c r="Y2625" s="93">
        <f t="shared" si="285"/>
        <v>6.5981132345221249</v>
      </c>
      <c r="Z2625" s="93">
        <f t="shared" si="285"/>
        <v>8.9233294363201558</v>
      </c>
      <c r="AA2625" s="93">
        <f t="shared" si="285"/>
        <v>12.067966310806238</v>
      </c>
      <c r="AB2625" s="93">
        <f t="shared" si="285"/>
        <v>16.320792806996522</v>
      </c>
      <c r="AC2625" s="95">
        <f t="shared" si="285"/>
        <v>22.072341850208051</v>
      </c>
      <c r="AE2625" s="96"/>
    </row>
    <row r="2626" spans="3:31" ht="24.75" customHeight="1" x14ac:dyDescent="0.25">
      <c r="C2626" s="91">
        <f>ABS(E2626-Dashboard!$F$13)</f>
        <v>31.336627151507546</v>
      </c>
      <c r="D2626" s="92">
        <f t="shared" si="283"/>
        <v>0.35250622874312287</v>
      </c>
      <c r="E2626" s="93" cm="1">
        <f t="array" ref="E2626">SUM('DRE + DCF'!$S$41/TIR!S2626,'DRE + DCF'!$U$41:$AD$41/TIR!T2626:AC2626,TIR!F2626)</f>
        <v>18.173372848492452</v>
      </c>
      <c r="F2626" s="100">
        <f>'DRE + DCF'!$AE$38*'DRE + DCF'!$AE$39*(1+G2626)/(R2626-G2626)/AC2626</f>
        <v>4.1782221212751907</v>
      </c>
      <c r="G2626" s="92">
        <f>R2626*(1-'DRE + DCF'!$AE$39)</f>
        <v>0.21150373724587371</v>
      </c>
      <c r="H2626" s="94">
        <f t="shared" si="288"/>
        <v>0.35250622874312287</v>
      </c>
      <c r="I2626" s="94">
        <f t="shared" si="287"/>
        <v>0.35250622874312287</v>
      </c>
      <c r="J2626" s="94">
        <f t="shared" si="287"/>
        <v>0.35250622874312287</v>
      </c>
      <c r="K2626" s="94">
        <f t="shared" si="287"/>
        <v>0.35250622874312287</v>
      </c>
      <c r="L2626" s="94">
        <f t="shared" ref="I2626:R2651" si="289">$D2626</f>
        <v>0.35250622874312287</v>
      </c>
      <c r="M2626" s="94">
        <f t="shared" si="289"/>
        <v>0.35250622874312287</v>
      </c>
      <c r="N2626" s="94">
        <f t="shared" si="289"/>
        <v>0.35250622874312287</v>
      </c>
      <c r="O2626" s="94">
        <f t="shared" si="289"/>
        <v>0.35250622874312287</v>
      </c>
      <c r="P2626" s="94">
        <f t="shared" si="289"/>
        <v>0.35250622874312287</v>
      </c>
      <c r="Q2626" s="94">
        <f t="shared" si="289"/>
        <v>0.35250622874312287</v>
      </c>
      <c r="R2626" s="94">
        <f t="shared" si="289"/>
        <v>0.35250622874312287</v>
      </c>
      <c r="S2626" s="93">
        <f>(1+H2626)^((5-Dashboard!$F$9)*3/12)</f>
        <v>1.078412264815293</v>
      </c>
      <c r="T2626" s="93">
        <f t="shared" si="286"/>
        <v>1.4585593053156618</v>
      </c>
      <c r="U2626" s="93">
        <f t="shared" si="286"/>
        <v>1.9727105454306748</v>
      </c>
      <c r="V2626" s="93">
        <f t="shared" si="286"/>
        <v>2.668103300202231</v>
      </c>
      <c r="W2626" s="93">
        <f t="shared" si="286"/>
        <v>3.6086263324535994</v>
      </c>
      <c r="X2626" s="93">
        <f t="shared" si="286"/>
        <v>4.8806895918499444</v>
      </c>
      <c r="Y2626" s="93">
        <f t="shared" si="285"/>
        <v>6.6011630735387801</v>
      </c>
      <c r="Z2626" s="93">
        <f t="shared" si="285"/>
        <v>8.9281141739102967</v>
      </c>
      <c r="AA2626" s="93">
        <f t="shared" si="285"/>
        <v>12.075330031143437</v>
      </c>
      <c r="AB2626" s="93">
        <f t="shared" si="285"/>
        <v>16.331959081250385</v>
      </c>
      <c r="AC2626" s="95">
        <f t="shared" si="285"/>
        <v>22.089076384968958</v>
      </c>
      <c r="AE2626" s="96"/>
    </row>
    <row r="2627" spans="3:31" ht="24.75" customHeight="1" x14ac:dyDescent="0.25">
      <c r="C2627" s="91">
        <f>ABS(E2627-Dashboard!$F$13)</f>
        <v>31.344798977403826</v>
      </c>
      <c r="D2627" s="92">
        <f t="shared" si="283"/>
        <v>0.35260622874312286</v>
      </c>
      <c r="E2627" s="93" cm="1">
        <f t="array" ref="E2627">SUM('DRE + DCF'!$S$41/TIR!S2627,'DRE + DCF'!$U$41:$AD$41/TIR!T2627:AC2627,TIR!F2627)</f>
        <v>18.165201022596172</v>
      </c>
      <c r="F2627" s="100">
        <f>'DRE + DCF'!$AE$38*'DRE + DCF'!$AE$39*(1+G2627)/(R2627-G2627)/AC2627</f>
        <v>4.1740796179316462</v>
      </c>
      <c r="G2627" s="92">
        <f>R2627*(1-'DRE + DCF'!$AE$39)</f>
        <v>0.21156373724587371</v>
      </c>
      <c r="H2627" s="94">
        <f t="shared" si="288"/>
        <v>0.35260622874312286</v>
      </c>
      <c r="I2627" s="94">
        <f t="shared" si="289"/>
        <v>0.35260622874312286</v>
      </c>
      <c r="J2627" s="94">
        <f t="shared" si="289"/>
        <v>0.35260622874312286</v>
      </c>
      <c r="K2627" s="94">
        <f t="shared" si="289"/>
        <v>0.35260622874312286</v>
      </c>
      <c r="L2627" s="94">
        <f t="shared" si="289"/>
        <v>0.35260622874312286</v>
      </c>
      <c r="M2627" s="94">
        <f t="shared" si="289"/>
        <v>0.35260622874312286</v>
      </c>
      <c r="N2627" s="94">
        <f t="shared" si="289"/>
        <v>0.35260622874312286</v>
      </c>
      <c r="O2627" s="94">
        <f t="shared" si="289"/>
        <v>0.35260622874312286</v>
      </c>
      <c r="P2627" s="94">
        <f t="shared" si="289"/>
        <v>0.35260622874312286</v>
      </c>
      <c r="Q2627" s="94">
        <f t="shared" si="289"/>
        <v>0.35260622874312286</v>
      </c>
      <c r="R2627" s="94">
        <f t="shared" si="289"/>
        <v>0.35260622874312286</v>
      </c>
      <c r="S2627" s="93">
        <f>(1+H2627)^((5-Dashboard!$F$9)*3/12)</f>
        <v>1.0784321978540989</v>
      </c>
      <c r="T2627" s="93">
        <f t="shared" si="286"/>
        <v>1.4586941080945901</v>
      </c>
      <c r="U2627" s="93">
        <f t="shared" si="286"/>
        <v>1.9730387364396367</v>
      </c>
      <c r="V2627" s="93">
        <f t="shared" si="286"/>
        <v>2.6687444844597135</v>
      </c>
      <c r="W2627" s="93">
        <f t="shared" si="286"/>
        <v>3.6097604126040626</v>
      </c>
      <c r="X2627" s="93">
        <f t="shared" si="286"/>
        <v>4.8825844183585998</v>
      </c>
      <c r="Y2627" s="93">
        <f t="shared" si="285"/>
        <v>6.6042140966359595</v>
      </c>
      <c r="Z2627" s="93">
        <f t="shared" si="285"/>
        <v>8.9329011230629352</v>
      </c>
      <c r="AA2627" s="93">
        <f t="shared" si="285"/>
        <v>12.082697699801363</v>
      </c>
      <c r="AB2627" s="93">
        <f t="shared" si="285"/>
        <v>16.343132168771525</v>
      </c>
      <c r="AC2627" s="95">
        <f t="shared" si="285"/>
        <v>22.105822368652468</v>
      </c>
      <c r="AE2627" s="96"/>
    </row>
    <row r="2628" spans="3:31" ht="24.75" customHeight="1" x14ac:dyDescent="0.25">
      <c r="C2628" s="91">
        <f>ABS(E2628-Dashboard!$F$13)</f>
        <v>31.352964111828697</v>
      </c>
      <c r="D2628" s="92">
        <f t="shared" si="283"/>
        <v>0.35270622874312285</v>
      </c>
      <c r="E2628" s="93" cm="1">
        <f t="array" ref="E2628">SUM('DRE + DCF'!$S$41/TIR!S2628,'DRE + DCF'!$U$41:$AD$41/TIR!T2628:AC2628,TIR!F2628)</f>
        <v>18.157035888171301</v>
      </c>
      <c r="F2628" s="100">
        <f>'DRE + DCF'!$AE$38*'DRE + DCF'!$AE$39*(1+G2628)/(R2628-G2628)/AC2628</f>
        <v>4.1699417804617074</v>
      </c>
      <c r="G2628" s="92">
        <f>R2628*(1-'DRE + DCF'!$AE$39)</f>
        <v>0.21162373724587372</v>
      </c>
      <c r="H2628" s="94">
        <f t="shared" si="288"/>
        <v>0.35270622874312285</v>
      </c>
      <c r="I2628" s="94">
        <f t="shared" si="289"/>
        <v>0.35270622874312285</v>
      </c>
      <c r="J2628" s="94">
        <f t="shared" si="289"/>
        <v>0.35270622874312285</v>
      </c>
      <c r="K2628" s="94">
        <f t="shared" si="289"/>
        <v>0.35270622874312285</v>
      </c>
      <c r="L2628" s="94">
        <f t="shared" si="289"/>
        <v>0.35270622874312285</v>
      </c>
      <c r="M2628" s="94">
        <f t="shared" si="289"/>
        <v>0.35270622874312285</v>
      </c>
      <c r="N2628" s="94">
        <f t="shared" si="289"/>
        <v>0.35270622874312285</v>
      </c>
      <c r="O2628" s="94">
        <f t="shared" si="289"/>
        <v>0.35270622874312285</v>
      </c>
      <c r="P2628" s="94">
        <f t="shared" si="289"/>
        <v>0.35270622874312285</v>
      </c>
      <c r="Q2628" s="94">
        <f t="shared" si="289"/>
        <v>0.35270622874312285</v>
      </c>
      <c r="R2628" s="94">
        <f t="shared" si="289"/>
        <v>0.35270622874312285</v>
      </c>
      <c r="S2628" s="93">
        <f>(1+H2628)^((5-Dashboard!$F$9)*3/12)</f>
        <v>1.0784521297876783</v>
      </c>
      <c r="T2628" s="93">
        <f t="shared" si="286"/>
        <v>1.4588289133650791</v>
      </c>
      <c r="U2628" s="93">
        <f t="shared" si="286"/>
        <v>1.9733669577795041</v>
      </c>
      <c r="V2628" s="93">
        <f t="shared" si="286"/>
        <v>2.6693857753842023</v>
      </c>
      <c r="W2628" s="93">
        <f t="shared" si="286"/>
        <v>3.6108947652805012</v>
      </c>
      <c r="X2628" s="93">
        <f t="shared" si="286"/>
        <v>4.8844798403308705</v>
      </c>
      <c r="Y2628" s="93">
        <f t="shared" si="285"/>
        <v>6.6072663041857824</v>
      </c>
      <c r="Z2628" s="93">
        <f t="shared" si="285"/>
        <v>8.9376902846366608</v>
      </c>
      <c r="AA2628" s="93">
        <f t="shared" si="285"/>
        <v>12.090069318604906</v>
      </c>
      <c r="AB2628" s="93">
        <f t="shared" si="285"/>
        <v>16.354312073212981</v>
      </c>
      <c r="AC2628" s="95">
        <f t="shared" si="285"/>
        <v>22.122579808244055</v>
      </c>
      <c r="AE2628" s="96"/>
    </row>
    <row r="2629" spans="3:31" ht="24.75" customHeight="1" x14ac:dyDescent="0.25">
      <c r="C2629" s="91">
        <f>ABS(E2629-Dashboard!$F$13)</f>
        <v>31.361122562067909</v>
      </c>
      <c r="D2629" s="92">
        <f t="shared" si="283"/>
        <v>0.35280622874312284</v>
      </c>
      <c r="E2629" s="93" cm="1">
        <f t="array" ref="E2629">SUM('DRE + DCF'!$S$41/TIR!S2629,'DRE + DCF'!$U$41:$AD$41/TIR!T2629:AC2629,TIR!F2629)</f>
        <v>18.148877437932089</v>
      </c>
      <c r="F2629" s="100">
        <f>'DRE + DCF'!$AE$38*'DRE + DCF'!$AE$39*(1+G2629)/(R2629-G2629)/AC2629</f>
        <v>4.1658086029081405</v>
      </c>
      <c r="G2629" s="92">
        <f>R2629*(1-'DRE + DCF'!$AE$39)</f>
        <v>0.21168373724587369</v>
      </c>
      <c r="H2629" s="94">
        <f t="shared" si="288"/>
        <v>0.35280622874312284</v>
      </c>
      <c r="I2629" s="94">
        <f t="shared" si="289"/>
        <v>0.35280622874312284</v>
      </c>
      <c r="J2629" s="94">
        <f t="shared" si="289"/>
        <v>0.35280622874312284</v>
      </c>
      <c r="K2629" s="94">
        <f t="shared" si="289"/>
        <v>0.35280622874312284</v>
      </c>
      <c r="L2629" s="94">
        <f t="shared" si="289"/>
        <v>0.35280622874312284</v>
      </c>
      <c r="M2629" s="94">
        <f t="shared" si="289"/>
        <v>0.35280622874312284</v>
      </c>
      <c r="N2629" s="94">
        <f t="shared" si="289"/>
        <v>0.35280622874312284</v>
      </c>
      <c r="O2629" s="94">
        <f t="shared" si="289"/>
        <v>0.35280622874312284</v>
      </c>
      <c r="P2629" s="94">
        <f t="shared" si="289"/>
        <v>0.35280622874312284</v>
      </c>
      <c r="Q2629" s="94">
        <f t="shared" si="289"/>
        <v>0.35280622874312284</v>
      </c>
      <c r="R2629" s="94">
        <f t="shared" si="289"/>
        <v>0.35280622874312284</v>
      </c>
      <c r="S2629" s="93">
        <f>(1+H2629)^((5-Dashboard!$F$9)*3/12)</f>
        <v>1.0784720606161742</v>
      </c>
      <c r="T2629" s="93">
        <f t="shared" si="286"/>
        <v>1.4589637211269912</v>
      </c>
      <c r="U2629" s="93">
        <f t="shared" si="286"/>
        <v>1.9736952094508382</v>
      </c>
      <c r="V2629" s="93">
        <f t="shared" si="286"/>
        <v>2.6700271729855563</v>
      </c>
      <c r="W2629" s="93">
        <f t="shared" si="286"/>
        <v>3.6120293905282521</v>
      </c>
      <c r="X2629" s="93">
        <f t="shared" si="286"/>
        <v>4.8863758579098455</v>
      </c>
      <c r="Y2629" s="93">
        <f t="shared" si="285"/>
        <v>6.6103196965604596</v>
      </c>
      <c r="Z2629" s="93">
        <f t="shared" si="285"/>
        <v>8.9424816594903387</v>
      </c>
      <c r="AA2629" s="93">
        <f t="shared" si="285"/>
        <v>12.097444889379668</v>
      </c>
      <c r="AB2629" s="93">
        <f t="shared" si="285"/>
        <v>16.365498798229474</v>
      </c>
      <c r="AC2629" s="95">
        <f t="shared" si="285"/>
        <v>22.139348710732925</v>
      </c>
      <c r="AE2629" s="96"/>
    </row>
    <row r="2630" spans="3:31" ht="24.75" customHeight="1" x14ac:dyDescent="0.25">
      <c r="C2630" s="91">
        <f>ABS(E2630-Dashboard!$F$13)</f>
        <v>31.369274335397535</v>
      </c>
      <c r="D2630" s="92">
        <f t="shared" si="283"/>
        <v>0.35290622874312283</v>
      </c>
      <c r="E2630" s="93" cm="1">
        <f t="array" ref="E2630">SUM('DRE + DCF'!$S$41/TIR!S2630,'DRE + DCF'!$U$41:$AD$41/TIR!T2630:AC2630,TIR!F2630)</f>
        <v>18.140725664602463</v>
      </c>
      <c r="F2630" s="100">
        <f>'DRE + DCF'!$AE$38*'DRE + DCF'!$AE$39*(1+G2630)/(R2630-G2630)/AC2630</f>
        <v>4.1616800793223243</v>
      </c>
      <c r="G2630" s="92">
        <f>R2630*(1-'DRE + DCF'!$AE$39)</f>
        <v>0.2117437372458737</v>
      </c>
      <c r="H2630" s="94">
        <f t="shared" si="288"/>
        <v>0.35290622874312283</v>
      </c>
      <c r="I2630" s="94">
        <f t="shared" si="289"/>
        <v>0.35290622874312283</v>
      </c>
      <c r="J2630" s="94">
        <f t="shared" si="289"/>
        <v>0.35290622874312283</v>
      </c>
      <c r="K2630" s="94">
        <f t="shared" si="289"/>
        <v>0.35290622874312283</v>
      </c>
      <c r="L2630" s="94">
        <f t="shared" si="289"/>
        <v>0.35290622874312283</v>
      </c>
      <c r="M2630" s="94">
        <f t="shared" si="289"/>
        <v>0.35290622874312283</v>
      </c>
      <c r="N2630" s="94">
        <f t="shared" si="289"/>
        <v>0.35290622874312283</v>
      </c>
      <c r="O2630" s="94">
        <f t="shared" si="289"/>
        <v>0.35290622874312283</v>
      </c>
      <c r="P2630" s="94">
        <f t="shared" si="289"/>
        <v>0.35290622874312283</v>
      </c>
      <c r="Q2630" s="94">
        <f t="shared" si="289"/>
        <v>0.35290622874312283</v>
      </c>
      <c r="R2630" s="94">
        <f t="shared" si="289"/>
        <v>0.35290622874312283</v>
      </c>
      <c r="S2630" s="93">
        <f>(1+H2630)^((5-Dashboard!$F$9)*3/12)</f>
        <v>1.078491990339729</v>
      </c>
      <c r="T2630" s="93">
        <f t="shared" si="286"/>
        <v>1.4590985313801872</v>
      </c>
      <c r="U2630" s="93">
        <f t="shared" si="286"/>
        <v>1.9740234914541981</v>
      </c>
      <c r="V2630" s="93">
        <f t="shared" si="286"/>
        <v>2.6706686772736314</v>
      </c>
      <c r="W2630" s="93">
        <f t="shared" si="286"/>
        <v>3.6131642883926527</v>
      </c>
      <c r="X2630" s="93">
        <f t="shared" si="286"/>
        <v>4.8882724712386327</v>
      </c>
      <c r="Y2630" s="93">
        <f t="shared" si="285"/>
        <v>6.6133742741322843</v>
      </c>
      <c r="Z2630" s="93">
        <f t="shared" si="285"/>
        <v>8.9472752484830966</v>
      </c>
      <c r="AA2630" s="93">
        <f t="shared" si="285"/>
        <v>12.104824413951954</v>
      </c>
      <c r="AB2630" s="93">
        <f t="shared" si="285"/>
        <v>16.37669234747742</v>
      </c>
      <c r="AC2630" s="95">
        <f t="shared" si="285"/>
        <v>22.156129083112035</v>
      </c>
      <c r="AE2630" s="96"/>
    </row>
    <row r="2631" spans="3:31" ht="24.75" customHeight="1" x14ac:dyDescent="0.25">
      <c r="C2631" s="91">
        <f>ABS(E2631-Dashboard!$F$13)</f>
        <v>31.377419439084051</v>
      </c>
      <c r="D2631" s="92">
        <f t="shared" si="283"/>
        <v>0.35300622874312282</v>
      </c>
      <c r="E2631" s="93" cm="1">
        <f t="array" ref="E2631">SUM('DRE + DCF'!$S$41/TIR!S2631,'DRE + DCF'!$U$41:$AD$41/TIR!T2631:AC2631,TIR!F2631)</f>
        <v>18.132580560915947</v>
      </c>
      <c r="F2631" s="100">
        <f>'DRE + DCF'!$AE$38*'DRE + DCF'!$AE$39*(1+G2631)/(R2631-G2631)/AC2631</f>
        <v>4.1575562037642282</v>
      </c>
      <c r="G2631" s="92">
        <f>R2631*(1-'DRE + DCF'!$AE$39)</f>
        <v>0.21180373724587367</v>
      </c>
      <c r="H2631" s="94">
        <f t="shared" si="288"/>
        <v>0.35300622874312282</v>
      </c>
      <c r="I2631" s="94">
        <f t="shared" si="289"/>
        <v>0.35300622874312282</v>
      </c>
      <c r="J2631" s="94">
        <f t="shared" si="289"/>
        <v>0.35300622874312282</v>
      </c>
      <c r="K2631" s="94">
        <f t="shared" si="289"/>
        <v>0.35300622874312282</v>
      </c>
      <c r="L2631" s="94">
        <f t="shared" si="289"/>
        <v>0.35300622874312282</v>
      </c>
      <c r="M2631" s="94">
        <f t="shared" si="289"/>
        <v>0.35300622874312282</v>
      </c>
      <c r="N2631" s="94">
        <f t="shared" si="289"/>
        <v>0.35300622874312282</v>
      </c>
      <c r="O2631" s="94">
        <f t="shared" si="289"/>
        <v>0.35300622874312282</v>
      </c>
      <c r="P2631" s="94">
        <f t="shared" si="289"/>
        <v>0.35300622874312282</v>
      </c>
      <c r="Q2631" s="94">
        <f t="shared" si="289"/>
        <v>0.35300622874312282</v>
      </c>
      <c r="R2631" s="94">
        <f t="shared" si="289"/>
        <v>0.35300622874312282</v>
      </c>
      <c r="S2631" s="93">
        <f>(1+H2631)^((5-Dashboard!$F$9)*3/12)</f>
        <v>1.0785119189584862</v>
      </c>
      <c r="T2631" s="93">
        <f t="shared" si="286"/>
        <v>1.45923334412453</v>
      </c>
      <c r="U2631" s="93">
        <f t="shared" si="286"/>
        <v>1.974351803790146</v>
      </c>
      <c r="V2631" s="93">
        <f t="shared" si="286"/>
        <v>2.6713102882582875</v>
      </c>
      <c r="W2631" s="93">
        <f t="shared" si="286"/>
        <v>3.6142994589190498</v>
      </c>
      <c r="X2631" s="93">
        <f t="shared" si="286"/>
        <v>4.8901696804603727</v>
      </c>
      <c r="Y2631" s="93">
        <f t="shared" si="285"/>
        <v>6.6164300372736511</v>
      </c>
      <c r="Z2631" s="93">
        <f t="shared" si="285"/>
        <v>8.9520710524743414</v>
      </c>
      <c r="AA2631" s="93">
        <f t="shared" si="285"/>
        <v>12.112207894148787</v>
      </c>
      <c r="AB2631" s="93">
        <f t="shared" si="285"/>
        <v>16.387892724614932</v>
      </c>
      <c r="AC2631" s="95">
        <f t="shared" si="285"/>
        <v>22.172920932378108</v>
      </c>
      <c r="AE2631" s="96"/>
    </row>
    <row r="2632" spans="3:31" ht="24.75" customHeight="1" x14ac:dyDescent="0.25">
      <c r="C2632" s="91">
        <f>ABS(E2632-Dashboard!$F$13)</f>
        <v>31.385557880384287</v>
      </c>
      <c r="D2632" s="92">
        <f t="shared" si="283"/>
        <v>0.35310622874312281</v>
      </c>
      <c r="E2632" s="93" cm="1">
        <f t="array" ref="E2632">SUM('DRE + DCF'!$S$41/TIR!S2632,'DRE + DCF'!$U$41:$AD$41/TIR!T2632:AC2632,TIR!F2632)</f>
        <v>18.124442119615711</v>
      </c>
      <c r="F2632" s="100">
        <f>'DRE + DCF'!$AE$38*'DRE + DCF'!$AE$39*(1+G2632)/(R2632-G2632)/AC2632</f>
        <v>4.153436970302411</v>
      </c>
      <c r="G2632" s="92">
        <f>R2632*(1-'DRE + DCF'!$AE$39)</f>
        <v>0.21186373724587368</v>
      </c>
      <c r="H2632" s="94">
        <f t="shared" si="288"/>
        <v>0.35310622874312281</v>
      </c>
      <c r="I2632" s="94">
        <f t="shared" si="289"/>
        <v>0.35310622874312281</v>
      </c>
      <c r="J2632" s="94">
        <f t="shared" si="289"/>
        <v>0.35310622874312281</v>
      </c>
      <c r="K2632" s="94">
        <f t="shared" si="289"/>
        <v>0.35310622874312281</v>
      </c>
      <c r="L2632" s="94">
        <f t="shared" si="289"/>
        <v>0.35310622874312281</v>
      </c>
      <c r="M2632" s="94">
        <f t="shared" si="289"/>
        <v>0.35310622874312281</v>
      </c>
      <c r="N2632" s="94">
        <f t="shared" si="289"/>
        <v>0.35310622874312281</v>
      </c>
      <c r="O2632" s="94">
        <f t="shared" si="289"/>
        <v>0.35310622874312281</v>
      </c>
      <c r="P2632" s="94">
        <f t="shared" si="289"/>
        <v>0.35310622874312281</v>
      </c>
      <c r="Q2632" s="94">
        <f t="shared" si="289"/>
        <v>0.35310622874312281</v>
      </c>
      <c r="R2632" s="94">
        <f t="shared" si="289"/>
        <v>0.35310622874312281</v>
      </c>
      <c r="S2632" s="93">
        <f>(1+H2632)^((5-Dashboard!$F$9)*3/12)</f>
        <v>1.0785318464725884</v>
      </c>
      <c r="T2632" s="93">
        <f t="shared" si="286"/>
        <v>1.4593681593598808</v>
      </c>
      <c r="U2632" s="93">
        <f t="shared" si="286"/>
        <v>1.9746801464592409</v>
      </c>
      <c r="V2632" s="93">
        <f t="shared" si="286"/>
        <v>2.6719520059493811</v>
      </c>
      <c r="W2632" s="93">
        <f t="shared" si="286"/>
        <v>3.615434902152789</v>
      </c>
      <c r="X2632" s="93">
        <f t="shared" si="286"/>
        <v>4.8920674857182211</v>
      </c>
      <c r="Y2632" s="93">
        <f t="shared" si="285"/>
        <v>6.6194869863570327</v>
      </c>
      <c r="Z2632" s="93">
        <f t="shared" si="285"/>
        <v>8.9568690723237445</v>
      </c>
      <c r="AA2632" s="93">
        <f t="shared" si="285"/>
        <v>12.119595331797894</v>
      </c>
      <c r="AB2632" s="93">
        <f t="shared" si="285"/>
        <v>16.399099933301805</v>
      </c>
      <c r="AC2632" s="95">
        <f t="shared" si="285"/>
        <v>22.189724265531602</v>
      </c>
      <c r="AE2632" s="96"/>
    </row>
    <row r="2633" spans="3:31" ht="24.75" customHeight="1" x14ac:dyDescent="0.25">
      <c r="C2633" s="91">
        <f>ABS(E2633-Dashboard!$F$13)</f>
        <v>31.393689666545498</v>
      </c>
      <c r="D2633" s="92">
        <f t="shared" si="283"/>
        <v>0.3532062287431228</v>
      </c>
      <c r="E2633" s="93" cm="1">
        <f t="array" ref="E2633">SUM('DRE + DCF'!$S$41/TIR!S2633,'DRE + DCF'!$U$41:$AD$41/TIR!T2633:AC2633,TIR!F2633)</f>
        <v>18.1163103334545</v>
      </c>
      <c r="F2633" s="100">
        <f>'DRE + DCF'!$AE$38*'DRE + DCF'!$AE$39*(1+G2633)/(R2633-G2633)/AC2633</f>
        <v>4.1493223730139963</v>
      </c>
      <c r="G2633" s="92">
        <f>R2633*(1-'DRE + DCF'!$AE$39)</f>
        <v>0.21192373724587368</v>
      </c>
      <c r="H2633" s="94">
        <f t="shared" si="288"/>
        <v>0.3532062287431228</v>
      </c>
      <c r="I2633" s="94">
        <f t="shared" si="289"/>
        <v>0.3532062287431228</v>
      </c>
      <c r="J2633" s="94">
        <f t="shared" si="289"/>
        <v>0.3532062287431228</v>
      </c>
      <c r="K2633" s="94">
        <f t="shared" si="289"/>
        <v>0.3532062287431228</v>
      </c>
      <c r="L2633" s="94">
        <f t="shared" si="289"/>
        <v>0.3532062287431228</v>
      </c>
      <c r="M2633" s="94">
        <f t="shared" si="289"/>
        <v>0.3532062287431228</v>
      </c>
      <c r="N2633" s="94">
        <f t="shared" si="289"/>
        <v>0.3532062287431228</v>
      </c>
      <c r="O2633" s="94">
        <f t="shared" si="289"/>
        <v>0.3532062287431228</v>
      </c>
      <c r="P2633" s="94">
        <f t="shared" si="289"/>
        <v>0.3532062287431228</v>
      </c>
      <c r="Q2633" s="94">
        <f t="shared" si="289"/>
        <v>0.3532062287431228</v>
      </c>
      <c r="R2633" s="94">
        <f t="shared" si="289"/>
        <v>0.3532062287431228</v>
      </c>
      <c r="S2633" s="93">
        <f>(1+H2633)^((5-Dashboard!$F$9)*3/12)</f>
        <v>1.0785517728821787</v>
      </c>
      <c r="T2633" s="93">
        <f t="shared" si="286"/>
        <v>1.4595029770861021</v>
      </c>
      <c r="U2633" s="93">
        <f t="shared" si="286"/>
        <v>1.9750085194620446</v>
      </c>
      <c r="V2633" s="93">
        <f t="shared" si="286"/>
        <v>2.6725938303567718</v>
      </c>
      <c r="W2633" s="93">
        <f t="shared" si="286"/>
        <v>3.6165706181392245</v>
      </c>
      <c r="X2633" s="93">
        <f t="shared" si="286"/>
        <v>4.8939658871553648</v>
      </c>
      <c r="Y2633" s="93">
        <f t="shared" si="285"/>
        <v>6.6225451217550022</v>
      </c>
      <c r="Z2633" s="93">
        <f t="shared" si="285"/>
        <v>8.9616693088912509</v>
      </c>
      <c r="AA2633" s="93">
        <f t="shared" si="285"/>
        <v>12.126986728727717</v>
      </c>
      <c r="AB2633" s="93">
        <f t="shared" si="285"/>
        <v>16.410313977199532</v>
      </c>
      <c r="AC2633" s="95">
        <f t="shared" si="285"/>
        <v>22.206539089576737</v>
      </c>
      <c r="AE2633" s="96"/>
    </row>
    <row r="2634" spans="3:31" ht="24.75" customHeight="1" x14ac:dyDescent="0.25">
      <c r="C2634" s="91">
        <f>ABS(E2634-Dashboard!$F$13)</f>
        <v>31.401814804805312</v>
      </c>
      <c r="D2634" s="92">
        <f t="shared" si="283"/>
        <v>0.35330622874312279</v>
      </c>
      <c r="E2634" s="93" cm="1">
        <f t="array" ref="E2634">SUM('DRE + DCF'!$S$41/TIR!S2634,'DRE + DCF'!$U$41:$AD$41/TIR!T2634:AC2634,TIR!F2634)</f>
        <v>18.108185195194686</v>
      </c>
      <c r="F2634" s="100">
        <f>'DRE + DCF'!$AE$38*'DRE + DCF'!$AE$39*(1+G2634)/(R2634-G2634)/AC2634</f>
        <v>4.14521240598466</v>
      </c>
      <c r="G2634" s="92">
        <f>R2634*(1-'DRE + DCF'!$AE$39)</f>
        <v>0.21198373724587366</v>
      </c>
      <c r="H2634" s="94">
        <f t="shared" si="288"/>
        <v>0.35330622874312279</v>
      </c>
      <c r="I2634" s="94">
        <f t="shared" si="289"/>
        <v>0.35330622874312279</v>
      </c>
      <c r="J2634" s="94">
        <f t="shared" si="289"/>
        <v>0.35330622874312279</v>
      </c>
      <c r="K2634" s="94">
        <f t="shared" si="289"/>
        <v>0.35330622874312279</v>
      </c>
      <c r="L2634" s="94">
        <f t="shared" si="289"/>
        <v>0.35330622874312279</v>
      </c>
      <c r="M2634" s="94">
        <f t="shared" si="289"/>
        <v>0.35330622874312279</v>
      </c>
      <c r="N2634" s="94">
        <f t="shared" si="289"/>
        <v>0.35330622874312279</v>
      </c>
      <c r="O2634" s="94">
        <f t="shared" si="289"/>
        <v>0.35330622874312279</v>
      </c>
      <c r="P2634" s="94">
        <f t="shared" si="289"/>
        <v>0.35330622874312279</v>
      </c>
      <c r="Q2634" s="94">
        <f t="shared" si="289"/>
        <v>0.35330622874312279</v>
      </c>
      <c r="R2634" s="94">
        <f t="shared" si="289"/>
        <v>0.35330622874312279</v>
      </c>
      <c r="S2634" s="93">
        <f>(1+H2634)^((5-Dashboard!$F$9)*3/12)</f>
        <v>1.0785716981873996</v>
      </c>
      <c r="T2634" s="93">
        <f t="shared" si="286"/>
        <v>1.4596377973030554</v>
      </c>
      <c r="U2634" s="93">
        <f t="shared" si="286"/>
        <v>1.9753369227991167</v>
      </c>
      <c r="V2634" s="93">
        <f t="shared" si="286"/>
        <v>2.6732357614903175</v>
      </c>
      <c r="W2634" s="93">
        <f t="shared" si="286"/>
        <v>3.6177066069237118</v>
      </c>
      <c r="X2634" s="93">
        <f t="shared" si="286"/>
        <v>4.8958648849150075</v>
      </c>
      <c r="Y2634" s="93">
        <f t="shared" si="285"/>
        <v>6.6256044438402117</v>
      </c>
      <c r="Z2634" s="93">
        <f t="shared" si="285"/>
        <v>8.9664717630370721</v>
      </c>
      <c r="AA2634" s="93">
        <f t="shared" si="285"/>
        <v>12.134382086767399</v>
      </c>
      <c r="AB2634" s="93">
        <f t="shared" si="285"/>
        <v>16.421534859971292</v>
      </c>
      <c r="AC2634" s="95">
        <f t="shared" si="285"/>
        <v>22.223365411521474</v>
      </c>
      <c r="AE2634" s="96"/>
    </row>
    <row r="2635" spans="3:31" ht="24.75" customHeight="1" x14ac:dyDescent="0.25">
      <c r="C2635" s="91">
        <f>ABS(E2635-Dashboard!$F$13)</f>
        <v>31.409933302391824</v>
      </c>
      <c r="D2635" s="92">
        <f t="shared" si="283"/>
        <v>0.35340622874312277</v>
      </c>
      <c r="E2635" s="93" cm="1">
        <f t="array" ref="E2635">SUM('DRE + DCF'!$S$41/TIR!S2635,'DRE + DCF'!$U$41:$AD$41/TIR!T2635:AC2635,TIR!F2635)</f>
        <v>18.100066697608174</v>
      </c>
      <c r="F2635" s="100">
        <f>'DRE + DCF'!$AE$38*'DRE + DCF'!$AE$39*(1+G2635)/(R2635-G2635)/AC2635</f>
        <v>4.1411070633086249</v>
      </c>
      <c r="G2635" s="92">
        <f>R2635*(1-'DRE + DCF'!$AE$39)</f>
        <v>0.21204373724587366</v>
      </c>
      <c r="H2635" s="94">
        <f t="shared" si="288"/>
        <v>0.35340622874312277</v>
      </c>
      <c r="I2635" s="94">
        <f t="shared" si="289"/>
        <v>0.35340622874312277</v>
      </c>
      <c r="J2635" s="94">
        <f t="shared" si="289"/>
        <v>0.35340622874312277</v>
      </c>
      <c r="K2635" s="94">
        <f t="shared" si="289"/>
        <v>0.35340622874312277</v>
      </c>
      <c r="L2635" s="94">
        <f t="shared" si="289"/>
        <v>0.35340622874312277</v>
      </c>
      <c r="M2635" s="94">
        <f t="shared" si="289"/>
        <v>0.35340622874312277</v>
      </c>
      <c r="N2635" s="94">
        <f t="shared" si="289"/>
        <v>0.35340622874312277</v>
      </c>
      <c r="O2635" s="94">
        <f t="shared" si="289"/>
        <v>0.35340622874312277</v>
      </c>
      <c r="P2635" s="94">
        <f t="shared" si="289"/>
        <v>0.35340622874312277</v>
      </c>
      <c r="Q2635" s="94">
        <f t="shared" si="289"/>
        <v>0.35340622874312277</v>
      </c>
      <c r="R2635" s="94">
        <f t="shared" si="289"/>
        <v>0.35340622874312277</v>
      </c>
      <c r="S2635" s="93">
        <f>(1+H2635)^((5-Dashboard!$F$9)*3/12)</f>
        <v>1.0785916223883942</v>
      </c>
      <c r="T2635" s="93">
        <f t="shared" si="286"/>
        <v>1.4597726200106029</v>
      </c>
      <c r="U2635" s="93">
        <f t="shared" si="286"/>
        <v>1.9756653564710178</v>
      </c>
      <c r="V2635" s="93">
        <f t="shared" si="286"/>
        <v>2.6738777993598775</v>
      </c>
      <c r="W2635" s="93">
        <f t="shared" si="286"/>
        <v>3.6188428685516119</v>
      </c>
      <c r="X2635" s="93">
        <f t="shared" si="286"/>
        <v>4.8977644791403812</v>
      </c>
      <c r="Y2635" s="93">
        <f t="shared" si="285"/>
        <v>6.6286649529854085</v>
      </c>
      <c r="Z2635" s="93">
        <f t="shared" si="285"/>
        <v>8.9712764356216912</v>
      </c>
      <c r="AA2635" s="93">
        <f t="shared" si="285"/>
        <v>12.141781407746798</v>
      </c>
      <c r="AB2635" s="93">
        <f t="shared" si="285"/>
        <v>16.432762585281957</v>
      </c>
      <c r="AC2635" s="95">
        <f t="shared" si="285"/>
        <v>22.240203238377543</v>
      </c>
      <c r="AE2635" s="96"/>
    </row>
    <row r="2636" spans="3:31" ht="24.75" customHeight="1" x14ac:dyDescent="0.25">
      <c r="C2636" s="91">
        <f>ABS(E2636-Dashboard!$F$13)</f>
        <v>31.418045166523534</v>
      </c>
      <c r="D2636" s="92">
        <f t="shared" si="283"/>
        <v>0.35350622874312276</v>
      </c>
      <c r="E2636" s="93" cm="1">
        <f t="array" ref="E2636">SUM('DRE + DCF'!$S$41/TIR!S2636,'DRE + DCF'!$U$41:$AD$41/TIR!T2636:AC2636,TIR!F2636)</f>
        <v>18.091954833476464</v>
      </c>
      <c r="F2636" s="100">
        <f>'DRE + DCF'!$AE$38*'DRE + DCF'!$AE$39*(1+G2636)/(R2636-G2636)/AC2636</f>
        <v>4.1370063390886358</v>
      </c>
      <c r="G2636" s="92">
        <f>R2636*(1-'DRE + DCF'!$AE$39)</f>
        <v>0.21210373724587364</v>
      </c>
      <c r="H2636" s="94">
        <f t="shared" si="288"/>
        <v>0.35350622874312276</v>
      </c>
      <c r="I2636" s="94">
        <f t="shared" si="289"/>
        <v>0.35350622874312276</v>
      </c>
      <c r="J2636" s="94">
        <f t="shared" si="289"/>
        <v>0.35350622874312276</v>
      </c>
      <c r="K2636" s="94">
        <f t="shared" si="289"/>
        <v>0.35350622874312276</v>
      </c>
      <c r="L2636" s="94">
        <f t="shared" si="289"/>
        <v>0.35350622874312276</v>
      </c>
      <c r="M2636" s="94">
        <f t="shared" si="289"/>
        <v>0.35350622874312276</v>
      </c>
      <c r="N2636" s="94">
        <f t="shared" si="289"/>
        <v>0.35350622874312276</v>
      </c>
      <c r="O2636" s="94">
        <f t="shared" si="289"/>
        <v>0.35350622874312276</v>
      </c>
      <c r="P2636" s="94">
        <f t="shared" si="289"/>
        <v>0.35350622874312276</v>
      </c>
      <c r="Q2636" s="94">
        <f t="shared" si="289"/>
        <v>0.35350622874312276</v>
      </c>
      <c r="R2636" s="94">
        <f t="shared" si="289"/>
        <v>0.35350622874312276</v>
      </c>
      <c r="S2636" s="93">
        <f>(1+H2636)^((5-Dashboard!$F$9)*3/12)</f>
        <v>1.0786115454853051</v>
      </c>
      <c r="T2636" s="93">
        <f t="shared" si="286"/>
        <v>1.4599074452086065</v>
      </c>
      <c r="U2636" s="93">
        <f t="shared" si="286"/>
        <v>1.9759938204783081</v>
      </c>
      <c r="V2636" s="93">
        <f t="shared" si="286"/>
        <v>2.67451994397531</v>
      </c>
      <c r="W2636" s="93">
        <f t="shared" si="286"/>
        <v>3.6199794030682897</v>
      </c>
      <c r="X2636" s="93">
        <f t="shared" si="286"/>
        <v>4.8996646699747419</v>
      </c>
      <c r="Y2636" s="93">
        <f t="shared" si="285"/>
        <v>6.6317266495634302</v>
      </c>
      <c r="Z2636" s="93">
        <f t="shared" si="285"/>
        <v>8.9760833275058634</v>
      </c>
      <c r="AA2636" s="93">
        <f t="shared" si="285"/>
        <v>12.149184693496482</v>
      </c>
      <c r="AB2636" s="93">
        <f t="shared" si="285"/>
        <v>16.443997156798094</v>
      </c>
      <c r="AC2636" s="95">
        <f t="shared" si="285"/>
        <v>22.257052577160422</v>
      </c>
      <c r="AE2636" s="96"/>
    </row>
    <row r="2637" spans="3:31" ht="24.75" customHeight="1" x14ac:dyDescent="0.25">
      <c r="C2637" s="91">
        <f>ABS(E2637-Dashboard!$F$13)</f>
        <v>31.42615040440942</v>
      </c>
      <c r="D2637" s="92">
        <f t="shared" si="283"/>
        <v>0.35360622874312275</v>
      </c>
      <c r="E2637" s="93" cm="1">
        <f t="array" ref="E2637">SUM('DRE + DCF'!$S$41/TIR!S2637,'DRE + DCF'!$U$41:$AD$41/TIR!T2637:AC2637,TIR!F2637)</f>
        <v>18.083849595590578</v>
      </c>
      <c r="F2637" s="100">
        <f>'DRE + DCF'!$AE$38*'DRE + DCF'!$AE$39*(1+G2637)/(R2637-G2637)/AC2637</f>
        <v>4.1329102274359544</v>
      </c>
      <c r="G2637" s="92">
        <f>R2637*(1-'DRE + DCF'!$AE$39)</f>
        <v>0.21216373724587365</v>
      </c>
      <c r="H2637" s="94">
        <f t="shared" si="288"/>
        <v>0.35360622874312275</v>
      </c>
      <c r="I2637" s="94">
        <f t="shared" si="289"/>
        <v>0.35360622874312275</v>
      </c>
      <c r="J2637" s="94">
        <f t="shared" si="289"/>
        <v>0.35360622874312275</v>
      </c>
      <c r="K2637" s="94">
        <f t="shared" si="289"/>
        <v>0.35360622874312275</v>
      </c>
      <c r="L2637" s="94">
        <f t="shared" si="289"/>
        <v>0.35360622874312275</v>
      </c>
      <c r="M2637" s="94">
        <f t="shared" si="289"/>
        <v>0.35360622874312275</v>
      </c>
      <c r="N2637" s="94">
        <f t="shared" si="289"/>
        <v>0.35360622874312275</v>
      </c>
      <c r="O2637" s="94">
        <f t="shared" si="289"/>
        <v>0.35360622874312275</v>
      </c>
      <c r="P2637" s="94">
        <f t="shared" si="289"/>
        <v>0.35360622874312275</v>
      </c>
      <c r="Q2637" s="94">
        <f t="shared" si="289"/>
        <v>0.35360622874312275</v>
      </c>
      <c r="R2637" s="94">
        <f t="shared" si="289"/>
        <v>0.35360622874312275</v>
      </c>
      <c r="S2637" s="93">
        <f>(1+H2637)^((5-Dashboard!$F$9)*3/12)</f>
        <v>1.0786314674782751</v>
      </c>
      <c r="T2637" s="93">
        <f t="shared" si="286"/>
        <v>1.4600422728969282</v>
      </c>
      <c r="U2637" s="93">
        <f t="shared" si="286"/>
        <v>1.9763223148215483</v>
      </c>
      <c r="V2637" s="93">
        <f t="shared" si="286"/>
        <v>2.6751621953464744</v>
      </c>
      <c r="W2637" s="93">
        <f t="shared" si="286"/>
        <v>3.6211162105191144</v>
      </c>
      <c r="X2637" s="93">
        <f t="shared" si="286"/>
        <v>4.9015654575613663</v>
      </c>
      <c r="Y2637" s="93">
        <f t="shared" si="285"/>
        <v>6.6347895339471998</v>
      </c>
      <c r="Z2637" s="93">
        <f t="shared" si="285"/>
        <v>8.98089243955061</v>
      </c>
      <c r="AA2637" s="93">
        <f t="shared" si="285"/>
        <v>12.156591945847724</v>
      </c>
      <c r="AB2637" s="93">
        <f t="shared" si="285"/>
        <v>16.455238578187959</v>
      </c>
      <c r="AC2637" s="95">
        <f t="shared" si="285"/>
        <v>22.273913434889348</v>
      </c>
      <c r="AE2637" s="96"/>
    </row>
    <row r="2638" spans="3:31" ht="24.75" customHeight="1" x14ac:dyDescent="0.25">
      <c r="C2638" s="91">
        <f>ABS(E2638-Dashboard!$F$13)</f>
        <v>31.434249023248913</v>
      </c>
      <c r="D2638" s="92">
        <f t="shared" si="283"/>
        <v>0.35370622874312274</v>
      </c>
      <c r="E2638" s="93" cm="1">
        <f t="array" ref="E2638">SUM('DRE + DCF'!$S$41/TIR!S2638,'DRE + DCF'!$U$41:$AD$41/TIR!T2638:AC2638,TIR!F2638)</f>
        <v>18.075750976751085</v>
      </c>
      <c r="F2638" s="100">
        <f>'DRE + DCF'!$AE$38*'DRE + DCF'!$AE$39*(1+G2638)/(R2638-G2638)/AC2638</f>
        <v>4.1288187224703368</v>
      </c>
      <c r="G2638" s="92">
        <f>R2638*(1-'DRE + DCF'!$AE$39)</f>
        <v>0.21222373724587365</v>
      </c>
      <c r="H2638" s="94">
        <f t="shared" si="288"/>
        <v>0.35370622874312274</v>
      </c>
      <c r="I2638" s="94">
        <f t="shared" si="289"/>
        <v>0.35370622874312274</v>
      </c>
      <c r="J2638" s="94">
        <f t="shared" si="289"/>
        <v>0.35370622874312274</v>
      </c>
      <c r="K2638" s="94">
        <f t="shared" si="289"/>
        <v>0.35370622874312274</v>
      </c>
      <c r="L2638" s="94">
        <f t="shared" si="289"/>
        <v>0.35370622874312274</v>
      </c>
      <c r="M2638" s="94">
        <f t="shared" si="289"/>
        <v>0.35370622874312274</v>
      </c>
      <c r="N2638" s="94">
        <f t="shared" si="289"/>
        <v>0.35370622874312274</v>
      </c>
      <c r="O2638" s="94">
        <f t="shared" si="289"/>
        <v>0.35370622874312274</v>
      </c>
      <c r="P2638" s="94">
        <f t="shared" si="289"/>
        <v>0.35370622874312274</v>
      </c>
      <c r="Q2638" s="94">
        <f t="shared" si="289"/>
        <v>0.35370622874312274</v>
      </c>
      <c r="R2638" s="94">
        <f t="shared" si="289"/>
        <v>0.35370622874312274</v>
      </c>
      <c r="S2638" s="93">
        <f>(1+H2638)^((5-Dashboard!$F$9)*3/12)</f>
        <v>1.0786513883674469</v>
      </c>
      <c r="T2638" s="93">
        <f t="shared" si="286"/>
        <v>1.46017710307543</v>
      </c>
      <c r="U2638" s="93">
        <f t="shared" si="286"/>
        <v>1.9766508395012985</v>
      </c>
      <c r="V2638" s="93">
        <f t="shared" si="286"/>
        <v>2.6758045534832302</v>
      </c>
      <c r="W2638" s="93">
        <f t="shared" si="286"/>
        <v>3.6222532909494589</v>
      </c>
      <c r="X2638" s="93">
        <f t="shared" si="286"/>
        <v>4.9034668420435574</v>
      </c>
      <c r="Y2638" s="93">
        <f t="shared" si="285"/>
        <v>6.6378536065097338</v>
      </c>
      <c r="Z2638" s="93">
        <f t="shared" si="285"/>
        <v>8.985703772617228</v>
      </c>
      <c r="AA2638" s="93">
        <f t="shared" si="285"/>
        <v>12.164003166632519</v>
      </c>
      <c r="AB2638" s="93">
        <f t="shared" si="285"/>
        <v>16.466486853121509</v>
      </c>
      <c r="AC2638" s="95">
        <f t="shared" si="285"/>
        <v>22.290785818587327</v>
      </c>
      <c r="AE2638" s="96"/>
    </row>
    <row r="2639" spans="3:31" ht="24.75" customHeight="1" x14ac:dyDescent="0.25">
      <c r="C2639" s="91">
        <f>ABS(E2639-Dashboard!$F$13)</f>
        <v>31.442341030231958</v>
      </c>
      <c r="D2639" s="92">
        <f t="shared" ref="D2639:D2702" si="290">D2638+0.0001</f>
        <v>0.35380622874312273</v>
      </c>
      <c r="E2639" s="93" cm="1">
        <f t="array" ref="E2639">SUM('DRE + DCF'!$S$41/TIR!S2639,'DRE + DCF'!$U$41:$AD$41/TIR!T2639:AC2639,TIR!F2639)</f>
        <v>18.06765896976804</v>
      </c>
      <c r="F2639" s="100">
        <f>'DRE + DCF'!$AE$38*'DRE + DCF'!$AE$39*(1+G2639)/(R2639-G2639)/AC2639</f>
        <v>4.1247318183200266</v>
      </c>
      <c r="G2639" s="92">
        <f>R2639*(1-'DRE + DCF'!$AE$39)</f>
        <v>0.21228373724587363</v>
      </c>
      <c r="H2639" s="94">
        <f t="shared" si="288"/>
        <v>0.35380622874312273</v>
      </c>
      <c r="I2639" s="94">
        <f t="shared" si="289"/>
        <v>0.35380622874312273</v>
      </c>
      <c r="J2639" s="94">
        <f t="shared" si="289"/>
        <v>0.35380622874312273</v>
      </c>
      <c r="K2639" s="94">
        <f t="shared" si="289"/>
        <v>0.35380622874312273</v>
      </c>
      <c r="L2639" s="94">
        <f t="shared" si="289"/>
        <v>0.35380622874312273</v>
      </c>
      <c r="M2639" s="94">
        <f t="shared" si="289"/>
        <v>0.35380622874312273</v>
      </c>
      <c r="N2639" s="94">
        <f t="shared" si="289"/>
        <v>0.35380622874312273</v>
      </c>
      <c r="O2639" s="94">
        <f t="shared" si="289"/>
        <v>0.35380622874312273</v>
      </c>
      <c r="P2639" s="94">
        <f t="shared" si="289"/>
        <v>0.35380622874312273</v>
      </c>
      <c r="Q2639" s="94">
        <f t="shared" si="289"/>
        <v>0.35380622874312273</v>
      </c>
      <c r="R2639" s="94">
        <f t="shared" si="289"/>
        <v>0.35380622874312273</v>
      </c>
      <c r="S2639" s="93">
        <f>(1+H2639)^((5-Dashboard!$F$9)*3/12)</f>
        <v>1.0786713081529633</v>
      </c>
      <c r="T2639" s="93">
        <f t="shared" si="286"/>
        <v>1.460311935743974</v>
      </c>
      <c r="U2639" s="93">
        <f t="shared" si="286"/>
        <v>1.9769793945181189</v>
      </c>
      <c r="V2639" s="93">
        <f t="shared" si="286"/>
        <v>2.6764470183954367</v>
      </c>
      <c r="W2639" s="93">
        <f t="shared" si="286"/>
        <v>3.6233906444047013</v>
      </c>
      <c r="X2639" s="93">
        <f t="shared" si="286"/>
        <v>4.9053688235646415</v>
      </c>
      <c r="Y2639" s="93">
        <f t="shared" ref="Y2639:AC2689" si="291">(X2639)*(1+N2639)</f>
        <v>6.6409188676241362</v>
      </c>
      <c r="Z2639" s="93">
        <f t="shared" si="291"/>
        <v>8.9905173275672805</v>
      </c>
      <c r="AA2639" s="93">
        <f t="shared" si="291"/>
        <v>12.171418357683558</v>
      </c>
      <c r="AB2639" s="93">
        <f t="shared" si="291"/>
        <v>16.477741985270391</v>
      </c>
      <c r="AC2639" s="95">
        <f t="shared" si="291"/>
        <v>22.307669735281124</v>
      </c>
      <c r="AE2639" s="96"/>
    </row>
    <row r="2640" spans="3:31" ht="24.75" customHeight="1" x14ac:dyDescent="0.25">
      <c r="C2640" s="91">
        <f>ABS(E2640-Dashboard!$F$13)</f>
        <v>31.450426432538972</v>
      </c>
      <c r="D2640" s="92">
        <f t="shared" si="290"/>
        <v>0.35390622874312272</v>
      </c>
      <c r="E2640" s="93" cm="1">
        <f t="array" ref="E2640">SUM('DRE + DCF'!$S$41/TIR!S2640,'DRE + DCF'!$U$41:$AD$41/TIR!T2640:AC2640,TIR!F2640)</f>
        <v>18.059573567461026</v>
      </c>
      <c r="F2640" s="100">
        <f>'DRE + DCF'!$AE$38*'DRE + DCF'!$AE$39*(1+G2640)/(R2640-G2640)/AC2640</f>
        <v>4.1206495091217361</v>
      </c>
      <c r="G2640" s="92">
        <f>R2640*(1-'DRE + DCF'!$AE$39)</f>
        <v>0.21234373724587363</v>
      </c>
      <c r="H2640" s="94">
        <f t="shared" si="288"/>
        <v>0.35390622874312272</v>
      </c>
      <c r="I2640" s="94">
        <f t="shared" si="289"/>
        <v>0.35390622874312272</v>
      </c>
      <c r="J2640" s="94">
        <f t="shared" si="289"/>
        <v>0.35390622874312272</v>
      </c>
      <c r="K2640" s="94">
        <f t="shared" si="289"/>
        <v>0.35390622874312272</v>
      </c>
      <c r="L2640" s="94">
        <f t="shared" si="289"/>
        <v>0.35390622874312272</v>
      </c>
      <c r="M2640" s="94">
        <f t="shared" si="289"/>
        <v>0.35390622874312272</v>
      </c>
      <c r="N2640" s="94">
        <f t="shared" si="289"/>
        <v>0.35390622874312272</v>
      </c>
      <c r="O2640" s="94">
        <f t="shared" si="289"/>
        <v>0.35390622874312272</v>
      </c>
      <c r="P2640" s="94">
        <f t="shared" si="289"/>
        <v>0.35390622874312272</v>
      </c>
      <c r="Q2640" s="94">
        <f t="shared" si="289"/>
        <v>0.35390622874312272</v>
      </c>
      <c r="R2640" s="94">
        <f t="shared" si="289"/>
        <v>0.35390622874312272</v>
      </c>
      <c r="S2640" s="93">
        <f>(1+H2640)^((5-Dashboard!$F$9)*3/12)</f>
        <v>1.0786912268349669</v>
      </c>
      <c r="T2640" s="93">
        <f t="shared" ref="T2640:X2690" si="292">(S2640)*(1+I2640)</f>
        <v>1.4604467709024223</v>
      </c>
      <c r="U2640" s="93">
        <f t="shared" si="292"/>
        <v>1.9773079798725699</v>
      </c>
      <c r="V2640" s="93">
        <f t="shared" si="292"/>
        <v>2.6770895900929537</v>
      </c>
      <c r="W2640" s="93">
        <f t="shared" si="292"/>
        <v>3.6245282709302233</v>
      </c>
      <c r="X2640" s="93">
        <f t="shared" si="292"/>
        <v>4.9072714022679698</v>
      </c>
      <c r="Y2640" s="93">
        <f t="shared" si="291"/>
        <v>6.6439853176636028</v>
      </c>
      <c r="Z2640" s="93">
        <f t="shared" si="291"/>
        <v>8.9953331052626062</v>
      </c>
      <c r="AA2640" s="93">
        <f t="shared" si="291"/>
        <v>12.178837520834259</v>
      </c>
      <c r="AB2640" s="93">
        <f t="shared" si="291"/>
        <v>16.489003978307952</v>
      </c>
      <c r="AC2640" s="95">
        <f t="shared" si="291"/>
        <v>22.324565192001266</v>
      </c>
      <c r="AE2640" s="96"/>
    </row>
    <row r="2641" spans="3:31" ht="24.75" customHeight="1" x14ac:dyDescent="0.25">
      <c r="C2641" s="91">
        <f>ABS(E2641-Dashboard!$F$13)</f>
        <v>31.458505237340898</v>
      </c>
      <c r="D2641" s="92">
        <f t="shared" si="290"/>
        <v>0.35400622874312271</v>
      </c>
      <c r="E2641" s="93" cm="1">
        <f t="array" ref="E2641">SUM('DRE + DCF'!$S$41/TIR!S2641,'DRE + DCF'!$U$41:$AD$41/TIR!T2641:AC2641,TIR!F2641)</f>
        <v>18.0514947626591</v>
      </c>
      <c r="F2641" s="100">
        <f>'DRE + DCF'!$AE$38*'DRE + DCF'!$AE$39*(1+G2641)/(R2641-G2641)/AC2641</f>
        <v>4.1165717890206395</v>
      </c>
      <c r="G2641" s="92">
        <f>R2641*(1-'DRE + DCF'!$AE$39)</f>
        <v>0.21240373724587361</v>
      </c>
      <c r="H2641" s="94">
        <f t="shared" si="288"/>
        <v>0.35400622874312271</v>
      </c>
      <c r="I2641" s="94">
        <f t="shared" si="289"/>
        <v>0.35400622874312271</v>
      </c>
      <c r="J2641" s="94">
        <f t="shared" si="289"/>
        <v>0.35400622874312271</v>
      </c>
      <c r="K2641" s="94">
        <f t="shared" si="289"/>
        <v>0.35400622874312271</v>
      </c>
      <c r="L2641" s="94">
        <f t="shared" si="289"/>
        <v>0.35400622874312271</v>
      </c>
      <c r="M2641" s="94">
        <f t="shared" si="289"/>
        <v>0.35400622874312271</v>
      </c>
      <c r="N2641" s="94">
        <f t="shared" si="289"/>
        <v>0.35400622874312271</v>
      </c>
      <c r="O2641" s="94">
        <f t="shared" si="289"/>
        <v>0.35400622874312271</v>
      </c>
      <c r="P2641" s="94">
        <f t="shared" si="289"/>
        <v>0.35400622874312271</v>
      </c>
      <c r="Q2641" s="94">
        <f t="shared" si="289"/>
        <v>0.35400622874312271</v>
      </c>
      <c r="R2641" s="94">
        <f t="shared" si="289"/>
        <v>0.35400622874312271</v>
      </c>
      <c r="S2641" s="93">
        <f>(1+H2641)^((5-Dashboard!$F$9)*3/12)</f>
        <v>1.0787111444136002</v>
      </c>
      <c r="T2641" s="93">
        <f t="shared" si="292"/>
        <v>1.4605816085506367</v>
      </c>
      <c r="U2641" s="93">
        <f t="shared" si="292"/>
        <v>1.9776365955652115</v>
      </c>
      <c r="V2641" s="93">
        <f t="shared" si="292"/>
        <v>2.6777322685856402</v>
      </c>
      <c r="W2641" s="93">
        <f t="shared" si="292"/>
        <v>3.6256661705714093</v>
      </c>
      <c r="X2641" s="93">
        <f t="shared" si="292"/>
        <v>4.9091745782969136</v>
      </c>
      <c r="Y2641" s="93">
        <f t="shared" si="291"/>
        <v>6.6470529570014136</v>
      </c>
      <c r="Z2641" s="93">
        <f t="shared" si="291"/>
        <v>9.0001511065653066</v>
      </c>
      <c r="AA2641" s="93">
        <f t="shared" si="291"/>
        <v>12.186260657918734</v>
      </c>
      <c r="AB2641" s="93">
        <f t="shared" si="291"/>
        <v>16.500272835909229</v>
      </c>
      <c r="AC2641" s="95">
        <f t="shared" si="291"/>
        <v>22.341472195782046</v>
      </c>
      <c r="AE2641" s="96"/>
    </row>
    <row r="2642" spans="3:31" ht="24.75" customHeight="1" x14ac:dyDescent="0.25">
      <c r="C2642" s="91">
        <f>ABS(E2642-Dashboard!$F$13)</f>
        <v>31.466577451799196</v>
      </c>
      <c r="D2642" s="92">
        <f t="shared" si="290"/>
        <v>0.3541062287431227</v>
      </c>
      <c r="E2642" s="93" cm="1">
        <f t="array" ref="E2642">SUM('DRE + DCF'!$S$41/TIR!S2642,'DRE + DCF'!$U$41:$AD$41/TIR!T2642:AC2642,TIR!F2642)</f>
        <v>18.043422548200802</v>
      </c>
      <c r="F2642" s="100">
        <f>'DRE + DCF'!$AE$38*'DRE + DCF'!$AE$39*(1+G2642)/(R2642-G2642)/AC2642</f>
        <v>4.1124986521703537</v>
      </c>
      <c r="G2642" s="92">
        <f>R2642*(1-'DRE + DCF'!$AE$39)</f>
        <v>0.21246373724587361</v>
      </c>
      <c r="H2642" s="94">
        <f t="shared" si="288"/>
        <v>0.3541062287431227</v>
      </c>
      <c r="I2642" s="94">
        <f t="shared" si="289"/>
        <v>0.3541062287431227</v>
      </c>
      <c r="J2642" s="94">
        <f t="shared" si="289"/>
        <v>0.3541062287431227</v>
      </c>
      <c r="K2642" s="94">
        <f t="shared" si="289"/>
        <v>0.3541062287431227</v>
      </c>
      <c r="L2642" s="94">
        <f t="shared" si="289"/>
        <v>0.3541062287431227</v>
      </c>
      <c r="M2642" s="94">
        <f t="shared" si="289"/>
        <v>0.3541062287431227</v>
      </c>
      <c r="N2642" s="94">
        <f t="shared" si="289"/>
        <v>0.3541062287431227</v>
      </c>
      <c r="O2642" s="94">
        <f t="shared" si="289"/>
        <v>0.3541062287431227</v>
      </c>
      <c r="P2642" s="94">
        <f t="shared" si="289"/>
        <v>0.3541062287431227</v>
      </c>
      <c r="Q2642" s="94">
        <f t="shared" si="289"/>
        <v>0.3541062287431227</v>
      </c>
      <c r="R2642" s="94">
        <f t="shared" si="289"/>
        <v>0.3541062287431227</v>
      </c>
      <c r="S2642" s="93">
        <f>(1+H2642)^((5-Dashboard!$F$9)*3/12)</f>
        <v>1.0787310608890059</v>
      </c>
      <c r="T2642" s="93">
        <f t="shared" si="292"/>
        <v>1.4607164486884796</v>
      </c>
      <c r="U2642" s="93">
        <f t="shared" si="292"/>
        <v>1.9779652415966043</v>
      </c>
      <c r="V2642" s="93">
        <f t="shared" si="292"/>
        <v>2.6783750538833573</v>
      </c>
      <c r="W2642" s="93">
        <f t="shared" si="292"/>
        <v>3.6268043433736508</v>
      </c>
      <c r="X2642" s="93">
        <f t="shared" si="292"/>
        <v>4.9110783517948713</v>
      </c>
      <c r="Y2642" s="93">
        <f t="shared" si="291"/>
        <v>6.6501217860109438</v>
      </c>
      <c r="Z2642" s="93">
        <f t="shared" si="291"/>
        <v>9.0049713323377585</v>
      </c>
      <c r="AA2642" s="93">
        <f t="shared" si="291"/>
        <v>12.193687770771815</v>
      </c>
      <c r="AB2642" s="93">
        <f t="shared" si="291"/>
        <v>16.511548561750956</v>
      </c>
      <c r="AC2642" s="95">
        <f t="shared" si="291"/>
        <v>22.358390753661521</v>
      </c>
      <c r="AE2642" s="96"/>
    </row>
    <row r="2643" spans="3:31" ht="24.75" customHeight="1" x14ac:dyDescent="0.25">
      <c r="C2643" s="91">
        <f>ABS(E2643-Dashboard!$F$13)</f>
        <v>31.474643083065899</v>
      </c>
      <c r="D2643" s="92">
        <f t="shared" si="290"/>
        <v>0.35420622874312269</v>
      </c>
      <c r="E2643" s="93" cm="1">
        <f t="array" ref="E2643">SUM('DRE + DCF'!$S$41/TIR!S2643,'DRE + DCF'!$U$41:$AD$41/TIR!T2643:AC2643,TIR!F2643)</f>
        <v>18.035356916934099</v>
      </c>
      <c r="F2643" s="100">
        <f>'DRE + DCF'!$AE$38*'DRE + DCF'!$AE$39*(1+G2643)/(R2643-G2643)/AC2643</f>
        <v>4.1084300927329194</v>
      </c>
      <c r="G2643" s="92">
        <f>R2643*(1-'DRE + DCF'!$AE$39)</f>
        <v>0.21252373724587362</v>
      </c>
      <c r="H2643" s="94">
        <f t="shared" si="288"/>
        <v>0.35420622874312269</v>
      </c>
      <c r="I2643" s="94">
        <f t="shared" si="289"/>
        <v>0.35420622874312269</v>
      </c>
      <c r="J2643" s="94">
        <f t="shared" si="289"/>
        <v>0.35420622874312269</v>
      </c>
      <c r="K2643" s="94">
        <f t="shared" si="289"/>
        <v>0.35420622874312269</v>
      </c>
      <c r="L2643" s="94">
        <f t="shared" si="289"/>
        <v>0.35420622874312269</v>
      </c>
      <c r="M2643" s="94">
        <f t="shared" si="289"/>
        <v>0.35420622874312269</v>
      </c>
      <c r="N2643" s="94">
        <f t="shared" si="289"/>
        <v>0.35420622874312269</v>
      </c>
      <c r="O2643" s="94">
        <f t="shared" si="289"/>
        <v>0.35420622874312269</v>
      </c>
      <c r="P2643" s="94">
        <f t="shared" si="289"/>
        <v>0.35420622874312269</v>
      </c>
      <c r="Q2643" s="94">
        <f t="shared" si="289"/>
        <v>0.35420622874312269</v>
      </c>
      <c r="R2643" s="94">
        <f t="shared" si="289"/>
        <v>0.35420622874312269</v>
      </c>
      <c r="S2643" s="93">
        <f>(1+H2643)^((5-Dashboard!$F$9)*3/12)</f>
        <v>1.0787509762613265</v>
      </c>
      <c r="T2643" s="93">
        <f t="shared" si="292"/>
        <v>1.4608512913158129</v>
      </c>
      <c r="U2643" s="93">
        <f t="shared" si="292"/>
        <v>1.978293917967308</v>
      </c>
      <c r="V2643" s="93">
        <f t="shared" si="292"/>
        <v>2.6790179459959647</v>
      </c>
      <c r="W2643" s="93">
        <f t="shared" si="292"/>
        <v>3.6279427893823422</v>
      </c>
      <c r="X2643" s="93">
        <f t="shared" si="292"/>
        <v>4.9129827229052667</v>
      </c>
      <c r="Y2643" s="93">
        <f t="shared" si="291"/>
        <v>6.6531918050656591</v>
      </c>
      <c r="Z2643" s="93">
        <f t="shared" si="291"/>
        <v>9.0097937834426158</v>
      </c>
      <c r="AA2643" s="93">
        <f t="shared" si="291"/>
        <v>12.201118861229055</v>
      </c>
      <c r="AB2643" s="93">
        <f t="shared" si="291"/>
        <v>16.522831159511583</v>
      </c>
      <c r="AC2643" s="95">
        <f t="shared" si="291"/>
        <v>22.375320872681538</v>
      </c>
      <c r="AE2643" s="96"/>
    </row>
    <row r="2644" spans="3:31" ht="24.75" customHeight="1" x14ac:dyDescent="0.25">
      <c r="C2644" s="91">
        <f>ABS(E2644-Dashboard!$F$13)</f>
        <v>31.482702138283578</v>
      </c>
      <c r="D2644" s="92">
        <f t="shared" si="290"/>
        <v>0.35430622874312268</v>
      </c>
      <c r="E2644" s="93" cm="1">
        <f t="array" ref="E2644">SUM('DRE + DCF'!$S$41/TIR!S2644,'DRE + DCF'!$U$41:$AD$41/TIR!T2644:AC2644,TIR!F2644)</f>
        <v>18.02729786171642</v>
      </c>
      <c r="F2644" s="100">
        <f>'DRE + DCF'!$AE$38*'DRE + DCF'!$AE$39*(1+G2644)/(R2644-G2644)/AC2644</f>
        <v>4.1043661048788005</v>
      </c>
      <c r="G2644" s="92">
        <f>R2644*(1-'DRE + DCF'!$AE$39)</f>
        <v>0.21258373724587359</v>
      </c>
      <c r="H2644" s="94">
        <f t="shared" si="288"/>
        <v>0.35430622874312268</v>
      </c>
      <c r="I2644" s="94">
        <f t="shared" si="289"/>
        <v>0.35430622874312268</v>
      </c>
      <c r="J2644" s="94">
        <f t="shared" si="289"/>
        <v>0.35430622874312268</v>
      </c>
      <c r="K2644" s="94">
        <f t="shared" si="289"/>
        <v>0.35430622874312268</v>
      </c>
      <c r="L2644" s="94">
        <f t="shared" si="289"/>
        <v>0.35430622874312268</v>
      </c>
      <c r="M2644" s="94">
        <f t="shared" si="289"/>
        <v>0.35430622874312268</v>
      </c>
      <c r="N2644" s="94">
        <f t="shared" si="289"/>
        <v>0.35430622874312268</v>
      </c>
      <c r="O2644" s="94">
        <f t="shared" si="289"/>
        <v>0.35430622874312268</v>
      </c>
      <c r="P2644" s="94">
        <f t="shared" si="289"/>
        <v>0.35430622874312268</v>
      </c>
      <c r="Q2644" s="94">
        <f t="shared" si="289"/>
        <v>0.35430622874312268</v>
      </c>
      <c r="R2644" s="94">
        <f t="shared" si="289"/>
        <v>0.35430622874312268</v>
      </c>
      <c r="S2644" s="93">
        <f>(1+H2644)^((5-Dashboard!$F$9)*3/12)</f>
        <v>1.078770890530705</v>
      </c>
      <c r="T2644" s="93">
        <f t="shared" si="292"/>
        <v>1.460986136432499</v>
      </c>
      <c r="U2644" s="93">
        <f t="shared" si="292"/>
        <v>1.9786226246778831</v>
      </c>
      <c r="V2644" s="93">
        <f t="shared" si="292"/>
        <v>2.6796609449333229</v>
      </c>
      <c r="W2644" s="93">
        <f t="shared" si="292"/>
        <v>3.6290815086428809</v>
      </c>
      <c r="X2644" s="93">
        <f t="shared" si="292"/>
        <v>4.9148876917715425</v>
      </c>
      <c r="Y2644" s="93">
        <f t="shared" si="291"/>
        <v>6.6562630145391086</v>
      </c>
      <c r="Z2644" s="93">
        <f t="shared" si="291"/>
        <v>9.0146184607427902</v>
      </c>
      <c r="AA2644" s="93">
        <f t="shared" si="291"/>
        <v>12.208553931126701</v>
      </c>
      <c r="AB2644" s="93">
        <f t="shared" si="291"/>
        <v>16.534120632871229</v>
      </c>
      <c r="AC2644" s="95">
        <f t="shared" si="291"/>
        <v>22.392262559887687</v>
      </c>
      <c r="AE2644" s="96"/>
    </row>
    <row r="2645" spans="3:31" ht="24.75" customHeight="1" x14ac:dyDescent="0.25">
      <c r="C2645" s="91">
        <f>ABS(E2645-Dashboard!$F$13)</f>
        <v>31.490754624585371</v>
      </c>
      <c r="D2645" s="92">
        <f t="shared" si="290"/>
        <v>0.35440622874312266</v>
      </c>
      <c r="E2645" s="93" cm="1">
        <f t="array" ref="E2645">SUM('DRE + DCF'!$S$41/TIR!S2645,'DRE + DCF'!$U$41:$AD$41/TIR!T2645:AC2645,TIR!F2645)</f>
        <v>18.019245375414627</v>
      </c>
      <c r="F2645" s="100">
        <f>'DRE + DCF'!$AE$38*'DRE + DCF'!$AE$39*(1+G2645)/(R2645-G2645)/AC2645</f>
        <v>4.1003066827868615</v>
      </c>
      <c r="G2645" s="92">
        <f>R2645*(1-'DRE + DCF'!$AE$39)</f>
        <v>0.2126437372458736</v>
      </c>
      <c r="H2645" s="94">
        <f t="shared" si="288"/>
        <v>0.35440622874312266</v>
      </c>
      <c r="I2645" s="94">
        <f t="shared" si="289"/>
        <v>0.35440622874312266</v>
      </c>
      <c r="J2645" s="94">
        <f t="shared" si="289"/>
        <v>0.35440622874312266</v>
      </c>
      <c r="K2645" s="94">
        <f t="shared" si="289"/>
        <v>0.35440622874312266</v>
      </c>
      <c r="L2645" s="94">
        <f t="shared" si="289"/>
        <v>0.35440622874312266</v>
      </c>
      <c r="M2645" s="94">
        <f t="shared" si="289"/>
        <v>0.35440622874312266</v>
      </c>
      <c r="N2645" s="94">
        <f t="shared" si="289"/>
        <v>0.35440622874312266</v>
      </c>
      <c r="O2645" s="94">
        <f t="shared" si="289"/>
        <v>0.35440622874312266</v>
      </c>
      <c r="P2645" s="94">
        <f t="shared" si="289"/>
        <v>0.35440622874312266</v>
      </c>
      <c r="Q2645" s="94">
        <f t="shared" si="289"/>
        <v>0.35440622874312266</v>
      </c>
      <c r="R2645" s="94">
        <f t="shared" si="289"/>
        <v>0.35440622874312266</v>
      </c>
      <c r="S2645" s="93">
        <f>(1+H2645)^((5-Dashboard!$F$9)*3/12)</f>
        <v>1.0787908036972833</v>
      </c>
      <c r="T2645" s="93">
        <f t="shared" si="292"/>
        <v>1.4611209840383999</v>
      </c>
      <c r="U2645" s="93">
        <f t="shared" si="292"/>
        <v>1.9789513617288894</v>
      </c>
      <c r="V2645" s="93">
        <f t="shared" si="292"/>
        <v>2.6803040507052924</v>
      </c>
      <c r="W2645" s="93">
        <f t="shared" si="292"/>
        <v>3.6302205012006707</v>
      </c>
      <c r="X2645" s="93">
        <f t="shared" si="292"/>
        <v>4.9167932585371688</v>
      </c>
      <c r="Y2645" s="93">
        <f t="shared" si="291"/>
        <v>6.6593354148049357</v>
      </c>
      <c r="Z2645" s="93">
        <f t="shared" si="291"/>
        <v>9.0194453651014719</v>
      </c>
      <c r="AA2645" s="93">
        <f t="shared" si="291"/>
        <v>12.215992982301721</v>
      </c>
      <c r="AB2645" s="93">
        <f t="shared" si="291"/>
        <v>16.545416985511725</v>
      </c>
      <c r="AC2645" s="95">
        <f t="shared" si="291"/>
        <v>22.40921582232934</v>
      </c>
      <c r="AE2645" s="96"/>
    </row>
    <row r="2646" spans="3:31" ht="24.75" customHeight="1" x14ac:dyDescent="0.25">
      <c r="C2646" s="91">
        <f>ABS(E2646-Dashboard!$F$13)</f>
        <v>31.498800549095012</v>
      </c>
      <c r="D2646" s="92">
        <f t="shared" si="290"/>
        <v>0.35450622874312265</v>
      </c>
      <c r="E2646" s="93" cm="1">
        <f t="array" ref="E2646">SUM('DRE + DCF'!$S$41/TIR!S2646,'DRE + DCF'!$U$41:$AD$41/TIR!T2646:AC2646,TIR!F2646)</f>
        <v>18.011199450904986</v>
      </c>
      <c r="F2646" s="100">
        <f>'DRE + DCF'!$AE$38*'DRE + DCF'!$AE$39*(1+G2646)/(R2646-G2646)/AC2646</f>
        <v>4.0962518206443539</v>
      </c>
      <c r="G2646" s="92">
        <f>R2646*(1-'DRE + DCF'!$AE$39)</f>
        <v>0.21270373724587358</v>
      </c>
      <c r="H2646" s="94">
        <f t="shared" si="288"/>
        <v>0.35450622874312265</v>
      </c>
      <c r="I2646" s="94">
        <f t="shared" si="289"/>
        <v>0.35450622874312265</v>
      </c>
      <c r="J2646" s="94">
        <f t="shared" si="289"/>
        <v>0.35450622874312265</v>
      </c>
      <c r="K2646" s="94">
        <f t="shared" si="289"/>
        <v>0.35450622874312265</v>
      </c>
      <c r="L2646" s="94">
        <f t="shared" si="289"/>
        <v>0.35450622874312265</v>
      </c>
      <c r="M2646" s="94">
        <f t="shared" si="289"/>
        <v>0.35450622874312265</v>
      </c>
      <c r="N2646" s="94">
        <f t="shared" si="289"/>
        <v>0.35450622874312265</v>
      </c>
      <c r="O2646" s="94">
        <f t="shared" si="289"/>
        <v>0.35450622874312265</v>
      </c>
      <c r="P2646" s="94">
        <f t="shared" si="289"/>
        <v>0.35450622874312265</v>
      </c>
      <c r="Q2646" s="94">
        <f t="shared" si="289"/>
        <v>0.35450622874312265</v>
      </c>
      <c r="R2646" s="94">
        <f t="shared" si="289"/>
        <v>0.35450622874312265</v>
      </c>
      <c r="S2646" s="93">
        <f>(1+H2646)^((5-Dashboard!$F$9)*3/12)</f>
        <v>1.0788107157612041</v>
      </c>
      <c r="T2646" s="93">
        <f t="shared" si="292"/>
        <v>1.4612558341333775</v>
      </c>
      <c r="U2646" s="93">
        <f t="shared" si="292"/>
        <v>1.979280129120887</v>
      </c>
      <c r="V2646" s="93">
        <f t="shared" si="292"/>
        <v>2.6809472633217335</v>
      </c>
      <c r="W2646" s="93">
        <f t="shared" si="292"/>
        <v>3.6313597671011166</v>
      </c>
      <c r="X2646" s="93">
        <f t="shared" si="292"/>
        <v>4.9186994233456378</v>
      </c>
      <c r="Y2646" s="93">
        <f t="shared" si="291"/>
        <v>6.6624090062368717</v>
      </c>
      <c r="Z2646" s="93">
        <f t="shared" si="291"/>
        <v>9.0242744973821214</v>
      </c>
      <c r="AA2646" s="93">
        <f t="shared" si="291"/>
        <v>12.223436016591796</v>
      </c>
      <c r="AB2646" s="93">
        <f t="shared" si="291"/>
        <v>16.55672022111661</v>
      </c>
      <c r="AC2646" s="95">
        <f t="shared" si="291"/>
        <v>22.426180667059658</v>
      </c>
      <c r="AE2646" s="96"/>
    </row>
    <row r="2647" spans="3:31" ht="24.75" customHeight="1" x14ac:dyDescent="0.25">
      <c r="C2647" s="91">
        <f>ABS(E2647-Dashboard!$F$13)</f>
        <v>31.506839918926847</v>
      </c>
      <c r="D2647" s="92">
        <f t="shared" si="290"/>
        <v>0.35460622874312264</v>
      </c>
      <c r="E2647" s="93" cm="1">
        <f t="array" ref="E2647">SUM('DRE + DCF'!$S$41/TIR!S2647,'DRE + DCF'!$U$41:$AD$41/TIR!T2647:AC2647,TIR!F2647)</f>
        <v>18.003160081073151</v>
      </c>
      <c r="F2647" s="100">
        <f>'DRE + DCF'!$AE$38*'DRE + DCF'!$AE$39*(1+G2647)/(R2647-G2647)/AC2647</f>
        <v>4.0922015126469056</v>
      </c>
      <c r="G2647" s="92">
        <f>R2647*(1-'DRE + DCF'!$AE$39)</f>
        <v>0.21276373724587358</v>
      </c>
      <c r="H2647" s="94">
        <f t="shared" si="288"/>
        <v>0.35460622874312264</v>
      </c>
      <c r="I2647" s="94">
        <f t="shared" si="289"/>
        <v>0.35460622874312264</v>
      </c>
      <c r="J2647" s="94">
        <f t="shared" si="289"/>
        <v>0.35460622874312264</v>
      </c>
      <c r="K2647" s="94">
        <f t="shared" si="289"/>
        <v>0.35460622874312264</v>
      </c>
      <c r="L2647" s="94">
        <f t="shared" si="289"/>
        <v>0.35460622874312264</v>
      </c>
      <c r="M2647" s="94">
        <f t="shared" si="289"/>
        <v>0.35460622874312264</v>
      </c>
      <c r="N2647" s="94">
        <f t="shared" si="289"/>
        <v>0.35460622874312264</v>
      </c>
      <c r="O2647" s="94">
        <f t="shared" si="289"/>
        <v>0.35460622874312264</v>
      </c>
      <c r="P2647" s="94">
        <f t="shared" si="289"/>
        <v>0.35460622874312264</v>
      </c>
      <c r="Q2647" s="94">
        <f t="shared" si="289"/>
        <v>0.35460622874312264</v>
      </c>
      <c r="R2647" s="94">
        <f t="shared" si="289"/>
        <v>0.35460622874312264</v>
      </c>
      <c r="S2647" s="93">
        <f>(1+H2647)^((5-Dashboard!$F$9)*3/12)</f>
        <v>1.0788306267226098</v>
      </c>
      <c r="T2647" s="93">
        <f t="shared" si="292"/>
        <v>1.4613906867172939</v>
      </c>
      <c r="U2647" s="93">
        <f t="shared" si="292"/>
        <v>1.9796089268544357</v>
      </c>
      <c r="V2647" s="93">
        <f t="shared" si="292"/>
        <v>2.6815905827925071</v>
      </c>
      <c r="W2647" s="93">
        <f t="shared" si="292"/>
        <v>3.6324993063896303</v>
      </c>
      <c r="X2647" s="93">
        <f t="shared" si="292"/>
        <v>4.920606186340466</v>
      </c>
      <c r="Y2647" s="93">
        <f t="shared" si="291"/>
        <v>6.6654837892087375</v>
      </c>
      <c r="Z2647" s="93">
        <f t="shared" si="291"/>
        <v>9.0291058584484674</v>
      </c>
      <c r="AA2647" s="93">
        <f t="shared" si="291"/>
        <v>12.230883035835314</v>
      </c>
      <c r="AB2647" s="93">
        <f t="shared" si="291"/>
        <v>16.56803034337111</v>
      </c>
      <c r="AC2647" s="95">
        <f t="shared" si="291"/>
        <v>22.443157101135562</v>
      </c>
      <c r="AE2647" s="96"/>
    </row>
    <row r="2648" spans="3:31" ht="24.75" customHeight="1" x14ac:dyDescent="0.25">
      <c r="C2648" s="91">
        <f>ABS(E2648-Dashboard!$F$13)</f>
        <v>31.514872741185826</v>
      </c>
      <c r="D2648" s="92">
        <f t="shared" si="290"/>
        <v>0.35470622874312263</v>
      </c>
      <c r="E2648" s="93" cm="1">
        <f t="array" ref="E2648">SUM('DRE + DCF'!$S$41/TIR!S2648,'DRE + DCF'!$U$41:$AD$41/TIR!T2648:AC2648,TIR!F2648)</f>
        <v>17.995127258814172</v>
      </c>
      <c r="F2648" s="100">
        <f>'DRE + DCF'!$AE$38*'DRE + DCF'!$AE$39*(1+G2648)/(R2648-G2648)/AC2648</f>
        <v>4.0881557529985049</v>
      </c>
      <c r="G2648" s="92">
        <f>R2648*(1-'DRE + DCF'!$AE$39)</f>
        <v>0.21282373724587358</v>
      </c>
      <c r="H2648" s="94">
        <f t="shared" si="288"/>
        <v>0.35470622874312263</v>
      </c>
      <c r="I2648" s="94">
        <f t="shared" si="289"/>
        <v>0.35470622874312263</v>
      </c>
      <c r="J2648" s="94">
        <f t="shared" si="289"/>
        <v>0.35470622874312263</v>
      </c>
      <c r="K2648" s="94">
        <f t="shared" si="289"/>
        <v>0.35470622874312263</v>
      </c>
      <c r="L2648" s="94">
        <f t="shared" si="289"/>
        <v>0.35470622874312263</v>
      </c>
      <c r="M2648" s="94">
        <f t="shared" si="289"/>
        <v>0.35470622874312263</v>
      </c>
      <c r="N2648" s="94">
        <f t="shared" si="289"/>
        <v>0.35470622874312263</v>
      </c>
      <c r="O2648" s="94">
        <f t="shared" si="289"/>
        <v>0.35470622874312263</v>
      </c>
      <c r="P2648" s="94">
        <f t="shared" si="289"/>
        <v>0.35470622874312263</v>
      </c>
      <c r="Q2648" s="94">
        <f t="shared" si="289"/>
        <v>0.35470622874312263</v>
      </c>
      <c r="R2648" s="94">
        <f t="shared" si="289"/>
        <v>0.35470622874312263</v>
      </c>
      <c r="S2648" s="93">
        <f>(1+H2648)^((5-Dashboard!$F$9)*3/12)</f>
        <v>1.0788505365816432</v>
      </c>
      <c r="T2648" s="93">
        <f t="shared" si="292"/>
        <v>1.4615255417900122</v>
      </c>
      <c r="U2648" s="93">
        <f t="shared" si="292"/>
        <v>1.9799377549300965</v>
      </c>
      <c r="V2648" s="93">
        <f t="shared" si="292"/>
        <v>2.6822340091274759</v>
      </c>
      <c r="W2648" s="93">
        <f t="shared" si="292"/>
        <v>3.6336391191116291</v>
      </c>
      <c r="X2648" s="93">
        <f t="shared" si="292"/>
        <v>4.9225135476651971</v>
      </c>
      <c r="Y2648" s="93">
        <f t="shared" si="291"/>
        <v>6.6685597640944483</v>
      </c>
      <c r="Z2648" s="93">
        <f t="shared" si="291"/>
        <v>9.0339394491645173</v>
      </c>
      <c r="AA2648" s="93">
        <f t="shared" si="291"/>
        <v>12.238334041871386</v>
      </c>
      <c r="AB2648" s="93">
        <f t="shared" si="291"/>
        <v>16.579347355962163</v>
      </c>
      <c r="AC2648" s="95">
        <f t="shared" si="291"/>
        <v>22.460145131617764</v>
      </c>
      <c r="AE2648" s="96"/>
    </row>
    <row r="2649" spans="3:31" ht="24.75" customHeight="1" x14ac:dyDescent="0.25">
      <c r="C2649" s="91">
        <f>ABS(E2649-Dashboard!$F$13)</f>
        <v>31.52289902296754</v>
      </c>
      <c r="D2649" s="92">
        <f t="shared" si="290"/>
        <v>0.35480622874312262</v>
      </c>
      <c r="E2649" s="93" cm="1">
        <f t="array" ref="E2649">SUM('DRE + DCF'!$S$41/TIR!S2649,'DRE + DCF'!$U$41:$AD$41/TIR!T2649:AC2649,TIR!F2649)</f>
        <v>17.987100977032458</v>
      </c>
      <c r="F2649" s="100">
        <f>'DRE + DCF'!$AE$38*'DRE + DCF'!$AE$39*(1+G2649)/(R2649-G2649)/AC2649</f>
        <v>4.0841145359114881</v>
      </c>
      <c r="G2649" s="92">
        <f>R2649*(1-'DRE + DCF'!$AE$39)</f>
        <v>0.21288373724587356</v>
      </c>
      <c r="H2649" s="94">
        <f t="shared" si="288"/>
        <v>0.35480622874312262</v>
      </c>
      <c r="I2649" s="94">
        <f t="shared" si="289"/>
        <v>0.35480622874312262</v>
      </c>
      <c r="J2649" s="94">
        <f t="shared" si="289"/>
        <v>0.35480622874312262</v>
      </c>
      <c r="K2649" s="94">
        <f t="shared" si="289"/>
        <v>0.35480622874312262</v>
      </c>
      <c r="L2649" s="94">
        <f t="shared" si="289"/>
        <v>0.35480622874312262</v>
      </c>
      <c r="M2649" s="94">
        <f t="shared" si="289"/>
        <v>0.35480622874312262</v>
      </c>
      <c r="N2649" s="94">
        <f t="shared" si="289"/>
        <v>0.35480622874312262</v>
      </c>
      <c r="O2649" s="94">
        <f t="shared" si="289"/>
        <v>0.35480622874312262</v>
      </c>
      <c r="P2649" s="94">
        <f t="shared" si="289"/>
        <v>0.35480622874312262</v>
      </c>
      <c r="Q2649" s="94">
        <f t="shared" si="289"/>
        <v>0.35480622874312262</v>
      </c>
      <c r="R2649" s="94">
        <f t="shared" si="289"/>
        <v>0.35480622874312262</v>
      </c>
      <c r="S2649" s="93">
        <f>(1+H2649)^((5-Dashboard!$F$9)*3/12)</f>
        <v>1.0788704453384461</v>
      </c>
      <c r="T2649" s="93">
        <f t="shared" si="292"/>
        <v>1.4616603993513935</v>
      </c>
      <c r="U2649" s="93">
        <f t="shared" si="292"/>
        <v>1.9802666133484279</v>
      </c>
      <c r="V2649" s="93">
        <f t="shared" si="292"/>
        <v>2.6828775423364988</v>
      </c>
      <c r="W2649" s="93">
        <f t="shared" si="292"/>
        <v>3.6347792053125292</v>
      </c>
      <c r="X2649" s="93">
        <f t="shared" si="292"/>
        <v>4.9244215074633919</v>
      </c>
      <c r="Y2649" s="93">
        <f t="shared" si="291"/>
        <v>6.6716369312680008</v>
      </c>
      <c r="Z2649" s="93">
        <f t="shared" si="291"/>
        <v>9.0387752703945399</v>
      </c>
      <c r="AA2649" s="93">
        <f t="shared" si="291"/>
        <v>12.245789036539826</v>
      </c>
      <c r="AB2649" s="93">
        <f t="shared" si="291"/>
        <v>16.590671262578397</v>
      </c>
      <c r="AC2649" s="95">
        <f t="shared" si="291"/>
        <v>22.477144765570738</v>
      </c>
      <c r="AE2649" s="96"/>
    </row>
    <row r="2650" spans="3:31" ht="24.75" customHeight="1" x14ac:dyDescent="0.25">
      <c r="C2650" s="91">
        <f>ABS(E2650-Dashboard!$F$13)</f>
        <v>31.53091877135822</v>
      </c>
      <c r="D2650" s="92">
        <f t="shared" si="290"/>
        <v>0.35490622874312261</v>
      </c>
      <c r="E2650" s="93" cm="1">
        <f t="array" ref="E2650">SUM('DRE + DCF'!$S$41/TIR!S2650,'DRE + DCF'!$U$41:$AD$41/TIR!T2650:AC2650,TIR!F2650)</f>
        <v>17.979081228641778</v>
      </c>
      <c r="F2650" s="100">
        <f>'DRE + DCF'!$AE$38*'DRE + DCF'!$AE$39*(1+G2650)/(R2650-G2650)/AC2650</f>
        <v>4.0800778556065254</v>
      </c>
      <c r="G2650" s="92">
        <f>R2650*(1-'DRE + DCF'!$AE$39)</f>
        <v>0.21294373724587357</v>
      </c>
      <c r="H2650" s="94">
        <f t="shared" si="288"/>
        <v>0.35490622874312261</v>
      </c>
      <c r="I2650" s="94">
        <f t="shared" si="289"/>
        <v>0.35490622874312261</v>
      </c>
      <c r="J2650" s="94">
        <f t="shared" si="289"/>
        <v>0.35490622874312261</v>
      </c>
      <c r="K2650" s="94">
        <f t="shared" si="289"/>
        <v>0.35490622874312261</v>
      </c>
      <c r="L2650" s="94">
        <f t="shared" si="289"/>
        <v>0.35490622874312261</v>
      </c>
      <c r="M2650" s="94">
        <f t="shared" si="289"/>
        <v>0.35490622874312261</v>
      </c>
      <c r="N2650" s="94">
        <f t="shared" si="289"/>
        <v>0.35490622874312261</v>
      </c>
      <c r="O2650" s="94">
        <f t="shared" si="289"/>
        <v>0.35490622874312261</v>
      </c>
      <c r="P2650" s="94">
        <f t="shared" si="289"/>
        <v>0.35490622874312261</v>
      </c>
      <c r="Q2650" s="94">
        <f t="shared" si="289"/>
        <v>0.35490622874312261</v>
      </c>
      <c r="R2650" s="94">
        <f t="shared" si="289"/>
        <v>0.35490622874312261</v>
      </c>
      <c r="S2650" s="93">
        <f>(1+H2650)^((5-Dashboard!$F$9)*3/12)</f>
        <v>1.0788903529931615</v>
      </c>
      <c r="T2650" s="93">
        <f t="shared" si="292"/>
        <v>1.4617952594013008</v>
      </c>
      <c r="U2650" s="93">
        <f t="shared" si="292"/>
        <v>1.9805955021099912</v>
      </c>
      <c r="V2650" s="93">
        <f t="shared" si="292"/>
        <v>2.6835211824294394</v>
      </c>
      <c r="W2650" s="93">
        <f t="shared" si="292"/>
        <v>3.6359195650377569</v>
      </c>
      <c r="X2650" s="93">
        <f t="shared" si="292"/>
        <v>4.9263300658786422</v>
      </c>
      <c r="Y2650" s="93">
        <f t="shared" si="291"/>
        <v>6.6747152911034897</v>
      </c>
      <c r="Z2650" s="93">
        <f t="shared" si="291"/>
        <v>9.0436133230030826</v>
      </c>
      <c r="AA2650" s="93">
        <f t="shared" si="291"/>
        <v>12.253248021681166</v>
      </c>
      <c r="AB2650" s="93">
        <f t="shared" si="291"/>
        <v>16.602002066910156</v>
      </c>
      <c r="AC2650" s="95">
        <f t="shared" si="291"/>
        <v>22.494156010062767</v>
      </c>
      <c r="AE2650" s="96"/>
    </row>
    <row r="2651" spans="3:31" ht="24.75" customHeight="1" x14ac:dyDescent="0.25">
      <c r="C2651" s="91">
        <f>ABS(E2651-Dashboard!$F$13)</f>
        <v>31.538931993434758</v>
      </c>
      <c r="D2651" s="92">
        <f t="shared" si="290"/>
        <v>0.3550062287431226</v>
      </c>
      <c r="E2651" s="93" cm="1">
        <f t="array" ref="E2651">SUM('DRE + DCF'!$S$41/TIR!S2651,'DRE + DCF'!$U$41:$AD$41/TIR!T2651:AC2651,TIR!F2651)</f>
        <v>17.97106800656524</v>
      </c>
      <c r="F2651" s="100">
        <f>'DRE + DCF'!$AE$38*'DRE + DCF'!$AE$39*(1+G2651)/(R2651-G2651)/AC2651</f>
        <v>4.0760457063126099</v>
      </c>
      <c r="G2651" s="92">
        <f>R2651*(1-'DRE + DCF'!$AE$39)</f>
        <v>0.21300373724587354</v>
      </c>
      <c r="H2651" s="94">
        <f t="shared" si="288"/>
        <v>0.3550062287431226</v>
      </c>
      <c r="I2651" s="94">
        <f t="shared" si="289"/>
        <v>0.3550062287431226</v>
      </c>
      <c r="J2651" s="94">
        <f t="shared" si="289"/>
        <v>0.3550062287431226</v>
      </c>
      <c r="K2651" s="94">
        <f t="shared" si="289"/>
        <v>0.3550062287431226</v>
      </c>
      <c r="L2651" s="94">
        <f t="shared" si="289"/>
        <v>0.3550062287431226</v>
      </c>
      <c r="M2651" s="94">
        <f t="shared" si="289"/>
        <v>0.3550062287431226</v>
      </c>
      <c r="N2651" s="94">
        <f t="shared" si="289"/>
        <v>0.3550062287431226</v>
      </c>
      <c r="O2651" s="94">
        <f t="shared" si="289"/>
        <v>0.3550062287431226</v>
      </c>
      <c r="P2651" s="94">
        <f t="shared" si="289"/>
        <v>0.3550062287431226</v>
      </c>
      <c r="Q2651" s="94">
        <f t="shared" ref="I2651:R2677" si="293">$D2651</f>
        <v>0.3550062287431226</v>
      </c>
      <c r="R2651" s="94">
        <f t="shared" si="293"/>
        <v>0.3550062287431226</v>
      </c>
      <c r="S2651" s="93">
        <f>(1+H2651)^((5-Dashboard!$F$9)*3/12)</f>
        <v>1.0789102595459312</v>
      </c>
      <c r="T2651" s="93">
        <f t="shared" si="292"/>
        <v>1.4619301219395959</v>
      </c>
      <c r="U2651" s="93">
        <f t="shared" si="292"/>
        <v>1.9809244212153452</v>
      </c>
      <c r="V2651" s="93">
        <f t="shared" si="292"/>
        <v>2.6841649294161578</v>
      </c>
      <c r="W2651" s="93">
        <f t="shared" si="292"/>
        <v>3.6370601983327377</v>
      </c>
      <c r="X2651" s="93">
        <f t="shared" si="292"/>
        <v>4.9282392230545566</v>
      </c>
      <c r="Y2651" s="93">
        <f t="shared" si="291"/>
        <v>6.6777948439750912</v>
      </c>
      <c r="Z2651" s="93">
        <f t="shared" si="291"/>
        <v>9.0484536078549578</v>
      </c>
      <c r="AA2651" s="93">
        <f t="shared" si="291"/>
        <v>12.260710999136649</v>
      </c>
      <c r="AB2651" s="93">
        <f t="shared" si="291"/>
        <v>16.613339772649471</v>
      </c>
      <c r="AC2651" s="95">
        <f t="shared" si="291"/>
        <v>22.511178872165885</v>
      </c>
      <c r="AE2651" s="96"/>
    </row>
    <row r="2652" spans="3:31" ht="24.75" customHeight="1" x14ac:dyDescent="0.25">
      <c r="C2652" s="91">
        <f>ABS(E2652-Dashboard!$F$13)</f>
        <v>31.546938696264718</v>
      </c>
      <c r="D2652" s="92">
        <f t="shared" si="290"/>
        <v>0.35510622874312259</v>
      </c>
      <c r="E2652" s="93" cm="1">
        <f t="array" ref="E2652">SUM('DRE + DCF'!$S$41/TIR!S2652,'DRE + DCF'!$U$41:$AD$41/TIR!T2652:AC2652,TIR!F2652)</f>
        <v>17.96306130373528</v>
      </c>
      <c r="F2652" s="100">
        <f>'DRE + DCF'!$AE$38*'DRE + DCF'!$AE$39*(1+G2652)/(R2652-G2652)/AC2652</f>
        <v>4.0720180822670411</v>
      </c>
      <c r="G2652" s="92">
        <f>R2652*(1-'DRE + DCF'!$AE$39)</f>
        <v>0.21306373724587355</v>
      </c>
      <c r="H2652" s="94">
        <f t="shared" si="288"/>
        <v>0.35510622874312259</v>
      </c>
      <c r="I2652" s="94">
        <f t="shared" si="293"/>
        <v>0.35510622874312259</v>
      </c>
      <c r="J2652" s="94">
        <f t="shared" si="293"/>
        <v>0.35510622874312259</v>
      </c>
      <c r="K2652" s="94">
        <f t="shared" si="293"/>
        <v>0.35510622874312259</v>
      </c>
      <c r="L2652" s="94">
        <f t="shared" si="293"/>
        <v>0.35510622874312259</v>
      </c>
      <c r="M2652" s="94">
        <f t="shared" si="293"/>
        <v>0.35510622874312259</v>
      </c>
      <c r="N2652" s="94">
        <f t="shared" si="293"/>
        <v>0.35510622874312259</v>
      </c>
      <c r="O2652" s="94">
        <f t="shared" si="293"/>
        <v>0.35510622874312259</v>
      </c>
      <c r="P2652" s="94">
        <f t="shared" si="293"/>
        <v>0.35510622874312259</v>
      </c>
      <c r="Q2652" s="94">
        <f t="shared" si="293"/>
        <v>0.35510622874312259</v>
      </c>
      <c r="R2652" s="94">
        <f t="shared" si="293"/>
        <v>0.35510622874312259</v>
      </c>
      <c r="S2652" s="93">
        <f>(1+H2652)^((5-Dashboard!$F$9)*3/12)</f>
        <v>1.0789301649968979</v>
      </c>
      <c r="T2652" s="93">
        <f t="shared" si="292"/>
        <v>1.4620649869661413</v>
      </c>
      <c r="U2652" s="93">
        <f t="shared" si="292"/>
        <v>1.9812533706650504</v>
      </c>
      <c r="V2652" s="93">
        <f t="shared" si="292"/>
        <v>2.6848087833065164</v>
      </c>
      <c r="W2652" s="93">
        <f t="shared" si="292"/>
        <v>3.6382011052429051</v>
      </c>
      <c r="X2652" s="93">
        <f t="shared" si="292"/>
        <v>4.9301489791347732</v>
      </c>
      <c r="Y2652" s="93">
        <f t="shared" si="291"/>
        <v>6.6808755902570782</v>
      </c>
      <c r="Z2652" s="93">
        <f t="shared" si="291"/>
        <v>9.0532961258152529</v>
      </c>
      <c r="AA2652" s="93">
        <f t="shared" si="291"/>
        <v>12.26817797074823</v>
      </c>
      <c r="AB2652" s="93">
        <f t="shared" si="291"/>
        <v>16.624684383490088</v>
      </c>
      <c r="AC2652" s="95">
        <f t="shared" si="291"/>
        <v>22.528213358955938</v>
      </c>
      <c r="AE2652" s="96"/>
    </row>
    <row r="2653" spans="3:31" ht="24.75" customHeight="1" x14ac:dyDescent="0.25">
      <c r="C2653" s="91">
        <f>ABS(E2653-Dashboard!$F$13)</f>
        <v>31.55493888690636</v>
      </c>
      <c r="D2653" s="92">
        <f t="shared" si="290"/>
        <v>0.35520622874312258</v>
      </c>
      <c r="E2653" s="93" cm="1">
        <f t="array" ref="E2653">SUM('DRE + DCF'!$S$41/TIR!S2653,'DRE + DCF'!$U$41:$AD$41/TIR!T2653:AC2653,TIR!F2653)</f>
        <v>17.955061113093638</v>
      </c>
      <c r="F2653" s="100">
        <f>'DRE + DCF'!$AE$38*'DRE + DCF'!$AE$39*(1+G2653)/(R2653-G2653)/AC2653</f>
        <v>4.0679949777154105</v>
      </c>
      <c r="G2653" s="92">
        <f>R2653*(1-'DRE + DCF'!$AE$39)</f>
        <v>0.21312373724587355</v>
      </c>
      <c r="H2653" s="94">
        <f t="shared" si="288"/>
        <v>0.35520622874312258</v>
      </c>
      <c r="I2653" s="94">
        <f t="shared" si="293"/>
        <v>0.35520622874312258</v>
      </c>
      <c r="J2653" s="94">
        <f t="shared" si="293"/>
        <v>0.35520622874312258</v>
      </c>
      <c r="K2653" s="94">
        <f t="shared" si="293"/>
        <v>0.35520622874312258</v>
      </c>
      <c r="L2653" s="94">
        <f t="shared" si="293"/>
        <v>0.35520622874312258</v>
      </c>
      <c r="M2653" s="94">
        <f t="shared" si="293"/>
        <v>0.35520622874312258</v>
      </c>
      <c r="N2653" s="94">
        <f t="shared" si="293"/>
        <v>0.35520622874312258</v>
      </c>
      <c r="O2653" s="94">
        <f t="shared" si="293"/>
        <v>0.35520622874312258</v>
      </c>
      <c r="P2653" s="94">
        <f t="shared" si="293"/>
        <v>0.35520622874312258</v>
      </c>
      <c r="Q2653" s="94">
        <f t="shared" si="293"/>
        <v>0.35520622874312258</v>
      </c>
      <c r="R2653" s="94">
        <f t="shared" si="293"/>
        <v>0.35520622874312258</v>
      </c>
      <c r="S2653" s="93">
        <f>(1+H2653)^((5-Dashboard!$F$9)*3/12)</f>
        <v>1.0789500693462035</v>
      </c>
      <c r="T2653" s="93">
        <f t="shared" si="292"/>
        <v>1.462199854480799</v>
      </c>
      <c r="U2653" s="93">
        <f t="shared" si="292"/>
        <v>1.9815823504596664</v>
      </c>
      <c r="V2653" s="93">
        <f t="shared" si="292"/>
        <v>2.685452744110377</v>
      </c>
      <c r="W2653" s="93">
        <f t="shared" si="292"/>
        <v>3.6393422858136937</v>
      </c>
      <c r="X2653" s="93">
        <f t="shared" si="292"/>
        <v>4.9320593342629513</v>
      </c>
      <c r="Y2653" s="93">
        <f t="shared" si="291"/>
        <v>6.6839575303238101</v>
      </c>
      <c r="Z2653" s="93">
        <f t="shared" si="291"/>
        <v>9.0581408777493255</v>
      </c>
      <c r="AA2653" s="93">
        <f t="shared" si="291"/>
        <v>12.275648938358582</v>
      </c>
      <c r="AB2653" s="93">
        <f t="shared" si="291"/>
        <v>16.63603590312745</v>
      </c>
      <c r="AC2653" s="95">
        <f t="shared" si="291"/>
        <v>22.545259477512538</v>
      </c>
      <c r="AE2653" s="96"/>
    </row>
    <row r="2654" spans="3:31" ht="24.75" customHeight="1" x14ac:dyDescent="0.25">
      <c r="C2654" s="91">
        <f>ABS(E2654-Dashboard!$F$13)</f>
        <v>31.562932572408659</v>
      </c>
      <c r="D2654" s="92">
        <f t="shared" si="290"/>
        <v>0.35530622874312257</v>
      </c>
      <c r="E2654" s="93" cm="1">
        <f t="array" ref="E2654">SUM('DRE + DCF'!$S$41/TIR!S2654,'DRE + DCF'!$U$41:$AD$41/TIR!T2654:AC2654,TIR!F2654)</f>
        <v>17.947067427591339</v>
      </c>
      <c r="F2654" s="100">
        <f>'DRE + DCF'!$AE$38*'DRE + DCF'!$AE$39*(1+G2654)/(R2654-G2654)/AC2654</f>
        <v>4.0639763869115866</v>
      </c>
      <c r="G2654" s="92">
        <f>R2654*(1-'DRE + DCF'!$AE$39)</f>
        <v>0.21318373724587353</v>
      </c>
      <c r="H2654" s="94">
        <f t="shared" si="288"/>
        <v>0.35530622874312257</v>
      </c>
      <c r="I2654" s="94">
        <f t="shared" si="293"/>
        <v>0.35530622874312257</v>
      </c>
      <c r="J2654" s="94">
        <f t="shared" si="293"/>
        <v>0.35530622874312257</v>
      </c>
      <c r="K2654" s="94">
        <f t="shared" si="293"/>
        <v>0.35530622874312257</v>
      </c>
      <c r="L2654" s="94">
        <f t="shared" si="293"/>
        <v>0.35530622874312257</v>
      </c>
      <c r="M2654" s="94">
        <f t="shared" si="293"/>
        <v>0.35530622874312257</v>
      </c>
      <c r="N2654" s="94">
        <f t="shared" si="293"/>
        <v>0.35530622874312257</v>
      </c>
      <c r="O2654" s="94">
        <f t="shared" si="293"/>
        <v>0.35530622874312257</v>
      </c>
      <c r="P2654" s="94">
        <f t="shared" si="293"/>
        <v>0.35530622874312257</v>
      </c>
      <c r="Q2654" s="94">
        <f t="shared" si="293"/>
        <v>0.35530622874312257</v>
      </c>
      <c r="R2654" s="94">
        <f t="shared" si="293"/>
        <v>0.35530622874312257</v>
      </c>
      <c r="S2654" s="93">
        <f>(1+H2654)^((5-Dashboard!$F$9)*3/12)</f>
        <v>1.0789699725939907</v>
      </c>
      <c r="T2654" s="93">
        <f t="shared" si="292"/>
        <v>1.4623347244834319</v>
      </c>
      <c r="U2654" s="93">
        <f t="shared" si="292"/>
        <v>1.9819113605997534</v>
      </c>
      <c r="V2654" s="93">
        <f t="shared" si="292"/>
        <v>2.6860968118376025</v>
      </c>
      <c r="W2654" s="93">
        <f t="shared" si="292"/>
        <v>3.6404837400905459</v>
      </c>
      <c r="X2654" s="93">
        <f t="shared" si="292"/>
        <v>4.9339702885827759</v>
      </c>
      <c r="Y2654" s="93">
        <f t="shared" si="291"/>
        <v>6.6870406645497384</v>
      </c>
      <c r="Z2654" s="93">
        <f t="shared" si="291"/>
        <v>9.0629878645228104</v>
      </c>
      <c r="AA2654" s="93">
        <f t="shared" si="291"/>
        <v>12.283123903811095</v>
      </c>
      <c r="AB2654" s="93">
        <f t="shared" si="291"/>
        <v>16.647394335258717</v>
      </c>
      <c r="AC2654" s="95">
        <f t="shared" si="291"/>
        <v>22.562317234919114</v>
      </c>
      <c r="AE2654" s="96"/>
    </row>
    <row r="2655" spans="3:31" ht="24.75" customHeight="1" x14ac:dyDescent="0.25">
      <c r="C2655" s="91">
        <f>ABS(E2655-Dashboard!$F$13)</f>
        <v>31.570919759811272</v>
      </c>
      <c r="D2655" s="92">
        <f t="shared" si="290"/>
        <v>0.35540622874312255</v>
      </c>
      <c r="E2655" s="93" cm="1">
        <f t="array" ref="E2655">SUM('DRE + DCF'!$S$41/TIR!S2655,'DRE + DCF'!$U$41:$AD$41/TIR!T2655:AC2655,TIR!F2655)</f>
        <v>17.939080240188726</v>
      </c>
      <c r="F2655" s="100">
        <f>'DRE + DCF'!$AE$38*'DRE + DCF'!$AE$39*(1+G2655)/(R2655-G2655)/AC2655</f>
        <v>4.0599623041177129</v>
      </c>
      <c r="G2655" s="92">
        <f>R2655*(1-'DRE + DCF'!$AE$39)</f>
        <v>0.21324373724587353</v>
      </c>
      <c r="H2655" s="94">
        <f t="shared" si="288"/>
        <v>0.35540622874312255</v>
      </c>
      <c r="I2655" s="94">
        <f t="shared" si="293"/>
        <v>0.35540622874312255</v>
      </c>
      <c r="J2655" s="94">
        <f t="shared" si="293"/>
        <v>0.35540622874312255</v>
      </c>
      <c r="K2655" s="94">
        <f t="shared" si="293"/>
        <v>0.35540622874312255</v>
      </c>
      <c r="L2655" s="94">
        <f t="shared" si="293"/>
        <v>0.35540622874312255</v>
      </c>
      <c r="M2655" s="94">
        <f t="shared" si="293"/>
        <v>0.35540622874312255</v>
      </c>
      <c r="N2655" s="94">
        <f t="shared" si="293"/>
        <v>0.35540622874312255</v>
      </c>
      <c r="O2655" s="94">
        <f t="shared" si="293"/>
        <v>0.35540622874312255</v>
      </c>
      <c r="P2655" s="94">
        <f t="shared" si="293"/>
        <v>0.35540622874312255</v>
      </c>
      <c r="Q2655" s="94">
        <f t="shared" si="293"/>
        <v>0.35540622874312255</v>
      </c>
      <c r="R2655" s="94">
        <f t="shared" si="293"/>
        <v>0.35540622874312255</v>
      </c>
      <c r="S2655" s="93">
        <f>(1+H2655)^((5-Dashboard!$F$9)*3/12)</f>
        <v>1.0789898747404014</v>
      </c>
      <c r="T2655" s="93">
        <f t="shared" si="292"/>
        <v>1.4624695969739017</v>
      </c>
      <c r="U2655" s="93">
        <f t="shared" si="292"/>
        <v>1.9822404010858705</v>
      </c>
      <c r="V2655" s="93">
        <f t="shared" si="292"/>
        <v>2.6867409864980543</v>
      </c>
      <c r="W2655" s="93">
        <f t="shared" si="292"/>
        <v>3.6416254681189044</v>
      </c>
      <c r="X2655" s="93">
        <f t="shared" si="292"/>
        <v>4.9358818422379525</v>
      </c>
      <c r="Y2655" s="93">
        <f t="shared" si="291"/>
        <v>6.6901249933093991</v>
      </c>
      <c r="Z2655" s="93">
        <f t="shared" si="291"/>
        <v>9.0678370870016014</v>
      </c>
      <c r="AA2655" s="93">
        <f t="shared" si="291"/>
        <v>12.290602868949863</v>
      </c>
      <c r="AB2655" s="93">
        <f t="shared" si="291"/>
        <v>16.658759683582737</v>
      </c>
      <c r="AC2655" s="95">
        <f t="shared" si="291"/>
        <v>22.57938663826285</v>
      </c>
      <c r="AE2655" s="96"/>
    </row>
    <row r="2656" spans="3:31" ht="24.75" customHeight="1" x14ac:dyDescent="0.25">
      <c r="C2656" s="91">
        <f>ABS(E2656-Dashboard!$F$13)</f>
        <v>31.57890045614463</v>
      </c>
      <c r="D2656" s="92">
        <f t="shared" si="290"/>
        <v>0.35550622874312254</v>
      </c>
      <c r="E2656" s="93" cm="1">
        <f t="array" ref="E2656">SUM('DRE + DCF'!$S$41/TIR!S2656,'DRE + DCF'!$U$41:$AD$41/TIR!T2656:AC2656,TIR!F2656)</f>
        <v>17.931099543855368</v>
      </c>
      <c r="F2656" s="100">
        <f>'DRE + DCF'!$AE$38*'DRE + DCF'!$AE$39*(1+G2656)/(R2656-G2656)/AC2656</f>
        <v>4.0559527236041797</v>
      </c>
      <c r="G2656" s="92">
        <f>R2656*(1-'DRE + DCF'!$AE$39)</f>
        <v>0.21330373724587351</v>
      </c>
      <c r="H2656" s="94">
        <f t="shared" si="288"/>
        <v>0.35550622874312254</v>
      </c>
      <c r="I2656" s="94">
        <f t="shared" si="293"/>
        <v>0.35550622874312254</v>
      </c>
      <c r="J2656" s="94">
        <f t="shared" si="293"/>
        <v>0.35550622874312254</v>
      </c>
      <c r="K2656" s="94">
        <f t="shared" si="293"/>
        <v>0.35550622874312254</v>
      </c>
      <c r="L2656" s="94">
        <f t="shared" si="293"/>
        <v>0.35550622874312254</v>
      </c>
      <c r="M2656" s="94">
        <f t="shared" si="293"/>
        <v>0.35550622874312254</v>
      </c>
      <c r="N2656" s="94">
        <f t="shared" si="293"/>
        <v>0.35550622874312254</v>
      </c>
      <c r="O2656" s="94">
        <f t="shared" si="293"/>
        <v>0.35550622874312254</v>
      </c>
      <c r="P2656" s="94">
        <f t="shared" si="293"/>
        <v>0.35550622874312254</v>
      </c>
      <c r="Q2656" s="94">
        <f t="shared" si="293"/>
        <v>0.35550622874312254</v>
      </c>
      <c r="R2656" s="94">
        <f t="shared" si="293"/>
        <v>0.35550622874312254</v>
      </c>
      <c r="S2656" s="93">
        <f>(1+H2656)^((5-Dashboard!$F$9)*3/12)</f>
        <v>1.0790097757855779</v>
      </c>
      <c r="T2656" s="93">
        <f t="shared" si="292"/>
        <v>1.462604471952071</v>
      </c>
      <c r="U2656" s="93">
        <f t="shared" si="292"/>
        <v>1.9825694719185778</v>
      </c>
      <c r="V2656" s="93">
        <f t="shared" si="292"/>
        <v>2.6873852681015955</v>
      </c>
      <c r="W2656" s="93">
        <f t="shared" si="292"/>
        <v>3.6427674699442192</v>
      </c>
      <c r="X2656" s="93">
        <f t="shared" si="292"/>
        <v>4.937793995372215</v>
      </c>
      <c r="Y2656" s="93">
        <f t="shared" si="291"/>
        <v>6.6932105169774267</v>
      </c>
      <c r="Z2656" s="93">
        <f t="shared" si="291"/>
        <v>9.0726885460518769</v>
      </c>
      <c r="AA2656" s="93">
        <f t="shared" si="291"/>
        <v>12.298085835619704</v>
      </c>
      <c r="AB2656" s="93">
        <f t="shared" si="291"/>
        <v>16.670131951800077</v>
      </c>
      <c r="AC2656" s="95">
        <f t="shared" si="291"/>
        <v>22.59646769463475</v>
      </c>
      <c r="AE2656" s="96"/>
    </row>
    <row r="2657" spans="3:31" ht="24.75" customHeight="1" x14ac:dyDescent="0.25">
      <c r="C2657" s="91">
        <f>ABS(E2657-Dashboard!$F$13)</f>
        <v>31.586874668429878</v>
      </c>
      <c r="D2657" s="92">
        <f t="shared" si="290"/>
        <v>0.35560622874312253</v>
      </c>
      <c r="E2657" s="93" cm="1">
        <f t="array" ref="E2657">SUM('DRE + DCF'!$S$41/TIR!S2657,'DRE + DCF'!$U$41:$AD$41/TIR!T2657:AC2657,TIR!F2657)</f>
        <v>17.92312533157012</v>
      </c>
      <c r="F2657" s="100">
        <f>'DRE + DCF'!$AE$38*'DRE + DCF'!$AE$39*(1+G2657)/(R2657-G2657)/AC2657</f>
        <v>4.0519476396496197</v>
      </c>
      <c r="G2657" s="92">
        <f>R2657*(1-'DRE + DCF'!$AE$39)</f>
        <v>0.21336373724587351</v>
      </c>
      <c r="H2657" s="94">
        <f t="shared" si="288"/>
        <v>0.35560622874312253</v>
      </c>
      <c r="I2657" s="94">
        <f t="shared" si="293"/>
        <v>0.35560622874312253</v>
      </c>
      <c r="J2657" s="94">
        <f t="shared" si="293"/>
        <v>0.35560622874312253</v>
      </c>
      <c r="K2657" s="94">
        <f t="shared" si="293"/>
        <v>0.35560622874312253</v>
      </c>
      <c r="L2657" s="94">
        <f t="shared" si="293"/>
        <v>0.35560622874312253</v>
      </c>
      <c r="M2657" s="94">
        <f t="shared" si="293"/>
        <v>0.35560622874312253</v>
      </c>
      <c r="N2657" s="94">
        <f t="shared" si="293"/>
        <v>0.35560622874312253</v>
      </c>
      <c r="O2657" s="94">
        <f t="shared" si="293"/>
        <v>0.35560622874312253</v>
      </c>
      <c r="P2657" s="94">
        <f t="shared" si="293"/>
        <v>0.35560622874312253</v>
      </c>
      <c r="Q2657" s="94">
        <f t="shared" si="293"/>
        <v>0.35560622874312253</v>
      </c>
      <c r="R2657" s="94">
        <f t="shared" si="293"/>
        <v>0.35560622874312253</v>
      </c>
      <c r="S2657" s="93">
        <f>(1+H2657)^((5-Dashboard!$F$9)*3/12)</f>
        <v>1.0790296757296625</v>
      </c>
      <c r="T2657" s="93">
        <f t="shared" si="292"/>
        <v>1.462739349417802</v>
      </c>
      <c r="U2657" s="93">
        <f t="shared" si="292"/>
        <v>1.9828985730984352</v>
      </c>
      <c r="V2657" s="93">
        <f t="shared" si="292"/>
        <v>2.6880296566580886</v>
      </c>
      <c r="W2657" s="93">
        <f t="shared" si="292"/>
        <v>3.6439097456119418</v>
      </c>
      <c r="X2657" s="93">
        <f t="shared" si="292"/>
        <v>4.9397067481293151</v>
      </c>
      <c r="Y2657" s="93">
        <f t="shared" si="291"/>
        <v>6.696297235928534</v>
      </c>
      <c r="Z2657" s="93">
        <f t="shared" si="291"/>
        <v>9.0775422425400762</v>
      </c>
      <c r="AA2657" s="93">
        <f t="shared" si="291"/>
        <v>12.30557280566614</v>
      </c>
      <c r="AB2657" s="93">
        <f t="shared" si="291"/>
        <v>16.681511143613001</v>
      </c>
      <c r="AC2657" s="95">
        <f t="shared" si="291"/>
        <v>22.613560411129594</v>
      </c>
      <c r="AE2657" s="96"/>
    </row>
    <row r="2658" spans="3:31" ht="24.75" customHeight="1" x14ac:dyDescent="0.25">
      <c r="C2658" s="91">
        <f>ABS(E2658-Dashboard!$F$13)</f>
        <v>31.594842403678946</v>
      </c>
      <c r="D2658" s="92">
        <f t="shared" si="290"/>
        <v>0.35570622874312252</v>
      </c>
      <c r="E2658" s="93" cm="1">
        <f t="array" ref="E2658">SUM('DRE + DCF'!$S$41/TIR!S2658,'DRE + DCF'!$U$41:$AD$41/TIR!T2658:AC2658,TIR!F2658)</f>
        <v>17.915157596321052</v>
      </c>
      <c r="F2658" s="100">
        <f>'DRE + DCF'!$AE$38*'DRE + DCF'!$AE$39*(1+G2658)/(R2658-G2658)/AC2658</f>
        <v>4.0479470465408918</v>
      </c>
      <c r="G2658" s="92">
        <f>R2658*(1-'DRE + DCF'!$AE$39)</f>
        <v>0.21342373724587352</v>
      </c>
      <c r="H2658" s="94">
        <f t="shared" si="288"/>
        <v>0.35570622874312252</v>
      </c>
      <c r="I2658" s="94">
        <f t="shared" si="293"/>
        <v>0.35570622874312252</v>
      </c>
      <c r="J2658" s="94">
        <f t="shared" si="293"/>
        <v>0.35570622874312252</v>
      </c>
      <c r="K2658" s="94">
        <f t="shared" si="293"/>
        <v>0.35570622874312252</v>
      </c>
      <c r="L2658" s="94">
        <f t="shared" si="293"/>
        <v>0.35570622874312252</v>
      </c>
      <c r="M2658" s="94">
        <f t="shared" si="293"/>
        <v>0.35570622874312252</v>
      </c>
      <c r="N2658" s="94">
        <f t="shared" si="293"/>
        <v>0.35570622874312252</v>
      </c>
      <c r="O2658" s="94">
        <f t="shared" si="293"/>
        <v>0.35570622874312252</v>
      </c>
      <c r="P2658" s="94">
        <f t="shared" si="293"/>
        <v>0.35570622874312252</v>
      </c>
      <c r="Q2658" s="94">
        <f t="shared" si="293"/>
        <v>0.35570622874312252</v>
      </c>
      <c r="R2658" s="94">
        <f t="shared" si="293"/>
        <v>0.35570622874312252</v>
      </c>
      <c r="S2658" s="93">
        <f>(1+H2658)^((5-Dashboard!$F$9)*3/12)</f>
        <v>1.079049574572797</v>
      </c>
      <c r="T2658" s="93">
        <f t="shared" si="292"/>
        <v>1.4628742293709573</v>
      </c>
      <c r="U2658" s="93">
        <f t="shared" si="292"/>
        <v>1.9832277046260023</v>
      </c>
      <c r="V2658" s="93">
        <f t="shared" si="292"/>
        <v>2.6886741521773967</v>
      </c>
      <c r="W2658" s="93">
        <f t="shared" si="292"/>
        <v>3.6450522951675306</v>
      </c>
      <c r="X2658" s="93">
        <f t="shared" si="292"/>
        <v>4.9416201006530356</v>
      </c>
      <c r="Y2658" s="93">
        <f t="shared" si="291"/>
        <v>6.6993851505375366</v>
      </c>
      <c r="Z2658" s="93">
        <f t="shared" si="291"/>
        <v>9.0823981773329194</v>
      </c>
      <c r="AA2658" s="93">
        <f t="shared" si="291"/>
        <v>12.313063780935423</v>
      </c>
      <c r="AB2658" s="93">
        <f t="shared" si="291"/>
        <v>16.692897262725495</v>
      </c>
      <c r="AC2658" s="95">
        <f t="shared" si="291"/>
        <v>22.630664794845973</v>
      </c>
      <c r="AE2658" s="96"/>
    </row>
    <row r="2659" spans="3:31" ht="24.75" customHeight="1" x14ac:dyDescent="0.25">
      <c r="C2659" s="91">
        <f>ABS(E2659-Dashboard!$F$13)</f>
        <v>31.602803668894527</v>
      </c>
      <c r="D2659" s="92">
        <f t="shared" si="290"/>
        <v>0.35580622874312251</v>
      </c>
      <c r="E2659" s="93" cm="1">
        <f t="array" ref="E2659">SUM('DRE + DCF'!$S$41/TIR!S2659,'DRE + DCF'!$U$41:$AD$41/TIR!T2659:AC2659,TIR!F2659)</f>
        <v>17.907196331105471</v>
      </c>
      <c r="F2659" s="100">
        <f>'DRE + DCF'!$AE$38*'DRE + DCF'!$AE$39*(1+G2659)/(R2659-G2659)/AC2659</f>
        <v>4.0439509385730625</v>
      </c>
      <c r="G2659" s="92">
        <f>R2659*(1-'DRE + DCF'!$AE$39)</f>
        <v>0.21348373724587349</v>
      </c>
      <c r="H2659" s="94">
        <f t="shared" si="288"/>
        <v>0.35580622874312251</v>
      </c>
      <c r="I2659" s="94">
        <f t="shared" si="293"/>
        <v>0.35580622874312251</v>
      </c>
      <c r="J2659" s="94">
        <f t="shared" si="293"/>
        <v>0.35580622874312251</v>
      </c>
      <c r="K2659" s="94">
        <f t="shared" si="293"/>
        <v>0.35580622874312251</v>
      </c>
      <c r="L2659" s="94">
        <f t="shared" si="293"/>
        <v>0.35580622874312251</v>
      </c>
      <c r="M2659" s="94">
        <f t="shared" si="293"/>
        <v>0.35580622874312251</v>
      </c>
      <c r="N2659" s="94">
        <f t="shared" si="293"/>
        <v>0.35580622874312251</v>
      </c>
      <c r="O2659" s="94">
        <f t="shared" si="293"/>
        <v>0.35580622874312251</v>
      </c>
      <c r="P2659" s="94">
        <f t="shared" si="293"/>
        <v>0.35580622874312251</v>
      </c>
      <c r="Q2659" s="94">
        <f t="shared" si="293"/>
        <v>0.35580622874312251</v>
      </c>
      <c r="R2659" s="94">
        <f t="shared" si="293"/>
        <v>0.35580622874312251</v>
      </c>
      <c r="S2659" s="93">
        <f>(1+H2659)^((5-Dashboard!$F$9)*3/12)</f>
        <v>1.079069472315124</v>
      </c>
      <c r="T2659" s="93">
        <f t="shared" si="292"/>
        <v>1.4630091118113995</v>
      </c>
      <c r="U2659" s="93">
        <f t="shared" si="292"/>
        <v>1.9835568665018388</v>
      </c>
      <c r="V2659" s="93">
        <f t="shared" si="292"/>
        <v>2.6893187546693835</v>
      </c>
      <c r="W2659" s="93">
        <f t="shared" si="292"/>
        <v>3.6461951186564474</v>
      </c>
      <c r="X2659" s="93">
        <f t="shared" si="292"/>
        <v>4.9435340530871796</v>
      </c>
      <c r="Y2659" s="93">
        <f t="shared" si="291"/>
        <v>6.702474261179332</v>
      </c>
      <c r="Z2659" s="93">
        <f t="shared" si="291"/>
        <v>9.0872563512973965</v>
      </c>
      <c r="AA2659" s="93">
        <f t="shared" si="291"/>
        <v>12.32055876327451</v>
      </c>
      <c r="AB2659" s="93">
        <f t="shared" si="291"/>
        <v>16.704290312843245</v>
      </c>
      <c r="AC2659" s="95">
        <f t="shared" si="291"/>
        <v>22.647780852886275</v>
      </c>
      <c r="AE2659" s="96"/>
    </row>
    <row r="2660" spans="3:31" ht="24.75" customHeight="1" x14ac:dyDescent="0.25">
      <c r="C2660" s="91">
        <f>ABS(E2660-Dashboard!$F$13)</f>
        <v>31.610758471070106</v>
      </c>
      <c r="D2660" s="92">
        <f t="shared" si="290"/>
        <v>0.3559062287431225</v>
      </c>
      <c r="E2660" s="93" cm="1">
        <f t="array" ref="E2660">SUM('DRE + DCF'!$S$41/TIR!S2660,'DRE + DCF'!$U$41:$AD$41/TIR!T2660:AC2660,TIR!F2660)</f>
        <v>17.899241528929892</v>
      </c>
      <c r="F2660" s="100">
        <f>'DRE + DCF'!$AE$38*'DRE + DCF'!$AE$39*(1+G2660)/(R2660-G2660)/AC2660</f>
        <v>4.0399593100494089</v>
      </c>
      <c r="G2660" s="92">
        <f>R2660*(1-'DRE + DCF'!$AE$39)</f>
        <v>0.2135437372458735</v>
      </c>
      <c r="H2660" s="94">
        <f t="shared" si="288"/>
        <v>0.3559062287431225</v>
      </c>
      <c r="I2660" s="94">
        <f t="shared" si="293"/>
        <v>0.3559062287431225</v>
      </c>
      <c r="J2660" s="94">
        <f t="shared" si="293"/>
        <v>0.3559062287431225</v>
      </c>
      <c r="K2660" s="94">
        <f t="shared" si="293"/>
        <v>0.3559062287431225</v>
      </c>
      <c r="L2660" s="94">
        <f t="shared" si="293"/>
        <v>0.3559062287431225</v>
      </c>
      <c r="M2660" s="94">
        <f t="shared" si="293"/>
        <v>0.3559062287431225</v>
      </c>
      <c r="N2660" s="94">
        <f t="shared" si="293"/>
        <v>0.3559062287431225</v>
      </c>
      <c r="O2660" s="94">
        <f t="shared" si="293"/>
        <v>0.3559062287431225</v>
      </c>
      <c r="P2660" s="94">
        <f t="shared" si="293"/>
        <v>0.3559062287431225</v>
      </c>
      <c r="Q2660" s="94">
        <f t="shared" si="293"/>
        <v>0.3559062287431225</v>
      </c>
      <c r="R2660" s="94">
        <f t="shared" si="293"/>
        <v>0.3559062287431225</v>
      </c>
      <c r="S2660" s="93">
        <f>(1+H2660)^((5-Dashboard!$F$9)*3/12)</f>
        <v>1.0790893689567851</v>
      </c>
      <c r="T2660" s="93">
        <f t="shared" si="292"/>
        <v>1.4631439967389903</v>
      </c>
      <c r="U2660" s="93">
        <f t="shared" si="292"/>
        <v>1.9838860587265039</v>
      </c>
      <c r="V2660" s="93">
        <f t="shared" si="292"/>
        <v>2.689963464143911</v>
      </c>
      <c r="W2660" s="93">
        <f t="shared" si="292"/>
        <v>3.6473382161241559</v>
      </c>
      <c r="X2660" s="93">
        <f t="shared" si="292"/>
        <v>4.9454486055755718</v>
      </c>
      <c r="Y2660" s="93">
        <f t="shared" si="291"/>
        <v>6.7055645682289073</v>
      </c>
      <c r="Z2660" s="93">
        <f t="shared" si="291"/>
        <v>9.0921167653007622</v>
      </c>
      <c r="AA2660" s="93">
        <f t="shared" si="291"/>
        <v>12.328057754531073</v>
      </c>
      <c r="AB2660" s="93">
        <f t="shared" si="291"/>
        <v>16.715690297673635</v>
      </c>
      <c r="AC2660" s="95">
        <f t="shared" si="291"/>
        <v>22.66490859235666</v>
      </c>
      <c r="AE2660" s="96"/>
    </row>
    <row r="2661" spans="3:31" ht="24.75" customHeight="1" x14ac:dyDescent="0.25">
      <c r="C2661" s="91">
        <f>ABS(E2661-Dashboard!$F$13)</f>
        <v>31.618706817189974</v>
      </c>
      <c r="D2661" s="92">
        <f t="shared" si="290"/>
        <v>0.35600622874312249</v>
      </c>
      <c r="E2661" s="93" cm="1">
        <f t="array" ref="E2661">SUM('DRE + DCF'!$S$41/TIR!S2661,'DRE + DCF'!$U$41:$AD$41/TIR!T2661:AC2661,TIR!F2661)</f>
        <v>17.891293182810024</v>
      </c>
      <c r="F2661" s="100">
        <f>'DRE + DCF'!$AE$38*'DRE + DCF'!$AE$39*(1+G2661)/(R2661-G2661)/AC2661</f>
        <v>4.0359721552813834</v>
      </c>
      <c r="G2661" s="92">
        <f>R2661*(1-'DRE + DCF'!$AE$39)</f>
        <v>0.21360373724587348</v>
      </c>
      <c r="H2661" s="94">
        <f t="shared" si="288"/>
        <v>0.35600622874312249</v>
      </c>
      <c r="I2661" s="94">
        <f t="shared" si="293"/>
        <v>0.35600622874312249</v>
      </c>
      <c r="J2661" s="94">
        <f t="shared" si="293"/>
        <v>0.35600622874312249</v>
      </c>
      <c r="K2661" s="94">
        <f t="shared" si="293"/>
        <v>0.35600622874312249</v>
      </c>
      <c r="L2661" s="94">
        <f t="shared" si="293"/>
        <v>0.35600622874312249</v>
      </c>
      <c r="M2661" s="94">
        <f t="shared" si="293"/>
        <v>0.35600622874312249</v>
      </c>
      <c r="N2661" s="94">
        <f t="shared" si="293"/>
        <v>0.35600622874312249</v>
      </c>
      <c r="O2661" s="94">
        <f t="shared" si="293"/>
        <v>0.35600622874312249</v>
      </c>
      <c r="P2661" s="94">
        <f t="shared" si="293"/>
        <v>0.35600622874312249</v>
      </c>
      <c r="Q2661" s="94">
        <f t="shared" si="293"/>
        <v>0.35600622874312249</v>
      </c>
      <c r="R2661" s="94">
        <f t="shared" si="293"/>
        <v>0.35600622874312249</v>
      </c>
      <c r="S2661" s="93">
        <f>(1+H2661)^((5-Dashboard!$F$9)*3/12)</f>
        <v>1.0791092644979228</v>
      </c>
      <c r="T2661" s="93">
        <f t="shared" si="292"/>
        <v>1.4632788841535929</v>
      </c>
      <c r="U2661" s="93">
        <f t="shared" si="292"/>
        <v>1.9842152813005578</v>
      </c>
      <c r="V2661" s="93">
        <f t="shared" si="292"/>
        <v>2.6906082806108431</v>
      </c>
      <c r="W2661" s="93">
        <f t="shared" si="292"/>
        <v>3.6484815876161263</v>
      </c>
      <c r="X2661" s="93">
        <f t="shared" si="292"/>
        <v>4.947363758262064</v>
      </c>
      <c r="Y2661" s="93">
        <f t="shared" si="291"/>
        <v>6.7086560720613422</v>
      </c>
      <c r="Z2661" s="93">
        <f t="shared" si="291"/>
        <v>9.0969794202105501</v>
      </c>
      <c r="AA2661" s="93">
        <f t="shared" si="291"/>
        <v>12.335560756553505</v>
      </c>
      <c r="AB2661" s="93">
        <f t="shared" si="291"/>
        <v>16.727097220925778</v>
      </c>
      <c r="AC2661" s="95">
        <f t="shared" si="291"/>
        <v>22.68204802036713</v>
      </c>
      <c r="AE2661" s="96"/>
    </row>
    <row r="2662" spans="3:31" ht="24.75" customHeight="1" x14ac:dyDescent="0.25">
      <c r="C2662" s="91">
        <f>ABS(E2662-Dashboard!$F$13)</f>
        <v>31.626648714229244</v>
      </c>
      <c r="D2662" s="92">
        <f t="shared" si="290"/>
        <v>0.35610622874312248</v>
      </c>
      <c r="E2662" s="93" cm="1">
        <f t="array" ref="E2662">SUM('DRE + DCF'!$S$41/TIR!S2662,'DRE + DCF'!$U$41:$AD$41/TIR!T2662:AC2662,TIR!F2662)</f>
        <v>17.883351285770754</v>
      </c>
      <c r="F2662" s="100">
        <f>'DRE + DCF'!$AE$38*'DRE + DCF'!$AE$39*(1+G2662)/(R2662-G2662)/AC2662</f>
        <v>4.0319894685886188</v>
      </c>
      <c r="G2662" s="92">
        <f>R2662*(1-'DRE + DCF'!$AE$39)</f>
        <v>0.21366373724587348</v>
      </c>
      <c r="H2662" s="94">
        <f t="shared" si="288"/>
        <v>0.35610622874312248</v>
      </c>
      <c r="I2662" s="94">
        <f t="shared" si="293"/>
        <v>0.35610622874312248</v>
      </c>
      <c r="J2662" s="94">
        <f t="shared" si="293"/>
        <v>0.35610622874312248</v>
      </c>
      <c r="K2662" s="94">
        <f t="shared" si="293"/>
        <v>0.35610622874312248</v>
      </c>
      <c r="L2662" s="94">
        <f t="shared" si="293"/>
        <v>0.35610622874312248</v>
      </c>
      <c r="M2662" s="94">
        <f t="shared" si="293"/>
        <v>0.35610622874312248</v>
      </c>
      <c r="N2662" s="94">
        <f t="shared" si="293"/>
        <v>0.35610622874312248</v>
      </c>
      <c r="O2662" s="94">
        <f t="shared" si="293"/>
        <v>0.35610622874312248</v>
      </c>
      <c r="P2662" s="94">
        <f t="shared" si="293"/>
        <v>0.35610622874312248</v>
      </c>
      <c r="Q2662" s="94">
        <f t="shared" si="293"/>
        <v>0.35610622874312248</v>
      </c>
      <c r="R2662" s="94">
        <f t="shared" si="293"/>
        <v>0.35610622874312248</v>
      </c>
      <c r="S2662" s="93">
        <f>(1+H2662)^((5-Dashboard!$F$9)*3/12)</f>
        <v>1.0791291589386787</v>
      </c>
      <c r="T2662" s="93">
        <f t="shared" si="292"/>
        <v>1.4634137740550692</v>
      </c>
      <c r="U2662" s="93">
        <f t="shared" si="292"/>
        <v>1.9845445342245598</v>
      </c>
      <c r="V2662" s="93">
        <f t="shared" si="292"/>
        <v>2.6912532040800445</v>
      </c>
      <c r="W2662" s="93">
        <f t="shared" si="292"/>
        <v>3.6496252331778343</v>
      </c>
      <c r="X2662" s="93">
        <f t="shared" si="292"/>
        <v>4.9492795112905315</v>
      </c>
      <c r="Y2662" s="93">
        <f t="shared" si="291"/>
        <v>6.7117487730518066</v>
      </c>
      <c r="Z2662" s="93">
        <f t="shared" si="291"/>
        <v>9.1018443168945655</v>
      </c>
      <c r="AA2662" s="93">
        <f t="shared" si="291"/>
        <v>12.343067771190912</v>
      </c>
      <c r="AB2662" s="93">
        <f t="shared" si="291"/>
        <v>16.738511086310485</v>
      </c>
      <c r="AC2662" s="95">
        <f t="shared" si="291"/>
        <v>22.699199144031457</v>
      </c>
      <c r="AE2662" s="96"/>
    </row>
    <row r="2663" spans="3:31" ht="24.75" customHeight="1" x14ac:dyDescent="0.25">
      <c r="C2663" s="91">
        <f>ABS(E2663-Dashboard!$F$13)</f>
        <v>31.634584169153833</v>
      </c>
      <c r="D2663" s="92">
        <f t="shared" si="290"/>
        <v>0.35620622874312247</v>
      </c>
      <c r="E2663" s="93" cm="1">
        <f t="array" ref="E2663">SUM('DRE + DCF'!$S$41/TIR!S2663,'DRE + DCF'!$U$41:$AD$41/TIR!T2663:AC2663,TIR!F2663)</f>
        <v>17.875415830846165</v>
      </c>
      <c r="F2663" s="100">
        <f>'DRE + DCF'!$AE$38*'DRE + DCF'!$AE$39*(1+G2663)/(R2663-G2663)/AC2663</f>
        <v>4.0280112442989084</v>
      </c>
      <c r="G2663" s="92">
        <f>R2663*(1-'DRE + DCF'!$AE$39)</f>
        <v>0.21372373724587349</v>
      </c>
      <c r="H2663" s="94">
        <f t="shared" si="288"/>
        <v>0.35620622874312247</v>
      </c>
      <c r="I2663" s="94">
        <f t="shared" si="293"/>
        <v>0.35620622874312247</v>
      </c>
      <c r="J2663" s="94">
        <f t="shared" si="293"/>
        <v>0.35620622874312247</v>
      </c>
      <c r="K2663" s="94">
        <f t="shared" si="293"/>
        <v>0.35620622874312247</v>
      </c>
      <c r="L2663" s="94">
        <f t="shared" si="293"/>
        <v>0.35620622874312247</v>
      </c>
      <c r="M2663" s="94">
        <f t="shared" si="293"/>
        <v>0.35620622874312247</v>
      </c>
      <c r="N2663" s="94">
        <f t="shared" si="293"/>
        <v>0.35620622874312247</v>
      </c>
      <c r="O2663" s="94">
        <f t="shared" si="293"/>
        <v>0.35620622874312247</v>
      </c>
      <c r="P2663" s="94">
        <f t="shared" si="293"/>
        <v>0.35620622874312247</v>
      </c>
      <c r="Q2663" s="94">
        <f t="shared" si="293"/>
        <v>0.35620622874312247</v>
      </c>
      <c r="R2663" s="94">
        <f t="shared" si="293"/>
        <v>0.35620622874312247</v>
      </c>
      <c r="S2663" s="93">
        <f>(1+H2663)^((5-Dashboard!$F$9)*3/12)</f>
        <v>1.0791490522791949</v>
      </c>
      <c r="T2663" s="93">
        <f t="shared" si="292"/>
        <v>1.4635486664432815</v>
      </c>
      <c r="U2663" s="93">
        <f t="shared" si="292"/>
        <v>1.984873817499069</v>
      </c>
      <c r="V2663" s="93">
        <f t="shared" si="292"/>
        <v>2.6918982345613771</v>
      </c>
      <c r="W2663" s="93">
        <f t="shared" si="292"/>
        <v>3.6507691528547546</v>
      </c>
      <c r="X2663" s="93">
        <f t="shared" si="292"/>
        <v>4.9511958648048706</v>
      </c>
      <c r="Y2663" s="93">
        <f t="shared" si="291"/>
        <v>6.714842671575556</v>
      </c>
      <c r="Z2663" s="93">
        <f t="shared" si="291"/>
        <v>9.1067114562208786</v>
      </c>
      <c r="AA2663" s="93">
        <f t="shared" si="291"/>
        <v>12.350578800293107</v>
      </c>
      <c r="AB2663" s="93">
        <f t="shared" si="291"/>
        <v>16.749931897540272</v>
      </c>
      <c r="AC2663" s="95">
        <f t="shared" si="291"/>
        <v>22.716361970467226</v>
      </c>
      <c r="AE2663" s="96"/>
    </row>
    <row r="2664" spans="3:31" ht="24.75" customHeight="1" x14ac:dyDescent="0.25">
      <c r="C2664" s="91">
        <f>ABS(E2664-Dashboard!$F$13)</f>
        <v>31.642513188920553</v>
      </c>
      <c r="D2664" s="92">
        <f t="shared" si="290"/>
        <v>0.35630622874312246</v>
      </c>
      <c r="E2664" s="93" cm="1">
        <f t="array" ref="E2664">SUM('DRE + DCF'!$S$41/TIR!S2664,'DRE + DCF'!$U$41:$AD$41/TIR!T2664:AC2664,TIR!F2664)</f>
        <v>17.867486811079445</v>
      </c>
      <c r="F2664" s="100">
        <f>'DRE + DCF'!$AE$38*'DRE + DCF'!$AE$39*(1+G2664)/(R2664-G2664)/AC2664</f>
        <v>4.0240374767481839</v>
      </c>
      <c r="G2664" s="92">
        <f>R2664*(1-'DRE + DCF'!$AE$39)</f>
        <v>0.21378373724587346</v>
      </c>
      <c r="H2664" s="94">
        <f t="shared" si="288"/>
        <v>0.35630622874312246</v>
      </c>
      <c r="I2664" s="94">
        <f t="shared" si="293"/>
        <v>0.35630622874312246</v>
      </c>
      <c r="J2664" s="94">
        <f t="shared" si="293"/>
        <v>0.35630622874312246</v>
      </c>
      <c r="K2664" s="94">
        <f t="shared" si="293"/>
        <v>0.35630622874312246</v>
      </c>
      <c r="L2664" s="94">
        <f t="shared" si="293"/>
        <v>0.35630622874312246</v>
      </c>
      <c r="M2664" s="94">
        <f t="shared" si="293"/>
        <v>0.35630622874312246</v>
      </c>
      <c r="N2664" s="94">
        <f t="shared" si="293"/>
        <v>0.35630622874312246</v>
      </c>
      <c r="O2664" s="94">
        <f t="shared" si="293"/>
        <v>0.35630622874312246</v>
      </c>
      <c r="P2664" s="94">
        <f t="shared" si="293"/>
        <v>0.35630622874312246</v>
      </c>
      <c r="Q2664" s="94">
        <f t="shared" si="293"/>
        <v>0.35630622874312246</v>
      </c>
      <c r="R2664" s="94">
        <f t="shared" si="293"/>
        <v>0.35630622874312246</v>
      </c>
      <c r="S2664" s="93">
        <f>(1+H2664)^((5-Dashboard!$F$9)*3/12)</f>
        <v>1.0791689445196135</v>
      </c>
      <c r="T2664" s="93">
        <f t="shared" si="292"/>
        <v>1.463683561318093</v>
      </c>
      <c r="U2664" s="93">
        <f t="shared" si="292"/>
        <v>1.9852031311246454</v>
      </c>
      <c r="V2664" s="93">
        <f t="shared" si="292"/>
        <v>2.6925433720647063</v>
      </c>
      <c r="W2664" s="93">
        <f t="shared" si="292"/>
        <v>3.6519133466923717</v>
      </c>
      <c r="X2664" s="93">
        <f t="shared" si="292"/>
        <v>4.9531128189490055</v>
      </c>
      <c r="Y2664" s="93">
        <f t="shared" si="291"/>
        <v>6.7179377680079417</v>
      </c>
      <c r="Z2664" s="93">
        <f t="shared" si="291"/>
        <v>9.1115808390578401</v>
      </c>
      <c r="AA2664" s="93">
        <f t="shared" si="291"/>
        <v>12.358093845710634</v>
      </c>
      <c r="AB2664" s="93">
        <f t="shared" si="291"/>
        <v>16.761359658329383</v>
      </c>
      <c r="AC2664" s="95">
        <f t="shared" si="291"/>
        <v>22.733536506795836</v>
      </c>
      <c r="AE2664" s="96"/>
    </row>
    <row r="2665" spans="3:31" ht="24.75" customHeight="1" x14ac:dyDescent="0.25">
      <c r="C2665" s="91">
        <f>ABS(E2665-Dashboard!$F$13)</f>
        <v>31.650435780477039</v>
      </c>
      <c r="D2665" s="92">
        <f t="shared" si="290"/>
        <v>0.35640622874312244</v>
      </c>
      <c r="E2665" s="93" cm="1">
        <f t="array" ref="E2665">SUM('DRE + DCF'!$S$41/TIR!S2665,'DRE + DCF'!$U$41:$AD$41/TIR!T2665:AC2665,TIR!F2665)</f>
        <v>17.859564219522959</v>
      </c>
      <c r="F2665" s="100">
        <f>'DRE + DCF'!$AE$38*'DRE + DCF'!$AE$39*(1+G2665)/(R2665-G2665)/AC2665</f>
        <v>4.0200681602805153</v>
      </c>
      <c r="G2665" s="92">
        <f>R2665*(1-'DRE + DCF'!$AE$39)</f>
        <v>0.21384373724587347</v>
      </c>
      <c r="H2665" s="94">
        <f t="shared" si="288"/>
        <v>0.35640622874312244</v>
      </c>
      <c r="I2665" s="94">
        <f t="shared" si="293"/>
        <v>0.35640622874312244</v>
      </c>
      <c r="J2665" s="94">
        <f t="shared" si="293"/>
        <v>0.35640622874312244</v>
      </c>
      <c r="K2665" s="94">
        <f t="shared" si="293"/>
        <v>0.35640622874312244</v>
      </c>
      <c r="L2665" s="94">
        <f t="shared" si="293"/>
        <v>0.35640622874312244</v>
      </c>
      <c r="M2665" s="94">
        <f t="shared" si="293"/>
        <v>0.35640622874312244</v>
      </c>
      <c r="N2665" s="94">
        <f t="shared" si="293"/>
        <v>0.35640622874312244</v>
      </c>
      <c r="O2665" s="94">
        <f t="shared" si="293"/>
        <v>0.35640622874312244</v>
      </c>
      <c r="P2665" s="94">
        <f t="shared" si="293"/>
        <v>0.35640622874312244</v>
      </c>
      <c r="Q2665" s="94">
        <f t="shared" si="293"/>
        <v>0.35640622874312244</v>
      </c>
      <c r="R2665" s="94">
        <f t="shared" si="293"/>
        <v>0.35640622874312244</v>
      </c>
      <c r="S2665" s="93">
        <f>(1+H2665)^((5-Dashboard!$F$9)*3/12)</f>
        <v>1.0791888356600765</v>
      </c>
      <c r="T2665" s="93">
        <f t="shared" si="292"/>
        <v>1.4638184586793657</v>
      </c>
      <c r="U2665" s="93">
        <f t="shared" si="292"/>
        <v>1.9855324751018486</v>
      </c>
      <c r="V2665" s="93">
        <f t="shared" si="292"/>
        <v>2.6931886165998962</v>
      </c>
      <c r="W2665" s="93">
        <f t="shared" si="292"/>
        <v>3.6530578147361723</v>
      </c>
      <c r="X2665" s="93">
        <f t="shared" si="292"/>
        <v>4.9550303738668839</v>
      </c>
      <c r="Y2665" s="93">
        <f t="shared" si="291"/>
        <v>6.7210340627244038</v>
      </c>
      <c r="Z2665" s="93">
        <f t="shared" si="291"/>
        <v>9.116452466274076</v>
      </c>
      <c r="AA2665" s="93">
        <f t="shared" si="291"/>
        <v>12.365612909294757</v>
      </c>
      <c r="AB2665" s="93">
        <f t="shared" si="291"/>
        <v>16.772794372393772</v>
      </c>
      <c r="AC2665" s="95">
        <f t="shared" si="291"/>
        <v>22.750722760142505</v>
      </c>
      <c r="AE2665" s="96"/>
    </row>
    <row r="2666" spans="3:31" ht="24.75" customHeight="1" x14ac:dyDescent="0.25">
      <c r="C2666" s="91">
        <f>ABS(E2666-Dashboard!$F$13)</f>
        <v>31.658351950761812</v>
      </c>
      <c r="D2666" s="92">
        <f t="shared" si="290"/>
        <v>0.35650622874312243</v>
      </c>
      <c r="E2666" s="93" cm="1">
        <f t="array" ref="E2666">SUM('DRE + DCF'!$S$41/TIR!S2666,'DRE + DCF'!$U$41:$AD$41/TIR!T2666:AC2666,TIR!F2666)</f>
        <v>17.851648049238186</v>
      </c>
      <c r="F2666" s="100">
        <f>'DRE + DCF'!$AE$38*'DRE + DCF'!$AE$39*(1+G2666)/(R2666-G2666)/AC2666</f>
        <v>4.0161032892480968</v>
      </c>
      <c r="G2666" s="92">
        <f>R2666*(1-'DRE + DCF'!$AE$39)</f>
        <v>0.21390373724587344</v>
      </c>
      <c r="H2666" s="94">
        <f t="shared" si="288"/>
        <v>0.35650622874312243</v>
      </c>
      <c r="I2666" s="94">
        <f t="shared" si="293"/>
        <v>0.35650622874312243</v>
      </c>
      <c r="J2666" s="94">
        <f t="shared" si="293"/>
        <v>0.35650622874312243</v>
      </c>
      <c r="K2666" s="94">
        <f t="shared" si="293"/>
        <v>0.35650622874312243</v>
      </c>
      <c r="L2666" s="94">
        <f t="shared" si="293"/>
        <v>0.35650622874312243</v>
      </c>
      <c r="M2666" s="94">
        <f t="shared" si="293"/>
        <v>0.35650622874312243</v>
      </c>
      <c r="N2666" s="94">
        <f t="shared" si="293"/>
        <v>0.35650622874312243</v>
      </c>
      <c r="O2666" s="94">
        <f t="shared" si="293"/>
        <v>0.35650622874312243</v>
      </c>
      <c r="P2666" s="94">
        <f t="shared" si="293"/>
        <v>0.35650622874312243</v>
      </c>
      <c r="Q2666" s="94">
        <f t="shared" si="293"/>
        <v>0.35650622874312243</v>
      </c>
      <c r="R2666" s="94">
        <f t="shared" si="293"/>
        <v>0.35650622874312243</v>
      </c>
      <c r="S2666" s="93">
        <f>(1+H2666)^((5-Dashboard!$F$9)*3/12)</f>
        <v>1.0792087257007257</v>
      </c>
      <c r="T2666" s="93">
        <f t="shared" si="292"/>
        <v>1.4639533585269622</v>
      </c>
      <c r="U2666" s="93">
        <f t="shared" si="292"/>
        <v>1.9858618494312377</v>
      </c>
      <c r="V2666" s="93">
        <f t="shared" si="292"/>
        <v>2.6938339681768109</v>
      </c>
      <c r="W2666" s="93">
        <f t="shared" si="292"/>
        <v>3.6542025570316463</v>
      </c>
      <c r="X2666" s="93">
        <f t="shared" si="292"/>
        <v>4.9569485297024736</v>
      </c>
      <c r="Y2666" s="93">
        <f t="shared" si="291"/>
        <v>6.7241315561004678</v>
      </c>
      <c r="Z2666" s="93">
        <f t="shared" si="291"/>
        <v>9.1213263387384682</v>
      </c>
      <c r="AA2666" s="93">
        <f t="shared" si="291"/>
        <v>12.373135992897431</v>
      </c>
      <c r="AB2666" s="93">
        <f t="shared" si="291"/>
        <v>16.784236043451084</v>
      </c>
      <c r="AC2666" s="95">
        <f t="shared" si="291"/>
        <v>22.767920737636217</v>
      </c>
      <c r="AE2666" s="96"/>
    </row>
    <row r="2667" spans="3:31" ht="24.75" customHeight="1" x14ac:dyDescent="0.25">
      <c r="C2667" s="91">
        <f>ABS(E2667-Dashboard!$F$13)</f>
        <v>31.666261706704276</v>
      </c>
      <c r="D2667" s="92">
        <f t="shared" si="290"/>
        <v>0.35660622874312242</v>
      </c>
      <c r="E2667" s="93" cm="1">
        <f t="array" ref="E2667">SUM('DRE + DCF'!$S$41/TIR!S2667,'DRE + DCF'!$U$41:$AD$41/TIR!T2667:AC2667,TIR!F2667)</f>
        <v>17.843738293295722</v>
      </c>
      <c r="F2667" s="100">
        <f>'DRE + DCF'!$AE$38*'DRE + DCF'!$AE$39*(1+G2667)/(R2667-G2667)/AC2667</f>
        <v>4.0121428580112237</v>
      </c>
      <c r="G2667" s="92">
        <f>R2667*(1-'DRE + DCF'!$AE$39)</f>
        <v>0.21396373724587345</v>
      </c>
      <c r="H2667" s="94">
        <f t="shared" si="288"/>
        <v>0.35660622874312242</v>
      </c>
      <c r="I2667" s="94">
        <f t="shared" si="293"/>
        <v>0.35660622874312242</v>
      </c>
      <c r="J2667" s="94">
        <f t="shared" si="293"/>
        <v>0.35660622874312242</v>
      </c>
      <c r="K2667" s="94">
        <f t="shared" si="293"/>
        <v>0.35660622874312242</v>
      </c>
      <c r="L2667" s="94">
        <f t="shared" si="293"/>
        <v>0.35660622874312242</v>
      </c>
      <c r="M2667" s="94">
        <f t="shared" si="293"/>
        <v>0.35660622874312242</v>
      </c>
      <c r="N2667" s="94">
        <f t="shared" si="293"/>
        <v>0.35660622874312242</v>
      </c>
      <c r="O2667" s="94">
        <f t="shared" si="293"/>
        <v>0.35660622874312242</v>
      </c>
      <c r="P2667" s="94">
        <f t="shared" si="293"/>
        <v>0.35660622874312242</v>
      </c>
      <c r="Q2667" s="94">
        <f t="shared" si="293"/>
        <v>0.35660622874312242</v>
      </c>
      <c r="R2667" s="94">
        <f t="shared" si="293"/>
        <v>0.35660622874312242</v>
      </c>
      <c r="S2667" s="93">
        <f>(1+H2667)^((5-Dashboard!$F$9)*3/12)</f>
        <v>1.0792286146417027</v>
      </c>
      <c r="T2667" s="93">
        <f t="shared" si="292"/>
        <v>1.4640882608607448</v>
      </c>
      <c r="U2667" s="93">
        <f t="shared" si="292"/>
        <v>1.9861912541133719</v>
      </c>
      <c r="V2667" s="93">
        <f t="shared" si="292"/>
        <v>2.694479426805314</v>
      </c>
      <c r="W2667" s="93">
        <f t="shared" si="292"/>
        <v>3.6553475736242871</v>
      </c>
      <c r="X2667" s="93">
        <f t="shared" si="292"/>
        <v>4.9588672865997667</v>
      </c>
      <c r="Y2667" s="93">
        <f t="shared" si="291"/>
        <v>6.7272302485117503</v>
      </c>
      <c r="Z2667" s="93">
        <f t="shared" si="291"/>
        <v>9.1262024573201845</v>
      </c>
      <c r="AA2667" s="93">
        <f t="shared" si="291"/>
        <v>12.380663098371352</v>
      </c>
      <c r="AB2667" s="93">
        <f t="shared" si="291"/>
        <v>16.795684675220702</v>
      </c>
      <c r="AC2667" s="95">
        <f t="shared" si="291"/>
        <v>22.785130446409813</v>
      </c>
      <c r="AE2667" s="96"/>
    </row>
    <row r="2668" spans="3:31" ht="24.75" customHeight="1" x14ac:dyDescent="0.25">
      <c r="C2668" s="91">
        <f>ABS(E2668-Dashboard!$F$13)</f>
        <v>31.674165055224762</v>
      </c>
      <c r="D2668" s="92">
        <f t="shared" si="290"/>
        <v>0.35670622874312241</v>
      </c>
      <c r="E2668" s="93" cm="1">
        <f t="array" ref="E2668">SUM('DRE + DCF'!$S$41/TIR!S2668,'DRE + DCF'!$U$41:$AD$41/TIR!T2668:AC2668,TIR!F2668)</f>
        <v>17.835834944775236</v>
      </c>
      <c r="F2668" s="100">
        <f>'DRE + DCF'!$AE$38*'DRE + DCF'!$AE$39*(1+G2668)/(R2668-G2668)/AC2668</f>
        <v>4.0081868609382862</v>
      </c>
      <c r="G2668" s="92">
        <f>R2668*(1-'DRE + DCF'!$AE$39)</f>
        <v>0.21402373724587345</v>
      </c>
      <c r="H2668" s="94">
        <f t="shared" si="288"/>
        <v>0.35670622874312241</v>
      </c>
      <c r="I2668" s="94">
        <f t="shared" si="293"/>
        <v>0.35670622874312241</v>
      </c>
      <c r="J2668" s="94">
        <f t="shared" si="293"/>
        <v>0.35670622874312241</v>
      </c>
      <c r="K2668" s="94">
        <f t="shared" si="293"/>
        <v>0.35670622874312241</v>
      </c>
      <c r="L2668" s="94">
        <f t="shared" si="293"/>
        <v>0.35670622874312241</v>
      </c>
      <c r="M2668" s="94">
        <f t="shared" si="293"/>
        <v>0.35670622874312241</v>
      </c>
      <c r="N2668" s="94">
        <f t="shared" si="293"/>
        <v>0.35670622874312241</v>
      </c>
      <c r="O2668" s="94">
        <f t="shared" si="293"/>
        <v>0.35670622874312241</v>
      </c>
      <c r="P2668" s="94">
        <f t="shared" si="293"/>
        <v>0.35670622874312241</v>
      </c>
      <c r="Q2668" s="94">
        <f t="shared" si="293"/>
        <v>0.35670622874312241</v>
      </c>
      <c r="R2668" s="94">
        <f t="shared" si="293"/>
        <v>0.35670622874312241</v>
      </c>
      <c r="S2668" s="93">
        <f>(1+H2668)^((5-Dashboard!$F$9)*3/12)</f>
        <v>1.07924850248315</v>
      </c>
      <c r="T2668" s="93">
        <f t="shared" si="292"/>
        <v>1.4642231656805769</v>
      </c>
      <c r="U2668" s="93">
        <f t="shared" si="292"/>
        <v>1.9865206891488116</v>
      </c>
      <c r="V2668" s="93">
        <f t="shared" si="292"/>
        <v>2.6951249924952729</v>
      </c>
      <c r="W2668" s="93">
        <f t="shared" si="292"/>
        <v>3.6564928645595978</v>
      </c>
      <c r="X2668" s="93">
        <f t="shared" si="292"/>
        <v>4.9607866447027886</v>
      </c>
      <c r="Y2668" s="93">
        <f t="shared" si="291"/>
        <v>6.7303301403339679</v>
      </c>
      <c r="Z2668" s="93">
        <f t="shared" si="291"/>
        <v>9.1310808228886682</v>
      </c>
      <c r="AA2668" s="93">
        <f t="shared" si="291"/>
        <v>12.388194227569931</v>
      </c>
      <c r="AB2668" s="93">
        <f t="shared" si="291"/>
        <v>16.807140271423719</v>
      </c>
      <c r="AC2668" s="95">
        <f t="shared" si="291"/>
        <v>22.802351893599933</v>
      </c>
      <c r="AE2668" s="96"/>
    </row>
    <row r="2669" spans="3:31" ht="24.75" customHeight="1" x14ac:dyDescent="0.25">
      <c r="C2669" s="91">
        <f>ABS(E2669-Dashboard!$F$13)</f>
        <v>31.682062003234478</v>
      </c>
      <c r="D2669" s="92">
        <f t="shared" si="290"/>
        <v>0.3568062287431224</v>
      </c>
      <c r="E2669" s="93" cm="1">
        <f t="array" ref="E2669">SUM('DRE + DCF'!$S$41/TIR!S2669,'DRE + DCF'!$U$41:$AD$41/TIR!T2669:AC2669,TIR!F2669)</f>
        <v>17.82793799676552</v>
      </c>
      <c r="F2669" s="100">
        <f>'DRE + DCF'!$AE$38*'DRE + DCF'!$AE$39*(1+G2669)/(R2669-G2669)/AC2669</f>
        <v>4.0042352924057569</v>
      </c>
      <c r="G2669" s="92">
        <f>R2669*(1-'DRE + DCF'!$AE$39)</f>
        <v>0.21408373724587343</v>
      </c>
      <c r="H2669" s="94">
        <f t="shared" si="288"/>
        <v>0.3568062287431224</v>
      </c>
      <c r="I2669" s="94">
        <f t="shared" si="293"/>
        <v>0.3568062287431224</v>
      </c>
      <c r="J2669" s="94">
        <f t="shared" si="293"/>
        <v>0.3568062287431224</v>
      </c>
      <c r="K2669" s="94">
        <f t="shared" si="293"/>
        <v>0.3568062287431224</v>
      </c>
      <c r="L2669" s="94">
        <f t="shared" si="293"/>
        <v>0.3568062287431224</v>
      </c>
      <c r="M2669" s="94">
        <f t="shared" si="293"/>
        <v>0.3568062287431224</v>
      </c>
      <c r="N2669" s="94">
        <f t="shared" si="293"/>
        <v>0.3568062287431224</v>
      </c>
      <c r="O2669" s="94">
        <f t="shared" si="293"/>
        <v>0.3568062287431224</v>
      </c>
      <c r="P2669" s="94">
        <f t="shared" si="293"/>
        <v>0.3568062287431224</v>
      </c>
      <c r="Q2669" s="94">
        <f t="shared" si="293"/>
        <v>0.3568062287431224</v>
      </c>
      <c r="R2669" s="94">
        <f t="shared" si="293"/>
        <v>0.3568062287431224</v>
      </c>
      <c r="S2669" s="93">
        <f>(1+H2669)^((5-Dashboard!$F$9)*3/12)</f>
        <v>1.0792683892252088</v>
      </c>
      <c r="T2669" s="93">
        <f t="shared" si="292"/>
        <v>1.4643580729863199</v>
      </c>
      <c r="U2669" s="93">
        <f t="shared" si="292"/>
        <v>1.9868501545381148</v>
      </c>
      <c r="V2669" s="93">
        <f t="shared" si="292"/>
        <v>2.6957706652565494</v>
      </c>
      <c r="W2669" s="93">
        <f t="shared" si="292"/>
        <v>3.6576384298830771</v>
      </c>
      <c r="X2669" s="93">
        <f t="shared" si="292"/>
        <v>4.9627066041555734</v>
      </c>
      <c r="Y2669" s="93">
        <f t="shared" si="291"/>
        <v>6.7334312319429115</v>
      </c>
      <c r="Z2669" s="93">
        <f t="shared" si="291"/>
        <v>9.1359614363136181</v>
      </c>
      <c r="AA2669" s="93">
        <f t="shared" si="291"/>
        <v>12.39572938234728</v>
      </c>
      <c r="AB2669" s="93">
        <f t="shared" si="291"/>
        <v>16.818602835782926</v>
      </c>
      <c r="AC2669" s="95">
        <f t="shared" si="291"/>
        <v>22.819585086347015</v>
      </c>
      <c r="AE2669" s="96"/>
    </row>
    <row r="2670" spans="3:31" ht="24.75" customHeight="1" x14ac:dyDescent="0.25">
      <c r="C2670" s="91">
        <f>ABS(E2670-Dashboard!$F$13)</f>
        <v>31.689952557635596</v>
      </c>
      <c r="D2670" s="92">
        <f t="shared" si="290"/>
        <v>0.35690622874312239</v>
      </c>
      <c r="E2670" s="93" cm="1">
        <f t="array" ref="E2670">SUM('DRE + DCF'!$S$41/TIR!S2670,'DRE + DCF'!$U$41:$AD$41/TIR!T2670:AC2670,TIR!F2670)</f>
        <v>17.820047442364402</v>
      </c>
      <c r="F2670" s="100">
        <f>'DRE + DCF'!$AE$38*'DRE + DCF'!$AE$39*(1+G2670)/(R2670-G2670)/AC2670</f>
        <v>4.0002881467981766</v>
      </c>
      <c r="G2670" s="92">
        <f>R2670*(1-'DRE + DCF'!$AE$39)</f>
        <v>0.21414373724587343</v>
      </c>
      <c r="H2670" s="94">
        <f t="shared" si="288"/>
        <v>0.35690622874312239</v>
      </c>
      <c r="I2670" s="94">
        <f t="shared" si="293"/>
        <v>0.35690622874312239</v>
      </c>
      <c r="J2670" s="94">
        <f t="shared" si="293"/>
        <v>0.35690622874312239</v>
      </c>
      <c r="K2670" s="94">
        <f t="shared" si="293"/>
        <v>0.35690622874312239</v>
      </c>
      <c r="L2670" s="94">
        <f t="shared" si="293"/>
        <v>0.35690622874312239</v>
      </c>
      <c r="M2670" s="94">
        <f t="shared" si="293"/>
        <v>0.35690622874312239</v>
      </c>
      <c r="N2670" s="94">
        <f t="shared" si="293"/>
        <v>0.35690622874312239</v>
      </c>
      <c r="O2670" s="94">
        <f t="shared" si="293"/>
        <v>0.35690622874312239</v>
      </c>
      <c r="P2670" s="94">
        <f t="shared" si="293"/>
        <v>0.35690622874312239</v>
      </c>
      <c r="Q2670" s="94">
        <f t="shared" si="293"/>
        <v>0.35690622874312239</v>
      </c>
      <c r="R2670" s="94">
        <f t="shared" si="293"/>
        <v>0.35690622874312239</v>
      </c>
      <c r="S2670" s="93">
        <f>(1+H2670)^((5-Dashboard!$F$9)*3/12)</f>
        <v>1.0792882748680213</v>
      </c>
      <c r="T2670" s="93">
        <f t="shared" si="292"/>
        <v>1.4644929827778372</v>
      </c>
      <c r="U2670" s="93">
        <f t="shared" si="292"/>
        <v>1.9871796502818415</v>
      </c>
      <c r="V2670" s="93">
        <f t="shared" si="292"/>
        <v>2.6964164450990102</v>
      </c>
      <c r="W2670" s="93">
        <f t="shared" si="292"/>
        <v>3.6587842696402344</v>
      </c>
      <c r="X2670" s="93">
        <f t="shared" si="292"/>
        <v>4.9646271651021898</v>
      </c>
      <c r="Y2670" s="93">
        <f t="shared" si="291"/>
        <v>6.7365335237144714</v>
      </c>
      <c r="Z2670" s="93">
        <f t="shared" si="291"/>
        <v>9.1408442984650211</v>
      </c>
      <c r="AA2670" s="93">
        <f t="shared" si="291"/>
        <v>12.403268564558244</v>
      </c>
      <c r="AB2670" s="93">
        <f t="shared" si="291"/>
        <v>16.830072372022848</v>
      </c>
      <c r="AC2670" s="95">
        <f t="shared" si="291"/>
        <v>22.836830031795337</v>
      </c>
      <c r="AE2670" s="96"/>
    </row>
    <row r="2671" spans="3:31" ht="24.75" customHeight="1" x14ac:dyDescent="0.25">
      <c r="C2671" s="91">
        <f>ABS(E2671-Dashboard!$F$13)</f>
        <v>31.697836725321217</v>
      </c>
      <c r="D2671" s="92">
        <f t="shared" si="290"/>
        <v>0.35700622874312238</v>
      </c>
      <c r="E2671" s="93" cm="1">
        <f t="array" ref="E2671">SUM('DRE + DCF'!$S$41/TIR!S2671,'DRE + DCF'!$U$41:$AD$41/TIR!T2671:AC2671,TIR!F2671)</f>
        <v>17.812163274678781</v>
      </c>
      <c r="F2671" s="100">
        <f>'DRE + DCF'!$AE$38*'DRE + DCF'!$AE$39*(1+G2671)/(R2671-G2671)/AC2671</f>
        <v>3.9963454185081346</v>
      </c>
      <c r="G2671" s="92">
        <f>R2671*(1-'DRE + DCF'!$AE$39)</f>
        <v>0.21420373724587341</v>
      </c>
      <c r="H2671" s="94">
        <f t="shared" si="288"/>
        <v>0.35700622874312238</v>
      </c>
      <c r="I2671" s="94">
        <f t="shared" si="293"/>
        <v>0.35700622874312238</v>
      </c>
      <c r="J2671" s="94">
        <f t="shared" si="293"/>
        <v>0.35700622874312238</v>
      </c>
      <c r="K2671" s="94">
        <f t="shared" si="293"/>
        <v>0.35700622874312238</v>
      </c>
      <c r="L2671" s="94">
        <f t="shared" si="293"/>
        <v>0.35700622874312238</v>
      </c>
      <c r="M2671" s="94">
        <f t="shared" si="293"/>
        <v>0.35700622874312238</v>
      </c>
      <c r="N2671" s="94">
        <f t="shared" si="293"/>
        <v>0.35700622874312238</v>
      </c>
      <c r="O2671" s="94">
        <f t="shared" si="293"/>
        <v>0.35700622874312238</v>
      </c>
      <c r="P2671" s="94">
        <f t="shared" si="293"/>
        <v>0.35700622874312238</v>
      </c>
      <c r="Q2671" s="94">
        <f t="shared" si="293"/>
        <v>0.35700622874312238</v>
      </c>
      <c r="R2671" s="94">
        <f t="shared" si="293"/>
        <v>0.35700622874312238</v>
      </c>
      <c r="S2671" s="93">
        <f>(1+H2671)^((5-Dashboard!$F$9)*3/12)</f>
        <v>1.0793081594117291</v>
      </c>
      <c r="T2671" s="93">
        <f t="shared" si="292"/>
        <v>1.4646278950549911</v>
      </c>
      <c r="U2671" s="93">
        <f t="shared" si="292"/>
        <v>1.9875091763805512</v>
      </c>
      <c r="V2671" s="93">
        <f t="shared" si="292"/>
        <v>2.6970623320325209</v>
      </c>
      <c r="W2671" s="93">
        <f t="shared" si="292"/>
        <v>3.6599303838765822</v>
      </c>
      <c r="X2671" s="93">
        <f t="shared" si="292"/>
        <v>4.9665483276867288</v>
      </c>
      <c r="Y2671" s="93">
        <f t="shared" si="291"/>
        <v>6.7396370160246288</v>
      </c>
      <c r="Z2671" s="93">
        <f t="shared" si="291"/>
        <v>9.1457294102131321</v>
      </c>
      <c r="AA2671" s="93">
        <f t="shared" si="291"/>
        <v>12.410811776058383</v>
      </c>
      <c r="AB2671" s="93">
        <f t="shared" si="291"/>
        <v>16.84154888386972</v>
      </c>
      <c r="AC2671" s="95">
        <f t="shared" si="291"/>
        <v>22.854086737092992</v>
      </c>
      <c r="AE2671" s="96"/>
    </row>
    <row r="2672" spans="3:31" ht="24.75" customHeight="1" x14ac:dyDescent="0.25">
      <c r="C2672" s="91">
        <f>ABS(E2672-Dashboard!$F$13)</f>
        <v>31.705714513175408</v>
      </c>
      <c r="D2672" s="92">
        <f t="shared" si="290"/>
        <v>0.35710622874312237</v>
      </c>
      <c r="E2672" s="93" cm="1">
        <f t="array" ref="E2672">SUM('DRE + DCF'!$S$41/TIR!S2672,'DRE + DCF'!$U$41:$AD$41/TIR!T2672:AC2672,TIR!F2672)</f>
        <v>17.80428548682459</v>
      </c>
      <c r="F2672" s="100">
        <f>'DRE + DCF'!$AE$38*'DRE + DCF'!$AE$39*(1+G2672)/(R2672-G2672)/AC2672</f>
        <v>3.9924071019362701</v>
      </c>
      <c r="G2672" s="92">
        <f>R2672*(1-'DRE + DCF'!$AE$39)</f>
        <v>0.21426373724587341</v>
      </c>
      <c r="H2672" s="94">
        <f t="shared" si="288"/>
        <v>0.35710622874312237</v>
      </c>
      <c r="I2672" s="94">
        <f t="shared" si="293"/>
        <v>0.35710622874312237</v>
      </c>
      <c r="J2672" s="94">
        <f t="shared" si="293"/>
        <v>0.35710622874312237</v>
      </c>
      <c r="K2672" s="94">
        <f t="shared" si="293"/>
        <v>0.35710622874312237</v>
      </c>
      <c r="L2672" s="94">
        <f t="shared" si="293"/>
        <v>0.35710622874312237</v>
      </c>
      <c r="M2672" s="94">
        <f t="shared" si="293"/>
        <v>0.35710622874312237</v>
      </c>
      <c r="N2672" s="94">
        <f t="shared" si="293"/>
        <v>0.35710622874312237</v>
      </c>
      <c r="O2672" s="94">
        <f t="shared" si="293"/>
        <v>0.35710622874312237</v>
      </c>
      <c r="P2672" s="94">
        <f t="shared" si="293"/>
        <v>0.35710622874312237</v>
      </c>
      <c r="Q2672" s="94">
        <f t="shared" si="293"/>
        <v>0.35710622874312237</v>
      </c>
      <c r="R2672" s="94">
        <f t="shared" si="293"/>
        <v>0.35710622874312237</v>
      </c>
      <c r="S2672" s="93">
        <f>(1+H2672)^((5-Dashboard!$F$9)*3/12)</f>
        <v>1.0793280428564738</v>
      </c>
      <c r="T2672" s="93">
        <f t="shared" si="292"/>
        <v>1.4647628098176442</v>
      </c>
      <c r="U2672" s="93">
        <f t="shared" si="292"/>
        <v>1.9878387328348024</v>
      </c>
      <c r="V2672" s="93">
        <f t="shared" si="292"/>
        <v>2.6977083260669459</v>
      </c>
      <c r="W2672" s="93">
        <f t="shared" si="292"/>
        <v>3.6610767726376343</v>
      </c>
      <c r="X2672" s="93">
        <f t="shared" si="292"/>
        <v>4.9684700920533018</v>
      </c>
      <c r="Y2672" s="93">
        <f t="shared" si="291"/>
        <v>6.7427417092494508</v>
      </c>
      <c r="Z2672" s="93">
        <f t="shared" si="291"/>
        <v>9.1506167724284779</v>
      </c>
      <c r="AA2672" s="93">
        <f t="shared" si="291"/>
        <v>12.418359018703974</v>
      </c>
      <c r="AB2672" s="93">
        <f t="shared" si="291"/>
        <v>16.853032375051491</v>
      </c>
      <c r="AC2672" s="95">
        <f t="shared" si="291"/>
        <v>22.871355209391876</v>
      </c>
      <c r="AE2672" s="96"/>
    </row>
    <row r="2673" spans="3:31" ht="24.75" customHeight="1" x14ac:dyDescent="0.25">
      <c r="C2673" s="91">
        <f>ABS(E2673-Dashboard!$F$13)</f>
        <v>31.713585928073201</v>
      </c>
      <c r="D2673" s="92">
        <f t="shared" si="290"/>
        <v>0.35720622874312236</v>
      </c>
      <c r="E2673" s="93" cm="1">
        <f t="array" ref="E2673">SUM('DRE + DCF'!$S$41/TIR!S2673,'DRE + DCF'!$U$41:$AD$41/TIR!T2673:AC2673,TIR!F2673)</f>
        <v>17.796414071926797</v>
      </c>
      <c r="F2673" s="100">
        <f>'DRE + DCF'!$AE$38*'DRE + DCF'!$AE$39*(1+G2673)/(R2673-G2673)/AC2673</f>
        <v>3.9884731914912477</v>
      </c>
      <c r="G2673" s="92">
        <f>R2673*(1-'DRE + DCF'!$AE$39)</f>
        <v>0.21432373724587342</v>
      </c>
      <c r="H2673" s="94">
        <f t="shared" si="288"/>
        <v>0.35720622874312236</v>
      </c>
      <c r="I2673" s="94">
        <f t="shared" si="293"/>
        <v>0.35720622874312236</v>
      </c>
      <c r="J2673" s="94">
        <f t="shared" si="293"/>
        <v>0.35720622874312236</v>
      </c>
      <c r="K2673" s="94">
        <f t="shared" si="293"/>
        <v>0.35720622874312236</v>
      </c>
      <c r="L2673" s="94">
        <f t="shared" si="293"/>
        <v>0.35720622874312236</v>
      </c>
      <c r="M2673" s="94">
        <f t="shared" si="293"/>
        <v>0.35720622874312236</v>
      </c>
      <c r="N2673" s="94">
        <f t="shared" si="293"/>
        <v>0.35720622874312236</v>
      </c>
      <c r="O2673" s="94">
        <f t="shared" si="293"/>
        <v>0.35720622874312236</v>
      </c>
      <c r="P2673" s="94">
        <f t="shared" si="293"/>
        <v>0.35720622874312236</v>
      </c>
      <c r="Q2673" s="94">
        <f t="shared" si="293"/>
        <v>0.35720622874312236</v>
      </c>
      <c r="R2673" s="94">
        <f t="shared" si="293"/>
        <v>0.35720622874312236</v>
      </c>
      <c r="S2673" s="93">
        <f>(1+H2673)^((5-Dashboard!$F$9)*3/12)</f>
        <v>1.0793479252023974</v>
      </c>
      <c r="T2673" s="93">
        <f t="shared" si="292"/>
        <v>1.4648977270656596</v>
      </c>
      <c r="U2673" s="93">
        <f t="shared" si="292"/>
        <v>1.9881683196451556</v>
      </c>
      <c r="V2673" s="93">
        <f t="shared" si="292"/>
        <v>2.6983544272121525</v>
      </c>
      <c r="W2673" s="93">
        <f t="shared" si="292"/>
        <v>3.6622234359689134</v>
      </c>
      <c r="X2673" s="93">
        <f t="shared" si="292"/>
        <v>4.9703924583460486</v>
      </c>
      <c r="Y2673" s="93">
        <f t="shared" si="291"/>
        <v>6.7458476037650978</v>
      </c>
      <c r="Z2673" s="93">
        <f t="shared" si="291"/>
        <v>9.1555063859818571</v>
      </c>
      <c r="AA2673" s="93">
        <f t="shared" si="291"/>
        <v>12.425910294352009</v>
      </c>
      <c r="AB2673" s="93">
        <f t="shared" si="291"/>
        <v>16.864522849297831</v>
      </c>
      <c r="AC2673" s="95">
        <f t="shared" si="291"/>
        <v>22.888635455847727</v>
      </c>
      <c r="AE2673" s="96"/>
    </row>
    <row r="2674" spans="3:31" ht="24.75" customHeight="1" x14ac:dyDescent="0.25">
      <c r="C2674" s="91">
        <f>ABS(E2674-Dashboard!$F$13)</f>
        <v>31.721450976880611</v>
      </c>
      <c r="D2674" s="92">
        <f t="shared" si="290"/>
        <v>0.35730622874312234</v>
      </c>
      <c r="E2674" s="93" cm="1">
        <f t="array" ref="E2674">SUM('DRE + DCF'!$S$41/TIR!S2674,'DRE + DCF'!$U$41:$AD$41/TIR!T2674:AC2674,TIR!F2674)</f>
        <v>17.788549023119387</v>
      </c>
      <c r="F2674" s="100">
        <f>'DRE + DCF'!$AE$38*'DRE + DCF'!$AE$39*(1+G2674)/(R2674-G2674)/AC2674</f>
        <v>3.9845436815897441</v>
      </c>
      <c r="G2674" s="92">
        <f>R2674*(1-'DRE + DCF'!$AE$39)</f>
        <v>0.2143837372458734</v>
      </c>
      <c r="H2674" s="94">
        <f t="shared" si="288"/>
        <v>0.35730622874312234</v>
      </c>
      <c r="I2674" s="94">
        <f t="shared" si="293"/>
        <v>0.35730622874312234</v>
      </c>
      <c r="J2674" s="94">
        <f t="shared" si="293"/>
        <v>0.35730622874312234</v>
      </c>
      <c r="K2674" s="94">
        <f t="shared" si="293"/>
        <v>0.35730622874312234</v>
      </c>
      <c r="L2674" s="94">
        <f t="shared" si="293"/>
        <v>0.35730622874312234</v>
      </c>
      <c r="M2674" s="94">
        <f t="shared" si="293"/>
        <v>0.35730622874312234</v>
      </c>
      <c r="N2674" s="94">
        <f t="shared" si="293"/>
        <v>0.35730622874312234</v>
      </c>
      <c r="O2674" s="94">
        <f t="shared" si="293"/>
        <v>0.35730622874312234</v>
      </c>
      <c r="P2674" s="94">
        <f t="shared" si="293"/>
        <v>0.35730622874312234</v>
      </c>
      <c r="Q2674" s="94">
        <f t="shared" si="293"/>
        <v>0.35730622874312234</v>
      </c>
      <c r="R2674" s="94">
        <f t="shared" si="293"/>
        <v>0.35730622874312234</v>
      </c>
      <c r="S2674" s="93">
        <f>(1+H2674)^((5-Dashboard!$F$9)*3/12)</f>
        <v>1.0793678064496413</v>
      </c>
      <c r="T2674" s="93">
        <f t="shared" si="292"/>
        <v>1.465032646798899</v>
      </c>
      <c r="U2674" s="93">
        <f t="shared" si="292"/>
        <v>1.9884979368121685</v>
      </c>
      <c r="V2674" s="93">
        <f t="shared" si="292"/>
        <v>2.6990006354780038</v>
      </c>
      <c r="W2674" s="93">
        <f t="shared" si="292"/>
        <v>3.66337037391594</v>
      </c>
      <c r="X2674" s="93">
        <f t="shared" si="292"/>
        <v>4.9723154267091267</v>
      </c>
      <c r="Y2674" s="93">
        <f t="shared" si="291"/>
        <v>6.7489546999478138</v>
      </c>
      <c r="Z2674" s="93">
        <f t="shared" si="291"/>
        <v>9.1603982517443381</v>
      </c>
      <c r="AA2674" s="93">
        <f t="shared" si="291"/>
        <v>12.433465604860199</v>
      </c>
      <c r="AB2674" s="93">
        <f t="shared" si="291"/>
        <v>16.87602031034012</v>
      </c>
      <c r="AC2674" s="95">
        <f t="shared" si="291"/>
        <v>22.905927483620086</v>
      </c>
      <c r="AE2674" s="96"/>
    </row>
    <row r="2675" spans="3:31" ht="24.75" customHeight="1" x14ac:dyDescent="0.25">
      <c r="C2675" s="91">
        <f>ABS(E2675-Dashboard!$F$13)</f>
        <v>31.729309666454668</v>
      </c>
      <c r="D2675" s="92">
        <f t="shared" si="290"/>
        <v>0.35740622874312233</v>
      </c>
      <c r="E2675" s="93" cm="1">
        <f t="array" ref="E2675">SUM('DRE + DCF'!$S$41/TIR!S2675,'DRE + DCF'!$U$41:$AD$41/TIR!T2675:AC2675,TIR!F2675)</f>
        <v>17.78069033354533</v>
      </c>
      <c r="F2675" s="100">
        <f>'DRE + DCF'!$AE$38*'DRE + DCF'!$AE$39*(1+G2675)/(R2675-G2675)/AC2675</f>
        <v>3.9806185666564415</v>
      </c>
      <c r="G2675" s="92">
        <f>R2675*(1-'DRE + DCF'!$AE$39)</f>
        <v>0.2144437372458734</v>
      </c>
      <c r="H2675" s="94">
        <f t="shared" ref="H2675:H2738" si="294">$D2675</f>
        <v>0.35740622874312233</v>
      </c>
      <c r="I2675" s="94">
        <f t="shared" si="293"/>
        <v>0.35740622874312233</v>
      </c>
      <c r="J2675" s="94">
        <f t="shared" si="293"/>
        <v>0.35740622874312233</v>
      </c>
      <c r="K2675" s="94">
        <f t="shared" si="293"/>
        <v>0.35740622874312233</v>
      </c>
      <c r="L2675" s="94">
        <f t="shared" si="293"/>
        <v>0.35740622874312233</v>
      </c>
      <c r="M2675" s="94">
        <f t="shared" si="293"/>
        <v>0.35740622874312233</v>
      </c>
      <c r="N2675" s="94">
        <f t="shared" si="293"/>
        <v>0.35740622874312233</v>
      </c>
      <c r="O2675" s="94">
        <f t="shared" si="293"/>
        <v>0.35740622874312233</v>
      </c>
      <c r="P2675" s="94">
        <f t="shared" si="293"/>
        <v>0.35740622874312233</v>
      </c>
      <c r="Q2675" s="94">
        <f t="shared" si="293"/>
        <v>0.35740622874312233</v>
      </c>
      <c r="R2675" s="94">
        <f t="shared" si="293"/>
        <v>0.35740622874312233</v>
      </c>
      <c r="S2675" s="93">
        <f>(1+H2675)^((5-Dashboard!$F$9)*3/12)</f>
        <v>1.0793876865983474</v>
      </c>
      <c r="T2675" s="93">
        <f t="shared" si="292"/>
        <v>1.4651675690172259</v>
      </c>
      <c r="U2675" s="93">
        <f t="shared" si="292"/>
        <v>1.9888275843364009</v>
      </c>
      <c r="V2675" s="93">
        <f t="shared" si="292"/>
        <v>2.6996469508743681</v>
      </c>
      <c r="W2675" s="93">
        <f t="shared" si="292"/>
        <v>3.6645175865242452</v>
      </c>
      <c r="X2675" s="93">
        <f t="shared" si="292"/>
        <v>4.974238997286724</v>
      </c>
      <c r="Y2675" s="93">
        <f t="shared" si="291"/>
        <v>6.7520629981739422</v>
      </c>
      <c r="Z2675" s="93">
        <f t="shared" si="291"/>
        <v>9.1652923705872702</v>
      </c>
      <c r="AA2675" s="93">
        <f t="shared" si="291"/>
        <v>12.441024952086979</v>
      </c>
      <c r="AB2675" s="93">
        <f t="shared" si="291"/>
        <v>16.887524761911472</v>
      </c>
      <c r="AC2675" s="95">
        <f t="shared" si="291"/>
        <v>22.923231299872345</v>
      </c>
      <c r="AE2675" s="96"/>
    </row>
    <row r="2676" spans="3:31" ht="24.75" customHeight="1" x14ac:dyDescent="0.25">
      <c r="C2676" s="91">
        <f>ABS(E2676-Dashboard!$F$13)</f>
        <v>31.737162003643412</v>
      </c>
      <c r="D2676" s="92">
        <f t="shared" si="290"/>
        <v>0.35750622874312232</v>
      </c>
      <c r="E2676" s="93" cm="1">
        <f t="array" ref="E2676">SUM('DRE + DCF'!$S$41/TIR!S2676,'DRE + DCF'!$U$41:$AD$41/TIR!T2676:AC2676,TIR!F2676)</f>
        <v>17.772837996356586</v>
      </c>
      <c r="F2676" s="100">
        <f>'DRE + DCF'!$AE$38*'DRE + DCF'!$AE$39*(1+G2676)/(R2676-G2676)/AC2676</f>
        <v>3.9766978411240101</v>
      </c>
      <c r="G2676" s="92">
        <f>R2676*(1-'DRE + DCF'!$AE$39)</f>
        <v>0.21450373724587338</v>
      </c>
      <c r="H2676" s="94">
        <f t="shared" si="294"/>
        <v>0.35750622874312232</v>
      </c>
      <c r="I2676" s="94">
        <f t="shared" si="293"/>
        <v>0.35750622874312232</v>
      </c>
      <c r="J2676" s="94">
        <f t="shared" si="293"/>
        <v>0.35750622874312232</v>
      </c>
      <c r="K2676" s="94">
        <f t="shared" si="293"/>
        <v>0.35750622874312232</v>
      </c>
      <c r="L2676" s="94">
        <f t="shared" si="293"/>
        <v>0.35750622874312232</v>
      </c>
      <c r="M2676" s="94">
        <f t="shared" si="293"/>
        <v>0.35750622874312232</v>
      </c>
      <c r="N2676" s="94">
        <f t="shared" si="293"/>
        <v>0.35750622874312232</v>
      </c>
      <c r="O2676" s="94">
        <f t="shared" si="293"/>
        <v>0.35750622874312232</v>
      </c>
      <c r="P2676" s="94">
        <f t="shared" si="293"/>
        <v>0.35750622874312232</v>
      </c>
      <c r="Q2676" s="94">
        <f t="shared" si="293"/>
        <v>0.35750622874312232</v>
      </c>
      <c r="R2676" s="94">
        <f t="shared" si="293"/>
        <v>0.35750622874312232</v>
      </c>
      <c r="S2676" s="93">
        <f>(1+H2676)^((5-Dashboard!$F$9)*3/12)</f>
        <v>1.0794075656486573</v>
      </c>
      <c r="T2676" s="93">
        <f t="shared" si="292"/>
        <v>1.465302493720503</v>
      </c>
      <c r="U2676" s="93">
        <f t="shared" si="292"/>
        <v>1.9891572622184128</v>
      </c>
      <c r="V2676" s="93">
        <f t="shared" si="292"/>
        <v>2.7002933734111116</v>
      </c>
      <c r="W2676" s="93">
        <f t="shared" si="292"/>
        <v>3.6656650738393619</v>
      </c>
      <c r="X2676" s="93">
        <f t="shared" si="292"/>
        <v>4.9761631702230513</v>
      </c>
      <c r="Y2676" s="93">
        <f t="shared" si="291"/>
        <v>6.7551724988199142</v>
      </c>
      <c r="Z2676" s="93">
        <f t="shared" si="291"/>
        <v>9.1701887433822762</v>
      </c>
      <c r="AA2676" s="93">
        <f t="shared" si="291"/>
        <v>12.448588337891506</v>
      </c>
      <c r="AB2676" s="93">
        <f t="shared" si="291"/>
        <v>16.899036207746711</v>
      </c>
      <c r="AC2676" s="95">
        <f t="shared" si="291"/>
        <v>22.940546911771712</v>
      </c>
      <c r="AE2676" s="96"/>
    </row>
    <row r="2677" spans="3:31" ht="24.75" customHeight="1" x14ac:dyDescent="0.25">
      <c r="C2677" s="91">
        <f>ABS(E2677-Dashboard!$F$13)</f>
        <v>31.745007995285896</v>
      </c>
      <c r="D2677" s="92">
        <f t="shared" si="290"/>
        <v>0.35760622874312231</v>
      </c>
      <c r="E2677" s="93" cm="1">
        <f t="array" ref="E2677">SUM('DRE + DCF'!$S$41/TIR!S2677,'DRE + DCF'!$U$41:$AD$41/TIR!T2677:AC2677,TIR!F2677)</f>
        <v>17.764992004714102</v>
      </c>
      <c r="F2677" s="100">
        <f>'DRE + DCF'!$AE$38*'DRE + DCF'!$AE$39*(1+G2677)/(R2677-G2677)/AC2677</f>
        <v>3.9727814994331014</v>
      </c>
      <c r="G2677" s="92">
        <f>R2677*(1-'DRE + DCF'!$AE$39)</f>
        <v>0.21456373724587338</v>
      </c>
      <c r="H2677" s="94">
        <f t="shared" si="294"/>
        <v>0.35760622874312231</v>
      </c>
      <c r="I2677" s="94">
        <f t="shared" si="293"/>
        <v>0.35760622874312231</v>
      </c>
      <c r="J2677" s="94">
        <f t="shared" si="293"/>
        <v>0.35760622874312231</v>
      </c>
      <c r="K2677" s="94">
        <f t="shared" si="293"/>
        <v>0.35760622874312231</v>
      </c>
      <c r="L2677" s="94">
        <f t="shared" ref="I2677:R2702" si="295">$D2677</f>
        <v>0.35760622874312231</v>
      </c>
      <c r="M2677" s="94">
        <f t="shared" si="295"/>
        <v>0.35760622874312231</v>
      </c>
      <c r="N2677" s="94">
        <f t="shared" si="295"/>
        <v>0.35760622874312231</v>
      </c>
      <c r="O2677" s="94">
        <f t="shared" si="295"/>
        <v>0.35760622874312231</v>
      </c>
      <c r="P2677" s="94">
        <f t="shared" si="295"/>
        <v>0.35760622874312231</v>
      </c>
      <c r="Q2677" s="94">
        <f t="shared" si="295"/>
        <v>0.35760622874312231</v>
      </c>
      <c r="R2677" s="94">
        <f t="shared" si="295"/>
        <v>0.35760622874312231</v>
      </c>
      <c r="S2677" s="93">
        <f>(1+H2677)^((5-Dashboard!$F$9)*3/12)</f>
        <v>1.0794274436007123</v>
      </c>
      <c r="T2677" s="93">
        <f t="shared" si="292"/>
        <v>1.4654374209085923</v>
      </c>
      <c r="U2677" s="93">
        <f t="shared" si="292"/>
        <v>1.9894869704587617</v>
      </c>
      <c r="V2677" s="93">
        <f t="shared" si="292"/>
        <v>2.7009399030980989</v>
      </c>
      <c r="W2677" s="93">
        <f t="shared" si="292"/>
        <v>3.6668128359068244</v>
      </c>
      <c r="X2677" s="93">
        <f t="shared" si="292"/>
        <v>4.9780879456623373</v>
      </c>
      <c r="Y2677" s="93">
        <f t="shared" si="291"/>
        <v>6.758283202262243</v>
      </c>
      <c r="Z2677" s="93">
        <f t="shared" si="291"/>
        <v>9.1750873710012364</v>
      </c>
      <c r="AA2677" s="93">
        <f t="shared" si="291"/>
        <v>12.456155764133637</v>
      </c>
      <c r="AB2677" s="93">
        <f t="shared" si="291"/>
        <v>16.910554651582373</v>
      </c>
      <c r="AC2677" s="95">
        <f t="shared" si="291"/>
        <v>22.957874326489211</v>
      </c>
      <c r="AE2677" s="96"/>
    </row>
    <row r="2678" spans="3:31" ht="24.75" customHeight="1" x14ac:dyDescent="0.25">
      <c r="C2678" s="91">
        <f>ABS(E2678-Dashboard!$F$13)</f>
        <v>31.752847648212231</v>
      </c>
      <c r="D2678" s="92">
        <f t="shared" si="290"/>
        <v>0.3577062287431223</v>
      </c>
      <c r="E2678" s="93" cm="1">
        <f t="array" ref="E2678">SUM('DRE + DCF'!$S$41/TIR!S2678,'DRE + DCF'!$U$41:$AD$41/TIR!T2678:AC2678,TIR!F2678)</f>
        <v>17.757152351787767</v>
      </c>
      <c r="F2678" s="100">
        <f>'DRE + DCF'!$AE$38*'DRE + DCF'!$AE$39*(1+G2678)/(R2678-G2678)/AC2678</f>
        <v>3.9688695360323272</v>
      </c>
      <c r="G2678" s="92">
        <f>R2678*(1-'DRE + DCF'!$AE$39)</f>
        <v>0.21462373724587339</v>
      </c>
      <c r="H2678" s="94">
        <f t="shared" si="294"/>
        <v>0.3577062287431223</v>
      </c>
      <c r="I2678" s="94">
        <f t="shared" si="295"/>
        <v>0.3577062287431223</v>
      </c>
      <c r="J2678" s="94">
        <f t="shared" si="295"/>
        <v>0.3577062287431223</v>
      </c>
      <c r="K2678" s="94">
        <f t="shared" si="295"/>
        <v>0.3577062287431223</v>
      </c>
      <c r="L2678" s="94">
        <f t="shared" si="295"/>
        <v>0.3577062287431223</v>
      </c>
      <c r="M2678" s="94">
        <f t="shared" si="295"/>
        <v>0.3577062287431223</v>
      </c>
      <c r="N2678" s="94">
        <f t="shared" si="295"/>
        <v>0.3577062287431223</v>
      </c>
      <c r="O2678" s="94">
        <f t="shared" si="295"/>
        <v>0.3577062287431223</v>
      </c>
      <c r="P2678" s="94">
        <f t="shared" si="295"/>
        <v>0.3577062287431223</v>
      </c>
      <c r="Q2678" s="94">
        <f t="shared" si="295"/>
        <v>0.3577062287431223</v>
      </c>
      <c r="R2678" s="94">
        <f t="shared" si="295"/>
        <v>0.3577062287431223</v>
      </c>
      <c r="S2678" s="93">
        <f>(1+H2678)^((5-Dashboard!$F$9)*3/12)</f>
        <v>1.0794473204546542</v>
      </c>
      <c r="T2678" s="93">
        <f t="shared" si="292"/>
        <v>1.4655723505813572</v>
      </c>
      <c r="U2678" s="93">
        <f t="shared" si="292"/>
        <v>1.9898167090580074</v>
      </c>
      <c r="V2678" s="93">
        <f t="shared" si="292"/>
        <v>2.7015865399451977</v>
      </c>
      <c r="W2678" s="93">
        <f t="shared" si="292"/>
        <v>3.6679608727721749</v>
      </c>
      <c r="X2678" s="93">
        <f t="shared" si="292"/>
        <v>4.9800133237488406</v>
      </c>
      <c r="Y2678" s="93">
        <f t="shared" si="291"/>
        <v>6.7613951088775401</v>
      </c>
      <c r="Z2678" s="93">
        <f t="shared" si="291"/>
        <v>9.1799882543163172</v>
      </c>
      <c r="AA2678" s="93">
        <f t="shared" si="291"/>
        <v>12.463727232673966</v>
      </c>
      <c r="AB2678" s="93">
        <f t="shared" si="291"/>
        <v>16.922080097156723</v>
      </c>
      <c r="AC2678" s="95">
        <f t="shared" si="291"/>
        <v>22.975213551199701</v>
      </c>
      <c r="AE2678" s="96"/>
    </row>
    <row r="2679" spans="3:31" ht="24.75" customHeight="1" x14ac:dyDescent="0.25">
      <c r="C2679" s="91">
        <f>ABS(E2679-Dashboard!$F$13)</f>
        <v>31.76068096924358</v>
      </c>
      <c r="D2679" s="92">
        <f t="shared" si="290"/>
        <v>0.35780622874312229</v>
      </c>
      <c r="E2679" s="93" cm="1">
        <f t="array" ref="E2679">SUM('DRE + DCF'!$S$41/TIR!S2679,'DRE + DCF'!$U$41:$AD$41/TIR!T2679:AC2679,TIR!F2679)</f>
        <v>17.749319030756418</v>
      </c>
      <c r="F2679" s="100">
        <f>'DRE + DCF'!$AE$38*'DRE + DCF'!$AE$39*(1+G2679)/(R2679-G2679)/AC2679</f>
        <v>3.964961945378243</v>
      </c>
      <c r="G2679" s="92">
        <f>R2679*(1-'DRE + DCF'!$AE$39)</f>
        <v>0.21468373724587336</v>
      </c>
      <c r="H2679" s="94">
        <f t="shared" si="294"/>
        <v>0.35780622874312229</v>
      </c>
      <c r="I2679" s="94">
        <f t="shared" si="295"/>
        <v>0.35780622874312229</v>
      </c>
      <c r="J2679" s="94">
        <f t="shared" si="295"/>
        <v>0.35780622874312229</v>
      </c>
      <c r="K2679" s="94">
        <f t="shared" si="295"/>
        <v>0.35780622874312229</v>
      </c>
      <c r="L2679" s="94">
        <f t="shared" si="295"/>
        <v>0.35780622874312229</v>
      </c>
      <c r="M2679" s="94">
        <f t="shared" si="295"/>
        <v>0.35780622874312229</v>
      </c>
      <c r="N2679" s="94">
        <f t="shared" si="295"/>
        <v>0.35780622874312229</v>
      </c>
      <c r="O2679" s="94">
        <f t="shared" si="295"/>
        <v>0.35780622874312229</v>
      </c>
      <c r="P2679" s="94">
        <f t="shared" si="295"/>
        <v>0.35780622874312229</v>
      </c>
      <c r="Q2679" s="94">
        <f t="shared" si="295"/>
        <v>0.35780622874312229</v>
      </c>
      <c r="R2679" s="94">
        <f t="shared" si="295"/>
        <v>0.35780622874312229</v>
      </c>
      <c r="S2679" s="93">
        <f>(1+H2679)^((5-Dashboard!$F$9)*3/12)</f>
        <v>1.0794671962106246</v>
      </c>
      <c r="T2679" s="93">
        <f t="shared" si="292"/>
        <v>1.4657072827386601</v>
      </c>
      <c r="U2679" s="93">
        <f t="shared" si="292"/>
        <v>1.9901464780167093</v>
      </c>
      <c r="V2679" s="93">
        <f t="shared" si="292"/>
        <v>2.7022332839622751</v>
      </c>
      <c r="W2679" s="93">
        <f t="shared" si="292"/>
        <v>3.6691091844809596</v>
      </c>
      <c r="X2679" s="93">
        <f t="shared" si="292"/>
        <v>4.9819393046268443</v>
      </c>
      <c r="Y2679" s="93">
        <f t="shared" si="291"/>
        <v>6.7645082190425088</v>
      </c>
      <c r="Z2679" s="93">
        <f t="shared" si="291"/>
        <v>9.1848913941999637</v>
      </c>
      <c r="AA2679" s="93">
        <f t="shared" si="291"/>
        <v>12.471302745373812</v>
      </c>
      <c r="AB2679" s="93">
        <f t="shared" si="291"/>
        <v>16.933612548209762</v>
      </c>
      <c r="AC2679" s="95">
        <f t="shared" si="291"/>
        <v>22.992564593081909</v>
      </c>
      <c r="AE2679" s="96"/>
    </row>
    <row r="2680" spans="3:31" ht="24.75" customHeight="1" x14ac:dyDescent="0.25">
      <c r="C2680" s="91">
        <f>ABS(E2680-Dashboard!$F$13)</f>
        <v>31.768507965192178</v>
      </c>
      <c r="D2680" s="92">
        <f t="shared" si="290"/>
        <v>0.35790622874312228</v>
      </c>
      <c r="E2680" s="93" cm="1">
        <f t="array" ref="E2680">SUM('DRE + DCF'!$S$41/TIR!S2680,'DRE + DCF'!$U$41:$AD$41/TIR!T2680:AC2680,TIR!F2680)</f>
        <v>17.74149203480782</v>
      </c>
      <c r="F2680" s="100">
        <f>'DRE + DCF'!$AE$38*'DRE + DCF'!$AE$39*(1+G2680)/(R2680-G2680)/AC2680</f>
        <v>3.9610587219353532</v>
      </c>
      <c r="G2680" s="92">
        <f>R2680*(1-'DRE + DCF'!$AE$39)</f>
        <v>0.21474373724587337</v>
      </c>
      <c r="H2680" s="94">
        <f t="shared" si="294"/>
        <v>0.35790622874312228</v>
      </c>
      <c r="I2680" s="94">
        <f t="shared" si="295"/>
        <v>0.35790622874312228</v>
      </c>
      <c r="J2680" s="94">
        <f t="shared" si="295"/>
        <v>0.35790622874312228</v>
      </c>
      <c r="K2680" s="94">
        <f t="shared" si="295"/>
        <v>0.35790622874312228</v>
      </c>
      <c r="L2680" s="94">
        <f t="shared" si="295"/>
        <v>0.35790622874312228</v>
      </c>
      <c r="M2680" s="94">
        <f t="shared" si="295"/>
        <v>0.35790622874312228</v>
      </c>
      <c r="N2680" s="94">
        <f t="shared" si="295"/>
        <v>0.35790622874312228</v>
      </c>
      <c r="O2680" s="94">
        <f t="shared" si="295"/>
        <v>0.35790622874312228</v>
      </c>
      <c r="P2680" s="94">
        <f t="shared" si="295"/>
        <v>0.35790622874312228</v>
      </c>
      <c r="Q2680" s="94">
        <f t="shared" si="295"/>
        <v>0.35790622874312228</v>
      </c>
      <c r="R2680" s="94">
        <f t="shared" si="295"/>
        <v>0.35790622874312228</v>
      </c>
      <c r="S2680" s="93">
        <f>(1+H2680)^((5-Dashboard!$F$9)*3/12)</f>
        <v>1.0794870708687649</v>
      </c>
      <c r="T2680" s="93">
        <f t="shared" si="292"/>
        <v>1.4658422173803642</v>
      </c>
      <c r="U2680" s="93">
        <f t="shared" si="292"/>
        <v>1.9904762773354265</v>
      </c>
      <c r="V2680" s="93">
        <f t="shared" si="292"/>
        <v>2.702880135159198</v>
      </c>
      <c r="W2680" s="93">
        <f t="shared" si="292"/>
        <v>3.670257771078727</v>
      </c>
      <c r="X2680" s="93">
        <f t="shared" si="292"/>
        <v>4.9838658884406524</v>
      </c>
      <c r="Y2680" s="93">
        <f t="shared" si="291"/>
        <v>6.7676225331339372</v>
      </c>
      <c r="Z2680" s="93">
        <f t="shared" si="291"/>
        <v>9.1897967915248806</v>
      </c>
      <c r="AA2680" s="93">
        <f t="shared" si="291"/>
        <v>12.478882304095196</v>
      </c>
      <c r="AB2680" s="93">
        <f t="shared" si="291"/>
        <v>16.945152008483191</v>
      </c>
      <c r="AC2680" s="95">
        <f t="shared" si="291"/>
        <v>23.009927459318355</v>
      </c>
      <c r="AE2680" s="96"/>
    </row>
    <row r="2681" spans="3:31" ht="24.75" customHeight="1" x14ac:dyDescent="0.25">
      <c r="C2681" s="91">
        <f>ABS(E2681-Dashboard!$F$13)</f>
        <v>31.776328642861326</v>
      </c>
      <c r="D2681" s="92">
        <f t="shared" si="290"/>
        <v>0.35800622874312227</v>
      </c>
      <c r="E2681" s="93" cm="1">
        <f t="array" ref="E2681">SUM('DRE + DCF'!$S$41/TIR!S2681,'DRE + DCF'!$U$41:$AD$41/TIR!T2681:AC2681,TIR!F2681)</f>
        <v>17.733671357138672</v>
      </c>
      <c r="F2681" s="100">
        <f>'DRE + DCF'!$AE$38*'DRE + DCF'!$AE$39*(1+G2681)/(R2681-G2681)/AC2681</f>
        <v>3.9571598601760845</v>
      </c>
      <c r="G2681" s="92">
        <f>R2681*(1-'DRE + DCF'!$AE$39)</f>
        <v>0.21480373724587334</v>
      </c>
      <c r="H2681" s="94">
        <f t="shared" si="294"/>
        <v>0.35800622874312227</v>
      </c>
      <c r="I2681" s="94">
        <f t="shared" si="295"/>
        <v>0.35800622874312227</v>
      </c>
      <c r="J2681" s="94">
        <f t="shared" si="295"/>
        <v>0.35800622874312227</v>
      </c>
      <c r="K2681" s="94">
        <f t="shared" si="295"/>
        <v>0.35800622874312227</v>
      </c>
      <c r="L2681" s="94">
        <f t="shared" si="295"/>
        <v>0.35800622874312227</v>
      </c>
      <c r="M2681" s="94">
        <f t="shared" si="295"/>
        <v>0.35800622874312227</v>
      </c>
      <c r="N2681" s="94">
        <f t="shared" si="295"/>
        <v>0.35800622874312227</v>
      </c>
      <c r="O2681" s="94">
        <f t="shared" si="295"/>
        <v>0.35800622874312227</v>
      </c>
      <c r="P2681" s="94">
        <f t="shared" si="295"/>
        <v>0.35800622874312227</v>
      </c>
      <c r="Q2681" s="94">
        <f t="shared" si="295"/>
        <v>0.35800622874312227</v>
      </c>
      <c r="R2681" s="94">
        <f t="shared" si="295"/>
        <v>0.35800622874312227</v>
      </c>
      <c r="S2681" s="93">
        <f>(1+H2681)^((5-Dashboard!$F$9)*3/12)</f>
        <v>1.0795069444292167</v>
      </c>
      <c r="T2681" s="93">
        <f t="shared" si="292"/>
        <v>1.4659771545063318</v>
      </c>
      <c r="U2681" s="93">
        <f t="shared" si="292"/>
        <v>1.9908061070147172</v>
      </c>
      <c r="V2681" s="93">
        <f t="shared" si="292"/>
        <v>2.7035270935458326</v>
      </c>
      <c r="W2681" s="93">
        <f t="shared" si="292"/>
        <v>3.6714066326110304</v>
      </c>
      <c r="X2681" s="93">
        <f t="shared" si="292"/>
        <v>4.9857930753345912</v>
      </c>
      <c r="Y2681" s="93">
        <f t="shared" si="291"/>
        <v>6.7707380515287019</v>
      </c>
      <c r="Z2681" s="93">
        <f t="shared" si="291"/>
        <v>9.1947044471640478</v>
      </c>
      <c r="AA2681" s="93">
        <f t="shared" si="291"/>
        <v>12.486465910700863</v>
      </c>
      <c r="AB2681" s="93">
        <f t="shared" si="291"/>
        <v>16.956698481720434</v>
      </c>
      <c r="AC2681" s="95">
        <f t="shared" si="291"/>
        <v>23.027302157095392</v>
      </c>
      <c r="AE2681" s="96"/>
    </row>
    <row r="2682" spans="3:31" ht="24.75" customHeight="1" x14ac:dyDescent="0.25">
      <c r="C2682" s="91">
        <f>ABS(E2682-Dashboard!$F$13)</f>
        <v>31.78414300904544</v>
      </c>
      <c r="D2682" s="92">
        <f t="shared" si="290"/>
        <v>0.35810622874312226</v>
      </c>
      <c r="E2682" s="93" cm="1">
        <f t="array" ref="E2682">SUM('DRE + DCF'!$S$41/TIR!S2682,'DRE + DCF'!$U$41:$AD$41/TIR!T2682:AC2682,TIR!F2682)</f>
        <v>17.725856990954558</v>
      </c>
      <c r="F2682" s="100">
        <f>'DRE + DCF'!$AE$38*'DRE + DCF'!$AE$39*(1+G2682)/(R2682-G2682)/AC2682</f>
        <v>3.9532653545807723</v>
      </c>
      <c r="G2682" s="92">
        <f>R2682*(1-'DRE + DCF'!$AE$39)</f>
        <v>0.21486373724587335</v>
      </c>
      <c r="H2682" s="94">
        <f t="shared" si="294"/>
        <v>0.35810622874312226</v>
      </c>
      <c r="I2682" s="94">
        <f t="shared" si="295"/>
        <v>0.35810622874312226</v>
      </c>
      <c r="J2682" s="94">
        <f t="shared" si="295"/>
        <v>0.35810622874312226</v>
      </c>
      <c r="K2682" s="94">
        <f t="shared" si="295"/>
        <v>0.35810622874312226</v>
      </c>
      <c r="L2682" s="94">
        <f t="shared" si="295"/>
        <v>0.35810622874312226</v>
      </c>
      <c r="M2682" s="94">
        <f t="shared" si="295"/>
        <v>0.35810622874312226</v>
      </c>
      <c r="N2682" s="94">
        <f t="shared" si="295"/>
        <v>0.35810622874312226</v>
      </c>
      <c r="O2682" s="94">
        <f t="shared" si="295"/>
        <v>0.35810622874312226</v>
      </c>
      <c r="P2682" s="94">
        <f t="shared" si="295"/>
        <v>0.35810622874312226</v>
      </c>
      <c r="Q2682" s="94">
        <f t="shared" si="295"/>
        <v>0.35810622874312226</v>
      </c>
      <c r="R2682" s="94">
        <f t="shared" si="295"/>
        <v>0.35810622874312226</v>
      </c>
      <c r="S2682" s="93">
        <f>(1+H2682)^((5-Dashboard!$F$9)*3/12)</f>
        <v>1.079526816892121</v>
      </c>
      <c r="T2682" s="93">
        <f t="shared" si="292"/>
        <v>1.4661120941164256</v>
      </c>
      <c r="U2682" s="93">
        <f t="shared" si="292"/>
        <v>1.9911359670551403</v>
      </c>
      <c r="V2682" s="93">
        <f t="shared" si="292"/>
        <v>2.7041741591320463</v>
      </c>
      <c r="W2682" s="93">
        <f t="shared" si="292"/>
        <v>3.6725557691234272</v>
      </c>
      <c r="X2682" s="93">
        <f t="shared" si="292"/>
        <v>4.9877208654530145</v>
      </c>
      <c r="Y2682" s="93">
        <f t="shared" si="291"/>
        <v>6.7738547746037758</v>
      </c>
      <c r="Z2682" s="93">
        <f t="shared" si="291"/>
        <v>9.1996143619907258</v>
      </c>
      <c r="AA2682" s="93">
        <f t="shared" si="291"/>
        <v>12.494053567054289</v>
      </c>
      <c r="AB2682" s="93">
        <f t="shared" si="291"/>
        <v>16.968251971666653</v>
      </c>
      <c r="AC2682" s="95">
        <f t="shared" si="291"/>
        <v>23.044688693603248</v>
      </c>
      <c r="AE2682" s="96"/>
    </row>
    <row r="2683" spans="3:31" ht="24.75" customHeight="1" x14ac:dyDescent="0.25">
      <c r="C2683" s="91">
        <f>ABS(E2683-Dashboard!$F$13)</f>
        <v>31.791951070530043</v>
      </c>
      <c r="D2683" s="92">
        <f t="shared" si="290"/>
        <v>0.35820622874312225</v>
      </c>
      <c r="E2683" s="93" cm="1">
        <f t="array" ref="E2683">SUM('DRE + DCF'!$S$41/TIR!S2683,'DRE + DCF'!$U$41:$AD$41/TIR!T2683:AC2683,TIR!F2683)</f>
        <v>17.718048929469955</v>
      </c>
      <c r="F2683" s="100">
        <f>'DRE + DCF'!$AE$38*'DRE + DCF'!$AE$39*(1+G2683)/(R2683-G2683)/AC2683</f>
        <v>3.9493751996376565</v>
      </c>
      <c r="G2683" s="92">
        <f>R2683*(1-'DRE + DCF'!$AE$39)</f>
        <v>0.21492373724587335</v>
      </c>
      <c r="H2683" s="94">
        <f t="shared" si="294"/>
        <v>0.35820622874312225</v>
      </c>
      <c r="I2683" s="94">
        <f t="shared" si="295"/>
        <v>0.35820622874312225</v>
      </c>
      <c r="J2683" s="94">
        <f t="shared" si="295"/>
        <v>0.35820622874312225</v>
      </c>
      <c r="K2683" s="94">
        <f t="shared" si="295"/>
        <v>0.35820622874312225</v>
      </c>
      <c r="L2683" s="94">
        <f t="shared" si="295"/>
        <v>0.35820622874312225</v>
      </c>
      <c r="M2683" s="94">
        <f t="shared" si="295"/>
        <v>0.35820622874312225</v>
      </c>
      <c r="N2683" s="94">
        <f t="shared" si="295"/>
        <v>0.35820622874312225</v>
      </c>
      <c r="O2683" s="94">
        <f t="shared" si="295"/>
        <v>0.35820622874312225</v>
      </c>
      <c r="P2683" s="94">
        <f t="shared" si="295"/>
        <v>0.35820622874312225</v>
      </c>
      <c r="Q2683" s="94">
        <f t="shared" si="295"/>
        <v>0.35820622874312225</v>
      </c>
      <c r="R2683" s="94">
        <f t="shared" si="295"/>
        <v>0.35820622874312225</v>
      </c>
      <c r="S2683" s="93">
        <f>(1+H2683)^((5-Dashboard!$F$9)*3/12)</f>
        <v>1.0795466882576199</v>
      </c>
      <c r="T2683" s="93">
        <f t="shared" si="292"/>
        <v>1.4662470362105089</v>
      </c>
      <c r="U2683" s="93">
        <f t="shared" si="292"/>
        <v>1.9914658574572555</v>
      </c>
      <c r="V2683" s="93">
        <f t="shared" si="292"/>
        <v>2.704821331927707</v>
      </c>
      <c r="W2683" s="93">
        <f t="shared" si="292"/>
        <v>3.67370518066148</v>
      </c>
      <c r="X2683" s="93">
        <f t="shared" si="292"/>
        <v>4.9896492589402994</v>
      </c>
      <c r="Y2683" s="93">
        <f t="shared" si="291"/>
        <v>6.7769727027362183</v>
      </c>
      <c r="Z2683" s="93">
        <f t="shared" si="291"/>
        <v>9.2045265368784435</v>
      </c>
      <c r="AA2683" s="93">
        <f t="shared" si="291"/>
        <v>12.501645275019662</v>
      </c>
      <c r="AB2683" s="93">
        <f t="shared" si="291"/>
        <v>16.979812482068727</v>
      </c>
      <c r="AC2683" s="95">
        <f t="shared" si="291"/>
        <v>23.062087076035962</v>
      </c>
      <c r="AE2683" s="96"/>
    </row>
    <row r="2684" spans="3:31" ht="24.75" customHeight="1" x14ac:dyDescent="0.25">
      <c r="C2684" s="91">
        <f>ABS(E2684-Dashboard!$F$13)</f>
        <v>31.799752834091773</v>
      </c>
      <c r="D2684" s="92">
        <f t="shared" si="290"/>
        <v>0.35830622874312223</v>
      </c>
      <c r="E2684" s="93" cm="1">
        <f t="array" ref="E2684">SUM('DRE + DCF'!$S$41/TIR!S2684,'DRE + DCF'!$U$41:$AD$41/TIR!T2684:AC2684,TIR!F2684)</f>
        <v>17.710247165908225</v>
      </c>
      <c r="F2684" s="100">
        <f>'DRE + DCF'!$AE$38*'DRE + DCF'!$AE$39*(1+G2684)/(R2684-G2684)/AC2684</f>
        <v>3.9454893898428574</v>
      </c>
      <c r="G2684" s="92">
        <f>R2684*(1-'DRE + DCF'!$AE$39)</f>
        <v>0.21498373724587333</v>
      </c>
      <c r="H2684" s="94">
        <f t="shared" si="294"/>
        <v>0.35830622874312223</v>
      </c>
      <c r="I2684" s="94">
        <f t="shared" si="295"/>
        <v>0.35830622874312223</v>
      </c>
      <c r="J2684" s="94">
        <f t="shared" si="295"/>
        <v>0.35830622874312223</v>
      </c>
      <c r="K2684" s="94">
        <f t="shared" si="295"/>
        <v>0.35830622874312223</v>
      </c>
      <c r="L2684" s="94">
        <f t="shared" si="295"/>
        <v>0.35830622874312223</v>
      </c>
      <c r="M2684" s="94">
        <f t="shared" si="295"/>
        <v>0.35830622874312223</v>
      </c>
      <c r="N2684" s="94">
        <f t="shared" si="295"/>
        <v>0.35830622874312223</v>
      </c>
      <c r="O2684" s="94">
        <f t="shared" si="295"/>
        <v>0.35830622874312223</v>
      </c>
      <c r="P2684" s="94">
        <f t="shared" si="295"/>
        <v>0.35830622874312223</v>
      </c>
      <c r="Q2684" s="94">
        <f t="shared" si="295"/>
        <v>0.35830622874312223</v>
      </c>
      <c r="R2684" s="94">
        <f t="shared" si="295"/>
        <v>0.35830622874312223</v>
      </c>
      <c r="S2684" s="93">
        <f>(1+H2684)^((5-Dashboard!$F$9)*3/12)</f>
        <v>1.0795665585258543</v>
      </c>
      <c r="T2684" s="93">
        <f t="shared" si="292"/>
        <v>1.4663819807884442</v>
      </c>
      <c r="U2684" s="93">
        <f t="shared" si="292"/>
        <v>1.9917957782216211</v>
      </c>
      <c r="V2684" s="93">
        <f t="shared" si="292"/>
        <v>2.7054686119426825</v>
      </c>
      <c r="W2684" s="93">
        <f t="shared" si="292"/>
        <v>3.6748548672707546</v>
      </c>
      <c r="X2684" s="93">
        <f t="shared" si="292"/>
        <v>4.9915782559408459</v>
      </c>
      <c r="Y2684" s="93">
        <f t="shared" si="291"/>
        <v>6.7800918363031819</v>
      </c>
      <c r="Z2684" s="93">
        <f t="shared" si="291"/>
        <v>9.2094409727010049</v>
      </c>
      <c r="AA2684" s="93">
        <f t="shared" si="291"/>
        <v>12.509241036461892</v>
      </c>
      <c r="AB2684" s="93">
        <f t="shared" si="291"/>
        <v>16.991380016675258</v>
      </c>
      <c r="AC2684" s="95">
        <f t="shared" si="291"/>
        <v>23.079497311591417</v>
      </c>
      <c r="AE2684" s="96"/>
    </row>
    <row r="2685" spans="3:31" ht="24.75" customHeight="1" x14ac:dyDescent="0.25">
      <c r="C2685" s="91">
        <f>ABS(E2685-Dashboard!$F$13)</f>
        <v>31.807548306498422</v>
      </c>
      <c r="D2685" s="92">
        <f t="shared" si="290"/>
        <v>0.35840622874312222</v>
      </c>
      <c r="E2685" s="93" cm="1">
        <f t="array" ref="E2685">SUM('DRE + DCF'!$S$41/TIR!S2685,'DRE + DCF'!$U$41:$AD$41/TIR!T2685:AC2685,TIR!F2685)</f>
        <v>17.702451693501576</v>
      </c>
      <c r="F2685" s="100">
        <f>'DRE + DCF'!$AE$38*'DRE + DCF'!$AE$39*(1+G2685)/(R2685-G2685)/AC2685</f>
        <v>3.9416079197003726</v>
      </c>
      <c r="G2685" s="92">
        <f>R2685*(1-'DRE + DCF'!$AE$39)</f>
        <v>0.21504373724587333</v>
      </c>
      <c r="H2685" s="94">
        <f t="shared" si="294"/>
        <v>0.35840622874312222</v>
      </c>
      <c r="I2685" s="94">
        <f t="shared" si="295"/>
        <v>0.35840622874312222</v>
      </c>
      <c r="J2685" s="94">
        <f t="shared" si="295"/>
        <v>0.35840622874312222</v>
      </c>
      <c r="K2685" s="94">
        <f t="shared" si="295"/>
        <v>0.35840622874312222</v>
      </c>
      <c r="L2685" s="94">
        <f t="shared" si="295"/>
        <v>0.35840622874312222</v>
      </c>
      <c r="M2685" s="94">
        <f t="shared" si="295"/>
        <v>0.35840622874312222</v>
      </c>
      <c r="N2685" s="94">
        <f t="shared" si="295"/>
        <v>0.35840622874312222</v>
      </c>
      <c r="O2685" s="94">
        <f t="shared" si="295"/>
        <v>0.35840622874312222</v>
      </c>
      <c r="P2685" s="94">
        <f t="shared" si="295"/>
        <v>0.35840622874312222</v>
      </c>
      <c r="Q2685" s="94">
        <f t="shared" si="295"/>
        <v>0.35840622874312222</v>
      </c>
      <c r="R2685" s="94">
        <f t="shared" si="295"/>
        <v>0.35840622874312222</v>
      </c>
      <c r="S2685" s="93">
        <f>(1+H2685)^((5-Dashboard!$F$9)*3/12)</f>
        <v>1.0795864276969658</v>
      </c>
      <c r="T2685" s="93">
        <f t="shared" si="292"/>
        <v>1.4665169278500947</v>
      </c>
      <c r="U2685" s="93">
        <f t="shared" si="292"/>
        <v>1.9921257293487966</v>
      </c>
      <c r="V2685" s="93">
        <f t="shared" si="292"/>
        <v>2.7061159991868404</v>
      </c>
      <c r="W2685" s="93">
        <f t="shared" si="292"/>
        <v>3.6760048289968221</v>
      </c>
      <c r="X2685" s="93">
        <f t="shared" si="292"/>
        <v>4.9935078565990789</v>
      </c>
      <c r="Y2685" s="93">
        <f t="shared" si="291"/>
        <v>6.7832121756819062</v>
      </c>
      <c r="Z2685" s="93">
        <f t="shared" si="291"/>
        <v>9.2143576703324879</v>
      </c>
      <c r="AA2685" s="93">
        <f t="shared" si="291"/>
        <v>12.516840853246617</v>
      </c>
      <c r="AB2685" s="93">
        <f t="shared" si="291"/>
        <v>17.002954579236579</v>
      </c>
      <c r="AC2685" s="95">
        <f t="shared" si="291"/>
        <v>23.096919407471361</v>
      </c>
      <c r="AE2685" s="96"/>
    </row>
    <row r="2686" spans="3:31" ht="24.75" customHeight="1" x14ac:dyDescent="0.25">
      <c r="C2686" s="91">
        <f>ABS(E2686-Dashboard!$F$13)</f>
        <v>31.815337494508917</v>
      </c>
      <c r="D2686" s="92">
        <f t="shared" si="290"/>
        <v>0.35850622874312221</v>
      </c>
      <c r="E2686" s="93" cm="1">
        <f t="array" ref="E2686">SUM('DRE + DCF'!$S$41/TIR!S2686,'DRE + DCF'!$U$41:$AD$41/TIR!T2686:AC2686,TIR!F2686)</f>
        <v>17.694662505491081</v>
      </c>
      <c r="F2686" s="100">
        <f>'DRE + DCF'!$AE$38*'DRE + DCF'!$AE$39*(1+G2686)/(R2686-G2686)/AC2686</f>
        <v>3.9377307837220634</v>
      </c>
      <c r="G2686" s="92">
        <f>R2686*(1-'DRE + DCF'!$AE$39)</f>
        <v>0.21510373724587331</v>
      </c>
      <c r="H2686" s="94">
        <f t="shared" si="294"/>
        <v>0.35850622874312221</v>
      </c>
      <c r="I2686" s="94">
        <f t="shared" si="295"/>
        <v>0.35850622874312221</v>
      </c>
      <c r="J2686" s="94">
        <f t="shared" si="295"/>
        <v>0.35850622874312221</v>
      </c>
      <c r="K2686" s="94">
        <f t="shared" si="295"/>
        <v>0.35850622874312221</v>
      </c>
      <c r="L2686" s="94">
        <f t="shared" si="295"/>
        <v>0.35850622874312221</v>
      </c>
      <c r="M2686" s="94">
        <f t="shared" si="295"/>
        <v>0.35850622874312221</v>
      </c>
      <c r="N2686" s="94">
        <f t="shared" si="295"/>
        <v>0.35850622874312221</v>
      </c>
      <c r="O2686" s="94">
        <f t="shared" si="295"/>
        <v>0.35850622874312221</v>
      </c>
      <c r="P2686" s="94">
        <f t="shared" si="295"/>
        <v>0.35850622874312221</v>
      </c>
      <c r="Q2686" s="94">
        <f t="shared" si="295"/>
        <v>0.35850622874312221</v>
      </c>
      <c r="R2686" s="94">
        <f t="shared" si="295"/>
        <v>0.35850622874312221</v>
      </c>
      <c r="S2686" s="93">
        <f>(1+H2686)^((5-Dashboard!$F$9)*3/12)</f>
        <v>1.0796062957710957</v>
      </c>
      <c r="T2686" s="93">
        <f t="shared" si="292"/>
        <v>1.466651877395323</v>
      </c>
      <c r="U2686" s="93">
        <f t="shared" si="292"/>
        <v>1.9924557108393404</v>
      </c>
      <c r="V2686" s="93">
        <f t="shared" si="292"/>
        <v>2.7067634936700489</v>
      </c>
      <c r="W2686" s="93">
        <f t="shared" si="292"/>
        <v>3.6771550658852559</v>
      </c>
      <c r="X2686" s="93">
        <f t="shared" si="292"/>
        <v>4.9954380610594464</v>
      </c>
      <c r="Y2686" s="93">
        <f t="shared" si="291"/>
        <v>6.786333721249723</v>
      </c>
      <c r="Z2686" s="93">
        <f t="shared" si="291"/>
        <v>9.21927663064724</v>
      </c>
      <c r="AA2686" s="93">
        <f t="shared" si="291"/>
        <v>12.52444472724018</v>
      </c>
      <c r="AB2686" s="93">
        <f t="shared" si="291"/>
        <v>17.014536173504737</v>
      </c>
      <c r="AC2686" s="95">
        <f t="shared" si="291"/>
        <v>23.114353370881354</v>
      </c>
      <c r="AE2686" s="96"/>
    </row>
    <row r="2687" spans="3:31" ht="24.75" customHeight="1" x14ac:dyDescent="0.25">
      <c r="C2687" s="91">
        <f>ABS(E2687-Dashboard!$F$13)</f>
        <v>31.82312040487335</v>
      </c>
      <c r="D2687" s="92">
        <f t="shared" si="290"/>
        <v>0.3586062287431222</v>
      </c>
      <c r="E2687" s="93" cm="1">
        <f t="array" ref="E2687">SUM('DRE + DCF'!$S$41/TIR!S2687,'DRE + DCF'!$U$41:$AD$41/TIR!T2687:AC2687,TIR!F2687)</f>
        <v>17.686879595126648</v>
      </c>
      <c r="F2687" s="100">
        <f>'DRE + DCF'!$AE$38*'DRE + DCF'!$AE$39*(1+G2687)/(R2687-G2687)/AC2687</f>
        <v>3.9338579764276362</v>
      </c>
      <c r="G2687" s="92">
        <f>R2687*(1-'DRE + DCF'!$AE$39)</f>
        <v>0.21516373724587332</v>
      </c>
      <c r="H2687" s="94">
        <f t="shared" si="294"/>
        <v>0.3586062287431222</v>
      </c>
      <c r="I2687" s="94">
        <f t="shared" si="295"/>
        <v>0.3586062287431222</v>
      </c>
      <c r="J2687" s="94">
        <f t="shared" si="295"/>
        <v>0.3586062287431222</v>
      </c>
      <c r="K2687" s="94">
        <f t="shared" si="295"/>
        <v>0.3586062287431222</v>
      </c>
      <c r="L2687" s="94">
        <f t="shared" si="295"/>
        <v>0.3586062287431222</v>
      </c>
      <c r="M2687" s="94">
        <f t="shared" si="295"/>
        <v>0.3586062287431222</v>
      </c>
      <c r="N2687" s="94">
        <f t="shared" si="295"/>
        <v>0.3586062287431222</v>
      </c>
      <c r="O2687" s="94">
        <f t="shared" si="295"/>
        <v>0.3586062287431222</v>
      </c>
      <c r="P2687" s="94">
        <f t="shared" si="295"/>
        <v>0.3586062287431222</v>
      </c>
      <c r="Q2687" s="94">
        <f t="shared" si="295"/>
        <v>0.3586062287431222</v>
      </c>
      <c r="R2687" s="94">
        <f t="shared" si="295"/>
        <v>0.3586062287431222</v>
      </c>
      <c r="S2687" s="93">
        <f>(1+H2687)^((5-Dashboard!$F$9)*3/12)</f>
        <v>1.079626162748385</v>
      </c>
      <c r="T2687" s="93">
        <f t="shared" si="292"/>
        <v>1.4667868294239916</v>
      </c>
      <c r="U2687" s="93">
        <f t="shared" si="292"/>
        <v>1.9927857226938106</v>
      </c>
      <c r="V2687" s="93">
        <f t="shared" si="292"/>
        <v>2.7074110954021755</v>
      </c>
      <c r="W2687" s="93">
        <f t="shared" si="292"/>
        <v>3.6783055779816349</v>
      </c>
      <c r="X2687" s="93">
        <f t="shared" si="292"/>
        <v>4.9973688694664196</v>
      </c>
      <c r="Y2687" s="93">
        <f t="shared" si="291"/>
        <v>6.7894564733840523</v>
      </c>
      <c r="Z2687" s="93">
        <f t="shared" si="291"/>
        <v>9.2241978545198862</v>
      </c>
      <c r="AA2687" s="93">
        <f t="shared" si="291"/>
        <v>12.532052660309661</v>
      </c>
      <c r="AB2687" s="93">
        <f t="shared" si="291"/>
        <v>17.026124803233522</v>
      </c>
      <c r="AC2687" s="95">
        <f t="shared" si="291"/>
        <v>23.131799209030827</v>
      </c>
      <c r="AE2687" s="96"/>
    </row>
    <row r="2688" spans="3:31" ht="24.75" customHeight="1" x14ac:dyDescent="0.25">
      <c r="C2688" s="91">
        <f>ABS(E2688-Dashboard!$F$13)</f>
        <v>31.830897044333003</v>
      </c>
      <c r="D2688" s="92">
        <f t="shared" si="290"/>
        <v>0.35870622874312219</v>
      </c>
      <c r="E2688" s="93" cm="1">
        <f t="array" ref="E2688">SUM('DRE + DCF'!$S$41/TIR!S2688,'DRE + DCF'!$U$41:$AD$41/TIR!T2688:AC2688,TIR!F2688)</f>
        <v>17.679102955666995</v>
      </c>
      <c r="F2688" s="100">
        <f>'DRE + DCF'!$AE$38*'DRE + DCF'!$AE$39*(1+G2688)/(R2688-G2688)/AC2688</f>
        <v>3.9299894923446361</v>
      </c>
      <c r="G2688" s="92">
        <f>R2688*(1-'DRE + DCF'!$AE$39)</f>
        <v>0.21522373724587332</v>
      </c>
      <c r="H2688" s="94">
        <f t="shared" si="294"/>
        <v>0.35870622874312219</v>
      </c>
      <c r="I2688" s="94">
        <f t="shared" si="295"/>
        <v>0.35870622874312219</v>
      </c>
      <c r="J2688" s="94">
        <f t="shared" si="295"/>
        <v>0.35870622874312219</v>
      </c>
      <c r="K2688" s="94">
        <f t="shared" si="295"/>
        <v>0.35870622874312219</v>
      </c>
      <c r="L2688" s="94">
        <f t="shared" si="295"/>
        <v>0.35870622874312219</v>
      </c>
      <c r="M2688" s="94">
        <f t="shared" si="295"/>
        <v>0.35870622874312219</v>
      </c>
      <c r="N2688" s="94">
        <f t="shared" si="295"/>
        <v>0.35870622874312219</v>
      </c>
      <c r="O2688" s="94">
        <f t="shared" si="295"/>
        <v>0.35870622874312219</v>
      </c>
      <c r="P2688" s="94">
        <f t="shared" si="295"/>
        <v>0.35870622874312219</v>
      </c>
      <c r="Q2688" s="94">
        <f t="shared" si="295"/>
        <v>0.35870622874312219</v>
      </c>
      <c r="R2688" s="94">
        <f t="shared" si="295"/>
        <v>0.35870622874312219</v>
      </c>
      <c r="S2688" s="93">
        <f>(1+H2688)^((5-Dashboard!$F$9)*3/12)</f>
        <v>1.0796460286289755</v>
      </c>
      <c r="T2688" s="93">
        <f t="shared" si="292"/>
        <v>1.4669217839359643</v>
      </c>
      <c r="U2688" s="93">
        <f t="shared" si="292"/>
        <v>1.9931157649127671</v>
      </c>
      <c r="V2688" s="93">
        <f t="shared" si="292"/>
        <v>2.7080588043930889</v>
      </c>
      <c r="W2688" s="93">
        <f t="shared" si="292"/>
        <v>3.6794563653315424</v>
      </c>
      <c r="X2688" s="93">
        <f t="shared" si="292"/>
        <v>4.9993002819644961</v>
      </c>
      <c r="Y2688" s="93">
        <f t="shared" si="291"/>
        <v>6.7925804324624082</v>
      </c>
      <c r="Z2688" s="93">
        <f t="shared" si="291"/>
        <v>9.2291213428253247</v>
      </c>
      <c r="AA2688" s="93">
        <f t="shared" si="291"/>
        <v>12.539664654322857</v>
      </c>
      <c r="AB2688" s="93">
        <f t="shared" si="291"/>
        <v>17.037720472178435</v>
      </c>
      <c r="AC2688" s="95">
        <f t="shared" si="291"/>
        <v>23.149256929133049</v>
      </c>
      <c r="AE2688" s="96"/>
    </row>
    <row r="2689" spans="3:31" ht="24.75" customHeight="1" x14ac:dyDescent="0.25">
      <c r="C2689" s="91">
        <f>ABS(E2689-Dashboard!$F$13)</f>
        <v>31.838667419620343</v>
      </c>
      <c r="D2689" s="92">
        <f t="shared" si="290"/>
        <v>0.35880622874312218</v>
      </c>
      <c r="E2689" s="93" cm="1">
        <f t="array" ref="E2689">SUM('DRE + DCF'!$S$41/TIR!S2689,'DRE + DCF'!$U$41:$AD$41/TIR!T2689:AC2689,TIR!F2689)</f>
        <v>17.671332580379655</v>
      </c>
      <c r="F2689" s="100">
        <f>'DRE + DCF'!$AE$38*'DRE + DCF'!$AE$39*(1+G2689)/(R2689-G2689)/AC2689</f>
        <v>3.9261253260084268</v>
      </c>
      <c r="G2689" s="92">
        <f>R2689*(1-'DRE + DCF'!$AE$39)</f>
        <v>0.2152837372458733</v>
      </c>
      <c r="H2689" s="94">
        <f t="shared" si="294"/>
        <v>0.35880622874312218</v>
      </c>
      <c r="I2689" s="94">
        <f t="shared" si="295"/>
        <v>0.35880622874312218</v>
      </c>
      <c r="J2689" s="94">
        <f t="shared" si="295"/>
        <v>0.35880622874312218</v>
      </c>
      <c r="K2689" s="94">
        <f t="shared" si="295"/>
        <v>0.35880622874312218</v>
      </c>
      <c r="L2689" s="94">
        <f t="shared" si="295"/>
        <v>0.35880622874312218</v>
      </c>
      <c r="M2689" s="94">
        <f t="shared" si="295"/>
        <v>0.35880622874312218</v>
      </c>
      <c r="N2689" s="94">
        <f t="shared" si="295"/>
        <v>0.35880622874312218</v>
      </c>
      <c r="O2689" s="94">
        <f t="shared" si="295"/>
        <v>0.35880622874312218</v>
      </c>
      <c r="P2689" s="94">
        <f t="shared" si="295"/>
        <v>0.35880622874312218</v>
      </c>
      <c r="Q2689" s="94">
        <f t="shared" si="295"/>
        <v>0.35880622874312218</v>
      </c>
      <c r="R2689" s="94">
        <f t="shared" si="295"/>
        <v>0.35880622874312218</v>
      </c>
      <c r="S2689" s="93">
        <f>(1+H2689)^((5-Dashboard!$F$9)*3/12)</f>
        <v>1.0796658934130081</v>
      </c>
      <c r="T2689" s="93">
        <f t="shared" si="292"/>
        <v>1.4670567409311033</v>
      </c>
      <c r="U2689" s="93">
        <f t="shared" si="292"/>
        <v>1.9934458374967681</v>
      </c>
      <c r="V2689" s="93">
        <f t="shared" si="292"/>
        <v>2.708706620652658</v>
      </c>
      <c r="W2689" s="93">
        <f t="shared" si="292"/>
        <v>3.6806074279805649</v>
      </c>
      <c r="X2689" s="93">
        <f t="shared" si="292"/>
        <v>5.0012322986981941</v>
      </c>
      <c r="Y2689" s="93">
        <f t="shared" si="291"/>
        <v>6.7957055988623889</v>
      </c>
      <c r="Z2689" s="93">
        <f t="shared" si="291"/>
        <v>9.234047096438724</v>
      </c>
      <c r="AA2689" s="93">
        <f t="shared" si="291"/>
        <v>12.54728071114828</v>
      </c>
      <c r="AB2689" s="93">
        <f t="shared" si="291"/>
        <v>17.049323184096714</v>
      </c>
      <c r="AC2689" s="95">
        <f t="shared" si="291"/>
        <v>23.166726538405136</v>
      </c>
      <c r="AE2689" s="96"/>
    </row>
    <row r="2690" spans="3:31" ht="24.75" customHeight="1" x14ac:dyDescent="0.25">
      <c r="C2690" s="91">
        <f>ABS(E2690-Dashboard!$F$13)</f>
        <v>31.846431537459051</v>
      </c>
      <c r="D2690" s="92">
        <f t="shared" si="290"/>
        <v>0.35890622874312217</v>
      </c>
      <c r="E2690" s="93" cm="1">
        <f t="array" ref="E2690">SUM('DRE + DCF'!$S$41/TIR!S2690,'DRE + DCF'!$U$41:$AD$41/TIR!T2690:AC2690,TIR!F2690)</f>
        <v>17.663568462540947</v>
      </c>
      <c r="F2690" s="100">
        <f>'DRE + DCF'!$AE$38*'DRE + DCF'!$AE$39*(1+G2690)/(R2690-G2690)/AC2690</f>
        <v>3.9222654719621857</v>
      </c>
      <c r="G2690" s="92">
        <f>R2690*(1-'DRE + DCF'!$AE$39)</f>
        <v>0.2153437372458733</v>
      </c>
      <c r="H2690" s="94">
        <f t="shared" si="294"/>
        <v>0.35890622874312217</v>
      </c>
      <c r="I2690" s="94">
        <f t="shared" si="295"/>
        <v>0.35890622874312217</v>
      </c>
      <c r="J2690" s="94">
        <f t="shared" si="295"/>
        <v>0.35890622874312217</v>
      </c>
      <c r="K2690" s="94">
        <f t="shared" si="295"/>
        <v>0.35890622874312217</v>
      </c>
      <c r="L2690" s="94">
        <f t="shared" si="295"/>
        <v>0.35890622874312217</v>
      </c>
      <c r="M2690" s="94">
        <f t="shared" si="295"/>
        <v>0.35890622874312217</v>
      </c>
      <c r="N2690" s="94">
        <f t="shared" si="295"/>
        <v>0.35890622874312217</v>
      </c>
      <c r="O2690" s="94">
        <f t="shared" si="295"/>
        <v>0.35890622874312217</v>
      </c>
      <c r="P2690" s="94">
        <f t="shared" si="295"/>
        <v>0.35890622874312217</v>
      </c>
      <c r="Q2690" s="94">
        <f t="shared" si="295"/>
        <v>0.35890622874312217</v>
      </c>
      <c r="R2690" s="94">
        <f t="shared" si="295"/>
        <v>0.35890622874312217</v>
      </c>
      <c r="S2690" s="93">
        <f>(1+H2690)^((5-Dashboard!$F$9)*3/12)</f>
        <v>1.0796857571006242</v>
      </c>
      <c r="T2690" s="93">
        <f t="shared" si="292"/>
        <v>1.4671917004092718</v>
      </c>
      <c r="U2690" s="93">
        <f t="shared" si="292"/>
        <v>1.9937759404463724</v>
      </c>
      <c r="V2690" s="93">
        <f t="shared" si="292"/>
        <v>2.7093545441907518</v>
      </c>
      <c r="W2690" s="93">
        <f t="shared" si="292"/>
        <v>3.6817587659742954</v>
      </c>
      <c r="X2690" s="93">
        <f t="shared" si="292"/>
        <v>5.0031649198120611</v>
      </c>
      <c r="Y2690" s="93">
        <f t="shared" ref="Y2690:AC2740" si="296">(X2690)*(1+N2690)</f>
        <v>6.7988319729616933</v>
      </c>
      <c r="Z2690" s="93">
        <f t="shared" si="296"/>
        <v>9.2389751162355349</v>
      </c>
      <c r="AA2690" s="93">
        <f t="shared" si="296"/>
        <v>12.55490083265518</v>
      </c>
      <c r="AB2690" s="93">
        <f t="shared" si="296"/>
        <v>17.060932942747336</v>
      </c>
      <c r="AC2690" s="95">
        <f t="shared" si="296"/>
        <v>23.184208044068079</v>
      </c>
      <c r="AE2690" s="96"/>
    </row>
    <row r="2691" spans="3:31" ht="24.75" customHeight="1" x14ac:dyDescent="0.25">
      <c r="C2691" s="91">
        <f>ABS(E2691-Dashboard!$F$13)</f>
        <v>31.854189404564</v>
      </c>
      <c r="D2691" s="92">
        <f t="shared" si="290"/>
        <v>0.35900622874312216</v>
      </c>
      <c r="E2691" s="93" cm="1">
        <f t="array" ref="E2691">SUM('DRE + DCF'!$S$41/TIR!S2691,'DRE + DCF'!$U$41:$AD$41/TIR!T2691:AC2691,TIR!F2691)</f>
        <v>17.655810595435998</v>
      </c>
      <c r="F2691" s="100">
        <f>'DRE + DCF'!$AE$38*'DRE + DCF'!$AE$39*(1+G2691)/(R2691-G2691)/AC2691</f>
        <v>3.9184099247568911</v>
      </c>
      <c r="G2691" s="92">
        <f>R2691*(1-'DRE + DCF'!$AE$39)</f>
        <v>0.21540373724587328</v>
      </c>
      <c r="H2691" s="94">
        <f t="shared" si="294"/>
        <v>0.35900622874312216</v>
      </c>
      <c r="I2691" s="94">
        <f t="shared" si="295"/>
        <v>0.35900622874312216</v>
      </c>
      <c r="J2691" s="94">
        <f t="shared" si="295"/>
        <v>0.35900622874312216</v>
      </c>
      <c r="K2691" s="94">
        <f t="shared" si="295"/>
        <v>0.35900622874312216</v>
      </c>
      <c r="L2691" s="94">
        <f t="shared" si="295"/>
        <v>0.35900622874312216</v>
      </c>
      <c r="M2691" s="94">
        <f t="shared" si="295"/>
        <v>0.35900622874312216</v>
      </c>
      <c r="N2691" s="94">
        <f t="shared" si="295"/>
        <v>0.35900622874312216</v>
      </c>
      <c r="O2691" s="94">
        <f t="shared" si="295"/>
        <v>0.35900622874312216</v>
      </c>
      <c r="P2691" s="94">
        <f t="shared" si="295"/>
        <v>0.35900622874312216</v>
      </c>
      <c r="Q2691" s="94">
        <f t="shared" si="295"/>
        <v>0.35900622874312216</v>
      </c>
      <c r="R2691" s="94">
        <f t="shared" si="295"/>
        <v>0.35900622874312216</v>
      </c>
      <c r="S2691" s="93">
        <f>(1+H2691)^((5-Dashboard!$F$9)*3/12)</f>
        <v>1.0797056196919648</v>
      </c>
      <c r="T2691" s="93">
        <f t="shared" ref="T2691:X2741" si="297">(S2691)*(1+I2691)</f>
        <v>1.4673266623703327</v>
      </c>
      <c r="U2691" s="93">
        <f t="shared" si="297"/>
        <v>1.9941060737621383</v>
      </c>
      <c r="V2691" s="93">
        <f t="shared" si="297"/>
        <v>2.7100025750172376</v>
      </c>
      <c r="W2691" s="93">
        <f t="shared" si="297"/>
        <v>3.6829103793583262</v>
      </c>
      <c r="X2691" s="93">
        <f t="shared" si="297"/>
        <v>5.0050981454506607</v>
      </c>
      <c r="Y2691" s="93">
        <f t="shared" si="296"/>
        <v>6.8019595551380974</v>
      </c>
      <c r="Z2691" s="93">
        <f t="shared" si="296"/>
        <v>9.2439054030914711</v>
      </c>
      <c r="AA2691" s="93">
        <f t="shared" si="296"/>
        <v>12.56252502071351</v>
      </c>
      <c r="AB2691" s="93">
        <f t="shared" si="296"/>
        <v>17.072549751890978</v>
      </c>
      <c r="AC2691" s="95">
        <f t="shared" si="296"/>
        <v>23.201701453346683</v>
      </c>
      <c r="AE2691" s="96"/>
    </row>
    <row r="2692" spans="3:31" ht="24.75" customHeight="1" x14ac:dyDescent="0.25">
      <c r="C2692" s="91">
        <f>ABS(E2692-Dashboard!$F$13)</f>
        <v>31.861941027641326</v>
      </c>
      <c r="D2692" s="92">
        <f t="shared" si="290"/>
        <v>0.35910622874312215</v>
      </c>
      <c r="E2692" s="93" cm="1">
        <f t="array" ref="E2692">SUM('DRE + DCF'!$S$41/TIR!S2692,'DRE + DCF'!$U$41:$AD$41/TIR!T2692:AC2692,TIR!F2692)</f>
        <v>17.648058972358672</v>
      </c>
      <c r="F2692" s="100">
        <f>'DRE + DCF'!$AE$38*'DRE + DCF'!$AE$39*(1+G2692)/(R2692-G2692)/AC2692</f>
        <v>3.9145586789513009</v>
      </c>
      <c r="G2692" s="92">
        <f>R2692*(1-'DRE + DCF'!$AE$39)</f>
        <v>0.21546373724587328</v>
      </c>
      <c r="H2692" s="94">
        <f t="shared" si="294"/>
        <v>0.35910622874312215</v>
      </c>
      <c r="I2692" s="94">
        <f t="shared" si="295"/>
        <v>0.35910622874312215</v>
      </c>
      <c r="J2692" s="94">
        <f t="shared" si="295"/>
        <v>0.35910622874312215</v>
      </c>
      <c r="K2692" s="94">
        <f t="shared" si="295"/>
        <v>0.35910622874312215</v>
      </c>
      <c r="L2692" s="94">
        <f t="shared" si="295"/>
        <v>0.35910622874312215</v>
      </c>
      <c r="M2692" s="94">
        <f t="shared" si="295"/>
        <v>0.35910622874312215</v>
      </c>
      <c r="N2692" s="94">
        <f t="shared" si="295"/>
        <v>0.35910622874312215</v>
      </c>
      <c r="O2692" s="94">
        <f t="shared" si="295"/>
        <v>0.35910622874312215</v>
      </c>
      <c r="P2692" s="94">
        <f t="shared" si="295"/>
        <v>0.35910622874312215</v>
      </c>
      <c r="Q2692" s="94">
        <f t="shared" si="295"/>
        <v>0.35910622874312215</v>
      </c>
      <c r="R2692" s="94">
        <f t="shared" si="295"/>
        <v>0.35910622874312215</v>
      </c>
      <c r="S2692" s="93">
        <f>(1+H2692)^((5-Dashboard!$F$9)*3/12)</f>
        <v>1.079725481187171</v>
      </c>
      <c r="T2692" s="93">
        <f t="shared" si="297"/>
        <v>1.4674616268141489</v>
      </c>
      <c r="U2692" s="93">
        <f t="shared" si="297"/>
        <v>1.9944362374446249</v>
      </c>
      <c r="V2692" s="93">
        <f t="shared" si="297"/>
        <v>2.7106507131419861</v>
      </c>
      <c r="W2692" s="93">
        <f t="shared" si="297"/>
        <v>3.6840622681782595</v>
      </c>
      <c r="X2692" s="93">
        <f t="shared" si="297"/>
        <v>5.0070319757585873</v>
      </c>
      <c r="Y2692" s="93">
        <f t="shared" si="296"/>
        <v>6.8050883457694775</v>
      </c>
      <c r="Z2692" s="93">
        <f t="shared" si="296"/>
        <v>9.248837957882527</v>
      </c>
      <c r="AA2692" s="93">
        <f t="shared" si="296"/>
        <v>12.57015327719396</v>
      </c>
      <c r="AB2692" s="93">
        <f t="shared" si="296"/>
        <v>17.08417361529008</v>
      </c>
      <c r="AC2692" s="95">
        <f t="shared" si="296"/>
        <v>23.219206773469651</v>
      </c>
      <c r="AE2692" s="96"/>
    </row>
    <row r="2693" spans="3:31" ht="24.75" customHeight="1" x14ac:dyDescent="0.25">
      <c r="C2693" s="91">
        <f>ABS(E2693-Dashboard!$F$13)</f>
        <v>31.869686413388393</v>
      </c>
      <c r="D2693" s="92">
        <f t="shared" si="290"/>
        <v>0.35920622874312214</v>
      </c>
      <c r="E2693" s="93" cm="1">
        <f t="array" ref="E2693">SUM('DRE + DCF'!$S$41/TIR!S2693,'DRE + DCF'!$U$41:$AD$41/TIR!T2693:AC2693,TIR!F2693)</f>
        <v>17.640313586611605</v>
      </c>
      <c r="F2693" s="100">
        <f>'DRE + DCF'!$AE$38*'DRE + DCF'!$AE$39*(1+G2693)/(R2693-G2693)/AC2693</f>
        <v>3.9107117291119486</v>
      </c>
      <c r="G2693" s="92">
        <f>R2693*(1-'DRE + DCF'!$AE$39)</f>
        <v>0.21552373724587329</v>
      </c>
      <c r="H2693" s="94">
        <f t="shared" si="294"/>
        <v>0.35920622874312214</v>
      </c>
      <c r="I2693" s="94">
        <f t="shared" si="295"/>
        <v>0.35920622874312214</v>
      </c>
      <c r="J2693" s="94">
        <f t="shared" si="295"/>
        <v>0.35920622874312214</v>
      </c>
      <c r="K2693" s="94">
        <f t="shared" si="295"/>
        <v>0.35920622874312214</v>
      </c>
      <c r="L2693" s="94">
        <f t="shared" si="295"/>
        <v>0.35920622874312214</v>
      </c>
      <c r="M2693" s="94">
        <f t="shared" si="295"/>
        <v>0.35920622874312214</v>
      </c>
      <c r="N2693" s="94">
        <f t="shared" si="295"/>
        <v>0.35920622874312214</v>
      </c>
      <c r="O2693" s="94">
        <f t="shared" si="295"/>
        <v>0.35920622874312214</v>
      </c>
      <c r="P2693" s="94">
        <f t="shared" si="295"/>
        <v>0.35920622874312214</v>
      </c>
      <c r="Q2693" s="94">
        <f t="shared" si="295"/>
        <v>0.35920622874312214</v>
      </c>
      <c r="R2693" s="94">
        <f t="shared" si="295"/>
        <v>0.35920622874312214</v>
      </c>
      <c r="S2693" s="93">
        <f>(1+H2693)^((5-Dashboard!$F$9)*3/12)</f>
        <v>1.0797453415863845</v>
      </c>
      <c r="T2693" s="93">
        <f t="shared" si="297"/>
        <v>1.4675965937405839</v>
      </c>
      <c r="U2693" s="93">
        <f t="shared" si="297"/>
        <v>1.9947664314943909</v>
      </c>
      <c r="V2693" s="93">
        <f t="shared" si="297"/>
        <v>2.7112989585748668</v>
      </c>
      <c r="W2693" s="93">
        <f t="shared" si="297"/>
        <v>3.6852144324796994</v>
      </c>
      <c r="X2693" s="93">
        <f t="shared" si="297"/>
        <v>5.0089664108804577</v>
      </c>
      <c r="Y2693" s="93">
        <f t="shared" si="296"/>
        <v>6.808218345233799</v>
      </c>
      <c r="Z2693" s="93">
        <f t="shared" si="296"/>
        <v>9.2537727814849706</v>
      </c>
      <c r="AA2693" s="93">
        <f t="shared" si="296"/>
        <v>12.577785603967939</v>
      </c>
      <c r="AB2693" s="93">
        <f t="shared" si="296"/>
        <v>17.095804536708794</v>
      </c>
      <c r="AC2693" s="95">
        <f t="shared" si="296"/>
        <v>23.236724011669519</v>
      </c>
      <c r="AE2693" s="96"/>
    </row>
    <row r="2694" spans="3:31" ht="24.75" customHeight="1" x14ac:dyDescent="0.25">
      <c r="C2694" s="91">
        <f>ABS(E2694-Dashboard!$F$13)</f>
        <v>31.877425568493841</v>
      </c>
      <c r="D2694" s="92">
        <f t="shared" si="290"/>
        <v>0.35930622874312212</v>
      </c>
      <c r="E2694" s="93" cm="1">
        <f t="array" ref="E2694">SUM('DRE + DCF'!$S$41/TIR!S2694,'DRE + DCF'!$U$41:$AD$41/TIR!T2694:AC2694,TIR!F2694)</f>
        <v>17.632574431506157</v>
      </c>
      <c r="F2694" s="100">
        <f>'DRE + DCF'!$AE$38*'DRE + DCF'!$AE$39*(1+G2694)/(R2694-G2694)/AC2694</f>
        <v>3.9068690698131276</v>
      </c>
      <c r="G2694" s="92">
        <f>R2694*(1-'DRE + DCF'!$AE$39)</f>
        <v>0.21558373724587326</v>
      </c>
      <c r="H2694" s="94">
        <f t="shared" si="294"/>
        <v>0.35930622874312212</v>
      </c>
      <c r="I2694" s="94">
        <f t="shared" si="295"/>
        <v>0.35930622874312212</v>
      </c>
      <c r="J2694" s="94">
        <f t="shared" si="295"/>
        <v>0.35930622874312212</v>
      </c>
      <c r="K2694" s="94">
        <f t="shared" si="295"/>
        <v>0.35930622874312212</v>
      </c>
      <c r="L2694" s="94">
        <f t="shared" si="295"/>
        <v>0.35930622874312212</v>
      </c>
      <c r="M2694" s="94">
        <f t="shared" si="295"/>
        <v>0.35930622874312212</v>
      </c>
      <c r="N2694" s="94">
        <f t="shared" si="295"/>
        <v>0.35930622874312212</v>
      </c>
      <c r="O2694" s="94">
        <f t="shared" si="295"/>
        <v>0.35930622874312212</v>
      </c>
      <c r="P2694" s="94">
        <f t="shared" si="295"/>
        <v>0.35930622874312212</v>
      </c>
      <c r="Q2694" s="94">
        <f t="shared" si="295"/>
        <v>0.35930622874312212</v>
      </c>
      <c r="R2694" s="94">
        <f t="shared" si="295"/>
        <v>0.35930622874312212</v>
      </c>
      <c r="S2694" s="93">
        <f>(1+H2694)^((5-Dashboard!$F$9)*3/12)</f>
        <v>1.0797652008897458</v>
      </c>
      <c r="T2694" s="93">
        <f t="shared" si="297"/>
        <v>1.4677315631495</v>
      </c>
      <c r="U2694" s="93">
        <f t="shared" si="297"/>
        <v>1.9950966559119945</v>
      </c>
      <c r="V2694" s="93">
        <f t="shared" si="297"/>
        <v>2.7119473113257477</v>
      </c>
      <c r="W2694" s="93">
        <f t="shared" si="297"/>
        <v>3.6863668723082519</v>
      </c>
      <c r="X2694" s="93">
        <f t="shared" si="297"/>
        <v>5.0109014509609082</v>
      </c>
      <c r="Y2694" s="93">
        <f t="shared" si="296"/>
        <v>6.8113495539091105</v>
      </c>
      <c r="Z2694" s="93">
        <f t="shared" si="296"/>
        <v>9.2587098747753398</v>
      </c>
      <c r="AA2694" s="93">
        <f t="shared" si="296"/>
        <v>12.585422002907572</v>
      </c>
      <c r="AB2694" s="93">
        <f t="shared" si="296"/>
        <v>17.107442519913004</v>
      </c>
      <c r="AC2694" s="95">
        <f t="shared" si="296"/>
        <v>23.254253175182679</v>
      </c>
      <c r="AE2694" s="96"/>
    </row>
    <row r="2695" spans="3:31" ht="24.75" customHeight="1" x14ac:dyDescent="0.25">
      <c r="C2695" s="91">
        <f>ABS(E2695-Dashboard!$F$13)</f>
        <v>31.885158499637559</v>
      </c>
      <c r="D2695" s="92">
        <f t="shared" si="290"/>
        <v>0.35940622874312211</v>
      </c>
      <c r="E2695" s="93" cm="1">
        <f t="array" ref="E2695">SUM('DRE + DCF'!$S$41/TIR!S2695,'DRE + DCF'!$U$41:$AD$41/TIR!T2695:AC2695,TIR!F2695)</f>
        <v>17.624841500362439</v>
      </c>
      <c r="F2695" s="100">
        <f>'DRE + DCF'!$AE$38*'DRE + DCF'!$AE$39*(1+G2695)/(R2695-G2695)/AC2695</f>
        <v>3.903030695636883</v>
      </c>
      <c r="G2695" s="92">
        <f>R2695*(1-'DRE + DCF'!$AE$39)</f>
        <v>0.21564373724587327</v>
      </c>
      <c r="H2695" s="94">
        <f t="shared" si="294"/>
        <v>0.35940622874312211</v>
      </c>
      <c r="I2695" s="94">
        <f t="shared" si="295"/>
        <v>0.35940622874312211</v>
      </c>
      <c r="J2695" s="94">
        <f t="shared" si="295"/>
        <v>0.35940622874312211</v>
      </c>
      <c r="K2695" s="94">
        <f t="shared" si="295"/>
        <v>0.35940622874312211</v>
      </c>
      <c r="L2695" s="94">
        <f t="shared" si="295"/>
        <v>0.35940622874312211</v>
      </c>
      <c r="M2695" s="94">
        <f t="shared" si="295"/>
        <v>0.35940622874312211</v>
      </c>
      <c r="N2695" s="94">
        <f t="shared" si="295"/>
        <v>0.35940622874312211</v>
      </c>
      <c r="O2695" s="94">
        <f t="shared" si="295"/>
        <v>0.35940622874312211</v>
      </c>
      <c r="P2695" s="94">
        <f t="shared" si="295"/>
        <v>0.35940622874312211</v>
      </c>
      <c r="Q2695" s="94">
        <f t="shared" si="295"/>
        <v>0.35940622874312211</v>
      </c>
      <c r="R2695" s="94">
        <f t="shared" si="295"/>
        <v>0.35940622874312211</v>
      </c>
      <c r="S2695" s="93">
        <f>(1+H2695)^((5-Dashboard!$F$9)*3/12)</f>
        <v>1.0797850590973961</v>
      </c>
      <c r="T2695" s="93">
        <f t="shared" si="297"/>
        <v>1.4678665350407605</v>
      </c>
      <c r="U2695" s="93">
        <f t="shared" si="297"/>
        <v>1.995426910697994</v>
      </c>
      <c r="V2695" s="93">
        <f t="shared" si="297"/>
        <v>2.7125957714044988</v>
      </c>
      <c r="W2695" s="93">
        <f t="shared" si="297"/>
        <v>3.6875195877095299</v>
      </c>
      <c r="X2695" s="93">
        <f t="shared" si="297"/>
        <v>5.0128370961446045</v>
      </c>
      <c r="Y2695" s="93">
        <f t="shared" si="296"/>
        <v>6.8144819721735601</v>
      </c>
      <c r="Z2695" s="93">
        <f t="shared" si="296"/>
        <v>9.2636492386304532</v>
      </c>
      <c r="AA2695" s="93">
        <f t="shared" si="296"/>
        <v>12.593062475885718</v>
      </c>
      <c r="AB2695" s="93">
        <f t="shared" si="296"/>
        <v>17.119087568670327</v>
      </c>
      <c r="AC2695" s="95">
        <f t="shared" si="296"/>
        <v>23.271794271249394</v>
      </c>
      <c r="AE2695" s="96"/>
    </row>
    <row r="2696" spans="3:31" ht="24.75" customHeight="1" x14ac:dyDescent="0.25">
      <c r="C2696" s="91">
        <f>ABS(E2696-Dashboard!$F$13)</f>
        <v>31.892885213490743</v>
      </c>
      <c r="D2696" s="92">
        <f t="shared" si="290"/>
        <v>0.3595062287431221</v>
      </c>
      <c r="E2696" s="93" cm="1">
        <f t="array" ref="E2696">SUM('DRE + DCF'!$S$41/TIR!S2696,'DRE + DCF'!$U$41:$AD$41/TIR!T2696:AC2696,TIR!F2696)</f>
        <v>17.617114786509255</v>
      </c>
      <c r="F2696" s="100">
        <f>'DRE + DCF'!$AE$38*'DRE + DCF'!$AE$39*(1+G2696)/(R2696-G2696)/AC2696</f>
        <v>3.8991966011729851</v>
      </c>
      <c r="G2696" s="92">
        <f>R2696*(1-'DRE + DCF'!$AE$39)</f>
        <v>0.21570373724587324</v>
      </c>
      <c r="H2696" s="94">
        <f t="shared" si="294"/>
        <v>0.3595062287431221</v>
      </c>
      <c r="I2696" s="94">
        <f t="shared" si="295"/>
        <v>0.3595062287431221</v>
      </c>
      <c r="J2696" s="94">
        <f t="shared" si="295"/>
        <v>0.3595062287431221</v>
      </c>
      <c r="K2696" s="94">
        <f t="shared" si="295"/>
        <v>0.3595062287431221</v>
      </c>
      <c r="L2696" s="94">
        <f t="shared" si="295"/>
        <v>0.3595062287431221</v>
      </c>
      <c r="M2696" s="94">
        <f t="shared" si="295"/>
        <v>0.3595062287431221</v>
      </c>
      <c r="N2696" s="94">
        <f t="shared" si="295"/>
        <v>0.3595062287431221</v>
      </c>
      <c r="O2696" s="94">
        <f t="shared" si="295"/>
        <v>0.3595062287431221</v>
      </c>
      <c r="P2696" s="94">
        <f t="shared" si="295"/>
        <v>0.3595062287431221</v>
      </c>
      <c r="Q2696" s="94">
        <f t="shared" si="295"/>
        <v>0.3595062287431221</v>
      </c>
      <c r="R2696" s="94">
        <f t="shared" si="295"/>
        <v>0.3595062287431221</v>
      </c>
      <c r="S2696" s="93">
        <f>(1+H2696)^((5-Dashboard!$F$9)*3/12)</f>
        <v>1.0798049162094767</v>
      </c>
      <c r="T2696" s="93">
        <f t="shared" si="297"/>
        <v>1.4680015094142287</v>
      </c>
      <c r="U2696" s="93">
        <f t="shared" si="297"/>
        <v>1.995757195852949</v>
      </c>
      <c r="V2696" s="93">
        <f t="shared" si="297"/>
        <v>2.7132443388209913</v>
      </c>
      <c r="W2696" s="93">
        <f t="shared" si="297"/>
        <v>3.6886725787291517</v>
      </c>
      <c r="X2696" s="93">
        <f t="shared" si="297"/>
        <v>5.0147733465762361</v>
      </c>
      <c r="Y2696" s="93">
        <f t="shared" si="296"/>
        <v>6.8176156004053841</v>
      </c>
      <c r="Z2696" s="93">
        <f t="shared" si="296"/>
        <v>9.2685908739273994</v>
      </c>
      <c r="AA2696" s="93">
        <f t="shared" si="296"/>
        <v>12.600707024775957</v>
      </c>
      <c r="AB2696" s="93">
        <f t="shared" si="296"/>
        <v>17.130739686750129</v>
      </c>
      <c r="AC2696" s="95">
        <f t="shared" si="296"/>
        <v>23.2893473071138</v>
      </c>
      <c r="AE2696" s="96"/>
    </row>
    <row r="2697" spans="3:31" ht="24.75" customHeight="1" x14ac:dyDescent="0.25">
      <c r="C2697" s="91">
        <f>ABS(E2697-Dashboard!$F$13)</f>
        <v>31.900605716715877</v>
      </c>
      <c r="D2697" s="92">
        <f t="shared" si="290"/>
        <v>0.35960622874312209</v>
      </c>
      <c r="E2697" s="93" cm="1">
        <f t="array" ref="E2697">SUM('DRE + DCF'!$S$41/TIR!S2697,'DRE + DCF'!$U$41:$AD$41/TIR!T2697:AC2697,TIR!F2697)</f>
        <v>17.609394283284121</v>
      </c>
      <c r="F2697" s="100">
        <f>'DRE + DCF'!$AE$38*'DRE + DCF'!$AE$39*(1+G2697)/(R2697-G2697)/AC2697</f>
        <v>3.8953667810189372</v>
      </c>
      <c r="G2697" s="92">
        <f>R2697*(1-'DRE + DCF'!$AE$39)</f>
        <v>0.21576373724587325</v>
      </c>
      <c r="H2697" s="94">
        <f t="shared" si="294"/>
        <v>0.35960622874312209</v>
      </c>
      <c r="I2697" s="94">
        <f t="shared" si="295"/>
        <v>0.35960622874312209</v>
      </c>
      <c r="J2697" s="94">
        <f t="shared" si="295"/>
        <v>0.35960622874312209</v>
      </c>
      <c r="K2697" s="94">
        <f t="shared" si="295"/>
        <v>0.35960622874312209</v>
      </c>
      <c r="L2697" s="94">
        <f t="shared" si="295"/>
        <v>0.35960622874312209</v>
      </c>
      <c r="M2697" s="94">
        <f t="shared" si="295"/>
        <v>0.35960622874312209</v>
      </c>
      <c r="N2697" s="94">
        <f t="shared" si="295"/>
        <v>0.35960622874312209</v>
      </c>
      <c r="O2697" s="94">
        <f t="shared" si="295"/>
        <v>0.35960622874312209</v>
      </c>
      <c r="P2697" s="94">
        <f t="shared" si="295"/>
        <v>0.35960622874312209</v>
      </c>
      <c r="Q2697" s="94">
        <f t="shared" si="295"/>
        <v>0.35960622874312209</v>
      </c>
      <c r="R2697" s="94">
        <f t="shared" si="295"/>
        <v>0.35960622874312209</v>
      </c>
      <c r="S2697" s="93">
        <f>(1+H2697)^((5-Dashboard!$F$9)*3/12)</f>
        <v>1.0798247722261285</v>
      </c>
      <c r="T2697" s="93">
        <f t="shared" si="297"/>
        <v>1.4681364862697674</v>
      </c>
      <c r="U2697" s="93">
        <f t="shared" si="297"/>
        <v>1.996087511377417</v>
      </c>
      <c r="V2697" s="93">
        <f t="shared" si="297"/>
        <v>2.7138930135850936</v>
      </c>
      <c r="W2697" s="93">
        <f t="shared" si="297"/>
        <v>3.6898258454127357</v>
      </c>
      <c r="X2697" s="93">
        <f t="shared" si="297"/>
        <v>5.0167102024005121</v>
      </c>
      <c r="Y2697" s="93">
        <f t="shared" si="296"/>
        <v>6.8207504389829055</v>
      </c>
      <c r="Z2697" s="93">
        <f t="shared" si="296"/>
        <v>9.2735347815435425</v>
      </c>
      <c r="AA2697" s="93">
        <f t="shared" si="296"/>
        <v>12.608355651452589</v>
      </c>
      <c r="AB2697" s="93">
        <f t="shared" si="296"/>
        <v>17.142398877923487</v>
      </c>
      <c r="AC2697" s="95">
        <f t="shared" si="296"/>
        <v>23.306912290023881</v>
      </c>
      <c r="AE2697" s="96"/>
    </row>
    <row r="2698" spans="3:31" ht="24.75" customHeight="1" x14ac:dyDescent="0.25">
      <c r="C2698" s="91">
        <f>ABS(E2698-Dashboard!$F$13)</f>
        <v>31.908320015966751</v>
      </c>
      <c r="D2698" s="92">
        <f t="shared" si="290"/>
        <v>0.35970622874312208</v>
      </c>
      <c r="E2698" s="93" cm="1">
        <f t="array" ref="E2698">SUM('DRE + DCF'!$S$41/TIR!S2698,'DRE + DCF'!$U$41:$AD$41/TIR!T2698:AC2698,TIR!F2698)</f>
        <v>17.601679984033247</v>
      </c>
      <c r="F2698" s="100">
        <f>'DRE + DCF'!$AE$38*'DRE + DCF'!$AE$39*(1+G2698)/(R2698-G2698)/AC2698</f>
        <v>3.8915412297799534</v>
      </c>
      <c r="G2698" s="92">
        <f>R2698*(1-'DRE + DCF'!$AE$39)</f>
        <v>0.21582373724587325</v>
      </c>
      <c r="H2698" s="94">
        <f t="shared" si="294"/>
        <v>0.35970622874312208</v>
      </c>
      <c r="I2698" s="94">
        <f t="shared" si="295"/>
        <v>0.35970622874312208</v>
      </c>
      <c r="J2698" s="94">
        <f t="shared" si="295"/>
        <v>0.35970622874312208</v>
      </c>
      <c r="K2698" s="94">
        <f t="shared" si="295"/>
        <v>0.35970622874312208</v>
      </c>
      <c r="L2698" s="94">
        <f t="shared" si="295"/>
        <v>0.35970622874312208</v>
      </c>
      <c r="M2698" s="94">
        <f t="shared" si="295"/>
        <v>0.35970622874312208</v>
      </c>
      <c r="N2698" s="94">
        <f t="shared" si="295"/>
        <v>0.35970622874312208</v>
      </c>
      <c r="O2698" s="94">
        <f t="shared" si="295"/>
        <v>0.35970622874312208</v>
      </c>
      <c r="P2698" s="94">
        <f t="shared" si="295"/>
        <v>0.35970622874312208</v>
      </c>
      <c r="Q2698" s="94">
        <f t="shared" si="295"/>
        <v>0.35970622874312208</v>
      </c>
      <c r="R2698" s="94">
        <f t="shared" si="295"/>
        <v>0.35970622874312208</v>
      </c>
      <c r="S2698" s="93">
        <f>(1+H2698)^((5-Dashboard!$F$9)*3/12)</f>
        <v>1.0798446271474922</v>
      </c>
      <c r="T2698" s="93">
        <f t="shared" si="297"/>
        <v>1.4682714656072393</v>
      </c>
      <c r="U2698" s="93">
        <f t="shared" si="297"/>
        <v>1.996417857271956</v>
      </c>
      <c r="V2698" s="93">
        <f t="shared" si="297"/>
        <v>2.7145417957066758</v>
      </c>
      <c r="W2698" s="93">
        <f t="shared" si="297"/>
        <v>3.6909793878059065</v>
      </c>
      <c r="X2698" s="93">
        <f t="shared" si="297"/>
        <v>5.0186476637621666</v>
      </c>
      <c r="Y2698" s="93">
        <f t="shared" si="296"/>
        <v>6.8238864882845354</v>
      </c>
      <c r="Z2698" s="93">
        <f t="shared" si="296"/>
        <v>9.2784809623565128</v>
      </c>
      <c r="AA2698" s="93">
        <f t="shared" si="296"/>
        <v>12.616008357790628</v>
      </c>
      <c r="AB2698" s="93">
        <f t="shared" si="296"/>
        <v>17.154065145963205</v>
      </c>
      <c r="AC2698" s="95">
        <f t="shared" si="296"/>
        <v>23.324489227231464</v>
      </c>
      <c r="AE2698" s="96"/>
    </row>
    <row r="2699" spans="3:31" ht="24.75" customHeight="1" x14ac:dyDescent="0.25">
      <c r="C2699" s="91">
        <f>ABS(E2699-Dashboard!$F$13)</f>
        <v>31.916028117888498</v>
      </c>
      <c r="D2699" s="92">
        <f t="shared" si="290"/>
        <v>0.35980622874312207</v>
      </c>
      <c r="E2699" s="93" cm="1">
        <f t="array" ref="E2699">SUM('DRE + DCF'!$S$41/TIR!S2699,'DRE + DCF'!$U$41:$AD$41/TIR!T2699:AC2699,TIR!F2699)</f>
        <v>17.5939718821115</v>
      </c>
      <c r="F2699" s="100">
        <f>'DRE + DCF'!$AE$38*'DRE + DCF'!$AE$39*(1+G2699)/(R2699-G2699)/AC2699</f>
        <v>3.8877199420689332</v>
      </c>
      <c r="G2699" s="92">
        <f>R2699*(1-'DRE + DCF'!$AE$39)</f>
        <v>0.21588373724587323</v>
      </c>
      <c r="H2699" s="94">
        <f t="shared" si="294"/>
        <v>0.35980622874312207</v>
      </c>
      <c r="I2699" s="94">
        <f t="shared" si="295"/>
        <v>0.35980622874312207</v>
      </c>
      <c r="J2699" s="94">
        <f t="shared" si="295"/>
        <v>0.35980622874312207</v>
      </c>
      <c r="K2699" s="94">
        <f t="shared" si="295"/>
        <v>0.35980622874312207</v>
      </c>
      <c r="L2699" s="94">
        <f t="shared" si="295"/>
        <v>0.35980622874312207</v>
      </c>
      <c r="M2699" s="94">
        <f t="shared" si="295"/>
        <v>0.35980622874312207</v>
      </c>
      <c r="N2699" s="94">
        <f t="shared" si="295"/>
        <v>0.35980622874312207</v>
      </c>
      <c r="O2699" s="94">
        <f t="shared" si="295"/>
        <v>0.35980622874312207</v>
      </c>
      <c r="P2699" s="94">
        <f t="shared" si="295"/>
        <v>0.35980622874312207</v>
      </c>
      <c r="Q2699" s="94">
        <f t="shared" si="295"/>
        <v>0.35980622874312207</v>
      </c>
      <c r="R2699" s="94">
        <f t="shared" si="295"/>
        <v>0.35980622874312207</v>
      </c>
      <c r="S2699" s="93">
        <f>(1+H2699)^((5-Dashboard!$F$9)*3/12)</f>
        <v>1.0798644809737092</v>
      </c>
      <c r="T2699" s="93">
        <f t="shared" si="297"/>
        <v>1.4684064474265084</v>
      </c>
      <c r="U2699" s="93">
        <f t="shared" si="297"/>
        <v>1.9967482335371258</v>
      </c>
      <c r="V2699" s="93">
        <f t="shared" si="297"/>
        <v>2.7151906851956098</v>
      </c>
      <c r="W2699" s="93">
        <f t="shared" si="297"/>
        <v>3.6921332059542955</v>
      </c>
      <c r="X2699" s="93">
        <f t="shared" si="297"/>
        <v>5.0205857308059638</v>
      </c>
      <c r="Y2699" s="93">
        <f t="shared" si="296"/>
        <v>6.8270237486887888</v>
      </c>
      <c r="Z2699" s="93">
        <f t="shared" si="296"/>
        <v>9.2834294172442338</v>
      </c>
      <c r="AA2699" s="93">
        <f t="shared" si="296"/>
        <v>12.623665145665841</v>
      </c>
      <c r="AB2699" s="93">
        <f t="shared" si="296"/>
        <v>17.165738494643861</v>
      </c>
      <c r="AC2699" s="95">
        <f t="shared" si="296"/>
        <v>23.342078125992305</v>
      </c>
      <c r="AE2699" s="96"/>
    </row>
    <row r="2700" spans="3:31" ht="24.75" customHeight="1" x14ac:dyDescent="0.25">
      <c r="C2700" s="91">
        <f>ABS(E2700-Dashboard!$F$13)</f>
        <v>31.923730029117579</v>
      </c>
      <c r="D2700" s="92">
        <f t="shared" si="290"/>
        <v>0.35990622874312206</v>
      </c>
      <c r="E2700" s="93" cm="1">
        <f t="array" ref="E2700">SUM('DRE + DCF'!$S$41/TIR!S2700,'DRE + DCF'!$U$41:$AD$41/TIR!T2700:AC2700,TIR!F2700)</f>
        <v>17.586269970882419</v>
      </c>
      <c r="F2700" s="100">
        <f>'DRE + DCF'!$AE$38*'DRE + DCF'!$AE$39*(1+G2700)/(R2700-G2700)/AC2700</f>
        <v>3.8839029125064748</v>
      </c>
      <c r="G2700" s="92">
        <f>R2700*(1-'DRE + DCF'!$AE$39)</f>
        <v>0.21594373724587324</v>
      </c>
      <c r="H2700" s="94">
        <f t="shared" si="294"/>
        <v>0.35990622874312206</v>
      </c>
      <c r="I2700" s="94">
        <f t="shared" si="295"/>
        <v>0.35990622874312206</v>
      </c>
      <c r="J2700" s="94">
        <f t="shared" si="295"/>
        <v>0.35990622874312206</v>
      </c>
      <c r="K2700" s="94">
        <f t="shared" si="295"/>
        <v>0.35990622874312206</v>
      </c>
      <c r="L2700" s="94">
        <f t="shared" si="295"/>
        <v>0.35990622874312206</v>
      </c>
      <c r="M2700" s="94">
        <f t="shared" si="295"/>
        <v>0.35990622874312206</v>
      </c>
      <c r="N2700" s="94">
        <f t="shared" si="295"/>
        <v>0.35990622874312206</v>
      </c>
      <c r="O2700" s="94">
        <f t="shared" si="295"/>
        <v>0.35990622874312206</v>
      </c>
      <c r="P2700" s="94">
        <f t="shared" si="295"/>
        <v>0.35990622874312206</v>
      </c>
      <c r="Q2700" s="94">
        <f t="shared" si="295"/>
        <v>0.35990622874312206</v>
      </c>
      <c r="R2700" s="94">
        <f t="shared" si="295"/>
        <v>0.35990622874312206</v>
      </c>
      <c r="S2700" s="93">
        <f>(1+H2700)^((5-Dashboard!$F$9)*3/12)</f>
        <v>1.0798843337049202</v>
      </c>
      <c r="T2700" s="93">
        <f t="shared" si="297"/>
        <v>1.4685414317274372</v>
      </c>
      <c r="U2700" s="93">
        <f t="shared" si="297"/>
        <v>1.9970786401734841</v>
      </c>
      <c r="V2700" s="93">
        <f t="shared" si="297"/>
        <v>2.7158396820617652</v>
      </c>
      <c r="W2700" s="93">
        <f t="shared" si="297"/>
        <v>3.6932872999035347</v>
      </c>
      <c r="X2700" s="93">
        <f t="shared" si="297"/>
        <v>5.0225244036766838</v>
      </c>
      <c r="Y2700" s="93">
        <f t="shared" si="296"/>
        <v>6.8301622205742571</v>
      </c>
      <c r="Z2700" s="93">
        <f t="shared" si="296"/>
        <v>9.2883801470848866</v>
      </c>
      <c r="AA2700" s="93">
        <f t="shared" si="296"/>
        <v>12.631326016954693</v>
      </c>
      <c r="AB2700" s="93">
        <f t="shared" si="296"/>
        <v>17.177418927741737</v>
      </c>
      <c r="AC2700" s="95">
        <f t="shared" si="296"/>
        <v>23.359678993565989</v>
      </c>
      <c r="AE2700" s="96"/>
    </row>
    <row r="2701" spans="3:31" ht="24.75" customHeight="1" x14ac:dyDescent="0.25">
      <c r="C2701" s="91">
        <f>ABS(E2701-Dashboard!$F$13)</f>
        <v>31.931425756281815</v>
      </c>
      <c r="D2701" s="92">
        <f t="shared" si="290"/>
        <v>0.36000622874312205</v>
      </c>
      <c r="E2701" s="93" cm="1">
        <f t="array" ref="E2701">SUM('DRE + DCF'!$S$41/TIR!S2701,'DRE + DCF'!$U$41:$AD$41/TIR!T2701:AC2701,TIR!F2701)</f>
        <v>17.578574243718183</v>
      </c>
      <c r="F2701" s="100">
        <f>'DRE + DCF'!$AE$38*'DRE + DCF'!$AE$39*(1+G2701)/(R2701-G2701)/AC2701</f>
        <v>3.8800901357208435</v>
      </c>
      <c r="G2701" s="92">
        <f>R2701*(1-'DRE + DCF'!$AE$39)</f>
        <v>0.21600373724587321</v>
      </c>
      <c r="H2701" s="94">
        <f t="shared" si="294"/>
        <v>0.36000622874312205</v>
      </c>
      <c r="I2701" s="94">
        <f t="shared" si="295"/>
        <v>0.36000622874312205</v>
      </c>
      <c r="J2701" s="94">
        <f t="shared" si="295"/>
        <v>0.36000622874312205</v>
      </c>
      <c r="K2701" s="94">
        <f t="shared" si="295"/>
        <v>0.36000622874312205</v>
      </c>
      <c r="L2701" s="94">
        <f t="shared" si="295"/>
        <v>0.36000622874312205</v>
      </c>
      <c r="M2701" s="94">
        <f t="shared" si="295"/>
        <v>0.36000622874312205</v>
      </c>
      <c r="N2701" s="94">
        <f t="shared" si="295"/>
        <v>0.36000622874312205</v>
      </c>
      <c r="O2701" s="94">
        <f t="shared" si="295"/>
        <v>0.36000622874312205</v>
      </c>
      <c r="P2701" s="94">
        <f t="shared" si="295"/>
        <v>0.36000622874312205</v>
      </c>
      <c r="Q2701" s="94">
        <f t="shared" si="295"/>
        <v>0.36000622874312205</v>
      </c>
      <c r="R2701" s="94">
        <f t="shared" si="295"/>
        <v>0.36000622874312205</v>
      </c>
      <c r="S2701" s="93">
        <f>(1+H2701)^((5-Dashboard!$F$9)*3/12)</f>
        <v>1.0799041853412663</v>
      </c>
      <c r="T2701" s="93">
        <f t="shared" si="297"/>
        <v>1.4686764185098891</v>
      </c>
      <c r="U2701" s="93">
        <f t="shared" si="297"/>
        <v>1.9974090771815893</v>
      </c>
      <c r="V2701" s="93">
        <f t="shared" si="297"/>
        <v>2.7164887863150131</v>
      </c>
      <c r="W2701" s="93">
        <f t="shared" si="297"/>
        <v>3.6944416696992617</v>
      </c>
      <c r="X2701" s="93">
        <f t="shared" si="297"/>
        <v>5.0244636825191362</v>
      </c>
      <c r="Y2701" s="93">
        <f t="shared" si="296"/>
        <v>6.8333019043196295</v>
      </c>
      <c r="Z2701" s="93">
        <f t="shared" si="296"/>
        <v>9.2933331527569329</v>
      </c>
      <c r="AA2701" s="93">
        <f t="shared" si="296"/>
        <v>12.638990973534385</v>
      </c>
      <c r="AB2701" s="93">
        <f t="shared" si="296"/>
        <v>17.18910644903486</v>
      </c>
      <c r="AC2701" s="95">
        <f t="shared" si="296"/>
        <v>23.377291837215978</v>
      </c>
      <c r="AE2701" s="96"/>
    </row>
    <row r="2702" spans="3:31" ht="24.75" customHeight="1" x14ac:dyDescent="0.25">
      <c r="C2702" s="91">
        <f>ABS(E2702-Dashboard!$F$13)</f>
        <v>31.939115306000378</v>
      </c>
      <c r="D2702" s="92">
        <f t="shared" si="290"/>
        <v>0.36010622874312204</v>
      </c>
      <c r="E2702" s="93" cm="1">
        <f t="array" ref="E2702">SUM('DRE + DCF'!$S$41/TIR!S2702,'DRE + DCF'!$U$41:$AD$41/TIR!T2702:AC2702,TIR!F2702)</f>
        <v>17.57088469399962</v>
      </c>
      <c r="F2702" s="100">
        <f>'DRE + DCF'!$AE$38*'DRE + DCF'!$AE$39*(1+G2702)/(R2702-G2702)/AC2702</f>
        <v>3.8762816063479688</v>
      </c>
      <c r="G2702" s="92">
        <f>R2702*(1-'DRE + DCF'!$AE$39)</f>
        <v>0.21606373724587322</v>
      </c>
      <c r="H2702" s="94">
        <f t="shared" si="294"/>
        <v>0.36010622874312204</v>
      </c>
      <c r="I2702" s="94">
        <f t="shared" si="295"/>
        <v>0.36010622874312204</v>
      </c>
      <c r="J2702" s="94">
        <f t="shared" si="295"/>
        <v>0.36010622874312204</v>
      </c>
      <c r="K2702" s="94">
        <f t="shared" si="295"/>
        <v>0.36010622874312204</v>
      </c>
      <c r="L2702" s="94">
        <f t="shared" si="295"/>
        <v>0.36010622874312204</v>
      </c>
      <c r="M2702" s="94">
        <f t="shared" si="295"/>
        <v>0.36010622874312204</v>
      </c>
      <c r="N2702" s="94">
        <f t="shared" si="295"/>
        <v>0.36010622874312204</v>
      </c>
      <c r="O2702" s="94">
        <f t="shared" si="295"/>
        <v>0.36010622874312204</v>
      </c>
      <c r="P2702" s="94">
        <f t="shared" si="295"/>
        <v>0.36010622874312204</v>
      </c>
      <c r="Q2702" s="94">
        <f t="shared" ref="I2702:R2728" si="298">$D2702</f>
        <v>0.36010622874312204</v>
      </c>
      <c r="R2702" s="94">
        <f t="shared" si="298"/>
        <v>0.36010622874312204</v>
      </c>
      <c r="S2702" s="93">
        <f>(1+H2702)^((5-Dashboard!$F$9)*3/12)</f>
        <v>1.0799240358828881</v>
      </c>
      <c r="T2702" s="93">
        <f t="shared" si="297"/>
        <v>1.4688114077737269</v>
      </c>
      <c r="U2702" s="93">
        <f t="shared" si="297"/>
        <v>1.9977395445619996</v>
      </c>
      <c r="V2702" s="93">
        <f t="shared" si="297"/>
        <v>2.7171379979652235</v>
      </c>
      <c r="W2702" s="93">
        <f t="shared" si="297"/>
        <v>3.695596315387117</v>
      </c>
      <c r="X2702" s="93">
        <f t="shared" si="297"/>
        <v>5.0264035674781491</v>
      </c>
      <c r="Y2702" s="93">
        <f t="shared" si="296"/>
        <v>6.8364428003036801</v>
      </c>
      <c r="Z2702" s="93">
        <f t="shared" si="296"/>
        <v>9.2982884351391064</v>
      </c>
      <c r="AA2702" s="93">
        <f t="shared" si="296"/>
        <v>12.646660017282835</v>
      </c>
      <c r="AB2702" s="93">
        <f t="shared" si="296"/>
        <v>17.200801062302983</v>
      </c>
      <c r="AC2702" s="95">
        <f t="shared" si="296"/>
        <v>23.394916664209596</v>
      </c>
      <c r="AE2702" s="96"/>
    </row>
    <row r="2703" spans="3:31" ht="24.75" customHeight="1" x14ac:dyDescent="0.25">
      <c r="C2703" s="91">
        <f>ABS(E2703-Dashboard!$F$13)</f>
        <v>31.946798684883831</v>
      </c>
      <c r="D2703" s="92">
        <f t="shared" ref="D2703:D2766" si="299">D2702+0.0001</f>
        <v>0.36020622874312203</v>
      </c>
      <c r="E2703" s="93" cm="1">
        <f t="array" ref="E2703">SUM('DRE + DCF'!$S$41/TIR!S2703,'DRE + DCF'!$U$41:$AD$41/TIR!T2703:AC2703,TIR!F2703)</f>
        <v>17.563201315116167</v>
      </c>
      <c r="F2703" s="100">
        <f>'DRE + DCF'!$AE$38*'DRE + DCF'!$AE$39*(1+G2703)/(R2703-G2703)/AC2703</f>
        <v>3.8724773190314248</v>
      </c>
      <c r="G2703" s="92">
        <f>R2703*(1-'DRE + DCF'!$AE$39)</f>
        <v>0.21612373724587322</v>
      </c>
      <c r="H2703" s="94">
        <f t="shared" si="294"/>
        <v>0.36020622874312203</v>
      </c>
      <c r="I2703" s="94">
        <f t="shared" si="298"/>
        <v>0.36020622874312203</v>
      </c>
      <c r="J2703" s="94">
        <f t="shared" si="298"/>
        <v>0.36020622874312203</v>
      </c>
      <c r="K2703" s="94">
        <f t="shared" si="298"/>
        <v>0.36020622874312203</v>
      </c>
      <c r="L2703" s="94">
        <f t="shared" si="298"/>
        <v>0.36020622874312203</v>
      </c>
      <c r="M2703" s="94">
        <f t="shared" si="298"/>
        <v>0.36020622874312203</v>
      </c>
      <c r="N2703" s="94">
        <f t="shared" si="298"/>
        <v>0.36020622874312203</v>
      </c>
      <c r="O2703" s="94">
        <f t="shared" si="298"/>
        <v>0.36020622874312203</v>
      </c>
      <c r="P2703" s="94">
        <f t="shared" si="298"/>
        <v>0.36020622874312203</v>
      </c>
      <c r="Q2703" s="94">
        <f t="shared" si="298"/>
        <v>0.36020622874312203</v>
      </c>
      <c r="R2703" s="94">
        <f t="shared" si="298"/>
        <v>0.36020622874312203</v>
      </c>
      <c r="S2703" s="93">
        <f>(1+H2703)^((5-Dashboard!$F$9)*3/12)</f>
        <v>1.0799438853299266</v>
      </c>
      <c r="T2703" s="93">
        <f t="shared" si="297"/>
        <v>1.4689463995188141</v>
      </c>
      <c r="U2703" s="93">
        <f t="shared" si="297"/>
        <v>1.9980700423152735</v>
      </c>
      <c r="V2703" s="93">
        <f t="shared" si="297"/>
        <v>2.7177873170222684</v>
      </c>
      <c r="W2703" s="93">
        <f t="shared" si="297"/>
        <v>3.6967512370127475</v>
      </c>
      <c r="X2703" s="93">
        <f t="shared" si="297"/>
        <v>5.0283440586985808</v>
      </c>
      <c r="Y2703" s="93">
        <f t="shared" si="296"/>
        <v>6.8395849089052803</v>
      </c>
      <c r="Z2703" s="93">
        <f t="shared" si="296"/>
        <v>9.3032459951104212</v>
      </c>
      <c r="AA2703" s="93">
        <f t="shared" si="296"/>
        <v>12.654333150078699</v>
      </c>
      <c r="AB2703" s="93">
        <f t="shared" si="296"/>
        <v>17.212502771327618</v>
      </c>
      <c r="AC2703" s="95">
        <f t="shared" si="296"/>
        <v>23.412553481818076</v>
      </c>
      <c r="AE2703" s="96"/>
    </row>
    <row r="2704" spans="3:31" ht="24.75" customHeight="1" x14ac:dyDescent="0.25">
      <c r="C2704" s="91">
        <f>ABS(E2704-Dashboard!$F$13)</f>
        <v>31.954475899534131</v>
      </c>
      <c r="D2704" s="92">
        <f t="shared" si="299"/>
        <v>0.36030622874312201</v>
      </c>
      <c r="E2704" s="93" cm="1">
        <f t="array" ref="E2704">SUM('DRE + DCF'!$S$41/TIR!S2704,'DRE + DCF'!$U$41:$AD$41/TIR!T2704:AC2704,TIR!F2704)</f>
        <v>17.555524100465867</v>
      </c>
      <c r="F2704" s="100">
        <f>'DRE + DCF'!$AE$38*'DRE + DCF'!$AE$39*(1+G2704)/(R2704-G2704)/AC2704</f>
        <v>3.8686772684224211</v>
      </c>
      <c r="G2704" s="92">
        <f>R2704*(1-'DRE + DCF'!$AE$39)</f>
        <v>0.2161837372458732</v>
      </c>
      <c r="H2704" s="94">
        <f t="shared" si="294"/>
        <v>0.36030622874312201</v>
      </c>
      <c r="I2704" s="94">
        <f t="shared" si="298"/>
        <v>0.36030622874312201</v>
      </c>
      <c r="J2704" s="94">
        <f t="shared" si="298"/>
        <v>0.36030622874312201</v>
      </c>
      <c r="K2704" s="94">
        <f t="shared" si="298"/>
        <v>0.36030622874312201</v>
      </c>
      <c r="L2704" s="94">
        <f t="shared" si="298"/>
        <v>0.36030622874312201</v>
      </c>
      <c r="M2704" s="94">
        <f t="shared" si="298"/>
        <v>0.36030622874312201</v>
      </c>
      <c r="N2704" s="94">
        <f t="shared" si="298"/>
        <v>0.36030622874312201</v>
      </c>
      <c r="O2704" s="94">
        <f t="shared" si="298"/>
        <v>0.36030622874312201</v>
      </c>
      <c r="P2704" s="94">
        <f t="shared" si="298"/>
        <v>0.36030622874312201</v>
      </c>
      <c r="Q2704" s="94">
        <f t="shared" si="298"/>
        <v>0.36030622874312201</v>
      </c>
      <c r="R2704" s="94">
        <f t="shared" si="298"/>
        <v>0.36030622874312201</v>
      </c>
      <c r="S2704" s="93">
        <f>(1+H2704)^((5-Dashboard!$F$9)*3/12)</f>
        <v>1.0799637336825227</v>
      </c>
      <c r="T2704" s="93">
        <f t="shared" si="297"/>
        <v>1.4690813937450138</v>
      </c>
      <c r="U2704" s="93">
        <f t="shared" si="297"/>
        <v>1.9984005704419692</v>
      </c>
      <c r="V2704" s="93">
        <f t="shared" si="297"/>
        <v>2.718436743496019</v>
      </c>
      <c r="W2704" s="93">
        <f t="shared" si="297"/>
        <v>3.6979064346218036</v>
      </c>
      <c r="X2704" s="93">
        <f t="shared" si="297"/>
        <v>5.0302851563253101</v>
      </c>
      <c r="Y2704" s="93">
        <f t="shared" si="296"/>
        <v>6.842728230503389</v>
      </c>
      <c r="Z2704" s="93">
        <f t="shared" si="296"/>
        <v>9.3082058335501614</v>
      </c>
      <c r="AA2704" s="93">
        <f t="shared" si="296"/>
        <v>12.662010373801349</v>
      </c>
      <c r="AB2704" s="93">
        <f t="shared" si="296"/>
        <v>17.224211579892003</v>
      </c>
      <c r="AC2704" s="95">
        <f t="shared" si="296"/>
        <v>23.430202297316502</v>
      </c>
      <c r="AE2704" s="96"/>
    </row>
    <row r="2705" spans="3:31" ht="24.75" customHeight="1" x14ac:dyDescent="0.25">
      <c r="C2705" s="91">
        <f>ABS(E2705-Dashboard!$F$13)</f>
        <v>31.962146956544625</v>
      </c>
      <c r="D2705" s="92">
        <f t="shared" si="299"/>
        <v>0.360406228743122</v>
      </c>
      <c r="E2705" s="93" cm="1">
        <f t="array" ref="E2705">SUM('DRE + DCF'!$S$41/TIR!S2705,'DRE + DCF'!$U$41:$AD$41/TIR!T2705:AC2705,TIR!F2705)</f>
        <v>17.547853043455373</v>
      </c>
      <c r="F2705" s="100">
        <f>'DRE + DCF'!$AE$38*'DRE + DCF'!$AE$39*(1+G2705)/(R2705-G2705)/AC2705</f>
        <v>3.8648814491797996</v>
      </c>
      <c r="G2705" s="92">
        <f>R2705*(1-'DRE + DCF'!$AE$39)</f>
        <v>0.2162437372458732</v>
      </c>
      <c r="H2705" s="94">
        <f t="shared" si="294"/>
        <v>0.360406228743122</v>
      </c>
      <c r="I2705" s="94">
        <f t="shared" si="298"/>
        <v>0.360406228743122</v>
      </c>
      <c r="J2705" s="94">
        <f t="shared" si="298"/>
        <v>0.360406228743122</v>
      </c>
      <c r="K2705" s="94">
        <f t="shared" si="298"/>
        <v>0.360406228743122</v>
      </c>
      <c r="L2705" s="94">
        <f t="shared" si="298"/>
        <v>0.360406228743122</v>
      </c>
      <c r="M2705" s="94">
        <f t="shared" si="298"/>
        <v>0.360406228743122</v>
      </c>
      <c r="N2705" s="94">
        <f t="shared" si="298"/>
        <v>0.360406228743122</v>
      </c>
      <c r="O2705" s="94">
        <f t="shared" si="298"/>
        <v>0.360406228743122</v>
      </c>
      <c r="P2705" s="94">
        <f t="shared" si="298"/>
        <v>0.360406228743122</v>
      </c>
      <c r="Q2705" s="94">
        <f t="shared" si="298"/>
        <v>0.360406228743122</v>
      </c>
      <c r="R2705" s="94">
        <f t="shared" si="298"/>
        <v>0.360406228743122</v>
      </c>
      <c r="S2705" s="93">
        <f>(1+H2705)^((5-Dashboard!$F$9)*3/12)</f>
        <v>1.0799835809408169</v>
      </c>
      <c r="T2705" s="93">
        <f t="shared" si="297"/>
        <v>1.4692163904521891</v>
      </c>
      <c r="U2705" s="93">
        <f t="shared" si="297"/>
        <v>1.9987311289426448</v>
      </c>
      <c r="V2705" s="93">
        <f t="shared" si="297"/>
        <v>2.7190862773963462</v>
      </c>
      <c r="W2705" s="93">
        <f t="shared" si="297"/>
        <v>3.6990619082599379</v>
      </c>
      <c r="X2705" s="93">
        <f t="shared" si="297"/>
        <v>5.0322268605032381</v>
      </c>
      <c r="Y2705" s="93">
        <f t="shared" si="296"/>
        <v>6.8458727654770506</v>
      </c>
      <c r="Z2705" s="93">
        <f t="shared" si="296"/>
        <v>9.3131679513378813</v>
      </c>
      <c r="AA2705" s="93">
        <f t="shared" si="296"/>
        <v>12.669691690330875</v>
      </c>
      <c r="AB2705" s="93">
        <f t="shared" si="296"/>
        <v>17.235927491781098</v>
      </c>
      <c r="AC2705" s="95">
        <f t="shared" si="296"/>
        <v>23.447863117983822</v>
      </c>
      <c r="AE2705" s="96"/>
    </row>
    <row r="2706" spans="3:31" ht="24.75" customHeight="1" x14ac:dyDescent="0.25">
      <c r="C2706" s="91">
        <f>ABS(E2706-Dashboard!$F$13)</f>
        <v>31.969811862500094</v>
      </c>
      <c r="D2706" s="92">
        <f t="shared" si="299"/>
        <v>0.36050622874312199</v>
      </c>
      <c r="E2706" s="93" cm="1">
        <f t="array" ref="E2706">SUM('DRE + DCF'!$S$41/TIR!S2706,'DRE + DCF'!$U$41:$AD$41/TIR!T2706:AC2706,TIR!F2706)</f>
        <v>17.540188137499904</v>
      </c>
      <c r="F2706" s="100">
        <f>'DRE + DCF'!$AE$38*'DRE + DCF'!$AE$39*(1+G2706)/(R2706-G2706)/AC2706</f>
        <v>3.8610898559700035</v>
      </c>
      <c r="G2706" s="92">
        <f>R2706*(1-'DRE + DCF'!$AE$39)</f>
        <v>0.21630373724587318</v>
      </c>
      <c r="H2706" s="94">
        <f t="shared" si="294"/>
        <v>0.36050622874312199</v>
      </c>
      <c r="I2706" s="94">
        <f t="shared" si="298"/>
        <v>0.36050622874312199</v>
      </c>
      <c r="J2706" s="94">
        <f t="shared" si="298"/>
        <v>0.36050622874312199</v>
      </c>
      <c r="K2706" s="94">
        <f t="shared" si="298"/>
        <v>0.36050622874312199</v>
      </c>
      <c r="L2706" s="94">
        <f t="shared" si="298"/>
        <v>0.36050622874312199</v>
      </c>
      <c r="M2706" s="94">
        <f t="shared" si="298"/>
        <v>0.36050622874312199</v>
      </c>
      <c r="N2706" s="94">
        <f t="shared" si="298"/>
        <v>0.36050622874312199</v>
      </c>
      <c r="O2706" s="94">
        <f t="shared" si="298"/>
        <v>0.36050622874312199</v>
      </c>
      <c r="P2706" s="94">
        <f t="shared" si="298"/>
        <v>0.36050622874312199</v>
      </c>
      <c r="Q2706" s="94">
        <f t="shared" si="298"/>
        <v>0.36050622874312199</v>
      </c>
      <c r="R2706" s="94">
        <f t="shared" si="298"/>
        <v>0.36050622874312199</v>
      </c>
      <c r="S2706" s="93">
        <f>(1+H2706)^((5-Dashboard!$F$9)*3/12)</f>
        <v>1.0800034271049503</v>
      </c>
      <c r="T2706" s="93">
        <f t="shared" si="297"/>
        <v>1.4693513896402033</v>
      </c>
      <c r="U2706" s="93">
        <f t="shared" si="297"/>
        <v>1.9990617178178587</v>
      </c>
      <c r="V2706" s="93">
        <f t="shared" si="297"/>
        <v>2.719735918733122</v>
      </c>
      <c r="W2706" s="93">
        <f t="shared" si="297"/>
        <v>3.7002176579728099</v>
      </c>
      <c r="X2706" s="93">
        <f t="shared" si="297"/>
        <v>5.0341691713772949</v>
      </c>
      <c r="Y2706" s="93">
        <f t="shared" si="296"/>
        <v>6.8490185142054107</v>
      </c>
      <c r="Z2706" s="93">
        <f t="shared" si="296"/>
        <v>9.3181323493534247</v>
      </c>
      <c r="AA2706" s="93">
        <f t="shared" si="296"/>
        <v>12.677377101548116</v>
      </c>
      <c r="AB2706" s="93">
        <f t="shared" si="296"/>
        <v>17.247650510781636</v>
      </c>
      <c r="AC2706" s="95">
        <f t="shared" si="296"/>
        <v>23.465535951102904</v>
      </c>
      <c r="AE2706" s="96"/>
    </row>
    <row r="2707" spans="3:31" ht="24.75" customHeight="1" x14ac:dyDescent="0.25">
      <c r="C2707" s="91">
        <f>ABS(E2707-Dashboard!$F$13)</f>
        <v>31.977470623976743</v>
      </c>
      <c r="D2707" s="92">
        <f t="shared" si="299"/>
        <v>0.36060622874312198</v>
      </c>
      <c r="E2707" s="93" cm="1">
        <f t="array" ref="E2707">SUM('DRE + DCF'!$S$41/TIR!S2707,'DRE + DCF'!$U$41:$AD$41/TIR!T2707:AC2707,TIR!F2707)</f>
        <v>17.532529376023255</v>
      </c>
      <c r="F2707" s="100">
        <f>'DRE + DCF'!$AE$38*'DRE + DCF'!$AE$39*(1+G2707)/(R2707-G2707)/AC2707</f>
        <v>3.8573024834670808</v>
      </c>
      <c r="G2707" s="92">
        <f>R2707*(1-'DRE + DCF'!$AE$39)</f>
        <v>0.21636373724587318</v>
      </c>
      <c r="H2707" s="94">
        <f t="shared" si="294"/>
        <v>0.36060622874312198</v>
      </c>
      <c r="I2707" s="94">
        <f t="shared" si="298"/>
        <v>0.36060622874312198</v>
      </c>
      <c r="J2707" s="94">
        <f t="shared" si="298"/>
        <v>0.36060622874312198</v>
      </c>
      <c r="K2707" s="94">
        <f t="shared" si="298"/>
        <v>0.36060622874312198</v>
      </c>
      <c r="L2707" s="94">
        <f t="shared" si="298"/>
        <v>0.36060622874312198</v>
      </c>
      <c r="M2707" s="94">
        <f t="shared" si="298"/>
        <v>0.36060622874312198</v>
      </c>
      <c r="N2707" s="94">
        <f t="shared" si="298"/>
        <v>0.36060622874312198</v>
      </c>
      <c r="O2707" s="94">
        <f t="shared" si="298"/>
        <v>0.36060622874312198</v>
      </c>
      <c r="P2707" s="94">
        <f t="shared" si="298"/>
        <v>0.36060622874312198</v>
      </c>
      <c r="Q2707" s="94">
        <f t="shared" si="298"/>
        <v>0.36060622874312198</v>
      </c>
      <c r="R2707" s="94">
        <f t="shared" si="298"/>
        <v>0.36060622874312198</v>
      </c>
      <c r="S2707" s="93">
        <f>(1+H2707)^((5-Dashboard!$F$9)*3/12)</f>
        <v>1.0800232721750636</v>
      </c>
      <c r="T2707" s="93">
        <f t="shared" si="297"/>
        <v>1.4694863913089196</v>
      </c>
      <c r="U2707" s="93">
        <f t="shared" si="297"/>
        <v>1.9993923370681688</v>
      </c>
      <c r="V2707" s="93">
        <f t="shared" si="297"/>
        <v>2.7203856675162181</v>
      </c>
      <c r="W2707" s="93">
        <f t="shared" si="297"/>
        <v>3.7013736838060822</v>
      </c>
      <c r="X2707" s="93">
        <f t="shared" si="297"/>
        <v>5.0361120890924305</v>
      </c>
      <c r="Y2707" s="93">
        <f t="shared" si="296"/>
        <v>6.8521654770676976</v>
      </c>
      <c r="Z2707" s="93">
        <f t="shared" si="296"/>
        <v>9.3230990284768946</v>
      </c>
      <c r="AA2707" s="93">
        <f t="shared" si="296"/>
        <v>12.685066609334612</v>
      </c>
      <c r="AB2707" s="93">
        <f t="shared" si="296"/>
        <v>17.259380640682068</v>
      </c>
      <c r="AC2707" s="95">
        <f t="shared" si="296"/>
        <v>23.483220803960478</v>
      </c>
      <c r="AE2707" s="96"/>
    </row>
    <row r="2708" spans="3:31" ht="24.75" customHeight="1" x14ac:dyDescent="0.25">
      <c r="C2708" s="91">
        <f>ABS(E2708-Dashboard!$F$13)</f>
        <v>31.985123247542226</v>
      </c>
      <c r="D2708" s="92">
        <f t="shared" si="299"/>
        <v>0.36070622874312197</v>
      </c>
      <c r="E2708" s="93" cm="1">
        <f t="array" ref="E2708">SUM('DRE + DCF'!$S$41/TIR!S2708,'DRE + DCF'!$U$41:$AD$41/TIR!T2708:AC2708,TIR!F2708)</f>
        <v>17.524876752457772</v>
      </c>
      <c r="F2708" s="100">
        <f>'DRE + DCF'!$AE$38*'DRE + DCF'!$AE$39*(1+G2708)/(R2708-G2708)/AC2708</f>
        <v>3.8535193263526666</v>
      </c>
      <c r="G2708" s="92">
        <f>R2708*(1-'DRE + DCF'!$AE$39)</f>
        <v>0.21642373724587319</v>
      </c>
      <c r="H2708" s="94">
        <f t="shared" si="294"/>
        <v>0.36070622874312197</v>
      </c>
      <c r="I2708" s="94">
        <f t="shared" si="298"/>
        <v>0.36070622874312197</v>
      </c>
      <c r="J2708" s="94">
        <f t="shared" si="298"/>
        <v>0.36070622874312197</v>
      </c>
      <c r="K2708" s="94">
        <f t="shared" si="298"/>
        <v>0.36070622874312197</v>
      </c>
      <c r="L2708" s="94">
        <f t="shared" si="298"/>
        <v>0.36070622874312197</v>
      </c>
      <c r="M2708" s="94">
        <f t="shared" si="298"/>
        <v>0.36070622874312197</v>
      </c>
      <c r="N2708" s="94">
        <f t="shared" si="298"/>
        <v>0.36070622874312197</v>
      </c>
      <c r="O2708" s="94">
        <f t="shared" si="298"/>
        <v>0.36070622874312197</v>
      </c>
      <c r="P2708" s="94">
        <f t="shared" si="298"/>
        <v>0.36070622874312197</v>
      </c>
      <c r="Q2708" s="94">
        <f t="shared" si="298"/>
        <v>0.36070622874312197</v>
      </c>
      <c r="R2708" s="94">
        <f t="shared" si="298"/>
        <v>0.36070622874312197</v>
      </c>
      <c r="S2708" s="93">
        <f>(1+H2708)^((5-Dashboard!$F$9)*3/12)</f>
        <v>1.0800431161512973</v>
      </c>
      <c r="T2708" s="93">
        <f t="shared" si="297"/>
        <v>1.4696213954582014</v>
      </c>
      <c r="U2708" s="93">
        <f t="shared" si="297"/>
        <v>1.9997229866941335</v>
      </c>
      <c r="V2708" s="93">
        <f t="shared" si="297"/>
        <v>2.7210355237555066</v>
      </c>
      <c r="W2708" s="93">
        <f t="shared" si="297"/>
        <v>3.702529985805421</v>
      </c>
      <c r="X2708" s="93">
        <f t="shared" si="297"/>
        <v>5.0380556137936194</v>
      </c>
      <c r="Y2708" s="93">
        <f t="shared" si="296"/>
        <v>6.8553136544432309</v>
      </c>
      <c r="Z2708" s="93">
        <f t="shared" si="296"/>
        <v>9.3280679895886784</v>
      </c>
      <c r="AA2708" s="93">
        <f t="shared" si="296"/>
        <v>12.692760215572646</v>
      </c>
      <c r="AB2708" s="93">
        <f t="shared" si="296"/>
        <v>17.271117885272592</v>
      </c>
      <c r="AC2708" s="95">
        <f t="shared" si="296"/>
        <v>23.500917683847153</v>
      </c>
      <c r="AE2708" s="96"/>
    </row>
    <row r="2709" spans="3:31" ht="24.75" customHeight="1" x14ac:dyDescent="0.25">
      <c r="C2709" s="91">
        <f>ABS(E2709-Dashboard!$F$13)</f>
        <v>31.992769739755641</v>
      </c>
      <c r="D2709" s="92">
        <f t="shared" si="299"/>
        <v>0.36080622874312196</v>
      </c>
      <c r="E2709" s="93" cm="1">
        <f t="array" ref="E2709">SUM('DRE + DCF'!$S$41/TIR!S2709,'DRE + DCF'!$U$41:$AD$41/TIR!T2709:AC2709,TIR!F2709)</f>
        <v>17.517230260244357</v>
      </c>
      <c r="F2709" s="100">
        <f>'DRE + DCF'!$AE$38*'DRE + DCF'!$AE$39*(1+G2709)/(R2709-G2709)/AC2709</f>
        <v>3.8497403793159686</v>
      </c>
      <c r="G2709" s="92">
        <f>R2709*(1-'DRE + DCF'!$AE$39)</f>
        <v>0.21648373724587316</v>
      </c>
      <c r="H2709" s="94">
        <f t="shared" si="294"/>
        <v>0.36080622874312196</v>
      </c>
      <c r="I2709" s="94">
        <f t="shared" si="298"/>
        <v>0.36080622874312196</v>
      </c>
      <c r="J2709" s="94">
        <f t="shared" si="298"/>
        <v>0.36080622874312196</v>
      </c>
      <c r="K2709" s="94">
        <f t="shared" si="298"/>
        <v>0.36080622874312196</v>
      </c>
      <c r="L2709" s="94">
        <f t="shared" si="298"/>
        <v>0.36080622874312196</v>
      </c>
      <c r="M2709" s="94">
        <f t="shared" si="298"/>
        <v>0.36080622874312196</v>
      </c>
      <c r="N2709" s="94">
        <f t="shared" si="298"/>
        <v>0.36080622874312196</v>
      </c>
      <c r="O2709" s="94">
        <f t="shared" si="298"/>
        <v>0.36080622874312196</v>
      </c>
      <c r="P2709" s="94">
        <f t="shared" si="298"/>
        <v>0.36080622874312196</v>
      </c>
      <c r="Q2709" s="94">
        <f t="shared" si="298"/>
        <v>0.36080622874312196</v>
      </c>
      <c r="R2709" s="94">
        <f t="shared" si="298"/>
        <v>0.36080622874312196</v>
      </c>
      <c r="S2709" s="93">
        <f>(1+H2709)^((5-Dashboard!$F$9)*3/12)</f>
        <v>1.0800629590337922</v>
      </c>
      <c r="T2709" s="93">
        <f t="shared" si="297"/>
        <v>1.4697564020879119</v>
      </c>
      <c r="U2709" s="93">
        <f t="shared" si="297"/>
        <v>2.0000536666963109</v>
      </c>
      <c r="V2709" s="93">
        <f t="shared" si="297"/>
        <v>2.72168548746086</v>
      </c>
      <c r="W2709" s="93">
        <f t="shared" si="297"/>
        <v>3.7036865640164987</v>
      </c>
      <c r="X2709" s="93">
        <f t="shared" si="297"/>
        <v>5.0399997456258632</v>
      </c>
      <c r="Y2709" s="93">
        <f t="shared" si="296"/>
        <v>6.8584630467114245</v>
      </c>
      <c r="Z2709" s="93">
        <f t="shared" si="296"/>
        <v>9.3330392335694352</v>
      </c>
      <c r="AA2709" s="93">
        <f t="shared" si="296"/>
        <v>12.700457922145221</v>
      </c>
      <c r="AB2709" s="93">
        <f t="shared" si="296"/>
        <v>17.282862248345143</v>
      </c>
      <c r="AC2709" s="95">
        <f t="shared" si="296"/>
        <v>23.518626598057427</v>
      </c>
      <c r="AE2709" s="96"/>
    </row>
    <row r="2710" spans="3:31" ht="24.75" customHeight="1" x14ac:dyDescent="0.25">
      <c r="C2710" s="91">
        <f>ABS(E2710-Dashboard!$F$13)</f>
        <v>32.000410107167575</v>
      </c>
      <c r="D2710" s="92">
        <f t="shared" si="299"/>
        <v>0.36090622874312195</v>
      </c>
      <c r="E2710" s="93" cm="1">
        <f t="array" ref="E2710">SUM('DRE + DCF'!$S$41/TIR!S2710,'DRE + DCF'!$U$41:$AD$41/TIR!T2710:AC2710,TIR!F2710)</f>
        <v>17.509589892832423</v>
      </c>
      <c r="F2710" s="100">
        <f>'DRE + DCF'!$AE$38*'DRE + DCF'!$AE$39*(1+G2710)/(R2710-G2710)/AC2710</f>
        <v>3.8459656370537578</v>
      </c>
      <c r="G2710" s="92">
        <f>R2710*(1-'DRE + DCF'!$AE$39)</f>
        <v>0.21654373724587317</v>
      </c>
      <c r="H2710" s="94">
        <f t="shared" si="294"/>
        <v>0.36090622874312195</v>
      </c>
      <c r="I2710" s="94">
        <f t="shared" si="298"/>
        <v>0.36090622874312195</v>
      </c>
      <c r="J2710" s="94">
        <f t="shared" si="298"/>
        <v>0.36090622874312195</v>
      </c>
      <c r="K2710" s="94">
        <f t="shared" si="298"/>
        <v>0.36090622874312195</v>
      </c>
      <c r="L2710" s="94">
        <f t="shared" si="298"/>
        <v>0.36090622874312195</v>
      </c>
      <c r="M2710" s="94">
        <f t="shared" si="298"/>
        <v>0.36090622874312195</v>
      </c>
      <c r="N2710" s="94">
        <f t="shared" si="298"/>
        <v>0.36090622874312195</v>
      </c>
      <c r="O2710" s="94">
        <f t="shared" si="298"/>
        <v>0.36090622874312195</v>
      </c>
      <c r="P2710" s="94">
        <f t="shared" si="298"/>
        <v>0.36090622874312195</v>
      </c>
      <c r="Q2710" s="94">
        <f t="shared" si="298"/>
        <v>0.36090622874312195</v>
      </c>
      <c r="R2710" s="94">
        <f t="shared" si="298"/>
        <v>0.36090622874312195</v>
      </c>
      <c r="S2710" s="93">
        <f>(1+H2710)^((5-Dashboard!$F$9)*3/12)</f>
        <v>1.080082800822689</v>
      </c>
      <c r="T2710" s="93">
        <f t="shared" si="297"/>
        <v>1.4698914111979142</v>
      </c>
      <c r="U2710" s="93">
        <f t="shared" si="297"/>
        <v>2.000384377075259</v>
      </c>
      <c r="V2710" s="93">
        <f t="shared" si="297"/>
        <v>2.72233555864215</v>
      </c>
      <c r="W2710" s="93">
        <f t="shared" si="297"/>
        <v>3.7048434184849883</v>
      </c>
      <c r="X2710" s="93">
        <f t="shared" si="297"/>
        <v>5.0419444847341817</v>
      </c>
      <c r="Y2710" s="93">
        <f t="shared" si="296"/>
        <v>6.8616136542517783</v>
      </c>
      <c r="Z2710" s="93">
        <f t="shared" si="296"/>
        <v>9.3380127613000994</v>
      </c>
      <c r="AA2710" s="93">
        <f t="shared" si="296"/>
        <v>12.708159730936066</v>
      </c>
      <c r="AB2710" s="93">
        <f t="shared" si="296"/>
        <v>17.29461373369341</v>
      </c>
      <c r="AC2710" s="95">
        <f t="shared" si="296"/>
        <v>23.536347553889701</v>
      </c>
      <c r="AE2710" s="96"/>
    </row>
    <row r="2711" spans="3:31" ht="24.75" customHeight="1" x14ac:dyDescent="0.25">
      <c r="C2711" s="91">
        <f>ABS(E2711-Dashboard!$F$13)</f>
        <v>32.008044356320084</v>
      </c>
      <c r="D2711" s="92">
        <f t="shared" si="299"/>
        <v>0.36100622874312194</v>
      </c>
      <c r="E2711" s="93" cm="1">
        <f t="array" ref="E2711">SUM('DRE + DCF'!$S$41/TIR!S2711,'DRE + DCF'!$U$41:$AD$41/TIR!T2711:AC2711,TIR!F2711)</f>
        <v>17.50195564367991</v>
      </c>
      <c r="F2711" s="100">
        <f>'DRE + DCF'!$AE$38*'DRE + DCF'!$AE$39*(1+G2711)/(R2711-G2711)/AC2711</f>
        <v>3.8421950942703589</v>
      </c>
      <c r="G2711" s="92">
        <f>R2711*(1-'DRE + DCF'!$AE$39)</f>
        <v>0.21660373724587315</v>
      </c>
      <c r="H2711" s="94">
        <f t="shared" si="294"/>
        <v>0.36100622874312194</v>
      </c>
      <c r="I2711" s="94">
        <f t="shared" si="298"/>
        <v>0.36100622874312194</v>
      </c>
      <c r="J2711" s="94">
        <f t="shared" si="298"/>
        <v>0.36100622874312194</v>
      </c>
      <c r="K2711" s="94">
        <f t="shared" si="298"/>
        <v>0.36100622874312194</v>
      </c>
      <c r="L2711" s="94">
        <f t="shared" si="298"/>
        <v>0.36100622874312194</v>
      </c>
      <c r="M2711" s="94">
        <f t="shared" si="298"/>
        <v>0.36100622874312194</v>
      </c>
      <c r="N2711" s="94">
        <f t="shared" si="298"/>
        <v>0.36100622874312194</v>
      </c>
      <c r="O2711" s="94">
        <f t="shared" si="298"/>
        <v>0.36100622874312194</v>
      </c>
      <c r="P2711" s="94">
        <f t="shared" si="298"/>
        <v>0.36100622874312194</v>
      </c>
      <c r="Q2711" s="94">
        <f t="shared" si="298"/>
        <v>0.36100622874312194</v>
      </c>
      <c r="R2711" s="94">
        <f t="shared" si="298"/>
        <v>0.36100622874312194</v>
      </c>
      <c r="S2711" s="93">
        <f>(1+H2711)^((5-Dashboard!$F$9)*3/12)</f>
        <v>1.0801026415181283</v>
      </c>
      <c r="T2711" s="93">
        <f t="shared" si="297"/>
        <v>1.4700264227880719</v>
      </c>
      <c r="U2711" s="93">
        <f t="shared" si="297"/>
        <v>2.0007151178315361</v>
      </c>
      <c r="V2711" s="93">
        <f t="shared" si="297"/>
        <v>2.7229857373092496</v>
      </c>
      <c r="W2711" s="93">
        <f t="shared" si="297"/>
        <v>3.7060005492565713</v>
      </c>
      <c r="X2711" s="93">
        <f t="shared" si="297"/>
        <v>5.0438898312636242</v>
      </c>
      <c r="Y2711" s="93">
        <f t="shared" si="296"/>
        <v>6.8647654774438864</v>
      </c>
      <c r="Z2711" s="93">
        <f t="shared" si="296"/>
        <v>9.3429885736618807</v>
      </c>
      <c r="AA2711" s="93">
        <f t="shared" si="296"/>
        <v>12.715865643829636</v>
      </c>
      <c r="AB2711" s="93">
        <f t="shared" si="296"/>
        <v>17.306372345112802</v>
      </c>
      <c r="AC2711" s="95">
        <f t="shared" si="296"/>
        <v>23.554080558646234</v>
      </c>
      <c r="AE2711" s="96"/>
    </row>
    <row r="2712" spans="3:31" ht="24.75" customHeight="1" x14ac:dyDescent="0.25">
      <c r="C2712" s="91">
        <f>ABS(E2712-Dashboard!$F$13)</f>
        <v>32.015672493746735</v>
      </c>
      <c r="D2712" s="92">
        <f t="shared" si="299"/>
        <v>0.36110622874312193</v>
      </c>
      <c r="E2712" s="93" cm="1">
        <f t="array" ref="E2712">SUM('DRE + DCF'!$S$41/TIR!S2712,'DRE + DCF'!$U$41:$AD$41/TIR!T2712:AC2712,TIR!F2712)</f>
        <v>17.494327506253263</v>
      </c>
      <c r="F2712" s="100">
        <f>'DRE + DCF'!$AE$38*'DRE + DCF'!$AE$39*(1+G2712)/(R2712-G2712)/AC2712</f>
        <v>3.8384287456776289</v>
      </c>
      <c r="G2712" s="92">
        <f>R2712*(1-'DRE + DCF'!$AE$39)</f>
        <v>0.21666373724587315</v>
      </c>
      <c r="H2712" s="94">
        <f t="shared" si="294"/>
        <v>0.36110622874312193</v>
      </c>
      <c r="I2712" s="94">
        <f t="shared" si="298"/>
        <v>0.36110622874312193</v>
      </c>
      <c r="J2712" s="94">
        <f t="shared" si="298"/>
        <v>0.36110622874312193</v>
      </c>
      <c r="K2712" s="94">
        <f t="shared" si="298"/>
        <v>0.36110622874312193</v>
      </c>
      <c r="L2712" s="94">
        <f t="shared" si="298"/>
        <v>0.36110622874312193</v>
      </c>
      <c r="M2712" s="94">
        <f t="shared" si="298"/>
        <v>0.36110622874312193</v>
      </c>
      <c r="N2712" s="94">
        <f t="shared" si="298"/>
        <v>0.36110622874312193</v>
      </c>
      <c r="O2712" s="94">
        <f t="shared" si="298"/>
        <v>0.36110622874312193</v>
      </c>
      <c r="P2712" s="94">
        <f t="shared" si="298"/>
        <v>0.36110622874312193</v>
      </c>
      <c r="Q2712" s="94">
        <f t="shared" si="298"/>
        <v>0.36110622874312193</v>
      </c>
      <c r="R2712" s="94">
        <f t="shared" si="298"/>
        <v>0.36110622874312193</v>
      </c>
      <c r="S2712" s="93">
        <f>(1+H2712)^((5-Dashboard!$F$9)*3/12)</f>
        <v>1.0801224811202508</v>
      </c>
      <c r="T2712" s="93">
        <f t="shared" si="297"/>
        <v>1.4701614368582485</v>
      </c>
      <c r="U2712" s="93">
        <f t="shared" si="297"/>
        <v>2.0010458889657001</v>
      </c>
      <c r="V2712" s="93">
        <f t="shared" si="297"/>
        <v>2.7236360234720318</v>
      </c>
      <c r="W2712" s="93">
        <f t="shared" si="297"/>
        <v>3.7071579563769301</v>
      </c>
      <c r="X2712" s="93">
        <f t="shared" si="297"/>
        <v>5.0458357853592624</v>
      </c>
      <c r="Y2712" s="93">
        <f t="shared" si="296"/>
        <v>6.8679185166674346</v>
      </c>
      <c r="Z2712" s="93">
        <f t="shared" si="296"/>
        <v>9.3479666715362679</v>
      </c>
      <c r="AA2712" s="93">
        <f t="shared" si="296"/>
        <v>12.723575662711124</v>
      </c>
      <c r="AB2712" s="93">
        <f t="shared" si="296"/>
        <v>17.318138086400506</v>
      </c>
      <c r="AC2712" s="95">
        <f t="shared" si="296"/>
        <v>23.57182561963322</v>
      </c>
      <c r="AE2712" s="96"/>
    </row>
    <row r="2713" spans="3:31" ht="24.75" customHeight="1" x14ac:dyDescent="0.25">
      <c r="C2713" s="91">
        <f>ABS(E2713-Dashboard!$F$13)</f>
        <v>32.023294525972581</v>
      </c>
      <c r="D2713" s="92">
        <f t="shared" si="299"/>
        <v>0.36120622874312192</v>
      </c>
      <c r="E2713" s="93" cm="1">
        <f t="array" ref="E2713">SUM('DRE + DCF'!$S$41/TIR!S2713,'DRE + DCF'!$U$41:$AD$41/TIR!T2713:AC2713,TIR!F2713)</f>
        <v>17.486705474027417</v>
      </c>
      <c r="F2713" s="100">
        <f>'DRE + DCF'!$AE$38*'DRE + DCF'!$AE$39*(1+G2713)/(R2713-G2713)/AC2713</f>
        <v>3.8346665859949596</v>
      </c>
      <c r="G2713" s="92">
        <f>R2713*(1-'DRE + DCF'!$AE$39)</f>
        <v>0.21672373724587315</v>
      </c>
      <c r="H2713" s="94">
        <f t="shared" si="294"/>
        <v>0.36120622874312192</v>
      </c>
      <c r="I2713" s="94">
        <f t="shared" si="298"/>
        <v>0.36120622874312192</v>
      </c>
      <c r="J2713" s="94">
        <f t="shared" si="298"/>
        <v>0.36120622874312192</v>
      </c>
      <c r="K2713" s="94">
        <f t="shared" si="298"/>
        <v>0.36120622874312192</v>
      </c>
      <c r="L2713" s="94">
        <f t="shared" si="298"/>
        <v>0.36120622874312192</v>
      </c>
      <c r="M2713" s="94">
        <f t="shared" si="298"/>
        <v>0.36120622874312192</v>
      </c>
      <c r="N2713" s="94">
        <f t="shared" si="298"/>
        <v>0.36120622874312192</v>
      </c>
      <c r="O2713" s="94">
        <f t="shared" si="298"/>
        <v>0.36120622874312192</v>
      </c>
      <c r="P2713" s="94">
        <f t="shared" si="298"/>
        <v>0.36120622874312192</v>
      </c>
      <c r="Q2713" s="94">
        <f t="shared" si="298"/>
        <v>0.36120622874312192</v>
      </c>
      <c r="R2713" s="94">
        <f t="shared" si="298"/>
        <v>0.36120622874312192</v>
      </c>
      <c r="S2713" s="93">
        <f>(1+H2713)^((5-Dashboard!$F$9)*3/12)</f>
        <v>1.0801423196291966</v>
      </c>
      <c r="T2713" s="93">
        <f t="shared" si="297"/>
        <v>1.4702964534083065</v>
      </c>
      <c r="U2713" s="93">
        <f t="shared" si="297"/>
        <v>2.0013766904783084</v>
      </c>
      <c r="V2713" s="93">
        <f t="shared" si="297"/>
        <v>2.7242864171403687</v>
      </c>
      <c r="W2713" s="93">
        <f t="shared" si="297"/>
        <v>3.7083156398917527</v>
      </c>
      <c r="X2713" s="93">
        <f t="shared" si="297"/>
        <v>5.0477823471661898</v>
      </c>
      <c r="Y2713" s="93">
        <f t="shared" si="296"/>
        <v>6.8710727723021936</v>
      </c>
      <c r="Z2713" s="93">
        <f t="shared" si="296"/>
        <v>9.3529470558050161</v>
      </c>
      <c r="AA2713" s="93">
        <f t="shared" si="296"/>
        <v>12.731289789466432</v>
      </c>
      <c r="AB2713" s="93">
        <f t="shared" si="296"/>
        <v>17.329910961355417</v>
      </c>
      <c r="AC2713" s="95">
        <f t="shared" si="296"/>
        <v>23.589582744160698</v>
      </c>
      <c r="AE2713" s="96"/>
    </row>
    <row r="2714" spans="3:31" ht="24.75" customHeight="1" x14ac:dyDescent="0.25">
      <c r="C2714" s="91">
        <f>ABS(E2714-Dashboard!$F$13)</f>
        <v>32.030910459514217</v>
      </c>
      <c r="D2714" s="92">
        <f t="shared" si="299"/>
        <v>0.3613062287431219</v>
      </c>
      <c r="E2714" s="93" cm="1">
        <f t="array" ref="E2714">SUM('DRE + DCF'!$S$41/TIR!S2714,'DRE + DCF'!$U$41:$AD$41/TIR!T2714:AC2714,TIR!F2714)</f>
        <v>17.479089540485781</v>
      </c>
      <c r="F2714" s="100">
        <f>'DRE + DCF'!$AE$38*'DRE + DCF'!$AE$39*(1+G2714)/(R2714-G2714)/AC2714</f>
        <v>3.8309086099492502</v>
      </c>
      <c r="G2714" s="92">
        <f>R2714*(1-'DRE + DCF'!$AE$39)</f>
        <v>0.21678373724587313</v>
      </c>
      <c r="H2714" s="94">
        <f t="shared" si="294"/>
        <v>0.3613062287431219</v>
      </c>
      <c r="I2714" s="94">
        <f t="shared" si="298"/>
        <v>0.3613062287431219</v>
      </c>
      <c r="J2714" s="94">
        <f t="shared" si="298"/>
        <v>0.3613062287431219</v>
      </c>
      <c r="K2714" s="94">
        <f t="shared" si="298"/>
        <v>0.3613062287431219</v>
      </c>
      <c r="L2714" s="94">
        <f t="shared" si="298"/>
        <v>0.3613062287431219</v>
      </c>
      <c r="M2714" s="94">
        <f t="shared" si="298"/>
        <v>0.3613062287431219</v>
      </c>
      <c r="N2714" s="94">
        <f t="shared" si="298"/>
        <v>0.3613062287431219</v>
      </c>
      <c r="O2714" s="94">
        <f t="shared" si="298"/>
        <v>0.3613062287431219</v>
      </c>
      <c r="P2714" s="94">
        <f t="shared" si="298"/>
        <v>0.3613062287431219</v>
      </c>
      <c r="Q2714" s="94">
        <f t="shared" si="298"/>
        <v>0.3613062287431219</v>
      </c>
      <c r="R2714" s="94">
        <f t="shared" si="298"/>
        <v>0.3613062287431219</v>
      </c>
      <c r="S2714" s="93">
        <f>(1+H2714)^((5-Dashboard!$F$9)*3/12)</f>
        <v>1.0801621570451068</v>
      </c>
      <c r="T2714" s="93">
        <f t="shared" si="297"/>
        <v>1.47043147243811</v>
      </c>
      <c r="U2714" s="93">
        <f t="shared" si="297"/>
        <v>2.0017075223699194</v>
      </c>
      <c r="V2714" s="93">
        <f t="shared" si="297"/>
        <v>2.7249369183241332</v>
      </c>
      <c r="W2714" s="93">
        <f t="shared" si="297"/>
        <v>3.7094735998467301</v>
      </c>
      <c r="X2714" s="93">
        <f t="shared" si="297"/>
        <v>5.0497295168295242</v>
      </c>
      <c r="Y2714" s="93">
        <f t="shared" si="296"/>
        <v>6.8742282447280267</v>
      </c>
      <c r="Z2714" s="93">
        <f t="shared" si="296"/>
        <v>9.3579297273501609</v>
      </c>
      <c r="AA2714" s="93">
        <f t="shared" si="296"/>
        <v>12.739008025982198</v>
      </c>
      <c r="AB2714" s="93">
        <f t="shared" si="296"/>
        <v>17.341690973778189</v>
      </c>
      <c r="AC2714" s="95">
        <f t="shared" si="296"/>
        <v>23.607351939542625</v>
      </c>
      <c r="AE2714" s="96"/>
    </row>
    <row r="2715" spans="3:31" ht="24.75" customHeight="1" x14ac:dyDescent="0.25">
      <c r="C2715" s="91">
        <f>ABS(E2715-Dashboard!$F$13)</f>
        <v>32.038520300879767</v>
      </c>
      <c r="D2715" s="92">
        <f t="shared" si="299"/>
        <v>0.36140622874312189</v>
      </c>
      <c r="E2715" s="93" cm="1">
        <f t="array" ref="E2715">SUM('DRE + DCF'!$S$41/TIR!S2715,'DRE + DCF'!$U$41:$AD$41/TIR!T2715:AC2715,TIR!F2715)</f>
        <v>17.471479699120227</v>
      </c>
      <c r="F2715" s="100">
        <f>'DRE + DCF'!$AE$38*'DRE + DCF'!$AE$39*(1+G2715)/(R2715-G2715)/AC2715</f>
        <v>3.8271548122749039</v>
      </c>
      <c r="G2715" s="92">
        <f>R2715*(1-'DRE + DCF'!$AE$39)</f>
        <v>0.21684373724587314</v>
      </c>
      <c r="H2715" s="94">
        <f t="shared" si="294"/>
        <v>0.36140622874312189</v>
      </c>
      <c r="I2715" s="94">
        <f t="shared" si="298"/>
        <v>0.36140622874312189</v>
      </c>
      <c r="J2715" s="94">
        <f t="shared" si="298"/>
        <v>0.36140622874312189</v>
      </c>
      <c r="K2715" s="94">
        <f t="shared" si="298"/>
        <v>0.36140622874312189</v>
      </c>
      <c r="L2715" s="94">
        <f t="shared" si="298"/>
        <v>0.36140622874312189</v>
      </c>
      <c r="M2715" s="94">
        <f t="shared" si="298"/>
        <v>0.36140622874312189</v>
      </c>
      <c r="N2715" s="94">
        <f t="shared" si="298"/>
        <v>0.36140622874312189</v>
      </c>
      <c r="O2715" s="94">
        <f t="shared" si="298"/>
        <v>0.36140622874312189</v>
      </c>
      <c r="P2715" s="94">
        <f t="shared" si="298"/>
        <v>0.36140622874312189</v>
      </c>
      <c r="Q2715" s="94">
        <f t="shared" si="298"/>
        <v>0.36140622874312189</v>
      </c>
      <c r="R2715" s="94">
        <f t="shared" si="298"/>
        <v>0.36140622874312189</v>
      </c>
      <c r="S2715" s="93">
        <f>(1+H2715)^((5-Dashboard!$F$9)*3/12)</f>
        <v>1.0801819933681216</v>
      </c>
      <c r="T2715" s="93">
        <f t="shared" si="297"/>
        <v>1.4705664939475223</v>
      </c>
      <c r="U2715" s="93">
        <f t="shared" si="297"/>
        <v>2.0020383846410912</v>
      </c>
      <c r="V2715" s="93">
        <f t="shared" si="297"/>
        <v>2.7255875270331997</v>
      </c>
      <c r="W2715" s="93">
        <f t="shared" si="297"/>
        <v>3.7106318362875603</v>
      </c>
      <c r="X2715" s="93">
        <f t="shared" si="297"/>
        <v>5.0516772944944126</v>
      </c>
      <c r="Y2715" s="93">
        <f t="shared" si="296"/>
        <v>6.8773849343248958</v>
      </c>
      <c r="Z2715" s="93">
        <f t="shared" si="296"/>
        <v>9.362914687054019</v>
      </c>
      <c r="AA2715" s="93">
        <f t="shared" si="296"/>
        <v>12.7467303741458</v>
      </c>
      <c r="AB2715" s="93">
        <f t="shared" si="296"/>
        <v>17.353478127471238</v>
      </c>
      <c r="AC2715" s="95">
        <f t="shared" si="296"/>
        <v>23.62513321309687</v>
      </c>
      <c r="AE2715" s="96"/>
    </row>
    <row r="2716" spans="3:31" ht="24.75" customHeight="1" x14ac:dyDescent="0.25">
      <c r="C2716" s="91">
        <f>ABS(E2716-Dashboard!$F$13)</f>
        <v>32.046124056568914</v>
      </c>
      <c r="D2716" s="92">
        <f t="shared" si="299"/>
        <v>0.36150622874312188</v>
      </c>
      <c r="E2716" s="93" cm="1">
        <f t="array" ref="E2716">SUM('DRE + DCF'!$S$41/TIR!S2716,'DRE + DCF'!$U$41:$AD$41/TIR!T2716:AC2716,TIR!F2716)</f>
        <v>17.463875943431084</v>
      </c>
      <c r="F2716" s="100">
        <f>'DRE + DCF'!$AE$38*'DRE + DCF'!$AE$39*(1+G2716)/(R2716-G2716)/AC2716</f>
        <v>3.8234051877138153</v>
      </c>
      <c r="G2716" s="92">
        <f>R2716*(1-'DRE + DCF'!$AE$39)</f>
        <v>0.21690373724587311</v>
      </c>
      <c r="H2716" s="94">
        <f t="shared" si="294"/>
        <v>0.36150622874312188</v>
      </c>
      <c r="I2716" s="94">
        <f t="shared" si="298"/>
        <v>0.36150622874312188</v>
      </c>
      <c r="J2716" s="94">
        <f t="shared" si="298"/>
        <v>0.36150622874312188</v>
      </c>
      <c r="K2716" s="94">
        <f t="shared" si="298"/>
        <v>0.36150622874312188</v>
      </c>
      <c r="L2716" s="94">
        <f t="shared" si="298"/>
        <v>0.36150622874312188</v>
      </c>
      <c r="M2716" s="94">
        <f t="shared" si="298"/>
        <v>0.36150622874312188</v>
      </c>
      <c r="N2716" s="94">
        <f t="shared" si="298"/>
        <v>0.36150622874312188</v>
      </c>
      <c r="O2716" s="94">
        <f t="shared" si="298"/>
        <v>0.36150622874312188</v>
      </c>
      <c r="P2716" s="94">
        <f t="shared" si="298"/>
        <v>0.36150622874312188</v>
      </c>
      <c r="Q2716" s="94">
        <f t="shared" si="298"/>
        <v>0.36150622874312188</v>
      </c>
      <c r="R2716" s="94">
        <f t="shared" si="298"/>
        <v>0.36150622874312188</v>
      </c>
      <c r="S2716" s="93">
        <f>(1+H2716)^((5-Dashboard!$F$9)*3/12)</f>
        <v>1.0802018285983814</v>
      </c>
      <c r="T2716" s="93">
        <f t="shared" si="297"/>
        <v>1.4707015179364065</v>
      </c>
      <c r="U2716" s="93">
        <f t="shared" si="297"/>
        <v>2.0023692772923818</v>
      </c>
      <c r="V2716" s="93">
        <f t="shared" si="297"/>
        <v>2.7262382432774412</v>
      </c>
      <c r="W2716" s="93">
        <f t="shared" si="297"/>
        <v>3.7117903492599429</v>
      </c>
      <c r="X2716" s="93">
        <f t="shared" si="297"/>
        <v>5.0536256803060198</v>
      </c>
      <c r="Y2716" s="93">
        <f t="shared" si="296"/>
        <v>6.8805428414728427</v>
      </c>
      <c r="Z2716" s="93">
        <f t="shared" si="296"/>
        <v>9.3679019357991731</v>
      </c>
      <c r="AA2716" s="93">
        <f t="shared" si="296"/>
        <v>12.754456835845323</v>
      </c>
      <c r="AB2716" s="93">
        <f t="shared" si="296"/>
        <v>17.365272426238697</v>
      </c>
      <c r="AC2716" s="95">
        <f t="shared" si="296"/>
        <v>23.642926572145171</v>
      </c>
      <c r="AE2716" s="96"/>
    </row>
    <row r="2717" spans="3:31" ht="24.75" customHeight="1" x14ac:dyDescent="0.25">
      <c r="C2717" s="91">
        <f>ABS(E2717-Dashboard!$F$13)</f>
        <v>32.053721733072877</v>
      </c>
      <c r="D2717" s="92">
        <f t="shared" si="299"/>
        <v>0.36160622874312187</v>
      </c>
      <c r="E2717" s="93" cm="1">
        <f t="array" ref="E2717">SUM('DRE + DCF'!$S$41/TIR!S2717,'DRE + DCF'!$U$41:$AD$41/TIR!T2717:AC2717,TIR!F2717)</f>
        <v>17.456278266927121</v>
      </c>
      <c r="F2717" s="100">
        <f>'DRE + DCF'!$AE$38*'DRE + DCF'!$AE$39*(1+G2717)/(R2717-G2717)/AC2717</f>
        <v>3.8196597310153568</v>
      </c>
      <c r="G2717" s="92">
        <f>R2717*(1-'DRE + DCF'!$AE$39)</f>
        <v>0.21696373724587312</v>
      </c>
      <c r="H2717" s="94">
        <f t="shared" si="294"/>
        <v>0.36160622874312187</v>
      </c>
      <c r="I2717" s="94">
        <f t="shared" si="298"/>
        <v>0.36160622874312187</v>
      </c>
      <c r="J2717" s="94">
        <f t="shared" si="298"/>
        <v>0.36160622874312187</v>
      </c>
      <c r="K2717" s="94">
        <f t="shared" si="298"/>
        <v>0.36160622874312187</v>
      </c>
      <c r="L2717" s="94">
        <f t="shared" si="298"/>
        <v>0.36160622874312187</v>
      </c>
      <c r="M2717" s="94">
        <f t="shared" si="298"/>
        <v>0.36160622874312187</v>
      </c>
      <c r="N2717" s="94">
        <f t="shared" si="298"/>
        <v>0.36160622874312187</v>
      </c>
      <c r="O2717" s="94">
        <f t="shared" si="298"/>
        <v>0.36160622874312187</v>
      </c>
      <c r="P2717" s="94">
        <f t="shared" si="298"/>
        <v>0.36160622874312187</v>
      </c>
      <c r="Q2717" s="94">
        <f t="shared" si="298"/>
        <v>0.36160622874312187</v>
      </c>
      <c r="R2717" s="94">
        <f t="shared" si="298"/>
        <v>0.36160622874312187</v>
      </c>
      <c r="S2717" s="93">
        <f>(1+H2717)^((5-Dashboard!$F$9)*3/12)</f>
        <v>1.080221662736027</v>
      </c>
      <c r="T2717" s="93">
        <f t="shared" si="297"/>
        <v>1.4708365444046263</v>
      </c>
      <c r="U2717" s="93">
        <f t="shared" si="297"/>
        <v>2.0027002003243486</v>
      </c>
      <c r="V2717" s="93">
        <f t="shared" si="297"/>
        <v>2.7268890670667312</v>
      </c>
      <c r="W2717" s="93">
        <f t="shared" si="297"/>
        <v>3.7129491388095817</v>
      </c>
      <c r="X2717" s="93">
        <f t="shared" si="297"/>
        <v>5.0555746744095362</v>
      </c>
      <c r="Y2717" s="93">
        <f t="shared" si="296"/>
        <v>6.8837019665520049</v>
      </c>
      <c r="Z2717" s="93">
        <f t="shared" si="296"/>
        <v>9.3728914744684868</v>
      </c>
      <c r="AA2717" s="93">
        <f t="shared" si="296"/>
        <v>12.762187412969595</v>
      </c>
      <c r="AB2717" s="93">
        <f t="shared" si="296"/>
        <v>17.37707387388647</v>
      </c>
      <c r="AC2717" s="95">
        <f t="shared" si="296"/>
        <v>23.660732024013189</v>
      </c>
      <c r="AE2717" s="96"/>
    </row>
    <row r="2718" spans="3:31" ht="24.75" customHeight="1" x14ac:dyDescent="0.25">
      <c r="C2718" s="91">
        <f>ABS(E2718-Dashboard!$F$13)</f>
        <v>32.061313336874477</v>
      </c>
      <c r="D2718" s="92">
        <f t="shared" si="299"/>
        <v>0.36170622874312186</v>
      </c>
      <c r="E2718" s="93" cm="1">
        <f t="array" ref="E2718">SUM('DRE + DCF'!$S$41/TIR!S2718,'DRE + DCF'!$U$41:$AD$41/TIR!T2718:AC2718,TIR!F2718)</f>
        <v>17.448686663125525</v>
      </c>
      <c r="F2718" s="100">
        <f>'DRE + DCF'!$AE$38*'DRE + DCF'!$AE$39*(1+G2718)/(R2718-G2718)/AC2718</f>
        <v>3.815918436936367</v>
      </c>
      <c r="G2718" s="92">
        <f>R2718*(1-'DRE + DCF'!$AE$39)</f>
        <v>0.21702373724587312</v>
      </c>
      <c r="H2718" s="94">
        <f t="shared" si="294"/>
        <v>0.36170622874312186</v>
      </c>
      <c r="I2718" s="94">
        <f t="shared" si="298"/>
        <v>0.36170622874312186</v>
      </c>
      <c r="J2718" s="94">
        <f t="shared" si="298"/>
        <v>0.36170622874312186</v>
      </c>
      <c r="K2718" s="94">
        <f t="shared" si="298"/>
        <v>0.36170622874312186</v>
      </c>
      <c r="L2718" s="94">
        <f t="shared" si="298"/>
        <v>0.36170622874312186</v>
      </c>
      <c r="M2718" s="94">
        <f t="shared" si="298"/>
        <v>0.36170622874312186</v>
      </c>
      <c r="N2718" s="94">
        <f t="shared" si="298"/>
        <v>0.36170622874312186</v>
      </c>
      <c r="O2718" s="94">
        <f t="shared" si="298"/>
        <v>0.36170622874312186</v>
      </c>
      <c r="P2718" s="94">
        <f t="shared" si="298"/>
        <v>0.36170622874312186</v>
      </c>
      <c r="Q2718" s="94">
        <f t="shared" si="298"/>
        <v>0.36170622874312186</v>
      </c>
      <c r="R2718" s="94">
        <f t="shared" si="298"/>
        <v>0.36170622874312186</v>
      </c>
      <c r="S2718" s="93">
        <f>(1+H2718)^((5-Dashboard!$F$9)*3/12)</f>
        <v>1.0802414957811985</v>
      </c>
      <c r="T2718" s="93">
        <f t="shared" si="297"/>
        <v>1.4709715733520448</v>
      </c>
      <c r="U2718" s="93">
        <f t="shared" si="297"/>
        <v>2.0030311537375494</v>
      </c>
      <c r="V2718" s="93">
        <f t="shared" si="297"/>
        <v>2.7275399984109425</v>
      </c>
      <c r="W2718" s="93">
        <f t="shared" si="297"/>
        <v>3.714108204982185</v>
      </c>
      <c r="X2718" s="93">
        <f t="shared" si="297"/>
        <v>5.0575242769501765</v>
      </c>
      <c r="Y2718" s="93">
        <f t="shared" si="296"/>
        <v>6.8868623099426092</v>
      </c>
      <c r="Z2718" s="93">
        <f t="shared" si="296"/>
        <v>9.3778833039450955</v>
      </c>
      <c r="AA2718" s="93">
        <f t="shared" si="296"/>
        <v>12.769922107408163</v>
      </c>
      <c r="AB2718" s="93">
        <f t="shared" si="296"/>
        <v>17.388882474222189</v>
      </c>
      <c r="AC2718" s="95">
        <f t="shared" si="296"/>
        <v>23.678549576030463</v>
      </c>
      <c r="AE2718" s="96"/>
    </row>
    <row r="2719" spans="3:31" ht="24.75" customHeight="1" x14ac:dyDescent="0.25">
      <c r="C2719" s="91">
        <f>ABS(E2719-Dashboard!$F$13)</f>
        <v>32.068898874448095</v>
      </c>
      <c r="D2719" s="92">
        <f t="shared" si="299"/>
        <v>0.36180622874312185</v>
      </c>
      <c r="E2719" s="93" cm="1">
        <f t="array" ref="E2719">SUM('DRE + DCF'!$S$41/TIR!S2719,'DRE + DCF'!$U$41:$AD$41/TIR!T2719:AC2719,TIR!F2719)</f>
        <v>17.441101125551903</v>
      </c>
      <c r="F2719" s="100">
        <f>'DRE + DCF'!$AE$38*'DRE + DCF'!$AE$39*(1+G2719)/(R2719-G2719)/AC2719</f>
        <v>3.8121813002411336</v>
      </c>
      <c r="G2719" s="92">
        <f>R2719*(1-'DRE + DCF'!$AE$39)</f>
        <v>0.2170837372458731</v>
      </c>
      <c r="H2719" s="94">
        <f t="shared" si="294"/>
        <v>0.36180622874312185</v>
      </c>
      <c r="I2719" s="94">
        <f t="shared" si="298"/>
        <v>0.36180622874312185</v>
      </c>
      <c r="J2719" s="94">
        <f t="shared" si="298"/>
        <v>0.36180622874312185</v>
      </c>
      <c r="K2719" s="94">
        <f t="shared" si="298"/>
        <v>0.36180622874312185</v>
      </c>
      <c r="L2719" s="94">
        <f t="shared" si="298"/>
        <v>0.36180622874312185</v>
      </c>
      <c r="M2719" s="94">
        <f t="shared" si="298"/>
        <v>0.36180622874312185</v>
      </c>
      <c r="N2719" s="94">
        <f t="shared" si="298"/>
        <v>0.36180622874312185</v>
      </c>
      <c r="O2719" s="94">
        <f t="shared" si="298"/>
        <v>0.36180622874312185</v>
      </c>
      <c r="P2719" s="94">
        <f t="shared" si="298"/>
        <v>0.36180622874312185</v>
      </c>
      <c r="Q2719" s="94">
        <f t="shared" si="298"/>
        <v>0.36180622874312185</v>
      </c>
      <c r="R2719" s="94">
        <f t="shared" si="298"/>
        <v>0.36180622874312185</v>
      </c>
      <c r="S2719" s="93">
        <f>(1+H2719)^((5-Dashboard!$F$9)*3/12)</f>
        <v>1.0802613277340367</v>
      </c>
      <c r="T2719" s="93">
        <f t="shared" si="297"/>
        <v>1.4711066047785262</v>
      </c>
      <c r="U2719" s="93">
        <f t="shared" si="297"/>
        <v>2.0033621375325428</v>
      </c>
      <c r="V2719" s="93">
        <f t="shared" si="297"/>
        <v>2.7281910373199514</v>
      </c>
      <c r="W2719" s="93">
        <f t="shared" si="297"/>
        <v>3.7152675478234687</v>
      </c>
      <c r="X2719" s="93">
        <f t="shared" si="297"/>
        <v>5.0594744880731843</v>
      </c>
      <c r="Y2719" s="93">
        <f t="shared" si="296"/>
        <v>6.8900238720249805</v>
      </c>
      <c r="Z2719" s="93">
        <f t="shared" si="296"/>
        <v>9.3828774251124205</v>
      </c>
      <c r="AA2719" s="93">
        <f t="shared" si="296"/>
        <v>12.77766092105132</v>
      </c>
      <c r="AB2719" s="93">
        <f t="shared" si="296"/>
        <v>17.400698231055262</v>
      </c>
      <c r="AC2719" s="95">
        <f t="shared" si="296"/>
        <v>23.696379235530479</v>
      </c>
      <c r="AE2719" s="96"/>
    </row>
    <row r="2720" spans="3:31" ht="24.75" customHeight="1" x14ac:dyDescent="0.25">
      <c r="C2720" s="91">
        <f>ABS(E2720-Dashboard!$F$13)</f>
        <v>32.076478352259734</v>
      </c>
      <c r="D2720" s="92">
        <f t="shared" si="299"/>
        <v>0.36190622874312184</v>
      </c>
      <c r="E2720" s="93" cm="1">
        <f t="array" ref="E2720">SUM('DRE + DCF'!$S$41/TIR!S2720,'DRE + DCF'!$U$41:$AD$41/TIR!T2720:AC2720,TIR!F2720)</f>
        <v>17.433521647740264</v>
      </c>
      <c r="F2720" s="100">
        <f>'DRE + DCF'!$AE$38*'DRE + DCF'!$AE$39*(1+G2720)/(R2720-G2720)/AC2720</f>
        <v>3.8084483157013969</v>
      </c>
      <c r="G2720" s="92">
        <f>R2720*(1-'DRE + DCF'!$AE$39)</f>
        <v>0.2171437372458731</v>
      </c>
      <c r="H2720" s="94">
        <f t="shared" si="294"/>
        <v>0.36190622874312184</v>
      </c>
      <c r="I2720" s="94">
        <f t="shared" si="298"/>
        <v>0.36190622874312184</v>
      </c>
      <c r="J2720" s="94">
        <f t="shared" si="298"/>
        <v>0.36190622874312184</v>
      </c>
      <c r="K2720" s="94">
        <f t="shared" si="298"/>
        <v>0.36190622874312184</v>
      </c>
      <c r="L2720" s="94">
        <f t="shared" si="298"/>
        <v>0.36190622874312184</v>
      </c>
      <c r="M2720" s="94">
        <f t="shared" si="298"/>
        <v>0.36190622874312184</v>
      </c>
      <c r="N2720" s="94">
        <f t="shared" si="298"/>
        <v>0.36190622874312184</v>
      </c>
      <c r="O2720" s="94">
        <f t="shared" si="298"/>
        <v>0.36190622874312184</v>
      </c>
      <c r="P2720" s="94">
        <f t="shared" si="298"/>
        <v>0.36190622874312184</v>
      </c>
      <c r="Q2720" s="94">
        <f t="shared" si="298"/>
        <v>0.36190622874312184</v>
      </c>
      <c r="R2720" s="94">
        <f t="shared" si="298"/>
        <v>0.36190622874312184</v>
      </c>
      <c r="S2720" s="93">
        <f>(1+H2720)^((5-Dashboard!$F$9)*3/12)</f>
        <v>1.0802811585946814</v>
      </c>
      <c r="T2720" s="93">
        <f t="shared" si="297"/>
        <v>1.4712416386839329</v>
      </c>
      <c r="U2720" s="93">
        <f t="shared" si="297"/>
        <v>2.0036931517098857</v>
      </c>
      <c r="V2720" s="93">
        <f t="shared" si="297"/>
        <v>2.7288421838036303</v>
      </c>
      <c r="W2720" s="93">
        <f t="shared" si="297"/>
        <v>3.7164271673791469</v>
      </c>
      <c r="X2720" s="93">
        <f t="shared" si="297"/>
        <v>5.061425307923817</v>
      </c>
      <c r="Y2720" s="93">
        <f t="shared" si="296"/>
        <v>6.8931866531795194</v>
      </c>
      <c r="Z2720" s="93">
        <f t="shared" si="296"/>
        <v>9.3878738388541407</v>
      </c>
      <c r="AA2720" s="93">
        <f t="shared" si="296"/>
        <v>12.785403855790056</v>
      </c>
      <c r="AB2720" s="93">
        <f t="shared" si="296"/>
        <v>17.412521148196806</v>
      </c>
      <c r="AC2720" s="95">
        <f t="shared" si="296"/>
        <v>23.714221009850565</v>
      </c>
      <c r="AE2720" s="96"/>
    </row>
    <row r="2721" spans="3:31" ht="24.75" customHeight="1" x14ac:dyDescent="0.25">
      <c r="C2721" s="91">
        <f>ABS(E2721-Dashboard!$F$13)</f>
        <v>32.084051776766998</v>
      </c>
      <c r="D2721" s="92">
        <f t="shared" si="299"/>
        <v>0.36200622874312183</v>
      </c>
      <c r="E2721" s="93" cm="1">
        <f t="array" ref="E2721">SUM('DRE + DCF'!$S$41/TIR!S2721,'DRE + DCF'!$U$41:$AD$41/TIR!T2721:AC2721,TIR!F2721)</f>
        <v>17.425948223233004</v>
      </c>
      <c r="F2721" s="100">
        <f>'DRE + DCF'!$AE$38*'DRE + DCF'!$AE$39*(1+G2721)/(R2721-G2721)/AC2721</f>
        <v>3.8047194780963163</v>
      </c>
      <c r="G2721" s="92">
        <f>R2721*(1-'DRE + DCF'!$AE$39)</f>
        <v>0.21720373724587308</v>
      </c>
      <c r="H2721" s="94">
        <f t="shared" si="294"/>
        <v>0.36200622874312183</v>
      </c>
      <c r="I2721" s="94">
        <f t="shared" si="298"/>
        <v>0.36200622874312183</v>
      </c>
      <c r="J2721" s="94">
        <f t="shared" si="298"/>
        <v>0.36200622874312183</v>
      </c>
      <c r="K2721" s="94">
        <f t="shared" si="298"/>
        <v>0.36200622874312183</v>
      </c>
      <c r="L2721" s="94">
        <f t="shared" si="298"/>
        <v>0.36200622874312183</v>
      </c>
      <c r="M2721" s="94">
        <f t="shared" si="298"/>
        <v>0.36200622874312183</v>
      </c>
      <c r="N2721" s="94">
        <f t="shared" si="298"/>
        <v>0.36200622874312183</v>
      </c>
      <c r="O2721" s="94">
        <f t="shared" si="298"/>
        <v>0.36200622874312183</v>
      </c>
      <c r="P2721" s="94">
        <f t="shared" si="298"/>
        <v>0.36200622874312183</v>
      </c>
      <c r="Q2721" s="94">
        <f t="shared" si="298"/>
        <v>0.36200622874312183</v>
      </c>
      <c r="R2721" s="94">
        <f t="shared" si="298"/>
        <v>0.36200622874312183</v>
      </c>
      <c r="S2721" s="93">
        <f>(1+H2721)^((5-Dashboard!$F$9)*3/12)</f>
        <v>1.0803009883632735</v>
      </c>
      <c r="T2721" s="93">
        <f t="shared" si="297"/>
        <v>1.4713766750681292</v>
      </c>
      <c r="U2721" s="93">
        <f t="shared" si="297"/>
        <v>2.0040241962701364</v>
      </c>
      <c r="V2721" s="93">
        <f t="shared" si="297"/>
        <v>2.7294934378718541</v>
      </c>
      <c r="W2721" s="93">
        <f t="shared" si="297"/>
        <v>3.7175870636949426</v>
      </c>
      <c r="X2721" s="93">
        <f t="shared" si="297"/>
        <v>5.0633767366473643</v>
      </c>
      <c r="Y2721" s="93">
        <f t="shared" si="296"/>
        <v>6.8963506537867314</v>
      </c>
      <c r="Z2721" s="93">
        <f t="shared" si="296"/>
        <v>9.3928725460542282</v>
      </c>
      <c r="AA2721" s="93">
        <f t="shared" si="296"/>
        <v>12.793150913516124</v>
      </c>
      <c r="AB2721" s="93">
        <f t="shared" si="296"/>
        <v>17.42435122945972</v>
      </c>
      <c r="AC2721" s="95">
        <f t="shared" si="296"/>
        <v>23.732074906332013</v>
      </c>
      <c r="AE2721" s="96"/>
    </row>
    <row r="2722" spans="3:31" ht="24.75" customHeight="1" x14ac:dyDescent="0.25">
      <c r="C2722" s="91">
        <f>ABS(E2722-Dashboard!$F$13)</f>
        <v>32.091619154419107</v>
      </c>
      <c r="D2722" s="92">
        <f t="shared" si="299"/>
        <v>0.36210622874312182</v>
      </c>
      <c r="E2722" s="93" cm="1">
        <f t="array" ref="E2722">SUM('DRE + DCF'!$S$41/TIR!S2722,'DRE + DCF'!$U$41:$AD$41/TIR!T2722:AC2722,TIR!F2722)</f>
        <v>17.418380845580888</v>
      </c>
      <c r="F2722" s="100">
        <f>'DRE + DCF'!$AE$38*'DRE + DCF'!$AE$39*(1+G2722)/(R2722-G2722)/AC2722</f>
        <v>3.8009947822124781</v>
      </c>
      <c r="G2722" s="92">
        <f>R2722*(1-'DRE + DCF'!$AE$39)</f>
        <v>0.21726373724587308</v>
      </c>
      <c r="H2722" s="94">
        <f t="shared" si="294"/>
        <v>0.36210622874312182</v>
      </c>
      <c r="I2722" s="94">
        <f t="shared" si="298"/>
        <v>0.36210622874312182</v>
      </c>
      <c r="J2722" s="94">
        <f t="shared" si="298"/>
        <v>0.36210622874312182</v>
      </c>
      <c r="K2722" s="94">
        <f t="shared" si="298"/>
        <v>0.36210622874312182</v>
      </c>
      <c r="L2722" s="94">
        <f t="shared" si="298"/>
        <v>0.36210622874312182</v>
      </c>
      <c r="M2722" s="94">
        <f t="shared" si="298"/>
        <v>0.36210622874312182</v>
      </c>
      <c r="N2722" s="94">
        <f t="shared" si="298"/>
        <v>0.36210622874312182</v>
      </c>
      <c r="O2722" s="94">
        <f t="shared" si="298"/>
        <v>0.36210622874312182</v>
      </c>
      <c r="P2722" s="94">
        <f t="shared" si="298"/>
        <v>0.36210622874312182</v>
      </c>
      <c r="Q2722" s="94">
        <f t="shared" si="298"/>
        <v>0.36210622874312182</v>
      </c>
      <c r="R2722" s="94">
        <f t="shared" si="298"/>
        <v>0.36210622874312182</v>
      </c>
      <c r="S2722" s="93">
        <f>(1+H2722)^((5-Dashboard!$F$9)*3/12)</f>
        <v>1.0803208170399528</v>
      </c>
      <c r="T2722" s="93">
        <f t="shared" si="297"/>
        <v>1.4715117139309781</v>
      </c>
      <c r="U2722" s="93">
        <f t="shared" si="297"/>
        <v>2.0043552712138522</v>
      </c>
      <c r="V2722" s="93">
        <f t="shared" si="297"/>
        <v>2.7301447995344974</v>
      </c>
      <c r="W2722" s="93">
        <f t="shared" si="297"/>
        <v>3.7187472368165806</v>
      </c>
      <c r="X2722" s="93">
        <f t="shared" si="297"/>
        <v>5.0653287743891378</v>
      </c>
      <c r="Y2722" s="93">
        <f t="shared" si="296"/>
        <v>6.899515874227208</v>
      </c>
      <c r="Z2722" s="93">
        <f t="shared" si="296"/>
        <v>9.3978735475969248</v>
      </c>
      <c r="AA2722" s="93">
        <f t="shared" si="296"/>
        <v>12.800902096121991</v>
      </c>
      <c r="AB2722" s="93">
        <f t="shared" si="296"/>
        <v>17.436188478658647</v>
      </c>
      <c r="AC2722" s="95">
        <f t="shared" si="296"/>
        <v>23.749940932320001</v>
      </c>
      <c r="AE2722" s="96"/>
    </row>
    <row r="2723" spans="3:31" ht="24.75" customHeight="1" x14ac:dyDescent="0.25">
      <c r="C2723" s="91">
        <f>ABS(E2723-Dashboard!$F$13)</f>
        <v>32.099180491656952</v>
      </c>
      <c r="D2723" s="92">
        <f t="shared" si="299"/>
        <v>0.36220622874312181</v>
      </c>
      <c r="E2723" s="93" cm="1">
        <f t="array" ref="E2723">SUM('DRE + DCF'!$S$41/TIR!S2723,'DRE + DCF'!$U$41:$AD$41/TIR!T2723:AC2723,TIR!F2723)</f>
        <v>17.410819508343042</v>
      </c>
      <c r="F2723" s="100">
        <f>'DRE + DCF'!$AE$38*'DRE + DCF'!$AE$39*(1+G2723)/(R2723-G2723)/AC2723</f>
        <v>3.7972742228438721</v>
      </c>
      <c r="G2723" s="92">
        <f>R2723*(1-'DRE + DCF'!$AE$39)</f>
        <v>0.21732373724587309</v>
      </c>
      <c r="H2723" s="94">
        <f t="shared" si="294"/>
        <v>0.36220622874312181</v>
      </c>
      <c r="I2723" s="94">
        <f t="shared" si="298"/>
        <v>0.36220622874312181</v>
      </c>
      <c r="J2723" s="94">
        <f t="shared" si="298"/>
        <v>0.36220622874312181</v>
      </c>
      <c r="K2723" s="94">
        <f t="shared" si="298"/>
        <v>0.36220622874312181</v>
      </c>
      <c r="L2723" s="94">
        <f t="shared" si="298"/>
        <v>0.36220622874312181</v>
      </c>
      <c r="M2723" s="94">
        <f t="shared" si="298"/>
        <v>0.36220622874312181</v>
      </c>
      <c r="N2723" s="94">
        <f t="shared" si="298"/>
        <v>0.36220622874312181</v>
      </c>
      <c r="O2723" s="94">
        <f t="shared" si="298"/>
        <v>0.36220622874312181</v>
      </c>
      <c r="P2723" s="94">
        <f t="shared" si="298"/>
        <v>0.36220622874312181</v>
      </c>
      <c r="Q2723" s="94">
        <f t="shared" si="298"/>
        <v>0.36220622874312181</v>
      </c>
      <c r="R2723" s="94">
        <f t="shared" si="298"/>
        <v>0.36220622874312181</v>
      </c>
      <c r="S2723" s="93">
        <f>(1+H2723)^((5-Dashboard!$F$9)*3/12)</f>
        <v>1.08034064462486</v>
      </c>
      <c r="T2723" s="93">
        <f t="shared" si="297"/>
        <v>1.4716467552723438</v>
      </c>
      <c r="U2723" s="93">
        <f t="shared" si="297"/>
        <v>2.0046863765415912</v>
      </c>
      <c r="V2723" s="93">
        <f t="shared" si="297"/>
        <v>2.7307962688014347</v>
      </c>
      <c r="W2723" s="93">
        <f t="shared" si="297"/>
        <v>3.7199076867897904</v>
      </c>
      <c r="X2723" s="93">
        <f t="shared" si="297"/>
        <v>5.0672814212944708</v>
      </c>
      <c r="Y2723" s="93">
        <f t="shared" si="296"/>
        <v>6.902682314881627</v>
      </c>
      <c r="Z2723" s="93">
        <f t="shared" si="296"/>
        <v>9.4028768443667428</v>
      </c>
      <c r="AA2723" s="93">
        <f t="shared" si="296"/>
        <v>12.808657405500847</v>
      </c>
      <c r="AB2723" s="93">
        <f t="shared" si="296"/>
        <v>17.448032899609967</v>
      </c>
      <c r="AC2723" s="95">
        <f t="shared" si="296"/>
        <v>23.76781909516361</v>
      </c>
      <c r="AE2723" s="96"/>
    </row>
    <row r="2724" spans="3:31" ht="24.75" customHeight="1" x14ac:dyDescent="0.25">
      <c r="C2724" s="91">
        <f>ABS(E2724-Dashboard!$F$13)</f>
        <v>32.106735794913035</v>
      </c>
      <c r="D2724" s="92">
        <f t="shared" si="299"/>
        <v>0.36230622874312179</v>
      </c>
      <c r="E2724" s="93" cm="1">
        <f t="array" ref="E2724">SUM('DRE + DCF'!$S$41/TIR!S2724,'DRE + DCF'!$U$41:$AD$41/TIR!T2724:AC2724,TIR!F2724)</f>
        <v>17.403264205086963</v>
      </c>
      <c r="F2724" s="100">
        <f>'DRE + DCF'!$AE$38*'DRE + DCF'!$AE$39*(1+G2724)/(R2724-G2724)/AC2724</f>
        <v>3.7935577947918802</v>
      </c>
      <c r="G2724" s="92">
        <f>R2724*(1-'DRE + DCF'!$AE$39)</f>
        <v>0.21738373724587307</v>
      </c>
      <c r="H2724" s="94">
        <f t="shared" si="294"/>
        <v>0.36230622874312179</v>
      </c>
      <c r="I2724" s="94">
        <f t="shared" si="298"/>
        <v>0.36230622874312179</v>
      </c>
      <c r="J2724" s="94">
        <f t="shared" si="298"/>
        <v>0.36230622874312179</v>
      </c>
      <c r="K2724" s="94">
        <f t="shared" si="298"/>
        <v>0.36230622874312179</v>
      </c>
      <c r="L2724" s="94">
        <f t="shared" si="298"/>
        <v>0.36230622874312179</v>
      </c>
      <c r="M2724" s="94">
        <f t="shared" si="298"/>
        <v>0.36230622874312179</v>
      </c>
      <c r="N2724" s="94">
        <f t="shared" si="298"/>
        <v>0.36230622874312179</v>
      </c>
      <c r="O2724" s="94">
        <f t="shared" si="298"/>
        <v>0.36230622874312179</v>
      </c>
      <c r="P2724" s="94">
        <f t="shared" si="298"/>
        <v>0.36230622874312179</v>
      </c>
      <c r="Q2724" s="94">
        <f t="shared" si="298"/>
        <v>0.36230622874312179</v>
      </c>
      <c r="R2724" s="94">
        <f t="shared" si="298"/>
        <v>0.36230622874312179</v>
      </c>
      <c r="S2724" s="93">
        <f>(1+H2724)^((5-Dashboard!$F$9)*3/12)</f>
        <v>1.0803604711181352</v>
      </c>
      <c r="T2724" s="93">
        <f t="shared" si="297"/>
        <v>1.4717817990920889</v>
      </c>
      <c r="U2724" s="93">
        <f t="shared" si="297"/>
        <v>2.0050175122539104</v>
      </c>
      <c r="V2724" s="93">
        <f t="shared" si="297"/>
        <v>2.7314478456825406</v>
      </c>
      <c r="W2724" s="93">
        <f t="shared" si="297"/>
        <v>3.7210684136603063</v>
      </c>
      <c r="X2724" s="93">
        <f t="shared" si="297"/>
        <v>5.0692346775087227</v>
      </c>
      <c r="Y2724" s="93">
        <f t="shared" si="296"/>
        <v>6.9058499761307628</v>
      </c>
      <c r="Z2724" s="93">
        <f t="shared" si="296"/>
        <v>9.4078824372484764</v>
      </c>
      <c r="AA2724" s="93">
        <f t="shared" si="296"/>
        <v>12.816416843546621</v>
      </c>
      <c r="AB2724" s="93">
        <f t="shared" si="296"/>
        <v>17.459884496131821</v>
      </c>
      <c r="AC2724" s="95">
        <f t="shared" si="296"/>
        <v>23.785709402215844</v>
      </c>
      <c r="AE2724" s="96"/>
    </row>
    <row r="2725" spans="3:31" ht="24.75" customHeight="1" x14ac:dyDescent="0.25">
      <c r="C2725" s="91">
        <f>ABS(E2725-Dashboard!$F$13)</f>
        <v>32.114285070611544</v>
      </c>
      <c r="D2725" s="92">
        <f t="shared" si="299"/>
        <v>0.36240622874312178</v>
      </c>
      <c r="E2725" s="93" cm="1">
        <f t="array" ref="E2725">SUM('DRE + DCF'!$S$41/TIR!S2725,'DRE + DCF'!$U$41:$AD$41/TIR!T2725:AC2725,TIR!F2725)</f>
        <v>17.395714929388454</v>
      </c>
      <c r="F2725" s="100">
        <f>'DRE + DCF'!$AE$38*'DRE + DCF'!$AE$39*(1+G2725)/(R2725-G2725)/AC2725</f>
        <v>3.7898454928652687</v>
      </c>
      <c r="G2725" s="92">
        <f>R2725*(1-'DRE + DCF'!$AE$39)</f>
        <v>0.21744373724587307</v>
      </c>
      <c r="H2725" s="94">
        <f t="shared" si="294"/>
        <v>0.36240622874312178</v>
      </c>
      <c r="I2725" s="94">
        <f t="shared" si="298"/>
        <v>0.36240622874312178</v>
      </c>
      <c r="J2725" s="94">
        <f t="shared" si="298"/>
        <v>0.36240622874312178</v>
      </c>
      <c r="K2725" s="94">
        <f t="shared" si="298"/>
        <v>0.36240622874312178</v>
      </c>
      <c r="L2725" s="94">
        <f t="shared" si="298"/>
        <v>0.36240622874312178</v>
      </c>
      <c r="M2725" s="94">
        <f t="shared" si="298"/>
        <v>0.36240622874312178</v>
      </c>
      <c r="N2725" s="94">
        <f t="shared" si="298"/>
        <v>0.36240622874312178</v>
      </c>
      <c r="O2725" s="94">
        <f t="shared" si="298"/>
        <v>0.36240622874312178</v>
      </c>
      <c r="P2725" s="94">
        <f t="shared" si="298"/>
        <v>0.36240622874312178</v>
      </c>
      <c r="Q2725" s="94">
        <f t="shared" si="298"/>
        <v>0.36240622874312178</v>
      </c>
      <c r="R2725" s="94">
        <f t="shared" si="298"/>
        <v>0.36240622874312178</v>
      </c>
      <c r="S2725" s="93">
        <f>(1+H2725)^((5-Dashboard!$F$9)*3/12)</f>
        <v>1.0803802965199183</v>
      </c>
      <c r="T2725" s="93">
        <f t="shared" si="297"/>
        <v>1.4719168453900775</v>
      </c>
      <c r="U2725" s="93">
        <f t="shared" si="297"/>
        <v>2.0053486783513681</v>
      </c>
      <c r="V2725" s="93">
        <f t="shared" si="297"/>
        <v>2.7320995301876909</v>
      </c>
      <c r="W2725" s="93">
        <f t="shared" si="297"/>
        <v>3.7222294174738666</v>
      </c>
      <c r="X2725" s="93">
        <f t="shared" si="297"/>
        <v>5.0711885431772776</v>
      </c>
      <c r="Y2725" s="93">
        <f t="shared" si="296"/>
        <v>6.9090188583554806</v>
      </c>
      <c r="Z2725" s="93">
        <f t="shared" si="296"/>
        <v>9.4128903271271991</v>
      </c>
      <c r="AA2725" s="93">
        <f t="shared" si="296"/>
        <v>12.824180412153977</v>
      </c>
      <c r="AB2725" s="93">
        <f t="shared" si="296"/>
        <v>17.471743272044112</v>
      </c>
      <c r="AC2725" s="95">
        <f t="shared" si="296"/>
        <v>23.80361186083363</v>
      </c>
      <c r="AE2725" s="96"/>
    </row>
    <row r="2726" spans="3:31" ht="24.75" customHeight="1" x14ac:dyDescent="0.25">
      <c r="C2726" s="91">
        <f>ABS(E2726-Dashboard!$F$13)</f>
        <v>32.121828325168345</v>
      </c>
      <c r="D2726" s="92">
        <f t="shared" si="299"/>
        <v>0.36250622874312177</v>
      </c>
      <c r="E2726" s="93" cm="1">
        <f t="array" ref="E2726">SUM('DRE + DCF'!$S$41/TIR!S2726,'DRE + DCF'!$U$41:$AD$41/TIR!T2726:AC2726,TIR!F2726)</f>
        <v>17.388171674831653</v>
      </c>
      <c r="F2726" s="100">
        <f>'DRE + DCF'!$AE$38*'DRE + DCF'!$AE$39*(1+G2726)/(R2726-G2726)/AC2726</f>
        <v>3.7861373118801751</v>
      </c>
      <c r="G2726" s="92">
        <f>R2726*(1-'DRE + DCF'!$AE$39)</f>
        <v>0.21750373724587305</v>
      </c>
      <c r="H2726" s="94">
        <f t="shared" si="294"/>
        <v>0.36250622874312177</v>
      </c>
      <c r="I2726" s="94">
        <f t="shared" si="298"/>
        <v>0.36250622874312177</v>
      </c>
      <c r="J2726" s="94">
        <f t="shared" si="298"/>
        <v>0.36250622874312177</v>
      </c>
      <c r="K2726" s="94">
        <f t="shared" si="298"/>
        <v>0.36250622874312177</v>
      </c>
      <c r="L2726" s="94">
        <f t="shared" si="298"/>
        <v>0.36250622874312177</v>
      </c>
      <c r="M2726" s="94">
        <f t="shared" si="298"/>
        <v>0.36250622874312177</v>
      </c>
      <c r="N2726" s="94">
        <f t="shared" si="298"/>
        <v>0.36250622874312177</v>
      </c>
      <c r="O2726" s="94">
        <f t="shared" si="298"/>
        <v>0.36250622874312177</v>
      </c>
      <c r="P2726" s="94">
        <f t="shared" si="298"/>
        <v>0.36250622874312177</v>
      </c>
      <c r="Q2726" s="94">
        <f t="shared" si="298"/>
        <v>0.36250622874312177</v>
      </c>
      <c r="R2726" s="94">
        <f t="shared" si="298"/>
        <v>0.36250622874312177</v>
      </c>
      <c r="S2726" s="93">
        <f>(1+H2726)^((5-Dashboard!$F$9)*3/12)</f>
        <v>1.0804001208303502</v>
      </c>
      <c r="T2726" s="93">
        <f t="shared" si="297"/>
        <v>1.4720518941661735</v>
      </c>
      <c r="U2726" s="93">
        <f t="shared" si="297"/>
        <v>2.0056798748345219</v>
      </c>
      <c r="V2726" s="93">
        <f t="shared" si="297"/>
        <v>2.7327513223267608</v>
      </c>
      <c r="W2726" s="93">
        <f t="shared" si="297"/>
        <v>3.7233906982762139</v>
      </c>
      <c r="X2726" s="93">
        <f t="shared" si="297"/>
        <v>5.0731430184455428</v>
      </c>
      <c r="Y2726" s="93">
        <f t="shared" si="296"/>
        <v>6.9121889619367343</v>
      </c>
      <c r="Z2726" s="93">
        <f t="shared" si="296"/>
        <v>9.4179005148882542</v>
      </c>
      <c r="AA2726" s="93">
        <f t="shared" si="296"/>
        <v>12.831948113218299</v>
      </c>
      <c r="AB2726" s="93">
        <f t="shared" si="296"/>
        <v>17.483609231168483</v>
      </c>
      <c r="AC2726" s="95">
        <f t="shared" si="296"/>
        <v>23.821526478377802</v>
      </c>
      <c r="AE2726" s="96"/>
    </row>
    <row r="2727" spans="3:31" ht="24.75" customHeight="1" x14ac:dyDescent="0.25">
      <c r="C2727" s="91">
        <f>ABS(E2727-Dashboard!$F$13)</f>
        <v>32.129365564990977</v>
      </c>
      <c r="D2727" s="92">
        <f t="shared" si="299"/>
        <v>0.36260622874312176</v>
      </c>
      <c r="E2727" s="93" cm="1">
        <f t="array" ref="E2727">SUM('DRE + DCF'!$S$41/TIR!S2727,'DRE + DCF'!$U$41:$AD$41/TIR!T2727:AC2727,TIR!F2727)</f>
        <v>17.380634435009025</v>
      </c>
      <c r="F2727" s="100">
        <f>'DRE + DCF'!$AE$38*'DRE + DCF'!$AE$39*(1+G2727)/(R2727-G2727)/AC2727</f>
        <v>3.7824332466600987</v>
      </c>
      <c r="G2727" s="92">
        <f>R2727*(1-'DRE + DCF'!$AE$39)</f>
        <v>0.21756373724587305</v>
      </c>
      <c r="H2727" s="94">
        <f t="shared" si="294"/>
        <v>0.36260622874312176</v>
      </c>
      <c r="I2727" s="94">
        <f t="shared" si="298"/>
        <v>0.36260622874312176</v>
      </c>
      <c r="J2727" s="94">
        <f t="shared" si="298"/>
        <v>0.36260622874312176</v>
      </c>
      <c r="K2727" s="94">
        <f t="shared" si="298"/>
        <v>0.36260622874312176</v>
      </c>
      <c r="L2727" s="94">
        <f t="shared" si="298"/>
        <v>0.36260622874312176</v>
      </c>
      <c r="M2727" s="94">
        <f t="shared" si="298"/>
        <v>0.36260622874312176</v>
      </c>
      <c r="N2727" s="94">
        <f t="shared" si="298"/>
        <v>0.36260622874312176</v>
      </c>
      <c r="O2727" s="94">
        <f t="shared" si="298"/>
        <v>0.36260622874312176</v>
      </c>
      <c r="P2727" s="94">
        <f t="shared" si="298"/>
        <v>0.36260622874312176</v>
      </c>
      <c r="Q2727" s="94">
        <f t="shared" si="298"/>
        <v>0.36260622874312176</v>
      </c>
      <c r="R2727" s="94">
        <f t="shared" si="298"/>
        <v>0.36260622874312176</v>
      </c>
      <c r="S2727" s="93">
        <f>(1+H2727)^((5-Dashboard!$F$9)*3/12)</f>
        <v>1.0804199440495705</v>
      </c>
      <c r="T2727" s="93">
        <f t="shared" si="297"/>
        <v>1.4721869454202399</v>
      </c>
      <c r="U2727" s="93">
        <f t="shared" si="297"/>
        <v>2.0060111017039293</v>
      </c>
      <c r="V2727" s="93">
        <f t="shared" si="297"/>
        <v>2.7334032221096258</v>
      </c>
      <c r="W2727" s="93">
        <f t="shared" si="297"/>
        <v>3.7245522561130948</v>
      </c>
      <c r="X2727" s="93">
        <f t="shared" si="297"/>
        <v>5.0750981034589495</v>
      </c>
      <c r="Y2727" s="93">
        <f t="shared" si="296"/>
        <v>6.9153602872555684</v>
      </c>
      <c r="Z2727" s="93">
        <f t="shared" si="296"/>
        <v>9.4229130014172604</v>
      </c>
      <c r="AA2727" s="93">
        <f t="shared" si="296"/>
        <v>12.839719948635704</v>
      </c>
      <c r="AB2727" s="93">
        <f t="shared" si="296"/>
        <v>17.495482377328326</v>
      </c>
      <c r="AC2727" s="95">
        <f t="shared" si="296"/>
        <v>23.839453262213098</v>
      </c>
      <c r="AE2727" s="96"/>
    </row>
    <row r="2728" spans="3:31" ht="24.75" customHeight="1" x14ac:dyDescent="0.25">
      <c r="C2728" s="91">
        <f>ABS(E2728-Dashboard!$F$13)</f>
        <v>32.136896796478673</v>
      </c>
      <c r="D2728" s="92">
        <f t="shared" si="299"/>
        <v>0.36270622874312175</v>
      </c>
      <c r="E2728" s="93" cm="1">
        <f t="array" ref="E2728">SUM('DRE + DCF'!$S$41/TIR!S2728,'DRE + DCF'!$U$41:$AD$41/TIR!T2728:AC2728,TIR!F2728)</f>
        <v>17.373103203521325</v>
      </c>
      <c r="F2728" s="100">
        <f>'DRE + DCF'!$AE$38*'DRE + DCF'!$AE$39*(1+G2728)/(R2728-G2728)/AC2728</f>
        <v>3.7787332920358816</v>
      </c>
      <c r="G2728" s="92">
        <f>R2728*(1-'DRE + DCF'!$AE$39)</f>
        <v>0.21762373724587306</v>
      </c>
      <c r="H2728" s="94">
        <f t="shared" si="294"/>
        <v>0.36270622874312175</v>
      </c>
      <c r="I2728" s="94">
        <f t="shared" si="298"/>
        <v>0.36270622874312175</v>
      </c>
      <c r="J2728" s="94">
        <f t="shared" si="298"/>
        <v>0.36270622874312175</v>
      </c>
      <c r="K2728" s="94">
        <f t="shared" si="298"/>
        <v>0.36270622874312175</v>
      </c>
      <c r="L2728" s="94">
        <f t="shared" ref="I2728:R2753" si="300">$D2728</f>
        <v>0.36270622874312175</v>
      </c>
      <c r="M2728" s="94">
        <f t="shared" si="300"/>
        <v>0.36270622874312175</v>
      </c>
      <c r="N2728" s="94">
        <f t="shared" si="300"/>
        <v>0.36270622874312175</v>
      </c>
      <c r="O2728" s="94">
        <f t="shared" si="300"/>
        <v>0.36270622874312175</v>
      </c>
      <c r="P2728" s="94">
        <f t="shared" si="300"/>
        <v>0.36270622874312175</v>
      </c>
      <c r="Q2728" s="94">
        <f t="shared" si="300"/>
        <v>0.36270622874312175</v>
      </c>
      <c r="R2728" s="94">
        <f t="shared" si="300"/>
        <v>0.36270622874312175</v>
      </c>
      <c r="S2728" s="93">
        <f>(1+H2728)^((5-Dashboard!$F$9)*3/12)</f>
        <v>1.0804397661777194</v>
      </c>
      <c r="T2728" s="93">
        <f t="shared" si="297"/>
        <v>1.4723219991521403</v>
      </c>
      <c r="U2728" s="93">
        <f t="shared" si="297"/>
        <v>2.006342358960147</v>
      </c>
      <c r="V2728" s="93">
        <f t="shared" si="297"/>
        <v>2.7340552295461604</v>
      </c>
      <c r="W2728" s="93">
        <f t="shared" si="297"/>
        <v>3.7257140910302584</v>
      </c>
      <c r="X2728" s="93">
        <f t="shared" si="297"/>
        <v>5.0770537983629511</v>
      </c>
      <c r="Y2728" s="93">
        <f t="shared" si="296"/>
        <v>6.918532834693119</v>
      </c>
      <c r="Z2728" s="93">
        <f t="shared" si="296"/>
        <v>9.4279277876001206</v>
      </c>
      <c r="AA2728" s="93">
        <f t="shared" si="296"/>
        <v>12.847495920303043</v>
      </c>
      <c r="AB2728" s="93">
        <f t="shared" si="296"/>
        <v>17.507362714348801</v>
      </c>
      <c r="AC2728" s="95">
        <f t="shared" si="296"/>
        <v>23.857392219708199</v>
      </c>
      <c r="AE2728" s="96"/>
    </row>
    <row r="2729" spans="3:31" ht="24.75" customHeight="1" x14ac:dyDescent="0.25">
      <c r="C2729" s="91">
        <f>ABS(E2729-Dashboard!$F$13)</f>
        <v>32.144422026022418</v>
      </c>
      <c r="D2729" s="92">
        <f t="shared" si="299"/>
        <v>0.36280622874312174</v>
      </c>
      <c r="E2729" s="93" cm="1">
        <f t="array" ref="E2729">SUM('DRE + DCF'!$S$41/TIR!S2729,'DRE + DCF'!$U$41:$AD$41/TIR!T2729:AC2729,TIR!F2729)</f>
        <v>17.36557797397758</v>
      </c>
      <c r="F2729" s="100">
        <f>'DRE + DCF'!$AE$38*'DRE + DCF'!$AE$39*(1+G2729)/(R2729-G2729)/AC2729</f>
        <v>3.7750374428457021</v>
      </c>
      <c r="G2729" s="92">
        <f>R2729*(1-'DRE + DCF'!$AE$39)</f>
        <v>0.21768373724587303</v>
      </c>
      <c r="H2729" s="94">
        <f t="shared" si="294"/>
        <v>0.36280622874312174</v>
      </c>
      <c r="I2729" s="94">
        <f t="shared" si="300"/>
        <v>0.36280622874312174</v>
      </c>
      <c r="J2729" s="94">
        <f t="shared" si="300"/>
        <v>0.36280622874312174</v>
      </c>
      <c r="K2729" s="94">
        <f t="shared" si="300"/>
        <v>0.36280622874312174</v>
      </c>
      <c r="L2729" s="94">
        <f t="shared" si="300"/>
        <v>0.36280622874312174</v>
      </c>
      <c r="M2729" s="94">
        <f t="shared" si="300"/>
        <v>0.36280622874312174</v>
      </c>
      <c r="N2729" s="94">
        <f t="shared" si="300"/>
        <v>0.36280622874312174</v>
      </c>
      <c r="O2729" s="94">
        <f t="shared" si="300"/>
        <v>0.36280622874312174</v>
      </c>
      <c r="P2729" s="94">
        <f t="shared" si="300"/>
        <v>0.36280622874312174</v>
      </c>
      <c r="Q2729" s="94">
        <f t="shared" si="300"/>
        <v>0.36280622874312174</v>
      </c>
      <c r="R2729" s="94">
        <f t="shared" si="300"/>
        <v>0.36280622874312174</v>
      </c>
      <c r="S2729" s="93">
        <f>(1+H2729)^((5-Dashboard!$F$9)*3/12)</f>
        <v>1.0804595872149372</v>
      </c>
      <c r="T2729" s="93">
        <f t="shared" si="297"/>
        <v>1.4724570553617387</v>
      </c>
      <c r="U2729" s="93">
        <f t="shared" si="297"/>
        <v>2.0066736466037329</v>
      </c>
      <c r="V2729" s="93">
        <f t="shared" si="297"/>
        <v>2.7347073446462411</v>
      </c>
      <c r="W2729" s="93">
        <f t="shared" si="297"/>
        <v>3.7268762030734601</v>
      </c>
      <c r="X2729" s="93">
        <f t="shared" si="297"/>
        <v>5.0790101033030268</v>
      </c>
      <c r="Y2729" s="93">
        <f t="shared" si="296"/>
        <v>6.9217066046306108</v>
      </c>
      <c r="Z2729" s="93">
        <f t="shared" si="296"/>
        <v>9.4329448743230007</v>
      </c>
      <c r="AA2729" s="93">
        <f t="shared" si="296"/>
        <v>12.855276030117889</v>
      </c>
      <c r="AB2729" s="93">
        <f t="shared" si="296"/>
        <v>17.51925024605681</v>
      </c>
      <c r="AC2729" s="95">
        <f t="shared" si="296"/>
        <v>23.875343358235689</v>
      </c>
      <c r="AE2729" s="96"/>
    </row>
    <row r="2730" spans="3:31" ht="24.75" customHeight="1" x14ac:dyDescent="0.25">
      <c r="C2730" s="91">
        <f>ABS(E2730-Dashboard!$F$13)</f>
        <v>32.151941260004897</v>
      </c>
      <c r="D2730" s="92">
        <f t="shared" si="299"/>
        <v>0.36290622874312173</v>
      </c>
      <c r="E2730" s="93" cm="1">
        <f t="array" ref="E2730">SUM('DRE + DCF'!$S$41/TIR!S2730,'DRE + DCF'!$U$41:$AD$41/TIR!T2730:AC2730,TIR!F2730)</f>
        <v>17.358058739995101</v>
      </c>
      <c r="F2730" s="100">
        <f>'DRE + DCF'!$AE$38*'DRE + DCF'!$AE$39*(1+G2730)/(R2730-G2730)/AC2730</f>
        <v>3.7713456939350625</v>
      </c>
      <c r="G2730" s="92">
        <f>R2730*(1-'DRE + DCF'!$AE$39)</f>
        <v>0.21774373724587304</v>
      </c>
      <c r="H2730" s="94">
        <f t="shared" si="294"/>
        <v>0.36290622874312173</v>
      </c>
      <c r="I2730" s="94">
        <f t="shared" si="300"/>
        <v>0.36290622874312173</v>
      </c>
      <c r="J2730" s="94">
        <f t="shared" si="300"/>
        <v>0.36290622874312173</v>
      </c>
      <c r="K2730" s="94">
        <f t="shared" si="300"/>
        <v>0.36290622874312173</v>
      </c>
      <c r="L2730" s="94">
        <f t="shared" si="300"/>
        <v>0.36290622874312173</v>
      </c>
      <c r="M2730" s="94">
        <f t="shared" si="300"/>
        <v>0.36290622874312173</v>
      </c>
      <c r="N2730" s="94">
        <f t="shared" si="300"/>
        <v>0.36290622874312173</v>
      </c>
      <c r="O2730" s="94">
        <f t="shared" si="300"/>
        <v>0.36290622874312173</v>
      </c>
      <c r="P2730" s="94">
        <f t="shared" si="300"/>
        <v>0.36290622874312173</v>
      </c>
      <c r="Q2730" s="94">
        <f t="shared" si="300"/>
        <v>0.36290622874312173</v>
      </c>
      <c r="R2730" s="94">
        <f t="shared" si="300"/>
        <v>0.36290622874312173</v>
      </c>
      <c r="S2730" s="93">
        <f>(1+H2730)^((5-Dashboard!$F$9)*3/12)</f>
        <v>1.0804794071613641</v>
      </c>
      <c r="T2730" s="93">
        <f t="shared" si="297"/>
        <v>1.4725921140488987</v>
      </c>
      <c r="U2730" s="93">
        <f t="shared" si="297"/>
        <v>2.0070049646352457</v>
      </c>
      <c r="V2730" s="93">
        <f t="shared" si="297"/>
        <v>2.7353595674197453</v>
      </c>
      <c r="W2730" s="93">
        <f t="shared" si="297"/>
        <v>3.728038592288462</v>
      </c>
      <c r="X2730" s="93">
        <f t="shared" si="297"/>
        <v>5.0809670184246842</v>
      </c>
      <c r="Y2730" s="93">
        <f t="shared" si="296"/>
        <v>6.92488159744937</v>
      </c>
      <c r="Z2730" s="93">
        <f t="shared" si="296"/>
        <v>9.4379642624723648</v>
      </c>
      <c r="AA2730" s="93">
        <f t="shared" si="296"/>
        <v>12.863060279978569</v>
      </c>
      <c r="AB2730" s="93">
        <f t="shared" si="296"/>
        <v>17.531144976281034</v>
      </c>
      <c r="AC2730" s="95">
        <f t="shared" si="296"/>
        <v>23.89330668517211</v>
      </c>
      <c r="AE2730" s="96"/>
    </row>
    <row r="2731" spans="3:31" ht="24.75" customHeight="1" x14ac:dyDescent="0.25">
      <c r="C2731" s="91">
        <f>ABS(E2731-Dashboard!$F$13)</f>
        <v>32.159454504800522</v>
      </c>
      <c r="D2731" s="92">
        <f t="shared" si="299"/>
        <v>0.36300622874312172</v>
      </c>
      <c r="E2731" s="93" cm="1">
        <f t="array" ref="E2731">SUM('DRE + DCF'!$S$41/TIR!S2731,'DRE + DCF'!$U$41:$AD$41/TIR!T2731:AC2731,TIR!F2731)</f>
        <v>17.350545495199476</v>
      </c>
      <c r="F2731" s="100">
        <f>'DRE + DCF'!$AE$38*'DRE + DCF'!$AE$39*(1+G2731)/(R2731-G2731)/AC2731</f>
        <v>3.7676580401567819</v>
      </c>
      <c r="G2731" s="92">
        <f>R2731*(1-'DRE + DCF'!$AE$39)</f>
        <v>0.21780373724587301</v>
      </c>
      <c r="H2731" s="94">
        <f t="shared" si="294"/>
        <v>0.36300622874312172</v>
      </c>
      <c r="I2731" s="94">
        <f t="shared" si="300"/>
        <v>0.36300622874312172</v>
      </c>
      <c r="J2731" s="94">
        <f t="shared" si="300"/>
        <v>0.36300622874312172</v>
      </c>
      <c r="K2731" s="94">
        <f t="shared" si="300"/>
        <v>0.36300622874312172</v>
      </c>
      <c r="L2731" s="94">
        <f t="shared" si="300"/>
        <v>0.36300622874312172</v>
      </c>
      <c r="M2731" s="94">
        <f t="shared" si="300"/>
        <v>0.36300622874312172</v>
      </c>
      <c r="N2731" s="94">
        <f t="shared" si="300"/>
        <v>0.36300622874312172</v>
      </c>
      <c r="O2731" s="94">
        <f t="shared" si="300"/>
        <v>0.36300622874312172</v>
      </c>
      <c r="P2731" s="94">
        <f t="shared" si="300"/>
        <v>0.36300622874312172</v>
      </c>
      <c r="Q2731" s="94">
        <f t="shared" si="300"/>
        <v>0.36300622874312172</v>
      </c>
      <c r="R2731" s="94">
        <f t="shared" si="300"/>
        <v>0.36300622874312172</v>
      </c>
      <c r="S2731" s="93">
        <f>(1+H2731)^((5-Dashboard!$F$9)*3/12)</f>
        <v>1.0804992260171398</v>
      </c>
      <c r="T2731" s="93">
        <f t="shared" si="297"/>
        <v>1.4727271752134836</v>
      </c>
      <c r="U2731" s="93">
        <f t="shared" si="297"/>
        <v>2.0073363130552409</v>
      </c>
      <c r="V2731" s="93">
        <f t="shared" si="297"/>
        <v>2.7360118978765464</v>
      </c>
      <c r="W2731" s="93">
        <f t="shared" si="297"/>
        <v>3.7292012587210226</v>
      </c>
      <c r="X2731" s="93">
        <f t="shared" si="297"/>
        <v>5.0829245438734434</v>
      </c>
      <c r="Y2731" s="93">
        <f t="shared" si="296"/>
        <v>6.9280578135307946</v>
      </c>
      <c r="Z2731" s="93">
        <f t="shared" si="296"/>
        <v>9.4429859529349258</v>
      </c>
      <c r="AA2731" s="93">
        <f t="shared" si="296"/>
        <v>12.870848671784106</v>
      </c>
      <c r="AB2731" s="93">
        <f t="shared" si="296"/>
        <v>17.543046908851871</v>
      </c>
      <c r="AC2731" s="95">
        <f t="shared" si="296"/>
        <v>23.911282207897866</v>
      </c>
      <c r="AE2731" s="96"/>
    </row>
    <row r="2732" spans="3:31" ht="24.75" customHeight="1" x14ac:dyDescent="0.25">
      <c r="C2732" s="91">
        <f>ABS(E2732-Dashboard!$F$13)</f>
        <v>32.166961766775486</v>
      </c>
      <c r="D2732" s="92">
        <f t="shared" si="299"/>
        <v>0.36310622874312171</v>
      </c>
      <c r="E2732" s="93" cm="1">
        <f t="array" ref="E2732">SUM('DRE + DCF'!$S$41/TIR!S2732,'DRE + DCF'!$U$41:$AD$41/TIR!T2732:AC2732,TIR!F2732)</f>
        <v>17.343038233224512</v>
      </c>
      <c r="F2732" s="100">
        <f>'DRE + DCF'!$AE$38*'DRE + DCF'!$AE$39*(1+G2732)/(R2732-G2732)/AC2732</f>
        <v>3.7639744763709722</v>
      </c>
      <c r="G2732" s="92">
        <f>R2732*(1-'DRE + DCF'!$AE$39)</f>
        <v>0.21786373724587302</v>
      </c>
      <c r="H2732" s="94">
        <f t="shared" si="294"/>
        <v>0.36310622874312171</v>
      </c>
      <c r="I2732" s="94">
        <f t="shared" si="300"/>
        <v>0.36310622874312171</v>
      </c>
      <c r="J2732" s="94">
        <f t="shared" si="300"/>
        <v>0.36310622874312171</v>
      </c>
      <c r="K2732" s="94">
        <f t="shared" si="300"/>
        <v>0.36310622874312171</v>
      </c>
      <c r="L2732" s="94">
        <f t="shared" si="300"/>
        <v>0.36310622874312171</v>
      </c>
      <c r="M2732" s="94">
        <f t="shared" si="300"/>
        <v>0.36310622874312171</v>
      </c>
      <c r="N2732" s="94">
        <f t="shared" si="300"/>
        <v>0.36310622874312171</v>
      </c>
      <c r="O2732" s="94">
        <f t="shared" si="300"/>
        <v>0.36310622874312171</v>
      </c>
      <c r="P2732" s="94">
        <f t="shared" si="300"/>
        <v>0.36310622874312171</v>
      </c>
      <c r="Q2732" s="94">
        <f t="shared" si="300"/>
        <v>0.36310622874312171</v>
      </c>
      <c r="R2732" s="94">
        <f t="shared" si="300"/>
        <v>0.36310622874312171</v>
      </c>
      <c r="S2732" s="93">
        <f>(1+H2732)^((5-Dashboard!$F$9)*3/12)</f>
        <v>1.0805190437824046</v>
      </c>
      <c r="T2732" s="93">
        <f t="shared" si="297"/>
        <v>1.4728622388553576</v>
      </c>
      <c r="U2732" s="93">
        <f t="shared" si="297"/>
        <v>2.0076676918642775</v>
      </c>
      <c r="V2732" s="93">
        <f t="shared" si="297"/>
        <v>2.7366643360265233</v>
      </c>
      <c r="W2732" s="93">
        <f t="shared" si="297"/>
        <v>3.7303642024169132</v>
      </c>
      <c r="X2732" s="93">
        <f t="shared" si="297"/>
        <v>5.0848826797948616</v>
      </c>
      <c r="Y2732" s="93">
        <f t="shared" si="296"/>
        <v>6.9312352532563928</v>
      </c>
      <c r="Z2732" s="93">
        <f t="shared" si="296"/>
        <v>9.448009946597697</v>
      </c>
      <c r="AA2732" s="93">
        <f t="shared" si="296"/>
        <v>12.87864120743429</v>
      </c>
      <c r="AB2732" s="93">
        <f t="shared" si="296"/>
        <v>17.554956047601518</v>
      </c>
      <c r="AC2732" s="95">
        <f t="shared" si="296"/>
        <v>23.929269933797361</v>
      </c>
      <c r="AE2732" s="96"/>
    </row>
    <row r="2733" spans="3:31" ht="24.75" customHeight="1" x14ac:dyDescent="0.25">
      <c r="C2733" s="91">
        <f>ABS(E2733-Dashboard!$F$13)</f>
        <v>32.17446305228772</v>
      </c>
      <c r="D2733" s="92">
        <f t="shared" si="299"/>
        <v>0.3632062287431217</v>
      </c>
      <c r="E2733" s="93" cm="1">
        <f t="array" ref="E2733">SUM('DRE + DCF'!$S$41/TIR!S2733,'DRE + DCF'!$U$41:$AD$41/TIR!T2733:AC2733,TIR!F2733)</f>
        <v>17.335536947712278</v>
      </c>
      <c r="F2733" s="100">
        <f>'DRE + DCF'!$AE$38*'DRE + DCF'!$AE$39*(1+G2733)/(R2733-G2733)/AC2733</f>
        <v>3.7602949974450399</v>
      </c>
      <c r="G2733" s="92">
        <f>R2733*(1-'DRE + DCF'!$AE$39)</f>
        <v>0.21792373724587302</v>
      </c>
      <c r="H2733" s="94">
        <f t="shared" si="294"/>
        <v>0.3632062287431217</v>
      </c>
      <c r="I2733" s="94">
        <f t="shared" si="300"/>
        <v>0.3632062287431217</v>
      </c>
      <c r="J2733" s="94">
        <f t="shared" si="300"/>
        <v>0.3632062287431217</v>
      </c>
      <c r="K2733" s="94">
        <f t="shared" si="300"/>
        <v>0.3632062287431217</v>
      </c>
      <c r="L2733" s="94">
        <f t="shared" si="300"/>
        <v>0.3632062287431217</v>
      </c>
      <c r="M2733" s="94">
        <f t="shared" si="300"/>
        <v>0.3632062287431217</v>
      </c>
      <c r="N2733" s="94">
        <f t="shared" si="300"/>
        <v>0.3632062287431217</v>
      </c>
      <c r="O2733" s="94">
        <f t="shared" si="300"/>
        <v>0.3632062287431217</v>
      </c>
      <c r="P2733" s="94">
        <f t="shared" si="300"/>
        <v>0.3632062287431217</v>
      </c>
      <c r="Q2733" s="94">
        <f t="shared" si="300"/>
        <v>0.3632062287431217</v>
      </c>
      <c r="R2733" s="94">
        <f t="shared" si="300"/>
        <v>0.3632062287431217</v>
      </c>
      <c r="S2733" s="93">
        <f>(1+H2733)^((5-Dashboard!$F$9)*3/12)</f>
        <v>1.0805388604572983</v>
      </c>
      <c r="T2733" s="93">
        <f t="shared" si="297"/>
        <v>1.4729973049743839</v>
      </c>
      <c r="U2733" s="93">
        <f t="shared" si="297"/>
        <v>2.0079991010629117</v>
      </c>
      <c r="V2733" s="93">
        <f t="shared" si="297"/>
        <v>2.7373168818795501</v>
      </c>
      <c r="W2733" s="93">
        <f t="shared" si="297"/>
        <v>3.7315274234219027</v>
      </c>
      <c r="X2733" s="93">
        <f t="shared" si="297"/>
        <v>5.0868414263345096</v>
      </c>
      <c r="Y2733" s="93">
        <f t="shared" si="296"/>
        <v>6.934413917007749</v>
      </c>
      <c r="Z2733" s="93">
        <f t="shared" si="296"/>
        <v>9.4530362443479525</v>
      </c>
      <c r="AA2733" s="93">
        <f t="shared" si="296"/>
        <v>12.886437888829615</v>
      </c>
      <c r="AB2733" s="93">
        <f t="shared" si="296"/>
        <v>17.566872396363895</v>
      </c>
      <c r="AC2733" s="95">
        <f t="shared" si="296"/>
        <v>23.947269870258868</v>
      </c>
      <c r="AE2733" s="96"/>
    </row>
    <row r="2734" spans="3:31" ht="24.75" customHeight="1" x14ac:dyDescent="0.25">
      <c r="C2734" s="91">
        <f>ABS(E2734-Dashboard!$F$13)</f>
        <v>32.181958367686953</v>
      </c>
      <c r="D2734" s="92">
        <f t="shared" si="299"/>
        <v>0.36330622874312168</v>
      </c>
      <c r="E2734" s="93" cm="1">
        <f t="array" ref="E2734">SUM('DRE + DCF'!$S$41/TIR!S2734,'DRE + DCF'!$U$41:$AD$41/TIR!T2734:AC2734,TIR!F2734)</f>
        <v>17.328041632313045</v>
      </c>
      <c r="F2734" s="100">
        <f>'DRE + DCF'!$AE$38*'DRE + DCF'!$AE$39*(1+G2734)/(R2734-G2734)/AC2734</f>
        <v>3.7566195982536632</v>
      </c>
      <c r="G2734" s="92">
        <f>R2734*(1-'DRE + DCF'!$AE$39)</f>
        <v>0.217983737245873</v>
      </c>
      <c r="H2734" s="94">
        <f t="shared" si="294"/>
        <v>0.36330622874312168</v>
      </c>
      <c r="I2734" s="94">
        <f t="shared" si="300"/>
        <v>0.36330622874312168</v>
      </c>
      <c r="J2734" s="94">
        <f t="shared" si="300"/>
        <v>0.36330622874312168</v>
      </c>
      <c r="K2734" s="94">
        <f t="shared" si="300"/>
        <v>0.36330622874312168</v>
      </c>
      <c r="L2734" s="94">
        <f t="shared" si="300"/>
        <v>0.36330622874312168</v>
      </c>
      <c r="M2734" s="94">
        <f t="shared" si="300"/>
        <v>0.36330622874312168</v>
      </c>
      <c r="N2734" s="94">
        <f t="shared" si="300"/>
        <v>0.36330622874312168</v>
      </c>
      <c r="O2734" s="94">
        <f t="shared" si="300"/>
        <v>0.36330622874312168</v>
      </c>
      <c r="P2734" s="94">
        <f t="shared" si="300"/>
        <v>0.36330622874312168</v>
      </c>
      <c r="Q2734" s="94">
        <f t="shared" si="300"/>
        <v>0.36330622874312168</v>
      </c>
      <c r="R2734" s="94">
        <f t="shared" si="300"/>
        <v>0.36330622874312168</v>
      </c>
      <c r="S2734" s="93">
        <f>(1+H2734)^((5-Dashboard!$F$9)*3/12)</f>
        <v>1.080558676041961</v>
      </c>
      <c r="T2734" s="93">
        <f t="shared" si="297"/>
        <v>1.4731323735704265</v>
      </c>
      <c r="U2734" s="93">
        <f t="shared" si="297"/>
        <v>2.0083305406517016</v>
      </c>
      <c r="V2734" s="93">
        <f t="shared" si="297"/>
        <v>2.7379695354455058</v>
      </c>
      <c r="W2734" s="93">
        <f t="shared" si="297"/>
        <v>3.7326909217817694</v>
      </c>
      <c r="X2734" s="93">
        <f t="shared" si="297"/>
        <v>5.0888007836379909</v>
      </c>
      <c r="Y2734" s="93">
        <f t="shared" si="296"/>
        <v>6.9375938051665518</v>
      </c>
      <c r="Z2734" s="93">
        <f t="shared" si="296"/>
        <v>9.4580648470732545</v>
      </c>
      <c r="AA2734" s="93">
        <f t="shared" si="296"/>
        <v>12.894238717871328</v>
      </c>
      <c r="AB2734" s="93">
        <f t="shared" si="296"/>
        <v>17.578795958974705</v>
      </c>
      <c r="AC2734" s="95">
        <f t="shared" si="296"/>
        <v>23.965282024674632</v>
      </c>
      <c r="AE2734" s="96"/>
    </row>
    <row r="2735" spans="3:31" ht="24.75" customHeight="1" x14ac:dyDescent="0.25">
      <c r="C2735" s="91">
        <f>ABS(E2735-Dashboard!$F$13)</f>
        <v>32.189447719314686</v>
      </c>
      <c r="D2735" s="92">
        <f t="shared" si="299"/>
        <v>0.36340622874312167</v>
      </c>
      <c r="E2735" s="93" cm="1">
        <f t="array" ref="E2735">SUM('DRE + DCF'!$S$41/TIR!S2735,'DRE + DCF'!$U$41:$AD$41/TIR!T2735:AC2735,TIR!F2735)</f>
        <v>17.320552280685312</v>
      </c>
      <c r="F2735" s="100">
        <f>'DRE + DCF'!$AE$38*'DRE + DCF'!$AE$39*(1+G2735)/(R2735-G2735)/AC2735</f>
        <v>3.7529482736787916</v>
      </c>
      <c r="G2735" s="92">
        <f>R2735*(1-'DRE + DCF'!$AE$39)</f>
        <v>0.218043737245873</v>
      </c>
      <c r="H2735" s="94">
        <f t="shared" si="294"/>
        <v>0.36340622874312167</v>
      </c>
      <c r="I2735" s="94">
        <f t="shared" si="300"/>
        <v>0.36340622874312167</v>
      </c>
      <c r="J2735" s="94">
        <f t="shared" si="300"/>
        <v>0.36340622874312167</v>
      </c>
      <c r="K2735" s="94">
        <f t="shared" si="300"/>
        <v>0.36340622874312167</v>
      </c>
      <c r="L2735" s="94">
        <f t="shared" si="300"/>
        <v>0.36340622874312167</v>
      </c>
      <c r="M2735" s="94">
        <f t="shared" si="300"/>
        <v>0.36340622874312167</v>
      </c>
      <c r="N2735" s="94">
        <f t="shared" si="300"/>
        <v>0.36340622874312167</v>
      </c>
      <c r="O2735" s="94">
        <f t="shared" si="300"/>
        <v>0.36340622874312167</v>
      </c>
      <c r="P2735" s="94">
        <f t="shared" si="300"/>
        <v>0.36340622874312167</v>
      </c>
      <c r="Q2735" s="94">
        <f t="shared" si="300"/>
        <v>0.36340622874312167</v>
      </c>
      <c r="R2735" s="94">
        <f t="shared" si="300"/>
        <v>0.36340622874312167</v>
      </c>
      <c r="S2735" s="93">
        <f>(1+H2735)^((5-Dashboard!$F$9)*3/12)</f>
        <v>1.0805784905365325</v>
      </c>
      <c r="T2735" s="93">
        <f t="shared" si="297"/>
        <v>1.4732674446433489</v>
      </c>
      <c r="U2735" s="93">
        <f t="shared" si="297"/>
        <v>2.0086620106312041</v>
      </c>
      <c r="V2735" s="93">
        <f t="shared" si="297"/>
        <v>2.7386222967342659</v>
      </c>
      <c r="W2735" s="93">
        <f t="shared" si="297"/>
        <v>3.7338546975422919</v>
      </c>
      <c r="X2735" s="93">
        <f t="shared" si="297"/>
        <v>5.090760751850925</v>
      </c>
      <c r="Y2735" s="93">
        <f t="shared" si="296"/>
        <v>6.9407749181145686</v>
      </c>
      <c r="Z2735" s="93">
        <f t="shared" si="296"/>
        <v>9.463095755661433</v>
      </c>
      <c r="AA2735" s="93">
        <f t="shared" si="296"/>
        <v>12.902043696461396</v>
      </c>
      <c r="AB2735" s="93">
        <f t="shared" si="296"/>
        <v>17.590726739271396</v>
      </c>
      <c r="AC2735" s="95">
        <f t="shared" si="296"/>
        <v>23.983306404440803</v>
      </c>
      <c r="AE2735" s="96"/>
    </row>
    <row r="2736" spans="3:31" ht="24.75" customHeight="1" x14ac:dyDescent="0.25">
      <c r="C2736" s="91">
        <f>ABS(E2736-Dashboard!$F$13)</f>
        <v>32.196931113504235</v>
      </c>
      <c r="D2736" s="92">
        <f t="shared" si="299"/>
        <v>0.36350622874312166</v>
      </c>
      <c r="E2736" s="93" cm="1">
        <f t="array" ref="E2736">SUM('DRE + DCF'!$S$41/TIR!S2736,'DRE + DCF'!$U$41:$AD$41/TIR!T2736:AC2736,TIR!F2736)</f>
        <v>17.313068886495763</v>
      </c>
      <c r="F2736" s="100">
        <f>'DRE + DCF'!$AE$38*'DRE + DCF'!$AE$39*(1+G2736)/(R2736-G2736)/AC2736</f>
        <v>3.7492810186096213</v>
      </c>
      <c r="G2736" s="92">
        <f>R2736*(1-'DRE + DCF'!$AE$39)</f>
        <v>0.21810373724587298</v>
      </c>
      <c r="H2736" s="94">
        <f t="shared" si="294"/>
        <v>0.36350622874312166</v>
      </c>
      <c r="I2736" s="94">
        <f t="shared" si="300"/>
        <v>0.36350622874312166</v>
      </c>
      <c r="J2736" s="94">
        <f t="shared" si="300"/>
        <v>0.36350622874312166</v>
      </c>
      <c r="K2736" s="94">
        <f t="shared" si="300"/>
        <v>0.36350622874312166</v>
      </c>
      <c r="L2736" s="94">
        <f t="shared" si="300"/>
        <v>0.36350622874312166</v>
      </c>
      <c r="M2736" s="94">
        <f t="shared" si="300"/>
        <v>0.36350622874312166</v>
      </c>
      <c r="N2736" s="94">
        <f t="shared" si="300"/>
        <v>0.36350622874312166</v>
      </c>
      <c r="O2736" s="94">
        <f t="shared" si="300"/>
        <v>0.36350622874312166</v>
      </c>
      <c r="P2736" s="94">
        <f t="shared" si="300"/>
        <v>0.36350622874312166</v>
      </c>
      <c r="Q2736" s="94">
        <f t="shared" si="300"/>
        <v>0.36350622874312166</v>
      </c>
      <c r="R2736" s="94">
        <f t="shared" si="300"/>
        <v>0.36350622874312166</v>
      </c>
      <c r="S2736" s="93">
        <f>(1+H2736)^((5-Dashboard!$F$9)*3/12)</f>
        <v>1.0805983039411529</v>
      </c>
      <c r="T2736" s="93">
        <f t="shared" si="297"/>
        <v>1.4734025181930148</v>
      </c>
      <c r="U2736" s="93">
        <f t="shared" si="297"/>
        <v>2.0089935110019765</v>
      </c>
      <c r="V2736" s="93">
        <f t="shared" si="297"/>
        <v>2.739275165755708</v>
      </c>
      <c r="W2736" s="93">
        <f t="shared" si="297"/>
        <v>3.7350187507492549</v>
      </c>
      <c r="X2736" s="93">
        <f t="shared" si="297"/>
        <v>5.0927213311189625</v>
      </c>
      <c r="Y2736" s="93">
        <f t="shared" si="296"/>
        <v>6.9439572562336673</v>
      </c>
      <c r="Z2736" s="93">
        <f t="shared" si="296"/>
        <v>9.4681289710006027</v>
      </c>
      <c r="AA2736" s="93">
        <f t="shared" si="296"/>
        <v>12.909852826502524</v>
      </c>
      <c r="AB2736" s="93">
        <f t="shared" si="296"/>
        <v>17.602664741093186</v>
      </c>
      <c r="AC2736" s="95">
        <f t="shared" si="296"/>
        <v>24.001343016957488</v>
      </c>
      <c r="AE2736" s="96"/>
    </row>
    <row r="2737" spans="3:31" ht="24.75" customHeight="1" x14ac:dyDescent="0.25">
      <c r="C2737" s="91">
        <f>ABS(E2737-Dashboard!$F$13)</f>
        <v>32.204408556580717</v>
      </c>
      <c r="D2737" s="92">
        <f t="shared" si="299"/>
        <v>0.36360622874312165</v>
      </c>
      <c r="E2737" s="93" cm="1">
        <f t="array" ref="E2737">SUM('DRE + DCF'!$S$41/TIR!S2737,'DRE + DCF'!$U$41:$AD$41/TIR!T2737:AC2737,TIR!F2737)</f>
        <v>17.305591443419285</v>
      </c>
      <c r="F2737" s="100">
        <f>'DRE + DCF'!$AE$38*'DRE + DCF'!$AE$39*(1+G2737)/(R2737-G2737)/AC2737</f>
        <v>3.7456178279425991</v>
      </c>
      <c r="G2737" s="92">
        <f>R2737*(1-'DRE + DCF'!$AE$39)</f>
        <v>0.21816373724587299</v>
      </c>
      <c r="H2737" s="94">
        <f t="shared" si="294"/>
        <v>0.36360622874312165</v>
      </c>
      <c r="I2737" s="94">
        <f t="shared" si="300"/>
        <v>0.36360622874312165</v>
      </c>
      <c r="J2737" s="94">
        <f t="shared" si="300"/>
        <v>0.36360622874312165</v>
      </c>
      <c r="K2737" s="94">
        <f t="shared" si="300"/>
        <v>0.36360622874312165</v>
      </c>
      <c r="L2737" s="94">
        <f t="shared" si="300"/>
        <v>0.36360622874312165</v>
      </c>
      <c r="M2737" s="94">
        <f t="shared" si="300"/>
        <v>0.36360622874312165</v>
      </c>
      <c r="N2737" s="94">
        <f t="shared" si="300"/>
        <v>0.36360622874312165</v>
      </c>
      <c r="O2737" s="94">
        <f t="shared" si="300"/>
        <v>0.36360622874312165</v>
      </c>
      <c r="P2737" s="94">
        <f t="shared" si="300"/>
        <v>0.36360622874312165</v>
      </c>
      <c r="Q2737" s="94">
        <f t="shared" si="300"/>
        <v>0.36360622874312165</v>
      </c>
      <c r="R2737" s="94">
        <f t="shared" si="300"/>
        <v>0.36360622874312165</v>
      </c>
      <c r="S2737" s="93">
        <f>(1+H2737)^((5-Dashboard!$F$9)*3/12)</f>
        <v>1.080618116255962</v>
      </c>
      <c r="T2737" s="93">
        <f t="shared" si="297"/>
        <v>1.4735375942192885</v>
      </c>
      <c r="U2737" s="93">
        <f t="shared" si="297"/>
        <v>2.0093250417645763</v>
      </c>
      <c r="V2737" s="93">
        <f t="shared" si="297"/>
        <v>2.7399281425197093</v>
      </c>
      <c r="W2737" s="93">
        <f t="shared" si="297"/>
        <v>3.7361830814484471</v>
      </c>
      <c r="X2737" s="93">
        <f t="shared" si="297"/>
        <v>5.0946825215877727</v>
      </c>
      <c r="Y2737" s="93">
        <f t="shared" si="296"/>
        <v>6.9471408199058002</v>
      </c>
      <c r="Z2737" s="93">
        <f t="shared" si="296"/>
        <v>9.4731644939791462</v>
      </c>
      <c r="AA2737" s="93">
        <f t="shared" si="296"/>
        <v>12.917666109898146</v>
      </c>
      <c r="AB2737" s="93">
        <f t="shared" si="296"/>
        <v>17.614609968281041</v>
      </c>
      <c r="AC2737" s="95">
        <f t="shared" si="296"/>
        <v>24.019391869628709</v>
      </c>
      <c r="AE2737" s="96"/>
    </row>
    <row r="2738" spans="3:31" ht="24.75" customHeight="1" x14ac:dyDescent="0.25">
      <c r="C2738" s="91">
        <f>ABS(E2738-Dashboard!$F$13)</f>
        <v>32.211880054861076</v>
      </c>
      <c r="D2738" s="92">
        <f t="shared" si="299"/>
        <v>0.36370622874312164</v>
      </c>
      <c r="E2738" s="93" cm="1">
        <f t="array" ref="E2738">SUM('DRE + DCF'!$S$41/TIR!S2738,'DRE + DCF'!$U$41:$AD$41/TIR!T2738:AC2738,TIR!F2738)</f>
        <v>17.298119945138922</v>
      </c>
      <c r="F2738" s="100">
        <f>'DRE + DCF'!$AE$38*'DRE + DCF'!$AE$39*(1+G2738)/(R2738-G2738)/AC2738</f>
        <v>3.7419586965813951</v>
      </c>
      <c r="G2738" s="92">
        <f>R2738*(1-'DRE + DCF'!$AE$39)</f>
        <v>0.21822373724587299</v>
      </c>
      <c r="H2738" s="94">
        <f t="shared" si="294"/>
        <v>0.36370622874312164</v>
      </c>
      <c r="I2738" s="94">
        <f t="shared" si="300"/>
        <v>0.36370622874312164</v>
      </c>
      <c r="J2738" s="94">
        <f t="shared" si="300"/>
        <v>0.36370622874312164</v>
      </c>
      <c r="K2738" s="94">
        <f t="shared" si="300"/>
        <v>0.36370622874312164</v>
      </c>
      <c r="L2738" s="94">
        <f t="shared" si="300"/>
        <v>0.36370622874312164</v>
      </c>
      <c r="M2738" s="94">
        <f t="shared" si="300"/>
        <v>0.36370622874312164</v>
      </c>
      <c r="N2738" s="94">
        <f t="shared" si="300"/>
        <v>0.36370622874312164</v>
      </c>
      <c r="O2738" s="94">
        <f t="shared" si="300"/>
        <v>0.36370622874312164</v>
      </c>
      <c r="P2738" s="94">
        <f t="shared" si="300"/>
        <v>0.36370622874312164</v>
      </c>
      <c r="Q2738" s="94">
        <f t="shared" si="300"/>
        <v>0.36370622874312164</v>
      </c>
      <c r="R2738" s="94">
        <f t="shared" si="300"/>
        <v>0.36370622874312164</v>
      </c>
      <c r="S2738" s="93">
        <f>(1+H2738)^((5-Dashboard!$F$9)*3/12)</f>
        <v>1.0806379274810998</v>
      </c>
      <c r="T2738" s="93">
        <f t="shared" si="297"/>
        <v>1.4736726727220335</v>
      </c>
      <c r="U2738" s="93">
        <f t="shared" si="297"/>
        <v>2.0096566029195611</v>
      </c>
      <c r="V2738" s="93">
        <f t="shared" si="297"/>
        <v>2.7405812270361478</v>
      </c>
      <c r="W2738" s="93">
        <f t="shared" si="297"/>
        <v>3.7373476896856621</v>
      </c>
      <c r="X2738" s="93">
        <f t="shared" si="297"/>
        <v>5.0966443234030523</v>
      </c>
      <c r="Y2738" s="93">
        <f t="shared" si="296"/>
        <v>6.9503256095130155</v>
      </c>
      <c r="Z2738" s="93">
        <f t="shared" si="296"/>
        <v>9.4782023254857322</v>
      </c>
      <c r="AA2738" s="93">
        <f t="shared" si="296"/>
        <v>12.925483548552434</v>
      </c>
      <c r="AB2738" s="93">
        <f t="shared" si="296"/>
        <v>17.626562424677701</v>
      </c>
      <c r="AC2738" s="95">
        <f t="shared" si="296"/>
        <v>24.037452969862443</v>
      </c>
      <c r="AE2738" s="96"/>
    </row>
    <row r="2739" spans="3:31" ht="24.75" customHeight="1" x14ac:dyDescent="0.25">
      <c r="C2739" s="91">
        <f>ABS(E2739-Dashboard!$F$13)</f>
        <v>32.219345614654117</v>
      </c>
      <c r="D2739" s="92">
        <f t="shared" si="299"/>
        <v>0.36380622874312163</v>
      </c>
      <c r="E2739" s="93" cm="1">
        <f t="array" ref="E2739">SUM('DRE + DCF'!$S$41/TIR!S2739,'DRE + DCF'!$U$41:$AD$41/TIR!T2739:AC2739,TIR!F2739)</f>
        <v>17.290654385345885</v>
      </c>
      <c r="F2739" s="100">
        <f>'DRE + DCF'!$AE$38*'DRE + DCF'!$AE$39*(1+G2739)/(R2739-G2739)/AC2739</f>
        <v>3.738303619436901</v>
      </c>
      <c r="G2739" s="92">
        <f>R2739*(1-'DRE + DCF'!$AE$39)</f>
        <v>0.21828373724587297</v>
      </c>
      <c r="H2739" s="94">
        <f t="shared" ref="H2739:H2802" si="301">$D2739</f>
        <v>0.36380622874312163</v>
      </c>
      <c r="I2739" s="94">
        <f t="shared" si="300"/>
        <v>0.36380622874312163</v>
      </c>
      <c r="J2739" s="94">
        <f t="shared" si="300"/>
        <v>0.36380622874312163</v>
      </c>
      <c r="K2739" s="94">
        <f t="shared" si="300"/>
        <v>0.36380622874312163</v>
      </c>
      <c r="L2739" s="94">
        <f t="shared" si="300"/>
        <v>0.36380622874312163</v>
      </c>
      <c r="M2739" s="94">
        <f t="shared" si="300"/>
        <v>0.36380622874312163</v>
      </c>
      <c r="N2739" s="94">
        <f t="shared" si="300"/>
        <v>0.36380622874312163</v>
      </c>
      <c r="O2739" s="94">
        <f t="shared" si="300"/>
        <v>0.36380622874312163</v>
      </c>
      <c r="P2739" s="94">
        <f t="shared" si="300"/>
        <v>0.36380622874312163</v>
      </c>
      <c r="Q2739" s="94">
        <f t="shared" si="300"/>
        <v>0.36380622874312163</v>
      </c>
      <c r="R2739" s="94">
        <f t="shared" si="300"/>
        <v>0.36380622874312163</v>
      </c>
      <c r="S2739" s="93">
        <f>(1+H2739)^((5-Dashboard!$F$9)*3/12)</f>
        <v>1.0806577376167059</v>
      </c>
      <c r="T2739" s="93">
        <f t="shared" si="297"/>
        <v>1.4738077537011136</v>
      </c>
      <c r="U2739" s="93">
        <f t="shared" si="297"/>
        <v>2.0099881944674873</v>
      </c>
      <c r="V2739" s="93">
        <f t="shared" si="297"/>
        <v>2.7412344193149001</v>
      </c>
      <c r="W2739" s="93">
        <f t="shared" si="297"/>
        <v>3.7385125755066948</v>
      </c>
      <c r="X2739" s="93">
        <f t="shared" si="297"/>
        <v>5.0986067367105203</v>
      </c>
      <c r="Y2739" s="93">
        <f t="shared" si="296"/>
        <v>6.9535116254374492</v>
      </c>
      <c r="Z2739" s="93">
        <f t="shared" si="296"/>
        <v>9.4832424664093011</v>
      </c>
      <c r="AA2739" s="93">
        <f t="shared" si="296"/>
        <v>12.933305144370289</v>
      </c>
      <c r="AB2739" s="93">
        <f t="shared" si="296"/>
        <v>17.638522114127657</v>
      </c>
      <c r="AC2739" s="95">
        <f t="shared" si="296"/>
        <v>24.055526325070591</v>
      </c>
      <c r="AE2739" s="96"/>
    </row>
    <row r="2740" spans="3:31" ht="24.75" customHeight="1" x14ac:dyDescent="0.25">
      <c r="C2740" s="91">
        <f>ABS(E2740-Dashboard!$F$13)</f>
        <v>32.226805242260454</v>
      </c>
      <c r="D2740" s="92">
        <f t="shared" si="299"/>
        <v>0.36390622874312162</v>
      </c>
      <c r="E2740" s="93" cm="1">
        <f t="array" ref="E2740">SUM('DRE + DCF'!$S$41/TIR!S2740,'DRE + DCF'!$U$41:$AD$41/TIR!T2740:AC2740,TIR!F2740)</f>
        <v>17.283194757739547</v>
      </c>
      <c r="F2740" s="100">
        <f>'DRE + DCF'!$AE$38*'DRE + DCF'!$AE$39*(1+G2740)/(R2740-G2740)/AC2740</f>
        <v>3.7346525914272175</v>
      </c>
      <c r="G2740" s="92">
        <f>R2740*(1-'DRE + DCF'!$AE$39)</f>
        <v>0.21834373724587297</v>
      </c>
      <c r="H2740" s="94">
        <f t="shared" si="301"/>
        <v>0.36390622874312162</v>
      </c>
      <c r="I2740" s="94">
        <f t="shared" si="300"/>
        <v>0.36390622874312162</v>
      </c>
      <c r="J2740" s="94">
        <f t="shared" si="300"/>
        <v>0.36390622874312162</v>
      </c>
      <c r="K2740" s="94">
        <f t="shared" si="300"/>
        <v>0.36390622874312162</v>
      </c>
      <c r="L2740" s="94">
        <f t="shared" si="300"/>
        <v>0.36390622874312162</v>
      </c>
      <c r="M2740" s="94">
        <f t="shared" si="300"/>
        <v>0.36390622874312162</v>
      </c>
      <c r="N2740" s="94">
        <f t="shared" si="300"/>
        <v>0.36390622874312162</v>
      </c>
      <c r="O2740" s="94">
        <f t="shared" si="300"/>
        <v>0.36390622874312162</v>
      </c>
      <c r="P2740" s="94">
        <f t="shared" si="300"/>
        <v>0.36390622874312162</v>
      </c>
      <c r="Q2740" s="94">
        <f t="shared" si="300"/>
        <v>0.36390622874312162</v>
      </c>
      <c r="R2740" s="94">
        <f t="shared" si="300"/>
        <v>0.36390622874312162</v>
      </c>
      <c r="S2740" s="93">
        <f>(1+H2740)^((5-Dashboard!$F$9)*3/12)</f>
        <v>1.0806775466629202</v>
      </c>
      <c r="T2740" s="93">
        <f t="shared" si="297"/>
        <v>1.4739428371563923</v>
      </c>
      <c r="U2740" s="93">
        <f t="shared" si="297"/>
        <v>2.010319816408912</v>
      </c>
      <c r="V2740" s="93">
        <f t="shared" si="297"/>
        <v>2.741887719365844</v>
      </c>
      <c r="W2740" s="93">
        <f t="shared" si="297"/>
        <v>3.7396777389573468</v>
      </c>
      <c r="X2740" s="93">
        <f t="shared" si="297"/>
        <v>5.1005697616559189</v>
      </c>
      <c r="Y2740" s="93">
        <f t="shared" si="296"/>
        <v>6.9566988680613271</v>
      </c>
      <c r="Z2740" s="93">
        <f t="shared" si="296"/>
        <v>9.4882849176390671</v>
      </c>
      <c r="AA2740" s="93">
        <f t="shared" si="296"/>
        <v>12.94113089925734</v>
      </c>
      <c r="AB2740" s="93">
        <f t="shared" si="296"/>
        <v>17.650489040477161</v>
      </c>
      <c r="AC2740" s="95">
        <f t="shared" si="296"/>
        <v>24.073611942669004</v>
      </c>
      <c r="AE2740" s="96"/>
    </row>
    <row r="2741" spans="3:31" ht="24.75" customHeight="1" x14ac:dyDescent="0.25">
      <c r="C2741" s="91">
        <f>ABS(E2741-Dashboard!$F$13)</f>
        <v>32.234258943972605</v>
      </c>
      <c r="D2741" s="92">
        <f t="shared" si="299"/>
        <v>0.36400622874312161</v>
      </c>
      <c r="E2741" s="93" cm="1">
        <f t="array" ref="E2741">SUM('DRE + DCF'!$S$41/TIR!S2741,'DRE + DCF'!$U$41:$AD$41/TIR!T2741:AC2741,TIR!F2741)</f>
        <v>17.275741056027396</v>
      </c>
      <c r="F2741" s="100">
        <f>'DRE + DCF'!$AE$38*'DRE + DCF'!$AE$39*(1+G2741)/(R2741-G2741)/AC2741</f>
        <v>3.7310056074776394</v>
      </c>
      <c r="G2741" s="92">
        <f>R2741*(1-'DRE + DCF'!$AE$39)</f>
        <v>0.21840373724587295</v>
      </c>
      <c r="H2741" s="94">
        <f t="shared" si="301"/>
        <v>0.36400622874312161</v>
      </c>
      <c r="I2741" s="94">
        <f t="shared" si="300"/>
        <v>0.36400622874312161</v>
      </c>
      <c r="J2741" s="94">
        <f t="shared" si="300"/>
        <v>0.36400622874312161</v>
      </c>
      <c r="K2741" s="94">
        <f t="shared" si="300"/>
        <v>0.36400622874312161</v>
      </c>
      <c r="L2741" s="94">
        <f t="shared" si="300"/>
        <v>0.36400622874312161</v>
      </c>
      <c r="M2741" s="94">
        <f t="shared" si="300"/>
        <v>0.36400622874312161</v>
      </c>
      <c r="N2741" s="94">
        <f t="shared" si="300"/>
        <v>0.36400622874312161</v>
      </c>
      <c r="O2741" s="94">
        <f t="shared" si="300"/>
        <v>0.36400622874312161</v>
      </c>
      <c r="P2741" s="94">
        <f t="shared" si="300"/>
        <v>0.36400622874312161</v>
      </c>
      <c r="Q2741" s="94">
        <f t="shared" si="300"/>
        <v>0.36400622874312161</v>
      </c>
      <c r="R2741" s="94">
        <f t="shared" si="300"/>
        <v>0.36400622874312161</v>
      </c>
      <c r="S2741" s="93">
        <f>(1+H2741)^((5-Dashboard!$F$9)*3/12)</f>
        <v>1.0806973546198824</v>
      </c>
      <c r="T2741" s="93">
        <f t="shared" si="297"/>
        <v>1.4740779230877337</v>
      </c>
      <c r="U2741" s="93">
        <f t="shared" si="297"/>
        <v>2.0106514687443928</v>
      </c>
      <c r="V2741" s="93">
        <f t="shared" si="297"/>
        <v>2.7425411271988578</v>
      </c>
      <c r="W2741" s="93">
        <f t="shared" si="297"/>
        <v>3.7408431800834236</v>
      </c>
      <c r="X2741" s="93">
        <f t="shared" si="297"/>
        <v>5.1025333983850167</v>
      </c>
      <c r="Y2741" s="93">
        <f t="shared" ref="Y2741:AC2791" si="302">(X2741)*(1+N2741)</f>
        <v>6.959887337766971</v>
      </c>
      <c r="Z2741" s="93">
        <f t="shared" si="302"/>
        <v>9.4933296800645302</v>
      </c>
      <c r="AA2741" s="93">
        <f t="shared" si="302"/>
        <v>12.948960815119966</v>
      </c>
      <c r="AB2741" s="93">
        <f t="shared" si="302"/>
        <v>17.662463207574241</v>
      </c>
      <c r="AC2741" s="95">
        <f t="shared" si="302"/>
        <v>24.09170983007748</v>
      </c>
      <c r="AE2741" s="96"/>
    </row>
    <row r="2742" spans="3:31" ht="24.75" customHeight="1" x14ac:dyDescent="0.25">
      <c r="C2742" s="91">
        <f>ABS(E2742-Dashboard!$F$13)</f>
        <v>32.241706726074945</v>
      </c>
      <c r="D2742" s="92">
        <f t="shared" si="299"/>
        <v>0.3641062287431216</v>
      </c>
      <c r="E2742" s="93" cm="1">
        <f t="array" ref="E2742">SUM('DRE + DCF'!$S$41/TIR!S2742,'DRE + DCF'!$U$41:$AD$41/TIR!T2742:AC2742,TIR!F2742)</f>
        <v>17.268293273925053</v>
      </c>
      <c r="F2742" s="100">
        <f>'DRE + DCF'!$AE$38*'DRE + DCF'!$AE$39*(1+G2742)/(R2742-G2742)/AC2742</f>
        <v>3.727362662520644</v>
      </c>
      <c r="G2742" s="92">
        <f>R2742*(1-'DRE + DCF'!$AE$39)</f>
        <v>0.21846373724587295</v>
      </c>
      <c r="H2742" s="94">
        <f t="shared" si="301"/>
        <v>0.3641062287431216</v>
      </c>
      <c r="I2742" s="94">
        <f t="shared" si="300"/>
        <v>0.3641062287431216</v>
      </c>
      <c r="J2742" s="94">
        <f t="shared" si="300"/>
        <v>0.3641062287431216</v>
      </c>
      <c r="K2742" s="94">
        <f t="shared" si="300"/>
        <v>0.3641062287431216</v>
      </c>
      <c r="L2742" s="94">
        <f t="shared" si="300"/>
        <v>0.3641062287431216</v>
      </c>
      <c r="M2742" s="94">
        <f t="shared" si="300"/>
        <v>0.3641062287431216</v>
      </c>
      <c r="N2742" s="94">
        <f t="shared" si="300"/>
        <v>0.3641062287431216</v>
      </c>
      <c r="O2742" s="94">
        <f t="shared" si="300"/>
        <v>0.3641062287431216</v>
      </c>
      <c r="P2742" s="94">
        <f t="shared" si="300"/>
        <v>0.3641062287431216</v>
      </c>
      <c r="Q2742" s="94">
        <f t="shared" si="300"/>
        <v>0.3641062287431216</v>
      </c>
      <c r="R2742" s="94">
        <f t="shared" si="300"/>
        <v>0.3641062287431216</v>
      </c>
      <c r="S2742" s="93">
        <f>(1+H2742)^((5-Dashboard!$F$9)*3/12)</f>
        <v>1.0807171614877324</v>
      </c>
      <c r="T2742" s="93">
        <f t="shared" ref="T2742:X2792" si="303">(S2742)*(1+I2742)</f>
        <v>1.4742130114950018</v>
      </c>
      <c r="U2742" s="93">
        <f t="shared" si="303"/>
        <v>2.0109831514744871</v>
      </c>
      <c r="V2742" s="93">
        <f t="shared" si="303"/>
        <v>2.7431946428238203</v>
      </c>
      <c r="W2742" s="93">
        <f t="shared" si="303"/>
        <v>3.7420088989307358</v>
      </c>
      <c r="X2742" s="93">
        <f t="shared" si="303"/>
        <v>5.1044976470436065</v>
      </c>
      <c r="Y2742" s="93">
        <f t="shared" si="302"/>
        <v>6.9630770349367923</v>
      </c>
      <c r="Z2742" s="93">
        <f t="shared" si="302"/>
        <v>9.4983767545754656</v>
      </c>
      <c r="AA2742" s="93">
        <f t="shared" si="302"/>
        <v>12.956794893865268</v>
      </c>
      <c r="AB2742" s="93">
        <f t="shared" si="302"/>
        <v>17.674444619268687</v>
      </c>
      <c r="AC2742" s="95">
        <f t="shared" si="302"/>
        <v>24.109819994719768</v>
      </c>
      <c r="AE2742" s="96"/>
    </row>
    <row r="2743" spans="3:31" ht="24.75" customHeight="1" x14ac:dyDescent="0.25">
      <c r="C2743" s="91">
        <f>ABS(E2743-Dashboard!$F$13)</f>
        <v>32.249148594843739</v>
      </c>
      <c r="D2743" s="92">
        <f t="shared" si="299"/>
        <v>0.36420622874312159</v>
      </c>
      <c r="E2743" s="93" cm="1">
        <f t="array" ref="E2743">SUM('DRE + DCF'!$S$41/TIR!S2743,'DRE + DCF'!$U$41:$AD$41/TIR!T2743:AC2743,TIR!F2743)</f>
        <v>17.260851405156259</v>
      </c>
      <c r="F2743" s="100">
        <f>'DRE + DCF'!$AE$38*'DRE + DCF'!$AE$39*(1+G2743)/(R2743-G2743)/AC2743</f>
        <v>3.7237237514958879</v>
      </c>
      <c r="G2743" s="92">
        <f>R2743*(1-'DRE + DCF'!$AE$39)</f>
        <v>0.21852373724587296</v>
      </c>
      <c r="H2743" s="94">
        <f t="shared" si="301"/>
        <v>0.36420622874312159</v>
      </c>
      <c r="I2743" s="94">
        <f t="shared" si="300"/>
        <v>0.36420622874312159</v>
      </c>
      <c r="J2743" s="94">
        <f t="shared" si="300"/>
        <v>0.36420622874312159</v>
      </c>
      <c r="K2743" s="94">
        <f t="shared" si="300"/>
        <v>0.36420622874312159</v>
      </c>
      <c r="L2743" s="94">
        <f t="shared" si="300"/>
        <v>0.36420622874312159</v>
      </c>
      <c r="M2743" s="94">
        <f t="shared" si="300"/>
        <v>0.36420622874312159</v>
      </c>
      <c r="N2743" s="94">
        <f t="shared" si="300"/>
        <v>0.36420622874312159</v>
      </c>
      <c r="O2743" s="94">
        <f t="shared" si="300"/>
        <v>0.36420622874312159</v>
      </c>
      <c r="P2743" s="94">
        <f t="shared" si="300"/>
        <v>0.36420622874312159</v>
      </c>
      <c r="Q2743" s="94">
        <f t="shared" si="300"/>
        <v>0.36420622874312159</v>
      </c>
      <c r="R2743" s="94">
        <f t="shared" si="300"/>
        <v>0.36420622874312159</v>
      </c>
      <c r="S2743" s="93">
        <f>(1+H2743)^((5-Dashboard!$F$9)*3/12)</f>
        <v>1.0807369672666098</v>
      </c>
      <c r="T2743" s="93">
        <f t="shared" si="303"/>
        <v>1.4743481023780602</v>
      </c>
      <c r="U2743" s="93">
        <f t="shared" si="303"/>
        <v>2.0113148645997514</v>
      </c>
      <c r="V2743" s="93">
        <f t="shared" si="303"/>
        <v>2.743848266250609</v>
      </c>
      <c r="W2743" s="93">
        <f t="shared" si="303"/>
        <v>3.7431748955450956</v>
      </c>
      <c r="X2743" s="93">
        <f t="shared" si="303"/>
        <v>5.1064625077775032</v>
      </c>
      <c r="Y2743" s="93">
        <f t="shared" si="302"/>
        <v>6.9662679599532904</v>
      </c>
      <c r="Z2743" s="93">
        <f t="shared" si="302"/>
        <v>9.503426142061917</v>
      </c>
      <c r="AA2743" s="93">
        <f t="shared" si="302"/>
        <v>12.964633137401082</v>
      </c>
      <c r="AB2743" s="93">
        <f t="shared" si="302"/>
        <v>17.686433279412036</v>
      </c>
      <c r="AC2743" s="95">
        <f t="shared" si="302"/>
        <v>24.127942444023535</v>
      </c>
      <c r="AE2743" s="96"/>
    </row>
    <row r="2744" spans="3:31" ht="24.75" customHeight="1" x14ac:dyDescent="0.25">
      <c r="C2744" s="91">
        <f>ABS(E2744-Dashboard!$F$13)</f>
        <v>32.256584556547153</v>
      </c>
      <c r="D2744" s="92">
        <f t="shared" si="299"/>
        <v>0.36430622874312157</v>
      </c>
      <c r="E2744" s="93" cm="1">
        <f t="array" ref="E2744">SUM('DRE + DCF'!$S$41/TIR!S2744,'DRE + DCF'!$U$41:$AD$41/TIR!T2744:AC2744,TIR!F2744)</f>
        <v>17.253415443452845</v>
      </c>
      <c r="F2744" s="100">
        <f>'DRE + DCF'!$AE$38*'DRE + DCF'!$AE$39*(1+G2744)/(R2744-G2744)/AC2744</f>
        <v>3.7200888693501821</v>
      </c>
      <c r="G2744" s="92">
        <f>R2744*(1-'DRE + DCF'!$AE$39)</f>
        <v>0.21858373724587293</v>
      </c>
      <c r="H2744" s="94">
        <f t="shared" si="301"/>
        <v>0.36430622874312157</v>
      </c>
      <c r="I2744" s="94">
        <f t="shared" si="300"/>
        <v>0.36430622874312157</v>
      </c>
      <c r="J2744" s="94">
        <f t="shared" si="300"/>
        <v>0.36430622874312157</v>
      </c>
      <c r="K2744" s="94">
        <f t="shared" si="300"/>
        <v>0.36430622874312157</v>
      </c>
      <c r="L2744" s="94">
        <f t="shared" si="300"/>
        <v>0.36430622874312157</v>
      </c>
      <c r="M2744" s="94">
        <f t="shared" si="300"/>
        <v>0.36430622874312157</v>
      </c>
      <c r="N2744" s="94">
        <f t="shared" si="300"/>
        <v>0.36430622874312157</v>
      </c>
      <c r="O2744" s="94">
        <f t="shared" si="300"/>
        <v>0.36430622874312157</v>
      </c>
      <c r="P2744" s="94">
        <f t="shared" si="300"/>
        <v>0.36430622874312157</v>
      </c>
      <c r="Q2744" s="94">
        <f t="shared" si="300"/>
        <v>0.36430622874312157</v>
      </c>
      <c r="R2744" s="94">
        <f t="shared" si="300"/>
        <v>0.36430622874312157</v>
      </c>
      <c r="S2744" s="93">
        <f>(1+H2744)^((5-Dashboard!$F$9)*3/12)</f>
        <v>1.0807567719566544</v>
      </c>
      <c r="T2744" s="93">
        <f t="shared" si="303"/>
        <v>1.474483195736773</v>
      </c>
      <c r="U2744" s="93">
        <f t="shared" si="303"/>
        <v>2.0116466081207429</v>
      </c>
      <c r="V2744" s="93">
        <f t="shared" si="303"/>
        <v>2.744501997489103</v>
      </c>
      <c r="W2744" s="93">
        <f t="shared" si="303"/>
        <v>3.7443411699723224</v>
      </c>
      <c r="X2744" s="93">
        <f t="shared" si="303"/>
        <v>5.1084279807325466</v>
      </c>
      <c r="Y2744" s="93">
        <f t="shared" si="302"/>
        <v>6.9694601131990606</v>
      </c>
      <c r="Z2744" s="93">
        <f t="shared" si="302"/>
        <v>9.5084778434142194</v>
      </c>
      <c r="AA2744" s="93">
        <f t="shared" si="302"/>
        <v>12.972475547635984</v>
      </c>
      <c r="AB2744" s="93">
        <f t="shared" si="302"/>
        <v>17.69842919185761</v>
      </c>
      <c r="AC2744" s="95">
        <f t="shared" si="302"/>
        <v>24.146077185420427</v>
      </c>
      <c r="AE2744" s="96"/>
    </row>
    <row r="2745" spans="3:31" ht="24.75" customHeight="1" x14ac:dyDescent="0.25">
      <c r="C2745" s="91">
        <f>ABS(E2745-Dashboard!$F$13)</f>
        <v>32.26401461744527</v>
      </c>
      <c r="D2745" s="92">
        <f t="shared" si="299"/>
        <v>0.36440622874312156</v>
      </c>
      <c r="E2745" s="93" cm="1">
        <f t="array" ref="E2745">SUM('DRE + DCF'!$S$41/TIR!S2745,'DRE + DCF'!$U$41:$AD$41/TIR!T2745:AC2745,TIR!F2745)</f>
        <v>17.245985382554732</v>
      </c>
      <c r="F2745" s="100">
        <f>'DRE + DCF'!$AE$38*'DRE + DCF'!$AE$39*(1+G2745)/(R2745-G2745)/AC2745</f>
        <v>3.7164580110374916</v>
      </c>
      <c r="G2745" s="92">
        <f>R2745*(1-'DRE + DCF'!$AE$39)</f>
        <v>0.21864373724587294</v>
      </c>
      <c r="H2745" s="94">
        <f t="shared" si="301"/>
        <v>0.36440622874312156</v>
      </c>
      <c r="I2745" s="94">
        <f t="shared" si="300"/>
        <v>0.36440622874312156</v>
      </c>
      <c r="J2745" s="94">
        <f t="shared" si="300"/>
        <v>0.36440622874312156</v>
      </c>
      <c r="K2745" s="94">
        <f t="shared" si="300"/>
        <v>0.36440622874312156</v>
      </c>
      <c r="L2745" s="94">
        <f t="shared" si="300"/>
        <v>0.36440622874312156</v>
      </c>
      <c r="M2745" s="94">
        <f t="shared" si="300"/>
        <v>0.36440622874312156</v>
      </c>
      <c r="N2745" s="94">
        <f t="shared" si="300"/>
        <v>0.36440622874312156</v>
      </c>
      <c r="O2745" s="94">
        <f t="shared" si="300"/>
        <v>0.36440622874312156</v>
      </c>
      <c r="P2745" s="94">
        <f t="shared" si="300"/>
        <v>0.36440622874312156</v>
      </c>
      <c r="Q2745" s="94">
        <f t="shared" si="300"/>
        <v>0.36440622874312156</v>
      </c>
      <c r="R2745" s="94">
        <f t="shared" si="300"/>
        <v>0.36440622874312156</v>
      </c>
      <c r="S2745" s="93">
        <f>(1+H2745)^((5-Dashboard!$F$9)*3/12)</f>
        <v>1.0807765755580059</v>
      </c>
      <c r="T2745" s="93">
        <f t="shared" si="303"/>
        <v>1.4746182915710042</v>
      </c>
      <c r="U2745" s="93">
        <f t="shared" si="303"/>
        <v>2.0119783820380186</v>
      </c>
      <c r="V2745" s="93">
        <f t="shared" si="303"/>
        <v>2.7451558365491806</v>
      </c>
      <c r="W2745" s="93">
        <f t="shared" si="303"/>
        <v>3.7455077222582367</v>
      </c>
      <c r="X2745" s="93">
        <f t="shared" si="303"/>
        <v>5.1103940660546003</v>
      </c>
      <c r="Y2745" s="93">
        <f t="shared" si="302"/>
        <v>6.9726534950567842</v>
      </c>
      <c r="Z2745" s="93">
        <f t="shared" si="302"/>
        <v>9.5135318595229723</v>
      </c>
      <c r="AA2745" s="93">
        <f t="shared" si="302"/>
        <v>12.980322126479276</v>
      </c>
      <c r="AB2745" s="93">
        <f t="shared" si="302"/>
        <v>17.710432360460484</v>
      </c>
      <c r="AC2745" s="95">
        <f t="shared" si="302"/>
        <v>24.164224226346029</v>
      </c>
      <c r="AE2745" s="96"/>
    </row>
    <row r="2746" spans="3:31" ht="24.75" customHeight="1" x14ac:dyDescent="0.25">
      <c r="C2746" s="91">
        <f>ABS(E2746-Dashboard!$F$13)</f>
        <v>32.271438783790082</v>
      </c>
      <c r="D2746" s="92">
        <f t="shared" si="299"/>
        <v>0.36450622874312155</v>
      </c>
      <c r="E2746" s="93" cm="1">
        <f t="array" ref="E2746">SUM('DRE + DCF'!$S$41/TIR!S2746,'DRE + DCF'!$U$41:$AD$41/TIR!T2746:AC2746,TIR!F2746)</f>
        <v>17.238561216209916</v>
      </c>
      <c r="F2746" s="100">
        <f>'DRE + DCF'!$AE$38*'DRE + DCF'!$AE$39*(1+G2746)/(R2746-G2746)/AC2746</f>
        <v>3.7128311715189191</v>
      </c>
      <c r="G2746" s="92">
        <f>R2746*(1-'DRE + DCF'!$AE$39)</f>
        <v>0.21870373724587291</v>
      </c>
      <c r="H2746" s="94">
        <f t="shared" si="301"/>
        <v>0.36450622874312155</v>
      </c>
      <c r="I2746" s="94">
        <f t="shared" si="300"/>
        <v>0.36450622874312155</v>
      </c>
      <c r="J2746" s="94">
        <f t="shared" si="300"/>
        <v>0.36450622874312155</v>
      </c>
      <c r="K2746" s="94">
        <f t="shared" si="300"/>
        <v>0.36450622874312155</v>
      </c>
      <c r="L2746" s="94">
        <f t="shared" si="300"/>
        <v>0.36450622874312155</v>
      </c>
      <c r="M2746" s="94">
        <f t="shared" si="300"/>
        <v>0.36450622874312155</v>
      </c>
      <c r="N2746" s="94">
        <f t="shared" si="300"/>
        <v>0.36450622874312155</v>
      </c>
      <c r="O2746" s="94">
        <f t="shared" si="300"/>
        <v>0.36450622874312155</v>
      </c>
      <c r="P2746" s="94">
        <f t="shared" si="300"/>
        <v>0.36450622874312155</v>
      </c>
      <c r="Q2746" s="94">
        <f t="shared" si="300"/>
        <v>0.36450622874312155</v>
      </c>
      <c r="R2746" s="94">
        <f t="shared" si="300"/>
        <v>0.36450622874312155</v>
      </c>
      <c r="S2746" s="93">
        <f>(1+H2746)^((5-Dashboard!$F$9)*3/12)</f>
        <v>1.0807963780708036</v>
      </c>
      <c r="T2746" s="93">
        <f t="shared" si="303"/>
        <v>1.4747533898806173</v>
      </c>
      <c r="U2746" s="93">
        <f t="shared" si="303"/>
        <v>2.0123101863521358</v>
      </c>
      <c r="V2746" s="93">
        <f t="shared" si="303"/>
        <v>2.7458097834407211</v>
      </c>
      <c r="W2746" s="93">
        <f t="shared" si="303"/>
        <v>3.7466745524486655</v>
      </c>
      <c r="X2746" s="93">
        <f t="shared" si="303"/>
        <v>5.1123607638895514</v>
      </c>
      <c r="Y2746" s="93">
        <f t="shared" si="302"/>
        <v>6.9758481059092361</v>
      </c>
      <c r="Z2746" s="93">
        <f t="shared" si="302"/>
        <v>9.5185881912790595</v>
      </c>
      <c r="AA2746" s="93">
        <f t="shared" si="302"/>
        <v>12.988172875841</v>
      </c>
      <c r="AB2746" s="93">
        <f t="shared" si="302"/>
        <v>17.722442789077508</v>
      </c>
      <c r="AC2746" s="95">
        <f t="shared" si="302"/>
        <v>24.182383574239878</v>
      </c>
      <c r="AE2746" s="96"/>
    </row>
    <row r="2747" spans="3:31" ht="24.75" customHeight="1" x14ac:dyDescent="0.25">
      <c r="C2747" s="91">
        <f>ABS(E2747-Dashboard!$F$13)</f>
        <v>32.278857061825533</v>
      </c>
      <c r="D2747" s="92">
        <f t="shared" si="299"/>
        <v>0.36460622874312154</v>
      </c>
      <c r="E2747" s="93" cm="1">
        <f t="array" ref="E2747">SUM('DRE + DCF'!$S$41/TIR!S2747,'DRE + DCF'!$U$41:$AD$41/TIR!T2747:AC2747,TIR!F2747)</f>
        <v>17.231142938174465</v>
      </c>
      <c r="F2747" s="100">
        <f>'DRE + DCF'!$AE$38*'DRE + DCF'!$AE$39*(1+G2747)/(R2747-G2747)/AC2747</f>
        <v>3.7092083457626965</v>
      </c>
      <c r="G2747" s="92">
        <f>R2747*(1-'DRE + DCF'!$AE$39)</f>
        <v>0.21876373724587292</v>
      </c>
      <c r="H2747" s="94">
        <f t="shared" si="301"/>
        <v>0.36460622874312154</v>
      </c>
      <c r="I2747" s="94">
        <f t="shared" si="300"/>
        <v>0.36460622874312154</v>
      </c>
      <c r="J2747" s="94">
        <f t="shared" si="300"/>
        <v>0.36460622874312154</v>
      </c>
      <c r="K2747" s="94">
        <f t="shared" si="300"/>
        <v>0.36460622874312154</v>
      </c>
      <c r="L2747" s="94">
        <f t="shared" si="300"/>
        <v>0.36460622874312154</v>
      </c>
      <c r="M2747" s="94">
        <f t="shared" si="300"/>
        <v>0.36460622874312154</v>
      </c>
      <c r="N2747" s="94">
        <f t="shared" si="300"/>
        <v>0.36460622874312154</v>
      </c>
      <c r="O2747" s="94">
        <f t="shared" si="300"/>
        <v>0.36460622874312154</v>
      </c>
      <c r="P2747" s="94">
        <f t="shared" si="300"/>
        <v>0.36460622874312154</v>
      </c>
      <c r="Q2747" s="94">
        <f t="shared" si="300"/>
        <v>0.36460622874312154</v>
      </c>
      <c r="R2747" s="94">
        <f t="shared" si="300"/>
        <v>0.36460622874312154</v>
      </c>
      <c r="S2747" s="93">
        <f>(1+H2747)^((5-Dashboard!$F$9)*3/12)</f>
        <v>1.0808161794951874</v>
      </c>
      <c r="T2747" s="93">
        <f t="shared" si="303"/>
        <v>1.4748884906654764</v>
      </c>
      <c r="U2747" s="93">
        <f t="shared" si="303"/>
        <v>2.0126420210636504</v>
      </c>
      <c r="V2747" s="93">
        <f t="shared" si="303"/>
        <v>2.7464638381736024</v>
      </c>
      <c r="W2747" s="93">
        <f t="shared" si="303"/>
        <v>3.7478416605894385</v>
      </c>
      <c r="X2747" s="93">
        <f t="shared" si="303"/>
        <v>5.1143280743833115</v>
      </c>
      <c r="Y2747" s="93">
        <f t="shared" si="302"/>
        <v>6.9790439461392815</v>
      </c>
      <c r="Z2747" s="93">
        <f t="shared" si="302"/>
        <v>9.5236468395736384</v>
      </c>
      <c r="AA2747" s="93">
        <f t="shared" si="302"/>
        <v>12.996027797631932</v>
      </c>
      <c r="AB2747" s="93">
        <f t="shared" si="302"/>
        <v>17.734460481567286</v>
      </c>
      <c r="AC2747" s="95">
        <f t="shared" si="302"/>
        <v>24.200555236545458</v>
      </c>
      <c r="AE2747" s="96"/>
    </row>
    <row r="2748" spans="3:31" ht="24.75" customHeight="1" x14ac:dyDescent="0.25">
      <c r="C2748" s="91">
        <f>ABS(E2748-Dashboard!$F$13)</f>
        <v>32.286269457787505</v>
      </c>
      <c r="D2748" s="92">
        <f t="shared" si="299"/>
        <v>0.36470622874312153</v>
      </c>
      <c r="E2748" s="93" cm="1">
        <f t="array" ref="E2748">SUM('DRE + DCF'!$S$41/TIR!S2748,'DRE + DCF'!$U$41:$AD$41/TIR!T2748:AC2748,TIR!F2748)</f>
        <v>17.223730542212493</v>
      </c>
      <c r="F2748" s="100">
        <f>'DRE + DCF'!$AE$38*'DRE + DCF'!$AE$39*(1+G2748)/(R2748-G2748)/AC2748</f>
        <v>3.7055895287441705</v>
      </c>
      <c r="G2748" s="92">
        <f>R2748*(1-'DRE + DCF'!$AE$39)</f>
        <v>0.21882373724587292</v>
      </c>
      <c r="H2748" s="94">
        <f t="shared" si="301"/>
        <v>0.36470622874312153</v>
      </c>
      <c r="I2748" s="94">
        <f t="shared" si="300"/>
        <v>0.36470622874312153</v>
      </c>
      <c r="J2748" s="94">
        <f t="shared" si="300"/>
        <v>0.36470622874312153</v>
      </c>
      <c r="K2748" s="94">
        <f t="shared" si="300"/>
        <v>0.36470622874312153</v>
      </c>
      <c r="L2748" s="94">
        <f t="shared" si="300"/>
        <v>0.36470622874312153</v>
      </c>
      <c r="M2748" s="94">
        <f t="shared" si="300"/>
        <v>0.36470622874312153</v>
      </c>
      <c r="N2748" s="94">
        <f t="shared" si="300"/>
        <v>0.36470622874312153</v>
      </c>
      <c r="O2748" s="94">
        <f t="shared" si="300"/>
        <v>0.36470622874312153</v>
      </c>
      <c r="P2748" s="94">
        <f t="shared" si="300"/>
        <v>0.36470622874312153</v>
      </c>
      <c r="Q2748" s="94">
        <f t="shared" si="300"/>
        <v>0.36470622874312153</v>
      </c>
      <c r="R2748" s="94">
        <f t="shared" si="300"/>
        <v>0.36470622874312153</v>
      </c>
      <c r="S2748" s="93">
        <f>(1+H2748)^((5-Dashboard!$F$9)*3/12)</f>
        <v>1.0808359798312968</v>
      </c>
      <c r="T2748" s="93">
        <f t="shared" si="303"/>
        <v>1.4750235939254455</v>
      </c>
      <c r="U2748" s="93">
        <f t="shared" si="303"/>
        <v>2.0129738861731203</v>
      </c>
      <c r="V2748" s="93">
        <f t="shared" si="303"/>
        <v>2.7471180007577045</v>
      </c>
      <c r="W2748" s="93">
        <f t="shared" si="303"/>
        <v>3.7490090467263908</v>
      </c>
      <c r="X2748" s="93">
        <f t="shared" si="303"/>
        <v>5.1162959976818181</v>
      </c>
      <c r="Y2748" s="93">
        <f t="shared" si="302"/>
        <v>6.9822410161298807</v>
      </c>
      <c r="Z2748" s="93">
        <f t="shared" si="302"/>
        <v>9.5287078052981506</v>
      </c>
      <c r="AA2748" s="93">
        <f t="shared" si="302"/>
        <v>13.003886893763585</v>
      </c>
      <c r="AB2748" s="93">
        <f t="shared" si="302"/>
        <v>17.746485441790206</v>
      </c>
      <c r="AC2748" s="95">
        <f t="shared" si="302"/>
        <v>24.218739220710223</v>
      </c>
      <c r="AE2748" s="96"/>
    </row>
    <row r="2749" spans="3:31" ht="24.75" customHeight="1" x14ac:dyDescent="0.25">
      <c r="C2749" s="91">
        <f>ABS(E2749-Dashboard!$F$13)</f>
        <v>32.29367597790386</v>
      </c>
      <c r="D2749" s="92">
        <f t="shared" si="299"/>
        <v>0.36480622874312152</v>
      </c>
      <c r="E2749" s="93" cm="1">
        <f t="array" ref="E2749">SUM('DRE + DCF'!$S$41/TIR!S2749,'DRE + DCF'!$U$41:$AD$41/TIR!T2749:AC2749,TIR!F2749)</f>
        <v>17.216324022096135</v>
      </c>
      <c r="F2749" s="100">
        <f>'DRE + DCF'!$AE$38*'DRE + DCF'!$AE$39*(1+G2749)/(R2749-G2749)/AC2749</f>
        <v>3.7019747154457883</v>
      </c>
      <c r="G2749" s="92">
        <f>R2749*(1-'DRE + DCF'!$AE$39)</f>
        <v>0.2188837372458729</v>
      </c>
      <c r="H2749" s="94">
        <f t="shared" si="301"/>
        <v>0.36480622874312152</v>
      </c>
      <c r="I2749" s="94">
        <f t="shared" si="300"/>
        <v>0.36480622874312152</v>
      </c>
      <c r="J2749" s="94">
        <f t="shared" si="300"/>
        <v>0.36480622874312152</v>
      </c>
      <c r="K2749" s="94">
        <f t="shared" si="300"/>
        <v>0.36480622874312152</v>
      </c>
      <c r="L2749" s="94">
        <f t="shared" si="300"/>
        <v>0.36480622874312152</v>
      </c>
      <c r="M2749" s="94">
        <f t="shared" si="300"/>
        <v>0.36480622874312152</v>
      </c>
      <c r="N2749" s="94">
        <f t="shared" si="300"/>
        <v>0.36480622874312152</v>
      </c>
      <c r="O2749" s="94">
        <f t="shared" si="300"/>
        <v>0.36480622874312152</v>
      </c>
      <c r="P2749" s="94">
        <f t="shared" si="300"/>
        <v>0.36480622874312152</v>
      </c>
      <c r="Q2749" s="94">
        <f t="shared" si="300"/>
        <v>0.36480622874312152</v>
      </c>
      <c r="R2749" s="94">
        <f t="shared" si="300"/>
        <v>0.36480622874312152</v>
      </c>
      <c r="S2749" s="93">
        <f>(1+H2749)^((5-Dashboard!$F$9)*3/12)</f>
        <v>1.0808557790792714</v>
      </c>
      <c r="T2749" s="93">
        <f t="shared" si="303"/>
        <v>1.4751586996603889</v>
      </c>
      <c r="U2749" s="93">
        <f t="shared" si="303"/>
        <v>2.0133057816811024</v>
      </c>
      <c r="V2749" s="93">
        <f t="shared" si="303"/>
        <v>2.7477722712029076</v>
      </c>
      <c r="W2749" s="93">
        <f t="shared" si="303"/>
        <v>3.7501767109053619</v>
      </c>
      <c r="X2749" s="93">
        <f t="shared" si="303"/>
        <v>5.11826453393103</v>
      </c>
      <c r="Y2749" s="93">
        <f t="shared" si="302"/>
        <v>6.9854393162640793</v>
      </c>
      <c r="Z2749" s="93">
        <f t="shared" si="302"/>
        <v>9.5337710893443077</v>
      </c>
      <c r="AA2749" s="93">
        <f t="shared" si="302"/>
        <v>13.011750166148206</v>
      </c>
      <c r="AB2749" s="93">
        <f t="shared" si="302"/>
        <v>17.758517673608416</v>
      </c>
      <c r="AC2749" s="95">
        <f t="shared" si="302"/>
        <v>24.236935534185573</v>
      </c>
      <c r="AE2749" s="96"/>
    </row>
    <row r="2750" spans="3:31" ht="24.75" customHeight="1" x14ac:dyDescent="0.25">
      <c r="C2750" s="91">
        <f>ABS(E2750-Dashboard!$F$13)</f>
        <v>32.301076628394426</v>
      </c>
      <c r="D2750" s="92">
        <f t="shared" si="299"/>
        <v>0.36490622874312151</v>
      </c>
      <c r="E2750" s="93" cm="1">
        <f t="array" ref="E2750">SUM('DRE + DCF'!$S$41/TIR!S2750,'DRE + DCF'!$U$41:$AD$41/TIR!T2750:AC2750,TIR!F2750)</f>
        <v>17.208923371605572</v>
      </c>
      <c r="F2750" s="100">
        <f>'DRE + DCF'!$AE$38*'DRE + DCF'!$AE$39*(1+G2750)/(R2750-G2750)/AC2750</f>
        <v>3.6983639008570943</v>
      </c>
      <c r="G2750" s="92">
        <f>R2750*(1-'DRE + DCF'!$AE$39)</f>
        <v>0.2189437372458729</v>
      </c>
      <c r="H2750" s="94">
        <f t="shared" si="301"/>
        <v>0.36490622874312151</v>
      </c>
      <c r="I2750" s="94">
        <f t="shared" si="300"/>
        <v>0.36490622874312151</v>
      </c>
      <c r="J2750" s="94">
        <f t="shared" si="300"/>
        <v>0.36490622874312151</v>
      </c>
      <c r="K2750" s="94">
        <f t="shared" si="300"/>
        <v>0.36490622874312151</v>
      </c>
      <c r="L2750" s="94">
        <f t="shared" si="300"/>
        <v>0.36490622874312151</v>
      </c>
      <c r="M2750" s="94">
        <f t="shared" si="300"/>
        <v>0.36490622874312151</v>
      </c>
      <c r="N2750" s="94">
        <f t="shared" si="300"/>
        <v>0.36490622874312151</v>
      </c>
      <c r="O2750" s="94">
        <f t="shared" si="300"/>
        <v>0.36490622874312151</v>
      </c>
      <c r="P2750" s="94">
        <f t="shared" si="300"/>
        <v>0.36490622874312151</v>
      </c>
      <c r="Q2750" s="94">
        <f t="shared" si="300"/>
        <v>0.36490622874312151</v>
      </c>
      <c r="R2750" s="94">
        <f t="shared" si="300"/>
        <v>0.36490622874312151</v>
      </c>
      <c r="S2750" s="93">
        <f>(1+H2750)^((5-Dashboard!$F$9)*3/12)</f>
        <v>1.0808755772392507</v>
      </c>
      <c r="T2750" s="93">
        <f t="shared" si="303"/>
        <v>1.4752938078701701</v>
      </c>
      <c r="U2750" s="93">
        <f t="shared" si="303"/>
        <v>2.0136377075881531</v>
      </c>
      <c r="V2750" s="93">
        <f t="shared" si="303"/>
        <v>2.7484266495190903</v>
      </c>
      <c r="W2750" s="93">
        <f t="shared" si="303"/>
        <v>3.7513446531721946</v>
      </c>
      <c r="X2750" s="93">
        <f t="shared" si="303"/>
        <v>5.1202336832769335</v>
      </c>
      <c r="Y2750" s="93">
        <f t="shared" si="302"/>
        <v>6.9886388469250216</v>
      </c>
      <c r="Z2750" s="93">
        <f t="shared" si="302"/>
        <v>9.538836692604109</v>
      </c>
      <c r="AA2750" s="93">
        <f t="shared" si="302"/>
        <v>13.019617616698785</v>
      </c>
      <c r="AB2750" s="93">
        <f t="shared" si="302"/>
        <v>17.770557180885845</v>
      </c>
      <c r="AC2750" s="95">
        <f t="shared" si="302"/>
        <v>24.255144184426896</v>
      </c>
      <c r="AE2750" s="96"/>
    </row>
    <row r="2751" spans="3:31" ht="24.75" customHeight="1" x14ac:dyDescent="0.25">
      <c r="C2751" s="91">
        <f>ABS(E2751-Dashboard!$F$13)</f>
        <v>32.308471415471004</v>
      </c>
      <c r="D2751" s="92">
        <f t="shared" si="299"/>
        <v>0.3650062287431215</v>
      </c>
      <c r="E2751" s="93" cm="1">
        <f t="array" ref="E2751">SUM('DRE + DCF'!$S$41/TIR!S2751,'DRE + DCF'!$U$41:$AD$41/TIR!T2751:AC2751,TIR!F2751)</f>
        <v>17.201528584528997</v>
      </c>
      <c r="F2751" s="100">
        <f>'DRE + DCF'!$AE$38*'DRE + DCF'!$AE$39*(1+G2751)/(R2751-G2751)/AC2751</f>
        <v>3.6947570799747145</v>
      </c>
      <c r="G2751" s="92">
        <f>R2751*(1-'DRE + DCF'!$AE$39)</f>
        <v>0.21900373724587288</v>
      </c>
      <c r="H2751" s="94">
        <f t="shared" si="301"/>
        <v>0.3650062287431215</v>
      </c>
      <c r="I2751" s="94">
        <f t="shared" si="300"/>
        <v>0.3650062287431215</v>
      </c>
      <c r="J2751" s="94">
        <f t="shared" si="300"/>
        <v>0.3650062287431215</v>
      </c>
      <c r="K2751" s="94">
        <f t="shared" si="300"/>
        <v>0.3650062287431215</v>
      </c>
      <c r="L2751" s="94">
        <f t="shared" si="300"/>
        <v>0.3650062287431215</v>
      </c>
      <c r="M2751" s="94">
        <f t="shared" si="300"/>
        <v>0.3650062287431215</v>
      </c>
      <c r="N2751" s="94">
        <f t="shared" si="300"/>
        <v>0.3650062287431215</v>
      </c>
      <c r="O2751" s="94">
        <f t="shared" si="300"/>
        <v>0.3650062287431215</v>
      </c>
      <c r="P2751" s="94">
        <f t="shared" si="300"/>
        <v>0.3650062287431215</v>
      </c>
      <c r="Q2751" s="94">
        <f t="shared" si="300"/>
        <v>0.3650062287431215</v>
      </c>
      <c r="R2751" s="94">
        <f t="shared" si="300"/>
        <v>0.3650062287431215</v>
      </c>
      <c r="S2751" s="93">
        <f>(1+H2751)^((5-Dashboard!$F$9)*3/12)</f>
        <v>1.0808953743113741</v>
      </c>
      <c r="T2751" s="93">
        <f t="shared" si="303"/>
        <v>1.4754289185546534</v>
      </c>
      <c r="U2751" s="93">
        <f t="shared" si="303"/>
        <v>2.0139696638948297</v>
      </c>
      <c r="V2751" s="93">
        <f t="shared" si="303"/>
        <v>2.7490811357161333</v>
      </c>
      <c r="W2751" s="93">
        <f t="shared" si="303"/>
        <v>3.7525128735727367</v>
      </c>
      <c r="X2751" s="93">
        <f t="shared" si="303"/>
        <v>5.1222034458655354</v>
      </c>
      <c r="Y2751" s="93">
        <f t="shared" si="302"/>
        <v>6.991839608495936</v>
      </c>
      <c r="Z2751" s="93">
        <f t="shared" si="302"/>
        <v>9.5439046159698204</v>
      </c>
      <c r="AA2751" s="93">
        <f t="shared" si="302"/>
        <v>13.027489247329035</v>
      </c>
      <c r="AB2751" s="93">
        <f t="shared" si="302"/>
        <v>17.782603967488171</v>
      </c>
      <c r="AC2751" s="95">
        <f t="shared" si="302"/>
        <v>24.273365178893499</v>
      </c>
      <c r="AE2751" s="96"/>
    </row>
    <row r="2752" spans="3:31" ht="24.75" customHeight="1" x14ac:dyDescent="0.25">
      <c r="C2752" s="91">
        <f>ABS(E2752-Dashboard!$F$13)</f>
        <v>32.315860345337391</v>
      </c>
      <c r="D2752" s="92">
        <f t="shared" si="299"/>
        <v>0.36510622874312149</v>
      </c>
      <c r="E2752" s="93" cm="1">
        <f t="array" ref="E2752">SUM('DRE + DCF'!$S$41/TIR!S2752,'DRE + DCF'!$U$41:$AD$41/TIR!T2752:AC2752,TIR!F2752)</f>
        <v>17.194139654662607</v>
      </c>
      <c r="F2752" s="100">
        <f>'DRE + DCF'!$AE$38*'DRE + DCF'!$AE$39*(1+G2752)/(R2752-G2752)/AC2752</f>
        <v>3.6911542478023485</v>
      </c>
      <c r="G2752" s="92">
        <f>R2752*(1-'DRE + DCF'!$AE$39)</f>
        <v>0.21906373724587289</v>
      </c>
      <c r="H2752" s="94">
        <f t="shared" si="301"/>
        <v>0.36510622874312149</v>
      </c>
      <c r="I2752" s="94">
        <f t="shared" si="300"/>
        <v>0.36510622874312149</v>
      </c>
      <c r="J2752" s="94">
        <f t="shared" si="300"/>
        <v>0.36510622874312149</v>
      </c>
      <c r="K2752" s="94">
        <f t="shared" si="300"/>
        <v>0.36510622874312149</v>
      </c>
      <c r="L2752" s="94">
        <f t="shared" si="300"/>
        <v>0.36510622874312149</v>
      </c>
      <c r="M2752" s="94">
        <f t="shared" si="300"/>
        <v>0.36510622874312149</v>
      </c>
      <c r="N2752" s="94">
        <f t="shared" si="300"/>
        <v>0.36510622874312149</v>
      </c>
      <c r="O2752" s="94">
        <f t="shared" si="300"/>
        <v>0.36510622874312149</v>
      </c>
      <c r="P2752" s="94">
        <f t="shared" si="300"/>
        <v>0.36510622874312149</v>
      </c>
      <c r="Q2752" s="94">
        <f t="shared" si="300"/>
        <v>0.36510622874312149</v>
      </c>
      <c r="R2752" s="94">
        <f t="shared" si="300"/>
        <v>0.36510622874312149</v>
      </c>
      <c r="S2752" s="93">
        <f>(1+H2752)^((5-Dashboard!$F$9)*3/12)</f>
        <v>1.0809151702957811</v>
      </c>
      <c r="T2752" s="93">
        <f t="shared" si="303"/>
        <v>1.4755640317137027</v>
      </c>
      <c r="U2752" s="93">
        <f t="shared" si="303"/>
        <v>2.0143016506016882</v>
      </c>
      <c r="V2752" s="93">
        <f t="shared" si="303"/>
        <v>2.7497357298039153</v>
      </c>
      <c r="W2752" s="93">
        <f t="shared" si="303"/>
        <v>3.7536813721528377</v>
      </c>
      <c r="X2752" s="93">
        <f t="shared" si="303"/>
        <v>5.1241738218428656</v>
      </c>
      <c r="Y2752" s="93">
        <f t="shared" si="302"/>
        <v>6.9950416013601417</v>
      </c>
      <c r="Z2752" s="93">
        <f t="shared" si="302"/>
        <v>9.5489748603339883</v>
      </c>
      <c r="AA2752" s="93">
        <f t="shared" si="302"/>
        <v>13.035365059953406</v>
      </c>
      <c r="AB2752" s="93">
        <f t="shared" si="302"/>
        <v>17.794658037282847</v>
      </c>
      <c r="AC2752" s="95">
        <f t="shared" si="302"/>
        <v>24.291598525048663</v>
      </c>
      <c r="AE2752" s="96"/>
    </row>
    <row r="2753" spans="3:31" ht="24.75" customHeight="1" x14ac:dyDescent="0.25">
      <c r="C2753" s="91">
        <f>ABS(E2753-Dashboard!$F$13)</f>
        <v>32.323243424189421</v>
      </c>
      <c r="D2753" s="92">
        <f t="shared" si="299"/>
        <v>0.36520622874312147</v>
      </c>
      <c r="E2753" s="93" cm="1">
        <f t="array" ref="E2753">SUM('DRE + DCF'!$S$41/TIR!S2753,'DRE + DCF'!$U$41:$AD$41/TIR!T2753:AC2753,TIR!F2753)</f>
        <v>17.186756575810577</v>
      </c>
      <c r="F2753" s="100">
        <f>'DRE + DCF'!$AE$38*'DRE + DCF'!$AE$39*(1+G2753)/(R2753-G2753)/AC2753</f>
        <v>3.6875553993507491</v>
      </c>
      <c r="G2753" s="92">
        <f>R2753*(1-'DRE + DCF'!$AE$39)</f>
        <v>0.21912373724587289</v>
      </c>
      <c r="H2753" s="94">
        <f t="shared" si="301"/>
        <v>0.36520622874312147</v>
      </c>
      <c r="I2753" s="94">
        <f t="shared" si="300"/>
        <v>0.36520622874312147</v>
      </c>
      <c r="J2753" s="94">
        <f t="shared" si="300"/>
        <v>0.36520622874312147</v>
      </c>
      <c r="K2753" s="94">
        <f t="shared" si="300"/>
        <v>0.36520622874312147</v>
      </c>
      <c r="L2753" s="94">
        <f t="shared" si="300"/>
        <v>0.36520622874312147</v>
      </c>
      <c r="M2753" s="94">
        <f t="shared" si="300"/>
        <v>0.36520622874312147</v>
      </c>
      <c r="N2753" s="94">
        <f t="shared" si="300"/>
        <v>0.36520622874312147</v>
      </c>
      <c r="O2753" s="94">
        <f t="shared" si="300"/>
        <v>0.36520622874312147</v>
      </c>
      <c r="P2753" s="94">
        <f t="shared" si="300"/>
        <v>0.36520622874312147</v>
      </c>
      <c r="Q2753" s="94">
        <f t="shared" ref="I2753:R2779" si="304">$D2753</f>
        <v>0.36520622874312147</v>
      </c>
      <c r="R2753" s="94">
        <f t="shared" si="304"/>
        <v>0.36520622874312147</v>
      </c>
      <c r="S2753" s="93">
        <f>(1+H2753)^((5-Dashboard!$F$9)*3/12)</f>
        <v>1.080934965192611</v>
      </c>
      <c r="T2753" s="93">
        <f t="shared" si="303"/>
        <v>1.4756991473471817</v>
      </c>
      <c r="U2753" s="93">
        <f t="shared" si="303"/>
        <v>2.014633667709286</v>
      </c>
      <c r="V2753" s="93">
        <f t="shared" si="303"/>
        <v>2.7503904317923173</v>
      </c>
      <c r="W2753" s="93">
        <f t="shared" si="303"/>
        <v>3.7548501489583552</v>
      </c>
      <c r="X2753" s="93">
        <f t="shared" si="303"/>
        <v>5.1261448113549841</v>
      </c>
      <c r="Y2753" s="93">
        <f t="shared" si="302"/>
        <v>6.9982448259010575</v>
      </c>
      <c r="Z2753" s="93">
        <f t="shared" si="302"/>
        <v>9.5540474265894453</v>
      </c>
      <c r="AA2753" s="93">
        <f t="shared" si="302"/>
        <v>13.043245056487102</v>
      </c>
      <c r="AB2753" s="93">
        <f t="shared" si="302"/>
        <v>17.806719394139119</v>
      </c>
      <c r="AC2753" s="95">
        <f t="shared" si="302"/>
        <v>24.309844230359666</v>
      </c>
      <c r="AE2753" s="96"/>
    </row>
    <row r="2754" spans="3:31" ht="24.75" customHeight="1" x14ac:dyDescent="0.25">
      <c r="C2754" s="91">
        <f>ABS(E2754-Dashboard!$F$13)</f>
        <v>32.330620658214919</v>
      </c>
      <c r="D2754" s="92">
        <f t="shared" si="299"/>
        <v>0.36530622874312146</v>
      </c>
      <c r="E2754" s="93" cm="1">
        <f t="array" ref="E2754">SUM('DRE + DCF'!$S$41/TIR!S2754,'DRE + DCF'!$U$41:$AD$41/TIR!T2754:AC2754,TIR!F2754)</f>
        <v>17.179379341785079</v>
      </c>
      <c r="F2754" s="100">
        <f>'DRE + DCF'!$AE$38*'DRE + DCF'!$AE$39*(1+G2754)/(R2754-G2754)/AC2754</f>
        <v>3.6839605296377198</v>
      </c>
      <c r="G2754" s="92">
        <f>R2754*(1-'DRE + DCF'!$AE$39)</f>
        <v>0.21918373724587287</v>
      </c>
      <c r="H2754" s="94">
        <f t="shared" si="301"/>
        <v>0.36530622874312146</v>
      </c>
      <c r="I2754" s="94">
        <f t="shared" si="304"/>
        <v>0.36530622874312146</v>
      </c>
      <c r="J2754" s="94">
        <f t="shared" si="304"/>
        <v>0.36530622874312146</v>
      </c>
      <c r="K2754" s="94">
        <f t="shared" si="304"/>
        <v>0.36530622874312146</v>
      </c>
      <c r="L2754" s="94">
        <f t="shared" si="304"/>
        <v>0.36530622874312146</v>
      </c>
      <c r="M2754" s="94">
        <f t="shared" si="304"/>
        <v>0.36530622874312146</v>
      </c>
      <c r="N2754" s="94">
        <f t="shared" si="304"/>
        <v>0.36530622874312146</v>
      </c>
      <c r="O2754" s="94">
        <f t="shared" si="304"/>
        <v>0.36530622874312146</v>
      </c>
      <c r="P2754" s="94">
        <f t="shared" si="304"/>
        <v>0.36530622874312146</v>
      </c>
      <c r="Q2754" s="94">
        <f t="shared" si="304"/>
        <v>0.36530622874312146</v>
      </c>
      <c r="R2754" s="94">
        <f t="shared" si="304"/>
        <v>0.36530622874312146</v>
      </c>
      <c r="S2754" s="93">
        <f>(1+H2754)^((5-Dashboard!$F$9)*3/12)</f>
        <v>1.0809547590020037</v>
      </c>
      <c r="T2754" s="93">
        <f t="shared" si="303"/>
        <v>1.4758342654549554</v>
      </c>
      <c r="U2754" s="93">
        <f t="shared" si="303"/>
        <v>2.0149657152181799</v>
      </c>
      <c r="V2754" s="93">
        <f t="shared" si="303"/>
        <v>2.7510452416912199</v>
      </c>
      <c r="W2754" s="93">
        <f t="shared" si="303"/>
        <v>3.7560192040351486</v>
      </c>
      <c r="X2754" s="93">
        <f t="shared" si="303"/>
        <v>5.1281164145479696</v>
      </c>
      <c r="Y2754" s="93">
        <f t="shared" si="302"/>
        <v>7.0014492825021861</v>
      </c>
      <c r="Z2754" s="93">
        <f t="shared" si="302"/>
        <v>9.5591223156292937</v>
      </c>
      <c r="AA2754" s="93">
        <f t="shared" si="302"/>
        <v>13.051129238846045</v>
      </c>
      <c r="AB2754" s="93">
        <f t="shared" si="302"/>
        <v>17.818788041927977</v>
      </c>
      <c r="AC2754" s="95">
        <f t="shared" si="302"/>
        <v>24.328102302297715</v>
      </c>
      <c r="AE2754" s="96"/>
    </row>
    <row r="2755" spans="3:31" ht="24.75" customHeight="1" x14ac:dyDescent="0.25">
      <c r="C2755" s="91">
        <f>ABS(E2755-Dashboard!$F$13)</f>
        <v>32.337992053593766</v>
      </c>
      <c r="D2755" s="92">
        <f t="shared" si="299"/>
        <v>0.36540622874312145</v>
      </c>
      <c r="E2755" s="93" cm="1">
        <f t="array" ref="E2755">SUM('DRE + DCF'!$S$41/TIR!S2755,'DRE + DCF'!$U$41:$AD$41/TIR!T2755:AC2755,TIR!F2755)</f>
        <v>17.172007946406232</v>
      </c>
      <c r="F2755" s="100">
        <f>'DRE + DCF'!$AE$38*'DRE + DCF'!$AE$39*(1+G2755)/(R2755-G2755)/AC2755</f>
        <v>3.6803696336881027</v>
      </c>
      <c r="G2755" s="92">
        <f>R2755*(1-'DRE + DCF'!$AE$39)</f>
        <v>0.21924373724587287</v>
      </c>
      <c r="H2755" s="94">
        <f t="shared" si="301"/>
        <v>0.36540622874312145</v>
      </c>
      <c r="I2755" s="94">
        <f t="shared" si="304"/>
        <v>0.36540622874312145</v>
      </c>
      <c r="J2755" s="94">
        <f t="shared" si="304"/>
        <v>0.36540622874312145</v>
      </c>
      <c r="K2755" s="94">
        <f t="shared" si="304"/>
        <v>0.36540622874312145</v>
      </c>
      <c r="L2755" s="94">
        <f t="shared" si="304"/>
        <v>0.36540622874312145</v>
      </c>
      <c r="M2755" s="94">
        <f t="shared" si="304"/>
        <v>0.36540622874312145</v>
      </c>
      <c r="N2755" s="94">
        <f t="shared" si="304"/>
        <v>0.36540622874312145</v>
      </c>
      <c r="O2755" s="94">
        <f t="shared" si="304"/>
        <v>0.36540622874312145</v>
      </c>
      <c r="P2755" s="94">
        <f t="shared" si="304"/>
        <v>0.36540622874312145</v>
      </c>
      <c r="Q2755" s="94">
        <f t="shared" si="304"/>
        <v>0.36540622874312145</v>
      </c>
      <c r="R2755" s="94">
        <f t="shared" si="304"/>
        <v>0.36540622874312145</v>
      </c>
      <c r="S2755" s="93">
        <f>(1+H2755)^((5-Dashboard!$F$9)*3/12)</f>
        <v>1.0809745517240981</v>
      </c>
      <c r="T2755" s="93">
        <f t="shared" si="303"/>
        <v>1.475969386036887</v>
      </c>
      <c r="U2755" s="93">
        <f t="shared" si="303"/>
        <v>2.0152977931289264</v>
      </c>
      <c r="V2755" s="93">
        <f t="shared" si="303"/>
        <v>2.7517001595105026</v>
      </c>
      <c r="W2755" s="93">
        <f t="shared" si="303"/>
        <v>3.757188537429081</v>
      </c>
      <c r="X2755" s="93">
        <f t="shared" si="303"/>
        <v>5.1300886315679257</v>
      </c>
      <c r="Y2755" s="93">
        <f t="shared" si="302"/>
        <v>7.0046549715471222</v>
      </c>
      <c r="Z2755" s="93">
        <f t="shared" si="302"/>
        <v>9.5641995283469132</v>
      </c>
      <c r="AA2755" s="93">
        <f t="shared" si="302"/>
        <v>13.059017608946899</v>
      </c>
      <c r="AB2755" s="93">
        <f t="shared" si="302"/>
        <v>17.8308639845222</v>
      </c>
      <c r="AC2755" s="95">
        <f t="shared" si="302"/>
        <v>24.346372748338005</v>
      </c>
      <c r="AE2755" s="96"/>
    </row>
    <row r="2756" spans="3:31" ht="24.75" customHeight="1" x14ac:dyDescent="0.25">
      <c r="C2756" s="91">
        <f>ABS(E2756-Dashboard!$F$13)</f>
        <v>32.345357616497878</v>
      </c>
      <c r="D2756" s="92">
        <f t="shared" si="299"/>
        <v>0.36550622874312144</v>
      </c>
      <c r="E2756" s="93" cm="1">
        <f t="array" ref="E2756">SUM('DRE + DCF'!$S$41/TIR!S2756,'DRE + DCF'!$U$41:$AD$41/TIR!T2756:AC2756,TIR!F2756)</f>
        <v>17.164642383502123</v>
      </c>
      <c r="F2756" s="100">
        <f>'DRE + DCF'!$AE$38*'DRE + DCF'!$AE$39*(1+G2756)/(R2756-G2756)/AC2756</f>
        <v>3.6767827065337633</v>
      </c>
      <c r="G2756" s="92">
        <f>R2756*(1-'DRE + DCF'!$AE$39)</f>
        <v>0.21930373724587285</v>
      </c>
      <c r="H2756" s="94">
        <f t="shared" si="301"/>
        <v>0.36550622874312144</v>
      </c>
      <c r="I2756" s="94">
        <f t="shared" si="304"/>
        <v>0.36550622874312144</v>
      </c>
      <c r="J2756" s="94">
        <f t="shared" si="304"/>
        <v>0.36550622874312144</v>
      </c>
      <c r="K2756" s="94">
        <f t="shared" si="304"/>
        <v>0.36550622874312144</v>
      </c>
      <c r="L2756" s="94">
        <f t="shared" si="304"/>
        <v>0.36550622874312144</v>
      </c>
      <c r="M2756" s="94">
        <f t="shared" si="304"/>
        <v>0.36550622874312144</v>
      </c>
      <c r="N2756" s="94">
        <f t="shared" si="304"/>
        <v>0.36550622874312144</v>
      </c>
      <c r="O2756" s="94">
        <f t="shared" si="304"/>
        <v>0.36550622874312144</v>
      </c>
      <c r="P2756" s="94">
        <f t="shared" si="304"/>
        <v>0.36550622874312144</v>
      </c>
      <c r="Q2756" s="94">
        <f t="shared" si="304"/>
        <v>0.36550622874312144</v>
      </c>
      <c r="R2756" s="94">
        <f t="shared" si="304"/>
        <v>0.36550622874312144</v>
      </c>
      <c r="S2756" s="93">
        <f>(1+H2756)^((5-Dashboard!$F$9)*3/12)</f>
        <v>1.0809943433590337</v>
      </c>
      <c r="T2756" s="93">
        <f t="shared" si="303"/>
        <v>1.4761045090928411</v>
      </c>
      <c r="U2756" s="93">
        <f t="shared" si="303"/>
        <v>2.015629901442082</v>
      </c>
      <c r="V2756" s="93">
        <f t="shared" si="303"/>
        <v>2.752355185260047</v>
      </c>
      <c r="W2756" s="93">
        <f t="shared" si="303"/>
        <v>3.7583581491860221</v>
      </c>
      <c r="X2756" s="93">
        <f t="shared" si="303"/>
        <v>5.1320614625609826</v>
      </c>
      <c r="Y2756" s="93">
        <f t="shared" si="302"/>
        <v>7.0078618934195553</v>
      </c>
      <c r="Z2756" s="93">
        <f t="shared" si="302"/>
        <v>9.5692790656359676</v>
      </c>
      <c r="AA2756" s="93">
        <f t="shared" si="302"/>
        <v>13.066910168707071</v>
      </c>
      <c r="AB2756" s="93">
        <f t="shared" si="302"/>
        <v>17.842947225796337</v>
      </c>
      <c r="AC2756" s="95">
        <f t="shared" si="302"/>
        <v>24.364655575959699</v>
      </c>
      <c r="AE2756" s="96"/>
    </row>
    <row r="2757" spans="3:31" ht="24.75" customHeight="1" x14ac:dyDescent="0.25">
      <c r="C2757" s="91">
        <f>ABS(E2757-Dashboard!$F$13)</f>
        <v>32.352717353091229</v>
      </c>
      <c r="D2757" s="92">
        <f t="shared" si="299"/>
        <v>0.36560622874312143</v>
      </c>
      <c r="E2757" s="93" cm="1">
        <f t="array" ref="E2757">SUM('DRE + DCF'!$S$41/TIR!S2757,'DRE + DCF'!$U$41:$AD$41/TIR!T2757:AC2757,TIR!F2757)</f>
        <v>17.157282646908769</v>
      </c>
      <c r="F2757" s="100">
        <f>'DRE + DCF'!$AE$38*'DRE + DCF'!$AE$39*(1+G2757)/(R2757-G2757)/AC2757</f>
        <v>3.6731997432135839</v>
      </c>
      <c r="G2757" s="92">
        <f>R2757*(1-'DRE + DCF'!$AE$39)</f>
        <v>0.21936373724587285</v>
      </c>
      <c r="H2757" s="94">
        <f t="shared" si="301"/>
        <v>0.36560622874312143</v>
      </c>
      <c r="I2757" s="94">
        <f t="shared" si="304"/>
        <v>0.36560622874312143</v>
      </c>
      <c r="J2757" s="94">
        <f t="shared" si="304"/>
        <v>0.36560622874312143</v>
      </c>
      <c r="K2757" s="94">
        <f t="shared" si="304"/>
        <v>0.36560622874312143</v>
      </c>
      <c r="L2757" s="94">
        <f t="shared" si="304"/>
        <v>0.36560622874312143</v>
      </c>
      <c r="M2757" s="94">
        <f t="shared" si="304"/>
        <v>0.36560622874312143</v>
      </c>
      <c r="N2757" s="94">
        <f t="shared" si="304"/>
        <v>0.36560622874312143</v>
      </c>
      <c r="O2757" s="94">
        <f t="shared" si="304"/>
        <v>0.36560622874312143</v>
      </c>
      <c r="P2757" s="94">
        <f t="shared" si="304"/>
        <v>0.36560622874312143</v>
      </c>
      <c r="Q2757" s="94">
        <f t="shared" si="304"/>
        <v>0.36560622874312143</v>
      </c>
      <c r="R2757" s="94">
        <f t="shared" si="304"/>
        <v>0.36560622874312143</v>
      </c>
      <c r="S2757" s="93">
        <f>(1+H2757)^((5-Dashboard!$F$9)*3/12)</f>
        <v>1.0810141339069499</v>
      </c>
      <c r="T2757" s="93">
        <f t="shared" si="303"/>
        <v>1.4762396346226816</v>
      </c>
      <c r="U2757" s="93">
        <f t="shared" si="303"/>
        <v>2.0159620401582039</v>
      </c>
      <c r="V2757" s="93">
        <f t="shared" si="303"/>
        <v>2.7530103189497339</v>
      </c>
      <c r="W2757" s="93">
        <f t="shared" si="303"/>
        <v>3.759528039351844</v>
      </c>
      <c r="X2757" s="93">
        <f t="shared" si="303"/>
        <v>5.1340349076732927</v>
      </c>
      <c r="Y2757" s="93">
        <f t="shared" si="302"/>
        <v>7.0110700485032647</v>
      </c>
      <c r="Z2757" s="93">
        <f t="shared" si="302"/>
        <v>9.5743609283903961</v>
      </c>
      <c r="AA2757" s="93">
        <f t="shared" si="302"/>
        <v>13.074806920044701</v>
      </c>
      <c r="AB2757" s="93">
        <f t="shared" si="302"/>
        <v>17.855037769626712</v>
      </c>
      <c r="AC2757" s="95">
        <f t="shared" si="302"/>
        <v>24.382950792645929</v>
      </c>
      <c r="AE2757" s="96"/>
    </row>
    <row r="2758" spans="3:31" ht="24.75" customHeight="1" x14ac:dyDescent="0.25">
      <c r="C2758" s="91">
        <f>ABS(E2758-Dashboard!$F$13)</f>
        <v>32.360071269529868</v>
      </c>
      <c r="D2758" s="92">
        <f t="shared" si="299"/>
        <v>0.36570622874312142</v>
      </c>
      <c r="E2758" s="93" cm="1">
        <f t="array" ref="E2758">SUM('DRE + DCF'!$S$41/TIR!S2758,'DRE + DCF'!$U$41:$AD$41/TIR!T2758:AC2758,TIR!F2758)</f>
        <v>17.149928730470133</v>
      </c>
      <c r="F2758" s="100">
        <f>'DRE + DCF'!$AE$38*'DRE + DCF'!$AE$39*(1+G2758)/(R2758-G2758)/AC2758</f>
        <v>3.6696207387734492</v>
      </c>
      <c r="G2758" s="92">
        <f>R2758*(1-'DRE + DCF'!$AE$39)</f>
        <v>0.21942373724587286</v>
      </c>
      <c r="H2758" s="94">
        <f t="shared" si="301"/>
        <v>0.36570622874312142</v>
      </c>
      <c r="I2758" s="94">
        <f t="shared" si="304"/>
        <v>0.36570622874312142</v>
      </c>
      <c r="J2758" s="94">
        <f t="shared" si="304"/>
        <v>0.36570622874312142</v>
      </c>
      <c r="K2758" s="94">
        <f t="shared" si="304"/>
        <v>0.36570622874312142</v>
      </c>
      <c r="L2758" s="94">
        <f t="shared" si="304"/>
        <v>0.36570622874312142</v>
      </c>
      <c r="M2758" s="94">
        <f t="shared" si="304"/>
        <v>0.36570622874312142</v>
      </c>
      <c r="N2758" s="94">
        <f t="shared" si="304"/>
        <v>0.36570622874312142</v>
      </c>
      <c r="O2758" s="94">
        <f t="shared" si="304"/>
        <v>0.36570622874312142</v>
      </c>
      <c r="P2758" s="94">
        <f t="shared" si="304"/>
        <v>0.36570622874312142</v>
      </c>
      <c r="Q2758" s="94">
        <f t="shared" si="304"/>
        <v>0.36570622874312142</v>
      </c>
      <c r="R2758" s="94">
        <f t="shared" si="304"/>
        <v>0.36570622874312142</v>
      </c>
      <c r="S2758" s="93">
        <f>(1+H2758)^((5-Dashboard!$F$9)*3/12)</f>
        <v>1.0810339233679858</v>
      </c>
      <c r="T2758" s="93">
        <f t="shared" si="303"/>
        <v>1.4763747626262724</v>
      </c>
      <c r="U2758" s="93">
        <f t="shared" si="303"/>
        <v>2.0162942092778477</v>
      </c>
      <c r="V2758" s="93">
        <f t="shared" si="303"/>
        <v>2.7536655605894436</v>
      </c>
      <c r="W2758" s="93">
        <f t="shared" si="303"/>
        <v>3.7606982079724225</v>
      </c>
      <c r="X2758" s="93">
        <f t="shared" si="303"/>
        <v>5.1360089670510316</v>
      </c>
      <c r="Y2758" s="93">
        <f t="shared" si="302"/>
        <v>7.0142794371821191</v>
      </c>
      <c r="Z2758" s="93">
        <f t="shared" si="302"/>
        <v>9.5794451175044166</v>
      </c>
      <c r="AA2758" s="93">
        <f t="shared" si="302"/>
        <v>13.082707864878664</v>
      </c>
      <c r="AB2758" s="93">
        <f t="shared" si="302"/>
        <v>17.867135619891414</v>
      </c>
      <c r="AC2758" s="95">
        <f t="shared" si="302"/>
        <v>24.401258405883794</v>
      </c>
      <c r="AE2758" s="96"/>
    </row>
    <row r="2759" spans="3:31" ht="24.75" customHeight="1" x14ac:dyDescent="0.25">
      <c r="C2759" s="91">
        <f>ABS(E2759-Dashboard!$F$13)</f>
        <v>32.367419371961915</v>
      </c>
      <c r="D2759" s="92">
        <f t="shared" si="299"/>
        <v>0.36580622874312141</v>
      </c>
      <c r="E2759" s="93" cm="1">
        <f t="array" ref="E2759">SUM('DRE + DCF'!$S$41/TIR!S2759,'DRE + DCF'!$U$41:$AD$41/TIR!T2759:AC2759,TIR!F2759)</f>
        <v>17.142580628038083</v>
      </c>
      <c r="F2759" s="100">
        <f>'DRE + DCF'!$AE$38*'DRE + DCF'!$AE$39*(1+G2759)/(R2759-G2759)/AC2759</f>
        <v>3.6660456882662329</v>
      </c>
      <c r="G2759" s="92">
        <f>R2759*(1-'DRE + DCF'!$AE$39)</f>
        <v>0.21948373724587283</v>
      </c>
      <c r="H2759" s="94">
        <f t="shared" si="301"/>
        <v>0.36580622874312141</v>
      </c>
      <c r="I2759" s="94">
        <f t="shared" si="304"/>
        <v>0.36580622874312141</v>
      </c>
      <c r="J2759" s="94">
        <f t="shared" si="304"/>
        <v>0.36580622874312141</v>
      </c>
      <c r="K2759" s="94">
        <f t="shared" si="304"/>
        <v>0.36580622874312141</v>
      </c>
      <c r="L2759" s="94">
        <f t="shared" si="304"/>
        <v>0.36580622874312141</v>
      </c>
      <c r="M2759" s="94">
        <f t="shared" si="304"/>
        <v>0.36580622874312141</v>
      </c>
      <c r="N2759" s="94">
        <f t="shared" si="304"/>
        <v>0.36580622874312141</v>
      </c>
      <c r="O2759" s="94">
        <f t="shared" si="304"/>
        <v>0.36580622874312141</v>
      </c>
      <c r="P2759" s="94">
        <f t="shared" si="304"/>
        <v>0.36580622874312141</v>
      </c>
      <c r="Q2759" s="94">
        <f t="shared" si="304"/>
        <v>0.36580622874312141</v>
      </c>
      <c r="R2759" s="94">
        <f t="shared" si="304"/>
        <v>0.36580622874312141</v>
      </c>
      <c r="S2759" s="93">
        <f>(1+H2759)^((5-Dashboard!$F$9)*3/12)</f>
        <v>1.0810537117422809</v>
      </c>
      <c r="T2759" s="93">
        <f t="shared" si="303"/>
        <v>1.4765098931034781</v>
      </c>
      <c r="U2759" s="93">
        <f t="shared" si="303"/>
        <v>2.0166264088015708</v>
      </c>
      <c r="V2759" s="93">
        <f t="shared" si="303"/>
        <v>2.7543209101890578</v>
      </c>
      <c r="W2759" s="93">
        <f t="shared" si="303"/>
        <v>3.7618686550936387</v>
      </c>
      <c r="X2759" s="93">
        <f t="shared" si="303"/>
        <v>5.1379836408404005</v>
      </c>
      <c r="Y2759" s="93">
        <f t="shared" si="302"/>
        <v>7.01749005984008</v>
      </c>
      <c r="Z2759" s="93">
        <f t="shared" si="302"/>
        <v>9.5845316338725208</v>
      </c>
      <c r="AA2759" s="93">
        <f t="shared" si="302"/>
        <v>13.090613005128576</v>
      </c>
      <c r="AB2759" s="93">
        <f t="shared" si="302"/>
        <v>17.879240780470319</v>
      </c>
      <c r="AC2759" s="95">
        <f t="shared" si="302"/>
        <v>24.419578423164388</v>
      </c>
      <c r="AE2759" s="96"/>
    </row>
    <row r="2760" spans="3:31" ht="24.75" customHeight="1" x14ac:dyDescent="0.25">
      <c r="C2760" s="91">
        <f>ABS(E2760-Dashboard!$F$13)</f>
        <v>32.374761666527604</v>
      </c>
      <c r="D2760" s="92">
        <f t="shared" si="299"/>
        <v>0.3659062287431214</v>
      </c>
      <c r="E2760" s="93" cm="1">
        <f t="array" ref="E2760">SUM('DRE + DCF'!$S$41/TIR!S2760,'DRE + DCF'!$U$41:$AD$41/TIR!T2760:AC2760,TIR!F2760)</f>
        <v>17.135238333472397</v>
      </c>
      <c r="F2760" s="100">
        <f>'DRE + DCF'!$AE$38*'DRE + DCF'!$AE$39*(1+G2760)/(R2760-G2760)/AC2760</f>
        <v>3.6624745867517947</v>
      </c>
      <c r="G2760" s="92">
        <f>R2760*(1-'DRE + DCF'!$AE$39)</f>
        <v>0.21954373724587284</v>
      </c>
      <c r="H2760" s="94">
        <f t="shared" si="301"/>
        <v>0.3659062287431214</v>
      </c>
      <c r="I2760" s="94">
        <f t="shared" si="304"/>
        <v>0.3659062287431214</v>
      </c>
      <c r="J2760" s="94">
        <f t="shared" si="304"/>
        <v>0.3659062287431214</v>
      </c>
      <c r="K2760" s="94">
        <f t="shared" si="304"/>
        <v>0.3659062287431214</v>
      </c>
      <c r="L2760" s="94">
        <f t="shared" si="304"/>
        <v>0.3659062287431214</v>
      </c>
      <c r="M2760" s="94">
        <f t="shared" si="304"/>
        <v>0.3659062287431214</v>
      </c>
      <c r="N2760" s="94">
        <f t="shared" si="304"/>
        <v>0.3659062287431214</v>
      </c>
      <c r="O2760" s="94">
        <f t="shared" si="304"/>
        <v>0.3659062287431214</v>
      </c>
      <c r="P2760" s="94">
        <f t="shared" si="304"/>
        <v>0.3659062287431214</v>
      </c>
      <c r="Q2760" s="94">
        <f t="shared" si="304"/>
        <v>0.3659062287431214</v>
      </c>
      <c r="R2760" s="94">
        <f t="shared" si="304"/>
        <v>0.3659062287431214</v>
      </c>
      <c r="S2760" s="93">
        <f>(1+H2760)^((5-Dashboard!$F$9)*3/12)</f>
        <v>1.0810734990299744</v>
      </c>
      <c r="T2760" s="93">
        <f t="shared" si="303"/>
        <v>1.4766450260541628</v>
      </c>
      <c r="U2760" s="93">
        <f t="shared" si="303"/>
        <v>2.0169586387299296</v>
      </c>
      <c r="V2760" s="93">
        <f t="shared" si="303"/>
        <v>2.754976367758458</v>
      </c>
      <c r="W2760" s="93">
        <f t="shared" si="303"/>
        <v>3.763039380761378</v>
      </c>
      <c r="X2760" s="93">
        <f t="shared" si="303"/>
        <v>5.1399589291876246</v>
      </c>
      <c r="Y2760" s="93">
        <f t="shared" si="302"/>
        <v>7.020701916861201</v>
      </c>
      <c r="Z2760" s="93">
        <f t="shared" si="302"/>
        <v>9.5896204783894863</v>
      </c>
      <c r="AA2760" s="93">
        <f t="shared" si="302"/>
        <v>13.098522342714791</v>
      </c>
      <c r="AB2760" s="93">
        <f t="shared" si="302"/>
        <v>17.891353255245075</v>
      </c>
      <c r="AC2760" s="95">
        <f t="shared" si="302"/>
        <v>24.437910851982771</v>
      </c>
      <c r="AE2760" s="96"/>
    </row>
    <row r="2761" spans="3:31" ht="24.75" customHeight="1" x14ac:dyDescent="0.25">
      <c r="C2761" s="91">
        <f>ABS(E2761-Dashboard!$F$13)</f>
        <v>32.382098159359259</v>
      </c>
      <c r="D2761" s="92">
        <f t="shared" si="299"/>
        <v>0.36600622874312139</v>
      </c>
      <c r="E2761" s="93" cm="1">
        <f t="array" ref="E2761">SUM('DRE + DCF'!$S$41/TIR!S2761,'DRE + DCF'!$U$41:$AD$41/TIR!T2761:AC2761,TIR!F2761)</f>
        <v>17.127901840640735</v>
      </c>
      <c r="F2761" s="100">
        <f>'DRE + DCF'!$AE$38*'DRE + DCF'!$AE$39*(1+G2761)/(R2761-G2761)/AC2761</f>
        <v>3.658907429296959</v>
      </c>
      <c r="G2761" s="92">
        <f>R2761*(1-'DRE + DCF'!$AE$39)</f>
        <v>0.21960373724587282</v>
      </c>
      <c r="H2761" s="94">
        <f t="shared" si="301"/>
        <v>0.36600622874312139</v>
      </c>
      <c r="I2761" s="94">
        <f t="shared" si="304"/>
        <v>0.36600622874312139</v>
      </c>
      <c r="J2761" s="94">
        <f t="shared" si="304"/>
        <v>0.36600622874312139</v>
      </c>
      <c r="K2761" s="94">
        <f t="shared" si="304"/>
        <v>0.36600622874312139</v>
      </c>
      <c r="L2761" s="94">
        <f t="shared" si="304"/>
        <v>0.36600622874312139</v>
      </c>
      <c r="M2761" s="94">
        <f t="shared" si="304"/>
        <v>0.36600622874312139</v>
      </c>
      <c r="N2761" s="94">
        <f t="shared" si="304"/>
        <v>0.36600622874312139</v>
      </c>
      <c r="O2761" s="94">
        <f t="shared" si="304"/>
        <v>0.36600622874312139</v>
      </c>
      <c r="P2761" s="94">
        <f t="shared" si="304"/>
        <v>0.36600622874312139</v>
      </c>
      <c r="Q2761" s="94">
        <f t="shared" si="304"/>
        <v>0.36600622874312139</v>
      </c>
      <c r="R2761" s="94">
        <f t="shared" si="304"/>
        <v>0.36600622874312139</v>
      </c>
      <c r="S2761" s="93">
        <f>(1+H2761)^((5-Dashboard!$F$9)*3/12)</f>
        <v>1.0810932852312054</v>
      </c>
      <c r="T2761" s="93">
        <f t="shared" si="303"/>
        <v>1.4767801614781906</v>
      </c>
      <c r="U2761" s="93">
        <f t="shared" si="303"/>
        <v>2.017290899063481</v>
      </c>
      <c r="V2761" s="93">
        <f t="shared" si="303"/>
        <v>2.7556319333075265</v>
      </c>
      <c r="W2761" s="93">
        <f t="shared" si="303"/>
        <v>3.7642103850215309</v>
      </c>
      <c r="X2761" s="93">
        <f t="shared" si="303"/>
        <v>5.1419348322389542</v>
      </c>
      <c r="Y2761" s="93">
        <f t="shared" si="302"/>
        <v>7.0239150086296283</v>
      </c>
      <c r="Z2761" s="93">
        <f t="shared" si="302"/>
        <v>9.5947116519503677</v>
      </c>
      <c r="AA2761" s="93">
        <f t="shared" si="302"/>
        <v>13.106435879558406</v>
      </c>
      <c r="AB2761" s="93">
        <f t="shared" si="302"/>
        <v>17.903473048099112</v>
      </c>
      <c r="AC2761" s="95">
        <f t="shared" si="302"/>
        <v>24.456255699837985</v>
      </c>
      <c r="AE2761" s="96"/>
    </row>
    <row r="2762" spans="3:31" ht="24.75" customHeight="1" x14ac:dyDescent="0.25">
      <c r="C2762" s="91">
        <f>ABS(E2762-Dashboard!$F$13)</f>
        <v>32.389428856581326</v>
      </c>
      <c r="D2762" s="92">
        <f t="shared" si="299"/>
        <v>0.36610622874312138</v>
      </c>
      <c r="E2762" s="93" cm="1">
        <f t="array" ref="E2762">SUM('DRE + DCF'!$S$41/TIR!S2762,'DRE + DCF'!$U$41:$AD$41/TIR!T2762:AC2762,TIR!F2762)</f>
        <v>17.120571143418672</v>
      </c>
      <c r="F2762" s="100">
        <f>'DRE + DCF'!$AE$38*'DRE + DCF'!$AE$39*(1+G2762)/(R2762-G2762)/AC2762</f>
        <v>3.6553442109755161</v>
      </c>
      <c r="G2762" s="92">
        <f>R2762*(1-'DRE + DCF'!$AE$39)</f>
        <v>0.21966373724587282</v>
      </c>
      <c r="H2762" s="94">
        <f t="shared" si="301"/>
        <v>0.36610622874312138</v>
      </c>
      <c r="I2762" s="94">
        <f t="shared" si="304"/>
        <v>0.36610622874312138</v>
      </c>
      <c r="J2762" s="94">
        <f t="shared" si="304"/>
        <v>0.36610622874312138</v>
      </c>
      <c r="K2762" s="94">
        <f t="shared" si="304"/>
        <v>0.36610622874312138</v>
      </c>
      <c r="L2762" s="94">
        <f t="shared" si="304"/>
        <v>0.36610622874312138</v>
      </c>
      <c r="M2762" s="94">
        <f t="shared" si="304"/>
        <v>0.36610622874312138</v>
      </c>
      <c r="N2762" s="94">
        <f t="shared" si="304"/>
        <v>0.36610622874312138</v>
      </c>
      <c r="O2762" s="94">
        <f t="shared" si="304"/>
        <v>0.36610622874312138</v>
      </c>
      <c r="P2762" s="94">
        <f t="shared" si="304"/>
        <v>0.36610622874312138</v>
      </c>
      <c r="Q2762" s="94">
        <f t="shared" si="304"/>
        <v>0.36610622874312138</v>
      </c>
      <c r="R2762" s="94">
        <f t="shared" si="304"/>
        <v>0.36610622874312138</v>
      </c>
      <c r="S2762" s="93">
        <f>(1+H2762)^((5-Dashboard!$F$9)*3/12)</f>
        <v>1.0811130703461129</v>
      </c>
      <c r="T2762" s="93">
        <f t="shared" si="303"/>
        <v>1.4769152993754253</v>
      </c>
      <c r="U2762" s="93">
        <f t="shared" si="303"/>
        <v>2.0176231898027805</v>
      </c>
      <c r="V2762" s="93">
        <f t="shared" si="303"/>
        <v>2.7562876068461435</v>
      </c>
      <c r="W2762" s="93">
        <f t="shared" si="303"/>
        <v>3.7653816679199883</v>
      </c>
      <c r="X2762" s="93">
        <f t="shared" si="303"/>
        <v>5.1439113501406597</v>
      </c>
      <c r="Y2762" s="93">
        <f t="shared" si="302"/>
        <v>7.0271293355295947</v>
      </c>
      <c r="Z2762" s="93">
        <f t="shared" si="302"/>
        <v>9.5998051554504915</v>
      </c>
      <c r="AA2762" s="93">
        <f t="shared" si="302"/>
        <v>13.114353617581244</v>
      </c>
      <c r="AB2762" s="93">
        <f t="shared" si="302"/>
        <v>17.915600162917624</v>
      </c>
      <c r="AC2762" s="95">
        <f t="shared" si="302"/>
        <v>24.474612974233047</v>
      </c>
      <c r="AE2762" s="96"/>
    </row>
    <row r="2763" spans="3:31" ht="24.75" customHeight="1" x14ac:dyDescent="0.25">
      <c r="C2763" s="91">
        <f>ABS(E2763-Dashboard!$F$13)</f>
        <v>32.396753764310361</v>
      </c>
      <c r="D2763" s="92">
        <f t="shared" si="299"/>
        <v>0.36620622874312136</v>
      </c>
      <c r="E2763" s="93" cm="1">
        <f t="array" ref="E2763">SUM('DRE + DCF'!$S$41/TIR!S2763,'DRE + DCF'!$U$41:$AD$41/TIR!T2763:AC2763,TIR!F2763)</f>
        <v>17.113246235689633</v>
      </c>
      <c r="F2763" s="100">
        <f>'DRE + DCF'!$AE$38*'DRE + DCF'!$AE$39*(1+G2763)/(R2763-G2763)/AC2763</f>
        <v>3.6517849268681997</v>
      </c>
      <c r="G2763" s="92">
        <f>R2763*(1-'DRE + DCF'!$AE$39)</f>
        <v>0.21972373724587282</v>
      </c>
      <c r="H2763" s="94">
        <f t="shared" si="301"/>
        <v>0.36620622874312136</v>
      </c>
      <c r="I2763" s="94">
        <f t="shared" si="304"/>
        <v>0.36620622874312136</v>
      </c>
      <c r="J2763" s="94">
        <f t="shared" si="304"/>
        <v>0.36620622874312136</v>
      </c>
      <c r="K2763" s="94">
        <f t="shared" si="304"/>
        <v>0.36620622874312136</v>
      </c>
      <c r="L2763" s="94">
        <f t="shared" si="304"/>
        <v>0.36620622874312136</v>
      </c>
      <c r="M2763" s="94">
        <f t="shared" si="304"/>
        <v>0.36620622874312136</v>
      </c>
      <c r="N2763" s="94">
        <f t="shared" si="304"/>
        <v>0.36620622874312136</v>
      </c>
      <c r="O2763" s="94">
        <f t="shared" si="304"/>
        <v>0.36620622874312136</v>
      </c>
      <c r="P2763" s="94">
        <f t="shared" si="304"/>
        <v>0.36620622874312136</v>
      </c>
      <c r="Q2763" s="94">
        <f t="shared" si="304"/>
        <v>0.36620622874312136</v>
      </c>
      <c r="R2763" s="94">
        <f t="shared" si="304"/>
        <v>0.36620622874312136</v>
      </c>
      <c r="S2763" s="93">
        <f>(1+H2763)^((5-Dashboard!$F$9)*3/12)</f>
        <v>1.0811328543748364</v>
      </c>
      <c r="T2763" s="93">
        <f t="shared" si="303"/>
        <v>1.4770504397457316</v>
      </c>
      <c r="U2763" s="93">
        <f t="shared" si="303"/>
        <v>2.0179555109483851</v>
      </c>
      <c r="V2763" s="93">
        <f t="shared" si="303"/>
        <v>2.7569433883841916</v>
      </c>
      <c r="W2763" s="93">
        <f t="shared" si="303"/>
        <v>3.7665532295026489</v>
      </c>
      <c r="X2763" s="93">
        <f t="shared" si="303"/>
        <v>5.1458884830390383</v>
      </c>
      <c r="Y2763" s="93">
        <f t="shared" si="302"/>
        <v>7.0303448979454259</v>
      </c>
      <c r="Z2763" s="93">
        <f t="shared" si="302"/>
        <v>9.6049009897854649</v>
      </c>
      <c r="AA2763" s="93">
        <f t="shared" si="302"/>
        <v>13.122275558705873</v>
      </c>
      <c r="AB2763" s="93">
        <f t="shared" si="302"/>
        <v>17.927734603587588</v>
      </c>
      <c r="AC2763" s="95">
        <f t="shared" si="302"/>
        <v>24.492982682674956</v>
      </c>
      <c r="AE2763" s="96"/>
    </row>
    <row r="2764" spans="3:31" ht="24.75" customHeight="1" x14ac:dyDescent="0.25">
      <c r="C2764" s="91">
        <f>ABS(E2764-Dashboard!$F$13)</f>
        <v>32.404072888655108</v>
      </c>
      <c r="D2764" s="92">
        <f t="shared" si="299"/>
        <v>0.36630622874312135</v>
      </c>
      <c r="E2764" s="93" cm="1">
        <f t="array" ref="E2764">SUM('DRE + DCF'!$S$41/TIR!S2764,'DRE + DCF'!$U$41:$AD$41/TIR!T2764:AC2764,TIR!F2764)</f>
        <v>17.105927111344887</v>
      </c>
      <c r="F2764" s="100">
        <f>'DRE + DCF'!$AE$38*'DRE + DCF'!$AE$39*(1+G2764)/(R2764-G2764)/AC2764</f>
        <v>3.6482295720626765</v>
      </c>
      <c r="G2764" s="92">
        <f>R2764*(1-'DRE + DCF'!$AE$39)</f>
        <v>0.2197837372458728</v>
      </c>
      <c r="H2764" s="94">
        <f t="shared" si="301"/>
        <v>0.36630622874312135</v>
      </c>
      <c r="I2764" s="94">
        <f t="shared" si="304"/>
        <v>0.36630622874312135</v>
      </c>
      <c r="J2764" s="94">
        <f t="shared" si="304"/>
        <v>0.36630622874312135</v>
      </c>
      <c r="K2764" s="94">
        <f t="shared" si="304"/>
        <v>0.36630622874312135</v>
      </c>
      <c r="L2764" s="94">
        <f t="shared" si="304"/>
        <v>0.36630622874312135</v>
      </c>
      <c r="M2764" s="94">
        <f t="shared" si="304"/>
        <v>0.36630622874312135</v>
      </c>
      <c r="N2764" s="94">
        <f t="shared" si="304"/>
        <v>0.36630622874312135</v>
      </c>
      <c r="O2764" s="94">
        <f t="shared" si="304"/>
        <v>0.36630622874312135</v>
      </c>
      <c r="P2764" s="94">
        <f t="shared" si="304"/>
        <v>0.36630622874312135</v>
      </c>
      <c r="Q2764" s="94">
        <f t="shared" si="304"/>
        <v>0.36630622874312135</v>
      </c>
      <c r="R2764" s="94">
        <f t="shared" si="304"/>
        <v>0.36630622874312135</v>
      </c>
      <c r="S2764" s="93">
        <f>(1+H2764)^((5-Dashboard!$F$9)*3/12)</f>
        <v>1.0811526373175151</v>
      </c>
      <c r="T2764" s="93">
        <f t="shared" si="303"/>
        <v>1.4771855825889737</v>
      </c>
      <c r="U2764" s="93">
        <f t="shared" si="303"/>
        <v>2.0182878625008511</v>
      </c>
      <c r="V2764" s="93">
        <f t="shared" si="303"/>
        <v>2.7575992779315532</v>
      </c>
      <c r="W2764" s="93">
        <f t="shared" si="303"/>
        <v>3.7677250698154152</v>
      </c>
      <c r="X2764" s="93">
        <f t="shared" si="303"/>
        <v>5.147866231080414</v>
      </c>
      <c r="Y2764" s="93">
        <f t="shared" si="302"/>
        <v>7.0335616962615459</v>
      </c>
      <c r="Z2764" s="93">
        <f t="shared" si="302"/>
        <v>9.6099991558511846</v>
      </c>
      <c r="AA2764" s="93">
        <f t="shared" si="302"/>
        <v>13.130201704855612</v>
      </c>
      <c r="AB2764" s="93">
        <f t="shared" si="302"/>
        <v>17.939876373997773</v>
      </c>
      <c r="AC2764" s="95">
        <f t="shared" si="302"/>
        <v>24.511364832674719</v>
      </c>
      <c r="AE2764" s="96"/>
    </row>
    <row r="2765" spans="3:31" ht="24.75" customHeight="1" x14ac:dyDescent="0.25">
      <c r="C2765" s="91">
        <f>ABS(E2765-Dashboard!$F$13)</f>
        <v>32.411386235716421</v>
      </c>
      <c r="D2765" s="92">
        <f t="shared" si="299"/>
        <v>0.36640622874312134</v>
      </c>
      <c r="E2765" s="93" cm="1">
        <f t="array" ref="E2765">SUM('DRE + DCF'!$S$41/TIR!S2765,'DRE + DCF'!$U$41:$AD$41/TIR!T2765:AC2765,TIR!F2765)</f>
        <v>17.098613764283574</v>
      </c>
      <c r="F2765" s="100">
        <f>'DRE + DCF'!$AE$38*'DRE + DCF'!$AE$39*(1+G2765)/(R2765-G2765)/AC2765</f>
        <v>3.6446781416535456</v>
      </c>
      <c r="G2765" s="92">
        <f>R2765*(1-'DRE + DCF'!$AE$39)</f>
        <v>0.21984373724587281</v>
      </c>
      <c r="H2765" s="94">
        <f t="shared" si="301"/>
        <v>0.36640622874312134</v>
      </c>
      <c r="I2765" s="94">
        <f t="shared" si="304"/>
        <v>0.36640622874312134</v>
      </c>
      <c r="J2765" s="94">
        <f t="shared" si="304"/>
        <v>0.36640622874312134</v>
      </c>
      <c r="K2765" s="94">
        <f t="shared" si="304"/>
        <v>0.36640622874312134</v>
      </c>
      <c r="L2765" s="94">
        <f t="shared" si="304"/>
        <v>0.36640622874312134</v>
      </c>
      <c r="M2765" s="94">
        <f t="shared" si="304"/>
        <v>0.36640622874312134</v>
      </c>
      <c r="N2765" s="94">
        <f t="shared" si="304"/>
        <v>0.36640622874312134</v>
      </c>
      <c r="O2765" s="94">
        <f t="shared" si="304"/>
        <v>0.36640622874312134</v>
      </c>
      <c r="P2765" s="94">
        <f t="shared" si="304"/>
        <v>0.36640622874312134</v>
      </c>
      <c r="Q2765" s="94">
        <f t="shared" si="304"/>
        <v>0.36640622874312134</v>
      </c>
      <c r="R2765" s="94">
        <f t="shared" si="304"/>
        <v>0.36640622874312134</v>
      </c>
      <c r="S2765" s="93">
        <f>(1+H2765)^((5-Dashboard!$F$9)*3/12)</f>
        <v>1.0811724191742877</v>
      </c>
      <c r="T2765" s="93">
        <f t="shared" si="303"/>
        <v>1.4773207279050158</v>
      </c>
      <c r="U2765" s="93">
        <f t="shared" si="303"/>
        <v>2.0186202444607355</v>
      </c>
      <c r="V2765" s="93">
        <f t="shared" si="303"/>
        <v>2.7582552754981111</v>
      </c>
      <c r="W2765" s="93">
        <f t="shared" si="303"/>
        <v>3.7688971889041931</v>
      </c>
      <c r="X2765" s="93">
        <f t="shared" si="303"/>
        <v>5.14984459441113</v>
      </c>
      <c r="Y2765" s="93">
        <f t="shared" si="302"/>
        <v>7.0367797308624613</v>
      </c>
      <c r="Z2765" s="93">
        <f t="shared" si="302"/>
        <v>9.6150996545438119</v>
      </c>
      <c r="AA2765" s="93">
        <f t="shared" si="302"/>
        <v>13.138132057954499</v>
      </c>
      <c r="AB2765" s="93">
        <f t="shared" si="302"/>
        <v>17.95202547803871</v>
      </c>
      <c r="AC2765" s="95">
        <f t="shared" si="302"/>
        <v>24.529759431747305</v>
      </c>
      <c r="AE2765" s="96"/>
    </row>
    <row r="2766" spans="3:31" ht="24.75" customHeight="1" x14ac:dyDescent="0.25">
      <c r="C2766" s="91">
        <f>ABS(E2766-Dashboard!$F$13)</f>
        <v>32.418693811587346</v>
      </c>
      <c r="D2766" s="92">
        <f t="shared" si="299"/>
        <v>0.36650622874312133</v>
      </c>
      <c r="E2766" s="93" cm="1">
        <f t="array" ref="E2766">SUM('DRE + DCF'!$S$41/TIR!S2766,'DRE + DCF'!$U$41:$AD$41/TIR!T2766:AC2766,TIR!F2766)</f>
        <v>17.091306188412652</v>
      </c>
      <c r="F2766" s="100">
        <f>'DRE + DCF'!$AE$38*'DRE + DCF'!$AE$39*(1+G2766)/(R2766-G2766)/AC2766</f>
        <v>3.6411306307423175</v>
      </c>
      <c r="G2766" s="92">
        <f>R2766*(1-'DRE + DCF'!$AE$39)</f>
        <v>0.21990373724587278</v>
      </c>
      <c r="H2766" s="94">
        <f t="shared" si="301"/>
        <v>0.36650622874312133</v>
      </c>
      <c r="I2766" s="94">
        <f t="shared" si="304"/>
        <v>0.36650622874312133</v>
      </c>
      <c r="J2766" s="94">
        <f t="shared" si="304"/>
        <v>0.36650622874312133</v>
      </c>
      <c r="K2766" s="94">
        <f t="shared" si="304"/>
        <v>0.36650622874312133</v>
      </c>
      <c r="L2766" s="94">
        <f t="shared" si="304"/>
        <v>0.36650622874312133</v>
      </c>
      <c r="M2766" s="94">
        <f t="shared" si="304"/>
        <v>0.36650622874312133</v>
      </c>
      <c r="N2766" s="94">
        <f t="shared" si="304"/>
        <v>0.36650622874312133</v>
      </c>
      <c r="O2766" s="94">
        <f t="shared" si="304"/>
        <v>0.36650622874312133</v>
      </c>
      <c r="P2766" s="94">
        <f t="shared" si="304"/>
        <v>0.36650622874312133</v>
      </c>
      <c r="Q2766" s="94">
        <f t="shared" si="304"/>
        <v>0.36650622874312133</v>
      </c>
      <c r="R2766" s="94">
        <f t="shared" si="304"/>
        <v>0.36650622874312133</v>
      </c>
      <c r="S2766" s="93">
        <f>(1+H2766)^((5-Dashboard!$F$9)*3/12)</f>
        <v>1.0811921999452936</v>
      </c>
      <c r="T2766" s="93">
        <f t="shared" si="303"/>
        <v>1.4774558756937219</v>
      </c>
      <c r="U2766" s="93">
        <f t="shared" si="303"/>
        <v>2.0189526568285938</v>
      </c>
      <c r="V2766" s="93">
        <f t="shared" si="303"/>
        <v>2.7589113810937471</v>
      </c>
      <c r="W2766" s="93">
        <f t="shared" si="303"/>
        <v>3.7700695868148926</v>
      </c>
      <c r="X2766" s="93">
        <f t="shared" si="303"/>
        <v>5.1518235731775563</v>
      </c>
      <c r="Y2766" s="93">
        <f t="shared" si="302"/>
        <v>7.0399990021327747</v>
      </c>
      <c r="Z2766" s="93">
        <f t="shared" si="302"/>
        <v>9.6202024867597959</v>
      </c>
      <c r="AA2766" s="93">
        <f t="shared" si="302"/>
        <v>13.146066619927327</v>
      </c>
      <c r="AB2766" s="93">
        <f t="shared" si="302"/>
        <v>17.964181919602723</v>
      </c>
      <c r="AC2766" s="95">
        <f t="shared" si="302"/>
        <v>24.548166487411684</v>
      </c>
      <c r="AE2766" s="96"/>
    </row>
    <row r="2767" spans="3:31" ht="24.75" customHeight="1" x14ac:dyDescent="0.25">
      <c r="C2767" s="91">
        <f>ABS(E2767-Dashboard!$F$13)</f>
        <v>32.425995622353085</v>
      </c>
      <c r="D2767" s="92">
        <f t="shared" ref="D2767:D2830" si="305">D2766+0.0001</f>
        <v>0.36660622874312132</v>
      </c>
      <c r="E2767" s="93" cm="1">
        <f t="array" ref="E2767">SUM('DRE + DCF'!$S$41/TIR!S2767,'DRE + DCF'!$U$41:$AD$41/TIR!T2767:AC2767,TIR!F2767)</f>
        <v>17.084004377646917</v>
      </c>
      <c r="F2767" s="100">
        <f>'DRE + DCF'!$AE$38*'DRE + DCF'!$AE$39*(1+G2767)/(R2767-G2767)/AC2767</f>
        <v>3.6375870344374071</v>
      </c>
      <c r="G2767" s="92">
        <f>R2767*(1-'DRE + DCF'!$AE$39)</f>
        <v>0.21996373724587279</v>
      </c>
      <c r="H2767" s="94">
        <f t="shared" si="301"/>
        <v>0.36660622874312132</v>
      </c>
      <c r="I2767" s="94">
        <f t="shared" si="304"/>
        <v>0.36660622874312132</v>
      </c>
      <c r="J2767" s="94">
        <f t="shared" si="304"/>
        <v>0.36660622874312132</v>
      </c>
      <c r="K2767" s="94">
        <f t="shared" si="304"/>
        <v>0.36660622874312132</v>
      </c>
      <c r="L2767" s="94">
        <f t="shared" si="304"/>
        <v>0.36660622874312132</v>
      </c>
      <c r="M2767" s="94">
        <f t="shared" si="304"/>
        <v>0.36660622874312132</v>
      </c>
      <c r="N2767" s="94">
        <f t="shared" si="304"/>
        <v>0.36660622874312132</v>
      </c>
      <c r="O2767" s="94">
        <f t="shared" si="304"/>
        <v>0.36660622874312132</v>
      </c>
      <c r="P2767" s="94">
        <f t="shared" si="304"/>
        <v>0.36660622874312132</v>
      </c>
      <c r="Q2767" s="94">
        <f t="shared" si="304"/>
        <v>0.36660622874312132</v>
      </c>
      <c r="R2767" s="94">
        <f t="shared" si="304"/>
        <v>0.36660622874312132</v>
      </c>
      <c r="S2767" s="93">
        <f>(1+H2767)^((5-Dashboard!$F$9)*3/12)</f>
        <v>1.0812119796306718</v>
      </c>
      <c r="T2767" s="93">
        <f t="shared" si="303"/>
        <v>1.4775910259549569</v>
      </c>
      <c r="U2767" s="93">
        <f t="shared" si="303"/>
        <v>2.0192850996049834</v>
      </c>
      <c r="V2767" s="93">
        <f t="shared" si="303"/>
        <v>2.7595675947283445</v>
      </c>
      <c r="W2767" s="93">
        <f t="shared" si="303"/>
        <v>3.7712422635934288</v>
      </c>
      <c r="X2767" s="93">
        <f t="shared" si="303"/>
        <v>5.153803167526088</v>
      </c>
      <c r="Y2767" s="93">
        <f t="shared" si="302"/>
        <v>7.0432195104571802</v>
      </c>
      <c r="Z2767" s="93">
        <f t="shared" si="302"/>
        <v>9.6253076533958595</v>
      </c>
      <c r="AA2767" s="93">
        <f t="shared" si="302"/>
        <v>13.154005392699618</v>
      </c>
      <c r="AB2767" s="93">
        <f t="shared" si="302"/>
        <v>17.976345702583906</v>
      </c>
      <c r="AC2767" s="95">
        <f t="shared" si="302"/>
        <v>24.566586007190807</v>
      </c>
      <c r="AE2767" s="96"/>
    </row>
    <row r="2768" spans="3:31" ht="24.75" customHeight="1" x14ac:dyDescent="0.25">
      <c r="C2768" s="91">
        <f>ABS(E2768-Dashboard!$F$13)</f>
        <v>32.433291674091024</v>
      </c>
      <c r="D2768" s="92">
        <f t="shared" si="305"/>
        <v>0.36670622874312131</v>
      </c>
      <c r="E2768" s="93" cm="1">
        <f t="array" ref="E2768">SUM('DRE + DCF'!$S$41/TIR!S2768,'DRE + DCF'!$U$41:$AD$41/TIR!T2768:AC2768,TIR!F2768)</f>
        <v>17.076708325908971</v>
      </c>
      <c r="F2768" s="100">
        <f>'DRE + DCF'!$AE$38*'DRE + DCF'!$AE$39*(1+G2768)/(R2768-G2768)/AC2768</f>
        <v>3.6340473478541235</v>
      </c>
      <c r="G2768" s="92">
        <f>R2768*(1-'DRE + DCF'!$AE$39)</f>
        <v>0.22002373724587279</v>
      </c>
      <c r="H2768" s="94">
        <f t="shared" si="301"/>
        <v>0.36670622874312131</v>
      </c>
      <c r="I2768" s="94">
        <f t="shared" si="304"/>
        <v>0.36670622874312131</v>
      </c>
      <c r="J2768" s="94">
        <f t="shared" si="304"/>
        <v>0.36670622874312131</v>
      </c>
      <c r="K2768" s="94">
        <f t="shared" si="304"/>
        <v>0.36670622874312131</v>
      </c>
      <c r="L2768" s="94">
        <f t="shared" si="304"/>
        <v>0.36670622874312131</v>
      </c>
      <c r="M2768" s="94">
        <f t="shared" si="304"/>
        <v>0.36670622874312131</v>
      </c>
      <c r="N2768" s="94">
        <f t="shared" si="304"/>
        <v>0.36670622874312131</v>
      </c>
      <c r="O2768" s="94">
        <f t="shared" si="304"/>
        <v>0.36670622874312131</v>
      </c>
      <c r="P2768" s="94">
        <f t="shared" si="304"/>
        <v>0.36670622874312131</v>
      </c>
      <c r="Q2768" s="94">
        <f t="shared" si="304"/>
        <v>0.36670622874312131</v>
      </c>
      <c r="R2768" s="94">
        <f t="shared" si="304"/>
        <v>0.36670622874312131</v>
      </c>
      <c r="S2768" s="93">
        <f>(1+H2768)^((5-Dashboard!$F$9)*3/12)</f>
        <v>1.0812317582305611</v>
      </c>
      <c r="T2768" s="93">
        <f t="shared" si="303"/>
        <v>1.4777261786885845</v>
      </c>
      <c r="U2768" s="93">
        <f t="shared" si="303"/>
        <v>2.0196175727904593</v>
      </c>
      <c r="V2768" s="93">
        <f t="shared" si="303"/>
        <v>2.760223916411785</v>
      </c>
      <c r="W2768" s="93">
        <f t="shared" si="303"/>
        <v>3.772415219285719</v>
      </c>
      <c r="X2768" s="93">
        <f t="shared" si="303"/>
        <v>5.1557833776031403</v>
      </c>
      <c r="Y2768" s="93">
        <f t="shared" si="302"/>
        <v>7.0464412562204597</v>
      </c>
      <c r="Z2768" s="93">
        <f t="shared" si="302"/>
        <v>9.6304151553490058</v>
      </c>
      <c r="AA2768" s="93">
        <f t="shared" si="302"/>
        <v>13.161948378197641</v>
      </c>
      <c r="AB2768" s="93">
        <f t="shared" si="302"/>
        <v>17.98851683087814</v>
      </c>
      <c r="AC2768" s="95">
        <f t="shared" si="302"/>
        <v>24.585017998611626</v>
      </c>
      <c r="AE2768" s="96"/>
    </row>
    <row r="2769" spans="3:31" ht="24.75" customHeight="1" x14ac:dyDescent="0.25">
      <c r="C2769" s="91">
        <f>ABS(E2769-Dashboard!$F$13)</f>
        <v>32.440581972870788</v>
      </c>
      <c r="D2769" s="92">
        <f t="shared" si="305"/>
        <v>0.3668062287431213</v>
      </c>
      <c r="E2769" s="93" cm="1">
        <f t="array" ref="E2769">SUM('DRE + DCF'!$S$41/TIR!S2769,'DRE + DCF'!$U$41:$AD$41/TIR!T2769:AC2769,TIR!F2769)</f>
        <v>17.069418027129206</v>
      </c>
      <c r="F2769" s="100">
        <f>'DRE + DCF'!$AE$38*'DRE + DCF'!$AE$39*(1+G2769)/(R2769-G2769)/AC2769</f>
        <v>3.6305115661146519</v>
      </c>
      <c r="G2769" s="92">
        <f>R2769*(1-'DRE + DCF'!$AE$39)</f>
        <v>0.22008373724587277</v>
      </c>
      <c r="H2769" s="94">
        <f t="shared" si="301"/>
        <v>0.3668062287431213</v>
      </c>
      <c r="I2769" s="94">
        <f t="shared" si="304"/>
        <v>0.3668062287431213</v>
      </c>
      <c r="J2769" s="94">
        <f t="shared" si="304"/>
        <v>0.3668062287431213</v>
      </c>
      <c r="K2769" s="94">
        <f t="shared" si="304"/>
        <v>0.3668062287431213</v>
      </c>
      <c r="L2769" s="94">
        <f t="shared" si="304"/>
        <v>0.3668062287431213</v>
      </c>
      <c r="M2769" s="94">
        <f t="shared" si="304"/>
        <v>0.3668062287431213</v>
      </c>
      <c r="N2769" s="94">
        <f t="shared" si="304"/>
        <v>0.3668062287431213</v>
      </c>
      <c r="O2769" s="94">
        <f t="shared" si="304"/>
        <v>0.3668062287431213</v>
      </c>
      <c r="P2769" s="94">
        <f t="shared" si="304"/>
        <v>0.3668062287431213</v>
      </c>
      <c r="Q2769" s="94">
        <f t="shared" si="304"/>
        <v>0.3668062287431213</v>
      </c>
      <c r="R2769" s="94">
        <f t="shared" si="304"/>
        <v>0.3668062287431213</v>
      </c>
      <c r="S2769" s="93">
        <f>(1+H2769)^((5-Dashboard!$F$9)*3/12)</f>
        <v>1.0812515357451007</v>
      </c>
      <c r="T2769" s="93">
        <f t="shared" si="303"/>
        <v>1.4778613338944693</v>
      </c>
      <c r="U2769" s="93">
        <f t="shared" si="303"/>
        <v>2.0199500763855784</v>
      </c>
      <c r="V2769" s="93">
        <f t="shared" si="303"/>
        <v>2.7608803461539524</v>
      </c>
      <c r="W2769" s="93">
        <f t="shared" si="303"/>
        <v>3.7735884539376872</v>
      </c>
      <c r="X2769" s="93">
        <f t="shared" si="303"/>
        <v>5.1577642035551561</v>
      </c>
      <c r="Y2769" s="93">
        <f t="shared" si="302"/>
        <v>7.0496642398074911</v>
      </c>
      <c r="Z2769" s="93">
        <f t="shared" si="302"/>
        <v>9.6355249935165208</v>
      </c>
      <c r="AA2769" s="93">
        <f t="shared" si="302"/>
        <v>13.169895578348404</v>
      </c>
      <c r="AB2769" s="93">
        <f t="shared" si="302"/>
        <v>18.00069530838309</v>
      </c>
      <c r="AC2769" s="95">
        <f t="shared" si="302"/>
        <v>24.603462469205088</v>
      </c>
      <c r="AE2769" s="96"/>
    </row>
    <row r="2770" spans="3:31" ht="24.75" customHeight="1" x14ac:dyDescent="0.25">
      <c r="C2770" s="91">
        <f>ABS(E2770-Dashboard!$F$13)</f>
        <v>32.447866524754176</v>
      </c>
      <c r="D2770" s="92">
        <f t="shared" si="305"/>
        <v>0.36690622874312129</v>
      </c>
      <c r="E2770" s="93" cm="1">
        <f t="array" ref="E2770">SUM('DRE + DCF'!$S$41/TIR!S2770,'DRE + DCF'!$U$41:$AD$41/TIR!T2770:AC2770,TIR!F2770)</f>
        <v>17.062133475245819</v>
      </c>
      <c r="F2770" s="100">
        <f>'DRE + DCF'!$AE$38*'DRE + DCF'!$AE$39*(1+G2770)/(R2770-G2770)/AC2770</f>
        <v>3.6269796843480582</v>
      </c>
      <c r="G2770" s="92">
        <f>R2770*(1-'DRE + DCF'!$AE$39)</f>
        <v>0.22014373724587277</v>
      </c>
      <c r="H2770" s="94">
        <f t="shared" si="301"/>
        <v>0.36690622874312129</v>
      </c>
      <c r="I2770" s="94">
        <f t="shared" si="304"/>
        <v>0.36690622874312129</v>
      </c>
      <c r="J2770" s="94">
        <f t="shared" si="304"/>
        <v>0.36690622874312129</v>
      </c>
      <c r="K2770" s="94">
        <f t="shared" si="304"/>
        <v>0.36690622874312129</v>
      </c>
      <c r="L2770" s="94">
        <f t="shared" si="304"/>
        <v>0.36690622874312129</v>
      </c>
      <c r="M2770" s="94">
        <f t="shared" si="304"/>
        <v>0.36690622874312129</v>
      </c>
      <c r="N2770" s="94">
        <f t="shared" si="304"/>
        <v>0.36690622874312129</v>
      </c>
      <c r="O2770" s="94">
        <f t="shared" si="304"/>
        <v>0.36690622874312129</v>
      </c>
      <c r="P2770" s="94">
        <f t="shared" si="304"/>
        <v>0.36690622874312129</v>
      </c>
      <c r="Q2770" s="94">
        <f t="shared" si="304"/>
        <v>0.36690622874312129</v>
      </c>
      <c r="R2770" s="94">
        <f t="shared" si="304"/>
        <v>0.36690622874312129</v>
      </c>
      <c r="S2770" s="93">
        <f>(1+H2770)^((5-Dashboard!$F$9)*3/12)</f>
        <v>1.0812713121744293</v>
      </c>
      <c r="T2770" s="93">
        <f t="shared" si="303"/>
        <v>1.4779964915724753</v>
      </c>
      <c r="U2770" s="93">
        <f t="shared" si="303"/>
        <v>2.0202826103908964</v>
      </c>
      <c r="V2770" s="93">
        <f t="shared" si="303"/>
        <v>2.761536883964729</v>
      </c>
      <c r="W2770" s="93">
        <f t="shared" si="303"/>
        <v>3.7747619675952584</v>
      </c>
      <c r="X2770" s="93">
        <f t="shared" si="303"/>
        <v>5.1597456455285986</v>
      </c>
      <c r="Y2770" s="93">
        <f t="shared" si="302"/>
        <v>7.0528884616032386</v>
      </c>
      <c r="Z2770" s="93">
        <f t="shared" si="302"/>
        <v>9.6406371687959567</v>
      </c>
      <c r="AA2770" s="93">
        <f t="shared" si="302"/>
        <v>13.177846995079642</v>
      </c>
      <c r="AB2770" s="93">
        <f t="shared" si="302"/>
        <v>18.012881138998186</v>
      </c>
      <c r="AC2770" s="95">
        <f t="shared" si="302"/>
        <v>24.621919426506111</v>
      </c>
      <c r="AE2770" s="96"/>
    </row>
    <row r="2771" spans="3:31" ht="24.75" customHeight="1" x14ac:dyDescent="0.25">
      <c r="C2771" s="91">
        <f>ABS(E2771-Dashboard!$F$13)</f>
        <v>32.455145335795237</v>
      </c>
      <c r="D2771" s="92">
        <f t="shared" si="305"/>
        <v>0.36700622874312128</v>
      </c>
      <c r="E2771" s="93" cm="1">
        <f t="array" ref="E2771">SUM('DRE + DCF'!$S$41/TIR!S2771,'DRE + DCF'!$U$41:$AD$41/TIR!T2771:AC2771,TIR!F2771)</f>
        <v>17.054854664204758</v>
      </c>
      <c r="F2771" s="100">
        <f>'DRE + DCF'!$AE$38*'DRE + DCF'!$AE$39*(1+G2771)/(R2771-G2771)/AC2771</f>
        <v>3.6234516976902547</v>
      </c>
      <c r="G2771" s="92">
        <f>R2771*(1-'DRE + DCF'!$AE$39)</f>
        <v>0.22020373724587275</v>
      </c>
      <c r="H2771" s="94">
        <f t="shared" si="301"/>
        <v>0.36700622874312128</v>
      </c>
      <c r="I2771" s="94">
        <f t="shared" si="304"/>
        <v>0.36700622874312128</v>
      </c>
      <c r="J2771" s="94">
        <f t="shared" si="304"/>
        <v>0.36700622874312128</v>
      </c>
      <c r="K2771" s="94">
        <f t="shared" si="304"/>
        <v>0.36700622874312128</v>
      </c>
      <c r="L2771" s="94">
        <f t="shared" si="304"/>
        <v>0.36700622874312128</v>
      </c>
      <c r="M2771" s="94">
        <f t="shared" si="304"/>
        <v>0.36700622874312128</v>
      </c>
      <c r="N2771" s="94">
        <f t="shared" si="304"/>
        <v>0.36700622874312128</v>
      </c>
      <c r="O2771" s="94">
        <f t="shared" si="304"/>
        <v>0.36700622874312128</v>
      </c>
      <c r="P2771" s="94">
        <f t="shared" si="304"/>
        <v>0.36700622874312128</v>
      </c>
      <c r="Q2771" s="94">
        <f t="shared" si="304"/>
        <v>0.36700622874312128</v>
      </c>
      <c r="R2771" s="94">
        <f t="shared" si="304"/>
        <v>0.36700622874312128</v>
      </c>
      <c r="S2771" s="93">
        <f>(1+H2771)^((5-Dashboard!$F$9)*3/12)</f>
        <v>1.0812910875186863</v>
      </c>
      <c r="T2771" s="93">
        <f t="shared" si="303"/>
        <v>1.4781316517224676</v>
      </c>
      <c r="U2771" s="93">
        <f t="shared" si="303"/>
        <v>2.0206151748069714</v>
      </c>
      <c r="V2771" s="93">
        <f t="shared" si="303"/>
        <v>2.7621935298540006</v>
      </c>
      <c r="W2771" s="93">
        <f t="shared" si="303"/>
        <v>3.7759357603043675</v>
      </c>
      <c r="X2771" s="93">
        <f t="shared" si="303"/>
        <v>5.161727703669964</v>
      </c>
      <c r="Y2771" s="93">
        <f t="shared" si="302"/>
        <v>7.0561139219927691</v>
      </c>
      <c r="Z2771" s="93">
        <f t="shared" si="302"/>
        <v>9.6457516820851694</v>
      </c>
      <c r="AA2771" s="93">
        <f t="shared" si="302"/>
        <v>13.185802630319866</v>
      </c>
      <c r="AB2771" s="93">
        <f t="shared" si="302"/>
        <v>18.02507432662469</v>
      </c>
      <c r="AC2771" s="95">
        <f t="shared" si="302"/>
        <v>24.640388878053674</v>
      </c>
      <c r="AE2771" s="96"/>
    </row>
    <row r="2772" spans="3:31" ht="24.75" customHeight="1" x14ac:dyDescent="0.25">
      <c r="C2772" s="91">
        <f>ABS(E2772-Dashboard!$F$13)</f>
        <v>32.462418412040236</v>
      </c>
      <c r="D2772" s="92">
        <f t="shared" si="305"/>
        <v>0.36710622874312127</v>
      </c>
      <c r="E2772" s="93" cm="1">
        <f t="array" ref="E2772">SUM('DRE + DCF'!$S$41/TIR!S2772,'DRE + DCF'!$U$41:$AD$41/TIR!T2772:AC2772,TIR!F2772)</f>
        <v>17.047581587959765</v>
      </c>
      <c r="F2772" s="100">
        <f>'DRE + DCF'!$AE$38*'DRE + DCF'!$AE$39*(1+G2772)/(R2772-G2772)/AC2772</f>
        <v>3.6199276012840191</v>
      </c>
      <c r="G2772" s="92">
        <f>R2772*(1-'DRE + DCF'!$AE$39)</f>
        <v>0.22026373724587275</v>
      </c>
      <c r="H2772" s="94">
        <f t="shared" si="301"/>
        <v>0.36710622874312127</v>
      </c>
      <c r="I2772" s="94">
        <f t="shared" si="304"/>
        <v>0.36710622874312127</v>
      </c>
      <c r="J2772" s="94">
        <f t="shared" si="304"/>
        <v>0.36710622874312127</v>
      </c>
      <c r="K2772" s="94">
        <f t="shared" si="304"/>
        <v>0.36710622874312127</v>
      </c>
      <c r="L2772" s="94">
        <f t="shared" si="304"/>
        <v>0.36710622874312127</v>
      </c>
      <c r="M2772" s="94">
        <f t="shared" si="304"/>
        <v>0.36710622874312127</v>
      </c>
      <c r="N2772" s="94">
        <f t="shared" si="304"/>
        <v>0.36710622874312127</v>
      </c>
      <c r="O2772" s="94">
        <f t="shared" si="304"/>
        <v>0.36710622874312127</v>
      </c>
      <c r="P2772" s="94">
        <f t="shared" si="304"/>
        <v>0.36710622874312127</v>
      </c>
      <c r="Q2772" s="94">
        <f t="shared" si="304"/>
        <v>0.36710622874312127</v>
      </c>
      <c r="R2772" s="94">
        <f t="shared" si="304"/>
        <v>0.36710622874312127</v>
      </c>
      <c r="S2772" s="93">
        <f>(1+H2772)^((5-Dashboard!$F$9)*3/12)</f>
        <v>1.0813108617780101</v>
      </c>
      <c r="T2772" s="93">
        <f t="shared" si="303"/>
        <v>1.4782668143443098</v>
      </c>
      <c r="U2772" s="93">
        <f t="shared" si="303"/>
        <v>2.0209477696343572</v>
      </c>
      <c r="V2772" s="93">
        <f t="shared" si="303"/>
        <v>2.7628502838316482</v>
      </c>
      <c r="W2772" s="93">
        <f t="shared" si="303"/>
        <v>3.7771098321109466</v>
      </c>
      <c r="X2772" s="93">
        <f t="shared" si="303"/>
        <v>5.1637103781257601</v>
      </c>
      <c r="Y2772" s="93">
        <f t="shared" si="302"/>
        <v>7.0593406213612244</v>
      </c>
      <c r="Z2772" s="93">
        <f t="shared" si="302"/>
        <v>9.6508685342822655</v>
      </c>
      <c r="AA2772" s="93">
        <f t="shared" si="302"/>
        <v>13.193762485998283</v>
      </c>
      <c r="AB2772" s="93">
        <f t="shared" si="302"/>
        <v>18.037274875165579</v>
      </c>
      <c r="AC2772" s="95">
        <f t="shared" si="302"/>
        <v>24.658870831390669</v>
      </c>
      <c r="AE2772" s="96"/>
    </row>
    <row r="2773" spans="3:31" ht="24.75" customHeight="1" x14ac:dyDescent="0.25">
      <c r="C2773" s="91">
        <f>ABS(E2773-Dashboard!$F$13)</f>
        <v>32.469685759527678</v>
      </c>
      <c r="D2773" s="92">
        <f t="shared" si="305"/>
        <v>0.36720622874312125</v>
      </c>
      <c r="E2773" s="93" cm="1">
        <f t="array" ref="E2773">SUM('DRE + DCF'!$S$41/TIR!S2773,'DRE + DCF'!$U$41:$AD$41/TIR!T2773:AC2773,TIR!F2773)</f>
        <v>17.04031424047232</v>
      </c>
      <c r="F2773" s="100">
        <f>'DRE + DCF'!$AE$38*'DRE + DCF'!$AE$39*(1+G2773)/(R2773-G2773)/AC2773</f>
        <v>3.6164073902789511</v>
      </c>
      <c r="G2773" s="92">
        <f>R2773*(1-'DRE + DCF'!$AE$39)</f>
        <v>0.22032373724587276</v>
      </c>
      <c r="H2773" s="94">
        <f t="shared" si="301"/>
        <v>0.36720622874312125</v>
      </c>
      <c r="I2773" s="94">
        <f t="shared" si="304"/>
        <v>0.36720622874312125</v>
      </c>
      <c r="J2773" s="94">
        <f t="shared" si="304"/>
        <v>0.36720622874312125</v>
      </c>
      <c r="K2773" s="94">
        <f t="shared" si="304"/>
        <v>0.36720622874312125</v>
      </c>
      <c r="L2773" s="94">
        <f t="shared" si="304"/>
        <v>0.36720622874312125</v>
      </c>
      <c r="M2773" s="94">
        <f t="shared" si="304"/>
        <v>0.36720622874312125</v>
      </c>
      <c r="N2773" s="94">
        <f t="shared" si="304"/>
        <v>0.36720622874312125</v>
      </c>
      <c r="O2773" s="94">
        <f t="shared" si="304"/>
        <v>0.36720622874312125</v>
      </c>
      <c r="P2773" s="94">
        <f t="shared" si="304"/>
        <v>0.36720622874312125</v>
      </c>
      <c r="Q2773" s="94">
        <f t="shared" si="304"/>
        <v>0.36720622874312125</v>
      </c>
      <c r="R2773" s="94">
        <f t="shared" si="304"/>
        <v>0.36720622874312125</v>
      </c>
      <c r="S2773" s="93">
        <f>(1+H2773)^((5-Dashboard!$F$9)*3/12)</f>
        <v>1.08133063495254</v>
      </c>
      <c r="T2773" s="93">
        <f t="shared" si="303"/>
        <v>1.4784019794378669</v>
      </c>
      <c r="U2773" s="93">
        <f t="shared" si="303"/>
        <v>2.0212803948736116</v>
      </c>
      <c r="V2773" s="93">
        <f t="shared" si="303"/>
        <v>2.7635071459075573</v>
      </c>
      <c r="W2773" s="93">
        <f t="shared" si="303"/>
        <v>3.7782841830609382</v>
      </c>
      <c r="X2773" s="93">
        <f t="shared" si="303"/>
        <v>5.1656936690425299</v>
      </c>
      <c r="Y2773" s="93">
        <f t="shared" si="302"/>
        <v>7.0625685600938546</v>
      </c>
      <c r="Z2773" s="93">
        <f t="shared" si="302"/>
        <v>9.6559877262856553</v>
      </c>
      <c r="AA2773" s="93">
        <f t="shared" si="302"/>
        <v>13.201726564044877</v>
      </c>
      <c r="AB2773" s="93">
        <f t="shared" si="302"/>
        <v>18.04948278852568</v>
      </c>
      <c r="AC2773" s="95">
        <f t="shared" si="302"/>
        <v>24.677365294064071</v>
      </c>
      <c r="AE2773" s="96"/>
    </row>
    <row r="2774" spans="3:31" ht="24.75" customHeight="1" x14ac:dyDescent="0.25">
      <c r="C2774" s="91">
        <f>ABS(E2774-Dashboard!$F$13)</f>
        <v>32.476947384288351</v>
      </c>
      <c r="D2774" s="92">
        <f t="shared" si="305"/>
        <v>0.36730622874312124</v>
      </c>
      <c r="E2774" s="93" cm="1">
        <f t="array" ref="E2774">SUM('DRE + DCF'!$S$41/TIR!S2774,'DRE + DCF'!$U$41:$AD$41/TIR!T2774:AC2774,TIR!F2774)</f>
        <v>17.033052615711647</v>
      </c>
      <c r="F2774" s="100">
        <f>'DRE + DCF'!$AE$38*'DRE + DCF'!$AE$39*(1+G2774)/(R2774-G2774)/AC2774</f>
        <v>3.6128910598314903</v>
      </c>
      <c r="G2774" s="92">
        <f>R2774*(1-'DRE + DCF'!$AE$39)</f>
        <v>0.22038373724587274</v>
      </c>
      <c r="H2774" s="94">
        <f t="shared" si="301"/>
        <v>0.36730622874312124</v>
      </c>
      <c r="I2774" s="94">
        <f t="shared" si="304"/>
        <v>0.36730622874312124</v>
      </c>
      <c r="J2774" s="94">
        <f t="shared" si="304"/>
        <v>0.36730622874312124</v>
      </c>
      <c r="K2774" s="94">
        <f t="shared" si="304"/>
        <v>0.36730622874312124</v>
      </c>
      <c r="L2774" s="94">
        <f t="shared" si="304"/>
        <v>0.36730622874312124</v>
      </c>
      <c r="M2774" s="94">
        <f t="shared" si="304"/>
        <v>0.36730622874312124</v>
      </c>
      <c r="N2774" s="94">
        <f t="shared" si="304"/>
        <v>0.36730622874312124</v>
      </c>
      <c r="O2774" s="94">
        <f t="shared" si="304"/>
        <v>0.36730622874312124</v>
      </c>
      <c r="P2774" s="94">
        <f t="shared" si="304"/>
        <v>0.36730622874312124</v>
      </c>
      <c r="Q2774" s="94">
        <f t="shared" si="304"/>
        <v>0.36730622874312124</v>
      </c>
      <c r="R2774" s="94">
        <f t="shared" si="304"/>
        <v>0.36730622874312124</v>
      </c>
      <c r="S2774" s="93">
        <f>(1+H2774)^((5-Dashboard!$F$9)*3/12)</f>
        <v>1.0813504070424145</v>
      </c>
      <c r="T2774" s="93">
        <f t="shared" si="303"/>
        <v>1.4785371470030029</v>
      </c>
      <c r="U2774" s="93">
        <f t="shared" si="303"/>
        <v>2.0216130505252896</v>
      </c>
      <c r="V2774" s="93">
        <f t="shared" si="303"/>
        <v>2.7641641160916106</v>
      </c>
      <c r="W2774" s="93">
        <f t="shared" si="303"/>
        <v>3.7794588132002831</v>
      </c>
      <c r="X2774" s="93">
        <f t="shared" si="303"/>
        <v>5.1676775765668319</v>
      </c>
      <c r="Y2774" s="93">
        <f t="shared" si="302"/>
        <v>7.0657977385759869</v>
      </c>
      <c r="Z2774" s="93">
        <f t="shared" si="302"/>
        <v>9.6611092589940064</v>
      </c>
      <c r="AA2774" s="93">
        <f t="shared" si="302"/>
        <v>13.209694866390345</v>
      </c>
      <c r="AB2774" s="93">
        <f t="shared" si="302"/>
        <v>18.061698070611552</v>
      </c>
      <c r="AC2774" s="95">
        <f t="shared" si="302"/>
        <v>24.69587227362479</v>
      </c>
      <c r="AE2774" s="96"/>
    </row>
    <row r="2775" spans="3:31" ht="24.75" customHeight="1" x14ac:dyDescent="0.25">
      <c r="C2775" s="91">
        <f>ABS(E2775-Dashboard!$F$13)</f>
        <v>32.484203292345313</v>
      </c>
      <c r="D2775" s="92">
        <f t="shared" si="305"/>
        <v>0.36740622874312123</v>
      </c>
      <c r="E2775" s="93" cm="1">
        <f t="array" ref="E2775">SUM('DRE + DCF'!$S$41/TIR!S2775,'DRE + DCF'!$U$41:$AD$41/TIR!T2775:AC2775,TIR!F2775)</f>
        <v>17.025796707654688</v>
      </c>
      <c r="F2775" s="100">
        <f>'DRE + DCF'!$AE$38*'DRE + DCF'!$AE$39*(1+G2775)/(R2775-G2775)/AC2775</f>
        <v>3.6093786051048844</v>
      </c>
      <c r="G2775" s="92">
        <f>R2775*(1-'DRE + DCF'!$AE$39)</f>
        <v>0.22044373724587274</v>
      </c>
      <c r="H2775" s="94">
        <f t="shared" si="301"/>
        <v>0.36740622874312123</v>
      </c>
      <c r="I2775" s="94">
        <f t="shared" si="304"/>
        <v>0.36740622874312123</v>
      </c>
      <c r="J2775" s="94">
        <f t="shared" si="304"/>
        <v>0.36740622874312123</v>
      </c>
      <c r="K2775" s="94">
        <f t="shared" si="304"/>
        <v>0.36740622874312123</v>
      </c>
      <c r="L2775" s="94">
        <f t="shared" si="304"/>
        <v>0.36740622874312123</v>
      </c>
      <c r="M2775" s="94">
        <f t="shared" si="304"/>
        <v>0.36740622874312123</v>
      </c>
      <c r="N2775" s="94">
        <f t="shared" si="304"/>
        <v>0.36740622874312123</v>
      </c>
      <c r="O2775" s="94">
        <f t="shared" si="304"/>
        <v>0.36740622874312123</v>
      </c>
      <c r="P2775" s="94">
        <f t="shared" si="304"/>
        <v>0.36740622874312123</v>
      </c>
      <c r="Q2775" s="94">
        <f t="shared" si="304"/>
        <v>0.36740622874312123</v>
      </c>
      <c r="R2775" s="94">
        <f t="shared" si="304"/>
        <v>0.36740622874312123</v>
      </c>
      <c r="S2775" s="93">
        <f>(1+H2775)^((5-Dashboard!$F$9)*3/12)</f>
        <v>1.0813701780477725</v>
      </c>
      <c r="T2775" s="93">
        <f t="shared" si="303"/>
        <v>1.4786723170395821</v>
      </c>
      <c r="U2775" s="93">
        <f t="shared" si="303"/>
        <v>2.0219457365899478</v>
      </c>
      <c r="V2775" s="93">
        <f t="shared" si="303"/>
        <v>2.7648211943936931</v>
      </c>
      <c r="W2775" s="93">
        <f t="shared" si="303"/>
        <v>3.7806337225749318</v>
      </c>
      <c r="X2775" s="93">
        <f t="shared" si="303"/>
        <v>5.1696621008452555</v>
      </c>
      <c r="Y2775" s="93">
        <f t="shared" si="302"/>
        <v>7.0690281571930518</v>
      </c>
      <c r="Z2775" s="93">
        <f t="shared" si="302"/>
        <v>9.666233133306287</v>
      </c>
      <c r="AA2775" s="93">
        <f t="shared" si="302"/>
        <v>13.217667394966155</v>
      </c>
      <c r="AB2775" s="93">
        <f t="shared" si="302"/>
        <v>18.073920725331586</v>
      </c>
      <c r="AC2775" s="95">
        <f t="shared" si="302"/>
        <v>24.714391777627803</v>
      </c>
      <c r="AE2775" s="96"/>
    </row>
    <row r="2776" spans="3:31" ht="24.75" customHeight="1" x14ac:dyDescent="0.25">
      <c r="C2776" s="91">
        <f>ABS(E2776-Dashboard!$F$13)</f>
        <v>32.491453489713876</v>
      </c>
      <c r="D2776" s="92">
        <f t="shared" si="305"/>
        <v>0.36750622874312122</v>
      </c>
      <c r="E2776" s="93" cm="1">
        <f t="array" ref="E2776">SUM('DRE + DCF'!$S$41/TIR!S2776,'DRE + DCF'!$U$41:$AD$41/TIR!T2776:AC2776,TIR!F2776)</f>
        <v>17.018546510286118</v>
      </c>
      <c r="F2776" s="100">
        <f>'DRE + DCF'!$AE$38*'DRE + DCF'!$AE$39*(1+G2776)/(R2776-G2776)/AC2776</f>
        <v>3.6058700212691925</v>
      </c>
      <c r="G2776" s="92">
        <f>R2776*(1-'DRE + DCF'!$AE$39)</f>
        <v>0.22050373724587272</v>
      </c>
      <c r="H2776" s="94">
        <f t="shared" si="301"/>
        <v>0.36750622874312122</v>
      </c>
      <c r="I2776" s="94">
        <f t="shared" si="304"/>
        <v>0.36750622874312122</v>
      </c>
      <c r="J2776" s="94">
        <f t="shared" si="304"/>
        <v>0.36750622874312122</v>
      </c>
      <c r="K2776" s="94">
        <f t="shared" si="304"/>
        <v>0.36750622874312122</v>
      </c>
      <c r="L2776" s="94">
        <f t="shared" si="304"/>
        <v>0.36750622874312122</v>
      </c>
      <c r="M2776" s="94">
        <f t="shared" si="304"/>
        <v>0.36750622874312122</v>
      </c>
      <c r="N2776" s="94">
        <f t="shared" si="304"/>
        <v>0.36750622874312122</v>
      </c>
      <c r="O2776" s="94">
        <f t="shared" si="304"/>
        <v>0.36750622874312122</v>
      </c>
      <c r="P2776" s="94">
        <f t="shared" si="304"/>
        <v>0.36750622874312122</v>
      </c>
      <c r="Q2776" s="94">
        <f t="shared" si="304"/>
        <v>0.36750622874312122</v>
      </c>
      <c r="R2776" s="94">
        <f t="shared" si="304"/>
        <v>0.36750622874312122</v>
      </c>
      <c r="S2776" s="93">
        <f>(1+H2776)^((5-Dashboard!$F$9)*3/12)</f>
        <v>1.081389947968753</v>
      </c>
      <c r="T2776" s="93">
        <f t="shared" si="303"/>
        <v>1.4788074895474694</v>
      </c>
      <c r="U2776" s="93">
        <f t="shared" si="303"/>
        <v>2.0222784530681426</v>
      </c>
      <c r="V2776" s="93">
        <f t="shared" si="303"/>
        <v>2.7654783808236889</v>
      </c>
      <c r="W2776" s="93">
        <f t="shared" si="303"/>
        <v>3.781808911230836</v>
      </c>
      <c r="X2776" s="93">
        <f t="shared" si="303"/>
        <v>5.1716472420244095</v>
      </c>
      <c r="Y2776" s="93">
        <f t="shared" si="302"/>
        <v>7.0722598163305639</v>
      </c>
      <c r="Z2776" s="93">
        <f t="shared" si="302"/>
        <v>9.6713593501217279</v>
      </c>
      <c r="AA2776" s="93">
        <f t="shared" si="302"/>
        <v>13.225644151704488</v>
      </c>
      <c r="AB2776" s="93">
        <f t="shared" si="302"/>
        <v>18.08615075659592</v>
      </c>
      <c r="AC2776" s="95">
        <f t="shared" si="302"/>
        <v>24.732923813632034</v>
      </c>
      <c r="AE2776" s="96"/>
    </row>
    <row r="2777" spans="3:31" ht="24.75" customHeight="1" x14ac:dyDescent="0.25">
      <c r="C2777" s="91">
        <f>ABS(E2777-Dashboard!$F$13)</f>
        <v>32.49869798240168</v>
      </c>
      <c r="D2777" s="92">
        <f t="shared" si="305"/>
        <v>0.36760622874312121</v>
      </c>
      <c r="E2777" s="93" cm="1">
        <f t="array" ref="E2777">SUM('DRE + DCF'!$S$41/TIR!S2777,'DRE + DCF'!$U$41:$AD$41/TIR!T2777:AC2777,TIR!F2777)</f>
        <v>17.011302017598318</v>
      </c>
      <c r="F2777" s="100">
        <f>'DRE + DCF'!$AE$38*'DRE + DCF'!$AE$39*(1+G2777)/(R2777-G2777)/AC2777</f>
        <v>3.6023653035012639</v>
      </c>
      <c r="G2777" s="92">
        <f>R2777*(1-'DRE + DCF'!$AE$39)</f>
        <v>0.22056373724587272</v>
      </c>
      <c r="H2777" s="94">
        <f t="shared" si="301"/>
        <v>0.36760622874312121</v>
      </c>
      <c r="I2777" s="94">
        <f t="shared" si="304"/>
        <v>0.36760622874312121</v>
      </c>
      <c r="J2777" s="94">
        <f t="shared" si="304"/>
        <v>0.36760622874312121</v>
      </c>
      <c r="K2777" s="94">
        <f t="shared" si="304"/>
        <v>0.36760622874312121</v>
      </c>
      <c r="L2777" s="94">
        <f t="shared" si="304"/>
        <v>0.36760622874312121</v>
      </c>
      <c r="M2777" s="94">
        <f t="shared" si="304"/>
        <v>0.36760622874312121</v>
      </c>
      <c r="N2777" s="94">
        <f t="shared" si="304"/>
        <v>0.36760622874312121</v>
      </c>
      <c r="O2777" s="94">
        <f t="shared" si="304"/>
        <v>0.36760622874312121</v>
      </c>
      <c r="P2777" s="94">
        <f t="shared" si="304"/>
        <v>0.36760622874312121</v>
      </c>
      <c r="Q2777" s="94">
        <f t="shared" si="304"/>
        <v>0.36760622874312121</v>
      </c>
      <c r="R2777" s="94">
        <f t="shared" si="304"/>
        <v>0.36760622874312121</v>
      </c>
      <c r="S2777" s="93">
        <f>(1+H2777)^((5-Dashboard!$F$9)*3/12)</f>
        <v>1.0814097168054946</v>
      </c>
      <c r="T2777" s="93">
        <f t="shared" si="303"/>
        <v>1.4789426645265291</v>
      </c>
      <c r="U2777" s="93">
        <f t="shared" si="303"/>
        <v>2.0226111999604295</v>
      </c>
      <c r="V2777" s="93">
        <f t="shared" si="303"/>
        <v>2.7661356753914821</v>
      </c>
      <c r="W2777" s="93">
        <f t="shared" si="303"/>
        <v>3.7829843792139513</v>
      </c>
      <c r="X2777" s="93">
        <f t="shared" si="303"/>
        <v>5.1736330002509296</v>
      </c>
      <c r="Y2777" s="93">
        <f t="shared" si="302"/>
        <v>7.075492716374133</v>
      </c>
      <c r="Z2777" s="93">
        <f t="shared" si="302"/>
        <v>9.6764879103398513</v>
      </c>
      <c r="AA2777" s="93">
        <f t="shared" si="302"/>
        <v>13.23362513853829</v>
      </c>
      <c r="AB2777" s="93">
        <f t="shared" si="302"/>
        <v>18.098388168316514</v>
      </c>
      <c r="AC2777" s="95">
        <f t="shared" si="302"/>
        <v>24.751468389200472</v>
      </c>
      <c r="AE2777" s="96"/>
    </row>
    <row r="2778" spans="3:31" ht="24.75" customHeight="1" x14ac:dyDescent="0.25">
      <c r="C2778" s="91">
        <f>ABS(E2778-Dashboard!$F$13)</f>
        <v>32.505936776408646</v>
      </c>
      <c r="D2778" s="92">
        <f t="shared" si="305"/>
        <v>0.3677062287431212</v>
      </c>
      <c r="E2778" s="93" cm="1">
        <f t="array" ref="E2778">SUM('DRE + DCF'!$S$41/TIR!S2778,'DRE + DCF'!$U$41:$AD$41/TIR!T2778:AC2778,TIR!F2778)</f>
        <v>17.004063223591348</v>
      </c>
      <c r="F2778" s="100">
        <f>'DRE + DCF'!$AE$38*'DRE + DCF'!$AE$39*(1+G2778)/(R2778-G2778)/AC2778</f>
        <v>3.5988644469847371</v>
      </c>
      <c r="G2778" s="92">
        <f>R2778*(1-'DRE + DCF'!$AE$39)</f>
        <v>0.22062373724587273</v>
      </c>
      <c r="H2778" s="94">
        <f t="shared" si="301"/>
        <v>0.3677062287431212</v>
      </c>
      <c r="I2778" s="94">
        <f t="shared" si="304"/>
        <v>0.3677062287431212</v>
      </c>
      <c r="J2778" s="94">
        <f t="shared" si="304"/>
        <v>0.3677062287431212</v>
      </c>
      <c r="K2778" s="94">
        <f t="shared" si="304"/>
        <v>0.3677062287431212</v>
      </c>
      <c r="L2778" s="94">
        <f t="shared" si="304"/>
        <v>0.3677062287431212</v>
      </c>
      <c r="M2778" s="94">
        <f t="shared" si="304"/>
        <v>0.3677062287431212</v>
      </c>
      <c r="N2778" s="94">
        <f t="shared" si="304"/>
        <v>0.3677062287431212</v>
      </c>
      <c r="O2778" s="94">
        <f t="shared" si="304"/>
        <v>0.3677062287431212</v>
      </c>
      <c r="P2778" s="94">
        <f t="shared" si="304"/>
        <v>0.3677062287431212</v>
      </c>
      <c r="Q2778" s="94">
        <f t="shared" si="304"/>
        <v>0.3677062287431212</v>
      </c>
      <c r="R2778" s="94">
        <f t="shared" si="304"/>
        <v>0.3677062287431212</v>
      </c>
      <c r="S2778" s="93">
        <f>(1+H2778)^((5-Dashboard!$F$9)*3/12)</f>
        <v>1.081429484558136</v>
      </c>
      <c r="T2778" s="93">
        <f t="shared" si="303"/>
        <v>1.4790778419766257</v>
      </c>
      <c r="U2778" s="93">
        <f t="shared" si="303"/>
        <v>2.022943977267365</v>
      </c>
      <c r="V2778" s="93">
        <f t="shared" si="303"/>
        <v>2.7667930781069581</v>
      </c>
      <c r="W2778" s="93">
        <f t="shared" si="303"/>
        <v>3.7841601265702396</v>
      </c>
      <c r="X2778" s="93">
        <f t="shared" si="303"/>
        <v>5.1756193756714746</v>
      </c>
      <c r="Y2778" s="93">
        <f t="shared" si="302"/>
        <v>7.0787268577094595</v>
      </c>
      <c r="Z2778" s="93">
        <f t="shared" si="302"/>
        <v>9.6816188148604496</v>
      </c>
      <c r="AA2778" s="93">
        <f t="shared" si="302"/>
        <v>13.241610357401232</v>
      </c>
      <c r="AB2778" s="93">
        <f t="shared" si="302"/>
        <v>18.110632964407092</v>
      </c>
      <c r="AC2778" s="95">
        <f t="shared" si="302"/>
        <v>24.770025511900077</v>
      </c>
      <c r="AE2778" s="96"/>
    </row>
    <row r="2779" spans="3:31" ht="24.75" customHeight="1" x14ac:dyDescent="0.25">
      <c r="C2779" s="91">
        <f>ABS(E2779-Dashboard!$F$13)</f>
        <v>32.513169877727023</v>
      </c>
      <c r="D2779" s="92">
        <f t="shared" si="305"/>
        <v>0.36780622874312119</v>
      </c>
      <c r="E2779" s="93" cm="1">
        <f t="array" ref="E2779">SUM('DRE + DCF'!$S$41/TIR!S2779,'DRE + DCF'!$U$41:$AD$41/TIR!T2779:AC2779,TIR!F2779)</f>
        <v>16.996830122272971</v>
      </c>
      <c r="F2779" s="100">
        <f>'DRE + DCF'!$AE$38*'DRE + DCF'!$AE$39*(1+G2779)/(R2779-G2779)/AC2779</f>
        <v>3.595367446910017</v>
      </c>
      <c r="G2779" s="92">
        <f>R2779*(1-'DRE + DCF'!$AE$39)</f>
        <v>0.2206837372458727</v>
      </c>
      <c r="H2779" s="94">
        <f t="shared" si="301"/>
        <v>0.36780622874312119</v>
      </c>
      <c r="I2779" s="94">
        <f t="shared" si="304"/>
        <v>0.36780622874312119</v>
      </c>
      <c r="J2779" s="94">
        <f t="shared" si="304"/>
        <v>0.36780622874312119</v>
      </c>
      <c r="K2779" s="94">
        <f t="shared" si="304"/>
        <v>0.36780622874312119</v>
      </c>
      <c r="L2779" s="94">
        <f t="shared" ref="I2779:R2804" si="306">$D2779</f>
        <v>0.36780622874312119</v>
      </c>
      <c r="M2779" s="94">
        <f t="shared" si="306"/>
        <v>0.36780622874312119</v>
      </c>
      <c r="N2779" s="94">
        <f t="shared" si="306"/>
        <v>0.36780622874312119</v>
      </c>
      <c r="O2779" s="94">
        <f t="shared" si="306"/>
        <v>0.36780622874312119</v>
      </c>
      <c r="P2779" s="94">
        <f t="shared" si="306"/>
        <v>0.36780622874312119</v>
      </c>
      <c r="Q2779" s="94">
        <f t="shared" si="306"/>
        <v>0.36780622874312119</v>
      </c>
      <c r="R2779" s="94">
        <f t="shared" si="306"/>
        <v>0.36780622874312119</v>
      </c>
      <c r="S2779" s="93">
        <f>(1+H2779)^((5-Dashboard!$F$9)*3/12)</f>
        <v>1.0814492512268161</v>
      </c>
      <c r="T2779" s="93">
        <f t="shared" si="303"/>
        <v>1.4792130218976236</v>
      </c>
      <c r="U2779" s="93">
        <f t="shared" si="303"/>
        <v>2.0232767849895046</v>
      </c>
      <c r="V2779" s="93">
        <f t="shared" si="303"/>
        <v>2.767450588980001</v>
      </c>
      <c r="W2779" s="93">
        <f t="shared" si="303"/>
        <v>3.7853361533456646</v>
      </c>
      <c r="X2779" s="93">
        <f t="shared" si="303"/>
        <v>5.1776063684327269</v>
      </c>
      <c r="Y2779" s="93">
        <f t="shared" si="302"/>
        <v>7.0819622407223353</v>
      </c>
      <c r="Z2779" s="93">
        <f t="shared" si="302"/>
        <v>9.6867520645836009</v>
      </c>
      <c r="AA2779" s="93">
        <f t="shared" si="302"/>
        <v>13.249599810227739</v>
      </c>
      <c r="AB2779" s="93">
        <f t="shared" si="302"/>
        <v>18.122885148783176</v>
      </c>
      <c r="AC2779" s="95">
        <f t="shared" si="302"/>
        <v>24.788595189301834</v>
      </c>
      <c r="AE2779" s="96"/>
    </row>
    <row r="2780" spans="3:31" ht="24.75" customHeight="1" x14ac:dyDescent="0.25">
      <c r="C2780" s="91">
        <f>ABS(E2780-Dashboard!$F$13)</f>
        <v>32.520397292341386</v>
      </c>
      <c r="D2780" s="92">
        <f t="shared" si="305"/>
        <v>0.36790622874312118</v>
      </c>
      <c r="E2780" s="93" cm="1">
        <f t="array" ref="E2780">SUM('DRE + DCF'!$S$41/TIR!S2780,'DRE + DCF'!$U$41:$AD$41/TIR!T2780:AC2780,TIR!F2780)</f>
        <v>16.989602707658609</v>
      </c>
      <c r="F2780" s="100">
        <f>'DRE + DCF'!$AE$38*'DRE + DCF'!$AE$39*(1+G2780)/(R2780-G2780)/AC2780</f>
        <v>3.5918742984742775</v>
      </c>
      <c r="G2780" s="92">
        <f>R2780*(1-'DRE + DCF'!$AE$39)</f>
        <v>0.22074373724587271</v>
      </c>
      <c r="H2780" s="94">
        <f t="shared" si="301"/>
        <v>0.36790622874312118</v>
      </c>
      <c r="I2780" s="94">
        <f t="shared" si="306"/>
        <v>0.36790622874312118</v>
      </c>
      <c r="J2780" s="94">
        <f t="shared" si="306"/>
        <v>0.36790622874312118</v>
      </c>
      <c r="K2780" s="94">
        <f t="shared" si="306"/>
        <v>0.36790622874312118</v>
      </c>
      <c r="L2780" s="94">
        <f t="shared" si="306"/>
        <v>0.36790622874312118</v>
      </c>
      <c r="M2780" s="94">
        <f t="shared" si="306"/>
        <v>0.36790622874312118</v>
      </c>
      <c r="N2780" s="94">
        <f t="shared" si="306"/>
        <v>0.36790622874312118</v>
      </c>
      <c r="O2780" s="94">
        <f t="shared" si="306"/>
        <v>0.36790622874312118</v>
      </c>
      <c r="P2780" s="94">
        <f t="shared" si="306"/>
        <v>0.36790622874312118</v>
      </c>
      <c r="Q2780" s="94">
        <f t="shared" si="306"/>
        <v>0.36790622874312118</v>
      </c>
      <c r="R2780" s="94">
        <f t="shared" si="306"/>
        <v>0.36790622874312118</v>
      </c>
      <c r="S2780" s="93">
        <f>(1+H2780)^((5-Dashboard!$F$9)*3/12)</f>
        <v>1.0814690168116734</v>
      </c>
      <c r="T2780" s="93">
        <f t="shared" si="303"/>
        <v>1.4793482042893873</v>
      </c>
      <c r="U2780" s="93">
        <f t="shared" si="303"/>
        <v>2.0236096231274043</v>
      </c>
      <c r="V2780" s="93">
        <f t="shared" si="303"/>
        <v>2.7681082080204962</v>
      </c>
      <c r="W2780" s="93">
        <f t="shared" si="303"/>
        <v>3.7865124595861963</v>
      </c>
      <c r="X2780" s="93">
        <f t="shared" si="303"/>
        <v>5.1795939786813943</v>
      </c>
      <c r="Y2780" s="93">
        <f t="shared" si="302"/>
        <v>7.0851988657986444</v>
      </c>
      <c r="Z2780" s="93">
        <f t="shared" si="302"/>
        <v>9.6918876604096624</v>
      </c>
      <c r="AA2780" s="93">
        <f t="shared" si="302"/>
        <v>13.257593498952973</v>
      </c>
      <c r="AB2780" s="93">
        <f t="shared" si="302"/>
        <v>18.135144725362082</v>
      </c>
      <c r="AC2780" s="95">
        <f t="shared" si="302"/>
        <v>24.807177428980751</v>
      </c>
      <c r="AE2780" s="96"/>
    </row>
    <row r="2781" spans="3:31" ht="24.75" customHeight="1" x14ac:dyDescent="0.25">
      <c r="C2781" s="91">
        <f>ABS(E2781-Dashboard!$F$13)</f>
        <v>32.527619026228649</v>
      </c>
      <c r="D2781" s="92">
        <f t="shared" si="305"/>
        <v>0.36800622874312117</v>
      </c>
      <c r="E2781" s="93" cm="1">
        <f t="array" ref="E2781">SUM('DRE + DCF'!$S$41/TIR!S2781,'DRE + DCF'!$U$41:$AD$41/TIR!T2781:AC2781,TIR!F2781)</f>
        <v>16.982380973771349</v>
      </c>
      <c r="F2781" s="100">
        <f>'DRE + DCF'!$AE$38*'DRE + DCF'!$AE$39*(1+G2781)/(R2781-G2781)/AC2781</f>
        <v>3.5883849968814427</v>
      </c>
      <c r="G2781" s="92">
        <f>R2781*(1-'DRE + DCF'!$AE$39)</f>
        <v>0.22080373724587268</v>
      </c>
      <c r="H2781" s="94">
        <f t="shared" si="301"/>
        <v>0.36800622874312117</v>
      </c>
      <c r="I2781" s="94">
        <f t="shared" si="306"/>
        <v>0.36800622874312117</v>
      </c>
      <c r="J2781" s="94">
        <f t="shared" si="306"/>
        <v>0.36800622874312117</v>
      </c>
      <c r="K2781" s="94">
        <f t="shared" si="306"/>
        <v>0.36800622874312117</v>
      </c>
      <c r="L2781" s="94">
        <f t="shared" si="306"/>
        <v>0.36800622874312117</v>
      </c>
      <c r="M2781" s="94">
        <f t="shared" si="306"/>
        <v>0.36800622874312117</v>
      </c>
      <c r="N2781" s="94">
        <f t="shared" si="306"/>
        <v>0.36800622874312117</v>
      </c>
      <c r="O2781" s="94">
        <f t="shared" si="306"/>
        <v>0.36800622874312117</v>
      </c>
      <c r="P2781" s="94">
        <f t="shared" si="306"/>
        <v>0.36800622874312117</v>
      </c>
      <c r="Q2781" s="94">
        <f t="shared" si="306"/>
        <v>0.36800622874312117</v>
      </c>
      <c r="R2781" s="94">
        <f t="shared" si="306"/>
        <v>0.36800622874312117</v>
      </c>
      <c r="S2781" s="93">
        <f>(1+H2781)^((5-Dashboard!$F$9)*3/12)</f>
        <v>1.0814887813128464</v>
      </c>
      <c r="T2781" s="93">
        <f t="shared" si="303"/>
        <v>1.4794833891517811</v>
      </c>
      <c r="U2781" s="93">
        <f t="shared" si="303"/>
        <v>2.0239424916816198</v>
      </c>
      <c r="V2781" s="93">
        <f t="shared" si="303"/>
        <v>2.7687659352383287</v>
      </c>
      <c r="W2781" s="93">
        <f t="shared" si="303"/>
        <v>3.7876890453378067</v>
      </c>
      <c r="X2781" s="93">
        <f t="shared" si="303"/>
        <v>5.1815822065642054</v>
      </c>
      <c r="Y2781" s="93">
        <f t="shared" si="302"/>
        <v>7.0884367333243592</v>
      </c>
      <c r="Z2781" s="93">
        <f t="shared" si="302"/>
        <v>9.6970256032392665</v>
      </c>
      <c r="AA2781" s="93">
        <f t="shared" si="302"/>
        <v>13.265591425512838</v>
      </c>
      <c r="AB2781" s="93">
        <f t="shared" si="302"/>
        <v>18.147411698062903</v>
      </c>
      <c r="AC2781" s="95">
        <f t="shared" si="302"/>
        <v>24.825772238515832</v>
      </c>
      <c r="AE2781" s="96"/>
    </row>
    <row r="2782" spans="3:31" ht="24.75" customHeight="1" x14ac:dyDescent="0.25">
      <c r="C2782" s="91">
        <f>ABS(E2782-Dashboard!$F$13)</f>
        <v>32.534835085358075</v>
      </c>
      <c r="D2782" s="92">
        <f t="shared" si="305"/>
        <v>0.36810622874312116</v>
      </c>
      <c r="E2782" s="93" cm="1">
        <f t="array" ref="E2782">SUM('DRE + DCF'!$S$41/TIR!S2782,'DRE + DCF'!$U$41:$AD$41/TIR!T2782:AC2782,TIR!F2782)</f>
        <v>16.975164914641923</v>
      </c>
      <c r="F2782" s="100">
        <f>'DRE + DCF'!$AE$38*'DRE + DCF'!$AE$39*(1+G2782)/(R2782-G2782)/AC2782</f>
        <v>3.5848995373421766</v>
      </c>
      <c r="G2782" s="92">
        <f>R2782*(1-'DRE + DCF'!$AE$39)</f>
        <v>0.22086373724587269</v>
      </c>
      <c r="H2782" s="94">
        <f t="shared" si="301"/>
        <v>0.36810622874312116</v>
      </c>
      <c r="I2782" s="94">
        <f t="shared" si="306"/>
        <v>0.36810622874312116</v>
      </c>
      <c r="J2782" s="94">
        <f t="shared" si="306"/>
        <v>0.36810622874312116</v>
      </c>
      <c r="K2782" s="94">
        <f t="shared" si="306"/>
        <v>0.36810622874312116</v>
      </c>
      <c r="L2782" s="94">
        <f t="shared" si="306"/>
        <v>0.36810622874312116</v>
      </c>
      <c r="M2782" s="94">
        <f t="shared" si="306"/>
        <v>0.36810622874312116</v>
      </c>
      <c r="N2782" s="94">
        <f t="shared" si="306"/>
        <v>0.36810622874312116</v>
      </c>
      <c r="O2782" s="94">
        <f t="shared" si="306"/>
        <v>0.36810622874312116</v>
      </c>
      <c r="P2782" s="94">
        <f t="shared" si="306"/>
        <v>0.36810622874312116</v>
      </c>
      <c r="Q2782" s="94">
        <f t="shared" si="306"/>
        <v>0.36810622874312116</v>
      </c>
      <c r="R2782" s="94">
        <f t="shared" si="306"/>
        <v>0.36810622874312116</v>
      </c>
      <c r="S2782" s="93">
        <f>(1+H2782)^((5-Dashboard!$F$9)*3/12)</f>
        <v>1.0815085447304742</v>
      </c>
      <c r="T2782" s="93">
        <f t="shared" si="303"/>
        <v>1.4796185764846701</v>
      </c>
      <c r="U2782" s="93">
        <f t="shared" si="303"/>
        <v>2.0242753906527073</v>
      </c>
      <c r="V2782" s="93">
        <f t="shared" si="303"/>
        <v>2.769423770643384</v>
      </c>
      <c r="W2782" s="93">
        <f t="shared" si="303"/>
        <v>3.7888659106464746</v>
      </c>
      <c r="X2782" s="93">
        <f t="shared" si="303"/>
        <v>5.1835710522279195</v>
      </c>
      <c r="Y2782" s="93">
        <f t="shared" si="302"/>
        <v>7.0916758436855512</v>
      </c>
      <c r="Z2782" s="93">
        <f t="shared" si="302"/>
        <v>9.7021658939733317</v>
      </c>
      <c r="AA2782" s="93">
        <f t="shared" si="302"/>
        <v>13.273593591843987</v>
      </c>
      <c r="AB2782" s="93">
        <f t="shared" si="302"/>
        <v>18.159686070806536</v>
      </c>
      <c r="AC2782" s="95">
        <f t="shared" si="302"/>
        <v>24.844379625490117</v>
      </c>
      <c r="AE2782" s="96"/>
    </row>
    <row r="2783" spans="3:31" ht="24.75" customHeight="1" x14ac:dyDescent="0.25">
      <c r="C2783" s="91">
        <f>ABS(E2783-Dashboard!$F$13)</f>
        <v>32.542045475691296</v>
      </c>
      <c r="D2783" s="92">
        <f t="shared" si="305"/>
        <v>0.36820622874312114</v>
      </c>
      <c r="E2783" s="93" cm="1">
        <f t="array" ref="E2783">SUM('DRE + DCF'!$S$41/TIR!S2783,'DRE + DCF'!$U$41:$AD$41/TIR!T2783:AC2783,TIR!F2783)</f>
        <v>16.967954524308698</v>
      </c>
      <c r="F2783" s="100">
        <f>'DRE + DCF'!$AE$38*'DRE + DCF'!$AE$39*(1+G2783)/(R2783-G2783)/AC2783</f>
        <v>3.5814179150738736</v>
      </c>
      <c r="G2783" s="92">
        <f>R2783*(1-'DRE + DCF'!$AE$39)</f>
        <v>0.22092373724587269</v>
      </c>
      <c r="H2783" s="94">
        <f t="shared" si="301"/>
        <v>0.36820622874312114</v>
      </c>
      <c r="I2783" s="94">
        <f t="shared" si="306"/>
        <v>0.36820622874312114</v>
      </c>
      <c r="J2783" s="94">
        <f t="shared" si="306"/>
        <v>0.36820622874312114</v>
      </c>
      <c r="K2783" s="94">
        <f t="shared" si="306"/>
        <v>0.36820622874312114</v>
      </c>
      <c r="L2783" s="94">
        <f t="shared" si="306"/>
        <v>0.36820622874312114</v>
      </c>
      <c r="M2783" s="94">
        <f t="shared" si="306"/>
        <v>0.36820622874312114</v>
      </c>
      <c r="N2783" s="94">
        <f t="shared" si="306"/>
        <v>0.36820622874312114</v>
      </c>
      <c r="O2783" s="94">
        <f t="shared" si="306"/>
        <v>0.36820622874312114</v>
      </c>
      <c r="P2783" s="94">
        <f t="shared" si="306"/>
        <v>0.36820622874312114</v>
      </c>
      <c r="Q2783" s="94">
        <f t="shared" si="306"/>
        <v>0.36820622874312114</v>
      </c>
      <c r="R2783" s="94">
        <f t="shared" si="306"/>
        <v>0.36820622874312114</v>
      </c>
      <c r="S2783" s="93">
        <f>(1+H2783)^((5-Dashboard!$F$9)*3/12)</f>
        <v>1.081528307064695</v>
      </c>
      <c r="T2783" s="93">
        <f t="shared" si="303"/>
        <v>1.4797537662879188</v>
      </c>
      <c r="U2783" s="93">
        <f t="shared" si="303"/>
        <v>2.024608320041223</v>
      </c>
      <c r="V2783" s="93">
        <f t="shared" si="303"/>
        <v>2.7700817142455478</v>
      </c>
      <c r="W2783" s="93">
        <f t="shared" si="303"/>
        <v>3.790043055558181</v>
      </c>
      <c r="X2783" s="93">
        <f t="shared" si="303"/>
        <v>5.1855605158193141</v>
      </c>
      <c r="Y2783" s="93">
        <f t="shared" si="302"/>
        <v>7.0949161972683781</v>
      </c>
      <c r="Z2783" s="93">
        <f t="shared" si="302"/>
        <v>9.7073085335130536</v>
      </c>
      <c r="AA2783" s="93">
        <f t="shared" si="302"/>
        <v>13.281599999883813</v>
      </c>
      <c r="AB2783" s="93">
        <f t="shared" si="302"/>
        <v>18.171967847515671</v>
      </c>
      <c r="AC2783" s="95">
        <f t="shared" si="302"/>
        <v>24.862999597490667</v>
      </c>
      <c r="AE2783" s="96"/>
    </row>
    <row r="2784" spans="3:31" ht="24.75" customHeight="1" x14ac:dyDescent="0.25">
      <c r="C2784" s="91">
        <f>ABS(E2784-Dashboard!$F$13)</f>
        <v>32.549250203182325</v>
      </c>
      <c r="D2784" s="92">
        <f t="shared" si="305"/>
        <v>0.36830622874312113</v>
      </c>
      <c r="E2784" s="93" cm="1">
        <f t="array" ref="E2784">SUM('DRE + DCF'!$S$41/TIR!S2784,'DRE + DCF'!$U$41:$AD$41/TIR!T2784:AC2784,TIR!F2784)</f>
        <v>16.960749796817677</v>
      </c>
      <c r="F2784" s="100">
        <f>'DRE + DCF'!$AE$38*'DRE + DCF'!$AE$39*(1+G2784)/(R2784-G2784)/AC2784</f>
        <v>3.5779401253006475</v>
      </c>
      <c r="G2784" s="92">
        <f>R2784*(1-'DRE + DCF'!$AE$39)</f>
        <v>0.22098373724587267</v>
      </c>
      <c r="H2784" s="94">
        <f t="shared" si="301"/>
        <v>0.36830622874312113</v>
      </c>
      <c r="I2784" s="94">
        <f t="shared" si="306"/>
        <v>0.36830622874312113</v>
      </c>
      <c r="J2784" s="94">
        <f t="shared" si="306"/>
        <v>0.36830622874312113</v>
      </c>
      <c r="K2784" s="94">
        <f t="shared" si="306"/>
        <v>0.36830622874312113</v>
      </c>
      <c r="L2784" s="94">
        <f t="shared" si="306"/>
        <v>0.36830622874312113</v>
      </c>
      <c r="M2784" s="94">
        <f t="shared" si="306"/>
        <v>0.36830622874312113</v>
      </c>
      <c r="N2784" s="94">
        <f t="shared" si="306"/>
        <v>0.36830622874312113</v>
      </c>
      <c r="O2784" s="94">
        <f t="shared" si="306"/>
        <v>0.36830622874312113</v>
      </c>
      <c r="P2784" s="94">
        <f t="shared" si="306"/>
        <v>0.36830622874312113</v>
      </c>
      <c r="Q2784" s="94">
        <f t="shared" si="306"/>
        <v>0.36830622874312113</v>
      </c>
      <c r="R2784" s="94">
        <f t="shared" si="306"/>
        <v>0.36830622874312113</v>
      </c>
      <c r="S2784" s="93">
        <f>(1+H2784)^((5-Dashboard!$F$9)*3/12)</f>
        <v>1.0815480683156475</v>
      </c>
      <c r="T2784" s="93">
        <f t="shared" si="303"/>
        <v>1.4798889585613912</v>
      </c>
      <c r="U2784" s="93">
        <f t="shared" si="303"/>
        <v>2.0249412798477224</v>
      </c>
      <c r="V2784" s="93">
        <f t="shared" si="303"/>
        <v>2.7707397660547062</v>
      </c>
      <c r="W2784" s="93">
        <f t="shared" si="303"/>
        <v>3.7912204801189127</v>
      </c>
      <c r="X2784" s="93">
        <f t="shared" si="303"/>
        <v>5.1875505974851945</v>
      </c>
      <c r="Y2784" s="93">
        <f t="shared" si="302"/>
        <v>7.098157794459091</v>
      </c>
      <c r="Z2784" s="93">
        <f t="shared" si="302"/>
        <v>9.71245352275991</v>
      </c>
      <c r="AA2784" s="93">
        <f t="shared" si="302"/>
        <v>13.289610651570454</v>
      </c>
      <c r="AB2784" s="93">
        <f t="shared" si="302"/>
        <v>18.184257032114783</v>
      </c>
      <c r="AC2784" s="95">
        <f t="shared" si="302"/>
        <v>24.881632162108559</v>
      </c>
      <c r="AE2784" s="96"/>
    </row>
    <row r="2785" spans="3:31" ht="24.75" customHeight="1" x14ac:dyDescent="0.25">
      <c r="C2785" s="91">
        <f>ABS(E2785-Dashboard!$F$13)</f>
        <v>32.556449273777524</v>
      </c>
      <c r="D2785" s="92">
        <f t="shared" si="305"/>
        <v>0.36840622874312112</v>
      </c>
      <c r="E2785" s="93" cm="1">
        <f t="array" ref="E2785">SUM('DRE + DCF'!$S$41/TIR!S2785,'DRE + DCF'!$U$41:$AD$41/TIR!T2785:AC2785,TIR!F2785)</f>
        <v>16.953550726222474</v>
      </c>
      <c r="F2785" s="100">
        <f>'DRE + DCF'!$AE$38*'DRE + DCF'!$AE$39*(1+G2785)/(R2785-G2785)/AC2785</f>
        <v>3.5744661632533261</v>
      </c>
      <c r="G2785" s="92">
        <f>R2785*(1-'DRE + DCF'!$AE$39)</f>
        <v>0.22104373724587267</v>
      </c>
      <c r="H2785" s="94">
        <f t="shared" si="301"/>
        <v>0.36840622874312112</v>
      </c>
      <c r="I2785" s="94">
        <f t="shared" si="306"/>
        <v>0.36840622874312112</v>
      </c>
      <c r="J2785" s="94">
        <f t="shared" si="306"/>
        <v>0.36840622874312112</v>
      </c>
      <c r="K2785" s="94">
        <f t="shared" si="306"/>
        <v>0.36840622874312112</v>
      </c>
      <c r="L2785" s="94">
        <f t="shared" si="306"/>
        <v>0.36840622874312112</v>
      </c>
      <c r="M2785" s="94">
        <f t="shared" si="306"/>
        <v>0.36840622874312112</v>
      </c>
      <c r="N2785" s="94">
        <f t="shared" si="306"/>
        <v>0.36840622874312112</v>
      </c>
      <c r="O2785" s="94">
        <f t="shared" si="306"/>
        <v>0.36840622874312112</v>
      </c>
      <c r="P2785" s="94">
        <f t="shared" si="306"/>
        <v>0.36840622874312112</v>
      </c>
      <c r="Q2785" s="94">
        <f t="shared" si="306"/>
        <v>0.36840622874312112</v>
      </c>
      <c r="R2785" s="94">
        <f t="shared" si="306"/>
        <v>0.36840622874312112</v>
      </c>
      <c r="S2785" s="93">
        <f>(1+H2785)^((5-Dashboard!$F$9)*3/12)</f>
        <v>1.0815678284834702</v>
      </c>
      <c r="T2785" s="93">
        <f t="shared" si="303"/>
        <v>1.4800241533049523</v>
      </c>
      <c r="U2785" s="93">
        <f t="shared" si="303"/>
        <v>2.0252742700727606</v>
      </c>
      <c r="V2785" s="93">
        <f t="shared" si="303"/>
        <v>2.7713979260807435</v>
      </c>
      <c r="W2785" s="93">
        <f t="shared" si="303"/>
        <v>3.7923981843746573</v>
      </c>
      <c r="X2785" s="93">
        <f t="shared" si="303"/>
        <v>5.1895412973723847</v>
      </c>
      <c r="Y2785" s="93">
        <f t="shared" si="302"/>
        <v>7.1014006356440289</v>
      </c>
      <c r="Z2785" s="93">
        <f t="shared" si="302"/>
        <v>9.7176008626156491</v>
      </c>
      <c r="AA2785" s="93">
        <f t="shared" si="302"/>
        <v>13.297625548842781</v>
      </c>
      <c r="AB2785" s="93">
        <f t="shared" si="302"/>
        <v>18.196553628530125</v>
      </c>
      <c r="AC2785" s="95">
        <f t="shared" si="302"/>
        <v>24.900277326938866</v>
      </c>
      <c r="AE2785" s="96"/>
    </row>
    <row r="2786" spans="3:31" ht="24.75" customHeight="1" x14ac:dyDescent="0.25">
      <c r="C2786" s="91">
        <f>ABS(E2786-Dashboard!$F$13)</f>
        <v>32.563642693415702</v>
      </c>
      <c r="D2786" s="92">
        <f t="shared" si="305"/>
        <v>0.36850622874312111</v>
      </c>
      <c r="E2786" s="93" cm="1">
        <f t="array" ref="E2786">SUM('DRE + DCF'!$S$41/TIR!S2786,'DRE + DCF'!$U$41:$AD$41/TIR!T2786:AC2786,TIR!F2786)</f>
        <v>16.946357306584293</v>
      </c>
      <c r="F2786" s="100">
        <f>'DRE + DCF'!$AE$38*'DRE + DCF'!$AE$39*(1+G2786)/(R2786-G2786)/AC2786</f>
        <v>3.5709960241694265</v>
      </c>
      <c r="G2786" s="92">
        <f>R2786*(1-'DRE + DCF'!$AE$39)</f>
        <v>0.22110373724587265</v>
      </c>
      <c r="H2786" s="94">
        <f t="shared" si="301"/>
        <v>0.36850622874312111</v>
      </c>
      <c r="I2786" s="94">
        <f t="shared" si="306"/>
        <v>0.36850622874312111</v>
      </c>
      <c r="J2786" s="94">
        <f t="shared" si="306"/>
        <v>0.36850622874312111</v>
      </c>
      <c r="K2786" s="94">
        <f t="shared" si="306"/>
        <v>0.36850622874312111</v>
      </c>
      <c r="L2786" s="94">
        <f t="shared" si="306"/>
        <v>0.36850622874312111</v>
      </c>
      <c r="M2786" s="94">
        <f t="shared" si="306"/>
        <v>0.36850622874312111</v>
      </c>
      <c r="N2786" s="94">
        <f t="shared" si="306"/>
        <v>0.36850622874312111</v>
      </c>
      <c r="O2786" s="94">
        <f t="shared" si="306"/>
        <v>0.36850622874312111</v>
      </c>
      <c r="P2786" s="94">
        <f t="shared" si="306"/>
        <v>0.36850622874312111</v>
      </c>
      <c r="Q2786" s="94">
        <f t="shared" si="306"/>
        <v>0.36850622874312111</v>
      </c>
      <c r="R2786" s="94">
        <f t="shared" si="306"/>
        <v>0.36850622874312111</v>
      </c>
      <c r="S2786" s="93">
        <f>(1+H2786)^((5-Dashboard!$F$9)*3/12)</f>
        <v>1.0815875875683019</v>
      </c>
      <c r="T2786" s="93">
        <f t="shared" si="303"/>
        <v>1.4801593505184671</v>
      </c>
      <c r="U2786" s="93">
        <f t="shared" si="303"/>
        <v>2.0256072907168949</v>
      </c>
      <c r="V2786" s="93">
        <f t="shared" si="303"/>
        <v>2.7720561943335489</v>
      </c>
      <c r="W2786" s="93">
        <f t="shared" si="303"/>
        <v>3.7935761683714135</v>
      </c>
      <c r="X2786" s="93">
        <f t="shared" si="303"/>
        <v>5.1915326156277422</v>
      </c>
      <c r="Y2786" s="93">
        <f t="shared" si="302"/>
        <v>7.1046447212096329</v>
      </c>
      <c r="Z2786" s="93">
        <f t="shared" si="302"/>
        <v>9.7227505539823174</v>
      </c>
      <c r="AA2786" s="93">
        <f t="shared" si="302"/>
        <v>13.305644693640433</v>
      </c>
      <c r="AB2786" s="93">
        <f t="shared" si="302"/>
        <v>18.208857640689789</v>
      </c>
      <c r="AC2786" s="95">
        <f t="shared" si="302"/>
        <v>24.91893509958075</v>
      </c>
      <c r="AE2786" s="96"/>
    </row>
    <row r="2787" spans="3:31" ht="24.75" customHeight="1" x14ac:dyDescent="0.25">
      <c r="C2787" s="91">
        <f>ABS(E2787-Dashboard!$F$13)</f>
        <v>32.570830468028049</v>
      </c>
      <c r="D2787" s="92">
        <f t="shared" si="305"/>
        <v>0.3686062287431211</v>
      </c>
      <c r="E2787" s="93" cm="1">
        <f t="array" ref="E2787">SUM('DRE + DCF'!$S$41/TIR!S2787,'DRE + DCF'!$U$41:$AD$41/TIR!T2787:AC2787,TIR!F2787)</f>
        <v>16.939169531971949</v>
      </c>
      <c r="F2787" s="100">
        <f>'DRE + DCF'!$AE$38*'DRE + DCF'!$AE$39*(1+G2787)/(R2787-G2787)/AC2787</f>
        <v>3.5675297032931645</v>
      </c>
      <c r="G2787" s="92">
        <f>R2787*(1-'DRE + DCF'!$AE$39)</f>
        <v>0.22116373724587265</v>
      </c>
      <c r="H2787" s="94">
        <f t="shared" si="301"/>
        <v>0.3686062287431211</v>
      </c>
      <c r="I2787" s="94">
        <f t="shared" si="306"/>
        <v>0.3686062287431211</v>
      </c>
      <c r="J2787" s="94">
        <f t="shared" si="306"/>
        <v>0.3686062287431211</v>
      </c>
      <c r="K2787" s="94">
        <f t="shared" si="306"/>
        <v>0.3686062287431211</v>
      </c>
      <c r="L2787" s="94">
        <f t="shared" si="306"/>
        <v>0.3686062287431211</v>
      </c>
      <c r="M2787" s="94">
        <f t="shared" si="306"/>
        <v>0.3686062287431211</v>
      </c>
      <c r="N2787" s="94">
        <f t="shared" si="306"/>
        <v>0.3686062287431211</v>
      </c>
      <c r="O2787" s="94">
        <f t="shared" si="306"/>
        <v>0.3686062287431211</v>
      </c>
      <c r="P2787" s="94">
        <f t="shared" si="306"/>
        <v>0.3686062287431211</v>
      </c>
      <c r="Q2787" s="94">
        <f t="shared" si="306"/>
        <v>0.3686062287431211</v>
      </c>
      <c r="R2787" s="94">
        <f t="shared" si="306"/>
        <v>0.3686062287431211</v>
      </c>
      <c r="S2787" s="93">
        <f>(1+H2787)^((5-Dashboard!$F$9)*3/12)</f>
        <v>1.0816073455702806</v>
      </c>
      <c r="T2787" s="93">
        <f t="shared" si="303"/>
        <v>1.4802945502017995</v>
      </c>
      <c r="U2787" s="93">
        <f t="shared" si="303"/>
        <v>2.0259403417806796</v>
      </c>
      <c r="V2787" s="93">
        <f t="shared" si="303"/>
        <v>2.7727145708230059</v>
      </c>
      <c r="W2787" s="93">
        <f t="shared" si="303"/>
        <v>3.7947544321551758</v>
      </c>
      <c r="X2787" s="93">
        <f t="shared" si="303"/>
        <v>5.1935245523981388</v>
      </c>
      <c r="Y2787" s="93">
        <f t="shared" si="302"/>
        <v>7.107890051542423</v>
      </c>
      <c r="Z2787" s="93">
        <f t="shared" si="302"/>
        <v>9.727902597762224</v>
      </c>
      <c r="AA2787" s="93">
        <f t="shared" si="302"/>
        <v>13.313668087903768</v>
      </c>
      <c r="AB2787" s="93">
        <f t="shared" si="302"/>
        <v>18.221169072523615</v>
      </c>
      <c r="AC2787" s="95">
        <f t="shared" si="302"/>
        <v>24.937605487637338</v>
      </c>
      <c r="AE2787" s="96"/>
    </row>
    <row r="2788" spans="3:31" ht="24.75" customHeight="1" x14ac:dyDescent="0.25">
      <c r="C2788" s="91">
        <f>ABS(E2788-Dashboard!$F$13)</f>
        <v>32.578012603538177</v>
      </c>
      <c r="D2788" s="92">
        <f t="shared" si="305"/>
        <v>0.36870622874312109</v>
      </c>
      <c r="E2788" s="93" cm="1">
        <f t="array" ref="E2788">SUM('DRE + DCF'!$S$41/TIR!S2788,'DRE + DCF'!$U$41:$AD$41/TIR!T2788:AC2788,TIR!F2788)</f>
        <v>16.931987396461821</v>
      </c>
      <c r="F2788" s="100">
        <f>'DRE + DCF'!$AE$38*'DRE + DCF'!$AE$39*(1+G2788)/(R2788-G2788)/AC2788</f>
        <v>3.5640671958754271</v>
      </c>
      <c r="G2788" s="92">
        <f>R2788*(1-'DRE + DCF'!$AE$39)</f>
        <v>0.22122373724587266</v>
      </c>
      <c r="H2788" s="94">
        <f t="shared" si="301"/>
        <v>0.36870622874312109</v>
      </c>
      <c r="I2788" s="94">
        <f t="shared" si="306"/>
        <v>0.36870622874312109</v>
      </c>
      <c r="J2788" s="94">
        <f t="shared" si="306"/>
        <v>0.36870622874312109</v>
      </c>
      <c r="K2788" s="94">
        <f t="shared" si="306"/>
        <v>0.36870622874312109</v>
      </c>
      <c r="L2788" s="94">
        <f t="shared" si="306"/>
        <v>0.36870622874312109</v>
      </c>
      <c r="M2788" s="94">
        <f t="shared" si="306"/>
        <v>0.36870622874312109</v>
      </c>
      <c r="N2788" s="94">
        <f t="shared" si="306"/>
        <v>0.36870622874312109</v>
      </c>
      <c r="O2788" s="94">
        <f t="shared" si="306"/>
        <v>0.36870622874312109</v>
      </c>
      <c r="P2788" s="94">
        <f t="shared" si="306"/>
        <v>0.36870622874312109</v>
      </c>
      <c r="Q2788" s="94">
        <f t="shared" si="306"/>
        <v>0.36870622874312109</v>
      </c>
      <c r="R2788" s="94">
        <f t="shared" si="306"/>
        <v>0.36870622874312109</v>
      </c>
      <c r="S2788" s="93">
        <f>(1+H2788)^((5-Dashboard!$F$9)*3/12)</f>
        <v>1.081627102489545</v>
      </c>
      <c r="T2788" s="93">
        <f t="shared" si="303"/>
        <v>1.4804297523548144</v>
      </c>
      <c r="U2788" s="93">
        <f t="shared" si="303"/>
        <v>2.0262734232646706</v>
      </c>
      <c r="V2788" s="93">
        <f t="shared" si="303"/>
        <v>2.7733730555590013</v>
      </c>
      <c r="W2788" s="93">
        <f t="shared" si="303"/>
        <v>3.7959329757719469</v>
      </c>
      <c r="X2788" s="93">
        <f t="shared" si="303"/>
        <v>5.1955171078304749</v>
      </c>
      <c r="Y2788" s="93">
        <f t="shared" si="302"/>
        <v>7.1111366270290173</v>
      </c>
      <c r="Z2788" s="93">
        <f t="shared" si="302"/>
        <v>9.7330569948579644</v>
      </c>
      <c r="AA2788" s="93">
        <f t="shared" si="302"/>
        <v>13.3216957335739</v>
      </c>
      <c r="AB2788" s="93">
        <f t="shared" si="302"/>
        <v>18.23348792796326</v>
      </c>
      <c r="AC2788" s="95">
        <f t="shared" si="302"/>
        <v>24.956288498715818</v>
      </c>
      <c r="AE2788" s="96"/>
    </row>
    <row r="2789" spans="3:31" ht="24.75" customHeight="1" x14ac:dyDescent="0.25">
      <c r="C2789" s="91">
        <f>ABS(E2789-Dashboard!$F$13)</f>
        <v>32.585189105862128</v>
      </c>
      <c r="D2789" s="92">
        <f t="shared" si="305"/>
        <v>0.36880622874312108</v>
      </c>
      <c r="E2789" s="93" cm="1">
        <f t="array" ref="E2789">SUM('DRE + DCF'!$S$41/TIR!S2789,'DRE + DCF'!$U$41:$AD$41/TIR!T2789:AC2789,TIR!F2789)</f>
        <v>16.924810894137867</v>
      </c>
      <c r="F2789" s="100">
        <f>'DRE + DCF'!$AE$38*'DRE + DCF'!$AE$39*(1+G2789)/(R2789-G2789)/AC2789</f>
        <v>3.5606084971737659</v>
      </c>
      <c r="G2789" s="92">
        <f>R2789*(1-'DRE + DCF'!$AE$39)</f>
        <v>0.22128373724587264</v>
      </c>
      <c r="H2789" s="94">
        <f t="shared" si="301"/>
        <v>0.36880622874312108</v>
      </c>
      <c r="I2789" s="94">
        <f t="shared" si="306"/>
        <v>0.36880622874312108</v>
      </c>
      <c r="J2789" s="94">
        <f t="shared" si="306"/>
        <v>0.36880622874312108</v>
      </c>
      <c r="K2789" s="94">
        <f t="shared" si="306"/>
        <v>0.36880622874312108</v>
      </c>
      <c r="L2789" s="94">
        <f t="shared" si="306"/>
        <v>0.36880622874312108</v>
      </c>
      <c r="M2789" s="94">
        <f t="shared" si="306"/>
        <v>0.36880622874312108</v>
      </c>
      <c r="N2789" s="94">
        <f t="shared" si="306"/>
        <v>0.36880622874312108</v>
      </c>
      <c r="O2789" s="94">
        <f t="shared" si="306"/>
        <v>0.36880622874312108</v>
      </c>
      <c r="P2789" s="94">
        <f t="shared" si="306"/>
        <v>0.36880622874312108</v>
      </c>
      <c r="Q2789" s="94">
        <f t="shared" si="306"/>
        <v>0.36880622874312108</v>
      </c>
      <c r="R2789" s="94">
        <f t="shared" si="306"/>
        <v>0.36880622874312108</v>
      </c>
      <c r="S2789" s="93">
        <f>(1+H2789)^((5-Dashboard!$F$9)*3/12)</f>
        <v>1.0816468583262335</v>
      </c>
      <c r="T2789" s="93">
        <f t="shared" si="303"/>
        <v>1.4805649569773767</v>
      </c>
      <c r="U2789" s="93">
        <f t="shared" si="303"/>
        <v>2.0266065351694245</v>
      </c>
      <c r="V2789" s="93">
        <f t="shared" si="303"/>
        <v>2.7740316485514231</v>
      </c>
      <c r="W2789" s="93">
        <f t="shared" si="303"/>
        <v>3.7971117992677366</v>
      </c>
      <c r="X2789" s="93">
        <f t="shared" si="303"/>
        <v>5.1975102820716774</v>
      </c>
      <c r="Y2789" s="93">
        <f t="shared" si="302"/>
        <v>7.1143844480561285</v>
      </c>
      <c r="Z2789" s="93">
        <f t="shared" si="302"/>
        <v>9.7382137461724199</v>
      </c>
      <c r="AA2789" s="93">
        <f t="shared" si="302"/>
        <v>13.329727632592691</v>
      </c>
      <c r="AB2789" s="93">
        <f t="shared" si="302"/>
        <v>18.245814210942171</v>
      </c>
      <c r="AC2789" s="95">
        <f t="shared" si="302"/>
        <v>24.974984140427399</v>
      </c>
      <c r="AE2789" s="96"/>
    </row>
    <row r="2790" spans="3:31" ht="24.75" customHeight="1" x14ac:dyDescent="0.25">
      <c r="C2790" s="91">
        <f>ABS(E2790-Dashboard!$F$13)</f>
        <v>32.592359980908398</v>
      </c>
      <c r="D2790" s="92">
        <f t="shared" si="305"/>
        <v>0.36890622874312107</v>
      </c>
      <c r="E2790" s="93" cm="1">
        <f t="array" ref="E2790">SUM('DRE + DCF'!$S$41/TIR!S2790,'DRE + DCF'!$U$41:$AD$41/TIR!T2790:AC2790,TIR!F2790)</f>
        <v>16.9176400190916</v>
      </c>
      <c r="F2790" s="100">
        <f>'DRE + DCF'!$AE$38*'DRE + DCF'!$AE$39*(1+G2790)/(R2790-G2790)/AC2790</f>
        <v>3.5571536024523951</v>
      </c>
      <c r="G2790" s="92">
        <f>R2790*(1-'DRE + DCF'!$AE$39)</f>
        <v>0.22134373724587264</v>
      </c>
      <c r="H2790" s="94">
        <f t="shared" si="301"/>
        <v>0.36890622874312107</v>
      </c>
      <c r="I2790" s="94">
        <f t="shared" si="306"/>
        <v>0.36890622874312107</v>
      </c>
      <c r="J2790" s="94">
        <f t="shared" si="306"/>
        <v>0.36890622874312107</v>
      </c>
      <c r="K2790" s="94">
        <f t="shared" si="306"/>
        <v>0.36890622874312107</v>
      </c>
      <c r="L2790" s="94">
        <f t="shared" si="306"/>
        <v>0.36890622874312107</v>
      </c>
      <c r="M2790" s="94">
        <f t="shared" si="306"/>
        <v>0.36890622874312107</v>
      </c>
      <c r="N2790" s="94">
        <f t="shared" si="306"/>
        <v>0.36890622874312107</v>
      </c>
      <c r="O2790" s="94">
        <f t="shared" si="306"/>
        <v>0.36890622874312107</v>
      </c>
      <c r="P2790" s="94">
        <f t="shared" si="306"/>
        <v>0.36890622874312107</v>
      </c>
      <c r="Q2790" s="94">
        <f t="shared" si="306"/>
        <v>0.36890622874312107</v>
      </c>
      <c r="R2790" s="94">
        <f t="shared" si="306"/>
        <v>0.36890622874312107</v>
      </c>
      <c r="S2790" s="93">
        <f>(1+H2790)^((5-Dashboard!$F$9)*3/12)</f>
        <v>1.0816666130804846</v>
      </c>
      <c r="T2790" s="93">
        <f t="shared" si="303"/>
        <v>1.4807001640693509</v>
      </c>
      <c r="U2790" s="93">
        <f t="shared" si="303"/>
        <v>2.0269396774954958</v>
      </c>
      <c r="V2790" s="93">
        <f t="shared" si="303"/>
        <v>2.7746903498101569</v>
      </c>
      <c r="W2790" s="93">
        <f t="shared" si="303"/>
        <v>3.7982909026885534</v>
      </c>
      <c r="X2790" s="93">
        <f t="shared" si="303"/>
        <v>5.1995040752686927</v>
      </c>
      <c r="Y2790" s="93">
        <f t="shared" si="302"/>
        <v>7.1176335150105556</v>
      </c>
      <c r="Z2790" s="93">
        <f t="shared" si="302"/>
        <v>9.7433728526087453</v>
      </c>
      <c r="AA2790" s="93">
        <f t="shared" si="302"/>
        <v>13.337763786902743</v>
      </c>
      <c r="AB2790" s="93">
        <f t="shared" si="302"/>
        <v>18.258147925395601</v>
      </c>
      <c r="AC2790" s="95">
        <f t="shared" si="302"/>
        <v>24.993692420387333</v>
      </c>
      <c r="AE2790" s="96"/>
    </row>
    <row r="2791" spans="3:31" ht="24.75" customHeight="1" x14ac:dyDescent="0.25">
      <c r="C2791" s="91">
        <f>ABS(E2791-Dashboard!$F$13)</f>
        <v>32.599525234577925</v>
      </c>
      <c r="D2791" s="92">
        <f t="shared" si="305"/>
        <v>0.36900622874312106</v>
      </c>
      <c r="E2791" s="93" cm="1">
        <f t="array" ref="E2791">SUM('DRE + DCF'!$S$41/TIR!S2791,'DRE + DCF'!$U$41:$AD$41/TIR!T2791:AC2791,TIR!F2791)</f>
        <v>16.910474765422073</v>
      </c>
      <c r="F2791" s="100">
        <f>'DRE + DCF'!$AE$38*'DRE + DCF'!$AE$39*(1+G2791)/(R2791-G2791)/AC2791</f>
        <v>3.5537025069821699</v>
      </c>
      <c r="G2791" s="92">
        <f>R2791*(1-'DRE + DCF'!$AE$39)</f>
        <v>0.22140373724587262</v>
      </c>
      <c r="H2791" s="94">
        <f t="shared" si="301"/>
        <v>0.36900622874312106</v>
      </c>
      <c r="I2791" s="94">
        <f t="shared" si="306"/>
        <v>0.36900622874312106</v>
      </c>
      <c r="J2791" s="94">
        <f t="shared" si="306"/>
        <v>0.36900622874312106</v>
      </c>
      <c r="K2791" s="94">
        <f t="shared" si="306"/>
        <v>0.36900622874312106</v>
      </c>
      <c r="L2791" s="94">
        <f t="shared" si="306"/>
        <v>0.36900622874312106</v>
      </c>
      <c r="M2791" s="94">
        <f t="shared" si="306"/>
        <v>0.36900622874312106</v>
      </c>
      <c r="N2791" s="94">
        <f t="shared" si="306"/>
        <v>0.36900622874312106</v>
      </c>
      <c r="O2791" s="94">
        <f t="shared" si="306"/>
        <v>0.36900622874312106</v>
      </c>
      <c r="P2791" s="94">
        <f t="shared" si="306"/>
        <v>0.36900622874312106</v>
      </c>
      <c r="Q2791" s="94">
        <f t="shared" si="306"/>
        <v>0.36900622874312106</v>
      </c>
      <c r="R2791" s="94">
        <f t="shared" si="306"/>
        <v>0.36900622874312106</v>
      </c>
      <c r="S2791" s="93">
        <f>(1+H2791)^((5-Dashboard!$F$9)*3/12)</f>
        <v>1.0816863667524366</v>
      </c>
      <c r="T2791" s="93">
        <f t="shared" si="303"/>
        <v>1.4808353736306017</v>
      </c>
      <c r="U2791" s="93">
        <f t="shared" si="303"/>
        <v>2.0272728502434405</v>
      </c>
      <c r="V2791" s="93">
        <f t="shared" si="303"/>
        <v>2.7753491593450903</v>
      </c>
      <c r="W2791" s="93">
        <f t="shared" si="303"/>
        <v>3.7994702860804135</v>
      </c>
      <c r="X2791" s="93">
        <f t="shared" si="303"/>
        <v>5.201498487568494</v>
      </c>
      <c r="Y2791" s="93">
        <f t="shared" si="302"/>
        <v>7.120883828279192</v>
      </c>
      <c r="Z2791" s="93">
        <f t="shared" si="302"/>
        <v>9.7485343150703745</v>
      </c>
      <c r="AA2791" s="93">
        <f t="shared" si="302"/>
        <v>13.345804198447398</v>
      </c>
      <c r="AB2791" s="93">
        <f t="shared" si="302"/>
        <v>18.270489075260585</v>
      </c>
      <c r="AC2791" s="95">
        <f t="shared" si="302"/>
        <v>25.012413346214885</v>
      </c>
      <c r="AE2791" s="96"/>
    </row>
    <row r="2792" spans="3:31" ht="24.75" customHeight="1" x14ac:dyDescent="0.25">
      <c r="C2792" s="91">
        <f>ABS(E2792-Dashboard!$F$13)</f>
        <v>32.60668487276412</v>
      </c>
      <c r="D2792" s="92">
        <f t="shared" si="305"/>
        <v>0.36910622874312105</v>
      </c>
      <c r="E2792" s="93" cm="1">
        <f t="array" ref="E2792">SUM('DRE + DCF'!$S$41/TIR!S2792,'DRE + DCF'!$U$41:$AD$41/TIR!T2792:AC2792,TIR!F2792)</f>
        <v>16.903315127235874</v>
      </c>
      <c r="F2792" s="100">
        <f>'DRE + DCF'!$AE$38*'DRE + DCF'!$AE$39*(1+G2792)/(R2792-G2792)/AC2792</f>
        <v>3.5502552060405814</v>
      </c>
      <c r="G2792" s="92">
        <f>R2792*(1-'DRE + DCF'!$AE$39)</f>
        <v>0.22146373724587262</v>
      </c>
      <c r="H2792" s="94">
        <f t="shared" si="301"/>
        <v>0.36910622874312105</v>
      </c>
      <c r="I2792" s="94">
        <f t="shared" si="306"/>
        <v>0.36910622874312105</v>
      </c>
      <c r="J2792" s="94">
        <f t="shared" si="306"/>
        <v>0.36910622874312105</v>
      </c>
      <c r="K2792" s="94">
        <f t="shared" si="306"/>
        <v>0.36910622874312105</v>
      </c>
      <c r="L2792" s="94">
        <f t="shared" si="306"/>
        <v>0.36910622874312105</v>
      </c>
      <c r="M2792" s="94">
        <f t="shared" si="306"/>
        <v>0.36910622874312105</v>
      </c>
      <c r="N2792" s="94">
        <f t="shared" si="306"/>
        <v>0.36910622874312105</v>
      </c>
      <c r="O2792" s="94">
        <f t="shared" si="306"/>
        <v>0.36910622874312105</v>
      </c>
      <c r="P2792" s="94">
        <f t="shared" si="306"/>
        <v>0.36910622874312105</v>
      </c>
      <c r="Q2792" s="94">
        <f t="shared" si="306"/>
        <v>0.36910622874312105</v>
      </c>
      <c r="R2792" s="94">
        <f t="shared" si="306"/>
        <v>0.36910622874312105</v>
      </c>
      <c r="S2792" s="93">
        <f>(1+H2792)^((5-Dashboard!$F$9)*3/12)</f>
        <v>1.0817061193422277</v>
      </c>
      <c r="T2792" s="93">
        <f t="shared" si="303"/>
        <v>1.4809705856609938</v>
      </c>
      <c r="U2792" s="93">
        <f t="shared" si="303"/>
        <v>2.0276060534138147</v>
      </c>
      <c r="V2792" s="93">
        <f t="shared" si="303"/>
        <v>2.7760080771661113</v>
      </c>
      <c r="W2792" s="93">
        <f t="shared" si="303"/>
        <v>3.8006499494893378</v>
      </c>
      <c r="X2792" s="93">
        <f t="shared" si="303"/>
        <v>5.2034935191180809</v>
      </c>
      <c r="Y2792" s="93">
        <f t="shared" ref="Y2792:AC2842" si="307">(X2792)*(1+N2792)</f>
        <v>7.1241353882490275</v>
      </c>
      <c r="Z2792" s="93">
        <f t="shared" si="307"/>
        <v>9.7536981344610361</v>
      </c>
      <c r="AA2792" s="93">
        <f t="shared" si="307"/>
        <v>13.353848869170765</v>
      </c>
      <c r="AB2792" s="93">
        <f t="shared" si="307"/>
        <v>18.282837664475977</v>
      </c>
      <c r="AC2792" s="95">
        <f t="shared" si="307"/>
        <v>25.031146925533395</v>
      </c>
      <c r="AE2792" s="96"/>
    </row>
    <row r="2793" spans="3:31" ht="24.75" customHeight="1" x14ac:dyDescent="0.25">
      <c r="C2793" s="91">
        <f>ABS(E2793-Dashboard!$F$13)</f>
        <v>32.613838901352864</v>
      </c>
      <c r="D2793" s="92">
        <f t="shared" si="305"/>
        <v>0.36920622874312103</v>
      </c>
      <c r="E2793" s="93" cm="1">
        <f t="array" ref="E2793">SUM('DRE + DCF'!$S$41/TIR!S2793,'DRE + DCF'!$U$41:$AD$41/TIR!T2793:AC2793,TIR!F2793)</f>
        <v>16.896161098647131</v>
      </c>
      <c r="F2793" s="100">
        <f>'DRE + DCF'!$AE$38*'DRE + DCF'!$AE$39*(1+G2793)/(R2793-G2793)/AC2793</f>
        <v>3.5468116949117507</v>
      </c>
      <c r="G2793" s="92">
        <f>R2793*(1-'DRE + DCF'!$AE$39)</f>
        <v>0.22152373724587263</v>
      </c>
      <c r="H2793" s="94">
        <f t="shared" si="301"/>
        <v>0.36920622874312103</v>
      </c>
      <c r="I2793" s="94">
        <f t="shared" si="306"/>
        <v>0.36920622874312103</v>
      </c>
      <c r="J2793" s="94">
        <f t="shared" si="306"/>
        <v>0.36920622874312103</v>
      </c>
      <c r="K2793" s="94">
        <f t="shared" si="306"/>
        <v>0.36920622874312103</v>
      </c>
      <c r="L2793" s="94">
        <f t="shared" si="306"/>
        <v>0.36920622874312103</v>
      </c>
      <c r="M2793" s="94">
        <f t="shared" si="306"/>
        <v>0.36920622874312103</v>
      </c>
      <c r="N2793" s="94">
        <f t="shared" si="306"/>
        <v>0.36920622874312103</v>
      </c>
      <c r="O2793" s="94">
        <f t="shared" si="306"/>
        <v>0.36920622874312103</v>
      </c>
      <c r="P2793" s="94">
        <f t="shared" si="306"/>
        <v>0.36920622874312103</v>
      </c>
      <c r="Q2793" s="94">
        <f t="shared" si="306"/>
        <v>0.36920622874312103</v>
      </c>
      <c r="R2793" s="94">
        <f t="shared" si="306"/>
        <v>0.36920622874312103</v>
      </c>
      <c r="S2793" s="93">
        <f>(1+H2793)^((5-Dashboard!$F$9)*3/12)</f>
        <v>1.0817258708499964</v>
      </c>
      <c r="T2793" s="93">
        <f t="shared" ref="T2793:X2843" si="308">(S2793)*(1+I2793)</f>
        <v>1.4811058001603921</v>
      </c>
      <c r="U2793" s="93">
        <f t="shared" si="308"/>
        <v>2.0279392870071731</v>
      </c>
      <c r="V2793" s="93">
        <f t="shared" si="308"/>
        <v>2.7766671032831054</v>
      </c>
      <c r="W2793" s="93">
        <f t="shared" si="308"/>
        <v>3.8018298929613468</v>
      </c>
      <c r="X2793" s="93">
        <f t="shared" si="308"/>
        <v>5.2054891700644692</v>
      </c>
      <c r="Y2793" s="93">
        <f t="shared" si="307"/>
        <v>7.1273881953071312</v>
      </c>
      <c r="Z2793" s="93">
        <f t="shared" si="307"/>
        <v>9.7588643116847162</v>
      </c>
      <c r="AA2793" s="93">
        <f t="shared" si="307"/>
        <v>13.361897801017664</v>
      </c>
      <c r="AB2793" s="93">
        <f t="shared" si="307"/>
        <v>18.295193696982398</v>
      </c>
      <c r="AC2793" s="95">
        <f t="shared" si="307"/>
        <v>25.04989316597019</v>
      </c>
      <c r="AE2793" s="96"/>
    </row>
    <row r="2794" spans="3:31" ht="24.75" customHeight="1" x14ac:dyDescent="0.25">
      <c r="C2794" s="91">
        <f>ABS(E2794-Dashboard!$F$13)</f>
        <v>32.620987326222533</v>
      </c>
      <c r="D2794" s="92">
        <f t="shared" si="305"/>
        <v>0.36930622874312102</v>
      </c>
      <c r="E2794" s="93" cm="1">
        <f t="array" ref="E2794">SUM('DRE + DCF'!$S$41/TIR!S2794,'DRE + DCF'!$U$41:$AD$41/TIR!T2794:AC2794,TIR!F2794)</f>
        <v>16.889012673777462</v>
      </c>
      <c r="F2794" s="100">
        <f>'DRE + DCF'!$AE$38*'DRE + DCF'!$AE$39*(1+G2794)/(R2794-G2794)/AC2794</f>
        <v>3.543371968886404</v>
      </c>
      <c r="G2794" s="92">
        <f>R2794*(1-'DRE + DCF'!$AE$39)</f>
        <v>0.2215837372458726</v>
      </c>
      <c r="H2794" s="94">
        <f t="shared" si="301"/>
        <v>0.36930622874312102</v>
      </c>
      <c r="I2794" s="94">
        <f t="shared" si="306"/>
        <v>0.36930622874312102</v>
      </c>
      <c r="J2794" s="94">
        <f t="shared" si="306"/>
        <v>0.36930622874312102</v>
      </c>
      <c r="K2794" s="94">
        <f t="shared" si="306"/>
        <v>0.36930622874312102</v>
      </c>
      <c r="L2794" s="94">
        <f t="shared" si="306"/>
        <v>0.36930622874312102</v>
      </c>
      <c r="M2794" s="94">
        <f t="shared" si="306"/>
        <v>0.36930622874312102</v>
      </c>
      <c r="N2794" s="94">
        <f t="shared" si="306"/>
        <v>0.36930622874312102</v>
      </c>
      <c r="O2794" s="94">
        <f t="shared" si="306"/>
        <v>0.36930622874312102</v>
      </c>
      <c r="P2794" s="94">
        <f t="shared" si="306"/>
        <v>0.36930622874312102</v>
      </c>
      <c r="Q2794" s="94">
        <f t="shared" si="306"/>
        <v>0.36930622874312102</v>
      </c>
      <c r="R2794" s="94">
        <f t="shared" si="306"/>
        <v>0.36930622874312102</v>
      </c>
      <c r="S2794" s="93">
        <f>(1+H2794)^((5-Dashboard!$F$9)*3/12)</f>
        <v>1.0817456212758811</v>
      </c>
      <c r="T2794" s="93">
        <f t="shared" si="308"/>
        <v>1.4812410171286612</v>
      </c>
      <c r="U2794" s="93">
        <f t="shared" si="308"/>
        <v>2.028272551024072</v>
      </c>
      <c r="V2794" s="93">
        <f t="shared" si="308"/>
        <v>2.7773262377059615</v>
      </c>
      <c r="W2794" s="93">
        <f t="shared" si="308"/>
        <v>3.8030101165424712</v>
      </c>
      <c r="X2794" s="93">
        <f t="shared" si="308"/>
        <v>5.2074854405547084</v>
      </c>
      <c r="Y2794" s="93">
        <f t="shared" si="307"/>
        <v>7.1306422498406778</v>
      </c>
      <c r="Z2794" s="93">
        <f t="shared" si="307"/>
        <v>9.7640328476457032</v>
      </c>
      <c r="AA2794" s="93">
        <f t="shared" si="307"/>
        <v>13.369950995933694</v>
      </c>
      <c r="AB2794" s="93">
        <f t="shared" si="307"/>
        <v>18.307557176722302</v>
      </c>
      <c r="AC2794" s="95">
        <f t="shared" si="307"/>
        <v>25.068652075156674</v>
      </c>
      <c r="AE2794" s="96"/>
    </row>
    <row r="2795" spans="3:31" ht="24.75" customHeight="1" x14ac:dyDescent="0.25">
      <c r="C2795" s="91">
        <f>ABS(E2795-Dashboard!$F$13)</f>
        <v>32.628130153244001</v>
      </c>
      <c r="D2795" s="92">
        <f t="shared" si="305"/>
        <v>0.36940622874312101</v>
      </c>
      <c r="E2795" s="93" cm="1">
        <f t="array" ref="E2795">SUM('DRE + DCF'!$S$41/TIR!S2795,'DRE + DCF'!$U$41:$AD$41/TIR!T2795:AC2795,TIR!F2795)</f>
        <v>16.881869846756</v>
      </c>
      <c r="F2795" s="100">
        <f>'DRE + DCF'!$AE$38*'DRE + DCF'!$AE$39*(1+G2795)/(R2795-G2795)/AC2795</f>
        <v>3.5399360232618777</v>
      </c>
      <c r="G2795" s="92">
        <f>R2795*(1-'DRE + DCF'!$AE$39)</f>
        <v>0.22164373724587261</v>
      </c>
      <c r="H2795" s="94">
        <f t="shared" si="301"/>
        <v>0.36940622874312101</v>
      </c>
      <c r="I2795" s="94">
        <f t="shared" si="306"/>
        <v>0.36940622874312101</v>
      </c>
      <c r="J2795" s="94">
        <f t="shared" si="306"/>
        <v>0.36940622874312101</v>
      </c>
      <c r="K2795" s="94">
        <f t="shared" si="306"/>
        <v>0.36940622874312101</v>
      </c>
      <c r="L2795" s="94">
        <f t="shared" si="306"/>
        <v>0.36940622874312101</v>
      </c>
      <c r="M2795" s="94">
        <f t="shared" si="306"/>
        <v>0.36940622874312101</v>
      </c>
      <c r="N2795" s="94">
        <f t="shared" si="306"/>
        <v>0.36940622874312101</v>
      </c>
      <c r="O2795" s="94">
        <f t="shared" si="306"/>
        <v>0.36940622874312101</v>
      </c>
      <c r="P2795" s="94">
        <f t="shared" si="306"/>
        <v>0.36940622874312101</v>
      </c>
      <c r="Q2795" s="94">
        <f t="shared" si="306"/>
        <v>0.36940622874312101</v>
      </c>
      <c r="R2795" s="94">
        <f t="shared" si="306"/>
        <v>0.36940622874312101</v>
      </c>
      <c r="S2795" s="93">
        <f>(1+H2795)^((5-Dashboard!$F$9)*3/12)</f>
        <v>1.0817653706200199</v>
      </c>
      <c r="T2795" s="93">
        <f t="shared" si="308"/>
        <v>1.481376236565666</v>
      </c>
      <c r="U2795" s="93">
        <f t="shared" si="308"/>
        <v>2.0286058454650662</v>
      </c>
      <c r="V2795" s="93">
        <f t="shared" si="308"/>
        <v>2.7779854804445669</v>
      </c>
      <c r="W2795" s="93">
        <f t="shared" si="308"/>
        <v>3.8041906202787414</v>
      </c>
      <c r="X2795" s="93">
        <f t="shared" si="308"/>
        <v>5.2094823307358658</v>
      </c>
      <c r="Y2795" s="93">
        <f t="shared" si="307"/>
        <v>7.1338975522369266</v>
      </c>
      <c r="Z2795" s="93">
        <f t="shared" si="307"/>
        <v>9.7692037432485517</v>
      </c>
      <c r="AA2795" s="93">
        <f t="shared" si="307"/>
        <v>13.37800845586518</v>
      </c>
      <c r="AB2795" s="93">
        <f t="shared" si="307"/>
        <v>18.319928107639921</v>
      </c>
      <c r="AC2795" s="95">
        <f t="shared" si="307"/>
        <v>25.087423660728287</v>
      </c>
      <c r="AE2795" s="96"/>
    </row>
    <row r="2796" spans="3:31" ht="24.75" customHeight="1" x14ac:dyDescent="0.25">
      <c r="C2796" s="91">
        <f>ABS(E2796-Dashboard!$F$13)</f>
        <v>32.635267388280639</v>
      </c>
      <c r="D2796" s="92">
        <f t="shared" si="305"/>
        <v>0.369506228743121</v>
      </c>
      <c r="E2796" s="93" cm="1">
        <f t="array" ref="E2796">SUM('DRE + DCF'!$S$41/TIR!S2796,'DRE + DCF'!$U$41:$AD$41/TIR!T2796:AC2796,TIR!F2796)</f>
        <v>16.874732611719363</v>
      </c>
      <c r="F2796" s="100">
        <f>'DRE + DCF'!$AE$38*'DRE + DCF'!$AE$39*(1+G2796)/(R2796-G2796)/AC2796</f>
        <v>3.5365038533421003</v>
      </c>
      <c r="G2796" s="92">
        <f>R2796*(1-'DRE + DCF'!$AE$39)</f>
        <v>0.22170373724587258</v>
      </c>
      <c r="H2796" s="94">
        <f t="shared" si="301"/>
        <v>0.369506228743121</v>
      </c>
      <c r="I2796" s="94">
        <f t="shared" si="306"/>
        <v>0.369506228743121</v>
      </c>
      <c r="J2796" s="94">
        <f t="shared" si="306"/>
        <v>0.369506228743121</v>
      </c>
      <c r="K2796" s="94">
        <f t="shared" si="306"/>
        <v>0.369506228743121</v>
      </c>
      <c r="L2796" s="94">
        <f t="shared" si="306"/>
        <v>0.369506228743121</v>
      </c>
      <c r="M2796" s="94">
        <f t="shared" si="306"/>
        <v>0.369506228743121</v>
      </c>
      <c r="N2796" s="94">
        <f t="shared" si="306"/>
        <v>0.369506228743121</v>
      </c>
      <c r="O2796" s="94">
        <f t="shared" si="306"/>
        <v>0.369506228743121</v>
      </c>
      <c r="P2796" s="94">
        <f t="shared" si="306"/>
        <v>0.369506228743121</v>
      </c>
      <c r="Q2796" s="94">
        <f t="shared" si="306"/>
        <v>0.369506228743121</v>
      </c>
      <c r="R2796" s="94">
        <f t="shared" si="306"/>
        <v>0.369506228743121</v>
      </c>
      <c r="S2796" s="93">
        <f>(1+H2796)^((5-Dashboard!$F$9)*3/12)</f>
        <v>1.0817851188825509</v>
      </c>
      <c r="T2796" s="93">
        <f t="shared" si="308"/>
        <v>1.4815114584712712</v>
      </c>
      <c r="U2796" s="93">
        <f t="shared" si="308"/>
        <v>2.0289391703307116</v>
      </c>
      <c r="V2796" s="93">
        <f t="shared" si="308"/>
        <v>2.7786448315088097</v>
      </c>
      <c r="W2796" s="93">
        <f t="shared" si="308"/>
        <v>3.8053714042161948</v>
      </c>
      <c r="X2796" s="93">
        <f t="shared" si="308"/>
        <v>5.211479840755036</v>
      </c>
      <c r="Y2796" s="93">
        <f t="shared" si="307"/>
        <v>7.1371541028832297</v>
      </c>
      <c r="Z2796" s="93">
        <f t="shared" si="307"/>
        <v>9.7743769993981058</v>
      </c>
      <c r="AA2796" s="93">
        <f t="shared" si="307"/>
        <v>13.386070182759203</v>
      </c>
      <c r="AB2796" s="93">
        <f t="shared" si="307"/>
        <v>18.332306493681298</v>
      </c>
      <c r="AC2796" s="95">
        <f t="shared" si="307"/>
        <v>25.106207930324501</v>
      </c>
      <c r="AE2796" s="96"/>
    </row>
    <row r="2797" spans="3:31" ht="24.75" customHeight="1" x14ac:dyDescent="0.25">
      <c r="C2797" s="91">
        <f>ABS(E2797-Dashboard!$F$13)</f>
        <v>32.642399037188348</v>
      </c>
      <c r="D2797" s="92">
        <f t="shared" si="305"/>
        <v>0.36960622874312099</v>
      </c>
      <c r="E2797" s="93" cm="1">
        <f t="array" ref="E2797">SUM('DRE + DCF'!$S$41/TIR!S2797,'DRE + DCF'!$U$41:$AD$41/TIR!T2797:AC2797,TIR!F2797)</f>
        <v>16.86760096281165</v>
      </c>
      <c r="F2797" s="100">
        <f>'DRE + DCF'!$AE$38*'DRE + DCF'!$AE$39*(1+G2797)/(R2797-G2797)/AC2797</f>
        <v>3.5330754544375846</v>
      </c>
      <c r="G2797" s="92">
        <f>R2797*(1-'DRE + DCF'!$AE$39)</f>
        <v>0.22176373724587259</v>
      </c>
      <c r="H2797" s="94">
        <f t="shared" si="301"/>
        <v>0.36960622874312099</v>
      </c>
      <c r="I2797" s="94">
        <f t="shared" si="306"/>
        <v>0.36960622874312099</v>
      </c>
      <c r="J2797" s="94">
        <f t="shared" si="306"/>
        <v>0.36960622874312099</v>
      </c>
      <c r="K2797" s="94">
        <f t="shared" si="306"/>
        <v>0.36960622874312099</v>
      </c>
      <c r="L2797" s="94">
        <f t="shared" si="306"/>
        <v>0.36960622874312099</v>
      </c>
      <c r="M2797" s="94">
        <f t="shared" si="306"/>
        <v>0.36960622874312099</v>
      </c>
      <c r="N2797" s="94">
        <f t="shared" si="306"/>
        <v>0.36960622874312099</v>
      </c>
      <c r="O2797" s="94">
        <f t="shared" si="306"/>
        <v>0.36960622874312099</v>
      </c>
      <c r="P2797" s="94">
        <f t="shared" si="306"/>
        <v>0.36960622874312099</v>
      </c>
      <c r="Q2797" s="94">
        <f t="shared" si="306"/>
        <v>0.36960622874312099</v>
      </c>
      <c r="R2797" s="94">
        <f t="shared" si="306"/>
        <v>0.36960622874312099</v>
      </c>
      <c r="S2797" s="93">
        <f>(1+H2797)^((5-Dashboard!$F$9)*3/12)</f>
        <v>1.0818048660636126</v>
      </c>
      <c r="T2797" s="93">
        <f t="shared" si="308"/>
        <v>1.4816466828453416</v>
      </c>
      <c r="U2797" s="93">
        <f t="shared" si="308"/>
        <v>2.0292725256215634</v>
      </c>
      <c r="V2797" s="93">
        <f t="shared" si="308"/>
        <v>2.7793042909085779</v>
      </c>
      <c r="W2797" s="93">
        <f t="shared" si="308"/>
        <v>3.8065524684008714</v>
      </c>
      <c r="X2797" s="93">
        <f t="shared" si="308"/>
        <v>5.2134779707593353</v>
      </c>
      <c r="Y2797" s="93">
        <f t="shared" si="307"/>
        <v>7.140411902167032</v>
      </c>
      <c r="Z2797" s="93">
        <f t="shared" si="307"/>
        <v>9.7795526169994833</v>
      </c>
      <c r="AA2797" s="93">
        <f t="shared" si="307"/>
        <v>13.394136178563581</v>
      </c>
      <c r="AB2797" s="93">
        <f t="shared" si="307"/>
        <v>18.344692338794264</v>
      </c>
      <c r="AC2797" s="95">
        <f t="shared" si="307"/>
        <v>25.125004891588837</v>
      </c>
      <c r="AE2797" s="96"/>
    </row>
    <row r="2798" spans="3:31" ht="24.75" customHeight="1" x14ac:dyDescent="0.25">
      <c r="C2798" s="91">
        <f>ABS(E2798-Dashboard!$F$13)</f>
        <v>32.649525105815577</v>
      </c>
      <c r="D2798" s="92">
        <f t="shared" si="305"/>
        <v>0.36970622874312098</v>
      </c>
      <c r="E2798" s="93" cm="1">
        <f t="array" ref="E2798">SUM('DRE + DCF'!$S$41/TIR!S2798,'DRE + DCF'!$U$41:$AD$41/TIR!T2798:AC2798,TIR!F2798)</f>
        <v>16.860474894184421</v>
      </c>
      <c r="F2798" s="100">
        <f>'DRE + DCF'!$AE$38*'DRE + DCF'!$AE$39*(1+G2798)/(R2798-G2798)/AC2798</f>
        <v>3.529650821865411</v>
      </c>
      <c r="G2798" s="92">
        <f>R2798*(1-'DRE + DCF'!$AE$39)</f>
        <v>0.22182373724587259</v>
      </c>
      <c r="H2798" s="94">
        <f t="shared" si="301"/>
        <v>0.36970622874312098</v>
      </c>
      <c r="I2798" s="94">
        <f t="shared" si="306"/>
        <v>0.36970622874312098</v>
      </c>
      <c r="J2798" s="94">
        <f t="shared" si="306"/>
        <v>0.36970622874312098</v>
      </c>
      <c r="K2798" s="94">
        <f t="shared" si="306"/>
        <v>0.36970622874312098</v>
      </c>
      <c r="L2798" s="94">
        <f t="shared" si="306"/>
        <v>0.36970622874312098</v>
      </c>
      <c r="M2798" s="94">
        <f t="shared" si="306"/>
        <v>0.36970622874312098</v>
      </c>
      <c r="N2798" s="94">
        <f t="shared" si="306"/>
        <v>0.36970622874312098</v>
      </c>
      <c r="O2798" s="94">
        <f t="shared" si="306"/>
        <v>0.36970622874312098</v>
      </c>
      <c r="P2798" s="94">
        <f t="shared" si="306"/>
        <v>0.36970622874312098</v>
      </c>
      <c r="Q2798" s="94">
        <f t="shared" si="306"/>
        <v>0.36970622874312098</v>
      </c>
      <c r="R2798" s="94">
        <f t="shared" si="306"/>
        <v>0.36970622874312098</v>
      </c>
      <c r="S2798" s="93">
        <f>(1+H2798)^((5-Dashboard!$F$9)*3/12)</f>
        <v>1.081824612163343</v>
      </c>
      <c r="T2798" s="93">
        <f t="shared" si="308"/>
        <v>1.481781909687742</v>
      </c>
      <c r="U2798" s="93">
        <f t="shared" si="308"/>
        <v>2.029605911338177</v>
      </c>
      <c r="V2798" s="93">
        <f t="shared" si="308"/>
        <v>2.7799638586537596</v>
      </c>
      <c r="W2798" s="93">
        <f t="shared" si="308"/>
        <v>3.8077338128788156</v>
      </c>
      <c r="X2798" s="93">
        <f t="shared" si="308"/>
        <v>5.2154767208959072</v>
      </c>
      <c r="Y2798" s="93">
        <f t="shared" si="307"/>
        <v>7.1436709504758724</v>
      </c>
      <c r="Z2798" s="93">
        <f t="shared" si="307"/>
        <v>9.7847305969580933</v>
      </c>
      <c r="AA2798" s="93">
        <f t="shared" si="307"/>
        <v>13.402206445226897</v>
      </c>
      <c r="AB2798" s="93">
        <f t="shared" si="307"/>
        <v>18.357085646928482</v>
      </c>
      <c r="AC2798" s="95">
        <f t="shared" si="307"/>
        <v>25.143814552168887</v>
      </c>
      <c r="AE2798" s="96"/>
    </row>
    <row r="2799" spans="3:31" ht="24.75" customHeight="1" x14ac:dyDescent="0.25">
      <c r="C2799" s="91">
        <f>ABS(E2799-Dashboard!$F$13)</f>
        <v>32.656645600003301</v>
      </c>
      <c r="D2799" s="92">
        <f t="shared" si="305"/>
        <v>0.36980622874312097</v>
      </c>
      <c r="E2799" s="93" cm="1">
        <f t="array" ref="E2799">SUM('DRE + DCF'!$S$41/TIR!S2799,'DRE + DCF'!$U$41:$AD$41/TIR!T2799:AC2799,TIR!F2799)</f>
        <v>16.853354399996697</v>
      </c>
      <c r="F2799" s="100">
        <f>'DRE + DCF'!$AE$38*'DRE + DCF'!$AE$39*(1+G2799)/(R2799-G2799)/AC2799</f>
        <v>3.5262299509492263</v>
      </c>
      <c r="G2799" s="92">
        <f>R2799*(1-'DRE + DCF'!$AE$39)</f>
        <v>0.22188373724587257</v>
      </c>
      <c r="H2799" s="94">
        <f t="shared" si="301"/>
        <v>0.36980622874312097</v>
      </c>
      <c r="I2799" s="94">
        <f t="shared" si="306"/>
        <v>0.36980622874312097</v>
      </c>
      <c r="J2799" s="94">
        <f t="shared" si="306"/>
        <v>0.36980622874312097</v>
      </c>
      <c r="K2799" s="94">
        <f t="shared" si="306"/>
        <v>0.36980622874312097</v>
      </c>
      <c r="L2799" s="94">
        <f t="shared" si="306"/>
        <v>0.36980622874312097</v>
      </c>
      <c r="M2799" s="94">
        <f t="shared" si="306"/>
        <v>0.36980622874312097</v>
      </c>
      <c r="N2799" s="94">
        <f t="shared" si="306"/>
        <v>0.36980622874312097</v>
      </c>
      <c r="O2799" s="94">
        <f t="shared" si="306"/>
        <v>0.36980622874312097</v>
      </c>
      <c r="P2799" s="94">
        <f t="shared" si="306"/>
        <v>0.36980622874312097</v>
      </c>
      <c r="Q2799" s="94">
        <f t="shared" si="306"/>
        <v>0.36980622874312097</v>
      </c>
      <c r="R2799" s="94">
        <f t="shared" si="306"/>
        <v>0.36980622874312097</v>
      </c>
      <c r="S2799" s="93">
        <f>(1+H2799)^((5-Dashboard!$F$9)*3/12)</f>
        <v>1.0818443571818801</v>
      </c>
      <c r="T2799" s="93">
        <f t="shared" si="308"/>
        <v>1.4819171389983372</v>
      </c>
      <c r="U2799" s="93">
        <f t="shared" si="308"/>
        <v>2.0299393274811077</v>
      </c>
      <c r="V2799" s="93">
        <f t="shared" si="308"/>
        <v>2.7806235347542434</v>
      </c>
      <c r="W2799" s="93">
        <f t="shared" si="308"/>
        <v>3.8089154376960765</v>
      </c>
      <c r="X2799" s="93">
        <f t="shared" si="308"/>
        <v>5.2174760913119167</v>
      </c>
      <c r="Y2799" s="93">
        <f t="shared" si="307"/>
        <v>7.1469312481973759</v>
      </c>
      <c r="Z2799" s="93">
        <f t="shared" si="307"/>
        <v>9.7899109401796132</v>
      </c>
      <c r="AA2799" s="93">
        <f t="shared" si="307"/>
        <v>13.410280984698458</v>
      </c>
      <c r="AB2799" s="93">
        <f t="shared" si="307"/>
        <v>18.369486422035383</v>
      </c>
      <c r="AC2799" s="95">
        <f t="shared" si="307"/>
        <v>25.162636919716256</v>
      </c>
      <c r="AE2799" s="96"/>
    </row>
    <row r="2800" spans="3:31" ht="24.75" customHeight="1" x14ac:dyDescent="0.25">
      <c r="C2800" s="91">
        <f>ABS(E2800-Dashboard!$F$13)</f>
        <v>32.663760525585047</v>
      </c>
      <c r="D2800" s="92">
        <f t="shared" si="305"/>
        <v>0.36990622874312096</v>
      </c>
      <c r="E2800" s="93" cm="1">
        <f t="array" ref="E2800">SUM('DRE + DCF'!$S$41/TIR!S2800,'DRE + DCF'!$U$41:$AD$41/TIR!T2800:AC2800,TIR!F2800)</f>
        <v>16.846239474414947</v>
      </c>
      <c r="F2800" s="100">
        <f>'DRE + DCF'!$AE$38*'DRE + DCF'!$AE$39*(1+G2800)/(R2800-G2800)/AC2800</f>
        <v>3.52281283701923</v>
      </c>
      <c r="G2800" s="92">
        <f>R2800*(1-'DRE + DCF'!$AE$39)</f>
        <v>0.22194373724587257</v>
      </c>
      <c r="H2800" s="94">
        <f t="shared" si="301"/>
        <v>0.36990622874312096</v>
      </c>
      <c r="I2800" s="94">
        <f t="shared" si="306"/>
        <v>0.36990622874312096</v>
      </c>
      <c r="J2800" s="94">
        <f t="shared" si="306"/>
        <v>0.36990622874312096</v>
      </c>
      <c r="K2800" s="94">
        <f t="shared" si="306"/>
        <v>0.36990622874312096</v>
      </c>
      <c r="L2800" s="94">
        <f t="shared" si="306"/>
        <v>0.36990622874312096</v>
      </c>
      <c r="M2800" s="94">
        <f t="shared" si="306"/>
        <v>0.36990622874312096</v>
      </c>
      <c r="N2800" s="94">
        <f t="shared" si="306"/>
        <v>0.36990622874312096</v>
      </c>
      <c r="O2800" s="94">
        <f t="shared" si="306"/>
        <v>0.36990622874312096</v>
      </c>
      <c r="P2800" s="94">
        <f t="shared" si="306"/>
        <v>0.36990622874312096</v>
      </c>
      <c r="Q2800" s="94">
        <f t="shared" si="306"/>
        <v>0.36990622874312096</v>
      </c>
      <c r="R2800" s="94">
        <f t="shared" si="306"/>
        <v>0.36990622874312096</v>
      </c>
      <c r="S2800" s="93">
        <f>(1+H2800)^((5-Dashboard!$F$9)*3/12)</f>
        <v>1.0818641011193624</v>
      </c>
      <c r="T2800" s="93">
        <f t="shared" si="308"/>
        <v>1.4820523707769921</v>
      </c>
      <c r="U2800" s="93">
        <f t="shared" si="308"/>
        <v>2.030272774050911</v>
      </c>
      <c r="V2800" s="93">
        <f t="shared" si="308"/>
        <v>2.7812833192199182</v>
      </c>
      <c r="W2800" s="93">
        <f t="shared" si="308"/>
        <v>3.8100973428987079</v>
      </c>
      <c r="X2800" s="93">
        <f t="shared" si="308"/>
        <v>5.2194760821545545</v>
      </c>
      <c r="Y2800" s="93">
        <f t="shared" si="307"/>
        <v>7.1501927957192661</v>
      </c>
      <c r="Z2800" s="93">
        <f t="shared" si="307"/>
        <v>9.7950936475700132</v>
      </c>
      <c r="AA2800" s="93">
        <f t="shared" si="307"/>
        <v>13.418359798928337</v>
      </c>
      <c r="AB2800" s="93">
        <f t="shared" si="307"/>
        <v>18.38189466806822</v>
      </c>
      <c r="AC2800" s="95">
        <f t="shared" si="307"/>
        <v>25.181472001886618</v>
      </c>
      <c r="AE2800" s="96"/>
    </row>
    <row r="2801" spans="3:31" ht="24.75" customHeight="1" x14ac:dyDescent="0.25">
      <c r="C2801" s="91">
        <f>ABS(E2801-Dashboard!$F$13)</f>
        <v>32.670869888386932</v>
      </c>
      <c r="D2801" s="92">
        <f t="shared" si="305"/>
        <v>0.37000622874312095</v>
      </c>
      <c r="E2801" s="93" cm="1">
        <f t="array" ref="E2801">SUM('DRE + DCF'!$S$41/TIR!S2801,'DRE + DCF'!$U$41:$AD$41/TIR!T2801:AC2801,TIR!F2801)</f>
        <v>16.839130111613066</v>
      </c>
      <c r="F2801" s="100">
        <f>'DRE + DCF'!$AE$38*'DRE + DCF'!$AE$39*(1+G2801)/(R2801-G2801)/AC2801</f>
        <v>3.519399475412158</v>
      </c>
      <c r="G2801" s="92">
        <f>R2801*(1-'DRE + DCF'!$AE$39)</f>
        <v>0.22200373724587255</v>
      </c>
      <c r="H2801" s="94">
        <f t="shared" si="301"/>
        <v>0.37000622874312095</v>
      </c>
      <c r="I2801" s="94">
        <f t="shared" si="306"/>
        <v>0.37000622874312095</v>
      </c>
      <c r="J2801" s="94">
        <f t="shared" si="306"/>
        <v>0.37000622874312095</v>
      </c>
      <c r="K2801" s="94">
        <f t="shared" si="306"/>
        <v>0.37000622874312095</v>
      </c>
      <c r="L2801" s="94">
        <f t="shared" si="306"/>
        <v>0.37000622874312095</v>
      </c>
      <c r="M2801" s="94">
        <f t="shared" si="306"/>
        <v>0.37000622874312095</v>
      </c>
      <c r="N2801" s="94">
        <f t="shared" si="306"/>
        <v>0.37000622874312095</v>
      </c>
      <c r="O2801" s="94">
        <f t="shared" si="306"/>
        <v>0.37000622874312095</v>
      </c>
      <c r="P2801" s="94">
        <f t="shared" si="306"/>
        <v>0.37000622874312095</v>
      </c>
      <c r="Q2801" s="94">
        <f t="shared" si="306"/>
        <v>0.37000622874312095</v>
      </c>
      <c r="R2801" s="94">
        <f t="shared" si="306"/>
        <v>0.37000622874312095</v>
      </c>
      <c r="S2801" s="93">
        <f>(1+H2801)^((5-Dashboard!$F$9)*3/12)</f>
        <v>1.081883843975928</v>
      </c>
      <c r="T2801" s="93">
        <f t="shared" si="308"/>
        <v>1.4821876050235721</v>
      </c>
      <c r="U2801" s="93">
        <f t="shared" si="308"/>
        <v>2.0306062510481424</v>
      </c>
      <c r="V2801" s="93">
        <f t="shared" si="308"/>
        <v>2.7819432120606726</v>
      </c>
      <c r="W2801" s="93">
        <f t="shared" si="308"/>
        <v>3.8112795285327663</v>
      </c>
      <c r="X2801" s="93">
        <f t="shared" si="308"/>
        <v>5.2214766935710353</v>
      </c>
      <c r="Y2801" s="93">
        <f t="shared" si="307"/>
        <v>7.1534555934293547</v>
      </c>
      <c r="Z2801" s="93">
        <f t="shared" si="307"/>
        <v>9.8002787200355339</v>
      </c>
      <c r="AA2801" s="93">
        <f t="shared" si="307"/>
        <v>13.426442889867342</v>
      </c>
      <c r="AB2801" s="93">
        <f t="shared" si="307"/>
        <v>18.394310388982049</v>
      </c>
      <c r="AC2801" s="95">
        <f t="shared" si="307"/>
        <v>25.200319806339706</v>
      </c>
      <c r="AE2801" s="96"/>
    </row>
    <row r="2802" spans="3:31" ht="24.75" customHeight="1" x14ac:dyDescent="0.25">
      <c r="C2802" s="91">
        <f>ABS(E2802-Dashboard!$F$13)</f>
        <v>32.677973694227617</v>
      </c>
      <c r="D2802" s="92">
        <f t="shared" si="305"/>
        <v>0.37010622874312094</v>
      </c>
      <c r="E2802" s="93" cm="1">
        <f t="array" ref="E2802">SUM('DRE + DCF'!$S$41/TIR!S2802,'DRE + DCF'!$U$41:$AD$41/TIR!T2802:AC2802,TIR!F2802)</f>
        <v>16.832026305772384</v>
      </c>
      <c r="F2802" s="100">
        <f>'DRE + DCF'!$AE$38*'DRE + DCF'!$AE$39*(1+G2802)/(R2802-G2802)/AC2802</f>
        <v>3.5159898614712839</v>
      </c>
      <c r="G2802" s="92">
        <f>R2802*(1-'DRE + DCF'!$AE$39)</f>
        <v>0.22206373724587256</v>
      </c>
      <c r="H2802" s="94">
        <f t="shared" si="301"/>
        <v>0.37010622874312094</v>
      </c>
      <c r="I2802" s="94">
        <f t="shared" si="306"/>
        <v>0.37010622874312094</v>
      </c>
      <c r="J2802" s="94">
        <f t="shared" si="306"/>
        <v>0.37010622874312094</v>
      </c>
      <c r="K2802" s="94">
        <f t="shared" si="306"/>
        <v>0.37010622874312094</v>
      </c>
      <c r="L2802" s="94">
        <f t="shared" si="306"/>
        <v>0.37010622874312094</v>
      </c>
      <c r="M2802" s="94">
        <f t="shared" si="306"/>
        <v>0.37010622874312094</v>
      </c>
      <c r="N2802" s="94">
        <f t="shared" si="306"/>
        <v>0.37010622874312094</v>
      </c>
      <c r="O2802" s="94">
        <f t="shared" si="306"/>
        <v>0.37010622874312094</v>
      </c>
      <c r="P2802" s="94">
        <f t="shared" si="306"/>
        <v>0.37010622874312094</v>
      </c>
      <c r="Q2802" s="94">
        <f t="shared" si="306"/>
        <v>0.37010622874312094</v>
      </c>
      <c r="R2802" s="94">
        <f t="shared" si="306"/>
        <v>0.37010622874312094</v>
      </c>
      <c r="S2802" s="93">
        <f>(1+H2802)^((5-Dashboard!$F$9)*3/12)</f>
        <v>1.0819035857517145</v>
      </c>
      <c r="T2802" s="93">
        <f t="shared" si="308"/>
        <v>1.4823228417379413</v>
      </c>
      <c r="U2802" s="93">
        <f t="shared" si="308"/>
        <v>2.0309397584733566</v>
      </c>
      <c r="V2802" s="93">
        <f t="shared" si="308"/>
        <v>2.7826032132863956</v>
      </c>
      <c r="W2802" s="93">
        <f t="shared" si="308"/>
        <v>3.8124619946443135</v>
      </c>
      <c r="X2802" s="93">
        <f t="shared" si="308"/>
        <v>5.2234779257085968</v>
      </c>
      <c r="Y2802" s="93">
        <f t="shared" si="307"/>
        <v>7.1567196417155454</v>
      </c>
      <c r="Z2802" s="93">
        <f t="shared" si="307"/>
        <v>9.8054661584827052</v>
      </c>
      <c r="AA2802" s="93">
        <f t="shared" si="307"/>
        <v>13.434530259467037</v>
      </c>
      <c r="AB2802" s="93">
        <f t="shared" si="307"/>
        <v>18.406733588733722</v>
      </c>
      <c r="AC2802" s="95">
        <f t="shared" si="307"/>
        <v>25.219180340739292</v>
      </c>
      <c r="AE2802" s="96"/>
    </row>
    <row r="2803" spans="3:31" ht="24.75" customHeight="1" x14ac:dyDescent="0.25">
      <c r="C2803" s="91">
        <f>ABS(E2803-Dashboard!$F$13)</f>
        <v>32.685071948918377</v>
      </c>
      <c r="D2803" s="92">
        <f t="shared" si="305"/>
        <v>0.37020622874312092</v>
      </c>
      <c r="E2803" s="93" cm="1">
        <f t="array" ref="E2803">SUM('DRE + DCF'!$S$41/TIR!S2803,'DRE + DCF'!$U$41:$AD$41/TIR!T2803:AC2803,TIR!F2803)</f>
        <v>16.824928051081624</v>
      </c>
      <c r="F2803" s="100">
        <f>'DRE + DCF'!$AE$38*'DRE + DCF'!$AE$39*(1+G2803)/(R2803-G2803)/AC2803</f>
        <v>3.5125839905463971</v>
      </c>
      <c r="G2803" s="92">
        <f>R2803*(1-'DRE + DCF'!$AE$39)</f>
        <v>0.22212373724587256</v>
      </c>
      <c r="H2803" s="94">
        <f t="shared" ref="H2803:H2866" si="309">$D2803</f>
        <v>0.37020622874312092</v>
      </c>
      <c r="I2803" s="94">
        <f t="shared" si="306"/>
        <v>0.37020622874312092</v>
      </c>
      <c r="J2803" s="94">
        <f t="shared" si="306"/>
        <v>0.37020622874312092</v>
      </c>
      <c r="K2803" s="94">
        <f t="shared" si="306"/>
        <v>0.37020622874312092</v>
      </c>
      <c r="L2803" s="94">
        <f t="shared" si="306"/>
        <v>0.37020622874312092</v>
      </c>
      <c r="M2803" s="94">
        <f t="shared" si="306"/>
        <v>0.37020622874312092</v>
      </c>
      <c r="N2803" s="94">
        <f t="shared" si="306"/>
        <v>0.37020622874312092</v>
      </c>
      <c r="O2803" s="94">
        <f t="shared" si="306"/>
        <v>0.37020622874312092</v>
      </c>
      <c r="P2803" s="94">
        <f t="shared" si="306"/>
        <v>0.37020622874312092</v>
      </c>
      <c r="Q2803" s="94">
        <f t="shared" si="306"/>
        <v>0.37020622874312092</v>
      </c>
      <c r="R2803" s="94">
        <f t="shared" si="306"/>
        <v>0.37020622874312092</v>
      </c>
      <c r="S2803" s="93">
        <f>(1+H2803)^((5-Dashboard!$F$9)*3/12)</f>
        <v>1.0819233264468602</v>
      </c>
      <c r="T2803" s="93">
        <f t="shared" si="308"/>
        <v>1.4824580809199648</v>
      </c>
      <c r="U2803" s="93">
        <f t="shared" si="308"/>
        <v>2.0312732963271092</v>
      </c>
      <c r="V2803" s="93">
        <f t="shared" si="308"/>
        <v>2.7832633229069761</v>
      </c>
      <c r="W2803" s="93">
        <f t="shared" si="308"/>
        <v>3.8136447412794148</v>
      </c>
      <c r="X2803" s="93">
        <f t="shared" si="308"/>
        <v>5.2254797787145018</v>
      </c>
      <c r="Y2803" s="93">
        <f t="shared" si="307"/>
        <v>7.1599849409658356</v>
      </c>
      <c r="Z2803" s="93">
        <f t="shared" si="307"/>
        <v>9.8106559638183342</v>
      </c>
      <c r="AA2803" s="93">
        <f t="shared" si="307"/>
        <v>13.442621909679728</v>
      </c>
      <c r="AB2803" s="93">
        <f t="shared" si="307"/>
        <v>18.419164271281911</v>
      </c>
      <c r="AC2803" s="95">
        <f t="shared" si="307"/>
        <v>25.238053612753223</v>
      </c>
      <c r="AE2803" s="96"/>
    </row>
    <row r="2804" spans="3:31" ht="24.75" customHeight="1" x14ac:dyDescent="0.25">
      <c r="C2804" s="91">
        <f>ABS(E2804-Dashboard!$F$13)</f>
        <v>32.692164658263067</v>
      </c>
      <c r="D2804" s="92">
        <f t="shared" si="305"/>
        <v>0.37030622874312091</v>
      </c>
      <c r="E2804" s="93" cm="1">
        <f t="array" ref="E2804">SUM('DRE + DCF'!$S$41/TIR!S2804,'DRE + DCF'!$U$41:$AD$41/TIR!T2804:AC2804,TIR!F2804)</f>
        <v>16.817835341736931</v>
      </c>
      <c r="F2804" s="100">
        <f>'DRE + DCF'!$AE$38*'DRE + DCF'!$AE$39*(1+G2804)/(R2804-G2804)/AC2804</f>
        <v>3.5091818579937972</v>
      </c>
      <c r="G2804" s="92">
        <f>R2804*(1-'DRE + DCF'!$AE$39)</f>
        <v>0.22218373724587254</v>
      </c>
      <c r="H2804" s="94">
        <f t="shared" si="309"/>
        <v>0.37030622874312091</v>
      </c>
      <c r="I2804" s="94">
        <f t="shared" si="306"/>
        <v>0.37030622874312091</v>
      </c>
      <c r="J2804" s="94">
        <f t="shared" si="306"/>
        <v>0.37030622874312091</v>
      </c>
      <c r="K2804" s="94">
        <f t="shared" si="306"/>
        <v>0.37030622874312091</v>
      </c>
      <c r="L2804" s="94">
        <f t="shared" si="306"/>
        <v>0.37030622874312091</v>
      </c>
      <c r="M2804" s="94">
        <f t="shared" si="306"/>
        <v>0.37030622874312091</v>
      </c>
      <c r="N2804" s="94">
        <f t="shared" si="306"/>
        <v>0.37030622874312091</v>
      </c>
      <c r="O2804" s="94">
        <f t="shared" si="306"/>
        <v>0.37030622874312091</v>
      </c>
      <c r="P2804" s="94">
        <f t="shared" si="306"/>
        <v>0.37030622874312091</v>
      </c>
      <c r="Q2804" s="94">
        <f t="shared" ref="I2804:R2830" si="310">$D2804</f>
        <v>0.37030622874312091</v>
      </c>
      <c r="R2804" s="94">
        <f t="shared" si="310"/>
        <v>0.37030622874312091</v>
      </c>
      <c r="S2804" s="93">
        <f>(1+H2804)^((5-Dashboard!$F$9)*3/12)</f>
        <v>1.0819430660615033</v>
      </c>
      <c r="T2804" s="93">
        <f t="shared" si="308"/>
        <v>1.4825933225695078</v>
      </c>
      <c r="U2804" s="93">
        <f t="shared" si="308"/>
        <v>2.0316068646099557</v>
      </c>
      <c r="V2804" s="93">
        <f t="shared" si="308"/>
        <v>2.7839235409323044</v>
      </c>
      <c r="W2804" s="93">
        <f t="shared" si="308"/>
        <v>3.8148277684841414</v>
      </c>
      <c r="X2804" s="93">
        <f t="shared" si="308"/>
        <v>5.2274822527360394</v>
      </c>
      <c r="Y2804" s="93">
        <f t="shared" si="307"/>
        <v>7.1632514915683165</v>
      </c>
      <c r="Z2804" s="93">
        <f t="shared" si="307"/>
        <v>9.8158481369495156</v>
      </c>
      <c r="AA2804" s="93">
        <f t="shared" si="307"/>
        <v>13.450717842458481</v>
      </c>
      <c r="AB2804" s="93">
        <f t="shared" si="307"/>
        <v>18.431602440587088</v>
      </c>
      <c r="AC2804" s="95">
        <f t="shared" si="307"/>
        <v>25.256939630053395</v>
      </c>
      <c r="AE2804" s="96"/>
    </row>
    <row r="2805" spans="3:31" ht="24.75" customHeight="1" x14ac:dyDescent="0.25">
      <c r="C2805" s="91">
        <f>ABS(E2805-Dashboard!$F$13)</f>
        <v>32.699251828058181</v>
      </c>
      <c r="D2805" s="92">
        <f t="shared" si="305"/>
        <v>0.3704062287431209</v>
      </c>
      <c r="E2805" s="93" cm="1">
        <f t="array" ref="E2805">SUM('DRE + DCF'!$S$41/TIR!S2805,'DRE + DCF'!$U$41:$AD$41/TIR!T2805:AC2805,TIR!F2805)</f>
        <v>16.810748171941817</v>
      </c>
      <c r="F2805" s="100">
        <f>'DRE + DCF'!$AE$38*'DRE + DCF'!$AE$39*(1+G2805)/(R2805-G2805)/AC2805</f>
        <v>3.5057834591762886</v>
      </c>
      <c r="G2805" s="92">
        <f>R2805*(1-'DRE + DCF'!$AE$39)</f>
        <v>0.22224373724587254</v>
      </c>
      <c r="H2805" s="94">
        <f t="shared" si="309"/>
        <v>0.3704062287431209</v>
      </c>
      <c r="I2805" s="94">
        <f t="shared" si="310"/>
        <v>0.3704062287431209</v>
      </c>
      <c r="J2805" s="94">
        <f t="shared" si="310"/>
        <v>0.3704062287431209</v>
      </c>
      <c r="K2805" s="94">
        <f t="shared" si="310"/>
        <v>0.3704062287431209</v>
      </c>
      <c r="L2805" s="94">
        <f t="shared" si="310"/>
        <v>0.3704062287431209</v>
      </c>
      <c r="M2805" s="94">
        <f t="shared" si="310"/>
        <v>0.3704062287431209</v>
      </c>
      <c r="N2805" s="94">
        <f t="shared" si="310"/>
        <v>0.3704062287431209</v>
      </c>
      <c r="O2805" s="94">
        <f t="shared" si="310"/>
        <v>0.3704062287431209</v>
      </c>
      <c r="P2805" s="94">
        <f t="shared" si="310"/>
        <v>0.3704062287431209</v>
      </c>
      <c r="Q2805" s="94">
        <f t="shared" si="310"/>
        <v>0.3704062287431209</v>
      </c>
      <c r="R2805" s="94">
        <f t="shared" si="310"/>
        <v>0.3704062287431209</v>
      </c>
      <c r="S2805" s="93">
        <f>(1+H2805)^((5-Dashboard!$F$9)*3/12)</f>
        <v>1.0819628045957816</v>
      </c>
      <c r="T2805" s="93">
        <f t="shared" si="308"/>
        <v>1.4827285666864354</v>
      </c>
      <c r="U2805" s="93">
        <f t="shared" si="308"/>
        <v>2.0319404633224512</v>
      </c>
      <c r="V2805" s="93">
        <f t="shared" si="308"/>
        <v>2.78458386737227</v>
      </c>
      <c r="W2805" s="93">
        <f t="shared" si="308"/>
        <v>3.8160110763045672</v>
      </c>
      <c r="X2805" s="93">
        <f t="shared" si="308"/>
        <v>5.2294853479205194</v>
      </c>
      <c r="Y2805" s="93">
        <f t="shared" si="307"/>
        <v>7.1665192939111666</v>
      </c>
      <c r="Z2805" s="93">
        <f t="shared" si="307"/>
        <v>9.8210426787836163</v>
      </c>
      <c r="AA2805" s="93">
        <f t="shared" si="307"/>
        <v>13.458818059757093</v>
      </c>
      <c r="AB2805" s="93">
        <f t="shared" si="307"/>
        <v>18.444048100611525</v>
      </c>
      <c r="AC2805" s="95">
        <f t="shared" si="307"/>
        <v>25.275838400315763</v>
      </c>
      <c r="AE2805" s="96"/>
    </row>
    <row r="2806" spans="3:31" ht="24.75" customHeight="1" x14ac:dyDescent="0.25">
      <c r="C2806" s="91">
        <f>ABS(E2806-Dashboard!$F$13)</f>
        <v>32.706333464092793</v>
      </c>
      <c r="D2806" s="92">
        <f t="shared" si="305"/>
        <v>0.37050622874312089</v>
      </c>
      <c r="E2806" s="93" cm="1">
        <f t="array" ref="E2806">SUM('DRE + DCF'!$S$41/TIR!S2806,'DRE + DCF'!$U$41:$AD$41/TIR!T2806:AC2806,TIR!F2806)</f>
        <v>16.803666535907205</v>
      </c>
      <c r="F2806" s="100">
        <f>'DRE + DCF'!$AE$38*'DRE + DCF'!$AE$39*(1+G2806)/(R2806-G2806)/AC2806</f>
        <v>3.5023887894631645</v>
      </c>
      <c r="G2806" s="92">
        <f>R2806*(1-'DRE + DCF'!$AE$39)</f>
        <v>0.22230373724587252</v>
      </c>
      <c r="H2806" s="94">
        <f t="shared" si="309"/>
        <v>0.37050622874312089</v>
      </c>
      <c r="I2806" s="94">
        <f t="shared" si="310"/>
        <v>0.37050622874312089</v>
      </c>
      <c r="J2806" s="94">
        <f t="shared" si="310"/>
        <v>0.37050622874312089</v>
      </c>
      <c r="K2806" s="94">
        <f t="shared" si="310"/>
        <v>0.37050622874312089</v>
      </c>
      <c r="L2806" s="94">
        <f t="shared" si="310"/>
        <v>0.37050622874312089</v>
      </c>
      <c r="M2806" s="94">
        <f t="shared" si="310"/>
        <v>0.37050622874312089</v>
      </c>
      <c r="N2806" s="94">
        <f t="shared" si="310"/>
        <v>0.37050622874312089</v>
      </c>
      <c r="O2806" s="94">
        <f t="shared" si="310"/>
        <v>0.37050622874312089</v>
      </c>
      <c r="P2806" s="94">
        <f t="shared" si="310"/>
        <v>0.37050622874312089</v>
      </c>
      <c r="Q2806" s="94">
        <f t="shared" si="310"/>
        <v>0.37050622874312089</v>
      </c>
      <c r="R2806" s="94">
        <f t="shared" si="310"/>
        <v>0.37050622874312089</v>
      </c>
      <c r="S2806" s="93">
        <f>(1+H2806)^((5-Dashboard!$F$9)*3/12)</f>
        <v>1.081982542049833</v>
      </c>
      <c r="T2806" s="93">
        <f t="shared" si="308"/>
        <v>1.4828638132706118</v>
      </c>
      <c r="U2806" s="93">
        <f t="shared" si="308"/>
        <v>2.0322740924651495</v>
      </c>
      <c r="V2806" s="93">
        <f t="shared" si="308"/>
        <v>2.7852443022367606</v>
      </c>
      <c r="W2806" s="93">
        <f t="shared" si="308"/>
        <v>3.8171946647867681</v>
      </c>
      <c r="X2806" s="93">
        <f t="shared" si="308"/>
        <v>5.2314890644152747</v>
      </c>
      <c r="Y2806" s="93">
        <f t="shared" si="307"/>
        <v>7.1697883483826557</v>
      </c>
      <c r="Z2806" s="93">
        <f t="shared" si="307"/>
        <v>9.8262395902282833</v>
      </c>
      <c r="AA2806" s="93">
        <f t="shared" si="307"/>
        <v>13.466922563530114</v>
      </c>
      <c r="AB2806" s="93">
        <f t="shared" si="307"/>
        <v>18.456501255319299</v>
      </c>
      <c r="AC2806" s="95">
        <f t="shared" si="307"/>
        <v>25.294749931220331</v>
      </c>
      <c r="AE2806" s="96"/>
    </row>
    <row r="2807" spans="3:31" ht="24.75" customHeight="1" x14ac:dyDescent="0.25">
      <c r="C2807" s="91">
        <f>ABS(E2807-Dashboard!$F$13)</f>
        <v>32.713409572148656</v>
      </c>
      <c r="D2807" s="92">
        <f t="shared" si="305"/>
        <v>0.37060622874312088</v>
      </c>
      <c r="E2807" s="93" cm="1">
        <f t="array" ref="E2807">SUM('DRE + DCF'!$S$41/TIR!S2807,'DRE + DCF'!$U$41:$AD$41/TIR!T2807:AC2807,TIR!F2807)</f>
        <v>16.796590427851342</v>
      </c>
      <c r="F2807" s="100">
        <f>'DRE + DCF'!$AE$38*'DRE + DCF'!$AE$39*(1+G2807)/(R2807-G2807)/AC2807</f>
        <v>3.4989978442301939</v>
      </c>
      <c r="G2807" s="92">
        <f>R2807*(1-'DRE + DCF'!$AE$39)</f>
        <v>0.22236373724587252</v>
      </c>
      <c r="H2807" s="94">
        <f t="shared" si="309"/>
        <v>0.37060622874312088</v>
      </c>
      <c r="I2807" s="94">
        <f t="shared" si="310"/>
        <v>0.37060622874312088</v>
      </c>
      <c r="J2807" s="94">
        <f t="shared" si="310"/>
        <v>0.37060622874312088</v>
      </c>
      <c r="K2807" s="94">
        <f t="shared" si="310"/>
        <v>0.37060622874312088</v>
      </c>
      <c r="L2807" s="94">
        <f t="shared" si="310"/>
        <v>0.37060622874312088</v>
      </c>
      <c r="M2807" s="94">
        <f t="shared" si="310"/>
        <v>0.37060622874312088</v>
      </c>
      <c r="N2807" s="94">
        <f t="shared" si="310"/>
        <v>0.37060622874312088</v>
      </c>
      <c r="O2807" s="94">
        <f t="shared" si="310"/>
        <v>0.37060622874312088</v>
      </c>
      <c r="P2807" s="94">
        <f t="shared" si="310"/>
        <v>0.37060622874312088</v>
      </c>
      <c r="Q2807" s="94">
        <f t="shared" si="310"/>
        <v>0.37060622874312088</v>
      </c>
      <c r="R2807" s="94">
        <f t="shared" si="310"/>
        <v>0.37060622874312088</v>
      </c>
      <c r="S2807" s="93">
        <f>(1+H2807)^((5-Dashboard!$F$9)*3/12)</f>
        <v>1.0820022784237955</v>
      </c>
      <c r="T2807" s="93">
        <f t="shared" si="308"/>
        <v>1.4829990623219027</v>
      </c>
      <c r="U2807" s="93">
        <f t="shared" si="308"/>
        <v>2.0326077520386074</v>
      </c>
      <c r="V2807" s="93">
        <f t="shared" si="308"/>
        <v>2.7859048455356685</v>
      </c>
      <c r="W2807" s="93">
        <f t="shared" si="308"/>
        <v>3.8183785339768295</v>
      </c>
      <c r="X2807" s="93">
        <f t="shared" si="308"/>
        <v>5.2334934023676691</v>
      </c>
      <c r="Y2807" s="93">
        <f t="shared" si="307"/>
        <v>7.1730586553711557</v>
      </c>
      <c r="Z2807" s="93">
        <f t="shared" si="307"/>
        <v>9.8314388721914607</v>
      </c>
      <c r="AA2807" s="93">
        <f t="shared" si="307"/>
        <v>13.47503135573286</v>
      </c>
      <c r="AB2807" s="93">
        <f t="shared" si="307"/>
        <v>18.468961908676317</v>
      </c>
      <c r="AC2807" s="95">
        <f t="shared" si="307"/>
        <v>25.313674230451198</v>
      </c>
      <c r="AE2807" s="96"/>
    </row>
    <row r="2808" spans="3:31" ht="24.75" customHeight="1" x14ac:dyDescent="0.25">
      <c r="C2808" s="91">
        <f>ABS(E2808-Dashboard!$F$13)</f>
        <v>32.720480158000129</v>
      </c>
      <c r="D2808" s="92">
        <f t="shared" si="305"/>
        <v>0.37070622874312087</v>
      </c>
      <c r="E2808" s="93" cm="1">
        <f t="array" ref="E2808">SUM('DRE + DCF'!$S$41/TIR!S2808,'DRE + DCF'!$U$41:$AD$41/TIR!T2808:AC2808,TIR!F2808)</f>
        <v>16.789519841999866</v>
      </c>
      <c r="F2808" s="100">
        <f>'DRE + DCF'!$AE$38*'DRE + DCF'!$AE$39*(1+G2808)/(R2808-G2808)/AC2808</f>
        <v>3.4956106188596192</v>
      </c>
      <c r="G2808" s="92">
        <f>R2808*(1-'DRE + DCF'!$AE$39)</f>
        <v>0.22242373724587253</v>
      </c>
      <c r="H2808" s="94">
        <f t="shared" si="309"/>
        <v>0.37070622874312087</v>
      </c>
      <c r="I2808" s="94">
        <f t="shared" si="310"/>
        <v>0.37070622874312087</v>
      </c>
      <c r="J2808" s="94">
        <f t="shared" si="310"/>
        <v>0.37070622874312087</v>
      </c>
      <c r="K2808" s="94">
        <f t="shared" si="310"/>
        <v>0.37070622874312087</v>
      </c>
      <c r="L2808" s="94">
        <f t="shared" si="310"/>
        <v>0.37070622874312087</v>
      </c>
      <c r="M2808" s="94">
        <f t="shared" si="310"/>
        <v>0.37070622874312087</v>
      </c>
      <c r="N2808" s="94">
        <f t="shared" si="310"/>
        <v>0.37070622874312087</v>
      </c>
      <c r="O2808" s="94">
        <f t="shared" si="310"/>
        <v>0.37070622874312087</v>
      </c>
      <c r="P2808" s="94">
        <f t="shared" si="310"/>
        <v>0.37070622874312087</v>
      </c>
      <c r="Q2808" s="94">
        <f t="shared" si="310"/>
        <v>0.37070622874312087</v>
      </c>
      <c r="R2808" s="94">
        <f t="shared" si="310"/>
        <v>0.37070622874312087</v>
      </c>
      <c r="S2808" s="93">
        <f>(1+H2808)^((5-Dashboard!$F$9)*3/12)</f>
        <v>1.0820220137178072</v>
      </c>
      <c r="T2808" s="93">
        <f t="shared" si="308"/>
        <v>1.4831343138401729</v>
      </c>
      <c r="U2808" s="93">
        <f t="shared" si="308"/>
        <v>2.0329414420433798</v>
      </c>
      <c r="V2808" s="93">
        <f t="shared" si="308"/>
        <v>2.7865654972788829</v>
      </c>
      <c r="W2808" s="93">
        <f t="shared" si="308"/>
        <v>3.8195626839208368</v>
      </c>
      <c r="X2808" s="93">
        <f t="shared" si="308"/>
        <v>5.2354983619250834</v>
      </c>
      <c r="Y2808" s="93">
        <f t="shared" si="307"/>
        <v>7.1763302152651178</v>
      </c>
      <c r="Z2808" s="93">
        <f t="shared" si="307"/>
        <v>9.8366405255813589</v>
      </c>
      <c r="AA2808" s="93">
        <f t="shared" si="307"/>
        <v>13.483144438321375</v>
      </c>
      <c r="AB2808" s="93">
        <f t="shared" si="307"/>
        <v>18.481430064650276</v>
      </c>
      <c r="AC2808" s="95">
        <f t="shared" si="307"/>
        <v>25.332611305696513</v>
      </c>
      <c r="AE2808" s="96"/>
    </row>
    <row r="2809" spans="3:31" ht="24.75" customHeight="1" x14ac:dyDescent="0.25">
      <c r="C2809" s="91">
        <f>ABS(E2809-Dashboard!$F$13)</f>
        <v>32.72754522741424</v>
      </c>
      <c r="D2809" s="92">
        <f t="shared" si="305"/>
        <v>0.37080622874312086</v>
      </c>
      <c r="E2809" s="93" cm="1">
        <f t="array" ref="E2809">SUM('DRE + DCF'!$S$41/TIR!S2809,'DRE + DCF'!$U$41:$AD$41/TIR!T2809:AC2809,TIR!F2809)</f>
        <v>16.782454772585758</v>
      </c>
      <c r="F2809" s="100">
        <f>'DRE + DCF'!$AE$38*'DRE + DCF'!$AE$39*(1+G2809)/(R2809-G2809)/AC2809</f>
        <v>3.4922271087401415</v>
      </c>
      <c r="G2809" s="92">
        <f>R2809*(1-'DRE + DCF'!$AE$39)</f>
        <v>0.2224837372458725</v>
      </c>
      <c r="H2809" s="94">
        <f t="shared" si="309"/>
        <v>0.37080622874312086</v>
      </c>
      <c r="I2809" s="94">
        <f t="shared" si="310"/>
        <v>0.37080622874312086</v>
      </c>
      <c r="J2809" s="94">
        <f t="shared" si="310"/>
        <v>0.37080622874312086</v>
      </c>
      <c r="K2809" s="94">
        <f t="shared" si="310"/>
        <v>0.37080622874312086</v>
      </c>
      <c r="L2809" s="94">
        <f t="shared" si="310"/>
        <v>0.37080622874312086</v>
      </c>
      <c r="M2809" s="94">
        <f t="shared" si="310"/>
        <v>0.37080622874312086</v>
      </c>
      <c r="N2809" s="94">
        <f t="shared" si="310"/>
        <v>0.37080622874312086</v>
      </c>
      <c r="O2809" s="94">
        <f t="shared" si="310"/>
        <v>0.37080622874312086</v>
      </c>
      <c r="P2809" s="94">
        <f t="shared" si="310"/>
        <v>0.37080622874312086</v>
      </c>
      <c r="Q2809" s="94">
        <f t="shared" si="310"/>
        <v>0.37080622874312086</v>
      </c>
      <c r="R2809" s="94">
        <f t="shared" si="310"/>
        <v>0.37080622874312086</v>
      </c>
      <c r="S2809" s="93">
        <f>(1+H2809)^((5-Dashboard!$F$9)*3/12)</f>
        <v>1.0820417479320055</v>
      </c>
      <c r="T2809" s="93">
        <f t="shared" si="308"/>
        <v>1.483269567825287</v>
      </c>
      <c r="U2809" s="93">
        <f t="shared" si="308"/>
        <v>2.0332751624800203</v>
      </c>
      <c r="V2809" s="93">
        <f t="shared" si="308"/>
        <v>2.7872262574762927</v>
      </c>
      <c r="W2809" s="93">
        <f t="shared" si="308"/>
        <v>3.8207471146648797</v>
      </c>
      <c r="X2809" s="93">
        <f t="shared" si="308"/>
        <v>5.2375039432349242</v>
      </c>
      <c r="Y2809" s="93">
        <f t="shared" si="307"/>
        <v>7.1796030284530907</v>
      </c>
      <c r="Z2809" s="93">
        <f t="shared" si="307"/>
        <v>9.8418445513064707</v>
      </c>
      <c r="AA2809" s="93">
        <f t="shared" si="307"/>
        <v>13.491261813252455</v>
      </c>
      <c r="AB2809" s="93">
        <f t="shared" si="307"/>
        <v>18.493905727210677</v>
      </c>
      <c r="AC2809" s="95">
        <f t="shared" si="307"/>
        <v>25.351561164648473</v>
      </c>
      <c r="AE2809" s="96"/>
    </row>
    <row r="2810" spans="3:31" ht="24.75" customHeight="1" x14ac:dyDescent="0.25">
      <c r="C2810" s="91">
        <f>ABS(E2810-Dashboard!$F$13)</f>
        <v>32.734604786150683</v>
      </c>
      <c r="D2810" s="92">
        <f t="shared" si="305"/>
        <v>0.37090622874312085</v>
      </c>
      <c r="E2810" s="93" cm="1">
        <f t="array" ref="E2810">SUM('DRE + DCF'!$S$41/TIR!S2810,'DRE + DCF'!$U$41:$AD$41/TIR!T2810:AC2810,TIR!F2810)</f>
        <v>16.775395213849311</v>
      </c>
      <c r="F2810" s="100">
        <f>'DRE + DCF'!$AE$38*'DRE + DCF'!$AE$39*(1+G2810)/(R2810-G2810)/AC2810</f>
        <v>3.4888473092669092</v>
      </c>
      <c r="G2810" s="92">
        <f>R2810*(1-'DRE + DCF'!$AE$39)</f>
        <v>0.22254373724587251</v>
      </c>
      <c r="H2810" s="94">
        <f t="shared" si="309"/>
        <v>0.37090622874312085</v>
      </c>
      <c r="I2810" s="94">
        <f t="shared" si="310"/>
        <v>0.37090622874312085</v>
      </c>
      <c r="J2810" s="94">
        <f t="shared" si="310"/>
        <v>0.37090622874312085</v>
      </c>
      <c r="K2810" s="94">
        <f t="shared" si="310"/>
        <v>0.37090622874312085</v>
      </c>
      <c r="L2810" s="94">
        <f t="shared" si="310"/>
        <v>0.37090622874312085</v>
      </c>
      <c r="M2810" s="94">
        <f t="shared" si="310"/>
        <v>0.37090622874312085</v>
      </c>
      <c r="N2810" s="94">
        <f t="shared" si="310"/>
        <v>0.37090622874312085</v>
      </c>
      <c r="O2810" s="94">
        <f t="shared" si="310"/>
        <v>0.37090622874312085</v>
      </c>
      <c r="P2810" s="94">
        <f t="shared" si="310"/>
        <v>0.37090622874312085</v>
      </c>
      <c r="Q2810" s="94">
        <f t="shared" si="310"/>
        <v>0.37090622874312085</v>
      </c>
      <c r="R2810" s="94">
        <f t="shared" si="310"/>
        <v>0.37090622874312085</v>
      </c>
      <c r="S2810" s="93">
        <f>(1+H2810)^((5-Dashboard!$F$9)*3/12)</f>
        <v>1.0820614810665288</v>
      </c>
      <c r="T2810" s="93">
        <f t="shared" si="308"/>
        <v>1.4834048242771107</v>
      </c>
      <c r="U2810" s="93">
        <f t="shared" si="308"/>
        <v>2.0336089133490858</v>
      </c>
      <c r="V2810" s="93">
        <f t="shared" si="308"/>
        <v>2.7878871261377913</v>
      </c>
      <c r="W2810" s="93">
        <f t="shared" si="308"/>
        <v>3.8219318262550566</v>
      </c>
      <c r="X2810" s="93">
        <f t="shared" si="308"/>
        <v>5.2395101464446281</v>
      </c>
      <c r="Y2810" s="93">
        <f t="shared" si="307"/>
        <v>7.1828770953237218</v>
      </c>
      <c r="Z2810" s="93">
        <f t="shared" si="307"/>
        <v>9.8470509502755856</v>
      </c>
      <c r="AA2810" s="93">
        <f t="shared" si="307"/>
        <v>13.499383482483667</v>
      </c>
      <c r="AB2810" s="93">
        <f t="shared" si="307"/>
        <v>18.506388900328862</v>
      </c>
      <c r="AC2810" s="95">
        <f t="shared" si="307"/>
        <v>25.370523815003391</v>
      </c>
      <c r="AE2810" s="96"/>
    </row>
    <row r="2811" spans="3:31" ht="24.75" customHeight="1" x14ac:dyDescent="0.25">
      <c r="C2811" s="91">
        <f>ABS(E2811-Dashboard!$F$13)</f>
        <v>32.741658839961843</v>
      </c>
      <c r="D2811" s="92">
        <f t="shared" si="305"/>
        <v>0.37100622874312084</v>
      </c>
      <c r="E2811" s="93" cm="1">
        <f t="array" ref="E2811">SUM('DRE + DCF'!$S$41/TIR!S2811,'DRE + DCF'!$U$41:$AD$41/TIR!T2811:AC2811,TIR!F2811)</f>
        <v>16.768341160038158</v>
      </c>
      <c r="F2811" s="100">
        <f>'DRE + DCF'!$AE$38*'DRE + DCF'!$AE$39*(1+G2811)/(R2811-G2811)/AC2811</f>
        <v>3.4854712158415109</v>
      </c>
      <c r="G2811" s="92">
        <f>R2811*(1-'DRE + DCF'!$AE$39)</f>
        <v>0.22260373724587249</v>
      </c>
      <c r="H2811" s="94">
        <f t="shared" si="309"/>
        <v>0.37100622874312084</v>
      </c>
      <c r="I2811" s="94">
        <f t="shared" si="310"/>
        <v>0.37100622874312084</v>
      </c>
      <c r="J2811" s="94">
        <f t="shared" si="310"/>
        <v>0.37100622874312084</v>
      </c>
      <c r="K2811" s="94">
        <f t="shared" si="310"/>
        <v>0.37100622874312084</v>
      </c>
      <c r="L2811" s="94">
        <f t="shared" si="310"/>
        <v>0.37100622874312084</v>
      </c>
      <c r="M2811" s="94">
        <f t="shared" si="310"/>
        <v>0.37100622874312084</v>
      </c>
      <c r="N2811" s="94">
        <f t="shared" si="310"/>
        <v>0.37100622874312084</v>
      </c>
      <c r="O2811" s="94">
        <f t="shared" si="310"/>
        <v>0.37100622874312084</v>
      </c>
      <c r="P2811" s="94">
        <f t="shared" si="310"/>
        <v>0.37100622874312084</v>
      </c>
      <c r="Q2811" s="94">
        <f t="shared" si="310"/>
        <v>0.37100622874312084</v>
      </c>
      <c r="R2811" s="94">
        <f t="shared" si="310"/>
        <v>0.37100622874312084</v>
      </c>
      <c r="S2811" s="93">
        <f>(1+H2811)^((5-Dashboard!$F$9)*3/12)</f>
        <v>1.0820812131215145</v>
      </c>
      <c r="T2811" s="93">
        <f t="shared" si="308"/>
        <v>1.4835400831955088</v>
      </c>
      <c r="U2811" s="93">
        <f t="shared" si="308"/>
        <v>2.0339426946511301</v>
      </c>
      <c r="V2811" s="93">
        <f t="shared" si="308"/>
        <v>2.7885481032732669</v>
      </c>
      <c r="W2811" s="93">
        <f t="shared" si="308"/>
        <v>3.8231168187374642</v>
      </c>
      <c r="X2811" s="93">
        <f t="shared" si="308"/>
        <v>5.2415169717016488</v>
      </c>
      <c r="Y2811" s="93">
        <f t="shared" si="307"/>
        <v>7.1861524162657409</v>
      </c>
      <c r="Z2811" s="93">
        <f t="shared" si="307"/>
        <v>9.8522597233977596</v>
      </c>
      <c r="AA2811" s="93">
        <f t="shared" si="307"/>
        <v>13.507509447973305</v>
      </c>
      <c r="AB2811" s="93">
        <f t="shared" si="307"/>
        <v>18.518879587977956</v>
      </c>
      <c r="AC2811" s="95">
        <f t="shared" si="307"/>
        <v>25.389499264461616</v>
      </c>
      <c r="AE2811" s="96"/>
    </row>
    <row r="2812" spans="3:31" ht="24.75" customHeight="1" x14ac:dyDescent="0.25">
      <c r="C2812" s="91">
        <f>ABS(E2812-Dashboard!$F$13)</f>
        <v>32.748707394592742</v>
      </c>
      <c r="D2812" s="92">
        <f t="shared" si="305"/>
        <v>0.37110622874312083</v>
      </c>
      <c r="E2812" s="93" cm="1">
        <f t="array" ref="E2812">SUM('DRE + DCF'!$S$41/TIR!S2812,'DRE + DCF'!$U$41:$AD$41/TIR!T2812:AC2812,TIR!F2812)</f>
        <v>16.761292605407252</v>
      </c>
      <c r="F2812" s="100">
        <f>'DRE + DCF'!$AE$38*'DRE + DCF'!$AE$39*(1+G2812)/(R2812-G2812)/AC2812</f>
        <v>3.4820988238719681</v>
      </c>
      <c r="G2812" s="92">
        <f>R2812*(1-'DRE + DCF'!$AE$39)</f>
        <v>0.22266373724587249</v>
      </c>
      <c r="H2812" s="94">
        <f t="shared" si="309"/>
        <v>0.37110622874312083</v>
      </c>
      <c r="I2812" s="94">
        <f t="shared" si="310"/>
        <v>0.37110622874312083</v>
      </c>
      <c r="J2812" s="94">
        <f t="shared" si="310"/>
        <v>0.37110622874312083</v>
      </c>
      <c r="K2812" s="94">
        <f t="shared" si="310"/>
        <v>0.37110622874312083</v>
      </c>
      <c r="L2812" s="94">
        <f t="shared" si="310"/>
        <v>0.37110622874312083</v>
      </c>
      <c r="M2812" s="94">
        <f t="shared" si="310"/>
        <v>0.37110622874312083</v>
      </c>
      <c r="N2812" s="94">
        <f t="shared" si="310"/>
        <v>0.37110622874312083</v>
      </c>
      <c r="O2812" s="94">
        <f t="shared" si="310"/>
        <v>0.37110622874312083</v>
      </c>
      <c r="P2812" s="94">
        <f t="shared" si="310"/>
        <v>0.37110622874312083</v>
      </c>
      <c r="Q2812" s="94">
        <f t="shared" si="310"/>
        <v>0.37110622874312083</v>
      </c>
      <c r="R2812" s="94">
        <f t="shared" si="310"/>
        <v>0.37110622874312083</v>
      </c>
      <c r="S2812" s="93">
        <f>(1+H2812)^((5-Dashboard!$F$9)*3/12)</f>
        <v>1.0821009440971006</v>
      </c>
      <c r="T2812" s="93">
        <f t="shared" si="308"/>
        <v>1.4836753445803461</v>
      </c>
      <c r="U2812" s="93">
        <f t="shared" si="308"/>
        <v>2.0342765063867088</v>
      </c>
      <c r="V2812" s="93">
        <f t="shared" si="308"/>
        <v>2.7892091888926114</v>
      </c>
      <c r="W2812" s="93">
        <f t="shared" si="308"/>
        <v>3.8243020921582072</v>
      </c>
      <c r="X2812" s="93">
        <f t="shared" si="308"/>
        <v>5.2435244191534665</v>
      </c>
      <c r="Y2812" s="93">
        <f t="shared" si="307"/>
        <v>7.1894289916679721</v>
      </c>
      <c r="Z2812" s="93">
        <f t="shared" si="307"/>
        <v>9.8574708715823309</v>
      </c>
      <c r="AA2812" s="93">
        <f t="shared" si="307"/>
        <v>13.515639711680414</v>
      </c>
      <c r="AB2812" s="93">
        <f t="shared" si="307"/>
        <v>18.531377794132894</v>
      </c>
      <c r="AC2812" s="95">
        <f t="shared" si="307"/>
        <v>25.408487520727565</v>
      </c>
      <c r="AE2812" s="96"/>
    </row>
    <row r="2813" spans="3:31" ht="24.75" customHeight="1" x14ac:dyDescent="0.25">
      <c r="C2813" s="91">
        <f>ABS(E2813-Dashboard!$F$13)</f>
        <v>32.755750455781168</v>
      </c>
      <c r="D2813" s="92">
        <f t="shared" si="305"/>
        <v>0.37120622874312081</v>
      </c>
      <c r="E2813" s="93" cm="1">
        <f t="array" ref="E2813">SUM('DRE + DCF'!$S$41/TIR!S2813,'DRE + DCF'!$U$41:$AD$41/TIR!T2813:AC2813,TIR!F2813)</f>
        <v>16.754249544218833</v>
      </c>
      <c r="F2813" s="100">
        <f>'DRE + DCF'!$AE$38*'DRE + DCF'!$AE$39*(1+G2813)/(R2813-G2813)/AC2813</f>
        <v>3.4787301287727148</v>
      </c>
      <c r="G2813" s="92">
        <f>R2813*(1-'DRE + DCF'!$AE$39)</f>
        <v>0.22272373724587249</v>
      </c>
      <c r="H2813" s="94">
        <f t="shared" si="309"/>
        <v>0.37120622874312081</v>
      </c>
      <c r="I2813" s="94">
        <f t="shared" si="310"/>
        <v>0.37120622874312081</v>
      </c>
      <c r="J2813" s="94">
        <f t="shared" si="310"/>
        <v>0.37120622874312081</v>
      </c>
      <c r="K2813" s="94">
        <f t="shared" si="310"/>
        <v>0.37120622874312081</v>
      </c>
      <c r="L2813" s="94">
        <f t="shared" si="310"/>
        <v>0.37120622874312081</v>
      </c>
      <c r="M2813" s="94">
        <f t="shared" si="310"/>
        <v>0.37120622874312081</v>
      </c>
      <c r="N2813" s="94">
        <f t="shared" si="310"/>
        <v>0.37120622874312081</v>
      </c>
      <c r="O2813" s="94">
        <f t="shared" si="310"/>
        <v>0.37120622874312081</v>
      </c>
      <c r="P2813" s="94">
        <f t="shared" si="310"/>
        <v>0.37120622874312081</v>
      </c>
      <c r="Q2813" s="94">
        <f t="shared" si="310"/>
        <v>0.37120622874312081</v>
      </c>
      <c r="R2813" s="94">
        <f t="shared" si="310"/>
        <v>0.37120622874312081</v>
      </c>
      <c r="S2813" s="93">
        <f>(1+H2813)^((5-Dashboard!$F$9)*3/12)</f>
        <v>1.0821206739934246</v>
      </c>
      <c r="T2813" s="93">
        <f t="shared" si="308"/>
        <v>1.4838106084314879</v>
      </c>
      <c r="U2813" s="93">
        <f t="shared" si="308"/>
        <v>2.034610348556376</v>
      </c>
      <c r="V2813" s="93">
        <f t="shared" si="308"/>
        <v>2.7898703830057148</v>
      </c>
      <c r="W2813" s="93">
        <f t="shared" si="308"/>
        <v>3.825487646563392</v>
      </c>
      <c r="X2813" s="93">
        <f t="shared" si="308"/>
        <v>5.2455324889475854</v>
      </c>
      <c r="Y2813" s="93">
        <f t="shared" si="307"/>
        <v>7.1927068219193346</v>
      </c>
      <c r="Z2813" s="93">
        <f t="shared" si="307"/>
        <v>9.8626843957389294</v>
      </c>
      <c r="AA2813" s="93">
        <f t="shared" si="307"/>
        <v>13.523774275564802</v>
      </c>
      <c r="AB2813" s="93">
        <f t="shared" si="307"/>
        <v>18.543883522770443</v>
      </c>
      <c r="AC2813" s="95">
        <f t="shared" si="307"/>
        <v>25.427488591509757</v>
      </c>
      <c r="AE2813" s="96"/>
    </row>
    <row r="2814" spans="3:31" ht="24.75" customHeight="1" x14ac:dyDescent="0.25">
      <c r="C2814" s="91">
        <f>ABS(E2814-Dashboard!$F$13)</f>
        <v>32.762788029257571</v>
      </c>
      <c r="D2814" s="92">
        <f t="shared" si="305"/>
        <v>0.3713062287431208</v>
      </c>
      <c r="E2814" s="93" cm="1">
        <f t="array" ref="E2814">SUM('DRE + DCF'!$S$41/TIR!S2814,'DRE + DCF'!$U$41:$AD$41/TIR!T2814:AC2814,TIR!F2814)</f>
        <v>16.747211970742427</v>
      </c>
      <c r="F2814" s="100">
        <f>'DRE + DCF'!$AE$38*'DRE + DCF'!$AE$39*(1+G2814)/(R2814-G2814)/AC2814</f>
        <v>3.4753651259645935</v>
      </c>
      <c r="G2814" s="92">
        <f>R2814*(1-'DRE + DCF'!$AE$39)</f>
        <v>0.22278373724587247</v>
      </c>
      <c r="H2814" s="94">
        <f t="shared" si="309"/>
        <v>0.3713062287431208</v>
      </c>
      <c r="I2814" s="94">
        <f t="shared" si="310"/>
        <v>0.3713062287431208</v>
      </c>
      <c r="J2814" s="94">
        <f t="shared" si="310"/>
        <v>0.3713062287431208</v>
      </c>
      <c r="K2814" s="94">
        <f t="shared" si="310"/>
        <v>0.3713062287431208</v>
      </c>
      <c r="L2814" s="94">
        <f t="shared" si="310"/>
        <v>0.3713062287431208</v>
      </c>
      <c r="M2814" s="94">
        <f t="shared" si="310"/>
        <v>0.3713062287431208</v>
      </c>
      <c r="N2814" s="94">
        <f t="shared" si="310"/>
        <v>0.3713062287431208</v>
      </c>
      <c r="O2814" s="94">
        <f t="shared" si="310"/>
        <v>0.3713062287431208</v>
      </c>
      <c r="P2814" s="94">
        <f t="shared" si="310"/>
        <v>0.3713062287431208</v>
      </c>
      <c r="Q2814" s="94">
        <f t="shared" si="310"/>
        <v>0.3713062287431208</v>
      </c>
      <c r="R2814" s="94">
        <f t="shared" si="310"/>
        <v>0.3713062287431208</v>
      </c>
      <c r="S2814" s="93">
        <f>(1+H2814)^((5-Dashboard!$F$9)*3/12)</f>
        <v>1.0821404028106247</v>
      </c>
      <c r="T2814" s="93">
        <f t="shared" si="308"/>
        <v>1.4839458747487995</v>
      </c>
      <c r="U2814" s="93">
        <f t="shared" si="308"/>
        <v>2.0349442211606878</v>
      </c>
      <c r="V2814" s="93">
        <f t="shared" si="308"/>
        <v>2.79053168562247</v>
      </c>
      <c r="W2814" s="93">
        <f t="shared" si="308"/>
        <v>3.8266734819991335</v>
      </c>
      <c r="X2814" s="93">
        <f t="shared" si="308"/>
        <v>5.2475411812315382</v>
      </c>
      <c r="Y2814" s="93">
        <f t="shared" si="307"/>
        <v>7.1959859074088417</v>
      </c>
      <c r="Z2814" s="93">
        <f t="shared" si="307"/>
        <v>9.8679002967774636</v>
      </c>
      <c r="AA2814" s="93">
        <f t="shared" si="307"/>
        <v>13.531913141587026</v>
      </c>
      <c r="AB2814" s="93">
        <f t="shared" si="307"/>
        <v>18.556396777869182</v>
      </c>
      <c r="AC2814" s="95">
        <f t="shared" si="307"/>
        <v>25.446502484520785</v>
      </c>
      <c r="AE2814" s="96"/>
    </row>
    <row r="2815" spans="3:31" ht="24.75" customHeight="1" x14ac:dyDescent="0.25">
      <c r="C2815" s="91">
        <f>ABS(E2815-Dashboard!$F$13)</f>
        <v>32.769820120745123</v>
      </c>
      <c r="D2815" s="92">
        <f t="shared" si="305"/>
        <v>0.37140622874312079</v>
      </c>
      <c r="E2815" s="93" cm="1">
        <f t="array" ref="E2815">SUM('DRE + DCF'!$S$41/TIR!S2815,'DRE + DCF'!$U$41:$AD$41/TIR!T2815:AC2815,TIR!F2815)</f>
        <v>16.740179879254871</v>
      </c>
      <c r="F2815" s="100">
        <f>'DRE + DCF'!$AE$38*'DRE + DCF'!$AE$39*(1+G2815)/(R2815-G2815)/AC2815</f>
        <v>3.472003810874853</v>
      </c>
      <c r="G2815" s="92">
        <f>R2815*(1-'DRE + DCF'!$AE$39)</f>
        <v>0.22284373724587248</v>
      </c>
      <c r="H2815" s="94">
        <f t="shared" si="309"/>
        <v>0.37140622874312079</v>
      </c>
      <c r="I2815" s="94">
        <f t="shared" si="310"/>
        <v>0.37140622874312079</v>
      </c>
      <c r="J2815" s="94">
        <f t="shared" si="310"/>
        <v>0.37140622874312079</v>
      </c>
      <c r="K2815" s="94">
        <f t="shared" si="310"/>
        <v>0.37140622874312079</v>
      </c>
      <c r="L2815" s="94">
        <f t="shared" si="310"/>
        <v>0.37140622874312079</v>
      </c>
      <c r="M2815" s="94">
        <f t="shared" si="310"/>
        <v>0.37140622874312079</v>
      </c>
      <c r="N2815" s="94">
        <f t="shared" si="310"/>
        <v>0.37140622874312079</v>
      </c>
      <c r="O2815" s="94">
        <f t="shared" si="310"/>
        <v>0.37140622874312079</v>
      </c>
      <c r="P2815" s="94">
        <f t="shared" si="310"/>
        <v>0.37140622874312079</v>
      </c>
      <c r="Q2815" s="94">
        <f t="shared" si="310"/>
        <v>0.37140622874312079</v>
      </c>
      <c r="R2815" s="94">
        <f t="shared" si="310"/>
        <v>0.37140622874312079</v>
      </c>
      <c r="S2815" s="93">
        <f>(1+H2815)^((5-Dashboard!$F$9)*3/12)</f>
        <v>1.0821601305488384</v>
      </c>
      <c r="T2815" s="93">
        <f t="shared" si="308"/>
        <v>1.4840811435321457</v>
      </c>
      <c r="U2815" s="93">
        <f t="shared" si="308"/>
        <v>2.035278124200198</v>
      </c>
      <c r="V2815" s="93">
        <f t="shared" si="308"/>
        <v>2.7911930967527665</v>
      </c>
      <c r="W2815" s="93">
        <f t="shared" si="308"/>
        <v>3.827859598511544</v>
      </c>
      <c r="X2815" s="93">
        <f t="shared" si="308"/>
        <v>5.2495504961528727</v>
      </c>
      <c r="Y2815" s="93">
        <f t="shared" si="307"/>
        <v>7.1992662485255901</v>
      </c>
      <c r="Z2815" s="93">
        <f t="shared" si="307"/>
        <v>9.8731185756081139</v>
      </c>
      <c r="AA2815" s="93">
        <f t="shared" si="307"/>
        <v>13.540056311708376</v>
      </c>
      <c r="AB2815" s="93">
        <f t="shared" si="307"/>
        <v>18.568917563409475</v>
      </c>
      <c r="AC2815" s="95">
        <f t="shared" si="307"/>
        <v>25.465529207477289</v>
      </c>
      <c r="AE2815" s="96"/>
    </row>
    <row r="2816" spans="3:31" ht="24.75" customHeight="1" x14ac:dyDescent="0.25">
      <c r="C2816" s="91">
        <f>ABS(E2816-Dashboard!$F$13)</f>
        <v>32.776846735959765</v>
      </c>
      <c r="D2816" s="92">
        <f t="shared" si="305"/>
        <v>0.37150622874312078</v>
      </c>
      <c r="E2816" s="93" cm="1">
        <f t="array" ref="E2816">SUM('DRE + DCF'!$S$41/TIR!S2816,'DRE + DCF'!$U$41:$AD$41/TIR!T2816:AC2816,TIR!F2816)</f>
        <v>16.733153264040233</v>
      </c>
      <c r="F2816" s="100">
        <f>'DRE + DCF'!$AE$38*'DRE + DCF'!$AE$39*(1+G2816)/(R2816-G2816)/AC2816</f>
        <v>3.4686461789371212</v>
      </c>
      <c r="G2816" s="92">
        <f>R2816*(1-'DRE + DCF'!$AE$39)</f>
        <v>0.22290373724587245</v>
      </c>
      <c r="H2816" s="94">
        <f t="shared" si="309"/>
        <v>0.37150622874312078</v>
      </c>
      <c r="I2816" s="94">
        <f t="shared" si="310"/>
        <v>0.37150622874312078</v>
      </c>
      <c r="J2816" s="94">
        <f t="shared" si="310"/>
        <v>0.37150622874312078</v>
      </c>
      <c r="K2816" s="94">
        <f t="shared" si="310"/>
        <v>0.37150622874312078</v>
      </c>
      <c r="L2816" s="94">
        <f t="shared" si="310"/>
        <v>0.37150622874312078</v>
      </c>
      <c r="M2816" s="94">
        <f t="shared" si="310"/>
        <v>0.37150622874312078</v>
      </c>
      <c r="N2816" s="94">
        <f t="shared" si="310"/>
        <v>0.37150622874312078</v>
      </c>
      <c r="O2816" s="94">
        <f t="shared" si="310"/>
        <v>0.37150622874312078</v>
      </c>
      <c r="P2816" s="94">
        <f t="shared" si="310"/>
        <v>0.37150622874312078</v>
      </c>
      <c r="Q2816" s="94">
        <f t="shared" si="310"/>
        <v>0.37150622874312078</v>
      </c>
      <c r="R2816" s="94">
        <f t="shared" si="310"/>
        <v>0.37150622874312078</v>
      </c>
      <c r="S2816" s="93">
        <f>(1+H2816)^((5-Dashboard!$F$9)*3/12)</f>
        <v>1.0821798572082031</v>
      </c>
      <c r="T2816" s="93">
        <f t="shared" si="308"/>
        <v>1.4842164147813917</v>
      </c>
      <c r="U2816" s="93">
        <f t="shared" si="308"/>
        <v>2.0356120576754622</v>
      </c>
      <c r="V2816" s="93">
        <f t="shared" si="308"/>
        <v>2.7918546164064972</v>
      </c>
      <c r="W2816" s="93">
        <f t="shared" si="308"/>
        <v>3.8290459961467471</v>
      </c>
      <c r="X2816" s="93">
        <f t="shared" si="308"/>
        <v>5.2515604338591713</v>
      </c>
      <c r="Y2816" s="93">
        <f t="shared" si="307"/>
        <v>7.2025478456587795</v>
      </c>
      <c r="Z2816" s="93">
        <f t="shared" si="307"/>
        <v>9.8783392331413626</v>
      </c>
      <c r="AA2816" s="93">
        <f t="shared" si="307"/>
        <v>13.548203787890921</v>
      </c>
      <c r="AB2816" s="93">
        <f t="shared" si="307"/>
        <v>18.58144588337354</v>
      </c>
      <c r="AC2816" s="95">
        <f t="shared" si="307"/>
        <v>25.484568768100029</v>
      </c>
      <c r="AE2816" s="96"/>
    </row>
    <row r="2817" spans="3:31" ht="24.75" customHeight="1" x14ac:dyDescent="0.25">
      <c r="C2817" s="91">
        <f>ABS(E2817-Dashboard!$F$13)</f>
        <v>32.783867880610131</v>
      </c>
      <c r="D2817" s="92">
        <f t="shared" si="305"/>
        <v>0.37160622874312077</v>
      </c>
      <c r="E2817" s="93" cm="1">
        <f t="array" ref="E2817">SUM('DRE + DCF'!$S$41/TIR!S2817,'DRE + DCF'!$U$41:$AD$41/TIR!T2817:AC2817,TIR!F2817)</f>
        <v>16.72613211938987</v>
      </c>
      <c r="F2817" s="100">
        <f>'DRE + DCF'!$AE$38*'DRE + DCF'!$AE$39*(1+G2817)/(R2817-G2817)/AC2817</f>
        <v>3.4652922255914116</v>
      </c>
      <c r="G2817" s="92">
        <f>R2817*(1-'DRE + DCF'!$AE$39)</f>
        <v>0.22296373724587246</v>
      </c>
      <c r="H2817" s="94">
        <f t="shared" si="309"/>
        <v>0.37160622874312077</v>
      </c>
      <c r="I2817" s="94">
        <f t="shared" si="310"/>
        <v>0.37160622874312077</v>
      </c>
      <c r="J2817" s="94">
        <f t="shared" si="310"/>
        <v>0.37160622874312077</v>
      </c>
      <c r="K2817" s="94">
        <f t="shared" si="310"/>
        <v>0.37160622874312077</v>
      </c>
      <c r="L2817" s="94">
        <f t="shared" si="310"/>
        <v>0.37160622874312077</v>
      </c>
      <c r="M2817" s="94">
        <f t="shared" si="310"/>
        <v>0.37160622874312077</v>
      </c>
      <c r="N2817" s="94">
        <f t="shared" si="310"/>
        <v>0.37160622874312077</v>
      </c>
      <c r="O2817" s="94">
        <f t="shared" si="310"/>
        <v>0.37160622874312077</v>
      </c>
      <c r="P2817" s="94">
        <f t="shared" si="310"/>
        <v>0.37160622874312077</v>
      </c>
      <c r="Q2817" s="94">
        <f t="shared" si="310"/>
        <v>0.37160622874312077</v>
      </c>
      <c r="R2817" s="94">
        <f t="shared" si="310"/>
        <v>0.37160622874312077</v>
      </c>
      <c r="S2817" s="93">
        <f>(1+H2817)^((5-Dashboard!$F$9)*3/12)</f>
        <v>1.0821995827888569</v>
      </c>
      <c r="T2817" s="93">
        <f t="shared" si="308"/>
        <v>1.4843516884964028</v>
      </c>
      <c r="U2817" s="93">
        <f t="shared" si="308"/>
        <v>2.0359460215870344</v>
      </c>
      <c r="V2817" s="93">
        <f t="shared" si="308"/>
        <v>2.7925162445935525</v>
      </c>
      <c r="W2817" s="93">
        <f t="shared" si="308"/>
        <v>3.8302326749508646</v>
      </c>
      <c r="X2817" s="93">
        <f t="shared" si="308"/>
        <v>5.2535709944980313</v>
      </c>
      <c r="Y2817" s="93">
        <f t="shared" si="307"/>
        <v>7.2058306991976915</v>
      </c>
      <c r="Z2817" s="93">
        <f t="shared" si="307"/>
        <v>9.8835622702879515</v>
      </c>
      <c r="AA2817" s="93">
        <f t="shared" si="307"/>
        <v>13.556355572097454</v>
      </c>
      <c r="AB2817" s="93">
        <f t="shared" si="307"/>
        <v>18.593981741745381</v>
      </c>
      <c r="AC2817" s="95">
        <f t="shared" si="307"/>
        <v>25.503621174113825</v>
      </c>
      <c r="AE2817" s="96"/>
    </row>
    <row r="2818" spans="3:31" ht="24.75" customHeight="1" x14ac:dyDescent="0.25">
      <c r="C2818" s="91">
        <f>ABS(E2818-Dashboard!$F$13)</f>
        <v>32.790883560397631</v>
      </c>
      <c r="D2818" s="92">
        <f t="shared" si="305"/>
        <v>0.37170622874312076</v>
      </c>
      <c r="E2818" s="93" cm="1">
        <f t="array" ref="E2818">SUM('DRE + DCF'!$S$41/TIR!S2818,'DRE + DCF'!$U$41:$AD$41/TIR!T2818:AC2818,TIR!F2818)</f>
        <v>16.719116439602363</v>
      </c>
      <c r="F2818" s="100">
        <f>'DRE + DCF'!$AE$38*'DRE + DCF'!$AE$39*(1+G2818)/(R2818-G2818)/AC2818</f>
        <v>3.4619419462841043</v>
      </c>
      <c r="G2818" s="92">
        <f>R2818*(1-'DRE + DCF'!$AE$39)</f>
        <v>0.22302373724587246</v>
      </c>
      <c r="H2818" s="94">
        <f t="shared" si="309"/>
        <v>0.37170622874312076</v>
      </c>
      <c r="I2818" s="94">
        <f t="shared" si="310"/>
        <v>0.37170622874312076</v>
      </c>
      <c r="J2818" s="94">
        <f t="shared" si="310"/>
        <v>0.37170622874312076</v>
      </c>
      <c r="K2818" s="94">
        <f t="shared" si="310"/>
        <v>0.37170622874312076</v>
      </c>
      <c r="L2818" s="94">
        <f t="shared" si="310"/>
        <v>0.37170622874312076</v>
      </c>
      <c r="M2818" s="94">
        <f t="shared" si="310"/>
        <v>0.37170622874312076</v>
      </c>
      <c r="N2818" s="94">
        <f t="shared" si="310"/>
        <v>0.37170622874312076</v>
      </c>
      <c r="O2818" s="94">
        <f t="shared" si="310"/>
        <v>0.37170622874312076</v>
      </c>
      <c r="P2818" s="94">
        <f t="shared" si="310"/>
        <v>0.37170622874312076</v>
      </c>
      <c r="Q2818" s="94">
        <f t="shared" si="310"/>
        <v>0.37170622874312076</v>
      </c>
      <c r="R2818" s="94">
        <f t="shared" si="310"/>
        <v>0.37170622874312076</v>
      </c>
      <c r="S2818" s="93">
        <f>(1+H2818)^((5-Dashboard!$F$9)*3/12)</f>
        <v>1.0822193072909372</v>
      </c>
      <c r="T2818" s="93">
        <f t="shared" si="308"/>
        <v>1.484486964677044</v>
      </c>
      <c r="U2818" s="93">
        <f t="shared" si="308"/>
        <v>2.0362800159354704</v>
      </c>
      <c r="V2818" s="93">
        <f t="shared" si="308"/>
        <v>2.7931779813238258</v>
      </c>
      <c r="W2818" s="93">
        <f t="shared" si="308"/>
        <v>3.831419634970028</v>
      </c>
      <c r="X2818" s="93">
        <f t="shared" si="308"/>
        <v>5.2555821782170815</v>
      </c>
      <c r="Y2818" s="93">
        <f t="shared" si="307"/>
        <v>7.2091148095317088</v>
      </c>
      <c r="Z2818" s="93">
        <f t="shared" si="307"/>
        <v>9.8887876879589207</v>
      </c>
      <c r="AA2818" s="93">
        <f t="shared" si="307"/>
        <v>13.564511666291535</v>
      </c>
      <c r="AB2818" s="93">
        <f t="shared" si="307"/>
        <v>18.606525142510826</v>
      </c>
      <c r="AC2818" s="95">
        <f t="shared" si="307"/>
        <v>25.522686433247582</v>
      </c>
      <c r="AE2818" s="96"/>
    </row>
    <row r="2819" spans="3:31" ht="24.75" customHeight="1" x14ac:dyDescent="0.25">
      <c r="C2819" s="91">
        <f>ABS(E2819-Dashboard!$F$13)</f>
        <v>32.797893781016441</v>
      </c>
      <c r="D2819" s="92">
        <f t="shared" si="305"/>
        <v>0.37180622874312075</v>
      </c>
      <c r="E2819" s="93" cm="1">
        <f t="array" ref="E2819">SUM('DRE + DCF'!$S$41/TIR!S2819,'DRE + DCF'!$U$41:$AD$41/TIR!T2819:AC2819,TIR!F2819)</f>
        <v>16.712106218983557</v>
      </c>
      <c r="F2819" s="100">
        <f>'DRE + DCF'!$AE$38*'DRE + DCF'!$AE$39*(1+G2819)/(R2819-G2819)/AC2819</f>
        <v>3.458595336467932</v>
      </c>
      <c r="G2819" s="92">
        <f>R2819*(1-'DRE + DCF'!$AE$39)</f>
        <v>0.22308373724587244</v>
      </c>
      <c r="H2819" s="94">
        <f t="shared" si="309"/>
        <v>0.37180622874312075</v>
      </c>
      <c r="I2819" s="94">
        <f t="shared" si="310"/>
        <v>0.37180622874312075</v>
      </c>
      <c r="J2819" s="94">
        <f t="shared" si="310"/>
        <v>0.37180622874312075</v>
      </c>
      <c r="K2819" s="94">
        <f t="shared" si="310"/>
        <v>0.37180622874312075</v>
      </c>
      <c r="L2819" s="94">
        <f t="shared" si="310"/>
        <v>0.37180622874312075</v>
      </c>
      <c r="M2819" s="94">
        <f t="shared" si="310"/>
        <v>0.37180622874312075</v>
      </c>
      <c r="N2819" s="94">
        <f t="shared" si="310"/>
        <v>0.37180622874312075</v>
      </c>
      <c r="O2819" s="94">
        <f t="shared" si="310"/>
        <v>0.37180622874312075</v>
      </c>
      <c r="P2819" s="94">
        <f t="shared" si="310"/>
        <v>0.37180622874312075</v>
      </c>
      <c r="Q2819" s="94">
        <f t="shared" si="310"/>
        <v>0.37180622874312075</v>
      </c>
      <c r="R2819" s="94">
        <f t="shared" si="310"/>
        <v>0.37180622874312075</v>
      </c>
      <c r="S2819" s="93">
        <f>(1+H2819)^((5-Dashboard!$F$9)*3/12)</f>
        <v>1.0822390307145815</v>
      </c>
      <c r="T2819" s="93">
        <f t="shared" si="308"/>
        <v>1.4846222433231804</v>
      </c>
      <c r="U2819" s="93">
        <f t="shared" si="308"/>
        <v>2.0366140407213238</v>
      </c>
      <c r="V2819" s="93">
        <f t="shared" si="308"/>
        <v>2.7938398266072078</v>
      </c>
      <c r="W2819" s="93">
        <f t="shared" si="308"/>
        <v>3.832606876250368</v>
      </c>
      <c r="X2819" s="93">
        <f t="shared" si="308"/>
        <v>5.2575939851639699</v>
      </c>
      <c r="Y2819" s="93">
        <f t="shared" si="307"/>
        <v>7.2124001770503003</v>
      </c>
      <c r="Z2819" s="93">
        <f t="shared" si="307"/>
        <v>9.8940154870655892</v>
      </c>
      <c r="AA2819" s="93">
        <f t="shared" si="307"/>
        <v>13.572672072437477</v>
      </c>
      <c r="AB2819" s="93">
        <f t="shared" si="307"/>
        <v>18.619076089657533</v>
      </c>
      <c r="AC2819" s="95">
        <f t="shared" si="307"/>
        <v>25.541764553234312</v>
      </c>
      <c r="AE2819" s="96"/>
    </row>
    <row r="2820" spans="3:31" ht="24.75" customHeight="1" x14ac:dyDescent="0.25">
      <c r="C2820" s="91">
        <f>ABS(E2820-Dashboard!$F$13)</f>
        <v>32.80489854815351</v>
      </c>
      <c r="D2820" s="92">
        <f t="shared" si="305"/>
        <v>0.37190622874312074</v>
      </c>
      <c r="E2820" s="93" cm="1">
        <f t="array" ref="E2820">SUM('DRE + DCF'!$S$41/TIR!S2820,'DRE + DCF'!$U$41:$AD$41/TIR!T2820:AC2820,TIR!F2820)</f>
        <v>16.705101451846488</v>
      </c>
      <c r="F2820" s="100">
        <f>'DRE + DCF'!$AE$38*'DRE + DCF'!$AE$39*(1+G2820)/(R2820-G2820)/AC2820</f>
        <v>3.4552523916019853</v>
      </c>
      <c r="G2820" s="92">
        <f>R2820*(1-'DRE + DCF'!$AE$39)</f>
        <v>0.22314373724587244</v>
      </c>
      <c r="H2820" s="94">
        <f t="shared" si="309"/>
        <v>0.37190622874312074</v>
      </c>
      <c r="I2820" s="94">
        <f t="shared" si="310"/>
        <v>0.37190622874312074</v>
      </c>
      <c r="J2820" s="94">
        <f t="shared" si="310"/>
        <v>0.37190622874312074</v>
      </c>
      <c r="K2820" s="94">
        <f t="shared" si="310"/>
        <v>0.37190622874312074</v>
      </c>
      <c r="L2820" s="94">
        <f t="shared" si="310"/>
        <v>0.37190622874312074</v>
      </c>
      <c r="M2820" s="94">
        <f t="shared" si="310"/>
        <v>0.37190622874312074</v>
      </c>
      <c r="N2820" s="94">
        <f t="shared" si="310"/>
        <v>0.37190622874312074</v>
      </c>
      <c r="O2820" s="94">
        <f t="shared" si="310"/>
        <v>0.37190622874312074</v>
      </c>
      <c r="P2820" s="94">
        <f t="shared" si="310"/>
        <v>0.37190622874312074</v>
      </c>
      <c r="Q2820" s="94">
        <f t="shared" si="310"/>
        <v>0.37190622874312074</v>
      </c>
      <c r="R2820" s="94">
        <f t="shared" si="310"/>
        <v>0.37190622874312074</v>
      </c>
      <c r="S2820" s="93">
        <f>(1+H2820)^((5-Dashboard!$F$9)*3/12)</f>
        <v>1.0822587530599275</v>
      </c>
      <c r="T2820" s="93">
        <f t="shared" si="308"/>
        <v>1.4847575244346776</v>
      </c>
      <c r="U2820" s="93">
        <f t="shared" si="308"/>
        <v>2.0369480959451502</v>
      </c>
      <c r="V2820" s="93">
        <f t="shared" si="308"/>
        <v>2.7945017804535914</v>
      </c>
      <c r="W2820" s="93">
        <f t="shared" si="308"/>
        <v>3.8337943988380228</v>
      </c>
      <c r="X2820" s="93">
        <f t="shared" si="308"/>
        <v>5.2596064154863713</v>
      </c>
      <c r="Y2820" s="93">
        <f t="shared" si="307"/>
        <v>7.2156868021430309</v>
      </c>
      <c r="Z2820" s="93">
        <f t="shared" si="307"/>
        <v>9.8992456685195549</v>
      </c>
      <c r="AA2820" s="93">
        <f t="shared" si="307"/>
        <v>13.580836792500335</v>
      </c>
      <c r="AB2820" s="93">
        <f t="shared" si="307"/>
        <v>18.631634587174954</v>
      </c>
      <c r="AC2820" s="95">
        <f t="shared" si="307"/>
        <v>25.560855541811083</v>
      </c>
      <c r="AE2820" s="96"/>
    </row>
    <row r="2821" spans="3:31" ht="24.75" customHeight="1" x14ac:dyDescent="0.25">
      <c r="C2821" s="91">
        <f>ABS(E2821-Dashboard!$F$13)</f>
        <v>32.811897867488561</v>
      </c>
      <c r="D2821" s="92">
        <f t="shared" si="305"/>
        <v>0.37200622874312073</v>
      </c>
      <c r="E2821" s="93" cm="1">
        <f t="array" ref="E2821">SUM('DRE + DCF'!$S$41/TIR!S2821,'DRE + DCF'!$U$41:$AD$41/TIR!T2821:AC2821,TIR!F2821)</f>
        <v>16.698102132511437</v>
      </c>
      <c r="F2821" s="100">
        <f>'DRE + DCF'!$AE$38*'DRE + DCF'!$AE$39*(1+G2821)/(R2821-G2821)/AC2821</f>
        <v>3.4519131071516864</v>
      </c>
      <c r="G2821" s="92">
        <f>R2821*(1-'DRE + DCF'!$AE$39)</f>
        <v>0.22320373724587242</v>
      </c>
      <c r="H2821" s="94">
        <f t="shared" si="309"/>
        <v>0.37200622874312073</v>
      </c>
      <c r="I2821" s="94">
        <f t="shared" si="310"/>
        <v>0.37200622874312073</v>
      </c>
      <c r="J2821" s="94">
        <f t="shared" si="310"/>
        <v>0.37200622874312073</v>
      </c>
      <c r="K2821" s="94">
        <f t="shared" si="310"/>
        <v>0.37200622874312073</v>
      </c>
      <c r="L2821" s="94">
        <f t="shared" si="310"/>
        <v>0.37200622874312073</v>
      </c>
      <c r="M2821" s="94">
        <f t="shared" si="310"/>
        <v>0.37200622874312073</v>
      </c>
      <c r="N2821" s="94">
        <f t="shared" si="310"/>
        <v>0.37200622874312073</v>
      </c>
      <c r="O2821" s="94">
        <f t="shared" si="310"/>
        <v>0.37200622874312073</v>
      </c>
      <c r="P2821" s="94">
        <f t="shared" si="310"/>
        <v>0.37200622874312073</v>
      </c>
      <c r="Q2821" s="94">
        <f t="shared" si="310"/>
        <v>0.37200622874312073</v>
      </c>
      <c r="R2821" s="94">
        <f t="shared" si="310"/>
        <v>0.37200622874312073</v>
      </c>
      <c r="S2821" s="93">
        <f>(1+H2821)^((5-Dashboard!$F$9)*3/12)</f>
        <v>1.0822784743271128</v>
      </c>
      <c r="T2821" s="93">
        <f t="shared" si="308"/>
        <v>1.4848928080114003</v>
      </c>
      <c r="U2821" s="93">
        <f t="shared" si="308"/>
        <v>2.037282181607504</v>
      </c>
      <c r="V2821" s="93">
        <f t="shared" si="308"/>
        <v>2.7951638428728689</v>
      </c>
      <c r="W2821" s="93">
        <f t="shared" si="308"/>
        <v>3.8349822027791336</v>
      </c>
      <c r="X2821" s="93">
        <f t="shared" si="308"/>
        <v>5.2616194693319853</v>
      </c>
      <c r="Y2821" s="93">
        <f t="shared" si="307"/>
        <v>7.2189746851995578</v>
      </c>
      <c r="Z2821" s="93">
        <f t="shared" si="307"/>
        <v>9.9044782332327017</v>
      </c>
      <c r="AA2821" s="93">
        <f t="shared" si="307"/>
        <v>13.589005828445927</v>
      </c>
      <c r="AB2821" s="93">
        <f t="shared" si="307"/>
        <v>18.644200639054382</v>
      </c>
      <c r="AC2821" s="95">
        <f t="shared" si="307"/>
        <v>25.579959406719084</v>
      </c>
      <c r="AE2821" s="96"/>
    </row>
    <row r="2822" spans="3:31" ht="24.75" customHeight="1" x14ac:dyDescent="0.25">
      <c r="C2822" s="91">
        <f>ABS(E2822-Dashboard!$F$13)</f>
        <v>32.818891744694128</v>
      </c>
      <c r="D2822" s="92">
        <f t="shared" si="305"/>
        <v>0.37210622874312071</v>
      </c>
      <c r="E2822" s="93" cm="1">
        <f t="array" ref="E2822">SUM('DRE + DCF'!$S$41/TIR!S2822,'DRE + DCF'!$U$41:$AD$41/TIR!T2822:AC2822,TIR!F2822)</f>
        <v>16.691108255305871</v>
      </c>
      <c r="F2822" s="100">
        <f>'DRE + DCF'!$AE$38*'DRE + DCF'!$AE$39*(1+G2822)/(R2822-G2822)/AC2822</f>
        <v>3.4485774785887866</v>
      </c>
      <c r="G2822" s="92">
        <f>R2822*(1-'DRE + DCF'!$AE$39)</f>
        <v>0.22326373724587242</v>
      </c>
      <c r="H2822" s="94">
        <f t="shared" si="309"/>
        <v>0.37210622874312071</v>
      </c>
      <c r="I2822" s="94">
        <f t="shared" si="310"/>
        <v>0.37210622874312071</v>
      </c>
      <c r="J2822" s="94">
        <f t="shared" si="310"/>
        <v>0.37210622874312071</v>
      </c>
      <c r="K2822" s="94">
        <f t="shared" si="310"/>
        <v>0.37210622874312071</v>
      </c>
      <c r="L2822" s="94">
        <f t="shared" si="310"/>
        <v>0.37210622874312071</v>
      </c>
      <c r="M2822" s="94">
        <f t="shared" si="310"/>
        <v>0.37210622874312071</v>
      </c>
      <c r="N2822" s="94">
        <f t="shared" si="310"/>
        <v>0.37210622874312071</v>
      </c>
      <c r="O2822" s="94">
        <f t="shared" si="310"/>
        <v>0.37210622874312071</v>
      </c>
      <c r="P2822" s="94">
        <f t="shared" si="310"/>
        <v>0.37210622874312071</v>
      </c>
      <c r="Q2822" s="94">
        <f t="shared" si="310"/>
        <v>0.37210622874312071</v>
      </c>
      <c r="R2822" s="94">
        <f t="shared" si="310"/>
        <v>0.37210622874312071</v>
      </c>
      <c r="S2822" s="93">
        <f>(1+H2822)^((5-Dashboard!$F$9)*3/12)</f>
        <v>1.0822981945162748</v>
      </c>
      <c r="T2822" s="93">
        <f t="shared" si="308"/>
        <v>1.4850280940532143</v>
      </c>
      <c r="U2822" s="93">
        <f t="shared" si="308"/>
        <v>2.0376162977089405</v>
      </c>
      <c r="V2822" s="93">
        <f t="shared" si="308"/>
        <v>2.7958260138749345</v>
      </c>
      <c r="W2822" s="93">
        <f t="shared" si="308"/>
        <v>3.8361702881198481</v>
      </c>
      <c r="X2822" s="93">
        <f t="shared" si="308"/>
        <v>5.2636331468485356</v>
      </c>
      <c r="Y2822" s="93">
        <f t="shared" si="307"/>
        <v>7.2222638266096286</v>
      </c>
      <c r="Z2822" s="93">
        <f t="shared" si="307"/>
        <v>9.9097131821171978</v>
      </c>
      <c r="AA2822" s="93">
        <f t="shared" si="307"/>
        <v>13.597179182240819</v>
      </c>
      <c r="AB2822" s="93">
        <f t="shared" si="307"/>
        <v>18.656774249288919</v>
      </c>
      <c r="AC2822" s="95">
        <f t="shared" si="307"/>
        <v>25.599076155703585</v>
      </c>
      <c r="AE2822" s="96"/>
    </row>
    <row r="2823" spans="3:31" ht="24.75" customHeight="1" x14ac:dyDescent="0.25">
      <c r="C2823" s="91">
        <f>ABS(E2823-Dashboard!$F$13)</f>
        <v>32.82588018543553</v>
      </c>
      <c r="D2823" s="92">
        <f t="shared" si="305"/>
        <v>0.3722062287431207</v>
      </c>
      <c r="E2823" s="93" cm="1">
        <f t="array" ref="E2823">SUM('DRE + DCF'!$S$41/TIR!S2823,'DRE + DCF'!$U$41:$AD$41/TIR!T2823:AC2823,TIR!F2823)</f>
        <v>16.684119814564468</v>
      </c>
      <c r="F2823" s="100">
        <f>'DRE + DCF'!$AE$38*'DRE + DCF'!$AE$39*(1+G2823)/(R2823-G2823)/AC2823</f>
        <v>3.4452455013913603</v>
      </c>
      <c r="G2823" s="92">
        <f>R2823*(1-'DRE + DCF'!$AE$39)</f>
        <v>0.22332373724587243</v>
      </c>
      <c r="H2823" s="94">
        <f t="shared" si="309"/>
        <v>0.3722062287431207</v>
      </c>
      <c r="I2823" s="94">
        <f t="shared" si="310"/>
        <v>0.3722062287431207</v>
      </c>
      <c r="J2823" s="94">
        <f t="shared" si="310"/>
        <v>0.3722062287431207</v>
      </c>
      <c r="K2823" s="94">
        <f t="shared" si="310"/>
        <v>0.3722062287431207</v>
      </c>
      <c r="L2823" s="94">
        <f t="shared" si="310"/>
        <v>0.3722062287431207</v>
      </c>
      <c r="M2823" s="94">
        <f t="shared" si="310"/>
        <v>0.3722062287431207</v>
      </c>
      <c r="N2823" s="94">
        <f t="shared" si="310"/>
        <v>0.3722062287431207</v>
      </c>
      <c r="O2823" s="94">
        <f t="shared" si="310"/>
        <v>0.3722062287431207</v>
      </c>
      <c r="P2823" s="94">
        <f t="shared" si="310"/>
        <v>0.3722062287431207</v>
      </c>
      <c r="Q2823" s="94">
        <f t="shared" si="310"/>
        <v>0.3722062287431207</v>
      </c>
      <c r="R2823" s="94">
        <f t="shared" si="310"/>
        <v>0.3722062287431207</v>
      </c>
      <c r="S2823" s="93">
        <f>(1+H2823)^((5-Dashboard!$F$9)*3/12)</f>
        <v>1.0823179136275511</v>
      </c>
      <c r="T2823" s="93">
        <f t="shared" si="308"/>
        <v>1.4851633825599846</v>
      </c>
      <c r="U2823" s="93">
        <f t="shared" si="308"/>
        <v>2.0379504442500131</v>
      </c>
      <c r="V2823" s="93">
        <f t="shared" si="308"/>
        <v>2.796488293469678</v>
      </c>
      <c r="W2823" s="93">
        <f t="shared" si="308"/>
        <v>3.8373586549063123</v>
      </c>
      <c r="X2823" s="93">
        <f t="shared" si="308"/>
        <v>5.2656474481837652</v>
      </c>
      <c r="Y2823" s="93">
        <f t="shared" si="307"/>
        <v>7.2255542267630819</v>
      </c>
      <c r="Z2823" s="93">
        <f t="shared" si="307"/>
        <v>9.9149505160854847</v>
      </c>
      <c r="AA2823" s="93">
        <f t="shared" si="307"/>
        <v>13.605356855852321</v>
      </c>
      <c r="AB2823" s="93">
        <f t="shared" si="307"/>
        <v>18.669355421873476</v>
      </c>
      <c r="AC2823" s="95">
        <f t="shared" si="307"/>
        <v>25.618205796513937</v>
      </c>
      <c r="AE2823" s="96"/>
    </row>
    <row r="2824" spans="3:31" ht="24.75" customHeight="1" x14ac:dyDescent="0.25">
      <c r="C2824" s="91">
        <f>ABS(E2824-Dashboard!$F$13)</f>
        <v>32.832863195370919</v>
      </c>
      <c r="D2824" s="92">
        <f t="shared" si="305"/>
        <v>0.37230622874312069</v>
      </c>
      <c r="E2824" s="93" cm="1">
        <f t="array" ref="E2824">SUM('DRE + DCF'!$S$41/TIR!S2824,'DRE + DCF'!$U$41:$AD$41/TIR!T2824:AC2824,TIR!F2824)</f>
        <v>16.677136804629082</v>
      </c>
      <c r="F2824" s="100">
        <f>'DRE + DCF'!$AE$38*'DRE + DCF'!$AE$39*(1+G2824)/(R2824-G2824)/AC2824</f>
        <v>3.4419171710437859</v>
      </c>
      <c r="G2824" s="92">
        <f>R2824*(1-'DRE + DCF'!$AE$39)</f>
        <v>0.2233837372458724</v>
      </c>
      <c r="H2824" s="94">
        <f t="shared" si="309"/>
        <v>0.37230622874312069</v>
      </c>
      <c r="I2824" s="94">
        <f t="shared" si="310"/>
        <v>0.37230622874312069</v>
      </c>
      <c r="J2824" s="94">
        <f t="shared" si="310"/>
        <v>0.37230622874312069</v>
      </c>
      <c r="K2824" s="94">
        <f t="shared" si="310"/>
        <v>0.37230622874312069</v>
      </c>
      <c r="L2824" s="94">
        <f t="shared" si="310"/>
        <v>0.37230622874312069</v>
      </c>
      <c r="M2824" s="94">
        <f t="shared" si="310"/>
        <v>0.37230622874312069</v>
      </c>
      <c r="N2824" s="94">
        <f t="shared" si="310"/>
        <v>0.37230622874312069</v>
      </c>
      <c r="O2824" s="94">
        <f t="shared" si="310"/>
        <v>0.37230622874312069</v>
      </c>
      <c r="P2824" s="94">
        <f t="shared" si="310"/>
        <v>0.37230622874312069</v>
      </c>
      <c r="Q2824" s="94">
        <f t="shared" si="310"/>
        <v>0.37230622874312069</v>
      </c>
      <c r="R2824" s="94">
        <f t="shared" si="310"/>
        <v>0.37230622874312069</v>
      </c>
      <c r="S2824" s="93">
        <f>(1+H2824)^((5-Dashboard!$F$9)*3/12)</f>
        <v>1.0823376316610791</v>
      </c>
      <c r="T2824" s="93">
        <f t="shared" si="308"/>
        <v>1.4852986735315763</v>
      </c>
      <c r="U2824" s="93">
        <f t="shared" si="308"/>
        <v>2.0382846212312771</v>
      </c>
      <c r="V2824" s="93">
        <f t="shared" si="308"/>
        <v>2.7971506816669942</v>
      </c>
      <c r="W2824" s="93">
        <f t="shared" si="308"/>
        <v>3.838547303184682</v>
      </c>
      <c r="X2824" s="93">
        <f t="shared" si="308"/>
        <v>5.2676623734854475</v>
      </c>
      <c r="Y2824" s="93">
        <f t="shared" si="307"/>
        <v>7.228845886049851</v>
      </c>
      <c r="Z2824" s="93">
        <f t="shared" si="307"/>
        <v>9.9201902360502938</v>
      </c>
      <c r="AA2824" s="93">
        <f t="shared" si="307"/>
        <v>13.613538851248506</v>
      </c>
      <c r="AB2824" s="93">
        <f t="shared" si="307"/>
        <v>18.681944160804793</v>
      </c>
      <c r="AC2824" s="95">
        <f t="shared" si="307"/>
        <v>25.637348336903589</v>
      </c>
      <c r="AE2824" s="96"/>
    </row>
    <row r="2825" spans="3:31" ht="24.75" customHeight="1" x14ac:dyDescent="0.25">
      <c r="C2825" s="91">
        <f>ABS(E2825-Dashboard!$F$13)</f>
        <v>32.839840780151263</v>
      </c>
      <c r="D2825" s="92">
        <f t="shared" si="305"/>
        <v>0.37240622874312068</v>
      </c>
      <c r="E2825" s="93" cm="1">
        <f t="array" ref="E2825">SUM('DRE + DCF'!$S$41/TIR!S2825,'DRE + DCF'!$U$41:$AD$41/TIR!T2825:AC2825,TIR!F2825)</f>
        <v>16.670159219848731</v>
      </c>
      <c r="F2825" s="100">
        <f>'DRE + DCF'!$AE$38*'DRE + DCF'!$AE$39*(1+G2825)/(R2825-G2825)/AC2825</f>
        <v>3.438592483036742</v>
      </c>
      <c r="G2825" s="92">
        <f>R2825*(1-'DRE + DCF'!$AE$39)</f>
        <v>0.22344373724587241</v>
      </c>
      <c r="H2825" s="94">
        <f t="shared" si="309"/>
        <v>0.37240622874312068</v>
      </c>
      <c r="I2825" s="94">
        <f t="shared" si="310"/>
        <v>0.37240622874312068</v>
      </c>
      <c r="J2825" s="94">
        <f t="shared" si="310"/>
        <v>0.37240622874312068</v>
      </c>
      <c r="K2825" s="94">
        <f t="shared" si="310"/>
        <v>0.37240622874312068</v>
      </c>
      <c r="L2825" s="94">
        <f t="shared" si="310"/>
        <v>0.37240622874312068</v>
      </c>
      <c r="M2825" s="94">
        <f t="shared" si="310"/>
        <v>0.37240622874312068</v>
      </c>
      <c r="N2825" s="94">
        <f t="shared" si="310"/>
        <v>0.37240622874312068</v>
      </c>
      <c r="O2825" s="94">
        <f t="shared" si="310"/>
        <v>0.37240622874312068</v>
      </c>
      <c r="P2825" s="94">
        <f t="shared" si="310"/>
        <v>0.37240622874312068</v>
      </c>
      <c r="Q2825" s="94">
        <f t="shared" si="310"/>
        <v>0.37240622874312068</v>
      </c>
      <c r="R2825" s="94">
        <f t="shared" si="310"/>
        <v>0.37240622874312068</v>
      </c>
      <c r="S2825" s="93">
        <f>(1+H2825)^((5-Dashboard!$F$9)*3/12)</f>
        <v>1.0823573486169962</v>
      </c>
      <c r="T2825" s="93">
        <f t="shared" si="308"/>
        <v>1.4854339669678549</v>
      </c>
      <c r="U2825" s="93">
        <f t="shared" si="308"/>
        <v>2.0386188286532869</v>
      </c>
      <c r="V2825" s="93">
        <f t="shared" si="308"/>
        <v>2.7978131784767757</v>
      </c>
      <c r="W2825" s="93">
        <f t="shared" si="308"/>
        <v>3.8397362330011156</v>
      </c>
      <c r="X2825" s="93">
        <f t="shared" si="308"/>
        <v>5.2696779229013773</v>
      </c>
      <c r="Y2825" s="93">
        <f t="shared" si="307"/>
        <v>7.2321388048599609</v>
      </c>
      <c r="Z2825" s="93">
        <f t="shared" si="307"/>
        <v>9.9254323429246387</v>
      </c>
      <c r="AA2825" s="93">
        <f t="shared" si="307"/>
        <v>13.6217251703982</v>
      </c>
      <c r="AB2825" s="93">
        <f t="shared" si="307"/>
        <v>18.694540470081435</v>
      </c>
      <c r="AC2825" s="95">
        <f t="shared" si="307"/>
        <v>25.656503784630107</v>
      </c>
      <c r="AE2825" s="96"/>
    </row>
    <row r="2826" spans="3:31" ht="24.75" customHeight="1" x14ac:dyDescent="0.25">
      <c r="C2826" s="91">
        <f>ABS(E2826-Dashboard!$F$13)</f>
        <v>32.846812945420396</v>
      </c>
      <c r="D2826" s="92">
        <f t="shared" si="305"/>
        <v>0.37250622874312067</v>
      </c>
      <c r="E2826" s="93" cm="1">
        <f t="array" ref="E2826">SUM('DRE + DCF'!$S$41/TIR!S2826,'DRE + DCF'!$U$41:$AD$41/TIR!T2826:AC2826,TIR!F2826)</f>
        <v>16.663187054579598</v>
      </c>
      <c r="F2826" s="100">
        <f>'DRE + DCF'!$AE$38*'DRE + DCF'!$AE$39*(1+G2826)/(R2826-G2826)/AC2826</f>
        <v>3.4352714328671938</v>
      </c>
      <c r="G2826" s="92">
        <f>R2826*(1-'DRE + DCF'!$AE$39)</f>
        <v>0.22350373724587239</v>
      </c>
      <c r="H2826" s="94">
        <f t="shared" si="309"/>
        <v>0.37250622874312067</v>
      </c>
      <c r="I2826" s="94">
        <f t="shared" si="310"/>
        <v>0.37250622874312067</v>
      </c>
      <c r="J2826" s="94">
        <f t="shared" si="310"/>
        <v>0.37250622874312067</v>
      </c>
      <c r="K2826" s="94">
        <f t="shared" si="310"/>
        <v>0.37250622874312067</v>
      </c>
      <c r="L2826" s="94">
        <f t="shared" si="310"/>
        <v>0.37250622874312067</v>
      </c>
      <c r="M2826" s="94">
        <f t="shared" si="310"/>
        <v>0.37250622874312067</v>
      </c>
      <c r="N2826" s="94">
        <f t="shared" si="310"/>
        <v>0.37250622874312067</v>
      </c>
      <c r="O2826" s="94">
        <f t="shared" si="310"/>
        <v>0.37250622874312067</v>
      </c>
      <c r="P2826" s="94">
        <f t="shared" si="310"/>
        <v>0.37250622874312067</v>
      </c>
      <c r="Q2826" s="94">
        <f t="shared" si="310"/>
        <v>0.37250622874312067</v>
      </c>
      <c r="R2826" s="94">
        <f t="shared" si="310"/>
        <v>0.37250622874312067</v>
      </c>
      <c r="S2826" s="93">
        <f>(1+H2826)^((5-Dashboard!$F$9)*3/12)</f>
        <v>1.0823770644954398</v>
      </c>
      <c r="T2826" s="93">
        <f t="shared" si="308"/>
        <v>1.4855692628686856</v>
      </c>
      <c r="U2826" s="93">
        <f t="shared" si="308"/>
        <v>2.0389530665165974</v>
      </c>
      <c r="V2826" s="93">
        <f t="shared" si="308"/>
        <v>2.7984757839089163</v>
      </c>
      <c r="W2826" s="93">
        <f t="shared" si="308"/>
        <v>3.8409254444017749</v>
      </c>
      <c r="X2826" s="93">
        <f t="shared" si="308"/>
        <v>5.2716940965793748</v>
      </c>
      <c r="Y2826" s="93">
        <f t="shared" si="307"/>
        <v>7.2354329835835305</v>
      </c>
      <c r="Z2826" s="93">
        <f t="shared" si="307"/>
        <v>9.9306768376218173</v>
      </c>
      <c r="AA2826" s="93">
        <f t="shared" si="307"/>
        <v>13.62991581527098</v>
      </c>
      <c r="AB2826" s="93">
        <f t="shared" si="307"/>
        <v>18.707144353703789</v>
      </c>
      <c r="AC2826" s="95">
        <f t="shared" si="307"/>
        <v>25.675672147455153</v>
      </c>
      <c r="AE2826" s="96"/>
    </row>
    <row r="2827" spans="3:31" ht="24.75" customHeight="1" x14ac:dyDescent="0.25">
      <c r="C2827" s="91">
        <f>ABS(E2827-Dashboard!$F$13)</f>
        <v>32.853779696814968</v>
      </c>
      <c r="D2827" s="92">
        <f t="shared" si="305"/>
        <v>0.37260622874312066</v>
      </c>
      <c r="E2827" s="93" cm="1">
        <f t="array" ref="E2827">SUM('DRE + DCF'!$S$41/TIR!S2827,'DRE + DCF'!$U$41:$AD$41/TIR!T2827:AC2827,TIR!F2827)</f>
        <v>16.656220303185027</v>
      </c>
      <c r="F2827" s="100">
        <f>'DRE + DCF'!$AE$38*'DRE + DCF'!$AE$39*(1+G2827)/(R2827-G2827)/AC2827</f>
        <v>3.4319540160383899</v>
      </c>
      <c r="G2827" s="92">
        <f>R2827*(1-'DRE + DCF'!$AE$39)</f>
        <v>0.22356373724587239</v>
      </c>
      <c r="H2827" s="94">
        <f t="shared" si="309"/>
        <v>0.37260622874312066</v>
      </c>
      <c r="I2827" s="94">
        <f t="shared" si="310"/>
        <v>0.37260622874312066</v>
      </c>
      <c r="J2827" s="94">
        <f t="shared" si="310"/>
        <v>0.37260622874312066</v>
      </c>
      <c r="K2827" s="94">
        <f t="shared" si="310"/>
        <v>0.37260622874312066</v>
      </c>
      <c r="L2827" s="94">
        <f t="shared" si="310"/>
        <v>0.37260622874312066</v>
      </c>
      <c r="M2827" s="94">
        <f t="shared" si="310"/>
        <v>0.37260622874312066</v>
      </c>
      <c r="N2827" s="94">
        <f t="shared" si="310"/>
        <v>0.37260622874312066</v>
      </c>
      <c r="O2827" s="94">
        <f t="shared" si="310"/>
        <v>0.37260622874312066</v>
      </c>
      <c r="P2827" s="94">
        <f t="shared" si="310"/>
        <v>0.37260622874312066</v>
      </c>
      <c r="Q2827" s="94">
        <f t="shared" si="310"/>
        <v>0.37260622874312066</v>
      </c>
      <c r="R2827" s="94">
        <f t="shared" si="310"/>
        <v>0.37260622874312066</v>
      </c>
      <c r="S2827" s="93">
        <f>(1+H2827)^((5-Dashboard!$F$9)*3/12)</f>
        <v>1.0823967792965474</v>
      </c>
      <c r="T2827" s="93">
        <f t="shared" si="308"/>
        <v>1.4857045612339339</v>
      </c>
      <c r="U2827" s="93">
        <f t="shared" si="308"/>
        <v>2.0392873348217626</v>
      </c>
      <c r="V2827" s="93">
        <f t="shared" si="308"/>
        <v>2.7991384979733094</v>
      </c>
      <c r="W2827" s="93">
        <f t="shared" si="308"/>
        <v>3.8421149374328274</v>
      </c>
      <c r="X2827" s="93">
        <f t="shared" si="308"/>
        <v>5.2737108946672846</v>
      </c>
      <c r="Y2827" s="93">
        <f t="shared" si="307"/>
        <v>7.2387284226107704</v>
      </c>
      <c r="Z2827" s="93">
        <f t="shared" si="307"/>
        <v>9.9359237210554081</v>
      </c>
      <c r="AA2827" s="93">
        <f t="shared" si="307"/>
        <v>13.638110787837178</v>
      </c>
      <c r="AB2827" s="93">
        <f t="shared" si="307"/>
        <v>18.719755815674059</v>
      </c>
      <c r="AC2827" s="95">
        <f t="shared" si="307"/>
        <v>25.69485343314447</v>
      </c>
      <c r="AE2827" s="96"/>
    </row>
    <row r="2828" spans="3:31" ht="24.75" customHeight="1" x14ac:dyDescent="0.25">
      <c r="C2828" s="91">
        <f>ABS(E2828-Dashboard!$F$13)</f>
        <v>32.860741039964502</v>
      </c>
      <c r="D2828" s="92">
        <f t="shared" si="305"/>
        <v>0.37270622874312065</v>
      </c>
      <c r="E2828" s="93" cm="1">
        <f t="array" ref="E2828">SUM('DRE + DCF'!$S$41/TIR!S2828,'DRE + DCF'!$U$41:$AD$41/TIR!T2828:AC2828,TIR!F2828)</f>
        <v>16.649258960035496</v>
      </c>
      <c r="F2828" s="100">
        <f>'DRE + DCF'!$AE$38*'DRE + DCF'!$AE$39*(1+G2828)/(R2828-G2828)/AC2828</f>
        <v>3.4286402280598458</v>
      </c>
      <c r="G2828" s="92">
        <f>R2828*(1-'DRE + DCF'!$AE$39)</f>
        <v>0.22362373724587239</v>
      </c>
      <c r="H2828" s="94">
        <f t="shared" si="309"/>
        <v>0.37270622874312065</v>
      </c>
      <c r="I2828" s="94">
        <f t="shared" si="310"/>
        <v>0.37270622874312065</v>
      </c>
      <c r="J2828" s="94">
        <f t="shared" si="310"/>
        <v>0.37270622874312065</v>
      </c>
      <c r="K2828" s="94">
        <f t="shared" si="310"/>
        <v>0.37270622874312065</v>
      </c>
      <c r="L2828" s="94">
        <f t="shared" si="310"/>
        <v>0.37270622874312065</v>
      </c>
      <c r="M2828" s="94">
        <f t="shared" si="310"/>
        <v>0.37270622874312065</v>
      </c>
      <c r="N2828" s="94">
        <f t="shared" si="310"/>
        <v>0.37270622874312065</v>
      </c>
      <c r="O2828" s="94">
        <f t="shared" si="310"/>
        <v>0.37270622874312065</v>
      </c>
      <c r="P2828" s="94">
        <f t="shared" si="310"/>
        <v>0.37270622874312065</v>
      </c>
      <c r="Q2828" s="94">
        <f t="shared" si="310"/>
        <v>0.37270622874312065</v>
      </c>
      <c r="R2828" s="94">
        <f t="shared" si="310"/>
        <v>0.37270622874312065</v>
      </c>
      <c r="S2828" s="93">
        <f>(1+H2828)^((5-Dashboard!$F$9)*3/12)</f>
        <v>1.0824164930204563</v>
      </c>
      <c r="T2828" s="93">
        <f t="shared" si="308"/>
        <v>1.485839862063465</v>
      </c>
      <c r="U2828" s="93">
        <f t="shared" si="308"/>
        <v>2.0396216335693378</v>
      </c>
      <c r="V2828" s="93">
        <f t="shared" si="308"/>
        <v>2.7998013206798489</v>
      </c>
      <c r="W2828" s="93">
        <f t="shared" si="308"/>
        <v>3.8433047121404438</v>
      </c>
      <c r="X2828" s="93">
        <f t="shared" si="308"/>
        <v>5.2757283173129732</v>
      </c>
      <c r="Y2828" s="93">
        <f t="shared" si="307"/>
        <v>7.2420251223319809</v>
      </c>
      <c r="Z2828" s="93">
        <f t="shared" si="307"/>
        <v>9.9411729941392704</v>
      </c>
      <c r="AA2828" s="93">
        <f t="shared" si="307"/>
        <v>13.646310090067875</v>
      </c>
      <c r="AB2828" s="93">
        <f t="shared" si="307"/>
        <v>18.732374859996266</v>
      </c>
      <c r="AC2828" s="95">
        <f t="shared" si="307"/>
        <v>25.714047649467918</v>
      </c>
      <c r="AE2828" s="96"/>
    </row>
    <row r="2829" spans="3:31" ht="24.75" customHeight="1" x14ac:dyDescent="0.25">
      <c r="C2829" s="91">
        <f>ABS(E2829-Dashboard!$F$13)</f>
        <v>32.867696980491388</v>
      </c>
      <c r="D2829" s="92">
        <f t="shared" si="305"/>
        <v>0.37280622874312064</v>
      </c>
      <c r="E2829" s="93" cm="1">
        <f t="array" ref="E2829">SUM('DRE + DCF'!$S$41/TIR!S2829,'DRE + DCF'!$U$41:$AD$41/TIR!T2829:AC2829,TIR!F2829)</f>
        <v>16.64230301950861</v>
      </c>
      <c r="F2829" s="100">
        <f>'DRE + DCF'!$AE$38*'DRE + DCF'!$AE$39*(1+G2829)/(R2829-G2829)/AC2829</f>
        <v>3.4253300644473326</v>
      </c>
      <c r="G2829" s="92">
        <f>R2829*(1-'DRE + DCF'!$AE$39)</f>
        <v>0.22368373724587237</v>
      </c>
      <c r="H2829" s="94">
        <f t="shared" si="309"/>
        <v>0.37280622874312064</v>
      </c>
      <c r="I2829" s="94">
        <f t="shared" si="310"/>
        <v>0.37280622874312064</v>
      </c>
      <c r="J2829" s="94">
        <f t="shared" si="310"/>
        <v>0.37280622874312064</v>
      </c>
      <c r="K2829" s="94">
        <f t="shared" si="310"/>
        <v>0.37280622874312064</v>
      </c>
      <c r="L2829" s="94">
        <f t="shared" si="310"/>
        <v>0.37280622874312064</v>
      </c>
      <c r="M2829" s="94">
        <f t="shared" si="310"/>
        <v>0.37280622874312064</v>
      </c>
      <c r="N2829" s="94">
        <f t="shared" si="310"/>
        <v>0.37280622874312064</v>
      </c>
      <c r="O2829" s="94">
        <f t="shared" si="310"/>
        <v>0.37280622874312064</v>
      </c>
      <c r="P2829" s="94">
        <f t="shared" si="310"/>
        <v>0.37280622874312064</v>
      </c>
      <c r="Q2829" s="94">
        <f t="shared" si="310"/>
        <v>0.37280622874312064</v>
      </c>
      <c r="R2829" s="94">
        <f t="shared" si="310"/>
        <v>0.37280622874312064</v>
      </c>
      <c r="S2829" s="93">
        <f>(1+H2829)^((5-Dashboard!$F$9)*3/12)</f>
        <v>1.0824362056673038</v>
      </c>
      <c r="T2829" s="93">
        <f t="shared" si="308"/>
        <v>1.4859751653571442</v>
      </c>
      <c r="U2829" s="93">
        <f t="shared" si="308"/>
        <v>2.0399559627598762</v>
      </c>
      <c r="V2829" s="93">
        <f t="shared" si="308"/>
        <v>2.8004642520384277</v>
      </c>
      <c r="W2829" s="93">
        <f t="shared" si="308"/>
        <v>3.8444947685707982</v>
      </c>
      <c r="X2829" s="93">
        <f t="shared" si="308"/>
        <v>5.2777463646643339</v>
      </c>
      <c r="Y2829" s="93">
        <f t="shared" si="307"/>
        <v>7.245323083137559</v>
      </c>
      <c r="Z2829" s="93">
        <f t="shared" si="307"/>
        <v>9.946424657787551</v>
      </c>
      <c r="AA2829" s="93">
        <f t="shared" si="307"/>
        <v>13.654513723934912</v>
      </c>
      <c r="AB2829" s="93">
        <f t="shared" si="307"/>
        <v>18.74500149067627</v>
      </c>
      <c r="AC2829" s="95">
        <f t="shared" si="307"/>
        <v>25.733254804199465</v>
      </c>
      <c r="AE2829" s="96"/>
    </row>
    <row r="2830" spans="3:31" ht="24.75" customHeight="1" x14ac:dyDescent="0.25">
      <c r="C2830" s="91">
        <f>ABS(E2830-Dashboard!$F$13)</f>
        <v>32.874647524010889</v>
      </c>
      <c r="D2830" s="92">
        <f t="shared" si="305"/>
        <v>0.37290622874312063</v>
      </c>
      <c r="E2830" s="93" cm="1">
        <f t="array" ref="E2830">SUM('DRE + DCF'!$S$41/TIR!S2830,'DRE + DCF'!$U$41:$AD$41/TIR!T2830:AC2830,TIR!F2830)</f>
        <v>16.635352475989109</v>
      </c>
      <c r="F2830" s="100">
        <f>'DRE + DCF'!$AE$38*'DRE + DCF'!$AE$39*(1+G2830)/(R2830-G2830)/AC2830</f>
        <v>3.4220235207228784</v>
      </c>
      <c r="G2830" s="92">
        <f>R2830*(1-'DRE + DCF'!$AE$39)</f>
        <v>0.22374373724587238</v>
      </c>
      <c r="H2830" s="94">
        <f t="shared" si="309"/>
        <v>0.37290622874312063</v>
      </c>
      <c r="I2830" s="94">
        <f t="shared" si="310"/>
        <v>0.37290622874312063</v>
      </c>
      <c r="J2830" s="94">
        <f t="shared" si="310"/>
        <v>0.37290622874312063</v>
      </c>
      <c r="K2830" s="94">
        <f t="shared" si="310"/>
        <v>0.37290622874312063</v>
      </c>
      <c r="L2830" s="94">
        <f t="shared" ref="I2830:R2855" si="311">$D2830</f>
        <v>0.37290622874312063</v>
      </c>
      <c r="M2830" s="94">
        <f t="shared" si="311"/>
        <v>0.37290622874312063</v>
      </c>
      <c r="N2830" s="94">
        <f t="shared" si="311"/>
        <v>0.37290622874312063</v>
      </c>
      <c r="O2830" s="94">
        <f t="shared" si="311"/>
        <v>0.37290622874312063</v>
      </c>
      <c r="P2830" s="94">
        <f t="shared" si="311"/>
        <v>0.37290622874312063</v>
      </c>
      <c r="Q2830" s="94">
        <f t="shared" si="311"/>
        <v>0.37290622874312063</v>
      </c>
      <c r="R2830" s="94">
        <f t="shared" si="311"/>
        <v>0.37290622874312063</v>
      </c>
      <c r="S2830" s="93">
        <f>(1+H2830)^((5-Dashboard!$F$9)*3/12)</f>
        <v>1.082455917237227</v>
      </c>
      <c r="T2830" s="93">
        <f t="shared" si="308"/>
        <v>1.4861104711148367</v>
      </c>
      <c r="U2830" s="93">
        <f t="shared" si="308"/>
        <v>2.0402903223939326</v>
      </c>
      <c r="V2830" s="93">
        <f t="shared" si="308"/>
        <v>2.8011272920589398</v>
      </c>
      <c r="W2830" s="93">
        <f t="shared" si="308"/>
        <v>3.8456851067700688</v>
      </c>
      <c r="X2830" s="93">
        <f t="shared" si="308"/>
        <v>5.2797650368692803</v>
      </c>
      <c r="Y2830" s="93">
        <f t="shared" si="307"/>
        <v>7.248622305417987</v>
      </c>
      <c r="Z2830" s="93">
        <f t="shared" si="307"/>
        <v>9.9516787129146724</v>
      </c>
      <c r="AA2830" s="93">
        <f t="shared" si="307"/>
        <v>13.662721691410875</v>
      </c>
      <c r="AB2830" s="93">
        <f t="shared" si="307"/>
        <v>18.757635711721733</v>
      </c>
      <c r="AC2830" s="95">
        <f t="shared" si="307"/>
        <v>25.752474905117165</v>
      </c>
      <c r="AE2830" s="96"/>
    </row>
    <row r="2831" spans="3:31" ht="24.75" customHeight="1" x14ac:dyDescent="0.25">
      <c r="C2831" s="91">
        <f>ABS(E2831-Dashboard!$F$13)</f>
        <v>32.881592676131191</v>
      </c>
      <c r="D2831" s="92">
        <f t="shared" ref="D2831:D2894" si="312">D2830+0.0001</f>
        <v>0.37300622874312062</v>
      </c>
      <c r="E2831" s="93" cm="1">
        <f t="array" ref="E2831">SUM('DRE + DCF'!$S$41/TIR!S2831,'DRE + DCF'!$U$41:$AD$41/TIR!T2831:AC2831,TIR!F2831)</f>
        <v>16.62840732386881</v>
      </c>
      <c r="F2831" s="100">
        <f>'DRE + DCF'!$AE$38*'DRE + DCF'!$AE$39*(1+G2831)/(R2831-G2831)/AC2831</f>
        <v>3.4187205924147399</v>
      </c>
      <c r="G2831" s="92">
        <f>R2831*(1-'DRE + DCF'!$AE$39)</f>
        <v>0.22380373724587235</v>
      </c>
      <c r="H2831" s="94">
        <f t="shared" si="309"/>
        <v>0.37300622874312062</v>
      </c>
      <c r="I2831" s="94">
        <f t="shared" si="311"/>
        <v>0.37300622874312062</v>
      </c>
      <c r="J2831" s="94">
        <f t="shared" si="311"/>
        <v>0.37300622874312062</v>
      </c>
      <c r="K2831" s="94">
        <f t="shared" si="311"/>
        <v>0.37300622874312062</v>
      </c>
      <c r="L2831" s="94">
        <f t="shared" si="311"/>
        <v>0.37300622874312062</v>
      </c>
      <c r="M2831" s="94">
        <f t="shared" si="311"/>
        <v>0.37300622874312062</v>
      </c>
      <c r="N2831" s="94">
        <f t="shared" si="311"/>
        <v>0.37300622874312062</v>
      </c>
      <c r="O2831" s="94">
        <f t="shared" si="311"/>
        <v>0.37300622874312062</v>
      </c>
      <c r="P2831" s="94">
        <f t="shared" si="311"/>
        <v>0.37300622874312062</v>
      </c>
      <c r="Q2831" s="94">
        <f t="shared" si="311"/>
        <v>0.37300622874312062</v>
      </c>
      <c r="R2831" s="94">
        <f t="shared" si="311"/>
        <v>0.37300622874312062</v>
      </c>
      <c r="S2831" s="93">
        <f>(1+H2831)^((5-Dashboard!$F$9)*3/12)</f>
        <v>1.0824756277303635</v>
      </c>
      <c r="T2831" s="93">
        <f t="shared" si="308"/>
        <v>1.4862457793364086</v>
      </c>
      <c r="U2831" s="93">
        <f t="shared" si="308"/>
        <v>2.0406247124720625</v>
      </c>
      <c r="V2831" s="93">
        <f t="shared" si="308"/>
        <v>2.8017904407512813</v>
      </c>
      <c r="W2831" s="93">
        <f t="shared" si="308"/>
        <v>3.8468757267844422</v>
      </c>
      <c r="X2831" s="93">
        <f t="shared" si="308"/>
        <v>5.2817843340757582</v>
      </c>
      <c r="Y2831" s="93">
        <f t="shared" si="307"/>
        <v>7.2519227895638512</v>
      </c>
      <c r="Z2831" s="93">
        <f t="shared" si="307"/>
        <v>9.9569351604353535</v>
      </c>
      <c r="AA2831" s="93">
        <f t="shared" si="307"/>
        <v>13.670933994469124</v>
      </c>
      <c r="AB2831" s="93">
        <f t="shared" si="307"/>
        <v>18.770277527142177</v>
      </c>
      <c r="AC2831" s="95">
        <f t="shared" si="307"/>
        <v>25.77170796000323</v>
      </c>
      <c r="AE2831" s="96"/>
    </row>
    <row r="2832" spans="3:31" ht="24.75" customHeight="1" x14ac:dyDescent="0.25">
      <c r="C2832" s="91">
        <f>ABS(E2832-Dashboard!$F$13)</f>
        <v>32.888532442453339</v>
      </c>
      <c r="D2832" s="92">
        <f t="shared" si="312"/>
        <v>0.3731062287431206</v>
      </c>
      <c r="E2832" s="93" cm="1">
        <f t="array" ref="E2832">SUM('DRE + DCF'!$S$41/TIR!S2832,'DRE + DCF'!$U$41:$AD$41/TIR!T2832:AC2832,TIR!F2832)</f>
        <v>16.621467557546662</v>
      </c>
      <c r="F2832" s="100">
        <f>'DRE + DCF'!$AE$38*'DRE + DCF'!$AE$39*(1+G2832)/(R2832-G2832)/AC2832</f>
        <v>3.415421275057414</v>
      </c>
      <c r="G2832" s="92">
        <f>R2832*(1-'DRE + DCF'!$AE$39)</f>
        <v>0.22386373724587236</v>
      </c>
      <c r="H2832" s="94">
        <f t="shared" si="309"/>
        <v>0.3731062287431206</v>
      </c>
      <c r="I2832" s="94">
        <f t="shared" si="311"/>
        <v>0.3731062287431206</v>
      </c>
      <c r="J2832" s="94">
        <f t="shared" si="311"/>
        <v>0.3731062287431206</v>
      </c>
      <c r="K2832" s="94">
        <f t="shared" si="311"/>
        <v>0.3731062287431206</v>
      </c>
      <c r="L2832" s="94">
        <f t="shared" si="311"/>
        <v>0.3731062287431206</v>
      </c>
      <c r="M2832" s="94">
        <f t="shared" si="311"/>
        <v>0.3731062287431206</v>
      </c>
      <c r="N2832" s="94">
        <f t="shared" si="311"/>
        <v>0.3731062287431206</v>
      </c>
      <c r="O2832" s="94">
        <f t="shared" si="311"/>
        <v>0.3731062287431206</v>
      </c>
      <c r="P2832" s="94">
        <f t="shared" si="311"/>
        <v>0.3731062287431206</v>
      </c>
      <c r="Q2832" s="94">
        <f t="shared" si="311"/>
        <v>0.3731062287431206</v>
      </c>
      <c r="R2832" s="94">
        <f t="shared" si="311"/>
        <v>0.3731062287431206</v>
      </c>
      <c r="S2832" s="93">
        <f>(1+H2832)^((5-Dashboard!$F$9)*3/12)</f>
        <v>1.0824953371468504</v>
      </c>
      <c r="T2832" s="93">
        <f t="shared" si="308"/>
        <v>1.4863810900217247</v>
      </c>
      <c r="U2832" s="93">
        <f t="shared" si="308"/>
        <v>2.0409591329948191</v>
      </c>
      <c r="V2832" s="93">
        <f t="shared" si="308"/>
        <v>2.8024536981253454</v>
      </c>
      <c r="W2832" s="93">
        <f t="shared" si="308"/>
        <v>3.8480666286601046</v>
      </c>
      <c r="X2832" s="93">
        <f t="shared" si="308"/>
        <v>5.2838042564317309</v>
      </c>
      <c r="Y2832" s="93">
        <f t="shared" si="307"/>
        <v>7.255224535965823</v>
      </c>
      <c r="Z2832" s="93">
        <f t="shared" si="307"/>
        <v>9.9621940012645886</v>
      </c>
      <c r="AA2832" s="93">
        <f t="shared" si="307"/>
        <v>13.679150635083758</v>
      </c>
      <c r="AB2832" s="93">
        <f t="shared" si="307"/>
        <v>18.782926940948922</v>
      </c>
      <c r="AC2832" s="95">
        <f t="shared" si="307"/>
        <v>25.790953976643934</v>
      </c>
      <c r="AE2832" s="96"/>
    </row>
    <row r="2833" spans="3:31" ht="24.75" customHeight="1" x14ac:dyDescent="0.25">
      <c r="C2833" s="91">
        <f>ABS(E2833-Dashboard!$F$13)</f>
        <v>32.895466828571315</v>
      </c>
      <c r="D2833" s="92">
        <f t="shared" si="312"/>
        <v>0.37320622874312059</v>
      </c>
      <c r="E2833" s="93" cm="1">
        <f t="array" ref="E2833">SUM('DRE + DCF'!$S$41/TIR!S2833,'DRE + DCF'!$U$41:$AD$41/TIR!T2833:AC2833,TIR!F2833)</f>
        <v>16.614533171428686</v>
      </c>
      <c r="F2833" s="100">
        <f>'DRE + DCF'!$AE$38*'DRE + DCF'!$AE$39*(1+G2833)/(R2833-G2833)/AC2833</f>
        <v>3.4121255641916157</v>
      </c>
      <c r="G2833" s="92">
        <f>R2833*(1-'DRE + DCF'!$AE$39)</f>
        <v>0.22392373724587236</v>
      </c>
      <c r="H2833" s="94">
        <f t="shared" si="309"/>
        <v>0.37320622874312059</v>
      </c>
      <c r="I2833" s="94">
        <f t="shared" si="311"/>
        <v>0.37320622874312059</v>
      </c>
      <c r="J2833" s="94">
        <f t="shared" si="311"/>
        <v>0.37320622874312059</v>
      </c>
      <c r="K2833" s="94">
        <f t="shared" si="311"/>
        <v>0.37320622874312059</v>
      </c>
      <c r="L2833" s="94">
        <f t="shared" si="311"/>
        <v>0.37320622874312059</v>
      </c>
      <c r="M2833" s="94">
        <f t="shared" si="311"/>
        <v>0.37320622874312059</v>
      </c>
      <c r="N2833" s="94">
        <f t="shared" si="311"/>
        <v>0.37320622874312059</v>
      </c>
      <c r="O2833" s="94">
        <f t="shared" si="311"/>
        <v>0.37320622874312059</v>
      </c>
      <c r="P2833" s="94">
        <f t="shared" si="311"/>
        <v>0.37320622874312059</v>
      </c>
      <c r="Q2833" s="94">
        <f t="shared" si="311"/>
        <v>0.37320622874312059</v>
      </c>
      <c r="R2833" s="94">
        <f t="shared" si="311"/>
        <v>0.37320622874312059</v>
      </c>
      <c r="S2833" s="93">
        <f>(1+H2833)^((5-Dashboard!$F$9)*3/12)</f>
        <v>1.0825150454868249</v>
      </c>
      <c r="T2833" s="93">
        <f t="shared" si="308"/>
        <v>1.4865164031706504</v>
      </c>
      <c r="U2833" s="93">
        <f t="shared" si="308"/>
        <v>2.0412935839627568</v>
      </c>
      <c r="V2833" s="93">
        <f t="shared" si="308"/>
        <v>2.8031170641910261</v>
      </c>
      <c r="W2833" s="93">
        <f t="shared" si="308"/>
        <v>3.8492578124432471</v>
      </c>
      <c r="X2833" s="93">
        <f t="shared" si="308"/>
        <v>5.2858248040851858</v>
      </c>
      <c r="Y2833" s="93">
        <f t="shared" si="307"/>
        <v>7.2585275450146627</v>
      </c>
      <c r="Z2833" s="93">
        <f t="shared" si="307"/>
        <v>9.9674552363176456</v>
      </c>
      <c r="AA2833" s="93">
        <f t="shared" si="307"/>
        <v>13.687371615229624</v>
      </c>
      <c r="AB2833" s="93">
        <f t="shared" si="307"/>
        <v>18.795583957155106</v>
      </c>
      <c r="AC2833" s="95">
        <f t="shared" si="307"/>
        <v>25.810212962829663</v>
      </c>
      <c r="AE2833" s="96"/>
    </row>
    <row r="2834" spans="3:31" ht="24.75" customHeight="1" x14ac:dyDescent="0.25">
      <c r="C2834" s="91">
        <f>ABS(E2834-Dashboard!$F$13)</f>
        <v>32.902395840072018</v>
      </c>
      <c r="D2834" s="92">
        <f t="shared" si="312"/>
        <v>0.37330622874312058</v>
      </c>
      <c r="E2834" s="93" cm="1">
        <f t="array" ref="E2834">SUM('DRE + DCF'!$S$41/TIR!S2834,'DRE + DCF'!$U$41:$AD$41/TIR!T2834:AC2834,TIR!F2834)</f>
        <v>16.60760415992798</v>
      </c>
      <c r="F2834" s="100">
        <f>'DRE + DCF'!$AE$38*'DRE + DCF'!$AE$39*(1+G2834)/(R2834-G2834)/AC2834</f>
        <v>3.4088334553642636</v>
      </c>
      <c r="G2834" s="92">
        <f>R2834*(1-'DRE + DCF'!$AE$39)</f>
        <v>0.22398373724587234</v>
      </c>
      <c r="H2834" s="94">
        <f t="shared" si="309"/>
        <v>0.37330622874312058</v>
      </c>
      <c r="I2834" s="94">
        <f t="shared" si="311"/>
        <v>0.37330622874312058</v>
      </c>
      <c r="J2834" s="94">
        <f t="shared" si="311"/>
        <v>0.37330622874312058</v>
      </c>
      <c r="K2834" s="94">
        <f t="shared" si="311"/>
        <v>0.37330622874312058</v>
      </c>
      <c r="L2834" s="94">
        <f t="shared" si="311"/>
        <v>0.37330622874312058</v>
      </c>
      <c r="M2834" s="94">
        <f t="shared" si="311"/>
        <v>0.37330622874312058</v>
      </c>
      <c r="N2834" s="94">
        <f t="shared" si="311"/>
        <v>0.37330622874312058</v>
      </c>
      <c r="O2834" s="94">
        <f t="shared" si="311"/>
        <v>0.37330622874312058</v>
      </c>
      <c r="P2834" s="94">
        <f t="shared" si="311"/>
        <v>0.37330622874312058</v>
      </c>
      <c r="Q2834" s="94">
        <f t="shared" si="311"/>
        <v>0.37330622874312058</v>
      </c>
      <c r="R2834" s="94">
        <f t="shared" si="311"/>
        <v>0.37330622874312058</v>
      </c>
      <c r="S2834" s="93">
        <f>(1+H2834)^((5-Dashboard!$F$9)*3/12)</f>
        <v>1.0825347527504241</v>
      </c>
      <c r="T2834" s="93">
        <f t="shared" si="308"/>
        <v>1.4866517187830515</v>
      </c>
      <c r="U2834" s="93">
        <f t="shared" si="308"/>
        <v>2.0416280653764307</v>
      </c>
      <c r="V2834" s="93">
        <f t="shared" si="308"/>
        <v>2.8037805389582191</v>
      </c>
      <c r="W2834" s="93">
        <f t="shared" si="308"/>
        <v>3.8504492781800659</v>
      </c>
      <c r="X2834" s="93">
        <f t="shared" si="308"/>
        <v>5.2878459771841371</v>
      </c>
      <c r="Y2834" s="93">
        <f t="shared" si="307"/>
        <v>7.2618318171012284</v>
      </c>
      <c r="Z2834" s="93">
        <f t="shared" si="307"/>
        <v>9.9727188665100908</v>
      </c>
      <c r="AA2834" s="93">
        <f t="shared" si="307"/>
        <v>13.695596936882341</v>
      </c>
      <c r="AB2834" s="93">
        <f t="shared" si="307"/>
        <v>18.808248579775722</v>
      </c>
      <c r="AC2834" s="95">
        <f t="shared" si="307"/>
        <v>25.829484926354951</v>
      </c>
      <c r="AE2834" s="96"/>
    </row>
    <row r="2835" spans="3:31" ht="24.75" customHeight="1" x14ac:dyDescent="0.25">
      <c r="C2835" s="91">
        <f>ABS(E2835-Dashboard!$F$13)</f>
        <v>32.909319482535295</v>
      </c>
      <c r="D2835" s="92">
        <f t="shared" si="312"/>
        <v>0.37340622874312057</v>
      </c>
      <c r="E2835" s="93" cm="1">
        <f t="array" ref="E2835">SUM('DRE + DCF'!$S$41/TIR!S2835,'DRE + DCF'!$U$41:$AD$41/TIR!T2835:AC2835,TIR!F2835)</f>
        <v>16.600680517464706</v>
      </c>
      <c r="F2835" s="100">
        <f>'DRE + DCF'!$AE$38*'DRE + DCF'!$AE$39*(1+G2835)/(R2835-G2835)/AC2835</f>
        <v>3.4055449441284837</v>
      </c>
      <c r="G2835" s="92">
        <f>R2835*(1-'DRE + DCF'!$AE$39)</f>
        <v>0.22404373724587234</v>
      </c>
      <c r="H2835" s="94">
        <f t="shared" si="309"/>
        <v>0.37340622874312057</v>
      </c>
      <c r="I2835" s="94">
        <f t="shared" si="311"/>
        <v>0.37340622874312057</v>
      </c>
      <c r="J2835" s="94">
        <f t="shared" si="311"/>
        <v>0.37340622874312057</v>
      </c>
      <c r="K2835" s="94">
        <f t="shared" si="311"/>
        <v>0.37340622874312057</v>
      </c>
      <c r="L2835" s="94">
        <f t="shared" si="311"/>
        <v>0.37340622874312057</v>
      </c>
      <c r="M2835" s="94">
        <f t="shared" si="311"/>
        <v>0.37340622874312057</v>
      </c>
      <c r="N2835" s="94">
        <f t="shared" si="311"/>
        <v>0.37340622874312057</v>
      </c>
      <c r="O2835" s="94">
        <f t="shared" si="311"/>
        <v>0.37340622874312057</v>
      </c>
      <c r="P2835" s="94">
        <f t="shared" si="311"/>
        <v>0.37340622874312057</v>
      </c>
      <c r="Q2835" s="94">
        <f t="shared" si="311"/>
        <v>0.37340622874312057</v>
      </c>
      <c r="R2835" s="94">
        <f t="shared" si="311"/>
        <v>0.37340622874312057</v>
      </c>
      <c r="S2835" s="93">
        <f>(1+H2835)^((5-Dashboard!$F$9)*3/12)</f>
        <v>1.0825544589377853</v>
      </c>
      <c r="T2835" s="93">
        <f t="shared" si="308"/>
        <v>1.4867870368587932</v>
      </c>
      <c r="U2835" s="93">
        <f t="shared" si="308"/>
        <v>2.0419625772363941</v>
      </c>
      <c r="V2835" s="93">
        <f t="shared" si="308"/>
        <v>2.8044441224368191</v>
      </c>
      <c r="W2835" s="93">
        <f t="shared" si="308"/>
        <v>3.8516410259167619</v>
      </c>
      <c r="X2835" s="93">
        <f t="shared" si="308"/>
        <v>5.2898677758766244</v>
      </c>
      <c r="Y2835" s="93">
        <f t="shared" si="307"/>
        <v>7.265137352616474</v>
      </c>
      <c r="Z2835" s="93">
        <f t="shared" si="307"/>
        <v>9.977984892757771</v>
      </c>
      <c r="AA2835" s="93">
        <f t="shared" si="307"/>
        <v>13.70382660201828</v>
      </c>
      <c r="AB2835" s="93">
        <f t="shared" si="307"/>
        <v>18.820920812827577</v>
      </c>
      <c r="AC2835" s="95">
        <f t="shared" si="307"/>
        <v>25.84876987501843</v>
      </c>
      <c r="AE2835" s="96"/>
    </row>
    <row r="2836" spans="3:31" ht="24.75" customHeight="1" x14ac:dyDescent="0.25">
      <c r="C2836" s="91">
        <f>ABS(E2836-Dashboard!$F$13)</f>
        <v>32.916237761533907</v>
      </c>
      <c r="D2836" s="92">
        <f t="shared" si="312"/>
        <v>0.37350622874312056</v>
      </c>
      <c r="E2836" s="93" cm="1">
        <f t="array" ref="E2836">SUM('DRE + DCF'!$S$41/TIR!S2836,'DRE + DCF'!$U$41:$AD$41/TIR!T2836:AC2836,TIR!F2836)</f>
        <v>16.593762238466095</v>
      </c>
      <c r="F2836" s="100">
        <f>'DRE + DCF'!$AE$38*'DRE + DCF'!$AE$39*(1+G2836)/(R2836-G2836)/AC2836</f>
        <v>3.4022600260435891</v>
      </c>
      <c r="G2836" s="92">
        <f>R2836*(1-'DRE + DCF'!$AE$39)</f>
        <v>0.22410373724587232</v>
      </c>
      <c r="H2836" s="94">
        <f t="shared" si="309"/>
        <v>0.37350622874312056</v>
      </c>
      <c r="I2836" s="94">
        <f t="shared" si="311"/>
        <v>0.37350622874312056</v>
      </c>
      <c r="J2836" s="94">
        <f t="shared" si="311"/>
        <v>0.37350622874312056</v>
      </c>
      <c r="K2836" s="94">
        <f t="shared" si="311"/>
        <v>0.37350622874312056</v>
      </c>
      <c r="L2836" s="94">
        <f t="shared" si="311"/>
        <v>0.37350622874312056</v>
      </c>
      <c r="M2836" s="94">
        <f t="shared" si="311"/>
        <v>0.37350622874312056</v>
      </c>
      <c r="N2836" s="94">
        <f t="shared" si="311"/>
        <v>0.37350622874312056</v>
      </c>
      <c r="O2836" s="94">
        <f t="shared" si="311"/>
        <v>0.37350622874312056</v>
      </c>
      <c r="P2836" s="94">
        <f t="shared" si="311"/>
        <v>0.37350622874312056</v>
      </c>
      <c r="Q2836" s="94">
        <f t="shared" si="311"/>
        <v>0.37350622874312056</v>
      </c>
      <c r="R2836" s="94">
        <f t="shared" si="311"/>
        <v>0.37350622874312056</v>
      </c>
      <c r="S2836" s="93">
        <f>(1+H2836)^((5-Dashboard!$F$9)*3/12)</f>
        <v>1.0825741640490456</v>
      </c>
      <c r="T2836" s="93">
        <f t="shared" si="308"/>
        <v>1.486922357397741</v>
      </c>
      <c r="U2836" s="93">
        <f t="shared" si="308"/>
        <v>2.0422971195432016</v>
      </c>
      <c r="V2836" s="93">
        <f t="shared" si="308"/>
        <v>2.8051078146367208</v>
      </c>
      <c r="W2836" s="93">
        <f t="shared" si="308"/>
        <v>3.8528330556995387</v>
      </c>
      <c r="X2836" s="93">
        <f t="shared" si="308"/>
        <v>5.2918902003107071</v>
      </c>
      <c r="Y2836" s="93">
        <f t="shared" si="307"/>
        <v>7.268444151951436</v>
      </c>
      <c r="Z2836" s="93">
        <f t="shared" si="307"/>
        <v>9.9832533159768069</v>
      </c>
      <c r="AA2836" s="93">
        <f t="shared" si="307"/>
        <v>13.712060612614557</v>
      </c>
      <c r="AB2836" s="93">
        <f t="shared" si="307"/>
        <v>18.833600660329303</v>
      </c>
      <c r="AC2836" s="95">
        <f t="shared" si="307"/>
        <v>25.868067816622847</v>
      </c>
      <c r="AE2836" s="96"/>
    </row>
    <row r="2837" spans="3:31" ht="24.75" customHeight="1" x14ac:dyDescent="0.25">
      <c r="C2837" s="91">
        <f>ABS(E2837-Dashboard!$F$13)</f>
        <v>32.923150682633583</v>
      </c>
      <c r="D2837" s="92">
        <f t="shared" si="312"/>
        <v>0.37360622874312055</v>
      </c>
      <c r="E2837" s="93" cm="1">
        <f t="array" ref="E2837">SUM('DRE + DCF'!$S$41/TIR!S2837,'DRE + DCF'!$U$41:$AD$41/TIR!T2837:AC2837,TIR!F2837)</f>
        <v>16.586849317366415</v>
      </c>
      <c r="F2837" s="100">
        <f>'DRE + DCF'!$AE$38*'DRE + DCF'!$AE$39*(1+G2837)/(R2837-G2837)/AC2837</f>
        <v>3.3989786966750768</v>
      </c>
      <c r="G2837" s="92">
        <f>R2837*(1-'DRE + DCF'!$AE$39)</f>
        <v>0.22416373724587232</v>
      </c>
      <c r="H2837" s="94">
        <f t="shared" si="309"/>
        <v>0.37360622874312055</v>
      </c>
      <c r="I2837" s="94">
        <f t="shared" si="311"/>
        <v>0.37360622874312055</v>
      </c>
      <c r="J2837" s="94">
        <f t="shared" si="311"/>
        <v>0.37360622874312055</v>
      </c>
      <c r="K2837" s="94">
        <f t="shared" si="311"/>
        <v>0.37360622874312055</v>
      </c>
      <c r="L2837" s="94">
        <f t="shared" si="311"/>
        <v>0.37360622874312055</v>
      </c>
      <c r="M2837" s="94">
        <f t="shared" si="311"/>
        <v>0.37360622874312055</v>
      </c>
      <c r="N2837" s="94">
        <f t="shared" si="311"/>
        <v>0.37360622874312055</v>
      </c>
      <c r="O2837" s="94">
        <f t="shared" si="311"/>
        <v>0.37360622874312055</v>
      </c>
      <c r="P2837" s="94">
        <f t="shared" si="311"/>
        <v>0.37360622874312055</v>
      </c>
      <c r="Q2837" s="94">
        <f t="shared" si="311"/>
        <v>0.37360622874312055</v>
      </c>
      <c r="R2837" s="94">
        <f t="shared" si="311"/>
        <v>0.37360622874312055</v>
      </c>
      <c r="S2837" s="93">
        <f>(1+H2837)^((5-Dashboard!$F$9)*3/12)</f>
        <v>1.0825938680843421</v>
      </c>
      <c r="T2837" s="93">
        <f t="shared" si="308"/>
        <v>1.4870576803997604</v>
      </c>
      <c r="U2837" s="93">
        <f t="shared" si="308"/>
        <v>2.0426316922974075</v>
      </c>
      <c r="V2837" s="93">
        <f t="shared" si="308"/>
        <v>2.8057716155678203</v>
      </c>
      <c r="W2837" s="93">
        <f t="shared" si="308"/>
        <v>3.8540253675746063</v>
      </c>
      <c r="X2837" s="93">
        <f t="shared" si="308"/>
        <v>5.2939132506344739</v>
      </c>
      <c r="Y2837" s="93">
        <f t="shared" si="307"/>
        <v>7.271752215497254</v>
      </c>
      <c r="Z2837" s="93">
        <f t="shared" si="307"/>
        <v>9.9885241370836155</v>
      </c>
      <c r="AA2837" s="93">
        <f t="shared" si="307"/>
        <v>13.720298970649058</v>
      </c>
      <c r="AB2837" s="93">
        <f t="shared" si="307"/>
        <v>18.846288126301371</v>
      </c>
      <c r="AC2837" s="95">
        <f t="shared" si="307"/>
        <v>25.887378758975078</v>
      </c>
      <c r="AE2837" s="96"/>
    </row>
    <row r="2838" spans="3:31" ht="24.75" customHeight="1" x14ac:dyDescent="0.25">
      <c r="C2838" s="91">
        <f>ABS(E2838-Dashboard!$F$13)</f>
        <v>32.930058251393035</v>
      </c>
      <c r="D2838" s="92">
        <f t="shared" si="312"/>
        <v>0.37370622874312054</v>
      </c>
      <c r="E2838" s="93" cm="1">
        <f t="array" ref="E2838">SUM('DRE + DCF'!$S$41/TIR!S2838,'DRE + DCF'!$U$41:$AD$41/TIR!T2838:AC2838,TIR!F2838)</f>
        <v>16.579941748606963</v>
      </c>
      <c r="F2838" s="100">
        <f>'DRE + DCF'!$AE$38*'DRE + DCF'!$AE$39*(1+G2838)/(R2838-G2838)/AC2838</f>
        <v>3.3957009515946126</v>
      </c>
      <c r="G2838" s="92">
        <f>R2838*(1-'DRE + DCF'!$AE$39)</f>
        <v>0.22422373724587233</v>
      </c>
      <c r="H2838" s="94">
        <f t="shared" si="309"/>
        <v>0.37370622874312054</v>
      </c>
      <c r="I2838" s="94">
        <f t="shared" si="311"/>
        <v>0.37370622874312054</v>
      </c>
      <c r="J2838" s="94">
        <f t="shared" si="311"/>
        <v>0.37370622874312054</v>
      </c>
      <c r="K2838" s="94">
        <f t="shared" si="311"/>
        <v>0.37370622874312054</v>
      </c>
      <c r="L2838" s="94">
        <f t="shared" si="311"/>
        <v>0.37370622874312054</v>
      </c>
      <c r="M2838" s="94">
        <f t="shared" si="311"/>
        <v>0.37370622874312054</v>
      </c>
      <c r="N2838" s="94">
        <f t="shared" si="311"/>
        <v>0.37370622874312054</v>
      </c>
      <c r="O2838" s="94">
        <f t="shared" si="311"/>
        <v>0.37370622874312054</v>
      </c>
      <c r="P2838" s="94">
        <f t="shared" si="311"/>
        <v>0.37370622874312054</v>
      </c>
      <c r="Q2838" s="94">
        <f t="shared" si="311"/>
        <v>0.37370622874312054</v>
      </c>
      <c r="R2838" s="94">
        <f t="shared" si="311"/>
        <v>0.37370622874312054</v>
      </c>
      <c r="S2838" s="93">
        <f>(1+H2838)^((5-Dashboard!$F$9)*3/12)</f>
        <v>1.0826135710438118</v>
      </c>
      <c r="T2838" s="93">
        <f t="shared" si="308"/>
        <v>1.4871930058647171</v>
      </c>
      <c r="U2838" s="93">
        <f t="shared" si="308"/>
        <v>2.042966295499566</v>
      </c>
      <c r="V2838" s="93">
        <f t="shared" si="308"/>
        <v>2.8064355252400124</v>
      </c>
      <c r="W2838" s="93">
        <f t="shared" si="308"/>
        <v>3.8552179615881759</v>
      </c>
      <c r="X2838" s="93">
        <f t="shared" si="308"/>
        <v>5.2959369269960339</v>
      </c>
      <c r="Y2838" s="93">
        <f t="shared" si="307"/>
        <v>7.2750615436451529</v>
      </c>
      <c r="Z2838" s="93">
        <f t="shared" si="307"/>
        <v>9.9937973569948877</v>
      </c>
      <c r="AA2838" s="93">
        <f t="shared" si="307"/>
        <v>13.728541678100413</v>
      </c>
      <c r="AB2838" s="93">
        <f t="shared" si="307"/>
        <v>18.85898321476607</v>
      </c>
      <c r="AC2838" s="95">
        <f t="shared" si="307"/>
        <v>25.906702709886108</v>
      </c>
      <c r="AE2838" s="96"/>
    </row>
    <row r="2839" spans="3:31" ht="24.75" customHeight="1" x14ac:dyDescent="0.25">
      <c r="C2839" s="91">
        <f>ABS(E2839-Dashboard!$F$13)</f>
        <v>32.936960473363925</v>
      </c>
      <c r="D2839" s="92">
        <f t="shared" si="312"/>
        <v>0.37380622874312053</v>
      </c>
      <c r="E2839" s="93" cm="1">
        <f t="array" ref="E2839">SUM('DRE + DCF'!$S$41/TIR!S2839,'DRE + DCF'!$U$41:$AD$41/TIR!T2839:AC2839,TIR!F2839)</f>
        <v>16.573039526636077</v>
      </c>
      <c r="F2839" s="100">
        <f>'DRE + DCF'!$AE$38*'DRE + DCF'!$AE$39*(1+G2839)/(R2839-G2839)/AC2839</f>
        <v>3.3924267863800233</v>
      </c>
      <c r="G2839" s="92">
        <f>R2839*(1-'DRE + DCF'!$AE$39)</f>
        <v>0.22428373724587231</v>
      </c>
      <c r="H2839" s="94">
        <f t="shared" si="309"/>
        <v>0.37380622874312053</v>
      </c>
      <c r="I2839" s="94">
        <f t="shared" si="311"/>
        <v>0.37380622874312053</v>
      </c>
      <c r="J2839" s="94">
        <f t="shared" si="311"/>
        <v>0.37380622874312053</v>
      </c>
      <c r="K2839" s="94">
        <f t="shared" si="311"/>
        <v>0.37380622874312053</v>
      </c>
      <c r="L2839" s="94">
        <f t="shared" si="311"/>
        <v>0.37380622874312053</v>
      </c>
      <c r="M2839" s="94">
        <f t="shared" si="311"/>
        <v>0.37380622874312053</v>
      </c>
      <c r="N2839" s="94">
        <f t="shared" si="311"/>
        <v>0.37380622874312053</v>
      </c>
      <c r="O2839" s="94">
        <f t="shared" si="311"/>
        <v>0.37380622874312053</v>
      </c>
      <c r="P2839" s="94">
        <f t="shared" si="311"/>
        <v>0.37380622874312053</v>
      </c>
      <c r="Q2839" s="94">
        <f t="shared" si="311"/>
        <v>0.37380622874312053</v>
      </c>
      <c r="R2839" s="94">
        <f t="shared" si="311"/>
        <v>0.37380622874312053</v>
      </c>
      <c r="S2839" s="93">
        <f>(1+H2839)^((5-Dashboard!$F$9)*3/12)</f>
        <v>1.082633272927592</v>
      </c>
      <c r="T2839" s="93">
        <f t="shared" si="308"/>
        <v>1.4873283337924768</v>
      </c>
      <c r="U2839" s="93">
        <f t="shared" si="308"/>
        <v>2.0433009291502318</v>
      </c>
      <c r="V2839" s="93">
        <f t="shared" si="308"/>
        <v>2.807099543663194</v>
      </c>
      <c r="W2839" s="93">
        <f t="shared" si="308"/>
        <v>3.8564108377864672</v>
      </c>
      <c r="X2839" s="93">
        <f t="shared" si="308"/>
        <v>5.2979612295435246</v>
      </c>
      <c r="Y2839" s="93">
        <f t="shared" si="307"/>
        <v>7.2783721367864551</v>
      </c>
      <c r="Z2839" s="93">
        <f t="shared" si="307"/>
        <v>9.9990729766276072</v>
      </c>
      <c r="AA2839" s="93">
        <f t="shared" si="307"/>
        <v>13.736788736948021</v>
      </c>
      <c r="AB2839" s="93">
        <f t="shared" si="307"/>
        <v>18.871685929747535</v>
      </c>
      <c r="AC2839" s="95">
        <f t="shared" si="307"/>
        <v>25.926039677171072</v>
      </c>
      <c r="AE2839" s="96"/>
    </row>
    <row r="2840" spans="3:31" ht="24.75" customHeight="1" x14ac:dyDescent="0.25">
      <c r="C2840" s="91">
        <f>ABS(E2840-Dashboard!$F$13)</f>
        <v>32.943857354090902</v>
      </c>
      <c r="D2840" s="92">
        <f t="shared" si="312"/>
        <v>0.37390622874312052</v>
      </c>
      <c r="E2840" s="93" cm="1">
        <f t="array" ref="E2840">SUM('DRE + DCF'!$S$41/TIR!S2840,'DRE + DCF'!$U$41:$AD$41/TIR!T2840:AC2840,TIR!F2840)</f>
        <v>16.566142645909096</v>
      </c>
      <c r="F2840" s="100">
        <f>'DRE + DCF'!$AE$38*'DRE + DCF'!$AE$39*(1+G2840)/(R2840-G2840)/AC2840</f>
        <v>3.3891561966152923</v>
      </c>
      <c r="G2840" s="92">
        <f>R2840*(1-'DRE + DCF'!$AE$39)</f>
        <v>0.22434373724587231</v>
      </c>
      <c r="H2840" s="94">
        <f t="shared" si="309"/>
        <v>0.37390622874312052</v>
      </c>
      <c r="I2840" s="94">
        <f t="shared" si="311"/>
        <v>0.37390622874312052</v>
      </c>
      <c r="J2840" s="94">
        <f t="shared" si="311"/>
        <v>0.37390622874312052</v>
      </c>
      <c r="K2840" s="94">
        <f t="shared" si="311"/>
        <v>0.37390622874312052</v>
      </c>
      <c r="L2840" s="94">
        <f t="shared" si="311"/>
        <v>0.37390622874312052</v>
      </c>
      <c r="M2840" s="94">
        <f t="shared" si="311"/>
        <v>0.37390622874312052</v>
      </c>
      <c r="N2840" s="94">
        <f t="shared" si="311"/>
        <v>0.37390622874312052</v>
      </c>
      <c r="O2840" s="94">
        <f t="shared" si="311"/>
        <v>0.37390622874312052</v>
      </c>
      <c r="P2840" s="94">
        <f t="shared" si="311"/>
        <v>0.37390622874312052</v>
      </c>
      <c r="Q2840" s="94">
        <f t="shared" si="311"/>
        <v>0.37390622874312052</v>
      </c>
      <c r="R2840" s="94">
        <f t="shared" si="311"/>
        <v>0.37390622874312052</v>
      </c>
      <c r="S2840" s="93">
        <f>(1+H2840)^((5-Dashboard!$F$9)*3/12)</f>
        <v>1.0826529737358193</v>
      </c>
      <c r="T2840" s="93">
        <f t="shared" si="308"/>
        <v>1.4874636641829042</v>
      </c>
      <c r="U2840" s="93">
        <f t="shared" si="308"/>
        <v>2.0436355932499572</v>
      </c>
      <c r="V2840" s="93">
        <f t="shared" si="308"/>
        <v>2.8077636708472586</v>
      </c>
      <c r="W2840" s="93">
        <f t="shared" si="308"/>
        <v>3.8576039962156976</v>
      </c>
      <c r="X2840" s="93">
        <f t="shared" si="308"/>
        <v>5.2999861584251002</v>
      </c>
      <c r="Y2840" s="93">
        <f t="shared" si="307"/>
        <v>7.2816839953125685</v>
      </c>
      <c r="Z2840" s="93">
        <f t="shared" si="307"/>
        <v>10.00435099689903</v>
      </c>
      <c r="AA2840" s="93">
        <f t="shared" si="307"/>
        <v>13.745040149172024</v>
      </c>
      <c r="AB2840" s="93">
        <f t="shared" si="307"/>
        <v>18.884396275271712</v>
      </c>
      <c r="AC2840" s="95">
        <f t="shared" si="307"/>
        <v>25.945389668649188</v>
      </c>
      <c r="AE2840" s="96"/>
    </row>
    <row r="2841" spans="3:31" ht="24.75" customHeight="1" x14ac:dyDescent="0.25">
      <c r="C2841" s="91">
        <f>ABS(E2841-Dashboard!$F$13)</f>
        <v>32.95074889911163</v>
      </c>
      <c r="D2841" s="92">
        <f t="shared" si="312"/>
        <v>0.37400622874312051</v>
      </c>
      <c r="E2841" s="93" cm="1">
        <f t="array" ref="E2841">SUM('DRE + DCF'!$S$41/TIR!S2841,'DRE + DCF'!$U$41:$AD$41/TIR!T2841:AC2841,TIR!F2841)</f>
        <v>16.559251100888368</v>
      </c>
      <c r="F2841" s="100">
        <f>'DRE + DCF'!$AE$38*'DRE + DCF'!$AE$39*(1+G2841)/(R2841-G2841)/AC2841</f>
        <v>3.3858891778905384</v>
      </c>
      <c r="G2841" s="92">
        <f>R2841*(1-'DRE + DCF'!$AE$39)</f>
        <v>0.22440373724587229</v>
      </c>
      <c r="H2841" s="94">
        <f t="shared" si="309"/>
        <v>0.37400622874312051</v>
      </c>
      <c r="I2841" s="94">
        <f t="shared" si="311"/>
        <v>0.37400622874312051</v>
      </c>
      <c r="J2841" s="94">
        <f t="shared" si="311"/>
        <v>0.37400622874312051</v>
      </c>
      <c r="K2841" s="94">
        <f t="shared" si="311"/>
        <v>0.37400622874312051</v>
      </c>
      <c r="L2841" s="94">
        <f t="shared" si="311"/>
        <v>0.37400622874312051</v>
      </c>
      <c r="M2841" s="94">
        <f t="shared" si="311"/>
        <v>0.37400622874312051</v>
      </c>
      <c r="N2841" s="94">
        <f t="shared" si="311"/>
        <v>0.37400622874312051</v>
      </c>
      <c r="O2841" s="94">
        <f t="shared" si="311"/>
        <v>0.37400622874312051</v>
      </c>
      <c r="P2841" s="94">
        <f t="shared" si="311"/>
        <v>0.37400622874312051</v>
      </c>
      <c r="Q2841" s="94">
        <f t="shared" si="311"/>
        <v>0.37400622874312051</v>
      </c>
      <c r="R2841" s="94">
        <f t="shared" si="311"/>
        <v>0.37400622874312051</v>
      </c>
      <c r="S2841" s="93">
        <f>(1+H2841)^((5-Dashboard!$F$9)*3/12)</f>
        <v>1.0826726734686312</v>
      </c>
      <c r="T2841" s="93">
        <f t="shared" si="308"/>
        <v>1.4875989970358658</v>
      </c>
      <c r="U2841" s="93">
        <f t="shared" si="308"/>
        <v>2.0439702877992985</v>
      </c>
      <c r="V2841" s="93">
        <f t="shared" si="308"/>
        <v>2.8084279068021045</v>
      </c>
      <c r="W2841" s="93">
        <f t="shared" si="308"/>
        <v>3.8587974369220954</v>
      </c>
      <c r="X2841" s="93">
        <f t="shared" si="308"/>
        <v>5.3020117137889482</v>
      </c>
      <c r="Y2841" s="93">
        <f t="shared" si="307"/>
        <v>7.2849971196150021</v>
      </c>
      <c r="Z2841" s="93">
        <f t="shared" si="307"/>
        <v>10.009631418726704</v>
      </c>
      <c r="AA2841" s="93">
        <f t="shared" si="307"/>
        <v>13.753295916753329</v>
      </c>
      <c r="AB2841" s="93">
        <f t="shared" si="307"/>
        <v>18.8971142553664</v>
      </c>
      <c r="AC2841" s="95">
        <f t="shared" si="307"/>
        <v>25.964752692143851</v>
      </c>
      <c r="AE2841" s="96"/>
    </row>
    <row r="2842" spans="3:31" ht="24.75" customHeight="1" x14ac:dyDescent="0.25">
      <c r="C2842" s="91">
        <f>ABS(E2842-Dashboard!$F$13)</f>
        <v>32.957635113956762</v>
      </c>
      <c r="D2842" s="92">
        <f t="shared" si="312"/>
        <v>0.37410622874312049</v>
      </c>
      <c r="E2842" s="93" cm="1">
        <f t="array" ref="E2842">SUM('DRE + DCF'!$S$41/TIR!S2842,'DRE + DCF'!$U$41:$AD$41/TIR!T2842:AC2842,TIR!F2842)</f>
        <v>16.552364886043236</v>
      </c>
      <c r="F2842" s="100">
        <f>'DRE + DCF'!$AE$38*'DRE + DCF'!$AE$39*(1+G2842)/(R2842-G2842)/AC2842</f>
        <v>3.3826257258020211</v>
      </c>
      <c r="G2842" s="92">
        <f>R2842*(1-'DRE + DCF'!$AE$39)</f>
        <v>0.22446373724587229</v>
      </c>
      <c r="H2842" s="94">
        <f t="shared" si="309"/>
        <v>0.37410622874312049</v>
      </c>
      <c r="I2842" s="94">
        <f t="shared" si="311"/>
        <v>0.37410622874312049</v>
      </c>
      <c r="J2842" s="94">
        <f t="shared" si="311"/>
        <v>0.37410622874312049</v>
      </c>
      <c r="K2842" s="94">
        <f t="shared" si="311"/>
        <v>0.37410622874312049</v>
      </c>
      <c r="L2842" s="94">
        <f t="shared" si="311"/>
        <v>0.37410622874312049</v>
      </c>
      <c r="M2842" s="94">
        <f t="shared" si="311"/>
        <v>0.37410622874312049</v>
      </c>
      <c r="N2842" s="94">
        <f t="shared" si="311"/>
        <v>0.37410622874312049</v>
      </c>
      <c r="O2842" s="94">
        <f t="shared" si="311"/>
        <v>0.37410622874312049</v>
      </c>
      <c r="P2842" s="94">
        <f t="shared" si="311"/>
        <v>0.37410622874312049</v>
      </c>
      <c r="Q2842" s="94">
        <f t="shared" si="311"/>
        <v>0.37410622874312049</v>
      </c>
      <c r="R2842" s="94">
        <f t="shared" si="311"/>
        <v>0.37410622874312049</v>
      </c>
      <c r="S2842" s="93">
        <f>(1+H2842)^((5-Dashboard!$F$9)*3/12)</f>
        <v>1.0826923721261641</v>
      </c>
      <c r="T2842" s="93">
        <f t="shared" si="308"/>
        <v>1.4877343323512267</v>
      </c>
      <c r="U2842" s="93">
        <f t="shared" si="308"/>
        <v>2.0443050127988083</v>
      </c>
      <c r="V2842" s="93">
        <f t="shared" si="308"/>
        <v>2.8090922515376273</v>
      </c>
      <c r="W2842" s="93">
        <f t="shared" si="308"/>
        <v>3.8599911599518903</v>
      </c>
      <c r="X2842" s="93">
        <f t="shared" si="308"/>
        <v>5.3040378957832752</v>
      </c>
      <c r="Y2842" s="93">
        <f t="shared" si="307"/>
        <v>7.2883115100853528</v>
      </c>
      <c r="Z2842" s="93">
        <f t="shared" si="307"/>
        <v>10.014914243028462</v>
      </c>
      <c r="AA2842" s="93">
        <f t="shared" si="307"/>
        <v>13.761556041673604</v>
      </c>
      <c r="AB2842" s="93">
        <f t="shared" si="307"/>
        <v>18.90983987406122</v>
      </c>
      <c r="AC2842" s="95">
        <f t="shared" si="307"/>
        <v>25.984128755482548</v>
      </c>
      <c r="AE2842" s="96"/>
    </row>
    <row r="2843" spans="3:31" ht="24.75" customHeight="1" x14ac:dyDescent="0.25">
      <c r="C2843" s="91">
        <f>ABS(E2843-Dashboard!$F$13)</f>
        <v>32.964516004149971</v>
      </c>
      <c r="D2843" s="92">
        <f t="shared" si="312"/>
        <v>0.37420622874312048</v>
      </c>
      <c r="E2843" s="93" cm="1">
        <f t="array" ref="E2843">SUM('DRE + DCF'!$S$41/TIR!S2843,'DRE + DCF'!$U$41:$AD$41/TIR!T2843:AC2843,TIR!F2843)</f>
        <v>16.545483995850031</v>
      </c>
      <c r="F2843" s="100">
        <f>'DRE + DCF'!$AE$38*'DRE + DCF'!$AE$39*(1+G2843)/(R2843-G2843)/AC2843</f>
        <v>3.3793658359521199</v>
      </c>
      <c r="G2843" s="92">
        <f>R2843*(1-'DRE + DCF'!$AE$39)</f>
        <v>0.2245237372458723</v>
      </c>
      <c r="H2843" s="94">
        <f t="shared" si="309"/>
        <v>0.37420622874312048</v>
      </c>
      <c r="I2843" s="94">
        <f t="shared" si="311"/>
        <v>0.37420622874312048</v>
      </c>
      <c r="J2843" s="94">
        <f t="shared" si="311"/>
        <v>0.37420622874312048</v>
      </c>
      <c r="K2843" s="94">
        <f t="shared" si="311"/>
        <v>0.37420622874312048</v>
      </c>
      <c r="L2843" s="94">
        <f t="shared" si="311"/>
        <v>0.37420622874312048</v>
      </c>
      <c r="M2843" s="94">
        <f t="shared" si="311"/>
        <v>0.37420622874312048</v>
      </c>
      <c r="N2843" s="94">
        <f t="shared" si="311"/>
        <v>0.37420622874312048</v>
      </c>
      <c r="O2843" s="94">
        <f t="shared" si="311"/>
        <v>0.37420622874312048</v>
      </c>
      <c r="P2843" s="94">
        <f t="shared" si="311"/>
        <v>0.37420622874312048</v>
      </c>
      <c r="Q2843" s="94">
        <f t="shared" si="311"/>
        <v>0.37420622874312048</v>
      </c>
      <c r="R2843" s="94">
        <f t="shared" si="311"/>
        <v>0.37420622874312048</v>
      </c>
      <c r="S2843" s="93">
        <f>(1+H2843)^((5-Dashboard!$F$9)*3/12)</f>
        <v>1.0827120697085553</v>
      </c>
      <c r="T2843" s="93">
        <f t="shared" si="308"/>
        <v>1.4878696701288523</v>
      </c>
      <c r="U2843" s="93">
        <f t="shared" si="308"/>
        <v>2.0446397682490409</v>
      </c>
      <c r="V2843" s="93">
        <f t="shared" si="308"/>
        <v>2.8097567050637222</v>
      </c>
      <c r="W2843" s="93">
        <f t="shared" si="308"/>
        <v>3.8611851653513138</v>
      </c>
      <c r="X2843" s="93">
        <f t="shared" si="308"/>
        <v>5.3060647045563112</v>
      </c>
      <c r="Y2843" s="93">
        <f t="shared" ref="Y2843:AC2893" si="313">(X2843)*(1+N2843)</f>
        <v>7.2916271671153083</v>
      </c>
      <c r="Z2843" s="93">
        <f t="shared" si="313"/>
        <v>10.02019947072241</v>
      </c>
      <c r="AA2843" s="93">
        <f t="shared" si="313"/>
        <v>13.769820525915256</v>
      </c>
      <c r="AB2843" s="93">
        <f t="shared" si="313"/>
        <v>18.922573135387616</v>
      </c>
      <c r="AC2843" s="95">
        <f t="shared" si="313"/>
        <v>26.0035178664969</v>
      </c>
      <c r="AE2843" s="96"/>
    </row>
    <row r="2844" spans="3:31" ht="24.75" customHeight="1" x14ac:dyDescent="0.25">
      <c r="C2844" s="91">
        <f>ABS(E2844-Dashboard!$F$13)</f>
        <v>32.97139157520796</v>
      </c>
      <c r="D2844" s="92">
        <f t="shared" si="312"/>
        <v>0.37430622874312047</v>
      </c>
      <c r="E2844" s="93" cm="1">
        <f t="array" ref="E2844">SUM('DRE + DCF'!$S$41/TIR!S2844,'DRE + DCF'!$U$41:$AD$41/TIR!T2844:AC2844,TIR!F2844)</f>
        <v>16.538608424792042</v>
      </c>
      <c r="F2844" s="100">
        <f>'DRE + DCF'!$AE$38*'DRE + DCF'!$AE$39*(1+G2844)/(R2844-G2844)/AC2844</f>
        <v>3.3761095039493219</v>
      </c>
      <c r="G2844" s="92">
        <f>R2844*(1-'DRE + DCF'!$AE$39)</f>
        <v>0.22458373724587227</v>
      </c>
      <c r="H2844" s="94">
        <f t="shared" si="309"/>
        <v>0.37430622874312047</v>
      </c>
      <c r="I2844" s="94">
        <f t="shared" si="311"/>
        <v>0.37430622874312047</v>
      </c>
      <c r="J2844" s="94">
        <f t="shared" si="311"/>
        <v>0.37430622874312047</v>
      </c>
      <c r="K2844" s="94">
        <f t="shared" si="311"/>
        <v>0.37430622874312047</v>
      </c>
      <c r="L2844" s="94">
        <f t="shared" si="311"/>
        <v>0.37430622874312047</v>
      </c>
      <c r="M2844" s="94">
        <f t="shared" si="311"/>
        <v>0.37430622874312047</v>
      </c>
      <c r="N2844" s="94">
        <f t="shared" si="311"/>
        <v>0.37430622874312047</v>
      </c>
      <c r="O2844" s="94">
        <f t="shared" si="311"/>
        <v>0.37430622874312047</v>
      </c>
      <c r="P2844" s="94">
        <f t="shared" si="311"/>
        <v>0.37430622874312047</v>
      </c>
      <c r="Q2844" s="94">
        <f t="shared" si="311"/>
        <v>0.37430622874312047</v>
      </c>
      <c r="R2844" s="94">
        <f t="shared" si="311"/>
        <v>0.37430622874312047</v>
      </c>
      <c r="S2844" s="93">
        <f>(1+H2844)^((5-Dashboard!$F$9)*3/12)</f>
        <v>1.0827317662159417</v>
      </c>
      <c r="T2844" s="93">
        <f t="shared" ref="T2844:X2894" si="314">(S2844)*(1+I2844)</f>
        <v>1.4880050103686089</v>
      </c>
      <c r="U2844" s="93">
        <f t="shared" si="314"/>
        <v>2.0449745541505506</v>
      </c>
      <c r="V2844" s="93">
        <f t="shared" si="314"/>
        <v>2.8104212673902875</v>
      </c>
      <c r="W2844" s="93">
        <f t="shared" si="314"/>
        <v>3.8623794531666071</v>
      </c>
      <c r="X2844" s="93">
        <f t="shared" si="314"/>
        <v>5.3080921402563161</v>
      </c>
      <c r="Y2844" s="93">
        <f t="shared" si="313"/>
        <v>7.2949440910966565</v>
      </c>
      <c r="Z2844" s="93">
        <f t="shared" si="313"/>
        <v>10.025487102726956</v>
      </c>
      <c r="AA2844" s="93">
        <f t="shared" si="313"/>
        <v>13.778089371461476</v>
      </c>
      <c r="AB2844" s="93">
        <f t="shared" si="313"/>
        <v>18.935314043378892</v>
      </c>
      <c r="AC2844" s="95">
        <f t="shared" si="313"/>
        <v>26.022920033022693</v>
      </c>
      <c r="AE2844" s="96"/>
    </row>
    <row r="2845" spans="3:31" ht="24.75" customHeight="1" x14ac:dyDescent="0.25">
      <c r="C2845" s="91">
        <f>ABS(E2845-Dashboard!$F$13)</f>
        <v>32.97826183264047</v>
      </c>
      <c r="D2845" s="92">
        <f t="shared" si="312"/>
        <v>0.37440622874312046</v>
      </c>
      <c r="E2845" s="93" cm="1">
        <f t="array" ref="E2845">SUM('DRE + DCF'!$S$41/TIR!S2845,'DRE + DCF'!$U$41:$AD$41/TIR!T2845:AC2845,TIR!F2845)</f>
        <v>16.531738167359531</v>
      </c>
      <c r="F2845" s="100">
        <f>'DRE + DCF'!$AE$38*'DRE + DCF'!$AE$39*(1+G2845)/(R2845-G2845)/AC2845</f>
        <v>3.3728567254082269</v>
      </c>
      <c r="G2845" s="92">
        <f>R2845*(1-'DRE + DCF'!$AE$39)</f>
        <v>0.22464373724587228</v>
      </c>
      <c r="H2845" s="94">
        <f t="shared" si="309"/>
        <v>0.37440622874312046</v>
      </c>
      <c r="I2845" s="94">
        <f t="shared" si="311"/>
        <v>0.37440622874312046</v>
      </c>
      <c r="J2845" s="94">
        <f t="shared" si="311"/>
        <v>0.37440622874312046</v>
      </c>
      <c r="K2845" s="94">
        <f t="shared" si="311"/>
        <v>0.37440622874312046</v>
      </c>
      <c r="L2845" s="94">
        <f t="shared" si="311"/>
        <v>0.37440622874312046</v>
      </c>
      <c r="M2845" s="94">
        <f t="shared" si="311"/>
        <v>0.37440622874312046</v>
      </c>
      <c r="N2845" s="94">
        <f t="shared" si="311"/>
        <v>0.37440622874312046</v>
      </c>
      <c r="O2845" s="94">
        <f t="shared" si="311"/>
        <v>0.37440622874312046</v>
      </c>
      <c r="P2845" s="94">
        <f t="shared" si="311"/>
        <v>0.37440622874312046</v>
      </c>
      <c r="Q2845" s="94">
        <f t="shared" si="311"/>
        <v>0.37440622874312046</v>
      </c>
      <c r="R2845" s="94">
        <f t="shared" si="311"/>
        <v>0.37440622874312046</v>
      </c>
      <c r="S2845" s="93">
        <f>(1+H2845)^((5-Dashboard!$F$9)*3/12)</f>
        <v>1.0827514616484601</v>
      </c>
      <c r="T2845" s="93">
        <f t="shared" si="314"/>
        <v>1.4881403530703616</v>
      </c>
      <c r="U2845" s="93">
        <f t="shared" si="314"/>
        <v>2.0453093705038916</v>
      </c>
      <c r="V2845" s="93">
        <f t="shared" si="314"/>
        <v>2.8110859385272193</v>
      </c>
      <c r="W2845" s="93">
        <f t="shared" si="314"/>
        <v>3.863574023444011</v>
      </c>
      <c r="X2845" s="93">
        <f t="shared" si="314"/>
        <v>5.310120203031568</v>
      </c>
      <c r="Y2845" s="93">
        <f t="shared" si="313"/>
        <v>7.2982622824212706</v>
      </c>
      <c r="Z2845" s="93">
        <f t="shared" si="313"/>
        <v>10.030777139960778</v>
      </c>
      <c r="AA2845" s="93">
        <f t="shared" si="313"/>
        <v>13.786362580296196</v>
      </c>
      <c r="AB2845" s="93">
        <f t="shared" si="313"/>
        <v>18.94806260207017</v>
      </c>
      <c r="AC2845" s="95">
        <f t="shared" si="313"/>
        <v>26.042335262899819</v>
      </c>
      <c r="AE2845" s="96"/>
    </row>
    <row r="2846" spans="3:31" ht="24.75" customHeight="1" x14ac:dyDescent="0.25">
      <c r="C2846" s="91">
        <f>ABS(E2846-Dashboard!$F$13)</f>
        <v>32.985126781950278</v>
      </c>
      <c r="D2846" s="92">
        <f t="shared" si="312"/>
        <v>0.37450622874312045</v>
      </c>
      <c r="E2846" s="93" cm="1">
        <f t="array" ref="E2846">SUM('DRE + DCF'!$S$41/TIR!S2846,'DRE + DCF'!$U$41:$AD$41/TIR!T2846:AC2846,TIR!F2846)</f>
        <v>16.52487321804972</v>
      </c>
      <c r="F2846" s="100">
        <f>'DRE + DCF'!$AE$38*'DRE + DCF'!$AE$39*(1+G2846)/(R2846-G2846)/AC2846</f>
        <v>3.369607495949527</v>
      </c>
      <c r="G2846" s="92">
        <f>R2846*(1-'DRE + DCF'!$AE$39)</f>
        <v>0.22470373724587225</v>
      </c>
      <c r="H2846" s="94">
        <f t="shared" si="309"/>
        <v>0.37450622874312045</v>
      </c>
      <c r="I2846" s="94">
        <f t="shared" si="311"/>
        <v>0.37450622874312045</v>
      </c>
      <c r="J2846" s="94">
        <f t="shared" si="311"/>
        <v>0.37450622874312045</v>
      </c>
      <c r="K2846" s="94">
        <f t="shared" si="311"/>
        <v>0.37450622874312045</v>
      </c>
      <c r="L2846" s="94">
        <f t="shared" si="311"/>
        <v>0.37450622874312045</v>
      </c>
      <c r="M2846" s="94">
        <f t="shared" si="311"/>
        <v>0.37450622874312045</v>
      </c>
      <c r="N2846" s="94">
        <f t="shared" si="311"/>
        <v>0.37450622874312045</v>
      </c>
      <c r="O2846" s="94">
        <f t="shared" si="311"/>
        <v>0.37450622874312045</v>
      </c>
      <c r="P2846" s="94">
        <f t="shared" si="311"/>
        <v>0.37450622874312045</v>
      </c>
      <c r="Q2846" s="94">
        <f t="shared" si="311"/>
        <v>0.37450622874312045</v>
      </c>
      <c r="R2846" s="94">
        <f t="shared" si="311"/>
        <v>0.37450622874312045</v>
      </c>
      <c r="S2846" s="93">
        <f>(1+H2846)^((5-Dashboard!$F$9)*3/12)</f>
        <v>1.0827711560062474</v>
      </c>
      <c r="T2846" s="93">
        <f t="shared" si="314"/>
        <v>1.488275698233976</v>
      </c>
      <c r="U2846" s="93">
        <f t="shared" si="314"/>
        <v>2.0456442173096168</v>
      </c>
      <c r="V2846" s="93">
        <f t="shared" si="314"/>
        <v>2.8117507184844137</v>
      </c>
      <c r="W2846" s="93">
        <f t="shared" si="314"/>
        <v>3.8647688762297707</v>
      </c>
      <c r="X2846" s="93">
        <f t="shared" si="314"/>
        <v>5.3121488930303702</v>
      </c>
      <c r="Y2846" s="93">
        <f t="shared" si="313"/>
        <v>7.3015817414811162</v>
      </c>
      <c r="Z2846" s="93">
        <f t="shared" si="313"/>
        <v>10.036069583342835</v>
      </c>
      <c r="AA2846" s="93">
        <f t="shared" si="313"/>
        <v>13.7946401544041</v>
      </c>
      <c r="AB2846" s="93">
        <f t="shared" si="313"/>
        <v>18.960818815498396</v>
      </c>
      <c r="AC2846" s="95">
        <f t="shared" si="313"/>
        <v>26.061763563972299</v>
      </c>
      <c r="AE2846" s="96"/>
    </row>
    <row r="2847" spans="3:31" ht="24.75" customHeight="1" x14ac:dyDescent="0.25">
      <c r="C2847" s="91">
        <f>ABS(E2847-Dashboard!$F$13)</f>
        <v>32.99198642863324</v>
      </c>
      <c r="D2847" s="92">
        <f t="shared" si="312"/>
        <v>0.37460622874312044</v>
      </c>
      <c r="E2847" s="93" cm="1">
        <f t="array" ref="E2847">SUM('DRE + DCF'!$S$41/TIR!S2847,'DRE + DCF'!$U$41:$AD$41/TIR!T2847:AC2847,TIR!F2847)</f>
        <v>16.518013571366758</v>
      </c>
      <c r="F2847" s="100">
        <f>'DRE + DCF'!$AE$38*'DRE + DCF'!$AE$39*(1+G2847)/(R2847-G2847)/AC2847</f>
        <v>3.3663618111999956</v>
      </c>
      <c r="G2847" s="92">
        <f>R2847*(1-'DRE + DCF'!$AE$39)</f>
        <v>0.22476373724587226</v>
      </c>
      <c r="H2847" s="94">
        <f t="shared" si="309"/>
        <v>0.37460622874312044</v>
      </c>
      <c r="I2847" s="94">
        <f t="shared" si="311"/>
        <v>0.37460622874312044</v>
      </c>
      <c r="J2847" s="94">
        <f t="shared" si="311"/>
        <v>0.37460622874312044</v>
      </c>
      <c r="K2847" s="94">
        <f t="shared" si="311"/>
        <v>0.37460622874312044</v>
      </c>
      <c r="L2847" s="94">
        <f t="shared" si="311"/>
        <v>0.37460622874312044</v>
      </c>
      <c r="M2847" s="94">
        <f t="shared" si="311"/>
        <v>0.37460622874312044</v>
      </c>
      <c r="N2847" s="94">
        <f t="shared" si="311"/>
        <v>0.37460622874312044</v>
      </c>
      <c r="O2847" s="94">
        <f t="shared" si="311"/>
        <v>0.37460622874312044</v>
      </c>
      <c r="P2847" s="94">
        <f t="shared" si="311"/>
        <v>0.37460622874312044</v>
      </c>
      <c r="Q2847" s="94">
        <f t="shared" si="311"/>
        <v>0.37460622874312044</v>
      </c>
      <c r="R2847" s="94">
        <f t="shared" si="311"/>
        <v>0.37460622874312044</v>
      </c>
      <c r="S2847" s="93">
        <f>(1+H2847)^((5-Dashboard!$F$9)*3/12)</f>
        <v>1.0827908492894405</v>
      </c>
      <c r="T2847" s="93">
        <f t="shared" si="314"/>
        <v>1.4884110458593183</v>
      </c>
      <c r="U2847" s="93">
        <f t="shared" si="314"/>
        <v>2.0459790945682812</v>
      </c>
      <c r="V2847" s="93">
        <f t="shared" si="314"/>
        <v>2.812415607271769</v>
      </c>
      <c r="W2847" s="93">
        <f t="shared" si="314"/>
        <v>3.8659640115701395</v>
      </c>
      <c r="X2847" s="93">
        <f t="shared" si="314"/>
        <v>5.3141782104010549</v>
      </c>
      <c r="Y2847" s="93">
        <f t="shared" si="313"/>
        <v>7.3049024686682591</v>
      </c>
      <c r="Z2847" s="93">
        <f t="shared" si="313"/>
        <v>10.041364433792387</v>
      </c>
      <c r="AA2847" s="93">
        <f t="shared" si="313"/>
        <v>13.802922095770651</v>
      </c>
      <c r="AB2847" s="93">
        <f t="shared" si="313"/>
        <v>18.973582687702383</v>
      </c>
      <c r="AC2847" s="95">
        <f t="shared" si="313"/>
        <v>26.081204944088331</v>
      </c>
      <c r="AE2847" s="96"/>
    </row>
    <row r="2848" spans="3:31" ht="24.75" customHeight="1" x14ac:dyDescent="0.25">
      <c r="C2848" s="91">
        <f>ABS(E2848-Dashboard!$F$13)</f>
        <v>32.998840778178263</v>
      </c>
      <c r="D2848" s="92">
        <f t="shared" si="312"/>
        <v>0.37470622874312043</v>
      </c>
      <c r="E2848" s="93" cm="1">
        <f t="array" ref="E2848">SUM('DRE + DCF'!$S$41/TIR!S2848,'DRE + DCF'!$U$41:$AD$41/TIR!T2848:AC2848,TIR!F2848)</f>
        <v>16.511159221821732</v>
      </c>
      <c r="F2848" s="100">
        <f>'DRE + DCF'!$AE$38*'DRE + DCF'!$AE$39*(1+G2848)/(R2848-G2848)/AC2848</f>
        <v>3.3631196667924836</v>
      </c>
      <c r="G2848" s="92">
        <f>R2848*(1-'DRE + DCF'!$AE$39)</f>
        <v>0.22482373724587223</v>
      </c>
      <c r="H2848" s="94">
        <f t="shared" si="309"/>
        <v>0.37470622874312043</v>
      </c>
      <c r="I2848" s="94">
        <f t="shared" si="311"/>
        <v>0.37470622874312043</v>
      </c>
      <c r="J2848" s="94">
        <f t="shared" si="311"/>
        <v>0.37470622874312043</v>
      </c>
      <c r="K2848" s="94">
        <f t="shared" si="311"/>
        <v>0.37470622874312043</v>
      </c>
      <c r="L2848" s="94">
        <f t="shared" si="311"/>
        <v>0.37470622874312043</v>
      </c>
      <c r="M2848" s="94">
        <f t="shared" si="311"/>
        <v>0.37470622874312043</v>
      </c>
      <c r="N2848" s="94">
        <f t="shared" si="311"/>
        <v>0.37470622874312043</v>
      </c>
      <c r="O2848" s="94">
        <f t="shared" si="311"/>
        <v>0.37470622874312043</v>
      </c>
      <c r="P2848" s="94">
        <f t="shared" si="311"/>
        <v>0.37470622874312043</v>
      </c>
      <c r="Q2848" s="94">
        <f t="shared" si="311"/>
        <v>0.37470622874312043</v>
      </c>
      <c r="R2848" s="94">
        <f t="shared" si="311"/>
        <v>0.37470622874312043</v>
      </c>
      <c r="S2848" s="93">
        <f>(1+H2848)^((5-Dashboard!$F$9)*3/12)</f>
        <v>1.0828105414981761</v>
      </c>
      <c r="T2848" s="93">
        <f t="shared" si="314"/>
        <v>1.4885463959462537</v>
      </c>
      <c r="U2848" s="93">
        <f t="shared" si="314"/>
        <v>2.0463140022804382</v>
      </c>
      <c r="V2848" s="93">
        <f t="shared" si="314"/>
        <v>2.8130806048991825</v>
      </c>
      <c r="W2848" s="93">
        <f t="shared" si="314"/>
        <v>3.8671594295113714</v>
      </c>
      <c r="X2848" s="93">
        <f t="shared" si="314"/>
        <v>5.3162081552919744</v>
      </c>
      <c r="Y2848" s="93">
        <f t="shared" si="313"/>
        <v>7.3082244643748515</v>
      </c>
      <c r="Z2848" s="93">
        <f t="shared" si="313"/>
        <v>10.046661692228964</v>
      </c>
      <c r="AA2848" s="93">
        <f t="shared" si="313"/>
        <v>13.811208406382056</v>
      </c>
      <c r="AB2848" s="93">
        <f t="shared" si="313"/>
        <v>18.98635422272276</v>
      </c>
      <c r="AC2848" s="95">
        <f t="shared" si="313"/>
        <v>26.100659411100224</v>
      </c>
      <c r="AE2848" s="96"/>
    </row>
    <row r="2849" spans="3:31" ht="24.75" customHeight="1" x14ac:dyDescent="0.25">
      <c r="C2849" s="91">
        <f>ABS(E2849-Dashboard!$F$13)</f>
        <v>33.005689836067347</v>
      </c>
      <c r="D2849" s="92">
        <f t="shared" si="312"/>
        <v>0.37480622874312042</v>
      </c>
      <c r="E2849" s="93" cm="1">
        <f t="array" ref="E2849">SUM('DRE + DCF'!$S$41/TIR!S2849,'DRE + DCF'!$U$41:$AD$41/TIR!T2849:AC2849,TIR!F2849)</f>
        <v>16.504310163932654</v>
      </c>
      <c r="F2849" s="100">
        <f>'DRE + DCF'!$AE$38*'DRE + DCF'!$AE$39*(1+G2849)/(R2849-G2849)/AC2849</f>
        <v>3.3598810583659122</v>
      </c>
      <c r="G2849" s="92">
        <f>R2849*(1-'DRE + DCF'!$AE$39)</f>
        <v>0.22488373724587224</v>
      </c>
      <c r="H2849" s="94">
        <f t="shared" si="309"/>
        <v>0.37480622874312042</v>
      </c>
      <c r="I2849" s="94">
        <f t="shared" si="311"/>
        <v>0.37480622874312042</v>
      </c>
      <c r="J2849" s="94">
        <f t="shared" si="311"/>
        <v>0.37480622874312042</v>
      </c>
      <c r="K2849" s="94">
        <f t="shared" si="311"/>
        <v>0.37480622874312042</v>
      </c>
      <c r="L2849" s="94">
        <f t="shared" si="311"/>
        <v>0.37480622874312042</v>
      </c>
      <c r="M2849" s="94">
        <f t="shared" si="311"/>
        <v>0.37480622874312042</v>
      </c>
      <c r="N2849" s="94">
        <f t="shared" si="311"/>
        <v>0.37480622874312042</v>
      </c>
      <c r="O2849" s="94">
        <f t="shared" si="311"/>
        <v>0.37480622874312042</v>
      </c>
      <c r="P2849" s="94">
        <f t="shared" si="311"/>
        <v>0.37480622874312042</v>
      </c>
      <c r="Q2849" s="94">
        <f t="shared" si="311"/>
        <v>0.37480622874312042</v>
      </c>
      <c r="R2849" s="94">
        <f t="shared" si="311"/>
        <v>0.37480622874312042</v>
      </c>
      <c r="S2849" s="93">
        <f>(1+H2849)^((5-Dashboard!$F$9)*3/12)</f>
        <v>1.0828302326325909</v>
      </c>
      <c r="T2849" s="93">
        <f t="shared" si="314"/>
        <v>1.4886817484946482</v>
      </c>
      <c r="U2849" s="93">
        <f t="shared" si="314"/>
        <v>2.0466489404466417</v>
      </c>
      <c r="V2849" s="93">
        <f t="shared" si="314"/>
        <v>2.8137457113765509</v>
      </c>
      <c r="W2849" s="93">
        <f t="shared" si="314"/>
        <v>3.8683551300997245</v>
      </c>
      <c r="X2849" s="93">
        <f t="shared" si="314"/>
        <v>5.3182387278515053</v>
      </c>
      <c r="Y2849" s="93">
        <f t="shared" si="313"/>
        <v>7.3115477289931388</v>
      </c>
      <c r="Z2849" s="93">
        <f t="shared" si="313"/>
        <v>10.051961359572383</v>
      </c>
      <c r="AA2849" s="93">
        <f t="shared" si="313"/>
        <v>13.819499088225276</v>
      </c>
      <c r="AB2849" s="93">
        <f t="shared" si="313"/>
        <v>18.999133424601983</v>
      </c>
      <c r="AC2849" s="95">
        <f t="shared" si="313"/>
        <v>26.120126972864419</v>
      </c>
      <c r="AE2849" s="96"/>
    </row>
    <row r="2850" spans="3:31" ht="24.75" customHeight="1" x14ac:dyDescent="0.25">
      <c r="C2850" s="91">
        <f>ABS(E2850-Dashboard!$F$13)</f>
        <v>33.012533607775552</v>
      </c>
      <c r="D2850" s="92">
        <f t="shared" si="312"/>
        <v>0.37490622874312041</v>
      </c>
      <c r="E2850" s="93" cm="1">
        <f t="array" ref="E2850">SUM('DRE + DCF'!$S$41/TIR!S2850,'DRE + DCF'!$U$41:$AD$41/TIR!T2850:AC2850,TIR!F2850)</f>
        <v>16.49746639222445</v>
      </c>
      <c r="F2850" s="100">
        <f>'DRE + DCF'!$AE$38*'DRE + DCF'!$AE$39*(1+G2850)/(R2850-G2850)/AC2850</f>
        <v>3.3566459815652516</v>
      </c>
      <c r="G2850" s="92">
        <f>R2850*(1-'DRE + DCF'!$AE$39)</f>
        <v>0.22494373724587224</v>
      </c>
      <c r="H2850" s="94">
        <f t="shared" si="309"/>
        <v>0.37490622874312041</v>
      </c>
      <c r="I2850" s="94">
        <f t="shared" si="311"/>
        <v>0.37490622874312041</v>
      </c>
      <c r="J2850" s="94">
        <f t="shared" si="311"/>
        <v>0.37490622874312041</v>
      </c>
      <c r="K2850" s="94">
        <f t="shared" si="311"/>
        <v>0.37490622874312041</v>
      </c>
      <c r="L2850" s="94">
        <f t="shared" si="311"/>
        <v>0.37490622874312041</v>
      </c>
      <c r="M2850" s="94">
        <f t="shared" si="311"/>
        <v>0.37490622874312041</v>
      </c>
      <c r="N2850" s="94">
        <f t="shared" si="311"/>
        <v>0.37490622874312041</v>
      </c>
      <c r="O2850" s="94">
        <f t="shared" si="311"/>
        <v>0.37490622874312041</v>
      </c>
      <c r="P2850" s="94">
        <f t="shared" si="311"/>
        <v>0.37490622874312041</v>
      </c>
      <c r="Q2850" s="94">
        <f t="shared" si="311"/>
        <v>0.37490622874312041</v>
      </c>
      <c r="R2850" s="94">
        <f t="shared" si="311"/>
        <v>0.37490622874312041</v>
      </c>
      <c r="S2850" s="93">
        <f>(1+H2850)^((5-Dashboard!$F$9)*3/12)</f>
        <v>1.0828499226928219</v>
      </c>
      <c r="T2850" s="93">
        <f t="shared" si="314"/>
        <v>1.4888171035043671</v>
      </c>
      <c r="U2850" s="93">
        <f t="shared" si="314"/>
        <v>2.0469839090674453</v>
      </c>
      <c r="V2850" s="93">
        <f t="shared" si="314"/>
        <v>2.8144109267137716</v>
      </c>
      <c r="W2850" s="93">
        <f t="shared" si="314"/>
        <v>3.8695511133814624</v>
      </c>
      <c r="X2850" s="93">
        <f t="shared" si="314"/>
        <v>5.3202699282280488</v>
      </c>
      <c r="Y2850" s="93">
        <f t="shared" si="313"/>
        <v>7.3148722629154586</v>
      </c>
      <c r="Z2850" s="93">
        <f t="shared" si="313"/>
        <v>10.057263436742748</v>
      </c>
      <c r="AA2850" s="93">
        <f t="shared" si="313"/>
        <v>13.827794143288045</v>
      </c>
      <c r="AB2850" s="93">
        <f t="shared" si="313"/>
        <v>19.011920297384375</v>
      </c>
      <c r="AC2850" s="95">
        <f t="shared" si="313"/>
        <v>26.139607637241536</v>
      </c>
      <c r="AE2850" s="96"/>
    </row>
    <row r="2851" spans="3:31" ht="24.75" customHeight="1" x14ac:dyDescent="0.25">
      <c r="C2851" s="91">
        <f>ABS(E2851-Dashboard!$F$13)</f>
        <v>33.019372098771072</v>
      </c>
      <c r="D2851" s="92">
        <f t="shared" si="312"/>
        <v>0.3750062287431204</v>
      </c>
      <c r="E2851" s="93" cm="1">
        <f t="array" ref="E2851">SUM('DRE + DCF'!$S$41/TIR!S2851,'DRE + DCF'!$U$41:$AD$41/TIR!T2851:AC2851,TIR!F2851)</f>
        <v>16.49062790122893</v>
      </c>
      <c r="F2851" s="100">
        <f>'DRE + DCF'!$AE$38*'DRE + DCF'!$AE$39*(1+G2851)/(R2851-G2851)/AC2851</f>
        <v>3.3534144320415202</v>
      </c>
      <c r="G2851" s="92">
        <f>R2851*(1-'DRE + DCF'!$AE$39)</f>
        <v>0.22500373724587222</v>
      </c>
      <c r="H2851" s="94">
        <f t="shared" si="309"/>
        <v>0.3750062287431204</v>
      </c>
      <c r="I2851" s="94">
        <f t="shared" si="311"/>
        <v>0.3750062287431204</v>
      </c>
      <c r="J2851" s="94">
        <f t="shared" si="311"/>
        <v>0.3750062287431204</v>
      </c>
      <c r="K2851" s="94">
        <f t="shared" si="311"/>
        <v>0.3750062287431204</v>
      </c>
      <c r="L2851" s="94">
        <f t="shared" si="311"/>
        <v>0.3750062287431204</v>
      </c>
      <c r="M2851" s="94">
        <f t="shared" si="311"/>
        <v>0.3750062287431204</v>
      </c>
      <c r="N2851" s="94">
        <f t="shared" si="311"/>
        <v>0.3750062287431204</v>
      </c>
      <c r="O2851" s="94">
        <f t="shared" si="311"/>
        <v>0.3750062287431204</v>
      </c>
      <c r="P2851" s="94">
        <f t="shared" si="311"/>
        <v>0.3750062287431204</v>
      </c>
      <c r="Q2851" s="94">
        <f t="shared" si="311"/>
        <v>0.3750062287431204</v>
      </c>
      <c r="R2851" s="94">
        <f t="shared" si="311"/>
        <v>0.3750062287431204</v>
      </c>
      <c r="S2851" s="93">
        <f>(1+H2851)^((5-Dashboard!$F$9)*3/12)</f>
        <v>1.0828696116790055</v>
      </c>
      <c r="T2851" s="93">
        <f t="shared" si="314"/>
        <v>1.4889524609752767</v>
      </c>
      <c r="U2851" s="93">
        <f t="shared" si="314"/>
        <v>2.0473189081434033</v>
      </c>
      <c r="V2851" s="93">
        <f t="shared" si="314"/>
        <v>2.8150762509207441</v>
      </c>
      <c r="W2851" s="93">
        <f t="shared" si="314"/>
        <v>3.8707473794028546</v>
      </c>
      <c r="X2851" s="93">
        <f t="shared" si="314"/>
        <v>5.3223017565700355</v>
      </c>
      <c r="Y2851" s="93">
        <f t="shared" si="313"/>
        <v>7.3181980665342499</v>
      </c>
      <c r="Z2851" s="93">
        <f t="shared" si="313"/>
        <v>10.062567924660454</v>
      </c>
      <c r="AA2851" s="93">
        <f t="shared" si="313"/>
        <v>13.836093573558859</v>
      </c>
      <c r="AB2851" s="93">
        <f t="shared" si="313"/>
        <v>19.02471484511609</v>
      </c>
      <c r="AC2851" s="95">
        <f t="shared" si="313"/>
        <v>26.159101412096334</v>
      </c>
      <c r="AE2851" s="96"/>
    </row>
    <row r="2852" spans="3:31" ht="24.75" customHeight="1" x14ac:dyDescent="0.25">
      <c r="C2852" s="91">
        <f>ABS(E2852-Dashboard!$F$13)</f>
        <v>33.026205314515181</v>
      </c>
      <c r="D2852" s="92">
        <f t="shared" si="312"/>
        <v>0.37510622874312038</v>
      </c>
      <c r="E2852" s="93" cm="1">
        <f t="array" ref="E2852">SUM('DRE + DCF'!$S$41/TIR!S2852,'DRE + DCF'!$U$41:$AD$41/TIR!T2852:AC2852,TIR!F2852)</f>
        <v>16.483794685484821</v>
      </c>
      <c r="F2852" s="100">
        <f>'DRE + DCF'!$AE$38*'DRE + DCF'!$AE$39*(1+G2852)/(R2852-G2852)/AC2852</f>
        <v>3.3501864054517823</v>
      </c>
      <c r="G2852" s="92">
        <f>R2852*(1-'DRE + DCF'!$AE$39)</f>
        <v>0.22506373724587223</v>
      </c>
      <c r="H2852" s="94">
        <f t="shared" si="309"/>
        <v>0.37510622874312038</v>
      </c>
      <c r="I2852" s="94">
        <f t="shared" si="311"/>
        <v>0.37510622874312038</v>
      </c>
      <c r="J2852" s="94">
        <f t="shared" si="311"/>
        <v>0.37510622874312038</v>
      </c>
      <c r="K2852" s="94">
        <f t="shared" si="311"/>
        <v>0.37510622874312038</v>
      </c>
      <c r="L2852" s="94">
        <f t="shared" si="311"/>
        <v>0.37510622874312038</v>
      </c>
      <c r="M2852" s="94">
        <f t="shared" si="311"/>
        <v>0.37510622874312038</v>
      </c>
      <c r="N2852" s="94">
        <f t="shared" si="311"/>
        <v>0.37510622874312038</v>
      </c>
      <c r="O2852" s="94">
        <f t="shared" si="311"/>
        <v>0.37510622874312038</v>
      </c>
      <c r="P2852" s="94">
        <f t="shared" si="311"/>
        <v>0.37510622874312038</v>
      </c>
      <c r="Q2852" s="94">
        <f t="shared" si="311"/>
        <v>0.37510622874312038</v>
      </c>
      <c r="R2852" s="94">
        <f t="shared" si="311"/>
        <v>0.37510622874312038</v>
      </c>
      <c r="S2852" s="93">
        <f>(1+H2852)^((5-Dashboard!$F$9)*3/12)</f>
        <v>1.0828892995912784</v>
      </c>
      <c r="T2852" s="93">
        <f t="shared" si="314"/>
        <v>1.489087820907242</v>
      </c>
      <c r="U2852" s="93">
        <f t="shared" si="314"/>
        <v>2.0476539376750686</v>
      </c>
      <c r="V2852" s="93">
        <f t="shared" si="314"/>
        <v>2.8157416840073641</v>
      </c>
      <c r="W2852" s="93">
        <f t="shared" si="314"/>
        <v>3.8719439282101695</v>
      </c>
      <c r="X2852" s="93">
        <f t="shared" si="314"/>
        <v>5.3243342130259093</v>
      </c>
      <c r="Y2852" s="93">
        <f t="shared" si="313"/>
        <v>7.3215251402420281</v>
      </c>
      <c r="Z2852" s="93">
        <f t="shared" si="313"/>
        <v>10.067874824246161</v>
      </c>
      <c r="AA2852" s="93">
        <f t="shared" si="313"/>
        <v>13.844397381026944</v>
      </c>
      <c r="AB2852" s="93">
        <f t="shared" si="313"/>
        <v>19.037517071845095</v>
      </c>
      <c r="AC2852" s="95">
        <f t="shared" si="313"/>
        <v>26.178608305297679</v>
      </c>
      <c r="AE2852" s="96"/>
    </row>
    <row r="2853" spans="3:31" ht="24.75" customHeight="1" x14ac:dyDescent="0.25">
      <c r="C2853" s="91">
        <f>ABS(E2853-Dashboard!$F$13)</f>
        <v>33.033033260462297</v>
      </c>
      <c r="D2853" s="92">
        <f t="shared" si="312"/>
        <v>0.37520622874312037</v>
      </c>
      <c r="E2853" s="93" cm="1">
        <f t="array" ref="E2853">SUM('DRE + DCF'!$S$41/TIR!S2853,'DRE + DCF'!$U$41:$AD$41/TIR!T2853:AC2853,TIR!F2853)</f>
        <v>16.476966739537701</v>
      </c>
      <c r="F2853" s="100">
        <f>'DRE + DCF'!$AE$38*'DRE + DCF'!$AE$39*(1+G2853)/(R2853-G2853)/AC2853</f>
        <v>3.3469618974591184</v>
      </c>
      <c r="G2853" s="92">
        <f>R2853*(1-'DRE + DCF'!$AE$39)</f>
        <v>0.2251237372458722</v>
      </c>
      <c r="H2853" s="94">
        <f t="shared" si="309"/>
        <v>0.37520622874312037</v>
      </c>
      <c r="I2853" s="94">
        <f t="shared" si="311"/>
        <v>0.37520622874312037</v>
      </c>
      <c r="J2853" s="94">
        <f t="shared" si="311"/>
        <v>0.37520622874312037</v>
      </c>
      <c r="K2853" s="94">
        <f t="shared" si="311"/>
        <v>0.37520622874312037</v>
      </c>
      <c r="L2853" s="94">
        <f t="shared" si="311"/>
        <v>0.37520622874312037</v>
      </c>
      <c r="M2853" s="94">
        <f t="shared" si="311"/>
        <v>0.37520622874312037</v>
      </c>
      <c r="N2853" s="94">
        <f t="shared" si="311"/>
        <v>0.37520622874312037</v>
      </c>
      <c r="O2853" s="94">
        <f t="shared" si="311"/>
        <v>0.37520622874312037</v>
      </c>
      <c r="P2853" s="94">
        <f t="shared" si="311"/>
        <v>0.37520622874312037</v>
      </c>
      <c r="Q2853" s="94">
        <f t="shared" si="311"/>
        <v>0.37520622874312037</v>
      </c>
      <c r="R2853" s="94">
        <f t="shared" si="311"/>
        <v>0.37520622874312037</v>
      </c>
      <c r="S2853" s="93">
        <f>(1+H2853)^((5-Dashboard!$F$9)*3/12)</f>
        <v>1.0829089864297778</v>
      </c>
      <c r="T2853" s="93">
        <f t="shared" si="314"/>
        <v>1.4892231833001297</v>
      </c>
      <c r="U2853" s="93">
        <f t="shared" si="314"/>
        <v>2.0479889976629959</v>
      </c>
      <c r="V2853" s="93">
        <f t="shared" si="314"/>
        <v>2.8164072259835318</v>
      </c>
      <c r="W2853" s="93">
        <f t="shared" si="314"/>
        <v>3.8731407598496861</v>
      </c>
      <c r="X2853" s="93">
        <f t="shared" si="314"/>
        <v>5.3263672977441505</v>
      </c>
      <c r="Y2853" s="93">
        <f t="shared" si="313"/>
        <v>7.3248534844314186</v>
      </c>
      <c r="Z2853" s="93">
        <f t="shared" si="313"/>
        <v>10.073184136420835</v>
      </c>
      <c r="AA2853" s="93">
        <f t="shared" si="313"/>
        <v>13.852705567682323</v>
      </c>
      <c r="AB2853" s="93">
        <f t="shared" si="313"/>
        <v>19.050326981621232</v>
      </c>
      <c r="AC2853" s="95">
        <f t="shared" si="313"/>
        <v>26.198128324718645</v>
      </c>
      <c r="AE2853" s="96"/>
    </row>
    <row r="2854" spans="3:31" ht="24.75" customHeight="1" x14ac:dyDescent="0.25">
      <c r="C2854" s="91">
        <f>ABS(E2854-Dashboard!$F$13)</f>
        <v>33.039855942059944</v>
      </c>
      <c r="D2854" s="92">
        <f t="shared" si="312"/>
        <v>0.37530622874312036</v>
      </c>
      <c r="E2854" s="93" cm="1">
        <f t="array" ref="E2854">SUM('DRE + DCF'!$S$41/TIR!S2854,'DRE + DCF'!$U$41:$AD$41/TIR!T2854:AC2854,TIR!F2854)</f>
        <v>16.470144057940054</v>
      </c>
      <c r="F2854" s="100">
        <f>'DRE + DCF'!$AE$38*'DRE + DCF'!$AE$39*(1+G2854)/(R2854-G2854)/AC2854</f>
        <v>3.3437409037326371</v>
      </c>
      <c r="G2854" s="92">
        <f>R2854*(1-'DRE + DCF'!$AE$39)</f>
        <v>0.22518373724587221</v>
      </c>
      <c r="H2854" s="94">
        <f t="shared" si="309"/>
        <v>0.37530622874312036</v>
      </c>
      <c r="I2854" s="94">
        <f t="shared" si="311"/>
        <v>0.37530622874312036</v>
      </c>
      <c r="J2854" s="94">
        <f t="shared" si="311"/>
        <v>0.37530622874312036</v>
      </c>
      <c r="K2854" s="94">
        <f t="shared" si="311"/>
        <v>0.37530622874312036</v>
      </c>
      <c r="L2854" s="94">
        <f t="shared" si="311"/>
        <v>0.37530622874312036</v>
      </c>
      <c r="M2854" s="94">
        <f t="shared" si="311"/>
        <v>0.37530622874312036</v>
      </c>
      <c r="N2854" s="94">
        <f t="shared" si="311"/>
        <v>0.37530622874312036</v>
      </c>
      <c r="O2854" s="94">
        <f t="shared" si="311"/>
        <v>0.37530622874312036</v>
      </c>
      <c r="P2854" s="94">
        <f t="shared" si="311"/>
        <v>0.37530622874312036</v>
      </c>
      <c r="Q2854" s="94">
        <f t="shared" si="311"/>
        <v>0.37530622874312036</v>
      </c>
      <c r="R2854" s="94">
        <f t="shared" si="311"/>
        <v>0.37530622874312036</v>
      </c>
      <c r="S2854" s="93">
        <f>(1+H2854)^((5-Dashboard!$F$9)*3/12)</f>
        <v>1.0829286721946396</v>
      </c>
      <c r="T2854" s="93">
        <f t="shared" si="314"/>
        <v>1.4893585481538048</v>
      </c>
      <c r="U2854" s="93">
        <f t="shared" si="314"/>
        <v>2.048324088107738</v>
      </c>
      <c r="V2854" s="93">
        <f t="shared" si="314"/>
        <v>2.817072876859144</v>
      </c>
      <c r="W2854" s="93">
        <f t="shared" si="314"/>
        <v>3.874337874367682</v>
      </c>
      <c r="X2854" s="93">
        <f t="shared" si="314"/>
        <v>5.3284010108732538</v>
      </c>
      <c r="Y2854" s="93">
        <f t="shared" si="313"/>
        <v>7.3281830994951251</v>
      </c>
      <c r="Z2854" s="93">
        <f t="shared" si="313"/>
        <v>10.078495862105711</v>
      </c>
      <c r="AA2854" s="93">
        <f t="shared" si="313"/>
        <v>13.861018135515749</v>
      </c>
      <c r="AB2854" s="93">
        <f t="shared" si="313"/>
        <v>19.063144578496164</v>
      </c>
      <c r="AC2854" s="95">
        <f t="shared" si="313"/>
        <v>26.217661478236419</v>
      </c>
      <c r="AE2854" s="96"/>
    </row>
    <row r="2855" spans="3:31" ht="24.75" customHeight="1" x14ac:dyDescent="0.25">
      <c r="C2855" s="91">
        <f>ABS(E2855-Dashboard!$F$13)</f>
        <v>33.046673364748813</v>
      </c>
      <c r="D2855" s="92">
        <f t="shared" si="312"/>
        <v>0.37540622874312035</v>
      </c>
      <c r="E2855" s="93" cm="1">
        <f t="array" ref="E2855">SUM('DRE + DCF'!$S$41/TIR!S2855,'DRE + DCF'!$U$41:$AD$41/TIR!T2855:AC2855,TIR!F2855)</f>
        <v>16.463326635251189</v>
      </c>
      <c r="F2855" s="100">
        <f>'DRE + DCF'!$AE$38*'DRE + DCF'!$AE$39*(1+G2855)/(R2855-G2855)/AC2855</f>
        <v>3.3405234199474489</v>
      </c>
      <c r="G2855" s="92">
        <f>R2855*(1-'DRE + DCF'!$AE$39)</f>
        <v>0.22524373724587221</v>
      </c>
      <c r="H2855" s="94">
        <f t="shared" si="309"/>
        <v>0.37540622874312035</v>
      </c>
      <c r="I2855" s="94">
        <f t="shared" si="311"/>
        <v>0.37540622874312035</v>
      </c>
      <c r="J2855" s="94">
        <f t="shared" si="311"/>
        <v>0.37540622874312035</v>
      </c>
      <c r="K2855" s="94">
        <f t="shared" si="311"/>
        <v>0.37540622874312035</v>
      </c>
      <c r="L2855" s="94">
        <f t="shared" si="311"/>
        <v>0.37540622874312035</v>
      </c>
      <c r="M2855" s="94">
        <f t="shared" si="311"/>
        <v>0.37540622874312035</v>
      </c>
      <c r="N2855" s="94">
        <f t="shared" si="311"/>
        <v>0.37540622874312035</v>
      </c>
      <c r="O2855" s="94">
        <f t="shared" si="311"/>
        <v>0.37540622874312035</v>
      </c>
      <c r="P2855" s="94">
        <f t="shared" si="311"/>
        <v>0.37540622874312035</v>
      </c>
      <c r="Q2855" s="94">
        <f t="shared" ref="I2855:R2881" si="315">$D2855</f>
        <v>0.37540622874312035</v>
      </c>
      <c r="R2855" s="94">
        <f t="shared" si="315"/>
        <v>0.37540622874312035</v>
      </c>
      <c r="S2855" s="93">
        <f>(1+H2855)^((5-Dashboard!$F$9)*3/12)</f>
        <v>1.082948356886001</v>
      </c>
      <c r="T2855" s="93">
        <f t="shared" si="314"/>
        <v>1.4894939154681335</v>
      </c>
      <c r="U2855" s="93">
        <f t="shared" si="314"/>
        <v>2.0486592090098497</v>
      </c>
      <c r="V2855" s="93">
        <f t="shared" si="314"/>
        <v>2.8177386366441013</v>
      </c>
      <c r="W2855" s="93">
        <f t="shared" si="314"/>
        <v>3.875535271810445</v>
      </c>
      <c r="X2855" s="93">
        <f t="shared" si="314"/>
        <v>5.3304353525617483</v>
      </c>
      <c r="Y2855" s="93">
        <f t="shared" si="313"/>
        <v>7.3315139858259597</v>
      </c>
      <c r="Z2855" s="93">
        <f t="shared" si="313"/>
        <v>10.083810002222325</v>
      </c>
      <c r="AA2855" s="93">
        <f t="shared" si="313"/>
        <v>13.869335086518765</v>
      </c>
      <c r="AB2855" s="93">
        <f t="shared" si="313"/>
        <v>19.075969866523412</v>
      </c>
      <c r="AC2855" s="95">
        <f t="shared" si="313"/>
        <v>26.237207773732372</v>
      </c>
      <c r="AE2855" s="96"/>
    </row>
    <row r="2856" spans="3:31" ht="24.75" customHeight="1" x14ac:dyDescent="0.25">
      <c r="C2856" s="91">
        <f>ABS(E2856-Dashboard!$F$13)</f>
        <v>33.053485533962707</v>
      </c>
      <c r="D2856" s="92">
        <f t="shared" si="312"/>
        <v>0.37550622874312034</v>
      </c>
      <c r="E2856" s="93" cm="1">
        <f t="array" ref="E2856">SUM('DRE + DCF'!$S$41/TIR!S2856,'DRE + DCF'!$U$41:$AD$41/TIR!T2856:AC2856,TIR!F2856)</f>
        <v>16.456514466037291</v>
      </c>
      <c r="F2856" s="100">
        <f>'DRE + DCF'!$AE$38*'DRE + DCF'!$AE$39*(1+G2856)/(R2856-G2856)/AC2856</f>
        <v>3.3373094417846705</v>
      </c>
      <c r="G2856" s="92">
        <f>R2856*(1-'DRE + DCF'!$AE$39)</f>
        <v>0.22530373724587219</v>
      </c>
      <c r="H2856" s="94">
        <f t="shared" si="309"/>
        <v>0.37550622874312034</v>
      </c>
      <c r="I2856" s="94">
        <f t="shared" si="315"/>
        <v>0.37550622874312034</v>
      </c>
      <c r="J2856" s="94">
        <f t="shared" si="315"/>
        <v>0.37550622874312034</v>
      </c>
      <c r="K2856" s="94">
        <f t="shared" si="315"/>
        <v>0.37550622874312034</v>
      </c>
      <c r="L2856" s="94">
        <f t="shared" si="315"/>
        <v>0.37550622874312034</v>
      </c>
      <c r="M2856" s="94">
        <f t="shared" si="315"/>
        <v>0.37550622874312034</v>
      </c>
      <c r="N2856" s="94">
        <f t="shared" si="315"/>
        <v>0.37550622874312034</v>
      </c>
      <c r="O2856" s="94">
        <f t="shared" si="315"/>
        <v>0.37550622874312034</v>
      </c>
      <c r="P2856" s="94">
        <f t="shared" si="315"/>
        <v>0.37550622874312034</v>
      </c>
      <c r="Q2856" s="94">
        <f t="shared" si="315"/>
        <v>0.37550622874312034</v>
      </c>
      <c r="R2856" s="94">
        <f t="shared" si="315"/>
        <v>0.37550622874312034</v>
      </c>
      <c r="S2856" s="93">
        <f>(1+H2856)^((5-Dashboard!$F$9)*3/12)</f>
        <v>1.0829680405039983</v>
      </c>
      <c r="T2856" s="93">
        <f t="shared" si="314"/>
        <v>1.4896292852429815</v>
      </c>
      <c r="U2856" s="93">
        <f t="shared" si="314"/>
        <v>2.0489943603698832</v>
      </c>
      <c r="V2856" s="93">
        <f t="shared" si="314"/>
        <v>2.8184045053483002</v>
      </c>
      <c r="W2856" s="93">
        <f t="shared" si="314"/>
        <v>3.87673295222426</v>
      </c>
      <c r="X2856" s="93">
        <f t="shared" si="314"/>
        <v>5.3324703229581747</v>
      </c>
      <c r="Y2856" s="93">
        <f t="shared" si="313"/>
        <v>7.334846143816808</v>
      </c>
      <c r="Z2856" s="93">
        <f t="shared" si="313"/>
        <v>10.089126557692476</v>
      </c>
      <c r="AA2856" s="93">
        <f t="shared" si="313"/>
        <v>13.877656422683637</v>
      </c>
      <c r="AB2856" s="93">
        <f t="shared" si="313"/>
        <v>19.088802849758313</v>
      </c>
      <c r="AC2856" s="95">
        <f t="shared" si="313"/>
        <v>26.256767219091984</v>
      </c>
      <c r="AE2856" s="96"/>
    </row>
    <row r="2857" spans="3:31" ht="24.75" customHeight="1" x14ac:dyDescent="0.25">
      <c r="C2857" s="91">
        <f>ABS(E2857-Dashboard!$F$13)</f>
        <v>33.060292455128632</v>
      </c>
      <c r="D2857" s="92">
        <f t="shared" si="312"/>
        <v>0.37560622874312033</v>
      </c>
      <c r="E2857" s="93" cm="1">
        <f t="array" ref="E2857">SUM('DRE + DCF'!$S$41/TIR!S2857,'DRE + DCF'!$U$41:$AD$41/TIR!T2857:AC2857,TIR!F2857)</f>
        <v>16.449707544871369</v>
      </c>
      <c r="F2857" s="100">
        <f>'DRE + DCF'!$AE$38*'DRE + DCF'!$AE$39*(1+G2857)/(R2857-G2857)/AC2857</f>
        <v>3.3340989649314041</v>
      </c>
      <c r="G2857" s="92">
        <f>R2857*(1-'DRE + DCF'!$AE$39)</f>
        <v>0.22536373724587219</v>
      </c>
      <c r="H2857" s="94">
        <f t="shared" si="309"/>
        <v>0.37560622874312033</v>
      </c>
      <c r="I2857" s="94">
        <f t="shared" si="315"/>
        <v>0.37560622874312033</v>
      </c>
      <c r="J2857" s="94">
        <f t="shared" si="315"/>
        <v>0.37560622874312033</v>
      </c>
      <c r="K2857" s="94">
        <f t="shared" si="315"/>
        <v>0.37560622874312033</v>
      </c>
      <c r="L2857" s="94">
        <f t="shared" si="315"/>
        <v>0.37560622874312033</v>
      </c>
      <c r="M2857" s="94">
        <f t="shared" si="315"/>
        <v>0.37560622874312033</v>
      </c>
      <c r="N2857" s="94">
        <f t="shared" si="315"/>
        <v>0.37560622874312033</v>
      </c>
      <c r="O2857" s="94">
        <f t="shared" si="315"/>
        <v>0.37560622874312033</v>
      </c>
      <c r="P2857" s="94">
        <f t="shared" si="315"/>
        <v>0.37560622874312033</v>
      </c>
      <c r="Q2857" s="94">
        <f t="shared" si="315"/>
        <v>0.37560622874312033</v>
      </c>
      <c r="R2857" s="94">
        <f t="shared" si="315"/>
        <v>0.37560622874312033</v>
      </c>
      <c r="S2857" s="93">
        <f>(1+H2857)^((5-Dashboard!$F$9)*3/12)</f>
        <v>1.0829877230487681</v>
      </c>
      <c r="T2857" s="93">
        <f t="shared" si="314"/>
        <v>1.4897646574782148</v>
      </c>
      <c r="U2857" s="93">
        <f t="shared" si="314"/>
        <v>2.0493295421883935</v>
      </c>
      <c r="V2857" s="93">
        <f t="shared" si="314"/>
        <v>2.8190704829816413</v>
      </c>
      <c r="W2857" s="93">
        <f t="shared" si="314"/>
        <v>3.8779309156554223</v>
      </c>
      <c r="X2857" s="93">
        <f t="shared" si="314"/>
        <v>5.3345059222111111</v>
      </c>
      <c r="Y2857" s="93">
        <f t="shared" si="313"/>
        <v>7.3381795738606677</v>
      </c>
      <c r="Z2857" s="93">
        <f t="shared" si="313"/>
        <v>10.094445529438271</v>
      </c>
      <c r="AA2857" s="93">
        <f t="shared" si="313"/>
        <v>13.885982146003432</v>
      </c>
      <c r="AB2857" s="93">
        <f t="shared" si="313"/>
        <v>19.10164353225808</v>
      </c>
      <c r="AC2857" s="95">
        <f t="shared" si="313"/>
        <v>26.276339822204953</v>
      </c>
      <c r="AE2857" s="96"/>
    </row>
    <row r="2858" spans="3:31" ht="24.75" customHeight="1" x14ac:dyDescent="0.25">
      <c r="C2858" s="91">
        <f>ABS(E2858-Dashboard!$F$13)</f>
        <v>33.067094133666714</v>
      </c>
      <c r="D2858" s="92">
        <f t="shared" si="312"/>
        <v>0.37570622874312032</v>
      </c>
      <c r="E2858" s="93" cm="1">
        <f t="array" ref="E2858">SUM('DRE + DCF'!$S$41/TIR!S2858,'DRE + DCF'!$U$41:$AD$41/TIR!T2858:AC2858,TIR!F2858)</f>
        <v>16.44290586633328</v>
      </c>
      <c r="F2858" s="100">
        <f>'DRE + DCF'!$AE$38*'DRE + DCF'!$AE$39*(1+G2858)/(R2858-G2858)/AC2858</f>
        <v>3.3308919850807368</v>
      </c>
      <c r="G2858" s="92">
        <f>R2858*(1-'DRE + DCF'!$AE$39)</f>
        <v>0.22542373724587217</v>
      </c>
      <c r="H2858" s="94">
        <f t="shared" si="309"/>
        <v>0.37570622874312032</v>
      </c>
      <c r="I2858" s="94">
        <f t="shared" si="315"/>
        <v>0.37570622874312032</v>
      </c>
      <c r="J2858" s="94">
        <f t="shared" si="315"/>
        <v>0.37570622874312032</v>
      </c>
      <c r="K2858" s="94">
        <f t="shared" si="315"/>
        <v>0.37570622874312032</v>
      </c>
      <c r="L2858" s="94">
        <f t="shared" si="315"/>
        <v>0.37570622874312032</v>
      </c>
      <c r="M2858" s="94">
        <f t="shared" si="315"/>
        <v>0.37570622874312032</v>
      </c>
      <c r="N2858" s="94">
        <f t="shared" si="315"/>
        <v>0.37570622874312032</v>
      </c>
      <c r="O2858" s="94">
        <f t="shared" si="315"/>
        <v>0.37570622874312032</v>
      </c>
      <c r="P2858" s="94">
        <f t="shared" si="315"/>
        <v>0.37570622874312032</v>
      </c>
      <c r="Q2858" s="94">
        <f t="shared" si="315"/>
        <v>0.37570622874312032</v>
      </c>
      <c r="R2858" s="94">
        <f t="shared" si="315"/>
        <v>0.37570622874312032</v>
      </c>
      <c r="S2858" s="93">
        <f>(1+H2858)^((5-Dashboard!$F$9)*3/12)</f>
        <v>1.083007404520447</v>
      </c>
      <c r="T2858" s="93">
        <f t="shared" si="314"/>
        <v>1.489900032173699</v>
      </c>
      <c r="U2858" s="93">
        <f t="shared" si="314"/>
        <v>2.0496647544659332</v>
      </c>
      <c r="V2858" s="93">
        <f t="shared" si="314"/>
        <v>2.8197365695540229</v>
      </c>
      <c r="W2858" s="93">
        <f t="shared" si="314"/>
        <v>3.8791291621502277</v>
      </c>
      <c r="X2858" s="93">
        <f t="shared" si="314"/>
        <v>5.3365421504691497</v>
      </c>
      <c r="Y2858" s="93">
        <f t="shared" si="313"/>
        <v>7.3415142763506154</v>
      </c>
      <c r="Z2858" s="93">
        <f t="shared" si="313"/>
        <v>10.099766918382084</v>
      </c>
      <c r="AA2858" s="93">
        <f t="shared" si="313"/>
        <v>13.894312258471942</v>
      </c>
      <c r="AB2858" s="93">
        <f t="shared" si="313"/>
        <v>19.114491918081743</v>
      </c>
      <c r="AC2858" s="95">
        <f t="shared" si="313"/>
        <v>26.295925590965087</v>
      </c>
      <c r="AE2858" s="96"/>
    </row>
    <row r="2859" spans="3:31" ht="24.75" customHeight="1" x14ac:dyDescent="0.25">
      <c r="C2859" s="91">
        <f>ABS(E2859-Dashboard!$F$13)</f>
        <v>33.073890574990315</v>
      </c>
      <c r="D2859" s="92">
        <f t="shared" si="312"/>
        <v>0.37580622874312031</v>
      </c>
      <c r="E2859" s="93" cm="1">
        <f t="array" ref="E2859">SUM('DRE + DCF'!$S$41/TIR!S2859,'DRE + DCF'!$U$41:$AD$41/TIR!T2859:AC2859,TIR!F2859)</f>
        <v>16.436109425009683</v>
      </c>
      <c r="F2859" s="100">
        <f>'DRE + DCF'!$AE$38*'DRE + DCF'!$AE$39*(1+G2859)/(R2859-G2859)/AC2859</f>
        <v>3.3276884979317276</v>
      </c>
      <c r="G2859" s="92">
        <f>R2859*(1-'DRE + DCF'!$AE$39)</f>
        <v>0.22548373724587217</v>
      </c>
      <c r="H2859" s="94">
        <f t="shared" si="309"/>
        <v>0.37580622874312031</v>
      </c>
      <c r="I2859" s="94">
        <f t="shared" si="315"/>
        <v>0.37580622874312031</v>
      </c>
      <c r="J2859" s="94">
        <f t="shared" si="315"/>
        <v>0.37580622874312031</v>
      </c>
      <c r="K2859" s="94">
        <f t="shared" si="315"/>
        <v>0.37580622874312031</v>
      </c>
      <c r="L2859" s="94">
        <f t="shared" si="315"/>
        <v>0.37580622874312031</v>
      </c>
      <c r="M2859" s="94">
        <f t="shared" si="315"/>
        <v>0.37580622874312031</v>
      </c>
      <c r="N2859" s="94">
        <f t="shared" si="315"/>
        <v>0.37580622874312031</v>
      </c>
      <c r="O2859" s="94">
        <f t="shared" si="315"/>
        <v>0.37580622874312031</v>
      </c>
      <c r="P2859" s="94">
        <f t="shared" si="315"/>
        <v>0.37580622874312031</v>
      </c>
      <c r="Q2859" s="94">
        <f t="shared" si="315"/>
        <v>0.37580622874312031</v>
      </c>
      <c r="R2859" s="94">
        <f t="shared" si="315"/>
        <v>0.37580622874312031</v>
      </c>
      <c r="S2859" s="93">
        <f>(1+H2859)^((5-Dashboard!$F$9)*3/12)</f>
        <v>1.0830270849191712</v>
      </c>
      <c r="T2859" s="93">
        <f t="shared" si="314"/>
        <v>1.4900354093293</v>
      </c>
      <c r="U2859" s="93">
        <f t="shared" si="314"/>
        <v>2.0499999972030558</v>
      </c>
      <c r="V2859" s="93">
        <f t="shared" si="314"/>
        <v>2.8204027650753436</v>
      </c>
      <c r="W2859" s="93">
        <f t="shared" si="314"/>
        <v>3.8803276917549772</v>
      </c>
      <c r="X2859" s="93">
        <f t="shared" si="314"/>
        <v>5.3385790078809121</v>
      </c>
      <c r="Y2859" s="93">
        <f t="shared" si="313"/>
        <v>7.3448502516798264</v>
      </c>
      <c r="Z2859" s="93">
        <f t="shared" si="313"/>
        <v>10.10509072544658</v>
      </c>
      <c r="AA2859" s="93">
        <f t="shared" si="313"/>
        <v>13.902646762083741</v>
      </c>
      <c r="AB2859" s="93">
        <f t="shared" si="313"/>
        <v>19.127348011290184</v>
      </c>
      <c r="AC2859" s="95">
        <f t="shared" si="313"/>
        <v>26.31552453327037</v>
      </c>
      <c r="AE2859" s="96"/>
    </row>
    <row r="2860" spans="3:31" ht="24.75" customHeight="1" x14ac:dyDescent="0.25">
      <c r="C2860" s="91">
        <f>ABS(E2860-Dashboard!$F$13)</f>
        <v>33.080681784505948</v>
      </c>
      <c r="D2860" s="92">
        <f t="shared" si="312"/>
        <v>0.3759062287431203</v>
      </c>
      <c r="E2860" s="93" cm="1">
        <f t="array" ref="E2860">SUM('DRE + DCF'!$S$41/TIR!S2860,'DRE + DCF'!$U$41:$AD$41/TIR!T2860:AC2860,TIR!F2860)</f>
        <v>16.42931821549405</v>
      </c>
      <c r="F2860" s="100">
        <f>'DRE + DCF'!$AE$38*'DRE + DCF'!$AE$39*(1+G2860)/(R2860-G2860)/AC2860</f>
        <v>3.3244884991893926</v>
      </c>
      <c r="G2860" s="92">
        <f>R2860*(1-'DRE + DCF'!$AE$39)</f>
        <v>0.22554373724587218</v>
      </c>
      <c r="H2860" s="94">
        <f t="shared" si="309"/>
        <v>0.3759062287431203</v>
      </c>
      <c r="I2860" s="94">
        <f t="shared" si="315"/>
        <v>0.3759062287431203</v>
      </c>
      <c r="J2860" s="94">
        <f t="shared" si="315"/>
        <v>0.3759062287431203</v>
      </c>
      <c r="K2860" s="94">
        <f t="shared" si="315"/>
        <v>0.3759062287431203</v>
      </c>
      <c r="L2860" s="94">
        <f t="shared" si="315"/>
        <v>0.3759062287431203</v>
      </c>
      <c r="M2860" s="94">
        <f t="shared" si="315"/>
        <v>0.3759062287431203</v>
      </c>
      <c r="N2860" s="94">
        <f t="shared" si="315"/>
        <v>0.3759062287431203</v>
      </c>
      <c r="O2860" s="94">
        <f t="shared" si="315"/>
        <v>0.3759062287431203</v>
      </c>
      <c r="P2860" s="94">
        <f t="shared" si="315"/>
        <v>0.3759062287431203</v>
      </c>
      <c r="Q2860" s="94">
        <f t="shared" si="315"/>
        <v>0.3759062287431203</v>
      </c>
      <c r="R2860" s="94">
        <f t="shared" si="315"/>
        <v>0.3759062287431203</v>
      </c>
      <c r="S2860" s="93">
        <f>(1+H2860)^((5-Dashboard!$F$9)*3/12)</f>
        <v>1.0830467642450776</v>
      </c>
      <c r="T2860" s="93">
        <f t="shared" si="314"/>
        <v>1.4901707889448841</v>
      </c>
      <c r="U2860" s="93">
        <f t="shared" si="314"/>
        <v>2.0503352704003159</v>
      </c>
      <c r="V2860" s="93">
        <f t="shared" si="314"/>
        <v>2.8210690695555045</v>
      </c>
      <c r="W2860" s="93">
        <f t="shared" si="314"/>
        <v>3.8815265045159775</v>
      </c>
      <c r="X2860" s="93">
        <f t="shared" si="314"/>
        <v>5.3406164945950447</v>
      </c>
      <c r="Y2860" s="93">
        <f t="shared" si="313"/>
        <v>7.3481875002415711</v>
      </c>
      <c r="Z2860" s="93">
        <f t="shared" si="313"/>
        <v>10.110416951554717</v>
      </c>
      <c r="AA2860" s="93">
        <f t="shared" si="313"/>
        <v>13.910985658834164</v>
      </c>
      <c r="AB2860" s="93">
        <f t="shared" si="313"/>
        <v>19.140211815946145</v>
      </c>
      <c r="AC2860" s="95">
        <f t="shared" si="313"/>
        <v>26.335136657022971</v>
      </c>
      <c r="AE2860" s="96"/>
    </row>
    <row r="2861" spans="3:31" ht="24.75" customHeight="1" x14ac:dyDescent="0.25">
      <c r="C2861" s="91">
        <f>ABS(E2861-Dashboard!$F$13)</f>
        <v>33.087467767613326</v>
      </c>
      <c r="D2861" s="92">
        <f t="shared" si="312"/>
        <v>0.37600622874312029</v>
      </c>
      <c r="E2861" s="93" cm="1">
        <f t="array" ref="E2861">SUM('DRE + DCF'!$S$41/TIR!S2861,'DRE + DCF'!$U$41:$AD$41/TIR!T2861:AC2861,TIR!F2861)</f>
        <v>16.422532232386672</v>
      </c>
      <c r="F2861" s="100">
        <f>'DRE + DCF'!$AE$38*'DRE + DCF'!$AE$39*(1+G2861)/(R2861-G2861)/AC2861</f>
        <v>3.3212919845647071</v>
      </c>
      <c r="G2861" s="92">
        <f>R2861*(1-'DRE + DCF'!$AE$39)</f>
        <v>0.22560373724587215</v>
      </c>
      <c r="H2861" s="94">
        <f t="shared" si="309"/>
        <v>0.37600622874312029</v>
      </c>
      <c r="I2861" s="94">
        <f t="shared" si="315"/>
        <v>0.37600622874312029</v>
      </c>
      <c r="J2861" s="94">
        <f t="shared" si="315"/>
        <v>0.37600622874312029</v>
      </c>
      <c r="K2861" s="94">
        <f t="shared" si="315"/>
        <v>0.37600622874312029</v>
      </c>
      <c r="L2861" s="94">
        <f t="shared" si="315"/>
        <v>0.37600622874312029</v>
      </c>
      <c r="M2861" s="94">
        <f t="shared" si="315"/>
        <v>0.37600622874312029</v>
      </c>
      <c r="N2861" s="94">
        <f t="shared" si="315"/>
        <v>0.37600622874312029</v>
      </c>
      <c r="O2861" s="94">
        <f t="shared" si="315"/>
        <v>0.37600622874312029</v>
      </c>
      <c r="P2861" s="94">
        <f t="shared" si="315"/>
        <v>0.37600622874312029</v>
      </c>
      <c r="Q2861" s="94">
        <f t="shared" si="315"/>
        <v>0.37600622874312029</v>
      </c>
      <c r="R2861" s="94">
        <f t="shared" si="315"/>
        <v>0.37600622874312029</v>
      </c>
      <c r="S2861" s="93">
        <f>(1+H2861)^((5-Dashboard!$F$9)*3/12)</f>
        <v>1.0830664424983025</v>
      </c>
      <c r="T2861" s="93">
        <f t="shared" si="314"/>
        <v>1.4903061710203167</v>
      </c>
      <c r="U2861" s="93">
        <f t="shared" si="314"/>
        <v>2.0506705740582656</v>
      </c>
      <c r="V2861" s="93">
        <f t="shared" si="314"/>
        <v>2.8217354830044035</v>
      </c>
      <c r="W2861" s="93">
        <f t="shared" si="314"/>
        <v>3.8827256004795361</v>
      </c>
      <c r="X2861" s="93">
        <f t="shared" si="314"/>
        <v>5.3426546107602135</v>
      </c>
      <c r="Y2861" s="93">
        <f t="shared" si="313"/>
        <v>7.3515260224292049</v>
      </c>
      <c r="Z2861" s="93">
        <f t="shared" si="313"/>
        <v>10.115745597629722</v>
      </c>
      <c r="AA2861" s="93">
        <f t="shared" si="313"/>
        <v>13.919328950719295</v>
      </c>
      <c r="AB2861" s="93">
        <f t="shared" si="313"/>
        <v>19.153083336114193</v>
      </c>
      <c r="AC2861" s="95">
        <f t="shared" si="313"/>
        <v>26.354761970129193</v>
      </c>
      <c r="AE2861" s="96"/>
    </row>
    <row r="2862" spans="3:31" ht="24.75" customHeight="1" x14ac:dyDescent="0.25">
      <c r="C2862" s="91">
        <f>ABS(E2862-Dashboard!$F$13)</f>
        <v>33.094248529705396</v>
      </c>
      <c r="D2862" s="92">
        <f t="shared" si="312"/>
        <v>0.37610622874312027</v>
      </c>
      <c r="E2862" s="93" cm="1">
        <f t="array" ref="E2862">SUM('DRE + DCF'!$S$41/TIR!S2862,'DRE + DCF'!$U$41:$AD$41/TIR!T2862:AC2862,TIR!F2862)</f>
        <v>16.415751470294605</v>
      </c>
      <c r="F2862" s="100">
        <f>'DRE + DCF'!$AE$38*'DRE + DCF'!$AE$39*(1+G2862)/(R2862-G2862)/AC2862</f>
        <v>3.3180989497745883</v>
      </c>
      <c r="G2862" s="92">
        <f>R2862*(1-'DRE + DCF'!$AE$39)</f>
        <v>0.22566373724587216</v>
      </c>
      <c r="H2862" s="94">
        <f t="shared" si="309"/>
        <v>0.37610622874312027</v>
      </c>
      <c r="I2862" s="94">
        <f t="shared" si="315"/>
        <v>0.37610622874312027</v>
      </c>
      <c r="J2862" s="94">
        <f t="shared" si="315"/>
        <v>0.37610622874312027</v>
      </c>
      <c r="K2862" s="94">
        <f t="shared" si="315"/>
        <v>0.37610622874312027</v>
      </c>
      <c r="L2862" s="94">
        <f t="shared" si="315"/>
        <v>0.37610622874312027</v>
      </c>
      <c r="M2862" s="94">
        <f t="shared" si="315"/>
        <v>0.37610622874312027</v>
      </c>
      <c r="N2862" s="94">
        <f t="shared" si="315"/>
        <v>0.37610622874312027</v>
      </c>
      <c r="O2862" s="94">
        <f t="shared" si="315"/>
        <v>0.37610622874312027</v>
      </c>
      <c r="P2862" s="94">
        <f t="shared" si="315"/>
        <v>0.37610622874312027</v>
      </c>
      <c r="Q2862" s="94">
        <f t="shared" si="315"/>
        <v>0.37610622874312027</v>
      </c>
      <c r="R2862" s="94">
        <f t="shared" si="315"/>
        <v>0.37610622874312027</v>
      </c>
      <c r="S2862" s="93">
        <f>(1+H2862)^((5-Dashboard!$F$9)*3/12)</f>
        <v>1.0830861196789821</v>
      </c>
      <c r="T2862" s="93">
        <f t="shared" si="314"/>
        <v>1.4904415555554638</v>
      </c>
      <c r="U2862" s="93">
        <f t="shared" si="314"/>
        <v>2.051005908177459</v>
      </c>
      <c r="V2862" s="93">
        <f t="shared" si="314"/>
        <v>2.8224020054319414</v>
      </c>
      <c r="W2862" s="93">
        <f t="shared" si="314"/>
        <v>3.8839249796919684</v>
      </c>
      <c r="X2862" s="93">
        <f t="shared" si="314"/>
        <v>5.3446933565251147</v>
      </c>
      <c r="Y2862" s="93">
        <f t="shared" si="313"/>
        <v>7.3548658186361848</v>
      </c>
      <c r="Z2862" s="93">
        <f t="shared" si="313"/>
        <v>10.121076664595122</v>
      </c>
      <c r="AA2862" s="93">
        <f t="shared" si="313"/>
        <v>13.927676639735992</v>
      </c>
      <c r="AB2862" s="93">
        <f t="shared" si="313"/>
        <v>19.16596257586075</v>
      </c>
      <c r="AC2862" s="95">
        <f t="shared" si="313"/>
        <v>26.374400480499517</v>
      </c>
      <c r="AE2862" s="96"/>
    </row>
    <row r="2863" spans="3:31" ht="24.75" customHeight="1" x14ac:dyDescent="0.25">
      <c r="C2863" s="91">
        <f>ABS(E2863-Dashboard!$F$13)</f>
        <v>33.101024076168301</v>
      </c>
      <c r="D2863" s="92">
        <f t="shared" si="312"/>
        <v>0.37620622874312026</v>
      </c>
      <c r="E2863" s="93" cm="1">
        <f t="array" ref="E2863">SUM('DRE + DCF'!$S$41/TIR!S2863,'DRE + DCF'!$U$41:$AD$41/TIR!T2863:AC2863,TIR!F2863)</f>
        <v>16.408975923831697</v>
      </c>
      <c r="F2863" s="100">
        <f>'DRE + DCF'!$AE$38*'DRE + DCF'!$AE$39*(1+G2863)/(R2863-G2863)/AC2863</f>
        <v>3.314909390541886</v>
      </c>
      <c r="G2863" s="92">
        <f>R2863*(1-'DRE + DCF'!$AE$39)</f>
        <v>0.22572373724587214</v>
      </c>
      <c r="H2863" s="94">
        <f t="shared" si="309"/>
        <v>0.37620622874312026</v>
      </c>
      <c r="I2863" s="94">
        <f t="shared" si="315"/>
        <v>0.37620622874312026</v>
      </c>
      <c r="J2863" s="94">
        <f t="shared" si="315"/>
        <v>0.37620622874312026</v>
      </c>
      <c r="K2863" s="94">
        <f t="shared" si="315"/>
        <v>0.37620622874312026</v>
      </c>
      <c r="L2863" s="94">
        <f t="shared" si="315"/>
        <v>0.37620622874312026</v>
      </c>
      <c r="M2863" s="94">
        <f t="shared" si="315"/>
        <v>0.37620622874312026</v>
      </c>
      <c r="N2863" s="94">
        <f t="shared" si="315"/>
        <v>0.37620622874312026</v>
      </c>
      <c r="O2863" s="94">
        <f t="shared" si="315"/>
        <v>0.37620622874312026</v>
      </c>
      <c r="P2863" s="94">
        <f t="shared" si="315"/>
        <v>0.37620622874312026</v>
      </c>
      <c r="Q2863" s="94">
        <f t="shared" si="315"/>
        <v>0.37620622874312026</v>
      </c>
      <c r="R2863" s="94">
        <f t="shared" si="315"/>
        <v>0.37620622874312026</v>
      </c>
      <c r="S2863" s="93">
        <f>(1+H2863)^((5-Dashboard!$F$9)*3/12)</f>
        <v>1.083105795787253</v>
      </c>
      <c r="T2863" s="93">
        <f t="shared" si="314"/>
        <v>1.4905769425501916</v>
      </c>
      <c r="U2863" s="93">
        <f t="shared" si="314"/>
        <v>2.0513412727584499</v>
      </c>
      <c r="V2863" s="93">
        <f t="shared" si="314"/>
        <v>2.8230686368480189</v>
      </c>
      <c r="W2863" s="93">
        <f t="shared" si="314"/>
        <v>3.8851246421995933</v>
      </c>
      <c r="X2863" s="93">
        <f t="shared" si="314"/>
        <v>5.3467327320384666</v>
      </c>
      <c r="Y2863" s="93">
        <f t="shared" si="313"/>
        <v>7.3582068892560581</v>
      </c>
      <c r="Z2863" s="93">
        <f t="shared" si="313"/>
        <v>10.126410153374726</v>
      </c>
      <c r="AA2863" s="93">
        <f t="shared" si="313"/>
        <v>13.936028727881874</v>
      </c>
      <c r="AB2863" s="93">
        <f t="shared" si="313"/>
        <v>19.178849539254099</v>
      </c>
      <c r="AC2863" s="95">
        <f t="shared" si="313"/>
        <v>26.394052196048612</v>
      </c>
      <c r="AE2863" s="96"/>
    </row>
    <row r="2864" spans="3:31" ht="24.75" customHeight="1" x14ac:dyDescent="0.25">
      <c r="C2864" s="91">
        <f>ABS(E2864-Dashboard!$F$13)</f>
        <v>33.107794412381431</v>
      </c>
      <c r="D2864" s="92">
        <f t="shared" si="312"/>
        <v>0.37630622874312025</v>
      </c>
      <c r="E2864" s="93" cm="1">
        <f t="array" ref="E2864">SUM('DRE + DCF'!$S$41/TIR!S2864,'DRE + DCF'!$U$41:$AD$41/TIR!T2864:AC2864,TIR!F2864)</f>
        <v>16.402205587618568</v>
      </c>
      <c r="F2864" s="100">
        <f>'DRE + DCF'!$AE$38*'DRE + DCF'!$AE$39*(1+G2864)/(R2864-G2864)/AC2864</f>
        <v>3.3117233025953792</v>
      </c>
      <c r="G2864" s="92">
        <f>R2864*(1-'DRE + DCF'!$AE$39)</f>
        <v>0.22578373724587214</v>
      </c>
      <c r="H2864" s="94">
        <f t="shared" si="309"/>
        <v>0.37630622874312025</v>
      </c>
      <c r="I2864" s="94">
        <f t="shared" si="315"/>
        <v>0.37630622874312025</v>
      </c>
      <c r="J2864" s="94">
        <f t="shared" si="315"/>
        <v>0.37630622874312025</v>
      </c>
      <c r="K2864" s="94">
        <f t="shared" si="315"/>
        <v>0.37630622874312025</v>
      </c>
      <c r="L2864" s="94">
        <f t="shared" si="315"/>
        <v>0.37630622874312025</v>
      </c>
      <c r="M2864" s="94">
        <f t="shared" si="315"/>
        <v>0.37630622874312025</v>
      </c>
      <c r="N2864" s="94">
        <f t="shared" si="315"/>
        <v>0.37630622874312025</v>
      </c>
      <c r="O2864" s="94">
        <f t="shared" si="315"/>
        <v>0.37630622874312025</v>
      </c>
      <c r="P2864" s="94">
        <f t="shared" si="315"/>
        <v>0.37630622874312025</v>
      </c>
      <c r="Q2864" s="94">
        <f t="shared" si="315"/>
        <v>0.37630622874312025</v>
      </c>
      <c r="R2864" s="94">
        <f t="shared" si="315"/>
        <v>0.37630622874312025</v>
      </c>
      <c r="S2864" s="93">
        <f>(1+H2864)^((5-Dashboard!$F$9)*3/12)</f>
        <v>1.0831254708232516</v>
      </c>
      <c r="T2864" s="93">
        <f t="shared" si="314"/>
        <v>1.490712332004366</v>
      </c>
      <c r="U2864" s="93">
        <f t="shared" si="314"/>
        <v>2.0516766678017913</v>
      </c>
      <c r="V2864" s="93">
        <f t="shared" si="314"/>
        <v>2.8237353772625347</v>
      </c>
      <c r="W2864" s="93">
        <f t="shared" si="314"/>
        <v>3.8863245880487312</v>
      </c>
      <c r="X2864" s="93">
        <f t="shared" si="314"/>
        <v>5.3487727374490097</v>
      </c>
      <c r="Y2864" s="93">
        <f t="shared" si="313"/>
        <v>7.361549234682462</v>
      </c>
      <c r="Z2864" s="93">
        <f t="shared" si="313"/>
        <v>10.131746064892623</v>
      </c>
      <c r="AA2864" s="93">
        <f t="shared" si="313"/>
        <v>13.944385217155315</v>
      </c>
      <c r="AB2864" s="93">
        <f t="shared" si="313"/>
        <v>19.191744230364346</v>
      </c>
      <c r="AC2864" s="95">
        <f t="shared" si="313"/>
        <v>26.413717124695289</v>
      </c>
      <c r="AE2864" s="96"/>
    </row>
    <row r="2865" spans="3:31" ht="24.75" customHeight="1" x14ac:dyDescent="0.25">
      <c r="C2865" s="91">
        <f>ABS(E2865-Dashboard!$F$13)</f>
        <v>33.114559543717405</v>
      </c>
      <c r="D2865" s="92">
        <f t="shared" si="312"/>
        <v>0.37640622874312024</v>
      </c>
      <c r="E2865" s="93" cm="1">
        <f t="array" ref="E2865">SUM('DRE + DCF'!$S$41/TIR!S2865,'DRE + DCF'!$U$41:$AD$41/TIR!T2865:AC2865,TIR!F2865)</f>
        <v>16.395440456282593</v>
      </c>
      <c r="F2865" s="100">
        <f>'DRE + DCF'!$AE$38*'DRE + DCF'!$AE$39*(1+G2865)/(R2865-G2865)/AC2865</f>
        <v>3.3085406816697596</v>
      </c>
      <c r="G2865" s="92">
        <f>R2865*(1-'DRE + DCF'!$AE$39)</f>
        <v>0.22584373724587214</v>
      </c>
      <c r="H2865" s="94">
        <f t="shared" si="309"/>
        <v>0.37640622874312024</v>
      </c>
      <c r="I2865" s="94">
        <f t="shared" si="315"/>
        <v>0.37640622874312024</v>
      </c>
      <c r="J2865" s="94">
        <f t="shared" si="315"/>
        <v>0.37640622874312024</v>
      </c>
      <c r="K2865" s="94">
        <f t="shared" si="315"/>
        <v>0.37640622874312024</v>
      </c>
      <c r="L2865" s="94">
        <f t="shared" si="315"/>
        <v>0.37640622874312024</v>
      </c>
      <c r="M2865" s="94">
        <f t="shared" si="315"/>
        <v>0.37640622874312024</v>
      </c>
      <c r="N2865" s="94">
        <f t="shared" si="315"/>
        <v>0.37640622874312024</v>
      </c>
      <c r="O2865" s="94">
        <f t="shared" si="315"/>
        <v>0.37640622874312024</v>
      </c>
      <c r="P2865" s="94">
        <f t="shared" si="315"/>
        <v>0.37640622874312024</v>
      </c>
      <c r="Q2865" s="94">
        <f t="shared" si="315"/>
        <v>0.37640622874312024</v>
      </c>
      <c r="R2865" s="94">
        <f t="shared" si="315"/>
        <v>0.37640622874312024</v>
      </c>
      <c r="S2865" s="93">
        <f>(1+H2865)^((5-Dashboard!$F$9)*3/12)</f>
        <v>1.0831451447871141</v>
      </c>
      <c r="T2865" s="93">
        <f t="shared" si="314"/>
        <v>1.4908477239178526</v>
      </c>
      <c r="U2865" s="93">
        <f t="shared" si="314"/>
        <v>2.0520120933080359</v>
      </c>
      <c r="V2865" s="93">
        <f t="shared" si="314"/>
        <v>2.8244022266853896</v>
      </c>
      <c r="W2865" s="93">
        <f t="shared" si="314"/>
        <v>3.8875248172857084</v>
      </c>
      <c r="X2865" s="93">
        <f t="shared" si="314"/>
        <v>5.3508133729055096</v>
      </c>
      <c r="Y2865" s="93">
        <f t="shared" si="313"/>
        <v>7.3648928553091277</v>
      </c>
      <c r="Z2865" s="93">
        <f t="shared" si="313"/>
        <v>10.137084400073187</v>
      </c>
      <c r="AA2865" s="93">
        <f t="shared" si="313"/>
        <v>13.95274610955545</v>
      </c>
      <c r="AB2865" s="93">
        <f t="shared" si="313"/>
        <v>19.20464665326346</v>
      </c>
      <c r="AC2865" s="95">
        <f t="shared" si="313"/>
        <v>26.433395274362542</v>
      </c>
      <c r="AE2865" s="96"/>
    </row>
    <row r="2866" spans="3:31" ht="24.75" customHeight="1" x14ac:dyDescent="0.25">
      <c r="C2866" s="91">
        <f>ABS(E2866-Dashboard!$F$13)</f>
        <v>33.121319475542101</v>
      </c>
      <c r="D2866" s="92">
        <f t="shared" si="312"/>
        <v>0.37650622874312023</v>
      </c>
      <c r="E2866" s="93" cm="1">
        <f t="array" ref="E2866">SUM('DRE + DCF'!$S$41/TIR!S2866,'DRE + DCF'!$U$41:$AD$41/TIR!T2866:AC2866,TIR!F2866)</f>
        <v>16.388680524457897</v>
      </c>
      <c r="F2866" s="100">
        <f>'DRE + DCF'!$AE$38*'DRE + DCF'!$AE$39*(1+G2866)/(R2866-G2866)/AC2866</f>
        <v>3.3053615235056268</v>
      </c>
      <c r="G2866" s="92">
        <f>R2866*(1-'DRE + DCF'!$AE$39)</f>
        <v>0.22590373724587212</v>
      </c>
      <c r="H2866" s="94">
        <f t="shared" si="309"/>
        <v>0.37650622874312023</v>
      </c>
      <c r="I2866" s="94">
        <f t="shared" si="315"/>
        <v>0.37650622874312023</v>
      </c>
      <c r="J2866" s="94">
        <f t="shared" si="315"/>
        <v>0.37650622874312023</v>
      </c>
      <c r="K2866" s="94">
        <f t="shared" si="315"/>
        <v>0.37650622874312023</v>
      </c>
      <c r="L2866" s="94">
        <f t="shared" si="315"/>
        <v>0.37650622874312023</v>
      </c>
      <c r="M2866" s="94">
        <f t="shared" si="315"/>
        <v>0.37650622874312023</v>
      </c>
      <c r="N2866" s="94">
        <f t="shared" si="315"/>
        <v>0.37650622874312023</v>
      </c>
      <c r="O2866" s="94">
        <f t="shared" si="315"/>
        <v>0.37650622874312023</v>
      </c>
      <c r="P2866" s="94">
        <f t="shared" si="315"/>
        <v>0.37650622874312023</v>
      </c>
      <c r="Q2866" s="94">
        <f t="shared" si="315"/>
        <v>0.37650622874312023</v>
      </c>
      <c r="R2866" s="94">
        <f t="shared" si="315"/>
        <v>0.37650622874312023</v>
      </c>
      <c r="S2866" s="93">
        <f>(1+H2866)^((5-Dashboard!$F$9)*3/12)</f>
        <v>1.083164817678977</v>
      </c>
      <c r="T2866" s="93">
        <f t="shared" si="314"/>
        <v>1.490983118290518</v>
      </c>
      <c r="U2866" s="93">
        <f t="shared" si="314"/>
        <v>2.0523475492777385</v>
      </c>
      <c r="V2866" s="93">
        <f t="shared" si="314"/>
        <v>2.8250691851264849</v>
      </c>
      <c r="W2866" s="93">
        <f t="shared" si="314"/>
        <v>3.8887253299568574</v>
      </c>
      <c r="X2866" s="93">
        <f t="shared" si="314"/>
        <v>5.3528546385567592</v>
      </c>
      <c r="Y2866" s="93">
        <f t="shared" si="313"/>
        <v>7.3682377515298825</v>
      </c>
      <c r="Z2866" s="93">
        <f t="shared" si="313"/>
        <v>10.142425159841086</v>
      </c>
      <c r="AA2866" s="93">
        <f t="shared" si="313"/>
        <v>13.961111407082191</v>
      </c>
      <c r="AB2866" s="93">
        <f t="shared" si="313"/>
        <v>19.217556812025265</v>
      </c>
      <c r="AC2866" s="95">
        <f t="shared" si="313"/>
        <v>26.453086652977557</v>
      </c>
      <c r="AE2866" s="96"/>
    </row>
    <row r="2867" spans="3:31" ht="24.75" customHeight="1" x14ac:dyDescent="0.25">
      <c r="C2867" s="91">
        <f>ABS(E2867-Dashboard!$F$13)</f>
        <v>33.128074213214646</v>
      </c>
      <c r="D2867" s="92">
        <f t="shared" si="312"/>
        <v>0.37660622874312022</v>
      </c>
      <c r="E2867" s="93" cm="1">
        <f t="array" ref="E2867">SUM('DRE + DCF'!$S$41/TIR!S2867,'DRE + DCF'!$U$41:$AD$41/TIR!T2867:AC2867,TIR!F2867)</f>
        <v>16.381925786785349</v>
      </c>
      <c r="F2867" s="100">
        <f>'DRE + DCF'!$AE$38*'DRE + DCF'!$AE$39*(1+G2867)/(R2867-G2867)/AC2867</f>
        <v>3.3021858238494799</v>
      </c>
      <c r="G2867" s="92">
        <f>R2867*(1-'DRE + DCF'!$AE$39)</f>
        <v>0.22596373724587213</v>
      </c>
      <c r="H2867" s="94">
        <f t="shared" ref="H2867:H2930" si="316">$D2867</f>
        <v>0.37660622874312022</v>
      </c>
      <c r="I2867" s="94">
        <f t="shared" si="315"/>
        <v>0.37660622874312022</v>
      </c>
      <c r="J2867" s="94">
        <f t="shared" si="315"/>
        <v>0.37660622874312022</v>
      </c>
      <c r="K2867" s="94">
        <f t="shared" si="315"/>
        <v>0.37660622874312022</v>
      </c>
      <c r="L2867" s="94">
        <f t="shared" si="315"/>
        <v>0.37660622874312022</v>
      </c>
      <c r="M2867" s="94">
        <f t="shared" si="315"/>
        <v>0.37660622874312022</v>
      </c>
      <c r="N2867" s="94">
        <f t="shared" si="315"/>
        <v>0.37660622874312022</v>
      </c>
      <c r="O2867" s="94">
        <f t="shared" si="315"/>
        <v>0.37660622874312022</v>
      </c>
      <c r="P2867" s="94">
        <f t="shared" si="315"/>
        <v>0.37660622874312022</v>
      </c>
      <c r="Q2867" s="94">
        <f t="shared" si="315"/>
        <v>0.37660622874312022</v>
      </c>
      <c r="R2867" s="94">
        <f t="shared" si="315"/>
        <v>0.37660622874312022</v>
      </c>
      <c r="S2867" s="93">
        <f>(1+H2867)^((5-Dashboard!$F$9)*3/12)</f>
        <v>1.0831844894989764</v>
      </c>
      <c r="T2867" s="93">
        <f t="shared" si="314"/>
        <v>1.4911185151222277</v>
      </c>
      <c r="U2867" s="93">
        <f t="shared" si="314"/>
        <v>2.0526830357114512</v>
      </c>
      <c r="V2867" s="93">
        <f t="shared" si="314"/>
        <v>2.8257362525957204</v>
      </c>
      <c r="W2867" s="93">
        <f t="shared" si="314"/>
        <v>3.8899261261085116</v>
      </c>
      <c r="X2867" s="93">
        <f t="shared" si="314"/>
        <v>5.3548965345515729</v>
      </c>
      <c r="Y2867" s="93">
        <f t="shared" si="313"/>
        <v>7.371583923738644</v>
      </c>
      <c r="Z2867" s="93">
        <f t="shared" si="313"/>
        <v>10.147768345121268</v>
      </c>
      <c r="AA2867" s="93">
        <f t="shared" si="313"/>
        <v>13.969481111736203</v>
      </c>
      <c r="AB2867" s="93">
        <f t="shared" si="313"/>
        <v>19.230474710725424</v>
      </c>
      <c r="AC2867" s="95">
        <f t="shared" si="313"/>
        <v>26.472791268471671</v>
      </c>
      <c r="AE2867" s="96"/>
    </row>
    <row r="2868" spans="3:31" ht="24.75" customHeight="1" x14ac:dyDescent="0.25">
      <c r="C2868" s="91">
        <f>ABS(E2868-Dashboard!$F$13)</f>
        <v>33.13482376208745</v>
      </c>
      <c r="D2868" s="92">
        <f t="shared" si="312"/>
        <v>0.37670622874312021</v>
      </c>
      <c r="E2868" s="93" cm="1">
        <f t="array" ref="E2868">SUM('DRE + DCF'!$S$41/TIR!S2868,'DRE + DCF'!$U$41:$AD$41/TIR!T2868:AC2868,TIR!F2868)</f>
        <v>16.375176237912545</v>
      </c>
      <c r="F2868" s="100">
        <f>'DRE + DCF'!$AE$38*'DRE + DCF'!$AE$39*(1+G2868)/(R2868-G2868)/AC2868</f>
        <v>3.2990135784537036</v>
      </c>
      <c r="G2868" s="92">
        <f>R2868*(1-'DRE + DCF'!$AE$39)</f>
        <v>0.2260237372458721</v>
      </c>
      <c r="H2868" s="94">
        <f t="shared" si="316"/>
        <v>0.37670622874312021</v>
      </c>
      <c r="I2868" s="94">
        <f t="shared" si="315"/>
        <v>0.37670622874312021</v>
      </c>
      <c r="J2868" s="94">
        <f t="shared" si="315"/>
        <v>0.37670622874312021</v>
      </c>
      <c r="K2868" s="94">
        <f t="shared" si="315"/>
        <v>0.37670622874312021</v>
      </c>
      <c r="L2868" s="94">
        <f t="shared" si="315"/>
        <v>0.37670622874312021</v>
      </c>
      <c r="M2868" s="94">
        <f t="shared" si="315"/>
        <v>0.37670622874312021</v>
      </c>
      <c r="N2868" s="94">
        <f t="shared" si="315"/>
        <v>0.37670622874312021</v>
      </c>
      <c r="O2868" s="94">
        <f t="shared" si="315"/>
        <v>0.37670622874312021</v>
      </c>
      <c r="P2868" s="94">
        <f t="shared" si="315"/>
        <v>0.37670622874312021</v>
      </c>
      <c r="Q2868" s="94">
        <f t="shared" si="315"/>
        <v>0.37670622874312021</v>
      </c>
      <c r="R2868" s="94">
        <f t="shared" si="315"/>
        <v>0.37670622874312021</v>
      </c>
      <c r="S2868" s="93">
        <f>(1+H2868)^((5-Dashboard!$F$9)*3/12)</f>
        <v>1.0832041602472486</v>
      </c>
      <c r="T2868" s="93">
        <f t="shared" si="314"/>
        <v>1.491253914412848</v>
      </c>
      <c r="U2868" s="93">
        <f t="shared" si="314"/>
        <v>2.053018552609728</v>
      </c>
      <c r="V2868" s="93">
        <f t="shared" si="314"/>
        <v>2.8264034291029976</v>
      </c>
      <c r="W2868" s="93">
        <f t="shared" si="314"/>
        <v>3.8911272057870105</v>
      </c>
      <c r="X2868" s="93">
        <f t="shared" si="314"/>
        <v>5.3569390610387906</v>
      </c>
      <c r="Y2868" s="93">
        <f t="shared" si="313"/>
        <v>7.3749313723294252</v>
      </c>
      <c r="Z2868" s="93">
        <f t="shared" si="313"/>
        <v>10.153113956838967</v>
      </c>
      <c r="AA2868" s="93">
        <f t="shared" si="313"/>
        <v>13.977855225518912</v>
      </c>
      <c r="AB2868" s="93">
        <f t="shared" si="313"/>
        <v>19.243400353441459</v>
      </c>
      <c r="AC2868" s="95">
        <f t="shared" si="313"/>
        <v>26.492509128780416</v>
      </c>
      <c r="AE2868" s="96"/>
    </row>
    <row r="2869" spans="3:31" ht="24.75" customHeight="1" x14ac:dyDescent="0.25">
      <c r="C2869" s="91">
        <f>ABS(E2869-Dashboard!$F$13)</f>
        <v>33.141568127506197</v>
      </c>
      <c r="D2869" s="92">
        <f t="shared" si="312"/>
        <v>0.3768062287431202</v>
      </c>
      <c r="E2869" s="93" cm="1">
        <f t="array" ref="E2869">SUM('DRE + DCF'!$S$41/TIR!S2869,'DRE + DCF'!$U$41:$AD$41/TIR!T2869:AC2869,TIR!F2869)</f>
        <v>16.368431872493801</v>
      </c>
      <c r="F2869" s="100">
        <f>'DRE + DCF'!$AE$38*'DRE + DCF'!$AE$39*(1+G2869)/(R2869-G2869)/AC2869</f>
        <v>3.2958447830765656</v>
      </c>
      <c r="G2869" s="92">
        <f>R2869*(1-'DRE + DCF'!$AE$39)</f>
        <v>0.22608373724587211</v>
      </c>
      <c r="H2869" s="94">
        <f t="shared" si="316"/>
        <v>0.3768062287431202</v>
      </c>
      <c r="I2869" s="94">
        <f t="shared" si="315"/>
        <v>0.3768062287431202</v>
      </c>
      <c r="J2869" s="94">
        <f t="shared" si="315"/>
        <v>0.3768062287431202</v>
      </c>
      <c r="K2869" s="94">
        <f t="shared" si="315"/>
        <v>0.3768062287431202</v>
      </c>
      <c r="L2869" s="94">
        <f t="shared" si="315"/>
        <v>0.3768062287431202</v>
      </c>
      <c r="M2869" s="94">
        <f t="shared" si="315"/>
        <v>0.3768062287431202</v>
      </c>
      <c r="N2869" s="94">
        <f t="shared" si="315"/>
        <v>0.3768062287431202</v>
      </c>
      <c r="O2869" s="94">
        <f t="shared" si="315"/>
        <v>0.3768062287431202</v>
      </c>
      <c r="P2869" s="94">
        <f t="shared" si="315"/>
        <v>0.3768062287431202</v>
      </c>
      <c r="Q2869" s="94">
        <f t="shared" si="315"/>
        <v>0.3768062287431202</v>
      </c>
      <c r="R2869" s="94">
        <f t="shared" si="315"/>
        <v>0.3768062287431202</v>
      </c>
      <c r="S2869" s="93">
        <f>(1+H2869)^((5-Dashboard!$F$9)*3/12)</f>
        <v>1.0832238299239298</v>
      </c>
      <c r="T2869" s="93">
        <f t="shared" si="314"/>
        <v>1.4913893161622449</v>
      </c>
      <c r="U2869" s="93">
        <f t="shared" si="314"/>
        <v>2.0533540999731215</v>
      </c>
      <c r="V2869" s="93">
        <f t="shared" si="314"/>
        <v>2.827070714658217</v>
      </c>
      <c r="W2869" s="93">
        <f t="shared" si="314"/>
        <v>3.8923285690386975</v>
      </c>
      <c r="X2869" s="93">
        <f t="shared" si="314"/>
        <v>5.3589822181672746</v>
      </c>
      <c r="Y2869" s="93">
        <f t="shared" si="313"/>
        <v>7.3782800976963268</v>
      </c>
      <c r="Z2869" s="93">
        <f t="shared" si="313"/>
        <v>10.1584619959197</v>
      </c>
      <c r="AA2869" s="93">
        <f t="shared" si="313"/>
        <v>13.986233750432511</v>
      </c>
      <c r="AB2869" s="93">
        <f t="shared" si="313"/>
        <v>19.256333744252732</v>
      </c>
      <c r="AC2869" s="95">
        <f t="shared" si="313"/>
        <v>26.512240241843489</v>
      </c>
      <c r="AE2869" s="96"/>
    </row>
    <row r="2870" spans="3:31" ht="24.75" customHeight="1" x14ac:dyDescent="0.25">
      <c r="C2870" s="91">
        <f>ABS(E2870-Dashboard!$F$13)</f>
        <v>33.148307314809841</v>
      </c>
      <c r="D2870" s="92">
        <f t="shared" si="312"/>
        <v>0.37690622874312019</v>
      </c>
      <c r="E2870" s="93" cm="1">
        <f t="array" ref="E2870">SUM('DRE + DCF'!$S$41/TIR!S2870,'DRE + DCF'!$U$41:$AD$41/TIR!T2870:AC2870,TIR!F2870)</f>
        <v>16.361692685190157</v>
      </c>
      <c r="F2870" s="100">
        <f>'DRE + DCF'!$AE$38*'DRE + DCF'!$AE$39*(1+G2870)/(R2870-G2870)/AC2870</f>
        <v>3.2926794334822005</v>
      </c>
      <c r="G2870" s="92">
        <f>R2870*(1-'DRE + DCF'!$AE$39)</f>
        <v>0.22614373724587211</v>
      </c>
      <c r="H2870" s="94">
        <f t="shared" si="316"/>
        <v>0.37690622874312019</v>
      </c>
      <c r="I2870" s="94">
        <f t="shared" si="315"/>
        <v>0.37690622874312019</v>
      </c>
      <c r="J2870" s="94">
        <f t="shared" si="315"/>
        <v>0.37690622874312019</v>
      </c>
      <c r="K2870" s="94">
        <f t="shared" si="315"/>
        <v>0.37690622874312019</v>
      </c>
      <c r="L2870" s="94">
        <f t="shared" si="315"/>
        <v>0.37690622874312019</v>
      </c>
      <c r="M2870" s="94">
        <f t="shared" si="315"/>
        <v>0.37690622874312019</v>
      </c>
      <c r="N2870" s="94">
        <f t="shared" si="315"/>
        <v>0.37690622874312019</v>
      </c>
      <c r="O2870" s="94">
        <f t="shared" si="315"/>
        <v>0.37690622874312019</v>
      </c>
      <c r="P2870" s="94">
        <f t="shared" si="315"/>
        <v>0.37690622874312019</v>
      </c>
      <c r="Q2870" s="94">
        <f t="shared" si="315"/>
        <v>0.37690622874312019</v>
      </c>
      <c r="R2870" s="94">
        <f t="shared" si="315"/>
        <v>0.37690622874312019</v>
      </c>
      <c r="S2870" s="93">
        <f>(1+H2870)^((5-Dashboard!$F$9)*3/12)</f>
        <v>1.0832434985291564</v>
      </c>
      <c r="T2870" s="93">
        <f t="shared" si="314"/>
        <v>1.4915247203702844</v>
      </c>
      <c r="U2870" s="93">
        <f t="shared" si="314"/>
        <v>2.0536896778021854</v>
      </c>
      <c r="V2870" s="93">
        <f t="shared" si="314"/>
        <v>2.8277381092712806</v>
      </c>
      <c r="W2870" s="93">
        <f t="shared" si="314"/>
        <v>3.8935302159099199</v>
      </c>
      <c r="X2870" s="93">
        <f t="shared" si="314"/>
        <v>5.3610260060859138</v>
      </c>
      <c r="Y2870" s="93">
        <f t="shared" si="313"/>
        <v>7.3816301002335472</v>
      </c>
      <c r="Z2870" s="93">
        <f t="shared" si="313"/>
        <v>10.163812463289274</v>
      </c>
      <c r="AA2870" s="93">
        <f t="shared" si="313"/>
        <v>13.994616688479956</v>
      </c>
      <c r="AB2870" s="93">
        <f t="shared" si="313"/>
        <v>19.269274887240471</v>
      </c>
      <c r="AC2870" s="95">
        <f t="shared" si="313"/>
        <v>26.531984615604788</v>
      </c>
      <c r="AE2870" s="96"/>
    </row>
    <row r="2871" spans="3:31" ht="24.75" customHeight="1" x14ac:dyDescent="0.25">
      <c r="C2871" s="91">
        <f>ABS(E2871-Dashboard!$F$13)</f>
        <v>33.155041329330672</v>
      </c>
      <c r="D2871" s="92">
        <f t="shared" si="312"/>
        <v>0.37700622874312018</v>
      </c>
      <c r="E2871" s="93" cm="1">
        <f t="array" ref="E2871">SUM('DRE + DCF'!$S$41/TIR!S2871,'DRE + DCF'!$U$41:$AD$41/TIR!T2871:AC2871,TIR!F2871)</f>
        <v>16.354958670669326</v>
      </c>
      <c r="F2871" s="100">
        <f>'DRE + DCF'!$AE$38*'DRE + DCF'!$AE$39*(1+G2871)/(R2871-G2871)/AC2871</f>
        <v>3.2895175254406031</v>
      </c>
      <c r="G2871" s="92">
        <f>R2871*(1-'DRE + DCF'!$AE$39)</f>
        <v>0.22620373724587209</v>
      </c>
      <c r="H2871" s="94">
        <f t="shared" si="316"/>
        <v>0.37700622874312018</v>
      </c>
      <c r="I2871" s="94">
        <f t="shared" si="315"/>
        <v>0.37700622874312018</v>
      </c>
      <c r="J2871" s="94">
        <f t="shared" si="315"/>
        <v>0.37700622874312018</v>
      </c>
      <c r="K2871" s="94">
        <f t="shared" si="315"/>
        <v>0.37700622874312018</v>
      </c>
      <c r="L2871" s="94">
        <f t="shared" si="315"/>
        <v>0.37700622874312018</v>
      </c>
      <c r="M2871" s="94">
        <f t="shared" si="315"/>
        <v>0.37700622874312018</v>
      </c>
      <c r="N2871" s="94">
        <f t="shared" si="315"/>
        <v>0.37700622874312018</v>
      </c>
      <c r="O2871" s="94">
        <f t="shared" si="315"/>
        <v>0.37700622874312018</v>
      </c>
      <c r="P2871" s="94">
        <f t="shared" si="315"/>
        <v>0.37700622874312018</v>
      </c>
      <c r="Q2871" s="94">
        <f t="shared" si="315"/>
        <v>0.37700622874312018</v>
      </c>
      <c r="R2871" s="94">
        <f t="shared" si="315"/>
        <v>0.37700622874312018</v>
      </c>
      <c r="S2871" s="93">
        <f>(1+H2871)^((5-Dashboard!$F$9)*3/12)</f>
        <v>1.0832631660630643</v>
      </c>
      <c r="T2871" s="93">
        <f t="shared" si="314"/>
        <v>1.4916601270368324</v>
      </c>
      <c r="U2871" s="93">
        <f t="shared" si="314"/>
        <v>2.0540252860974721</v>
      </c>
      <c r="V2871" s="93">
        <f t="shared" si="314"/>
        <v>2.8284056129520887</v>
      </c>
      <c r="W2871" s="93">
        <f t="shared" si="314"/>
        <v>3.894732146447029</v>
      </c>
      <c r="X2871" s="93">
        <f t="shared" si="314"/>
        <v>5.3630704249436212</v>
      </c>
      <c r="Y2871" s="93">
        <f t="shared" si="313"/>
        <v>7.384981380335379</v>
      </c>
      <c r="Z2871" s="93">
        <f t="shared" si="313"/>
        <v>10.169165359873782</v>
      </c>
      <c r="AA2871" s="93">
        <f t="shared" si="313"/>
        <v>14.003004041664971</v>
      </c>
      <c r="AB2871" s="93">
        <f t="shared" si="313"/>
        <v>19.282223786487751</v>
      </c>
      <c r="AC2871" s="95">
        <f t="shared" si="313"/>
        <v>26.551742258012386</v>
      </c>
      <c r="AE2871" s="96"/>
    </row>
    <row r="2872" spans="3:31" ht="24.75" customHeight="1" x14ac:dyDescent="0.25">
      <c r="C2872" s="91">
        <f>ABS(E2872-Dashboard!$F$13)</f>
        <v>33.161770176394263</v>
      </c>
      <c r="D2872" s="92">
        <f t="shared" si="312"/>
        <v>0.37710622874312016</v>
      </c>
      <c r="E2872" s="93" cm="1">
        <f t="array" ref="E2872">SUM('DRE + DCF'!$S$41/TIR!S2872,'DRE + DCF'!$U$41:$AD$41/TIR!T2872:AC2872,TIR!F2872)</f>
        <v>16.348229823605735</v>
      </c>
      <c r="F2872" s="100">
        <f>'DRE + DCF'!$AE$38*'DRE + DCF'!$AE$39*(1+G2872)/(R2872-G2872)/AC2872</f>
        <v>3.2863590547276256</v>
      </c>
      <c r="G2872" s="92">
        <f>R2872*(1-'DRE + DCF'!$AE$39)</f>
        <v>0.22626373724587209</v>
      </c>
      <c r="H2872" s="94">
        <f t="shared" si="316"/>
        <v>0.37710622874312016</v>
      </c>
      <c r="I2872" s="94">
        <f t="shared" si="315"/>
        <v>0.37710622874312016</v>
      </c>
      <c r="J2872" s="94">
        <f t="shared" si="315"/>
        <v>0.37710622874312016</v>
      </c>
      <c r="K2872" s="94">
        <f t="shared" si="315"/>
        <v>0.37710622874312016</v>
      </c>
      <c r="L2872" s="94">
        <f t="shared" si="315"/>
        <v>0.37710622874312016</v>
      </c>
      <c r="M2872" s="94">
        <f t="shared" si="315"/>
        <v>0.37710622874312016</v>
      </c>
      <c r="N2872" s="94">
        <f t="shared" si="315"/>
        <v>0.37710622874312016</v>
      </c>
      <c r="O2872" s="94">
        <f t="shared" si="315"/>
        <v>0.37710622874312016</v>
      </c>
      <c r="P2872" s="94">
        <f t="shared" si="315"/>
        <v>0.37710622874312016</v>
      </c>
      <c r="Q2872" s="94">
        <f t="shared" si="315"/>
        <v>0.37710622874312016</v>
      </c>
      <c r="R2872" s="94">
        <f t="shared" si="315"/>
        <v>0.37710622874312016</v>
      </c>
      <c r="S2872" s="93">
        <f>(1+H2872)^((5-Dashboard!$F$9)*3/12)</f>
        <v>1.0832828325257899</v>
      </c>
      <c r="T2872" s="93">
        <f t="shared" si="314"/>
        <v>1.4917955361617556</v>
      </c>
      <c r="U2872" s="93">
        <f t="shared" si="314"/>
        <v>2.0543609248595365</v>
      </c>
      <c r="V2872" s="93">
        <f t="shared" si="314"/>
        <v>2.8290732257105446</v>
      </c>
      <c r="W2872" s="93">
        <f t="shared" si="314"/>
        <v>3.8959343606963821</v>
      </c>
      <c r="X2872" s="93">
        <f t="shared" si="314"/>
        <v>5.3651154748893335</v>
      </c>
      <c r="Y2872" s="93">
        <f t="shared" si="313"/>
        <v>7.3883339383962046</v>
      </c>
      <c r="Z2872" s="93">
        <f t="shared" si="313"/>
        <v>10.174520686599601</v>
      </c>
      <c r="AA2872" s="93">
        <f t="shared" si="313"/>
        <v>14.011395811992038</v>
      </c>
      <c r="AB2872" s="93">
        <f t="shared" si="313"/>
        <v>19.295180446079502</v>
      </c>
      <c r="AC2872" s="95">
        <f t="shared" si="313"/>
        <v>26.571513177018538</v>
      </c>
      <c r="AE2872" s="96"/>
    </row>
    <row r="2873" spans="3:31" ht="24.75" customHeight="1" x14ac:dyDescent="0.25">
      <c r="C2873" s="91">
        <f>ABS(E2873-Dashboard!$F$13)</f>
        <v>33.168493861319504</v>
      </c>
      <c r="D2873" s="92">
        <f t="shared" si="312"/>
        <v>0.37720622874312015</v>
      </c>
      <c r="E2873" s="93" cm="1">
        <f t="array" ref="E2873">SUM('DRE + DCF'!$S$41/TIR!S2873,'DRE + DCF'!$U$41:$AD$41/TIR!T2873:AC2873,TIR!F2873)</f>
        <v>16.34150613868049</v>
      </c>
      <c r="F2873" s="100">
        <f>'DRE + DCF'!$AE$38*'DRE + DCF'!$AE$39*(1+G2873)/(R2873-G2873)/AC2873</f>
        <v>3.2832040171249575</v>
      </c>
      <c r="G2873" s="92">
        <f>R2873*(1-'DRE + DCF'!$AE$39)</f>
        <v>0.22632373724587207</v>
      </c>
      <c r="H2873" s="94">
        <f t="shared" si="316"/>
        <v>0.37720622874312015</v>
      </c>
      <c r="I2873" s="94">
        <f t="shared" si="315"/>
        <v>0.37720622874312015</v>
      </c>
      <c r="J2873" s="94">
        <f t="shared" si="315"/>
        <v>0.37720622874312015</v>
      </c>
      <c r="K2873" s="94">
        <f t="shared" si="315"/>
        <v>0.37720622874312015</v>
      </c>
      <c r="L2873" s="94">
        <f t="shared" si="315"/>
        <v>0.37720622874312015</v>
      </c>
      <c r="M2873" s="94">
        <f t="shared" si="315"/>
        <v>0.37720622874312015</v>
      </c>
      <c r="N2873" s="94">
        <f t="shared" si="315"/>
        <v>0.37720622874312015</v>
      </c>
      <c r="O2873" s="94">
        <f t="shared" si="315"/>
        <v>0.37720622874312015</v>
      </c>
      <c r="P2873" s="94">
        <f t="shared" si="315"/>
        <v>0.37720622874312015</v>
      </c>
      <c r="Q2873" s="94">
        <f t="shared" si="315"/>
        <v>0.37720622874312015</v>
      </c>
      <c r="R2873" s="94">
        <f t="shared" si="315"/>
        <v>0.37720622874312015</v>
      </c>
      <c r="S2873" s="93">
        <f>(1+H2873)^((5-Dashboard!$F$9)*3/12)</f>
        <v>1.083302497917469</v>
      </c>
      <c r="T2873" s="93">
        <f t="shared" si="314"/>
        <v>1.4919309477449192</v>
      </c>
      <c r="U2873" s="93">
        <f t="shared" si="314"/>
        <v>2.054696594088929</v>
      </c>
      <c r="V2873" s="93">
        <f t="shared" si="314"/>
        <v>2.8297409475565476</v>
      </c>
      <c r="W2873" s="93">
        <f t="shared" si="314"/>
        <v>3.8971368587043362</v>
      </c>
      <c r="X2873" s="93">
        <f t="shared" si="314"/>
        <v>5.3671611560720089</v>
      </c>
      <c r="Y2873" s="93">
        <f t="shared" si="313"/>
        <v>7.3916877748104968</v>
      </c>
      <c r="Z2873" s="93">
        <f t="shared" si="313"/>
        <v>10.17987844439339</v>
      </c>
      <c r="AA2873" s="93">
        <f t="shared" si="313"/>
        <v>14.019792001466401</v>
      </c>
      <c r="AB2873" s="93">
        <f t="shared" si="313"/>
        <v>19.308144870102502</v>
      </c>
      <c r="AC2873" s="95">
        <f t="shared" si="313"/>
        <v>26.59129738057969</v>
      </c>
      <c r="AE2873" s="96"/>
    </row>
    <row r="2874" spans="3:31" ht="24.75" customHeight="1" x14ac:dyDescent="0.25">
      <c r="C2874" s="91">
        <f>ABS(E2874-Dashboard!$F$13)</f>
        <v>33.175212389418647</v>
      </c>
      <c r="D2874" s="92">
        <f t="shared" si="312"/>
        <v>0.37730622874312014</v>
      </c>
      <c r="E2874" s="93" cm="1">
        <f t="array" ref="E2874">SUM('DRE + DCF'!$S$41/TIR!S2874,'DRE + DCF'!$U$41:$AD$41/TIR!T2874:AC2874,TIR!F2874)</f>
        <v>16.334787610581351</v>
      </c>
      <c r="F2874" s="100">
        <f>'DRE + DCF'!$AE$38*'DRE + DCF'!$AE$39*(1+G2874)/(R2874-G2874)/AC2874</f>
        <v>3.2800524084201235</v>
      </c>
      <c r="G2874" s="92">
        <f>R2874*(1-'DRE + DCF'!$AE$39)</f>
        <v>0.22638373724587207</v>
      </c>
      <c r="H2874" s="94">
        <f t="shared" si="316"/>
        <v>0.37730622874312014</v>
      </c>
      <c r="I2874" s="94">
        <f t="shared" si="315"/>
        <v>0.37730622874312014</v>
      </c>
      <c r="J2874" s="94">
        <f t="shared" si="315"/>
        <v>0.37730622874312014</v>
      </c>
      <c r="K2874" s="94">
        <f t="shared" si="315"/>
        <v>0.37730622874312014</v>
      </c>
      <c r="L2874" s="94">
        <f t="shared" si="315"/>
        <v>0.37730622874312014</v>
      </c>
      <c r="M2874" s="94">
        <f t="shared" si="315"/>
        <v>0.37730622874312014</v>
      </c>
      <c r="N2874" s="94">
        <f t="shared" si="315"/>
        <v>0.37730622874312014</v>
      </c>
      <c r="O2874" s="94">
        <f t="shared" si="315"/>
        <v>0.37730622874312014</v>
      </c>
      <c r="P2874" s="94">
        <f t="shared" si="315"/>
        <v>0.37730622874312014</v>
      </c>
      <c r="Q2874" s="94">
        <f t="shared" si="315"/>
        <v>0.37730622874312014</v>
      </c>
      <c r="R2874" s="94">
        <f t="shared" si="315"/>
        <v>0.37730622874312014</v>
      </c>
      <c r="S2874" s="93">
        <f>(1+H2874)^((5-Dashboard!$F$9)*3/12)</f>
        <v>1.0833221622382381</v>
      </c>
      <c r="T2874" s="93">
        <f t="shared" si="314"/>
        <v>1.4920663617861902</v>
      </c>
      <c r="U2874" s="93">
        <f t="shared" si="314"/>
        <v>2.0550322937862058</v>
      </c>
      <c r="V2874" s="93">
        <f t="shared" si="314"/>
        <v>2.8304087785000029</v>
      </c>
      <c r="W2874" s="93">
        <f t="shared" si="314"/>
        <v>3.8983396405172601</v>
      </c>
      <c r="X2874" s="93">
        <f t="shared" si="314"/>
        <v>5.3692074686406386</v>
      </c>
      <c r="Y2874" s="93">
        <f t="shared" si="313"/>
        <v>7.3950428899728324</v>
      </c>
      <c r="Z2874" s="93">
        <f t="shared" si="313"/>
        <v>10.185238634182106</v>
      </c>
      <c r="AA2874" s="93">
        <f t="shared" si="313"/>
        <v>14.028192612094085</v>
      </c>
      <c r="AB2874" s="93">
        <f t="shared" si="313"/>
        <v>19.321117062645403</v>
      </c>
      <c r="AC2874" s="95">
        <f t="shared" si="313"/>
        <v>26.611094876656491</v>
      </c>
      <c r="AE2874" s="96"/>
    </row>
    <row r="2875" spans="3:31" ht="24.75" customHeight="1" x14ac:dyDescent="0.25">
      <c r="C2875" s="91">
        <f>ABS(E2875-Dashboard!$F$13)</f>
        <v>33.181925765997249</v>
      </c>
      <c r="D2875" s="92">
        <f t="shared" si="312"/>
        <v>0.37740622874312013</v>
      </c>
      <c r="E2875" s="93" cm="1">
        <f t="array" ref="E2875">SUM('DRE + DCF'!$S$41/TIR!S2875,'DRE + DCF'!$U$41:$AD$41/TIR!T2875:AC2875,TIR!F2875)</f>
        <v>16.328074234002752</v>
      </c>
      <c r="F2875" s="100">
        <f>'DRE + DCF'!$AE$38*'DRE + DCF'!$AE$39*(1+G2875)/(R2875-G2875)/AC2875</f>
        <v>3.2769042244064748</v>
      </c>
      <c r="G2875" s="92">
        <f>R2875*(1-'DRE + DCF'!$AE$39)</f>
        <v>0.22644373724587208</v>
      </c>
      <c r="H2875" s="94">
        <f t="shared" si="316"/>
        <v>0.37740622874312013</v>
      </c>
      <c r="I2875" s="94">
        <f t="shared" si="315"/>
        <v>0.37740622874312013</v>
      </c>
      <c r="J2875" s="94">
        <f t="shared" si="315"/>
        <v>0.37740622874312013</v>
      </c>
      <c r="K2875" s="94">
        <f t="shared" si="315"/>
        <v>0.37740622874312013</v>
      </c>
      <c r="L2875" s="94">
        <f t="shared" si="315"/>
        <v>0.37740622874312013</v>
      </c>
      <c r="M2875" s="94">
        <f t="shared" si="315"/>
        <v>0.37740622874312013</v>
      </c>
      <c r="N2875" s="94">
        <f t="shared" si="315"/>
        <v>0.37740622874312013</v>
      </c>
      <c r="O2875" s="94">
        <f t="shared" si="315"/>
        <v>0.37740622874312013</v>
      </c>
      <c r="P2875" s="94">
        <f t="shared" si="315"/>
        <v>0.37740622874312013</v>
      </c>
      <c r="Q2875" s="94">
        <f t="shared" si="315"/>
        <v>0.37740622874312013</v>
      </c>
      <c r="R2875" s="94">
        <f t="shared" si="315"/>
        <v>0.37740622874312013</v>
      </c>
      <c r="S2875" s="93">
        <f>(1+H2875)^((5-Dashboard!$F$9)*3/12)</f>
        <v>1.083341825488233</v>
      </c>
      <c r="T2875" s="93">
        <f t="shared" si="314"/>
        <v>1.4922017782854344</v>
      </c>
      <c r="U2875" s="93">
        <f t="shared" si="314"/>
        <v>2.0553680239519179</v>
      </c>
      <c r="V2875" s="93">
        <f t="shared" si="314"/>
        <v>2.8310767185508103</v>
      </c>
      <c r="W2875" s="93">
        <f t="shared" si="314"/>
        <v>3.8995427061815193</v>
      </c>
      <c r="X2875" s="93">
        <f t="shared" si="314"/>
        <v>5.3712544127442277</v>
      </c>
      <c r="Y2875" s="93">
        <f t="shared" si="313"/>
        <v>7.3983992842778692</v>
      </c>
      <c r="Z2875" s="93">
        <f t="shared" si="313"/>
        <v>10.190601256892979</v>
      </c>
      <c r="AA2875" s="93">
        <f t="shared" si="313"/>
        <v>14.036597645881859</v>
      </c>
      <c r="AB2875" s="93">
        <f t="shared" si="313"/>
        <v>19.334097027798688</v>
      </c>
      <c r="AC2875" s="95">
        <f t="shared" si="313"/>
        <v>26.630905673213757</v>
      </c>
      <c r="AE2875" s="96"/>
    </row>
    <row r="2876" spans="3:31" ht="24.75" customHeight="1" x14ac:dyDescent="0.25">
      <c r="C2876" s="91">
        <f>ABS(E2876-Dashboard!$F$13)</f>
        <v>33.188633996354213</v>
      </c>
      <c r="D2876" s="92">
        <f t="shared" si="312"/>
        <v>0.37750622874312012</v>
      </c>
      <c r="E2876" s="93" cm="1">
        <f t="array" ref="E2876">SUM('DRE + DCF'!$S$41/TIR!S2876,'DRE + DCF'!$U$41:$AD$41/TIR!T2876:AC2876,TIR!F2876)</f>
        <v>16.321366003645785</v>
      </c>
      <c r="F2876" s="100">
        <f>'DRE + DCF'!$AE$38*'DRE + DCF'!$AE$39*(1+G2876)/(R2876-G2876)/AC2876</f>
        <v>3.2737594608831757</v>
      </c>
      <c r="G2876" s="92">
        <f>R2876*(1-'DRE + DCF'!$AE$39)</f>
        <v>0.22650373724587206</v>
      </c>
      <c r="H2876" s="94">
        <f t="shared" si="316"/>
        <v>0.37750622874312012</v>
      </c>
      <c r="I2876" s="94">
        <f t="shared" si="315"/>
        <v>0.37750622874312012</v>
      </c>
      <c r="J2876" s="94">
        <f t="shared" si="315"/>
        <v>0.37750622874312012</v>
      </c>
      <c r="K2876" s="94">
        <f t="shared" si="315"/>
        <v>0.37750622874312012</v>
      </c>
      <c r="L2876" s="94">
        <f t="shared" si="315"/>
        <v>0.37750622874312012</v>
      </c>
      <c r="M2876" s="94">
        <f t="shared" si="315"/>
        <v>0.37750622874312012</v>
      </c>
      <c r="N2876" s="94">
        <f t="shared" si="315"/>
        <v>0.37750622874312012</v>
      </c>
      <c r="O2876" s="94">
        <f t="shared" si="315"/>
        <v>0.37750622874312012</v>
      </c>
      <c r="P2876" s="94">
        <f t="shared" si="315"/>
        <v>0.37750622874312012</v>
      </c>
      <c r="Q2876" s="94">
        <f t="shared" si="315"/>
        <v>0.37750622874312012</v>
      </c>
      <c r="R2876" s="94">
        <f t="shared" si="315"/>
        <v>0.37750622874312012</v>
      </c>
      <c r="S2876" s="93">
        <f>(1+H2876)^((5-Dashboard!$F$9)*3/12)</f>
        <v>1.0833614876675897</v>
      </c>
      <c r="T2876" s="93">
        <f t="shared" si="314"/>
        <v>1.4923371972425177</v>
      </c>
      <c r="U2876" s="93">
        <f t="shared" si="314"/>
        <v>2.0557037845866182</v>
      </c>
      <c r="V2876" s="93">
        <f t="shared" si="314"/>
        <v>2.8317447677188716</v>
      </c>
      <c r="W2876" s="93">
        <f t="shared" si="314"/>
        <v>3.9007460557434857</v>
      </c>
      <c r="X2876" s="93">
        <f t="shared" si="314"/>
        <v>5.3733019885318098</v>
      </c>
      <c r="Y2876" s="93">
        <f t="shared" si="313"/>
        <v>7.4017569581203615</v>
      </c>
      <c r="Z2876" s="93">
        <f t="shared" si="313"/>
        <v>10.195966313453528</v>
      </c>
      <c r="AA2876" s="93">
        <f t="shared" si="313"/>
        <v>14.045007104837262</v>
      </c>
      <c r="AB2876" s="93">
        <f t="shared" si="313"/>
        <v>19.347084769654707</v>
      </c>
      <c r="AC2876" s="95">
        <f t="shared" si="313"/>
        <v>26.650729778220512</v>
      </c>
      <c r="AE2876" s="96"/>
    </row>
    <row r="2877" spans="3:31" ht="24.75" customHeight="1" x14ac:dyDescent="0.25">
      <c r="C2877" s="91">
        <f>ABS(E2877-Dashboard!$F$13)</f>
        <v>33.195337085781823</v>
      </c>
      <c r="D2877" s="92">
        <f t="shared" si="312"/>
        <v>0.37760622874312011</v>
      </c>
      <c r="E2877" s="93" cm="1">
        <f t="array" ref="E2877">SUM('DRE + DCF'!$S$41/TIR!S2877,'DRE + DCF'!$U$41:$AD$41/TIR!T2877:AC2877,TIR!F2877)</f>
        <v>16.314662914218175</v>
      </c>
      <c r="F2877" s="100">
        <f>'DRE + DCF'!$AE$38*'DRE + DCF'!$AE$39*(1+G2877)/(R2877-G2877)/AC2877</f>
        <v>3.2706181136552011</v>
      </c>
      <c r="G2877" s="92">
        <f>R2877*(1-'DRE + DCF'!$AE$39)</f>
        <v>0.22656373724587206</v>
      </c>
      <c r="H2877" s="94">
        <f t="shared" si="316"/>
        <v>0.37760622874312011</v>
      </c>
      <c r="I2877" s="94">
        <f t="shared" si="315"/>
        <v>0.37760622874312011</v>
      </c>
      <c r="J2877" s="94">
        <f t="shared" si="315"/>
        <v>0.37760622874312011</v>
      </c>
      <c r="K2877" s="94">
        <f t="shared" si="315"/>
        <v>0.37760622874312011</v>
      </c>
      <c r="L2877" s="94">
        <f t="shared" si="315"/>
        <v>0.37760622874312011</v>
      </c>
      <c r="M2877" s="94">
        <f t="shared" si="315"/>
        <v>0.37760622874312011</v>
      </c>
      <c r="N2877" s="94">
        <f t="shared" si="315"/>
        <v>0.37760622874312011</v>
      </c>
      <c r="O2877" s="94">
        <f t="shared" si="315"/>
        <v>0.37760622874312011</v>
      </c>
      <c r="P2877" s="94">
        <f t="shared" si="315"/>
        <v>0.37760622874312011</v>
      </c>
      <c r="Q2877" s="94">
        <f t="shared" si="315"/>
        <v>0.37760622874312011</v>
      </c>
      <c r="R2877" s="94">
        <f t="shared" si="315"/>
        <v>0.37760622874312011</v>
      </c>
      <c r="S2877" s="93">
        <f>(1+H2877)^((5-Dashboard!$F$9)*3/12)</f>
        <v>1.0833811487764442</v>
      </c>
      <c r="T2877" s="93">
        <f t="shared" si="314"/>
        <v>1.4924726186573065</v>
      </c>
      <c r="U2877" s="93">
        <f t="shared" si="314"/>
        <v>2.0560395756908609</v>
      </c>
      <c r="V2877" s="93">
        <f t="shared" si="314"/>
        <v>2.8324129260140918</v>
      </c>
      <c r="W2877" s="93">
        <f t="shared" si="314"/>
        <v>3.9019496892495389</v>
      </c>
      <c r="X2877" s="93">
        <f t="shared" si="314"/>
        <v>5.3753501961524464</v>
      </c>
      <c r="Y2877" s="93">
        <f t="shared" si="313"/>
        <v>7.4051159118951624</v>
      </c>
      <c r="Z2877" s="93">
        <f t="shared" si="313"/>
        <v>10.201333804791565</v>
      </c>
      <c r="AA2877" s="93">
        <f t="shared" si="313"/>
        <v>14.053420990968613</v>
      </c>
      <c r="AB2877" s="93">
        <f t="shared" si="313"/>
        <v>19.360080292307671</v>
      </c>
      <c r="AC2877" s="95">
        <f t="shared" si="313"/>
        <v>26.670567199649973</v>
      </c>
      <c r="AE2877" s="96"/>
    </row>
    <row r="2878" spans="3:31" ht="24.75" customHeight="1" x14ac:dyDescent="0.25">
      <c r="C2878" s="91">
        <f>ABS(E2878-Dashboard!$F$13)</f>
        <v>33.202035039565729</v>
      </c>
      <c r="D2878" s="92">
        <f t="shared" si="312"/>
        <v>0.3777062287431201</v>
      </c>
      <c r="E2878" s="93" cm="1">
        <f t="array" ref="E2878">SUM('DRE + DCF'!$S$41/TIR!S2878,'DRE + DCF'!$U$41:$AD$41/TIR!T2878:AC2878,TIR!F2878)</f>
        <v>16.307964960434273</v>
      </c>
      <c r="F2878" s="100">
        <f>'DRE + DCF'!$AE$38*'DRE + DCF'!$AE$39*(1+G2878)/(R2878-G2878)/AC2878</f>
        <v>3.2674801785333156</v>
      </c>
      <c r="G2878" s="92">
        <f>R2878*(1-'DRE + DCF'!$AE$39)</f>
        <v>0.22662373724587204</v>
      </c>
      <c r="H2878" s="94">
        <f t="shared" si="316"/>
        <v>0.3777062287431201</v>
      </c>
      <c r="I2878" s="94">
        <f t="shared" si="315"/>
        <v>0.3777062287431201</v>
      </c>
      <c r="J2878" s="94">
        <f t="shared" si="315"/>
        <v>0.3777062287431201</v>
      </c>
      <c r="K2878" s="94">
        <f t="shared" si="315"/>
        <v>0.3777062287431201</v>
      </c>
      <c r="L2878" s="94">
        <f t="shared" si="315"/>
        <v>0.3777062287431201</v>
      </c>
      <c r="M2878" s="94">
        <f t="shared" si="315"/>
        <v>0.3777062287431201</v>
      </c>
      <c r="N2878" s="94">
        <f t="shared" si="315"/>
        <v>0.3777062287431201</v>
      </c>
      <c r="O2878" s="94">
        <f t="shared" si="315"/>
        <v>0.3777062287431201</v>
      </c>
      <c r="P2878" s="94">
        <f t="shared" si="315"/>
        <v>0.3777062287431201</v>
      </c>
      <c r="Q2878" s="94">
        <f t="shared" si="315"/>
        <v>0.3777062287431201</v>
      </c>
      <c r="R2878" s="94">
        <f t="shared" si="315"/>
        <v>0.3777062287431201</v>
      </c>
      <c r="S2878" s="93">
        <f>(1+H2878)^((5-Dashboard!$F$9)*3/12)</f>
        <v>1.0834008088149327</v>
      </c>
      <c r="T2878" s="93">
        <f t="shared" si="314"/>
        <v>1.4926080425296671</v>
      </c>
      <c r="U2878" s="93">
        <f t="shared" si="314"/>
        <v>2.0563753972651981</v>
      </c>
      <c r="V2878" s="93">
        <f t="shared" si="314"/>
        <v>2.8330811934463713</v>
      </c>
      <c r="W2878" s="93">
        <f t="shared" si="314"/>
        <v>3.9031536067460579</v>
      </c>
      <c r="X2878" s="93">
        <f t="shared" si="314"/>
        <v>5.3773990357552188</v>
      </c>
      <c r="Y2878" s="93">
        <f t="shared" si="313"/>
        <v>7.4084761459972128</v>
      </c>
      <c r="Z2878" s="93">
        <f t="shared" si="313"/>
        <v>10.206703731835185</v>
      </c>
      <c r="AA2878" s="93">
        <f t="shared" si="313"/>
        <v>14.061839306284984</v>
      </c>
      <c r="AB2878" s="93">
        <f t="shared" si="313"/>
        <v>19.373083599853658</v>
      </c>
      <c r="AC2878" s="95">
        <f t="shared" si="313"/>
        <v>26.69041794547957</v>
      </c>
      <c r="AE2878" s="96"/>
    </row>
    <row r="2879" spans="3:31" ht="24.75" customHeight="1" x14ac:dyDescent="0.25">
      <c r="C2879" s="91">
        <f>ABS(E2879-Dashboard!$F$13)</f>
        <v>33.208727862984944</v>
      </c>
      <c r="D2879" s="92">
        <f t="shared" si="312"/>
        <v>0.37780622874312009</v>
      </c>
      <c r="E2879" s="93" cm="1">
        <f t="array" ref="E2879">SUM('DRE + DCF'!$S$41/TIR!S2879,'DRE + DCF'!$U$41:$AD$41/TIR!T2879:AC2879,TIR!F2879)</f>
        <v>16.301272137015054</v>
      </c>
      <c r="F2879" s="100">
        <f>'DRE + DCF'!$AE$38*'DRE + DCF'!$AE$39*(1+G2879)/(R2879-G2879)/AC2879</f>
        <v>3.2643456513340805</v>
      </c>
      <c r="G2879" s="92">
        <f>R2879*(1-'DRE + DCF'!$AE$39)</f>
        <v>0.22668373724587204</v>
      </c>
      <c r="H2879" s="94">
        <f t="shared" si="316"/>
        <v>0.37780622874312009</v>
      </c>
      <c r="I2879" s="94">
        <f t="shared" si="315"/>
        <v>0.37780622874312009</v>
      </c>
      <c r="J2879" s="94">
        <f t="shared" si="315"/>
        <v>0.37780622874312009</v>
      </c>
      <c r="K2879" s="94">
        <f t="shared" si="315"/>
        <v>0.37780622874312009</v>
      </c>
      <c r="L2879" s="94">
        <f t="shared" si="315"/>
        <v>0.37780622874312009</v>
      </c>
      <c r="M2879" s="94">
        <f t="shared" si="315"/>
        <v>0.37780622874312009</v>
      </c>
      <c r="N2879" s="94">
        <f t="shared" si="315"/>
        <v>0.37780622874312009</v>
      </c>
      <c r="O2879" s="94">
        <f t="shared" si="315"/>
        <v>0.37780622874312009</v>
      </c>
      <c r="P2879" s="94">
        <f t="shared" si="315"/>
        <v>0.37780622874312009</v>
      </c>
      <c r="Q2879" s="94">
        <f t="shared" si="315"/>
        <v>0.37780622874312009</v>
      </c>
      <c r="R2879" s="94">
        <f t="shared" si="315"/>
        <v>0.37780622874312009</v>
      </c>
      <c r="S2879" s="93">
        <f>(1+H2879)^((5-Dashboard!$F$9)*3/12)</f>
        <v>1.0834204677831911</v>
      </c>
      <c r="T2879" s="93">
        <f t="shared" si="314"/>
        <v>1.4927434688594656</v>
      </c>
      <c r="U2879" s="93">
        <f t="shared" si="314"/>
        <v>2.0567112493101836</v>
      </c>
      <c r="V2879" s="93">
        <f t="shared" si="314"/>
        <v>2.8337495700256152</v>
      </c>
      <c r="W2879" s="93">
        <f t="shared" si="314"/>
        <v>3.904357808279431</v>
      </c>
      <c r="X2879" s="93">
        <f t="shared" si="314"/>
        <v>5.3794485074892364</v>
      </c>
      <c r="Y2879" s="93">
        <f t="shared" si="313"/>
        <v>7.4118376608215506</v>
      </c>
      <c r="Z2879" s="93">
        <f t="shared" si="313"/>
        <v>10.212076095512769</v>
      </c>
      <c r="AA2879" s="93">
        <f t="shared" si="313"/>
        <v>14.070262052796215</v>
      </c>
      <c r="AB2879" s="93">
        <f t="shared" si="313"/>
        <v>19.386094696390582</v>
      </c>
      <c r="AC2879" s="95">
        <f t="shared" si="313"/>
        <v>26.710282023690912</v>
      </c>
      <c r="AE2879" s="96"/>
    </row>
    <row r="2880" spans="3:31" ht="24.75" customHeight="1" x14ac:dyDescent="0.25">
      <c r="C2880" s="91">
        <f>ABS(E2880-Dashboard!$F$13)</f>
        <v>33.215415561311865</v>
      </c>
      <c r="D2880" s="92">
        <f t="shared" si="312"/>
        <v>0.37790622874312008</v>
      </c>
      <c r="E2880" s="93" cm="1">
        <f t="array" ref="E2880">SUM('DRE + DCF'!$S$41/TIR!S2880,'DRE + DCF'!$U$41:$AD$41/TIR!T2880:AC2880,TIR!F2880)</f>
        <v>16.294584438688133</v>
      </c>
      <c r="F2880" s="100">
        <f>'DRE + DCF'!$AE$38*'DRE + DCF'!$AE$39*(1+G2880)/(R2880-G2880)/AC2880</f>
        <v>3.2612145278798326</v>
      </c>
      <c r="G2880" s="92">
        <f>R2880*(1-'DRE + DCF'!$AE$39)</f>
        <v>0.22674373724587205</v>
      </c>
      <c r="H2880" s="94">
        <f t="shared" si="316"/>
        <v>0.37790622874312008</v>
      </c>
      <c r="I2880" s="94">
        <f t="shared" si="315"/>
        <v>0.37790622874312008</v>
      </c>
      <c r="J2880" s="94">
        <f t="shared" si="315"/>
        <v>0.37790622874312008</v>
      </c>
      <c r="K2880" s="94">
        <f t="shared" si="315"/>
        <v>0.37790622874312008</v>
      </c>
      <c r="L2880" s="94">
        <f t="shared" si="315"/>
        <v>0.37790622874312008</v>
      </c>
      <c r="M2880" s="94">
        <f t="shared" si="315"/>
        <v>0.37790622874312008</v>
      </c>
      <c r="N2880" s="94">
        <f t="shared" si="315"/>
        <v>0.37790622874312008</v>
      </c>
      <c r="O2880" s="94">
        <f t="shared" si="315"/>
        <v>0.37790622874312008</v>
      </c>
      <c r="P2880" s="94">
        <f t="shared" si="315"/>
        <v>0.37790622874312008</v>
      </c>
      <c r="Q2880" s="94">
        <f t="shared" si="315"/>
        <v>0.37790622874312008</v>
      </c>
      <c r="R2880" s="94">
        <f t="shared" si="315"/>
        <v>0.37790622874312008</v>
      </c>
      <c r="S2880" s="93">
        <f>(1+H2880)^((5-Dashboard!$F$9)*3/12)</f>
        <v>1.0834401256813553</v>
      </c>
      <c r="T2880" s="93">
        <f t="shared" si="314"/>
        <v>1.4928788976465683</v>
      </c>
      <c r="U2880" s="93">
        <f t="shared" si="314"/>
        <v>2.0570471318263692</v>
      </c>
      <c r="V2880" s="93">
        <f t="shared" si="314"/>
        <v>2.834418055761724</v>
      </c>
      <c r="W2880" s="93">
        <f t="shared" si="314"/>
        <v>3.9055622938960437</v>
      </c>
      <c r="X2880" s="93">
        <f t="shared" si="314"/>
        <v>5.381498611503627</v>
      </c>
      <c r="Y2880" s="93">
        <f t="shared" si="313"/>
        <v>7.4152004567632996</v>
      </c>
      <c r="Z2880" s="93">
        <f t="shared" si="313"/>
        <v>10.217450896752979</v>
      </c>
      <c r="AA2880" s="93">
        <f t="shared" si="313"/>
        <v>14.078689232512907</v>
      </c>
      <c r="AB2880" s="93">
        <f t="shared" si="313"/>
        <v>19.399113586018231</v>
      </c>
      <c r="AC2880" s="95">
        <f t="shared" si="313"/>
        <v>26.730159442269805</v>
      </c>
      <c r="AE2880" s="96"/>
    </row>
    <row r="2881" spans="3:31" ht="24.75" customHeight="1" x14ac:dyDescent="0.25">
      <c r="C2881" s="91">
        <f>ABS(E2881-Dashboard!$F$13)</f>
        <v>33.222098139812317</v>
      </c>
      <c r="D2881" s="92">
        <f t="shared" si="312"/>
        <v>0.37800622874312007</v>
      </c>
      <c r="E2881" s="93" cm="1">
        <f t="array" ref="E2881">SUM('DRE + DCF'!$S$41/TIR!S2881,'DRE + DCF'!$U$41:$AD$41/TIR!T2881:AC2881,TIR!F2881)</f>
        <v>16.287901860187681</v>
      </c>
      <c r="F2881" s="100">
        <f>'DRE + DCF'!$AE$38*'DRE + DCF'!$AE$39*(1+G2881)/(R2881-G2881)/AC2881</f>
        <v>3.2580868039986774</v>
      </c>
      <c r="G2881" s="92">
        <f>R2881*(1-'DRE + DCF'!$AE$39)</f>
        <v>0.22680373724587202</v>
      </c>
      <c r="H2881" s="94">
        <f t="shared" si="316"/>
        <v>0.37800622874312007</v>
      </c>
      <c r="I2881" s="94">
        <f t="shared" si="315"/>
        <v>0.37800622874312007</v>
      </c>
      <c r="J2881" s="94">
        <f t="shared" si="315"/>
        <v>0.37800622874312007</v>
      </c>
      <c r="K2881" s="94">
        <f t="shared" si="315"/>
        <v>0.37800622874312007</v>
      </c>
      <c r="L2881" s="94">
        <f t="shared" ref="I2881:R2906" si="317">$D2881</f>
        <v>0.37800622874312007</v>
      </c>
      <c r="M2881" s="94">
        <f t="shared" si="317"/>
        <v>0.37800622874312007</v>
      </c>
      <c r="N2881" s="94">
        <f t="shared" si="317"/>
        <v>0.37800622874312007</v>
      </c>
      <c r="O2881" s="94">
        <f t="shared" si="317"/>
        <v>0.37800622874312007</v>
      </c>
      <c r="P2881" s="94">
        <f t="shared" si="317"/>
        <v>0.37800622874312007</v>
      </c>
      <c r="Q2881" s="94">
        <f t="shared" si="317"/>
        <v>0.37800622874312007</v>
      </c>
      <c r="R2881" s="94">
        <f t="shared" si="317"/>
        <v>0.37800622874312007</v>
      </c>
      <c r="S2881" s="93">
        <f>(1+H2881)^((5-Dashboard!$F$9)*3/12)</f>
        <v>1.0834597825095611</v>
      </c>
      <c r="T2881" s="93">
        <f t="shared" si="314"/>
        <v>1.4930143288908413</v>
      </c>
      <c r="U2881" s="93">
        <f t="shared" si="314"/>
        <v>2.0573830448143084</v>
      </c>
      <c r="V2881" s="93">
        <f t="shared" si="314"/>
        <v>2.8350866506646026</v>
      </c>
      <c r="W2881" s="93">
        <f t="shared" si="314"/>
        <v>3.9067670636422926</v>
      </c>
      <c r="X2881" s="93">
        <f t="shared" si="314"/>
        <v>5.3835493479475485</v>
      </c>
      <c r="Y2881" s="93">
        <f t="shared" si="313"/>
        <v>7.4185645342176842</v>
      </c>
      <c r="Z2881" s="93">
        <f t="shared" si="313"/>
        <v>10.222828136484772</v>
      </c>
      <c r="AA2881" s="93">
        <f t="shared" si="313"/>
        <v>14.087120847446439</v>
      </c>
      <c r="AB2881" s="93">
        <f t="shared" si="313"/>
        <v>19.412140272838254</v>
      </c>
      <c r="AC2881" s="95">
        <f t="shared" si="313"/>
        <v>26.750050209206286</v>
      </c>
      <c r="AE2881" s="96"/>
    </row>
    <row r="2882" spans="3:31" ht="24.75" customHeight="1" x14ac:dyDescent="0.25">
      <c r="C2882" s="91">
        <f>ABS(E2882-Dashboard!$F$13)</f>
        <v>33.228775603745497</v>
      </c>
      <c r="D2882" s="92">
        <f t="shared" si="312"/>
        <v>0.37810622874312005</v>
      </c>
      <c r="E2882" s="93" cm="1">
        <f t="array" ref="E2882">SUM('DRE + DCF'!$S$41/TIR!S2882,'DRE + DCF'!$U$41:$AD$41/TIR!T2882:AC2882,TIR!F2882)</f>
        <v>16.281224396254501</v>
      </c>
      <c r="F2882" s="100">
        <f>'DRE + DCF'!$AE$38*'DRE + DCF'!$AE$39*(1+G2882)/(R2882-G2882)/AC2882</f>
        <v>3.2549624755244881</v>
      </c>
      <c r="G2882" s="92">
        <f>R2882*(1-'DRE + DCF'!$AE$39)</f>
        <v>0.22686373724587203</v>
      </c>
      <c r="H2882" s="94">
        <f t="shared" si="316"/>
        <v>0.37810622874312005</v>
      </c>
      <c r="I2882" s="94">
        <f t="shared" si="317"/>
        <v>0.37810622874312005</v>
      </c>
      <c r="J2882" s="94">
        <f t="shared" si="317"/>
        <v>0.37810622874312005</v>
      </c>
      <c r="K2882" s="94">
        <f t="shared" si="317"/>
        <v>0.37810622874312005</v>
      </c>
      <c r="L2882" s="94">
        <f t="shared" si="317"/>
        <v>0.37810622874312005</v>
      </c>
      <c r="M2882" s="94">
        <f t="shared" si="317"/>
        <v>0.37810622874312005</v>
      </c>
      <c r="N2882" s="94">
        <f t="shared" si="317"/>
        <v>0.37810622874312005</v>
      </c>
      <c r="O2882" s="94">
        <f t="shared" si="317"/>
        <v>0.37810622874312005</v>
      </c>
      <c r="P2882" s="94">
        <f t="shared" si="317"/>
        <v>0.37810622874312005</v>
      </c>
      <c r="Q2882" s="94">
        <f t="shared" si="317"/>
        <v>0.37810622874312005</v>
      </c>
      <c r="R2882" s="94">
        <f t="shared" si="317"/>
        <v>0.37810622874312005</v>
      </c>
      <c r="S2882" s="93">
        <f>(1+H2882)^((5-Dashboard!$F$9)*3/12)</f>
        <v>1.0834794382679445</v>
      </c>
      <c r="T2882" s="93">
        <f t="shared" si="314"/>
        <v>1.493149762592151</v>
      </c>
      <c r="U2882" s="93">
        <f t="shared" si="314"/>
        <v>2.0577189882745541</v>
      </c>
      <c r="V2882" s="93">
        <f t="shared" si="314"/>
        <v>2.8357553547441543</v>
      </c>
      <c r="W2882" s="93">
        <f t="shared" si="314"/>
        <v>3.907972117564575</v>
      </c>
      <c r="X2882" s="93">
        <f t="shared" si="314"/>
        <v>5.3856007169701812</v>
      </c>
      <c r="Y2882" s="93">
        <f t="shared" si="313"/>
        <v>7.4219298935800202</v>
      </c>
      <c r="Z2882" s="93">
        <f t="shared" si="313"/>
        <v>10.228207815637388</v>
      </c>
      <c r="AA2882" s="93">
        <f t="shared" si="313"/>
        <v>14.095556899608948</v>
      </c>
      <c r="AB2882" s="93">
        <f t="shared" si="313"/>
        <v>19.425174760954153</v>
      </c>
      <c r="AC2882" s="95">
        <f t="shared" si="313"/>
        <v>26.769954332494567</v>
      </c>
      <c r="AE2882" s="96"/>
    </row>
    <row r="2883" spans="3:31" ht="24.75" customHeight="1" x14ac:dyDescent="0.25">
      <c r="C2883" s="91">
        <f>ABS(E2883-Dashboard!$F$13)</f>
        <v>33.235447958364048</v>
      </c>
      <c r="D2883" s="92">
        <f t="shared" si="312"/>
        <v>0.37820622874312004</v>
      </c>
      <c r="E2883" s="93" cm="1">
        <f t="array" ref="E2883">SUM('DRE + DCF'!$S$41/TIR!S2883,'DRE + DCF'!$U$41:$AD$41/TIR!T2883:AC2883,TIR!F2883)</f>
        <v>16.274552041635953</v>
      </c>
      <c r="F2883" s="100">
        <f>'DRE + DCF'!$AE$38*'DRE + DCF'!$AE$39*(1+G2883)/(R2883-G2883)/AC2883</f>
        <v>3.2518415382968846</v>
      </c>
      <c r="G2883" s="92">
        <f>R2883*(1-'DRE + DCF'!$AE$39)</f>
        <v>0.226923737245872</v>
      </c>
      <c r="H2883" s="94">
        <f t="shared" si="316"/>
        <v>0.37820622874312004</v>
      </c>
      <c r="I2883" s="94">
        <f t="shared" si="317"/>
        <v>0.37820622874312004</v>
      </c>
      <c r="J2883" s="94">
        <f t="shared" si="317"/>
        <v>0.37820622874312004</v>
      </c>
      <c r="K2883" s="94">
        <f t="shared" si="317"/>
        <v>0.37820622874312004</v>
      </c>
      <c r="L2883" s="94">
        <f t="shared" si="317"/>
        <v>0.37820622874312004</v>
      </c>
      <c r="M2883" s="94">
        <f t="shared" si="317"/>
        <v>0.37820622874312004</v>
      </c>
      <c r="N2883" s="94">
        <f t="shared" si="317"/>
        <v>0.37820622874312004</v>
      </c>
      <c r="O2883" s="94">
        <f t="shared" si="317"/>
        <v>0.37820622874312004</v>
      </c>
      <c r="P2883" s="94">
        <f t="shared" si="317"/>
        <v>0.37820622874312004</v>
      </c>
      <c r="Q2883" s="94">
        <f t="shared" si="317"/>
        <v>0.37820622874312004</v>
      </c>
      <c r="R2883" s="94">
        <f t="shared" si="317"/>
        <v>0.37820622874312004</v>
      </c>
      <c r="S2883" s="93">
        <f>(1+H2883)^((5-Dashboard!$F$9)*3/12)</f>
        <v>1.0834990929566413</v>
      </c>
      <c r="T2883" s="93">
        <f t="shared" si="314"/>
        <v>1.4932851987503639</v>
      </c>
      <c r="U2883" s="93">
        <f t="shared" si="314"/>
        <v>2.0580549622076596</v>
      </c>
      <c r="V2883" s="93">
        <f t="shared" si="314"/>
        <v>2.8364241680102831</v>
      </c>
      <c r="W2883" s="93">
        <f t="shared" si="314"/>
        <v>3.909177455709294</v>
      </c>
      <c r="X2883" s="93">
        <f t="shared" si="314"/>
        <v>5.387652718720731</v>
      </c>
      <c r="Y2883" s="93">
        <f t="shared" si="313"/>
        <v>7.4252965352457165</v>
      </c>
      <c r="Z2883" s="93">
        <f t="shared" si="313"/>
        <v>10.233589935140355</v>
      </c>
      <c r="AA2883" s="93">
        <f t="shared" si="313"/>
        <v>14.103997391013339</v>
      </c>
      <c r="AB2883" s="93">
        <f t="shared" si="313"/>
        <v>19.438217054471298</v>
      </c>
      <c r="AC2883" s="95">
        <f t="shared" si="313"/>
        <v>26.789871820133087</v>
      </c>
      <c r="AE2883" s="96"/>
    </row>
    <row r="2884" spans="3:31" ht="24.75" customHeight="1" x14ac:dyDescent="0.25">
      <c r="C2884" s="91">
        <f>ABS(E2884-Dashboard!$F$13)</f>
        <v>33.242115208914001</v>
      </c>
      <c r="D2884" s="92">
        <f t="shared" si="312"/>
        <v>0.37830622874312003</v>
      </c>
      <c r="E2884" s="93" cm="1">
        <f t="array" ref="E2884">SUM('DRE + DCF'!$S$41/TIR!S2884,'DRE + DCF'!$U$41:$AD$41/TIR!T2884:AC2884,TIR!F2884)</f>
        <v>16.267884791085997</v>
      </c>
      <c r="F2884" s="100">
        <f>'DRE + DCF'!$AE$38*'DRE + DCF'!$AE$39*(1+G2884)/(R2884-G2884)/AC2884</f>
        <v>3.2487239881612333</v>
      </c>
      <c r="G2884" s="92">
        <f>R2884*(1-'DRE + DCF'!$AE$39)</f>
        <v>0.22698373724587201</v>
      </c>
      <c r="H2884" s="94">
        <f t="shared" si="316"/>
        <v>0.37830622874312003</v>
      </c>
      <c r="I2884" s="94">
        <f t="shared" si="317"/>
        <v>0.37830622874312003</v>
      </c>
      <c r="J2884" s="94">
        <f t="shared" si="317"/>
        <v>0.37830622874312003</v>
      </c>
      <c r="K2884" s="94">
        <f t="shared" si="317"/>
        <v>0.37830622874312003</v>
      </c>
      <c r="L2884" s="94">
        <f t="shared" si="317"/>
        <v>0.37830622874312003</v>
      </c>
      <c r="M2884" s="94">
        <f t="shared" si="317"/>
        <v>0.37830622874312003</v>
      </c>
      <c r="N2884" s="94">
        <f t="shared" si="317"/>
        <v>0.37830622874312003</v>
      </c>
      <c r="O2884" s="94">
        <f t="shared" si="317"/>
        <v>0.37830622874312003</v>
      </c>
      <c r="P2884" s="94">
        <f t="shared" si="317"/>
        <v>0.37830622874312003</v>
      </c>
      <c r="Q2884" s="94">
        <f t="shared" si="317"/>
        <v>0.37830622874312003</v>
      </c>
      <c r="R2884" s="94">
        <f t="shared" si="317"/>
        <v>0.37830622874312003</v>
      </c>
      <c r="S2884" s="93">
        <f>(1+H2884)^((5-Dashboard!$F$9)*3/12)</f>
        <v>1.0835187465757872</v>
      </c>
      <c r="T2884" s="93">
        <f t="shared" si="314"/>
        <v>1.4934206373653456</v>
      </c>
      <c r="U2884" s="93">
        <f t="shared" si="314"/>
        <v>2.058390966614176</v>
      </c>
      <c r="V2884" s="93">
        <f t="shared" si="314"/>
        <v>2.8370930904728904</v>
      </c>
      <c r="W2884" s="93">
        <f t="shared" si="314"/>
        <v>3.910383078122853</v>
      </c>
      <c r="X2884" s="93">
        <f t="shared" si="314"/>
        <v>5.3897053533484227</v>
      </c>
      <c r="Y2884" s="93">
        <f t="shared" si="313"/>
        <v>7.4286644596102693</v>
      </c>
      <c r="Z2884" s="93">
        <f t="shared" si="313"/>
        <v>10.238974495923477</v>
      </c>
      <c r="AA2884" s="93">
        <f t="shared" si="313"/>
        <v>14.112442323673276</v>
      </c>
      <c r="AB2884" s="93">
        <f t="shared" si="313"/>
        <v>19.451267157496908</v>
      </c>
      <c r="AC2884" s="95">
        <f t="shared" si="313"/>
        <v>26.80980268012447</v>
      </c>
      <c r="AE2884" s="96"/>
    </row>
    <row r="2885" spans="3:31" ht="24.75" customHeight="1" x14ac:dyDescent="0.25">
      <c r="C2885" s="91">
        <f>ABS(E2885-Dashboard!$F$13)</f>
        <v>33.248777360634875</v>
      </c>
      <c r="D2885" s="92">
        <f t="shared" si="312"/>
        <v>0.37840622874312002</v>
      </c>
      <c r="E2885" s="93" cm="1">
        <f t="array" ref="E2885">SUM('DRE + DCF'!$S$41/TIR!S2885,'DRE + DCF'!$U$41:$AD$41/TIR!T2885:AC2885,TIR!F2885)</f>
        <v>16.261222639365126</v>
      </c>
      <c r="F2885" s="100">
        <f>'DRE + DCF'!$AE$38*'DRE + DCF'!$AE$39*(1+G2885)/(R2885-G2885)/AC2885</f>
        <v>3.245609820968633</v>
      </c>
      <c r="G2885" s="92">
        <f>R2885*(1-'DRE + DCF'!$AE$39)</f>
        <v>0.22704373724587201</v>
      </c>
      <c r="H2885" s="94">
        <f t="shared" si="316"/>
        <v>0.37840622874312002</v>
      </c>
      <c r="I2885" s="94">
        <f t="shared" si="317"/>
        <v>0.37840622874312002</v>
      </c>
      <c r="J2885" s="94">
        <f t="shared" si="317"/>
        <v>0.37840622874312002</v>
      </c>
      <c r="K2885" s="94">
        <f t="shared" si="317"/>
        <v>0.37840622874312002</v>
      </c>
      <c r="L2885" s="94">
        <f t="shared" si="317"/>
        <v>0.37840622874312002</v>
      </c>
      <c r="M2885" s="94">
        <f t="shared" si="317"/>
        <v>0.37840622874312002</v>
      </c>
      <c r="N2885" s="94">
        <f t="shared" si="317"/>
        <v>0.37840622874312002</v>
      </c>
      <c r="O2885" s="94">
        <f t="shared" si="317"/>
        <v>0.37840622874312002</v>
      </c>
      <c r="P2885" s="94">
        <f t="shared" si="317"/>
        <v>0.37840622874312002</v>
      </c>
      <c r="Q2885" s="94">
        <f t="shared" si="317"/>
        <v>0.37840622874312002</v>
      </c>
      <c r="R2885" s="94">
        <f t="shared" si="317"/>
        <v>0.37840622874312002</v>
      </c>
      <c r="S2885" s="93">
        <f>(1+H2885)^((5-Dashboard!$F$9)*3/12)</f>
        <v>1.0835383991255183</v>
      </c>
      <c r="T2885" s="93">
        <f t="shared" si="314"/>
        <v>1.4935560784369633</v>
      </c>
      <c r="U2885" s="93">
        <f t="shared" si="314"/>
        <v>2.0587270014946579</v>
      </c>
      <c r="V2885" s="93">
        <f t="shared" si="314"/>
        <v>2.8377621221418829</v>
      </c>
      <c r="W2885" s="93">
        <f t="shared" si="314"/>
        <v>3.9115889848516661</v>
      </c>
      <c r="X2885" s="93">
        <f t="shared" si="314"/>
        <v>5.3917586210025146</v>
      </c>
      <c r="Y2885" s="93">
        <f t="shared" si="313"/>
        <v>7.4320336670692813</v>
      </c>
      <c r="Z2885" s="93">
        <f t="shared" si="313"/>
        <v>10.244361498916868</v>
      </c>
      <c r="AA2885" s="93">
        <f t="shared" si="313"/>
        <v>14.120891699603217</v>
      </c>
      <c r="AB2885" s="93">
        <f t="shared" si="313"/>
        <v>19.464325074140095</v>
      </c>
      <c r="AC2885" s="95">
        <f t="shared" si="313"/>
        <v>26.8297469204756</v>
      </c>
      <c r="AE2885" s="96"/>
    </row>
    <row r="2886" spans="3:31" ht="24.75" customHeight="1" x14ac:dyDescent="0.25">
      <c r="C2886" s="91">
        <f>ABS(E2886-Dashboard!$F$13)</f>
        <v>33.255434418759577</v>
      </c>
      <c r="D2886" s="92">
        <f t="shared" si="312"/>
        <v>0.37850622874312001</v>
      </c>
      <c r="E2886" s="93" cm="1">
        <f t="array" ref="E2886">SUM('DRE + DCF'!$S$41/TIR!S2886,'DRE + DCF'!$U$41:$AD$41/TIR!T2886:AC2886,TIR!F2886)</f>
        <v>16.254565581240417</v>
      </c>
      <c r="F2886" s="100">
        <f>'DRE + DCF'!$AE$38*'DRE + DCF'!$AE$39*(1+G2886)/(R2886-G2886)/AC2886</f>
        <v>3.2424990325759113</v>
      </c>
      <c r="G2886" s="92">
        <f>R2886*(1-'DRE + DCF'!$AE$39)</f>
        <v>0.22710373724587199</v>
      </c>
      <c r="H2886" s="94">
        <f t="shared" si="316"/>
        <v>0.37850622874312001</v>
      </c>
      <c r="I2886" s="94">
        <f t="shared" si="317"/>
        <v>0.37850622874312001</v>
      </c>
      <c r="J2886" s="94">
        <f t="shared" si="317"/>
        <v>0.37850622874312001</v>
      </c>
      <c r="K2886" s="94">
        <f t="shared" si="317"/>
        <v>0.37850622874312001</v>
      </c>
      <c r="L2886" s="94">
        <f t="shared" si="317"/>
        <v>0.37850622874312001</v>
      </c>
      <c r="M2886" s="94">
        <f t="shared" si="317"/>
        <v>0.37850622874312001</v>
      </c>
      <c r="N2886" s="94">
        <f t="shared" si="317"/>
        <v>0.37850622874312001</v>
      </c>
      <c r="O2886" s="94">
        <f t="shared" si="317"/>
        <v>0.37850622874312001</v>
      </c>
      <c r="P2886" s="94">
        <f t="shared" si="317"/>
        <v>0.37850622874312001</v>
      </c>
      <c r="Q2886" s="94">
        <f t="shared" si="317"/>
        <v>0.37850622874312001</v>
      </c>
      <c r="R2886" s="94">
        <f t="shared" si="317"/>
        <v>0.37850622874312001</v>
      </c>
      <c r="S2886" s="93">
        <f>(1+H2886)^((5-Dashboard!$F$9)*3/12)</f>
        <v>1.0835580506059701</v>
      </c>
      <c r="T2886" s="93">
        <f t="shared" si="314"/>
        <v>1.4936915219650826</v>
      </c>
      <c r="U2886" s="93">
        <f t="shared" si="314"/>
        <v>2.059063066849657</v>
      </c>
      <c r="V2886" s="93">
        <f t="shared" si="314"/>
        <v>2.8384312630271635</v>
      </c>
      <c r="W2886" s="93">
        <f t="shared" si="314"/>
        <v>3.9127951759421462</v>
      </c>
      <c r="X2886" s="93">
        <f t="shared" si="314"/>
        <v>5.393812521832281</v>
      </c>
      <c r="Y2886" s="93">
        <f t="shared" si="313"/>
        <v>7.4354041580184349</v>
      </c>
      <c r="Z2886" s="93">
        <f t="shared" si="313"/>
        <v>10.249750945050906</v>
      </c>
      <c r="AA2886" s="93">
        <f t="shared" si="313"/>
        <v>14.129345520818354</v>
      </c>
      <c r="AB2886" s="93">
        <f t="shared" si="313"/>
        <v>19.477390808511803</v>
      </c>
      <c r="AC2886" s="95">
        <f t="shared" si="313"/>
        <v>26.849704549197515</v>
      </c>
      <c r="AE2886" s="96"/>
    </row>
    <row r="2887" spans="3:31" ht="24.75" customHeight="1" x14ac:dyDescent="0.25">
      <c r="C2887" s="91">
        <f>ABS(E2887-Dashboard!$F$13)</f>
        <v>33.262086388514525</v>
      </c>
      <c r="D2887" s="92">
        <f t="shared" si="312"/>
        <v>0.37860622874312</v>
      </c>
      <c r="E2887" s="93" cm="1">
        <f t="array" ref="E2887">SUM('DRE + DCF'!$S$41/TIR!S2887,'DRE + DCF'!$U$41:$AD$41/TIR!T2887:AC2887,TIR!F2887)</f>
        <v>16.247913611485473</v>
      </c>
      <c r="F2887" s="100">
        <f>'DRE + DCF'!$AE$38*'DRE + DCF'!$AE$39*(1+G2887)/(R2887-G2887)/AC2887</f>
        <v>3.2393916188456107</v>
      </c>
      <c r="G2887" s="92">
        <f>R2887*(1-'DRE + DCF'!$AE$39)</f>
        <v>0.22716373724587199</v>
      </c>
      <c r="H2887" s="94">
        <f t="shared" si="316"/>
        <v>0.37860622874312</v>
      </c>
      <c r="I2887" s="94">
        <f t="shared" si="317"/>
        <v>0.37860622874312</v>
      </c>
      <c r="J2887" s="94">
        <f t="shared" si="317"/>
        <v>0.37860622874312</v>
      </c>
      <c r="K2887" s="94">
        <f t="shared" si="317"/>
        <v>0.37860622874312</v>
      </c>
      <c r="L2887" s="94">
        <f t="shared" si="317"/>
        <v>0.37860622874312</v>
      </c>
      <c r="M2887" s="94">
        <f t="shared" si="317"/>
        <v>0.37860622874312</v>
      </c>
      <c r="N2887" s="94">
        <f t="shared" si="317"/>
        <v>0.37860622874312</v>
      </c>
      <c r="O2887" s="94">
        <f t="shared" si="317"/>
        <v>0.37860622874312</v>
      </c>
      <c r="P2887" s="94">
        <f t="shared" si="317"/>
        <v>0.37860622874312</v>
      </c>
      <c r="Q2887" s="94">
        <f t="shared" si="317"/>
        <v>0.37860622874312</v>
      </c>
      <c r="R2887" s="94">
        <f t="shared" si="317"/>
        <v>0.37860622874312</v>
      </c>
      <c r="S2887" s="93">
        <f>(1+H2887)^((5-Dashboard!$F$9)*3/12)</f>
        <v>1.0835777010172782</v>
      </c>
      <c r="T2887" s="93">
        <f t="shared" si="314"/>
        <v>1.4938269679495699</v>
      </c>
      <c r="U2887" s="93">
        <f t="shared" si="314"/>
        <v>2.0593991626797261</v>
      </c>
      <c r="V2887" s="93">
        <f t="shared" si="314"/>
        <v>2.8391005131386362</v>
      </c>
      <c r="W2887" s="93">
        <f t="shared" si="314"/>
        <v>3.9140016514407119</v>
      </c>
      <c r="X2887" s="93">
        <f t="shared" si="314"/>
        <v>5.3958670559870239</v>
      </c>
      <c r="Y2887" s="93">
        <f t="shared" si="313"/>
        <v>7.4387759328535124</v>
      </c>
      <c r="Z2887" s="93">
        <f t="shared" si="313"/>
        <v>10.255142835256265</v>
      </c>
      <c r="AA2887" s="93">
        <f t="shared" si="313"/>
        <v>14.137803789334667</v>
      </c>
      <c r="AB2887" s="93">
        <f t="shared" si="313"/>
        <v>19.490464364724858</v>
      </c>
      <c r="AC2887" s="95">
        <f t="shared" si="313"/>
        <v>26.869675574305507</v>
      </c>
      <c r="AE2887" s="96"/>
    </row>
    <row r="2888" spans="3:31" ht="24.75" customHeight="1" x14ac:dyDescent="0.25">
      <c r="C2888" s="91">
        <f>ABS(E2888-Dashboard!$F$13)</f>
        <v>33.268733275119565</v>
      </c>
      <c r="D2888" s="92">
        <f t="shared" si="312"/>
        <v>0.37870622874311999</v>
      </c>
      <c r="E2888" s="93" cm="1">
        <f t="array" ref="E2888">SUM('DRE + DCF'!$S$41/TIR!S2888,'DRE + DCF'!$U$41:$AD$41/TIR!T2888:AC2888,TIR!F2888)</f>
        <v>16.241266724880433</v>
      </c>
      <c r="F2888" s="100">
        <f>'DRE + DCF'!$AE$38*'DRE + DCF'!$AE$39*(1+G2888)/(R2888-G2888)/AC2888</f>
        <v>3.2362875756459824</v>
      </c>
      <c r="G2888" s="92">
        <f>R2888*(1-'DRE + DCF'!$AE$39)</f>
        <v>0.22722373724587197</v>
      </c>
      <c r="H2888" s="94">
        <f t="shared" si="316"/>
        <v>0.37870622874311999</v>
      </c>
      <c r="I2888" s="94">
        <f t="shared" si="317"/>
        <v>0.37870622874311999</v>
      </c>
      <c r="J2888" s="94">
        <f t="shared" si="317"/>
        <v>0.37870622874311999</v>
      </c>
      <c r="K2888" s="94">
        <f t="shared" si="317"/>
        <v>0.37870622874311999</v>
      </c>
      <c r="L2888" s="94">
        <f t="shared" si="317"/>
        <v>0.37870622874311999</v>
      </c>
      <c r="M2888" s="94">
        <f t="shared" si="317"/>
        <v>0.37870622874311999</v>
      </c>
      <c r="N2888" s="94">
        <f t="shared" si="317"/>
        <v>0.37870622874311999</v>
      </c>
      <c r="O2888" s="94">
        <f t="shared" si="317"/>
        <v>0.37870622874311999</v>
      </c>
      <c r="P2888" s="94">
        <f t="shared" si="317"/>
        <v>0.37870622874311999</v>
      </c>
      <c r="Q2888" s="94">
        <f t="shared" si="317"/>
        <v>0.37870622874311999</v>
      </c>
      <c r="R2888" s="94">
        <f t="shared" si="317"/>
        <v>0.37870622874311999</v>
      </c>
      <c r="S2888" s="93">
        <f>(1+H2888)^((5-Dashboard!$F$9)*3/12)</f>
        <v>1.0835973503595788</v>
      </c>
      <c r="T2888" s="93">
        <f t="shared" si="314"/>
        <v>1.4939624163902923</v>
      </c>
      <c r="U2888" s="93">
        <f t="shared" si="314"/>
        <v>2.0597352889854186</v>
      </c>
      <c r="V2888" s="93">
        <f t="shared" si="314"/>
        <v>2.8397698724862068</v>
      </c>
      <c r="W2888" s="93">
        <f t="shared" si="314"/>
        <v>3.9152084113937891</v>
      </c>
      <c r="X2888" s="93">
        <f t="shared" si="314"/>
        <v>5.3979222236160727</v>
      </c>
      <c r="Y2888" s="93">
        <f t="shared" si="313"/>
        <v>7.4421489919703916</v>
      </c>
      <c r="Z2888" s="93">
        <f t="shared" si="313"/>
        <v>10.260537170463911</v>
      </c>
      <c r="AA2888" s="93">
        <f t="shared" si="313"/>
        <v>14.146266507168901</v>
      </c>
      <c r="AB2888" s="93">
        <f t="shared" si="313"/>
        <v>19.503545746893945</v>
      </c>
      <c r="AC2888" s="95">
        <f t="shared" si="313"/>
        <v>26.889660003819067</v>
      </c>
      <c r="AE2888" s="96"/>
    </row>
    <row r="2889" spans="3:31" ht="24.75" customHeight="1" x14ac:dyDescent="0.25">
      <c r="C2889" s="91">
        <f>ABS(E2889-Dashboard!$F$13)</f>
        <v>33.27537508378802</v>
      </c>
      <c r="D2889" s="92">
        <f t="shared" si="312"/>
        <v>0.37880622874311998</v>
      </c>
      <c r="E2889" s="93" cm="1">
        <f t="array" ref="E2889">SUM('DRE + DCF'!$S$41/TIR!S2889,'DRE + DCF'!$U$41:$AD$41/TIR!T2889:AC2889,TIR!F2889)</f>
        <v>16.234624916211978</v>
      </c>
      <c r="F2889" s="100">
        <f>'DRE + DCF'!$AE$38*'DRE + DCF'!$AE$39*(1+G2889)/(R2889-G2889)/AC2889</f>
        <v>3.2331868988509771</v>
      </c>
      <c r="G2889" s="92">
        <f>R2889*(1-'DRE + DCF'!$AE$39)</f>
        <v>0.22728373724587198</v>
      </c>
      <c r="H2889" s="94">
        <f t="shared" si="316"/>
        <v>0.37880622874311998</v>
      </c>
      <c r="I2889" s="94">
        <f t="shared" si="317"/>
        <v>0.37880622874311998</v>
      </c>
      <c r="J2889" s="94">
        <f t="shared" si="317"/>
        <v>0.37880622874311998</v>
      </c>
      <c r="K2889" s="94">
        <f t="shared" si="317"/>
        <v>0.37880622874311998</v>
      </c>
      <c r="L2889" s="94">
        <f t="shared" si="317"/>
        <v>0.37880622874311998</v>
      </c>
      <c r="M2889" s="94">
        <f t="shared" si="317"/>
        <v>0.37880622874311998</v>
      </c>
      <c r="N2889" s="94">
        <f t="shared" si="317"/>
        <v>0.37880622874311998</v>
      </c>
      <c r="O2889" s="94">
        <f t="shared" si="317"/>
        <v>0.37880622874311998</v>
      </c>
      <c r="P2889" s="94">
        <f t="shared" si="317"/>
        <v>0.37880622874311998</v>
      </c>
      <c r="Q2889" s="94">
        <f t="shared" si="317"/>
        <v>0.37880622874311998</v>
      </c>
      <c r="R2889" s="94">
        <f t="shared" si="317"/>
        <v>0.37880622874311998</v>
      </c>
      <c r="S2889" s="93">
        <f>(1+H2889)^((5-Dashboard!$F$9)*3/12)</f>
        <v>1.0836169986330073</v>
      </c>
      <c r="T2889" s="93">
        <f t="shared" si="314"/>
        <v>1.4940978672871155</v>
      </c>
      <c r="U2889" s="93">
        <f t="shared" si="314"/>
        <v>2.0600714457672864</v>
      </c>
      <c r="V2889" s="93">
        <f t="shared" si="314"/>
        <v>2.840439341079779</v>
      </c>
      <c r="W2889" s="93">
        <f t="shared" si="314"/>
        <v>3.9164154558478028</v>
      </c>
      <c r="X2889" s="93">
        <f t="shared" si="314"/>
        <v>5.3999780248687763</v>
      </c>
      <c r="Y2889" s="93">
        <f t="shared" si="313"/>
        <v>7.4455233357650394</v>
      </c>
      <c r="Z2889" s="93">
        <f t="shared" si="313"/>
        <v>10.265933951605088</v>
      </c>
      <c r="AA2889" s="93">
        <f t="shared" si="313"/>
        <v>14.154733676338568</v>
      </c>
      <c r="AB2889" s="93">
        <f t="shared" si="313"/>
        <v>19.516634959135619</v>
      </c>
      <c r="AC2889" s="95">
        <f t="shared" si="313"/>
        <v>26.909657845761917</v>
      </c>
      <c r="AE2889" s="96"/>
    </row>
    <row r="2890" spans="3:31" ht="24.75" customHeight="1" x14ac:dyDescent="0.25">
      <c r="C2890" s="91">
        <f>ABS(E2890-Dashboard!$F$13)</f>
        <v>33.282011819726705</v>
      </c>
      <c r="D2890" s="92">
        <f t="shared" si="312"/>
        <v>0.37890622874311997</v>
      </c>
      <c r="E2890" s="93" cm="1">
        <f t="array" ref="E2890">SUM('DRE + DCF'!$S$41/TIR!S2890,'DRE + DCF'!$U$41:$AD$41/TIR!T2890:AC2890,TIR!F2890)</f>
        <v>16.227988180273289</v>
      </c>
      <c r="F2890" s="100">
        <f>'DRE + DCF'!$AE$38*'DRE + DCF'!$AE$39*(1+G2890)/(R2890-G2890)/AC2890</f>
        <v>3.2300895843402371</v>
      </c>
      <c r="G2890" s="92">
        <f>R2890*(1-'DRE + DCF'!$AE$39)</f>
        <v>0.22734373724587198</v>
      </c>
      <c r="H2890" s="94">
        <f t="shared" si="316"/>
        <v>0.37890622874311997</v>
      </c>
      <c r="I2890" s="94">
        <f t="shared" si="317"/>
        <v>0.37890622874311997</v>
      </c>
      <c r="J2890" s="94">
        <f t="shared" si="317"/>
        <v>0.37890622874311997</v>
      </c>
      <c r="K2890" s="94">
        <f t="shared" si="317"/>
        <v>0.37890622874311997</v>
      </c>
      <c r="L2890" s="94">
        <f t="shared" si="317"/>
        <v>0.37890622874311997</v>
      </c>
      <c r="M2890" s="94">
        <f t="shared" si="317"/>
        <v>0.37890622874311997</v>
      </c>
      <c r="N2890" s="94">
        <f t="shared" si="317"/>
        <v>0.37890622874311997</v>
      </c>
      <c r="O2890" s="94">
        <f t="shared" si="317"/>
        <v>0.37890622874311997</v>
      </c>
      <c r="P2890" s="94">
        <f t="shared" si="317"/>
        <v>0.37890622874311997</v>
      </c>
      <c r="Q2890" s="94">
        <f t="shared" si="317"/>
        <v>0.37890622874311997</v>
      </c>
      <c r="R2890" s="94">
        <f t="shared" si="317"/>
        <v>0.37890622874311997</v>
      </c>
      <c r="S2890" s="93">
        <f>(1+H2890)^((5-Dashboard!$F$9)*3/12)</f>
        <v>1.0836366458376994</v>
      </c>
      <c r="T2890" s="93">
        <f t="shared" si="314"/>
        <v>1.4942333206399059</v>
      </c>
      <c r="U2890" s="93">
        <f t="shared" si="314"/>
        <v>2.0604076330258816</v>
      </c>
      <c r="V2890" s="93">
        <f t="shared" si="314"/>
        <v>2.8411089189292569</v>
      </c>
      <c r="W2890" s="93">
        <f t="shared" si="314"/>
        <v>3.917622784849184</v>
      </c>
      <c r="X2890" s="93">
        <f t="shared" si="314"/>
        <v>5.4020344598945078</v>
      </c>
      <c r="Y2890" s="93">
        <f t="shared" si="313"/>
        <v>7.4488989646335124</v>
      </c>
      <c r="Z2890" s="93">
        <f t="shared" si="313"/>
        <v>10.271333179611327</v>
      </c>
      <c r="AA2890" s="93">
        <f t="shared" si="313"/>
        <v>14.163205298861934</v>
      </c>
      <c r="AB2890" s="93">
        <f t="shared" si="313"/>
        <v>19.529732005568281</v>
      </c>
      <c r="AC2890" s="95">
        <f t="shared" si="313"/>
        <v>26.929669108161967</v>
      </c>
      <c r="AE2890" s="96"/>
    </row>
    <row r="2891" spans="3:31" ht="24.75" customHeight="1" x14ac:dyDescent="0.25">
      <c r="C2891" s="91">
        <f>ABS(E2891-Dashboard!$F$13)</f>
        <v>33.288643488135946</v>
      </c>
      <c r="D2891" s="92">
        <f t="shared" si="312"/>
        <v>0.37900622874311996</v>
      </c>
      <c r="E2891" s="93" cm="1">
        <f t="array" ref="E2891">SUM('DRE + DCF'!$S$41/TIR!S2891,'DRE + DCF'!$U$41:$AD$41/TIR!T2891:AC2891,TIR!F2891)</f>
        <v>16.221356511864055</v>
      </c>
      <c r="F2891" s="100">
        <f>'DRE + DCF'!$AE$38*'DRE + DCF'!$AE$39*(1+G2891)/(R2891-G2891)/AC2891</f>
        <v>3.2269956279990781</v>
      </c>
      <c r="G2891" s="92">
        <f>R2891*(1-'DRE + DCF'!$AE$39)</f>
        <v>0.22740373724587196</v>
      </c>
      <c r="H2891" s="94">
        <f t="shared" si="316"/>
        <v>0.37900622874311996</v>
      </c>
      <c r="I2891" s="94">
        <f t="shared" si="317"/>
        <v>0.37900622874311996</v>
      </c>
      <c r="J2891" s="94">
        <f t="shared" si="317"/>
        <v>0.37900622874311996</v>
      </c>
      <c r="K2891" s="94">
        <f t="shared" si="317"/>
        <v>0.37900622874311996</v>
      </c>
      <c r="L2891" s="94">
        <f t="shared" si="317"/>
        <v>0.37900622874311996</v>
      </c>
      <c r="M2891" s="94">
        <f t="shared" si="317"/>
        <v>0.37900622874311996</v>
      </c>
      <c r="N2891" s="94">
        <f t="shared" si="317"/>
        <v>0.37900622874311996</v>
      </c>
      <c r="O2891" s="94">
        <f t="shared" si="317"/>
        <v>0.37900622874311996</v>
      </c>
      <c r="P2891" s="94">
        <f t="shared" si="317"/>
        <v>0.37900622874311996</v>
      </c>
      <c r="Q2891" s="94">
        <f t="shared" si="317"/>
        <v>0.37900622874311996</v>
      </c>
      <c r="R2891" s="94">
        <f t="shared" si="317"/>
        <v>0.37900622874311996</v>
      </c>
      <c r="S2891" s="93">
        <f>(1+H2891)^((5-Dashboard!$F$9)*3/12)</f>
        <v>1.0836562919737907</v>
      </c>
      <c r="T2891" s="93">
        <f t="shared" si="314"/>
        <v>1.4943687764485303</v>
      </c>
      <c r="U2891" s="93">
        <f t="shared" si="314"/>
        <v>2.0607438507617584</v>
      </c>
      <c r="V2891" s="93">
        <f t="shared" si="314"/>
        <v>2.8417786060445471</v>
      </c>
      <c r="W2891" s="93">
        <f t="shared" si="314"/>
        <v>3.9188303984443715</v>
      </c>
      <c r="X2891" s="93">
        <f t="shared" si="314"/>
        <v>5.4040915288426712</v>
      </c>
      <c r="Y2891" s="93">
        <f t="shared" si="313"/>
        <v>7.4522758789719736</v>
      </c>
      <c r="Z2891" s="93">
        <f t="shared" si="313"/>
        <v>10.27673485541446</v>
      </c>
      <c r="AA2891" s="93">
        <f t="shared" si="313"/>
        <v>14.171681376758068</v>
      </c>
      <c r="AB2891" s="93">
        <f t="shared" si="313"/>
        <v>19.542836890312248</v>
      </c>
      <c r="AC2891" s="95">
        <f t="shared" si="313"/>
        <v>26.949693799051417</v>
      </c>
      <c r="AE2891" s="96"/>
    </row>
    <row r="2892" spans="3:31" ht="24.75" customHeight="1" x14ac:dyDescent="0.25">
      <c r="C2892" s="91">
        <f>ABS(E2892-Dashboard!$F$13)</f>
        <v>33.295270094209528</v>
      </c>
      <c r="D2892" s="92">
        <f t="shared" si="312"/>
        <v>0.37910622874311994</v>
      </c>
      <c r="E2892" s="93" cm="1">
        <f t="array" ref="E2892">SUM('DRE + DCF'!$S$41/TIR!S2892,'DRE + DCF'!$U$41:$AD$41/TIR!T2892:AC2892,TIR!F2892)</f>
        <v>16.214729905790467</v>
      </c>
      <c r="F2892" s="100">
        <f>'DRE + DCF'!$AE$38*'DRE + DCF'!$AE$39*(1+G2892)/(R2892-G2892)/AC2892</f>
        <v>3.2239050257185036</v>
      </c>
      <c r="G2892" s="92">
        <f>R2892*(1-'DRE + DCF'!$AE$39)</f>
        <v>0.22746373724587196</v>
      </c>
      <c r="H2892" s="94">
        <f t="shared" si="316"/>
        <v>0.37910622874311994</v>
      </c>
      <c r="I2892" s="94">
        <f t="shared" si="317"/>
        <v>0.37910622874311994</v>
      </c>
      <c r="J2892" s="94">
        <f t="shared" si="317"/>
        <v>0.37910622874311994</v>
      </c>
      <c r="K2892" s="94">
        <f t="shared" si="317"/>
        <v>0.37910622874311994</v>
      </c>
      <c r="L2892" s="94">
        <f t="shared" si="317"/>
        <v>0.37910622874311994</v>
      </c>
      <c r="M2892" s="94">
        <f t="shared" si="317"/>
        <v>0.37910622874311994</v>
      </c>
      <c r="N2892" s="94">
        <f t="shared" si="317"/>
        <v>0.37910622874311994</v>
      </c>
      <c r="O2892" s="94">
        <f t="shared" si="317"/>
        <v>0.37910622874311994</v>
      </c>
      <c r="P2892" s="94">
        <f t="shared" si="317"/>
        <v>0.37910622874311994</v>
      </c>
      <c r="Q2892" s="94">
        <f t="shared" si="317"/>
        <v>0.37910622874311994</v>
      </c>
      <c r="R2892" s="94">
        <f t="shared" si="317"/>
        <v>0.37910622874311994</v>
      </c>
      <c r="S2892" s="93">
        <f>(1+H2892)^((5-Dashboard!$F$9)*3/12)</f>
        <v>1.0836759370414166</v>
      </c>
      <c r="T2892" s="93">
        <f t="shared" si="314"/>
        <v>1.4945042347128548</v>
      </c>
      <c r="U2892" s="93">
        <f t="shared" si="314"/>
        <v>2.0610800989754678</v>
      </c>
      <c r="V2892" s="93">
        <f t="shared" si="314"/>
        <v>2.8424484024355539</v>
      </c>
      <c r="W2892" s="93">
        <f t="shared" si="314"/>
        <v>3.9200382966798029</v>
      </c>
      <c r="X2892" s="93">
        <f t="shared" si="314"/>
        <v>5.4061492318626865</v>
      </c>
      <c r="Y2892" s="93">
        <f t="shared" si="313"/>
        <v>7.4556540791766643</v>
      </c>
      <c r="Z2892" s="93">
        <f t="shared" si="313"/>
        <v>10.282138979946588</v>
      </c>
      <c r="AA2892" s="93">
        <f t="shared" si="313"/>
        <v>14.180161912046769</v>
      </c>
      <c r="AB2892" s="93">
        <f t="shared" si="313"/>
        <v>19.555949617489649</v>
      </c>
      <c r="AC2892" s="95">
        <f t="shared" si="313"/>
        <v>26.969731926466608</v>
      </c>
      <c r="AE2892" s="96"/>
    </row>
    <row r="2893" spans="3:31" ht="24.75" customHeight="1" x14ac:dyDescent="0.25">
      <c r="C2893" s="91">
        <f>ABS(E2893-Dashboard!$F$13)</f>
        <v>33.301891643134795</v>
      </c>
      <c r="D2893" s="92">
        <f t="shared" si="312"/>
        <v>0.37920622874311993</v>
      </c>
      <c r="E2893" s="93" cm="1">
        <f t="array" ref="E2893">SUM('DRE + DCF'!$S$41/TIR!S2893,'DRE + DCF'!$U$41:$AD$41/TIR!T2893:AC2893,TIR!F2893)</f>
        <v>16.208108356865207</v>
      </c>
      <c r="F2893" s="100">
        <f>'DRE + DCF'!$AE$38*'DRE + DCF'!$AE$39*(1+G2893)/(R2893-G2893)/AC2893</f>
        <v>3.2208177733951668</v>
      </c>
      <c r="G2893" s="92">
        <f>R2893*(1-'DRE + DCF'!$AE$39)</f>
        <v>0.22752373724587194</v>
      </c>
      <c r="H2893" s="94">
        <f t="shared" si="316"/>
        <v>0.37920622874311993</v>
      </c>
      <c r="I2893" s="94">
        <f t="shared" si="317"/>
        <v>0.37920622874311993</v>
      </c>
      <c r="J2893" s="94">
        <f t="shared" si="317"/>
        <v>0.37920622874311993</v>
      </c>
      <c r="K2893" s="94">
        <f t="shared" si="317"/>
        <v>0.37920622874311993</v>
      </c>
      <c r="L2893" s="94">
        <f t="shared" si="317"/>
        <v>0.37920622874311993</v>
      </c>
      <c r="M2893" s="94">
        <f t="shared" si="317"/>
        <v>0.37920622874311993</v>
      </c>
      <c r="N2893" s="94">
        <f t="shared" si="317"/>
        <v>0.37920622874311993</v>
      </c>
      <c r="O2893" s="94">
        <f t="shared" si="317"/>
        <v>0.37920622874311993</v>
      </c>
      <c r="P2893" s="94">
        <f t="shared" si="317"/>
        <v>0.37920622874311993</v>
      </c>
      <c r="Q2893" s="94">
        <f t="shared" si="317"/>
        <v>0.37920622874311993</v>
      </c>
      <c r="R2893" s="94">
        <f t="shared" si="317"/>
        <v>0.37920622874311993</v>
      </c>
      <c r="S2893" s="93">
        <f>(1+H2893)^((5-Dashboard!$F$9)*3/12)</f>
        <v>1.0836955810407132</v>
      </c>
      <c r="T2893" s="93">
        <f t="shared" si="314"/>
        <v>1.4946396954327461</v>
      </c>
      <c r="U2893" s="93">
        <f t="shared" si="314"/>
        <v>2.0614163776675629</v>
      </c>
      <c r="V2893" s="93">
        <f t="shared" si="314"/>
        <v>2.8431183081121825</v>
      </c>
      <c r="W2893" s="93">
        <f t="shared" si="314"/>
        <v>3.9212464796019231</v>
      </c>
      <c r="X2893" s="93">
        <f t="shared" si="314"/>
        <v>5.4082075691040039</v>
      </c>
      <c r="Y2893" s="93">
        <f t="shared" si="313"/>
        <v>7.4590335656439297</v>
      </c>
      <c r="Z2893" s="93">
        <f t="shared" si="313"/>
        <v>10.287545554140111</v>
      </c>
      <c r="AA2893" s="93">
        <f t="shared" si="313"/>
        <v>14.188646906748632</v>
      </c>
      <c r="AB2893" s="93">
        <f t="shared" si="313"/>
        <v>19.569070191224515</v>
      </c>
      <c r="AC2893" s="95">
        <f t="shared" si="313"/>
        <v>26.989783498448169</v>
      </c>
      <c r="AE2893" s="96"/>
    </row>
    <row r="2894" spans="3:31" ht="24.75" customHeight="1" x14ac:dyDescent="0.25">
      <c r="C2894" s="91">
        <f>ABS(E2894-Dashboard!$F$13)</f>
        <v>33.308508140092577</v>
      </c>
      <c r="D2894" s="92">
        <f t="shared" si="312"/>
        <v>0.37930622874311992</v>
      </c>
      <c r="E2894" s="93" cm="1">
        <f t="array" ref="E2894">SUM('DRE + DCF'!$S$41/TIR!S2894,'DRE + DCF'!$U$41:$AD$41/TIR!T2894:AC2894,TIR!F2894)</f>
        <v>16.201491859907421</v>
      </c>
      <c r="F2894" s="100">
        <f>'DRE + DCF'!$AE$38*'DRE + DCF'!$AE$39*(1+G2894)/(R2894-G2894)/AC2894</f>
        <v>3.2177338669313831</v>
      </c>
      <c r="G2894" s="92">
        <f>R2894*(1-'DRE + DCF'!$AE$39)</f>
        <v>0.22758373724587194</v>
      </c>
      <c r="H2894" s="94">
        <f t="shared" si="316"/>
        <v>0.37930622874311992</v>
      </c>
      <c r="I2894" s="94">
        <f t="shared" si="317"/>
        <v>0.37930622874311992</v>
      </c>
      <c r="J2894" s="94">
        <f t="shared" si="317"/>
        <v>0.37930622874311992</v>
      </c>
      <c r="K2894" s="94">
        <f t="shared" si="317"/>
        <v>0.37930622874311992</v>
      </c>
      <c r="L2894" s="94">
        <f t="shared" si="317"/>
        <v>0.37930622874311992</v>
      </c>
      <c r="M2894" s="94">
        <f t="shared" si="317"/>
        <v>0.37930622874311992</v>
      </c>
      <c r="N2894" s="94">
        <f t="shared" si="317"/>
        <v>0.37930622874311992</v>
      </c>
      <c r="O2894" s="94">
        <f t="shared" si="317"/>
        <v>0.37930622874311992</v>
      </c>
      <c r="P2894" s="94">
        <f t="shared" si="317"/>
        <v>0.37930622874311992</v>
      </c>
      <c r="Q2894" s="94">
        <f t="shared" si="317"/>
        <v>0.37930622874311992</v>
      </c>
      <c r="R2894" s="94">
        <f t="shared" si="317"/>
        <v>0.37930622874311992</v>
      </c>
      <c r="S2894" s="93">
        <f>(1+H2894)^((5-Dashboard!$F$9)*3/12)</f>
        <v>1.0837152239718155</v>
      </c>
      <c r="T2894" s="93">
        <f t="shared" si="314"/>
        <v>1.4947751586080704</v>
      </c>
      <c r="U2894" s="93">
        <f t="shared" si="314"/>
        <v>2.0617526868385965</v>
      </c>
      <c r="V2894" s="93">
        <f t="shared" si="314"/>
        <v>2.8437883230843393</v>
      </c>
      <c r="W2894" s="93">
        <f t="shared" si="314"/>
        <v>3.9224549472571812</v>
      </c>
      <c r="X2894" s="93">
        <f t="shared" si="314"/>
        <v>5.4102665407160959</v>
      </c>
      <c r="Y2894" s="93">
        <f t="shared" ref="Y2894:AC2944" si="318">(X2894)*(1+N2894)</f>
        <v>7.4624143387702038</v>
      </c>
      <c r="Z2894" s="93">
        <f t="shared" si="318"/>
        <v>10.292954578927713</v>
      </c>
      <c r="AA2894" s="93">
        <f t="shared" si="318"/>
        <v>14.197136362885011</v>
      </c>
      <c r="AB2894" s="93">
        <f t="shared" si="318"/>
        <v>19.582198615642739</v>
      </c>
      <c r="AC2894" s="95">
        <f t="shared" si="318"/>
        <v>27.00984852304093</v>
      </c>
      <c r="AE2894" s="96"/>
    </row>
    <row r="2895" spans="3:31" ht="24.75" customHeight="1" x14ac:dyDescent="0.25">
      <c r="C2895" s="91">
        <f>ABS(E2895-Dashboard!$F$13)</f>
        <v>33.315119590257261</v>
      </c>
      <c r="D2895" s="92">
        <f t="shared" ref="D2895:D2958" si="319">D2894+0.0001</f>
        <v>0.37940622874311991</v>
      </c>
      <c r="E2895" s="93" cm="1">
        <f t="array" ref="E2895">SUM('DRE + DCF'!$S$41/TIR!S2895,'DRE + DCF'!$U$41:$AD$41/TIR!T2895:AC2895,TIR!F2895)</f>
        <v>16.194880409742737</v>
      </c>
      <c r="F2895" s="100">
        <f>'DRE + DCF'!$AE$38*'DRE + DCF'!$AE$39*(1+G2895)/(R2895-G2895)/AC2895</f>
        <v>3.2146533022351136</v>
      </c>
      <c r="G2895" s="92">
        <f>R2895*(1-'DRE + DCF'!$AE$39)</f>
        <v>0.22764373724587195</v>
      </c>
      <c r="H2895" s="94">
        <f t="shared" si="316"/>
        <v>0.37940622874311991</v>
      </c>
      <c r="I2895" s="94">
        <f t="shared" si="317"/>
        <v>0.37940622874311991</v>
      </c>
      <c r="J2895" s="94">
        <f t="shared" si="317"/>
        <v>0.37940622874311991</v>
      </c>
      <c r="K2895" s="94">
        <f t="shared" si="317"/>
        <v>0.37940622874311991</v>
      </c>
      <c r="L2895" s="94">
        <f t="shared" si="317"/>
        <v>0.37940622874311991</v>
      </c>
      <c r="M2895" s="94">
        <f t="shared" si="317"/>
        <v>0.37940622874311991</v>
      </c>
      <c r="N2895" s="94">
        <f t="shared" si="317"/>
        <v>0.37940622874311991</v>
      </c>
      <c r="O2895" s="94">
        <f t="shared" si="317"/>
        <v>0.37940622874311991</v>
      </c>
      <c r="P2895" s="94">
        <f t="shared" si="317"/>
        <v>0.37940622874311991</v>
      </c>
      <c r="Q2895" s="94">
        <f t="shared" si="317"/>
        <v>0.37940622874311991</v>
      </c>
      <c r="R2895" s="94">
        <f t="shared" si="317"/>
        <v>0.37940622874311991</v>
      </c>
      <c r="S2895" s="93">
        <f>(1+H2895)^((5-Dashboard!$F$9)*3/12)</f>
        <v>1.0837348658348593</v>
      </c>
      <c r="T2895" s="93">
        <f t="shared" ref="T2895:X2945" si="320">(S2895)*(1+I2895)</f>
        <v>1.4949106242386943</v>
      </c>
      <c r="U2895" s="93">
        <f t="shared" si="320"/>
        <v>2.0620890264891205</v>
      </c>
      <c r="V2895" s="93">
        <f t="shared" si="320"/>
        <v>2.8444584473619292</v>
      </c>
      <c r="W2895" s="93">
        <f t="shared" si="320"/>
        <v>3.9236636996920291</v>
      </c>
      <c r="X2895" s="93">
        <f t="shared" si="320"/>
        <v>5.4123261468484589</v>
      </c>
      <c r="Y2895" s="93">
        <f t="shared" si="318"/>
        <v>7.4657963989520137</v>
      </c>
      <c r="Z2895" s="93">
        <f t="shared" si="318"/>
        <v>10.298366055242363</v>
      </c>
      <c r="AA2895" s="93">
        <f t="shared" si="318"/>
        <v>14.20563028247803</v>
      </c>
      <c r="AB2895" s="93">
        <f t="shared" si="318"/>
        <v>19.595334894872082</v>
      </c>
      <c r="AC2895" s="95">
        <f t="shared" si="318"/>
        <v>27.029927008293956</v>
      </c>
      <c r="AE2895" s="96"/>
    </row>
    <row r="2896" spans="3:31" ht="24.75" customHeight="1" x14ac:dyDescent="0.25">
      <c r="C2896" s="91">
        <f>ABS(E2896-Dashboard!$F$13)</f>
        <v>33.321725998796751</v>
      </c>
      <c r="D2896" s="92">
        <f t="shared" si="319"/>
        <v>0.3795062287431199</v>
      </c>
      <c r="E2896" s="93" cm="1">
        <f t="array" ref="E2896">SUM('DRE + DCF'!$S$41/TIR!S2896,'DRE + DCF'!$U$41:$AD$41/TIR!T2896:AC2896,TIR!F2896)</f>
        <v>16.188274001203247</v>
      </c>
      <c r="F2896" s="100">
        <f>'DRE + DCF'!$AE$38*'DRE + DCF'!$AE$39*(1+G2896)/(R2896-G2896)/AC2896</f>
        <v>3.2115760752199543</v>
      </c>
      <c r="G2896" s="92">
        <f>R2896*(1-'DRE + DCF'!$AE$39)</f>
        <v>0.22770373724587192</v>
      </c>
      <c r="H2896" s="94">
        <f t="shared" si="316"/>
        <v>0.3795062287431199</v>
      </c>
      <c r="I2896" s="94">
        <f t="shared" si="317"/>
        <v>0.3795062287431199</v>
      </c>
      <c r="J2896" s="94">
        <f t="shared" si="317"/>
        <v>0.3795062287431199</v>
      </c>
      <c r="K2896" s="94">
        <f t="shared" si="317"/>
        <v>0.3795062287431199</v>
      </c>
      <c r="L2896" s="94">
        <f t="shared" si="317"/>
        <v>0.3795062287431199</v>
      </c>
      <c r="M2896" s="94">
        <f t="shared" si="317"/>
        <v>0.3795062287431199</v>
      </c>
      <c r="N2896" s="94">
        <f t="shared" si="317"/>
        <v>0.3795062287431199</v>
      </c>
      <c r="O2896" s="94">
        <f t="shared" si="317"/>
        <v>0.3795062287431199</v>
      </c>
      <c r="P2896" s="94">
        <f t="shared" si="317"/>
        <v>0.3795062287431199</v>
      </c>
      <c r="Q2896" s="94">
        <f t="shared" si="317"/>
        <v>0.3795062287431199</v>
      </c>
      <c r="R2896" s="94">
        <f t="shared" si="317"/>
        <v>0.3795062287431199</v>
      </c>
      <c r="S2896" s="93">
        <f>(1+H2896)^((5-Dashboard!$F$9)*3/12)</f>
        <v>1.0837545066299803</v>
      </c>
      <c r="T2896" s="93">
        <f t="shared" si="320"/>
        <v>1.4950460923244846</v>
      </c>
      <c r="U2896" s="93">
        <f t="shared" si="320"/>
        <v>2.0624253966196879</v>
      </c>
      <c r="V2896" s="93">
        <f t="shared" si="320"/>
        <v>2.845128680954859</v>
      </c>
      <c r="W2896" s="93">
        <f t="shared" si="320"/>
        <v>3.9248727369529246</v>
      </c>
      <c r="X2896" s="93">
        <f t="shared" si="320"/>
        <v>5.414386387650616</v>
      </c>
      <c r="Y2896" s="93">
        <f t="shared" si="318"/>
        <v>7.4691797465859855</v>
      </c>
      <c r="Z2896" s="93">
        <f t="shared" si="318"/>
        <v>10.303779984017325</v>
      </c>
      <c r="AA2896" s="93">
        <f t="shared" si="318"/>
        <v>14.214128667550584</v>
      </c>
      <c r="AB2896" s="93">
        <f t="shared" si="318"/>
        <v>19.608479033042176</v>
      </c>
      <c r="AC2896" s="95">
        <f t="shared" si="318"/>
        <v>27.050018962260552</v>
      </c>
      <c r="AE2896" s="96"/>
    </row>
    <row r="2897" spans="3:31" ht="24.75" customHeight="1" x14ac:dyDescent="0.25">
      <c r="C2897" s="91">
        <f>ABS(E2897-Dashboard!$F$13)</f>
        <v>33.328327370872529</v>
      </c>
      <c r="D2897" s="92">
        <f t="shared" si="319"/>
        <v>0.37960622874311989</v>
      </c>
      <c r="E2897" s="93" cm="1">
        <f t="array" ref="E2897">SUM('DRE + DCF'!$S$41/TIR!S2897,'DRE + DCF'!$U$41:$AD$41/TIR!T2897:AC2897,TIR!F2897)</f>
        <v>16.181672629127466</v>
      </c>
      <c r="F2897" s="100">
        <f>'DRE + DCF'!$AE$38*'DRE + DCF'!$AE$39*(1+G2897)/(R2897-G2897)/AC2897</f>
        <v>3.2085021818051334</v>
      </c>
      <c r="G2897" s="92">
        <f>R2897*(1-'DRE + DCF'!$AE$39)</f>
        <v>0.22776373724587193</v>
      </c>
      <c r="H2897" s="94">
        <f t="shared" si="316"/>
        <v>0.37960622874311989</v>
      </c>
      <c r="I2897" s="94">
        <f t="shared" si="317"/>
        <v>0.37960622874311989</v>
      </c>
      <c r="J2897" s="94">
        <f t="shared" si="317"/>
        <v>0.37960622874311989</v>
      </c>
      <c r="K2897" s="94">
        <f t="shared" si="317"/>
        <v>0.37960622874311989</v>
      </c>
      <c r="L2897" s="94">
        <f t="shared" si="317"/>
        <v>0.37960622874311989</v>
      </c>
      <c r="M2897" s="94">
        <f t="shared" si="317"/>
        <v>0.37960622874311989</v>
      </c>
      <c r="N2897" s="94">
        <f t="shared" si="317"/>
        <v>0.37960622874311989</v>
      </c>
      <c r="O2897" s="94">
        <f t="shared" si="317"/>
        <v>0.37960622874311989</v>
      </c>
      <c r="P2897" s="94">
        <f t="shared" si="317"/>
        <v>0.37960622874311989</v>
      </c>
      <c r="Q2897" s="94">
        <f t="shared" si="317"/>
        <v>0.37960622874311989</v>
      </c>
      <c r="R2897" s="94">
        <f t="shared" si="317"/>
        <v>0.37960622874311989</v>
      </c>
      <c r="S2897" s="93">
        <f>(1+H2897)^((5-Dashboard!$F$9)*3/12)</f>
        <v>1.0837741463573136</v>
      </c>
      <c r="T2897" s="93">
        <f t="shared" si="320"/>
        <v>1.4951815628653076</v>
      </c>
      <c r="U2897" s="93">
        <f t="shared" si="320"/>
        <v>2.0627617972308512</v>
      </c>
      <c r="V2897" s="93">
        <f t="shared" si="320"/>
        <v>2.8457990238730346</v>
      </c>
      <c r="W2897" s="93">
        <f t="shared" si="320"/>
        <v>3.9260820590863292</v>
      </c>
      <c r="X2897" s="93">
        <f t="shared" si="320"/>
        <v>5.4164472632721132</v>
      </c>
      <c r="Y2897" s="93">
        <f t="shared" si="318"/>
        <v>7.4725643820688328</v>
      </c>
      <c r="Z2897" s="93">
        <f t="shared" si="318"/>
        <v>10.309196366186145</v>
      </c>
      <c r="AA2897" s="93">
        <f t="shared" si="318"/>
        <v>14.222631520126342</v>
      </c>
      <c r="AB2897" s="93">
        <f t="shared" si="318"/>
        <v>19.62163103428453</v>
      </c>
      <c r="AC2897" s="95">
        <f t="shared" si="318"/>
        <v>27.070124392998242</v>
      </c>
      <c r="AE2897" s="96"/>
    </row>
    <row r="2898" spans="3:31" ht="24.75" customHeight="1" x14ac:dyDescent="0.25">
      <c r="C2898" s="91">
        <f>ABS(E2898-Dashboard!$F$13)</f>
        <v>33.334923711639618</v>
      </c>
      <c r="D2898" s="92">
        <f t="shared" si="319"/>
        <v>0.37970622874311988</v>
      </c>
      <c r="E2898" s="93" cm="1">
        <f t="array" ref="E2898">SUM('DRE + DCF'!$S$41/TIR!S2898,'DRE + DCF'!$U$41:$AD$41/TIR!T2898:AC2898,TIR!F2898)</f>
        <v>16.175076288360376</v>
      </c>
      <c r="F2898" s="100">
        <f>'DRE + DCF'!$AE$38*'DRE + DCF'!$AE$39*(1+G2898)/(R2898-G2898)/AC2898</f>
        <v>3.2054316179154974</v>
      </c>
      <c r="G2898" s="92">
        <f>R2898*(1-'DRE + DCF'!$AE$39)</f>
        <v>0.2278237372458719</v>
      </c>
      <c r="H2898" s="94">
        <f t="shared" si="316"/>
        <v>0.37970622874311988</v>
      </c>
      <c r="I2898" s="94">
        <f t="shared" si="317"/>
        <v>0.37970622874311988</v>
      </c>
      <c r="J2898" s="94">
        <f t="shared" si="317"/>
        <v>0.37970622874311988</v>
      </c>
      <c r="K2898" s="94">
        <f t="shared" si="317"/>
        <v>0.37970622874311988</v>
      </c>
      <c r="L2898" s="94">
        <f t="shared" si="317"/>
        <v>0.37970622874311988</v>
      </c>
      <c r="M2898" s="94">
        <f t="shared" si="317"/>
        <v>0.37970622874311988</v>
      </c>
      <c r="N2898" s="94">
        <f t="shared" si="317"/>
        <v>0.37970622874311988</v>
      </c>
      <c r="O2898" s="94">
        <f t="shared" si="317"/>
        <v>0.37970622874311988</v>
      </c>
      <c r="P2898" s="94">
        <f t="shared" si="317"/>
        <v>0.37970622874311988</v>
      </c>
      <c r="Q2898" s="94">
        <f t="shared" si="317"/>
        <v>0.37970622874311988</v>
      </c>
      <c r="R2898" s="94">
        <f t="shared" si="317"/>
        <v>0.37970622874311988</v>
      </c>
      <c r="S2898" s="93">
        <f>(1+H2898)^((5-Dashboard!$F$9)*3/12)</f>
        <v>1.0837937850169947</v>
      </c>
      <c r="T2898" s="93">
        <f t="shared" si="320"/>
        <v>1.4953170358610295</v>
      </c>
      <c r="U2898" s="93">
        <f t="shared" si="320"/>
        <v>2.0630982283231614</v>
      </c>
      <c r="V2898" s="93">
        <f t="shared" si="320"/>
        <v>2.8464694761263609</v>
      </c>
      <c r="W2898" s="93">
        <f t="shared" si="320"/>
        <v>3.9272916661387054</v>
      </c>
      <c r="X2898" s="93">
        <f t="shared" si="320"/>
        <v>5.4185087738625173</v>
      </c>
      <c r="Y2898" s="93">
        <f t="shared" si="318"/>
        <v>7.47595030579736</v>
      </c>
      <c r="Z2898" s="93">
        <f t="shared" si="318"/>
        <v>10.314615202682649</v>
      </c>
      <c r="AA2898" s="93">
        <f t="shared" si="318"/>
        <v>14.231138842229729</v>
      </c>
      <c r="AB2898" s="93">
        <f t="shared" si="318"/>
        <v>19.634790902732508</v>
      </c>
      <c r="AC2898" s="95">
        <f t="shared" si="318"/>
        <v>27.090243308568787</v>
      </c>
      <c r="AE2898" s="96"/>
    </row>
    <row r="2899" spans="3:31" ht="24.75" customHeight="1" x14ac:dyDescent="0.25">
      <c r="C2899" s="91">
        <f>ABS(E2899-Dashboard!$F$13)</f>
        <v>33.341515026246618</v>
      </c>
      <c r="D2899" s="92">
        <f t="shared" si="319"/>
        <v>0.37980622874311987</v>
      </c>
      <c r="E2899" s="93" cm="1">
        <f t="array" ref="E2899">SUM('DRE + DCF'!$S$41/TIR!S2899,'DRE + DCF'!$U$41:$AD$41/TIR!T2899:AC2899,TIR!F2899)</f>
        <v>16.16848497375338</v>
      </c>
      <c r="F2899" s="100">
        <f>'DRE + DCF'!$AE$38*'DRE + DCF'!$AE$39*(1+G2899)/(R2899-G2899)/AC2899</f>
        <v>3.2023643794815042</v>
      </c>
      <c r="G2899" s="92">
        <f>R2899*(1-'DRE + DCF'!$AE$39)</f>
        <v>0.22788373724587191</v>
      </c>
      <c r="H2899" s="94">
        <f t="shared" si="316"/>
        <v>0.37980622874311987</v>
      </c>
      <c r="I2899" s="94">
        <f t="shared" si="317"/>
        <v>0.37980622874311987</v>
      </c>
      <c r="J2899" s="94">
        <f t="shared" si="317"/>
        <v>0.37980622874311987</v>
      </c>
      <c r="K2899" s="94">
        <f t="shared" si="317"/>
        <v>0.37980622874311987</v>
      </c>
      <c r="L2899" s="94">
        <f t="shared" si="317"/>
        <v>0.37980622874311987</v>
      </c>
      <c r="M2899" s="94">
        <f t="shared" si="317"/>
        <v>0.37980622874311987</v>
      </c>
      <c r="N2899" s="94">
        <f t="shared" si="317"/>
        <v>0.37980622874311987</v>
      </c>
      <c r="O2899" s="94">
        <f t="shared" si="317"/>
        <v>0.37980622874311987</v>
      </c>
      <c r="P2899" s="94">
        <f t="shared" si="317"/>
        <v>0.37980622874311987</v>
      </c>
      <c r="Q2899" s="94">
        <f t="shared" si="317"/>
        <v>0.37980622874311987</v>
      </c>
      <c r="R2899" s="94">
        <f t="shared" si="317"/>
        <v>0.37980622874311987</v>
      </c>
      <c r="S2899" s="93">
        <f>(1+H2899)^((5-Dashboard!$F$9)*3/12)</f>
        <v>1.0838134226091591</v>
      </c>
      <c r="T2899" s="93">
        <f t="shared" si="320"/>
        <v>1.4954525113115171</v>
      </c>
      <c r="U2899" s="93">
        <f t="shared" si="320"/>
        <v>2.0634346898971723</v>
      </c>
      <c r="V2899" s="93">
        <f t="shared" si="320"/>
        <v>2.8471400377247464</v>
      </c>
      <c r="W2899" s="93">
        <f t="shared" si="320"/>
        <v>3.9285015581565266</v>
      </c>
      <c r="X2899" s="93">
        <f t="shared" si="320"/>
        <v>5.4205709195714276</v>
      </c>
      <c r="Y2899" s="93">
        <f t="shared" si="318"/>
        <v>7.4793375181684771</v>
      </c>
      <c r="Z2899" s="93">
        <f t="shared" si="318"/>
        <v>10.320036494440972</v>
      </c>
      <c r="AA2899" s="93">
        <f t="shared" si="318"/>
        <v>14.239650635885964</v>
      </c>
      <c r="AB2899" s="93">
        <f t="shared" si="318"/>
        <v>19.647958642521381</v>
      </c>
      <c r="AC2899" s="95">
        <f t="shared" si="318"/>
        <v>27.110375717038217</v>
      </c>
      <c r="AE2899" s="96"/>
    </row>
    <row r="2900" spans="3:31" ht="24.75" customHeight="1" x14ac:dyDescent="0.25">
      <c r="C2900" s="91">
        <f>ABS(E2900-Dashboard!$F$13)</f>
        <v>33.348101319835692</v>
      </c>
      <c r="D2900" s="92">
        <f t="shared" si="319"/>
        <v>0.37990622874311986</v>
      </c>
      <c r="E2900" s="93" cm="1">
        <f t="array" ref="E2900">SUM('DRE + DCF'!$S$41/TIR!S2900,'DRE + DCF'!$U$41:$AD$41/TIR!T2900:AC2900,TIR!F2900)</f>
        <v>16.161898680164306</v>
      </c>
      <c r="F2900" s="100">
        <f>'DRE + DCF'!$AE$38*'DRE + DCF'!$AE$39*(1+G2900)/(R2900-G2900)/AC2900</f>
        <v>3.1993004624392163</v>
      </c>
      <c r="G2900" s="92">
        <f>R2900*(1-'DRE + DCF'!$AE$39)</f>
        <v>0.22794373724587191</v>
      </c>
      <c r="H2900" s="94">
        <f t="shared" si="316"/>
        <v>0.37990622874311986</v>
      </c>
      <c r="I2900" s="94">
        <f t="shared" si="317"/>
        <v>0.37990622874311986</v>
      </c>
      <c r="J2900" s="94">
        <f t="shared" si="317"/>
        <v>0.37990622874311986</v>
      </c>
      <c r="K2900" s="94">
        <f t="shared" si="317"/>
        <v>0.37990622874311986</v>
      </c>
      <c r="L2900" s="94">
        <f t="shared" si="317"/>
        <v>0.37990622874311986</v>
      </c>
      <c r="M2900" s="94">
        <f t="shared" si="317"/>
        <v>0.37990622874311986</v>
      </c>
      <c r="N2900" s="94">
        <f t="shared" si="317"/>
        <v>0.37990622874311986</v>
      </c>
      <c r="O2900" s="94">
        <f t="shared" si="317"/>
        <v>0.37990622874311986</v>
      </c>
      <c r="P2900" s="94">
        <f t="shared" si="317"/>
        <v>0.37990622874311986</v>
      </c>
      <c r="Q2900" s="94">
        <f t="shared" si="317"/>
        <v>0.37990622874311986</v>
      </c>
      <c r="R2900" s="94">
        <f t="shared" si="317"/>
        <v>0.37990622874311986</v>
      </c>
      <c r="S2900" s="93">
        <f>(1+H2900)^((5-Dashboard!$F$9)*3/12)</f>
        <v>1.0838330591339425</v>
      </c>
      <c r="T2900" s="93">
        <f t="shared" si="320"/>
        <v>1.4955879892166373</v>
      </c>
      <c r="U2900" s="93">
        <f t="shared" si="320"/>
        <v>2.0637711819534359</v>
      </c>
      <c r="V2900" s="93">
        <f t="shared" si="320"/>
        <v>2.8478107086780966</v>
      </c>
      <c r="W2900" s="93">
        <f t="shared" si="320"/>
        <v>3.929711735186264</v>
      </c>
      <c r="X2900" s="93">
        <f t="shared" si="320"/>
        <v>5.4226337005484595</v>
      </c>
      <c r="Y2900" s="93">
        <f t="shared" si="318"/>
        <v>7.4827260195791734</v>
      </c>
      <c r="Z2900" s="93">
        <f t="shared" si="318"/>
        <v>10.325460242395513</v>
      </c>
      <c r="AA2900" s="93">
        <f t="shared" si="318"/>
        <v>14.248166903121012</v>
      </c>
      <c r="AB2900" s="93">
        <f t="shared" si="318"/>
        <v>19.661134257788252</v>
      </c>
      <c r="AC2900" s="95">
        <f t="shared" si="318"/>
        <v>27.130521626476746</v>
      </c>
      <c r="AE2900" s="96"/>
    </row>
    <row r="2901" spans="3:31" ht="24.75" customHeight="1" x14ac:dyDescent="0.25">
      <c r="C2901" s="91">
        <f>ABS(E2901-Dashboard!$F$13)</f>
        <v>33.35468259754262</v>
      </c>
      <c r="D2901" s="92">
        <f t="shared" si="319"/>
        <v>0.38000622874311984</v>
      </c>
      <c r="E2901" s="93" cm="1">
        <f t="array" ref="E2901">SUM('DRE + DCF'!$S$41/TIR!S2901,'DRE + DCF'!$U$41:$AD$41/TIR!T2901:AC2901,TIR!F2901)</f>
        <v>16.155317402457381</v>
      </c>
      <c r="F2901" s="100">
        <f>'DRE + DCF'!$AE$38*'DRE + DCF'!$AE$39*(1+G2901)/(R2901-G2901)/AC2901</f>
        <v>3.196239862730287</v>
      </c>
      <c r="G2901" s="92">
        <f>R2901*(1-'DRE + DCF'!$AE$39)</f>
        <v>0.22800373724587189</v>
      </c>
      <c r="H2901" s="94">
        <f t="shared" si="316"/>
        <v>0.38000622874311984</v>
      </c>
      <c r="I2901" s="94">
        <f t="shared" si="317"/>
        <v>0.38000622874311984</v>
      </c>
      <c r="J2901" s="94">
        <f t="shared" si="317"/>
        <v>0.38000622874311984</v>
      </c>
      <c r="K2901" s="94">
        <f t="shared" si="317"/>
        <v>0.38000622874311984</v>
      </c>
      <c r="L2901" s="94">
        <f t="shared" si="317"/>
        <v>0.38000622874311984</v>
      </c>
      <c r="M2901" s="94">
        <f t="shared" si="317"/>
        <v>0.38000622874311984</v>
      </c>
      <c r="N2901" s="94">
        <f t="shared" si="317"/>
        <v>0.38000622874311984</v>
      </c>
      <c r="O2901" s="94">
        <f t="shared" si="317"/>
        <v>0.38000622874311984</v>
      </c>
      <c r="P2901" s="94">
        <f t="shared" si="317"/>
        <v>0.38000622874311984</v>
      </c>
      <c r="Q2901" s="94">
        <f t="shared" si="317"/>
        <v>0.38000622874311984</v>
      </c>
      <c r="R2901" s="94">
        <f t="shared" si="317"/>
        <v>0.38000622874311984</v>
      </c>
      <c r="S2901" s="93">
        <f>(1+H2901)^((5-Dashboard!$F$9)*3/12)</f>
        <v>1.0838526945914795</v>
      </c>
      <c r="T2901" s="93">
        <f t="shared" si="320"/>
        <v>1.495723469576256</v>
      </c>
      <c r="U2901" s="93">
        <f t="shared" si="320"/>
        <v>2.0641077044925038</v>
      </c>
      <c r="V2901" s="93">
        <f t="shared" si="320"/>
        <v>2.8484814889963181</v>
      </c>
      <c r="W2901" s="93">
        <f t="shared" si="320"/>
        <v>3.9309221972743957</v>
      </c>
      <c r="X2901" s="93">
        <f t="shared" si="320"/>
        <v>5.424697116943257</v>
      </c>
      <c r="Y2901" s="93">
        <f t="shared" si="318"/>
        <v>7.4861158104265391</v>
      </c>
      <c r="Z2901" s="93">
        <f t="shared" si="318"/>
        <v>10.330886447480973</v>
      </c>
      <c r="AA2901" s="93">
        <f t="shared" si="318"/>
        <v>14.256687645961623</v>
      </c>
      <c r="AB2901" s="93">
        <f t="shared" si="318"/>
        <v>19.674317752672128</v>
      </c>
      <c r="AC2901" s="95">
        <f t="shared" si="318"/>
        <v>27.150681044958876</v>
      </c>
      <c r="AE2901" s="96"/>
    </row>
    <row r="2902" spans="3:31" ht="24.75" customHeight="1" x14ac:dyDescent="0.25">
      <c r="C2902" s="91">
        <f>ABS(E2902-Dashboard!$F$13)</f>
        <v>33.361258864496747</v>
      </c>
      <c r="D2902" s="92">
        <f t="shared" si="319"/>
        <v>0.38010622874311983</v>
      </c>
      <c r="E2902" s="93" cm="1">
        <f t="array" ref="E2902">SUM('DRE + DCF'!$S$41/TIR!S2902,'DRE + DCF'!$U$41:$AD$41/TIR!T2902:AC2902,TIR!F2902)</f>
        <v>16.148741135503254</v>
      </c>
      <c r="F2902" s="100">
        <f>'DRE + DCF'!$AE$38*'DRE + DCF'!$AE$39*(1+G2902)/(R2902-G2902)/AC2902</f>
        <v>3.1931825763019588</v>
      </c>
      <c r="G2902" s="92">
        <f>R2902*(1-'DRE + DCF'!$AE$39)</f>
        <v>0.22806373724587189</v>
      </c>
      <c r="H2902" s="94">
        <f t="shared" si="316"/>
        <v>0.38010622874311983</v>
      </c>
      <c r="I2902" s="94">
        <f t="shared" si="317"/>
        <v>0.38010622874311983</v>
      </c>
      <c r="J2902" s="94">
        <f t="shared" si="317"/>
        <v>0.38010622874311983</v>
      </c>
      <c r="K2902" s="94">
        <f t="shared" si="317"/>
        <v>0.38010622874311983</v>
      </c>
      <c r="L2902" s="94">
        <f t="shared" si="317"/>
        <v>0.38010622874311983</v>
      </c>
      <c r="M2902" s="94">
        <f t="shared" si="317"/>
        <v>0.38010622874311983</v>
      </c>
      <c r="N2902" s="94">
        <f t="shared" si="317"/>
        <v>0.38010622874311983</v>
      </c>
      <c r="O2902" s="94">
        <f t="shared" si="317"/>
        <v>0.38010622874311983</v>
      </c>
      <c r="P2902" s="94">
        <f t="shared" si="317"/>
        <v>0.38010622874311983</v>
      </c>
      <c r="Q2902" s="94">
        <f t="shared" si="317"/>
        <v>0.38010622874311983</v>
      </c>
      <c r="R2902" s="94">
        <f t="shared" si="317"/>
        <v>0.38010622874311983</v>
      </c>
      <c r="S2902" s="93">
        <f>(1+H2902)^((5-Dashboard!$F$9)*3/12)</f>
        <v>1.0838723289819061</v>
      </c>
      <c r="T2902" s="93">
        <f t="shared" si="320"/>
        <v>1.4958589523902406</v>
      </c>
      <c r="U2902" s="93">
        <f t="shared" si="320"/>
        <v>2.0644442575149289</v>
      </c>
      <c r="V2902" s="93">
        <f t="shared" si="320"/>
        <v>2.8491523786893187</v>
      </c>
      <c r="W2902" s="93">
        <f t="shared" si="320"/>
        <v>3.9321329444674049</v>
      </c>
      <c r="X2902" s="93">
        <f t="shared" si="320"/>
        <v>5.4267611689054895</v>
      </c>
      <c r="Y2902" s="93">
        <f t="shared" si="318"/>
        <v>7.4895068911077596</v>
      </c>
      <c r="Z2902" s="93">
        <f t="shared" si="318"/>
        <v>10.336315110632338</v>
      </c>
      <c r="AA2902" s="93">
        <f t="shared" si="318"/>
        <v>14.26521286643532</v>
      </c>
      <c r="AB2902" s="93">
        <f t="shared" si="318"/>
        <v>19.687509131313881</v>
      </c>
      <c r="AC2902" s="95">
        <f t="shared" si="318"/>
        <v>27.170853980563336</v>
      </c>
      <c r="AE2902" s="96"/>
    </row>
    <row r="2903" spans="3:31" ht="24.75" customHeight="1" x14ac:dyDescent="0.25">
      <c r="C2903" s="91">
        <f>ABS(E2903-Dashboard!$F$13)</f>
        <v>33.367830125821044</v>
      </c>
      <c r="D2903" s="92">
        <f t="shared" si="319"/>
        <v>0.38020622874311982</v>
      </c>
      <c r="E2903" s="93" cm="1">
        <f t="array" ref="E2903">SUM('DRE + DCF'!$S$41/TIR!S2903,'DRE + DCF'!$U$41:$AD$41/TIR!T2903:AC2903,TIR!F2903)</f>
        <v>16.142169874178954</v>
      </c>
      <c r="F2903" s="100">
        <f>'DRE + DCF'!$AE$38*'DRE + DCF'!$AE$39*(1+G2903)/(R2903-G2903)/AC2903</f>
        <v>3.1901285991070472</v>
      </c>
      <c r="G2903" s="92">
        <f>R2903*(1-'DRE + DCF'!$AE$39)</f>
        <v>0.22812373724587187</v>
      </c>
      <c r="H2903" s="94">
        <f t="shared" si="316"/>
        <v>0.38020622874311982</v>
      </c>
      <c r="I2903" s="94">
        <f t="shared" si="317"/>
        <v>0.38020622874311982</v>
      </c>
      <c r="J2903" s="94">
        <f t="shared" si="317"/>
        <v>0.38020622874311982</v>
      </c>
      <c r="K2903" s="94">
        <f t="shared" si="317"/>
        <v>0.38020622874311982</v>
      </c>
      <c r="L2903" s="94">
        <f t="shared" si="317"/>
        <v>0.38020622874311982</v>
      </c>
      <c r="M2903" s="94">
        <f t="shared" si="317"/>
        <v>0.38020622874311982</v>
      </c>
      <c r="N2903" s="94">
        <f t="shared" si="317"/>
        <v>0.38020622874311982</v>
      </c>
      <c r="O2903" s="94">
        <f t="shared" si="317"/>
        <v>0.38020622874311982</v>
      </c>
      <c r="P2903" s="94">
        <f t="shared" si="317"/>
        <v>0.38020622874311982</v>
      </c>
      <c r="Q2903" s="94">
        <f t="shared" si="317"/>
        <v>0.38020622874311982</v>
      </c>
      <c r="R2903" s="94">
        <f t="shared" si="317"/>
        <v>0.38020622874311982</v>
      </c>
      <c r="S2903" s="93">
        <f>(1+H2903)^((5-Dashboard!$F$9)*3/12)</f>
        <v>1.0838919623053576</v>
      </c>
      <c r="T2903" s="93">
        <f t="shared" si="320"/>
        <v>1.4959944376584573</v>
      </c>
      <c r="U2903" s="93">
        <f t="shared" si="320"/>
        <v>2.0647808410212636</v>
      </c>
      <c r="V2903" s="93">
        <f t="shared" si="320"/>
        <v>2.8498233777670055</v>
      </c>
      <c r="W2903" s="93">
        <f t="shared" si="320"/>
        <v>3.9333439768117779</v>
      </c>
      <c r="X2903" s="93">
        <f t="shared" si="320"/>
        <v>5.4288258565848491</v>
      </c>
      <c r="Y2903" s="93">
        <f t="shared" si="318"/>
        <v>7.4928992620201118</v>
      </c>
      <c r="Z2903" s="93">
        <f t="shared" si="318"/>
        <v>10.341746232784883</v>
      </c>
      <c r="AA2903" s="93">
        <f t="shared" si="318"/>
        <v>14.273742566570391</v>
      </c>
      <c r="AB2903" s="93">
        <f t="shared" si="318"/>
        <v>19.70070839785626</v>
      </c>
      <c r="AC2903" s="95">
        <f t="shared" si="318"/>
        <v>27.191040441373101</v>
      </c>
      <c r="AE2903" s="96"/>
    </row>
    <row r="2904" spans="3:31" ht="24.75" customHeight="1" x14ac:dyDescent="0.25">
      <c r="C2904" s="91">
        <f>ABS(E2904-Dashboard!$F$13)</f>
        <v>33.3743963866321</v>
      </c>
      <c r="D2904" s="92">
        <f t="shared" si="319"/>
        <v>0.38030622874311981</v>
      </c>
      <c r="E2904" s="93" cm="1">
        <f t="array" ref="E2904">SUM('DRE + DCF'!$S$41/TIR!S2904,'DRE + DCF'!$U$41:$AD$41/TIR!T2904:AC2904,TIR!F2904)</f>
        <v>16.135603613367898</v>
      </c>
      <c r="F2904" s="100">
        <f>'DRE + DCF'!$AE$38*'DRE + DCF'!$AE$39*(1+G2904)/(R2904-G2904)/AC2904</f>
        <v>3.1870779271039398</v>
      </c>
      <c r="G2904" s="92">
        <f>R2904*(1-'DRE + DCF'!$AE$39)</f>
        <v>0.22818373724587188</v>
      </c>
      <c r="H2904" s="94">
        <f t="shared" si="316"/>
        <v>0.38030622874311981</v>
      </c>
      <c r="I2904" s="94">
        <f t="shared" si="317"/>
        <v>0.38030622874311981</v>
      </c>
      <c r="J2904" s="94">
        <f t="shared" si="317"/>
        <v>0.38030622874311981</v>
      </c>
      <c r="K2904" s="94">
        <f t="shared" si="317"/>
        <v>0.38030622874311981</v>
      </c>
      <c r="L2904" s="94">
        <f t="shared" si="317"/>
        <v>0.38030622874311981</v>
      </c>
      <c r="M2904" s="94">
        <f t="shared" si="317"/>
        <v>0.38030622874311981</v>
      </c>
      <c r="N2904" s="94">
        <f t="shared" si="317"/>
        <v>0.38030622874311981</v>
      </c>
      <c r="O2904" s="94">
        <f t="shared" si="317"/>
        <v>0.38030622874311981</v>
      </c>
      <c r="P2904" s="94">
        <f t="shared" si="317"/>
        <v>0.38030622874311981</v>
      </c>
      <c r="Q2904" s="94">
        <f t="shared" si="317"/>
        <v>0.38030622874311981</v>
      </c>
      <c r="R2904" s="94">
        <f t="shared" si="317"/>
        <v>0.38030622874311981</v>
      </c>
      <c r="S2904" s="93">
        <f>(1+H2904)^((5-Dashboard!$F$9)*3/12)</f>
        <v>1.0839115945619686</v>
      </c>
      <c r="T2904" s="93">
        <f t="shared" si="320"/>
        <v>1.4961299253807725</v>
      </c>
      <c r="U2904" s="93">
        <f t="shared" si="320"/>
        <v>2.0651174550120595</v>
      </c>
      <c r="V2904" s="93">
        <f t="shared" si="320"/>
        <v>2.8504944862392851</v>
      </c>
      <c r="W2904" s="93">
        <f t="shared" si="320"/>
        <v>3.9345552943540043</v>
      </c>
      <c r="X2904" s="93">
        <f t="shared" si="320"/>
        <v>5.4308911801310513</v>
      </c>
      <c r="Y2904" s="93">
        <f t="shared" si="318"/>
        <v>7.4962929235609632</v>
      </c>
      <c r="Z2904" s="93">
        <f t="shared" si="318"/>
        <v>10.347179814874169</v>
      </c>
      <c r="AA2904" s="93">
        <f t="shared" si="318"/>
        <v>14.282276748395896</v>
      </c>
      <c r="AB2904" s="93">
        <f t="shared" si="318"/>
        <v>19.713915556443887</v>
      </c>
      <c r="AC2904" s="95">
        <f t="shared" si="318"/>
        <v>27.211240435475382</v>
      </c>
      <c r="AE2904" s="96"/>
    </row>
    <row r="2905" spans="3:31" ht="24.75" customHeight="1" x14ac:dyDescent="0.25">
      <c r="C2905" s="91">
        <f>ABS(E2905-Dashboard!$F$13)</f>
        <v>33.380957652040124</v>
      </c>
      <c r="D2905" s="92">
        <f t="shared" si="319"/>
        <v>0.3804062287431198</v>
      </c>
      <c r="E2905" s="93" cm="1">
        <f t="array" ref="E2905">SUM('DRE + DCF'!$S$41/TIR!S2905,'DRE + DCF'!$U$41:$AD$41/TIR!T2905:AC2905,TIR!F2905)</f>
        <v>16.129042347959871</v>
      </c>
      <c r="F2905" s="100">
        <f>'DRE + DCF'!$AE$38*'DRE + DCF'!$AE$39*(1+G2905)/(R2905-G2905)/AC2905</f>
        <v>3.184030556256578</v>
      </c>
      <c r="G2905" s="92">
        <f>R2905*(1-'DRE + DCF'!$AE$39)</f>
        <v>0.22824373724587188</v>
      </c>
      <c r="H2905" s="94">
        <f t="shared" si="316"/>
        <v>0.3804062287431198</v>
      </c>
      <c r="I2905" s="94">
        <f t="shared" si="317"/>
        <v>0.3804062287431198</v>
      </c>
      <c r="J2905" s="94">
        <f t="shared" si="317"/>
        <v>0.3804062287431198</v>
      </c>
      <c r="K2905" s="94">
        <f t="shared" si="317"/>
        <v>0.3804062287431198</v>
      </c>
      <c r="L2905" s="94">
        <f t="shared" si="317"/>
        <v>0.3804062287431198</v>
      </c>
      <c r="M2905" s="94">
        <f t="shared" si="317"/>
        <v>0.3804062287431198</v>
      </c>
      <c r="N2905" s="94">
        <f t="shared" si="317"/>
        <v>0.3804062287431198</v>
      </c>
      <c r="O2905" s="94">
        <f t="shared" si="317"/>
        <v>0.3804062287431198</v>
      </c>
      <c r="P2905" s="94">
        <f t="shared" si="317"/>
        <v>0.3804062287431198</v>
      </c>
      <c r="Q2905" s="94">
        <f t="shared" si="317"/>
        <v>0.3804062287431198</v>
      </c>
      <c r="R2905" s="94">
        <f t="shared" si="317"/>
        <v>0.3804062287431198</v>
      </c>
      <c r="S2905" s="93">
        <f>(1+H2905)^((5-Dashboard!$F$9)*3/12)</f>
        <v>1.0839312257518752</v>
      </c>
      <c r="T2905" s="93">
        <f t="shared" si="320"/>
        <v>1.4962654155570532</v>
      </c>
      <c r="U2905" s="93">
        <f t="shared" si="320"/>
        <v>2.065454099487869</v>
      </c>
      <c r="V2905" s="93">
        <f t="shared" si="320"/>
        <v>2.8511657041160658</v>
      </c>
      <c r="W2905" s="93">
        <f t="shared" si="320"/>
        <v>3.9357668971405801</v>
      </c>
      <c r="X2905" s="93">
        <f t="shared" si="320"/>
        <v>5.4329571396938388</v>
      </c>
      <c r="Y2905" s="93">
        <f t="shared" si="318"/>
        <v>7.499687876127779</v>
      </c>
      <c r="Z2905" s="93">
        <f t="shared" si="318"/>
        <v>10.352615857836046</v>
      </c>
      <c r="AA2905" s="93">
        <f t="shared" si="318"/>
        <v>14.290815413941674</v>
      </c>
      <c r="AB2905" s="93">
        <f t="shared" si="318"/>
        <v>19.727130611223274</v>
      </c>
      <c r="AC2905" s="95">
        <f t="shared" si="318"/>
        <v>27.231453970961674</v>
      </c>
      <c r="AE2905" s="96"/>
    </row>
    <row r="2906" spans="3:31" ht="24.75" customHeight="1" x14ac:dyDescent="0.25">
      <c r="C2906" s="91">
        <f>ABS(E2906-Dashboard!$F$13)</f>
        <v>33.387513927148952</v>
      </c>
      <c r="D2906" s="92">
        <f t="shared" si="319"/>
        <v>0.38050622874311979</v>
      </c>
      <c r="E2906" s="93" cm="1">
        <f t="array" ref="E2906">SUM('DRE + DCF'!$S$41/TIR!S2906,'DRE + DCF'!$U$41:$AD$41/TIR!T2906:AC2906,TIR!F2906)</f>
        <v>16.122486072851046</v>
      </c>
      <c r="F2906" s="100">
        <f>'DRE + DCF'!$AE$38*'DRE + DCF'!$AE$39*(1+G2906)/(R2906-G2906)/AC2906</f>
        <v>3.180986482534462</v>
      </c>
      <c r="G2906" s="92">
        <f>R2906*(1-'DRE + DCF'!$AE$39)</f>
        <v>0.22830373724587186</v>
      </c>
      <c r="H2906" s="94">
        <f t="shared" si="316"/>
        <v>0.38050622874311979</v>
      </c>
      <c r="I2906" s="94">
        <f t="shared" si="317"/>
        <v>0.38050622874311979</v>
      </c>
      <c r="J2906" s="94">
        <f t="shared" si="317"/>
        <v>0.38050622874311979</v>
      </c>
      <c r="K2906" s="94">
        <f t="shared" si="317"/>
        <v>0.38050622874311979</v>
      </c>
      <c r="L2906" s="94">
        <f t="shared" si="317"/>
        <v>0.38050622874311979</v>
      </c>
      <c r="M2906" s="94">
        <f t="shared" si="317"/>
        <v>0.38050622874311979</v>
      </c>
      <c r="N2906" s="94">
        <f t="shared" si="317"/>
        <v>0.38050622874311979</v>
      </c>
      <c r="O2906" s="94">
        <f t="shared" si="317"/>
        <v>0.38050622874311979</v>
      </c>
      <c r="P2906" s="94">
        <f t="shared" si="317"/>
        <v>0.38050622874311979</v>
      </c>
      <c r="Q2906" s="94">
        <f t="shared" ref="I2906:R2932" si="321">$D2906</f>
        <v>0.38050622874311979</v>
      </c>
      <c r="R2906" s="94">
        <f t="shared" si="321"/>
        <v>0.38050622874311979</v>
      </c>
      <c r="S2906" s="93">
        <f>(1+H2906)^((5-Dashboard!$F$9)*3/12)</f>
        <v>1.083950855875212</v>
      </c>
      <c r="T2906" s="93">
        <f t="shared" si="320"/>
        <v>1.4964009081871659</v>
      </c>
      <c r="U2906" s="93">
        <f t="shared" si="320"/>
        <v>2.0657907744492436</v>
      </c>
      <c r="V2906" s="93">
        <f t="shared" si="320"/>
        <v>2.8518370314072543</v>
      </c>
      <c r="W2906" s="93">
        <f t="shared" si="320"/>
        <v>3.9369787852180029</v>
      </c>
      <c r="X2906" s="93">
        <f t="shared" si="320"/>
        <v>5.4350237354229742</v>
      </c>
      <c r="Y2906" s="93">
        <f t="shared" si="318"/>
        <v>7.503084120118114</v>
      </c>
      <c r="Z2906" s="93">
        <f t="shared" si="318"/>
        <v>10.358054362606646</v>
      </c>
      <c r="AA2906" s="93">
        <f t="shared" si="318"/>
        <v>14.29935856523832</v>
      </c>
      <c r="AB2906" s="93">
        <f t="shared" si="318"/>
        <v>19.74035356634278</v>
      </c>
      <c r="AC2906" s="95">
        <f t="shared" si="318"/>
        <v>27.251681055927666</v>
      </c>
      <c r="AE2906" s="96"/>
    </row>
    <row r="2907" spans="3:31" ht="24.75" customHeight="1" x14ac:dyDescent="0.25">
      <c r="C2907" s="91">
        <f>ABS(E2907-Dashboard!$F$13)</f>
        <v>33.394065217056081</v>
      </c>
      <c r="D2907" s="92">
        <f t="shared" si="319"/>
        <v>0.38060622874311978</v>
      </c>
      <c r="E2907" s="93" cm="1">
        <f t="array" ref="E2907">SUM('DRE + DCF'!$S$41/TIR!S2907,'DRE + DCF'!$U$41:$AD$41/TIR!T2907:AC2907,TIR!F2907)</f>
        <v>16.115934782943921</v>
      </c>
      <c r="F2907" s="100">
        <f>'DRE + DCF'!$AE$38*'DRE + DCF'!$AE$39*(1+G2907)/(R2907-G2907)/AC2907</f>
        <v>3.1779457019126278</v>
      </c>
      <c r="G2907" s="92">
        <f>R2907*(1-'DRE + DCF'!$AE$39)</f>
        <v>0.22836373724587186</v>
      </c>
      <c r="H2907" s="94">
        <f t="shared" si="316"/>
        <v>0.38060622874311978</v>
      </c>
      <c r="I2907" s="94">
        <f t="shared" si="321"/>
        <v>0.38060622874311978</v>
      </c>
      <c r="J2907" s="94">
        <f t="shared" si="321"/>
        <v>0.38060622874311978</v>
      </c>
      <c r="K2907" s="94">
        <f t="shared" si="321"/>
        <v>0.38060622874311978</v>
      </c>
      <c r="L2907" s="94">
        <f t="shared" si="321"/>
        <v>0.38060622874311978</v>
      </c>
      <c r="M2907" s="94">
        <f t="shared" si="321"/>
        <v>0.38060622874311978</v>
      </c>
      <c r="N2907" s="94">
        <f t="shared" si="321"/>
        <v>0.38060622874311978</v>
      </c>
      <c r="O2907" s="94">
        <f t="shared" si="321"/>
        <v>0.38060622874311978</v>
      </c>
      <c r="P2907" s="94">
        <f t="shared" si="321"/>
        <v>0.38060622874311978</v>
      </c>
      <c r="Q2907" s="94">
        <f t="shared" si="321"/>
        <v>0.38060622874311978</v>
      </c>
      <c r="R2907" s="94">
        <f t="shared" si="321"/>
        <v>0.38060622874311978</v>
      </c>
      <c r="S2907" s="93">
        <f>(1+H2907)^((5-Dashboard!$F$9)*3/12)</f>
        <v>1.0839704849321146</v>
      </c>
      <c r="T2907" s="93">
        <f t="shared" si="320"/>
        <v>1.4965364032709774</v>
      </c>
      <c r="U2907" s="93">
        <f t="shared" si="320"/>
        <v>2.0661274798967368</v>
      </c>
      <c r="V2907" s="93">
        <f t="shared" si="320"/>
        <v>2.8525084681227599</v>
      </c>
      <c r="W2907" s="93">
        <f t="shared" si="320"/>
        <v>3.9381909586327772</v>
      </c>
      <c r="X2907" s="93">
        <f t="shared" si="320"/>
        <v>5.4370909674682499</v>
      </c>
      <c r="Y2907" s="93">
        <f t="shared" si="318"/>
        <v>7.5064816559296208</v>
      </c>
      <c r="Z2907" s="93">
        <f t="shared" si="318"/>
        <v>10.363495330122403</v>
      </c>
      <c r="AA2907" s="93">
        <f t="shared" si="318"/>
        <v>14.307906204317224</v>
      </c>
      <c r="AB2907" s="93">
        <f t="shared" si="318"/>
        <v>19.753584425952688</v>
      </c>
      <c r="AC2907" s="95">
        <f t="shared" si="318"/>
        <v>27.271921698473367</v>
      </c>
      <c r="AE2907" s="96"/>
    </row>
    <row r="2908" spans="3:31" ht="24.75" customHeight="1" x14ac:dyDescent="0.25">
      <c r="C2908" s="91">
        <f>ABS(E2908-Dashboard!$F$13)</f>
        <v>33.400611526852643</v>
      </c>
      <c r="D2908" s="92">
        <f t="shared" si="319"/>
        <v>0.38070622874311977</v>
      </c>
      <c r="E2908" s="93" cm="1">
        <f t="array" ref="E2908">SUM('DRE + DCF'!$S$41/TIR!S2908,'DRE + DCF'!$U$41:$AD$41/TIR!T2908:AC2908,TIR!F2908)</f>
        <v>16.109388473147352</v>
      </c>
      <c r="F2908" s="100">
        <f>'DRE + DCF'!$AE$38*'DRE + DCF'!$AE$39*(1+G2908)/(R2908-G2908)/AC2908</f>
        <v>3.1749082103716471</v>
      </c>
      <c r="G2908" s="92">
        <f>R2908*(1-'DRE + DCF'!$AE$39)</f>
        <v>0.22842373724587184</v>
      </c>
      <c r="H2908" s="94">
        <f t="shared" si="316"/>
        <v>0.38070622874311977</v>
      </c>
      <c r="I2908" s="94">
        <f t="shared" si="321"/>
        <v>0.38070622874311977</v>
      </c>
      <c r="J2908" s="94">
        <f t="shared" si="321"/>
        <v>0.38070622874311977</v>
      </c>
      <c r="K2908" s="94">
        <f t="shared" si="321"/>
        <v>0.38070622874311977</v>
      </c>
      <c r="L2908" s="94">
        <f t="shared" si="321"/>
        <v>0.38070622874311977</v>
      </c>
      <c r="M2908" s="94">
        <f t="shared" si="321"/>
        <v>0.38070622874311977</v>
      </c>
      <c r="N2908" s="94">
        <f t="shared" si="321"/>
        <v>0.38070622874311977</v>
      </c>
      <c r="O2908" s="94">
        <f t="shared" si="321"/>
        <v>0.38070622874311977</v>
      </c>
      <c r="P2908" s="94">
        <f t="shared" si="321"/>
        <v>0.38070622874311977</v>
      </c>
      <c r="Q2908" s="94">
        <f t="shared" si="321"/>
        <v>0.38070622874311977</v>
      </c>
      <c r="R2908" s="94">
        <f t="shared" si="321"/>
        <v>0.38070622874311977</v>
      </c>
      <c r="S2908" s="93">
        <f>(1+H2908)^((5-Dashboard!$F$9)*3/12)</f>
        <v>1.0839901129227181</v>
      </c>
      <c r="T2908" s="93">
        <f t="shared" si="320"/>
        <v>1.4966719008083547</v>
      </c>
      <c r="U2908" s="93">
        <f t="shared" si="320"/>
        <v>2.0664642158309001</v>
      </c>
      <c r="V2908" s="93">
        <f t="shared" si="320"/>
        <v>2.8531800142724904</v>
      </c>
      <c r="W2908" s="93">
        <f t="shared" si="320"/>
        <v>3.9394034174314108</v>
      </c>
      <c r="X2908" s="93">
        <f t="shared" si="320"/>
        <v>5.4391588359794811</v>
      </c>
      <c r="Y2908" s="93">
        <f t="shared" si="318"/>
        <v>7.5098804839600461</v>
      </c>
      <c r="Z2908" s="93">
        <f t="shared" si="318"/>
        <v>10.368938761320031</v>
      </c>
      <c r="AA2908" s="93">
        <f t="shared" si="318"/>
        <v>14.316458333210536</v>
      </c>
      <c r="AB2908" s="93">
        <f t="shared" si="318"/>
        <v>19.766823194205127</v>
      </c>
      <c r="AC2908" s="95">
        <f t="shared" si="318"/>
        <v>27.29217590670299</v>
      </c>
      <c r="AE2908" s="96"/>
    </row>
    <row r="2909" spans="3:31" ht="24.75" customHeight="1" x14ac:dyDescent="0.25">
      <c r="C2909" s="91">
        <f>ABS(E2909-Dashboard!$F$13)</f>
        <v>33.407152861623445</v>
      </c>
      <c r="D2909" s="92">
        <f t="shared" si="319"/>
        <v>0.38080622874311976</v>
      </c>
      <c r="E2909" s="93" cm="1">
        <f t="array" ref="E2909">SUM('DRE + DCF'!$S$41/TIR!S2909,'DRE + DCF'!$U$41:$AD$41/TIR!T2909:AC2909,TIR!F2909)</f>
        <v>16.102847138376553</v>
      </c>
      <c r="F2909" s="100">
        <f>'DRE + DCF'!$AE$38*'DRE + DCF'!$AE$39*(1+G2909)/(R2909-G2909)/AC2909</f>
        <v>3.1718740038976194</v>
      </c>
      <c r="G2909" s="92">
        <f>R2909*(1-'DRE + DCF'!$AE$39)</f>
        <v>0.22848373724587184</v>
      </c>
      <c r="H2909" s="94">
        <f t="shared" si="316"/>
        <v>0.38080622874311976</v>
      </c>
      <c r="I2909" s="94">
        <f t="shared" si="321"/>
        <v>0.38080622874311976</v>
      </c>
      <c r="J2909" s="94">
        <f t="shared" si="321"/>
        <v>0.38080622874311976</v>
      </c>
      <c r="K2909" s="94">
        <f t="shared" si="321"/>
        <v>0.38080622874311976</v>
      </c>
      <c r="L2909" s="94">
        <f t="shared" si="321"/>
        <v>0.38080622874311976</v>
      </c>
      <c r="M2909" s="94">
        <f t="shared" si="321"/>
        <v>0.38080622874311976</v>
      </c>
      <c r="N2909" s="94">
        <f t="shared" si="321"/>
        <v>0.38080622874311976</v>
      </c>
      <c r="O2909" s="94">
        <f t="shared" si="321"/>
        <v>0.38080622874311976</v>
      </c>
      <c r="P2909" s="94">
        <f t="shared" si="321"/>
        <v>0.38080622874311976</v>
      </c>
      <c r="Q2909" s="94">
        <f t="shared" si="321"/>
        <v>0.38080622874311976</v>
      </c>
      <c r="R2909" s="94">
        <f t="shared" si="321"/>
        <v>0.38080622874311976</v>
      </c>
      <c r="S2909" s="93">
        <f>(1+H2909)^((5-Dashboard!$F$9)*3/12)</f>
        <v>1.0840097398471573</v>
      </c>
      <c r="T2909" s="93">
        <f t="shared" si="320"/>
        <v>1.4968074007991636</v>
      </c>
      <c r="U2909" s="93">
        <f t="shared" si="320"/>
        <v>2.0668009822522846</v>
      </c>
      <c r="V2909" s="93">
        <f t="shared" si="320"/>
        <v>2.8538516698663527</v>
      </c>
      <c r="W2909" s="93">
        <f t="shared" si="320"/>
        <v>3.9406161616604134</v>
      </c>
      <c r="X2909" s="93">
        <f t="shared" si="320"/>
        <v>5.4412273411065035</v>
      </c>
      <c r="Y2909" s="93">
        <f t="shared" si="318"/>
        <v>7.5132806046072238</v>
      </c>
      <c r="Z2909" s="93">
        <f t="shared" si="318"/>
        <v>10.374384657136527</v>
      </c>
      <c r="AA2909" s="93">
        <f t="shared" si="318"/>
        <v>14.325014953951172</v>
      </c>
      <c r="AB2909" s="93">
        <f t="shared" si="318"/>
        <v>19.780069875254114</v>
      </c>
      <c r="AC2909" s="95">
        <f t="shared" si="318"/>
        <v>27.312443688725025</v>
      </c>
      <c r="AE2909" s="96"/>
    </row>
    <row r="2910" spans="3:31" ht="24.75" customHeight="1" x14ac:dyDescent="0.25">
      <c r="C2910" s="91">
        <f>ABS(E2910-Dashboard!$F$13)</f>
        <v>33.413689226446969</v>
      </c>
      <c r="D2910" s="92">
        <f t="shared" si="319"/>
        <v>0.38090622874311975</v>
      </c>
      <c r="E2910" s="93" cm="1">
        <f t="array" ref="E2910">SUM('DRE + DCF'!$S$41/TIR!S2910,'DRE + DCF'!$U$41:$AD$41/TIR!T2910:AC2910,TIR!F2910)</f>
        <v>16.096310773553029</v>
      </c>
      <c r="F2910" s="100">
        <f>'DRE + DCF'!$AE$38*'DRE + DCF'!$AE$39*(1+G2910)/(R2910-G2910)/AC2910</f>
        <v>3.1688430784821557</v>
      </c>
      <c r="G2910" s="92">
        <f>R2910*(1-'DRE + DCF'!$AE$39)</f>
        <v>0.22854373724587185</v>
      </c>
      <c r="H2910" s="94">
        <f t="shared" si="316"/>
        <v>0.38090622874311975</v>
      </c>
      <c r="I2910" s="94">
        <f t="shared" si="321"/>
        <v>0.38090622874311975</v>
      </c>
      <c r="J2910" s="94">
        <f t="shared" si="321"/>
        <v>0.38090622874311975</v>
      </c>
      <c r="K2910" s="94">
        <f t="shared" si="321"/>
        <v>0.38090622874311975</v>
      </c>
      <c r="L2910" s="94">
        <f t="shared" si="321"/>
        <v>0.38090622874311975</v>
      </c>
      <c r="M2910" s="94">
        <f t="shared" si="321"/>
        <v>0.38090622874311975</v>
      </c>
      <c r="N2910" s="94">
        <f t="shared" si="321"/>
        <v>0.38090622874311975</v>
      </c>
      <c r="O2910" s="94">
        <f t="shared" si="321"/>
        <v>0.38090622874311975</v>
      </c>
      <c r="P2910" s="94">
        <f t="shared" si="321"/>
        <v>0.38090622874311975</v>
      </c>
      <c r="Q2910" s="94">
        <f t="shared" si="321"/>
        <v>0.38090622874311975</v>
      </c>
      <c r="R2910" s="94">
        <f t="shared" si="321"/>
        <v>0.38090622874311975</v>
      </c>
      <c r="S2910" s="93">
        <f>(1+H2910)^((5-Dashboard!$F$9)*3/12)</f>
        <v>1.084029365705568</v>
      </c>
      <c r="T2910" s="93">
        <f t="shared" si="320"/>
        <v>1.4969429032432719</v>
      </c>
      <c r="U2910" s="93">
        <f t="shared" si="320"/>
        <v>2.0671377791614436</v>
      </c>
      <c r="V2910" s="93">
        <f t="shared" si="320"/>
        <v>2.854523434914257</v>
      </c>
      <c r="W2910" s="93">
        <f t="shared" si="320"/>
        <v>3.9418291913663026</v>
      </c>
      <c r="X2910" s="93">
        <f t="shared" si="320"/>
        <v>5.4432964829991821</v>
      </c>
      <c r="Y2910" s="93">
        <f t="shared" si="318"/>
        <v>7.5166820182690879</v>
      </c>
      <c r="Z2910" s="93">
        <f t="shared" si="318"/>
        <v>10.379833018509188</v>
      </c>
      <c r="AA2910" s="93">
        <f t="shared" si="318"/>
        <v>14.333576068572837</v>
      </c>
      <c r="AB2910" s="93">
        <f t="shared" si="318"/>
        <v>19.793324473255549</v>
      </c>
      <c r="AC2910" s="95">
        <f t="shared" si="318"/>
        <v>27.332725052652219</v>
      </c>
      <c r="AE2910" s="96"/>
    </row>
    <row r="2911" spans="3:31" ht="24.75" customHeight="1" x14ac:dyDescent="0.25">
      <c r="C2911" s="91">
        <f>ABS(E2911-Dashboard!$F$13)</f>
        <v>33.420220626395356</v>
      </c>
      <c r="D2911" s="92">
        <f t="shared" si="319"/>
        <v>0.38100622874311973</v>
      </c>
      <c r="E2911" s="93" cm="1">
        <f t="array" ref="E2911">SUM('DRE + DCF'!$S$41/TIR!S2911,'DRE + DCF'!$U$41:$AD$41/TIR!T2911:AC2911,TIR!F2911)</f>
        <v>16.089779373604642</v>
      </c>
      <c r="F2911" s="100">
        <f>'DRE + DCF'!$AE$38*'DRE + DCF'!$AE$39*(1+G2911)/(R2911-G2911)/AC2911</f>
        <v>3.1658154301223798</v>
      </c>
      <c r="G2911" s="92">
        <f>R2911*(1-'DRE + DCF'!$AE$39)</f>
        <v>0.22860373724587182</v>
      </c>
      <c r="H2911" s="94">
        <f t="shared" si="316"/>
        <v>0.38100622874311973</v>
      </c>
      <c r="I2911" s="94">
        <f t="shared" si="321"/>
        <v>0.38100622874311973</v>
      </c>
      <c r="J2911" s="94">
        <f t="shared" si="321"/>
        <v>0.38100622874311973</v>
      </c>
      <c r="K2911" s="94">
        <f t="shared" si="321"/>
        <v>0.38100622874311973</v>
      </c>
      <c r="L2911" s="94">
        <f t="shared" si="321"/>
        <v>0.38100622874311973</v>
      </c>
      <c r="M2911" s="94">
        <f t="shared" si="321"/>
        <v>0.38100622874311973</v>
      </c>
      <c r="N2911" s="94">
        <f t="shared" si="321"/>
        <v>0.38100622874311973</v>
      </c>
      <c r="O2911" s="94">
        <f t="shared" si="321"/>
        <v>0.38100622874311973</v>
      </c>
      <c r="P2911" s="94">
        <f t="shared" si="321"/>
        <v>0.38100622874311973</v>
      </c>
      <c r="Q2911" s="94">
        <f t="shared" si="321"/>
        <v>0.38100622874311973</v>
      </c>
      <c r="R2911" s="94">
        <f t="shared" si="321"/>
        <v>0.38100622874311973</v>
      </c>
      <c r="S2911" s="93">
        <f>(1+H2911)^((5-Dashboard!$F$9)*3/12)</f>
        <v>1.0840489904980846</v>
      </c>
      <c r="T2911" s="93">
        <f t="shared" si="320"/>
        <v>1.4970784081405457</v>
      </c>
      <c r="U2911" s="93">
        <f t="shared" si="320"/>
        <v>2.0674746065589282</v>
      </c>
      <c r="V2911" s="93">
        <f t="shared" si="320"/>
        <v>2.8551953094261107</v>
      </c>
      <c r="W2911" s="93">
        <f t="shared" si="320"/>
        <v>3.9430425065955981</v>
      </c>
      <c r="X2911" s="93">
        <f t="shared" si="320"/>
        <v>5.445366261807405</v>
      </c>
      <c r="Y2911" s="93">
        <f t="shared" si="318"/>
        <v>7.520084725343664</v>
      </c>
      <c r="Z2911" s="93">
        <f t="shared" si="318"/>
        <v>10.385283846375593</v>
      </c>
      <c r="AA2911" s="93">
        <f t="shared" si="318"/>
        <v>14.342141679109998</v>
      </c>
      <c r="AB2911" s="93">
        <f t="shared" si="318"/>
        <v>19.806586992367215</v>
      </c>
      <c r="AC2911" s="95">
        <f t="shared" si="318"/>
        <v>27.353020006601579</v>
      </c>
      <c r="AE2911" s="96"/>
    </row>
    <row r="2912" spans="3:31" ht="24.75" customHeight="1" x14ac:dyDescent="0.25">
      <c r="C2912" s="91">
        <f>ABS(E2912-Dashboard!$F$13)</f>
        <v>33.42674706653446</v>
      </c>
      <c r="D2912" s="92">
        <f t="shared" si="319"/>
        <v>0.38110622874311972</v>
      </c>
      <c r="E2912" s="93" cm="1">
        <f t="array" ref="E2912">SUM('DRE + DCF'!$S$41/TIR!S2912,'DRE + DCF'!$U$41:$AD$41/TIR!T2912:AC2912,TIR!F2912)</f>
        <v>16.083252933465538</v>
      </c>
      <c r="F2912" s="100">
        <f>'DRE + DCF'!$AE$38*'DRE + DCF'!$AE$39*(1+G2912)/(R2912-G2912)/AC2912</f>
        <v>3.1627910548209144</v>
      </c>
      <c r="G2912" s="92">
        <f>R2912*(1-'DRE + DCF'!$AE$39)</f>
        <v>0.22866373724587183</v>
      </c>
      <c r="H2912" s="94">
        <f t="shared" si="316"/>
        <v>0.38110622874311972</v>
      </c>
      <c r="I2912" s="94">
        <f t="shared" si="321"/>
        <v>0.38110622874311972</v>
      </c>
      <c r="J2912" s="94">
        <f t="shared" si="321"/>
        <v>0.38110622874311972</v>
      </c>
      <c r="K2912" s="94">
        <f t="shared" si="321"/>
        <v>0.38110622874311972</v>
      </c>
      <c r="L2912" s="94">
        <f t="shared" si="321"/>
        <v>0.38110622874311972</v>
      </c>
      <c r="M2912" s="94">
        <f t="shared" si="321"/>
        <v>0.38110622874311972</v>
      </c>
      <c r="N2912" s="94">
        <f t="shared" si="321"/>
        <v>0.38110622874311972</v>
      </c>
      <c r="O2912" s="94">
        <f t="shared" si="321"/>
        <v>0.38110622874311972</v>
      </c>
      <c r="P2912" s="94">
        <f t="shared" si="321"/>
        <v>0.38110622874311972</v>
      </c>
      <c r="Q2912" s="94">
        <f t="shared" si="321"/>
        <v>0.38110622874311972</v>
      </c>
      <c r="R2912" s="94">
        <f t="shared" si="321"/>
        <v>0.38110622874311972</v>
      </c>
      <c r="S2912" s="93">
        <f>(1+H2912)^((5-Dashboard!$F$9)*3/12)</f>
        <v>1.0840686142248424</v>
      </c>
      <c r="T2912" s="93">
        <f t="shared" si="320"/>
        <v>1.4972139154908519</v>
      </c>
      <c r="U2912" s="93">
        <f t="shared" si="320"/>
        <v>2.0678114644452905</v>
      </c>
      <c r="V2912" s="93">
        <f t="shared" si="320"/>
        <v>2.8558672934118228</v>
      </c>
      <c r="W2912" s="93">
        <f t="shared" si="320"/>
        <v>3.944256107394823</v>
      </c>
      <c r="X2912" s="93">
        <f t="shared" si="320"/>
        <v>5.4474366776810816</v>
      </c>
      <c r="Y2912" s="93">
        <f t="shared" si="318"/>
        <v>7.5234887262290684</v>
      </c>
      <c r="Z2912" s="93">
        <f t="shared" si="318"/>
        <v>10.390737141673606</v>
      </c>
      <c r="AA2912" s="93">
        <f t="shared" si="318"/>
        <v>14.350711787597897</v>
      </c>
      <c r="AB2912" s="93">
        <f t="shared" si="318"/>
        <v>19.819857436748766</v>
      </c>
      <c r="AC2912" s="95">
        <f t="shared" si="318"/>
        <v>27.373328558694364</v>
      </c>
      <c r="AE2912" s="96"/>
    </row>
    <row r="2913" spans="3:31" ht="24.75" customHeight="1" x14ac:dyDescent="0.25">
      <c r="C2913" s="91">
        <f>ABS(E2913-Dashboard!$F$13)</f>
        <v>33.433268551923824</v>
      </c>
      <c r="D2913" s="92">
        <f t="shared" si="319"/>
        <v>0.38120622874311971</v>
      </c>
      <c r="E2913" s="93" cm="1">
        <f t="array" ref="E2913">SUM('DRE + DCF'!$S$41/TIR!S2913,'DRE + DCF'!$U$41:$AD$41/TIR!T2913:AC2913,TIR!F2913)</f>
        <v>16.076731448076174</v>
      </c>
      <c r="F2913" s="100">
        <f>'DRE + DCF'!$AE$38*'DRE + DCF'!$AE$39*(1+G2913)/(R2913-G2913)/AC2913</f>
        <v>3.1597699485858706</v>
      </c>
      <c r="G2913" s="92">
        <f>R2913*(1-'DRE + DCF'!$AE$39)</f>
        <v>0.22872373724587181</v>
      </c>
      <c r="H2913" s="94">
        <f t="shared" si="316"/>
        <v>0.38120622874311971</v>
      </c>
      <c r="I2913" s="94">
        <f t="shared" si="321"/>
        <v>0.38120622874311971</v>
      </c>
      <c r="J2913" s="94">
        <f t="shared" si="321"/>
        <v>0.38120622874311971</v>
      </c>
      <c r="K2913" s="94">
        <f t="shared" si="321"/>
        <v>0.38120622874311971</v>
      </c>
      <c r="L2913" s="94">
        <f t="shared" si="321"/>
        <v>0.38120622874311971</v>
      </c>
      <c r="M2913" s="94">
        <f t="shared" si="321"/>
        <v>0.38120622874311971</v>
      </c>
      <c r="N2913" s="94">
        <f t="shared" si="321"/>
        <v>0.38120622874311971</v>
      </c>
      <c r="O2913" s="94">
        <f t="shared" si="321"/>
        <v>0.38120622874311971</v>
      </c>
      <c r="P2913" s="94">
        <f t="shared" si="321"/>
        <v>0.38120622874311971</v>
      </c>
      <c r="Q2913" s="94">
        <f t="shared" si="321"/>
        <v>0.38120622874311971</v>
      </c>
      <c r="R2913" s="94">
        <f t="shared" si="321"/>
        <v>0.38120622874311971</v>
      </c>
      <c r="S2913" s="93">
        <f>(1+H2913)^((5-Dashboard!$F$9)*3/12)</f>
        <v>1.0840882368859766</v>
      </c>
      <c r="T2913" s="93">
        <f t="shared" si="320"/>
        <v>1.4973494252940576</v>
      </c>
      <c r="U2913" s="93">
        <f t="shared" si="320"/>
        <v>2.0681483528210829</v>
      </c>
      <c r="V2913" s="93">
        <f t="shared" si="320"/>
        <v>2.8565393868813027</v>
      </c>
      <c r="W2913" s="93">
        <f t="shared" si="320"/>
        <v>3.9454699938105073</v>
      </c>
      <c r="X2913" s="93">
        <f t="shared" si="320"/>
        <v>5.4495077307701507</v>
      </c>
      <c r="Y2913" s="93">
        <f t="shared" si="318"/>
        <v>7.5268940213235158</v>
      </c>
      <c r="Z2913" s="93">
        <f t="shared" si="318"/>
        <v>10.396192905341389</v>
      </c>
      <c r="AA2913" s="93">
        <f t="shared" si="318"/>
        <v>14.359286396072557</v>
      </c>
      <c r="AB2913" s="93">
        <f t="shared" si="318"/>
        <v>19.83313581056176</v>
      </c>
      <c r="AC2913" s="95">
        <f t="shared" si="318"/>
        <v>27.393650717056126</v>
      </c>
      <c r="AE2913" s="96"/>
    </row>
    <row r="2914" spans="3:31" ht="24.75" customHeight="1" x14ac:dyDescent="0.25">
      <c r="C2914" s="91">
        <f>ABS(E2914-Dashboard!$F$13)</f>
        <v>33.439785087616713</v>
      </c>
      <c r="D2914" s="92">
        <f t="shared" si="319"/>
        <v>0.3813062287431197</v>
      </c>
      <c r="E2914" s="93" cm="1">
        <f t="array" ref="E2914">SUM('DRE + DCF'!$S$41/TIR!S2914,'DRE + DCF'!$U$41:$AD$41/TIR!T2914:AC2914,TIR!F2914)</f>
        <v>16.070214912383289</v>
      </c>
      <c r="F2914" s="100">
        <f>'DRE + DCF'!$AE$38*'DRE + DCF'!$AE$39*(1+G2914)/(R2914-G2914)/AC2914</f>
        <v>3.1567521074308451</v>
      </c>
      <c r="G2914" s="92">
        <f>R2914*(1-'DRE + DCF'!$AE$39)</f>
        <v>0.22878373724587181</v>
      </c>
      <c r="H2914" s="94">
        <f t="shared" si="316"/>
        <v>0.3813062287431197</v>
      </c>
      <c r="I2914" s="94">
        <f t="shared" si="321"/>
        <v>0.3813062287431197</v>
      </c>
      <c r="J2914" s="94">
        <f t="shared" si="321"/>
        <v>0.3813062287431197</v>
      </c>
      <c r="K2914" s="94">
        <f t="shared" si="321"/>
        <v>0.3813062287431197</v>
      </c>
      <c r="L2914" s="94">
        <f t="shared" si="321"/>
        <v>0.3813062287431197</v>
      </c>
      <c r="M2914" s="94">
        <f t="shared" si="321"/>
        <v>0.3813062287431197</v>
      </c>
      <c r="N2914" s="94">
        <f t="shared" si="321"/>
        <v>0.3813062287431197</v>
      </c>
      <c r="O2914" s="94">
        <f t="shared" si="321"/>
        <v>0.3813062287431197</v>
      </c>
      <c r="P2914" s="94">
        <f t="shared" si="321"/>
        <v>0.3813062287431197</v>
      </c>
      <c r="Q2914" s="94">
        <f t="shared" si="321"/>
        <v>0.3813062287431197</v>
      </c>
      <c r="R2914" s="94">
        <f t="shared" si="321"/>
        <v>0.3813062287431197</v>
      </c>
      <c r="S2914" s="93">
        <f>(1+H2914)^((5-Dashboard!$F$9)*3/12)</f>
        <v>1.0841078584816219</v>
      </c>
      <c r="T2914" s="93">
        <f t="shared" si="320"/>
        <v>1.497484937550029</v>
      </c>
      <c r="U2914" s="93">
        <f t="shared" si="320"/>
        <v>2.0684852716868565</v>
      </c>
      <c r="V2914" s="93">
        <f t="shared" si="320"/>
        <v>2.857211589844459</v>
      </c>
      <c r="W2914" s="93">
        <f t="shared" si="320"/>
        <v>3.9466841658891831</v>
      </c>
      <c r="X2914" s="93">
        <f t="shared" si="320"/>
        <v>5.4515794212245723</v>
      </c>
      <c r="Y2914" s="93">
        <f t="shared" si="318"/>
        <v>7.5303006110253135</v>
      </c>
      <c r="Z2914" s="93">
        <f t="shared" si="318"/>
        <v>10.401651138317385</v>
      </c>
      <c r="AA2914" s="93">
        <f t="shared" si="318"/>
        <v>14.367865506570766</v>
      </c>
      <c r="AB2914" s="93">
        <f t="shared" si="318"/>
        <v>19.846422117969617</v>
      </c>
      <c r="AC2914" s="95">
        <f t="shared" si="318"/>
        <v>27.413986489816651</v>
      </c>
      <c r="AE2914" s="96"/>
    </row>
    <row r="2915" spans="3:31" ht="24.75" customHeight="1" x14ac:dyDescent="0.25">
      <c r="C2915" s="91">
        <f>ABS(E2915-Dashboard!$F$13)</f>
        <v>33.446296678660076</v>
      </c>
      <c r="D2915" s="92">
        <f t="shared" si="319"/>
        <v>0.38140622874311969</v>
      </c>
      <c r="E2915" s="93" cm="1">
        <f t="array" ref="E2915">SUM('DRE + DCF'!$S$41/TIR!S2915,'DRE + DCF'!$U$41:$AD$41/TIR!T2915:AC2915,TIR!F2915)</f>
        <v>16.063703321339919</v>
      </c>
      <c r="F2915" s="100">
        <f>'DRE + DCF'!$AE$38*'DRE + DCF'!$AE$39*(1+G2915)/(R2915-G2915)/AC2915</f>
        <v>3.153737527374906</v>
      </c>
      <c r="G2915" s="92">
        <f>R2915*(1-'DRE + DCF'!$AE$39)</f>
        <v>0.22884373724587181</v>
      </c>
      <c r="H2915" s="94">
        <f t="shared" si="316"/>
        <v>0.38140622874311969</v>
      </c>
      <c r="I2915" s="94">
        <f t="shared" si="321"/>
        <v>0.38140622874311969</v>
      </c>
      <c r="J2915" s="94">
        <f t="shared" si="321"/>
        <v>0.38140622874311969</v>
      </c>
      <c r="K2915" s="94">
        <f t="shared" si="321"/>
        <v>0.38140622874311969</v>
      </c>
      <c r="L2915" s="94">
        <f t="shared" si="321"/>
        <v>0.38140622874311969</v>
      </c>
      <c r="M2915" s="94">
        <f t="shared" si="321"/>
        <v>0.38140622874311969</v>
      </c>
      <c r="N2915" s="94">
        <f t="shared" si="321"/>
        <v>0.38140622874311969</v>
      </c>
      <c r="O2915" s="94">
        <f t="shared" si="321"/>
        <v>0.38140622874311969</v>
      </c>
      <c r="P2915" s="94">
        <f t="shared" si="321"/>
        <v>0.38140622874311969</v>
      </c>
      <c r="Q2915" s="94">
        <f t="shared" si="321"/>
        <v>0.38140622874311969</v>
      </c>
      <c r="R2915" s="94">
        <f t="shared" si="321"/>
        <v>0.38140622874311969</v>
      </c>
      <c r="S2915" s="93">
        <f>(1+H2915)^((5-Dashboard!$F$9)*3/12)</f>
        <v>1.0841274790119138</v>
      </c>
      <c r="T2915" s="93">
        <f t="shared" si="320"/>
        <v>1.4976204522586334</v>
      </c>
      <c r="U2915" s="93">
        <f t="shared" si="320"/>
        <v>2.0688222210431642</v>
      </c>
      <c r="V2915" s="93">
        <f t="shared" si="320"/>
        <v>2.8578839023112019</v>
      </c>
      <c r="W2915" s="93">
        <f t="shared" si="320"/>
        <v>3.9478986236773879</v>
      </c>
      <c r="X2915" s="93">
        <f t="shared" si="320"/>
        <v>5.453651749194333</v>
      </c>
      <c r="Y2915" s="93">
        <f t="shared" si="318"/>
        <v>7.5337084957328617</v>
      </c>
      <c r="Z2915" s="93">
        <f t="shared" si="318"/>
        <v>10.407111841540333</v>
      </c>
      <c r="AA2915" s="93">
        <f t="shared" si="318"/>
        <v>14.376449121130095</v>
      </c>
      <c r="AB2915" s="93">
        <f t="shared" si="318"/>
        <v>19.859716363137661</v>
      </c>
      <c r="AC2915" s="95">
        <f t="shared" si="318"/>
        <v>27.43433588511002</v>
      </c>
      <c r="AE2915" s="96"/>
    </row>
    <row r="2916" spans="3:31" ht="24.75" customHeight="1" x14ac:dyDescent="0.25">
      <c r="C2916" s="91">
        <f>ABS(E2916-Dashboard!$F$13)</f>
        <v>33.452803330094639</v>
      </c>
      <c r="D2916" s="92">
        <f t="shared" si="319"/>
        <v>0.38150622874311968</v>
      </c>
      <c r="E2916" s="93" cm="1">
        <f t="array" ref="E2916">SUM('DRE + DCF'!$S$41/TIR!S2916,'DRE + DCF'!$U$41:$AD$41/TIR!T2916:AC2916,TIR!F2916)</f>
        <v>16.057196669905355</v>
      </c>
      <c r="F2916" s="100">
        <f>'DRE + DCF'!$AE$38*'DRE + DCF'!$AE$39*(1+G2916)/(R2916-G2916)/AC2916</f>
        <v>3.1507262044425883</v>
      </c>
      <c r="G2916" s="92">
        <f>R2916*(1-'DRE + DCF'!$AE$39)</f>
        <v>0.22890373724587179</v>
      </c>
      <c r="H2916" s="94">
        <f t="shared" si="316"/>
        <v>0.38150622874311968</v>
      </c>
      <c r="I2916" s="94">
        <f t="shared" si="321"/>
        <v>0.38150622874311968</v>
      </c>
      <c r="J2916" s="94">
        <f t="shared" si="321"/>
        <v>0.38150622874311968</v>
      </c>
      <c r="K2916" s="94">
        <f t="shared" si="321"/>
        <v>0.38150622874311968</v>
      </c>
      <c r="L2916" s="94">
        <f t="shared" si="321"/>
        <v>0.38150622874311968</v>
      </c>
      <c r="M2916" s="94">
        <f t="shared" si="321"/>
        <v>0.38150622874311968</v>
      </c>
      <c r="N2916" s="94">
        <f t="shared" si="321"/>
        <v>0.38150622874311968</v>
      </c>
      <c r="O2916" s="94">
        <f t="shared" si="321"/>
        <v>0.38150622874311968</v>
      </c>
      <c r="P2916" s="94">
        <f t="shared" si="321"/>
        <v>0.38150622874311968</v>
      </c>
      <c r="Q2916" s="94">
        <f t="shared" si="321"/>
        <v>0.38150622874311968</v>
      </c>
      <c r="R2916" s="94">
        <f t="shared" si="321"/>
        <v>0.38150622874311968</v>
      </c>
      <c r="S2916" s="93">
        <f>(1+H2916)^((5-Dashboard!$F$9)*3/12)</f>
        <v>1.0841470984769868</v>
      </c>
      <c r="T2916" s="93">
        <f t="shared" si="320"/>
        <v>1.4977559694197375</v>
      </c>
      <c r="U2916" s="93">
        <f t="shared" si="320"/>
        <v>2.069159200890557</v>
      </c>
      <c r="V2916" s="93">
        <f t="shared" si="320"/>
        <v>2.8585563242914405</v>
      </c>
      <c r="W2916" s="93">
        <f t="shared" si="320"/>
        <v>3.9491133672216621</v>
      </c>
      <c r="X2916" s="93">
        <f t="shared" si="320"/>
        <v>5.455724714829441</v>
      </c>
      <c r="Y2916" s="93">
        <f t="shared" si="318"/>
        <v>7.5371176758446534</v>
      </c>
      <c r="Z2916" s="93">
        <f t="shared" si="318"/>
        <v>10.412575015949255</v>
      </c>
      <c r="AA2916" s="93">
        <f t="shared" si="318"/>
        <v>14.385037241788885</v>
      </c>
      <c r="AB2916" s="93">
        <f t="shared" si="318"/>
        <v>19.873018550233091</v>
      </c>
      <c r="AC2916" s="95">
        <f t="shared" si="318"/>
        <v>27.454698911074576</v>
      </c>
      <c r="AE2916" s="96"/>
    </row>
    <row r="2917" spans="3:31" ht="24.75" customHeight="1" x14ac:dyDescent="0.25">
      <c r="C2917" s="91">
        <f>ABS(E2917-Dashboard!$F$13)</f>
        <v>33.459305046954825</v>
      </c>
      <c r="D2917" s="92">
        <f t="shared" si="319"/>
        <v>0.38160622874311967</v>
      </c>
      <c r="E2917" s="93" cm="1">
        <f t="array" ref="E2917">SUM('DRE + DCF'!$S$41/TIR!S2917,'DRE + DCF'!$U$41:$AD$41/TIR!T2917:AC2917,TIR!F2917)</f>
        <v>16.050694953045177</v>
      </c>
      <c r="F2917" s="100">
        <f>'DRE + DCF'!$AE$38*'DRE + DCF'!$AE$39*(1+G2917)/(R2917-G2917)/AC2917</f>
        <v>3.1477181346638878</v>
      </c>
      <c r="G2917" s="92">
        <f>R2917*(1-'DRE + DCF'!$AE$39)</f>
        <v>0.2289637372458718</v>
      </c>
      <c r="H2917" s="94">
        <f t="shared" si="316"/>
        <v>0.38160622874311967</v>
      </c>
      <c r="I2917" s="94">
        <f t="shared" si="321"/>
        <v>0.38160622874311967</v>
      </c>
      <c r="J2917" s="94">
        <f t="shared" si="321"/>
        <v>0.38160622874311967</v>
      </c>
      <c r="K2917" s="94">
        <f t="shared" si="321"/>
        <v>0.38160622874311967</v>
      </c>
      <c r="L2917" s="94">
        <f t="shared" si="321"/>
        <v>0.38160622874311967</v>
      </c>
      <c r="M2917" s="94">
        <f t="shared" si="321"/>
        <v>0.38160622874311967</v>
      </c>
      <c r="N2917" s="94">
        <f t="shared" si="321"/>
        <v>0.38160622874311967</v>
      </c>
      <c r="O2917" s="94">
        <f t="shared" si="321"/>
        <v>0.38160622874311967</v>
      </c>
      <c r="P2917" s="94">
        <f t="shared" si="321"/>
        <v>0.38160622874311967</v>
      </c>
      <c r="Q2917" s="94">
        <f t="shared" si="321"/>
        <v>0.38160622874311967</v>
      </c>
      <c r="R2917" s="94">
        <f t="shared" si="321"/>
        <v>0.38160622874311967</v>
      </c>
      <c r="S2917" s="93">
        <f>(1+H2917)^((5-Dashboard!$F$9)*3/12)</f>
        <v>1.084166716876976</v>
      </c>
      <c r="T2917" s="93">
        <f t="shared" si="320"/>
        <v>1.4978914890332082</v>
      </c>
      <c r="U2917" s="93">
        <f t="shared" si="320"/>
        <v>2.0694962112295867</v>
      </c>
      <c r="V2917" s="93">
        <f t="shared" si="320"/>
        <v>2.859228855795084</v>
      </c>
      <c r="W2917" s="93">
        <f t="shared" si="320"/>
        <v>3.9503283965685512</v>
      </c>
      <c r="X2917" s="93">
        <f t="shared" si="320"/>
        <v>5.4577983182799308</v>
      </c>
      <c r="Y2917" s="93">
        <f t="shared" si="318"/>
        <v>7.5405281517592755</v>
      </c>
      <c r="Z2917" s="93">
        <f t="shared" si="318"/>
        <v>10.41804066248346</v>
      </c>
      <c r="AA2917" s="93">
        <f t="shared" si="318"/>
        <v>14.393629870586246</v>
      </c>
      <c r="AB2917" s="93">
        <f t="shared" si="318"/>
        <v>19.886328683424981</v>
      </c>
      <c r="AC2917" s="95">
        <f t="shared" si="318"/>
        <v>27.475075575852916</v>
      </c>
      <c r="AE2917" s="96"/>
    </row>
    <row r="2918" spans="3:31" ht="24.75" customHeight="1" x14ac:dyDescent="0.25">
      <c r="C2918" s="91">
        <f>ABS(E2918-Dashboard!$F$13)</f>
        <v>33.465801834268802</v>
      </c>
      <c r="D2918" s="92">
        <f t="shared" si="319"/>
        <v>0.38170622874311966</v>
      </c>
      <c r="E2918" s="93" cm="1">
        <f t="array" ref="E2918">SUM('DRE + DCF'!$S$41/TIR!S2918,'DRE + DCF'!$U$41:$AD$41/TIR!T2918:AC2918,TIR!F2918)</f>
        <v>16.044198165731199</v>
      </c>
      <c r="F2918" s="100">
        <f>'DRE + DCF'!$AE$38*'DRE + DCF'!$AE$39*(1+G2918)/(R2918-G2918)/AC2918</f>
        <v>3.1447133140742438</v>
      </c>
      <c r="G2918" s="92">
        <f>R2918*(1-'DRE + DCF'!$AE$39)</f>
        <v>0.22902373724587177</v>
      </c>
      <c r="H2918" s="94">
        <f t="shared" si="316"/>
        <v>0.38170622874311966</v>
      </c>
      <c r="I2918" s="94">
        <f t="shared" si="321"/>
        <v>0.38170622874311966</v>
      </c>
      <c r="J2918" s="94">
        <f t="shared" si="321"/>
        <v>0.38170622874311966</v>
      </c>
      <c r="K2918" s="94">
        <f t="shared" si="321"/>
        <v>0.38170622874311966</v>
      </c>
      <c r="L2918" s="94">
        <f t="shared" si="321"/>
        <v>0.38170622874311966</v>
      </c>
      <c r="M2918" s="94">
        <f t="shared" si="321"/>
        <v>0.38170622874311966</v>
      </c>
      <c r="N2918" s="94">
        <f t="shared" si="321"/>
        <v>0.38170622874311966</v>
      </c>
      <c r="O2918" s="94">
        <f t="shared" si="321"/>
        <v>0.38170622874311966</v>
      </c>
      <c r="P2918" s="94">
        <f t="shared" si="321"/>
        <v>0.38170622874311966</v>
      </c>
      <c r="Q2918" s="94">
        <f t="shared" si="321"/>
        <v>0.38170622874311966</v>
      </c>
      <c r="R2918" s="94">
        <f t="shared" si="321"/>
        <v>0.38170622874311966</v>
      </c>
      <c r="S2918" s="93">
        <f>(1+H2918)^((5-Dashboard!$F$9)*3/12)</f>
        <v>1.0841863342120162</v>
      </c>
      <c r="T2918" s="93">
        <f t="shared" si="320"/>
        <v>1.4980270110989125</v>
      </c>
      <c r="U2918" s="93">
        <f t="shared" si="320"/>
        <v>2.0698332520608056</v>
      </c>
      <c r="V2918" s="93">
        <f t="shared" si="320"/>
        <v>2.8599014968320429</v>
      </c>
      <c r="W2918" s="93">
        <f t="shared" si="320"/>
        <v>3.9515437117646051</v>
      </c>
      <c r="X2918" s="93">
        <f t="shared" si="320"/>
        <v>5.459872559695861</v>
      </c>
      <c r="Y2918" s="93">
        <f t="shared" si="318"/>
        <v>7.5439399238754117</v>
      </c>
      <c r="Z2918" s="93">
        <f t="shared" si="318"/>
        <v>10.423508782082552</v>
      </c>
      <c r="AA2918" s="93">
        <f t="shared" si="318"/>
        <v>14.40222700956207</v>
      </c>
      <c r="AB2918" s="93">
        <f t="shared" si="318"/>
        <v>19.899646766884306</v>
      </c>
      <c r="AC2918" s="95">
        <f t="shared" si="318"/>
        <v>27.49546588759193</v>
      </c>
      <c r="AE2918" s="96"/>
    </row>
    <row r="2919" spans="3:31" ht="24.75" customHeight="1" x14ac:dyDescent="0.25">
      <c r="C2919" s="91">
        <f>ABS(E2919-Dashboard!$F$13)</f>
        <v>33.472293697058518</v>
      </c>
      <c r="D2919" s="92">
        <f t="shared" si="319"/>
        <v>0.38180622874311965</v>
      </c>
      <c r="E2919" s="93" cm="1">
        <f t="array" ref="E2919">SUM('DRE + DCF'!$S$41/TIR!S2919,'DRE + DCF'!$U$41:$AD$41/TIR!T2919:AC2919,TIR!F2919)</f>
        <v>16.03770630294148</v>
      </c>
      <c r="F2919" s="100">
        <f>'DRE + DCF'!$AE$38*'DRE + DCF'!$AE$39*(1+G2919)/(R2919-G2919)/AC2919</f>
        <v>3.1417117387145392</v>
      </c>
      <c r="G2919" s="92">
        <f>R2919*(1-'DRE + DCF'!$AE$39)</f>
        <v>0.22908373724587178</v>
      </c>
      <c r="H2919" s="94">
        <f t="shared" si="316"/>
        <v>0.38180622874311965</v>
      </c>
      <c r="I2919" s="94">
        <f t="shared" si="321"/>
        <v>0.38180622874311965</v>
      </c>
      <c r="J2919" s="94">
        <f t="shared" si="321"/>
        <v>0.38180622874311965</v>
      </c>
      <c r="K2919" s="94">
        <f t="shared" si="321"/>
        <v>0.38180622874311965</v>
      </c>
      <c r="L2919" s="94">
        <f t="shared" si="321"/>
        <v>0.38180622874311965</v>
      </c>
      <c r="M2919" s="94">
        <f t="shared" si="321"/>
        <v>0.38180622874311965</v>
      </c>
      <c r="N2919" s="94">
        <f t="shared" si="321"/>
        <v>0.38180622874311965</v>
      </c>
      <c r="O2919" s="94">
        <f t="shared" si="321"/>
        <v>0.38180622874311965</v>
      </c>
      <c r="P2919" s="94">
        <f t="shared" si="321"/>
        <v>0.38180622874311965</v>
      </c>
      <c r="Q2919" s="94">
        <f t="shared" si="321"/>
        <v>0.38180622874311965</v>
      </c>
      <c r="R2919" s="94">
        <f t="shared" si="321"/>
        <v>0.38180622874311965</v>
      </c>
      <c r="S2919" s="93">
        <f>(1+H2919)^((5-Dashboard!$F$9)*3/12)</f>
        <v>1.0842059504822423</v>
      </c>
      <c r="T2919" s="93">
        <f t="shared" si="320"/>
        <v>1.4981625356167168</v>
      </c>
      <c r="U2919" s="93">
        <f t="shared" si="320"/>
        <v>2.0701703233847653</v>
      </c>
      <c r="V2919" s="93">
        <f t="shared" si="320"/>
        <v>2.8605742474122269</v>
      </c>
      <c r="W2919" s="93">
        <f t="shared" si="320"/>
        <v>3.9527593128563767</v>
      </c>
      <c r="X2919" s="93">
        <f t="shared" si="320"/>
        <v>5.4619474392273153</v>
      </c>
      <c r="Y2919" s="93">
        <f t="shared" si="318"/>
        <v>7.5473529925918363</v>
      </c>
      <c r="Z2919" s="93">
        <f t="shared" si="318"/>
        <v>10.428979375686424</v>
      </c>
      <c r="AA2919" s="93">
        <f t="shared" si="318"/>
        <v>14.410828660757032</v>
      </c>
      <c r="AB2919" s="93">
        <f t="shared" si="318"/>
        <v>19.912972804783937</v>
      </c>
      <c r="AC2919" s="95">
        <f t="shared" si="318"/>
        <v>27.515869854442794</v>
      </c>
      <c r="AE2919" s="96"/>
    </row>
    <row r="2920" spans="3:31" ht="24.75" customHeight="1" x14ac:dyDescent="0.25">
      <c r="C2920" s="91">
        <f>ABS(E2920-Dashboard!$F$13)</f>
        <v>33.478780640339664</v>
      </c>
      <c r="D2920" s="92">
        <f t="shared" si="319"/>
        <v>0.38190622874311964</v>
      </c>
      <c r="E2920" s="93" cm="1">
        <f t="array" ref="E2920">SUM('DRE + DCF'!$S$41/TIR!S2920,'DRE + DCF'!$U$41:$AD$41/TIR!T2920:AC2920,TIR!F2920)</f>
        <v>16.03121935966033</v>
      </c>
      <c r="F2920" s="100">
        <f>'DRE + DCF'!$AE$38*'DRE + DCF'!$AE$39*(1+G2920)/(R2920-G2920)/AC2920</f>
        <v>3.1387134046310887</v>
      </c>
      <c r="G2920" s="92">
        <f>R2920*(1-'DRE + DCF'!$AE$39)</f>
        <v>0.22914373724587178</v>
      </c>
      <c r="H2920" s="94">
        <f t="shared" si="316"/>
        <v>0.38190622874311964</v>
      </c>
      <c r="I2920" s="94">
        <f t="shared" si="321"/>
        <v>0.38190622874311964</v>
      </c>
      <c r="J2920" s="94">
        <f t="shared" si="321"/>
        <v>0.38190622874311964</v>
      </c>
      <c r="K2920" s="94">
        <f t="shared" si="321"/>
        <v>0.38190622874311964</v>
      </c>
      <c r="L2920" s="94">
        <f t="shared" si="321"/>
        <v>0.38190622874311964</v>
      </c>
      <c r="M2920" s="94">
        <f t="shared" si="321"/>
        <v>0.38190622874311964</v>
      </c>
      <c r="N2920" s="94">
        <f t="shared" si="321"/>
        <v>0.38190622874311964</v>
      </c>
      <c r="O2920" s="94">
        <f t="shared" si="321"/>
        <v>0.38190622874311964</v>
      </c>
      <c r="P2920" s="94">
        <f t="shared" si="321"/>
        <v>0.38190622874311964</v>
      </c>
      <c r="Q2920" s="94">
        <f t="shared" si="321"/>
        <v>0.38190622874311964</v>
      </c>
      <c r="R2920" s="94">
        <f t="shared" si="321"/>
        <v>0.38190622874311964</v>
      </c>
      <c r="S2920" s="93">
        <f>(1+H2920)^((5-Dashboard!$F$9)*3/12)</f>
        <v>1.0842255656877895</v>
      </c>
      <c r="T2920" s="93">
        <f t="shared" si="320"/>
        <v>1.4982980625864888</v>
      </c>
      <c r="U2920" s="93">
        <f t="shared" si="320"/>
        <v>2.0705074252020172</v>
      </c>
      <c r="V2920" s="93">
        <f t="shared" si="320"/>
        <v>2.8612471075455463</v>
      </c>
      <c r="W2920" s="93">
        <f t="shared" si="320"/>
        <v>3.9539751998904253</v>
      </c>
      <c r="X2920" s="93">
        <f t="shared" si="320"/>
        <v>5.4640229570244001</v>
      </c>
      <c r="Y2920" s="93">
        <f t="shared" si="318"/>
        <v>7.550767358307418</v>
      </c>
      <c r="Z2920" s="93">
        <f t="shared" si="318"/>
        <v>10.434452444235252</v>
      </c>
      <c r="AA2920" s="93">
        <f t="shared" si="318"/>
        <v>14.419434826212564</v>
      </c>
      <c r="AB2920" s="93">
        <f t="shared" si="318"/>
        <v>19.926306801298605</v>
      </c>
      <c r="AC2920" s="95">
        <f t="shared" si="318"/>
        <v>27.53628748456093</v>
      </c>
      <c r="AE2920" s="96"/>
    </row>
    <row r="2921" spans="3:31" ht="24.75" customHeight="1" x14ac:dyDescent="0.25">
      <c r="C2921" s="91">
        <f>ABS(E2921-Dashboard!$F$13)</f>
        <v>33.485262669121717</v>
      </c>
      <c r="D2921" s="92">
        <f t="shared" si="319"/>
        <v>0.38200622874311962</v>
      </c>
      <c r="E2921" s="93" cm="1">
        <f t="array" ref="E2921">SUM('DRE + DCF'!$S$41/TIR!S2921,'DRE + DCF'!$U$41:$AD$41/TIR!T2921:AC2921,TIR!F2921)</f>
        <v>16.024737330878281</v>
      </c>
      <c r="F2921" s="100">
        <f>'DRE + DCF'!$AE$38*'DRE + DCF'!$AE$39*(1+G2921)/(R2921-G2921)/AC2921</f>
        <v>3.1357183078756283</v>
      </c>
      <c r="G2921" s="92">
        <f>R2921*(1-'DRE + DCF'!$AE$39)</f>
        <v>0.22920373724587176</v>
      </c>
      <c r="H2921" s="94">
        <f t="shared" si="316"/>
        <v>0.38200622874311962</v>
      </c>
      <c r="I2921" s="94">
        <f t="shared" si="321"/>
        <v>0.38200622874311962</v>
      </c>
      <c r="J2921" s="94">
        <f t="shared" si="321"/>
        <v>0.38200622874311962</v>
      </c>
      <c r="K2921" s="94">
        <f t="shared" si="321"/>
        <v>0.38200622874311962</v>
      </c>
      <c r="L2921" s="94">
        <f t="shared" si="321"/>
        <v>0.38200622874311962</v>
      </c>
      <c r="M2921" s="94">
        <f t="shared" si="321"/>
        <v>0.38200622874311962</v>
      </c>
      <c r="N2921" s="94">
        <f t="shared" si="321"/>
        <v>0.38200622874311962</v>
      </c>
      <c r="O2921" s="94">
        <f t="shared" si="321"/>
        <v>0.38200622874311962</v>
      </c>
      <c r="P2921" s="94">
        <f t="shared" si="321"/>
        <v>0.38200622874311962</v>
      </c>
      <c r="Q2921" s="94">
        <f t="shared" si="321"/>
        <v>0.38200622874311962</v>
      </c>
      <c r="R2921" s="94">
        <f t="shared" si="321"/>
        <v>0.38200622874311962</v>
      </c>
      <c r="S2921" s="93">
        <f>(1+H2921)^((5-Dashboard!$F$9)*3/12)</f>
        <v>1.084245179828792</v>
      </c>
      <c r="T2921" s="93">
        <f t="shared" si="320"/>
        <v>1.4984335920080945</v>
      </c>
      <c r="U2921" s="93">
        <f t="shared" si="320"/>
        <v>2.0708445575131131</v>
      </c>
      <c r="V2921" s="93">
        <f t="shared" si="320"/>
        <v>2.861920077241912</v>
      </c>
      <c r="W2921" s="93">
        <f t="shared" si="320"/>
        <v>3.9551913729133124</v>
      </c>
      <c r="X2921" s="93">
        <f t="shared" si="320"/>
        <v>5.4660991132372487</v>
      </c>
      <c r="Y2921" s="93">
        <f t="shared" si="318"/>
        <v>7.5541830214211201</v>
      </c>
      <c r="Z2921" s="93">
        <f t="shared" si="318"/>
        <v>10.439927988669506</v>
      </c>
      <c r="AA2921" s="93">
        <f t="shared" si="318"/>
        <v>14.428045507970886</v>
      </c>
      <c r="AB2921" s="93">
        <f t="shared" si="318"/>
        <v>19.939648760604953</v>
      </c>
      <c r="AC2921" s="95">
        <f t="shared" si="318"/>
        <v>27.556718786106071</v>
      </c>
      <c r="AE2921" s="96"/>
    </row>
    <row r="2922" spans="3:31" ht="24.75" customHeight="1" x14ac:dyDescent="0.25">
      <c r="C2922" s="91">
        <f>ABS(E2922-Dashboard!$F$13)</f>
        <v>33.491739788407926</v>
      </c>
      <c r="D2922" s="92">
        <f t="shared" si="319"/>
        <v>0.38210622874311961</v>
      </c>
      <c r="E2922" s="93" cm="1">
        <f t="array" ref="E2922">SUM('DRE + DCF'!$S$41/TIR!S2922,'DRE + DCF'!$U$41:$AD$41/TIR!T2922:AC2922,TIR!F2922)</f>
        <v>16.018260211592072</v>
      </c>
      <c r="F2922" s="100">
        <f>'DRE + DCF'!$AE$38*'DRE + DCF'!$AE$39*(1+G2922)/(R2922-G2922)/AC2922</f>
        <v>3.132726444505312</v>
      </c>
      <c r="G2922" s="92">
        <f>R2922*(1-'DRE + DCF'!$AE$39)</f>
        <v>0.22926373724587176</v>
      </c>
      <c r="H2922" s="94">
        <f t="shared" si="316"/>
        <v>0.38210622874311961</v>
      </c>
      <c r="I2922" s="94">
        <f t="shared" si="321"/>
        <v>0.38210622874311961</v>
      </c>
      <c r="J2922" s="94">
        <f t="shared" si="321"/>
        <v>0.38210622874311961</v>
      </c>
      <c r="K2922" s="94">
        <f t="shared" si="321"/>
        <v>0.38210622874311961</v>
      </c>
      <c r="L2922" s="94">
        <f t="shared" si="321"/>
        <v>0.38210622874311961</v>
      </c>
      <c r="M2922" s="94">
        <f t="shared" si="321"/>
        <v>0.38210622874311961</v>
      </c>
      <c r="N2922" s="94">
        <f t="shared" si="321"/>
        <v>0.38210622874311961</v>
      </c>
      <c r="O2922" s="94">
        <f t="shared" si="321"/>
        <v>0.38210622874311961</v>
      </c>
      <c r="P2922" s="94">
        <f t="shared" si="321"/>
        <v>0.38210622874311961</v>
      </c>
      <c r="Q2922" s="94">
        <f t="shared" si="321"/>
        <v>0.38210622874311961</v>
      </c>
      <c r="R2922" s="94">
        <f t="shared" si="321"/>
        <v>0.38210622874311961</v>
      </c>
      <c r="S2922" s="93">
        <f>(1+H2922)^((5-Dashboard!$F$9)*3/12)</f>
        <v>1.0842647929053852</v>
      </c>
      <c r="T2922" s="93">
        <f t="shared" si="320"/>
        <v>1.4985691238814016</v>
      </c>
      <c r="U2922" s="93">
        <f t="shared" si="320"/>
        <v>2.0711817203186049</v>
      </c>
      <c r="V2922" s="93">
        <f t="shared" si="320"/>
        <v>2.8625931565112337</v>
      </c>
      <c r="W2922" s="93">
        <f t="shared" si="320"/>
        <v>3.9564078319716041</v>
      </c>
      <c r="X2922" s="93">
        <f t="shared" si="320"/>
        <v>5.4681759080160157</v>
      </c>
      <c r="Y2922" s="93">
        <f t="shared" si="318"/>
        <v>7.5575999823319995</v>
      </c>
      <c r="Z2922" s="93">
        <f t="shared" si="318"/>
        <v>10.445406009929947</v>
      </c>
      <c r="AA2922" s="93">
        <f t="shared" si="318"/>
        <v>14.436660708074996</v>
      </c>
      <c r="AB2922" s="93">
        <f t="shared" si="318"/>
        <v>19.952998686881507</v>
      </c>
      <c r="AC2922" s="95">
        <f t="shared" si="318"/>
        <v>27.577163767242219</v>
      </c>
      <c r="AE2922" s="96"/>
    </row>
    <row r="2923" spans="3:31" ht="24.75" customHeight="1" x14ac:dyDescent="0.25">
      <c r="C2923" s="91">
        <f>ABS(E2923-Dashboard!$F$13)</f>
        <v>33.49821200319532</v>
      </c>
      <c r="D2923" s="92">
        <f t="shared" si="319"/>
        <v>0.3822062287431196</v>
      </c>
      <c r="E2923" s="93" cm="1">
        <f t="array" ref="E2923">SUM('DRE + DCF'!$S$41/TIR!S2923,'DRE + DCF'!$U$41:$AD$41/TIR!T2923:AC2923,TIR!F2923)</f>
        <v>16.011787996804674</v>
      </c>
      <c r="F2923" s="100">
        <f>'DRE + DCF'!$AE$38*'DRE + DCF'!$AE$39*(1+G2923)/(R2923-G2923)/AC2923</f>
        <v>3.1297378105827014</v>
      </c>
      <c r="G2923" s="92">
        <f>R2923*(1-'DRE + DCF'!$AE$39)</f>
        <v>0.22932373724587174</v>
      </c>
      <c r="H2923" s="94">
        <f t="shared" si="316"/>
        <v>0.3822062287431196</v>
      </c>
      <c r="I2923" s="94">
        <f t="shared" si="321"/>
        <v>0.3822062287431196</v>
      </c>
      <c r="J2923" s="94">
        <f t="shared" si="321"/>
        <v>0.3822062287431196</v>
      </c>
      <c r="K2923" s="94">
        <f t="shared" si="321"/>
        <v>0.3822062287431196</v>
      </c>
      <c r="L2923" s="94">
        <f t="shared" si="321"/>
        <v>0.3822062287431196</v>
      </c>
      <c r="M2923" s="94">
        <f t="shared" si="321"/>
        <v>0.3822062287431196</v>
      </c>
      <c r="N2923" s="94">
        <f t="shared" si="321"/>
        <v>0.3822062287431196</v>
      </c>
      <c r="O2923" s="94">
        <f t="shared" si="321"/>
        <v>0.3822062287431196</v>
      </c>
      <c r="P2923" s="94">
        <f t="shared" si="321"/>
        <v>0.3822062287431196</v>
      </c>
      <c r="Q2923" s="94">
        <f t="shared" si="321"/>
        <v>0.3822062287431196</v>
      </c>
      <c r="R2923" s="94">
        <f t="shared" si="321"/>
        <v>0.3822062287431196</v>
      </c>
      <c r="S2923" s="93">
        <f>(1+H2923)^((5-Dashboard!$F$9)*3/12)</f>
        <v>1.0842844049177034</v>
      </c>
      <c r="T2923" s="93">
        <f t="shared" si="320"/>
        <v>1.4987046582062764</v>
      </c>
      <c r="U2923" s="93">
        <f t="shared" si="320"/>
        <v>2.0715189136190433</v>
      </c>
      <c r="V2923" s="93">
        <f t="shared" si="320"/>
        <v>2.8632663453634222</v>
      </c>
      <c r="W2923" s="93">
        <f t="shared" si="320"/>
        <v>3.9576245771118703</v>
      </c>
      <c r="X2923" s="93">
        <f t="shared" si="320"/>
        <v>5.4702533415108814</v>
      </c>
      <c r="Y2923" s="93">
        <f t="shared" si="318"/>
        <v>7.5610182414392035</v>
      </c>
      <c r="Z2923" s="93">
        <f t="shared" si="318"/>
        <v>10.450886508957616</v>
      </c>
      <c r="AA2923" s="93">
        <f t="shared" si="318"/>
        <v>14.445280428568653</v>
      </c>
      <c r="AB2923" s="93">
        <f t="shared" si="318"/>
        <v>19.966356584308674</v>
      </c>
      <c r="AC2923" s="95">
        <f t="shared" si="318"/>
        <v>27.597622436137648</v>
      </c>
      <c r="AE2923" s="96"/>
    </row>
    <row r="2924" spans="3:31" ht="24.75" customHeight="1" x14ac:dyDescent="0.25">
      <c r="C2924" s="91">
        <f>ABS(E2924-Dashboard!$F$13)</f>
        <v>33.504679318474764</v>
      </c>
      <c r="D2924" s="92">
        <f t="shared" si="319"/>
        <v>0.38230622874311959</v>
      </c>
      <c r="E2924" s="93" cm="1">
        <f t="array" ref="E2924">SUM('DRE + DCF'!$S$41/TIR!S2924,'DRE + DCF'!$U$41:$AD$41/TIR!T2924:AC2924,TIR!F2924)</f>
        <v>16.005320681525234</v>
      </c>
      <c r="F2924" s="100">
        <f>'DRE + DCF'!$AE$38*'DRE + DCF'!$AE$39*(1+G2924)/(R2924-G2924)/AC2924</f>
        <v>3.1267524021757538</v>
      </c>
      <c r="G2924" s="92">
        <f>R2924*(1-'DRE + DCF'!$AE$39)</f>
        <v>0.22938373724587174</v>
      </c>
      <c r="H2924" s="94">
        <f t="shared" si="316"/>
        <v>0.38230622874311959</v>
      </c>
      <c r="I2924" s="94">
        <f t="shared" si="321"/>
        <v>0.38230622874311959</v>
      </c>
      <c r="J2924" s="94">
        <f t="shared" si="321"/>
        <v>0.38230622874311959</v>
      </c>
      <c r="K2924" s="94">
        <f t="shared" si="321"/>
        <v>0.38230622874311959</v>
      </c>
      <c r="L2924" s="94">
        <f t="shared" si="321"/>
        <v>0.38230622874311959</v>
      </c>
      <c r="M2924" s="94">
        <f t="shared" si="321"/>
        <v>0.38230622874311959</v>
      </c>
      <c r="N2924" s="94">
        <f t="shared" si="321"/>
        <v>0.38230622874311959</v>
      </c>
      <c r="O2924" s="94">
        <f t="shared" si="321"/>
        <v>0.38230622874311959</v>
      </c>
      <c r="P2924" s="94">
        <f t="shared" si="321"/>
        <v>0.38230622874311959</v>
      </c>
      <c r="Q2924" s="94">
        <f t="shared" si="321"/>
        <v>0.38230622874311959</v>
      </c>
      <c r="R2924" s="94">
        <f t="shared" si="321"/>
        <v>0.38230622874311959</v>
      </c>
      <c r="S2924" s="93">
        <f>(1+H2924)^((5-Dashboard!$F$9)*3/12)</f>
        <v>1.0843040158658817</v>
      </c>
      <c r="T2924" s="93">
        <f t="shared" si="320"/>
        <v>1.4988401949825865</v>
      </c>
      <c r="U2924" s="93">
        <f t="shared" si="320"/>
        <v>2.0718561374149811</v>
      </c>
      <c r="V2924" s="93">
        <f t="shared" si="320"/>
        <v>2.8639396438083891</v>
      </c>
      <c r="W2924" s="93">
        <f t="shared" si="320"/>
        <v>3.9588416083806877</v>
      </c>
      <c r="X2924" s="93">
        <f t="shared" si="320"/>
        <v>5.4723314138720545</v>
      </c>
      <c r="Y2924" s="93">
        <f t="shared" si="318"/>
        <v>7.5644377991419836</v>
      </c>
      <c r="Z2924" s="93">
        <f t="shared" si="318"/>
        <v>10.456369486693859</v>
      </c>
      <c r="AA2924" s="93">
        <f t="shared" si="318"/>
        <v>14.453904671496417</v>
      </c>
      <c r="AB2924" s="93">
        <f t="shared" si="318"/>
        <v>19.979722457068771</v>
      </c>
      <c r="AC2924" s="95">
        <f t="shared" si="318"/>
        <v>27.618094800964947</v>
      </c>
      <c r="AE2924" s="96"/>
    </row>
    <row r="2925" spans="3:31" ht="24.75" customHeight="1" x14ac:dyDescent="0.25">
      <c r="C2925" s="91">
        <f>ABS(E2925-Dashboard!$F$13)</f>
        <v>33.511141739230894</v>
      </c>
      <c r="D2925" s="92">
        <f t="shared" si="319"/>
        <v>0.38240622874311958</v>
      </c>
      <c r="E2925" s="93" cm="1">
        <f t="array" ref="E2925">SUM('DRE + DCF'!$S$41/TIR!S2925,'DRE + DCF'!$U$41:$AD$41/TIR!T2925:AC2925,TIR!F2925)</f>
        <v>15.998858260769106</v>
      </c>
      <c r="F2925" s="100">
        <f>'DRE + DCF'!$AE$38*'DRE + DCF'!$AE$39*(1+G2925)/(R2925-G2925)/AC2925</f>
        <v>3.1237702153578173</v>
      </c>
      <c r="G2925" s="92">
        <f>R2925*(1-'DRE + DCF'!$AE$39)</f>
        <v>0.22944373724587175</v>
      </c>
      <c r="H2925" s="94">
        <f t="shared" si="316"/>
        <v>0.38240622874311958</v>
      </c>
      <c r="I2925" s="94">
        <f t="shared" si="321"/>
        <v>0.38240622874311958</v>
      </c>
      <c r="J2925" s="94">
        <f t="shared" si="321"/>
        <v>0.38240622874311958</v>
      </c>
      <c r="K2925" s="94">
        <f t="shared" si="321"/>
        <v>0.38240622874311958</v>
      </c>
      <c r="L2925" s="94">
        <f t="shared" si="321"/>
        <v>0.38240622874311958</v>
      </c>
      <c r="M2925" s="94">
        <f t="shared" si="321"/>
        <v>0.38240622874311958</v>
      </c>
      <c r="N2925" s="94">
        <f t="shared" si="321"/>
        <v>0.38240622874311958</v>
      </c>
      <c r="O2925" s="94">
        <f t="shared" si="321"/>
        <v>0.38240622874311958</v>
      </c>
      <c r="P2925" s="94">
        <f t="shared" si="321"/>
        <v>0.38240622874311958</v>
      </c>
      <c r="Q2925" s="94">
        <f t="shared" si="321"/>
        <v>0.38240622874311958</v>
      </c>
      <c r="R2925" s="94">
        <f t="shared" si="321"/>
        <v>0.38240622874311958</v>
      </c>
      <c r="S2925" s="93">
        <f>(1+H2925)^((5-Dashboard!$F$9)*3/12)</f>
        <v>1.0843236257500544</v>
      </c>
      <c r="T2925" s="93">
        <f t="shared" si="320"/>
        <v>1.4989757342101984</v>
      </c>
      <c r="U2925" s="93">
        <f t="shared" si="320"/>
        <v>2.072193391706969</v>
      </c>
      <c r="V2925" s="93">
        <f t="shared" si="320"/>
        <v>2.8646130518560451</v>
      </c>
      <c r="W2925" s="93">
        <f t="shared" si="320"/>
        <v>3.9600589258246339</v>
      </c>
      <c r="X2925" s="93">
        <f t="shared" si="320"/>
        <v>5.4744101252497614</v>
      </c>
      <c r="Y2925" s="93">
        <f t="shared" si="318"/>
        <v>7.5678586558396717</v>
      </c>
      <c r="Z2925" s="93">
        <f t="shared" si="318"/>
        <v>10.461854944080295</v>
      </c>
      <c r="AA2925" s="93">
        <f t="shared" si="318"/>
        <v>14.462533438903602</v>
      </c>
      <c r="AB2925" s="93">
        <f t="shared" si="318"/>
        <v>19.99309630934599</v>
      </c>
      <c r="AC2925" s="95">
        <f t="shared" si="318"/>
        <v>27.638580869900974</v>
      </c>
      <c r="AE2925" s="96"/>
    </row>
    <row r="2926" spans="3:31" ht="24.75" customHeight="1" x14ac:dyDescent="0.25">
      <c r="C2926" s="91">
        <f>ABS(E2926-Dashboard!$F$13)</f>
        <v>33.517599270442176</v>
      </c>
      <c r="D2926" s="92">
        <f t="shared" si="319"/>
        <v>0.38250622874311957</v>
      </c>
      <c r="E2926" s="93" cm="1">
        <f t="array" ref="E2926">SUM('DRE + DCF'!$S$41/TIR!S2926,'DRE + DCF'!$U$41:$AD$41/TIR!T2926:AC2926,TIR!F2926)</f>
        <v>15.992400729557824</v>
      </c>
      <c r="F2926" s="100">
        <f>'DRE + DCF'!$AE$38*'DRE + DCF'!$AE$39*(1+G2926)/(R2926-G2926)/AC2926</f>
        <v>3.1207912462076255</v>
      </c>
      <c r="G2926" s="92">
        <f>R2926*(1-'DRE + DCF'!$AE$39)</f>
        <v>0.22950373724587173</v>
      </c>
      <c r="H2926" s="94">
        <f t="shared" si="316"/>
        <v>0.38250622874311957</v>
      </c>
      <c r="I2926" s="94">
        <f t="shared" si="321"/>
        <v>0.38250622874311957</v>
      </c>
      <c r="J2926" s="94">
        <f t="shared" si="321"/>
        <v>0.38250622874311957</v>
      </c>
      <c r="K2926" s="94">
        <f t="shared" si="321"/>
        <v>0.38250622874311957</v>
      </c>
      <c r="L2926" s="94">
        <f t="shared" si="321"/>
        <v>0.38250622874311957</v>
      </c>
      <c r="M2926" s="94">
        <f t="shared" si="321"/>
        <v>0.38250622874311957</v>
      </c>
      <c r="N2926" s="94">
        <f t="shared" si="321"/>
        <v>0.38250622874311957</v>
      </c>
      <c r="O2926" s="94">
        <f t="shared" si="321"/>
        <v>0.38250622874311957</v>
      </c>
      <c r="P2926" s="94">
        <f t="shared" si="321"/>
        <v>0.38250622874311957</v>
      </c>
      <c r="Q2926" s="94">
        <f t="shared" si="321"/>
        <v>0.38250622874311957</v>
      </c>
      <c r="R2926" s="94">
        <f t="shared" si="321"/>
        <v>0.38250622874311957</v>
      </c>
      <c r="S2926" s="93">
        <f>(1+H2926)^((5-Dashboard!$F$9)*3/12)</f>
        <v>1.0843432345703568</v>
      </c>
      <c r="T2926" s="93">
        <f t="shared" si="320"/>
        <v>1.4991112758889797</v>
      </c>
      <c r="U2926" s="93">
        <f t="shared" si="320"/>
        <v>2.0725306764955596</v>
      </c>
      <c r="V2926" s="93">
        <f t="shared" si="320"/>
        <v>2.8652865695163023</v>
      </c>
      <c r="W2926" s="93">
        <f t="shared" si="320"/>
        <v>3.9612765294902936</v>
      </c>
      <c r="X2926" s="93">
        <f t="shared" si="320"/>
        <v>5.476489475794259</v>
      </c>
      <c r="Y2926" s="93">
        <f t="shared" si="318"/>
        <v>7.5712808119317048</v>
      </c>
      <c r="Z2926" s="93">
        <f t="shared" si="318"/>
        <v>10.467342882058846</v>
      </c>
      <c r="AA2926" s="93">
        <f t="shared" si="318"/>
        <v>14.471166732836311</v>
      </c>
      <c r="AB2926" s="93">
        <f t="shared" si="318"/>
        <v>20.006478145326419</v>
      </c>
      <c r="AC2926" s="95">
        <f t="shared" si="318"/>
        <v>27.659080651126867</v>
      </c>
      <c r="AE2926" s="96"/>
    </row>
    <row r="2927" spans="3:31" ht="24.75" customHeight="1" x14ac:dyDescent="0.25">
      <c r="C2927" s="91">
        <f>ABS(E2927-Dashboard!$F$13)</f>
        <v>33.524051917080911</v>
      </c>
      <c r="D2927" s="92">
        <f t="shared" si="319"/>
        <v>0.38260622874311956</v>
      </c>
      <c r="E2927" s="93" cm="1">
        <f t="array" ref="E2927">SUM('DRE + DCF'!$S$41/TIR!S2927,'DRE + DCF'!$U$41:$AD$41/TIR!T2927:AC2927,TIR!F2927)</f>
        <v>15.985948082919085</v>
      </c>
      <c r="F2927" s="100">
        <f>'DRE + DCF'!$AE$38*'DRE + DCF'!$AE$39*(1+G2927)/(R2927-G2927)/AC2927</f>
        <v>3.117815490809281</v>
      </c>
      <c r="G2927" s="92">
        <f>R2927*(1-'DRE + DCF'!$AE$39)</f>
        <v>0.22956373724587173</v>
      </c>
      <c r="H2927" s="94">
        <f t="shared" si="316"/>
        <v>0.38260622874311956</v>
      </c>
      <c r="I2927" s="94">
        <f t="shared" si="321"/>
        <v>0.38260622874311956</v>
      </c>
      <c r="J2927" s="94">
        <f t="shared" si="321"/>
        <v>0.38260622874311956</v>
      </c>
      <c r="K2927" s="94">
        <f t="shared" si="321"/>
        <v>0.38260622874311956</v>
      </c>
      <c r="L2927" s="94">
        <f t="shared" si="321"/>
        <v>0.38260622874311956</v>
      </c>
      <c r="M2927" s="94">
        <f t="shared" si="321"/>
        <v>0.38260622874311956</v>
      </c>
      <c r="N2927" s="94">
        <f t="shared" si="321"/>
        <v>0.38260622874311956</v>
      </c>
      <c r="O2927" s="94">
        <f t="shared" si="321"/>
        <v>0.38260622874311956</v>
      </c>
      <c r="P2927" s="94">
        <f t="shared" si="321"/>
        <v>0.38260622874311956</v>
      </c>
      <c r="Q2927" s="94">
        <f t="shared" si="321"/>
        <v>0.38260622874311956</v>
      </c>
      <c r="R2927" s="94">
        <f t="shared" si="321"/>
        <v>0.38260622874311956</v>
      </c>
      <c r="S2927" s="93">
        <f>(1+H2927)^((5-Dashboard!$F$9)*3/12)</f>
        <v>1.0843628423269229</v>
      </c>
      <c r="T2927" s="93">
        <f t="shared" si="320"/>
        <v>1.4992468200187969</v>
      </c>
      <c r="U2927" s="93">
        <f t="shared" si="320"/>
        <v>2.0728679917813033</v>
      </c>
      <c r="V2927" s="93">
        <f t="shared" si="320"/>
        <v>2.8659601967990715</v>
      </c>
      <c r="W2927" s="93">
        <f t="shared" si="320"/>
        <v>3.9624944194242531</v>
      </c>
      <c r="X2927" s="93">
        <f t="shared" si="320"/>
        <v>5.4785694656558235</v>
      </c>
      <c r="Y2927" s="93">
        <f t="shared" si="318"/>
        <v>7.574704267817606</v>
      </c>
      <c r="Z2927" s="93">
        <f t="shared" si="318"/>
        <v>10.472833301571713</v>
      </c>
      <c r="AA2927" s="93">
        <f t="shared" si="318"/>
        <v>14.479804555341421</v>
      </c>
      <c r="AB2927" s="93">
        <f t="shared" si="318"/>
        <v>20.019867969198046</v>
      </c>
      <c r="AC2927" s="95">
        <f t="shared" si="318"/>
        <v>27.679594152828084</v>
      </c>
      <c r="AE2927" s="96"/>
    </row>
    <row r="2928" spans="3:31" ht="24.75" customHeight="1" x14ac:dyDescent="0.25">
      <c r="C2928" s="91">
        <f>ABS(E2928-Dashboard!$F$13)</f>
        <v>33.530499684113224</v>
      </c>
      <c r="D2928" s="92">
        <f t="shared" si="319"/>
        <v>0.38270622874311955</v>
      </c>
      <c r="E2928" s="93" cm="1">
        <f t="array" ref="E2928">SUM('DRE + DCF'!$S$41/TIR!S2928,'DRE + DCF'!$U$41:$AD$41/TIR!T2928:AC2928,TIR!F2928)</f>
        <v>15.979500315886778</v>
      </c>
      <c r="F2928" s="100">
        <f>'DRE + DCF'!$AE$38*'DRE + DCF'!$AE$39*(1+G2928)/(R2928-G2928)/AC2928</f>
        <v>3.1148429452522555</v>
      </c>
      <c r="G2928" s="92">
        <f>R2928*(1-'DRE + DCF'!$AE$39)</f>
        <v>0.22962373724587171</v>
      </c>
      <c r="H2928" s="94">
        <f t="shared" si="316"/>
        <v>0.38270622874311955</v>
      </c>
      <c r="I2928" s="94">
        <f t="shared" si="321"/>
        <v>0.38270622874311955</v>
      </c>
      <c r="J2928" s="94">
        <f t="shared" si="321"/>
        <v>0.38270622874311955</v>
      </c>
      <c r="K2928" s="94">
        <f t="shared" si="321"/>
        <v>0.38270622874311955</v>
      </c>
      <c r="L2928" s="94">
        <f t="shared" si="321"/>
        <v>0.38270622874311955</v>
      </c>
      <c r="M2928" s="94">
        <f t="shared" si="321"/>
        <v>0.38270622874311955</v>
      </c>
      <c r="N2928" s="94">
        <f t="shared" si="321"/>
        <v>0.38270622874311955</v>
      </c>
      <c r="O2928" s="94">
        <f t="shared" si="321"/>
        <v>0.38270622874311955</v>
      </c>
      <c r="P2928" s="94">
        <f t="shared" si="321"/>
        <v>0.38270622874311955</v>
      </c>
      <c r="Q2928" s="94">
        <f t="shared" si="321"/>
        <v>0.38270622874311955</v>
      </c>
      <c r="R2928" s="94">
        <f t="shared" si="321"/>
        <v>0.38270622874311955</v>
      </c>
      <c r="S2928" s="93">
        <f>(1+H2928)^((5-Dashboard!$F$9)*3/12)</f>
        <v>1.0843824490198877</v>
      </c>
      <c r="T2928" s="93">
        <f t="shared" si="320"/>
        <v>1.499382366599517</v>
      </c>
      <c r="U2928" s="93">
        <f t="shared" si="320"/>
        <v>2.0732053375647514</v>
      </c>
      <c r="V2928" s="93">
        <f t="shared" si="320"/>
        <v>2.8666339337142634</v>
      </c>
      <c r="W2928" s="93">
        <f t="shared" si="320"/>
        <v>3.963712595673103</v>
      </c>
      <c r="X2928" s="93">
        <f t="shared" si="320"/>
        <v>5.4806500949847576</v>
      </c>
      <c r="Y2928" s="93">
        <f t="shared" si="318"/>
        <v>7.5781290238969943</v>
      </c>
      <c r="Z2928" s="93">
        <f t="shared" si="318"/>
        <v>10.478326203561391</v>
      </c>
      <c r="AA2928" s="93">
        <f t="shared" si="318"/>
        <v>14.48844690846658</v>
      </c>
      <c r="AB2928" s="93">
        <f t="shared" si="318"/>
        <v>20.033265785150736</v>
      </c>
      <c r="AC2928" s="95">
        <f t="shared" si="318"/>
        <v>27.700121383194343</v>
      </c>
      <c r="AE2928" s="96"/>
    </row>
    <row r="2929" spans="3:31" ht="24.75" customHeight="1" x14ac:dyDescent="0.25">
      <c r="C2929" s="91">
        <f>ABS(E2929-Dashboard!$F$13)</f>
        <v>33.536942576499086</v>
      </c>
      <c r="D2929" s="92">
        <f t="shared" si="319"/>
        <v>0.38280622874311954</v>
      </c>
      <c r="E2929" s="93" cm="1">
        <f t="array" ref="E2929">SUM('DRE + DCF'!$S$41/TIR!S2929,'DRE + DCF'!$U$41:$AD$41/TIR!T2929:AC2929,TIR!F2929)</f>
        <v>15.973057423500908</v>
      </c>
      <c r="F2929" s="100">
        <f>'DRE + DCF'!$AE$38*'DRE + DCF'!$AE$39*(1+G2929)/(R2929-G2929)/AC2929</f>
        <v>3.1118736056313767</v>
      </c>
      <c r="G2929" s="92">
        <f>R2929*(1-'DRE + DCF'!$AE$39)</f>
        <v>0.22968373724587171</v>
      </c>
      <c r="H2929" s="94">
        <f t="shared" si="316"/>
        <v>0.38280622874311954</v>
      </c>
      <c r="I2929" s="94">
        <f t="shared" si="321"/>
        <v>0.38280622874311954</v>
      </c>
      <c r="J2929" s="94">
        <f t="shared" si="321"/>
        <v>0.38280622874311954</v>
      </c>
      <c r="K2929" s="94">
        <f t="shared" si="321"/>
        <v>0.38280622874311954</v>
      </c>
      <c r="L2929" s="94">
        <f t="shared" si="321"/>
        <v>0.38280622874311954</v>
      </c>
      <c r="M2929" s="94">
        <f t="shared" si="321"/>
        <v>0.38280622874311954</v>
      </c>
      <c r="N2929" s="94">
        <f t="shared" si="321"/>
        <v>0.38280622874311954</v>
      </c>
      <c r="O2929" s="94">
        <f t="shared" si="321"/>
        <v>0.38280622874311954</v>
      </c>
      <c r="P2929" s="94">
        <f t="shared" si="321"/>
        <v>0.38280622874311954</v>
      </c>
      <c r="Q2929" s="94">
        <f t="shared" si="321"/>
        <v>0.38280622874311954</v>
      </c>
      <c r="R2929" s="94">
        <f t="shared" si="321"/>
        <v>0.38280622874311954</v>
      </c>
      <c r="S2929" s="93">
        <f>(1+H2929)^((5-Dashboard!$F$9)*3/12)</f>
        <v>1.0844020546493858</v>
      </c>
      <c r="T2929" s="93">
        <f t="shared" si="320"/>
        <v>1.4995179156310074</v>
      </c>
      <c r="U2929" s="93">
        <f t="shared" si="320"/>
        <v>2.0735427138464568</v>
      </c>
      <c r="V2929" s="93">
        <f t="shared" si="320"/>
        <v>2.8673077802717923</v>
      </c>
      <c r="W2929" s="93">
        <f t="shared" si="320"/>
        <v>3.9649310582834425</v>
      </c>
      <c r="X2929" s="93">
        <f t="shared" si="320"/>
        <v>5.4827313639313928</v>
      </c>
      <c r="Y2929" s="93">
        <f t="shared" si="318"/>
        <v>7.581555080569589</v>
      </c>
      <c r="Z2929" s="93">
        <f t="shared" si="318"/>
        <v>10.483821588970672</v>
      </c>
      <c r="AA2929" s="93">
        <f t="shared" si="318"/>
        <v>14.497093794260234</v>
      </c>
      <c r="AB2929" s="93">
        <f t="shared" si="318"/>
        <v>20.046671597376275</v>
      </c>
      <c r="AC2929" s="95">
        <f t="shared" si="318"/>
        <v>27.720662350419694</v>
      </c>
      <c r="AE2929" s="96"/>
    </row>
    <row r="2930" spans="3:31" ht="24.75" customHeight="1" x14ac:dyDescent="0.25">
      <c r="C2930" s="91">
        <f>ABS(E2930-Dashboard!$F$13)</f>
        <v>33.543380599192332</v>
      </c>
      <c r="D2930" s="92">
        <f t="shared" si="319"/>
        <v>0.38290622874311953</v>
      </c>
      <c r="E2930" s="93" cm="1">
        <f t="array" ref="E2930">SUM('DRE + DCF'!$S$41/TIR!S2930,'DRE + DCF'!$U$41:$AD$41/TIR!T2930:AC2930,TIR!F2930)</f>
        <v>15.966619400807662</v>
      </c>
      <c r="F2930" s="100">
        <f>'DRE + DCF'!$AE$38*'DRE + DCF'!$AE$39*(1+G2930)/(R2930-G2930)/AC2930</f>
        <v>3.1089074680468194</v>
      </c>
      <c r="G2930" s="92">
        <f>R2930*(1-'DRE + DCF'!$AE$39)</f>
        <v>0.22974373724587172</v>
      </c>
      <c r="H2930" s="94">
        <f t="shared" si="316"/>
        <v>0.38290622874311953</v>
      </c>
      <c r="I2930" s="94">
        <f t="shared" si="321"/>
        <v>0.38290622874311953</v>
      </c>
      <c r="J2930" s="94">
        <f t="shared" si="321"/>
        <v>0.38290622874311953</v>
      </c>
      <c r="K2930" s="94">
        <f t="shared" si="321"/>
        <v>0.38290622874311953</v>
      </c>
      <c r="L2930" s="94">
        <f t="shared" si="321"/>
        <v>0.38290622874311953</v>
      </c>
      <c r="M2930" s="94">
        <f t="shared" si="321"/>
        <v>0.38290622874311953</v>
      </c>
      <c r="N2930" s="94">
        <f t="shared" si="321"/>
        <v>0.38290622874311953</v>
      </c>
      <c r="O2930" s="94">
        <f t="shared" si="321"/>
        <v>0.38290622874311953</v>
      </c>
      <c r="P2930" s="94">
        <f t="shared" si="321"/>
        <v>0.38290622874311953</v>
      </c>
      <c r="Q2930" s="94">
        <f t="shared" si="321"/>
        <v>0.38290622874311953</v>
      </c>
      <c r="R2930" s="94">
        <f t="shared" si="321"/>
        <v>0.38290622874311953</v>
      </c>
      <c r="S2930" s="93">
        <f>(1+H2930)^((5-Dashboard!$F$9)*3/12)</f>
        <v>1.0844216592155518</v>
      </c>
      <c r="T2930" s="93">
        <f t="shared" si="320"/>
        <v>1.499653467113135</v>
      </c>
      <c r="U2930" s="93">
        <f t="shared" si="320"/>
        <v>2.0738801206269692</v>
      </c>
      <c r="V2930" s="93">
        <f t="shared" si="320"/>
        <v>2.8679817364815681</v>
      </c>
      <c r="W2930" s="93">
        <f t="shared" si="320"/>
        <v>3.9661498073018686</v>
      </c>
      <c r="X2930" s="93">
        <f t="shared" si="320"/>
        <v>5.4848132726460772</v>
      </c>
      <c r="Y2930" s="93">
        <f t="shared" si="318"/>
        <v>7.584982438235194</v>
      </c>
      <c r="Z2930" s="93">
        <f t="shared" si="318"/>
        <v>10.489319458742624</v>
      </c>
      <c r="AA2930" s="93">
        <f t="shared" si="318"/>
        <v>14.505745214771583</v>
      </c>
      <c r="AB2930" s="93">
        <f t="shared" si="318"/>
        <v>20.060085410068321</v>
      </c>
      <c r="AC2930" s="95">
        <f t="shared" si="318"/>
        <v>27.741217062702457</v>
      </c>
      <c r="AE2930" s="96"/>
    </row>
    <row r="2931" spans="3:31" ht="24.75" customHeight="1" x14ac:dyDescent="0.25">
      <c r="C2931" s="91">
        <f>ABS(E2931-Dashboard!$F$13)</f>
        <v>33.549813757140655</v>
      </c>
      <c r="D2931" s="92">
        <f t="shared" si="319"/>
        <v>0.38300622874311951</v>
      </c>
      <c r="E2931" s="93" cm="1">
        <f t="array" ref="E2931">SUM('DRE + DCF'!$S$41/TIR!S2931,'DRE + DCF'!$U$41:$AD$41/TIR!T2931:AC2931,TIR!F2931)</f>
        <v>15.960186242859342</v>
      </c>
      <c r="F2931" s="100">
        <f>'DRE + DCF'!$AE$38*'DRE + DCF'!$AE$39*(1+G2931)/(R2931-G2931)/AC2931</f>
        <v>3.1059445286041014</v>
      </c>
      <c r="G2931" s="92">
        <f>R2931*(1-'DRE + DCF'!$AE$39)</f>
        <v>0.22980373724587169</v>
      </c>
      <c r="H2931" s="94">
        <f t="shared" ref="H2931:H2994" si="322">$D2931</f>
        <v>0.38300622874311951</v>
      </c>
      <c r="I2931" s="94">
        <f t="shared" si="321"/>
        <v>0.38300622874311951</v>
      </c>
      <c r="J2931" s="94">
        <f t="shared" si="321"/>
        <v>0.38300622874311951</v>
      </c>
      <c r="K2931" s="94">
        <f t="shared" si="321"/>
        <v>0.38300622874311951</v>
      </c>
      <c r="L2931" s="94">
        <f t="shared" si="321"/>
        <v>0.38300622874311951</v>
      </c>
      <c r="M2931" s="94">
        <f t="shared" si="321"/>
        <v>0.38300622874311951</v>
      </c>
      <c r="N2931" s="94">
        <f t="shared" si="321"/>
        <v>0.38300622874311951</v>
      </c>
      <c r="O2931" s="94">
        <f t="shared" si="321"/>
        <v>0.38300622874311951</v>
      </c>
      <c r="P2931" s="94">
        <f t="shared" si="321"/>
        <v>0.38300622874311951</v>
      </c>
      <c r="Q2931" s="94">
        <f t="shared" si="321"/>
        <v>0.38300622874311951</v>
      </c>
      <c r="R2931" s="94">
        <f t="shared" si="321"/>
        <v>0.38300622874311951</v>
      </c>
      <c r="S2931" s="93">
        <f>(1+H2931)^((5-Dashboard!$F$9)*3/12)</f>
        <v>1.08444126271852</v>
      </c>
      <c r="T2931" s="93">
        <f t="shared" si="320"/>
        <v>1.4997890210457669</v>
      </c>
      <c r="U2931" s="93">
        <f t="shared" si="320"/>
        <v>2.0742175579068411</v>
      </c>
      <c r="V2931" s="93">
        <f t="shared" si="320"/>
        <v>2.8686558023535036</v>
      </c>
      <c r="W2931" s="93">
        <f t="shared" si="320"/>
        <v>3.9673688427749867</v>
      </c>
      <c r="X2931" s="93">
        <f t="shared" si="320"/>
        <v>5.4868958212791883</v>
      </c>
      <c r="Y2931" s="93">
        <f t="shared" si="318"/>
        <v>7.5884110972937115</v>
      </c>
      <c r="Z2931" s="93">
        <f t="shared" si="318"/>
        <v>10.494819813820614</v>
      </c>
      <c r="AA2931" s="93">
        <f t="shared" si="318"/>
        <v>14.514401172050615</v>
      </c>
      <c r="AB2931" s="93">
        <f t="shared" si="318"/>
        <v>20.073507227422436</v>
      </c>
      <c r="AC2931" s="95">
        <f t="shared" si="318"/>
        <v>27.761785528245255</v>
      </c>
      <c r="AE2931" s="96"/>
    </row>
    <row r="2932" spans="3:31" ht="24.75" customHeight="1" x14ac:dyDescent="0.25">
      <c r="C2932" s="91">
        <f>ABS(E2932-Dashboard!$F$13)</f>
        <v>33.556242055285608</v>
      </c>
      <c r="D2932" s="92">
        <f t="shared" si="319"/>
        <v>0.3831062287431195</v>
      </c>
      <c r="E2932" s="93" cm="1">
        <f t="array" ref="E2932">SUM('DRE + DCF'!$S$41/TIR!S2932,'DRE + DCF'!$U$41:$AD$41/TIR!T2932:AC2932,TIR!F2932)</f>
        <v>15.953757944714388</v>
      </c>
      <c r="F2932" s="100">
        <f>'DRE + DCF'!$AE$38*'DRE + DCF'!$AE$39*(1+G2932)/(R2932-G2932)/AC2932</f>
        <v>3.1029847834140729</v>
      </c>
      <c r="G2932" s="92">
        <f>R2932*(1-'DRE + DCF'!$AE$39)</f>
        <v>0.2298637372458717</v>
      </c>
      <c r="H2932" s="94">
        <f t="shared" si="322"/>
        <v>0.3831062287431195</v>
      </c>
      <c r="I2932" s="94">
        <f t="shared" si="321"/>
        <v>0.3831062287431195</v>
      </c>
      <c r="J2932" s="94">
        <f t="shared" si="321"/>
        <v>0.3831062287431195</v>
      </c>
      <c r="K2932" s="94">
        <f t="shared" si="321"/>
        <v>0.3831062287431195</v>
      </c>
      <c r="L2932" s="94">
        <f t="shared" ref="I2932:R2957" si="323">$D2932</f>
        <v>0.3831062287431195</v>
      </c>
      <c r="M2932" s="94">
        <f t="shared" si="323"/>
        <v>0.3831062287431195</v>
      </c>
      <c r="N2932" s="94">
        <f t="shared" si="323"/>
        <v>0.3831062287431195</v>
      </c>
      <c r="O2932" s="94">
        <f t="shared" si="323"/>
        <v>0.3831062287431195</v>
      </c>
      <c r="P2932" s="94">
        <f t="shared" si="323"/>
        <v>0.3831062287431195</v>
      </c>
      <c r="Q2932" s="94">
        <f t="shared" si="323"/>
        <v>0.3831062287431195</v>
      </c>
      <c r="R2932" s="94">
        <f t="shared" si="323"/>
        <v>0.3831062287431195</v>
      </c>
      <c r="S2932" s="93">
        <f>(1+H2932)^((5-Dashboard!$F$9)*3/12)</f>
        <v>1.0844608651584253</v>
      </c>
      <c r="T2932" s="93">
        <f t="shared" si="320"/>
        <v>1.4999245774287704</v>
      </c>
      <c r="U2932" s="93">
        <f t="shared" si="320"/>
        <v>2.0745550256866236</v>
      </c>
      <c r="V2932" s="93">
        <f t="shared" si="320"/>
        <v>2.8693299778975114</v>
      </c>
      <c r="W2932" s="93">
        <f t="shared" si="320"/>
        <v>3.9685881647494057</v>
      </c>
      <c r="X2932" s="93">
        <f t="shared" si="320"/>
        <v>5.4889790099811284</v>
      </c>
      <c r="Y2932" s="93">
        <f t="shared" si="318"/>
        <v>7.5918410581451399</v>
      </c>
      <c r="Z2932" s="93">
        <f t="shared" si="318"/>
        <v>10.500322655148299</v>
      </c>
      <c r="AA2932" s="93">
        <f t="shared" si="318"/>
        <v>14.523061668148102</v>
      </c>
      <c r="AB2932" s="93">
        <f t="shared" si="318"/>
        <v>20.086937053636081</v>
      </c>
      <c r="AC2932" s="95">
        <f t="shared" si="318"/>
        <v>27.782367755255027</v>
      </c>
      <c r="AE2932" s="96"/>
    </row>
    <row r="2933" spans="3:31" ht="24.75" customHeight="1" x14ac:dyDescent="0.25">
      <c r="C2933" s="91">
        <f>ABS(E2933-Dashboard!$F$13)</f>
        <v>33.562665498562637</v>
      </c>
      <c r="D2933" s="92">
        <f t="shared" si="319"/>
        <v>0.38320622874311949</v>
      </c>
      <c r="E2933" s="93" cm="1">
        <f t="array" ref="E2933">SUM('DRE + DCF'!$S$41/TIR!S2933,'DRE + DCF'!$U$41:$AD$41/TIR!T2933:AC2933,TIR!F2933)</f>
        <v>15.947334501437362</v>
      </c>
      <c r="F2933" s="100">
        <f>'DRE + DCF'!$AE$38*'DRE + DCF'!$AE$39*(1+G2933)/(R2933-G2933)/AC2933</f>
        <v>3.1000282285929068</v>
      </c>
      <c r="G2933" s="92">
        <f>R2933*(1-'DRE + DCF'!$AE$39)</f>
        <v>0.22992373724587167</v>
      </c>
      <c r="H2933" s="94">
        <f t="shared" si="322"/>
        <v>0.38320622874311949</v>
      </c>
      <c r="I2933" s="94">
        <f t="shared" si="323"/>
        <v>0.38320622874311949</v>
      </c>
      <c r="J2933" s="94">
        <f t="shared" si="323"/>
        <v>0.38320622874311949</v>
      </c>
      <c r="K2933" s="94">
        <f t="shared" si="323"/>
        <v>0.38320622874311949</v>
      </c>
      <c r="L2933" s="94">
        <f t="shared" si="323"/>
        <v>0.38320622874311949</v>
      </c>
      <c r="M2933" s="94">
        <f t="shared" si="323"/>
        <v>0.38320622874311949</v>
      </c>
      <c r="N2933" s="94">
        <f t="shared" si="323"/>
        <v>0.38320622874311949</v>
      </c>
      <c r="O2933" s="94">
        <f t="shared" si="323"/>
        <v>0.38320622874311949</v>
      </c>
      <c r="P2933" s="94">
        <f t="shared" si="323"/>
        <v>0.38320622874311949</v>
      </c>
      <c r="Q2933" s="94">
        <f t="shared" si="323"/>
        <v>0.38320622874311949</v>
      </c>
      <c r="R2933" s="94">
        <f t="shared" si="323"/>
        <v>0.38320622874311949</v>
      </c>
      <c r="S2933" s="93">
        <f>(1+H2933)^((5-Dashboard!$F$9)*3/12)</f>
        <v>1.084480466535402</v>
      </c>
      <c r="T2933" s="93">
        <f t="shared" si="320"/>
        <v>1.5000601362620121</v>
      </c>
      <c r="U2933" s="93">
        <f t="shared" si="320"/>
        <v>2.0748925239668679</v>
      </c>
      <c r="V2933" s="93">
        <f t="shared" si="320"/>
        <v>2.8700042631235041</v>
      </c>
      <c r="W2933" s="93">
        <f t="shared" si="320"/>
        <v>3.9698077732717376</v>
      </c>
      <c r="X2933" s="93">
        <f t="shared" si="320"/>
        <v>5.4910628389023213</v>
      </c>
      <c r="Y2933" s="93">
        <f t="shared" si="318"/>
        <v>7.595272321189567</v>
      </c>
      <c r="Z2933" s="93">
        <f t="shared" si="318"/>
        <v>10.50582798366962</v>
      </c>
      <c r="AA2933" s="93">
        <f t="shared" si="318"/>
        <v>14.531726705115586</v>
      </c>
      <c r="AB2933" s="93">
        <f t="shared" si="318"/>
        <v>20.100374892908608</v>
      </c>
      <c r="AC2933" s="95">
        <f t="shared" si="318"/>
        <v>27.802963751943</v>
      </c>
      <c r="AE2933" s="96"/>
    </row>
    <row r="2934" spans="3:31" ht="24.75" customHeight="1" x14ac:dyDescent="0.25">
      <c r="C2934" s="91">
        <f>ABS(E2934-Dashboard!$F$13)</f>
        <v>33.569084091901061</v>
      </c>
      <c r="D2934" s="92">
        <f t="shared" si="319"/>
        <v>0.38330622874311948</v>
      </c>
      <c r="E2934" s="93" cm="1">
        <f t="array" ref="E2934">SUM('DRE + DCF'!$S$41/TIR!S2934,'DRE + DCF'!$U$41:$AD$41/TIR!T2934:AC2934,TIR!F2934)</f>
        <v>15.940915908098937</v>
      </c>
      <c r="F2934" s="100">
        <f>'DRE + DCF'!$AE$38*'DRE + DCF'!$AE$39*(1+G2934)/(R2934-G2934)/AC2934</f>
        <v>3.0970748602620937</v>
      </c>
      <c r="G2934" s="92">
        <f>R2934*(1-'DRE + DCF'!$AE$39)</f>
        <v>0.22998373724587168</v>
      </c>
      <c r="H2934" s="94">
        <f t="shared" si="322"/>
        <v>0.38330622874311948</v>
      </c>
      <c r="I2934" s="94">
        <f t="shared" si="323"/>
        <v>0.38330622874311948</v>
      </c>
      <c r="J2934" s="94">
        <f t="shared" si="323"/>
        <v>0.38330622874311948</v>
      </c>
      <c r="K2934" s="94">
        <f t="shared" si="323"/>
        <v>0.38330622874311948</v>
      </c>
      <c r="L2934" s="94">
        <f t="shared" si="323"/>
        <v>0.38330622874311948</v>
      </c>
      <c r="M2934" s="94">
        <f t="shared" si="323"/>
        <v>0.38330622874311948</v>
      </c>
      <c r="N2934" s="94">
        <f t="shared" si="323"/>
        <v>0.38330622874311948</v>
      </c>
      <c r="O2934" s="94">
        <f t="shared" si="323"/>
        <v>0.38330622874311948</v>
      </c>
      <c r="P2934" s="94">
        <f t="shared" si="323"/>
        <v>0.38330622874311948</v>
      </c>
      <c r="Q2934" s="94">
        <f t="shared" si="323"/>
        <v>0.38330622874311948</v>
      </c>
      <c r="R2934" s="94">
        <f t="shared" si="323"/>
        <v>0.38330622874311948</v>
      </c>
      <c r="S2934" s="93">
        <f>(1+H2934)^((5-Dashboard!$F$9)*3/12)</f>
        <v>1.0845000668495846</v>
      </c>
      <c r="T2934" s="93">
        <f t="shared" si="320"/>
        <v>1.5001956975453599</v>
      </c>
      <c r="U2934" s="93">
        <f t="shared" si="320"/>
        <v>2.0752300527481253</v>
      </c>
      <c r="V2934" s="93">
        <f t="shared" si="320"/>
        <v>2.8706786580413941</v>
      </c>
      <c r="W2934" s="93">
        <f t="shared" si="320"/>
        <v>3.9710276683885999</v>
      </c>
      <c r="X2934" s="93">
        <f t="shared" si="320"/>
        <v>5.4931473081932172</v>
      </c>
      <c r="Y2934" s="93">
        <f t="shared" si="318"/>
        <v>7.5987048868271776</v>
      </c>
      <c r="Z2934" s="93">
        <f t="shared" si="318"/>
        <v>10.511335800328816</v>
      </c>
      <c r="AA2934" s="93">
        <f t="shared" si="318"/>
        <v>14.540396285005393</v>
      </c>
      <c r="AB2934" s="93">
        <f t="shared" si="318"/>
        <v>20.113820749441274</v>
      </c>
      <c r="AC2934" s="95">
        <f t="shared" si="318"/>
        <v>27.823573526524715</v>
      </c>
      <c r="AE2934" s="96"/>
    </row>
    <row r="2935" spans="3:31" ht="24.75" customHeight="1" x14ac:dyDescent="0.25">
      <c r="C2935" s="91">
        <f>ABS(E2935-Dashboard!$F$13)</f>
        <v>33.575497840224131</v>
      </c>
      <c r="D2935" s="92">
        <f t="shared" si="319"/>
        <v>0.38340622874311947</v>
      </c>
      <c r="E2935" s="93" cm="1">
        <f t="array" ref="E2935">SUM('DRE + DCF'!$S$41/TIR!S2935,'DRE + DCF'!$U$41:$AD$41/TIR!T2935:AC2935,TIR!F2935)</f>
        <v>15.934502159775869</v>
      </c>
      <c r="F2935" s="100">
        <f>'DRE + DCF'!$AE$38*'DRE + DCF'!$AE$39*(1+G2935)/(R2935-G2935)/AC2935</f>
        <v>3.0941246745484308</v>
      </c>
      <c r="G2935" s="92">
        <f>R2935*(1-'DRE + DCF'!$AE$39)</f>
        <v>0.23004373724587168</v>
      </c>
      <c r="H2935" s="94">
        <f t="shared" si="322"/>
        <v>0.38340622874311947</v>
      </c>
      <c r="I2935" s="94">
        <f t="shared" si="323"/>
        <v>0.38340622874311947</v>
      </c>
      <c r="J2935" s="94">
        <f t="shared" si="323"/>
        <v>0.38340622874311947</v>
      </c>
      <c r="K2935" s="94">
        <f t="shared" si="323"/>
        <v>0.38340622874311947</v>
      </c>
      <c r="L2935" s="94">
        <f t="shared" si="323"/>
        <v>0.38340622874311947</v>
      </c>
      <c r="M2935" s="94">
        <f t="shared" si="323"/>
        <v>0.38340622874311947</v>
      </c>
      <c r="N2935" s="94">
        <f t="shared" si="323"/>
        <v>0.38340622874311947</v>
      </c>
      <c r="O2935" s="94">
        <f t="shared" si="323"/>
        <v>0.38340622874311947</v>
      </c>
      <c r="P2935" s="94">
        <f t="shared" si="323"/>
        <v>0.38340622874311947</v>
      </c>
      <c r="Q2935" s="94">
        <f t="shared" si="323"/>
        <v>0.38340622874311947</v>
      </c>
      <c r="R2935" s="94">
        <f t="shared" si="323"/>
        <v>0.38340622874311947</v>
      </c>
      <c r="S2935" s="93">
        <f>(1+H2935)^((5-Dashboard!$F$9)*3/12)</f>
        <v>1.0845196661011076</v>
      </c>
      <c r="T2935" s="93">
        <f t="shared" si="320"/>
        <v>1.5003312612786803</v>
      </c>
      <c r="U2935" s="93">
        <f t="shared" si="320"/>
        <v>2.0755676120309472</v>
      </c>
      <c r="V2935" s="93">
        <f t="shared" si="320"/>
        <v>2.8713531626610949</v>
      </c>
      <c r="W2935" s="93">
        <f t="shared" si="320"/>
        <v>3.9722478501466143</v>
      </c>
      <c r="X2935" s="93">
        <f t="shared" si="320"/>
        <v>5.4952324180042913</v>
      </c>
      <c r="Y2935" s="93">
        <f t="shared" si="318"/>
        <v>7.6021387554582498</v>
      </c>
      <c r="Z2935" s="93">
        <f t="shared" si="318"/>
        <v>10.516846106070409</v>
      </c>
      <c r="AA2935" s="93">
        <f t="shared" si="318"/>
        <v>14.549070409870625</v>
      </c>
      <c r="AB2935" s="93">
        <f t="shared" si="318"/>
        <v>20.127274627437231</v>
      </c>
      <c r="AC2935" s="95">
        <f t="shared" si="318"/>
        <v>27.844197087220014</v>
      </c>
      <c r="AE2935" s="96"/>
    </row>
    <row r="2936" spans="3:31" ht="24.75" customHeight="1" x14ac:dyDescent="0.25">
      <c r="C2936" s="91">
        <f>ABS(E2936-Dashboard!$F$13)</f>
        <v>33.581906748448965</v>
      </c>
      <c r="D2936" s="92">
        <f t="shared" si="319"/>
        <v>0.38350622874311946</v>
      </c>
      <c r="E2936" s="93" cm="1">
        <f t="array" ref="E2936">SUM('DRE + DCF'!$S$41/TIR!S2936,'DRE + DCF'!$U$41:$AD$41/TIR!T2936:AC2936,TIR!F2936)</f>
        <v>15.928093251551035</v>
      </c>
      <c r="F2936" s="100">
        <f>'DRE + DCF'!$AE$38*'DRE + DCF'!$AE$39*(1+G2936)/(R2936-G2936)/AC2936</f>
        <v>3.0911776675840144</v>
      </c>
      <c r="G2936" s="92">
        <f>R2936*(1-'DRE + DCF'!$AE$39)</f>
        <v>0.23010373724587166</v>
      </c>
      <c r="H2936" s="94">
        <f t="shared" si="322"/>
        <v>0.38350622874311946</v>
      </c>
      <c r="I2936" s="94">
        <f t="shared" si="323"/>
        <v>0.38350622874311946</v>
      </c>
      <c r="J2936" s="94">
        <f t="shared" si="323"/>
        <v>0.38350622874311946</v>
      </c>
      <c r="K2936" s="94">
        <f t="shared" si="323"/>
        <v>0.38350622874311946</v>
      </c>
      <c r="L2936" s="94">
        <f t="shared" si="323"/>
        <v>0.38350622874311946</v>
      </c>
      <c r="M2936" s="94">
        <f t="shared" si="323"/>
        <v>0.38350622874311946</v>
      </c>
      <c r="N2936" s="94">
        <f t="shared" si="323"/>
        <v>0.38350622874311946</v>
      </c>
      <c r="O2936" s="94">
        <f t="shared" si="323"/>
        <v>0.38350622874311946</v>
      </c>
      <c r="P2936" s="94">
        <f t="shared" si="323"/>
        <v>0.38350622874311946</v>
      </c>
      <c r="Q2936" s="94">
        <f t="shared" si="323"/>
        <v>0.38350622874311946</v>
      </c>
      <c r="R2936" s="94">
        <f t="shared" si="323"/>
        <v>0.38350622874311946</v>
      </c>
      <c r="S2936" s="93">
        <f>(1+H2936)^((5-Dashboard!$F$9)*3/12)</f>
        <v>1.0845392642901053</v>
      </c>
      <c r="T2936" s="93">
        <f t="shared" si="320"/>
        <v>1.5004668274618409</v>
      </c>
      <c r="U2936" s="93">
        <f t="shared" si="320"/>
        <v>2.0759052018158846</v>
      </c>
      <c r="V2936" s="93">
        <f t="shared" si="320"/>
        <v>2.8720277769925189</v>
      </c>
      <c r="W2936" s="93">
        <f t="shared" si="320"/>
        <v>3.9734683185924049</v>
      </c>
      <c r="X2936" s="93">
        <f t="shared" si="320"/>
        <v>5.4973181684860419</v>
      </c>
      <c r="Y2936" s="93">
        <f t="shared" si="318"/>
        <v>7.6055739274831566</v>
      </c>
      <c r="Z2936" s="93">
        <f t="shared" si="318"/>
        <v>10.522358901839217</v>
      </c>
      <c r="AA2936" s="93">
        <f t="shared" si="318"/>
        <v>14.557749081765166</v>
      </c>
      <c r="AB2936" s="93">
        <f t="shared" si="318"/>
        <v>20.140736531101535</v>
      </c>
      <c r="AC2936" s="95">
        <f t="shared" si="318"/>
        <v>27.864834442253063</v>
      </c>
      <c r="AE2936" s="96"/>
    </row>
    <row r="2937" spans="3:31" ht="24.75" customHeight="1" x14ac:dyDescent="0.25">
      <c r="C2937" s="91">
        <f>ABS(E2937-Dashboard!$F$13)</f>
        <v>33.588310821486616</v>
      </c>
      <c r="D2937" s="92">
        <f t="shared" si="319"/>
        <v>0.38360622874311945</v>
      </c>
      <c r="E2937" s="93" cm="1">
        <f t="array" ref="E2937">SUM('DRE + DCF'!$S$41/TIR!S2937,'DRE + DCF'!$U$41:$AD$41/TIR!T2937:AC2937,TIR!F2937)</f>
        <v>15.921689178513384</v>
      </c>
      <c r="F2937" s="100">
        <f>'DRE + DCF'!$AE$38*'DRE + DCF'!$AE$39*(1+G2937)/(R2937-G2937)/AC2937</f>
        <v>3.088233835506236</v>
      </c>
      <c r="G2937" s="92">
        <f>R2937*(1-'DRE + DCF'!$AE$39)</f>
        <v>0.23016373724587166</v>
      </c>
      <c r="H2937" s="94">
        <f t="shared" si="322"/>
        <v>0.38360622874311945</v>
      </c>
      <c r="I2937" s="94">
        <f t="shared" si="323"/>
        <v>0.38360622874311945</v>
      </c>
      <c r="J2937" s="94">
        <f t="shared" si="323"/>
        <v>0.38360622874311945</v>
      </c>
      <c r="K2937" s="94">
        <f t="shared" si="323"/>
        <v>0.38360622874311945</v>
      </c>
      <c r="L2937" s="94">
        <f t="shared" si="323"/>
        <v>0.38360622874311945</v>
      </c>
      <c r="M2937" s="94">
        <f t="shared" si="323"/>
        <v>0.38360622874311945</v>
      </c>
      <c r="N2937" s="94">
        <f t="shared" si="323"/>
        <v>0.38360622874311945</v>
      </c>
      <c r="O2937" s="94">
        <f t="shared" si="323"/>
        <v>0.38360622874311945</v>
      </c>
      <c r="P2937" s="94">
        <f t="shared" si="323"/>
        <v>0.38360622874311945</v>
      </c>
      <c r="Q2937" s="94">
        <f t="shared" si="323"/>
        <v>0.38360622874311945</v>
      </c>
      <c r="R2937" s="94">
        <f t="shared" si="323"/>
        <v>0.38360622874311945</v>
      </c>
      <c r="S2937" s="93">
        <f>(1+H2937)^((5-Dashboard!$F$9)*3/12)</f>
        <v>1.0845588614167121</v>
      </c>
      <c r="T2937" s="93">
        <f t="shared" si="320"/>
        <v>1.5006023960947086</v>
      </c>
      <c r="U2937" s="93">
        <f t="shared" si="320"/>
        <v>2.0762428221034885</v>
      </c>
      <c r="V2937" s="93">
        <f t="shared" si="320"/>
        <v>2.8727025010455791</v>
      </c>
      <c r="W2937" s="93">
        <f t="shared" si="320"/>
        <v>3.9746890737726011</v>
      </c>
      <c r="X2937" s="93">
        <f t="shared" si="320"/>
        <v>5.4994045597889913</v>
      </c>
      <c r="Y2937" s="93">
        <f t="shared" si="318"/>
        <v>7.6090104033023609</v>
      </c>
      <c r="Z2937" s="93">
        <f t="shared" si="318"/>
        <v>10.527874188580341</v>
      </c>
      <c r="AA2937" s="93">
        <f t="shared" si="318"/>
        <v>14.566432302743674</v>
      </c>
      <c r="AB2937" s="93">
        <f t="shared" si="318"/>
        <v>20.154206464641128</v>
      </c>
      <c r="AC2937" s="95">
        <f t="shared" si="318"/>
        <v>27.885485599852309</v>
      </c>
      <c r="AE2937" s="96"/>
    </row>
    <row r="2938" spans="3:31" ht="24.75" customHeight="1" x14ac:dyDescent="0.25">
      <c r="C2938" s="91">
        <f>ABS(E2938-Dashboard!$F$13)</f>
        <v>33.594710064242065</v>
      </c>
      <c r="D2938" s="92">
        <f t="shared" si="319"/>
        <v>0.38370622874311944</v>
      </c>
      <c r="E2938" s="93" cm="1">
        <f t="array" ref="E2938">SUM('DRE + DCF'!$S$41/TIR!S2938,'DRE + DCF'!$U$41:$AD$41/TIR!T2938:AC2938,TIR!F2938)</f>
        <v>15.915289935757936</v>
      </c>
      <c r="F2938" s="100">
        <f>'DRE + DCF'!$AE$38*'DRE + DCF'!$AE$39*(1+G2938)/(R2938-G2938)/AC2938</f>
        <v>3.0852931744577652</v>
      </c>
      <c r="G2938" s="92">
        <f>R2938*(1-'DRE + DCF'!$AE$39)</f>
        <v>0.23022373724587164</v>
      </c>
      <c r="H2938" s="94">
        <f t="shared" si="322"/>
        <v>0.38370622874311944</v>
      </c>
      <c r="I2938" s="94">
        <f t="shared" si="323"/>
        <v>0.38370622874311944</v>
      </c>
      <c r="J2938" s="94">
        <f t="shared" si="323"/>
        <v>0.38370622874311944</v>
      </c>
      <c r="K2938" s="94">
        <f t="shared" si="323"/>
        <v>0.38370622874311944</v>
      </c>
      <c r="L2938" s="94">
        <f t="shared" si="323"/>
        <v>0.38370622874311944</v>
      </c>
      <c r="M2938" s="94">
        <f t="shared" si="323"/>
        <v>0.38370622874311944</v>
      </c>
      <c r="N2938" s="94">
        <f t="shared" si="323"/>
        <v>0.38370622874311944</v>
      </c>
      <c r="O2938" s="94">
        <f t="shared" si="323"/>
        <v>0.38370622874311944</v>
      </c>
      <c r="P2938" s="94">
        <f t="shared" si="323"/>
        <v>0.38370622874311944</v>
      </c>
      <c r="Q2938" s="94">
        <f t="shared" si="323"/>
        <v>0.38370622874311944</v>
      </c>
      <c r="R2938" s="94">
        <f t="shared" si="323"/>
        <v>0.38370622874311944</v>
      </c>
      <c r="S2938" s="93">
        <f>(1+H2938)^((5-Dashboard!$F$9)*3/12)</f>
        <v>1.0845784574810626</v>
      </c>
      <c r="T2938" s="93">
        <f t="shared" si="320"/>
        <v>1.5007379671771508</v>
      </c>
      <c r="U2938" s="93">
        <f t="shared" si="320"/>
        <v>2.0765804728943107</v>
      </c>
      <c r="V2938" s="93">
        <f t="shared" si="320"/>
        <v>2.8733773348301903</v>
      </c>
      <c r="W2938" s="93">
        <f t="shared" si="320"/>
        <v>3.9759101157338383</v>
      </c>
      <c r="X2938" s="93">
        <f t="shared" si="320"/>
        <v>5.5014915920636893</v>
      </c>
      <c r="Y2938" s="93">
        <f t="shared" si="318"/>
        <v>7.6124481833164275</v>
      </c>
      <c r="Z2938" s="93">
        <f t="shared" si="318"/>
        <v>10.533391967239185</v>
      </c>
      <c r="AA2938" s="93">
        <f t="shared" si="318"/>
        <v>14.5751200748616</v>
      </c>
      <c r="AB2938" s="93">
        <f t="shared" si="318"/>
        <v>20.167684432264878</v>
      </c>
      <c r="AC2938" s="95">
        <f t="shared" si="318"/>
        <v>27.906150568250553</v>
      </c>
      <c r="AE2938" s="96"/>
    </row>
    <row r="2939" spans="3:31" ht="24.75" customHeight="1" x14ac:dyDescent="0.25">
      <c r="C2939" s="91">
        <f>ABS(E2939-Dashboard!$F$13)</f>
        <v>33.601104481614207</v>
      </c>
      <c r="D2939" s="92">
        <f t="shared" si="319"/>
        <v>0.38380622874311943</v>
      </c>
      <c r="E2939" s="93" cm="1">
        <f t="array" ref="E2939">SUM('DRE + DCF'!$S$41/TIR!S2939,'DRE + DCF'!$U$41:$AD$41/TIR!T2939:AC2939,TIR!F2939)</f>
        <v>15.908895518385789</v>
      </c>
      <c r="F2939" s="100">
        <f>'DRE + DCF'!$AE$38*'DRE + DCF'!$AE$39*(1+G2939)/(R2939-G2939)/AC2939</f>
        <v>3.0823556805865544</v>
      </c>
      <c r="G2939" s="92">
        <f>R2939*(1-'DRE + DCF'!$AE$39)</f>
        <v>0.23028373724587164</v>
      </c>
      <c r="H2939" s="94">
        <f t="shared" si="322"/>
        <v>0.38380622874311943</v>
      </c>
      <c r="I2939" s="94">
        <f t="shared" si="323"/>
        <v>0.38380622874311943</v>
      </c>
      <c r="J2939" s="94">
        <f t="shared" si="323"/>
        <v>0.38380622874311943</v>
      </c>
      <c r="K2939" s="94">
        <f t="shared" si="323"/>
        <v>0.38380622874311943</v>
      </c>
      <c r="L2939" s="94">
        <f t="shared" si="323"/>
        <v>0.38380622874311943</v>
      </c>
      <c r="M2939" s="94">
        <f t="shared" si="323"/>
        <v>0.38380622874311943</v>
      </c>
      <c r="N2939" s="94">
        <f t="shared" si="323"/>
        <v>0.38380622874311943</v>
      </c>
      <c r="O2939" s="94">
        <f t="shared" si="323"/>
        <v>0.38380622874311943</v>
      </c>
      <c r="P2939" s="94">
        <f t="shared" si="323"/>
        <v>0.38380622874311943</v>
      </c>
      <c r="Q2939" s="94">
        <f t="shared" si="323"/>
        <v>0.38380622874311943</v>
      </c>
      <c r="R2939" s="94">
        <f t="shared" si="323"/>
        <v>0.38380622874311943</v>
      </c>
      <c r="S2939" s="93">
        <f>(1+H2939)^((5-Dashboard!$F$9)*3/12)</f>
        <v>1.0845980524832908</v>
      </c>
      <c r="T2939" s="93">
        <f t="shared" si="320"/>
        <v>1.5008735407090346</v>
      </c>
      <c r="U2939" s="93">
        <f t="shared" si="320"/>
        <v>2.0769181541889017</v>
      </c>
      <c r="V2939" s="93">
        <f t="shared" si="320"/>
        <v>2.8740522783562645</v>
      </c>
      <c r="W2939" s="93">
        <f t="shared" si="320"/>
        <v>3.9771314445227524</v>
      </c>
      <c r="X2939" s="93">
        <f t="shared" si="320"/>
        <v>5.5035792654607052</v>
      </c>
      <c r="Y2939" s="93">
        <f t="shared" si="318"/>
        <v>7.6158872679260057</v>
      </c>
      <c r="Z2939" s="93">
        <f t="shared" si="318"/>
        <v>10.538912238761425</v>
      </c>
      <c r="AA2939" s="93">
        <f t="shared" si="318"/>
        <v>14.583812400175153</v>
      </c>
      <c r="AB2939" s="93">
        <f t="shared" si="318"/>
        <v>20.181170438183521</v>
      </c>
      <c r="AC2939" s="95">
        <f t="shared" si="318"/>
        <v>27.926829355684866</v>
      </c>
      <c r="AE2939" s="96"/>
    </row>
    <row r="2940" spans="3:31" ht="24.75" customHeight="1" x14ac:dyDescent="0.25">
      <c r="C2940" s="91">
        <f>ABS(E2940-Dashboard!$F$13)</f>
        <v>33.607494078495918</v>
      </c>
      <c r="D2940" s="92">
        <f t="shared" si="319"/>
        <v>0.38390622874311942</v>
      </c>
      <c r="E2940" s="93" cm="1">
        <f t="array" ref="E2940">SUM('DRE + DCF'!$S$41/TIR!S2940,'DRE + DCF'!$U$41:$AD$41/TIR!T2940:AC2940,TIR!F2940)</f>
        <v>15.902505921504083</v>
      </c>
      <c r="F2940" s="100">
        <f>'DRE + DCF'!$AE$38*'DRE + DCF'!$AE$39*(1+G2940)/(R2940-G2940)/AC2940</f>
        <v>3.0794213500458136</v>
      </c>
      <c r="G2940" s="92">
        <f>R2940*(1-'DRE + DCF'!$AE$39)</f>
        <v>0.23034373724587165</v>
      </c>
      <c r="H2940" s="94">
        <f t="shared" si="322"/>
        <v>0.38390622874311942</v>
      </c>
      <c r="I2940" s="94">
        <f t="shared" si="323"/>
        <v>0.38390622874311942</v>
      </c>
      <c r="J2940" s="94">
        <f t="shared" si="323"/>
        <v>0.38390622874311942</v>
      </c>
      <c r="K2940" s="94">
        <f t="shared" si="323"/>
        <v>0.38390622874311942</v>
      </c>
      <c r="L2940" s="94">
        <f t="shared" si="323"/>
        <v>0.38390622874311942</v>
      </c>
      <c r="M2940" s="94">
        <f t="shared" si="323"/>
        <v>0.38390622874311942</v>
      </c>
      <c r="N2940" s="94">
        <f t="shared" si="323"/>
        <v>0.38390622874311942</v>
      </c>
      <c r="O2940" s="94">
        <f t="shared" si="323"/>
        <v>0.38390622874311942</v>
      </c>
      <c r="P2940" s="94">
        <f t="shared" si="323"/>
        <v>0.38390622874311942</v>
      </c>
      <c r="Q2940" s="94">
        <f t="shared" si="323"/>
        <v>0.38390622874311942</v>
      </c>
      <c r="R2940" s="94">
        <f t="shared" si="323"/>
        <v>0.38390622874311942</v>
      </c>
      <c r="S2940" s="93">
        <f>(1+H2940)^((5-Dashboard!$F$9)*3/12)</f>
        <v>1.0846176464235313</v>
      </c>
      <c r="T2940" s="93">
        <f t="shared" si="320"/>
        <v>1.5010091166902273</v>
      </c>
      <c r="U2940" s="93">
        <f t="shared" si="320"/>
        <v>2.0772558659878135</v>
      </c>
      <c r="V2940" s="93">
        <f t="shared" si="320"/>
        <v>2.8747273316337179</v>
      </c>
      <c r="W2940" s="93">
        <f t="shared" si="320"/>
        <v>3.9783530601859893</v>
      </c>
      <c r="X2940" s="93">
        <f t="shared" si="320"/>
        <v>5.5056675801306412</v>
      </c>
      <c r="Y2940" s="93">
        <f t="shared" si="318"/>
        <v>7.6193276575318523</v>
      </c>
      <c r="Z2940" s="93">
        <f t="shared" si="318"/>
        <v>10.544435004093051</v>
      </c>
      <c r="AA2940" s="93">
        <f t="shared" si="318"/>
        <v>14.592509280741353</v>
      </c>
      <c r="AB2940" s="93">
        <f t="shared" si="318"/>
        <v>20.194664486609735</v>
      </c>
      <c r="AC2940" s="95">
        <f t="shared" si="318"/>
        <v>27.947521970396682</v>
      </c>
      <c r="AE2940" s="96"/>
    </row>
    <row r="2941" spans="3:31" ht="24.75" customHeight="1" x14ac:dyDescent="0.25">
      <c r="C2941" s="91">
        <f>ABS(E2941-Dashboard!$F$13)</f>
        <v>33.613878859773969</v>
      </c>
      <c r="D2941" s="92">
        <f t="shared" si="319"/>
        <v>0.3840062287431194</v>
      </c>
      <c r="E2941" s="93" cm="1">
        <f t="array" ref="E2941">SUM('DRE + DCF'!$S$41/TIR!S2941,'DRE + DCF'!$U$41:$AD$41/TIR!T2941:AC2941,TIR!F2941)</f>
        <v>15.896121140226029</v>
      </c>
      <c r="F2941" s="100">
        <f>'DRE + DCF'!$AE$38*'DRE + DCF'!$AE$39*(1+G2941)/(R2941-G2941)/AC2941</f>
        <v>3.0764901789940198</v>
      </c>
      <c r="G2941" s="92">
        <f>R2941*(1-'DRE + DCF'!$AE$39)</f>
        <v>0.23040373724587163</v>
      </c>
      <c r="H2941" s="94">
        <f t="shared" si="322"/>
        <v>0.3840062287431194</v>
      </c>
      <c r="I2941" s="94">
        <f t="shared" si="323"/>
        <v>0.3840062287431194</v>
      </c>
      <c r="J2941" s="94">
        <f t="shared" si="323"/>
        <v>0.3840062287431194</v>
      </c>
      <c r="K2941" s="94">
        <f t="shared" si="323"/>
        <v>0.3840062287431194</v>
      </c>
      <c r="L2941" s="94">
        <f t="shared" si="323"/>
        <v>0.3840062287431194</v>
      </c>
      <c r="M2941" s="94">
        <f t="shared" si="323"/>
        <v>0.3840062287431194</v>
      </c>
      <c r="N2941" s="94">
        <f t="shared" si="323"/>
        <v>0.3840062287431194</v>
      </c>
      <c r="O2941" s="94">
        <f t="shared" si="323"/>
        <v>0.3840062287431194</v>
      </c>
      <c r="P2941" s="94">
        <f t="shared" si="323"/>
        <v>0.3840062287431194</v>
      </c>
      <c r="Q2941" s="94">
        <f t="shared" si="323"/>
        <v>0.3840062287431194</v>
      </c>
      <c r="R2941" s="94">
        <f t="shared" si="323"/>
        <v>0.3840062287431194</v>
      </c>
      <c r="S2941" s="93">
        <f>(1+H2941)^((5-Dashboard!$F$9)*3/12)</f>
        <v>1.0846372393019181</v>
      </c>
      <c r="T2941" s="93">
        <f t="shared" si="320"/>
        <v>1.501144695120596</v>
      </c>
      <c r="U2941" s="93">
        <f t="shared" si="320"/>
        <v>2.077593608291596</v>
      </c>
      <c r="V2941" s="93">
        <f t="shared" si="320"/>
        <v>2.8754024946724615</v>
      </c>
      <c r="W2941" s="93">
        <f t="shared" si="320"/>
        <v>3.9795749627701911</v>
      </c>
      <c r="X2941" s="93">
        <f t="shared" si="320"/>
        <v>5.5077565362241119</v>
      </c>
      <c r="Y2941" s="93">
        <f t="shared" si="318"/>
        <v>7.6227693525347995</v>
      </c>
      <c r="Z2941" s="93">
        <f t="shared" si="318"/>
        <v>10.549960264180317</v>
      </c>
      <c r="AA2941" s="93">
        <f t="shared" si="318"/>
        <v>14.601210718617965</v>
      </c>
      <c r="AB2941" s="93">
        <f t="shared" si="318"/>
        <v>20.208166581758061</v>
      </c>
      <c r="AC2941" s="95">
        <f t="shared" si="318"/>
        <v>27.968228420631707</v>
      </c>
      <c r="AE2941" s="96"/>
    </row>
    <row r="2942" spans="3:31" ht="24.75" customHeight="1" x14ac:dyDescent="0.25">
      <c r="C2942" s="91">
        <f>ABS(E2942-Dashboard!$F$13)</f>
        <v>33.620258830329135</v>
      </c>
      <c r="D2942" s="92">
        <f t="shared" si="319"/>
        <v>0.38410622874311939</v>
      </c>
      <c r="E2942" s="93" cm="1">
        <f t="array" ref="E2942">SUM('DRE + DCF'!$S$41/TIR!S2942,'DRE + DCF'!$U$41:$AD$41/TIR!T2942:AC2942,TIR!F2942)</f>
        <v>15.889741169670859</v>
      </c>
      <c r="F2942" s="100">
        <f>'DRE + DCF'!$AE$38*'DRE + DCF'!$AE$39*(1+G2942)/(R2942-G2942)/AC2942</f>
        <v>3.0735621635948975</v>
      </c>
      <c r="G2942" s="92">
        <f>R2942*(1-'DRE + DCF'!$AE$39)</f>
        <v>0.23046373724587163</v>
      </c>
      <c r="H2942" s="94">
        <f t="shared" si="322"/>
        <v>0.38410622874311939</v>
      </c>
      <c r="I2942" s="94">
        <f t="shared" si="323"/>
        <v>0.38410622874311939</v>
      </c>
      <c r="J2942" s="94">
        <f t="shared" si="323"/>
        <v>0.38410622874311939</v>
      </c>
      <c r="K2942" s="94">
        <f t="shared" si="323"/>
        <v>0.38410622874311939</v>
      </c>
      <c r="L2942" s="94">
        <f t="shared" si="323"/>
        <v>0.38410622874311939</v>
      </c>
      <c r="M2942" s="94">
        <f t="shared" si="323"/>
        <v>0.38410622874311939</v>
      </c>
      <c r="N2942" s="94">
        <f t="shared" si="323"/>
        <v>0.38410622874311939</v>
      </c>
      <c r="O2942" s="94">
        <f t="shared" si="323"/>
        <v>0.38410622874311939</v>
      </c>
      <c r="P2942" s="94">
        <f t="shared" si="323"/>
        <v>0.38410622874311939</v>
      </c>
      <c r="Q2942" s="94">
        <f t="shared" si="323"/>
        <v>0.38410622874311939</v>
      </c>
      <c r="R2942" s="94">
        <f t="shared" si="323"/>
        <v>0.38410622874311939</v>
      </c>
      <c r="S2942" s="93">
        <f>(1+H2942)^((5-Dashboard!$F$9)*3/12)</f>
        <v>1.084656831118586</v>
      </c>
      <c r="T2942" s="93">
        <f t="shared" si="320"/>
        <v>1.5012802760000086</v>
      </c>
      <c r="U2942" s="93">
        <f t="shared" si="320"/>
        <v>2.0779313811008011</v>
      </c>
      <c r="V2942" s="93">
        <f t="shared" si="320"/>
        <v>2.8760777674824114</v>
      </c>
      <c r="W2942" s="93">
        <f t="shared" si="320"/>
        <v>3.9807971523220105</v>
      </c>
      <c r="X2942" s="93">
        <f t="shared" si="320"/>
        <v>5.5098461338917666</v>
      </c>
      <c r="Y2942" s="93">
        <f t="shared" si="318"/>
        <v>7.6262123533357897</v>
      </c>
      <c r="Z2942" s="93">
        <f t="shared" si="318"/>
        <v>10.55548801996979</v>
      </c>
      <c r="AA2942" s="93">
        <f t="shared" si="318"/>
        <v>14.609916715863562</v>
      </c>
      <c r="AB2942" s="93">
        <f t="shared" si="318"/>
        <v>20.221676727844976</v>
      </c>
      <c r="AC2942" s="95">
        <f t="shared" si="318"/>
        <v>27.988948714640014</v>
      </c>
      <c r="AE2942" s="96"/>
    </row>
    <row r="2943" spans="3:31" ht="24.75" customHeight="1" x14ac:dyDescent="0.25">
      <c r="C2943" s="91">
        <f>ABS(E2943-Dashboard!$F$13)</f>
        <v>33.626633995036158</v>
      </c>
      <c r="D2943" s="92">
        <f t="shared" si="319"/>
        <v>0.38420622874311938</v>
      </c>
      <c r="E2943" s="93" cm="1">
        <f t="array" ref="E2943">SUM('DRE + DCF'!$S$41/TIR!S2943,'DRE + DCF'!$U$41:$AD$41/TIR!T2943:AC2943,TIR!F2943)</f>
        <v>15.88336600496384</v>
      </c>
      <c r="F2943" s="100">
        <f>'DRE + DCF'!$AE$38*'DRE + DCF'!$AE$39*(1+G2943)/(R2943-G2943)/AC2943</f>
        <v>3.0706373000174141</v>
      </c>
      <c r="G2943" s="92">
        <f>R2943*(1-'DRE + DCF'!$AE$39)</f>
        <v>0.23052373724587161</v>
      </c>
      <c r="H2943" s="94">
        <f t="shared" si="322"/>
        <v>0.38420622874311938</v>
      </c>
      <c r="I2943" s="94">
        <f t="shared" si="323"/>
        <v>0.38420622874311938</v>
      </c>
      <c r="J2943" s="94">
        <f t="shared" si="323"/>
        <v>0.38420622874311938</v>
      </c>
      <c r="K2943" s="94">
        <f t="shared" si="323"/>
        <v>0.38420622874311938</v>
      </c>
      <c r="L2943" s="94">
        <f t="shared" si="323"/>
        <v>0.38420622874311938</v>
      </c>
      <c r="M2943" s="94">
        <f t="shared" si="323"/>
        <v>0.38420622874311938</v>
      </c>
      <c r="N2943" s="94">
        <f t="shared" si="323"/>
        <v>0.38420622874311938</v>
      </c>
      <c r="O2943" s="94">
        <f t="shared" si="323"/>
        <v>0.38420622874311938</v>
      </c>
      <c r="P2943" s="94">
        <f t="shared" si="323"/>
        <v>0.38420622874311938</v>
      </c>
      <c r="Q2943" s="94">
        <f t="shared" si="323"/>
        <v>0.38420622874311938</v>
      </c>
      <c r="R2943" s="94">
        <f t="shared" si="323"/>
        <v>0.38420622874311938</v>
      </c>
      <c r="S2943" s="93">
        <f>(1+H2943)^((5-Dashboard!$F$9)*3/12)</f>
        <v>1.0846764218736686</v>
      </c>
      <c r="T2943" s="93">
        <f t="shared" si="320"/>
        <v>1.5014158593283315</v>
      </c>
      <c r="U2943" s="93">
        <f t="shared" si="320"/>
        <v>2.0782691844159795</v>
      </c>
      <c r="V2943" s="93">
        <f t="shared" si="320"/>
        <v>2.8767531500734815</v>
      </c>
      <c r="W2943" s="93">
        <f t="shared" si="320"/>
        <v>3.9820196288881027</v>
      </c>
      <c r="X2943" s="93">
        <f t="shared" si="320"/>
        <v>5.5119363732842768</v>
      </c>
      <c r="Y2943" s="93">
        <f t="shared" si="318"/>
        <v>7.6296566603358551</v>
      </c>
      <c r="Z2943" s="93">
        <f t="shared" si="318"/>
        <v>10.561018272408317</v>
      </c>
      <c r="AA2943" s="93">
        <f t="shared" si="318"/>
        <v>14.61862727453749</v>
      </c>
      <c r="AB2943" s="93">
        <f t="shared" si="318"/>
        <v>20.235194929088845</v>
      </c>
      <c r="AC2943" s="95">
        <f t="shared" si="318"/>
        <v>28.009682860675962</v>
      </c>
      <c r="AE2943" s="96"/>
    </row>
    <row r="2944" spans="3:31" ht="24.75" customHeight="1" x14ac:dyDescent="0.25">
      <c r="C2944" s="91">
        <f>ABS(E2944-Dashboard!$F$13)</f>
        <v>33.633004358763735</v>
      </c>
      <c r="D2944" s="92">
        <f t="shared" si="319"/>
        <v>0.38430622874311937</v>
      </c>
      <c r="E2944" s="93" cm="1">
        <f t="array" ref="E2944">SUM('DRE + DCF'!$S$41/TIR!S2944,'DRE + DCF'!$U$41:$AD$41/TIR!T2944:AC2944,TIR!F2944)</f>
        <v>15.876995641236263</v>
      </c>
      <c r="F2944" s="100">
        <f>'DRE + DCF'!$AE$38*'DRE + DCF'!$AE$39*(1+G2944)/(R2944-G2944)/AC2944</f>
        <v>3.0677155844357724</v>
      </c>
      <c r="G2944" s="92">
        <f>R2944*(1-'DRE + DCF'!$AE$39)</f>
        <v>0.23058373724587161</v>
      </c>
      <c r="H2944" s="94">
        <f t="shared" si="322"/>
        <v>0.38430622874311937</v>
      </c>
      <c r="I2944" s="94">
        <f t="shared" si="323"/>
        <v>0.38430622874311937</v>
      </c>
      <c r="J2944" s="94">
        <f t="shared" si="323"/>
        <v>0.38430622874311937</v>
      </c>
      <c r="K2944" s="94">
        <f t="shared" si="323"/>
        <v>0.38430622874311937</v>
      </c>
      <c r="L2944" s="94">
        <f t="shared" si="323"/>
        <v>0.38430622874311937</v>
      </c>
      <c r="M2944" s="94">
        <f t="shared" si="323"/>
        <v>0.38430622874311937</v>
      </c>
      <c r="N2944" s="94">
        <f t="shared" si="323"/>
        <v>0.38430622874311937</v>
      </c>
      <c r="O2944" s="94">
        <f t="shared" si="323"/>
        <v>0.38430622874311937</v>
      </c>
      <c r="P2944" s="94">
        <f t="shared" si="323"/>
        <v>0.38430622874311937</v>
      </c>
      <c r="Q2944" s="94">
        <f t="shared" si="323"/>
        <v>0.38430622874311937</v>
      </c>
      <c r="R2944" s="94">
        <f t="shared" si="323"/>
        <v>0.38430622874311937</v>
      </c>
      <c r="S2944" s="93">
        <f>(1+H2944)^((5-Dashboard!$F$9)*3/12)</f>
        <v>1.0846960115673006</v>
      </c>
      <c r="T2944" s="93">
        <f t="shared" si="320"/>
        <v>1.5015514451054328</v>
      </c>
      <c r="U2944" s="93">
        <f t="shared" si="320"/>
        <v>2.0786070182376828</v>
      </c>
      <c r="V2944" s="93">
        <f t="shared" si="320"/>
        <v>2.877428642455587</v>
      </c>
      <c r="W2944" s="93">
        <f t="shared" si="320"/>
        <v>3.9832423925151272</v>
      </c>
      <c r="X2944" s="93">
        <f t="shared" si="320"/>
        <v>5.5140272545523361</v>
      </c>
      <c r="Y2944" s="93">
        <f t="shared" si="318"/>
        <v>7.633102273936121</v>
      </c>
      <c r="Z2944" s="93">
        <f t="shared" si="318"/>
        <v>10.56655102244304</v>
      </c>
      <c r="AA2944" s="93">
        <f t="shared" si="318"/>
        <v>14.627342396699877</v>
      </c>
      <c r="AB2944" s="93">
        <f t="shared" si="318"/>
        <v>20.248721189709947</v>
      </c>
      <c r="AC2944" s="95">
        <f t="shared" si="318"/>
        <v>28.030430866998266</v>
      </c>
      <c r="AE2944" s="96"/>
    </row>
    <row r="2945" spans="3:31" ht="24.75" customHeight="1" x14ac:dyDescent="0.25">
      <c r="C2945" s="91">
        <f>ABS(E2945-Dashboard!$F$13)</f>
        <v>33.639369926374542</v>
      </c>
      <c r="D2945" s="92">
        <f t="shared" si="319"/>
        <v>0.38440622874311936</v>
      </c>
      <c r="E2945" s="93" cm="1">
        <f t="array" ref="E2945">SUM('DRE + DCF'!$S$41/TIR!S2945,'DRE + DCF'!$U$41:$AD$41/TIR!T2945:AC2945,TIR!F2945)</f>
        <v>15.870630073625454</v>
      </c>
      <c r="F2945" s="100">
        <f>'DRE + DCF'!$AE$38*'DRE + DCF'!$AE$39*(1+G2945)/(R2945-G2945)/AC2945</f>
        <v>3.0647970130294042</v>
      </c>
      <c r="G2945" s="92">
        <f>R2945*(1-'DRE + DCF'!$AE$39)</f>
        <v>0.23064373724587162</v>
      </c>
      <c r="H2945" s="94">
        <f t="shared" si="322"/>
        <v>0.38440622874311936</v>
      </c>
      <c r="I2945" s="94">
        <f t="shared" si="323"/>
        <v>0.38440622874311936</v>
      </c>
      <c r="J2945" s="94">
        <f t="shared" si="323"/>
        <v>0.38440622874311936</v>
      </c>
      <c r="K2945" s="94">
        <f t="shared" si="323"/>
        <v>0.38440622874311936</v>
      </c>
      <c r="L2945" s="94">
        <f t="shared" si="323"/>
        <v>0.38440622874311936</v>
      </c>
      <c r="M2945" s="94">
        <f t="shared" si="323"/>
        <v>0.38440622874311936</v>
      </c>
      <c r="N2945" s="94">
        <f t="shared" si="323"/>
        <v>0.38440622874311936</v>
      </c>
      <c r="O2945" s="94">
        <f t="shared" si="323"/>
        <v>0.38440622874311936</v>
      </c>
      <c r="P2945" s="94">
        <f t="shared" si="323"/>
        <v>0.38440622874311936</v>
      </c>
      <c r="Q2945" s="94">
        <f t="shared" si="323"/>
        <v>0.38440622874311936</v>
      </c>
      <c r="R2945" s="94">
        <f t="shared" si="323"/>
        <v>0.38440622874311936</v>
      </c>
      <c r="S2945" s="93">
        <f>(1+H2945)^((5-Dashboard!$F$9)*3/12)</f>
        <v>1.0847156001996157</v>
      </c>
      <c r="T2945" s="93">
        <f t="shared" si="320"/>
        <v>1.5016870333311791</v>
      </c>
      <c r="U2945" s="93">
        <f t="shared" si="320"/>
        <v>2.0789448825664607</v>
      </c>
      <c r="V2945" s="93">
        <f t="shared" si="320"/>
        <v>2.8781042446386409</v>
      </c>
      <c r="W2945" s="93">
        <f t="shared" si="320"/>
        <v>3.9844654432497451</v>
      </c>
      <c r="X2945" s="93">
        <f t="shared" si="320"/>
        <v>5.5161187778466614</v>
      </c>
      <c r="Y2945" s="93">
        <f t="shared" ref="Y2945:AC2995" si="324">(X2945)*(1+N2945)</f>
        <v>7.6365491945378015</v>
      </c>
      <c r="Z2945" s="93">
        <f t="shared" si="324"/>
        <v>10.572086271021384</v>
      </c>
      <c r="AA2945" s="93">
        <f t="shared" si="324"/>
        <v>14.636062084411622</v>
      </c>
      <c r="AB2945" s="93">
        <f t="shared" si="324"/>
        <v>20.262255513930452</v>
      </c>
      <c r="AC2945" s="95">
        <f t="shared" si="324"/>
        <v>28.051192741869933</v>
      </c>
      <c r="AE2945" s="96"/>
    </row>
    <row r="2946" spans="3:31" ht="24.75" customHeight="1" x14ac:dyDescent="0.25">
      <c r="C2946" s="91">
        <f>ABS(E2946-Dashboard!$F$13)</f>
        <v>33.645730702725288</v>
      </c>
      <c r="D2946" s="92">
        <f t="shared" si="319"/>
        <v>0.38450622874311935</v>
      </c>
      <c r="E2946" s="93" cm="1">
        <f t="array" ref="E2946">SUM('DRE + DCF'!$S$41/TIR!S2946,'DRE + DCF'!$U$41:$AD$41/TIR!T2946:AC2946,TIR!F2946)</f>
        <v>15.864269297274713</v>
      </c>
      <c r="F2946" s="100">
        <f>'DRE + DCF'!$AE$38*'DRE + DCF'!$AE$39*(1+G2946)/(R2946-G2946)/AC2946</f>
        <v>3.0618815819829557</v>
      </c>
      <c r="G2946" s="92">
        <f>R2946*(1-'DRE + DCF'!$AE$39)</f>
        <v>0.23070373724587159</v>
      </c>
      <c r="H2946" s="94">
        <f t="shared" si="322"/>
        <v>0.38450622874311935</v>
      </c>
      <c r="I2946" s="94">
        <f t="shared" si="323"/>
        <v>0.38450622874311935</v>
      </c>
      <c r="J2946" s="94">
        <f t="shared" si="323"/>
        <v>0.38450622874311935</v>
      </c>
      <c r="K2946" s="94">
        <f t="shared" si="323"/>
        <v>0.38450622874311935</v>
      </c>
      <c r="L2946" s="94">
        <f t="shared" si="323"/>
        <v>0.38450622874311935</v>
      </c>
      <c r="M2946" s="94">
        <f t="shared" si="323"/>
        <v>0.38450622874311935</v>
      </c>
      <c r="N2946" s="94">
        <f t="shared" si="323"/>
        <v>0.38450622874311935</v>
      </c>
      <c r="O2946" s="94">
        <f t="shared" si="323"/>
        <v>0.38450622874311935</v>
      </c>
      <c r="P2946" s="94">
        <f t="shared" si="323"/>
        <v>0.38450622874311935</v>
      </c>
      <c r="Q2946" s="94">
        <f t="shared" si="323"/>
        <v>0.38450622874311935</v>
      </c>
      <c r="R2946" s="94">
        <f t="shared" si="323"/>
        <v>0.38450622874311935</v>
      </c>
      <c r="S2946" s="93">
        <f>(1+H2946)^((5-Dashboard!$F$9)*3/12)</f>
        <v>1.0847351877707485</v>
      </c>
      <c r="T2946" s="93">
        <f t="shared" ref="T2946:X2996" si="325">(S2946)*(1+I2946)</f>
        <v>1.5018226240054384</v>
      </c>
      <c r="U2946" s="93">
        <f t="shared" si="325"/>
        <v>2.0792827774028653</v>
      </c>
      <c r="V2946" s="93">
        <f t="shared" si="325"/>
        <v>2.87877995663256</v>
      </c>
      <c r="W2946" s="93">
        <f t="shared" si="325"/>
        <v>3.9856887811386263</v>
      </c>
      <c r="X2946" s="93">
        <f t="shared" si="325"/>
        <v>5.5182109433179996</v>
      </c>
      <c r="Y2946" s="93">
        <f t="shared" si="324"/>
        <v>7.6399974225422147</v>
      </c>
      <c r="Z2946" s="93">
        <f t="shared" si="324"/>
        <v>10.577624019091074</v>
      </c>
      <c r="AA2946" s="93">
        <f t="shared" si="324"/>
        <v>14.64478633973442</v>
      </c>
      <c r="AB2946" s="93">
        <f t="shared" si="324"/>
        <v>20.275797905974454</v>
      </c>
      <c r="AC2946" s="95">
        <f t="shared" si="324"/>
        <v>28.071968493558327</v>
      </c>
      <c r="AE2946" s="96"/>
    </row>
    <row r="2947" spans="3:31" ht="24.75" customHeight="1" x14ac:dyDescent="0.25">
      <c r="C2947" s="91">
        <f>ABS(E2947-Dashboard!$F$13)</f>
        <v>33.652086692666643</v>
      </c>
      <c r="D2947" s="92">
        <f t="shared" si="319"/>
        <v>0.38460622874311934</v>
      </c>
      <c r="E2947" s="93" cm="1">
        <f t="array" ref="E2947">SUM('DRE + DCF'!$S$41/TIR!S2947,'DRE + DCF'!$U$41:$AD$41/TIR!T2947:AC2947,TIR!F2947)</f>
        <v>15.857913307333357</v>
      </c>
      <c r="F2947" s="100">
        <f>'DRE + DCF'!$AE$38*'DRE + DCF'!$AE$39*(1+G2947)/(R2947-G2947)/AC2947</f>
        <v>3.0589692874862884</v>
      </c>
      <c r="G2947" s="92">
        <f>R2947*(1-'DRE + DCF'!$AE$39)</f>
        <v>0.2307637372458716</v>
      </c>
      <c r="H2947" s="94">
        <f t="shared" si="322"/>
        <v>0.38460622874311934</v>
      </c>
      <c r="I2947" s="94">
        <f t="shared" si="323"/>
        <v>0.38460622874311934</v>
      </c>
      <c r="J2947" s="94">
        <f t="shared" si="323"/>
        <v>0.38460622874311934</v>
      </c>
      <c r="K2947" s="94">
        <f t="shared" si="323"/>
        <v>0.38460622874311934</v>
      </c>
      <c r="L2947" s="94">
        <f t="shared" si="323"/>
        <v>0.38460622874311934</v>
      </c>
      <c r="M2947" s="94">
        <f t="shared" si="323"/>
        <v>0.38460622874311934</v>
      </c>
      <c r="N2947" s="94">
        <f t="shared" si="323"/>
        <v>0.38460622874311934</v>
      </c>
      <c r="O2947" s="94">
        <f t="shared" si="323"/>
        <v>0.38460622874311934</v>
      </c>
      <c r="P2947" s="94">
        <f t="shared" si="323"/>
        <v>0.38460622874311934</v>
      </c>
      <c r="Q2947" s="94">
        <f t="shared" si="323"/>
        <v>0.38460622874311934</v>
      </c>
      <c r="R2947" s="94">
        <f t="shared" si="323"/>
        <v>0.38460622874311934</v>
      </c>
      <c r="S2947" s="93">
        <f>(1+H2947)^((5-Dashboard!$F$9)*3/12)</f>
        <v>1.0847547742808328</v>
      </c>
      <c r="T2947" s="93">
        <f t="shared" si="325"/>
        <v>1.5019582171280776</v>
      </c>
      <c r="U2947" s="93">
        <f t="shared" si="325"/>
        <v>2.0796207027474467</v>
      </c>
      <c r="V2947" s="93">
        <f t="shared" si="325"/>
        <v>2.8794557784472579</v>
      </c>
      <c r="W2947" s="93">
        <f t="shared" si="325"/>
        <v>3.9869124062284409</v>
      </c>
      <c r="X2947" s="93">
        <f t="shared" si="325"/>
        <v>5.5203037511171171</v>
      </c>
      <c r="Y2947" s="93">
        <f t="shared" si="324"/>
        <v>7.6434469583507667</v>
      </c>
      <c r="Z2947" s="93">
        <f t="shared" si="324"/>
        <v>10.583164267600122</v>
      </c>
      <c r="AA2947" s="93">
        <f t="shared" si="324"/>
        <v>14.653515164730742</v>
      </c>
      <c r="AB2947" s="93">
        <f t="shared" si="324"/>
        <v>20.289348370067941</v>
      </c>
      <c r="AC2947" s="95">
        <f t="shared" si="324"/>
        <v>28.092758130335127</v>
      </c>
      <c r="AE2947" s="96"/>
    </row>
    <row r="2948" spans="3:31" ht="24.75" customHeight="1" x14ac:dyDescent="0.25">
      <c r="C2948" s="91">
        <f>ABS(E2948-Dashboard!$F$13)</f>
        <v>33.658437901043321</v>
      </c>
      <c r="D2948" s="92">
        <f t="shared" si="319"/>
        <v>0.38470622874311933</v>
      </c>
      <c r="E2948" s="93" cm="1">
        <f t="array" ref="E2948">SUM('DRE + DCF'!$S$41/TIR!S2948,'DRE + DCF'!$U$41:$AD$41/TIR!T2948:AC2948,TIR!F2948)</f>
        <v>15.851562098956677</v>
      </c>
      <c r="F2948" s="100">
        <f>'DRE + DCF'!$AE$38*'DRE + DCF'!$AE$39*(1+G2948)/(R2948-G2948)/AC2948</f>
        <v>3.0560601257344642</v>
      </c>
      <c r="G2948" s="92">
        <f>R2948*(1-'DRE + DCF'!$AE$39)</f>
        <v>0.23082373724587157</v>
      </c>
      <c r="H2948" s="94">
        <f t="shared" si="322"/>
        <v>0.38470622874311933</v>
      </c>
      <c r="I2948" s="94">
        <f t="shared" si="323"/>
        <v>0.38470622874311933</v>
      </c>
      <c r="J2948" s="94">
        <f t="shared" si="323"/>
        <v>0.38470622874311933</v>
      </c>
      <c r="K2948" s="94">
        <f t="shared" si="323"/>
        <v>0.38470622874311933</v>
      </c>
      <c r="L2948" s="94">
        <f t="shared" si="323"/>
        <v>0.38470622874311933</v>
      </c>
      <c r="M2948" s="94">
        <f t="shared" si="323"/>
        <v>0.38470622874311933</v>
      </c>
      <c r="N2948" s="94">
        <f t="shared" si="323"/>
        <v>0.38470622874311933</v>
      </c>
      <c r="O2948" s="94">
        <f t="shared" si="323"/>
        <v>0.38470622874311933</v>
      </c>
      <c r="P2948" s="94">
        <f t="shared" si="323"/>
        <v>0.38470622874311933</v>
      </c>
      <c r="Q2948" s="94">
        <f t="shared" si="323"/>
        <v>0.38470622874311933</v>
      </c>
      <c r="R2948" s="94">
        <f t="shared" si="323"/>
        <v>0.38470622874311933</v>
      </c>
      <c r="S2948" s="93">
        <f>(1+H2948)^((5-Dashboard!$F$9)*3/12)</f>
        <v>1.084774359730003</v>
      </c>
      <c r="T2948" s="93">
        <f t="shared" si="325"/>
        <v>1.5020938126989645</v>
      </c>
      <c r="U2948" s="93">
        <f t="shared" si="325"/>
        <v>2.0799586586007566</v>
      </c>
      <c r="V2948" s="93">
        <f t="shared" si="325"/>
        <v>2.8801317100926509</v>
      </c>
      <c r="W2948" s="93">
        <f t="shared" si="325"/>
        <v>3.9881363185658656</v>
      </c>
      <c r="X2948" s="93">
        <f t="shared" si="325"/>
        <v>5.5223972013948073</v>
      </c>
      <c r="Y2948" s="93">
        <f t="shared" si="324"/>
        <v>7.6468978023649603</v>
      </c>
      <c r="Z2948" s="93">
        <f t="shared" si="324"/>
        <v>10.588707017496832</v>
      </c>
      <c r="AA2948" s="93">
        <f t="shared" si="324"/>
        <v>14.662248561463841</v>
      </c>
      <c r="AB2948" s="93">
        <f t="shared" si="324"/>
        <v>20.302906910438821</v>
      </c>
      <c r="AC2948" s="95">
        <f t="shared" si="324"/>
        <v>28.113561660476357</v>
      </c>
      <c r="AE2948" s="96"/>
    </row>
    <row r="2949" spans="3:31" ht="24.75" customHeight="1" x14ac:dyDescent="0.25">
      <c r="C2949" s="91">
        <f>ABS(E2949-Dashboard!$F$13)</f>
        <v>33.66478433269404</v>
      </c>
      <c r="D2949" s="92">
        <f t="shared" si="319"/>
        <v>0.38480622874311932</v>
      </c>
      <c r="E2949" s="93" cm="1">
        <f t="array" ref="E2949">SUM('DRE + DCF'!$S$41/TIR!S2949,'DRE + DCF'!$U$41:$AD$41/TIR!T2949:AC2949,TIR!F2949)</f>
        <v>15.845215667305959</v>
      </c>
      <c r="F2949" s="100">
        <f>'DRE + DCF'!$AE$38*'DRE + DCF'!$AE$39*(1+G2949)/(R2949-G2949)/AC2949</f>
        <v>3.0531540929277412</v>
      </c>
      <c r="G2949" s="92">
        <f>R2949*(1-'DRE + DCF'!$AE$39)</f>
        <v>0.23088373724587158</v>
      </c>
      <c r="H2949" s="94">
        <f t="shared" si="322"/>
        <v>0.38480622874311932</v>
      </c>
      <c r="I2949" s="94">
        <f t="shared" si="323"/>
        <v>0.38480622874311932</v>
      </c>
      <c r="J2949" s="94">
        <f t="shared" si="323"/>
        <v>0.38480622874311932</v>
      </c>
      <c r="K2949" s="94">
        <f t="shared" si="323"/>
        <v>0.38480622874311932</v>
      </c>
      <c r="L2949" s="94">
        <f t="shared" si="323"/>
        <v>0.38480622874311932</v>
      </c>
      <c r="M2949" s="94">
        <f t="shared" si="323"/>
        <v>0.38480622874311932</v>
      </c>
      <c r="N2949" s="94">
        <f t="shared" si="323"/>
        <v>0.38480622874311932</v>
      </c>
      <c r="O2949" s="94">
        <f t="shared" si="323"/>
        <v>0.38480622874311932</v>
      </c>
      <c r="P2949" s="94">
        <f t="shared" si="323"/>
        <v>0.38480622874311932</v>
      </c>
      <c r="Q2949" s="94">
        <f t="shared" si="323"/>
        <v>0.38480622874311932</v>
      </c>
      <c r="R2949" s="94">
        <f t="shared" si="323"/>
        <v>0.38480622874311932</v>
      </c>
      <c r="S2949" s="93">
        <f>(1+H2949)^((5-Dashboard!$F$9)*3/12)</f>
        <v>1.0847939441183929</v>
      </c>
      <c r="T2949" s="93">
        <f t="shared" si="325"/>
        <v>1.5022294107179659</v>
      </c>
      <c r="U2949" s="93">
        <f t="shared" si="325"/>
        <v>2.0802966449633447</v>
      </c>
      <c r="V2949" s="93">
        <f t="shared" si="325"/>
        <v>2.880807751578653</v>
      </c>
      <c r="W2949" s="93">
        <f t="shared" si="325"/>
        <v>3.9893605181975795</v>
      </c>
      <c r="X2949" s="93">
        <f t="shared" si="325"/>
        <v>5.5244912943018862</v>
      </c>
      <c r="Y2949" s="93">
        <f t="shared" si="324"/>
        <v>7.6503499549863889</v>
      </c>
      <c r="Z2949" s="93">
        <f t="shared" si="324"/>
        <v>10.594252269729793</v>
      </c>
      <c r="AA2949" s="93">
        <f t="shared" si="324"/>
        <v>14.670986531997746</v>
      </c>
      <c r="AB2949" s="93">
        <f t="shared" si="324"/>
        <v>20.316473531316895</v>
      </c>
      <c r="AC2949" s="95">
        <f t="shared" si="324"/>
        <v>28.134379092262353</v>
      </c>
      <c r="AE2949" s="96"/>
    </row>
    <row r="2950" spans="3:31" ht="24.75" customHeight="1" x14ac:dyDescent="0.25">
      <c r="C2950" s="91">
        <f>ABS(E2950-Dashboard!$F$13)</f>
        <v>33.67112599245155</v>
      </c>
      <c r="D2950" s="92">
        <f t="shared" si="319"/>
        <v>0.38490622874311931</v>
      </c>
      <c r="E2950" s="93" cm="1">
        <f t="array" ref="E2950">SUM('DRE + DCF'!$S$41/TIR!S2950,'DRE + DCF'!$U$41:$AD$41/TIR!T2950:AC2950,TIR!F2950)</f>
        <v>15.838874007548444</v>
      </c>
      <c r="F2950" s="100">
        <f>'DRE + DCF'!$AE$38*'DRE + DCF'!$AE$39*(1+G2950)/(R2950-G2950)/AC2950</f>
        <v>3.050251185271561</v>
      </c>
      <c r="G2950" s="92">
        <f>R2950*(1-'DRE + DCF'!$AE$39)</f>
        <v>0.23094373724587158</v>
      </c>
      <c r="H2950" s="94">
        <f t="shared" si="322"/>
        <v>0.38490622874311931</v>
      </c>
      <c r="I2950" s="94">
        <f t="shared" si="323"/>
        <v>0.38490622874311931</v>
      </c>
      <c r="J2950" s="94">
        <f t="shared" si="323"/>
        <v>0.38490622874311931</v>
      </c>
      <c r="K2950" s="94">
        <f t="shared" si="323"/>
        <v>0.38490622874311931</v>
      </c>
      <c r="L2950" s="94">
        <f t="shared" si="323"/>
        <v>0.38490622874311931</v>
      </c>
      <c r="M2950" s="94">
        <f t="shared" si="323"/>
        <v>0.38490622874311931</v>
      </c>
      <c r="N2950" s="94">
        <f t="shared" si="323"/>
        <v>0.38490622874311931</v>
      </c>
      <c r="O2950" s="94">
        <f t="shared" si="323"/>
        <v>0.38490622874311931</v>
      </c>
      <c r="P2950" s="94">
        <f t="shared" si="323"/>
        <v>0.38490622874311931</v>
      </c>
      <c r="Q2950" s="94">
        <f t="shared" si="323"/>
        <v>0.38490622874311931</v>
      </c>
      <c r="R2950" s="94">
        <f t="shared" si="323"/>
        <v>0.38490622874311931</v>
      </c>
      <c r="S2950" s="93">
        <f>(1+H2950)^((5-Dashboard!$F$9)*3/12)</f>
        <v>1.0848135274461368</v>
      </c>
      <c r="T2950" s="93">
        <f t="shared" si="325"/>
        <v>1.5023650111849496</v>
      </c>
      <c r="U2950" s="93">
        <f t="shared" si="325"/>
        <v>2.080634661835763</v>
      </c>
      <c r="V2950" s="93">
        <f t="shared" si="325"/>
        <v>2.881483902915182</v>
      </c>
      <c r="W2950" s="93">
        <f t="shared" si="325"/>
        <v>3.9905850051702694</v>
      </c>
      <c r="X2950" s="93">
        <f t="shared" si="325"/>
        <v>5.5265860299891987</v>
      </c>
      <c r="Y2950" s="93">
        <f t="shared" si="324"/>
        <v>7.653803416616749</v>
      </c>
      <c r="Z2950" s="93">
        <f t="shared" si="324"/>
        <v>10.599800025247903</v>
      </c>
      <c r="AA2950" s="93">
        <f t="shared" si="324"/>
        <v>14.679729078397294</v>
      </c>
      <c r="AB2950" s="93">
        <f t="shared" si="324"/>
        <v>20.330048236933902</v>
      </c>
      <c r="AC2950" s="95">
        <f t="shared" si="324"/>
        <v>28.155210433977832</v>
      </c>
      <c r="AE2950" s="96"/>
    </row>
    <row r="2951" spans="3:31" ht="24.75" customHeight="1" x14ac:dyDescent="0.25">
      <c r="C2951" s="91">
        <f>ABS(E2951-Dashboard!$F$13)</f>
        <v>33.677462885142646</v>
      </c>
      <c r="D2951" s="92">
        <f t="shared" si="319"/>
        <v>0.38500622874311929</v>
      </c>
      <c r="E2951" s="93" cm="1">
        <f t="array" ref="E2951">SUM('DRE + DCF'!$S$41/TIR!S2951,'DRE + DCF'!$U$41:$AD$41/TIR!T2951:AC2951,TIR!F2951)</f>
        <v>15.832537114857349</v>
      </c>
      <c r="F2951" s="100">
        <f>'DRE + DCF'!$AE$38*'DRE + DCF'!$AE$39*(1+G2951)/(R2951-G2951)/AC2951</f>
        <v>3.0473513989765482</v>
      </c>
      <c r="G2951" s="92">
        <f>R2951*(1-'DRE + DCF'!$AE$39)</f>
        <v>0.23100373724587156</v>
      </c>
      <c r="H2951" s="94">
        <f t="shared" si="322"/>
        <v>0.38500622874311929</v>
      </c>
      <c r="I2951" s="94">
        <f t="shared" si="323"/>
        <v>0.38500622874311929</v>
      </c>
      <c r="J2951" s="94">
        <f t="shared" si="323"/>
        <v>0.38500622874311929</v>
      </c>
      <c r="K2951" s="94">
        <f t="shared" si="323"/>
        <v>0.38500622874311929</v>
      </c>
      <c r="L2951" s="94">
        <f t="shared" si="323"/>
        <v>0.38500622874311929</v>
      </c>
      <c r="M2951" s="94">
        <f t="shared" si="323"/>
        <v>0.38500622874311929</v>
      </c>
      <c r="N2951" s="94">
        <f t="shared" si="323"/>
        <v>0.38500622874311929</v>
      </c>
      <c r="O2951" s="94">
        <f t="shared" si="323"/>
        <v>0.38500622874311929</v>
      </c>
      <c r="P2951" s="94">
        <f t="shared" si="323"/>
        <v>0.38500622874311929</v>
      </c>
      <c r="Q2951" s="94">
        <f t="shared" si="323"/>
        <v>0.38500622874311929</v>
      </c>
      <c r="R2951" s="94">
        <f t="shared" si="323"/>
        <v>0.38500622874311929</v>
      </c>
      <c r="S2951" s="93">
        <f>(1+H2951)^((5-Dashboard!$F$9)*3/12)</f>
        <v>1.0848331097133685</v>
      </c>
      <c r="T2951" s="93">
        <f t="shared" si="325"/>
        <v>1.5025006140997832</v>
      </c>
      <c r="U2951" s="93">
        <f t="shared" si="325"/>
        <v>2.0809727092185617</v>
      </c>
      <c r="V2951" s="93">
        <f t="shared" si="325"/>
        <v>2.8821601641121521</v>
      </c>
      <c r="W2951" s="93">
        <f t="shared" si="325"/>
        <v>3.9918097795306218</v>
      </c>
      <c r="X2951" s="93">
        <f t="shared" si="325"/>
        <v>5.5286814086076088</v>
      </c>
      <c r="Y2951" s="93">
        <f t="shared" si="324"/>
        <v>7.6572581876578205</v>
      </c>
      <c r="Z2951" s="93">
        <f t="shared" si="324"/>
        <v>10.605350285000331</v>
      </c>
      <c r="AA2951" s="93">
        <f t="shared" si="324"/>
        <v>14.688476202728074</v>
      </c>
      <c r="AB2951" s="93">
        <f t="shared" si="324"/>
        <v>20.343631031523461</v>
      </c>
      <c r="AC2951" s="95">
        <f t="shared" si="324"/>
        <v>28.176055693911803</v>
      </c>
      <c r="AE2951" s="96"/>
    </row>
    <row r="2952" spans="3:31" ht="24.75" customHeight="1" x14ac:dyDescent="0.25">
      <c r="C2952" s="91">
        <f>ABS(E2952-Dashboard!$F$13)</f>
        <v>33.68379501558816</v>
      </c>
      <c r="D2952" s="92">
        <f t="shared" si="319"/>
        <v>0.38510622874311928</v>
      </c>
      <c r="E2952" s="93" cm="1">
        <f t="array" ref="E2952">SUM('DRE + DCF'!$S$41/TIR!S2952,'DRE + DCF'!$U$41:$AD$41/TIR!T2952:AC2952,TIR!F2952)</f>
        <v>15.826204984411834</v>
      </c>
      <c r="F2952" s="100">
        <f>'DRE + DCF'!$AE$38*'DRE + DCF'!$AE$39*(1+G2952)/(R2952-G2952)/AC2952</f>
        <v>3.0444547302584972</v>
      </c>
      <c r="G2952" s="92">
        <f>R2952*(1-'DRE + DCF'!$AE$39)</f>
        <v>0.23106373724587156</v>
      </c>
      <c r="H2952" s="94">
        <f t="shared" si="322"/>
        <v>0.38510622874311928</v>
      </c>
      <c r="I2952" s="94">
        <f t="shared" si="323"/>
        <v>0.38510622874311928</v>
      </c>
      <c r="J2952" s="94">
        <f t="shared" si="323"/>
        <v>0.38510622874311928</v>
      </c>
      <c r="K2952" s="94">
        <f t="shared" si="323"/>
        <v>0.38510622874311928</v>
      </c>
      <c r="L2952" s="94">
        <f t="shared" si="323"/>
        <v>0.38510622874311928</v>
      </c>
      <c r="M2952" s="94">
        <f t="shared" si="323"/>
        <v>0.38510622874311928</v>
      </c>
      <c r="N2952" s="94">
        <f t="shared" si="323"/>
        <v>0.38510622874311928</v>
      </c>
      <c r="O2952" s="94">
        <f t="shared" si="323"/>
        <v>0.38510622874311928</v>
      </c>
      <c r="P2952" s="94">
        <f t="shared" si="323"/>
        <v>0.38510622874311928</v>
      </c>
      <c r="Q2952" s="94">
        <f t="shared" si="323"/>
        <v>0.38510622874311928</v>
      </c>
      <c r="R2952" s="94">
        <f t="shared" si="323"/>
        <v>0.38510622874311928</v>
      </c>
      <c r="S2952" s="93">
        <f>(1+H2952)^((5-Dashboard!$F$9)*3/12)</f>
        <v>1.0848526909202223</v>
      </c>
      <c r="T2952" s="93">
        <f t="shared" si="325"/>
        <v>1.5026362194623339</v>
      </c>
      <c r="U2952" s="93">
        <f t="shared" si="325"/>
        <v>2.0813107871122916</v>
      </c>
      <c r="V2952" s="93">
        <f t="shared" si="325"/>
        <v>2.8828365351794796</v>
      </c>
      <c r="W2952" s="93">
        <f t="shared" si="325"/>
        <v>3.9930348413253296</v>
      </c>
      <c r="X2952" s="93">
        <f t="shared" si="325"/>
        <v>5.5307774303080066</v>
      </c>
      <c r="Y2952" s="93">
        <f t="shared" si="324"/>
        <v>7.6607142685114828</v>
      </c>
      <c r="Z2952" s="93">
        <f t="shared" si="324"/>
        <v>10.610903049936544</v>
      </c>
      <c r="AA2952" s="93">
        <f t="shared" si="324"/>
        <v>14.697227907056469</v>
      </c>
      <c r="AB2952" s="93">
        <f t="shared" si="324"/>
        <v>20.357221919321113</v>
      </c>
      <c r="AC2952" s="95">
        <f t="shared" si="324"/>
        <v>28.196914880357632</v>
      </c>
      <c r="AE2952" s="96"/>
    </row>
    <row r="2953" spans="3:31" ht="24.75" customHeight="1" x14ac:dyDescent="0.25">
      <c r="C2953" s="91">
        <f>ABS(E2953-Dashboard!$F$13)</f>
        <v>33.69012238860298</v>
      </c>
      <c r="D2953" s="92">
        <f t="shared" si="319"/>
        <v>0.38520622874311927</v>
      </c>
      <c r="E2953" s="93" cm="1">
        <f t="array" ref="E2953">SUM('DRE + DCF'!$S$41/TIR!S2953,'DRE + DCF'!$U$41:$AD$41/TIR!T2953:AC2953,TIR!F2953)</f>
        <v>15.819877611397017</v>
      </c>
      <c r="F2953" s="100">
        <f>'DRE + DCF'!$AE$38*'DRE + DCF'!$AE$39*(1+G2953)/(R2953-G2953)/AC2953</f>
        <v>3.0415611753383645</v>
      </c>
      <c r="G2953" s="92">
        <f>R2953*(1-'DRE + DCF'!$AE$39)</f>
        <v>0.23112373724587154</v>
      </c>
      <c r="H2953" s="94">
        <f t="shared" si="322"/>
        <v>0.38520622874311927</v>
      </c>
      <c r="I2953" s="94">
        <f t="shared" si="323"/>
        <v>0.38520622874311927</v>
      </c>
      <c r="J2953" s="94">
        <f t="shared" si="323"/>
        <v>0.38520622874311927</v>
      </c>
      <c r="K2953" s="94">
        <f t="shared" si="323"/>
        <v>0.38520622874311927</v>
      </c>
      <c r="L2953" s="94">
        <f t="shared" si="323"/>
        <v>0.38520622874311927</v>
      </c>
      <c r="M2953" s="94">
        <f t="shared" si="323"/>
        <v>0.38520622874311927</v>
      </c>
      <c r="N2953" s="94">
        <f t="shared" si="323"/>
        <v>0.38520622874311927</v>
      </c>
      <c r="O2953" s="94">
        <f t="shared" si="323"/>
        <v>0.38520622874311927</v>
      </c>
      <c r="P2953" s="94">
        <f t="shared" si="323"/>
        <v>0.38520622874311927</v>
      </c>
      <c r="Q2953" s="94">
        <f t="shared" si="323"/>
        <v>0.38520622874311927</v>
      </c>
      <c r="R2953" s="94">
        <f t="shared" si="323"/>
        <v>0.38520622874311927</v>
      </c>
      <c r="S2953" s="93">
        <f>(1+H2953)^((5-Dashboard!$F$9)*3/12)</f>
        <v>1.0848722710668317</v>
      </c>
      <c r="T2953" s="93">
        <f t="shared" si="325"/>
        <v>1.5027718272724691</v>
      </c>
      <c r="U2953" s="93">
        <f t="shared" si="325"/>
        <v>2.0816488955175032</v>
      </c>
      <c r="V2953" s="93">
        <f t="shared" si="325"/>
        <v>2.8835130161270803</v>
      </c>
      <c r="W2953" s="93">
        <f t="shared" si="325"/>
        <v>3.9942601906010902</v>
      </c>
      <c r="X2953" s="93">
        <f t="shared" si="325"/>
        <v>5.5328740952413087</v>
      </c>
      <c r="Y2953" s="93">
        <f t="shared" si="324"/>
        <v>7.6641716595797114</v>
      </c>
      <c r="Z2953" s="93">
        <f t="shared" si="324"/>
        <v>10.616458321006306</v>
      </c>
      <c r="AA2953" s="93">
        <f t="shared" si="324"/>
        <v>14.705984193449652</v>
      </c>
      <c r="AB2953" s="93">
        <f t="shared" si="324"/>
        <v>20.370820904564315</v>
      </c>
      <c r="AC2953" s="95">
        <f t="shared" si="324"/>
        <v>28.217788001613034</v>
      </c>
      <c r="AE2953" s="96"/>
    </row>
    <row r="2954" spans="3:31" ht="24.75" customHeight="1" x14ac:dyDescent="0.25">
      <c r="C2954" s="91">
        <f>ABS(E2954-Dashboard!$F$13)</f>
        <v>33.696445008996065</v>
      </c>
      <c r="D2954" s="92">
        <f t="shared" si="319"/>
        <v>0.38530622874311926</v>
      </c>
      <c r="E2954" s="93" cm="1">
        <f t="array" ref="E2954">SUM('DRE + DCF'!$S$41/TIR!S2954,'DRE + DCF'!$U$41:$AD$41/TIR!T2954:AC2954,TIR!F2954)</f>
        <v>15.813554991003933</v>
      </c>
      <c r="F2954" s="100">
        <f>'DRE + DCF'!$AE$38*'DRE + DCF'!$AE$39*(1+G2954)/(R2954-G2954)/AC2954</f>
        <v>3.0386707304422624</v>
      </c>
      <c r="G2954" s="92">
        <f>R2954*(1-'DRE + DCF'!$AE$39)</f>
        <v>0.23118373724587155</v>
      </c>
      <c r="H2954" s="94">
        <f t="shared" si="322"/>
        <v>0.38530622874311926</v>
      </c>
      <c r="I2954" s="94">
        <f t="shared" si="323"/>
        <v>0.38530622874311926</v>
      </c>
      <c r="J2954" s="94">
        <f t="shared" si="323"/>
        <v>0.38530622874311926</v>
      </c>
      <c r="K2954" s="94">
        <f t="shared" si="323"/>
        <v>0.38530622874311926</v>
      </c>
      <c r="L2954" s="94">
        <f t="shared" si="323"/>
        <v>0.38530622874311926</v>
      </c>
      <c r="M2954" s="94">
        <f t="shared" si="323"/>
        <v>0.38530622874311926</v>
      </c>
      <c r="N2954" s="94">
        <f t="shared" si="323"/>
        <v>0.38530622874311926</v>
      </c>
      <c r="O2954" s="94">
        <f t="shared" si="323"/>
        <v>0.38530622874311926</v>
      </c>
      <c r="P2954" s="94">
        <f t="shared" si="323"/>
        <v>0.38530622874311926</v>
      </c>
      <c r="Q2954" s="94">
        <f t="shared" si="323"/>
        <v>0.38530622874311926</v>
      </c>
      <c r="R2954" s="94">
        <f t="shared" si="323"/>
        <v>0.38530622874311926</v>
      </c>
      <c r="S2954" s="93">
        <f>(1+H2954)^((5-Dashboard!$F$9)*3/12)</f>
        <v>1.0848918501533311</v>
      </c>
      <c r="T2954" s="93">
        <f t="shared" si="325"/>
        <v>1.5029074375300564</v>
      </c>
      <c r="U2954" s="93">
        <f t="shared" si="325"/>
        <v>2.0819870344347478</v>
      </c>
      <c r="V2954" s="93">
        <f t="shared" si="325"/>
        <v>2.8841896069648714</v>
      </c>
      <c r="W2954" s="93">
        <f t="shared" si="325"/>
        <v>3.9954858274046052</v>
      </c>
      <c r="X2954" s="93">
        <f t="shared" si="325"/>
        <v>5.5349714035584547</v>
      </c>
      <c r="Y2954" s="93">
        <f t="shared" si="324"/>
        <v>7.6676303612645729</v>
      </c>
      <c r="Z2954" s="93">
        <f t="shared" si="324"/>
        <v>10.622016099159666</v>
      </c>
      <c r="AA2954" s="93">
        <f t="shared" si="324"/>
        <v>14.714745063975576</v>
      </c>
      <c r="AB2954" s="93">
        <f t="shared" si="324"/>
        <v>20.384427991492434</v>
      </c>
      <c r="AC2954" s="95">
        <f t="shared" si="324"/>
        <v>28.238675065980061</v>
      </c>
      <c r="AE2954" s="96"/>
    </row>
    <row r="2955" spans="3:31" ht="24.75" customHeight="1" x14ac:dyDescent="0.25">
      <c r="C2955" s="91">
        <f>ABS(E2955-Dashboard!$F$13)</f>
        <v>33.702762881570436</v>
      </c>
      <c r="D2955" s="92">
        <f t="shared" si="319"/>
        <v>0.38540622874311925</v>
      </c>
      <c r="E2955" s="93" cm="1">
        <f t="array" ref="E2955">SUM('DRE + DCF'!$S$41/TIR!S2955,'DRE + DCF'!$U$41:$AD$41/TIR!T2955:AC2955,TIR!F2955)</f>
        <v>15.807237118429565</v>
      </c>
      <c r="F2955" s="100">
        <f>'DRE + DCF'!$AE$38*'DRE + DCF'!$AE$39*(1+G2955)/(R2955-G2955)/AC2955</f>
        <v>3.0357833918014512</v>
      </c>
      <c r="G2955" s="92">
        <f>R2955*(1-'DRE + DCF'!$AE$39)</f>
        <v>0.23124373724587155</v>
      </c>
      <c r="H2955" s="94">
        <f t="shared" si="322"/>
        <v>0.38540622874311925</v>
      </c>
      <c r="I2955" s="94">
        <f t="shared" si="323"/>
        <v>0.38540622874311925</v>
      </c>
      <c r="J2955" s="94">
        <f t="shared" si="323"/>
        <v>0.38540622874311925</v>
      </c>
      <c r="K2955" s="94">
        <f t="shared" si="323"/>
        <v>0.38540622874311925</v>
      </c>
      <c r="L2955" s="94">
        <f t="shared" si="323"/>
        <v>0.38540622874311925</v>
      </c>
      <c r="M2955" s="94">
        <f t="shared" si="323"/>
        <v>0.38540622874311925</v>
      </c>
      <c r="N2955" s="94">
        <f t="shared" si="323"/>
        <v>0.38540622874311925</v>
      </c>
      <c r="O2955" s="94">
        <f t="shared" si="323"/>
        <v>0.38540622874311925</v>
      </c>
      <c r="P2955" s="94">
        <f t="shared" si="323"/>
        <v>0.38540622874311925</v>
      </c>
      <c r="Q2955" s="94">
        <f t="shared" si="323"/>
        <v>0.38540622874311925</v>
      </c>
      <c r="R2955" s="94">
        <f t="shared" si="323"/>
        <v>0.38540622874311925</v>
      </c>
      <c r="S2955" s="93">
        <f>(1+H2955)^((5-Dashboard!$F$9)*3/12)</f>
        <v>1.0849114281798542</v>
      </c>
      <c r="T2955" s="93">
        <f t="shared" si="325"/>
        <v>1.5030430502349632</v>
      </c>
      <c r="U2955" s="93">
        <f t="shared" si="325"/>
        <v>2.082325203864575</v>
      </c>
      <c r="V2955" s="93">
        <f t="shared" si="325"/>
        <v>2.8848663077027679</v>
      </c>
      <c r="W2955" s="93">
        <f t="shared" si="325"/>
        <v>3.9967117517825788</v>
      </c>
      <c r="X2955" s="93">
        <f t="shared" si="325"/>
        <v>5.5370693554104085</v>
      </c>
      <c r="Y2955" s="93">
        <f t="shared" si="324"/>
        <v>7.6710903739682283</v>
      </c>
      <c r="Z2955" s="93">
        <f t="shared" si="324"/>
        <v>10.627576385346968</v>
      </c>
      <c r="AA2955" s="93">
        <f t="shared" si="324"/>
        <v>14.723510520702973</v>
      </c>
      <c r="AB2955" s="93">
        <f t="shared" si="324"/>
        <v>20.398043184346747</v>
      </c>
      <c r="AC2955" s="95">
        <f t="shared" si="324"/>
        <v>28.259576081765115</v>
      </c>
      <c r="AE2955" s="96"/>
    </row>
    <row r="2956" spans="3:31" ht="24.75" customHeight="1" x14ac:dyDescent="0.25">
      <c r="C2956" s="91">
        <f>ABS(E2956-Dashboard!$F$13)</f>
        <v>33.709076011123194</v>
      </c>
      <c r="D2956" s="92">
        <f t="shared" si="319"/>
        <v>0.38550622874311924</v>
      </c>
      <c r="E2956" s="93" cm="1">
        <f t="array" ref="E2956">SUM('DRE + DCF'!$S$41/TIR!S2956,'DRE + DCF'!$U$41:$AD$41/TIR!T2956:AC2956,TIR!F2956)</f>
        <v>15.800923988876804</v>
      </c>
      <c r="F2956" s="100">
        <f>'DRE + DCF'!$AE$38*'DRE + DCF'!$AE$39*(1+G2956)/(R2956-G2956)/AC2956</f>
        <v>3.032899155652327</v>
      </c>
      <c r="G2956" s="92">
        <f>R2956*(1-'DRE + DCF'!$AE$39)</f>
        <v>0.23130373724587153</v>
      </c>
      <c r="H2956" s="94">
        <f t="shared" si="322"/>
        <v>0.38550622874311924</v>
      </c>
      <c r="I2956" s="94">
        <f t="shared" si="323"/>
        <v>0.38550622874311924</v>
      </c>
      <c r="J2956" s="94">
        <f t="shared" si="323"/>
        <v>0.38550622874311924</v>
      </c>
      <c r="K2956" s="94">
        <f t="shared" si="323"/>
        <v>0.38550622874311924</v>
      </c>
      <c r="L2956" s="94">
        <f t="shared" si="323"/>
        <v>0.38550622874311924</v>
      </c>
      <c r="M2956" s="94">
        <f t="shared" si="323"/>
        <v>0.38550622874311924</v>
      </c>
      <c r="N2956" s="94">
        <f t="shared" si="323"/>
        <v>0.38550622874311924</v>
      </c>
      <c r="O2956" s="94">
        <f t="shared" si="323"/>
        <v>0.38550622874311924</v>
      </c>
      <c r="P2956" s="94">
        <f t="shared" si="323"/>
        <v>0.38550622874311924</v>
      </c>
      <c r="Q2956" s="94">
        <f t="shared" si="323"/>
        <v>0.38550622874311924</v>
      </c>
      <c r="R2956" s="94">
        <f t="shared" si="323"/>
        <v>0.38550622874311924</v>
      </c>
      <c r="S2956" s="93">
        <f>(1+H2956)^((5-Dashboard!$F$9)*3/12)</f>
        <v>1.0849310051465348</v>
      </c>
      <c r="T2956" s="93">
        <f t="shared" si="325"/>
        <v>1.5031786653870571</v>
      </c>
      <c r="U2956" s="93">
        <f t="shared" si="325"/>
        <v>2.0826634038075369</v>
      </c>
      <c r="V2956" s="93">
        <f t="shared" si="325"/>
        <v>2.8855431183506886</v>
      </c>
      <c r="W2956" s="93">
        <f t="shared" si="325"/>
        <v>3.9979379637817227</v>
      </c>
      <c r="X2956" s="93">
        <f t="shared" si="325"/>
        <v>5.5391679509481602</v>
      </c>
      <c r="Y2956" s="93">
        <f t="shared" si="324"/>
        <v>7.6745516980929365</v>
      </c>
      <c r="Z2956" s="93">
        <f t="shared" si="324"/>
        <v>10.633139180518846</v>
      </c>
      <c r="AA2956" s="93">
        <f t="shared" si="324"/>
        <v>14.732280565701368</v>
      </c>
      <c r="AB2956" s="93">
        <f t="shared" si="324"/>
        <v>20.41166648737045</v>
      </c>
      <c r="AC2956" s="95">
        <f t="shared" si="324"/>
        <v>28.280491057278944</v>
      </c>
      <c r="AE2956" s="96"/>
    </row>
    <row r="2957" spans="3:31" ht="24.75" customHeight="1" x14ac:dyDescent="0.25">
      <c r="C2957" s="91">
        <f>ABS(E2957-Dashboard!$F$13)</f>
        <v>33.715384402445537</v>
      </c>
      <c r="D2957" s="92">
        <f t="shared" si="319"/>
        <v>0.38560622874311923</v>
      </c>
      <c r="E2957" s="93" cm="1">
        <f t="array" ref="E2957">SUM('DRE + DCF'!$S$41/TIR!S2957,'DRE + DCF'!$U$41:$AD$41/TIR!T2957:AC2957,TIR!F2957)</f>
        <v>15.794615597554458</v>
      </c>
      <c r="F2957" s="100">
        <f>'DRE + DCF'!$AE$38*'DRE + DCF'!$AE$39*(1+G2957)/(R2957-G2957)/AC2957</f>
        <v>3.030018018236424</v>
      </c>
      <c r="G2957" s="92">
        <f>R2957*(1-'DRE + DCF'!$AE$39)</f>
        <v>0.23136373724587153</v>
      </c>
      <c r="H2957" s="94">
        <f t="shared" si="322"/>
        <v>0.38560622874311923</v>
      </c>
      <c r="I2957" s="94">
        <f t="shared" si="323"/>
        <v>0.38560622874311923</v>
      </c>
      <c r="J2957" s="94">
        <f t="shared" si="323"/>
        <v>0.38560622874311923</v>
      </c>
      <c r="K2957" s="94">
        <f t="shared" si="323"/>
        <v>0.38560622874311923</v>
      </c>
      <c r="L2957" s="94">
        <f t="shared" si="323"/>
        <v>0.38560622874311923</v>
      </c>
      <c r="M2957" s="94">
        <f t="shared" si="323"/>
        <v>0.38560622874311923</v>
      </c>
      <c r="N2957" s="94">
        <f t="shared" si="323"/>
        <v>0.38560622874311923</v>
      </c>
      <c r="O2957" s="94">
        <f t="shared" si="323"/>
        <v>0.38560622874311923</v>
      </c>
      <c r="P2957" s="94">
        <f t="shared" si="323"/>
        <v>0.38560622874311923</v>
      </c>
      <c r="Q2957" s="94">
        <f t="shared" ref="I2957:R2983" si="326">$D2957</f>
        <v>0.38560622874311923</v>
      </c>
      <c r="R2957" s="94">
        <f t="shared" si="326"/>
        <v>0.38560622874311923</v>
      </c>
      <c r="S2957" s="93">
        <f>(1+H2957)^((5-Dashboard!$F$9)*3/12)</f>
        <v>1.0849505810535069</v>
      </c>
      <c r="T2957" s="93">
        <f t="shared" si="325"/>
        <v>1.5033142829862056</v>
      </c>
      <c r="U2957" s="93">
        <f t="shared" si="325"/>
        <v>2.0830016342641828</v>
      </c>
      <c r="V2957" s="93">
        <f t="shared" si="325"/>
        <v>2.8862200389185486</v>
      </c>
      <c r="W2957" s="93">
        <f t="shared" si="325"/>
        <v>3.9991644634487491</v>
      </c>
      <c r="X2957" s="93">
        <f t="shared" si="325"/>
        <v>5.5412671903227215</v>
      </c>
      <c r="Y2957" s="93">
        <f t="shared" si="324"/>
        <v>7.6780143340410465</v>
      </c>
      <c r="Z2957" s="93">
        <f t="shared" si="324"/>
        <v>10.638704485626226</v>
      </c>
      <c r="AA2957" s="93">
        <f t="shared" si="324"/>
        <v>14.74105520104106</v>
      </c>
      <c r="AB2957" s="93">
        <f t="shared" si="324"/>
        <v>20.425297904808648</v>
      </c>
      <c r="AC2957" s="95">
        <f t="shared" si="324"/>
        <v>28.301420000836647</v>
      </c>
      <c r="AE2957" s="96"/>
    </row>
    <row r="2958" spans="3:31" ht="24.75" customHeight="1" x14ac:dyDescent="0.25">
      <c r="C2958" s="91">
        <f>ABS(E2958-Dashboard!$F$13)</f>
        <v>33.721688060322776</v>
      </c>
      <c r="D2958" s="92">
        <f t="shared" si="319"/>
        <v>0.38570622874311922</v>
      </c>
      <c r="E2958" s="93" cm="1">
        <f t="array" ref="E2958">SUM('DRE + DCF'!$S$41/TIR!S2958,'DRE + DCF'!$U$41:$AD$41/TIR!T2958:AC2958,TIR!F2958)</f>
        <v>15.788311939677225</v>
      </c>
      <c r="F2958" s="100">
        <f>'DRE + DCF'!$AE$38*'DRE + DCF'!$AE$39*(1+G2958)/(R2958-G2958)/AC2958</f>
        <v>3.0271399758003943</v>
      </c>
      <c r="G2958" s="92">
        <f>R2958*(1-'DRE + DCF'!$AE$39)</f>
        <v>0.23142373724587151</v>
      </c>
      <c r="H2958" s="94">
        <f t="shared" si="322"/>
        <v>0.38570622874311922</v>
      </c>
      <c r="I2958" s="94">
        <f t="shared" si="326"/>
        <v>0.38570622874311922</v>
      </c>
      <c r="J2958" s="94">
        <f t="shared" si="326"/>
        <v>0.38570622874311922</v>
      </c>
      <c r="K2958" s="94">
        <f t="shared" si="326"/>
        <v>0.38570622874311922</v>
      </c>
      <c r="L2958" s="94">
        <f t="shared" si="326"/>
        <v>0.38570622874311922</v>
      </c>
      <c r="M2958" s="94">
        <f t="shared" si="326"/>
        <v>0.38570622874311922</v>
      </c>
      <c r="N2958" s="94">
        <f t="shared" si="326"/>
        <v>0.38570622874311922</v>
      </c>
      <c r="O2958" s="94">
        <f t="shared" si="326"/>
        <v>0.38570622874311922</v>
      </c>
      <c r="P2958" s="94">
        <f t="shared" si="326"/>
        <v>0.38570622874311922</v>
      </c>
      <c r="Q2958" s="94">
        <f t="shared" si="326"/>
        <v>0.38570622874311922</v>
      </c>
      <c r="R2958" s="94">
        <f t="shared" si="326"/>
        <v>0.38570622874311922</v>
      </c>
      <c r="S2958" s="93">
        <f>(1+H2958)^((5-Dashboard!$F$9)*3/12)</f>
        <v>1.0849701559009044</v>
      </c>
      <c r="T2958" s="93">
        <f t="shared" si="325"/>
        <v>1.5034499030322763</v>
      </c>
      <c r="U2958" s="93">
        <f t="shared" si="325"/>
        <v>2.0833398952350639</v>
      </c>
      <c r="V2958" s="93">
        <f t="shared" si="325"/>
        <v>2.8868970694162654</v>
      </c>
      <c r="W2958" s="93">
        <f t="shared" si="325"/>
        <v>4.0003912508303756</v>
      </c>
      <c r="X2958" s="93">
        <f t="shared" si="325"/>
        <v>5.543367073685129</v>
      </c>
      <c r="Y2958" s="93">
        <f t="shared" si="324"/>
        <v>7.681478282215001</v>
      </c>
      <c r="Z2958" s="93">
        <f t="shared" si="324"/>
        <v>10.644272301620322</v>
      </c>
      <c r="AA2958" s="93">
        <f t="shared" si="324"/>
        <v>14.749834428793138</v>
      </c>
      <c r="AB2958" s="93">
        <f t="shared" si="324"/>
        <v>20.438937440908358</v>
      </c>
      <c r="AC2958" s="95">
        <f t="shared" si="324"/>
        <v>28.322362920757662</v>
      </c>
      <c r="AE2958" s="96"/>
    </row>
    <row r="2959" spans="3:31" ht="24.75" customHeight="1" x14ac:dyDescent="0.25">
      <c r="C2959" s="91">
        <f>ABS(E2959-Dashboard!$F$13)</f>
        <v>33.727986989534294</v>
      </c>
      <c r="D2959" s="92">
        <f t="shared" ref="D2959:D3022" si="327">D2958+0.0001</f>
        <v>0.38580622874311921</v>
      </c>
      <c r="E2959" s="93" cm="1">
        <f t="array" ref="E2959">SUM('DRE + DCF'!$S$41/TIR!S2959,'DRE + DCF'!$U$41:$AD$41/TIR!T2959:AC2959,TIR!F2959)</f>
        <v>15.782013010465706</v>
      </c>
      <c r="F2959" s="100">
        <f>'DRE + DCF'!$AE$38*'DRE + DCF'!$AE$39*(1+G2959)/(R2959-G2959)/AC2959</f>
        <v>3.0242650245960063</v>
      </c>
      <c r="G2959" s="92">
        <f>R2959*(1-'DRE + DCF'!$AE$39)</f>
        <v>0.23148373724587151</v>
      </c>
      <c r="H2959" s="94">
        <f t="shared" si="322"/>
        <v>0.38580622874311921</v>
      </c>
      <c r="I2959" s="94">
        <f t="shared" si="326"/>
        <v>0.38580622874311921</v>
      </c>
      <c r="J2959" s="94">
        <f t="shared" si="326"/>
        <v>0.38580622874311921</v>
      </c>
      <c r="K2959" s="94">
        <f t="shared" si="326"/>
        <v>0.38580622874311921</v>
      </c>
      <c r="L2959" s="94">
        <f t="shared" si="326"/>
        <v>0.38580622874311921</v>
      </c>
      <c r="M2959" s="94">
        <f t="shared" si="326"/>
        <v>0.38580622874311921</v>
      </c>
      <c r="N2959" s="94">
        <f t="shared" si="326"/>
        <v>0.38580622874311921</v>
      </c>
      <c r="O2959" s="94">
        <f t="shared" si="326"/>
        <v>0.38580622874311921</v>
      </c>
      <c r="P2959" s="94">
        <f t="shared" si="326"/>
        <v>0.38580622874311921</v>
      </c>
      <c r="Q2959" s="94">
        <f t="shared" si="326"/>
        <v>0.38580622874311921</v>
      </c>
      <c r="R2959" s="94">
        <f t="shared" si="326"/>
        <v>0.38580622874311921</v>
      </c>
      <c r="S2959" s="93">
        <f>(1+H2959)^((5-Dashboard!$F$9)*3/12)</f>
        <v>1.0849897296888609</v>
      </c>
      <c r="T2959" s="93">
        <f t="shared" si="325"/>
        <v>1.5035855255251367</v>
      </c>
      <c r="U2959" s="93">
        <f t="shared" si="325"/>
        <v>2.0836781867207308</v>
      </c>
      <c r="V2959" s="93">
        <f t="shared" si="325"/>
        <v>2.8875742098537569</v>
      </c>
      <c r="W2959" s="93">
        <f t="shared" si="325"/>
        <v>4.0016183259733271</v>
      </c>
      <c r="X2959" s="93">
        <f t="shared" si="325"/>
        <v>5.5454676011864503</v>
      </c>
      <c r="Y2959" s="93">
        <f t="shared" si="324"/>
        <v>7.6849435430173463</v>
      </c>
      <c r="Z2959" s="93">
        <f t="shared" si="324"/>
        <v>10.649842629452653</v>
      </c>
      <c r="AA2959" s="93">
        <f t="shared" si="324"/>
        <v>14.758618251029485</v>
      </c>
      <c r="AB2959" s="93">
        <f t="shared" si="324"/>
        <v>20.45258509991854</v>
      </c>
      <c r="AC2959" s="95">
        <f t="shared" si="324"/>
        <v>28.343319825365825</v>
      </c>
      <c r="AE2959" s="96"/>
    </row>
    <row r="2960" spans="3:31" ht="24.75" customHeight="1" x14ac:dyDescent="0.25">
      <c r="C2960" s="91">
        <f>ABS(E2960-Dashboard!$F$13)</f>
        <v>33.734281194853608</v>
      </c>
      <c r="D2960" s="92">
        <f t="shared" si="327"/>
        <v>0.3859062287431192</v>
      </c>
      <c r="E2960" s="93" cm="1">
        <f t="array" ref="E2960">SUM('DRE + DCF'!$S$41/TIR!S2960,'DRE + DCF'!$U$41:$AD$41/TIR!T2960:AC2960,TIR!F2960)</f>
        <v>15.775718805146392</v>
      </c>
      <c r="F2960" s="100">
        <f>'DRE + DCF'!$AE$38*'DRE + DCF'!$AE$39*(1+G2960)/(R2960-G2960)/AC2960</f>
        <v>3.0213931608801392</v>
      </c>
      <c r="G2960" s="92">
        <f>R2960*(1-'DRE + DCF'!$AE$39)</f>
        <v>0.23154373724587152</v>
      </c>
      <c r="H2960" s="94">
        <f t="shared" si="322"/>
        <v>0.3859062287431192</v>
      </c>
      <c r="I2960" s="94">
        <f t="shared" si="326"/>
        <v>0.3859062287431192</v>
      </c>
      <c r="J2960" s="94">
        <f t="shared" si="326"/>
        <v>0.3859062287431192</v>
      </c>
      <c r="K2960" s="94">
        <f t="shared" si="326"/>
        <v>0.3859062287431192</v>
      </c>
      <c r="L2960" s="94">
        <f t="shared" si="326"/>
        <v>0.3859062287431192</v>
      </c>
      <c r="M2960" s="94">
        <f t="shared" si="326"/>
        <v>0.3859062287431192</v>
      </c>
      <c r="N2960" s="94">
        <f t="shared" si="326"/>
        <v>0.3859062287431192</v>
      </c>
      <c r="O2960" s="94">
        <f t="shared" si="326"/>
        <v>0.3859062287431192</v>
      </c>
      <c r="P2960" s="94">
        <f t="shared" si="326"/>
        <v>0.3859062287431192</v>
      </c>
      <c r="Q2960" s="94">
        <f t="shared" si="326"/>
        <v>0.3859062287431192</v>
      </c>
      <c r="R2960" s="94">
        <f t="shared" si="326"/>
        <v>0.3859062287431192</v>
      </c>
      <c r="S2960" s="93">
        <f>(1+H2960)^((5-Dashboard!$F$9)*3/12)</f>
        <v>1.0850093024175105</v>
      </c>
      <c r="T2960" s="93">
        <f t="shared" si="325"/>
        <v>1.5037211504646544</v>
      </c>
      <c r="U2960" s="93">
        <f t="shared" si="325"/>
        <v>2.0840165087217337</v>
      </c>
      <c r="V2960" s="93">
        <f t="shared" si="325"/>
        <v>2.8882514602409399</v>
      </c>
      <c r="W2960" s="93">
        <f t="shared" si="325"/>
        <v>4.002845688924328</v>
      </c>
      <c r="X2960" s="93">
        <f t="shared" si="325"/>
        <v>5.5475687729777681</v>
      </c>
      <c r="Y2960" s="93">
        <f t="shared" si="324"/>
        <v>7.6884101168507115</v>
      </c>
      <c r="Z2960" s="93">
        <f t="shared" si="324"/>
        <v>10.655415470075013</v>
      </c>
      <c r="AA2960" s="93">
        <f t="shared" si="324"/>
        <v>14.767406669822753</v>
      </c>
      <c r="AB2960" s="93">
        <f t="shared" si="324"/>
        <v>20.466240886090038</v>
      </c>
      <c r="AC2960" s="95">
        <f t="shared" si="324"/>
        <v>28.364290722989278</v>
      </c>
      <c r="AE2960" s="96"/>
    </row>
    <row r="2961" spans="3:31" ht="24.75" customHeight="1" x14ac:dyDescent="0.25">
      <c r="C2961" s="91">
        <f>ABS(E2961-Dashboard!$F$13)</f>
        <v>33.740570681048354</v>
      </c>
      <c r="D2961" s="92">
        <f t="shared" si="327"/>
        <v>0.38600622874311918</v>
      </c>
      <c r="E2961" s="93" cm="1">
        <f t="array" ref="E2961">SUM('DRE + DCF'!$S$41/TIR!S2961,'DRE + DCF'!$U$41:$AD$41/TIR!T2961:AC2961,TIR!F2961)</f>
        <v>15.769429318951644</v>
      </c>
      <c r="F2961" s="100">
        <f>'DRE + DCF'!$AE$38*'DRE + DCF'!$AE$39*(1+G2961)/(R2961-G2961)/AC2961</f>
        <v>3.0185243809147706</v>
      </c>
      <c r="G2961" s="92">
        <f>R2961*(1-'DRE + DCF'!$AE$39)</f>
        <v>0.23160373724587149</v>
      </c>
      <c r="H2961" s="94">
        <f t="shared" si="322"/>
        <v>0.38600622874311918</v>
      </c>
      <c r="I2961" s="94">
        <f t="shared" si="326"/>
        <v>0.38600622874311918</v>
      </c>
      <c r="J2961" s="94">
        <f t="shared" si="326"/>
        <v>0.38600622874311918</v>
      </c>
      <c r="K2961" s="94">
        <f t="shared" si="326"/>
        <v>0.38600622874311918</v>
      </c>
      <c r="L2961" s="94">
        <f t="shared" si="326"/>
        <v>0.38600622874311918</v>
      </c>
      <c r="M2961" s="94">
        <f t="shared" si="326"/>
        <v>0.38600622874311918</v>
      </c>
      <c r="N2961" s="94">
        <f t="shared" si="326"/>
        <v>0.38600622874311918</v>
      </c>
      <c r="O2961" s="94">
        <f t="shared" si="326"/>
        <v>0.38600622874311918</v>
      </c>
      <c r="P2961" s="94">
        <f t="shared" si="326"/>
        <v>0.38600622874311918</v>
      </c>
      <c r="Q2961" s="94">
        <f t="shared" si="326"/>
        <v>0.38600622874311918</v>
      </c>
      <c r="R2961" s="94">
        <f t="shared" si="326"/>
        <v>0.38600622874311918</v>
      </c>
      <c r="S2961" s="93">
        <f>(1+H2961)^((5-Dashboard!$F$9)*3/12)</f>
        <v>1.0850288740869865</v>
      </c>
      <c r="T2961" s="93">
        <f t="shared" si="325"/>
        <v>1.5038567778506968</v>
      </c>
      <c r="U2961" s="93">
        <f t="shared" si="325"/>
        <v>2.0843548612386229</v>
      </c>
      <c r="V2961" s="93">
        <f t="shared" si="325"/>
        <v>2.888928820587731</v>
      </c>
      <c r="W2961" s="93">
        <f t="shared" si="325"/>
        <v>4.004073339730108</v>
      </c>
      <c r="X2961" s="93">
        <f t="shared" si="325"/>
        <v>5.5496705892101934</v>
      </c>
      <c r="Y2961" s="93">
        <f t="shared" si="324"/>
        <v>7.6918780041178243</v>
      </c>
      <c r="Z2961" s="93">
        <f t="shared" si="324"/>
        <v>10.660990824439496</v>
      </c>
      <c r="AA2961" s="93">
        <f t="shared" si="324"/>
        <v>14.776199687246383</v>
      </c>
      <c r="AB2961" s="93">
        <f t="shared" si="324"/>
        <v>20.479904803675616</v>
      </c>
      <c r="AC2961" s="95">
        <f t="shared" si="324"/>
        <v>28.385275621960531</v>
      </c>
      <c r="AE2961" s="96"/>
    </row>
    <row r="2962" spans="3:31" ht="24.75" customHeight="1" x14ac:dyDescent="0.25">
      <c r="C2962" s="91">
        <f>ABS(E2962-Dashboard!$F$13)</f>
        <v>33.746855452880318</v>
      </c>
      <c r="D2962" s="92">
        <f t="shared" si="327"/>
        <v>0.38610622874311917</v>
      </c>
      <c r="E2962" s="93" cm="1">
        <f t="array" ref="E2962">SUM('DRE + DCF'!$S$41/TIR!S2962,'DRE + DCF'!$U$41:$AD$41/TIR!T2962:AC2962,TIR!F2962)</f>
        <v>15.763144547119682</v>
      </c>
      <c r="F2962" s="100">
        <f>'DRE + DCF'!$AE$38*'DRE + DCF'!$AE$39*(1+G2962)/(R2962-G2962)/AC2962</f>
        <v>3.0156586809669679</v>
      </c>
      <c r="G2962" s="92">
        <f>R2962*(1-'DRE + DCF'!$AE$39)</f>
        <v>0.2316637372458715</v>
      </c>
      <c r="H2962" s="94">
        <f t="shared" si="322"/>
        <v>0.38610622874311917</v>
      </c>
      <c r="I2962" s="94">
        <f t="shared" si="326"/>
        <v>0.38610622874311917</v>
      </c>
      <c r="J2962" s="94">
        <f t="shared" si="326"/>
        <v>0.38610622874311917</v>
      </c>
      <c r="K2962" s="94">
        <f t="shared" si="326"/>
        <v>0.38610622874311917</v>
      </c>
      <c r="L2962" s="94">
        <f t="shared" si="326"/>
        <v>0.38610622874311917</v>
      </c>
      <c r="M2962" s="94">
        <f t="shared" si="326"/>
        <v>0.38610622874311917</v>
      </c>
      <c r="N2962" s="94">
        <f t="shared" si="326"/>
        <v>0.38610622874311917</v>
      </c>
      <c r="O2962" s="94">
        <f t="shared" si="326"/>
        <v>0.38610622874311917</v>
      </c>
      <c r="P2962" s="94">
        <f t="shared" si="326"/>
        <v>0.38610622874311917</v>
      </c>
      <c r="Q2962" s="94">
        <f t="shared" si="326"/>
        <v>0.38610622874311917</v>
      </c>
      <c r="R2962" s="94">
        <f t="shared" si="326"/>
        <v>0.38610622874311917</v>
      </c>
      <c r="S2962" s="93">
        <f>(1+H2962)^((5-Dashboard!$F$9)*3/12)</f>
        <v>1.0850484446974231</v>
      </c>
      <c r="T2962" s="93">
        <f t="shared" si="325"/>
        <v>1.5039924076831321</v>
      </c>
      <c r="U2962" s="93">
        <f t="shared" si="325"/>
        <v>2.0846932442719499</v>
      </c>
      <c r="V2962" s="93">
        <f t="shared" si="325"/>
        <v>2.8896062909040507</v>
      </c>
      <c r="W2962" s="93">
        <f t="shared" si="325"/>
        <v>4.0053012784374067</v>
      </c>
      <c r="X2962" s="93">
        <f t="shared" si="325"/>
        <v>5.5517730500348677</v>
      </c>
      <c r="Y2962" s="93">
        <f t="shared" si="324"/>
        <v>7.6953472052215144</v>
      </c>
      <c r="Z2962" s="93">
        <f t="shared" si="324"/>
        <v>10.666568693498496</v>
      </c>
      <c r="AA2962" s="93">
        <f t="shared" si="324"/>
        <v>14.78499730537462</v>
      </c>
      <c r="AB2962" s="93">
        <f t="shared" si="324"/>
        <v>20.493576856929995</v>
      </c>
      <c r="AC2962" s="95">
        <f t="shared" si="324"/>
        <v>28.4062745306165</v>
      </c>
      <c r="AE2962" s="96"/>
    </row>
    <row r="2963" spans="3:31" ht="24.75" customHeight="1" x14ac:dyDescent="0.25">
      <c r="C2963" s="91">
        <f>ABS(E2963-Dashboard!$F$13)</f>
        <v>33.753135515105392</v>
      </c>
      <c r="D2963" s="92">
        <f t="shared" si="327"/>
        <v>0.38620622874311916</v>
      </c>
      <c r="E2963" s="93" cm="1">
        <f t="array" ref="E2963">SUM('DRE + DCF'!$S$41/TIR!S2963,'DRE + DCF'!$U$41:$AD$41/TIR!T2963:AC2963,TIR!F2963)</f>
        <v>15.756864484894606</v>
      </c>
      <c r="F2963" s="100">
        <f>'DRE + DCF'!$AE$38*'DRE + DCF'!$AE$39*(1+G2963)/(R2963-G2963)/AC2963</f>
        <v>3.0127960573088903</v>
      </c>
      <c r="G2963" s="92">
        <f>R2963*(1-'DRE + DCF'!$AE$39)</f>
        <v>0.23172373724587148</v>
      </c>
      <c r="H2963" s="94">
        <f t="shared" si="322"/>
        <v>0.38620622874311916</v>
      </c>
      <c r="I2963" s="94">
        <f t="shared" si="326"/>
        <v>0.38620622874311916</v>
      </c>
      <c r="J2963" s="94">
        <f t="shared" si="326"/>
        <v>0.38620622874311916</v>
      </c>
      <c r="K2963" s="94">
        <f t="shared" si="326"/>
        <v>0.38620622874311916</v>
      </c>
      <c r="L2963" s="94">
        <f t="shared" si="326"/>
        <v>0.38620622874311916</v>
      </c>
      <c r="M2963" s="94">
        <f t="shared" si="326"/>
        <v>0.38620622874311916</v>
      </c>
      <c r="N2963" s="94">
        <f t="shared" si="326"/>
        <v>0.38620622874311916</v>
      </c>
      <c r="O2963" s="94">
        <f t="shared" si="326"/>
        <v>0.38620622874311916</v>
      </c>
      <c r="P2963" s="94">
        <f t="shared" si="326"/>
        <v>0.38620622874311916</v>
      </c>
      <c r="Q2963" s="94">
        <f t="shared" si="326"/>
        <v>0.38620622874311916</v>
      </c>
      <c r="R2963" s="94">
        <f t="shared" si="326"/>
        <v>0.38620622874311916</v>
      </c>
      <c r="S2963" s="93">
        <f>(1+H2963)^((5-Dashboard!$F$9)*3/12)</f>
        <v>1.0850680142489537</v>
      </c>
      <c r="T2963" s="93">
        <f t="shared" si="325"/>
        <v>1.5041280399618273</v>
      </c>
      <c r="U2963" s="93">
        <f t="shared" si="325"/>
        <v>2.0850316578222641</v>
      </c>
      <c r="V2963" s="93">
        <f t="shared" si="325"/>
        <v>2.8902838711998142</v>
      </c>
      <c r="W2963" s="93">
        <f t="shared" si="325"/>
        <v>4.0065295050929572</v>
      </c>
      <c r="X2963" s="93">
        <f t="shared" si="325"/>
        <v>5.5538761556029437</v>
      </c>
      <c r="Y2963" s="93">
        <f t="shared" si="324"/>
        <v>7.6988177205646897</v>
      </c>
      <c r="Z2963" s="93">
        <f t="shared" si="324"/>
        <v>10.672149078204676</v>
      </c>
      <c r="AA2963" s="93">
        <f t="shared" si="324"/>
        <v>14.793799526282459</v>
      </c>
      <c r="AB2963" s="93">
        <f t="shared" si="324"/>
        <v>20.50725705010975</v>
      </c>
      <c r="AC2963" s="95">
        <f t="shared" si="324"/>
        <v>28.42728745729838</v>
      </c>
      <c r="AE2963" s="96"/>
    </row>
    <row r="2964" spans="3:31" ht="24.75" customHeight="1" x14ac:dyDescent="0.25">
      <c r="C2964" s="91">
        <f>ABS(E2964-Dashboard!$F$13)</f>
        <v>33.759410872473637</v>
      </c>
      <c r="D2964" s="92">
        <f t="shared" si="327"/>
        <v>0.38630622874311915</v>
      </c>
      <c r="E2964" s="93" cm="1">
        <f t="array" ref="E2964">SUM('DRE + DCF'!$S$41/TIR!S2964,'DRE + DCF'!$U$41:$AD$41/TIR!T2964:AC2964,TIR!F2964)</f>
        <v>15.750589127526357</v>
      </c>
      <c r="F2964" s="100">
        <f>'DRE + DCF'!$AE$38*'DRE + DCF'!$AE$39*(1+G2964)/(R2964-G2964)/AC2964</f>
        <v>3.0099365062177657</v>
      </c>
      <c r="G2964" s="92">
        <f>R2964*(1-'DRE + DCF'!$AE$39)</f>
        <v>0.23178373724587148</v>
      </c>
      <c r="H2964" s="94">
        <f t="shared" si="322"/>
        <v>0.38630622874311915</v>
      </c>
      <c r="I2964" s="94">
        <f t="shared" si="326"/>
        <v>0.38630622874311915</v>
      </c>
      <c r="J2964" s="94">
        <f t="shared" si="326"/>
        <v>0.38630622874311915</v>
      </c>
      <c r="K2964" s="94">
        <f t="shared" si="326"/>
        <v>0.38630622874311915</v>
      </c>
      <c r="L2964" s="94">
        <f t="shared" si="326"/>
        <v>0.38630622874311915</v>
      </c>
      <c r="M2964" s="94">
        <f t="shared" si="326"/>
        <v>0.38630622874311915</v>
      </c>
      <c r="N2964" s="94">
        <f t="shared" si="326"/>
        <v>0.38630622874311915</v>
      </c>
      <c r="O2964" s="94">
        <f t="shared" si="326"/>
        <v>0.38630622874311915</v>
      </c>
      <c r="P2964" s="94">
        <f t="shared" si="326"/>
        <v>0.38630622874311915</v>
      </c>
      <c r="Q2964" s="94">
        <f t="shared" si="326"/>
        <v>0.38630622874311915</v>
      </c>
      <c r="R2964" s="94">
        <f t="shared" si="326"/>
        <v>0.38630622874311915</v>
      </c>
      <c r="S2964" s="93">
        <f>(1+H2964)^((5-Dashboard!$F$9)*3/12)</f>
        <v>1.0850875827417119</v>
      </c>
      <c r="T2964" s="93">
        <f t="shared" si="325"/>
        <v>1.5042636746866498</v>
      </c>
      <c r="U2964" s="93">
        <f t="shared" si="325"/>
        <v>2.0853701018901156</v>
      </c>
      <c r="V2964" s="93">
        <f t="shared" si="325"/>
        <v>2.8909615614849402</v>
      </c>
      <c r="W2964" s="93">
        <f t="shared" si="325"/>
        <v>4.0077580197435063</v>
      </c>
      <c r="X2964" s="93">
        <f t="shared" si="325"/>
        <v>5.5559799060656117</v>
      </c>
      <c r="Y2964" s="93">
        <f t="shared" si="324"/>
        <v>7.7022895505503675</v>
      </c>
      <c r="Z2964" s="93">
        <f t="shared" si="324"/>
        <v>10.677731979511014</v>
      </c>
      <c r="AA2964" s="93">
        <f t="shared" si="324"/>
        <v>14.802606352045714</v>
      </c>
      <c r="AB2964" s="93">
        <f t="shared" si="324"/>
        <v>20.520945387473436</v>
      </c>
      <c r="AC2964" s="95">
        <f t="shared" si="324"/>
        <v>28.448314410351806</v>
      </c>
      <c r="AE2964" s="96"/>
    </row>
    <row r="2965" spans="3:31" ht="24.75" customHeight="1" x14ac:dyDescent="0.25">
      <c r="C2965" s="91">
        <f>ABS(E2965-Dashboard!$F$13)</f>
        <v>33.765681529729285</v>
      </c>
      <c r="D2965" s="92">
        <f t="shared" si="327"/>
        <v>0.38640622874311914</v>
      </c>
      <c r="E2965" s="93" cm="1">
        <f t="array" ref="E2965">SUM('DRE + DCF'!$S$41/TIR!S2965,'DRE + DCF'!$U$41:$AD$41/TIR!T2965:AC2965,TIR!F2965)</f>
        <v>15.744318470270715</v>
      </c>
      <c r="F2965" s="100">
        <f>'DRE + DCF'!$AE$38*'DRE + DCF'!$AE$39*(1+G2965)/(R2965-G2965)/AC2965</f>
        <v>3.0070800239758952</v>
      </c>
      <c r="G2965" s="92">
        <f>R2965*(1-'DRE + DCF'!$AE$39)</f>
        <v>0.23184373724587148</v>
      </c>
      <c r="H2965" s="94">
        <f t="shared" si="322"/>
        <v>0.38640622874311914</v>
      </c>
      <c r="I2965" s="94">
        <f t="shared" si="326"/>
        <v>0.38640622874311914</v>
      </c>
      <c r="J2965" s="94">
        <f t="shared" si="326"/>
        <v>0.38640622874311914</v>
      </c>
      <c r="K2965" s="94">
        <f t="shared" si="326"/>
        <v>0.38640622874311914</v>
      </c>
      <c r="L2965" s="94">
        <f t="shared" si="326"/>
        <v>0.38640622874311914</v>
      </c>
      <c r="M2965" s="94">
        <f t="shared" si="326"/>
        <v>0.38640622874311914</v>
      </c>
      <c r="N2965" s="94">
        <f t="shared" si="326"/>
        <v>0.38640622874311914</v>
      </c>
      <c r="O2965" s="94">
        <f t="shared" si="326"/>
        <v>0.38640622874311914</v>
      </c>
      <c r="P2965" s="94">
        <f t="shared" si="326"/>
        <v>0.38640622874311914</v>
      </c>
      <c r="Q2965" s="94">
        <f t="shared" si="326"/>
        <v>0.38640622874311914</v>
      </c>
      <c r="R2965" s="94">
        <f t="shared" si="326"/>
        <v>0.38640622874311914</v>
      </c>
      <c r="S2965" s="93">
        <f>(1+H2965)^((5-Dashboard!$F$9)*3/12)</f>
        <v>1.0851071501758318</v>
      </c>
      <c r="T2965" s="93">
        <f t="shared" si="325"/>
        <v>1.5043993118574683</v>
      </c>
      <c r="U2965" s="93">
        <f t="shared" si="325"/>
        <v>2.0857085764760561</v>
      </c>
      <c r="V2965" s="93">
        <f t="shared" si="325"/>
        <v>2.8916393617693483</v>
      </c>
      <c r="W2965" s="93">
        <f t="shared" si="325"/>
        <v>4.0089868224358023</v>
      </c>
      <c r="X2965" s="93">
        <f t="shared" si="325"/>
        <v>5.5580843015740813</v>
      </c>
      <c r="Y2965" s="93">
        <f t="shared" si="324"/>
        <v>7.7057626955816554</v>
      </c>
      <c r="Z2965" s="93">
        <f t="shared" si="324"/>
        <v>10.683317398370775</v>
      </c>
      <c r="AA2965" s="93">
        <f t="shared" si="324"/>
        <v>14.811417784740977</v>
      </c>
      <c r="AB2965" s="93">
        <f t="shared" si="324"/>
        <v>20.534641873281501</v>
      </c>
      <c r="AC2965" s="95">
        <f t="shared" si="324"/>
        <v>28.469355398126744</v>
      </c>
      <c r="AE2965" s="96"/>
    </row>
    <row r="2966" spans="3:31" ht="24.75" customHeight="1" x14ac:dyDescent="0.25">
      <c r="C2966" s="91">
        <f>ABS(E2966-Dashboard!$F$13)</f>
        <v>33.771947491610703</v>
      </c>
      <c r="D2966" s="92">
        <f t="shared" si="327"/>
        <v>0.38650622874311913</v>
      </c>
      <c r="E2966" s="93" cm="1">
        <f t="array" ref="E2966">SUM('DRE + DCF'!$S$41/TIR!S2966,'DRE + DCF'!$U$41:$AD$41/TIR!T2966:AC2966,TIR!F2966)</f>
        <v>15.738052508389298</v>
      </c>
      <c r="F2966" s="100">
        <f>'DRE + DCF'!$AE$38*'DRE + DCF'!$AE$39*(1+G2966)/(R2966-G2966)/AC2966</f>
        <v>3.0042266068706396</v>
      </c>
      <c r="G2966" s="92">
        <f>R2966*(1-'DRE + DCF'!$AE$39)</f>
        <v>0.23190373724587146</v>
      </c>
      <c r="H2966" s="94">
        <f t="shared" si="322"/>
        <v>0.38650622874311913</v>
      </c>
      <c r="I2966" s="94">
        <f t="shared" si="326"/>
        <v>0.38650622874311913</v>
      </c>
      <c r="J2966" s="94">
        <f t="shared" si="326"/>
        <v>0.38650622874311913</v>
      </c>
      <c r="K2966" s="94">
        <f t="shared" si="326"/>
        <v>0.38650622874311913</v>
      </c>
      <c r="L2966" s="94">
        <f t="shared" si="326"/>
        <v>0.38650622874311913</v>
      </c>
      <c r="M2966" s="94">
        <f t="shared" si="326"/>
        <v>0.38650622874311913</v>
      </c>
      <c r="N2966" s="94">
        <f t="shared" si="326"/>
        <v>0.38650622874311913</v>
      </c>
      <c r="O2966" s="94">
        <f t="shared" si="326"/>
        <v>0.38650622874311913</v>
      </c>
      <c r="P2966" s="94">
        <f t="shared" si="326"/>
        <v>0.38650622874311913</v>
      </c>
      <c r="Q2966" s="94">
        <f t="shared" si="326"/>
        <v>0.38650622874311913</v>
      </c>
      <c r="R2966" s="94">
        <f t="shared" si="326"/>
        <v>0.38650622874311913</v>
      </c>
      <c r="S2966" s="93">
        <f>(1+H2966)^((5-Dashboard!$F$9)*3/12)</f>
        <v>1.0851267165514467</v>
      </c>
      <c r="T2966" s="93">
        <f t="shared" si="325"/>
        <v>1.50453495147415</v>
      </c>
      <c r="U2966" s="93">
        <f t="shared" si="325"/>
        <v>2.0860470815806353</v>
      </c>
      <c r="V2966" s="93">
        <f t="shared" si="325"/>
        <v>2.8923172720629564</v>
      </c>
      <c r="W2966" s="93">
        <f t="shared" si="325"/>
        <v>4.0102159132165962</v>
      </c>
      <c r="X2966" s="93">
        <f t="shared" si="325"/>
        <v>5.5601893422795863</v>
      </c>
      <c r="Y2966" s="93">
        <f t="shared" si="324"/>
        <v>7.7092371560617527</v>
      </c>
      <c r="Z2966" s="93">
        <f t="shared" si="324"/>
        <v>10.688905335737509</v>
      </c>
      <c r="AA2966" s="93">
        <f t="shared" si="324"/>
        <v>14.820233826445618</v>
      </c>
      <c r="AB2966" s="93">
        <f t="shared" si="324"/>
        <v>20.548346511796318</v>
      </c>
      <c r="AC2966" s="95">
        <f t="shared" si="324"/>
        <v>28.49041042897754</v>
      </c>
      <c r="AE2966" s="96"/>
    </row>
    <row r="2967" spans="3:31" ht="24.75" customHeight="1" x14ac:dyDescent="0.25">
      <c r="C2967" s="91">
        <f>ABS(E2967-Dashboard!$F$13)</f>
        <v>33.778208762850447</v>
      </c>
      <c r="D2967" s="92">
        <f t="shared" si="327"/>
        <v>0.38660622874311912</v>
      </c>
      <c r="E2967" s="93" cm="1">
        <f t="array" ref="E2967">SUM('DRE + DCF'!$S$41/TIR!S2967,'DRE + DCF'!$U$41:$AD$41/TIR!T2967:AC2967,TIR!F2967)</f>
        <v>15.731791237149551</v>
      </c>
      <c r="F2967" s="100">
        <f>'DRE + DCF'!$AE$38*'DRE + DCF'!$AE$39*(1+G2967)/(R2967-G2967)/AC2967</f>
        <v>3.0013762511944142</v>
      </c>
      <c r="G2967" s="92">
        <f>R2967*(1-'DRE + DCF'!$AE$39)</f>
        <v>0.23196373724587147</v>
      </c>
      <c r="H2967" s="94">
        <f t="shared" si="322"/>
        <v>0.38660622874311912</v>
      </c>
      <c r="I2967" s="94">
        <f t="shared" si="326"/>
        <v>0.38660622874311912</v>
      </c>
      <c r="J2967" s="94">
        <f t="shared" si="326"/>
        <v>0.38660622874311912</v>
      </c>
      <c r="K2967" s="94">
        <f t="shared" si="326"/>
        <v>0.38660622874311912</v>
      </c>
      <c r="L2967" s="94">
        <f t="shared" si="326"/>
        <v>0.38660622874311912</v>
      </c>
      <c r="M2967" s="94">
        <f t="shared" si="326"/>
        <v>0.38660622874311912</v>
      </c>
      <c r="N2967" s="94">
        <f t="shared" si="326"/>
        <v>0.38660622874311912</v>
      </c>
      <c r="O2967" s="94">
        <f t="shared" si="326"/>
        <v>0.38660622874311912</v>
      </c>
      <c r="P2967" s="94">
        <f t="shared" si="326"/>
        <v>0.38660622874311912</v>
      </c>
      <c r="Q2967" s="94">
        <f t="shared" si="326"/>
        <v>0.38660622874311912</v>
      </c>
      <c r="R2967" s="94">
        <f t="shared" si="326"/>
        <v>0.38660622874311912</v>
      </c>
      <c r="S2967" s="93">
        <f>(1+H2967)^((5-Dashboard!$F$9)*3/12)</f>
        <v>1.0851462818686901</v>
      </c>
      <c r="T2967" s="93">
        <f t="shared" si="325"/>
        <v>1.5046705935365621</v>
      </c>
      <c r="U2967" s="93">
        <f t="shared" si="325"/>
        <v>2.0863856172044031</v>
      </c>
      <c r="V2967" s="93">
        <f t="shared" si="325"/>
        <v>2.8929952923756823</v>
      </c>
      <c r="W2967" s="93">
        <f t="shared" si="325"/>
        <v>4.0114452921326418</v>
      </c>
      <c r="X2967" s="93">
        <f t="shared" si="325"/>
        <v>5.5622950283333825</v>
      </c>
      <c r="Y2967" s="93">
        <f t="shared" si="324"/>
        <v>7.7127129323939521</v>
      </c>
      <c r="Z2967" s="93">
        <f t="shared" si="324"/>
        <v>10.694495792565061</v>
      </c>
      <c r="AA2967" s="93">
        <f t="shared" si="324"/>
        <v>14.829054479237794</v>
      </c>
      <c r="AB2967" s="93">
        <f t="shared" si="324"/>
        <v>20.562059307282176</v>
      </c>
      <c r="AC2967" s="95">
        <f t="shared" si="324"/>
        <v>28.511479511262891</v>
      </c>
      <c r="AE2967" s="96"/>
    </row>
    <row r="2968" spans="3:31" ht="24.75" customHeight="1" x14ac:dyDescent="0.25">
      <c r="C2968" s="91">
        <f>ABS(E2968-Dashboard!$F$13)</f>
        <v>33.78446534817526</v>
      </c>
      <c r="D2968" s="92">
        <f t="shared" si="327"/>
        <v>0.38670622874311911</v>
      </c>
      <c r="E2968" s="93" cm="1">
        <f t="array" ref="E2968">SUM('DRE + DCF'!$S$41/TIR!S2968,'DRE + DCF'!$U$41:$AD$41/TIR!T2968:AC2968,TIR!F2968)</f>
        <v>15.72553465182474</v>
      </c>
      <c r="F2968" s="100">
        <f>'DRE + DCF'!$AE$38*'DRE + DCF'!$AE$39*(1+G2968)/(R2968-G2968)/AC2968</f>
        <v>2.9985289532446795</v>
      </c>
      <c r="G2968" s="92">
        <f>R2968*(1-'DRE + DCF'!$AE$39)</f>
        <v>0.23202373724587144</v>
      </c>
      <c r="H2968" s="94">
        <f t="shared" si="322"/>
        <v>0.38670622874311911</v>
      </c>
      <c r="I2968" s="94">
        <f t="shared" si="326"/>
        <v>0.38670622874311911</v>
      </c>
      <c r="J2968" s="94">
        <f t="shared" si="326"/>
        <v>0.38670622874311911</v>
      </c>
      <c r="K2968" s="94">
        <f t="shared" si="326"/>
        <v>0.38670622874311911</v>
      </c>
      <c r="L2968" s="94">
        <f t="shared" si="326"/>
        <v>0.38670622874311911</v>
      </c>
      <c r="M2968" s="94">
        <f t="shared" si="326"/>
        <v>0.38670622874311911</v>
      </c>
      <c r="N2968" s="94">
        <f t="shared" si="326"/>
        <v>0.38670622874311911</v>
      </c>
      <c r="O2968" s="94">
        <f t="shared" si="326"/>
        <v>0.38670622874311911</v>
      </c>
      <c r="P2968" s="94">
        <f t="shared" si="326"/>
        <v>0.38670622874311911</v>
      </c>
      <c r="Q2968" s="94">
        <f t="shared" si="326"/>
        <v>0.38670622874311911</v>
      </c>
      <c r="R2968" s="94">
        <f t="shared" si="326"/>
        <v>0.38670622874311911</v>
      </c>
      <c r="S2968" s="93">
        <f>(1+H2968)^((5-Dashboard!$F$9)*3/12)</f>
        <v>1.0851658461276958</v>
      </c>
      <c r="T2968" s="93">
        <f t="shared" si="325"/>
        <v>1.504806238044573</v>
      </c>
      <c r="U2968" s="93">
        <f t="shared" si="325"/>
        <v>2.0867241833479104</v>
      </c>
      <c r="V2968" s="93">
        <f t="shared" si="325"/>
        <v>2.8936734227174461</v>
      </c>
      <c r="W2968" s="93">
        <f t="shared" si="325"/>
        <v>4.0126749592307034</v>
      </c>
      <c r="X2968" s="93">
        <f t="shared" si="325"/>
        <v>5.5644013598867579</v>
      </c>
      <c r="Y2968" s="93">
        <f t="shared" si="324"/>
        <v>7.7161900249816497</v>
      </c>
      <c r="Z2968" s="93">
        <f t="shared" si="324"/>
        <v>10.700088769807577</v>
      </c>
      <c r="AA2968" s="93">
        <f t="shared" si="324"/>
        <v>14.837879745196465</v>
      </c>
      <c r="AB2968" s="93">
        <f t="shared" si="324"/>
        <v>20.575780264005303</v>
      </c>
      <c r="AC2968" s="95">
        <f t="shared" si="324"/>
        <v>28.532562653345892</v>
      </c>
      <c r="AE2968" s="96"/>
    </row>
    <row r="2969" spans="3:31" ht="24.75" customHeight="1" x14ac:dyDescent="0.25">
      <c r="C2969" s="91">
        <f>ABS(E2969-Dashboard!$F$13)</f>
        <v>33.790717252306067</v>
      </c>
      <c r="D2969" s="92">
        <f t="shared" si="327"/>
        <v>0.3868062287431191</v>
      </c>
      <c r="E2969" s="93" cm="1">
        <f t="array" ref="E2969">SUM('DRE + DCF'!$S$41/TIR!S2969,'DRE + DCF'!$U$41:$AD$41/TIR!T2969:AC2969,TIR!F2969)</f>
        <v>15.719282747693931</v>
      </c>
      <c r="F2969" s="100">
        <f>'DRE + DCF'!$AE$38*'DRE + DCF'!$AE$39*(1+G2969)/(R2969-G2969)/AC2969</f>
        <v>2.9956847093239367</v>
      </c>
      <c r="G2969" s="92">
        <f>R2969*(1-'DRE + DCF'!$AE$39)</f>
        <v>0.23208373724587145</v>
      </c>
      <c r="H2969" s="94">
        <f t="shared" si="322"/>
        <v>0.3868062287431191</v>
      </c>
      <c r="I2969" s="94">
        <f t="shared" si="326"/>
        <v>0.3868062287431191</v>
      </c>
      <c r="J2969" s="94">
        <f t="shared" si="326"/>
        <v>0.3868062287431191</v>
      </c>
      <c r="K2969" s="94">
        <f t="shared" si="326"/>
        <v>0.3868062287431191</v>
      </c>
      <c r="L2969" s="94">
        <f t="shared" si="326"/>
        <v>0.3868062287431191</v>
      </c>
      <c r="M2969" s="94">
        <f t="shared" si="326"/>
        <v>0.3868062287431191</v>
      </c>
      <c r="N2969" s="94">
        <f t="shared" si="326"/>
        <v>0.3868062287431191</v>
      </c>
      <c r="O2969" s="94">
        <f t="shared" si="326"/>
        <v>0.3868062287431191</v>
      </c>
      <c r="P2969" s="94">
        <f t="shared" si="326"/>
        <v>0.3868062287431191</v>
      </c>
      <c r="Q2969" s="94">
        <f t="shared" si="326"/>
        <v>0.3868062287431191</v>
      </c>
      <c r="R2969" s="94">
        <f t="shared" si="326"/>
        <v>0.3868062287431191</v>
      </c>
      <c r="S2969" s="93">
        <f>(1+H2969)^((5-Dashboard!$F$9)*3/12)</f>
        <v>1.0851854093285973</v>
      </c>
      <c r="T2969" s="93">
        <f t="shared" si="325"/>
        <v>1.50494188499805</v>
      </c>
      <c r="U2969" s="93">
        <f t="shared" si="325"/>
        <v>2.0870627800117068</v>
      </c>
      <c r="V2969" s="93">
        <f t="shared" si="325"/>
        <v>2.8943516630981652</v>
      </c>
      <c r="W2969" s="93">
        <f t="shared" si="325"/>
        <v>4.0139049145575409</v>
      </c>
      <c r="X2969" s="93">
        <f t="shared" si="325"/>
        <v>5.5665083370910153</v>
      </c>
      <c r="Y2969" s="93">
        <f t="shared" si="324"/>
        <v>7.7196684342283222</v>
      </c>
      <c r="Z2969" s="93">
        <f t="shared" si="324"/>
        <v>10.705684268419478</v>
      </c>
      <c r="AA2969" s="93">
        <f t="shared" si="324"/>
        <v>14.846709626401354</v>
      </c>
      <c r="AB2969" s="93">
        <f t="shared" si="324"/>
        <v>20.589509386233825</v>
      </c>
      <c r="AC2969" s="95">
        <f t="shared" si="324"/>
        <v>28.553659863593982</v>
      </c>
      <c r="AE2969" s="96"/>
    </row>
    <row r="2970" spans="3:31" ht="24.75" customHeight="1" x14ac:dyDescent="0.25">
      <c r="C2970" s="91">
        <f>ABS(E2970-Dashboard!$F$13)</f>
        <v>33.796964479957992</v>
      </c>
      <c r="D2970" s="92">
        <f t="shared" si="327"/>
        <v>0.38690622874311908</v>
      </c>
      <c r="E2970" s="93" cm="1">
        <f t="array" ref="E2970">SUM('DRE + DCF'!$S$41/TIR!S2970,'DRE + DCF'!$U$41:$AD$41/TIR!T2970:AC2970,TIR!F2970)</f>
        <v>15.713035520042002</v>
      </c>
      <c r="F2970" s="100">
        <f>'DRE + DCF'!$AE$38*'DRE + DCF'!$AE$39*(1+G2970)/(R2970-G2970)/AC2970</f>
        <v>2.9928435157397102</v>
      </c>
      <c r="G2970" s="92">
        <f>R2970*(1-'DRE + DCF'!$AE$39)</f>
        <v>0.23214373724587145</v>
      </c>
      <c r="H2970" s="94">
        <f t="shared" si="322"/>
        <v>0.38690622874311908</v>
      </c>
      <c r="I2970" s="94">
        <f t="shared" si="326"/>
        <v>0.38690622874311908</v>
      </c>
      <c r="J2970" s="94">
        <f t="shared" si="326"/>
        <v>0.38690622874311908</v>
      </c>
      <c r="K2970" s="94">
        <f t="shared" si="326"/>
        <v>0.38690622874311908</v>
      </c>
      <c r="L2970" s="94">
        <f t="shared" si="326"/>
        <v>0.38690622874311908</v>
      </c>
      <c r="M2970" s="94">
        <f t="shared" si="326"/>
        <v>0.38690622874311908</v>
      </c>
      <c r="N2970" s="94">
        <f t="shared" si="326"/>
        <v>0.38690622874311908</v>
      </c>
      <c r="O2970" s="94">
        <f t="shared" si="326"/>
        <v>0.38690622874311908</v>
      </c>
      <c r="P2970" s="94">
        <f t="shared" si="326"/>
        <v>0.38690622874311908</v>
      </c>
      <c r="Q2970" s="94">
        <f t="shared" si="326"/>
        <v>0.38690622874311908</v>
      </c>
      <c r="R2970" s="94">
        <f t="shared" si="326"/>
        <v>0.38690622874311908</v>
      </c>
      <c r="S2970" s="93">
        <f>(1+H2970)^((5-Dashboard!$F$9)*3/12)</f>
        <v>1.0852049714715279</v>
      </c>
      <c r="T2970" s="93">
        <f t="shared" si="325"/>
        <v>1.505077534396861</v>
      </c>
      <c r="U2970" s="93">
        <f t="shared" si="325"/>
        <v>2.0874014071963427</v>
      </c>
      <c r="V2970" s="93">
        <f t="shared" si="325"/>
        <v>2.8950300135277596</v>
      </c>
      <c r="W2970" s="93">
        <f t="shared" si="325"/>
        <v>4.0151351581599259</v>
      </c>
      <c r="X2970" s="93">
        <f t="shared" si="325"/>
        <v>5.5686159600974898</v>
      </c>
      <c r="Y2970" s="93">
        <f t="shared" si="324"/>
        <v>7.7231481605375532</v>
      </c>
      <c r="Z2970" s="93">
        <f t="shared" si="324"/>
        <v>10.711282289355495</v>
      </c>
      <c r="AA2970" s="93">
        <f t="shared" si="324"/>
        <v>14.855544124932992</v>
      </c>
      <c r="AB2970" s="93">
        <f t="shared" si="324"/>
        <v>20.603246678237817</v>
      </c>
      <c r="AC2970" s="95">
        <f t="shared" si="324"/>
        <v>28.574771150379007</v>
      </c>
      <c r="AE2970" s="96"/>
    </row>
    <row r="2971" spans="3:31" ht="24.75" customHeight="1" x14ac:dyDescent="0.25">
      <c r="C2971" s="91">
        <f>ABS(E2971-Dashboard!$F$13)</f>
        <v>33.803207035840387</v>
      </c>
      <c r="D2971" s="92">
        <f t="shared" si="327"/>
        <v>0.38700622874311907</v>
      </c>
      <c r="E2971" s="93" cm="1">
        <f t="array" ref="E2971">SUM('DRE + DCF'!$S$41/TIR!S2971,'DRE + DCF'!$U$41:$AD$41/TIR!T2971:AC2971,TIR!F2971)</f>
        <v>15.706792964159609</v>
      </c>
      <c r="F2971" s="100">
        <f>'DRE + DCF'!$AE$38*'DRE + DCF'!$AE$39*(1+G2971)/(R2971-G2971)/AC2971</f>
        <v>2.9900053688045545</v>
      </c>
      <c r="G2971" s="92">
        <f>R2971*(1-'DRE + DCF'!$AE$39)</f>
        <v>0.23220373724587143</v>
      </c>
      <c r="H2971" s="94">
        <f t="shared" si="322"/>
        <v>0.38700622874311907</v>
      </c>
      <c r="I2971" s="94">
        <f t="shared" si="326"/>
        <v>0.38700622874311907</v>
      </c>
      <c r="J2971" s="94">
        <f t="shared" si="326"/>
        <v>0.38700622874311907</v>
      </c>
      <c r="K2971" s="94">
        <f t="shared" si="326"/>
        <v>0.38700622874311907</v>
      </c>
      <c r="L2971" s="94">
        <f t="shared" si="326"/>
        <v>0.38700622874311907</v>
      </c>
      <c r="M2971" s="94">
        <f t="shared" si="326"/>
        <v>0.38700622874311907</v>
      </c>
      <c r="N2971" s="94">
        <f t="shared" si="326"/>
        <v>0.38700622874311907</v>
      </c>
      <c r="O2971" s="94">
        <f t="shared" si="326"/>
        <v>0.38700622874311907</v>
      </c>
      <c r="P2971" s="94">
        <f t="shared" si="326"/>
        <v>0.38700622874311907</v>
      </c>
      <c r="Q2971" s="94">
        <f t="shared" si="326"/>
        <v>0.38700622874311907</v>
      </c>
      <c r="R2971" s="94">
        <f t="shared" si="326"/>
        <v>0.38700622874311907</v>
      </c>
      <c r="S2971" s="93">
        <f>(1+H2971)^((5-Dashboard!$F$9)*3/12)</f>
        <v>1.0852245325566214</v>
      </c>
      <c r="T2971" s="93">
        <f t="shared" si="325"/>
        <v>1.5052131862408737</v>
      </c>
      <c r="U2971" s="93">
        <f t="shared" si="325"/>
        <v>2.0877400649023685</v>
      </c>
      <c r="V2971" s="93">
        <f t="shared" si="325"/>
        <v>2.8957084740161489</v>
      </c>
      <c r="W2971" s="93">
        <f t="shared" si="325"/>
        <v>4.0163656900846307</v>
      </c>
      <c r="X2971" s="93">
        <f t="shared" si="325"/>
        <v>5.5707242290575385</v>
      </c>
      <c r="Y2971" s="93">
        <f t="shared" si="324"/>
        <v>7.7266292043130163</v>
      </c>
      <c r="Z2971" s="93">
        <f t="shared" si="324"/>
        <v>10.716882833570644</v>
      </c>
      <c r="AA2971" s="93">
        <f t="shared" si="324"/>
        <v>14.864383242872691</v>
      </c>
      <c r="AB2971" s="93">
        <f t="shared" si="324"/>
        <v>20.616992144289267</v>
      </c>
      <c r="AC2971" s="95">
        <f t="shared" si="324"/>
        <v>28.595896522077169</v>
      </c>
      <c r="AE2971" s="96"/>
    </row>
    <row r="2972" spans="3:31" ht="24.75" customHeight="1" x14ac:dyDescent="0.25">
      <c r="C2972" s="91">
        <f>ABS(E2972-Dashboard!$F$13)</f>
        <v>33.809444924656788</v>
      </c>
      <c r="D2972" s="92">
        <f t="shared" si="327"/>
        <v>0.38710622874311906</v>
      </c>
      <c r="E2972" s="93" cm="1">
        <f t="array" ref="E2972">SUM('DRE + DCF'!$S$41/TIR!S2972,'DRE + DCF'!$U$41:$AD$41/TIR!T2972:AC2972,TIR!F2972)</f>
        <v>15.70055507534321</v>
      </c>
      <c r="F2972" s="100">
        <f>'DRE + DCF'!$AE$38*'DRE + DCF'!$AE$39*(1+G2972)/(R2972-G2972)/AC2972</f>
        <v>2.9871702648360365</v>
      </c>
      <c r="G2972" s="92">
        <f>R2972*(1-'DRE + DCF'!$AE$39)</f>
        <v>0.23226373724587143</v>
      </c>
      <c r="H2972" s="94">
        <f t="shared" si="322"/>
        <v>0.38710622874311906</v>
      </c>
      <c r="I2972" s="94">
        <f t="shared" si="326"/>
        <v>0.38710622874311906</v>
      </c>
      <c r="J2972" s="94">
        <f t="shared" si="326"/>
        <v>0.38710622874311906</v>
      </c>
      <c r="K2972" s="94">
        <f t="shared" si="326"/>
        <v>0.38710622874311906</v>
      </c>
      <c r="L2972" s="94">
        <f t="shared" si="326"/>
        <v>0.38710622874311906</v>
      </c>
      <c r="M2972" s="94">
        <f t="shared" si="326"/>
        <v>0.38710622874311906</v>
      </c>
      <c r="N2972" s="94">
        <f t="shared" si="326"/>
        <v>0.38710622874311906</v>
      </c>
      <c r="O2972" s="94">
        <f t="shared" si="326"/>
        <v>0.38710622874311906</v>
      </c>
      <c r="P2972" s="94">
        <f t="shared" si="326"/>
        <v>0.38710622874311906</v>
      </c>
      <c r="Q2972" s="94">
        <f t="shared" si="326"/>
        <v>0.38710622874311906</v>
      </c>
      <c r="R2972" s="94">
        <f t="shared" si="326"/>
        <v>0.38710622874311906</v>
      </c>
      <c r="S2972" s="93">
        <f>(1+H2972)^((5-Dashboard!$F$9)*3/12)</f>
        <v>1.085244092584011</v>
      </c>
      <c r="T2972" s="93">
        <f t="shared" si="325"/>
        <v>1.5053488405299558</v>
      </c>
      <c r="U2972" s="93">
        <f t="shared" si="325"/>
        <v>2.088078753130334</v>
      </c>
      <c r="V2972" s="93">
        <f t="shared" si="325"/>
        <v>2.896387044573252</v>
      </c>
      <c r="W2972" s="93">
        <f t="shared" si="325"/>
        <v>4.0175965103784321</v>
      </c>
      <c r="X2972" s="93">
        <f t="shared" si="325"/>
        <v>5.5728331441225425</v>
      </c>
      <c r="Y2972" s="93">
        <f t="shared" si="324"/>
        <v>7.7301115659584791</v>
      </c>
      <c r="Z2972" s="93">
        <f t="shared" si="324"/>
        <v>10.722485902020232</v>
      </c>
      <c r="AA2972" s="93">
        <f t="shared" si="324"/>
        <v>14.873226982302544</v>
      </c>
      <c r="AB2972" s="93">
        <f t="shared" si="324"/>
        <v>20.630745788662082</v>
      </c>
      <c r="AC2972" s="95">
        <f t="shared" si="324"/>
        <v>28.617035987069048</v>
      </c>
      <c r="AE2972" s="96"/>
    </row>
    <row r="2973" spans="3:31" ht="24.75" customHeight="1" x14ac:dyDescent="0.25">
      <c r="C2973" s="91">
        <f>ABS(E2973-Dashboard!$F$13)</f>
        <v>33.815678151104976</v>
      </c>
      <c r="D2973" s="92">
        <f t="shared" si="327"/>
        <v>0.38720622874311905</v>
      </c>
      <c r="E2973" s="93" cm="1">
        <f t="array" ref="E2973">SUM('DRE + DCF'!$S$41/TIR!S2973,'DRE + DCF'!$U$41:$AD$41/TIR!T2973:AC2973,TIR!F2973)</f>
        <v>15.694321848895022</v>
      </c>
      <c r="F2973" s="100">
        <f>'DRE + DCF'!$AE$38*'DRE + DCF'!$AE$39*(1+G2973)/(R2973-G2973)/AC2973</f>
        <v>2.9843382001567287</v>
      </c>
      <c r="G2973" s="92">
        <f>R2973*(1-'DRE + DCF'!$AE$39)</f>
        <v>0.23232373724587141</v>
      </c>
      <c r="H2973" s="94">
        <f t="shared" si="322"/>
        <v>0.38720622874311905</v>
      </c>
      <c r="I2973" s="94">
        <f t="shared" si="326"/>
        <v>0.38720622874311905</v>
      </c>
      <c r="J2973" s="94">
        <f t="shared" si="326"/>
        <v>0.38720622874311905</v>
      </c>
      <c r="K2973" s="94">
        <f t="shared" si="326"/>
        <v>0.38720622874311905</v>
      </c>
      <c r="L2973" s="94">
        <f t="shared" si="326"/>
        <v>0.38720622874311905</v>
      </c>
      <c r="M2973" s="94">
        <f t="shared" si="326"/>
        <v>0.38720622874311905</v>
      </c>
      <c r="N2973" s="94">
        <f t="shared" si="326"/>
        <v>0.38720622874311905</v>
      </c>
      <c r="O2973" s="94">
        <f t="shared" si="326"/>
        <v>0.38720622874311905</v>
      </c>
      <c r="P2973" s="94">
        <f t="shared" si="326"/>
        <v>0.38720622874311905</v>
      </c>
      <c r="Q2973" s="94">
        <f t="shared" si="326"/>
        <v>0.38720622874311905</v>
      </c>
      <c r="R2973" s="94">
        <f t="shared" si="326"/>
        <v>0.38720622874311905</v>
      </c>
      <c r="S2973" s="93">
        <f>(1+H2973)^((5-Dashboard!$F$9)*3/12)</f>
        <v>1.0852636515538305</v>
      </c>
      <c r="T2973" s="93">
        <f t="shared" si="325"/>
        <v>1.5054844972639756</v>
      </c>
      <c r="U2973" s="93">
        <f t="shared" si="325"/>
        <v>2.0884174718807902</v>
      </c>
      <c r="V2973" s="93">
        <f t="shared" si="325"/>
        <v>2.8970657252089898</v>
      </c>
      <c r="W2973" s="93">
        <f t="shared" si="325"/>
        <v>4.0188276190881123</v>
      </c>
      <c r="X2973" s="93">
        <f t="shared" si="325"/>
        <v>5.5749427054439087</v>
      </c>
      <c r="Y2973" s="93">
        <f t="shared" si="324"/>
        <v>7.7335952458778054</v>
      </c>
      <c r="Z2973" s="93">
        <f t="shared" si="324"/>
        <v>10.728091495659864</v>
      </c>
      <c r="AA2973" s="93">
        <f t="shared" si="324"/>
        <v>14.882075345305449</v>
      </c>
      <c r="AB2973" s="93">
        <f t="shared" si="324"/>
        <v>20.644507615632122</v>
      </c>
      <c r="AC2973" s="95">
        <f t="shared" si="324"/>
        <v>28.638189553739636</v>
      </c>
      <c r="AE2973" s="96"/>
    </row>
    <row r="2974" spans="3:31" ht="24.75" customHeight="1" x14ac:dyDescent="0.25">
      <c r="C2974" s="91">
        <f>ABS(E2974-Dashboard!$F$13)</f>
        <v>33.821906719876949</v>
      </c>
      <c r="D2974" s="92">
        <f t="shared" si="327"/>
        <v>0.38730622874311904</v>
      </c>
      <c r="E2974" s="93" cm="1">
        <f t="array" ref="E2974">SUM('DRE + DCF'!$S$41/TIR!S2974,'DRE + DCF'!$U$41:$AD$41/TIR!T2974:AC2974,TIR!F2974)</f>
        <v>15.688093280123045</v>
      </c>
      <c r="F2974" s="100">
        <f>'DRE + DCF'!$AE$38*'DRE + DCF'!$AE$39*(1+G2974)/(R2974-G2974)/AC2974</f>
        <v>2.9815091710942041</v>
      </c>
      <c r="G2974" s="92">
        <f>R2974*(1-'DRE + DCF'!$AE$39)</f>
        <v>0.23238373724587141</v>
      </c>
      <c r="H2974" s="94">
        <f t="shared" si="322"/>
        <v>0.38730622874311904</v>
      </c>
      <c r="I2974" s="94">
        <f t="shared" si="326"/>
        <v>0.38730622874311904</v>
      </c>
      <c r="J2974" s="94">
        <f t="shared" si="326"/>
        <v>0.38730622874311904</v>
      </c>
      <c r="K2974" s="94">
        <f t="shared" si="326"/>
        <v>0.38730622874311904</v>
      </c>
      <c r="L2974" s="94">
        <f t="shared" si="326"/>
        <v>0.38730622874311904</v>
      </c>
      <c r="M2974" s="94">
        <f t="shared" si="326"/>
        <v>0.38730622874311904</v>
      </c>
      <c r="N2974" s="94">
        <f t="shared" si="326"/>
        <v>0.38730622874311904</v>
      </c>
      <c r="O2974" s="94">
        <f t="shared" si="326"/>
        <v>0.38730622874311904</v>
      </c>
      <c r="P2974" s="94">
        <f t="shared" si="326"/>
        <v>0.38730622874311904</v>
      </c>
      <c r="Q2974" s="94">
        <f t="shared" si="326"/>
        <v>0.38730622874311904</v>
      </c>
      <c r="R2974" s="94">
        <f t="shared" si="326"/>
        <v>0.38730622874311904</v>
      </c>
      <c r="S2974" s="93">
        <f>(1+H2974)^((5-Dashboard!$F$9)*3/12)</f>
        <v>1.0852832094662128</v>
      </c>
      <c r="T2974" s="93">
        <f t="shared" si="325"/>
        <v>1.5056201564428002</v>
      </c>
      <c r="U2974" s="93">
        <f t="shared" si="325"/>
        <v>2.0887562211542861</v>
      </c>
      <c r="V2974" s="93">
        <f t="shared" si="325"/>
        <v>2.8977445159332809</v>
      </c>
      <c r="W2974" s="93">
        <f t="shared" si="325"/>
        <v>4.020059016260455</v>
      </c>
      <c r="X2974" s="93">
        <f t="shared" si="325"/>
        <v>5.5770529131730653</v>
      </c>
      <c r="Y2974" s="93">
        <f t="shared" si="324"/>
        <v>7.7370802444749511</v>
      </c>
      <c r="Z2974" s="93">
        <f t="shared" si="324"/>
        <v>10.733699615445435</v>
      </c>
      <c r="AA2974" s="93">
        <f t="shared" si="324"/>
        <v>14.890928333965073</v>
      </c>
      <c r="AB2974" s="93">
        <f t="shared" si="324"/>
        <v>20.658277629477141</v>
      </c>
      <c r="AC2974" s="95">
        <f t="shared" si="324"/>
        <v>28.659357230478275</v>
      </c>
      <c r="AE2974" s="96"/>
    </row>
    <row r="2975" spans="3:31" ht="24.75" customHeight="1" x14ac:dyDescent="0.25">
      <c r="C2975" s="91">
        <f>ABS(E2975-Dashboard!$F$13)</f>
        <v>33.828130635658972</v>
      </c>
      <c r="D2975" s="92">
        <f t="shared" si="327"/>
        <v>0.38740622874311903</v>
      </c>
      <c r="E2975" s="93" cm="1">
        <f t="array" ref="E2975">SUM('DRE + DCF'!$S$41/TIR!S2975,'DRE + DCF'!$U$41:$AD$41/TIR!T2975:AC2975,TIR!F2975)</f>
        <v>15.681869364341024</v>
      </c>
      <c r="F2975" s="100">
        <f>'DRE + DCF'!$AE$38*'DRE + DCF'!$AE$39*(1+G2975)/(R2975-G2975)/AC2975</f>
        <v>2.9786831739810302</v>
      </c>
      <c r="G2975" s="92">
        <f>R2975*(1-'DRE + DCF'!$AE$39)</f>
        <v>0.23244373724587142</v>
      </c>
      <c r="H2975" s="94">
        <f t="shared" si="322"/>
        <v>0.38740622874311903</v>
      </c>
      <c r="I2975" s="94">
        <f t="shared" si="326"/>
        <v>0.38740622874311903</v>
      </c>
      <c r="J2975" s="94">
        <f t="shared" si="326"/>
        <v>0.38740622874311903</v>
      </c>
      <c r="K2975" s="94">
        <f t="shared" si="326"/>
        <v>0.38740622874311903</v>
      </c>
      <c r="L2975" s="94">
        <f t="shared" si="326"/>
        <v>0.38740622874311903</v>
      </c>
      <c r="M2975" s="94">
        <f t="shared" si="326"/>
        <v>0.38740622874311903</v>
      </c>
      <c r="N2975" s="94">
        <f t="shared" si="326"/>
        <v>0.38740622874311903</v>
      </c>
      <c r="O2975" s="94">
        <f t="shared" si="326"/>
        <v>0.38740622874311903</v>
      </c>
      <c r="P2975" s="94">
        <f t="shared" si="326"/>
        <v>0.38740622874311903</v>
      </c>
      <c r="Q2975" s="94">
        <f t="shared" si="326"/>
        <v>0.38740622874311903</v>
      </c>
      <c r="R2975" s="94">
        <f t="shared" si="326"/>
        <v>0.38740622874311903</v>
      </c>
      <c r="S2975" s="93">
        <f>(1+H2975)^((5-Dashboard!$F$9)*3/12)</f>
        <v>1.0853027663212917</v>
      </c>
      <c r="T2975" s="93">
        <f t="shared" si="325"/>
        <v>1.505755818066298</v>
      </c>
      <c r="U2975" s="93">
        <f t="shared" si="325"/>
        <v>2.0890950009513727</v>
      </c>
      <c r="V2975" s="93">
        <f t="shared" si="325"/>
        <v>2.8984234167560468</v>
      </c>
      <c r="W2975" s="93">
        <f t="shared" si="325"/>
        <v>4.0212907019422524</v>
      </c>
      <c r="X2975" s="93">
        <f t="shared" si="325"/>
        <v>5.5791637674614707</v>
      </c>
      <c r="Y2975" s="93">
        <f t="shared" si="324"/>
        <v>7.7405665621539708</v>
      </c>
      <c r="Z2975" s="93">
        <f t="shared" si="324"/>
        <v>10.739310262333131</v>
      </c>
      <c r="AA2975" s="93">
        <f t="shared" si="324"/>
        <v>14.899785950365885</v>
      </c>
      <c r="AB2975" s="93">
        <f t="shared" si="324"/>
        <v>20.672055834476843</v>
      </c>
      <c r="AC2975" s="95">
        <f t="shared" si="324"/>
        <v>28.680539025678708</v>
      </c>
      <c r="AE2975" s="96"/>
    </row>
    <row r="2976" spans="3:31" ht="24.75" customHeight="1" x14ac:dyDescent="0.25">
      <c r="C2976" s="91">
        <f>ABS(E2976-Dashboard!$F$13)</f>
        <v>33.834349903131532</v>
      </c>
      <c r="D2976" s="92">
        <f t="shared" si="327"/>
        <v>0.38750622874311902</v>
      </c>
      <c r="E2976" s="93" cm="1">
        <f t="array" ref="E2976">SUM('DRE + DCF'!$S$41/TIR!S2976,'DRE + DCF'!$U$41:$AD$41/TIR!T2976:AC2976,TIR!F2976)</f>
        <v>15.675650096868466</v>
      </c>
      <c r="F2976" s="100">
        <f>'DRE + DCF'!$AE$38*'DRE + DCF'!$AE$39*(1+G2976)/(R2976-G2976)/AC2976</f>
        <v>2.9758602051547562</v>
      </c>
      <c r="G2976" s="92">
        <f>R2976*(1-'DRE + DCF'!$AE$39)</f>
        <v>0.23250373724587139</v>
      </c>
      <c r="H2976" s="94">
        <f t="shared" si="322"/>
        <v>0.38750622874311902</v>
      </c>
      <c r="I2976" s="94">
        <f t="shared" si="326"/>
        <v>0.38750622874311902</v>
      </c>
      <c r="J2976" s="94">
        <f t="shared" si="326"/>
        <v>0.38750622874311902</v>
      </c>
      <c r="K2976" s="94">
        <f t="shared" si="326"/>
        <v>0.38750622874311902</v>
      </c>
      <c r="L2976" s="94">
        <f t="shared" si="326"/>
        <v>0.38750622874311902</v>
      </c>
      <c r="M2976" s="94">
        <f t="shared" si="326"/>
        <v>0.38750622874311902</v>
      </c>
      <c r="N2976" s="94">
        <f t="shared" si="326"/>
        <v>0.38750622874311902</v>
      </c>
      <c r="O2976" s="94">
        <f t="shared" si="326"/>
        <v>0.38750622874311902</v>
      </c>
      <c r="P2976" s="94">
        <f t="shared" si="326"/>
        <v>0.38750622874311902</v>
      </c>
      <c r="Q2976" s="94">
        <f t="shared" si="326"/>
        <v>0.38750622874311902</v>
      </c>
      <c r="R2976" s="94">
        <f t="shared" si="326"/>
        <v>0.38750622874311902</v>
      </c>
      <c r="S2976" s="93">
        <f>(1+H2976)^((5-Dashboard!$F$9)*3/12)</f>
        <v>1.0853223221192005</v>
      </c>
      <c r="T2976" s="93">
        <f t="shared" si="325"/>
        <v>1.5058914821343365</v>
      </c>
      <c r="U2976" s="93">
        <f t="shared" si="325"/>
        <v>2.0894338112725994</v>
      </c>
      <c r="V2976" s="93">
        <f t="shared" si="325"/>
        <v>2.8991024276872062</v>
      </c>
      <c r="W2976" s="93">
        <f t="shared" si="325"/>
        <v>4.0225226761802961</v>
      </c>
      <c r="X2976" s="93">
        <f t="shared" si="325"/>
        <v>5.5812752684606011</v>
      </c>
      <c r="Y2976" s="93">
        <f t="shared" si="324"/>
        <v>7.7440541993190077</v>
      </c>
      <c r="Z2976" s="93">
        <f t="shared" si="324"/>
        <v>10.74492343727943</v>
      </c>
      <c r="AA2976" s="93">
        <f t="shared" si="324"/>
        <v>14.908648196593134</v>
      </c>
      <c r="AB2976" s="93">
        <f t="shared" si="324"/>
        <v>20.68584223491284</v>
      </c>
      <c r="AC2976" s="95">
        <f t="shared" si="324"/>
        <v>28.701734947739048</v>
      </c>
      <c r="AE2976" s="96"/>
    </row>
    <row r="2977" spans="3:31" ht="24.75" customHeight="1" x14ac:dyDescent="0.25">
      <c r="C2977" s="91">
        <f>ABS(E2977-Dashboard!$F$13)</f>
        <v>33.840564526969388</v>
      </c>
      <c r="D2977" s="92">
        <f t="shared" si="327"/>
        <v>0.38760622874311901</v>
      </c>
      <c r="E2977" s="93" cm="1">
        <f t="array" ref="E2977">SUM('DRE + DCF'!$S$41/TIR!S2977,'DRE + DCF'!$U$41:$AD$41/TIR!T2977:AC2977,TIR!F2977)</f>
        <v>15.66943547303061</v>
      </c>
      <c r="F2977" s="100">
        <f>'DRE + DCF'!$AE$38*'DRE + DCF'!$AE$39*(1+G2977)/(R2977-G2977)/AC2977</f>
        <v>2.9730402609579074</v>
      </c>
      <c r="G2977" s="92">
        <f>R2977*(1-'DRE + DCF'!$AE$39)</f>
        <v>0.2325637372458714</v>
      </c>
      <c r="H2977" s="94">
        <f t="shared" si="322"/>
        <v>0.38760622874311901</v>
      </c>
      <c r="I2977" s="94">
        <f t="shared" si="326"/>
        <v>0.38760622874311901</v>
      </c>
      <c r="J2977" s="94">
        <f t="shared" si="326"/>
        <v>0.38760622874311901</v>
      </c>
      <c r="K2977" s="94">
        <f t="shared" si="326"/>
        <v>0.38760622874311901</v>
      </c>
      <c r="L2977" s="94">
        <f t="shared" si="326"/>
        <v>0.38760622874311901</v>
      </c>
      <c r="M2977" s="94">
        <f t="shared" si="326"/>
        <v>0.38760622874311901</v>
      </c>
      <c r="N2977" s="94">
        <f t="shared" si="326"/>
        <v>0.38760622874311901</v>
      </c>
      <c r="O2977" s="94">
        <f t="shared" si="326"/>
        <v>0.38760622874311901</v>
      </c>
      <c r="P2977" s="94">
        <f t="shared" si="326"/>
        <v>0.38760622874311901</v>
      </c>
      <c r="Q2977" s="94">
        <f t="shared" si="326"/>
        <v>0.38760622874311901</v>
      </c>
      <c r="R2977" s="94">
        <f t="shared" si="326"/>
        <v>0.38760622874311901</v>
      </c>
      <c r="S2977" s="93">
        <f>(1+H2977)^((5-Dashboard!$F$9)*3/12)</f>
        <v>1.0853418768600724</v>
      </c>
      <c r="T2977" s="93">
        <f t="shared" si="325"/>
        <v>1.5060271486467838</v>
      </c>
      <c r="U2977" s="93">
        <f t="shared" si="325"/>
        <v>2.0897726521185165</v>
      </c>
      <c r="V2977" s="93">
        <f t="shared" si="325"/>
        <v>2.8997815487366805</v>
      </c>
      <c r="W2977" s="93">
        <f t="shared" si="325"/>
        <v>4.0237549390213863</v>
      </c>
      <c r="X2977" s="93">
        <f t="shared" si="325"/>
        <v>5.5833874163219646</v>
      </c>
      <c r="Y2977" s="93">
        <f t="shared" si="324"/>
        <v>7.7475431563743085</v>
      </c>
      <c r="Z2977" s="93">
        <f t="shared" si="324"/>
        <v>10.750539141241115</v>
      </c>
      <c r="AA2977" s="93">
        <f t="shared" si="324"/>
        <v>14.917515074732872</v>
      </c>
      <c r="AB2977" s="93">
        <f t="shared" si="324"/>
        <v>20.699636835068709</v>
      </c>
      <c r="AC2977" s="95">
        <f t="shared" si="324"/>
        <v>28.722945005061842</v>
      </c>
      <c r="AE2977" s="96"/>
    </row>
    <row r="2978" spans="3:31" ht="24.75" customHeight="1" x14ac:dyDescent="0.25">
      <c r="C2978" s="91">
        <f>ABS(E2978-Dashboard!$F$13)</f>
        <v>33.846774511841559</v>
      </c>
      <c r="D2978" s="92">
        <f t="shared" si="327"/>
        <v>0.387706228743119</v>
      </c>
      <c r="E2978" s="93" cm="1">
        <f t="array" ref="E2978">SUM('DRE + DCF'!$S$41/TIR!S2978,'DRE + DCF'!$U$41:$AD$41/TIR!T2978:AC2978,TIR!F2978)</f>
        <v>15.663225488158441</v>
      </c>
      <c r="F2978" s="100">
        <f>'DRE + DCF'!$AE$38*'DRE + DCF'!$AE$39*(1+G2978)/(R2978-G2978)/AC2978</f>
        <v>2.970223337737981</v>
      </c>
      <c r="G2978" s="92">
        <f>R2978*(1-'DRE + DCF'!$AE$39)</f>
        <v>0.23262373724587138</v>
      </c>
      <c r="H2978" s="94">
        <f t="shared" si="322"/>
        <v>0.387706228743119</v>
      </c>
      <c r="I2978" s="94">
        <f t="shared" si="326"/>
        <v>0.387706228743119</v>
      </c>
      <c r="J2978" s="94">
        <f t="shared" si="326"/>
        <v>0.387706228743119</v>
      </c>
      <c r="K2978" s="94">
        <f t="shared" si="326"/>
        <v>0.387706228743119</v>
      </c>
      <c r="L2978" s="94">
        <f t="shared" si="326"/>
        <v>0.387706228743119</v>
      </c>
      <c r="M2978" s="94">
        <f t="shared" si="326"/>
        <v>0.387706228743119</v>
      </c>
      <c r="N2978" s="94">
        <f t="shared" si="326"/>
        <v>0.387706228743119</v>
      </c>
      <c r="O2978" s="94">
        <f t="shared" si="326"/>
        <v>0.387706228743119</v>
      </c>
      <c r="P2978" s="94">
        <f t="shared" si="326"/>
        <v>0.387706228743119</v>
      </c>
      <c r="Q2978" s="94">
        <f t="shared" si="326"/>
        <v>0.387706228743119</v>
      </c>
      <c r="R2978" s="94">
        <f t="shared" si="326"/>
        <v>0.387706228743119</v>
      </c>
      <c r="S2978" s="93">
        <f>(1+H2978)^((5-Dashboard!$F$9)*3/12)</f>
        <v>1.0853614305440409</v>
      </c>
      <c r="T2978" s="93">
        <f t="shared" si="325"/>
        <v>1.5061628176035076</v>
      </c>
      <c r="U2978" s="93">
        <f t="shared" si="325"/>
        <v>2.0901115234896737</v>
      </c>
      <c r="V2978" s="93">
        <f t="shared" si="325"/>
        <v>2.9004607799143902</v>
      </c>
      <c r="W2978" s="93">
        <f t="shared" si="325"/>
        <v>4.0249874905123244</v>
      </c>
      <c r="X2978" s="93">
        <f t="shared" si="325"/>
        <v>5.5855002111970879</v>
      </c>
      <c r="Y2978" s="93">
        <f t="shared" si="324"/>
        <v>7.7510334337242055</v>
      </c>
      <c r="Z2978" s="93">
        <f t="shared" si="324"/>
        <v>10.756157375175246</v>
      </c>
      <c r="AA2978" s="93">
        <f t="shared" si="324"/>
        <v>14.926386586871926</v>
      </c>
      <c r="AB2978" s="93">
        <f t="shared" si="324"/>
        <v>20.713439639229918</v>
      </c>
      <c r="AC2978" s="95">
        <f t="shared" si="324"/>
        <v>28.744169206053982</v>
      </c>
      <c r="AE2978" s="96"/>
    </row>
    <row r="2979" spans="3:31" ht="24.75" customHeight="1" x14ac:dyDescent="0.25">
      <c r="C2979" s="91">
        <f>ABS(E2979-Dashboard!$F$13)</f>
        <v>33.852979862411331</v>
      </c>
      <c r="D2979" s="92">
        <f t="shared" si="327"/>
        <v>0.38780622874311899</v>
      </c>
      <c r="E2979" s="93" cm="1">
        <f t="array" ref="E2979">SUM('DRE + DCF'!$S$41/TIR!S2979,'DRE + DCF'!$U$41:$AD$41/TIR!T2979:AC2979,TIR!F2979)</f>
        <v>15.65702013758867</v>
      </c>
      <c r="F2979" s="100">
        <f>'DRE + DCF'!$AE$38*'DRE + DCF'!$AE$39*(1+G2979)/(R2979-G2979)/AC2979</f>
        <v>2.9674094318474369</v>
      </c>
      <c r="G2979" s="92">
        <f>R2979*(1-'DRE + DCF'!$AE$39)</f>
        <v>0.23268373724587138</v>
      </c>
      <c r="H2979" s="94">
        <f t="shared" si="322"/>
        <v>0.38780622874311899</v>
      </c>
      <c r="I2979" s="94">
        <f t="shared" si="326"/>
        <v>0.38780622874311899</v>
      </c>
      <c r="J2979" s="94">
        <f t="shared" si="326"/>
        <v>0.38780622874311899</v>
      </c>
      <c r="K2979" s="94">
        <f t="shared" si="326"/>
        <v>0.38780622874311899</v>
      </c>
      <c r="L2979" s="94">
        <f t="shared" si="326"/>
        <v>0.38780622874311899</v>
      </c>
      <c r="M2979" s="94">
        <f t="shared" si="326"/>
        <v>0.38780622874311899</v>
      </c>
      <c r="N2979" s="94">
        <f t="shared" si="326"/>
        <v>0.38780622874311899</v>
      </c>
      <c r="O2979" s="94">
        <f t="shared" si="326"/>
        <v>0.38780622874311899</v>
      </c>
      <c r="P2979" s="94">
        <f t="shared" si="326"/>
        <v>0.38780622874311899</v>
      </c>
      <c r="Q2979" s="94">
        <f t="shared" si="326"/>
        <v>0.38780622874311899</v>
      </c>
      <c r="R2979" s="94">
        <f t="shared" si="326"/>
        <v>0.38780622874311899</v>
      </c>
      <c r="S2979" s="93">
        <f>(1+H2979)^((5-Dashboard!$F$9)*3/12)</f>
        <v>1.0853809831712389</v>
      </c>
      <c r="T2979" s="93">
        <f t="shared" si="325"/>
        <v>1.5062984890043758</v>
      </c>
      <c r="U2979" s="93">
        <f t="shared" si="325"/>
        <v>2.0904504253866212</v>
      </c>
      <c r="V2979" s="93">
        <f t="shared" si="325"/>
        <v>2.9011401212302554</v>
      </c>
      <c r="W2979" s="93">
        <f t="shared" si="325"/>
        <v>4.0262203306999158</v>
      </c>
      <c r="X2979" s="93">
        <f t="shared" si="325"/>
        <v>5.5876136532375238</v>
      </c>
      <c r="Y2979" s="93">
        <f t="shared" si="324"/>
        <v>7.75452503177313</v>
      </c>
      <c r="Z2979" s="93">
        <f t="shared" si="324"/>
        <v>10.761778140039182</v>
      </c>
      <c r="AA2979" s="93">
        <f t="shared" si="324"/>
        <v>14.935262735097915</v>
      </c>
      <c r="AB2979" s="93">
        <f t="shared" si="324"/>
        <v>20.727250651683878</v>
      </c>
      <c r="AC2979" s="95">
        <f t="shared" si="324"/>
        <v>28.765407559126757</v>
      </c>
      <c r="AE2979" s="96"/>
    </row>
    <row r="2980" spans="3:31" ht="24.75" customHeight="1" x14ac:dyDescent="0.25">
      <c r="C2980" s="91">
        <f>ABS(E2980-Dashboard!$F$13)</f>
        <v>33.85918058333629</v>
      </c>
      <c r="D2980" s="92">
        <f t="shared" si="327"/>
        <v>0.38790622874311897</v>
      </c>
      <c r="E2980" s="93" cm="1">
        <f t="array" ref="E2980">SUM('DRE + DCF'!$S$41/TIR!S2980,'DRE + DCF'!$U$41:$AD$41/TIR!T2980:AC2980,TIR!F2980)</f>
        <v>15.650819416663708</v>
      </c>
      <c r="F2980" s="100">
        <f>'DRE + DCF'!$AE$38*'DRE + DCF'!$AE$39*(1+G2980)/(R2980-G2980)/AC2980</f>
        <v>2.9645985396436823</v>
      </c>
      <c r="G2980" s="92">
        <f>R2980*(1-'DRE + DCF'!$AE$39)</f>
        <v>0.23274373724587138</v>
      </c>
      <c r="H2980" s="94">
        <f t="shared" si="322"/>
        <v>0.38790622874311897</v>
      </c>
      <c r="I2980" s="94">
        <f t="shared" si="326"/>
        <v>0.38790622874311897</v>
      </c>
      <c r="J2980" s="94">
        <f t="shared" si="326"/>
        <v>0.38790622874311897</v>
      </c>
      <c r="K2980" s="94">
        <f t="shared" si="326"/>
        <v>0.38790622874311897</v>
      </c>
      <c r="L2980" s="94">
        <f t="shared" si="326"/>
        <v>0.38790622874311897</v>
      </c>
      <c r="M2980" s="94">
        <f t="shared" si="326"/>
        <v>0.38790622874311897</v>
      </c>
      <c r="N2980" s="94">
        <f t="shared" si="326"/>
        <v>0.38790622874311897</v>
      </c>
      <c r="O2980" s="94">
        <f t="shared" si="326"/>
        <v>0.38790622874311897</v>
      </c>
      <c r="P2980" s="94">
        <f t="shared" si="326"/>
        <v>0.38790622874311897</v>
      </c>
      <c r="Q2980" s="94">
        <f t="shared" si="326"/>
        <v>0.38790622874311897</v>
      </c>
      <c r="R2980" s="94">
        <f t="shared" si="326"/>
        <v>0.38790622874311897</v>
      </c>
      <c r="S2980" s="93">
        <f>(1+H2980)^((5-Dashboard!$F$9)*3/12)</f>
        <v>1.0854005347417999</v>
      </c>
      <c r="T2980" s="93">
        <f t="shared" si="325"/>
        <v>1.5064341628492561</v>
      </c>
      <c r="U2980" s="93">
        <f t="shared" si="325"/>
        <v>2.0907893578099088</v>
      </c>
      <c r="V2980" s="93">
        <f t="shared" si="325"/>
        <v>2.901819572694198</v>
      </c>
      <c r="W2980" s="93">
        <f t="shared" si="325"/>
        <v>4.0274534596309737</v>
      </c>
      <c r="X2980" s="93">
        <f t="shared" si="325"/>
        <v>5.5897277425948522</v>
      </c>
      <c r="Y2980" s="93">
        <f t="shared" si="324"/>
        <v>7.7580179509256091</v>
      </c>
      <c r="Z2980" s="93">
        <f t="shared" si="324"/>
        <v>10.767401436790582</v>
      </c>
      <c r="AA2980" s="93">
        <f t="shared" si="324"/>
        <v>14.944143521499257</v>
      </c>
      <c r="AB2980" s="93">
        <f t="shared" si="324"/>
        <v>20.741069876719948</v>
      </c>
      <c r="AC2980" s="95">
        <f t="shared" si="324"/>
        <v>28.786660072695891</v>
      </c>
      <c r="AE2980" s="96"/>
    </row>
    <row r="2981" spans="3:31" ht="24.75" customHeight="1" x14ac:dyDescent="0.25">
      <c r="C2981" s="91">
        <f>ABS(E2981-Dashboard!$F$13)</f>
        <v>33.865376679268294</v>
      </c>
      <c r="D2981" s="92">
        <f t="shared" si="327"/>
        <v>0.38800622874311896</v>
      </c>
      <c r="E2981" s="93" cm="1">
        <f t="array" ref="E2981">SUM('DRE + DCF'!$S$41/TIR!S2981,'DRE + DCF'!$U$41:$AD$41/TIR!T2981:AC2981,TIR!F2981)</f>
        <v>15.644623320731705</v>
      </c>
      <c r="F2981" s="100">
        <f>'DRE + DCF'!$AE$38*'DRE + DCF'!$AE$39*(1+G2981)/(R2981-G2981)/AC2981</f>
        <v>2.9617906574890771</v>
      </c>
      <c r="G2981" s="92">
        <f>R2981*(1-'DRE + DCF'!$AE$39)</f>
        <v>0.23280373724587136</v>
      </c>
      <c r="H2981" s="94">
        <f t="shared" si="322"/>
        <v>0.38800622874311896</v>
      </c>
      <c r="I2981" s="94">
        <f t="shared" si="326"/>
        <v>0.38800622874311896</v>
      </c>
      <c r="J2981" s="94">
        <f t="shared" si="326"/>
        <v>0.38800622874311896</v>
      </c>
      <c r="K2981" s="94">
        <f t="shared" si="326"/>
        <v>0.38800622874311896</v>
      </c>
      <c r="L2981" s="94">
        <f t="shared" si="326"/>
        <v>0.38800622874311896</v>
      </c>
      <c r="M2981" s="94">
        <f t="shared" si="326"/>
        <v>0.38800622874311896</v>
      </c>
      <c r="N2981" s="94">
        <f t="shared" si="326"/>
        <v>0.38800622874311896</v>
      </c>
      <c r="O2981" s="94">
        <f t="shared" si="326"/>
        <v>0.38800622874311896</v>
      </c>
      <c r="P2981" s="94">
        <f t="shared" si="326"/>
        <v>0.38800622874311896</v>
      </c>
      <c r="Q2981" s="94">
        <f t="shared" si="326"/>
        <v>0.38800622874311896</v>
      </c>
      <c r="R2981" s="94">
        <f t="shared" si="326"/>
        <v>0.38800622874311896</v>
      </c>
      <c r="S2981" s="93">
        <f>(1+H2981)^((5-Dashboard!$F$9)*3/12)</f>
        <v>1.0854200852558573</v>
      </c>
      <c r="T2981" s="93">
        <f t="shared" si="325"/>
        <v>1.5065698391380171</v>
      </c>
      <c r="U2981" s="93">
        <f t="shared" si="325"/>
        <v>2.0911283207600864</v>
      </c>
      <c r="V2981" s="93">
        <f t="shared" si="325"/>
        <v>2.9024991343161388</v>
      </c>
      <c r="W2981" s="93">
        <f t="shared" si="325"/>
        <v>4.0286868773523112</v>
      </c>
      <c r="X2981" s="93">
        <f t="shared" si="325"/>
        <v>5.5918424794206736</v>
      </c>
      <c r="Y2981" s="93">
        <f t="shared" si="324"/>
        <v>7.7615121915862613</v>
      </c>
      <c r="Z2981" s="93">
        <f t="shared" si="324"/>
        <v>10.773027266387388</v>
      </c>
      <c r="AA2981" s="93">
        <f t="shared" si="324"/>
        <v>14.95302894816515</v>
      </c>
      <c r="AB2981" s="93">
        <f t="shared" si="324"/>
        <v>20.754897318629396</v>
      </c>
      <c r="AC2981" s="95">
        <f t="shared" si="324"/>
        <v>28.807926755181459</v>
      </c>
      <c r="AE2981" s="96"/>
    </row>
    <row r="2982" spans="3:31" ht="24.75" customHeight="1" x14ac:dyDescent="0.25">
      <c r="C2982" s="91">
        <f>ABS(E2982-Dashboard!$F$13)</f>
        <v>33.87156815485352</v>
      </c>
      <c r="D2982" s="92">
        <f t="shared" si="327"/>
        <v>0.38810622874311895</v>
      </c>
      <c r="E2982" s="93" cm="1">
        <f t="array" ref="E2982">SUM('DRE + DCF'!$S$41/TIR!S2982,'DRE + DCF'!$U$41:$AD$41/TIR!T2982:AC2982,TIR!F2982)</f>
        <v>15.638431845146481</v>
      </c>
      <c r="F2982" s="100">
        <f>'DRE + DCF'!$AE$38*'DRE + DCF'!$AE$39*(1+G2982)/(R2982-G2982)/AC2982</f>
        <v>2.9589857817509198</v>
      </c>
      <c r="G2982" s="92">
        <f>R2982*(1-'DRE + DCF'!$AE$39)</f>
        <v>0.23286373724587137</v>
      </c>
      <c r="H2982" s="94">
        <f t="shared" si="322"/>
        <v>0.38810622874311895</v>
      </c>
      <c r="I2982" s="94">
        <f t="shared" si="326"/>
        <v>0.38810622874311895</v>
      </c>
      <c r="J2982" s="94">
        <f t="shared" si="326"/>
        <v>0.38810622874311895</v>
      </c>
      <c r="K2982" s="94">
        <f t="shared" si="326"/>
        <v>0.38810622874311895</v>
      </c>
      <c r="L2982" s="94">
        <f t="shared" si="326"/>
        <v>0.38810622874311895</v>
      </c>
      <c r="M2982" s="94">
        <f t="shared" si="326"/>
        <v>0.38810622874311895</v>
      </c>
      <c r="N2982" s="94">
        <f t="shared" si="326"/>
        <v>0.38810622874311895</v>
      </c>
      <c r="O2982" s="94">
        <f t="shared" si="326"/>
        <v>0.38810622874311895</v>
      </c>
      <c r="P2982" s="94">
        <f t="shared" si="326"/>
        <v>0.38810622874311895</v>
      </c>
      <c r="Q2982" s="94">
        <f t="shared" si="326"/>
        <v>0.38810622874311895</v>
      </c>
      <c r="R2982" s="94">
        <f t="shared" si="326"/>
        <v>0.38810622874311895</v>
      </c>
      <c r="S2982" s="93">
        <f>(1+H2982)^((5-Dashboard!$F$9)*3/12)</f>
        <v>1.085439634713544</v>
      </c>
      <c r="T2982" s="93">
        <f t="shared" si="325"/>
        <v>1.5067055178705262</v>
      </c>
      <c r="U2982" s="93">
        <f t="shared" si="325"/>
        <v>2.091467314237704</v>
      </c>
      <c r="V2982" s="93">
        <f t="shared" si="325"/>
        <v>2.9031788061059989</v>
      </c>
      <c r="W2982" s="93">
        <f t="shared" si="325"/>
        <v>4.0299205839107488</v>
      </c>
      <c r="X2982" s="93">
        <f t="shared" si="325"/>
        <v>5.593957863866617</v>
      </c>
      <c r="Y2982" s="93">
        <f t="shared" si="324"/>
        <v>7.7650077541598037</v>
      </c>
      <c r="Z2982" s="93">
        <f t="shared" si="324"/>
        <v>10.77865562978784</v>
      </c>
      <c r="AA2982" s="93">
        <f t="shared" si="324"/>
        <v>14.961919017185586</v>
      </c>
      <c r="AB2982" s="93">
        <f t="shared" si="324"/>
        <v>20.768732981705437</v>
      </c>
      <c r="AC2982" s="95">
        <f t="shared" si="324"/>
        <v>28.829207615007967</v>
      </c>
      <c r="AE2982" s="96"/>
    </row>
    <row r="2983" spans="3:31" ht="24.75" customHeight="1" x14ac:dyDescent="0.25">
      <c r="C2983" s="91">
        <f>ABS(E2983-Dashboard!$F$13)</f>
        <v>33.877755014732429</v>
      </c>
      <c r="D2983" s="92">
        <f t="shared" si="327"/>
        <v>0.38820622874311894</v>
      </c>
      <c r="E2983" s="93" cm="1">
        <f t="array" ref="E2983">SUM('DRE + DCF'!$S$41/TIR!S2983,'DRE + DCF'!$U$41:$AD$41/TIR!T2983:AC2983,TIR!F2983)</f>
        <v>15.632244985267571</v>
      </c>
      <c r="F2983" s="100">
        <f>'DRE + DCF'!$AE$38*'DRE + DCF'!$AE$39*(1+G2983)/(R2983-G2983)/AC2983</f>
        <v>2.9561839088014357</v>
      </c>
      <c r="G2983" s="92">
        <f>R2983*(1-'DRE + DCF'!$AE$39)</f>
        <v>0.23292373724587134</v>
      </c>
      <c r="H2983" s="94">
        <f t="shared" si="322"/>
        <v>0.38820622874311894</v>
      </c>
      <c r="I2983" s="94">
        <f t="shared" si="326"/>
        <v>0.38820622874311894</v>
      </c>
      <c r="J2983" s="94">
        <f t="shared" si="326"/>
        <v>0.38820622874311894</v>
      </c>
      <c r="K2983" s="94">
        <f t="shared" si="326"/>
        <v>0.38820622874311894</v>
      </c>
      <c r="L2983" s="94">
        <f t="shared" ref="I2983:R3008" si="328">$D2983</f>
        <v>0.38820622874311894</v>
      </c>
      <c r="M2983" s="94">
        <f t="shared" si="328"/>
        <v>0.38820622874311894</v>
      </c>
      <c r="N2983" s="94">
        <f t="shared" si="328"/>
        <v>0.38820622874311894</v>
      </c>
      <c r="O2983" s="94">
        <f t="shared" si="328"/>
        <v>0.38820622874311894</v>
      </c>
      <c r="P2983" s="94">
        <f t="shared" si="328"/>
        <v>0.38820622874311894</v>
      </c>
      <c r="Q2983" s="94">
        <f t="shared" si="328"/>
        <v>0.38820622874311894</v>
      </c>
      <c r="R2983" s="94">
        <f t="shared" si="328"/>
        <v>0.38820622874311894</v>
      </c>
      <c r="S2983" s="93">
        <f>(1+H2983)^((5-Dashboard!$F$9)*3/12)</f>
        <v>1.0854591831149933</v>
      </c>
      <c r="T2983" s="93">
        <f t="shared" si="325"/>
        <v>1.5068411990466515</v>
      </c>
      <c r="U2983" s="93">
        <f t="shared" si="325"/>
        <v>2.0918063382433116</v>
      </c>
      <c r="V2983" s="93">
        <f t="shared" si="325"/>
        <v>2.9038585880737009</v>
      </c>
      <c r="W2983" s="93">
        <f t="shared" si="325"/>
        <v>4.0311545793531103</v>
      </c>
      <c r="X2983" s="93">
        <f t="shared" si="325"/>
        <v>5.5960738960843353</v>
      </c>
      <c r="Y2983" s="93">
        <f t="shared" si="324"/>
        <v>7.7685046390510477</v>
      </c>
      <c r="Z2983" s="93">
        <f t="shared" si="324"/>
        <v>10.78428652795048</v>
      </c>
      <c r="AA2983" s="93">
        <f t="shared" si="324"/>
        <v>14.97081373065136</v>
      </c>
      <c r="AB2983" s="93">
        <f t="shared" si="324"/>
        <v>20.782576870243226</v>
      </c>
      <c r="AC2983" s="95">
        <f t="shared" si="324"/>
        <v>28.85050266060432</v>
      </c>
      <c r="AE2983" s="96"/>
    </row>
    <row r="2984" spans="3:31" ht="24.75" customHeight="1" x14ac:dyDescent="0.25">
      <c r="C2984" s="91">
        <f>ABS(E2984-Dashboard!$F$13)</f>
        <v>33.883937263539806</v>
      </c>
      <c r="D2984" s="92">
        <f t="shared" si="327"/>
        <v>0.38830622874311893</v>
      </c>
      <c r="E2984" s="93" cm="1">
        <f t="array" ref="E2984">SUM('DRE + DCF'!$S$41/TIR!S2984,'DRE + DCF'!$U$41:$AD$41/TIR!T2984:AC2984,TIR!F2984)</f>
        <v>15.626062736460195</v>
      </c>
      <c r="F2984" s="100">
        <f>'DRE + DCF'!$AE$38*'DRE + DCF'!$AE$39*(1+G2984)/(R2984-G2984)/AC2984</f>
        <v>2.9533850350177797</v>
      </c>
      <c r="G2984" s="92">
        <f>R2984*(1-'DRE + DCF'!$AE$39)</f>
        <v>0.23298373724587135</v>
      </c>
      <c r="H2984" s="94">
        <f t="shared" si="322"/>
        <v>0.38830622874311893</v>
      </c>
      <c r="I2984" s="94">
        <f t="shared" si="328"/>
        <v>0.38830622874311893</v>
      </c>
      <c r="J2984" s="94">
        <f t="shared" si="328"/>
        <v>0.38830622874311893</v>
      </c>
      <c r="K2984" s="94">
        <f t="shared" si="328"/>
        <v>0.38830622874311893</v>
      </c>
      <c r="L2984" s="94">
        <f t="shared" si="328"/>
        <v>0.38830622874311893</v>
      </c>
      <c r="M2984" s="94">
        <f t="shared" si="328"/>
        <v>0.38830622874311893</v>
      </c>
      <c r="N2984" s="94">
        <f t="shared" si="328"/>
        <v>0.38830622874311893</v>
      </c>
      <c r="O2984" s="94">
        <f t="shared" si="328"/>
        <v>0.38830622874311893</v>
      </c>
      <c r="P2984" s="94">
        <f t="shared" si="328"/>
        <v>0.38830622874311893</v>
      </c>
      <c r="Q2984" s="94">
        <f t="shared" si="328"/>
        <v>0.38830622874311893</v>
      </c>
      <c r="R2984" s="94">
        <f t="shared" si="328"/>
        <v>0.38830622874311893</v>
      </c>
      <c r="S2984" s="93">
        <f>(1+H2984)^((5-Dashboard!$F$9)*3/12)</f>
        <v>1.0854787304603384</v>
      </c>
      <c r="T2984" s="93">
        <f t="shared" si="325"/>
        <v>1.5069768826662608</v>
      </c>
      <c r="U2984" s="93">
        <f t="shared" si="325"/>
        <v>2.092145392777458</v>
      </c>
      <c r="V2984" s="93">
        <f t="shared" si="325"/>
        <v>2.9045384802291641</v>
      </c>
      <c r="W2984" s="93">
        <f t="shared" si="325"/>
        <v>4.0323888637262213</v>
      </c>
      <c r="X2984" s="93">
        <f t="shared" si="325"/>
        <v>5.5981905762255009</v>
      </c>
      <c r="Y2984" s="93">
        <f t="shared" si="324"/>
        <v>7.7720028466648934</v>
      </c>
      <c r="Z2984" s="93">
        <f t="shared" si="324"/>
        <v>10.789919961834123</v>
      </c>
      <c r="AA2984" s="93">
        <f t="shared" si="324"/>
        <v>14.979713090654029</v>
      </c>
      <c r="AB2984" s="93">
        <f t="shared" si="324"/>
        <v>20.796428988539827</v>
      </c>
      <c r="AC2984" s="95">
        <f t="shared" si="324"/>
        <v>28.871811900403802</v>
      </c>
      <c r="AE2984" s="96"/>
    </row>
    <row r="2985" spans="3:31" ht="24.75" customHeight="1" x14ac:dyDescent="0.25">
      <c r="C2985" s="91">
        <f>ABS(E2985-Dashboard!$F$13)</f>
        <v>33.890114905904767</v>
      </c>
      <c r="D2985" s="92">
        <f t="shared" si="327"/>
        <v>0.38840622874311892</v>
      </c>
      <c r="E2985" s="93" cm="1">
        <f t="array" ref="E2985">SUM('DRE + DCF'!$S$41/TIR!S2985,'DRE + DCF'!$U$41:$AD$41/TIR!T2985:AC2985,TIR!F2985)</f>
        <v>15.619885094095231</v>
      </c>
      <c r="F2985" s="100">
        <f>'DRE + DCF'!$AE$38*'DRE + DCF'!$AE$39*(1+G2985)/(R2985-G2985)/AC2985</f>
        <v>2.9505891567820188</v>
      </c>
      <c r="G2985" s="92">
        <f>R2985*(1-'DRE + DCF'!$AE$39)</f>
        <v>0.23304373724587135</v>
      </c>
      <c r="H2985" s="94">
        <f t="shared" si="322"/>
        <v>0.38840622874311892</v>
      </c>
      <c r="I2985" s="94">
        <f t="shared" si="328"/>
        <v>0.38840622874311892</v>
      </c>
      <c r="J2985" s="94">
        <f t="shared" si="328"/>
        <v>0.38840622874311892</v>
      </c>
      <c r="K2985" s="94">
        <f t="shared" si="328"/>
        <v>0.38840622874311892</v>
      </c>
      <c r="L2985" s="94">
        <f t="shared" si="328"/>
        <v>0.38840622874311892</v>
      </c>
      <c r="M2985" s="94">
        <f t="shared" si="328"/>
        <v>0.38840622874311892</v>
      </c>
      <c r="N2985" s="94">
        <f t="shared" si="328"/>
        <v>0.38840622874311892</v>
      </c>
      <c r="O2985" s="94">
        <f t="shared" si="328"/>
        <v>0.38840622874311892</v>
      </c>
      <c r="P2985" s="94">
        <f t="shared" si="328"/>
        <v>0.38840622874311892</v>
      </c>
      <c r="Q2985" s="94">
        <f t="shared" si="328"/>
        <v>0.38840622874311892</v>
      </c>
      <c r="R2985" s="94">
        <f t="shared" si="328"/>
        <v>0.38840622874311892</v>
      </c>
      <c r="S2985" s="93">
        <f>(1+H2985)^((5-Dashboard!$F$9)*3/12)</f>
        <v>1.0854982767497123</v>
      </c>
      <c r="T2985" s="93">
        <f t="shared" si="325"/>
        <v>1.5071125687292226</v>
      </c>
      <c r="U2985" s="93">
        <f t="shared" si="325"/>
        <v>2.0924844778406948</v>
      </c>
      <c r="V2985" s="93">
        <f t="shared" si="325"/>
        <v>2.9052184825823133</v>
      </c>
      <c r="W2985" s="93">
        <f t="shared" si="325"/>
        <v>4.0336234370769164</v>
      </c>
      <c r="X2985" s="93">
        <f t="shared" si="325"/>
        <v>5.6003079044418191</v>
      </c>
      <c r="Y2985" s="93">
        <f t="shared" si="324"/>
        <v>7.7755023774063456</v>
      </c>
      <c r="Z2985" s="93">
        <f t="shared" si="324"/>
        <v>10.7955559323979</v>
      </c>
      <c r="AA2985" s="93">
        <f t="shared" si="324"/>
        <v>14.988617099285973</v>
      </c>
      <c r="AB2985" s="93">
        <f t="shared" si="324"/>
        <v>20.810289340894265</v>
      </c>
      <c r="AC2985" s="95">
        <f t="shared" si="324"/>
        <v>28.893135342844133</v>
      </c>
      <c r="AE2985" s="96"/>
    </row>
    <row r="2986" spans="3:31" ht="24.75" customHeight="1" x14ac:dyDescent="0.25">
      <c r="C2986" s="91">
        <f>ABS(E2986-Dashboard!$F$13)</f>
        <v>33.896287946450741</v>
      </c>
      <c r="D2986" s="92">
        <f t="shared" si="327"/>
        <v>0.38850622874311891</v>
      </c>
      <c r="E2986" s="93" cm="1">
        <f t="array" ref="E2986">SUM('DRE + DCF'!$S$41/TIR!S2986,'DRE + DCF'!$U$41:$AD$41/TIR!T2986:AC2986,TIR!F2986)</f>
        <v>15.613712053549255</v>
      </c>
      <c r="F2986" s="100">
        <f>'DRE + DCF'!$AE$38*'DRE + DCF'!$AE$39*(1+G2986)/(R2986-G2986)/AC2986</f>
        <v>2.9477962704811334</v>
      </c>
      <c r="G2986" s="92">
        <f>R2986*(1-'DRE + DCF'!$AE$39)</f>
        <v>0.23310373724587133</v>
      </c>
      <c r="H2986" s="94">
        <f t="shared" si="322"/>
        <v>0.38850622874311891</v>
      </c>
      <c r="I2986" s="94">
        <f t="shared" si="328"/>
        <v>0.38850622874311891</v>
      </c>
      <c r="J2986" s="94">
        <f t="shared" si="328"/>
        <v>0.38850622874311891</v>
      </c>
      <c r="K2986" s="94">
        <f t="shared" si="328"/>
        <v>0.38850622874311891</v>
      </c>
      <c r="L2986" s="94">
        <f t="shared" si="328"/>
        <v>0.38850622874311891</v>
      </c>
      <c r="M2986" s="94">
        <f t="shared" si="328"/>
        <v>0.38850622874311891</v>
      </c>
      <c r="N2986" s="94">
        <f t="shared" si="328"/>
        <v>0.38850622874311891</v>
      </c>
      <c r="O2986" s="94">
        <f t="shared" si="328"/>
        <v>0.38850622874311891</v>
      </c>
      <c r="P2986" s="94">
        <f t="shared" si="328"/>
        <v>0.38850622874311891</v>
      </c>
      <c r="Q2986" s="94">
        <f t="shared" si="328"/>
        <v>0.38850622874311891</v>
      </c>
      <c r="R2986" s="94">
        <f t="shared" si="328"/>
        <v>0.38850622874311891</v>
      </c>
      <c r="S2986" s="93">
        <f>(1+H2986)^((5-Dashboard!$F$9)*3/12)</f>
        <v>1.0855178219832482</v>
      </c>
      <c r="T2986" s="93">
        <f t="shared" si="325"/>
        <v>1.5072482572354042</v>
      </c>
      <c r="U2986" s="93">
        <f t="shared" si="325"/>
        <v>2.0928235934335695</v>
      </c>
      <c r="V2986" s="93">
        <f t="shared" si="325"/>
        <v>2.9058985951430678</v>
      </c>
      <c r="W2986" s="93">
        <f t="shared" si="325"/>
        <v>4.0348582994520283</v>
      </c>
      <c r="X2986" s="93">
        <f t="shared" si="325"/>
        <v>5.6024258808850096</v>
      </c>
      <c r="Y2986" s="93">
        <f t="shared" si="324"/>
        <v>7.7790032316804902</v>
      </c>
      <c r="Z2986" s="93">
        <f t="shared" si="324"/>
        <v>10.801194440601211</v>
      </c>
      <c r="AA2986" s="93">
        <f t="shared" si="324"/>
        <v>14.997525758640331</v>
      </c>
      <c r="AB2986" s="93">
        <f t="shared" si="324"/>
        <v>20.82415793160747</v>
      </c>
      <c r="AC2986" s="95">
        <f t="shared" si="324"/>
        <v>28.914472996367394</v>
      </c>
      <c r="AE2986" s="96"/>
    </row>
    <row r="2987" spans="3:31" ht="24.75" customHeight="1" x14ac:dyDescent="0.25">
      <c r="C2987" s="91">
        <f>ABS(E2987-Dashboard!$F$13)</f>
        <v>33.902456389795525</v>
      </c>
      <c r="D2987" s="92">
        <f t="shared" si="327"/>
        <v>0.3886062287431189</v>
      </c>
      <c r="E2987" s="93" cm="1">
        <f t="array" ref="E2987">SUM('DRE + DCF'!$S$41/TIR!S2987,'DRE + DCF'!$U$41:$AD$41/TIR!T2987:AC2987,TIR!F2987)</f>
        <v>15.607543610204473</v>
      </c>
      <c r="F2987" s="100">
        <f>'DRE + DCF'!$AE$38*'DRE + DCF'!$AE$39*(1+G2987)/(R2987-G2987)/AC2987</f>
        <v>2.9450063725069979</v>
      </c>
      <c r="G2987" s="92">
        <f>R2987*(1-'DRE + DCF'!$AE$39)</f>
        <v>0.23316373724587133</v>
      </c>
      <c r="H2987" s="94">
        <f t="shared" si="322"/>
        <v>0.3886062287431189</v>
      </c>
      <c r="I2987" s="94">
        <f t="shared" si="328"/>
        <v>0.3886062287431189</v>
      </c>
      <c r="J2987" s="94">
        <f t="shared" si="328"/>
        <v>0.3886062287431189</v>
      </c>
      <c r="K2987" s="94">
        <f t="shared" si="328"/>
        <v>0.3886062287431189</v>
      </c>
      <c r="L2987" s="94">
        <f t="shared" si="328"/>
        <v>0.3886062287431189</v>
      </c>
      <c r="M2987" s="94">
        <f t="shared" si="328"/>
        <v>0.3886062287431189</v>
      </c>
      <c r="N2987" s="94">
        <f t="shared" si="328"/>
        <v>0.3886062287431189</v>
      </c>
      <c r="O2987" s="94">
        <f t="shared" si="328"/>
        <v>0.3886062287431189</v>
      </c>
      <c r="P2987" s="94">
        <f t="shared" si="328"/>
        <v>0.3886062287431189</v>
      </c>
      <c r="Q2987" s="94">
        <f t="shared" si="328"/>
        <v>0.3886062287431189</v>
      </c>
      <c r="R2987" s="94">
        <f t="shared" si="328"/>
        <v>0.3886062287431189</v>
      </c>
      <c r="S2987" s="93">
        <f>(1+H2987)^((5-Dashboard!$F$9)*3/12)</f>
        <v>1.0855373661610792</v>
      </c>
      <c r="T2987" s="93">
        <f t="shared" si="325"/>
        <v>1.5073839481846745</v>
      </c>
      <c r="U2987" s="93">
        <f t="shared" si="325"/>
        <v>2.0931627395566337</v>
      </c>
      <c r="V2987" s="93">
        <f t="shared" si="325"/>
        <v>2.9065788179213521</v>
      </c>
      <c r="W2987" s="93">
        <f t="shared" si="325"/>
        <v>4.0360934508984014</v>
      </c>
      <c r="X2987" s="93">
        <f t="shared" si="325"/>
        <v>5.6045445057068299</v>
      </c>
      <c r="Y2987" s="93">
        <f t="shared" si="324"/>
        <v>7.7825054098925284</v>
      </c>
      <c r="Z2987" s="93">
        <f t="shared" si="324"/>
        <v>10.806835487403784</v>
      </c>
      <c r="AA2987" s="93">
        <f t="shared" si="324"/>
        <v>15.006439070811075</v>
      </c>
      <c r="AB2987" s="93">
        <f t="shared" si="324"/>
        <v>20.838034764982361</v>
      </c>
      <c r="AC2987" s="95">
        <f t="shared" si="324"/>
        <v>28.935824869420159</v>
      </c>
      <c r="AE2987" s="96"/>
    </row>
    <row r="2988" spans="3:31" ht="24.75" customHeight="1" x14ac:dyDescent="0.25">
      <c r="C2988" s="91">
        <f>ABS(E2988-Dashboard!$F$13)</f>
        <v>33.90862024055123</v>
      </c>
      <c r="D2988" s="92">
        <f t="shared" si="327"/>
        <v>0.38870622874311889</v>
      </c>
      <c r="E2988" s="93" cm="1">
        <f t="array" ref="E2988">SUM('DRE + DCF'!$S$41/TIR!S2988,'DRE + DCF'!$U$41:$AD$41/TIR!T2988:AC2988,TIR!F2988)</f>
        <v>15.601379759448765</v>
      </c>
      <c r="F2988" s="100">
        <f>'DRE + DCF'!$AE$38*'DRE + DCF'!$AE$39*(1+G2988)/(R2988-G2988)/AC2988</f>
        <v>2.9422194592563886</v>
      </c>
      <c r="G2988" s="92">
        <f>R2988*(1-'DRE + DCF'!$AE$39)</f>
        <v>0.23322373724587131</v>
      </c>
      <c r="H2988" s="94">
        <f t="shared" si="322"/>
        <v>0.38870622874311889</v>
      </c>
      <c r="I2988" s="94">
        <f t="shared" si="328"/>
        <v>0.38870622874311889</v>
      </c>
      <c r="J2988" s="94">
        <f t="shared" si="328"/>
        <v>0.38870622874311889</v>
      </c>
      <c r="K2988" s="94">
        <f t="shared" si="328"/>
        <v>0.38870622874311889</v>
      </c>
      <c r="L2988" s="94">
        <f t="shared" si="328"/>
        <v>0.38870622874311889</v>
      </c>
      <c r="M2988" s="94">
        <f t="shared" si="328"/>
        <v>0.38870622874311889</v>
      </c>
      <c r="N2988" s="94">
        <f t="shared" si="328"/>
        <v>0.38870622874311889</v>
      </c>
      <c r="O2988" s="94">
        <f t="shared" si="328"/>
        <v>0.38870622874311889</v>
      </c>
      <c r="P2988" s="94">
        <f t="shared" si="328"/>
        <v>0.38870622874311889</v>
      </c>
      <c r="Q2988" s="94">
        <f t="shared" si="328"/>
        <v>0.38870622874311889</v>
      </c>
      <c r="R2988" s="94">
        <f t="shared" si="328"/>
        <v>0.38870622874311889</v>
      </c>
      <c r="S2988" s="93">
        <f>(1+H2988)^((5-Dashboard!$F$9)*3/12)</f>
        <v>1.0855569092833381</v>
      </c>
      <c r="T2988" s="93">
        <f t="shared" si="325"/>
        <v>1.5075196415769005</v>
      </c>
      <c r="U2988" s="93">
        <f t="shared" si="325"/>
        <v>2.0935019162104358</v>
      </c>
      <c r="V2988" s="93">
        <f t="shared" si="325"/>
        <v>2.9072591509270871</v>
      </c>
      <c r="W2988" s="93">
        <f t="shared" si="325"/>
        <v>4.0373288914628773</v>
      </c>
      <c r="X2988" s="93">
        <f t="shared" si="325"/>
        <v>5.6066637790590494</v>
      </c>
      <c r="Y2988" s="93">
        <f t="shared" si="324"/>
        <v>7.7860089124477359</v>
      </c>
      <c r="Z2988" s="93">
        <f t="shared" si="324"/>
        <v>10.812479073765608</v>
      </c>
      <c r="AA2988" s="93">
        <f t="shared" si="324"/>
        <v>15.01535703789293</v>
      </c>
      <c r="AB2988" s="93">
        <f t="shared" si="324"/>
        <v>20.851919845323739</v>
      </c>
      <c r="AC2988" s="95">
        <f t="shared" si="324"/>
        <v>28.957190970453329</v>
      </c>
      <c r="AE2988" s="96"/>
    </row>
    <row r="2989" spans="3:31" ht="24.75" customHeight="1" x14ac:dyDescent="0.25">
      <c r="C2989" s="91">
        <f>ABS(E2989-Dashboard!$F$13)</f>
        <v>33.91477950332434</v>
      </c>
      <c r="D2989" s="92">
        <f t="shared" si="327"/>
        <v>0.38880622874311888</v>
      </c>
      <c r="E2989" s="93" cm="1">
        <f t="array" ref="E2989">SUM('DRE + DCF'!$S$41/TIR!S2989,'DRE + DCF'!$U$41:$AD$41/TIR!T2989:AC2989,TIR!F2989)</f>
        <v>15.595220496675656</v>
      </c>
      <c r="F2989" s="100">
        <f>'DRE + DCF'!$AE$38*'DRE + DCF'!$AE$39*(1+G2989)/(R2989-G2989)/AC2989</f>
        <v>2.939435527130966</v>
      </c>
      <c r="G2989" s="92">
        <f>R2989*(1-'DRE + DCF'!$AE$39)</f>
        <v>0.23328373724587131</v>
      </c>
      <c r="H2989" s="94">
        <f t="shared" si="322"/>
        <v>0.38880622874311888</v>
      </c>
      <c r="I2989" s="94">
        <f t="shared" si="328"/>
        <v>0.38880622874311888</v>
      </c>
      <c r="J2989" s="94">
        <f t="shared" si="328"/>
        <v>0.38880622874311888</v>
      </c>
      <c r="K2989" s="94">
        <f t="shared" si="328"/>
        <v>0.38880622874311888</v>
      </c>
      <c r="L2989" s="94">
        <f t="shared" si="328"/>
        <v>0.38880622874311888</v>
      </c>
      <c r="M2989" s="94">
        <f t="shared" si="328"/>
        <v>0.38880622874311888</v>
      </c>
      <c r="N2989" s="94">
        <f t="shared" si="328"/>
        <v>0.38880622874311888</v>
      </c>
      <c r="O2989" s="94">
        <f t="shared" si="328"/>
        <v>0.38880622874311888</v>
      </c>
      <c r="P2989" s="94">
        <f t="shared" si="328"/>
        <v>0.38880622874311888</v>
      </c>
      <c r="Q2989" s="94">
        <f t="shared" si="328"/>
        <v>0.38880622874311888</v>
      </c>
      <c r="R2989" s="94">
        <f t="shared" si="328"/>
        <v>0.38880622874311888</v>
      </c>
      <c r="S2989" s="93">
        <f>(1+H2989)^((5-Dashboard!$F$9)*3/12)</f>
        <v>1.0855764513501582</v>
      </c>
      <c r="T2989" s="93">
        <f t="shared" si="325"/>
        <v>1.507655337411951</v>
      </c>
      <c r="U2989" s="93">
        <f t="shared" si="325"/>
        <v>2.0938411233955261</v>
      </c>
      <c r="V2989" s="93">
        <f t="shared" si="325"/>
        <v>2.907939594170196</v>
      </c>
      <c r="W2989" s="93">
        <f t="shared" si="325"/>
        <v>4.0385646211923056</v>
      </c>
      <c r="X2989" s="93">
        <f t="shared" si="325"/>
        <v>5.6087837010934685</v>
      </c>
      <c r="Y2989" s="93">
        <f t="shared" si="324"/>
        <v>7.7895137397514924</v>
      </c>
      <c r="Z2989" s="93">
        <f t="shared" si="324"/>
        <v>10.818125200646978</v>
      </c>
      <c r="AA2989" s="93">
        <f t="shared" si="324"/>
        <v>15.024279661981426</v>
      </c>
      <c r="AB2989" s="93">
        <f t="shared" si="324"/>
        <v>20.865813176938364</v>
      </c>
      <c r="AC2989" s="95">
        <f t="shared" si="324"/>
        <v>28.978571307922245</v>
      </c>
      <c r="AE2989" s="96"/>
    </row>
    <row r="2990" spans="3:31" ht="24.75" customHeight="1" x14ac:dyDescent="0.25">
      <c r="C2990" s="91">
        <f>ABS(E2990-Dashboard!$F$13)</f>
        <v>33.920934182715712</v>
      </c>
      <c r="D2990" s="92">
        <f t="shared" si="327"/>
        <v>0.38890622874311886</v>
      </c>
      <c r="E2990" s="93" cm="1">
        <f t="array" ref="E2990">SUM('DRE + DCF'!$S$41/TIR!S2990,'DRE + DCF'!$U$41:$AD$41/TIR!T2990:AC2990,TIR!F2990)</f>
        <v>15.589065817284288</v>
      </c>
      <c r="F2990" s="100">
        <f>'DRE + DCF'!$AE$38*'DRE + DCF'!$AE$39*(1+G2990)/(R2990-G2990)/AC2990</f>
        <v>2.9366545725372646</v>
      </c>
      <c r="G2990" s="92">
        <f>R2990*(1-'DRE + DCF'!$AE$39)</f>
        <v>0.23334373724587132</v>
      </c>
      <c r="H2990" s="94">
        <f t="shared" si="322"/>
        <v>0.38890622874311886</v>
      </c>
      <c r="I2990" s="94">
        <f t="shared" si="328"/>
        <v>0.38890622874311886</v>
      </c>
      <c r="J2990" s="94">
        <f t="shared" si="328"/>
        <v>0.38890622874311886</v>
      </c>
      <c r="K2990" s="94">
        <f t="shared" si="328"/>
        <v>0.38890622874311886</v>
      </c>
      <c r="L2990" s="94">
        <f t="shared" si="328"/>
        <v>0.38890622874311886</v>
      </c>
      <c r="M2990" s="94">
        <f t="shared" si="328"/>
        <v>0.38890622874311886</v>
      </c>
      <c r="N2990" s="94">
        <f t="shared" si="328"/>
        <v>0.38890622874311886</v>
      </c>
      <c r="O2990" s="94">
        <f t="shared" si="328"/>
        <v>0.38890622874311886</v>
      </c>
      <c r="P2990" s="94">
        <f t="shared" si="328"/>
        <v>0.38890622874311886</v>
      </c>
      <c r="Q2990" s="94">
        <f t="shared" si="328"/>
        <v>0.38890622874311886</v>
      </c>
      <c r="R2990" s="94">
        <f t="shared" si="328"/>
        <v>0.38890622874311886</v>
      </c>
      <c r="S2990" s="93">
        <f>(1+H2990)^((5-Dashboard!$F$9)*3/12)</f>
        <v>1.0855959923616725</v>
      </c>
      <c r="T2990" s="93">
        <f t="shared" si="325"/>
        <v>1.5077910356896942</v>
      </c>
      <c r="U2990" s="93">
        <f t="shared" si="325"/>
        <v>2.0941803611124543</v>
      </c>
      <c r="V2990" s="93">
        <f t="shared" si="325"/>
        <v>2.908620147660602</v>
      </c>
      <c r="W2990" s="93">
        <f t="shared" si="325"/>
        <v>4.0398006401335405</v>
      </c>
      <c r="X2990" s="93">
        <f t="shared" si="325"/>
        <v>5.6109042719619131</v>
      </c>
      <c r="Y2990" s="93">
        <f t="shared" si="324"/>
        <v>7.7930198922092755</v>
      </c>
      <c r="Z2990" s="93">
        <f t="shared" si="324"/>
        <v>10.823773869008491</v>
      </c>
      <c r="AA2990" s="93">
        <f t="shared" si="324"/>
        <v>15.0332069451729</v>
      </c>
      <c r="AB2990" s="93">
        <f t="shared" si="324"/>
        <v>20.879714764134956</v>
      </c>
      <c r="AC2990" s="95">
        <f t="shared" si="324"/>
        <v>28.999965890286703</v>
      </c>
      <c r="AE2990" s="96"/>
    </row>
    <row r="2991" spans="3:31" ht="24.75" customHeight="1" x14ac:dyDescent="0.25">
      <c r="C2991" s="91">
        <f>ABS(E2991-Dashboard!$F$13)</f>
        <v>33.927084283320553</v>
      </c>
      <c r="D2991" s="92">
        <f t="shared" si="327"/>
        <v>0.38900622874311885</v>
      </c>
      <c r="E2991" s="93" cm="1">
        <f t="array" ref="E2991">SUM('DRE + DCF'!$S$41/TIR!S2991,'DRE + DCF'!$U$41:$AD$41/TIR!T2991:AC2991,TIR!F2991)</f>
        <v>15.582915716679446</v>
      </c>
      <c r="F2991" s="100">
        <f>'DRE + DCF'!$AE$38*'DRE + DCF'!$AE$39*(1+G2991)/(R2991-G2991)/AC2991</f>
        <v>2.9338765918866971</v>
      </c>
      <c r="G2991" s="92">
        <f>R2991*(1-'DRE + DCF'!$AE$39)</f>
        <v>0.2334037372458713</v>
      </c>
      <c r="H2991" s="94">
        <f t="shared" si="322"/>
        <v>0.38900622874311885</v>
      </c>
      <c r="I2991" s="94">
        <f t="shared" si="328"/>
        <v>0.38900622874311885</v>
      </c>
      <c r="J2991" s="94">
        <f t="shared" si="328"/>
        <v>0.38900622874311885</v>
      </c>
      <c r="K2991" s="94">
        <f t="shared" si="328"/>
        <v>0.38900622874311885</v>
      </c>
      <c r="L2991" s="94">
        <f t="shared" si="328"/>
        <v>0.38900622874311885</v>
      </c>
      <c r="M2991" s="94">
        <f t="shared" si="328"/>
        <v>0.38900622874311885</v>
      </c>
      <c r="N2991" s="94">
        <f t="shared" si="328"/>
        <v>0.38900622874311885</v>
      </c>
      <c r="O2991" s="94">
        <f t="shared" si="328"/>
        <v>0.38900622874311885</v>
      </c>
      <c r="P2991" s="94">
        <f t="shared" si="328"/>
        <v>0.38900622874311885</v>
      </c>
      <c r="Q2991" s="94">
        <f t="shared" si="328"/>
        <v>0.38900622874311885</v>
      </c>
      <c r="R2991" s="94">
        <f t="shared" si="328"/>
        <v>0.38900622874311885</v>
      </c>
      <c r="S2991" s="93">
        <f>(1+H2991)^((5-Dashboard!$F$9)*3/12)</f>
        <v>1.0856155323180137</v>
      </c>
      <c r="T2991" s="93">
        <f t="shared" si="325"/>
        <v>1.5079267364099975</v>
      </c>
      <c r="U2991" s="93">
        <f t="shared" si="325"/>
        <v>2.0945196293617698</v>
      </c>
      <c r="V2991" s="93">
        <f t="shared" si="325"/>
        <v>2.9093008114082268</v>
      </c>
      <c r="W2991" s="93">
        <f t="shared" si="325"/>
        <v>4.0410369483334367</v>
      </c>
      <c r="X2991" s="93">
        <f t="shared" si="325"/>
        <v>5.613025491816229</v>
      </c>
      <c r="Y2991" s="93">
        <f t="shared" si="324"/>
        <v>7.7965273702266504</v>
      </c>
      <c r="Z2991" s="93">
        <f t="shared" si="324"/>
        <v>10.829425079811026</v>
      </c>
      <c r="AA2991" s="93">
        <f t="shared" si="324"/>
        <v>15.042138889564463</v>
      </c>
      <c r="AB2991" s="93">
        <f t="shared" si="324"/>
        <v>20.893624611224141</v>
      </c>
      <c r="AC2991" s="95">
        <f t="shared" si="324"/>
        <v>29.021374726010855</v>
      </c>
      <c r="AE2991" s="96"/>
    </row>
    <row r="2992" spans="3:31" ht="24.75" customHeight="1" x14ac:dyDescent="0.25">
      <c r="C2992" s="91">
        <f>ABS(E2992-Dashboard!$F$13)</f>
        <v>33.933229809728459</v>
      </c>
      <c r="D2992" s="92">
        <f t="shared" si="327"/>
        <v>0.38910622874311884</v>
      </c>
      <c r="E2992" s="93" cm="1">
        <f t="array" ref="E2992">SUM('DRE + DCF'!$S$41/TIR!S2992,'DRE + DCF'!$U$41:$AD$41/TIR!T2992:AC2992,TIR!F2992)</f>
        <v>15.576770190271541</v>
      </c>
      <c r="F2992" s="100">
        <f>'DRE + DCF'!$AE$38*'DRE + DCF'!$AE$39*(1+G2992)/(R2992-G2992)/AC2992</f>
        <v>2.9311015815955375</v>
      </c>
      <c r="G2992" s="92">
        <f>R2992*(1-'DRE + DCF'!$AE$39)</f>
        <v>0.2334637372458713</v>
      </c>
      <c r="H2992" s="94">
        <f t="shared" si="322"/>
        <v>0.38910622874311884</v>
      </c>
      <c r="I2992" s="94">
        <f t="shared" si="328"/>
        <v>0.38910622874311884</v>
      </c>
      <c r="J2992" s="94">
        <f t="shared" si="328"/>
        <v>0.38910622874311884</v>
      </c>
      <c r="K2992" s="94">
        <f t="shared" si="328"/>
        <v>0.38910622874311884</v>
      </c>
      <c r="L2992" s="94">
        <f t="shared" si="328"/>
        <v>0.38910622874311884</v>
      </c>
      <c r="M2992" s="94">
        <f t="shared" si="328"/>
        <v>0.38910622874311884</v>
      </c>
      <c r="N2992" s="94">
        <f t="shared" si="328"/>
        <v>0.38910622874311884</v>
      </c>
      <c r="O2992" s="94">
        <f t="shared" si="328"/>
        <v>0.38910622874311884</v>
      </c>
      <c r="P2992" s="94">
        <f t="shared" si="328"/>
        <v>0.38910622874311884</v>
      </c>
      <c r="Q2992" s="94">
        <f t="shared" si="328"/>
        <v>0.38910622874311884</v>
      </c>
      <c r="R2992" s="94">
        <f t="shared" si="328"/>
        <v>0.38910622874311884</v>
      </c>
      <c r="S2992" s="93">
        <f>(1+H2992)^((5-Dashboard!$F$9)*3/12)</f>
        <v>1.0856350712193148</v>
      </c>
      <c r="T2992" s="93">
        <f t="shared" si="325"/>
        <v>1.5080624395727296</v>
      </c>
      <c r="U2992" s="93">
        <f t="shared" si="325"/>
        <v>2.094858928144022</v>
      </c>
      <c r="V2992" s="93">
        <f t="shared" si="325"/>
        <v>2.9099815854229947</v>
      </c>
      <c r="W2992" s="93">
        <f t="shared" si="325"/>
        <v>4.0422735458388583</v>
      </c>
      <c r="X2992" s="93">
        <f t="shared" si="325"/>
        <v>5.6151473608082911</v>
      </c>
      <c r="Y2992" s="93">
        <f t="shared" si="324"/>
        <v>7.8000361742092821</v>
      </c>
      <c r="Z2992" s="93">
        <f t="shared" si="324"/>
        <v>10.835078834015761</v>
      </c>
      <c r="AA2992" s="93">
        <f t="shared" si="324"/>
        <v>15.051075497254022</v>
      </c>
      <c r="AB2992" s="93">
        <f t="shared" si="324"/>
        <v>20.907542722518496</v>
      </c>
      <c r="AC2992" s="95">
        <f t="shared" si="324"/>
        <v>29.042797823563308</v>
      </c>
      <c r="AE2992" s="96"/>
    </row>
    <row r="2993" spans="3:31" ht="24.75" customHeight="1" x14ac:dyDescent="0.25">
      <c r="C2993" s="91">
        <f>ABS(E2993-Dashboard!$F$13)</f>
        <v>33.939370766523417</v>
      </c>
      <c r="D2993" s="92">
        <f t="shared" si="327"/>
        <v>0.38920622874311883</v>
      </c>
      <c r="E2993" s="93" cm="1">
        <f t="array" ref="E2993">SUM('DRE + DCF'!$S$41/TIR!S2993,'DRE + DCF'!$U$41:$AD$41/TIR!T2993:AC2993,TIR!F2993)</f>
        <v>15.570629233476581</v>
      </c>
      <c r="F2993" s="100">
        <f>'DRE + DCF'!$AE$38*'DRE + DCF'!$AE$39*(1+G2993)/(R2993-G2993)/AC2993</f>
        <v>2.9283295380849159</v>
      </c>
      <c r="G2993" s="92">
        <f>R2993*(1-'DRE + DCF'!$AE$39)</f>
        <v>0.23352373724587128</v>
      </c>
      <c r="H2993" s="94">
        <f t="shared" si="322"/>
        <v>0.38920622874311883</v>
      </c>
      <c r="I2993" s="94">
        <f t="shared" si="328"/>
        <v>0.38920622874311883</v>
      </c>
      <c r="J2993" s="94">
        <f t="shared" si="328"/>
        <v>0.38920622874311883</v>
      </c>
      <c r="K2993" s="94">
        <f t="shared" si="328"/>
        <v>0.38920622874311883</v>
      </c>
      <c r="L2993" s="94">
        <f t="shared" si="328"/>
        <v>0.38920622874311883</v>
      </c>
      <c r="M2993" s="94">
        <f t="shared" si="328"/>
        <v>0.38920622874311883</v>
      </c>
      <c r="N2993" s="94">
        <f t="shared" si="328"/>
        <v>0.38920622874311883</v>
      </c>
      <c r="O2993" s="94">
        <f t="shared" si="328"/>
        <v>0.38920622874311883</v>
      </c>
      <c r="P2993" s="94">
        <f t="shared" si="328"/>
        <v>0.38920622874311883</v>
      </c>
      <c r="Q2993" s="94">
        <f t="shared" si="328"/>
        <v>0.38920622874311883</v>
      </c>
      <c r="R2993" s="94">
        <f t="shared" si="328"/>
        <v>0.38920622874311883</v>
      </c>
      <c r="S2993" s="93">
        <f>(1+H2993)^((5-Dashboard!$F$9)*3/12)</f>
        <v>1.0856546090657089</v>
      </c>
      <c r="T2993" s="93">
        <f t="shared" si="325"/>
        <v>1.5081981451777584</v>
      </c>
      <c r="U2993" s="93">
        <f t="shared" si="325"/>
        <v>2.0951982574597605</v>
      </c>
      <c r="V2993" s="93">
        <f t="shared" si="325"/>
        <v>2.9106624697148282</v>
      </c>
      <c r="W2993" s="93">
        <f t="shared" si="325"/>
        <v>4.0435104326966691</v>
      </c>
      <c r="X2993" s="93">
        <f t="shared" si="325"/>
        <v>5.6172698790899966</v>
      </c>
      <c r="Y2993" s="93">
        <f t="shared" si="324"/>
        <v>7.8035463045629294</v>
      </c>
      <c r="Z2993" s="93">
        <f t="shared" si="324"/>
        <v>10.840735132584168</v>
      </c>
      <c r="AA2993" s="93">
        <f t="shared" si="324"/>
        <v>15.060016770340287</v>
      </c>
      <c r="AB2993" s="93">
        <f t="shared" si="324"/>
        <v>20.921469102332555</v>
      </c>
      <c r="AC2993" s="95">
        <f t="shared" si="324"/>
        <v>29.064235191417094</v>
      </c>
      <c r="AE2993" s="96"/>
    </row>
    <row r="2994" spans="3:31" ht="24.75" customHeight="1" x14ac:dyDescent="0.25">
      <c r="C2994" s="91">
        <f>ABS(E2994-Dashboard!$F$13)</f>
        <v>33.945507158283803</v>
      </c>
      <c r="D2994" s="92">
        <f t="shared" si="327"/>
        <v>0.38930622874311882</v>
      </c>
      <c r="E2994" s="93" cm="1">
        <f t="array" ref="E2994">SUM('DRE + DCF'!$S$41/TIR!S2994,'DRE + DCF'!$U$41:$AD$41/TIR!T2994:AC2994,TIR!F2994)</f>
        <v>15.564492841716195</v>
      </c>
      <c r="F2994" s="100">
        <f>'DRE + DCF'!$AE$38*'DRE + DCF'!$AE$39*(1+G2994)/(R2994-G2994)/AC2994</f>
        <v>2.9255604577808159</v>
      </c>
      <c r="G2994" s="92">
        <f>R2994*(1-'DRE + DCF'!$AE$39)</f>
        <v>0.23358373724587128</v>
      </c>
      <c r="H2994" s="94">
        <f t="shared" si="322"/>
        <v>0.38930622874311882</v>
      </c>
      <c r="I2994" s="94">
        <f t="shared" si="328"/>
        <v>0.38930622874311882</v>
      </c>
      <c r="J2994" s="94">
        <f t="shared" si="328"/>
        <v>0.38930622874311882</v>
      </c>
      <c r="K2994" s="94">
        <f t="shared" si="328"/>
        <v>0.38930622874311882</v>
      </c>
      <c r="L2994" s="94">
        <f t="shared" si="328"/>
        <v>0.38930622874311882</v>
      </c>
      <c r="M2994" s="94">
        <f t="shared" si="328"/>
        <v>0.38930622874311882</v>
      </c>
      <c r="N2994" s="94">
        <f t="shared" si="328"/>
        <v>0.38930622874311882</v>
      </c>
      <c r="O2994" s="94">
        <f t="shared" si="328"/>
        <v>0.38930622874311882</v>
      </c>
      <c r="P2994" s="94">
        <f t="shared" si="328"/>
        <v>0.38930622874311882</v>
      </c>
      <c r="Q2994" s="94">
        <f t="shared" si="328"/>
        <v>0.38930622874311882</v>
      </c>
      <c r="R2994" s="94">
        <f t="shared" si="328"/>
        <v>0.38930622874311882</v>
      </c>
      <c r="S2994" s="93">
        <f>(1+H2994)^((5-Dashboard!$F$9)*3/12)</f>
        <v>1.0856741458573287</v>
      </c>
      <c r="T2994" s="93">
        <f t="shared" si="325"/>
        <v>1.5083338532249519</v>
      </c>
      <c r="U2994" s="93">
        <f t="shared" si="325"/>
        <v>2.0955376173095348</v>
      </c>
      <c r="V2994" s="93">
        <f t="shared" si="325"/>
        <v>2.9113434642936507</v>
      </c>
      <c r="W2994" s="93">
        <f t="shared" si="325"/>
        <v>4.0447476089537382</v>
      </c>
      <c r="X2994" s="93">
        <f t="shared" si="325"/>
        <v>5.6193930468132649</v>
      </c>
      <c r="Y2994" s="93">
        <f t="shared" si="324"/>
        <v>7.8070577616934411</v>
      </c>
      <c r="Z2994" s="93">
        <f t="shared" si="324"/>
        <v>10.846393976478009</v>
      </c>
      <c r="AA2994" s="93">
        <f t="shared" si="324"/>
        <v>15.068962710922742</v>
      </c>
      <c r="AB2994" s="93">
        <f t="shared" si="324"/>
        <v>20.935403754982758</v>
      </c>
      <c r="AC2994" s="95">
        <f t="shared" si="324"/>
        <v>29.085686838049625</v>
      </c>
      <c r="AE2994" s="96"/>
    </row>
    <row r="2995" spans="3:31" ht="24.75" customHeight="1" x14ac:dyDescent="0.25">
      <c r="C2995" s="91">
        <f>ABS(E2995-Dashboard!$F$13)</f>
        <v>33.951638989582413</v>
      </c>
      <c r="D2995" s="92">
        <f t="shared" si="327"/>
        <v>0.38940622874311881</v>
      </c>
      <c r="E2995" s="93" cm="1">
        <f t="array" ref="E2995">SUM('DRE + DCF'!$S$41/TIR!S2995,'DRE + DCF'!$U$41:$AD$41/TIR!T2995:AC2995,TIR!F2995)</f>
        <v>15.558361010417585</v>
      </c>
      <c r="F2995" s="100">
        <f>'DRE + DCF'!$AE$38*'DRE + DCF'!$AE$39*(1+G2995)/(R2995-G2995)/AC2995</f>
        <v>2.9227943371140546</v>
      </c>
      <c r="G2995" s="92">
        <f>R2995*(1-'DRE + DCF'!$AE$39)</f>
        <v>0.23364373724587129</v>
      </c>
      <c r="H2995" s="94">
        <f t="shared" ref="H2995:H3058" si="329">$D2995</f>
        <v>0.38940622874311881</v>
      </c>
      <c r="I2995" s="94">
        <f t="shared" si="328"/>
        <v>0.38940622874311881</v>
      </c>
      <c r="J2995" s="94">
        <f t="shared" si="328"/>
        <v>0.38940622874311881</v>
      </c>
      <c r="K2995" s="94">
        <f t="shared" si="328"/>
        <v>0.38940622874311881</v>
      </c>
      <c r="L2995" s="94">
        <f t="shared" si="328"/>
        <v>0.38940622874311881</v>
      </c>
      <c r="M2995" s="94">
        <f t="shared" si="328"/>
        <v>0.38940622874311881</v>
      </c>
      <c r="N2995" s="94">
        <f t="shared" si="328"/>
        <v>0.38940622874311881</v>
      </c>
      <c r="O2995" s="94">
        <f t="shared" si="328"/>
        <v>0.38940622874311881</v>
      </c>
      <c r="P2995" s="94">
        <f t="shared" si="328"/>
        <v>0.38940622874311881</v>
      </c>
      <c r="Q2995" s="94">
        <f t="shared" si="328"/>
        <v>0.38940622874311881</v>
      </c>
      <c r="R2995" s="94">
        <f t="shared" si="328"/>
        <v>0.38940622874311881</v>
      </c>
      <c r="S2995" s="93">
        <f>(1+H2995)^((5-Dashboard!$F$9)*3/12)</f>
        <v>1.0856936815943072</v>
      </c>
      <c r="T2995" s="93">
        <f t="shared" si="325"/>
        <v>1.5084695637141787</v>
      </c>
      <c r="U2995" s="93">
        <f t="shared" si="325"/>
        <v>2.0958770076938951</v>
      </c>
      <c r="V2995" s="93">
        <f t="shared" si="325"/>
        <v>2.9120245691693873</v>
      </c>
      <c r="W2995" s="93">
        <f t="shared" si="325"/>
        <v>4.0459850746569437</v>
      </c>
      <c r="X2995" s="93">
        <f t="shared" si="325"/>
        <v>5.6215168641300499</v>
      </c>
      <c r="Y2995" s="93">
        <f t="shared" si="324"/>
        <v>7.810570546006776</v>
      </c>
      <c r="Z2995" s="93">
        <f t="shared" si="324"/>
        <v>10.852055366659357</v>
      </c>
      <c r="AA2995" s="93">
        <f t="shared" si="324"/>
        <v>15.0779133211017</v>
      </c>
      <c r="AB2995" s="93">
        <f t="shared" si="324"/>
        <v>20.949346684787546</v>
      </c>
      <c r="AC2995" s="95">
        <f t="shared" si="324"/>
        <v>29.107152771942822</v>
      </c>
      <c r="AE2995" s="96"/>
    </row>
    <row r="2996" spans="3:31" ht="24.75" customHeight="1" x14ac:dyDescent="0.25">
      <c r="C2996" s="91">
        <f>ABS(E2996-Dashboard!$F$13)</f>
        <v>33.957766264986432</v>
      </c>
      <c r="D2996" s="92">
        <f t="shared" si="327"/>
        <v>0.3895062287431188</v>
      </c>
      <c r="E2996" s="93" cm="1">
        <f t="array" ref="E2996">SUM('DRE + DCF'!$S$41/TIR!S2996,'DRE + DCF'!$U$41:$AD$41/TIR!T2996:AC2996,TIR!F2996)</f>
        <v>15.552233735013569</v>
      </c>
      <c r="F2996" s="100">
        <f>'DRE + DCF'!$AE$38*'DRE + DCF'!$AE$39*(1+G2996)/(R2996-G2996)/AC2996</f>
        <v>2.9200311725202934</v>
      </c>
      <c r="G2996" s="92">
        <f>R2996*(1-'DRE + DCF'!$AE$39)</f>
        <v>0.23370373724587126</v>
      </c>
      <c r="H2996" s="94">
        <f t="shared" si="329"/>
        <v>0.3895062287431188</v>
      </c>
      <c r="I2996" s="94">
        <f t="shared" si="328"/>
        <v>0.3895062287431188</v>
      </c>
      <c r="J2996" s="94">
        <f t="shared" si="328"/>
        <v>0.3895062287431188</v>
      </c>
      <c r="K2996" s="94">
        <f t="shared" si="328"/>
        <v>0.3895062287431188</v>
      </c>
      <c r="L2996" s="94">
        <f t="shared" si="328"/>
        <v>0.3895062287431188</v>
      </c>
      <c r="M2996" s="94">
        <f t="shared" si="328"/>
        <v>0.3895062287431188</v>
      </c>
      <c r="N2996" s="94">
        <f t="shared" si="328"/>
        <v>0.3895062287431188</v>
      </c>
      <c r="O2996" s="94">
        <f t="shared" si="328"/>
        <v>0.3895062287431188</v>
      </c>
      <c r="P2996" s="94">
        <f t="shared" si="328"/>
        <v>0.3895062287431188</v>
      </c>
      <c r="Q2996" s="94">
        <f t="shared" si="328"/>
        <v>0.3895062287431188</v>
      </c>
      <c r="R2996" s="94">
        <f t="shared" si="328"/>
        <v>0.3895062287431188</v>
      </c>
      <c r="S2996" s="93">
        <f>(1+H2996)^((5-Dashboard!$F$9)*3/12)</f>
        <v>1.0857132162767771</v>
      </c>
      <c r="T2996" s="93">
        <f t="shared" si="325"/>
        <v>1.5086052766453066</v>
      </c>
      <c r="U2996" s="93">
        <f t="shared" si="325"/>
        <v>2.0962164286133893</v>
      </c>
      <c r="V2996" s="93">
        <f t="shared" si="325"/>
        <v>2.9127057843519597</v>
      </c>
      <c r="W2996" s="93">
        <f t="shared" si="325"/>
        <v>4.0472228298531592</v>
      </c>
      <c r="X2996" s="93">
        <f t="shared" si="325"/>
        <v>5.6236413311923164</v>
      </c>
      <c r="Y2996" s="93">
        <f t="shared" ref="Y2996:AC3046" si="330">(X2996)*(1+N2996)</f>
        <v>7.8140846579089676</v>
      </c>
      <c r="Z2996" s="93">
        <f t="shared" si="330"/>
        <v>10.857719304090553</v>
      </c>
      <c r="AA2996" s="93">
        <f t="shared" si="330"/>
        <v>15.086868602978225</v>
      </c>
      <c r="AB2996" s="93">
        <f t="shared" si="330"/>
        <v>20.963297896067239</v>
      </c>
      <c r="AC2996" s="95">
        <f t="shared" si="330"/>
        <v>29.128633001582944</v>
      </c>
      <c r="AE2996" s="96"/>
    </row>
    <row r="2997" spans="3:31" ht="24.75" customHeight="1" x14ac:dyDescent="0.25">
      <c r="C2997" s="91">
        <f>ABS(E2997-Dashboard!$F$13)</f>
        <v>33.96388898905748</v>
      </c>
      <c r="D2997" s="92">
        <f t="shared" si="327"/>
        <v>0.38960622874311879</v>
      </c>
      <c r="E2997" s="93" cm="1">
        <f t="array" ref="E2997">SUM('DRE + DCF'!$S$41/TIR!S2997,'DRE + DCF'!$U$41:$AD$41/TIR!T2997:AC2997,TIR!F2997)</f>
        <v>15.546111010942518</v>
      </c>
      <c r="F2997" s="100">
        <f>'DRE + DCF'!$AE$38*'DRE + DCF'!$AE$39*(1+G2997)/(R2997-G2997)/AC2997</f>
        <v>2.9172709604400149</v>
      </c>
      <c r="G2997" s="92">
        <f>R2997*(1-'DRE + DCF'!$AE$39)</f>
        <v>0.23376373724587127</v>
      </c>
      <c r="H2997" s="94">
        <f t="shared" si="329"/>
        <v>0.38960622874311879</v>
      </c>
      <c r="I2997" s="94">
        <f t="shared" si="328"/>
        <v>0.38960622874311879</v>
      </c>
      <c r="J2997" s="94">
        <f t="shared" si="328"/>
        <v>0.38960622874311879</v>
      </c>
      <c r="K2997" s="94">
        <f t="shared" si="328"/>
        <v>0.38960622874311879</v>
      </c>
      <c r="L2997" s="94">
        <f t="shared" si="328"/>
        <v>0.38960622874311879</v>
      </c>
      <c r="M2997" s="94">
        <f t="shared" si="328"/>
        <v>0.38960622874311879</v>
      </c>
      <c r="N2997" s="94">
        <f t="shared" si="328"/>
        <v>0.38960622874311879</v>
      </c>
      <c r="O2997" s="94">
        <f t="shared" si="328"/>
        <v>0.38960622874311879</v>
      </c>
      <c r="P2997" s="94">
        <f t="shared" si="328"/>
        <v>0.38960622874311879</v>
      </c>
      <c r="Q2997" s="94">
        <f t="shared" si="328"/>
        <v>0.38960622874311879</v>
      </c>
      <c r="R2997" s="94">
        <f t="shared" si="328"/>
        <v>0.38960622874311879</v>
      </c>
      <c r="S2997" s="93">
        <f>(1+H2997)^((5-Dashboard!$F$9)*3/12)</f>
        <v>1.0857327499048715</v>
      </c>
      <c r="T2997" s="93">
        <f t="shared" ref="T2997:X3047" si="331">(S2997)*(1+I2997)</f>
        <v>1.5087409920182042</v>
      </c>
      <c r="U2997" s="93">
        <f t="shared" si="331"/>
        <v>2.0965558800685686</v>
      </c>
      <c r="V2997" s="93">
        <f t="shared" si="331"/>
        <v>2.913387109851294</v>
      </c>
      <c r="W2997" s="93">
        <f t="shared" si="331"/>
        <v>4.0484608745892707</v>
      </c>
      <c r="X2997" s="93">
        <f t="shared" si="331"/>
        <v>5.6257664481520653</v>
      </c>
      <c r="Y2997" s="93">
        <f t="shared" si="330"/>
        <v>7.8176000978061619</v>
      </c>
      <c r="Z2997" s="93">
        <f t="shared" si="330"/>
        <v>10.863385789734258</v>
      </c>
      <c r="AA2997" s="93">
        <f t="shared" si="330"/>
        <v>15.095828558654208</v>
      </c>
      <c r="AB2997" s="93">
        <f t="shared" si="330"/>
        <v>20.977257393144146</v>
      </c>
      <c r="AC2997" s="95">
        <f t="shared" si="330"/>
        <v>29.150127535460744</v>
      </c>
      <c r="AE2997" s="96"/>
    </row>
    <row r="2998" spans="3:31" ht="24.75" customHeight="1" x14ac:dyDescent="0.25">
      <c r="C2998" s="91">
        <f>ABS(E2998-Dashboard!$F$13)</f>
        <v>33.9700071663516</v>
      </c>
      <c r="D2998" s="92">
        <f t="shared" si="327"/>
        <v>0.38970622874311878</v>
      </c>
      <c r="E2998" s="93" cm="1">
        <f t="array" ref="E2998">SUM('DRE + DCF'!$S$41/TIR!S2998,'DRE + DCF'!$U$41:$AD$41/TIR!T2998:AC2998,TIR!F2998)</f>
        <v>15.539992833648398</v>
      </c>
      <c r="F2998" s="100">
        <f>'DRE + DCF'!$AE$38*'DRE + DCF'!$AE$39*(1+G2998)/(R2998-G2998)/AC2998</f>
        <v>2.9145136973185242</v>
      </c>
      <c r="G2998" s="92">
        <f>R2998*(1-'DRE + DCF'!$AE$39)</f>
        <v>0.23382373724587124</v>
      </c>
      <c r="H2998" s="94">
        <f t="shared" si="329"/>
        <v>0.38970622874311878</v>
      </c>
      <c r="I2998" s="94">
        <f t="shared" si="328"/>
        <v>0.38970622874311878</v>
      </c>
      <c r="J2998" s="94">
        <f t="shared" si="328"/>
        <v>0.38970622874311878</v>
      </c>
      <c r="K2998" s="94">
        <f t="shared" si="328"/>
        <v>0.38970622874311878</v>
      </c>
      <c r="L2998" s="94">
        <f t="shared" si="328"/>
        <v>0.38970622874311878</v>
      </c>
      <c r="M2998" s="94">
        <f t="shared" si="328"/>
        <v>0.38970622874311878</v>
      </c>
      <c r="N2998" s="94">
        <f t="shared" si="328"/>
        <v>0.38970622874311878</v>
      </c>
      <c r="O2998" s="94">
        <f t="shared" si="328"/>
        <v>0.38970622874311878</v>
      </c>
      <c r="P2998" s="94">
        <f t="shared" si="328"/>
        <v>0.38970622874311878</v>
      </c>
      <c r="Q2998" s="94">
        <f t="shared" si="328"/>
        <v>0.38970622874311878</v>
      </c>
      <c r="R2998" s="94">
        <f t="shared" si="328"/>
        <v>0.38970622874311878</v>
      </c>
      <c r="S2998" s="93">
        <f>(1+H2998)^((5-Dashboard!$F$9)*3/12)</f>
        <v>1.0857522824787227</v>
      </c>
      <c r="T2998" s="93">
        <f t="shared" si="331"/>
        <v>1.5088767098327391</v>
      </c>
      <c r="U2998" s="93">
        <f t="shared" si="331"/>
        <v>2.0968953620599811</v>
      </c>
      <c r="V2998" s="93">
        <f t="shared" si="331"/>
        <v>2.914068545677313</v>
      </c>
      <c r="W2998" s="93">
        <f t="shared" si="331"/>
        <v>4.0496992089121635</v>
      </c>
      <c r="X2998" s="93">
        <f t="shared" si="331"/>
        <v>5.6278922151613147</v>
      </c>
      <c r="Y2998" s="93">
        <f t="shared" si="330"/>
        <v>7.8211168661045871</v>
      </c>
      <c r="Z2998" s="93">
        <f t="shared" si="330"/>
        <v>10.869054824553405</v>
      </c>
      <c r="AA2998" s="93">
        <f t="shared" si="330"/>
        <v>15.104793190232314</v>
      </c>
      <c r="AB2998" s="93">
        <f t="shared" si="330"/>
        <v>20.991225180342493</v>
      </c>
      <c r="AC2998" s="95">
        <f t="shared" si="330"/>
        <v>29.171636382071359</v>
      </c>
      <c r="AE2998" s="96"/>
    </row>
    <row r="2999" spans="3:31" ht="24.75" customHeight="1" x14ac:dyDescent="0.25">
      <c r="C2999" s="91">
        <f>ABS(E2999-Dashboard!$F$13)</f>
        <v>33.97612080141927</v>
      </c>
      <c r="D2999" s="92">
        <f t="shared" si="327"/>
        <v>0.38980622874311877</v>
      </c>
      <c r="E2999" s="93" cm="1">
        <f t="array" ref="E2999">SUM('DRE + DCF'!$S$41/TIR!S2999,'DRE + DCF'!$U$41:$AD$41/TIR!T2999:AC2999,TIR!F2999)</f>
        <v>15.533879198580731</v>
      </c>
      <c r="F2999" s="100">
        <f>'DRE + DCF'!$AE$38*'DRE + DCF'!$AE$39*(1+G2999)/(R2999-G2999)/AC2999</f>
        <v>2.9117593796059413</v>
      </c>
      <c r="G2999" s="92">
        <f>R2999*(1-'DRE + DCF'!$AE$39)</f>
        <v>0.23388373724587125</v>
      </c>
      <c r="H2999" s="94">
        <f t="shared" si="329"/>
        <v>0.38980622874311877</v>
      </c>
      <c r="I2999" s="94">
        <f t="shared" si="328"/>
        <v>0.38980622874311877</v>
      </c>
      <c r="J2999" s="94">
        <f t="shared" si="328"/>
        <v>0.38980622874311877</v>
      </c>
      <c r="K2999" s="94">
        <f t="shared" si="328"/>
        <v>0.38980622874311877</v>
      </c>
      <c r="L2999" s="94">
        <f t="shared" si="328"/>
        <v>0.38980622874311877</v>
      </c>
      <c r="M2999" s="94">
        <f t="shared" si="328"/>
        <v>0.38980622874311877</v>
      </c>
      <c r="N2999" s="94">
        <f t="shared" si="328"/>
        <v>0.38980622874311877</v>
      </c>
      <c r="O2999" s="94">
        <f t="shared" si="328"/>
        <v>0.38980622874311877</v>
      </c>
      <c r="P2999" s="94">
        <f t="shared" si="328"/>
        <v>0.38980622874311877</v>
      </c>
      <c r="Q2999" s="94">
        <f t="shared" si="328"/>
        <v>0.38980622874311877</v>
      </c>
      <c r="R2999" s="94">
        <f t="shared" si="328"/>
        <v>0.38980622874311877</v>
      </c>
      <c r="S2999" s="93">
        <f>(1+H2999)^((5-Dashboard!$F$9)*3/12)</f>
        <v>1.0857718139984636</v>
      </c>
      <c r="T2999" s="93">
        <f t="shared" si="331"/>
        <v>1.5090124300887797</v>
      </c>
      <c r="U2999" s="93">
        <f t="shared" si="331"/>
        <v>2.0972348745881759</v>
      </c>
      <c r="V2999" s="93">
        <f t="shared" si="331"/>
        <v>2.9147500918399403</v>
      </c>
      <c r="W2999" s="93">
        <f t="shared" si="331"/>
        <v>4.0509378328687262</v>
      </c>
      <c r="X2999" s="93">
        <f t="shared" si="331"/>
        <v>5.6300186323721064</v>
      </c>
      <c r="Y2999" s="93">
        <f t="shared" si="330"/>
        <v>7.8246349632105687</v>
      </c>
      <c r="Z2999" s="93">
        <f t="shared" si="330"/>
        <v>10.874726409511233</v>
      </c>
      <c r="AA2999" s="93">
        <f t="shared" si="330"/>
        <v>15.113762499816003</v>
      </c>
      <c r="AB2999" s="93">
        <f t="shared" si="330"/>
        <v>21.00520126198845</v>
      </c>
      <c r="AC2999" s="95">
        <f t="shared" si="330"/>
        <v>29.193159549914366</v>
      </c>
      <c r="AE2999" s="96"/>
    </row>
    <row r="3000" spans="3:31" ht="24.75" customHeight="1" x14ac:dyDescent="0.25">
      <c r="C3000" s="91">
        <f>ABS(E3000-Dashboard!$F$13)</f>
        <v>33.982229898805414</v>
      </c>
      <c r="D3000" s="92">
        <f t="shared" si="327"/>
        <v>0.38990622874311875</v>
      </c>
      <c r="E3000" s="93" cm="1">
        <f t="array" ref="E3000">SUM('DRE + DCF'!$S$41/TIR!S3000,'DRE + DCF'!$U$41:$AD$41/TIR!T3000:AC3000,TIR!F3000)</f>
        <v>15.527770101194584</v>
      </c>
      <c r="F3000" s="100">
        <f>'DRE + DCF'!$AE$38*'DRE + DCF'!$AE$39*(1+G3000)/(R3000-G3000)/AC3000</f>
        <v>2.9090080037571839</v>
      </c>
      <c r="G3000" s="92">
        <f>R3000*(1-'DRE + DCF'!$AE$39)</f>
        <v>0.23394373724587125</v>
      </c>
      <c r="H3000" s="94">
        <f t="shared" si="329"/>
        <v>0.38990622874311875</v>
      </c>
      <c r="I3000" s="94">
        <f t="shared" si="328"/>
        <v>0.38990622874311875</v>
      </c>
      <c r="J3000" s="94">
        <f t="shared" si="328"/>
        <v>0.38990622874311875</v>
      </c>
      <c r="K3000" s="94">
        <f t="shared" si="328"/>
        <v>0.38990622874311875</v>
      </c>
      <c r="L3000" s="94">
        <f t="shared" si="328"/>
        <v>0.38990622874311875</v>
      </c>
      <c r="M3000" s="94">
        <f t="shared" si="328"/>
        <v>0.38990622874311875</v>
      </c>
      <c r="N3000" s="94">
        <f t="shared" si="328"/>
        <v>0.38990622874311875</v>
      </c>
      <c r="O3000" s="94">
        <f t="shared" si="328"/>
        <v>0.38990622874311875</v>
      </c>
      <c r="P3000" s="94">
        <f t="shared" si="328"/>
        <v>0.38990622874311875</v>
      </c>
      <c r="Q3000" s="94">
        <f t="shared" si="328"/>
        <v>0.38990622874311875</v>
      </c>
      <c r="R3000" s="94">
        <f t="shared" si="328"/>
        <v>0.38990622874311875</v>
      </c>
      <c r="S3000" s="93">
        <f>(1+H3000)^((5-Dashboard!$F$9)*3/12)</f>
        <v>1.0857913444642273</v>
      </c>
      <c r="T3000" s="93">
        <f t="shared" si="331"/>
        <v>1.5091481527861947</v>
      </c>
      <c r="U3000" s="93">
        <f t="shared" si="331"/>
        <v>2.0975744176537039</v>
      </c>
      <c r="V3000" s="93">
        <f t="shared" si="331"/>
        <v>2.915431748349103</v>
      </c>
      <c r="W3000" s="93">
        <f t="shared" si="331"/>
        <v>4.0521767465058591</v>
      </c>
      <c r="X3000" s="93">
        <f t="shared" si="331"/>
        <v>5.6321456999365198</v>
      </c>
      <c r="Y3000" s="93">
        <f t="shared" si="330"/>
        <v>7.8281543895305408</v>
      </c>
      <c r="Z3000" s="93">
        <f t="shared" si="330"/>
        <v>10.880400545571286</v>
      </c>
      <c r="AA3000" s="93">
        <f t="shared" si="330"/>
        <v>15.122736489509558</v>
      </c>
      <c r="AB3000" s="93">
        <f t="shared" si="330"/>
        <v>21.019185642410179</v>
      </c>
      <c r="AC3000" s="95">
        <f t="shared" si="330"/>
        <v>29.214697047493839</v>
      </c>
      <c r="AE3000" s="96"/>
    </row>
    <row r="3001" spans="3:31" ht="24.75" customHeight="1" x14ac:dyDescent="0.25">
      <c r="C3001" s="91">
        <f>ABS(E3001-Dashboard!$F$13)</f>
        <v>33.988334463049405</v>
      </c>
      <c r="D3001" s="92">
        <f t="shared" si="327"/>
        <v>0.39000622874311874</v>
      </c>
      <c r="E3001" s="93" cm="1">
        <f t="array" ref="E3001">SUM('DRE + DCF'!$S$41/TIR!S3001,'DRE + DCF'!$U$41:$AD$41/TIR!T3001:AC3001,TIR!F3001)</f>
        <v>15.521665536950591</v>
      </c>
      <c r="F3001" s="100">
        <f>'DRE + DCF'!$AE$38*'DRE + DCF'!$AE$39*(1+G3001)/(R3001-G3001)/AC3001</f>
        <v>2.9062595662319737</v>
      </c>
      <c r="G3001" s="92">
        <f>R3001*(1-'DRE + DCF'!$AE$39)</f>
        <v>0.23400373724587123</v>
      </c>
      <c r="H3001" s="94">
        <f t="shared" si="329"/>
        <v>0.39000622874311874</v>
      </c>
      <c r="I3001" s="94">
        <f t="shared" si="328"/>
        <v>0.39000622874311874</v>
      </c>
      <c r="J3001" s="94">
        <f t="shared" si="328"/>
        <v>0.39000622874311874</v>
      </c>
      <c r="K3001" s="94">
        <f t="shared" si="328"/>
        <v>0.39000622874311874</v>
      </c>
      <c r="L3001" s="94">
        <f t="shared" si="328"/>
        <v>0.39000622874311874</v>
      </c>
      <c r="M3001" s="94">
        <f t="shared" si="328"/>
        <v>0.39000622874311874</v>
      </c>
      <c r="N3001" s="94">
        <f t="shared" si="328"/>
        <v>0.39000622874311874</v>
      </c>
      <c r="O3001" s="94">
        <f t="shared" si="328"/>
        <v>0.39000622874311874</v>
      </c>
      <c r="P3001" s="94">
        <f t="shared" si="328"/>
        <v>0.39000622874311874</v>
      </c>
      <c r="Q3001" s="94">
        <f t="shared" si="328"/>
        <v>0.39000622874311874</v>
      </c>
      <c r="R3001" s="94">
        <f t="shared" si="328"/>
        <v>0.39000622874311874</v>
      </c>
      <c r="S3001" s="93">
        <f>(1+H3001)^((5-Dashboard!$F$9)*3/12)</f>
        <v>1.0858108738761461</v>
      </c>
      <c r="T3001" s="93">
        <f t="shared" si="331"/>
        <v>1.5092838779248519</v>
      </c>
      <c r="U3001" s="93">
        <f t="shared" si="331"/>
        <v>2.097913991257113</v>
      </c>
      <c r="V3001" s="93">
        <f t="shared" si="331"/>
        <v>2.916113515214724</v>
      </c>
      <c r="W3001" s="93">
        <f t="shared" si="331"/>
        <v>4.0534159498704581</v>
      </c>
      <c r="X3001" s="93">
        <f t="shared" si="331"/>
        <v>5.6342734180066421</v>
      </c>
      <c r="Y3001" s="93">
        <f t="shared" si="330"/>
        <v>7.8316751454710136</v>
      </c>
      <c r="Z3001" s="93">
        <f t="shared" si="330"/>
        <v>10.88607723369738</v>
      </c>
      <c r="AA3001" s="93">
        <f t="shared" si="330"/>
        <v>15.131715161418018</v>
      </c>
      <c r="AB3001" s="93">
        <f t="shared" si="330"/>
        <v>21.033178325937733</v>
      </c>
      <c r="AC3001" s="95">
        <f t="shared" si="330"/>
        <v>29.236248883318211</v>
      </c>
      <c r="AE3001" s="96"/>
    </row>
    <row r="3002" spans="3:31" ht="24.75" customHeight="1" x14ac:dyDescent="0.25">
      <c r="C3002" s="91">
        <f>ABS(E3002-Dashboard!$F$13)</f>
        <v>33.994434498685081</v>
      </c>
      <c r="D3002" s="92">
        <f t="shared" si="327"/>
        <v>0.39010622874311873</v>
      </c>
      <c r="E3002" s="93" cm="1">
        <f t="array" ref="E3002">SUM('DRE + DCF'!$S$41/TIR!S3002,'DRE + DCF'!$U$41:$AD$41/TIR!T3002:AC3002,TIR!F3002)</f>
        <v>15.515565501314917</v>
      </c>
      <c r="F3002" s="100">
        <f>'DRE + DCF'!$AE$38*'DRE + DCF'!$AE$39*(1+G3002)/(R3002-G3002)/AC3002</f>
        <v>2.9035140634948244</v>
      </c>
      <c r="G3002" s="92">
        <f>R3002*(1-'DRE + DCF'!$AE$39)</f>
        <v>0.23406373724587123</v>
      </c>
      <c r="H3002" s="94">
        <f t="shared" si="329"/>
        <v>0.39010622874311873</v>
      </c>
      <c r="I3002" s="94">
        <f t="shared" si="328"/>
        <v>0.39010622874311873</v>
      </c>
      <c r="J3002" s="94">
        <f t="shared" si="328"/>
        <v>0.39010622874311873</v>
      </c>
      <c r="K3002" s="94">
        <f t="shared" si="328"/>
        <v>0.39010622874311873</v>
      </c>
      <c r="L3002" s="94">
        <f t="shared" si="328"/>
        <v>0.39010622874311873</v>
      </c>
      <c r="M3002" s="94">
        <f t="shared" si="328"/>
        <v>0.39010622874311873</v>
      </c>
      <c r="N3002" s="94">
        <f t="shared" si="328"/>
        <v>0.39010622874311873</v>
      </c>
      <c r="O3002" s="94">
        <f t="shared" si="328"/>
        <v>0.39010622874311873</v>
      </c>
      <c r="P3002" s="94">
        <f t="shared" si="328"/>
        <v>0.39010622874311873</v>
      </c>
      <c r="Q3002" s="94">
        <f t="shared" si="328"/>
        <v>0.39010622874311873</v>
      </c>
      <c r="R3002" s="94">
        <f t="shared" si="328"/>
        <v>0.39010622874311873</v>
      </c>
      <c r="S3002" s="93">
        <f>(1+H3002)^((5-Dashboard!$F$9)*3/12)</f>
        <v>1.0858304022343528</v>
      </c>
      <c r="T3002" s="93">
        <f t="shared" si="331"/>
        <v>1.5094196055046198</v>
      </c>
      <c r="U3002" s="93">
        <f t="shared" si="331"/>
        <v>2.098253595398953</v>
      </c>
      <c r="V3002" s="93">
        <f t="shared" si="331"/>
        <v>2.916795392446728</v>
      </c>
      <c r="W3002" s="93">
        <f t="shared" si="331"/>
        <v>4.0546554430094259</v>
      </c>
      <c r="X3002" s="93">
        <f t="shared" si="331"/>
        <v>5.6364017867345924</v>
      </c>
      <c r="Y3002" s="93">
        <f t="shared" si="330"/>
        <v>7.8351972314386007</v>
      </c>
      <c r="Z3002" s="93">
        <f t="shared" si="330"/>
        <v>10.891756474853638</v>
      </c>
      <c r="AA3002" s="93">
        <f t="shared" si="330"/>
        <v>15.140698517647236</v>
      </c>
      <c r="AB3002" s="93">
        <f t="shared" si="330"/>
        <v>21.047179316903126</v>
      </c>
      <c r="AC3002" s="95">
        <f t="shared" si="330"/>
        <v>29.257815065900374</v>
      </c>
      <c r="AE3002" s="96"/>
    </row>
    <row r="3003" spans="3:31" ht="24.75" customHeight="1" x14ac:dyDescent="0.25">
      <c r="C3003" s="91">
        <f>ABS(E3003-Dashboard!$F$13)</f>
        <v>34.000530010240738</v>
      </c>
      <c r="D3003" s="92">
        <f t="shared" si="327"/>
        <v>0.39020622874311872</v>
      </c>
      <c r="E3003" s="93" cm="1">
        <f t="array" ref="E3003">SUM('DRE + DCF'!$S$41/TIR!S3003,'DRE + DCF'!$U$41:$AD$41/TIR!T3003:AC3003,TIR!F3003)</f>
        <v>15.509469989759257</v>
      </c>
      <c r="F3003" s="100">
        <f>'DRE + DCF'!$AE$38*'DRE + DCF'!$AE$39*(1+G3003)/(R3003-G3003)/AC3003</f>
        <v>2.900771492015028</v>
      </c>
      <c r="G3003" s="92">
        <f>R3003*(1-'DRE + DCF'!$AE$39)</f>
        <v>0.23412373724587121</v>
      </c>
      <c r="H3003" s="94">
        <f t="shared" si="329"/>
        <v>0.39020622874311872</v>
      </c>
      <c r="I3003" s="94">
        <f t="shared" si="328"/>
        <v>0.39020622874311872</v>
      </c>
      <c r="J3003" s="94">
        <f t="shared" si="328"/>
        <v>0.39020622874311872</v>
      </c>
      <c r="K3003" s="94">
        <f t="shared" si="328"/>
        <v>0.39020622874311872</v>
      </c>
      <c r="L3003" s="94">
        <f t="shared" si="328"/>
        <v>0.39020622874311872</v>
      </c>
      <c r="M3003" s="94">
        <f t="shared" si="328"/>
        <v>0.39020622874311872</v>
      </c>
      <c r="N3003" s="94">
        <f t="shared" si="328"/>
        <v>0.39020622874311872</v>
      </c>
      <c r="O3003" s="94">
        <f t="shared" si="328"/>
        <v>0.39020622874311872</v>
      </c>
      <c r="P3003" s="94">
        <f t="shared" si="328"/>
        <v>0.39020622874311872</v>
      </c>
      <c r="Q3003" s="94">
        <f t="shared" si="328"/>
        <v>0.39020622874311872</v>
      </c>
      <c r="R3003" s="94">
        <f t="shared" si="328"/>
        <v>0.39020622874311872</v>
      </c>
      <c r="S3003" s="93">
        <f>(1+H3003)^((5-Dashboard!$F$9)*3/12)</f>
        <v>1.0858499295389801</v>
      </c>
      <c r="T3003" s="93">
        <f t="shared" si="331"/>
        <v>1.5095553355253666</v>
      </c>
      <c r="U3003" s="93">
        <f t="shared" si="331"/>
        <v>2.0985932300797732</v>
      </c>
      <c r="V3003" s="93">
        <f t="shared" si="331"/>
        <v>2.9174773800550415</v>
      </c>
      <c r="W3003" s="93">
        <f t="shared" si="331"/>
        <v>4.0558952259696737</v>
      </c>
      <c r="X3003" s="93">
        <f t="shared" si="331"/>
        <v>5.6385308062725192</v>
      </c>
      <c r="Y3003" s="93">
        <f t="shared" si="330"/>
        <v>7.8387206478400158</v>
      </c>
      <c r="Z3003" s="93">
        <f t="shared" si="330"/>
        <v>10.897438270004486</v>
      </c>
      <c r="AA3003" s="93">
        <f t="shared" si="330"/>
        <v>15.149686560303872</v>
      </c>
      <c r="AB3003" s="93">
        <f t="shared" si="330"/>
        <v>21.061188619640355</v>
      </c>
      <c r="AC3003" s="95">
        <f t="shared" si="330"/>
        <v>29.279395603757706</v>
      </c>
      <c r="AE3003" s="96"/>
    </row>
    <row r="3004" spans="3:31" ht="24.75" customHeight="1" x14ac:dyDescent="0.25">
      <c r="C3004" s="91">
        <f>ABS(E3004-Dashboard!$F$13)</f>
        <v>34.006621002239164</v>
      </c>
      <c r="D3004" s="92">
        <f t="shared" si="327"/>
        <v>0.39030622874311871</v>
      </c>
      <c r="E3004" s="93" cm="1">
        <f t="array" ref="E3004">SUM('DRE + DCF'!$S$41/TIR!S3004,'DRE + DCF'!$U$41:$AD$41/TIR!T3004:AC3004,TIR!F3004)</f>
        <v>15.503378997760834</v>
      </c>
      <c r="F3004" s="100">
        <f>'DRE + DCF'!$AE$38*'DRE + DCF'!$AE$39*(1+G3004)/(R3004-G3004)/AC3004</f>
        <v>2.8980318482666556</v>
      </c>
      <c r="G3004" s="92">
        <f>R3004*(1-'DRE + DCF'!$AE$39)</f>
        <v>0.23418373724587122</v>
      </c>
      <c r="H3004" s="94">
        <f t="shared" si="329"/>
        <v>0.39030622874311871</v>
      </c>
      <c r="I3004" s="94">
        <f t="shared" si="328"/>
        <v>0.39030622874311871</v>
      </c>
      <c r="J3004" s="94">
        <f t="shared" si="328"/>
        <v>0.39030622874311871</v>
      </c>
      <c r="K3004" s="94">
        <f t="shared" si="328"/>
        <v>0.39030622874311871</v>
      </c>
      <c r="L3004" s="94">
        <f t="shared" si="328"/>
        <v>0.39030622874311871</v>
      </c>
      <c r="M3004" s="94">
        <f t="shared" si="328"/>
        <v>0.39030622874311871</v>
      </c>
      <c r="N3004" s="94">
        <f t="shared" si="328"/>
        <v>0.39030622874311871</v>
      </c>
      <c r="O3004" s="94">
        <f t="shared" si="328"/>
        <v>0.39030622874311871</v>
      </c>
      <c r="P3004" s="94">
        <f t="shared" si="328"/>
        <v>0.39030622874311871</v>
      </c>
      <c r="Q3004" s="94">
        <f t="shared" si="328"/>
        <v>0.39030622874311871</v>
      </c>
      <c r="R3004" s="94">
        <f t="shared" si="328"/>
        <v>0.39030622874311871</v>
      </c>
      <c r="S3004" s="93">
        <f>(1+H3004)^((5-Dashboard!$F$9)*3/12)</f>
        <v>1.0858694557901605</v>
      </c>
      <c r="T3004" s="93">
        <f t="shared" si="331"/>
        <v>1.5096910679869606</v>
      </c>
      <c r="U3004" s="93">
        <f t="shared" si="331"/>
        <v>2.0989328953001225</v>
      </c>
      <c r="V3004" s="93">
        <f t="shared" si="331"/>
        <v>2.9181594780495885</v>
      </c>
      <c r="W3004" s="93">
        <f t="shared" si="331"/>
        <v>4.0571352987981113</v>
      </c>
      <c r="X3004" s="93">
        <f t="shared" si="331"/>
        <v>5.6406604767725881</v>
      </c>
      <c r="Y3004" s="93">
        <f t="shared" si="330"/>
        <v>7.8422453950820588</v>
      </c>
      <c r="Z3004" s="93">
        <f t="shared" si="330"/>
        <v>10.903122620114626</v>
      </c>
      <c r="AA3004" s="93">
        <f t="shared" si="330"/>
        <v>15.158679291495357</v>
      </c>
      <c r="AB3004" s="93">
        <f t="shared" si="330"/>
        <v>21.075206238485322</v>
      </c>
      <c r="AC3004" s="95">
        <f t="shared" si="330"/>
        <v>29.300990505411978</v>
      </c>
      <c r="AE3004" s="96"/>
    </row>
    <row r="3005" spans="3:31" ht="24.75" customHeight="1" x14ac:dyDescent="0.25">
      <c r="C3005" s="91">
        <f>ABS(E3005-Dashboard!$F$13)</f>
        <v>34.012707479197609</v>
      </c>
      <c r="D3005" s="92">
        <f t="shared" si="327"/>
        <v>0.3904062287431187</v>
      </c>
      <c r="E3005" s="93" cm="1">
        <f t="array" ref="E3005">SUM('DRE + DCF'!$S$41/TIR!S3005,'DRE + DCF'!$U$41:$AD$41/TIR!T3005:AC3005,TIR!F3005)</f>
        <v>15.49729252080239</v>
      </c>
      <c r="F3005" s="100">
        <f>'DRE + DCF'!$AE$38*'DRE + DCF'!$AE$39*(1+G3005)/(R3005-G3005)/AC3005</f>
        <v>2.8952951287285495</v>
      </c>
      <c r="G3005" s="92">
        <f>R3005*(1-'DRE + DCF'!$AE$39)</f>
        <v>0.23424373724587122</v>
      </c>
      <c r="H3005" s="94">
        <f t="shared" si="329"/>
        <v>0.3904062287431187</v>
      </c>
      <c r="I3005" s="94">
        <f t="shared" si="328"/>
        <v>0.3904062287431187</v>
      </c>
      <c r="J3005" s="94">
        <f t="shared" si="328"/>
        <v>0.3904062287431187</v>
      </c>
      <c r="K3005" s="94">
        <f t="shared" si="328"/>
        <v>0.3904062287431187</v>
      </c>
      <c r="L3005" s="94">
        <f t="shared" si="328"/>
        <v>0.3904062287431187</v>
      </c>
      <c r="M3005" s="94">
        <f t="shared" si="328"/>
        <v>0.3904062287431187</v>
      </c>
      <c r="N3005" s="94">
        <f t="shared" si="328"/>
        <v>0.3904062287431187</v>
      </c>
      <c r="O3005" s="94">
        <f t="shared" si="328"/>
        <v>0.3904062287431187</v>
      </c>
      <c r="P3005" s="94">
        <f t="shared" si="328"/>
        <v>0.3904062287431187</v>
      </c>
      <c r="Q3005" s="94">
        <f t="shared" si="328"/>
        <v>0.3904062287431187</v>
      </c>
      <c r="R3005" s="94">
        <f t="shared" si="328"/>
        <v>0.3904062287431187</v>
      </c>
      <c r="S3005" s="93">
        <f>(1+H3005)^((5-Dashboard!$F$9)*3/12)</f>
        <v>1.0858889809880266</v>
      </c>
      <c r="T3005" s="93">
        <f t="shared" si="331"/>
        <v>1.5098268028892701</v>
      </c>
      <c r="U3005" s="93">
        <f t="shared" si="331"/>
        <v>2.0992725910605499</v>
      </c>
      <c r="V3005" s="93">
        <f t="shared" si="331"/>
        <v>2.9188416864402944</v>
      </c>
      <c r="W3005" s="93">
        <f t="shared" si="331"/>
        <v>4.0583756615416542</v>
      </c>
      <c r="X3005" s="93">
        <f t="shared" si="331"/>
        <v>5.6427907983869909</v>
      </c>
      <c r="Y3005" s="93">
        <f t="shared" si="330"/>
        <v>7.8457714735716282</v>
      </c>
      <c r="Z3005" s="93">
        <f t="shared" si="330"/>
        <v>10.908809526149069</v>
      </c>
      <c r="AA3005" s="93">
        <f t="shared" si="330"/>
        <v>15.167676713329934</v>
      </c>
      <c r="AB3005" s="93">
        <f t="shared" si="330"/>
        <v>21.089232177775894</v>
      </c>
      <c r="AC3005" s="95">
        <f t="shared" si="330"/>
        <v>29.32259977938941</v>
      </c>
      <c r="AE3005" s="96"/>
    </row>
    <row r="3006" spans="3:31" ht="24.75" customHeight="1" x14ac:dyDescent="0.25">
      <c r="C3006" s="91">
        <f>ABS(E3006-Dashboard!$F$13)</f>
        <v>34.018789445627831</v>
      </c>
      <c r="D3006" s="92">
        <f t="shared" si="327"/>
        <v>0.39050622874311869</v>
      </c>
      <c r="E3006" s="93" cm="1">
        <f t="array" ref="E3006">SUM('DRE + DCF'!$S$41/TIR!S3006,'DRE + DCF'!$U$41:$AD$41/TIR!T3006:AC3006,TIR!F3006)</f>
        <v>15.491210554372167</v>
      </c>
      <c r="F3006" s="100">
        <f>'DRE + DCF'!$AE$38*'DRE + DCF'!$AE$39*(1+G3006)/(R3006-G3006)/AC3006</f>
        <v>2.892561329884308</v>
      </c>
      <c r="G3006" s="92">
        <f>R3006*(1-'DRE + DCF'!$AE$39)</f>
        <v>0.2343037372458712</v>
      </c>
      <c r="H3006" s="94">
        <f t="shared" si="329"/>
        <v>0.39050622874311869</v>
      </c>
      <c r="I3006" s="94">
        <f t="shared" si="328"/>
        <v>0.39050622874311869</v>
      </c>
      <c r="J3006" s="94">
        <f t="shared" si="328"/>
        <v>0.39050622874311869</v>
      </c>
      <c r="K3006" s="94">
        <f t="shared" si="328"/>
        <v>0.39050622874311869</v>
      </c>
      <c r="L3006" s="94">
        <f t="shared" si="328"/>
        <v>0.39050622874311869</v>
      </c>
      <c r="M3006" s="94">
        <f t="shared" si="328"/>
        <v>0.39050622874311869</v>
      </c>
      <c r="N3006" s="94">
        <f t="shared" si="328"/>
        <v>0.39050622874311869</v>
      </c>
      <c r="O3006" s="94">
        <f t="shared" si="328"/>
        <v>0.39050622874311869</v>
      </c>
      <c r="P3006" s="94">
        <f t="shared" si="328"/>
        <v>0.39050622874311869</v>
      </c>
      <c r="Q3006" s="94">
        <f t="shared" si="328"/>
        <v>0.39050622874311869</v>
      </c>
      <c r="R3006" s="94">
        <f t="shared" si="328"/>
        <v>0.39050622874311869</v>
      </c>
      <c r="S3006" s="93">
        <f>(1+H3006)^((5-Dashboard!$F$9)*3/12)</f>
        <v>1.0859085051327111</v>
      </c>
      <c r="T3006" s="93">
        <f t="shared" si="331"/>
        <v>1.5099625402321637</v>
      </c>
      <c r="U3006" s="93">
        <f t="shared" si="331"/>
        <v>2.0996123173616055</v>
      </c>
      <c r="V3006" s="93">
        <f t="shared" si="331"/>
        <v>2.9195240052370859</v>
      </c>
      <c r="W3006" s="93">
        <f t="shared" si="331"/>
        <v>4.0596163142472257</v>
      </c>
      <c r="X3006" s="93">
        <f t="shared" si="331"/>
        <v>5.6449217712679491</v>
      </c>
      <c r="Y3006" s="93">
        <f t="shared" si="330"/>
        <v>7.849298883715722</v>
      </c>
      <c r="Z3006" s="93">
        <f t="shared" si="330"/>
        <v>10.91449898907312</v>
      </c>
      <c r="AA3006" s="93">
        <f t="shared" si="330"/>
        <v>15.176678827916646</v>
      </c>
      <c r="AB3006" s="93">
        <f t="shared" si="330"/>
        <v>21.103266441851911</v>
      </c>
      <c r="AC3006" s="95">
        <f t="shared" si="330"/>
        <v>29.344223434220712</v>
      </c>
      <c r="AE3006" s="96"/>
    </row>
    <row r="3007" spans="3:31" ht="24.75" customHeight="1" x14ac:dyDescent="0.25">
      <c r="C3007" s="91">
        <f>ABS(E3007-Dashboard!$F$13)</f>
        <v>34.024866906036081</v>
      </c>
      <c r="D3007" s="92">
        <f t="shared" si="327"/>
        <v>0.39060622874311868</v>
      </c>
      <c r="E3007" s="93" cm="1">
        <f t="array" ref="E3007">SUM('DRE + DCF'!$S$41/TIR!S3007,'DRE + DCF'!$U$41:$AD$41/TIR!T3007:AC3007,TIR!F3007)</f>
        <v>15.485133093963917</v>
      </c>
      <c r="F3007" s="100">
        <f>'DRE + DCF'!$AE$38*'DRE + DCF'!$AE$39*(1+G3007)/(R3007-G3007)/AC3007</f>
        <v>2.8898304482222885</v>
      </c>
      <c r="G3007" s="92">
        <f>R3007*(1-'DRE + DCF'!$AE$39)</f>
        <v>0.2343637372458712</v>
      </c>
      <c r="H3007" s="94">
        <f t="shared" si="329"/>
        <v>0.39060622874311868</v>
      </c>
      <c r="I3007" s="94">
        <f t="shared" si="328"/>
        <v>0.39060622874311868</v>
      </c>
      <c r="J3007" s="94">
        <f t="shared" si="328"/>
        <v>0.39060622874311868</v>
      </c>
      <c r="K3007" s="94">
        <f t="shared" si="328"/>
        <v>0.39060622874311868</v>
      </c>
      <c r="L3007" s="94">
        <f t="shared" si="328"/>
        <v>0.39060622874311868</v>
      </c>
      <c r="M3007" s="94">
        <f t="shared" si="328"/>
        <v>0.39060622874311868</v>
      </c>
      <c r="N3007" s="94">
        <f t="shared" si="328"/>
        <v>0.39060622874311868</v>
      </c>
      <c r="O3007" s="94">
        <f t="shared" si="328"/>
        <v>0.39060622874311868</v>
      </c>
      <c r="P3007" s="94">
        <f t="shared" si="328"/>
        <v>0.39060622874311868</v>
      </c>
      <c r="Q3007" s="94">
        <f t="shared" si="328"/>
        <v>0.39060622874311868</v>
      </c>
      <c r="R3007" s="94">
        <f t="shared" si="328"/>
        <v>0.39060622874311868</v>
      </c>
      <c r="S3007" s="93">
        <f>(1+H3007)^((5-Dashboard!$F$9)*3/12)</f>
        <v>1.0859280282243464</v>
      </c>
      <c r="T3007" s="93">
        <f t="shared" si="331"/>
        <v>1.5100982800155094</v>
      </c>
      <c r="U3007" s="93">
        <f t="shared" si="331"/>
        <v>2.0999520742038373</v>
      </c>
      <c r="V3007" s="93">
        <f t="shared" si="331"/>
        <v>2.9202064344498879</v>
      </c>
      <c r="W3007" s="93">
        <f t="shared" si="331"/>
        <v>4.0608572569617483</v>
      </c>
      <c r="X3007" s="93">
        <f t="shared" si="331"/>
        <v>5.6470533955677027</v>
      </c>
      <c r="Y3007" s="93">
        <f t="shared" si="330"/>
        <v>7.8528276259214262</v>
      </c>
      <c r="Z3007" s="93">
        <f t="shared" si="330"/>
        <v>10.920191009852372</v>
      </c>
      <c r="AA3007" s="93">
        <f t="shared" si="330"/>
        <v>15.185685637365316</v>
      </c>
      <c r="AB3007" s="93">
        <f t="shared" si="330"/>
        <v>21.117309035055126</v>
      </c>
      <c r="AC3007" s="95">
        <f t="shared" si="330"/>
        <v>29.365861478440994</v>
      </c>
      <c r="AE3007" s="96"/>
    </row>
    <row r="3008" spans="3:31" ht="24.75" customHeight="1" x14ac:dyDescent="0.25">
      <c r="C3008" s="91">
        <f>ABS(E3008-Dashboard!$F$13)</f>
        <v>34.030939864923113</v>
      </c>
      <c r="D3008" s="92">
        <f t="shared" si="327"/>
        <v>0.39070622874311867</v>
      </c>
      <c r="E3008" s="93" cm="1">
        <f t="array" ref="E3008">SUM('DRE + DCF'!$S$41/TIR!S3008,'DRE + DCF'!$U$41:$AD$41/TIR!T3008:AC3008,TIR!F3008)</f>
        <v>15.479060135076885</v>
      </c>
      <c r="F3008" s="100">
        <f>'DRE + DCF'!$AE$38*'DRE + DCF'!$AE$39*(1+G3008)/(R3008-G3008)/AC3008</f>
        <v>2.8871024802355945</v>
      </c>
      <c r="G3008" s="92">
        <f>R3008*(1-'DRE + DCF'!$AE$39)</f>
        <v>0.23442373724587118</v>
      </c>
      <c r="H3008" s="94">
        <f t="shared" si="329"/>
        <v>0.39070622874311867</v>
      </c>
      <c r="I3008" s="94">
        <f t="shared" si="328"/>
        <v>0.39070622874311867</v>
      </c>
      <c r="J3008" s="94">
        <f t="shared" si="328"/>
        <v>0.39070622874311867</v>
      </c>
      <c r="K3008" s="94">
        <f t="shared" si="328"/>
        <v>0.39070622874311867</v>
      </c>
      <c r="L3008" s="94">
        <f t="shared" si="328"/>
        <v>0.39070622874311867</v>
      </c>
      <c r="M3008" s="94">
        <f t="shared" si="328"/>
        <v>0.39070622874311867</v>
      </c>
      <c r="N3008" s="94">
        <f t="shared" si="328"/>
        <v>0.39070622874311867</v>
      </c>
      <c r="O3008" s="94">
        <f t="shared" si="328"/>
        <v>0.39070622874311867</v>
      </c>
      <c r="P3008" s="94">
        <f t="shared" si="328"/>
        <v>0.39070622874311867</v>
      </c>
      <c r="Q3008" s="94">
        <f t="shared" ref="I3008:R3034" si="332">$D3008</f>
        <v>0.39070622874311867</v>
      </c>
      <c r="R3008" s="94">
        <f t="shared" si="332"/>
        <v>0.39070622874311867</v>
      </c>
      <c r="S3008" s="93">
        <f>(1+H3008)^((5-Dashboard!$F$9)*3/12)</f>
        <v>1.0859475502630653</v>
      </c>
      <c r="T3008" s="93">
        <f t="shared" si="331"/>
        <v>1.5102340222391759</v>
      </c>
      <c r="U3008" s="93">
        <f t="shared" si="331"/>
        <v>2.1002918615877957</v>
      </c>
      <c r="V3008" s="93">
        <f t="shared" si="331"/>
        <v>2.9208889740886277</v>
      </c>
      <c r="W3008" s="93">
        <f t="shared" si="331"/>
        <v>4.0620984897321524</v>
      </c>
      <c r="X3008" s="93">
        <f t="shared" si="331"/>
        <v>5.6491856714385191</v>
      </c>
      <c r="Y3008" s="93">
        <f t="shared" si="330"/>
        <v>7.8563577005959253</v>
      </c>
      <c r="Z3008" s="93">
        <f t="shared" si="330"/>
        <v>10.925885589452719</v>
      </c>
      <c r="AA3008" s="93">
        <f t="shared" si="330"/>
        <v>15.194697143786577</v>
      </c>
      <c r="AB3008" s="93">
        <f t="shared" si="330"/>
        <v>21.131359961729267</v>
      </c>
      <c r="AC3008" s="95">
        <f t="shared" si="330"/>
        <v>29.387513920589839</v>
      </c>
      <c r="AE3008" s="96"/>
    </row>
    <row r="3009" spans="3:31" ht="24.75" customHeight="1" x14ac:dyDescent="0.25">
      <c r="C3009" s="91">
        <f>ABS(E3009-Dashboard!$F$13)</f>
        <v>34.037008326784203</v>
      </c>
      <c r="D3009" s="92">
        <f t="shared" si="327"/>
        <v>0.39080622874311866</v>
      </c>
      <c r="E3009" s="93" cm="1">
        <f t="array" ref="E3009">SUM('DRE + DCF'!$S$41/TIR!S3009,'DRE + DCF'!$U$41:$AD$41/TIR!T3009:AC3009,TIR!F3009)</f>
        <v>15.472991673215798</v>
      </c>
      <c r="F3009" s="100">
        <f>'DRE + DCF'!$AE$38*'DRE + DCF'!$AE$39*(1+G3009)/(R3009-G3009)/AC3009</f>
        <v>2.8843774224220695</v>
      </c>
      <c r="G3009" s="92">
        <f>R3009*(1-'DRE + DCF'!$AE$39)</f>
        <v>0.23448373724587118</v>
      </c>
      <c r="H3009" s="94">
        <f t="shared" si="329"/>
        <v>0.39080622874311866</v>
      </c>
      <c r="I3009" s="94">
        <f t="shared" si="332"/>
        <v>0.39080622874311866</v>
      </c>
      <c r="J3009" s="94">
        <f t="shared" si="332"/>
        <v>0.39080622874311866</v>
      </c>
      <c r="K3009" s="94">
        <f t="shared" si="332"/>
        <v>0.39080622874311866</v>
      </c>
      <c r="L3009" s="94">
        <f t="shared" si="332"/>
        <v>0.39080622874311866</v>
      </c>
      <c r="M3009" s="94">
        <f t="shared" si="332"/>
        <v>0.39080622874311866</v>
      </c>
      <c r="N3009" s="94">
        <f t="shared" si="332"/>
        <v>0.39080622874311866</v>
      </c>
      <c r="O3009" s="94">
        <f t="shared" si="332"/>
        <v>0.39080622874311866</v>
      </c>
      <c r="P3009" s="94">
        <f t="shared" si="332"/>
        <v>0.39080622874311866</v>
      </c>
      <c r="Q3009" s="94">
        <f t="shared" si="332"/>
        <v>0.39080622874311866</v>
      </c>
      <c r="R3009" s="94">
        <f t="shared" si="332"/>
        <v>0.39080622874311866</v>
      </c>
      <c r="S3009" s="93">
        <f>(1+H3009)^((5-Dashboard!$F$9)*3/12)</f>
        <v>1.0859670712489999</v>
      </c>
      <c r="T3009" s="93">
        <f t="shared" si="331"/>
        <v>1.5103697669030312</v>
      </c>
      <c r="U3009" s="93">
        <f t="shared" si="331"/>
        <v>2.1006316795140281</v>
      </c>
      <c r="V3009" s="93">
        <f t="shared" si="331"/>
        <v>2.9215716241632288</v>
      </c>
      <c r="W3009" s="93">
        <f t="shared" si="331"/>
        <v>4.0633400126053685</v>
      </c>
      <c r="X3009" s="93">
        <f t="shared" si="331"/>
        <v>5.6513185990326891</v>
      </c>
      <c r="Y3009" s="93">
        <f t="shared" si="330"/>
        <v>7.8598891081464988</v>
      </c>
      <c r="Z3009" s="93">
        <f t="shared" si="330"/>
        <v>10.931582728840347</v>
      </c>
      <c r="AA3009" s="93">
        <f t="shared" si="330"/>
        <v>15.203713349291853</v>
      </c>
      <c r="AB3009" s="93">
        <f t="shared" si="330"/>
        <v>21.14541922622001</v>
      </c>
      <c r="AC3009" s="95">
        <f t="shared" si="330"/>
        <v>29.409180769211286</v>
      </c>
      <c r="AE3009" s="96"/>
    </row>
    <row r="3010" spans="3:31" ht="24.75" customHeight="1" x14ac:dyDescent="0.25">
      <c r="C3010" s="91">
        <f>ABS(E3010-Dashboard!$F$13)</f>
        <v>34.043072296109145</v>
      </c>
      <c r="D3010" s="92">
        <f t="shared" si="327"/>
        <v>0.39090622874311864</v>
      </c>
      <c r="E3010" s="93" cm="1">
        <f t="array" ref="E3010">SUM('DRE + DCF'!$S$41/TIR!S3010,'DRE + DCF'!$U$41:$AD$41/TIR!T3010:AC3010,TIR!F3010)</f>
        <v>15.466927703890857</v>
      </c>
      <c r="F3010" s="100">
        <f>'DRE + DCF'!$AE$38*'DRE + DCF'!$AE$39*(1+G3010)/(R3010-G3010)/AC3010</f>
        <v>2.8816552712842887</v>
      </c>
      <c r="G3010" s="92">
        <f>R3010*(1-'DRE + DCF'!$AE$39)</f>
        <v>0.23454373724587119</v>
      </c>
      <c r="H3010" s="94">
        <f t="shared" si="329"/>
        <v>0.39090622874311864</v>
      </c>
      <c r="I3010" s="94">
        <f t="shared" si="332"/>
        <v>0.39090622874311864</v>
      </c>
      <c r="J3010" s="94">
        <f t="shared" si="332"/>
        <v>0.39090622874311864</v>
      </c>
      <c r="K3010" s="94">
        <f t="shared" si="332"/>
        <v>0.39090622874311864</v>
      </c>
      <c r="L3010" s="94">
        <f t="shared" si="332"/>
        <v>0.39090622874311864</v>
      </c>
      <c r="M3010" s="94">
        <f t="shared" si="332"/>
        <v>0.39090622874311864</v>
      </c>
      <c r="N3010" s="94">
        <f t="shared" si="332"/>
        <v>0.39090622874311864</v>
      </c>
      <c r="O3010" s="94">
        <f t="shared" si="332"/>
        <v>0.39090622874311864</v>
      </c>
      <c r="P3010" s="94">
        <f t="shared" si="332"/>
        <v>0.39090622874311864</v>
      </c>
      <c r="Q3010" s="94">
        <f t="shared" si="332"/>
        <v>0.39090622874311864</v>
      </c>
      <c r="R3010" s="94">
        <f t="shared" si="332"/>
        <v>0.39090622874311864</v>
      </c>
      <c r="S3010" s="93">
        <f>(1+H3010)^((5-Dashboard!$F$9)*3/12)</f>
        <v>1.085986591182283</v>
      </c>
      <c r="T3010" s="93">
        <f t="shared" si="331"/>
        <v>1.5105055140069443</v>
      </c>
      <c r="U3010" s="93">
        <f t="shared" si="331"/>
        <v>2.1009715279830847</v>
      </c>
      <c r="V3010" s="93">
        <f t="shared" si="331"/>
        <v>2.9222543846836198</v>
      </c>
      <c r="W3010" s="93">
        <f t="shared" si="331"/>
        <v>4.0645818256283359</v>
      </c>
      <c r="X3010" s="93">
        <f t="shared" si="331"/>
        <v>5.6534521785025289</v>
      </c>
      <c r="Y3010" s="93">
        <f t="shared" si="330"/>
        <v>7.8634218489805212</v>
      </c>
      <c r="Z3010" s="93">
        <f t="shared" si="330"/>
        <v>10.937282428981737</v>
      </c>
      <c r="AA3010" s="93">
        <f t="shared" si="330"/>
        <v>15.212734255993364</v>
      </c>
      <c r="AB3010" s="93">
        <f t="shared" si="330"/>
        <v>21.159486832874983</v>
      </c>
      <c r="AC3010" s="95">
        <f t="shared" si="330"/>
        <v>29.430862032853817</v>
      </c>
      <c r="AE3010" s="96"/>
    </row>
    <row r="3011" spans="3:31" ht="24.75" customHeight="1" x14ac:dyDescent="0.25">
      <c r="C3011" s="91">
        <f>ABS(E3011-Dashboard!$F$13)</f>
        <v>34.049131777382271</v>
      </c>
      <c r="D3011" s="92">
        <f t="shared" si="327"/>
        <v>0.39100622874311863</v>
      </c>
      <c r="E3011" s="93" cm="1">
        <f t="array" ref="E3011">SUM('DRE + DCF'!$S$41/TIR!S3011,'DRE + DCF'!$U$41:$AD$41/TIR!T3011:AC3011,TIR!F3011)</f>
        <v>15.46086822261773</v>
      </c>
      <c r="F3011" s="100">
        <f>'DRE + DCF'!$AE$38*'DRE + DCF'!$AE$39*(1+G3011)/(R3011-G3011)/AC3011</f>
        <v>2.8789360233295516</v>
      </c>
      <c r="G3011" s="92">
        <f>R3011*(1-'DRE + DCF'!$AE$39)</f>
        <v>0.23460373724587116</v>
      </c>
      <c r="H3011" s="94">
        <f t="shared" si="329"/>
        <v>0.39100622874311863</v>
      </c>
      <c r="I3011" s="94">
        <f t="shared" si="332"/>
        <v>0.39100622874311863</v>
      </c>
      <c r="J3011" s="94">
        <f t="shared" si="332"/>
        <v>0.39100622874311863</v>
      </c>
      <c r="K3011" s="94">
        <f t="shared" si="332"/>
        <v>0.39100622874311863</v>
      </c>
      <c r="L3011" s="94">
        <f t="shared" si="332"/>
        <v>0.39100622874311863</v>
      </c>
      <c r="M3011" s="94">
        <f t="shared" si="332"/>
        <v>0.39100622874311863</v>
      </c>
      <c r="N3011" s="94">
        <f t="shared" si="332"/>
        <v>0.39100622874311863</v>
      </c>
      <c r="O3011" s="94">
        <f t="shared" si="332"/>
        <v>0.39100622874311863</v>
      </c>
      <c r="P3011" s="94">
        <f t="shared" si="332"/>
        <v>0.39100622874311863</v>
      </c>
      <c r="Q3011" s="94">
        <f t="shared" si="332"/>
        <v>0.39100622874311863</v>
      </c>
      <c r="R3011" s="94">
        <f t="shared" si="332"/>
        <v>0.39100622874311863</v>
      </c>
      <c r="S3011" s="93">
        <f>(1+H3011)^((5-Dashboard!$F$9)*3/12)</f>
        <v>1.0860061100630469</v>
      </c>
      <c r="T3011" s="93">
        <f t="shared" si="331"/>
        <v>1.5106412635507831</v>
      </c>
      <c r="U3011" s="93">
        <f t="shared" si="331"/>
        <v>2.1013114069955146</v>
      </c>
      <c r="V3011" s="93">
        <f t="shared" si="331"/>
        <v>2.9229372556597273</v>
      </c>
      <c r="W3011" s="93">
        <f t="shared" si="331"/>
        <v>4.0658239288479985</v>
      </c>
      <c r="X3011" s="93">
        <f t="shared" si="331"/>
        <v>5.6555864100003843</v>
      </c>
      <c r="Y3011" s="93">
        <f t="shared" si="330"/>
        <v>7.8669559235054676</v>
      </c>
      <c r="Z3011" s="93">
        <f t="shared" si="330"/>
        <v>10.942984690843678</v>
      </c>
      <c r="AA3011" s="93">
        <f t="shared" si="330"/>
        <v>15.221759866004147</v>
      </c>
      <c r="AB3011" s="93">
        <f t="shared" si="330"/>
        <v>21.173562786043789</v>
      </c>
      <c r="AC3011" s="95">
        <f t="shared" si="330"/>
        <v>29.452557720070409</v>
      </c>
      <c r="AE3011" s="96"/>
    </row>
    <row r="3012" spans="3:31" ht="24.75" customHeight="1" x14ac:dyDescent="0.25">
      <c r="C3012" s="91">
        <f>ABS(E3012-Dashboard!$F$13)</f>
        <v>34.055186775082419</v>
      </c>
      <c r="D3012" s="92">
        <f t="shared" si="327"/>
        <v>0.39110622874311862</v>
      </c>
      <c r="E3012" s="93" cm="1">
        <f t="array" ref="E3012">SUM('DRE + DCF'!$S$41/TIR!S3012,'DRE + DCF'!$U$41:$AD$41/TIR!T3012:AC3012,TIR!F3012)</f>
        <v>15.454813224917578</v>
      </c>
      <c r="F3012" s="100">
        <f>'DRE + DCF'!$AE$38*'DRE + DCF'!$AE$39*(1+G3012)/(R3012-G3012)/AC3012</f>
        <v>2.8762196750698839</v>
      </c>
      <c r="G3012" s="92">
        <f>R3012*(1-'DRE + DCF'!$AE$39)</f>
        <v>0.23466373724587117</v>
      </c>
      <c r="H3012" s="94">
        <f t="shared" si="329"/>
        <v>0.39110622874311862</v>
      </c>
      <c r="I3012" s="94">
        <f t="shared" si="332"/>
        <v>0.39110622874311862</v>
      </c>
      <c r="J3012" s="94">
        <f t="shared" si="332"/>
        <v>0.39110622874311862</v>
      </c>
      <c r="K3012" s="94">
        <f t="shared" si="332"/>
        <v>0.39110622874311862</v>
      </c>
      <c r="L3012" s="94">
        <f t="shared" si="332"/>
        <v>0.39110622874311862</v>
      </c>
      <c r="M3012" s="94">
        <f t="shared" si="332"/>
        <v>0.39110622874311862</v>
      </c>
      <c r="N3012" s="94">
        <f t="shared" si="332"/>
        <v>0.39110622874311862</v>
      </c>
      <c r="O3012" s="94">
        <f t="shared" si="332"/>
        <v>0.39110622874311862</v>
      </c>
      <c r="P3012" s="94">
        <f t="shared" si="332"/>
        <v>0.39110622874311862</v>
      </c>
      <c r="Q3012" s="94">
        <f t="shared" si="332"/>
        <v>0.39110622874311862</v>
      </c>
      <c r="R3012" s="94">
        <f t="shared" si="332"/>
        <v>0.39110622874311862</v>
      </c>
      <c r="S3012" s="93">
        <f>(1+H3012)^((5-Dashboard!$F$9)*3/12)</f>
        <v>1.0860256278914238</v>
      </c>
      <c r="T3012" s="93">
        <f t="shared" si="331"/>
        <v>1.510777015534416</v>
      </c>
      <c r="U3012" s="93">
        <f t="shared" si="331"/>
        <v>2.1016513165518655</v>
      </c>
      <c r="V3012" s="93">
        <f t="shared" si="331"/>
        <v>2.9236202371014759</v>
      </c>
      <c r="W3012" s="93">
        <f t="shared" si="331"/>
        <v>4.0670663223112964</v>
      </c>
      <c r="X3012" s="93">
        <f t="shared" si="331"/>
        <v>5.6577212936786125</v>
      </c>
      <c r="Y3012" s="93">
        <f t="shared" si="330"/>
        <v>7.8704913321288927</v>
      </c>
      <c r="Z3012" s="93">
        <f t="shared" si="330"/>
        <v>10.948689515393228</v>
      </c>
      <c r="AA3012" s="93">
        <f t="shared" si="330"/>
        <v>15.230790181437998</v>
      </c>
      <c r="AB3012" s="93">
        <f t="shared" si="330"/>
        <v>21.187647090077931</v>
      </c>
      <c r="AC3012" s="95">
        <f t="shared" si="330"/>
        <v>29.47426783941842</v>
      </c>
      <c r="AE3012" s="96"/>
    </row>
    <row r="3013" spans="3:31" ht="24.75" customHeight="1" x14ac:dyDescent="0.25">
      <c r="C3013" s="91">
        <f>ABS(E3013-Dashboard!$F$13)</f>
        <v>34.061237293683035</v>
      </c>
      <c r="D3013" s="92">
        <f t="shared" si="327"/>
        <v>0.39120622874311861</v>
      </c>
      <c r="E3013" s="93" cm="1">
        <f t="array" ref="E3013">SUM('DRE + DCF'!$S$41/TIR!S3013,'DRE + DCF'!$U$41:$AD$41/TIR!T3013:AC3013,TIR!F3013)</f>
        <v>15.448762706316963</v>
      </c>
      <c r="F3013" s="100">
        <f>'DRE + DCF'!$AE$38*'DRE + DCF'!$AE$39*(1+G3013)/(R3013-G3013)/AC3013</f>
        <v>2.8735062230220136</v>
      </c>
      <c r="G3013" s="92">
        <f>R3013*(1-'DRE + DCF'!$AE$39)</f>
        <v>0.23472373724587114</v>
      </c>
      <c r="H3013" s="94">
        <f t="shared" si="329"/>
        <v>0.39120622874311861</v>
      </c>
      <c r="I3013" s="94">
        <f t="shared" si="332"/>
        <v>0.39120622874311861</v>
      </c>
      <c r="J3013" s="94">
        <f t="shared" si="332"/>
        <v>0.39120622874311861</v>
      </c>
      <c r="K3013" s="94">
        <f t="shared" si="332"/>
        <v>0.39120622874311861</v>
      </c>
      <c r="L3013" s="94">
        <f t="shared" si="332"/>
        <v>0.39120622874311861</v>
      </c>
      <c r="M3013" s="94">
        <f t="shared" si="332"/>
        <v>0.39120622874311861</v>
      </c>
      <c r="N3013" s="94">
        <f t="shared" si="332"/>
        <v>0.39120622874311861</v>
      </c>
      <c r="O3013" s="94">
        <f t="shared" si="332"/>
        <v>0.39120622874311861</v>
      </c>
      <c r="P3013" s="94">
        <f t="shared" si="332"/>
        <v>0.39120622874311861</v>
      </c>
      <c r="Q3013" s="94">
        <f t="shared" si="332"/>
        <v>0.39120622874311861</v>
      </c>
      <c r="R3013" s="94">
        <f t="shared" si="332"/>
        <v>0.39120622874311861</v>
      </c>
      <c r="S3013" s="93">
        <f>(1+H3013)^((5-Dashboard!$F$9)*3/12)</f>
        <v>1.0860451446675465</v>
      </c>
      <c r="T3013" s="93">
        <f t="shared" si="331"/>
        <v>1.5109127699577121</v>
      </c>
      <c r="U3013" s="93">
        <f t="shared" si="331"/>
        <v>2.1019912566526879</v>
      </c>
      <c r="V3013" s="93">
        <f t="shared" si="331"/>
        <v>2.9243033290187945</v>
      </c>
      <c r="W3013" s="93">
        <f t="shared" si="331"/>
        <v>4.0683090060651841</v>
      </c>
      <c r="X3013" s="93">
        <f t="shared" si="331"/>
        <v>5.6598568296896099</v>
      </c>
      <c r="Y3013" s="93">
        <f t="shared" si="330"/>
        <v>7.8740280752584653</v>
      </c>
      <c r="Z3013" s="93">
        <f t="shared" si="330"/>
        <v>10.954396903597766</v>
      </c>
      <c r="AA3013" s="93">
        <f t="shared" si="330"/>
        <v>15.239825204409545</v>
      </c>
      <c r="AB3013" s="93">
        <f t="shared" si="330"/>
        <v>21.20173974933093</v>
      </c>
      <c r="AC3013" s="95">
        <f t="shared" si="330"/>
        <v>29.495992399459755</v>
      </c>
      <c r="AE3013" s="96"/>
    </row>
    <row r="3014" spans="3:31" ht="24.75" customHeight="1" x14ac:dyDescent="0.25">
      <c r="C3014" s="91">
        <f>ABS(E3014-Dashboard!$F$13)</f>
        <v>34.067283337652064</v>
      </c>
      <c r="D3014" s="92">
        <f t="shared" si="327"/>
        <v>0.3913062287431186</v>
      </c>
      <c r="E3014" s="93" cm="1">
        <f t="array" ref="E3014">SUM('DRE + DCF'!$S$41/TIR!S3014,'DRE + DCF'!$U$41:$AD$41/TIR!T3014:AC3014,TIR!F3014)</f>
        <v>15.442716662347934</v>
      </c>
      <c r="F3014" s="100">
        <f>'DRE + DCF'!$AE$38*'DRE + DCF'!$AE$39*(1+G3014)/(R3014-G3014)/AC3014</f>
        <v>2.8707956637073773</v>
      </c>
      <c r="G3014" s="92">
        <f>R3014*(1-'DRE + DCF'!$AE$39)</f>
        <v>0.23478373724587115</v>
      </c>
      <c r="H3014" s="94">
        <f t="shared" si="329"/>
        <v>0.3913062287431186</v>
      </c>
      <c r="I3014" s="94">
        <f t="shared" si="332"/>
        <v>0.3913062287431186</v>
      </c>
      <c r="J3014" s="94">
        <f t="shared" si="332"/>
        <v>0.3913062287431186</v>
      </c>
      <c r="K3014" s="94">
        <f t="shared" si="332"/>
        <v>0.3913062287431186</v>
      </c>
      <c r="L3014" s="94">
        <f t="shared" si="332"/>
        <v>0.3913062287431186</v>
      </c>
      <c r="M3014" s="94">
        <f t="shared" si="332"/>
        <v>0.3913062287431186</v>
      </c>
      <c r="N3014" s="94">
        <f t="shared" si="332"/>
        <v>0.3913062287431186</v>
      </c>
      <c r="O3014" s="94">
        <f t="shared" si="332"/>
        <v>0.3913062287431186</v>
      </c>
      <c r="P3014" s="94">
        <f t="shared" si="332"/>
        <v>0.3913062287431186</v>
      </c>
      <c r="Q3014" s="94">
        <f t="shared" si="332"/>
        <v>0.3913062287431186</v>
      </c>
      <c r="R3014" s="94">
        <f t="shared" si="332"/>
        <v>0.3913062287431186</v>
      </c>
      <c r="S3014" s="93">
        <f>(1+H3014)^((5-Dashboard!$F$9)*3/12)</f>
        <v>1.0860646603915469</v>
      </c>
      <c r="T3014" s="93">
        <f t="shared" si="331"/>
        <v>1.5110485268205389</v>
      </c>
      <c r="U3014" s="93">
        <f t="shared" si="331"/>
        <v>2.1023312272985293</v>
      </c>
      <c r="V3014" s="93">
        <f t="shared" si="331"/>
        <v>2.924986531421609</v>
      </c>
      <c r="W3014" s="93">
        <f t="shared" si="331"/>
        <v>4.0695519801566142</v>
      </c>
      <c r="X3014" s="93">
        <f t="shared" si="331"/>
        <v>5.6619930181857896</v>
      </c>
      <c r="Y3014" s="93">
        <f t="shared" si="330"/>
        <v>7.877566153301939</v>
      </c>
      <c r="Z3014" s="93">
        <f t="shared" si="330"/>
        <v>10.960106856424957</v>
      </c>
      <c r="AA3014" s="93">
        <f t="shared" si="330"/>
        <v>15.248864937034204</v>
      </c>
      <c r="AB3014" s="93">
        <f t="shared" si="330"/>
        <v>21.21584076815823</v>
      </c>
      <c r="AC3014" s="95">
        <f t="shared" si="330"/>
        <v>29.517731408760735</v>
      </c>
      <c r="AE3014" s="96"/>
    </row>
    <row r="3015" spans="3:31" ht="24.75" customHeight="1" x14ac:dyDescent="0.25">
      <c r="C3015" s="91">
        <f>ABS(E3015-Dashboard!$F$13)</f>
        <v>34.07332491145204</v>
      </c>
      <c r="D3015" s="92">
        <f t="shared" si="327"/>
        <v>0.39140622874311859</v>
      </c>
      <c r="E3015" s="93" cm="1">
        <f t="array" ref="E3015">SUM('DRE + DCF'!$S$41/TIR!S3015,'DRE + DCF'!$U$41:$AD$41/TIR!T3015:AC3015,TIR!F3015)</f>
        <v>15.436675088547959</v>
      </c>
      <c r="F3015" s="100">
        <f>'DRE + DCF'!$AE$38*'DRE + DCF'!$AE$39*(1+G3015)/(R3015-G3015)/AC3015</f>
        <v>2.8680879936521078</v>
      </c>
      <c r="G3015" s="92">
        <f>R3015*(1-'DRE + DCF'!$AE$39)</f>
        <v>0.23484373724587115</v>
      </c>
      <c r="H3015" s="94">
        <f t="shared" si="329"/>
        <v>0.39140622874311859</v>
      </c>
      <c r="I3015" s="94">
        <f t="shared" si="332"/>
        <v>0.39140622874311859</v>
      </c>
      <c r="J3015" s="94">
        <f t="shared" si="332"/>
        <v>0.39140622874311859</v>
      </c>
      <c r="K3015" s="94">
        <f t="shared" si="332"/>
        <v>0.39140622874311859</v>
      </c>
      <c r="L3015" s="94">
        <f t="shared" si="332"/>
        <v>0.39140622874311859</v>
      </c>
      <c r="M3015" s="94">
        <f t="shared" si="332"/>
        <v>0.39140622874311859</v>
      </c>
      <c r="N3015" s="94">
        <f t="shared" si="332"/>
        <v>0.39140622874311859</v>
      </c>
      <c r="O3015" s="94">
        <f t="shared" si="332"/>
        <v>0.39140622874311859</v>
      </c>
      <c r="P3015" s="94">
        <f t="shared" si="332"/>
        <v>0.39140622874311859</v>
      </c>
      <c r="Q3015" s="94">
        <f t="shared" si="332"/>
        <v>0.39140622874311859</v>
      </c>
      <c r="R3015" s="94">
        <f t="shared" si="332"/>
        <v>0.39140622874311859</v>
      </c>
      <c r="S3015" s="93">
        <f>(1+H3015)^((5-Dashboard!$F$9)*3/12)</f>
        <v>1.0860841750635579</v>
      </c>
      <c r="T3015" s="93">
        <f t="shared" si="331"/>
        <v>1.5111842861227662</v>
      </c>
      <c r="U3015" s="93">
        <f t="shared" si="331"/>
        <v>2.1026712284899403</v>
      </c>
      <c r="V3015" s="93">
        <f t="shared" si="331"/>
        <v>2.9256698443198479</v>
      </c>
      <c r="W3015" s="93">
        <f t="shared" si="331"/>
        <v>4.0707952446325466</v>
      </c>
      <c r="X3015" s="93">
        <f t="shared" si="331"/>
        <v>5.6641298593195923</v>
      </c>
      <c r="Y3015" s="93">
        <f t="shared" si="330"/>
        <v>7.8811055666671646</v>
      </c>
      <c r="Z3015" s="93">
        <f t="shared" si="330"/>
        <v>10.965819374842757</v>
      </c>
      <c r="AA3015" s="93">
        <f t="shared" si="330"/>
        <v>15.257909381428183</v>
      </c>
      <c r="AB3015" s="93">
        <f t="shared" si="330"/>
        <v>21.229950150917237</v>
      </c>
      <c r="AC3015" s="95">
        <f t="shared" si="330"/>
        <v>29.539484875892153</v>
      </c>
      <c r="AE3015" s="96"/>
    </row>
    <row r="3016" spans="3:31" ht="24.75" customHeight="1" x14ac:dyDescent="0.25">
      <c r="C3016" s="91">
        <f>ABS(E3016-Dashboard!$F$13)</f>
        <v>34.079362019540042</v>
      </c>
      <c r="D3016" s="92">
        <f t="shared" si="327"/>
        <v>0.39150622874311858</v>
      </c>
      <c r="E3016" s="93" cm="1">
        <f t="array" ref="E3016">SUM('DRE + DCF'!$S$41/TIR!S3016,'DRE + DCF'!$U$41:$AD$41/TIR!T3016:AC3016,TIR!F3016)</f>
        <v>15.430637980459954</v>
      </c>
      <c r="F3016" s="100">
        <f>'DRE + DCF'!$AE$38*'DRE + DCF'!$AE$39*(1+G3016)/(R3016-G3016)/AC3016</f>
        <v>2.8653832093870282</v>
      </c>
      <c r="G3016" s="92">
        <f>R3016*(1-'DRE + DCF'!$AE$39)</f>
        <v>0.23490373724587113</v>
      </c>
      <c r="H3016" s="94">
        <f t="shared" si="329"/>
        <v>0.39150622874311858</v>
      </c>
      <c r="I3016" s="94">
        <f t="shared" si="332"/>
        <v>0.39150622874311858</v>
      </c>
      <c r="J3016" s="94">
        <f t="shared" si="332"/>
        <v>0.39150622874311858</v>
      </c>
      <c r="K3016" s="94">
        <f t="shared" si="332"/>
        <v>0.39150622874311858</v>
      </c>
      <c r="L3016" s="94">
        <f t="shared" si="332"/>
        <v>0.39150622874311858</v>
      </c>
      <c r="M3016" s="94">
        <f t="shared" si="332"/>
        <v>0.39150622874311858</v>
      </c>
      <c r="N3016" s="94">
        <f t="shared" si="332"/>
        <v>0.39150622874311858</v>
      </c>
      <c r="O3016" s="94">
        <f t="shared" si="332"/>
        <v>0.39150622874311858</v>
      </c>
      <c r="P3016" s="94">
        <f t="shared" si="332"/>
        <v>0.39150622874311858</v>
      </c>
      <c r="Q3016" s="94">
        <f t="shared" si="332"/>
        <v>0.39150622874311858</v>
      </c>
      <c r="R3016" s="94">
        <f t="shared" si="332"/>
        <v>0.39150622874311858</v>
      </c>
      <c r="S3016" s="93">
        <f>(1+H3016)^((5-Dashboard!$F$9)*3/12)</f>
        <v>1.0861036886837112</v>
      </c>
      <c r="T3016" s="93">
        <f t="shared" si="331"/>
        <v>1.511320047864261</v>
      </c>
      <c r="U3016" s="93">
        <f t="shared" si="331"/>
        <v>2.1030112602274671</v>
      </c>
      <c r="V3016" s="93">
        <f t="shared" si="331"/>
        <v>2.9263532677234361</v>
      </c>
      <c r="W3016" s="93">
        <f t="shared" si="331"/>
        <v>4.0720387995399401</v>
      </c>
      <c r="X3016" s="93">
        <f t="shared" si="331"/>
        <v>5.6662673532434775</v>
      </c>
      <c r="Y3016" s="93">
        <f t="shared" si="330"/>
        <v>7.8846463157620832</v>
      </c>
      <c r="Z3016" s="93">
        <f t="shared" si="330"/>
        <v>10.97153445981942</v>
      </c>
      <c r="AA3016" s="93">
        <f t="shared" si="330"/>
        <v>15.26695853970849</v>
      </c>
      <c r="AB3016" s="93">
        <f t="shared" si="330"/>
        <v>21.244067901967309</v>
      </c>
      <c r="AC3016" s="95">
        <f t="shared" si="330"/>
        <v>29.561252809429266</v>
      </c>
      <c r="AE3016" s="96"/>
    </row>
    <row r="3017" spans="3:31" ht="24.75" customHeight="1" x14ac:dyDescent="0.25">
      <c r="C3017" s="91">
        <f>ABS(E3017-Dashboard!$F$13)</f>
        <v>34.085394666367762</v>
      </c>
      <c r="D3017" s="92">
        <f t="shared" si="327"/>
        <v>0.39160622874311857</v>
      </c>
      <c r="E3017" s="93" cm="1">
        <f t="array" ref="E3017">SUM('DRE + DCF'!$S$41/TIR!S3017,'DRE + DCF'!$U$41:$AD$41/TIR!T3017:AC3017,TIR!F3017)</f>
        <v>15.42460533363224</v>
      </c>
      <c r="F3017" s="100">
        <f>'DRE + DCF'!$AE$38*'DRE + DCF'!$AE$39*(1+G3017)/(R3017-G3017)/AC3017</f>
        <v>2.8626813074476436</v>
      </c>
      <c r="G3017" s="92">
        <f>R3017*(1-'DRE + DCF'!$AE$39)</f>
        <v>0.23496373724587113</v>
      </c>
      <c r="H3017" s="94">
        <f t="shared" si="329"/>
        <v>0.39160622874311857</v>
      </c>
      <c r="I3017" s="94">
        <f t="shared" si="332"/>
        <v>0.39160622874311857</v>
      </c>
      <c r="J3017" s="94">
        <f t="shared" si="332"/>
        <v>0.39160622874311857</v>
      </c>
      <c r="K3017" s="94">
        <f t="shared" si="332"/>
        <v>0.39160622874311857</v>
      </c>
      <c r="L3017" s="94">
        <f t="shared" si="332"/>
        <v>0.39160622874311857</v>
      </c>
      <c r="M3017" s="94">
        <f t="shared" si="332"/>
        <v>0.39160622874311857</v>
      </c>
      <c r="N3017" s="94">
        <f t="shared" si="332"/>
        <v>0.39160622874311857</v>
      </c>
      <c r="O3017" s="94">
        <f t="shared" si="332"/>
        <v>0.39160622874311857</v>
      </c>
      <c r="P3017" s="94">
        <f t="shared" si="332"/>
        <v>0.39160622874311857</v>
      </c>
      <c r="Q3017" s="94">
        <f t="shared" si="332"/>
        <v>0.39160622874311857</v>
      </c>
      <c r="R3017" s="94">
        <f t="shared" si="332"/>
        <v>0.39160622874311857</v>
      </c>
      <c r="S3017" s="93">
        <f>(1+H3017)^((5-Dashboard!$F$9)*3/12)</f>
        <v>1.0861232012521396</v>
      </c>
      <c r="T3017" s="93">
        <f t="shared" si="331"/>
        <v>1.5114558120448931</v>
      </c>
      <c r="U3017" s="93">
        <f t="shared" si="331"/>
        <v>2.1033513225116613</v>
      </c>
      <c r="V3017" s="93">
        <f t="shared" si="331"/>
        <v>2.9270368016423038</v>
      </c>
      <c r="W3017" s="93">
        <f t="shared" si="331"/>
        <v>4.073282644925766</v>
      </c>
      <c r="X3017" s="93">
        <f t="shared" si="331"/>
        <v>5.6684055001099409</v>
      </c>
      <c r="Y3017" s="93">
        <f t="shared" si="330"/>
        <v>7.8881884009947463</v>
      </c>
      <c r="Z3017" s="93">
        <f t="shared" si="330"/>
        <v>10.977252112323509</v>
      </c>
      <c r="AA3017" s="93">
        <f t="shared" si="330"/>
        <v>15.27601241399295</v>
      </c>
      <c r="AB3017" s="93">
        <f t="shared" si="330"/>
        <v>21.258194025669791</v>
      </c>
      <c r="AC3017" s="95">
        <f t="shared" si="330"/>
        <v>29.583035217951831</v>
      </c>
      <c r="AE3017" s="96"/>
    </row>
    <row r="3018" spans="3:31" ht="24.75" customHeight="1" x14ac:dyDescent="0.25">
      <c r="C3018" s="91">
        <f>ABS(E3018-Dashboard!$F$13)</f>
        <v>34.091422856381442</v>
      </c>
      <c r="D3018" s="92">
        <f t="shared" si="327"/>
        <v>0.39170622874311856</v>
      </c>
      <c r="E3018" s="93" cm="1">
        <f t="array" ref="E3018">SUM('DRE + DCF'!$S$41/TIR!S3018,'DRE + DCF'!$U$41:$AD$41/TIR!T3018:AC3018,TIR!F3018)</f>
        <v>15.418577143618553</v>
      </c>
      <c r="F3018" s="100">
        <f>'DRE + DCF'!$AE$38*'DRE + DCF'!$AE$39*(1+G3018)/(R3018-G3018)/AC3018</f>
        <v>2.8599822843741354</v>
      </c>
      <c r="G3018" s="92">
        <f>R3018*(1-'DRE + DCF'!$AE$39)</f>
        <v>0.23502373724587111</v>
      </c>
      <c r="H3018" s="94">
        <f t="shared" si="329"/>
        <v>0.39170622874311856</v>
      </c>
      <c r="I3018" s="94">
        <f t="shared" si="332"/>
        <v>0.39170622874311856</v>
      </c>
      <c r="J3018" s="94">
        <f t="shared" si="332"/>
        <v>0.39170622874311856</v>
      </c>
      <c r="K3018" s="94">
        <f t="shared" si="332"/>
        <v>0.39170622874311856</v>
      </c>
      <c r="L3018" s="94">
        <f t="shared" si="332"/>
        <v>0.39170622874311856</v>
      </c>
      <c r="M3018" s="94">
        <f t="shared" si="332"/>
        <v>0.39170622874311856</v>
      </c>
      <c r="N3018" s="94">
        <f t="shared" si="332"/>
        <v>0.39170622874311856</v>
      </c>
      <c r="O3018" s="94">
        <f t="shared" si="332"/>
        <v>0.39170622874311856</v>
      </c>
      <c r="P3018" s="94">
        <f t="shared" si="332"/>
        <v>0.39170622874311856</v>
      </c>
      <c r="Q3018" s="94">
        <f t="shared" si="332"/>
        <v>0.39170622874311856</v>
      </c>
      <c r="R3018" s="94">
        <f t="shared" si="332"/>
        <v>0.39170622874311856</v>
      </c>
      <c r="S3018" s="93">
        <f>(1+H3018)^((5-Dashboard!$F$9)*3/12)</f>
        <v>1.0861427127689749</v>
      </c>
      <c r="T3018" s="93">
        <f t="shared" si="331"/>
        <v>1.5115915786645302</v>
      </c>
      <c r="U3018" s="93">
        <f t="shared" si="331"/>
        <v>2.1036914153430701</v>
      </c>
      <c r="V3018" s="93">
        <f t="shared" si="331"/>
        <v>2.9277204460863775</v>
      </c>
      <c r="W3018" s="93">
        <f t="shared" si="331"/>
        <v>4.0745267808369929</v>
      </c>
      <c r="X3018" s="93">
        <f t="shared" si="331"/>
        <v>5.6705443000714908</v>
      </c>
      <c r="Y3018" s="93">
        <f t="shared" si="330"/>
        <v>7.8917318227732816</v>
      </c>
      <c r="Z3018" s="93">
        <f t="shared" si="330"/>
        <v>10.982972333323861</v>
      </c>
      <c r="AA3018" s="93">
        <f t="shared" si="330"/>
        <v>15.285071006400161</v>
      </c>
      <c r="AB3018" s="93">
        <f t="shared" si="330"/>
        <v>21.272328526387952</v>
      </c>
      <c r="AC3018" s="95">
        <f t="shared" si="330"/>
        <v>29.604832110044036</v>
      </c>
      <c r="AE3018" s="96"/>
    </row>
    <row r="3019" spans="3:31" ht="24.75" customHeight="1" x14ac:dyDescent="0.25">
      <c r="C3019" s="91">
        <f>ABS(E3019-Dashboard!$F$13)</f>
        <v>34.097446594021939</v>
      </c>
      <c r="D3019" s="92">
        <f t="shared" si="327"/>
        <v>0.39180622874311855</v>
      </c>
      <c r="E3019" s="93" cm="1">
        <f t="array" ref="E3019">SUM('DRE + DCF'!$S$41/TIR!S3019,'DRE + DCF'!$U$41:$AD$41/TIR!T3019:AC3019,TIR!F3019)</f>
        <v>15.412553405978057</v>
      </c>
      <c r="F3019" s="100">
        <f>'DRE + DCF'!$AE$38*'DRE + DCF'!$AE$39*(1+G3019)/(R3019-G3019)/AC3019</f>
        <v>2.8572861367113558</v>
      </c>
      <c r="G3019" s="92">
        <f>R3019*(1-'DRE + DCF'!$AE$39)</f>
        <v>0.23508373724587112</v>
      </c>
      <c r="H3019" s="94">
        <f t="shared" si="329"/>
        <v>0.39180622874311855</v>
      </c>
      <c r="I3019" s="94">
        <f t="shared" si="332"/>
        <v>0.39180622874311855</v>
      </c>
      <c r="J3019" s="94">
        <f t="shared" si="332"/>
        <v>0.39180622874311855</v>
      </c>
      <c r="K3019" s="94">
        <f t="shared" si="332"/>
        <v>0.39180622874311855</v>
      </c>
      <c r="L3019" s="94">
        <f t="shared" si="332"/>
        <v>0.39180622874311855</v>
      </c>
      <c r="M3019" s="94">
        <f t="shared" si="332"/>
        <v>0.39180622874311855</v>
      </c>
      <c r="N3019" s="94">
        <f t="shared" si="332"/>
        <v>0.39180622874311855</v>
      </c>
      <c r="O3019" s="94">
        <f t="shared" si="332"/>
        <v>0.39180622874311855</v>
      </c>
      <c r="P3019" s="94">
        <f t="shared" si="332"/>
        <v>0.39180622874311855</v>
      </c>
      <c r="Q3019" s="94">
        <f t="shared" si="332"/>
        <v>0.39180622874311855</v>
      </c>
      <c r="R3019" s="94">
        <f t="shared" si="332"/>
        <v>0.39180622874311855</v>
      </c>
      <c r="S3019" s="93">
        <f>(1+H3019)^((5-Dashboard!$F$9)*3/12)</f>
        <v>1.0861622232343497</v>
      </c>
      <c r="T3019" s="93">
        <f t="shared" si="331"/>
        <v>1.5117273477230415</v>
      </c>
      <c r="U3019" s="93">
        <f t="shared" si="331"/>
        <v>2.1040315387222432</v>
      </c>
      <c r="V3019" s="93">
        <f t="shared" si="331"/>
        <v>2.928404201065586</v>
      </c>
      <c r="W3019" s="93">
        <f t="shared" si="331"/>
        <v>4.0757712073205985</v>
      </c>
      <c r="X3019" s="93">
        <f t="shared" si="331"/>
        <v>5.6726837532806691</v>
      </c>
      <c r="Y3019" s="93">
        <f t="shared" si="330"/>
        <v>7.8952765815059269</v>
      </c>
      <c r="Z3019" s="93">
        <f t="shared" si="330"/>
        <v>10.988695123789626</v>
      </c>
      <c r="AA3019" s="93">
        <f t="shared" si="330"/>
        <v>15.294134319049535</v>
      </c>
      <c r="AB3019" s="93">
        <f t="shared" si="330"/>
        <v>21.286471408487035</v>
      </c>
      <c r="AC3019" s="95">
        <f t="shared" si="330"/>
        <v>29.626643494294559</v>
      </c>
      <c r="AE3019" s="96"/>
    </row>
    <row r="3020" spans="3:31" ht="24.75" customHeight="1" x14ac:dyDescent="0.25">
      <c r="C3020" s="91">
        <f>ABS(E3020-Dashboard!$F$13)</f>
        <v>34.103465883724709</v>
      </c>
      <c r="D3020" s="92">
        <f t="shared" si="327"/>
        <v>0.39190622874311853</v>
      </c>
      <c r="E3020" s="93" cm="1">
        <f t="array" ref="E3020">SUM('DRE + DCF'!$S$41/TIR!S3020,'DRE + DCF'!$U$41:$AD$41/TIR!T3020:AC3020,TIR!F3020)</f>
        <v>15.406534116275287</v>
      </c>
      <c r="F3020" s="100">
        <f>'DRE + DCF'!$AE$38*'DRE + DCF'!$AE$39*(1+G3020)/(R3020-G3020)/AC3020</f>
        <v>2.8545928610088134</v>
      </c>
      <c r="G3020" s="92">
        <f>R3020*(1-'DRE + DCF'!$AE$39)</f>
        <v>0.23514373724587112</v>
      </c>
      <c r="H3020" s="94">
        <f t="shared" si="329"/>
        <v>0.39190622874311853</v>
      </c>
      <c r="I3020" s="94">
        <f t="shared" si="332"/>
        <v>0.39190622874311853</v>
      </c>
      <c r="J3020" s="94">
        <f t="shared" si="332"/>
        <v>0.39190622874311853</v>
      </c>
      <c r="K3020" s="94">
        <f t="shared" si="332"/>
        <v>0.39190622874311853</v>
      </c>
      <c r="L3020" s="94">
        <f t="shared" si="332"/>
        <v>0.39190622874311853</v>
      </c>
      <c r="M3020" s="94">
        <f t="shared" si="332"/>
        <v>0.39190622874311853</v>
      </c>
      <c r="N3020" s="94">
        <f t="shared" si="332"/>
        <v>0.39190622874311853</v>
      </c>
      <c r="O3020" s="94">
        <f t="shared" si="332"/>
        <v>0.39190622874311853</v>
      </c>
      <c r="P3020" s="94">
        <f t="shared" si="332"/>
        <v>0.39190622874311853</v>
      </c>
      <c r="Q3020" s="94">
        <f t="shared" si="332"/>
        <v>0.39190622874311853</v>
      </c>
      <c r="R3020" s="94">
        <f t="shared" si="332"/>
        <v>0.39190622874311853</v>
      </c>
      <c r="S3020" s="93">
        <f>(1+H3020)^((5-Dashboard!$F$9)*3/12)</f>
        <v>1.086181732648396</v>
      </c>
      <c r="T3020" s="93">
        <f t="shared" si="331"/>
        <v>1.5118631192202951</v>
      </c>
      <c r="U3020" s="93">
        <f t="shared" si="331"/>
        <v>2.1043716926497287</v>
      </c>
      <c r="V3020" s="93">
        <f t="shared" si="331"/>
        <v>2.9290880665898569</v>
      </c>
      <c r="W3020" s="93">
        <f t="shared" si="331"/>
        <v>4.0770159244235602</v>
      </c>
      <c r="X3020" s="93">
        <f t="shared" si="331"/>
        <v>5.6748238598900365</v>
      </c>
      <c r="Y3020" s="93">
        <f t="shared" si="330"/>
        <v>7.8988226776010082</v>
      </c>
      <c r="Z3020" s="93">
        <f t="shared" si="330"/>
        <v>10.994420484690242</v>
      </c>
      <c r="AA3020" s="93">
        <f t="shared" si="330"/>
        <v>15.303202354061284</v>
      </c>
      <c r="AB3020" s="93">
        <f t="shared" si="330"/>
        <v>21.300622676334257</v>
      </c>
      <c r="AC3020" s="95">
        <f t="shared" si="330"/>
        <v>29.648469379296568</v>
      </c>
      <c r="AE3020" s="96"/>
    </row>
    <row r="3021" spans="3:31" ht="24.75" customHeight="1" x14ac:dyDescent="0.25">
      <c r="C3021" s="91">
        <f>ABS(E3021-Dashboard!$F$13)</f>
        <v>34.109480729919795</v>
      </c>
      <c r="D3021" s="92">
        <f t="shared" si="327"/>
        <v>0.39200622874311852</v>
      </c>
      <c r="E3021" s="93" cm="1">
        <f t="array" ref="E3021">SUM('DRE + DCF'!$S$41/TIR!S3021,'DRE + DCF'!$U$41:$AD$41/TIR!T3021:AC3021,TIR!F3021)</f>
        <v>15.400519270080206</v>
      </c>
      <c r="F3021" s="100">
        <f>'DRE + DCF'!$AE$38*'DRE + DCF'!$AE$39*(1+G3021)/(R3021-G3021)/AC3021</f>
        <v>2.851902453820677</v>
      </c>
      <c r="G3021" s="92">
        <f>R3021*(1-'DRE + DCF'!$AE$39)</f>
        <v>0.2352037372458711</v>
      </c>
      <c r="H3021" s="94">
        <f t="shared" si="329"/>
        <v>0.39200622874311852</v>
      </c>
      <c r="I3021" s="94">
        <f t="shared" si="332"/>
        <v>0.39200622874311852</v>
      </c>
      <c r="J3021" s="94">
        <f t="shared" si="332"/>
        <v>0.39200622874311852</v>
      </c>
      <c r="K3021" s="94">
        <f t="shared" si="332"/>
        <v>0.39200622874311852</v>
      </c>
      <c r="L3021" s="94">
        <f t="shared" si="332"/>
        <v>0.39200622874311852</v>
      </c>
      <c r="M3021" s="94">
        <f t="shared" si="332"/>
        <v>0.39200622874311852</v>
      </c>
      <c r="N3021" s="94">
        <f t="shared" si="332"/>
        <v>0.39200622874311852</v>
      </c>
      <c r="O3021" s="94">
        <f t="shared" si="332"/>
        <v>0.39200622874311852</v>
      </c>
      <c r="P3021" s="94">
        <f t="shared" si="332"/>
        <v>0.39200622874311852</v>
      </c>
      <c r="Q3021" s="94">
        <f t="shared" si="332"/>
        <v>0.39200622874311852</v>
      </c>
      <c r="R3021" s="94">
        <f t="shared" si="332"/>
        <v>0.39200622874311852</v>
      </c>
      <c r="S3021" s="93">
        <f>(1+H3021)^((5-Dashboard!$F$9)*3/12)</f>
        <v>1.086201241011246</v>
      </c>
      <c r="T3021" s="93">
        <f t="shared" si="331"/>
        <v>1.5119988931561599</v>
      </c>
      <c r="U3021" s="93">
        <f t="shared" si="331"/>
        <v>2.1047118771260753</v>
      </c>
      <c r="V3021" s="93">
        <f t="shared" si="331"/>
        <v>2.9297720426691178</v>
      </c>
      <c r="W3021" s="93">
        <f t="shared" si="331"/>
        <v>4.0782609321928618</v>
      </c>
      <c r="X3021" s="93">
        <f t="shared" si="331"/>
        <v>5.6769646200521802</v>
      </c>
      <c r="Y3021" s="93">
        <f t="shared" si="330"/>
        <v>7.9023701114669462</v>
      </c>
      <c r="Z3021" s="93">
        <f t="shared" si="330"/>
        <v>11.00014841699544</v>
      </c>
      <c r="AA3021" s="93">
        <f t="shared" si="330"/>
        <v>15.312275113556408</v>
      </c>
      <c r="AB3021" s="93">
        <f t="shared" si="330"/>
        <v>21.314782334298762</v>
      </c>
      <c r="AC3021" s="95">
        <f t="shared" si="330"/>
        <v>29.670309773647663</v>
      </c>
      <c r="AE3021" s="96"/>
    </row>
    <row r="3022" spans="3:31" ht="24.75" customHeight="1" x14ac:dyDescent="0.25">
      <c r="C3022" s="91">
        <f>ABS(E3022-Dashboard!$F$13)</f>
        <v>34.115491137031874</v>
      </c>
      <c r="D3022" s="92">
        <f t="shared" si="327"/>
        <v>0.39210622874311851</v>
      </c>
      <c r="E3022" s="93" cm="1">
        <f t="array" ref="E3022">SUM('DRE + DCF'!$S$41/TIR!S3022,'DRE + DCF'!$U$41:$AD$41/TIR!T3022:AC3022,TIR!F3022)</f>
        <v>15.394508862968124</v>
      </c>
      <c r="F3022" s="100">
        <f>'DRE + DCF'!$AE$38*'DRE + DCF'!$AE$39*(1+G3022)/(R3022-G3022)/AC3022</f>
        <v>2.8492149117057588</v>
      </c>
      <c r="G3022" s="92">
        <f>R3022*(1-'DRE + DCF'!$AE$39)</f>
        <v>0.2352637372458711</v>
      </c>
      <c r="H3022" s="94">
        <f t="shared" si="329"/>
        <v>0.39210622874311851</v>
      </c>
      <c r="I3022" s="94">
        <f t="shared" si="332"/>
        <v>0.39210622874311851</v>
      </c>
      <c r="J3022" s="94">
        <f t="shared" si="332"/>
        <v>0.39210622874311851</v>
      </c>
      <c r="K3022" s="94">
        <f t="shared" si="332"/>
        <v>0.39210622874311851</v>
      </c>
      <c r="L3022" s="94">
        <f t="shared" si="332"/>
        <v>0.39210622874311851</v>
      </c>
      <c r="M3022" s="94">
        <f t="shared" si="332"/>
        <v>0.39210622874311851</v>
      </c>
      <c r="N3022" s="94">
        <f t="shared" si="332"/>
        <v>0.39210622874311851</v>
      </c>
      <c r="O3022" s="94">
        <f t="shared" si="332"/>
        <v>0.39210622874311851</v>
      </c>
      <c r="P3022" s="94">
        <f t="shared" si="332"/>
        <v>0.39210622874311851</v>
      </c>
      <c r="Q3022" s="94">
        <f t="shared" si="332"/>
        <v>0.39210622874311851</v>
      </c>
      <c r="R3022" s="94">
        <f t="shared" si="332"/>
        <v>0.39210622874311851</v>
      </c>
      <c r="S3022" s="93">
        <f>(1+H3022)^((5-Dashboard!$F$9)*3/12)</f>
        <v>1.0862207483230319</v>
      </c>
      <c r="T3022" s="93">
        <f t="shared" si="331"/>
        <v>1.512134669530504</v>
      </c>
      <c r="U3022" s="93">
        <f t="shared" si="331"/>
        <v>2.1050520921518316</v>
      </c>
      <c r="V3022" s="93">
        <f t="shared" si="331"/>
        <v>2.9304561293132978</v>
      </c>
      <c r="W3022" s="93">
        <f t="shared" si="331"/>
        <v>4.0795062306754915</v>
      </c>
      <c r="X3022" s="93">
        <f t="shared" si="331"/>
        <v>5.6791060339197132</v>
      </c>
      <c r="Y3022" s="93">
        <f t="shared" si="330"/>
        <v>7.9059188835122605</v>
      </c>
      <c r="Z3022" s="93">
        <f t="shared" si="330"/>
        <v>11.00587892167526</v>
      </c>
      <c r="AA3022" s="93">
        <f t="shared" si="330"/>
        <v>15.321352599656725</v>
      </c>
      <c r="AB3022" s="93">
        <f t="shared" si="330"/>
        <v>21.3289503867517</v>
      </c>
      <c r="AC3022" s="95">
        <f t="shared" si="330"/>
        <v>29.692164685949987</v>
      </c>
      <c r="AE3022" s="96"/>
    </row>
    <row r="3023" spans="3:31" ht="24.75" customHeight="1" x14ac:dyDescent="0.25">
      <c r="C3023" s="91">
        <f>ABS(E3023-Dashboard!$F$13)</f>
        <v>34.121497109480245</v>
      </c>
      <c r="D3023" s="92">
        <f t="shared" ref="D3023:D3086" si="333">D3022+0.0001</f>
        <v>0.3922062287431185</v>
      </c>
      <c r="E3023" s="93" cm="1">
        <f t="array" ref="E3023">SUM('DRE + DCF'!$S$41/TIR!S3023,'DRE + DCF'!$U$41:$AD$41/TIR!T3023:AC3023,TIR!F3023)</f>
        <v>15.388502890519749</v>
      </c>
      <c r="F3023" s="100">
        <f>'DRE + DCF'!$AE$38*'DRE + DCF'!$AE$39*(1+G3023)/(R3023-G3023)/AC3023</f>
        <v>2.846530231227514</v>
      </c>
      <c r="G3023" s="92">
        <f>R3023*(1-'DRE + DCF'!$AE$39)</f>
        <v>0.23532373724587108</v>
      </c>
      <c r="H3023" s="94">
        <f t="shared" si="329"/>
        <v>0.3922062287431185</v>
      </c>
      <c r="I3023" s="94">
        <f t="shared" si="332"/>
        <v>0.3922062287431185</v>
      </c>
      <c r="J3023" s="94">
        <f t="shared" si="332"/>
        <v>0.3922062287431185</v>
      </c>
      <c r="K3023" s="94">
        <f t="shared" si="332"/>
        <v>0.3922062287431185</v>
      </c>
      <c r="L3023" s="94">
        <f t="shared" si="332"/>
        <v>0.3922062287431185</v>
      </c>
      <c r="M3023" s="94">
        <f t="shared" si="332"/>
        <v>0.3922062287431185</v>
      </c>
      <c r="N3023" s="94">
        <f t="shared" si="332"/>
        <v>0.3922062287431185</v>
      </c>
      <c r="O3023" s="94">
        <f t="shared" si="332"/>
        <v>0.3922062287431185</v>
      </c>
      <c r="P3023" s="94">
        <f t="shared" si="332"/>
        <v>0.3922062287431185</v>
      </c>
      <c r="Q3023" s="94">
        <f t="shared" si="332"/>
        <v>0.3922062287431185</v>
      </c>
      <c r="R3023" s="94">
        <f t="shared" si="332"/>
        <v>0.3922062287431185</v>
      </c>
      <c r="S3023" s="93">
        <f>(1+H3023)^((5-Dashboard!$F$9)*3/12)</f>
        <v>1.0862402545838858</v>
      </c>
      <c r="T3023" s="93">
        <f t="shared" si="331"/>
        <v>1.5122704483431966</v>
      </c>
      <c r="U3023" s="93">
        <f t="shared" si="331"/>
        <v>2.1053923377275465</v>
      </c>
      <c r="V3023" s="93">
        <f t="shared" si="331"/>
        <v>2.9311403265323257</v>
      </c>
      <c r="W3023" s="93">
        <f t="shared" si="331"/>
        <v>4.0807518199184418</v>
      </c>
      <c r="X3023" s="93">
        <f t="shared" si="331"/>
        <v>5.6812481016452709</v>
      </c>
      <c r="Y3023" s="93">
        <f t="shared" si="330"/>
        <v>7.9094689941455636</v>
      </c>
      <c r="Z3023" s="93">
        <f t="shared" si="330"/>
        <v>11.011611999700023</v>
      </c>
      <c r="AA3023" s="93">
        <f t="shared" si="330"/>
        <v>15.330434814484839</v>
      </c>
      <c r="AB3023" s="93">
        <f t="shared" si="330"/>
        <v>21.343126838066148</v>
      </c>
      <c r="AC3023" s="95">
        <f t="shared" si="330"/>
        <v>29.714034124810112</v>
      </c>
      <c r="AE3023" s="96"/>
    </row>
    <row r="3024" spans="3:31" ht="24.75" customHeight="1" x14ac:dyDescent="0.25">
      <c r="C3024" s="91">
        <f>ABS(E3024-Dashboard!$F$13)</f>
        <v>34.127498651678849</v>
      </c>
      <c r="D3024" s="92">
        <f t="shared" si="333"/>
        <v>0.39230622874311849</v>
      </c>
      <c r="E3024" s="93" cm="1">
        <f t="array" ref="E3024">SUM('DRE + DCF'!$S$41/TIR!S3024,'DRE + DCF'!$U$41:$AD$41/TIR!T3024:AC3024,TIR!F3024)</f>
        <v>15.382501348321153</v>
      </c>
      <c r="F3024" s="100">
        <f>'DRE + DCF'!$AE$38*'DRE + DCF'!$AE$39*(1+G3024)/(R3024-G3024)/AC3024</f>
        <v>2.8438484089540306</v>
      </c>
      <c r="G3024" s="92">
        <f>R3024*(1-'DRE + DCF'!$AE$39)</f>
        <v>0.23538373724587108</v>
      </c>
      <c r="H3024" s="94">
        <f t="shared" si="329"/>
        <v>0.39230622874311849</v>
      </c>
      <c r="I3024" s="94">
        <f t="shared" si="332"/>
        <v>0.39230622874311849</v>
      </c>
      <c r="J3024" s="94">
        <f t="shared" si="332"/>
        <v>0.39230622874311849</v>
      </c>
      <c r="K3024" s="94">
        <f t="shared" si="332"/>
        <v>0.39230622874311849</v>
      </c>
      <c r="L3024" s="94">
        <f t="shared" si="332"/>
        <v>0.39230622874311849</v>
      </c>
      <c r="M3024" s="94">
        <f t="shared" si="332"/>
        <v>0.39230622874311849</v>
      </c>
      <c r="N3024" s="94">
        <f t="shared" si="332"/>
        <v>0.39230622874311849</v>
      </c>
      <c r="O3024" s="94">
        <f t="shared" si="332"/>
        <v>0.39230622874311849</v>
      </c>
      <c r="P3024" s="94">
        <f t="shared" si="332"/>
        <v>0.39230622874311849</v>
      </c>
      <c r="Q3024" s="94">
        <f t="shared" si="332"/>
        <v>0.39230622874311849</v>
      </c>
      <c r="R3024" s="94">
        <f t="shared" si="332"/>
        <v>0.39230622874311849</v>
      </c>
      <c r="S3024" s="93">
        <f>(1+H3024)^((5-Dashboard!$F$9)*3/12)</f>
        <v>1.0862597597939398</v>
      </c>
      <c r="T3024" s="93">
        <f t="shared" si="331"/>
        <v>1.5124062295941061</v>
      </c>
      <c r="U3024" s="93">
        <f t="shared" si="331"/>
        <v>2.1057326138537689</v>
      </c>
      <c r="V3024" s="93">
        <f t="shared" si="331"/>
        <v>2.9318246343361305</v>
      </c>
      <c r="W3024" s="93">
        <f t="shared" si="331"/>
        <v>4.08199769996871</v>
      </c>
      <c r="X3024" s="93">
        <f t="shared" si="331"/>
        <v>5.6833908233815187</v>
      </c>
      <c r="Y3024" s="93">
        <f t="shared" si="330"/>
        <v>7.9130204437755696</v>
      </c>
      <c r="Z3024" s="93">
        <f t="shared" si="330"/>
        <v>11.01734765204036</v>
      </c>
      <c r="AA3024" s="93">
        <f t="shared" si="330"/>
        <v>15.339521760164166</v>
      </c>
      <c r="AB3024" s="93">
        <f t="shared" si="330"/>
        <v>21.357311692617174</v>
      </c>
      <c r="AC3024" s="95">
        <f t="shared" si="330"/>
        <v>29.735918098839125</v>
      </c>
      <c r="AE3024" s="96"/>
    </row>
    <row r="3025" spans="3:31" ht="24.75" customHeight="1" x14ac:dyDescent="0.25">
      <c r="C3025" s="91">
        <f>ABS(E3025-Dashboard!$F$13)</f>
        <v>34.133495768036227</v>
      </c>
      <c r="D3025" s="92">
        <f t="shared" si="333"/>
        <v>0.39240622874311848</v>
      </c>
      <c r="E3025" s="93" cm="1">
        <f t="array" ref="E3025">SUM('DRE + DCF'!$S$41/TIR!S3025,'DRE + DCF'!$U$41:$AD$41/TIR!T3025:AC3025,TIR!F3025)</f>
        <v>15.376504231963773</v>
      </c>
      <c r="F3025" s="100">
        <f>'DRE + DCF'!$AE$38*'DRE + DCF'!$AE$39*(1+G3025)/(R3025-G3025)/AC3025</f>
        <v>2.8411694414580211</v>
      </c>
      <c r="G3025" s="92">
        <f>R3025*(1-'DRE + DCF'!$AE$39)</f>
        <v>0.23544373724587109</v>
      </c>
      <c r="H3025" s="94">
        <f t="shared" si="329"/>
        <v>0.39240622874311848</v>
      </c>
      <c r="I3025" s="94">
        <f t="shared" si="332"/>
        <v>0.39240622874311848</v>
      </c>
      <c r="J3025" s="94">
        <f t="shared" si="332"/>
        <v>0.39240622874311848</v>
      </c>
      <c r="K3025" s="94">
        <f t="shared" si="332"/>
        <v>0.39240622874311848</v>
      </c>
      <c r="L3025" s="94">
        <f t="shared" si="332"/>
        <v>0.39240622874311848</v>
      </c>
      <c r="M3025" s="94">
        <f t="shared" si="332"/>
        <v>0.39240622874311848</v>
      </c>
      <c r="N3025" s="94">
        <f t="shared" si="332"/>
        <v>0.39240622874311848</v>
      </c>
      <c r="O3025" s="94">
        <f t="shared" si="332"/>
        <v>0.39240622874311848</v>
      </c>
      <c r="P3025" s="94">
        <f t="shared" si="332"/>
        <v>0.39240622874311848</v>
      </c>
      <c r="Q3025" s="94">
        <f t="shared" si="332"/>
        <v>0.39240622874311848</v>
      </c>
      <c r="R3025" s="94">
        <f t="shared" si="332"/>
        <v>0.39240622874311848</v>
      </c>
      <c r="S3025" s="93">
        <f>(1+H3025)^((5-Dashboard!$F$9)*3/12)</f>
        <v>1.0862792639533261</v>
      </c>
      <c r="T3025" s="93">
        <f t="shared" si="331"/>
        <v>1.5125420132831013</v>
      </c>
      <c r="U3025" s="93">
        <f t="shared" si="331"/>
        <v>2.1060729205310471</v>
      </c>
      <c r="V3025" s="93">
        <f t="shared" si="331"/>
        <v>2.9325090527346407</v>
      </c>
      <c r="W3025" s="93">
        <f t="shared" si="331"/>
        <v>4.0832438708732957</v>
      </c>
      <c r="X3025" s="93">
        <f t="shared" si="331"/>
        <v>5.6855341992811388</v>
      </c>
      <c r="Y3025" s="93">
        <f t="shared" si="330"/>
        <v>7.9165732328110767</v>
      </c>
      <c r="Z3025" s="93">
        <f t="shared" si="330"/>
        <v>11.023085879667189</v>
      </c>
      <c r="AA3025" s="93">
        <f t="shared" si="330"/>
        <v>15.34861343881891</v>
      </c>
      <c r="AB3025" s="93">
        <f t="shared" si="330"/>
        <v>21.371504954781788</v>
      </c>
      <c r="AC3025" s="95">
        <f t="shared" si="330"/>
        <v>29.75781661665258</v>
      </c>
      <c r="AE3025" s="96"/>
    </row>
    <row r="3026" spans="3:31" ht="24.75" customHeight="1" x14ac:dyDescent="0.25">
      <c r="C3026" s="91">
        <f>ABS(E3026-Dashboard!$F$13)</f>
        <v>34.139488462955597</v>
      </c>
      <c r="D3026" s="92">
        <f t="shared" si="333"/>
        <v>0.39250622874311847</v>
      </c>
      <c r="E3026" s="93" cm="1">
        <f t="array" ref="E3026">SUM('DRE + DCF'!$S$41/TIR!S3026,'DRE + DCF'!$U$41:$AD$41/TIR!T3026:AC3026,TIR!F3026)</f>
        <v>15.370511537044397</v>
      </c>
      <c r="F3026" s="100">
        <f>'DRE + DCF'!$AE$38*'DRE + DCF'!$AE$39*(1+G3026)/(R3026-G3026)/AC3026</f>
        <v>2.8384933253168207</v>
      </c>
      <c r="G3026" s="92">
        <f>R3026*(1-'DRE + DCF'!$AE$39)</f>
        <v>0.23550373724587106</v>
      </c>
      <c r="H3026" s="94">
        <f t="shared" si="329"/>
        <v>0.39250622874311847</v>
      </c>
      <c r="I3026" s="94">
        <f t="shared" si="332"/>
        <v>0.39250622874311847</v>
      </c>
      <c r="J3026" s="94">
        <f t="shared" si="332"/>
        <v>0.39250622874311847</v>
      </c>
      <c r="K3026" s="94">
        <f t="shared" si="332"/>
        <v>0.39250622874311847</v>
      </c>
      <c r="L3026" s="94">
        <f t="shared" si="332"/>
        <v>0.39250622874311847</v>
      </c>
      <c r="M3026" s="94">
        <f t="shared" si="332"/>
        <v>0.39250622874311847</v>
      </c>
      <c r="N3026" s="94">
        <f t="shared" si="332"/>
        <v>0.39250622874311847</v>
      </c>
      <c r="O3026" s="94">
        <f t="shared" si="332"/>
        <v>0.39250622874311847</v>
      </c>
      <c r="P3026" s="94">
        <f t="shared" si="332"/>
        <v>0.39250622874311847</v>
      </c>
      <c r="Q3026" s="94">
        <f t="shared" si="332"/>
        <v>0.39250622874311847</v>
      </c>
      <c r="R3026" s="94">
        <f t="shared" si="332"/>
        <v>0.39250622874311847</v>
      </c>
      <c r="S3026" s="93">
        <f>(1+H3026)^((5-Dashboard!$F$9)*3/12)</f>
        <v>1.0862987670621764</v>
      </c>
      <c r="T3026" s="93">
        <f t="shared" si="331"/>
        <v>1.5126777994100506</v>
      </c>
      <c r="U3026" s="93">
        <f t="shared" si="331"/>
        <v>2.1064132577599293</v>
      </c>
      <c r="V3026" s="93">
        <f t="shared" si="331"/>
        <v>2.9331935817377852</v>
      </c>
      <c r="W3026" s="93">
        <f t="shared" si="331"/>
        <v>4.084490332679203</v>
      </c>
      <c r="X3026" s="93">
        <f t="shared" si="331"/>
        <v>5.687678229496842</v>
      </c>
      <c r="Y3026" s="93">
        <f t="shared" si="330"/>
        <v>7.9201273616609846</v>
      </c>
      <c r="Z3026" s="93">
        <f t="shared" si="330"/>
        <v>11.028826683551722</v>
      </c>
      <c r="AA3026" s="93">
        <f t="shared" si="330"/>
        <v>15.357709852574084</v>
      </c>
      <c r="AB3026" s="93">
        <f t="shared" si="330"/>
        <v>21.385706628938973</v>
      </c>
      <c r="AC3026" s="95">
        <f t="shared" si="330"/>
        <v>29.779729686870517</v>
      </c>
      <c r="AE3026" s="96"/>
    </row>
    <row r="3027" spans="3:31" ht="24.75" customHeight="1" x14ac:dyDescent="0.25">
      <c r="C3027" s="91">
        <f>ABS(E3027-Dashboard!$F$13)</f>
        <v>34.145476740834845</v>
      </c>
      <c r="D3027" s="92">
        <f t="shared" si="333"/>
        <v>0.39260622874311846</v>
      </c>
      <c r="E3027" s="93" cm="1">
        <f t="array" ref="E3027">SUM('DRE + DCF'!$S$41/TIR!S3027,'DRE + DCF'!$U$41:$AD$41/TIR!T3027:AC3027,TIR!F3027)</f>
        <v>15.364523259165152</v>
      </c>
      <c r="F3027" s="100">
        <f>'DRE + DCF'!$AE$38*'DRE + DCF'!$AE$39*(1+G3027)/(R3027-G3027)/AC3027</f>
        <v>2.8358200571123739</v>
      </c>
      <c r="G3027" s="92">
        <f>R3027*(1-'DRE + DCF'!$AE$39)</f>
        <v>0.23556373724587107</v>
      </c>
      <c r="H3027" s="94">
        <f t="shared" si="329"/>
        <v>0.39260622874311846</v>
      </c>
      <c r="I3027" s="94">
        <f t="shared" si="332"/>
        <v>0.39260622874311846</v>
      </c>
      <c r="J3027" s="94">
        <f t="shared" si="332"/>
        <v>0.39260622874311846</v>
      </c>
      <c r="K3027" s="94">
        <f t="shared" si="332"/>
        <v>0.39260622874311846</v>
      </c>
      <c r="L3027" s="94">
        <f t="shared" si="332"/>
        <v>0.39260622874311846</v>
      </c>
      <c r="M3027" s="94">
        <f t="shared" si="332"/>
        <v>0.39260622874311846</v>
      </c>
      <c r="N3027" s="94">
        <f t="shared" si="332"/>
        <v>0.39260622874311846</v>
      </c>
      <c r="O3027" s="94">
        <f t="shared" si="332"/>
        <v>0.39260622874311846</v>
      </c>
      <c r="P3027" s="94">
        <f t="shared" si="332"/>
        <v>0.39260622874311846</v>
      </c>
      <c r="Q3027" s="94">
        <f t="shared" si="332"/>
        <v>0.39260622874311846</v>
      </c>
      <c r="R3027" s="94">
        <f t="shared" si="332"/>
        <v>0.39260622874311846</v>
      </c>
      <c r="S3027" s="93">
        <f>(1+H3027)^((5-Dashboard!$F$9)*3/12)</f>
        <v>1.0863182691206232</v>
      </c>
      <c r="T3027" s="93">
        <f t="shared" si="331"/>
        <v>1.5128135879748232</v>
      </c>
      <c r="U3027" s="93">
        <f t="shared" si="331"/>
        <v>2.1067536255409642</v>
      </c>
      <c r="V3027" s="93">
        <f t="shared" si="331"/>
        <v>2.9338782213554944</v>
      </c>
      <c r="W3027" s="93">
        <f t="shared" si="331"/>
        <v>4.0857370854334434</v>
      </c>
      <c r="X3027" s="93">
        <f t="shared" si="331"/>
        <v>5.6898229141813683</v>
      </c>
      <c r="Y3027" s="93">
        <f t="shared" si="330"/>
        <v>7.923682830734295</v>
      </c>
      <c r="Z3027" s="93">
        <f t="shared" si="330"/>
        <v>11.034570064665484</v>
      </c>
      <c r="AA3027" s="93">
        <f t="shared" si="330"/>
        <v>15.366811003555508</v>
      </c>
      <c r="AB3027" s="93">
        <f t="shared" si="330"/>
        <v>21.39991671946969</v>
      </c>
      <c r="AC3027" s="95">
        <f t="shared" si="330"/>
        <v>29.801657318117492</v>
      </c>
      <c r="AE3027" s="96"/>
    </row>
    <row r="3028" spans="3:31" ht="24.75" customHeight="1" x14ac:dyDescent="0.25">
      <c r="C3028" s="91">
        <f>ABS(E3028-Dashboard!$F$13)</f>
        <v>34.151460606066479</v>
      </c>
      <c r="D3028" s="92">
        <f t="shared" si="333"/>
        <v>0.39270622874311845</v>
      </c>
      <c r="E3028" s="93" cm="1">
        <f t="array" ref="E3028">SUM('DRE + DCF'!$S$41/TIR!S3028,'DRE + DCF'!$U$41:$AD$41/TIR!T3028:AC3028,TIR!F3028)</f>
        <v>15.358539393933519</v>
      </c>
      <c r="F3028" s="100">
        <f>'DRE + DCF'!$AE$38*'DRE + DCF'!$AE$39*(1+G3028)/(R3028-G3028)/AC3028</f>
        <v>2.8331496334312325</v>
      </c>
      <c r="G3028" s="92">
        <f>R3028*(1-'DRE + DCF'!$AE$39)</f>
        <v>0.23562373724587105</v>
      </c>
      <c r="H3028" s="94">
        <f t="shared" si="329"/>
        <v>0.39270622874311845</v>
      </c>
      <c r="I3028" s="94">
        <f t="shared" si="332"/>
        <v>0.39270622874311845</v>
      </c>
      <c r="J3028" s="94">
        <f t="shared" si="332"/>
        <v>0.39270622874311845</v>
      </c>
      <c r="K3028" s="94">
        <f t="shared" si="332"/>
        <v>0.39270622874311845</v>
      </c>
      <c r="L3028" s="94">
        <f t="shared" si="332"/>
        <v>0.39270622874311845</v>
      </c>
      <c r="M3028" s="94">
        <f t="shared" si="332"/>
        <v>0.39270622874311845</v>
      </c>
      <c r="N3028" s="94">
        <f t="shared" si="332"/>
        <v>0.39270622874311845</v>
      </c>
      <c r="O3028" s="94">
        <f t="shared" si="332"/>
        <v>0.39270622874311845</v>
      </c>
      <c r="P3028" s="94">
        <f t="shared" si="332"/>
        <v>0.39270622874311845</v>
      </c>
      <c r="Q3028" s="94">
        <f t="shared" si="332"/>
        <v>0.39270622874311845</v>
      </c>
      <c r="R3028" s="94">
        <f t="shared" si="332"/>
        <v>0.39270622874311845</v>
      </c>
      <c r="S3028" s="93">
        <f>(1+H3028)^((5-Dashboard!$F$9)*3/12)</f>
        <v>1.0863377701287982</v>
      </c>
      <c r="T3028" s="93">
        <f t="shared" si="331"/>
        <v>1.5129493789772872</v>
      </c>
      <c r="U3028" s="93">
        <f t="shared" si="331"/>
        <v>2.1070940238747009</v>
      </c>
      <c r="V3028" s="93">
        <f t="shared" si="331"/>
        <v>2.9345629715976971</v>
      </c>
      <c r="W3028" s="93">
        <f t="shared" si="331"/>
        <v>4.086984129183028</v>
      </c>
      <c r="X3028" s="93">
        <f t="shared" si="331"/>
        <v>5.6919682534874729</v>
      </c>
      <c r="Y3028" s="93">
        <f t="shared" si="330"/>
        <v>7.9272396404400931</v>
      </c>
      <c r="Z3028" s="93">
        <f t="shared" si="330"/>
        <v>11.040316023980276</v>
      </c>
      <c r="AA3028" s="93">
        <f t="shared" si="330"/>
        <v>15.375916893889791</v>
      </c>
      <c r="AB3028" s="93">
        <f t="shared" si="330"/>
        <v>21.414135230756855</v>
      </c>
      <c r="AC3028" s="95">
        <f t="shared" si="330"/>
        <v>29.82359951902253</v>
      </c>
      <c r="AE3028" s="96"/>
    </row>
    <row r="3029" spans="3:31" ht="24.75" customHeight="1" x14ac:dyDescent="0.25">
      <c r="C3029" s="91">
        <f>ABS(E3029-Dashboard!$F$13)</f>
        <v>34.157440063037697</v>
      </c>
      <c r="D3029" s="92">
        <f t="shared" si="333"/>
        <v>0.39280622874311844</v>
      </c>
      <c r="E3029" s="93" cm="1">
        <f t="array" ref="E3029">SUM('DRE + DCF'!$S$41/TIR!S3029,'DRE + DCF'!$U$41:$AD$41/TIR!T3029:AC3029,TIR!F3029)</f>
        <v>15.352559936962304</v>
      </c>
      <c r="F3029" s="100">
        <f>'DRE + DCF'!$AE$38*'DRE + DCF'!$AE$39*(1+G3029)/(R3029-G3029)/AC3029</f>
        <v>2.8304820508645503</v>
      </c>
      <c r="G3029" s="92">
        <f>R3029*(1-'DRE + DCF'!$AE$39)</f>
        <v>0.23568373724587105</v>
      </c>
      <c r="H3029" s="94">
        <f t="shared" si="329"/>
        <v>0.39280622874311844</v>
      </c>
      <c r="I3029" s="94">
        <f t="shared" si="332"/>
        <v>0.39280622874311844</v>
      </c>
      <c r="J3029" s="94">
        <f t="shared" si="332"/>
        <v>0.39280622874311844</v>
      </c>
      <c r="K3029" s="94">
        <f t="shared" si="332"/>
        <v>0.39280622874311844</v>
      </c>
      <c r="L3029" s="94">
        <f t="shared" si="332"/>
        <v>0.39280622874311844</v>
      </c>
      <c r="M3029" s="94">
        <f t="shared" si="332"/>
        <v>0.39280622874311844</v>
      </c>
      <c r="N3029" s="94">
        <f t="shared" si="332"/>
        <v>0.39280622874311844</v>
      </c>
      <c r="O3029" s="94">
        <f t="shared" si="332"/>
        <v>0.39280622874311844</v>
      </c>
      <c r="P3029" s="94">
        <f t="shared" si="332"/>
        <v>0.39280622874311844</v>
      </c>
      <c r="Q3029" s="94">
        <f t="shared" si="332"/>
        <v>0.39280622874311844</v>
      </c>
      <c r="R3029" s="94">
        <f t="shared" si="332"/>
        <v>0.39280622874311844</v>
      </c>
      <c r="S3029" s="93">
        <f>(1+H3029)^((5-Dashboard!$F$9)*3/12)</f>
        <v>1.0863572700868331</v>
      </c>
      <c r="T3029" s="93">
        <f t="shared" si="331"/>
        <v>1.5130851724173113</v>
      </c>
      <c r="U3029" s="93">
        <f t="shared" si="331"/>
        <v>2.1074344527616864</v>
      </c>
      <c r="V3029" s="93">
        <f t="shared" si="331"/>
        <v>2.9352478324743219</v>
      </c>
      <c r="W3029" s="93">
        <f t="shared" si="331"/>
        <v>4.0882314639749726</v>
      </c>
      <c r="X3029" s="93">
        <f t="shared" si="331"/>
        <v>5.6941142475679394</v>
      </c>
      <c r="Y3029" s="93">
        <f t="shared" si="330"/>
        <v>7.9307977911875609</v>
      </c>
      <c r="Z3029" s="93">
        <f t="shared" si="330"/>
        <v>11.046064562468201</v>
      </c>
      <c r="AA3029" s="93">
        <f t="shared" si="330"/>
        <v>15.38502752570434</v>
      </c>
      <c r="AB3029" s="93">
        <f t="shared" si="330"/>
        <v>21.42836216718533</v>
      </c>
      <c r="AC3029" s="95">
        <f t="shared" si="330"/>
        <v>29.845556298219115</v>
      </c>
      <c r="AE3029" s="96"/>
    </row>
    <row r="3030" spans="3:31" ht="24.75" customHeight="1" x14ac:dyDescent="0.25">
      <c r="C3030" s="91">
        <f>ABS(E3030-Dashboard!$F$13)</f>
        <v>34.163415116130381</v>
      </c>
      <c r="D3030" s="92">
        <f t="shared" si="333"/>
        <v>0.39290622874311842</v>
      </c>
      <c r="E3030" s="93" cm="1">
        <f t="array" ref="E3030">SUM('DRE + DCF'!$S$41/TIR!S3030,'DRE + DCF'!$U$41:$AD$41/TIR!T3030:AC3030,TIR!F3030)</f>
        <v>15.346584883869619</v>
      </c>
      <c r="F3030" s="100">
        <f>'DRE + DCF'!$AE$38*'DRE + DCF'!$AE$39*(1+G3030)/(R3030-G3030)/AC3030</f>
        <v>2.8278173060080607</v>
      </c>
      <c r="G3030" s="92">
        <f>R3030*(1-'DRE + DCF'!$AE$39)</f>
        <v>0.23574373724587105</v>
      </c>
      <c r="H3030" s="94">
        <f t="shared" si="329"/>
        <v>0.39290622874311842</v>
      </c>
      <c r="I3030" s="94">
        <f t="shared" si="332"/>
        <v>0.39290622874311842</v>
      </c>
      <c r="J3030" s="94">
        <f t="shared" si="332"/>
        <v>0.39290622874311842</v>
      </c>
      <c r="K3030" s="94">
        <f t="shared" si="332"/>
        <v>0.39290622874311842</v>
      </c>
      <c r="L3030" s="94">
        <f t="shared" si="332"/>
        <v>0.39290622874311842</v>
      </c>
      <c r="M3030" s="94">
        <f t="shared" si="332"/>
        <v>0.39290622874311842</v>
      </c>
      <c r="N3030" s="94">
        <f t="shared" si="332"/>
        <v>0.39290622874311842</v>
      </c>
      <c r="O3030" s="94">
        <f t="shared" si="332"/>
        <v>0.39290622874311842</v>
      </c>
      <c r="P3030" s="94">
        <f t="shared" si="332"/>
        <v>0.39290622874311842</v>
      </c>
      <c r="Q3030" s="94">
        <f t="shared" si="332"/>
        <v>0.39290622874311842</v>
      </c>
      <c r="R3030" s="94">
        <f t="shared" si="332"/>
        <v>0.39290622874311842</v>
      </c>
      <c r="S3030" s="93">
        <f>(1+H3030)^((5-Dashboard!$F$9)*3/12)</f>
        <v>1.0863767689948605</v>
      </c>
      <c r="T3030" s="93">
        <f t="shared" si="331"/>
        <v>1.513220968294765</v>
      </c>
      <c r="U3030" s="93">
        <f t="shared" si="331"/>
        <v>2.1077749122024714</v>
      </c>
      <c r="V3030" s="93">
        <f t="shared" si="331"/>
        <v>2.9359328039953021</v>
      </c>
      <c r="W3030" s="93">
        <f t="shared" si="331"/>
        <v>4.0894790898563054</v>
      </c>
      <c r="X3030" s="93">
        <f t="shared" si="331"/>
        <v>5.6962608965755868</v>
      </c>
      <c r="Y3030" s="93">
        <f t="shared" si="330"/>
        <v>7.934357283385995</v>
      </c>
      <c r="Z3030" s="93">
        <f t="shared" si="330"/>
        <v>11.051815681101681</v>
      </c>
      <c r="AA3030" s="93">
        <f t="shared" si="330"/>
        <v>15.394142901127401</v>
      </c>
      <c r="AB3030" s="93">
        <f t="shared" si="330"/>
        <v>21.442597533142017</v>
      </c>
      <c r="AC3030" s="95">
        <f t="shared" si="330"/>
        <v>29.867527664345342</v>
      </c>
      <c r="AE3030" s="96"/>
    </row>
    <row r="3031" spans="3:31" ht="24.75" customHeight="1" x14ac:dyDescent="0.25">
      <c r="C3031" s="91">
        <f>ABS(E3031-Dashboard!$F$13)</f>
        <v>34.169385769721075</v>
      </c>
      <c r="D3031" s="92">
        <f t="shared" si="333"/>
        <v>0.39300622874311841</v>
      </c>
      <c r="E3031" s="93" cm="1">
        <f t="array" ref="E3031">SUM('DRE + DCF'!$S$41/TIR!S3031,'DRE + DCF'!$U$41:$AD$41/TIR!T3031:AC3031,TIR!F3031)</f>
        <v>15.340614230278927</v>
      </c>
      <c r="F3031" s="100">
        <f>'DRE + DCF'!$AE$38*'DRE + DCF'!$AE$39*(1+G3031)/(R3031-G3031)/AC3031</f>
        <v>2.8251553954620974</v>
      </c>
      <c r="G3031" s="92">
        <f>R3031*(1-'DRE + DCF'!$AE$39)</f>
        <v>0.23580373724587103</v>
      </c>
      <c r="H3031" s="94">
        <f t="shared" si="329"/>
        <v>0.39300622874311841</v>
      </c>
      <c r="I3031" s="94">
        <f t="shared" si="332"/>
        <v>0.39300622874311841</v>
      </c>
      <c r="J3031" s="94">
        <f t="shared" si="332"/>
        <v>0.39300622874311841</v>
      </c>
      <c r="K3031" s="94">
        <f t="shared" si="332"/>
        <v>0.39300622874311841</v>
      </c>
      <c r="L3031" s="94">
        <f t="shared" si="332"/>
        <v>0.39300622874311841</v>
      </c>
      <c r="M3031" s="94">
        <f t="shared" si="332"/>
        <v>0.39300622874311841</v>
      </c>
      <c r="N3031" s="94">
        <f t="shared" si="332"/>
        <v>0.39300622874311841</v>
      </c>
      <c r="O3031" s="94">
        <f t="shared" si="332"/>
        <v>0.39300622874311841</v>
      </c>
      <c r="P3031" s="94">
        <f t="shared" si="332"/>
        <v>0.39300622874311841</v>
      </c>
      <c r="Q3031" s="94">
        <f t="shared" si="332"/>
        <v>0.39300622874311841</v>
      </c>
      <c r="R3031" s="94">
        <f t="shared" si="332"/>
        <v>0.39300622874311841</v>
      </c>
      <c r="S3031" s="93">
        <f>(1+H3031)^((5-Dashboard!$F$9)*3/12)</f>
        <v>1.0863962668530118</v>
      </c>
      <c r="T3031" s="93">
        <f t="shared" si="331"/>
        <v>1.5133567666095165</v>
      </c>
      <c r="U3031" s="93">
        <f t="shared" si="331"/>
        <v>2.1081154021976021</v>
      </c>
      <c r="V3031" s="93">
        <f t="shared" si="331"/>
        <v>2.9366178861705641</v>
      </c>
      <c r="W3031" s="93">
        <f t="shared" si="331"/>
        <v>4.0907270068740456</v>
      </c>
      <c r="X3031" s="93">
        <f t="shared" si="331"/>
        <v>5.6984082006632386</v>
      </c>
      <c r="Y3031" s="93">
        <f t="shared" si="330"/>
        <v>7.9379181174447568</v>
      </c>
      <c r="Z3031" s="93">
        <f t="shared" si="330"/>
        <v>11.057569380853394</v>
      </c>
      <c r="AA3031" s="93">
        <f t="shared" si="330"/>
        <v>15.403263022287966</v>
      </c>
      <c r="AB3031" s="93">
        <f t="shared" si="330"/>
        <v>21.456841333015689</v>
      </c>
      <c r="AC3031" s="95">
        <f t="shared" si="330"/>
        <v>29.889513626043652</v>
      </c>
      <c r="AE3031" s="96"/>
    </row>
    <row r="3032" spans="3:31" ht="24.75" customHeight="1" x14ac:dyDescent="0.25">
      <c r="C3032" s="91">
        <f>ABS(E3032-Dashboard!$F$13)</f>
        <v>34.175352028181038</v>
      </c>
      <c r="D3032" s="92">
        <f t="shared" si="333"/>
        <v>0.3931062287431184</v>
      </c>
      <c r="E3032" s="93" cm="1">
        <f t="array" ref="E3032">SUM('DRE + DCF'!$S$41/TIR!S3032,'DRE + DCF'!$U$41:$AD$41/TIR!T3032:AC3032,TIR!F3032)</f>
        <v>15.334647971818958</v>
      </c>
      <c r="F3032" s="100">
        <f>'DRE + DCF'!$AE$38*'DRE + DCF'!$AE$39*(1+G3032)/(R3032-G3032)/AC3032</f>
        <v>2.8224963158315597</v>
      </c>
      <c r="G3032" s="92">
        <f>R3032*(1-'DRE + DCF'!$AE$39)</f>
        <v>0.23586373724587104</v>
      </c>
      <c r="H3032" s="94">
        <f t="shared" si="329"/>
        <v>0.3931062287431184</v>
      </c>
      <c r="I3032" s="94">
        <f t="shared" si="332"/>
        <v>0.3931062287431184</v>
      </c>
      <c r="J3032" s="94">
        <f t="shared" si="332"/>
        <v>0.3931062287431184</v>
      </c>
      <c r="K3032" s="94">
        <f t="shared" si="332"/>
        <v>0.3931062287431184</v>
      </c>
      <c r="L3032" s="94">
        <f t="shared" si="332"/>
        <v>0.3931062287431184</v>
      </c>
      <c r="M3032" s="94">
        <f t="shared" si="332"/>
        <v>0.3931062287431184</v>
      </c>
      <c r="N3032" s="94">
        <f t="shared" si="332"/>
        <v>0.3931062287431184</v>
      </c>
      <c r="O3032" s="94">
        <f t="shared" si="332"/>
        <v>0.3931062287431184</v>
      </c>
      <c r="P3032" s="94">
        <f t="shared" si="332"/>
        <v>0.3931062287431184</v>
      </c>
      <c r="Q3032" s="94">
        <f t="shared" si="332"/>
        <v>0.3931062287431184</v>
      </c>
      <c r="R3032" s="94">
        <f t="shared" si="332"/>
        <v>0.3931062287431184</v>
      </c>
      <c r="S3032" s="93">
        <f>(1+H3032)^((5-Dashboard!$F$9)*3/12)</f>
        <v>1.0864157636614191</v>
      </c>
      <c r="T3032" s="93">
        <f t="shared" si="331"/>
        <v>1.5134925673614346</v>
      </c>
      <c r="U3032" s="93">
        <f t="shared" si="331"/>
        <v>2.1084559227476283</v>
      </c>
      <c r="V3032" s="93">
        <f t="shared" si="331"/>
        <v>2.9373030790100403</v>
      </c>
      <c r="W3032" s="93">
        <f t="shared" si="331"/>
        <v>4.0919752150752275</v>
      </c>
      <c r="X3032" s="93">
        <f t="shared" si="331"/>
        <v>5.7005561599837611</v>
      </c>
      <c r="Y3032" s="93">
        <f t="shared" si="330"/>
        <v>7.9414802937733304</v>
      </c>
      <c r="Z3032" s="93">
        <f t="shared" si="330"/>
        <v>11.063325662696357</v>
      </c>
      <c r="AA3032" s="93">
        <f t="shared" si="330"/>
        <v>15.412387891315884</v>
      </c>
      <c r="AB3032" s="93">
        <f t="shared" si="330"/>
        <v>21.471093571197173</v>
      </c>
      <c r="AC3032" s="95">
        <f t="shared" si="330"/>
        <v>29.911514191961107</v>
      </c>
      <c r="AE3032" s="96"/>
    </row>
    <row r="3033" spans="3:31" ht="24.75" customHeight="1" x14ac:dyDescent="0.25">
      <c r="C3033" s="91">
        <f>ABS(E3033-Dashboard!$F$13)</f>
        <v>34.181313895876215</v>
      </c>
      <c r="D3033" s="92">
        <f t="shared" si="333"/>
        <v>0.39320622874311839</v>
      </c>
      <c r="E3033" s="93" cm="1">
        <f t="array" ref="E3033">SUM('DRE + DCF'!$S$41/TIR!S3033,'DRE + DCF'!$U$41:$AD$41/TIR!T3033:AC3033,TIR!F3033)</f>
        <v>15.328686104123779</v>
      </c>
      <c r="F3033" s="100">
        <f>'DRE + DCF'!$AE$38*'DRE + DCF'!$AE$39*(1+G3033)/(R3033-G3033)/AC3033</f>
        <v>2.8198400637259247</v>
      </c>
      <c r="G3033" s="92">
        <f>R3033*(1-'DRE + DCF'!$AE$39)</f>
        <v>0.23592373724587101</v>
      </c>
      <c r="H3033" s="94">
        <f t="shared" si="329"/>
        <v>0.39320622874311839</v>
      </c>
      <c r="I3033" s="94">
        <f t="shared" si="332"/>
        <v>0.39320622874311839</v>
      </c>
      <c r="J3033" s="94">
        <f t="shared" si="332"/>
        <v>0.39320622874311839</v>
      </c>
      <c r="K3033" s="94">
        <f t="shared" si="332"/>
        <v>0.39320622874311839</v>
      </c>
      <c r="L3033" s="94">
        <f t="shared" si="332"/>
        <v>0.39320622874311839</v>
      </c>
      <c r="M3033" s="94">
        <f t="shared" si="332"/>
        <v>0.39320622874311839</v>
      </c>
      <c r="N3033" s="94">
        <f t="shared" si="332"/>
        <v>0.39320622874311839</v>
      </c>
      <c r="O3033" s="94">
        <f t="shared" si="332"/>
        <v>0.39320622874311839</v>
      </c>
      <c r="P3033" s="94">
        <f t="shared" si="332"/>
        <v>0.39320622874311839</v>
      </c>
      <c r="Q3033" s="94">
        <f t="shared" si="332"/>
        <v>0.39320622874311839</v>
      </c>
      <c r="R3033" s="94">
        <f t="shared" si="332"/>
        <v>0.39320622874311839</v>
      </c>
      <c r="S3033" s="93">
        <f>(1+H3033)^((5-Dashboard!$F$9)*3/12)</f>
        <v>1.0864352594202142</v>
      </c>
      <c r="T3033" s="93">
        <f t="shared" si="331"/>
        <v>1.5136283705503881</v>
      </c>
      <c r="U3033" s="93">
        <f t="shared" si="331"/>
        <v>2.1087964738530975</v>
      </c>
      <c r="V3033" s="93">
        <f t="shared" si="331"/>
        <v>2.9379883825236601</v>
      </c>
      <c r="W3033" s="93">
        <f t="shared" si="331"/>
        <v>4.093223714506883</v>
      </c>
      <c r="X3033" s="93">
        <f t="shared" si="331"/>
        <v>5.7027047746900337</v>
      </c>
      <c r="Y3033" s="93">
        <f t="shared" si="330"/>
        <v>7.9450438127812761</v>
      </c>
      <c r="Z3033" s="93">
        <f t="shared" si="330"/>
        <v>11.069084527603849</v>
      </c>
      <c r="AA3033" s="93">
        <f t="shared" si="330"/>
        <v>15.42151751034176</v>
      </c>
      <c r="AB3033" s="93">
        <f t="shared" si="330"/>
        <v>21.485354252079208</v>
      </c>
      <c r="AC3033" s="95">
        <f t="shared" si="330"/>
        <v>29.933529370749199</v>
      </c>
      <c r="AE3033" s="96"/>
    </row>
    <row r="3034" spans="3:31" ht="24.75" customHeight="1" x14ac:dyDescent="0.25">
      <c r="C3034" s="91">
        <f>ABS(E3034-Dashboard!$F$13)</f>
        <v>34.187271377167271</v>
      </c>
      <c r="D3034" s="92">
        <f t="shared" si="333"/>
        <v>0.39330622874311838</v>
      </c>
      <c r="E3034" s="93" cm="1">
        <f t="array" ref="E3034">SUM('DRE + DCF'!$S$41/TIR!S3034,'DRE + DCF'!$U$41:$AD$41/TIR!T3034:AC3034,TIR!F3034)</f>
        <v>15.322728622832727</v>
      </c>
      <c r="F3034" s="100">
        <f>'DRE + DCF'!$AE$38*'DRE + DCF'!$AE$39*(1+G3034)/(R3034-G3034)/AC3034</f>
        <v>2.8171866357592306</v>
      </c>
      <c r="G3034" s="92">
        <f>R3034*(1-'DRE + DCF'!$AE$39)</f>
        <v>0.23598373724587102</v>
      </c>
      <c r="H3034" s="94">
        <f t="shared" si="329"/>
        <v>0.39330622874311838</v>
      </c>
      <c r="I3034" s="94">
        <f t="shared" si="332"/>
        <v>0.39330622874311838</v>
      </c>
      <c r="J3034" s="94">
        <f t="shared" si="332"/>
        <v>0.39330622874311838</v>
      </c>
      <c r="K3034" s="94">
        <f t="shared" si="332"/>
        <v>0.39330622874311838</v>
      </c>
      <c r="L3034" s="94">
        <f t="shared" ref="I3034:R3059" si="334">$D3034</f>
        <v>0.39330622874311838</v>
      </c>
      <c r="M3034" s="94">
        <f t="shared" si="334"/>
        <v>0.39330622874311838</v>
      </c>
      <c r="N3034" s="94">
        <f t="shared" si="334"/>
        <v>0.39330622874311838</v>
      </c>
      <c r="O3034" s="94">
        <f t="shared" si="334"/>
        <v>0.39330622874311838</v>
      </c>
      <c r="P3034" s="94">
        <f t="shared" si="334"/>
        <v>0.39330622874311838</v>
      </c>
      <c r="Q3034" s="94">
        <f t="shared" si="334"/>
        <v>0.39330622874311838</v>
      </c>
      <c r="R3034" s="94">
        <f t="shared" si="334"/>
        <v>0.39330622874311838</v>
      </c>
      <c r="S3034" s="93">
        <f>(1+H3034)^((5-Dashboard!$F$9)*3/12)</f>
        <v>1.0864547541295289</v>
      </c>
      <c r="T3034" s="93">
        <f t="shared" si="331"/>
        <v>1.5137641761762457</v>
      </c>
      <c r="U3034" s="93">
        <f t="shared" si="331"/>
        <v>2.1091370555145583</v>
      </c>
      <c r="V3034" s="93">
        <f t="shared" si="331"/>
        <v>2.9386737967213543</v>
      </c>
      <c r="W3034" s="93">
        <f t="shared" si="331"/>
        <v>4.0944725052160518</v>
      </c>
      <c r="X3034" s="93">
        <f t="shared" si="331"/>
        <v>5.7048540449349652</v>
      </c>
      <c r="Y3034" s="93">
        <f t="shared" si="330"/>
        <v>7.9486086748782609</v>
      </c>
      <c r="Z3034" s="93">
        <f t="shared" si="330"/>
        <v>11.074845976549465</v>
      </c>
      <c r="AA3034" s="93">
        <f t="shared" si="330"/>
        <v>15.430651881497033</v>
      </c>
      <c r="AB3034" s="93">
        <f t="shared" si="330"/>
        <v>21.499623380056534</v>
      </c>
      <c r="AC3034" s="95">
        <f t="shared" si="330"/>
        <v>29.955559171063946</v>
      </c>
      <c r="AE3034" s="96"/>
    </row>
    <row r="3035" spans="3:31" ht="24.75" customHeight="1" x14ac:dyDescent="0.25">
      <c r="C3035" s="91">
        <f>ABS(E3035-Dashboard!$F$13)</f>
        <v>34.193224476409561</v>
      </c>
      <c r="D3035" s="92">
        <f t="shared" si="333"/>
        <v>0.39340622874311837</v>
      </c>
      <c r="E3035" s="93" cm="1">
        <f t="array" ref="E3035">SUM('DRE + DCF'!$S$41/TIR!S3035,'DRE + DCF'!$U$41:$AD$41/TIR!T3035:AC3035,TIR!F3035)</f>
        <v>15.316775523590437</v>
      </c>
      <c r="F3035" s="100">
        <f>'DRE + DCF'!$AE$38*'DRE + DCF'!$AE$39*(1+G3035)/(R3035-G3035)/AC3035</f>
        <v>2.8145360285500707</v>
      </c>
      <c r="G3035" s="92">
        <f>R3035*(1-'DRE + DCF'!$AE$39)</f>
        <v>0.23604373724587102</v>
      </c>
      <c r="H3035" s="94">
        <f t="shared" si="329"/>
        <v>0.39340622874311837</v>
      </c>
      <c r="I3035" s="94">
        <f t="shared" si="334"/>
        <v>0.39340622874311837</v>
      </c>
      <c r="J3035" s="94">
        <f t="shared" si="334"/>
        <v>0.39340622874311837</v>
      </c>
      <c r="K3035" s="94">
        <f t="shared" si="334"/>
        <v>0.39340622874311837</v>
      </c>
      <c r="L3035" s="94">
        <f t="shared" si="334"/>
        <v>0.39340622874311837</v>
      </c>
      <c r="M3035" s="94">
        <f t="shared" si="334"/>
        <v>0.39340622874311837</v>
      </c>
      <c r="N3035" s="94">
        <f t="shared" si="334"/>
        <v>0.39340622874311837</v>
      </c>
      <c r="O3035" s="94">
        <f t="shared" si="334"/>
        <v>0.39340622874311837</v>
      </c>
      <c r="P3035" s="94">
        <f t="shared" si="334"/>
        <v>0.39340622874311837</v>
      </c>
      <c r="Q3035" s="94">
        <f t="shared" si="334"/>
        <v>0.39340622874311837</v>
      </c>
      <c r="R3035" s="94">
        <f t="shared" si="334"/>
        <v>0.39340622874311837</v>
      </c>
      <c r="S3035" s="93">
        <f>(1+H3035)^((5-Dashboard!$F$9)*3/12)</f>
        <v>1.0864742477894951</v>
      </c>
      <c r="T3035" s="93">
        <f t="shared" si="331"/>
        <v>1.5138999842388767</v>
      </c>
      <c r="U3035" s="93">
        <f t="shared" si="331"/>
        <v>2.1094776677325595</v>
      </c>
      <c r="V3035" s="93">
        <f t="shared" si="331"/>
        <v>2.9393593216130545</v>
      </c>
      <c r="W3035" s="93">
        <f t="shared" si="331"/>
        <v>4.095721587249777</v>
      </c>
      <c r="X3035" s="93">
        <f t="shared" si="331"/>
        <v>5.7070039708714901</v>
      </c>
      <c r="Y3035" s="93">
        <f t="shared" si="330"/>
        <v>7.9521748804740442</v>
      </c>
      <c r="Z3035" s="93">
        <f t="shared" si="330"/>
        <v>11.080610010507096</v>
      </c>
      <c r="AA3035" s="93">
        <f t="shared" si="330"/>
        <v>15.439791006913937</v>
      </c>
      <c r="AB3035" s="93">
        <f t="shared" si="330"/>
        <v>21.513900959525863</v>
      </c>
      <c r="AC3035" s="95">
        <f t="shared" si="330"/>
        <v>29.977603601565889</v>
      </c>
      <c r="AE3035" s="96"/>
    </row>
    <row r="3036" spans="3:31" ht="24.75" customHeight="1" x14ac:dyDescent="0.25">
      <c r="C3036" s="91">
        <f>ABS(E3036-Dashboard!$F$13)</f>
        <v>34.199173197953179</v>
      </c>
      <c r="D3036" s="92">
        <f t="shared" si="333"/>
        <v>0.39350622874311836</v>
      </c>
      <c r="E3036" s="93" cm="1">
        <f t="array" ref="E3036">SUM('DRE + DCF'!$S$41/TIR!S3036,'DRE + DCF'!$U$41:$AD$41/TIR!T3036:AC3036,TIR!F3036)</f>
        <v>15.310826802046817</v>
      </c>
      <c r="F3036" s="100">
        <f>'DRE + DCF'!$AE$38*'DRE + DCF'!$AE$39*(1+G3036)/(R3036-G3036)/AC3036</f>
        <v>2.8118882387215902</v>
      </c>
      <c r="G3036" s="92">
        <f>R3036*(1-'DRE + DCF'!$AE$39)</f>
        <v>0.236103737245871</v>
      </c>
      <c r="H3036" s="94">
        <f t="shared" si="329"/>
        <v>0.39350622874311836</v>
      </c>
      <c r="I3036" s="94">
        <f t="shared" si="334"/>
        <v>0.39350622874311836</v>
      </c>
      <c r="J3036" s="94">
        <f t="shared" si="334"/>
        <v>0.39350622874311836</v>
      </c>
      <c r="K3036" s="94">
        <f t="shared" si="334"/>
        <v>0.39350622874311836</v>
      </c>
      <c r="L3036" s="94">
        <f t="shared" si="334"/>
        <v>0.39350622874311836</v>
      </c>
      <c r="M3036" s="94">
        <f t="shared" si="334"/>
        <v>0.39350622874311836</v>
      </c>
      <c r="N3036" s="94">
        <f t="shared" si="334"/>
        <v>0.39350622874311836</v>
      </c>
      <c r="O3036" s="94">
        <f t="shared" si="334"/>
        <v>0.39350622874311836</v>
      </c>
      <c r="P3036" s="94">
        <f t="shared" si="334"/>
        <v>0.39350622874311836</v>
      </c>
      <c r="Q3036" s="94">
        <f t="shared" si="334"/>
        <v>0.39350622874311836</v>
      </c>
      <c r="R3036" s="94">
        <f t="shared" si="334"/>
        <v>0.39350622874311836</v>
      </c>
      <c r="S3036" s="93">
        <f>(1+H3036)^((5-Dashboard!$F$9)*3/12)</f>
        <v>1.0864937404002446</v>
      </c>
      <c r="T3036" s="93">
        <f t="shared" si="331"/>
        <v>1.5140357947381495</v>
      </c>
      <c r="U3036" s="93">
        <f t="shared" si="331"/>
        <v>2.1098183105076487</v>
      </c>
      <c r="V3036" s="93">
        <f t="shared" si="331"/>
        <v>2.9400449572086909</v>
      </c>
      <c r="W3036" s="93">
        <f t="shared" si="331"/>
        <v>4.0969709606551055</v>
      </c>
      <c r="X3036" s="93">
        <f t="shared" si="331"/>
        <v>5.7091545526525671</v>
      </c>
      <c r="Y3036" s="93">
        <f t="shared" si="330"/>
        <v>7.9557424299784838</v>
      </c>
      <c r="Z3036" s="93">
        <f t="shared" si="330"/>
        <v>11.08637663045093</v>
      </c>
      <c r="AA3036" s="93">
        <f t="shared" si="330"/>
        <v>15.448934888725516</v>
      </c>
      <c r="AB3036" s="93">
        <f t="shared" si="330"/>
        <v>21.528186994885882</v>
      </c>
      <c r="AC3036" s="95">
        <f t="shared" si="330"/>
        <v>29.99966267092007</v>
      </c>
      <c r="AE3036" s="96"/>
    </row>
    <row r="3037" spans="3:31" ht="24.75" customHeight="1" x14ac:dyDescent="0.25">
      <c r="C3037" s="91">
        <f>ABS(E3037-Dashboard!$F$13)</f>
        <v>34.205117546142951</v>
      </c>
      <c r="D3037" s="92">
        <f t="shared" si="333"/>
        <v>0.39360622874311835</v>
      </c>
      <c r="E3037" s="93" cm="1">
        <f t="array" ref="E3037">SUM('DRE + DCF'!$S$41/TIR!S3037,'DRE + DCF'!$U$41:$AD$41/TIR!T3037:AC3037,TIR!F3037)</f>
        <v>15.304882453857049</v>
      </c>
      <c r="F3037" s="100">
        <f>'DRE + DCF'!$AE$38*'DRE + DCF'!$AE$39*(1+G3037)/(R3037-G3037)/AC3037</f>
        <v>2.8092432629014819</v>
      </c>
      <c r="G3037" s="92">
        <f>R3037*(1-'DRE + DCF'!$AE$39)</f>
        <v>0.236163737245871</v>
      </c>
      <c r="H3037" s="94">
        <f t="shared" si="329"/>
        <v>0.39360622874311835</v>
      </c>
      <c r="I3037" s="94">
        <f t="shared" si="334"/>
        <v>0.39360622874311835</v>
      </c>
      <c r="J3037" s="94">
        <f t="shared" si="334"/>
        <v>0.39360622874311835</v>
      </c>
      <c r="K3037" s="94">
        <f t="shared" si="334"/>
        <v>0.39360622874311835</v>
      </c>
      <c r="L3037" s="94">
        <f t="shared" si="334"/>
        <v>0.39360622874311835</v>
      </c>
      <c r="M3037" s="94">
        <f t="shared" si="334"/>
        <v>0.39360622874311835</v>
      </c>
      <c r="N3037" s="94">
        <f t="shared" si="334"/>
        <v>0.39360622874311835</v>
      </c>
      <c r="O3037" s="94">
        <f t="shared" si="334"/>
        <v>0.39360622874311835</v>
      </c>
      <c r="P3037" s="94">
        <f t="shared" si="334"/>
        <v>0.39360622874311835</v>
      </c>
      <c r="Q3037" s="94">
        <f t="shared" si="334"/>
        <v>0.39360622874311835</v>
      </c>
      <c r="R3037" s="94">
        <f t="shared" si="334"/>
        <v>0.39360622874311835</v>
      </c>
      <c r="S3037" s="93">
        <f>(1+H3037)^((5-Dashboard!$F$9)*3/12)</f>
        <v>1.0865132319619091</v>
      </c>
      <c r="T3037" s="93">
        <f t="shared" si="331"/>
        <v>1.5141716076739331</v>
      </c>
      <c r="U3037" s="93">
        <f t="shared" si="331"/>
        <v>2.1101589838403743</v>
      </c>
      <c r="V3037" s="93">
        <f t="shared" si="331"/>
        <v>2.9407307035181947</v>
      </c>
      <c r="W3037" s="93">
        <f t="shared" si="331"/>
        <v>4.0982206254790885</v>
      </c>
      <c r="X3037" s="93">
        <f t="shared" si="331"/>
        <v>5.7113057904311759</v>
      </c>
      <c r="Y3037" s="93">
        <f t="shared" si="330"/>
        <v>7.9593113238015256</v>
      </c>
      <c r="Z3037" s="93">
        <f t="shared" si="330"/>
        <v>11.09214583735544</v>
      </c>
      <c r="AA3037" s="93">
        <f t="shared" si="330"/>
        <v>15.458083529065593</v>
      </c>
      <c r="AB3037" s="93">
        <f t="shared" si="330"/>
        <v>21.542481490537217</v>
      </c>
      <c r="AC3037" s="95">
        <f t="shared" si="330"/>
        <v>30.021736387796</v>
      </c>
      <c r="AE3037" s="96"/>
    </row>
    <row r="3038" spans="3:31" ht="24.75" customHeight="1" x14ac:dyDescent="0.25">
      <c r="C3038" s="91">
        <f>ABS(E3038-Dashboard!$F$13)</f>
        <v>34.211057525318424</v>
      </c>
      <c r="D3038" s="92">
        <f t="shared" si="333"/>
        <v>0.39370622874311834</v>
      </c>
      <c r="E3038" s="93" cm="1">
        <f t="array" ref="E3038">SUM('DRE + DCF'!$S$41/TIR!S3038,'DRE + DCF'!$U$41:$AD$41/TIR!T3038:AC3038,TIR!F3038)</f>
        <v>15.298942474681571</v>
      </c>
      <c r="F3038" s="100">
        <f>'DRE + DCF'!$AE$38*'DRE + DCF'!$AE$39*(1+G3038)/(R3038-G3038)/AC3038</f>
        <v>2.8066010977219666</v>
      </c>
      <c r="G3038" s="92">
        <f>R3038*(1-'DRE + DCF'!$AE$39)</f>
        <v>0.23622373724587098</v>
      </c>
      <c r="H3038" s="94">
        <f t="shared" si="329"/>
        <v>0.39370622874311834</v>
      </c>
      <c r="I3038" s="94">
        <f t="shared" si="334"/>
        <v>0.39370622874311834</v>
      </c>
      <c r="J3038" s="94">
        <f t="shared" si="334"/>
        <v>0.39370622874311834</v>
      </c>
      <c r="K3038" s="94">
        <f t="shared" si="334"/>
        <v>0.39370622874311834</v>
      </c>
      <c r="L3038" s="94">
        <f t="shared" si="334"/>
        <v>0.39370622874311834</v>
      </c>
      <c r="M3038" s="94">
        <f t="shared" si="334"/>
        <v>0.39370622874311834</v>
      </c>
      <c r="N3038" s="94">
        <f t="shared" si="334"/>
        <v>0.39370622874311834</v>
      </c>
      <c r="O3038" s="94">
        <f t="shared" si="334"/>
        <v>0.39370622874311834</v>
      </c>
      <c r="P3038" s="94">
        <f t="shared" si="334"/>
        <v>0.39370622874311834</v>
      </c>
      <c r="Q3038" s="94">
        <f t="shared" si="334"/>
        <v>0.39370622874311834</v>
      </c>
      <c r="R3038" s="94">
        <f t="shared" si="334"/>
        <v>0.39370622874311834</v>
      </c>
      <c r="S3038" s="93">
        <f>(1+H3038)^((5-Dashboard!$F$9)*3/12)</f>
        <v>1.0865327224746202</v>
      </c>
      <c r="T3038" s="93">
        <f t="shared" si="331"/>
        <v>1.514307423046096</v>
      </c>
      <c r="U3038" s="93">
        <f t="shared" si="331"/>
        <v>2.1104996877312843</v>
      </c>
      <c r="V3038" s="93">
        <f t="shared" si="331"/>
        <v>2.941416560551497</v>
      </c>
      <c r="W3038" s="93">
        <f t="shared" si="331"/>
        <v>4.0994705817687809</v>
      </c>
      <c r="X3038" s="93">
        <f t="shared" si="331"/>
        <v>5.7134576843603249</v>
      </c>
      <c r="Y3038" s="93">
        <f t="shared" si="330"/>
        <v>7.9628815623532185</v>
      </c>
      <c r="Z3038" s="93">
        <f t="shared" si="330"/>
        <v>11.097917632195415</v>
      </c>
      <c r="AA3038" s="93">
        <f t="shared" si="330"/>
        <v>15.467236930068829</v>
      </c>
      <c r="AB3038" s="93">
        <f t="shared" si="330"/>
        <v>21.556784450882514</v>
      </c>
      <c r="AC3038" s="95">
        <f t="shared" si="330"/>
        <v>30.043824760867761</v>
      </c>
      <c r="AE3038" s="96"/>
    </row>
    <row r="3039" spans="3:31" ht="24.75" customHeight="1" x14ac:dyDescent="0.25">
      <c r="C3039" s="91">
        <f>ABS(E3039-Dashboard!$F$13)</f>
        <v>34.216993139813923</v>
      </c>
      <c r="D3039" s="92">
        <f t="shared" si="333"/>
        <v>0.39380622874311833</v>
      </c>
      <c r="E3039" s="93" cm="1">
        <f t="array" ref="E3039">SUM('DRE + DCF'!$S$41/TIR!S3039,'DRE + DCF'!$U$41:$AD$41/TIR!T3039:AC3039,TIR!F3039)</f>
        <v>15.293006860186079</v>
      </c>
      <c r="F3039" s="100">
        <f>'DRE + DCF'!$AE$38*'DRE + DCF'!$AE$39*(1+G3039)/(R3039-G3039)/AC3039</f>
        <v>2.8039617398198002</v>
      </c>
      <c r="G3039" s="92">
        <f>R3039*(1-'DRE + DCF'!$AE$39)</f>
        <v>0.23628373724587098</v>
      </c>
      <c r="H3039" s="94">
        <f t="shared" si="329"/>
        <v>0.39380622874311833</v>
      </c>
      <c r="I3039" s="94">
        <f t="shared" si="334"/>
        <v>0.39380622874311833</v>
      </c>
      <c r="J3039" s="94">
        <f t="shared" si="334"/>
        <v>0.39380622874311833</v>
      </c>
      <c r="K3039" s="94">
        <f t="shared" si="334"/>
        <v>0.39380622874311833</v>
      </c>
      <c r="L3039" s="94">
        <f t="shared" si="334"/>
        <v>0.39380622874311833</v>
      </c>
      <c r="M3039" s="94">
        <f t="shared" si="334"/>
        <v>0.39380622874311833</v>
      </c>
      <c r="N3039" s="94">
        <f t="shared" si="334"/>
        <v>0.39380622874311833</v>
      </c>
      <c r="O3039" s="94">
        <f t="shared" si="334"/>
        <v>0.39380622874311833</v>
      </c>
      <c r="P3039" s="94">
        <f t="shared" si="334"/>
        <v>0.39380622874311833</v>
      </c>
      <c r="Q3039" s="94">
        <f t="shared" si="334"/>
        <v>0.39380622874311833</v>
      </c>
      <c r="R3039" s="94">
        <f t="shared" si="334"/>
        <v>0.39380622874311833</v>
      </c>
      <c r="S3039" s="93">
        <f>(1+H3039)^((5-Dashboard!$F$9)*3/12)</f>
        <v>1.0865522119385098</v>
      </c>
      <c r="T3039" s="93">
        <f t="shared" si="331"/>
        <v>1.5144432408545079</v>
      </c>
      <c r="U3039" s="93">
        <f t="shared" si="331"/>
        <v>2.1108404221809276</v>
      </c>
      <c r="V3039" s="93">
        <f t="shared" si="331"/>
        <v>2.9421025283185305</v>
      </c>
      <c r="W3039" s="93">
        <f t="shared" si="331"/>
        <v>4.1007208295712445</v>
      </c>
      <c r="X3039" s="93">
        <f t="shared" si="331"/>
        <v>5.715610234593048</v>
      </c>
      <c r="Y3039" s="93">
        <f t="shared" si="330"/>
        <v>7.9664531460437056</v>
      </c>
      <c r="Z3039" s="93">
        <f t="shared" si="330"/>
        <v>11.103692015945928</v>
      </c>
      <c r="AA3039" s="93">
        <f t="shared" si="330"/>
        <v>15.476395093870666</v>
      </c>
      <c r="AB3039" s="93">
        <f t="shared" si="330"/>
        <v>21.571095880326371</v>
      </c>
      <c r="AC3039" s="95">
        <f t="shared" si="330"/>
        <v>30.065927798813917</v>
      </c>
      <c r="AE3039" s="96"/>
    </row>
    <row r="3040" spans="3:31" ht="24.75" customHeight="1" x14ac:dyDescent="0.25">
      <c r="C3040" s="91">
        <f>ABS(E3040-Dashboard!$F$13)</f>
        <v>34.222924393958465</v>
      </c>
      <c r="D3040" s="92">
        <f t="shared" si="333"/>
        <v>0.39390622874311831</v>
      </c>
      <c r="E3040" s="93" cm="1">
        <f t="array" ref="E3040">SUM('DRE + DCF'!$S$41/TIR!S3040,'DRE + DCF'!$U$41:$AD$41/TIR!T3040:AC3040,TIR!F3040)</f>
        <v>15.28707560604153</v>
      </c>
      <c r="F3040" s="100">
        <f>'DRE + DCF'!$AE$38*'DRE + DCF'!$AE$39*(1+G3040)/(R3040-G3040)/AC3040</f>
        <v>2.8013251858362604</v>
      </c>
      <c r="G3040" s="92">
        <f>R3040*(1-'DRE + DCF'!$AE$39)</f>
        <v>0.23634373724587099</v>
      </c>
      <c r="H3040" s="94">
        <f t="shared" si="329"/>
        <v>0.39390622874311831</v>
      </c>
      <c r="I3040" s="94">
        <f t="shared" si="334"/>
        <v>0.39390622874311831</v>
      </c>
      <c r="J3040" s="94">
        <f t="shared" si="334"/>
        <v>0.39390622874311831</v>
      </c>
      <c r="K3040" s="94">
        <f t="shared" si="334"/>
        <v>0.39390622874311831</v>
      </c>
      <c r="L3040" s="94">
        <f t="shared" si="334"/>
        <v>0.39390622874311831</v>
      </c>
      <c r="M3040" s="94">
        <f t="shared" si="334"/>
        <v>0.39390622874311831</v>
      </c>
      <c r="N3040" s="94">
        <f t="shared" si="334"/>
        <v>0.39390622874311831</v>
      </c>
      <c r="O3040" s="94">
        <f t="shared" si="334"/>
        <v>0.39390622874311831</v>
      </c>
      <c r="P3040" s="94">
        <f t="shared" si="334"/>
        <v>0.39390622874311831</v>
      </c>
      <c r="Q3040" s="94">
        <f t="shared" si="334"/>
        <v>0.39390622874311831</v>
      </c>
      <c r="R3040" s="94">
        <f t="shared" si="334"/>
        <v>0.39390622874311831</v>
      </c>
      <c r="S3040" s="93">
        <f>(1+H3040)^((5-Dashboard!$F$9)*3/12)</f>
        <v>1.0865717003537096</v>
      </c>
      <c r="T3040" s="93">
        <f t="shared" si="331"/>
        <v>1.5145790610990371</v>
      </c>
      <c r="U3040" s="93">
        <f t="shared" si="331"/>
        <v>2.1111811871898518</v>
      </c>
      <c r="V3040" s="93">
        <f t="shared" si="331"/>
        <v>2.9427886068292257</v>
      </c>
      <c r="W3040" s="93">
        <f t="shared" si="331"/>
        <v>4.1019713689335413</v>
      </c>
      <c r="X3040" s="93">
        <f t="shared" si="331"/>
        <v>5.7177634412823988</v>
      </c>
      <c r="Y3040" s="93">
        <f t="shared" si="330"/>
        <v>7.970026075283223</v>
      </c>
      <c r="Z3040" s="93">
        <f t="shared" si="330"/>
        <v>11.109468989582354</v>
      </c>
      <c r="AA3040" s="93">
        <f t="shared" si="330"/>
        <v>15.485558022607359</v>
      </c>
      <c r="AB3040" s="93">
        <f t="shared" si="330"/>
        <v>21.585415783275366</v>
      </c>
      <c r="AC3040" s="95">
        <f t="shared" si="330"/>
        <v>30.088045510317549</v>
      </c>
      <c r="AE3040" s="96"/>
    </row>
    <row r="3041" spans="3:31" ht="24.75" customHeight="1" x14ac:dyDescent="0.25">
      <c r="C3041" s="91">
        <f>ABS(E3041-Dashboard!$F$13)</f>
        <v>34.228851292075895</v>
      </c>
      <c r="D3041" s="92">
        <f t="shared" si="333"/>
        <v>0.3940062287431183</v>
      </c>
      <c r="E3041" s="93" cm="1">
        <f t="array" ref="E3041">SUM('DRE + DCF'!$S$41/TIR!S3041,'DRE + DCF'!$U$41:$AD$41/TIR!T3041:AC3041,TIR!F3041)</f>
        <v>15.281148707924103</v>
      </c>
      <c r="F3041" s="100">
        <f>'DRE + DCF'!$AE$38*'DRE + DCF'!$AE$39*(1+G3041)/(R3041-G3041)/AC3041</f>
        <v>2.7986914324171401</v>
      </c>
      <c r="G3041" s="92">
        <f>R3041*(1-'DRE + DCF'!$AE$39)</f>
        <v>0.23640373724587097</v>
      </c>
      <c r="H3041" s="94">
        <f t="shared" si="329"/>
        <v>0.3940062287431183</v>
      </c>
      <c r="I3041" s="94">
        <f t="shared" si="334"/>
        <v>0.3940062287431183</v>
      </c>
      <c r="J3041" s="94">
        <f t="shared" si="334"/>
        <v>0.3940062287431183</v>
      </c>
      <c r="K3041" s="94">
        <f t="shared" si="334"/>
        <v>0.3940062287431183</v>
      </c>
      <c r="L3041" s="94">
        <f t="shared" si="334"/>
        <v>0.3940062287431183</v>
      </c>
      <c r="M3041" s="94">
        <f t="shared" si="334"/>
        <v>0.3940062287431183</v>
      </c>
      <c r="N3041" s="94">
        <f t="shared" si="334"/>
        <v>0.3940062287431183</v>
      </c>
      <c r="O3041" s="94">
        <f t="shared" si="334"/>
        <v>0.3940062287431183</v>
      </c>
      <c r="P3041" s="94">
        <f t="shared" si="334"/>
        <v>0.3940062287431183</v>
      </c>
      <c r="Q3041" s="94">
        <f t="shared" si="334"/>
        <v>0.3940062287431183</v>
      </c>
      <c r="R3041" s="94">
        <f t="shared" si="334"/>
        <v>0.3940062287431183</v>
      </c>
      <c r="S3041" s="93">
        <f>(1+H3041)^((5-Dashboard!$F$9)*3/12)</f>
        <v>1.0865911877203513</v>
      </c>
      <c r="T3041" s="93">
        <f t="shared" si="331"/>
        <v>1.5147148837795528</v>
      </c>
      <c r="U3041" s="93">
        <f t="shared" si="331"/>
        <v>2.1115219827586049</v>
      </c>
      <c r="V3041" s="93">
        <f t="shared" si="331"/>
        <v>2.9434747960935144</v>
      </c>
      <c r="W3041" s="93">
        <f t="shared" si="331"/>
        <v>4.1032221999027394</v>
      </c>
      <c r="X3041" s="93">
        <f t="shared" si="331"/>
        <v>5.7199173045814593</v>
      </c>
      <c r="Y3041" s="93">
        <f t="shared" si="330"/>
        <v>7.9736003504821023</v>
      </c>
      <c r="Z3041" s="93">
        <f t="shared" si="330"/>
        <v>11.115248554080361</v>
      </c>
      <c r="AA3041" s="93">
        <f t="shared" si="330"/>
        <v>15.494725718415964</v>
      </c>
      <c r="AB3041" s="93">
        <f t="shared" si="330"/>
        <v>21.599744164138041</v>
      </c>
      <c r="AC3041" s="95">
        <f t="shared" si="330"/>
        <v>30.110177904066248</v>
      </c>
      <c r="AE3041" s="96"/>
    </row>
    <row r="3042" spans="3:31" ht="24.75" customHeight="1" x14ac:dyDescent="0.25">
      <c r="C3042" s="91">
        <f>ABS(E3042-Dashboard!$F$13)</f>
        <v>34.234773838484777</v>
      </c>
      <c r="D3042" s="92">
        <f t="shared" si="333"/>
        <v>0.39410622874311829</v>
      </c>
      <c r="E3042" s="93" cm="1">
        <f t="array" ref="E3042">SUM('DRE + DCF'!$S$41/TIR!S3042,'DRE + DCF'!$U$41:$AD$41/TIR!T3042:AC3042,TIR!F3042)</f>
        <v>15.275226161515223</v>
      </c>
      <c r="F3042" s="100">
        <f>'DRE + DCF'!$AE$38*'DRE + DCF'!$AE$39*(1+G3042)/(R3042-G3042)/AC3042</f>
        <v>2.7960604762127406</v>
      </c>
      <c r="G3042" s="92">
        <f>R3042*(1-'DRE + DCF'!$AE$39)</f>
        <v>0.23646373724587097</v>
      </c>
      <c r="H3042" s="94">
        <f t="shared" si="329"/>
        <v>0.39410622874311829</v>
      </c>
      <c r="I3042" s="94">
        <f t="shared" si="334"/>
        <v>0.39410622874311829</v>
      </c>
      <c r="J3042" s="94">
        <f t="shared" si="334"/>
        <v>0.39410622874311829</v>
      </c>
      <c r="K3042" s="94">
        <f t="shared" si="334"/>
        <v>0.39410622874311829</v>
      </c>
      <c r="L3042" s="94">
        <f t="shared" si="334"/>
        <v>0.39410622874311829</v>
      </c>
      <c r="M3042" s="94">
        <f t="shared" si="334"/>
        <v>0.39410622874311829</v>
      </c>
      <c r="N3042" s="94">
        <f t="shared" si="334"/>
        <v>0.39410622874311829</v>
      </c>
      <c r="O3042" s="94">
        <f t="shared" si="334"/>
        <v>0.39410622874311829</v>
      </c>
      <c r="P3042" s="94">
        <f t="shared" si="334"/>
        <v>0.39410622874311829</v>
      </c>
      <c r="Q3042" s="94">
        <f t="shared" si="334"/>
        <v>0.39410622874311829</v>
      </c>
      <c r="R3042" s="94">
        <f t="shared" si="334"/>
        <v>0.39410622874311829</v>
      </c>
      <c r="S3042" s="93">
        <f>(1+H3042)^((5-Dashboard!$F$9)*3/12)</f>
        <v>1.0866106740385664</v>
      </c>
      <c r="T3042" s="93">
        <f t="shared" si="331"/>
        <v>1.5148507088959235</v>
      </c>
      <c r="U3042" s="93">
        <f t="shared" si="331"/>
        <v>2.1118628088877354</v>
      </c>
      <c r="V3042" s="93">
        <f t="shared" si="331"/>
        <v>2.9441610961213294</v>
      </c>
      <c r="W3042" s="93">
        <f t="shared" si="331"/>
        <v>4.1044733225259122</v>
      </c>
      <c r="X3042" s="93">
        <f t="shared" si="331"/>
        <v>5.7220718246433364</v>
      </c>
      <c r="Y3042" s="93">
        <f t="shared" si="330"/>
        <v>7.9771759720507758</v>
      </c>
      <c r="Z3042" s="93">
        <f t="shared" si="330"/>
        <v>11.121030710415926</v>
      </c>
      <c r="AA3042" s="93">
        <f t="shared" si="330"/>
        <v>15.503898183434348</v>
      </c>
      <c r="AB3042" s="93">
        <f t="shared" si="330"/>
        <v>21.614081027324943</v>
      </c>
      <c r="AC3042" s="95">
        <f t="shared" si="330"/>
        <v>30.13232498875216</v>
      </c>
      <c r="AE3042" s="96"/>
    </row>
    <row r="3043" spans="3:31" ht="24.75" customHeight="1" x14ac:dyDescent="0.25">
      <c r="C3043" s="91">
        <f>ABS(E3043-Dashboard!$F$13)</f>
        <v>34.240692037498455</v>
      </c>
      <c r="D3043" s="92">
        <f t="shared" si="333"/>
        <v>0.39420622874311828</v>
      </c>
      <c r="E3043" s="93" cm="1">
        <f t="array" ref="E3043">SUM('DRE + DCF'!$S$41/TIR!S3043,'DRE + DCF'!$U$41:$AD$41/TIR!T3043:AC3043,TIR!F3043)</f>
        <v>15.269307962501543</v>
      </c>
      <c r="F3043" s="100">
        <f>'DRE + DCF'!$AE$38*'DRE + DCF'!$AE$39*(1+G3043)/(R3043-G3043)/AC3043</f>
        <v>2.7934323138778687</v>
      </c>
      <c r="G3043" s="92">
        <f>R3043*(1-'DRE + DCF'!$AE$39)</f>
        <v>0.23652373724587095</v>
      </c>
      <c r="H3043" s="94">
        <f t="shared" si="329"/>
        <v>0.39420622874311828</v>
      </c>
      <c r="I3043" s="94">
        <f t="shared" si="334"/>
        <v>0.39420622874311828</v>
      </c>
      <c r="J3043" s="94">
        <f t="shared" si="334"/>
        <v>0.39420622874311828</v>
      </c>
      <c r="K3043" s="94">
        <f t="shared" si="334"/>
        <v>0.39420622874311828</v>
      </c>
      <c r="L3043" s="94">
        <f t="shared" si="334"/>
        <v>0.39420622874311828</v>
      </c>
      <c r="M3043" s="94">
        <f t="shared" si="334"/>
        <v>0.39420622874311828</v>
      </c>
      <c r="N3043" s="94">
        <f t="shared" si="334"/>
        <v>0.39420622874311828</v>
      </c>
      <c r="O3043" s="94">
        <f t="shared" si="334"/>
        <v>0.39420622874311828</v>
      </c>
      <c r="P3043" s="94">
        <f t="shared" si="334"/>
        <v>0.39420622874311828</v>
      </c>
      <c r="Q3043" s="94">
        <f t="shared" si="334"/>
        <v>0.39420622874311828</v>
      </c>
      <c r="R3043" s="94">
        <f t="shared" si="334"/>
        <v>0.39420622874311828</v>
      </c>
      <c r="S3043" s="93">
        <f>(1+H3043)^((5-Dashboard!$F$9)*3/12)</f>
        <v>1.0866301593084864</v>
      </c>
      <c r="T3043" s="93">
        <f t="shared" si="331"/>
        <v>1.5149865364480186</v>
      </c>
      <c r="U3043" s="93">
        <f t="shared" si="331"/>
        <v>2.1122036655777907</v>
      </c>
      <c r="V3043" s="93">
        <f t="shared" si="331"/>
        <v>2.9448475069226023</v>
      </c>
      <c r="W3043" s="93">
        <f t="shared" si="331"/>
        <v>4.1057247368501351</v>
      </c>
      <c r="X3043" s="93">
        <f t="shared" si="331"/>
        <v>5.7242270016211583</v>
      </c>
      <c r="Y3043" s="93">
        <f t="shared" si="330"/>
        <v>7.9807529403997624</v>
      </c>
      <c r="Z3043" s="93">
        <f t="shared" si="330"/>
        <v>11.126815459565305</v>
      </c>
      <c r="AA3043" s="93">
        <f t="shared" si="330"/>
        <v>15.51307541980117</v>
      </c>
      <c r="AB3043" s="93">
        <f t="shared" si="330"/>
        <v>21.628426377248555</v>
      </c>
      <c r="AC3043" s="95">
        <f t="shared" si="330"/>
        <v>30.154486773071891</v>
      </c>
      <c r="AE3043" s="96"/>
    </row>
    <row r="3044" spans="3:31" ht="24.75" customHeight="1" x14ac:dyDescent="0.25">
      <c r="C3044" s="91">
        <f>ABS(E3044-Dashboard!$F$13)</f>
        <v>34.246605893425084</v>
      </c>
      <c r="D3044" s="92">
        <f t="shared" si="333"/>
        <v>0.39430622874311827</v>
      </c>
      <c r="E3044" s="93" cm="1">
        <f t="array" ref="E3044">SUM('DRE + DCF'!$S$41/TIR!S3044,'DRE + DCF'!$U$41:$AD$41/TIR!T3044:AC3044,TIR!F3044)</f>
        <v>15.263394106574918</v>
      </c>
      <c r="F3044" s="100">
        <f>'DRE + DCF'!$AE$38*'DRE + DCF'!$AE$39*(1+G3044)/(R3044-G3044)/AC3044</f>
        <v>2.7908069420718213</v>
      </c>
      <c r="G3044" s="92">
        <f>R3044*(1-'DRE + DCF'!$AE$39)</f>
        <v>0.23658373724587095</v>
      </c>
      <c r="H3044" s="94">
        <f t="shared" si="329"/>
        <v>0.39430622874311827</v>
      </c>
      <c r="I3044" s="94">
        <f t="shared" si="334"/>
        <v>0.39430622874311827</v>
      </c>
      <c r="J3044" s="94">
        <f t="shared" si="334"/>
        <v>0.39430622874311827</v>
      </c>
      <c r="K3044" s="94">
        <f t="shared" si="334"/>
        <v>0.39430622874311827</v>
      </c>
      <c r="L3044" s="94">
        <f t="shared" si="334"/>
        <v>0.39430622874311827</v>
      </c>
      <c r="M3044" s="94">
        <f t="shared" si="334"/>
        <v>0.39430622874311827</v>
      </c>
      <c r="N3044" s="94">
        <f t="shared" si="334"/>
        <v>0.39430622874311827</v>
      </c>
      <c r="O3044" s="94">
        <f t="shared" si="334"/>
        <v>0.39430622874311827</v>
      </c>
      <c r="P3044" s="94">
        <f t="shared" si="334"/>
        <v>0.39430622874311827</v>
      </c>
      <c r="Q3044" s="94">
        <f t="shared" si="334"/>
        <v>0.39430622874311827</v>
      </c>
      <c r="R3044" s="94">
        <f t="shared" si="334"/>
        <v>0.39430622874311827</v>
      </c>
      <c r="S3044" s="93">
        <f>(1+H3044)^((5-Dashboard!$F$9)*3/12)</f>
        <v>1.0866496435302431</v>
      </c>
      <c r="T3044" s="93">
        <f t="shared" si="331"/>
        <v>1.515122366435707</v>
      </c>
      <c r="U3044" s="93">
        <f t="shared" si="331"/>
        <v>2.1125445528293194</v>
      </c>
      <c r="V3044" s="93">
        <f t="shared" si="331"/>
        <v>2.9455340285072653</v>
      </c>
      <c r="W3044" s="93">
        <f t="shared" si="331"/>
        <v>4.1069764429224893</v>
      </c>
      <c r="X3044" s="93">
        <f t="shared" si="331"/>
        <v>5.7263828356680824</v>
      </c>
      <c r="Y3044" s="93">
        <f t="shared" si="330"/>
        <v>7.9843312559396873</v>
      </c>
      <c r="Z3044" s="93">
        <f t="shared" si="330"/>
        <v>11.132602802505071</v>
      </c>
      <c r="AA3044" s="93">
        <f t="shared" si="330"/>
        <v>15.522257429655914</v>
      </c>
      <c r="AB3044" s="93">
        <f t="shared" si="330"/>
        <v>21.642780218323384</v>
      </c>
      <c r="AC3044" s="95">
        <f t="shared" si="330"/>
        <v>30.176663265726638</v>
      </c>
      <c r="AE3044" s="96"/>
    </row>
    <row r="3045" spans="3:31" ht="24.75" customHeight="1" x14ac:dyDescent="0.25">
      <c r="C3045" s="91">
        <f>ABS(E3045-Dashboard!$F$13)</f>
        <v>34.252515410567575</v>
      </c>
      <c r="D3045" s="92">
        <f t="shared" si="333"/>
        <v>0.39440622874311826</v>
      </c>
      <c r="E3045" s="93" cm="1">
        <f t="array" ref="E3045">SUM('DRE + DCF'!$S$41/TIR!S3045,'DRE + DCF'!$U$41:$AD$41/TIR!T3045:AC3045,TIR!F3045)</f>
        <v>15.257484589432423</v>
      </c>
      <c r="F3045" s="100">
        <f>'DRE + DCF'!$AE$38*'DRE + DCF'!$AE$39*(1+G3045)/(R3045-G3045)/AC3045</f>
        <v>2.7881843574583862</v>
      </c>
      <c r="G3045" s="92">
        <f>R3045*(1-'DRE + DCF'!$AE$39)</f>
        <v>0.23664373724587096</v>
      </c>
      <c r="H3045" s="94">
        <f t="shared" si="329"/>
        <v>0.39440622874311826</v>
      </c>
      <c r="I3045" s="94">
        <f t="shared" si="334"/>
        <v>0.39440622874311826</v>
      </c>
      <c r="J3045" s="94">
        <f t="shared" si="334"/>
        <v>0.39440622874311826</v>
      </c>
      <c r="K3045" s="94">
        <f t="shared" si="334"/>
        <v>0.39440622874311826</v>
      </c>
      <c r="L3045" s="94">
        <f t="shared" si="334"/>
        <v>0.39440622874311826</v>
      </c>
      <c r="M3045" s="94">
        <f t="shared" si="334"/>
        <v>0.39440622874311826</v>
      </c>
      <c r="N3045" s="94">
        <f t="shared" si="334"/>
        <v>0.39440622874311826</v>
      </c>
      <c r="O3045" s="94">
        <f t="shared" si="334"/>
        <v>0.39440622874311826</v>
      </c>
      <c r="P3045" s="94">
        <f t="shared" si="334"/>
        <v>0.39440622874311826</v>
      </c>
      <c r="Q3045" s="94">
        <f t="shared" si="334"/>
        <v>0.39440622874311826</v>
      </c>
      <c r="R3045" s="94">
        <f t="shared" si="334"/>
        <v>0.39440622874311826</v>
      </c>
      <c r="S3045" s="93">
        <f>(1+H3045)^((5-Dashboard!$F$9)*3/12)</f>
        <v>1.0866691267039679</v>
      </c>
      <c r="T3045" s="93">
        <f t="shared" si="331"/>
        <v>1.5152581988588576</v>
      </c>
      <c r="U3045" s="93">
        <f t="shared" si="331"/>
        <v>2.1128854706428695</v>
      </c>
      <c r="V3045" s="93">
        <f t="shared" si="331"/>
        <v>2.9462206608852521</v>
      </c>
      <c r="W3045" s="93">
        <f t="shared" si="331"/>
        <v>4.1082284407900618</v>
      </c>
      <c r="X3045" s="93">
        <f t="shared" si="331"/>
        <v>5.7285393269372911</v>
      </c>
      <c r="Y3045" s="93">
        <f t="shared" si="330"/>
        <v>7.9879109190812692</v>
      </c>
      <c r="Z3045" s="93">
        <f t="shared" si="330"/>
        <v>11.138392740212089</v>
      </c>
      <c r="AA3045" s="93">
        <f t="shared" si="330"/>
        <v>15.531444215138865</v>
      </c>
      <c r="AB3045" s="93">
        <f t="shared" si="330"/>
        <v>21.657142554965905</v>
      </c>
      <c r="AC3045" s="95">
        <f t="shared" si="330"/>
        <v>30.19885447542211</v>
      </c>
      <c r="AE3045" s="96"/>
    </row>
    <row r="3046" spans="3:31" ht="24.75" customHeight="1" x14ac:dyDescent="0.25">
      <c r="C3046" s="91">
        <f>ABS(E3046-Dashboard!$F$13)</f>
        <v>34.258420593223647</v>
      </c>
      <c r="D3046" s="92">
        <f t="shared" si="333"/>
        <v>0.39450622874311825</v>
      </c>
      <c r="E3046" s="93" cm="1">
        <f t="array" ref="E3046">SUM('DRE + DCF'!$S$41/TIR!S3046,'DRE + DCF'!$U$41:$AD$41/TIR!T3046:AC3046,TIR!F3046)</f>
        <v>15.251579406776353</v>
      </c>
      <c r="F3046" s="100">
        <f>'DRE + DCF'!$AE$38*'DRE + DCF'!$AE$39*(1+G3046)/(R3046-G3046)/AC3046</f>
        <v>2.7855645567058374</v>
      </c>
      <c r="G3046" s="92">
        <f>R3046*(1-'DRE + DCF'!$AE$39)</f>
        <v>0.23670373724587093</v>
      </c>
      <c r="H3046" s="94">
        <f t="shared" si="329"/>
        <v>0.39450622874311825</v>
      </c>
      <c r="I3046" s="94">
        <f t="shared" si="334"/>
        <v>0.39450622874311825</v>
      </c>
      <c r="J3046" s="94">
        <f t="shared" si="334"/>
        <v>0.39450622874311825</v>
      </c>
      <c r="K3046" s="94">
        <f t="shared" si="334"/>
        <v>0.39450622874311825</v>
      </c>
      <c r="L3046" s="94">
        <f t="shared" si="334"/>
        <v>0.39450622874311825</v>
      </c>
      <c r="M3046" s="94">
        <f t="shared" si="334"/>
        <v>0.39450622874311825</v>
      </c>
      <c r="N3046" s="94">
        <f t="shared" si="334"/>
        <v>0.39450622874311825</v>
      </c>
      <c r="O3046" s="94">
        <f t="shared" si="334"/>
        <v>0.39450622874311825</v>
      </c>
      <c r="P3046" s="94">
        <f t="shared" si="334"/>
        <v>0.39450622874311825</v>
      </c>
      <c r="Q3046" s="94">
        <f t="shared" si="334"/>
        <v>0.39450622874311825</v>
      </c>
      <c r="R3046" s="94">
        <f t="shared" si="334"/>
        <v>0.39450622874311825</v>
      </c>
      <c r="S3046" s="93">
        <f>(1+H3046)^((5-Dashboard!$F$9)*3/12)</f>
        <v>1.0866886088297922</v>
      </c>
      <c r="T3046" s="93">
        <f t="shared" si="331"/>
        <v>1.5153940337173393</v>
      </c>
      <c r="U3046" s="93">
        <f t="shared" si="331"/>
        <v>2.1132264190189884</v>
      </c>
      <c r="V3046" s="93">
        <f t="shared" si="331"/>
        <v>2.946907404066494</v>
      </c>
      <c r="W3046" s="93">
        <f t="shared" si="331"/>
        <v>4.1094807304999392</v>
      </c>
      <c r="X3046" s="93">
        <f t="shared" si="331"/>
        <v>5.7306964755819854</v>
      </c>
      <c r="Y3046" s="93">
        <f t="shared" si="330"/>
        <v>7.9914919302353136</v>
      </c>
      <c r="Z3046" s="93">
        <f t="shared" si="330"/>
        <v>11.14418527366351</v>
      </c>
      <c r="AA3046" s="93">
        <f t="shared" si="330"/>
        <v>15.540635778391096</v>
      </c>
      <c r="AB3046" s="93">
        <f t="shared" si="330"/>
        <v>21.671513391594541</v>
      </c>
      <c r="AC3046" s="95">
        <f t="shared" si="330"/>
        <v>30.221060410868485</v>
      </c>
      <c r="AE3046" s="96"/>
    </row>
    <row r="3047" spans="3:31" ht="24.75" customHeight="1" x14ac:dyDescent="0.25">
      <c r="C3047" s="91">
        <f>ABS(E3047-Dashboard!$F$13)</f>
        <v>34.264321445685823</v>
      </c>
      <c r="D3047" s="92">
        <f t="shared" si="333"/>
        <v>0.39460622874311824</v>
      </c>
      <c r="E3047" s="93" cm="1">
        <f t="array" ref="E3047">SUM('DRE + DCF'!$S$41/TIR!S3047,'DRE + DCF'!$U$41:$AD$41/TIR!T3047:AC3047,TIR!F3047)</f>
        <v>15.245678554314173</v>
      </c>
      <c r="F3047" s="100">
        <f>'DRE + DCF'!$AE$38*'DRE + DCF'!$AE$39*(1+G3047)/(R3047-G3047)/AC3047</f>
        <v>2.7829475364869172</v>
      </c>
      <c r="G3047" s="92">
        <f>R3047*(1-'DRE + DCF'!$AE$39)</f>
        <v>0.23676373724587094</v>
      </c>
      <c r="H3047" s="94">
        <f t="shared" si="329"/>
        <v>0.39460622874311824</v>
      </c>
      <c r="I3047" s="94">
        <f t="shared" si="334"/>
        <v>0.39460622874311824</v>
      </c>
      <c r="J3047" s="94">
        <f t="shared" si="334"/>
        <v>0.39460622874311824</v>
      </c>
      <c r="K3047" s="94">
        <f t="shared" si="334"/>
        <v>0.39460622874311824</v>
      </c>
      <c r="L3047" s="94">
        <f t="shared" si="334"/>
        <v>0.39460622874311824</v>
      </c>
      <c r="M3047" s="94">
        <f t="shared" si="334"/>
        <v>0.39460622874311824</v>
      </c>
      <c r="N3047" s="94">
        <f t="shared" si="334"/>
        <v>0.39460622874311824</v>
      </c>
      <c r="O3047" s="94">
        <f t="shared" si="334"/>
        <v>0.39460622874311824</v>
      </c>
      <c r="P3047" s="94">
        <f t="shared" si="334"/>
        <v>0.39460622874311824</v>
      </c>
      <c r="Q3047" s="94">
        <f t="shared" si="334"/>
        <v>0.39460622874311824</v>
      </c>
      <c r="R3047" s="94">
        <f t="shared" si="334"/>
        <v>0.39460622874311824</v>
      </c>
      <c r="S3047" s="93">
        <f>(1+H3047)^((5-Dashboard!$F$9)*3/12)</f>
        <v>1.0867080899078478</v>
      </c>
      <c r="T3047" s="93">
        <f t="shared" si="331"/>
        <v>1.5155298710110212</v>
      </c>
      <c r="U3047" s="93">
        <f t="shared" si="331"/>
        <v>2.1135673979582248</v>
      </c>
      <c r="V3047" s="93">
        <f t="shared" si="331"/>
        <v>2.9475942580609251</v>
      </c>
      <c r="W3047" s="93">
        <f t="shared" si="331"/>
        <v>4.1107333120992164</v>
      </c>
      <c r="X3047" s="93">
        <f t="shared" si="331"/>
        <v>5.7328542817553956</v>
      </c>
      <c r="Y3047" s="93">
        <f t="shared" ref="Y3047:AC3097" si="335">(X3047)*(1+N3047)</f>
        <v>7.9950742898127301</v>
      </c>
      <c r="Z3047" s="93">
        <f t="shared" si="335"/>
        <v>11.149980403836796</v>
      </c>
      <c r="AA3047" s="93">
        <f t="shared" si="335"/>
        <v>15.549832121554505</v>
      </c>
      <c r="AB3047" s="93">
        <f t="shared" si="335"/>
        <v>21.685892732629732</v>
      </c>
      <c r="AC3047" s="95">
        <f t="shared" si="335"/>
        <v>30.243281080780545</v>
      </c>
      <c r="AE3047" s="96"/>
    </row>
    <row r="3048" spans="3:31" ht="24.75" customHeight="1" x14ac:dyDescent="0.25">
      <c r="C3048" s="91">
        <f>ABS(E3048-Dashboard!$F$13)</f>
        <v>34.27021797224144</v>
      </c>
      <c r="D3048" s="92">
        <f t="shared" si="333"/>
        <v>0.39470622874311823</v>
      </c>
      <c r="E3048" s="93" cm="1">
        <f t="array" ref="E3048">SUM('DRE + DCF'!$S$41/TIR!S3048,'DRE + DCF'!$U$41:$AD$41/TIR!T3048:AC3048,TIR!F3048)</f>
        <v>15.239782027758555</v>
      </c>
      <c r="F3048" s="100">
        <f>'DRE + DCF'!$AE$38*'DRE + DCF'!$AE$39*(1+G3048)/(R3048-G3048)/AC3048</f>
        <v>2.7803332934788405</v>
      </c>
      <c r="G3048" s="92">
        <f>R3048*(1-'DRE + DCF'!$AE$39)</f>
        <v>0.23682373724587091</v>
      </c>
      <c r="H3048" s="94">
        <f t="shared" si="329"/>
        <v>0.39470622874311823</v>
      </c>
      <c r="I3048" s="94">
        <f t="shared" si="334"/>
        <v>0.39470622874311823</v>
      </c>
      <c r="J3048" s="94">
        <f t="shared" si="334"/>
        <v>0.39470622874311823</v>
      </c>
      <c r="K3048" s="94">
        <f t="shared" si="334"/>
        <v>0.39470622874311823</v>
      </c>
      <c r="L3048" s="94">
        <f t="shared" si="334"/>
        <v>0.39470622874311823</v>
      </c>
      <c r="M3048" s="94">
        <f t="shared" si="334"/>
        <v>0.39470622874311823</v>
      </c>
      <c r="N3048" s="94">
        <f t="shared" si="334"/>
        <v>0.39470622874311823</v>
      </c>
      <c r="O3048" s="94">
        <f t="shared" si="334"/>
        <v>0.39470622874311823</v>
      </c>
      <c r="P3048" s="94">
        <f t="shared" si="334"/>
        <v>0.39470622874311823</v>
      </c>
      <c r="Q3048" s="94">
        <f t="shared" si="334"/>
        <v>0.39470622874311823</v>
      </c>
      <c r="R3048" s="94">
        <f t="shared" si="334"/>
        <v>0.39470622874311823</v>
      </c>
      <c r="S3048" s="93">
        <f>(1+H3048)^((5-Dashboard!$F$9)*3/12)</f>
        <v>1.0867275699382661</v>
      </c>
      <c r="T3048" s="93">
        <f t="shared" ref="T3048:X3098" si="336">(S3048)*(1+I3048)</f>
        <v>1.5156657107397724</v>
      </c>
      <c r="U3048" s="93">
        <f t="shared" si="336"/>
        <v>2.1139084074611261</v>
      </c>
      <c r="V3048" s="93">
        <f t="shared" si="336"/>
        <v>2.948281222878478</v>
      </c>
      <c r="W3048" s="93">
        <f t="shared" si="336"/>
        <v>4.1119861856349909</v>
      </c>
      <c r="X3048" s="93">
        <f t="shared" si="336"/>
        <v>5.7350127456107778</v>
      </c>
      <c r="Y3048" s="93">
        <f t="shared" si="335"/>
        <v>7.9986579982245241</v>
      </c>
      <c r="Z3048" s="93">
        <f t="shared" si="335"/>
        <v>11.155778131709706</v>
      </c>
      <c r="AA3048" s="93">
        <f t="shared" si="335"/>
        <v>15.559033246771794</v>
      </c>
      <c r="AB3048" s="93">
        <f t="shared" si="335"/>
        <v>21.700280582493882</v>
      </c>
      <c r="AC3048" s="95">
        <f t="shared" si="335"/>
        <v>30.265516493877559</v>
      </c>
      <c r="AE3048" s="96"/>
    </row>
    <row r="3049" spans="3:31" ht="24.75" customHeight="1" x14ac:dyDescent="0.25">
      <c r="C3049" s="91">
        <f>ABS(E3049-Dashboard!$F$13)</f>
        <v>34.276110177172654</v>
      </c>
      <c r="D3049" s="92">
        <f t="shared" si="333"/>
        <v>0.39480622874311821</v>
      </c>
      <c r="E3049" s="93" cm="1">
        <f t="array" ref="E3049">SUM('DRE + DCF'!$S$41/TIR!S3049,'DRE + DCF'!$U$41:$AD$41/TIR!T3049:AC3049,TIR!F3049)</f>
        <v>15.233889822827345</v>
      </c>
      <c r="F3049" s="100">
        <f>'DRE + DCF'!$AE$38*'DRE + DCF'!$AE$39*(1+G3049)/(R3049-G3049)/AC3049</f>
        <v>2.7777218243632849</v>
      </c>
      <c r="G3049" s="92">
        <f>R3049*(1-'DRE + DCF'!$AE$39)</f>
        <v>0.23688373724587092</v>
      </c>
      <c r="H3049" s="94">
        <f t="shared" si="329"/>
        <v>0.39480622874311821</v>
      </c>
      <c r="I3049" s="94">
        <f t="shared" si="334"/>
        <v>0.39480622874311821</v>
      </c>
      <c r="J3049" s="94">
        <f t="shared" si="334"/>
        <v>0.39480622874311821</v>
      </c>
      <c r="K3049" s="94">
        <f t="shared" si="334"/>
        <v>0.39480622874311821</v>
      </c>
      <c r="L3049" s="94">
        <f t="shared" si="334"/>
        <v>0.39480622874311821</v>
      </c>
      <c r="M3049" s="94">
        <f t="shared" si="334"/>
        <v>0.39480622874311821</v>
      </c>
      <c r="N3049" s="94">
        <f t="shared" si="334"/>
        <v>0.39480622874311821</v>
      </c>
      <c r="O3049" s="94">
        <f t="shared" si="334"/>
        <v>0.39480622874311821</v>
      </c>
      <c r="P3049" s="94">
        <f t="shared" si="334"/>
        <v>0.39480622874311821</v>
      </c>
      <c r="Q3049" s="94">
        <f t="shared" si="334"/>
        <v>0.39480622874311821</v>
      </c>
      <c r="R3049" s="94">
        <f t="shared" si="334"/>
        <v>0.39480622874311821</v>
      </c>
      <c r="S3049" s="93">
        <f>(1+H3049)^((5-Dashboard!$F$9)*3/12)</f>
        <v>1.0867470489211786</v>
      </c>
      <c r="T3049" s="93">
        <f t="shared" si="336"/>
        <v>1.5158015529034621</v>
      </c>
      <c r="U3049" s="93">
        <f t="shared" si="336"/>
        <v>2.1142494475282403</v>
      </c>
      <c r="V3049" s="93">
        <f t="shared" si="336"/>
        <v>2.9489682985290862</v>
      </c>
      <c r="W3049" s="93">
        <f t="shared" si="336"/>
        <v>4.1132393511543643</v>
      </c>
      <c r="X3049" s="93">
        <f t="shared" si="336"/>
        <v>5.7371718673014094</v>
      </c>
      <c r="Y3049" s="93">
        <f t="shared" si="335"/>
        <v>8.0022430558817916</v>
      </c>
      <c r="Z3049" s="93">
        <f t="shared" si="335"/>
        <v>11.161578458260287</v>
      </c>
      <c r="AA3049" s="93">
        <f t="shared" si="335"/>
        <v>15.568239156186459</v>
      </c>
      <c r="AB3049" s="93">
        <f t="shared" si="335"/>
        <v>21.71467694561138</v>
      </c>
      <c r="AC3049" s="95">
        <f t="shared" si="335"/>
        <v>30.287766658883342</v>
      </c>
      <c r="AE3049" s="96"/>
    </row>
    <row r="3050" spans="3:31" ht="24.75" customHeight="1" x14ac:dyDescent="0.25">
      <c r="C3050" s="91">
        <f>ABS(E3050-Dashboard!$F$13)</f>
        <v>34.281998064756436</v>
      </c>
      <c r="D3050" s="92">
        <f t="shared" si="333"/>
        <v>0.3949062287431182</v>
      </c>
      <c r="E3050" s="93" cm="1">
        <f t="array" ref="E3050">SUM('DRE + DCF'!$S$41/TIR!S3050,'DRE + DCF'!$U$41:$AD$41/TIR!T3050:AC3050,TIR!F3050)</f>
        <v>15.228001935243562</v>
      </c>
      <c r="F3050" s="100">
        <f>'DRE + DCF'!$AE$38*'DRE + DCF'!$AE$39*(1+G3050)/(R3050-G3050)/AC3050</f>
        <v>2.775113125826377</v>
      </c>
      <c r="G3050" s="92">
        <f>R3050*(1-'DRE + DCF'!$AE$39)</f>
        <v>0.23694373724587092</v>
      </c>
      <c r="H3050" s="94">
        <f t="shared" si="329"/>
        <v>0.3949062287431182</v>
      </c>
      <c r="I3050" s="94">
        <f t="shared" si="334"/>
        <v>0.3949062287431182</v>
      </c>
      <c r="J3050" s="94">
        <f t="shared" si="334"/>
        <v>0.3949062287431182</v>
      </c>
      <c r="K3050" s="94">
        <f t="shared" si="334"/>
        <v>0.3949062287431182</v>
      </c>
      <c r="L3050" s="94">
        <f t="shared" si="334"/>
        <v>0.3949062287431182</v>
      </c>
      <c r="M3050" s="94">
        <f t="shared" si="334"/>
        <v>0.3949062287431182</v>
      </c>
      <c r="N3050" s="94">
        <f t="shared" si="334"/>
        <v>0.3949062287431182</v>
      </c>
      <c r="O3050" s="94">
        <f t="shared" si="334"/>
        <v>0.3949062287431182</v>
      </c>
      <c r="P3050" s="94">
        <f t="shared" si="334"/>
        <v>0.3949062287431182</v>
      </c>
      <c r="Q3050" s="94">
        <f t="shared" si="334"/>
        <v>0.3949062287431182</v>
      </c>
      <c r="R3050" s="94">
        <f t="shared" si="334"/>
        <v>0.3949062287431182</v>
      </c>
      <c r="S3050" s="93">
        <f>(1+H3050)^((5-Dashboard!$F$9)*3/12)</f>
        <v>1.0867665268567166</v>
      </c>
      <c r="T3050" s="93">
        <f t="shared" si="336"/>
        <v>1.5159373975019592</v>
      </c>
      <c r="U3050" s="93">
        <f t="shared" si="336"/>
        <v>2.1145905181601155</v>
      </c>
      <c r="V3050" s="93">
        <f t="shared" si="336"/>
        <v>2.9496554850226828</v>
      </c>
      <c r="W3050" s="93">
        <f t="shared" si="336"/>
        <v>4.1144928087044441</v>
      </c>
      <c r="X3050" s="93">
        <f t="shared" si="336"/>
        <v>5.7393316469805962</v>
      </c>
      <c r="Y3050" s="93">
        <f t="shared" si="335"/>
        <v>8.0058294631957327</v>
      </c>
      <c r="Z3050" s="93">
        <f t="shared" si="335"/>
        <v>11.167381384466902</v>
      </c>
      <c r="AA3050" s="93">
        <f t="shared" si="335"/>
        <v>15.577449851942829</v>
      </c>
      <c r="AB3050" s="93">
        <f t="shared" si="335"/>
        <v>21.729081826408617</v>
      </c>
      <c r="AC3050" s="95">
        <f t="shared" si="335"/>
        <v>30.310031584526271</v>
      </c>
      <c r="AE3050" s="96"/>
    </row>
    <row r="3051" spans="3:31" ht="24.75" customHeight="1" x14ac:dyDescent="0.25">
      <c r="C3051" s="91">
        <f>ABS(E3051-Dashboard!$F$13)</f>
        <v>34.28788163926459</v>
      </c>
      <c r="D3051" s="92">
        <f t="shared" si="333"/>
        <v>0.39500622874311819</v>
      </c>
      <c r="E3051" s="93" cm="1">
        <f t="array" ref="E3051">SUM('DRE + DCF'!$S$41/TIR!S3051,'DRE + DCF'!$U$41:$AD$41/TIR!T3051:AC3051,TIR!F3051)</f>
        <v>15.222118360735406</v>
      </c>
      <c r="F3051" s="100">
        <f>'DRE + DCF'!$AE$38*'DRE + DCF'!$AE$39*(1+G3051)/(R3051-G3051)/AC3051</f>
        <v>2.772507194558699</v>
      </c>
      <c r="G3051" s="92">
        <f>R3051*(1-'DRE + DCF'!$AE$39)</f>
        <v>0.2370037372458709</v>
      </c>
      <c r="H3051" s="94">
        <f t="shared" si="329"/>
        <v>0.39500622874311819</v>
      </c>
      <c r="I3051" s="94">
        <f t="shared" si="334"/>
        <v>0.39500622874311819</v>
      </c>
      <c r="J3051" s="94">
        <f t="shared" si="334"/>
        <v>0.39500622874311819</v>
      </c>
      <c r="K3051" s="94">
        <f t="shared" si="334"/>
        <v>0.39500622874311819</v>
      </c>
      <c r="L3051" s="94">
        <f t="shared" si="334"/>
        <v>0.39500622874311819</v>
      </c>
      <c r="M3051" s="94">
        <f t="shared" si="334"/>
        <v>0.39500622874311819</v>
      </c>
      <c r="N3051" s="94">
        <f t="shared" si="334"/>
        <v>0.39500622874311819</v>
      </c>
      <c r="O3051" s="94">
        <f t="shared" si="334"/>
        <v>0.39500622874311819</v>
      </c>
      <c r="P3051" s="94">
        <f t="shared" si="334"/>
        <v>0.39500622874311819</v>
      </c>
      <c r="Q3051" s="94">
        <f t="shared" si="334"/>
        <v>0.39500622874311819</v>
      </c>
      <c r="R3051" s="94">
        <f t="shared" si="334"/>
        <v>0.39500622874311819</v>
      </c>
      <c r="S3051" s="93">
        <f>(1+H3051)^((5-Dashboard!$F$9)*3/12)</f>
        <v>1.0867860037450114</v>
      </c>
      <c r="T3051" s="93">
        <f t="shared" si="336"/>
        <v>1.5160732445351328</v>
      </c>
      <c r="U3051" s="93">
        <f t="shared" si="336"/>
        <v>2.1149316193572987</v>
      </c>
      <c r="V3051" s="93">
        <f t="shared" si="336"/>
        <v>2.950342782369201</v>
      </c>
      <c r="W3051" s="93">
        <f t="shared" si="336"/>
        <v>4.1157465583323374</v>
      </c>
      <c r="X3051" s="93">
        <f t="shared" si="336"/>
        <v>5.7414920848016617</v>
      </c>
      <c r="Y3051" s="93">
        <f t="shared" si="335"/>
        <v>8.0094172205776299</v>
      </c>
      <c r="Z3051" s="93">
        <f t="shared" si="335"/>
        <v>11.173186911308187</v>
      </c>
      <c r="AA3051" s="93">
        <f t="shared" si="335"/>
        <v>15.586665336186003</v>
      </c>
      <c r="AB3051" s="93">
        <f t="shared" si="335"/>
        <v>21.743495229313922</v>
      </c>
      <c r="AC3051" s="95">
        <f t="shared" si="335"/>
        <v>30.332311279539198</v>
      </c>
      <c r="AE3051" s="96"/>
    </row>
    <row r="3052" spans="3:31" ht="24.75" customHeight="1" x14ac:dyDescent="0.25">
      <c r="C3052" s="91">
        <f>ABS(E3052-Dashboard!$F$13)</f>
        <v>34.293760904963783</v>
      </c>
      <c r="D3052" s="92">
        <f t="shared" si="333"/>
        <v>0.39510622874311818</v>
      </c>
      <c r="E3052" s="93" cm="1">
        <f t="array" ref="E3052">SUM('DRE + DCF'!$S$41/TIR!S3052,'DRE + DCF'!$U$41:$AD$41/TIR!T3052:AC3052,TIR!F3052)</f>
        <v>15.216239095036217</v>
      </c>
      <c r="F3052" s="100">
        <f>'DRE + DCF'!$AE$38*'DRE + DCF'!$AE$39*(1+G3052)/(R3052-G3052)/AC3052</f>
        <v>2.76990402725527</v>
      </c>
      <c r="G3052" s="92">
        <f>R3052*(1-'DRE + DCF'!$AE$39)</f>
        <v>0.2370637372458709</v>
      </c>
      <c r="H3052" s="94">
        <f t="shared" si="329"/>
        <v>0.39510622874311818</v>
      </c>
      <c r="I3052" s="94">
        <f t="shared" si="334"/>
        <v>0.39510622874311818</v>
      </c>
      <c r="J3052" s="94">
        <f t="shared" si="334"/>
        <v>0.39510622874311818</v>
      </c>
      <c r="K3052" s="94">
        <f t="shared" si="334"/>
        <v>0.39510622874311818</v>
      </c>
      <c r="L3052" s="94">
        <f t="shared" si="334"/>
        <v>0.39510622874311818</v>
      </c>
      <c r="M3052" s="94">
        <f t="shared" si="334"/>
        <v>0.39510622874311818</v>
      </c>
      <c r="N3052" s="94">
        <f t="shared" si="334"/>
        <v>0.39510622874311818</v>
      </c>
      <c r="O3052" s="94">
        <f t="shared" si="334"/>
        <v>0.39510622874311818</v>
      </c>
      <c r="P3052" s="94">
        <f t="shared" si="334"/>
        <v>0.39510622874311818</v>
      </c>
      <c r="Q3052" s="94">
        <f t="shared" si="334"/>
        <v>0.39510622874311818</v>
      </c>
      <c r="R3052" s="94">
        <f t="shared" si="334"/>
        <v>0.39510622874311818</v>
      </c>
      <c r="S3052" s="93">
        <f>(1+H3052)^((5-Dashboard!$F$9)*3/12)</f>
        <v>1.0868054795861946</v>
      </c>
      <c r="T3052" s="93">
        <f t="shared" si="336"/>
        <v>1.5162090940028519</v>
      </c>
      <c r="U3052" s="93">
        <f t="shared" si="336"/>
        <v>2.1152727511203384</v>
      </c>
      <c r="V3052" s="93">
        <f t="shared" si="336"/>
        <v>2.9510301905785759</v>
      </c>
      <c r="W3052" s="93">
        <f t="shared" si="336"/>
        <v>4.117000600085162</v>
      </c>
      <c r="X3052" s="93">
        <f t="shared" si="336"/>
        <v>5.7436531809179652</v>
      </c>
      <c r="Y3052" s="93">
        <f t="shared" si="335"/>
        <v>8.0130063284388768</v>
      </c>
      <c r="Z3052" s="93">
        <f t="shared" si="335"/>
        <v>11.178995039763102</v>
      </c>
      <c r="AA3052" s="93">
        <f t="shared" si="335"/>
        <v>15.595885611061926</v>
      </c>
      <c r="AB3052" s="93">
        <f t="shared" si="335"/>
        <v>21.757917158757664</v>
      </c>
      <c r="AC3052" s="95">
        <f t="shared" si="335"/>
        <v>30.354605752659584</v>
      </c>
      <c r="AE3052" s="96"/>
    </row>
    <row r="3053" spans="3:31" ht="24.75" customHeight="1" x14ac:dyDescent="0.25">
      <c r="C3053" s="91">
        <f>ABS(E3053-Dashboard!$F$13)</f>
        <v>34.299635866115501</v>
      </c>
      <c r="D3053" s="92">
        <f t="shared" si="333"/>
        <v>0.39520622874311817</v>
      </c>
      <c r="E3053" s="93" cm="1">
        <f t="array" ref="E3053">SUM('DRE + DCF'!$S$41/TIR!S3053,'DRE + DCF'!$U$41:$AD$41/TIR!T3053:AC3053,TIR!F3053)</f>
        <v>15.210364133884497</v>
      </c>
      <c r="F3053" s="100">
        <f>'DRE + DCF'!$AE$38*'DRE + DCF'!$AE$39*(1+G3053)/(R3053-G3053)/AC3053</f>
        <v>2.7673036206155452</v>
      </c>
      <c r="G3053" s="92">
        <f>R3053*(1-'DRE + DCF'!$AE$39)</f>
        <v>0.23712373724587088</v>
      </c>
      <c r="H3053" s="94">
        <f t="shared" si="329"/>
        <v>0.39520622874311817</v>
      </c>
      <c r="I3053" s="94">
        <f t="shared" si="334"/>
        <v>0.39520622874311817</v>
      </c>
      <c r="J3053" s="94">
        <f t="shared" si="334"/>
        <v>0.39520622874311817</v>
      </c>
      <c r="K3053" s="94">
        <f t="shared" si="334"/>
        <v>0.39520622874311817</v>
      </c>
      <c r="L3053" s="94">
        <f t="shared" si="334"/>
        <v>0.39520622874311817</v>
      </c>
      <c r="M3053" s="94">
        <f t="shared" si="334"/>
        <v>0.39520622874311817</v>
      </c>
      <c r="N3053" s="94">
        <f t="shared" si="334"/>
        <v>0.39520622874311817</v>
      </c>
      <c r="O3053" s="94">
        <f t="shared" si="334"/>
        <v>0.39520622874311817</v>
      </c>
      <c r="P3053" s="94">
        <f t="shared" si="334"/>
        <v>0.39520622874311817</v>
      </c>
      <c r="Q3053" s="94">
        <f t="shared" si="334"/>
        <v>0.39520622874311817</v>
      </c>
      <c r="R3053" s="94">
        <f t="shared" si="334"/>
        <v>0.39520622874311817</v>
      </c>
      <c r="S3053" s="93">
        <f>(1+H3053)^((5-Dashboard!$F$9)*3/12)</f>
        <v>1.0868249543803972</v>
      </c>
      <c r="T3053" s="93">
        <f t="shared" si="336"/>
        <v>1.5163449459049854</v>
      </c>
      <c r="U3053" s="93">
        <f t="shared" si="336"/>
        <v>2.1156139134497822</v>
      </c>
      <c r="V3053" s="93">
        <f t="shared" si="336"/>
        <v>2.9517177096607403</v>
      </c>
      <c r="W3053" s="93">
        <f t="shared" si="336"/>
        <v>4.1182549340100358</v>
      </c>
      <c r="X3053" s="93">
        <f t="shared" si="336"/>
        <v>5.7458149354828807</v>
      </c>
      <c r="Y3053" s="93">
        <f t="shared" si="335"/>
        <v>8.0165967871909523</v>
      </c>
      <c r="Z3053" s="93">
        <f t="shared" si="335"/>
        <v>11.184805770810886</v>
      </c>
      <c r="AA3053" s="93">
        <f t="shared" si="335"/>
        <v>15.605110678717322</v>
      </c>
      <c r="AB3053" s="93">
        <f t="shared" si="335"/>
        <v>21.772347619172155</v>
      </c>
      <c r="AC3053" s="95">
        <f t="shared" si="335"/>
        <v>30.376915012629389</v>
      </c>
      <c r="AE3053" s="96"/>
    </row>
    <row r="3054" spans="3:31" ht="24.75" customHeight="1" x14ac:dyDescent="0.25">
      <c r="C3054" s="91">
        <f>ABS(E3054-Dashboard!$F$13)</f>
        <v>34.305506526976103</v>
      </c>
      <c r="D3054" s="92">
        <f t="shared" si="333"/>
        <v>0.39530622874311816</v>
      </c>
      <c r="E3054" s="93" cm="1">
        <f t="array" ref="E3054">SUM('DRE + DCF'!$S$41/TIR!S3054,'DRE + DCF'!$U$41:$AD$41/TIR!T3054:AC3054,TIR!F3054)</f>
        <v>15.204493473023899</v>
      </c>
      <c r="F3054" s="100">
        <f>'DRE + DCF'!$AE$38*'DRE + DCF'!$AE$39*(1+G3054)/(R3054-G3054)/AC3054</f>
        <v>2.7647059713434072</v>
      </c>
      <c r="G3054" s="92">
        <f>R3054*(1-'DRE + DCF'!$AE$39)</f>
        <v>0.23718373724587088</v>
      </c>
      <c r="H3054" s="94">
        <f t="shared" si="329"/>
        <v>0.39530622874311816</v>
      </c>
      <c r="I3054" s="94">
        <f t="shared" si="334"/>
        <v>0.39530622874311816</v>
      </c>
      <c r="J3054" s="94">
        <f t="shared" si="334"/>
        <v>0.39530622874311816</v>
      </c>
      <c r="K3054" s="94">
        <f t="shared" si="334"/>
        <v>0.39530622874311816</v>
      </c>
      <c r="L3054" s="94">
        <f t="shared" si="334"/>
        <v>0.39530622874311816</v>
      </c>
      <c r="M3054" s="94">
        <f t="shared" si="334"/>
        <v>0.39530622874311816</v>
      </c>
      <c r="N3054" s="94">
        <f t="shared" si="334"/>
        <v>0.39530622874311816</v>
      </c>
      <c r="O3054" s="94">
        <f t="shared" si="334"/>
        <v>0.39530622874311816</v>
      </c>
      <c r="P3054" s="94">
        <f t="shared" si="334"/>
        <v>0.39530622874311816</v>
      </c>
      <c r="Q3054" s="94">
        <f t="shared" si="334"/>
        <v>0.39530622874311816</v>
      </c>
      <c r="R3054" s="94">
        <f t="shared" si="334"/>
        <v>0.39530622874311816</v>
      </c>
      <c r="S3054" s="93">
        <f>(1+H3054)^((5-Dashboard!$F$9)*3/12)</f>
        <v>1.0868444281277509</v>
      </c>
      <c r="T3054" s="93">
        <f t="shared" si="336"/>
        <v>1.5164808002414032</v>
      </c>
      <c r="U3054" s="93">
        <f t="shared" si="336"/>
        <v>2.1159551063461781</v>
      </c>
      <c r="V3054" s="93">
        <f t="shared" si="336"/>
        <v>2.9524053396256291</v>
      </c>
      <c r="W3054" s="93">
        <f t="shared" si="336"/>
        <v>4.1195095601540812</v>
      </c>
      <c r="X3054" s="93">
        <f t="shared" si="336"/>
        <v>5.7479773486498127</v>
      </c>
      <c r="Y3054" s="93">
        <f t="shared" si="335"/>
        <v>8.0201885972454381</v>
      </c>
      <c r="Z3054" s="93">
        <f t="shared" si="335"/>
        <v>11.190619105431091</v>
      </c>
      <c r="AA3054" s="93">
        <f t="shared" si="335"/>
        <v>15.614340541299743</v>
      </c>
      <c r="AB3054" s="93">
        <f t="shared" si="335"/>
        <v>21.786786614991723</v>
      </c>
      <c r="AC3054" s="95">
        <f t="shared" si="335"/>
        <v>30.399239068195147</v>
      </c>
      <c r="AE3054" s="96"/>
    </row>
    <row r="3055" spans="3:31" ht="24.75" customHeight="1" x14ac:dyDescent="0.25">
      <c r="C3055" s="91">
        <f>ABS(E3055-Dashboard!$F$13)</f>
        <v>34.3113728917968</v>
      </c>
      <c r="D3055" s="92">
        <f t="shared" si="333"/>
        <v>0.39540622874311815</v>
      </c>
      <c r="E3055" s="93" cm="1">
        <f t="array" ref="E3055">SUM('DRE + DCF'!$S$41/TIR!S3055,'DRE + DCF'!$U$41:$AD$41/TIR!T3055:AC3055,TIR!F3055)</f>
        <v>15.198627108203199</v>
      </c>
      <c r="F3055" s="100">
        <f>'DRE + DCF'!$AE$38*'DRE + DCF'!$AE$39*(1+G3055)/(R3055-G3055)/AC3055</f>
        <v>2.7621110761471623</v>
      </c>
      <c r="G3055" s="92">
        <f>R3055*(1-'DRE + DCF'!$AE$39)</f>
        <v>0.23724373724587089</v>
      </c>
      <c r="H3055" s="94">
        <f t="shared" si="329"/>
        <v>0.39540622874311815</v>
      </c>
      <c r="I3055" s="94">
        <f t="shared" si="334"/>
        <v>0.39540622874311815</v>
      </c>
      <c r="J3055" s="94">
        <f t="shared" si="334"/>
        <v>0.39540622874311815</v>
      </c>
      <c r="K3055" s="94">
        <f t="shared" si="334"/>
        <v>0.39540622874311815</v>
      </c>
      <c r="L3055" s="94">
        <f t="shared" si="334"/>
        <v>0.39540622874311815</v>
      </c>
      <c r="M3055" s="94">
        <f t="shared" si="334"/>
        <v>0.39540622874311815</v>
      </c>
      <c r="N3055" s="94">
        <f t="shared" si="334"/>
        <v>0.39540622874311815</v>
      </c>
      <c r="O3055" s="94">
        <f t="shared" si="334"/>
        <v>0.39540622874311815</v>
      </c>
      <c r="P3055" s="94">
        <f t="shared" si="334"/>
        <v>0.39540622874311815</v>
      </c>
      <c r="Q3055" s="94">
        <f t="shared" si="334"/>
        <v>0.39540622874311815</v>
      </c>
      <c r="R3055" s="94">
        <f t="shared" si="334"/>
        <v>0.39540622874311815</v>
      </c>
      <c r="S3055" s="93">
        <f>(1+H3055)^((5-Dashboard!$F$9)*3/12)</f>
        <v>1.0868639008283869</v>
      </c>
      <c r="T3055" s="93">
        <f t="shared" si="336"/>
        <v>1.5166166570119737</v>
      </c>
      <c r="U3055" s="93">
        <f t="shared" si="336"/>
        <v>2.1162963298100732</v>
      </c>
      <c r="V3055" s="93">
        <f t="shared" si="336"/>
        <v>2.9530930804831765</v>
      </c>
      <c r="W3055" s="93">
        <f t="shared" si="336"/>
        <v>4.1207644785644266</v>
      </c>
      <c r="X3055" s="93">
        <f t="shared" si="336"/>
        <v>5.7501404205721887</v>
      </c>
      <c r="Y3055" s="93">
        <f t="shared" si="335"/>
        <v>8.023781759014005</v>
      </c>
      <c r="Z3055" s="93">
        <f t="shared" si="335"/>
        <v>11.196435044603556</v>
      </c>
      <c r="AA3055" s="93">
        <f t="shared" si="335"/>
        <v>15.623575200957534</v>
      </c>
      <c r="AB3055" s="93">
        <f t="shared" si="335"/>
        <v>21.801234150652657</v>
      </c>
      <c r="AC3055" s="95">
        <f t="shared" si="335"/>
        <v>30.421577928107901</v>
      </c>
      <c r="AE3055" s="96"/>
    </row>
    <row r="3056" spans="3:31" ht="24.75" customHeight="1" x14ac:dyDescent="0.25">
      <c r="C3056" s="91">
        <f>ABS(E3056-Dashboard!$F$13)</f>
        <v>34.317234964823683</v>
      </c>
      <c r="D3056" s="92">
        <f t="shared" si="333"/>
        <v>0.39550622874311814</v>
      </c>
      <c r="E3056" s="93" cm="1">
        <f t="array" ref="E3056">SUM('DRE + DCF'!$S$41/TIR!S3056,'DRE + DCF'!$U$41:$AD$41/TIR!T3056:AC3056,TIR!F3056)</f>
        <v>15.192765035176315</v>
      </c>
      <c r="F3056" s="100">
        <f>'DRE + DCF'!$AE$38*'DRE + DCF'!$AE$39*(1+G3056)/(R3056-G3056)/AC3056</f>
        <v>2.7595189317395286</v>
      </c>
      <c r="G3056" s="92">
        <f>R3056*(1-'DRE + DCF'!$AE$39)</f>
        <v>0.23730373724587087</v>
      </c>
      <c r="H3056" s="94">
        <f t="shared" si="329"/>
        <v>0.39550622874311814</v>
      </c>
      <c r="I3056" s="94">
        <f t="shared" si="334"/>
        <v>0.39550622874311814</v>
      </c>
      <c r="J3056" s="94">
        <f t="shared" si="334"/>
        <v>0.39550622874311814</v>
      </c>
      <c r="K3056" s="94">
        <f t="shared" si="334"/>
        <v>0.39550622874311814</v>
      </c>
      <c r="L3056" s="94">
        <f t="shared" si="334"/>
        <v>0.39550622874311814</v>
      </c>
      <c r="M3056" s="94">
        <f t="shared" si="334"/>
        <v>0.39550622874311814</v>
      </c>
      <c r="N3056" s="94">
        <f t="shared" si="334"/>
        <v>0.39550622874311814</v>
      </c>
      <c r="O3056" s="94">
        <f t="shared" si="334"/>
        <v>0.39550622874311814</v>
      </c>
      <c r="P3056" s="94">
        <f t="shared" si="334"/>
        <v>0.39550622874311814</v>
      </c>
      <c r="Q3056" s="94">
        <f t="shared" si="334"/>
        <v>0.39550622874311814</v>
      </c>
      <c r="R3056" s="94">
        <f t="shared" si="334"/>
        <v>0.39550622874311814</v>
      </c>
      <c r="S3056" s="93">
        <f>(1+H3056)^((5-Dashboard!$F$9)*3/12)</f>
        <v>1.0868833724824365</v>
      </c>
      <c r="T3056" s="93">
        <f t="shared" si="336"/>
        <v>1.5167525162165667</v>
      </c>
      <c r="U3056" s="93">
        <f t="shared" si="336"/>
        <v>2.1166375838420159</v>
      </c>
      <c r="V3056" s="93">
        <f t="shared" si="336"/>
        <v>2.9537809322433173</v>
      </c>
      <c r="W3056" s="93">
        <f t="shared" si="336"/>
        <v>4.1220196892882033</v>
      </c>
      <c r="X3056" s="93">
        <f t="shared" si="336"/>
        <v>5.7523041514034601</v>
      </c>
      <c r="Y3056" s="93">
        <f t="shared" si="335"/>
        <v>8.027376272908425</v>
      </c>
      <c r="Z3056" s="93">
        <f t="shared" si="335"/>
        <v>11.202253589308423</v>
      </c>
      <c r="AA3056" s="93">
        <f t="shared" si="335"/>
        <v>15.632814659839857</v>
      </c>
      <c r="AB3056" s="93">
        <f t="shared" si="335"/>
        <v>21.815690230593251</v>
      </c>
      <c r="AC3056" s="95">
        <f t="shared" si="335"/>
        <v>30.443931601123275</v>
      </c>
      <c r="AE3056" s="96"/>
    </row>
    <row r="3057" spans="3:31" ht="24.75" customHeight="1" x14ac:dyDescent="0.25">
      <c r="C3057" s="91">
        <f>ABS(E3057-Dashboard!$F$13)</f>
        <v>34.323092750297704</v>
      </c>
      <c r="D3057" s="92">
        <f t="shared" si="333"/>
        <v>0.39560622874311813</v>
      </c>
      <c r="E3057" s="93" cm="1">
        <f t="array" ref="E3057">SUM('DRE + DCF'!$S$41/TIR!S3057,'DRE + DCF'!$U$41:$AD$41/TIR!T3057:AC3057,TIR!F3057)</f>
        <v>15.186907249702291</v>
      </c>
      <c r="F3057" s="100">
        <f>'DRE + DCF'!$AE$38*'DRE + DCF'!$AE$39*(1+G3057)/(R3057-G3057)/AC3057</f>
        <v>2.7569295348376355</v>
      </c>
      <c r="G3057" s="92">
        <f>R3057*(1-'DRE + DCF'!$AE$39)</f>
        <v>0.23736373724587087</v>
      </c>
      <c r="H3057" s="94">
        <f t="shared" si="329"/>
        <v>0.39560622874311813</v>
      </c>
      <c r="I3057" s="94">
        <f t="shared" si="334"/>
        <v>0.39560622874311813</v>
      </c>
      <c r="J3057" s="94">
        <f t="shared" si="334"/>
        <v>0.39560622874311813</v>
      </c>
      <c r="K3057" s="94">
        <f t="shared" si="334"/>
        <v>0.39560622874311813</v>
      </c>
      <c r="L3057" s="94">
        <f t="shared" si="334"/>
        <v>0.39560622874311813</v>
      </c>
      <c r="M3057" s="94">
        <f t="shared" si="334"/>
        <v>0.39560622874311813</v>
      </c>
      <c r="N3057" s="94">
        <f t="shared" si="334"/>
        <v>0.39560622874311813</v>
      </c>
      <c r="O3057" s="94">
        <f t="shared" si="334"/>
        <v>0.39560622874311813</v>
      </c>
      <c r="P3057" s="94">
        <f t="shared" si="334"/>
        <v>0.39560622874311813</v>
      </c>
      <c r="Q3057" s="94">
        <f t="shared" si="334"/>
        <v>0.39560622874311813</v>
      </c>
      <c r="R3057" s="94">
        <f t="shared" si="334"/>
        <v>0.39560622874311813</v>
      </c>
      <c r="S3057" s="93">
        <f>(1+H3057)^((5-Dashboard!$F$9)*3/12)</f>
        <v>1.0869028430900307</v>
      </c>
      <c r="T3057" s="93">
        <f t="shared" si="336"/>
        <v>1.5168883778550508</v>
      </c>
      <c r="U3057" s="93">
        <f t="shared" si="336"/>
        <v>2.1169788684425535</v>
      </c>
      <c r="V3057" s="93">
        <f t="shared" si="336"/>
        <v>2.9544688949159856</v>
      </c>
      <c r="W3057" s="93">
        <f t="shared" si="336"/>
        <v>4.1232751923725468</v>
      </c>
      <c r="X3057" s="93">
        <f t="shared" si="336"/>
        <v>5.7544685412971051</v>
      </c>
      <c r="Y3057" s="93">
        <f t="shared" si="335"/>
        <v>8.0309721393405642</v>
      </c>
      <c r="Z3057" s="93">
        <f t="shared" si="335"/>
        <v>11.208074740526136</v>
      </c>
      <c r="AA3057" s="93">
        <f t="shared" si="335"/>
        <v>15.642058920096684</v>
      </c>
      <c r="AB3057" s="93">
        <f t="shared" si="335"/>
        <v>21.830154859253785</v>
      </c>
      <c r="AC3057" s="95">
        <f t="shared" si="335"/>
        <v>30.466300096001429</v>
      </c>
      <c r="AE3057" s="96"/>
    </row>
    <row r="3058" spans="3:31" ht="24.75" customHeight="1" x14ac:dyDescent="0.25">
      <c r="C3058" s="91">
        <f>ABS(E3058-Dashboard!$F$13)</f>
        <v>34.32894625245472</v>
      </c>
      <c r="D3058" s="92">
        <f t="shared" si="333"/>
        <v>0.39570622874311812</v>
      </c>
      <c r="E3058" s="93" cm="1">
        <f t="array" ref="E3058">SUM('DRE + DCF'!$S$41/TIR!S3058,'DRE + DCF'!$U$41:$AD$41/TIR!T3058:AC3058,TIR!F3058)</f>
        <v>15.181053747545278</v>
      </c>
      <c r="F3058" s="100">
        <f>'DRE + DCF'!$AE$38*'DRE + DCF'!$AE$39*(1+G3058)/(R3058-G3058)/AC3058</f>
        <v>2.7543428821630118</v>
      </c>
      <c r="G3058" s="92">
        <f>R3058*(1-'DRE + DCF'!$AE$39)</f>
        <v>0.23742373724587085</v>
      </c>
      <c r="H3058" s="94">
        <f t="shared" si="329"/>
        <v>0.39570622874311812</v>
      </c>
      <c r="I3058" s="94">
        <f t="shared" si="334"/>
        <v>0.39570622874311812</v>
      </c>
      <c r="J3058" s="94">
        <f t="shared" si="334"/>
        <v>0.39570622874311812</v>
      </c>
      <c r="K3058" s="94">
        <f t="shared" si="334"/>
        <v>0.39570622874311812</v>
      </c>
      <c r="L3058" s="94">
        <f t="shared" si="334"/>
        <v>0.39570622874311812</v>
      </c>
      <c r="M3058" s="94">
        <f t="shared" si="334"/>
        <v>0.39570622874311812</v>
      </c>
      <c r="N3058" s="94">
        <f t="shared" si="334"/>
        <v>0.39570622874311812</v>
      </c>
      <c r="O3058" s="94">
        <f t="shared" si="334"/>
        <v>0.39570622874311812</v>
      </c>
      <c r="P3058" s="94">
        <f t="shared" si="334"/>
        <v>0.39570622874311812</v>
      </c>
      <c r="Q3058" s="94">
        <f t="shared" si="334"/>
        <v>0.39570622874311812</v>
      </c>
      <c r="R3058" s="94">
        <f t="shared" si="334"/>
        <v>0.39570622874311812</v>
      </c>
      <c r="S3058" s="93">
        <f>(1+H3058)^((5-Dashboard!$F$9)*3/12)</f>
        <v>1.0869223126513008</v>
      </c>
      <c r="T3058" s="93">
        <f t="shared" si="336"/>
        <v>1.5170242419272955</v>
      </c>
      <c r="U3058" s="93">
        <f t="shared" si="336"/>
        <v>2.1173201836122333</v>
      </c>
      <c r="V3058" s="93">
        <f t="shared" si="336"/>
        <v>2.9551569685111163</v>
      </c>
      <c r="W3058" s="93">
        <f t="shared" si="336"/>
        <v>4.1245309878645955</v>
      </c>
      <c r="X3058" s="93">
        <f t="shared" si="336"/>
        <v>5.7566335904066221</v>
      </c>
      <c r="Y3058" s="93">
        <f t="shared" si="335"/>
        <v>8.0345693587223828</v>
      </c>
      <c r="Z3058" s="93">
        <f t="shared" si="335"/>
        <v>11.21389849923743</v>
      </c>
      <c r="AA3058" s="93">
        <f t="shared" si="335"/>
        <v>15.651307983878786</v>
      </c>
      <c r="AB3058" s="93">
        <f t="shared" si="335"/>
        <v>21.844628041076515</v>
      </c>
      <c r="AC3058" s="95">
        <f t="shared" si="335"/>
        <v>30.488683421507069</v>
      </c>
      <c r="AE3058" s="96"/>
    </row>
    <row r="3059" spans="3:31" ht="24.75" customHeight="1" x14ac:dyDescent="0.25">
      <c r="C3059" s="91">
        <f>ABS(E3059-Dashboard!$F$13)</f>
        <v>34.334795475525453</v>
      </c>
      <c r="D3059" s="92">
        <f t="shared" si="333"/>
        <v>0.3958062287431181</v>
      </c>
      <c r="E3059" s="93" cm="1">
        <f t="array" ref="E3059">SUM('DRE + DCF'!$S$41/TIR!S3059,'DRE + DCF'!$U$41:$AD$41/TIR!T3059:AC3059,TIR!F3059)</f>
        <v>15.175204524474541</v>
      </c>
      <c r="F3059" s="100">
        <f>'DRE + DCF'!$AE$38*'DRE + DCF'!$AE$39*(1+G3059)/(R3059-G3059)/AC3059</f>
        <v>2.7517589704415837</v>
      </c>
      <c r="G3059" s="92">
        <f>R3059*(1-'DRE + DCF'!$AE$39)</f>
        <v>0.23748373724587085</v>
      </c>
      <c r="H3059" s="94">
        <f t="shared" ref="H3059:H3122" si="337">$D3059</f>
        <v>0.3958062287431181</v>
      </c>
      <c r="I3059" s="94">
        <f t="shared" si="334"/>
        <v>0.3958062287431181</v>
      </c>
      <c r="J3059" s="94">
        <f t="shared" si="334"/>
        <v>0.3958062287431181</v>
      </c>
      <c r="K3059" s="94">
        <f t="shared" si="334"/>
        <v>0.3958062287431181</v>
      </c>
      <c r="L3059" s="94">
        <f t="shared" si="334"/>
        <v>0.3958062287431181</v>
      </c>
      <c r="M3059" s="94">
        <f t="shared" si="334"/>
        <v>0.3958062287431181</v>
      </c>
      <c r="N3059" s="94">
        <f t="shared" si="334"/>
        <v>0.3958062287431181</v>
      </c>
      <c r="O3059" s="94">
        <f t="shared" si="334"/>
        <v>0.3958062287431181</v>
      </c>
      <c r="P3059" s="94">
        <f t="shared" si="334"/>
        <v>0.3958062287431181</v>
      </c>
      <c r="Q3059" s="94">
        <f t="shared" ref="I3059:R3085" si="338">$D3059</f>
        <v>0.3958062287431181</v>
      </c>
      <c r="R3059" s="94">
        <f t="shared" si="338"/>
        <v>0.3958062287431181</v>
      </c>
      <c r="S3059" s="93">
        <f>(1+H3059)^((5-Dashboard!$F$9)*3/12)</f>
        <v>1.0869417811663782</v>
      </c>
      <c r="T3059" s="93">
        <f t="shared" si="336"/>
        <v>1.5171601084331698</v>
      </c>
      <c r="U3059" s="93">
        <f t="shared" si="336"/>
        <v>2.117661529351603</v>
      </c>
      <c r="V3059" s="93">
        <f t="shared" si="336"/>
        <v>2.9558451530386449</v>
      </c>
      <c r="W3059" s="93">
        <f t="shared" si="336"/>
        <v>4.1257870758114956</v>
      </c>
      <c r="X3059" s="93">
        <f t="shared" si="336"/>
        <v>5.758799298885541</v>
      </c>
      <c r="Y3059" s="93">
        <f t="shared" si="335"/>
        <v>8.0381679314659404</v>
      </c>
      <c r="Z3059" s="93">
        <f t="shared" si="335"/>
        <v>11.219724866423345</v>
      </c>
      <c r="AA3059" s="93">
        <f t="shared" si="335"/>
        <v>15.660561853337754</v>
      </c>
      <c r="AB3059" s="93">
        <f t="shared" si="335"/>
        <v>21.859109780505705</v>
      </c>
      <c r="AC3059" s="95">
        <f t="shared" si="335"/>
        <v>30.511081586409475</v>
      </c>
      <c r="AE3059" s="96"/>
    </row>
    <row r="3060" spans="3:31" ht="24.75" customHeight="1" x14ac:dyDescent="0.25">
      <c r="C3060" s="91">
        <f>ABS(E3060-Dashboard!$F$13)</f>
        <v>34.340640423735557</v>
      </c>
      <c r="D3060" s="92">
        <f t="shared" si="333"/>
        <v>0.39590622874311809</v>
      </c>
      <c r="E3060" s="93" cm="1">
        <f t="array" ref="E3060">SUM('DRE + DCF'!$S$41/TIR!S3060,'DRE + DCF'!$U$41:$AD$41/TIR!T3060:AC3060,TIR!F3060)</f>
        <v>15.169359576264441</v>
      </c>
      <c r="F3060" s="100">
        <f>'DRE + DCF'!$AE$38*'DRE + DCF'!$AE$39*(1+G3060)/(R3060-G3060)/AC3060</f>
        <v>2.7491777964036617</v>
      </c>
      <c r="G3060" s="92">
        <f>R3060*(1-'DRE + DCF'!$AE$39)</f>
        <v>0.23754373724587086</v>
      </c>
      <c r="H3060" s="94">
        <f t="shared" si="337"/>
        <v>0.39590622874311809</v>
      </c>
      <c r="I3060" s="94">
        <f t="shared" si="338"/>
        <v>0.39590622874311809</v>
      </c>
      <c r="J3060" s="94">
        <f t="shared" si="338"/>
        <v>0.39590622874311809</v>
      </c>
      <c r="K3060" s="94">
        <f t="shared" si="338"/>
        <v>0.39590622874311809</v>
      </c>
      <c r="L3060" s="94">
        <f t="shared" si="338"/>
        <v>0.39590622874311809</v>
      </c>
      <c r="M3060" s="94">
        <f t="shared" si="338"/>
        <v>0.39590622874311809</v>
      </c>
      <c r="N3060" s="94">
        <f t="shared" si="338"/>
        <v>0.39590622874311809</v>
      </c>
      <c r="O3060" s="94">
        <f t="shared" si="338"/>
        <v>0.39590622874311809</v>
      </c>
      <c r="P3060" s="94">
        <f t="shared" si="338"/>
        <v>0.39590622874311809</v>
      </c>
      <c r="Q3060" s="94">
        <f t="shared" si="338"/>
        <v>0.39590622874311809</v>
      </c>
      <c r="R3060" s="94">
        <f t="shared" si="338"/>
        <v>0.39590622874311809</v>
      </c>
      <c r="S3060" s="93">
        <f>(1+H3060)^((5-Dashboard!$F$9)*3/12)</f>
        <v>1.0869612486353939</v>
      </c>
      <c r="T3060" s="93">
        <f t="shared" si="336"/>
        <v>1.5172959773725434</v>
      </c>
      <c r="U3060" s="93">
        <f t="shared" si="336"/>
        <v>2.1180029056612106</v>
      </c>
      <c r="V3060" s="93">
        <f t="shared" si="336"/>
        <v>2.9565334485085066</v>
      </c>
      <c r="W3060" s="93">
        <f t="shared" si="336"/>
        <v>4.1270434562603953</v>
      </c>
      <c r="X3060" s="93">
        <f t="shared" si="336"/>
        <v>5.7609656668874116</v>
      </c>
      <c r="Y3060" s="93">
        <f t="shared" si="335"/>
        <v>8.0417678579833893</v>
      </c>
      <c r="Z3060" s="93">
        <f t="shared" si="335"/>
        <v>11.225553843065216</v>
      </c>
      <c r="AA3060" s="93">
        <f t="shared" si="335"/>
        <v>15.669820530625982</v>
      </c>
      <c r="AB3060" s="93">
        <f t="shared" si="335"/>
        <v>21.8736000819876</v>
      </c>
      <c r="AC3060" s="95">
        <f t="shared" si="335"/>
        <v>30.53349459948247</v>
      </c>
      <c r="AE3060" s="96"/>
    </row>
    <row r="3061" spans="3:31" ht="24.75" customHeight="1" x14ac:dyDescent="0.25">
      <c r="C3061" s="91">
        <f>ABS(E3061-Dashboard!$F$13)</f>
        <v>34.346481101305557</v>
      </c>
      <c r="D3061" s="92">
        <f t="shared" si="333"/>
        <v>0.39600622874311808</v>
      </c>
      <c r="E3061" s="93" cm="1">
        <f t="array" ref="E3061">SUM('DRE + DCF'!$S$41/TIR!S3061,'DRE + DCF'!$U$41:$AD$41/TIR!T3061:AC3061,TIR!F3061)</f>
        <v>15.163518898694441</v>
      </c>
      <c r="F3061" s="100">
        <f>'DRE + DCF'!$AE$38*'DRE + DCF'!$AE$39*(1+G3061)/(R3061-G3061)/AC3061</f>
        <v>2.7465993567839413</v>
      </c>
      <c r="G3061" s="92">
        <f>R3061*(1-'DRE + DCF'!$AE$39)</f>
        <v>0.23760373724587083</v>
      </c>
      <c r="H3061" s="94">
        <f t="shared" si="337"/>
        <v>0.39600622874311808</v>
      </c>
      <c r="I3061" s="94">
        <f t="shared" si="338"/>
        <v>0.39600622874311808</v>
      </c>
      <c r="J3061" s="94">
        <f t="shared" si="338"/>
        <v>0.39600622874311808</v>
      </c>
      <c r="K3061" s="94">
        <f t="shared" si="338"/>
        <v>0.39600622874311808</v>
      </c>
      <c r="L3061" s="94">
        <f t="shared" si="338"/>
        <v>0.39600622874311808</v>
      </c>
      <c r="M3061" s="94">
        <f t="shared" si="338"/>
        <v>0.39600622874311808</v>
      </c>
      <c r="N3061" s="94">
        <f t="shared" si="338"/>
        <v>0.39600622874311808</v>
      </c>
      <c r="O3061" s="94">
        <f t="shared" si="338"/>
        <v>0.39600622874311808</v>
      </c>
      <c r="P3061" s="94">
        <f t="shared" si="338"/>
        <v>0.39600622874311808</v>
      </c>
      <c r="Q3061" s="94">
        <f t="shared" si="338"/>
        <v>0.39600622874311808</v>
      </c>
      <c r="R3061" s="94">
        <f t="shared" si="338"/>
        <v>0.39600622874311808</v>
      </c>
      <c r="S3061" s="93">
        <f>(1+H3061)^((5-Dashboard!$F$9)*3/12)</f>
        <v>1.0869807150584792</v>
      </c>
      <c r="T3061" s="93">
        <f t="shared" si="336"/>
        <v>1.5174318487452854</v>
      </c>
      <c r="U3061" s="93">
        <f t="shared" si="336"/>
        <v>2.1183443125416033</v>
      </c>
      <c r="V3061" s="93">
        <f t="shared" si="336"/>
        <v>2.9572218549306366</v>
      </c>
      <c r="W3061" s="93">
        <f t="shared" si="336"/>
        <v>4.128300129258446</v>
      </c>
      <c r="X3061" s="93">
        <f t="shared" si="336"/>
        <v>5.7631326945658099</v>
      </c>
      <c r="Y3061" s="93">
        <f t="shared" si="335"/>
        <v>8.045369138686981</v>
      </c>
      <c r="Z3061" s="93">
        <f t="shared" si="335"/>
        <v>11.23138543014468</v>
      </c>
      <c r="AA3061" s="93">
        <f t="shared" si="335"/>
        <v>15.679084017896677</v>
      </c>
      <c r="AB3061" s="93">
        <f t="shared" si="335"/>
        <v>21.888098949970438</v>
      </c>
      <c r="AC3061" s="95">
        <f t="shared" si="335"/>
        <v>30.555922469504434</v>
      </c>
      <c r="AE3061" s="96"/>
    </row>
    <row r="3062" spans="3:31" ht="24.75" customHeight="1" x14ac:dyDescent="0.25">
      <c r="C3062" s="91">
        <f>ABS(E3062-Dashboard!$F$13)</f>
        <v>34.352317512450902</v>
      </c>
      <c r="D3062" s="92">
        <f t="shared" si="333"/>
        <v>0.39610622874311807</v>
      </c>
      <c r="E3062" s="93" cm="1">
        <f t="array" ref="E3062">SUM('DRE + DCF'!$S$41/TIR!S3062,'DRE + DCF'!$U$41:$AD$41/TIR!T3062:AC3062,TIR!F3062)</f>
        <v>15.157682487549094</v>
      </c>
      <c r="F3062" s="100">
        <f>'DRE + DCF'!$AE$38*'DRE + DCF'!$AE$39*(1+G3062)/(R3062-G3062)/AC3062</f>
        <v>2.7440236483214928</v>
      </c>
      <c r="G3062" s="92">
        <f>R3062*(1-'DRE + DCF'!$AE$39)</f>
        <v>0.23766373724587084</v>
      </c>
      <c r="H3062" s="94">
        <f t="shared" si="337"/>
        <v>0.39610622874311807</v>
      </c>
      <c r="I3062" s="94">
        <f t="shared" si="338"/>
        <v>0.39610622874311807</v>
      </c>
      <c r="J3062" s="94">
        <f t="shared" si="338"/>
        <v>0.39610622874311807</v>
      </c>
      <c r="K3062" s="94">
        <f t="shared" si="338"/>
        <v>0.39610622874311807</v>
      </c>
      <c r="L3062" s="94">
        <f t="shared" si="338"/>
        <v>0.39610622874311807</v>
      </c>
      <c r="M3062" s="94">
        <f t="shared" si="338"/>
        <v>0.39610622874311807</v>
      </c>
      <c r="N3062" s="94">
        <f t="shared" si="338"/>
        <v>0.39610622874311807</v>
      </c>
      <c r="O3062" s="94">
        <f t="shared" si="338"/>
        <v>0.39610622874311807</v>
      </c>
      <c r="P3062" s="94">
        <f t="shared" si="338"/>
        <v>0.39610622874311807</v>
      </c>
      <c r="Q3062" s="94">
        <f t="shared" si="338"/>
        <v>0.39610622874311807</v>
      </c>
      <c r="R3062" s="94">
        <f t="shared" si="338"/>
        <v>0.39610622874311807</v>
      </c>
      <c r="S3062" s="93">
        <f>(1+H3062)^((5-Dashboard!$F$9)*3/12)</f>
        <v>1.0870001804357647</v>
      </c>
      <c r="T3062" s="93">
        <f t="shared" si="336"/>
        <v>1.5175677225512645</v>
      </c>
      <c r="U3062" s="93">
        <f t="shared" si="336"/>
        <v>2.1186857499933285</v>
      </c>
      <c r="V3062" s="93">
        <f t="shared" si="336"/>
        <v>2.9579103723149704</v>
      </c>
      <c r="W3062" s="93">
        <f t="shared" si="336"/>
        <v>4.1295570948528058</v>
      </c>
      <c r="X3062" s="93">
        <f t="shared" si="336"/>
        <v>5.7653003820743374</v>
      </c>
      <c r="Y3062" s="93">
        <f t="shared" si="335"/>
        <v>8.0489717739890612</v>
      </c>
      <c r="Z3062" s="93">
        <f t="shared" si="335"/>
        <v>11.237219628643674</v>
      </c>
      <c r="AA3062" s="93">
        <f t="shared" si="335"/>
        <v>15.688352317303861</v>
      </c>
      <c r="AB3062" s="93">
        <f t="shared" si="335"/>
        <v>21.902606388904452</v>
      </c>
      <c r="AC3062" s="95">
        <f t="shared" si="335"/>
        <v>30.578365205258319</v>
      </c>
      <c r="AE3062" s="96"/>
    </row>
    <row r="3063" spans="3:31" ht="24.75" customHeight="1" x14ac:dyDescent="0.25">
      <c r="C3063" s="91">
        <f>ABS(E3063-Dashboard!$F$13)</f>
        <v>34.358149661381979</v>
      </c>
      <c r="D3063" s="92">
        <f t="shared" si="333"/>
        <v>0.39620622874311806</v>
      </c>
      <c r="E3063" s="93" cm="1">
        <f t="array" ref="E3063">SUM('DRE + DCF'!$S$41/TIR!S3063,'DRE + DCF'!$U$41:$AD$41/TIR!T3063:AC3063,TIR!F3063)</f>
        <v>15.15185033861802</v>
      </c>
      <c r="F3063" s="100">
        <f>'DRE + DCF'!$AE$38*'DRE + DCF'!$AE$39*(1+G3063)/(R3063-G3063)/AC3063</f>
        <v>2.7414506677597559</v>
      </c>
      <c r="G3063" s="92">
        <f>R3063*(1-'DRE + DCF'!$AE$39)</f>
        <v>0.23772373724587081</v>
      </c>
      <c r="H3063" s="94">
        <f t="shared" si="337"/>
        <v>0.39620622874311806</v>
      </c>
      <c r="I3063" s="94">
        <f t="shared" si="338"/>
        <v>0.39620622874311806</v>
      </c>
      <c r="J3063" s="94">
        <f t="shared" si="338"/>
        <v>0.39620622874311806</v>
      </c>
      <c r="K3063" s="94">
        <f t="shared" si="338"/>
        <v>0.39620622874311806</v>
      </c>
      <c r="L3063" s="94">
        <f t="shared" si="338"/>
        <v>0.39620622874311806</v>
      </c>
      <c r="M3063" s="94">
        <f t="shared" si="338"/>
        <v>0.39620622874311806</v>
      </c>
      <c r="N3063" s="94">
        <f t="shared" si="338"/>
        <v>0.39620622874311806</v>
      </c>
      <c r="O3063" s="94">
        <f t="shared" si="338"/>
        <v>0.39620622874311806</v>
      </c>
      <c r="P3063" s="94">
        <f t="shared" si="338"/>
        <v>0.39620622874311806</v>
      </c>
      <c r="Q3063" s="94">
        <f t="shared" si="338"/>
        <v>0.39620622874311806</v>
      </c>
      <c r="R3063" s="94">
        <f t="shared" si="338"/>
        <v>0.39620622874311806</v>
      </c>
      <c r="S3063" s="93">
        <f>(1+H3063)^((5-Dashboard!$F$9)*3/12)</f>
        <v>1.0870196447673821</v>
      </c>
      <c r="T3063" s="93">
        <f t="shared" si="336"/>
        <v>1.5177035987903504</v>
      </c>
      <c r="U3063" s="93">
        <f t="shared" si="336"/>
        <v>2.1190272180169334</v>
      </c>
      <c r="V3063" s="93">
        <f t="shared" si="336"/>
        <v>2.9585990006714438</v>
      </c>
      <c r="W3063" s="93">
        <f t="shared" si="336"/>
        <v>4.1308143530906341</v>
      </c>
      <c r="X3063" s="93">
        <f t="shared" si="336"/>
        <v>5.7674687295666169</v>
      </c>
      <c r="Y3063" s="93">
        <f t="shared" si="335"/>
        <v>8.0525757643020679</v>
      </c>
      <c r="Z3063" s="93">
        <f t="shared" si="335"/>
        <v>11.243056439544421</v>
      </c>
      <c r="AA3063" s="93">
        <f t="shared" si="335"/>
        <v>15.697625431002345</v>
      </c>
      <c r="AB3063" s="93">
        <f t="shared" si="335"/>
        <v>21.917122403241848</v>
      </c>
      <c r="AC3063" s="95">
        <f t="shared" si="335"/>
        <v>30.600822815531604</v>
      </c>
      <c r="AE3063" s="96"/>
    </row>
    <row r="3064" spans="3:31" ht="24.75" customHeight="1" x14ac:dyDescent="0.25">
      <c r="C3064" s="91">
        <f>ABS(E3064-Dashboard!$F$13)</f>
        <v>34.363977552304078</v>
      </c>
      <c r="D3064" s="92">
        <f t="shared" si="333"/>
        <v>0.39630622874311805</v>
      </c>
      <c r="E3064" s="93" cm="1">
        <f t="array" ref="E3064">SUM('DRE + DCF'!$S$41/TIR!S3064,'DRE + DCF'!$U$41:$AD$41/TIR!T3064:AC3064,TIR!F3064)</f>
        <v>15.146022447695918</v>
      </c>
      <c r="F3064" s="100">
        <f>'DRE + DCF'!$AE$38*'DRE + DCF'!$AE$39*(1+G3064)/(R3064-G3064)/AC3064</f>
        <v>2.738880411846528</v>
      </c>
      <c r="G3064" s="92">
        <f>R3064*(1-'DRE + DCF'!$AE$39)</f>
        <v>0.23778373724587082</v>
      </c>
      <c r="H3064" s="94">
        <f t="shared" si="337"/>
        <v>0.39630622874311805</v>
      </c>
      <c r="I3064" s="94">
        <f t="shared" si="338"/>
        <v>0.39630622874311805</v>
      </c>
      <c r="J3064" s="94">
        <f t="shared" si="338"/>
        <v>0.39630622874311805</v>
      </c>
      <c r="K3064" s="94">
        <f t="shared" si="338"/>
        <v>0.39630622874311805</v>
      </c>
      <c r="L3064" s="94">
        <f t="shared" si="338"/>
        <v>0.39630622874311805</v>
      </c>
      <c r="M3064" s="94">
        <f t="shared" si="338"/>
        <v>0.39630622874311805</v>
      </c>
      <c r="N3064" s="94">
        <f t="shared" si="338"/>
        <v>0.39630622874311805</v>
      </c>
      <c r="O3064" s="94">
        <f t="shared" si="338"/>
        <v>0.39630622874311805</v>
      </c>
      <c r="P3064" s="94">
        <f t="shared" si="338"/>
        <v>0.39630622874311805</v>
      </c>
      <c r="Q3064" s="94">
        <f t="shared" si="338"/>
        <v>0.39630622874311805</v>
      </c>
      <c r="R3064" s="94">
        <f t="shared" si="338"/>
        <v>0.39630622874311805</v>
      </c>
      <c r="S3064" s="93">
        <f>(1+H3064)^((5-Dashboard!$F$9)*3/12)</f>
        <v>1.0870391080534623</v>
      </c>
      <c r="T3064" s="93">
        <f t="shared" si="336"/>
        <v>1.5178394774624127</v>
      </c>
      <c r="U3064" s="93">
        <f t="shared" si="336"/>
        <v>2.1193687166129664</v>
      </c>
      <c r="V3064" s="93">
        <f t="shared" si="336"/>
        <v>2.9592877400099931</v>
      </c>
      <c r="W3064" s="93">
        <f t="shared" si="336"/>
        <v>4.1320719040190985</v>
      </c>
      <c r="X3064" s="93">
        <f t="shared" si="336"/>
        <v>5.7696377371963026</v>
      </c>
      <c r="Y3064" s="93">
        <f t="shared" si="335"/>
        <v>8.0561811100385459</v>
      </c>
      <c r="Z3064" s="93">
        <f t="shared" si="335"/>
        <v>11.248895863829469</v>
      </c>
      <c r="AA3064" s="93">
        <f t="shared" si="335"/>
        <v>15.706903361147786</v>
      </c>
      <c r="AB3064" s="93">
        <f t="shared" si="335"/>
        <v>21.931646997436872</v>
      </c>
      <c r="AC3064" s="95">
        <f t="shared" si="335"/>
        <v>30.623295309116408</v>
      </c>
      <c r="AE3064" s="96"/>
    </row>
    <row r="3065" spans="3:31" ht="24.75" customHeight="1" x14ac:dyDescent="0.25">
      <c r="C3065" s="91">
        <f>ABS(E3065-Dashboard!$F$13)</f>
        <v>34.369801189417444</v>
      </c>
      <c r="D3065" s="92">
        <f t="shared" si="333"/>
        <v>0.39640622874311804</v>
      </c>
      <c r="E3065" s="93" cm="1">
        <f t="array" ref="E3065">SUM('DRE + DCF'!$S$41/TIR!S3065,'DRE + DCF'!$U$41:$AD$41/TIR!T3065:AC3065,TIR!F3065)</f>
        <v>15.140198810582554</v>
      </c>
      <c r="F3065" s="100">
        <f>'DRE + DCF'!$AE$38*'DRE + DCF'!$AE$39*(1+G3065)/(R3065-G3065)/AC3065</f>
        <v>2.7363128773339676</v>
      </c>
      <c r="G3065" s="92">
        <f>R3065*(1-'DRE + DCF'!$AE$39)</f>
        <v>0.23784373724587082</v>
      </c>
      <c r="H3065" s="94">
        <f t="shared" si="337"/>
        <v>0.39640622874311804</v>
      </c>
      <c r="I3065" s="94">
        <f t="shared" si="338"/>
        <v>0.39640622874311804</v>
      </c>
      <c r="J3065" s="94">
        <f t="shared" si="338"/>
        <v>0.39640622874311804</v>
      </c>
      <c r="K3065" s="94">
        <f t="shared" si="338"/>
        <v>0.39640622874311804</v>
      </c>
      <c r="L3065" s="94">
        <f t="shared" si="338"/>
        <v>0.39640622874311804</v>
      </c>
      <c r="M3065" s="94">
        <f t="shared" si="338"/>
        <v>0.39640622874311804</v>
      </c>
      <c r="N3065" s="94">
        <f t="shared" si="338"/>
        <v>0.39640622874311804</v>
      </c>
      <c r="O3065" s="94">
        <f t="shared" si="338"/>
        <v>0.39640622874311804</v>
      </c>
      <c r="P3065" s="94">
        <f t="shared" si="338"/>
        <v>0.39640622874311804</v>
      </c>
      <c r="Q3065" s="94">
        <f t="shared" si="338"/>
        <v>0.39640622874311804</v>
      </c>
      <c r="R3065" s="94">
        <f t="shared" si="338"/>
        <v>0.39640622874311804</v>
      </c>
      <c r="S3065" s="93">
        <f>(1+H3065)^((5-Dashboard!$F$9)*3/12)</f>
        <v>1.0870585702941362</v>
      </c>
      <c r="T3065" s="93">
        <f t="shared" si="336"/>
        <v>1.5179753585673204</v>
      </c>
      <c r="U3065" s="93">
        <f t="shared" si="336"/>
        <v>2.1197102457819743</v>
      </c>
      <c r="V3065" s="93">
        <f t="shared" si="336"/>
        <v>2.9599765903405544</v>
      </c>
      <c r="W3065" s="93">
        <f t="shared" si="336"/>
        <v>4.1333297476853668</v>
      </c>
      <c r="X3065" s="93">
        <f t="shared" si="336"/>
        <v>5.7718074051170669</v>
      </c>
      <c r="Y3065" s="93">
        <f t="shared" si="335"/>
        <v>8.059787811611125</v>
      </c>
      <c r="Z3065" s="93">
        <f t="shared" si="335"/>
        <v>11.25473790248164</v>
      </c>
      <c r="AA3065" s="93">
        <f t="shared" si="335"/>
        <v>15.716186109896618</v>
      </c>
      <c r="AB3065" s="93">
        <f t="shared" si="335"/>
        <v>21.946180175945713</v>
      </c>
      <c r="AC3065" s="95">
        <f t="shared" si="335"/>
        <v>30.645782694809331</v>
      </c>
      <c r="AE3065" s="96"/>
    </row>
    <row r="3066" spans="3:31" ht="24.75" customHeight="1" x14ac:dyDescent="0.25">
      <c r="C3066" s="91">
        <f>ABS(E3066-Dashboard!$F$13)</f>
        <v>34.375620576917235</v>
      </c>
      <c r="D3066" s="92">
        <f t="shared" si="333"/>
        <v>0.39650622874311803</v>
      </c>
      <c r="E3066" s="93" cm="1">
        <f t="array" ref="E3066">SUM('DRE + DCF'!$S$41/TIR!S3066,'DRE + DCF'!$U$41:$AD$41/TIR!T3066:AC3066,TIR!F3066)</f>
        <v>15.134379423082761</v>
      </c>
      <c r="F3066" s="100">
        <f>'DRE + DCF'!$AE$38*'DRE + DCF'!$AE$39*(1+G3066)/(R3066-G3066)/AC3066</f>
        <v>2.7337480609785794</v>
      </c>
      <c r="G3066" s="92">
        <f>R3066*(1-'DRE + DCF'!$AE$39)</f>
        <v>0.2379037372458708</v>
      </c>
      <c r="H3066" s="94">
        <f t="shared" si="337"/>
        <v>0.39650622874311803</v>
      </c>
      <c r="I3066" s="94">
        <f t="shared" si="338"/>
        <v>0.39650622874311803</v>
      </c>
      <c r="J3066" s="94">
        <f t="shared" si="338"/>
        <v>0.39650622874311803</v>
      </c>
      <c r="K3066" s="94">
        <f t="shared" si="338"/>
        <v>0.39650622874311803</v>
      </c>
      <c r="L3066" s="94">
        <f t="shared" si="338"/>
        <v>0.39650622874311803</v>
      </c>
      <c r="M3066" s="94">
        <f t="shared" si="338"/>
        <v>0.39650622874311803</v>
      </c>
      <c r="N3066" s="94">
        <f t="shared" si="338"/>
        <v>0.39650622874311803</v>
      </c>
      <c r="O3066" s="94">
        <f t="shared" si="338"/>
        <v>0.39650622874311803</v>
      </c>
      <c r="P3066" s="94">
        <f t="shared" si="338"/>
        <v>0.39650622874311803</v>
      </c>
      <c r="Q3066" s="94">
        <f t="shared" si="338"/>
        <v>0.39650622874311803</v>
      </c>
      <c r="R3066" s="94">
        <f t="shared" si="338"/>
        <v>0.39650622874311803</v>
      </c>
      <c r="S3066" s="93">
        <f>(1+H3066)^((5-Dashboard!$F$9)*3/12)</f>
        <v>1.0870780314895347</v>
      </c>
      <c r="T3066" s="93">
        <f t="shared" si="336"/>
        <v>1.5181112421049427</v>
      </c>
      <c r="U3066" s="93">
        <f t="shared" si="336"/>
        <v>2.1200518055245041</v>
      </c>
      <c r="V3066" s="93">
        <f t="shared" si="336"/>
        <v>2.9606655516730633</v>
      </c>
      <c r="W3066" s="93">
        <f t="shared" si="336"/>
        <v>4.1345878841366126</v>
      </c>
      <c r="X3066" s="93">
        <f t="shared" si="336"/>
        <v>5.7739777334826083</v>
      </c>
      <c r="Y3066" s="93">
        <f t="shared" si="335"/>
        <v>8.0633958694325329</v>
      </c>
      <c r="Z3066" s="93">
        <f t="shared" si="335"/>
        <v>11.260582556484062</v>
      </c>
      <c r="AA3066" s="93">
        <f t="shared" si="335"/>
        <v>15.725473679406097</v>
      </c>
      <c r="AB3066" s="93">
        <f t="shared" si="335"/>
        <v>21.960721943226574</v>
      </c>
      <c r="AC3066" s="95">
        <f t="shared" si="335"/>
        <v>30.668284981411581</v>
      </c>
      <c r="AE3066" s="96"/>
    </row>
    <row r="3067" spans="3:31" ht="24.75" customHeight="1" x14ac:dyDescent="0.25">
      <c r="C3067" s="91">
        <f>ABS(E3067-Dashboard!$F$13)</f>
        <v>34.381435718993586</v>
      </c>
      <c r="D3067" s="92">
        <f t="shared" si="333"/>
        <v>0.39660622874311802</v>
      </c>
      <c r="E3067" s="93" cm="1">
        <f t="array" ref="E3067">SUM('DRE + DCF'!$S$41/TIR!S3067,'DRE + DCF'!$U$41:$AD$41/TIR!T3067:AC3067,TIR!F3067)</f>
        <v>15.128564281006412</v>
      </c>
      <c r="F3067" s="100">
        <f>'DRE + DCF'!$AE$38*'DRE + DCF'!$AE$39*(1+G3067)/(R3067-G3067)/AC3067</f>
        <v>2.7311859595412105</v>
      </c>
      <c r="G3067" s="92">
        <f>R3067*(1-'DRE + DCF'!$AE$39)</f>
        <v>0.2379637372458708</v>
      </c>
      <c r="H3067" s="94">
        <f t="shared" si="337"/>
        <v>0.39660622874311802</v>
      </c>
      <c r="I3067" s="94">
        <f t="shared" si="338"/>
        <v>0.39660622874311802</v>
      </c>
      <c r="J3067" s="94">
        <f t="shared" si="338"/>
        <v>0.39660622874311802</v>
      </c>
      <c r="K3067" s="94">
        <f t="shared" si="338"/>
        <v>0.39660622874311802</v>
      </c>
      <c r="L3067" s="94">
        <f t="shared" si="338"/>
        <v>0.39660622874311802</v>
      </c>
      <c r="M3067" s="94">
        <f t="shared" si="338"/>
        <v>0.39660622874311802</v>
      </c>
      <c r="N3067" s="94">
        <f t="shared" si="338"/>
        <v>0.39660622874311802</v>
      </c>
      <c r="O3067" s="94">
        <f t="shared" si="338"/>
        <v>0.39660622874311802</v>
      </c>
      <c r="P3067" s="94">
        <f t="shared" si="338"/>
        <v>0.39660622874311802</v>
      </c>
      <c r="Q3067" s="94">
        <f t="shared" si="338"/>
        <v>0.39660622874311802</v>
      </c>
      <c r="R3067" s="94">
        <f t="shared" si="338"/>
        <v>0.39660622874311802</v>
      </c>
      <c r="S3067" s="93">
        <f>(1+H3067)^((5-Dashboard!$F$9)*3/12)</f>
        <v>1.0870974916397891</v>
      </c>
      <c r="T3067" s="93">
        <f t="shared" si="336"/>
        <v>1.5182471280751491</v>
      </c>
      <c r="U3067" s="93">
        <f t="shared" si="336"/>
        <v>2.1203933958411034</v>
      </c>
      <c r="V3067" s="93">
        <f t="shared" si="336"/>
        <v>2.9613546240174569</v>
      </c>
      <c r="W3067" s="93">
        <f t="shared" si="336"/>
        <v>4.1358463134200143</v>
      </c>
      <c r="X3067" s="93">
        <f t="shared" si="336"/>
        <v>5.7761487224466537</v>
      </c>
      <c r="Y3067" s="93">
        <f t="shared" si="335"/>
        <v>8.0670052839156003</v>
      </c>
      <c r="Z3067" s="93">
        <f t="shared" si="335"/>
        <v>11.266429826820172</v>
      </c>
      <c r="AA3067" s="93">
        <f t="shared" si="335"/>
        <v>15.734766071834301</v>
      </c>
      <c r="AB3067" s="93">
        <f t="shared" si="335"/>
        <v>21.975272303739668</v>
      </c>
      <c r="AC3067" s="95">
        <f t="shared" si="335"/>
        <v>30.690802177728948</v>
      </c>
      <c r="AE3067" s="96"/>
    </row>
    <row r="3068" spans="3:31" ht="24.75" customHeight="1" x14ac:dyDescent="0.25">
      <c r="C3068" s="91">
        <f>ABS(E3068-Dashboard!$F$13)</f>
        <v>34.387246619831579</v>
      </c>
      <c r="D3068" s="92">
        <f t="shared" si="333"/>
        <v>0.39670622874311801</v>
      </c>
      <c r="E3068" s="93" cm="1">
        <f t="array" ref="E3068">SUM('DRE + DCF'!$S$41/TIR!S3068,'DRE + DCF'!$U$41:$AD$41/TIR!T3068:AC3068,TIR!F3068)</f>
        <v>15.122753380168419</v>
      </c>
      <c r="F3068" s="100">
        <f>'DRE + DCF'!$AE$38*'DRE + DCF'!$AE$39*(1+G3068)/(R3068-G3068)/AC3068</f>
        <v>2.7286265697870431</v>
      </c>
      <c r="G3068" s="92">
        <f>R3068*(1-'DRE + DCF'!$AE$39)</f>
        <v>0.23802373724587078</v>
      </c>
      <c r="H3068" s="94">
        <f t="shared" si="337"/>
        <v>0.39670622874311801</v>
      </c>
      <c r="I3068" s="94">
        <f t="shared" si="338"/>
        <v>0.39670622874311801</v>
      </c>
      <c r="J3068" s="94">
        <f t="shared" si="338"/>
        <v>0.39670622874311801</v>
      </c>
      <c r="K3068" s="94">
        <f t="shared" si="338"/>
        <v>0.39670622874311801</v>
      </c>
      <c r="L3068" s="94">
        <f t="shared" si="338"/>
        <v>0.39670622874311801</v>
      </c>
      <c r="M3068" s="94">
        <f t="shared" si="338"/>
        <v>0.39670622874311801</v>
      </c>
      <c r="N3068" s="94">
        <f t="shared" si="338"/>
        <v>0.39670622874311801</v>
      </c>
      <c r="O3068" s="94">
        <f t="shared" si="338"/>
        <v>0.39670622874311801</v>
      </c>
      <c r="P3068" s="94">
        <f t="shared" si="338"/>
        <v>0.39670622874311801</v>
      </c>
      <c r="Q3068" s="94">
        <f t="shared" si="338"/>
        <v>0.39670622874311801</v>
      </c>
      <c r="R3068" s="94">
        <f t="shared" si="338"/>
        <v>0.39670622874311801</v>
      </c>
      <c r="S3068" s="93">
        <f>(1+H3068)^((5-Dashboard!$F$9)*3/12)</f>
        <v>1.0871169507450302</v>
      </c>
      <c r="T3068" s="93">
        <f t="shared" si="336"/>
        <v>1.5183830164778092</v>
      </c>
      <c r="U3068" s="93">
        <f t="shared" si="336"/>
        <v>2.1207350167323202</v>
      </c>
      <c r="V3068" s="93">
        <f t="shared" si="336"/>
        <v>2.9620438073836723</v>
      </c>
      <c r="W3068" s="93">
        <f t="shared" si="336"/>
        <v>4.1371050355827554</v>
      </c>
      <c r="X3068" s="93">
        <f t="shared" si="336"/>
        <v>5.7783203721629537</v>
      </c>
      <c r="Y3068" s="93">
        <f t="shared" si="335"/>
        <v>8.0706160554732485</v>
      </c>
      <c r="Z3068" s="93">
        <f t="shared" si="335"/>
        <v>11.272279714473699</v>
      </c>
      <c r="AA3068" s="93">
        <f t="shared" si="335"/>
        <v>15.744063289340112</v>
      </c>
      <c r="AB3068" s="93">
        <f t="shared" si="335"/>
        <v>21.989831261947195</v>
      </c>
      <c r="AC3068" s="95">
        <f t="shared" si="335"/>
        <v>30.713334292571787</v>
      </c>
      <c r="AE3068" s="96"/>
    </row>
    <row r="3069" spans="3:31" ht="24.75" customHeight="1" x14ac:dyDescent="0.25">
      <c r="C3069" s="91">
        <f>ABS(E3069-Dashboard!$F$13)</f>
        <v>34.393053283611252</v>
      </c>
      <c r="D3069" s="92">
        <f t="shared" si="333"/>
        <v>0.39680622874311799</v>
      </c>
      <c r="E3069" s="93" cm="1">
        <f t="array" ref="E3069">SUM('DRE + DCF'!$S$41/TIR!S3069,'DRE + DCF'!$U$41:$AD$41/TIR!T3069:AC3069,TIR!F3069)</f>
        <v>15.116946716388748</v>
      </c>
      <c r="F3069" s="100">
        <f>'DRE + DCF'!$AE$38*'DRE + DCF'!$AE$39*(1+G3069)/(R3069-G3069)/AC3069</f>
        <v>2.7260698884855921</v>
      </c>
      <c r="G3069" s="92">
        <f>R3069*(1-'DRE + DCF'!$AE$39)</f>
        <v>0.23808373724587079</v>
      </c>
      <c r="H3069" s="94">
        <f t="shared" si="337"/>
        <v>0.39680622874311799</v>
      </c>
      <c r="I3069" s="94">
        <f t="shared" si="338"/>
        <v>0.39680622874311799</v>
      </c>
      <c r="J3069" s="94">
        <f t="shared" si="338"/>
        <v>0.39680622874311799</v>
      </c>
      <c r="K3069" s="94">
        <f t="shared" si="338"/>
        <v>0.39680622874311799</v>
      </c>
      <c r="L3069" s="94">
        <f t="shared" si="338"/>
        <v>0.39680622874311799</v>
      </c>
      <c r="M3069" s="94">
        <f t="shared" si="338"/>
        <v>0.39680622874311799</v>
      </c>
      <c r="N3069" s="94">
        <f t="shared" si="338"/>
        <v>0.39680622874311799</v>
      </c>
      <c r="O3069" s="94">
        <f t="shared" si="338"/>
        <v>0.39680622874311799</v>
      </c>
      <c r="P3069" s="94">
        <f t="shared" si="338"/>
        <v>0.39680622874311799</v>
      </c>
      <c r="Q3069" s="94">
        <f t="shared" si="338"/>
        <v>0.39680622874311799</v>
      </c>
      <c r="R3069" s="94">
        <f t="shared" si="338"/>
        <v>0.39680622874311799</v>
      </c>
      <c r="S3069" s="93">
        <f>(1+H3069)^((5-Dashboard!$F$9)*3/12)</f>
        <v>1.0871364088053888</v>
      </c>
      <c r="T3069" s="93">
        <f t="shared" si="336"/>
        <v>1.5185189073127916</v>
      </c>
      <c r="U3069" s="93">
        <f t="shared" si="336"/>
        <v>2.1210766681987008</v>
      </c>
      <c r="V3069" s="93">
        <f t="shared" si="336"/>
        <v>2.962733101781645</v>
      </c>
      <c r="W3069" s="93">
        <f t="shared" si="336"/>
        <v>4.1383640506720196</v>
      </c>
      <c r="X3069" s="93">
        <f t="shared" si="336"/>
        <v>5.7804926827852769</v>
      </c>
      <c r="Y3069" s="93">
        <f t="shared" si="335"/>
        <v>8.0742281845184909</v>
      </c>
      <c r="Z3069" s="93">
        <f t="shared" si="335"/>
        <v>11.278132220428665</v>
      </c>
      <c r="AA3069" s="93">
        <f t="shared" si="335"/>
        <v>15.753365334083211</v>
      </c>
      <c r="AB3069" s="93">
        <f t="shared" si="335"/>
        <v>22.004398822313341</v>
      </c>
      <c r="AC3069" s="95">
        <f t="shared" si="335"/>
        <v>30.735881334755003</v>
      </c>
      <c r="AE3069" s="96"/>
    </row>
    <row r="3070" spans="3:31" ht="24.75" customHeight="1" x14ac:dyDescent="0.25">
      <c r="C3070" s="91">
        <f>ABS(E3070-Dashboard!$F$13)</f>
        <v>34.398855714507619</v>
      </c>
      <c r="D3070" s="92">
        <f t="shared" si="333"/>
        <v>0.39690622874311798</v>
      </c>
      <c r="E3070" s="93" cm="1">
        <f t="array" ref="E3070">SUM('DRE + DCF'!$S$41/TIR!S3070,'DRE + DCF'!$U$41:$AD$41/TIR!T3070:AC3070,TIR!F3070)</f>
        <v>15.111144285492381</v>
      </c>
      <c r="F3070" s="100">
        <f>'DRE + DCF'!$AE$38*'DRE + DCF'!$AE$39*(1+G3070)/(R3070-G3070)/AC3070</f>
        <v>2.7235159124106905</v>
      </c>
      <c r="G3070" s="92">
        <f>R3070*(1-'DRE + DCF'!$AE$39)</f>
        <v>0.23814373724587079</v>
      </c>
      <c r="H3070" s="94">
        <f t="shared" si="337"/>
        <v>0.39690622874311798</v>
      </c>
      <c r="I3070" s="94">
        <f t="shared" si="338"/>
        <v>0.39690622874311798</v>
      </c>
      <c r="J3070" s="94">
        <f t="shared" si="338"/>
        <v>0.39690622874311798</v>
      </c>
      <c r="K3070" s="94">
        <f t="shared" si="338"/>
        <v>0.39690622874311798</v>
      </c>
      <c r="L3070" s="94">
        <f t="shared" si="338"/>
        <v>0.39690622874311798</v>
      </c>
      <c r="M3070" s="94">
        <f t="shared" si="338"/>
        <v>0.39690622874311798</v>
      </c>
      <c r="N3070" s="94">
        <f t="shared" si="338"/>
        <v>0.39690622874311798</v>
      </c>
      <c r="O3070" s="94">
        <f t="shared" si="338"/>
        <v>0.39690622874311798</v>
      </c>
      <c r="P3070" s="94">
        <f t="shared" si="338"/>
        <v>0.39690622874311798</v>
      </c>
      <c r="Q3070" s="94">
        <f t="shared" si="338"/>
        <v>0.39690622874311798</v>
      </c>
      <c r="R3070" s="94">
        <f t="shared" si="338"/>
        <v>0.39690622874311798</v>
      </c>
      <c r="S3070" s="93">
        <f>(1+H3070)^((5-Dashboard!$F$9)*3/12)</f>
        <v>1.0871558658209961</v>
      </c>
      <c r="T3070" s="93">
        <f t="shared" si="336"/>
        <v>1.5186548005799669</v>
      </c>
      <c r="U3070" s="93">
        <f t="shared" si="336"/>
        <v>2.1214183502407935</v>
      </c>
      <c r="V3070" s="93">
        <f t="shared" si="336"/>
        <v>2.9634225072213138</v>
      </c>
      <c r="W3070" s="93">
        <f t="shared" si="336"/>
        <v>4.1396233587350011</v>
      </c>
      <c r="X3070" s="93">
        <f t="shared" si="336"/>
        <v>5.7826656544674302</v>
      </c>
      <c r="Y3070" s="93">
        <f t="shared" si="335"/>
        <v>8.0778416714644514</v>
      </c>
      <c r="Z3070" s="93">
        <f t="shared" si="335"/>
        <v>11.283987345669411</v>
      </c>
      <c r="AA3070" s="93">
        <f t="shared" si="335"/>
        <v>15.762672208224123</v>
      </c>
      <c r="AB3070" s="93">
        <f t="shared" si="335"/>
        <v>22.018974989304315</v>
      </c>
      <c r="AC3070" s="95">
        <f t="shared" si="335"/>
        <v>30.758443313098127</v>
      </c>
      <c r="AE3070" s="96"/>
    </row>
    <row r="3071" spans="3:31" ht="24.75" customHeight="1" x14ac:dyDescent="0.25">
      <c r="C3071" s="91">
        <f>ABS(E3071-Dashboard!$F$13)</f>
        <v>34.404653916690656</v>
      </c>
      <c r="D3071" s="92">
        <f t="shared" si="333"/>
        <v>0.39700622874311797</v>
      </c>
      <c r="E3071" s="93" cm="1">
        <f t="array" ref="E3071">SUM('DRE + DCF'!$S$41/TIR!S3071,'DRE + DCF'!$U$41:$AD$41/TIR!T3071:AC3071,TIR!F3071)</f>
        <v>15.105346083309341</v>
      </c>
      <c r="F3071" s="100">
        <f>'DRE + DCF'!$AE$38*'DRE + DCF'!$AE$39*(1+G3071)/(R3071-G3071)/AC3071</f>
        <v>2.720964638340492</v>
      </c>
      <c r="G3071" s="92">
        <f>R3071*(1-'DRE + DCF'!$AE$39)</f>
        <v>0.23820373724587077</v>
      </c>
      <c r="H3071" s="94">
        <f t="shared" si="337"/>
        <v>0.39700622874311797</v>
      </c>
      <c r="I3071" s="94">
        <f t="shared" si="338"/>
        <v>0.39700622874311797</v>
      </c>
      <c r="J3071" s="94">
        <f t="shared" si="338"/>
        <v>0.39700622874311797</v>
      </c>
      <c r="K3071" s="94">
        <f t="shared" si="338"/>
        <v>0.39700622874311797</v>
      </c>
      <c r="L3071" s="94">
        <f t="shared" si="338"/>
        <v>0.39700622874311797</v>
      </c>
      <c r="M3071" s="94">
        <f t="shared" si="338"/>
        <v>0.39700622874311797</v>
      </c>
      <c r="N3071" s="94">
        <f t="shared" si="338"/>
        <v>0.39700622874311797</v>
      </c>
      <c r="O3071" s="94">
        <f t="shared" si="338"/>
        <v>0.39700622874311797</v>
      </c>
      <c r="P3071" s="94">
        <f t="shared" si="338"/>
        <v>0.39700622874311797</v>
      </c>
      <c r="Q3071" s="94">
        <f t="shared" si="338"/>
        <v>0.39700622874311797</v>
      </c>
      <c r="R3071" s="94">
        <f t="shared" si="338"/>
        <v>0.39700622874311797</v>
      </c>
      <c r="S3071" s="93">
        <f>(1+H3071)^((5-Dashboard!$F$9)*3/12)</f>
        <v>1.0871753217919826</v>
      </c>
      <c r="T3071" s="93">
        <f t="shared" si="336"/>
        <v>1.5187906962792033</v>
      </c>
      <c r="U3071" s="93">
        <f t="shared" si="336"/>
        <v>2.1217600628591442</v>
      </c>
      <c r="V3071" s="93">
        <f t="shared" si="336"/>
        <v>2.9641120237126142</v>
      </c>
      <c r="W3071" s="93">
        <f t="shared" si="336"/>
        <v>4.1408829598188905</v>
      </c>
      <c r="X3071" s="93">
        <f t="shared" si="336"/>
        <v>5.7848392873632282</v>
      </c>
      <c r="Y3071" s="93">
        <f t="shared" si="335"/>
        <v>8.0814565167243302</v>
      </c>
      <c r="Z3071" s="93">
        <f t="shared" si="335"/>
        <v>11.289845091180551</v>
      </c>
      <c r="AA3071" s="93">
        <f t="shared" si="335"/>
        <v>15.771983913924144</v>
      </c>
      <c r="AB3071" s="93">
        <f t="shared" si="335"/>
        <v>22.03355976738829</v>
      </c>
      <c r="AC3071" s="95">
        <f t="shared" si="335"/>
        <v>30.781020236425206</v>
      </c>
      <c r="AE3071" s="96"/>
    </row>
    <row r="3072" spans="3:31" ht="24.75" customHeight="1" x14ac:dyDescent="0.25">
      <c r="C3072" s="91">
        <f>ABS(E3072-Dashboard!$F$13)</f>
        <v>34.410447894325358</v>
      </c>
      <c r="D3072" s="92">
        <f t="shared" si="333"/>
        <v>0.39710622874311796</v>
      </c>
      <c r="E3072" s="93" cm="1">
        <f t="array" ref="E3072">SUM('DRE + DCF'!$S$41/TIR!S3072,'DRE + DCF'!$U$41:$AD$41/TIR!T3072:AC3072,TIR!F3072)</f>
        <v>15.09955210567464</v>
      </c>
      <c r="F3072" s="100">
        <f>'DRE + DCF'!$AE$38*'DRE + DCF'!$AE$39*(1+G3072)/(R3072-G3072)/AC3072</f>
        <v>2.7184160630574592</v>
      </c>
      <c r="G3072" s="92">
        <f>R3072*(1-'DRE + DCF'!$AE$39)</f>
        <v>0.23826373724587077</v>
      </c>
      <c r="H3072" s="94">
        <f t="shared" si="337"/>
        <v>0.39710622874311796</v>
      </c>
      <c r="I3072" s="94">
        <f t="shared" si="338"/>
        <v>0.39710622874311796</v>
      </c>
      <c r="J3072" s="94">
        <f t="shared" si="338"/>
        <v>0.39710622874311796</v>
      </c>
      <c r="K3072" s="94">
        <f t="shared" si="338"/>
        <v>0.39710622874311796</v>
      </c>
      <c r="L3072" s="94">
        <f t="shared" si="338"/>
        <v>0.39710622874311796</v>
      </c>
      <c r="M3072" s="94">
        <f t="shared" si="338"/>
        <v>0.39710622874311796</v>
      </c>
      <c r="N3072" s="94">
        <f t="shared" si="338"/>
        <v>0.39710622874311796</v>
      </c>
      <c r="O3072" s="94">
        <f t="shared" si="338"/>
        <v>0.39710622874311796</v>
      </c>
      <c r="P3072" s="94">
        <f t="shared" si="338"/>
        <v>0.39710622874311796</v>
      </c>
      <c r="Q3072" s="94">
        <f t="shared" si="338"/>
        <v>0.39710622874311796</v>
      </c>
      <c r="R3072" s="94">
        <f t="shared" si="338"/>
        <v>0.39710622874311796</v>
      </c>
      <c r="S3072" s="93">
        <f>(1+H3072)^((5-Dashboard!$F$9)*3/12)</f>
        <v>1.0871947767184797</v>
      </c>
      <c r="T3072" s="93">
        <f t="shared" si="336"/>
        <v>1.5189265944103714</v>
      </c>
      <c r="U3072" s="93">
        <f t="shared" si="336"/>
        <v>2.1221018060543013</v>
      </c>
      <c r="V3072" s="93">
        <f t="shared" si="336"/>
        <v>2.9648016512654842</v>
      </c>
      <c r="W3072" s="93">
        <f t="shared" si="336"/>
        <v>4.1421428539708893</v>
      </c>
      <c r="X3072" s="93">
        <f t="shared" si="336"/>
        <v>5.7870135816265247</v>
      </c>
      <c r="Y3072" s="93">
        <f t="shared" si="335"/>
        <v>8.0850727207114375</v>
      </c>
      <c r="Z3072" s="93">
        <f t="shared" si="335"/>
        <v>11.295705457947017</v>
      </c>
      <c r="AA3072" s="93">
        <f t="shared" si="335"/>
        <v>15.781300453345411</v>
      </c>
      <c r="AB3072" s="93">
        <f t="shared" si="335"/>
        <v>22.048153161035465</v>
      </c>
      <c r="AC3072" s="95">
        <f t="shared" si="335"/>
        <v>30.803612113564913</v>
      </c>
      <c r="AE3072" s="96"/>
    </row>
    <row r="3073" spans="3:31" ht="24.75" customHeight="1" x14ac:dyDescent="0.25">
      <c r="C3073" s="91">
        <f>ABS(E3073-Dashboard!$F$13)</f>
        <v>34.416237651571677</v>
      </c>
      <c r="D3073" s="92">
        <f t="shared" si="333"/>
        <v>0.39720622874311795</v>
      </c>
      <c r="E3073" s="93" cm="1">
        <f t="array" ref="E3073">SUM('DRE + DCF'!$S$41/TIR!S3073,'DRE + DCF'!$U$41:$AD$41/TIR!T3073:AC3073,TIR!F3073)</f>
        <v>15.093762348428323</v>
      </c>
      <c r="F3073" s="100">
        <f>'DRE + DCF'!$AE$38*'DRE + DCF'!$AE$39*(1+G3073)/(R3073-G3073)/AC3073</f>
        <v>2.7158701833483558</v>
      </c>
      <c r="G3073" s="92">
        <f>R3073*(1-'DRE + DCF'!$AE$39)</f>
        <v>0.23832373724587075</v>
      </c>
      <c r="H3073" s="94">
        <f t="shared" si="337"/>
        <v>0.39720622874311795</v>
      </c>
      <c r="I3073" s="94">
        <f t="shared" si="338"/>
        <v>0.39720622874311795</v>
      </c>
      <c r="J3073" s="94">
        <f t="shared" si="338"/>
        <v>0.39720622874311795</v>
      </c>
      <c r="K3073" s="94">
        <f t="shared" si="338"/>
        <v>0.39720622874311795</v>
      </c>
      <c r="L3073" s="94">
        <f t="shared" si="338"/>
        <v>0.39720622874311795</v>
      </c>
      <c r="M3073" s="94">
        <f t="shared" si="338"/>
        <v>0.39720622874311795</v>
      </c>
      <c r="N3073" s="94">
        <f t="shared" si="338"/>
        <v>0.39720622874311795</v>
      </c>
      <c r="O3073" s="94">
        <f t="shared" si="338"/>
        <v>0.39720622874311795</v>
      </c>
      <c r="P3073" s="94">
        <f t="shared" si="338"/>
        <v>0.39720622874311795</v>
      </c>
      <c r="Q3073" s="94">
        <f t="shared" si="338"/>
        <v>0.39720622874311795</v>
      </c>
      <c r="R3073" s="94">
        <f t="shared" si="338"/>
        <v>0.39720622874311795</v>
      </c>
      <c r="S3073" s="93">
        <f>(1+H3073)^((5-Dashboard!$F$9)*3/12)</f>
        <v>1.0872142306006176</v>
      </c>
      <c r="T3073" s="93">
        <f t="shared" si="336"/>
        <v>1.5190624949733396</v>
      </c>
      <c r="U3073" s="93">
        <f t="shared" si="336"/>
        <v>2.1224435798268115</v>
      </c>
      <c r="V3073" s="93">
        <f t="shared" si="336"/>
        <v>2.9654913898898623</v>
      </c>
      <c r="W3073" s="93">
        <f t="shared" si="336"/>
        <v>4.1434030412382015</v>
      </c>
      <c r="X3073" s="93">
        <f t="shared" si="336"/>
        <v>5.7891885374111931</v>
      </c>
      <c r="Y3073" s="93">
        <f t="shared" si="335"/>
        <v>8.0886902838391794</v>
      </c>
      <c r="Z3073" s="93">
        <f t="shared" si="335"/>
        <v>11.30156844695404</v>
      </c>
      <c r="AA3073" s="93">
        <f t="shared" si="335"/>
        <v>15.79062182865087</v>
      </c>
      <c r="AB3073" s="93">
        <f t="shared" si="335"/>
        <v>22.062755174718038</v>
      </c>
      <c r="AC3073" s="95">
        <f t="shared" si="335"/>
        <v>30.826218953350502</v>
      </c>
      <c r="AE3073" s="96"/>
    </row>
    <row r="3074" spans="3:31" ht="24.75" customHeight="1" x14ac:dyDescent="0.25">
      <c r="C3074" s="91">
        <f>ABS(E3074-Dashboard!$F$13)</f>
        <v>34.422023192584575</v>
      </c>
      <c r="D3074" s="92">
        <f t="shared" si="333"/>
        <v>0.39730622874311794</v>
      </c>
      <c r="E3074" s="93" cm="1">
        <f t="array" ref="E3074">SUM('DRE + DCF'!$S$41/TIR!S3074,'DRE + DCF'!$U$41:$AD$41/TIR!T3074:AC3074,TIR!F3074)</f>
        <v>15.087976807415419</v>
      </c>
      <c r="F3074" s="100">
        <f>'DRE + DCF'!$AE$38*'DRE + DCF'!$AE$39*(1+G3074)/(R3074-G3074)/AC3074</f>
        <v>2.7133269960042443</v>
      </c>
      <c r="G3074" s="92">
        <f>R3074*(1-'DRE + DCF'!$AE$39)</f>
        <v>0.23838373724587075</v>
      </c>
      <c r="H3074" s="94">
        <f t="shared" si="337"/>
        <v>0.39730622874311794</v>
      </c>
      <c r="I3074" s="94">
        <f t="shared" si="338"/>
        <v>0.39730622874311794</v>
      </c>
      <c r="J3074" s="94">
        <f t="shared" si="338"/>
        <v>0.39730622874311794</v>
      </c>
      <c r="K3074" s="94">
        <f t="shared" si="338"/>
        <v>0.39730622874311794</v>
      </c>
      <c r="L3074" s="94">
        <f t="shared" si="338"/>
        <v>0.39730622874311794</v>
      </c>
      <c r="M3074" s="94">
        <f t="shared" si="338"/>
        <v>0.39730622874311794</v>
      </c>
      <c r="N3074" s="94">
        <f t="shared" si="338"/>
        <v>0.39730622874311794</v>
      </c>
      <c r="O3074" s="94">
        <f t="shared" si="338"/>
        <v>0.39730622874311794</v>
      </c>
      <c r="P3074" s="94">
        <f t="shared" si="338"/>
        <v>0.39730622874311794</v>
      </c>
      <c r="Q3074" s="94">
        <f t="shared" si="338"/>
        <v>0.39730622874311794</v>
      </c>
      <c r="R3074" s="94">
        <f t="shared" si="338"/>
        <v>0.39730622874311794</v>
      </c>
      <c r="S3074" s="93">
        <f>(1+H3074)^((5-Dashboard!$F$9)*3/12)</f>
        <v>1.0872336834385277</v>
      </c>
      <c r="T3074" s="93">
        <f t="shared" si="336"/>
        <v>1.519198397967978</v>
      </c>
      <c r="U3074" s="93">
        <f t="shared" si="336"/>
        <v>2.1227853841772215</v>
      </c>
      <c r="V3074" s="93">
        <f t="shared" si="336"/>
        <v>2.9661812395956844</v>
      </c>
      <c r="W3074" s="93">
        <f t="shared" si="336"/>
        <v>4.1446635216680328</v>
      </c>
      <c r="X3074" s="93">
        <f t="shared" si="336"/>
        <v>5.791364154871129</v>
      </c>
      <c r="Y3074" s="93">
        <f t="shared" si="335"/>
        <v>8.0923092065210511</v>
      </c>
      <c r="Z3074" s="93">
        <f t="shared" si="335"/>
        <v>11.307434059187143</v>
      </c>
      <c r="AA3074" s="93">
        <f t="shared" si="335"/>
        <v>15.799948042004273</v>
      </c>
      <c r="AB3074" s="93">
        <f t="shared" si="335"/>
        <v>22.077365812910202</v>
      </c>
      <c r="AC3074" s="95">
        <f t="shared" si="335"/>
        <v>30.848840764619794</v>
      </c>
      <c r="AE3074" s="96"/>
    </row>
    <row r="3075" spans="3:31" ht="24.75" customHeight="1" x14ac:dyDescent="0.25">
      <c r="C3075" s="91">
        <f>ABS(E3075-Dashboard!$F$13)</f>
        <v>34.42780452151402</v>
      </c>
      <c r="D3075" s="92">
        <f t="shared" si="333"/>
        <v>0.39740622874311793</v>
      </c>
      <c r="E3075" s="93" cm="1">
        <f t="array" ref="E3075">SUM('DRE + DCF'!$S$41/TIR!S3075,'DRE + DCF'!$U$41:$AD$41/TIR!T3075:AC3075,TIR!F3075)</f>
        <v>15.082195478485975</v>
      </c>
      <c r="F3075" s="100">
        <f>'DRE + DCF'!$AE$38*'DRE + DCF'!$AE$39*(1+G3075)/(R3075-G3075)/AC3075</f>
        <v>2.7107864978204792</v>
      </c>
      <c r="G3075" s="92">
        <f>R3075*(1-'DRE + DCF'!$AE$39)</f>
        <v>0.23844373724587076</v>
      </c>
      <c r="H3075" s="94">
        <f t="shared" si="337"/>
        <v>0.39740622874311793</v>
      </c>
      <c r="I3075" s="94">
        <f t="shared" si="338"/>
        <v>0.39740622874311793</v>
      </c>
      <c r="J3075" s="94">
        <f t="shared" si="338"/>
        <v>0.39740622874311793</v>
      </c>
      <c r="K3075" s="94">
        <f t="shared" si="338"/>
        <v>0.39740622874311793</v>
      </c>
      <c r="L3075" s="94">
        <f t="shared" si="338"/>
        <v>0.39740622874311793</v>
      </c>
      <c r="M3075" s="94">
        <f t="shared" si="338"/>
        <v>0.39740622874311793</v>
      </c>
      <c r="N3075" s="94">
        <f t="shared" si="338"/>
        <v>0.39740622874311793</v>
      </c>
      <c r="O3075" s="94">
        <f t="shared" si="338"/>
        <v>0.39740622874311793</v>
      </c>
      <c r="P3075" s="94">
        <f t="shared" si="338"/>
        <v>0.39740622874311793</v>
      </c>
      <c r="Q3075" s="94">
        <f t="shared" si="338"/>
        <v>0.39740622874311793</v>
      </c>
      <c r="R3075" s="94">
        <f t="shared" si="338"/>
        <v>0.39740622874311793</v>
      </c>
      <c r="S3075" s="93">
        <f>(1+H3075)^((5-Dashboard!$F$9)*3/12)</f>
        <v>1.0872531352323402</v>
      </c>
      <c r="T3075" s="93">
        <f t="shared" si="336"/>
        <v>1.5193343033941558</v>
      </c>
      <c r="U3075" s="93">
        <f t="shared" si="336"/>
        <v>2.1231272191060793</v>
      </c>
      <c r="V3075" s="93">
        <f t="shared" si="336"/>
        <v>2.9668712003928897</v>
      </c>
      <c r="W3075" s="93">
        <f t="shared" si="336"/>
        <v>4.1459242953075952</v>
      </c>
      <c r="X3075" s="93">
        <f t="shared" si="336"/>
        <v>5.7935404341602554</v>
      </c>
      <c r="Y3075" s="93">
        <f t="shared" si="335"/>
        <v>8.0959294891706488</v>
      </c>
      <c r="Z3075" s="93">
        <f t="shared" si="335"/>
        <v>11.313302295632154</v>
      </c>
      <c r="AA3075" s="93">
        <f t="shared" si="335"/>
        <v>15.809279095570187</v>
      </c>
      <c r="AB3075" s="93">
        <f t="shared" si="335"/>
        <v>22.091985080088143</v>
      </c>
      <c r="AC3075" s="95">
        <f t="shared" si="335"/>
        <v>30.871477556215201</v>
      </c>
      <c r="AE3075" s="96"/>
    </row>
    <row r="3076" spans="3:31" ht="24.75" customHeight="1" x14ac:dyDescent="0.25">
      <c r="C3076" s="91">
        <f>ABS(E3076-Dashboard!$F$13)</f>
        <v>34.433581642505004</v>
      </c>
      <c r="D3076" s="92">
        <f t="shared" si="333"/>
        <v>0.39750622874311792</v>
      </c>
      <c r="E3076" s="93" cm="1">
        <f t="array" ref="E3076">SUM('DRE + DCF'!$S$41/TIR!S3076,'DRE + DCF'!$U$41:$AD$41/TIR!T3076:AC3076,TIR!F3076)</f>
        <v>15.076418357494996</v>
      </c>
      <c r="F3076" s="100">
        <f>'DRE + DCF'!$AE$38*'DRE + DCF'!$AE$39*(1+G3076)/(R3076-G3076)/AC3076</f>
        <v>2.7082486855966956</v>
      </c>
      <c r="G3076" s="92">
        <f>R3076*(1-'DRE + DCF'!$AE$39)</f>
        <v>0.23850373724587073</v>
      </c>
      <c r="H3076" s="94">
        <f t="shared" si="337"/>
        <v>0.39750622874311792</v>
      </c>
      <c r="I3076" s="94">
        <f t="shared" si="338"/>
        <v>0.39750622874311792</v>
      </c>
      <c r="J3076" s="94">
        <f t="shared" si="338"/>
        <v>0.39750622874311792</v>
      </c>
      <c r="K3076" s="94">
        <f t="shared" si="338"/>
        <v>0.39750622874311792</v>
      </c>
      <c r="L3076" s="94">
        <f t="shared" si="338"/>
        <v>0.39750622874311792</v>
      </c>
      <c r="M3076" s="94">
        <f t="shared" si="338"/>
        <v>0.39750622874311792</v>
      </c>
      <c r="N3076" s="94">
        <f t="shared" si="338"/>
        <v>0.39750622874311792</v>
      </c>
      <c r="O3076" s="94">
        <f t="shared" si="338"/>
        <v>0.39750622874311792</v>
      </c>
      <c r="P3076" s="94">
        <f t="shared" si="338"/>
        <v>0.39750622874311792</v>
      </c>
      <c r="Q3076" s="94">
        <f t="shared" si="338"/>
        <v>0.39750622874311792</v>
      </c>
      <c r="R3076" s="94">
        <f t="shared" si="338"/>
        <v>0.39750622874311792</v>
      </c>
      <c r="S3076" s="93">
        <f>(1+H3076)^((5-Dashboard!$F$9)*3/12)</f>
        <v>1.0872725859821861</v>
      </c>
      <c r="T3076" s="93">
        <f t="shared" si="336"/>
        <v>1.5194702112517424</v>
      </c>
      <c r="U3076" s="93">
        <f t="shared" si="336"/>
        <v>2.1234690846139315</v>
      </c>
      <c r="V3076" s="93">
        <f t="shared" si="336"/>
        <v>2.967561272291416</v>
      </c>
      <c r="W3076" s="93">
        <f t="shared" si="336"/>
        <v>4.1471853622041053</v>
      </c>
      <c r="X3076" s="93">
        <f t="shared" si="336"/>
        <v>5.7957173754325204</v>
      </c>
      <c r="Y3076" s="93">
        <f t="shared" si="335"/>
        <v>8.0995511322016629</v>
      </c>
      <c r="Z3076" s="93">
        <f t="shared" si="335"/>
        <v>11.319173157275197</v>
      </c>
      <c r="AA3076" s="93">
        <f t="shared" si="335"/>
        <v>15.818614991513991</v>
      </c>
      <c r="AB3076" s="93">
        <f t="shared" si="335"/>
        <v>22.106612980730066</v>
      </c>
      <c r="AC3076" s="95">
        <f t="shared" si="335"/>
        <v>30.894129336983731</v>
      </c>
      <c r="AE3076" s="96"/>
    </row>
    <row r="3077" spans="3:31" ht="24.75" customHeight="1" x14ac:dyDescent="0.25">
      <c r="C3077" s="91">
        <f>ABS(E3077-Dashboard!$F$13)</f>
        <v>34.439354559697506</v>
      </c>
      <c r="D3077" s="92">
        <f t="shared" si="333"/>
        <v>0.39760622874311791</v>
      </c>
      <c r="E3077" s="93" cm="1">
        <f t="array" ref="E3077">SUM('DRE + DCF'!$S$41/TIR!S3077,'DRE + DCF'!$U$41:$AD$41/TIR!T3077:AC3077,TIR!F3077)</f>
        <v>15.070645440302496</v>
      </c>
      <c r="F3077" s="100">
        <f>'DRE + DCF'!$AE$38*'DRE + DCF'!$AE$39*(1+G3077)/(R3077-G3077)/AC3077</f>
        <v>2.7057135561368106</v>
      </c>
      <c r="G3077" s="92">
        <f>R3077*(1-'DRE + DCF'!$AE$39)</f>
        <v>0.23856373724587074</v>
      </c>
      <c r="H3077" s="94">
        <f t="shared" si="337"/>
        <v>0.39760622874311791</v>
      </c>
      <c r="I3077" s="94">
        <f t="shared" si="338"/>
        <v>0.39760622874311791</v>
      </c>
      <c r="J3077" s="94">
        <f t="shared" si="338"/>
        <v>0.39760622874311791</v>
      </c>
      <c r="K3077" s="94">
        <f t="shared" si="338"/>
        <v>0.39760622874311791</v>
      </c>
      <c r="L3077" s="94">
        <f t="shared" si="338"/>
        <v>0.39760622874311791</v>
      </c>
      <c r="M3077" s="94">
        <f t="shared" si="338"/>
        <v>0.39760622874311791</v>
      </c>
      <c r="N3077" s="94">
        <f t="shared" si="338"/>
        <v>0.39760622874311791</v>
      </c>
      <c r="O3077" s="94">
        <f t="shared" si="338"/>
        <v>0.39760622874311791</v>
      </c>
      <c r="P3077" s="94">
        <f t="shared" si="338"/>
        <v>0.39760622874311791</v>
      </c>
      <c r="Q3077" s="94">
        <f t="shared" si="338"/>
        <v>0.39760622874311791</v>
      </c>
      <c r="R3077" s="94">
        <f t="shared" si="338"/>
        <v>0.39760622874311791</v>
      </c>
      <c r="S3077" s="93">
        <f>(1+H3077)^((5-Dashboard!$F$9)*3/12)</f>
        <v>1.0872920356881963</v>
      </c>
      <c r="T3077" s="93">
        <f t="shared" si="336"/>
        <v>1.5196061215406076</v>
      </c>
      <c r="U3077" s="93">
        <f t="shared" si="336"/>
        <v>2.1238109807013248</v>
      </c>
      <c r="V3077" s="93">
        <f t="shared" si="336"/>
        <v>2.9682514553012012</v>
      </c>
      <c r="W3077" s="93">
        <f t="shared" si="336"/>
        <v>4.148446722404783</v>
      </c>
      <c r="X3077" s="93">
        <f t="shared" si="336"/>
        <v>5.7978949788418968</v>
      </c>
      <c r="Y3077" s="93">
        <f t="shared" si="335"/>
        <v>8.1031741360278833</v>
      </c>
      <c r="Z3077" s="93">
        <f t="shared" si="335"/>
        <v>11.325046645102702</v>
      </c>
      <c r="AA3077" s="93">
        <f t="shared" si="335"/>
        <v>15.827955732001888</v>
      </c>
      <c r="AB3077" s="93">
        <f t="shared" si="335"/>
        <v>22.121249519316173</v>
      </c>
      <c r="AC3077" s="95">
        <f t="shared" si="335"/>
        <v>30.916796115776986</v>
      </c>
      <c r="AE3077" s="96"/>
    </row>
    <row r="3078" spans="3:31" ht="24.75" customHeight="1" x14ac:dyDescent="0.25">
      <c r="C3078" s="91">
        <f>ABS(E3078-Dashboard!$F$13)</f>
        <v>34.445123277226557</v>
      </c>
      <c r="D3078" s="92">
        <f t="shared" si="333"/>
        <v>0.3977062287431179</v>
      </c>
      <c r="E3078" s="93" cm="1">
        <f t="array" ref="E3078">SUM('DRE + DCF'!$S$41/TIR!S3078,'DRE + DCF'!$U$41:$AD$41/TIR!T3078:AC3078,TIR!F3078)</f>
        <v>15.064876722773437</v>
      </c>
      <c r="F3078" s="100">
        <f>'DRE + DCF'!$AE$38*'DRE + DCF'!$AE$39*(1+G3078)/(R3078-G3078)/AC3078</f>
        <v>2.7031811062490076</v>
      </c>
      <c r="G3078" s="92">
        <f>R3078*(1-'DRE + DCF'!$AE$39)</f>
        <v>0.23862373724587072</v>
      </c>
      <c r="H3078" s="94">
        <f t="shared" si="337"/>
        <v>0.3977062287431179</v>
      </c>
      <c r="I3078" s="94">
        <f t="shared" si="338"/>
        <v>0.3977062287431179</v>
      </c>
      <c r="J3078" s="94">
        <f t="shared" si="338"/>
        <v>0.3977062287431179</v>
      </c>
      <c r="K3078" s="94">
        <f t="shared" si="338"/>
        <v>0.3977062287431179</v>
      </c>
      <c r="L3078" s="94">
        <f t="shared" si="338"/>
        <v>0.3977062287431179</v>
      </c>
      <c r="M3078" s="94">
        <f t="shared" si="338"/>
        <v>0.3977062287431179</v>
      </c>
      <c r="N3078" s="94">
        <f t="shared" si="338"/>
        <v>0.3977062287431179</v>
      </c>
      <c r="O3078" s="94">
        <f t="shared" si="338"/>
        <v>0.3977062287431179</v>
      </c>
      <c r="P3078" s="94">
        <f t="shared" si="338"/>
        <v>0.3977062287431179</v>
      </c>
      <c r="Q3078" s="94">
        <f t="shared" si="338"/>
        <v>0.3977062287431179</v>
      </c>
      <c r="R3078" s="94">
        <f t="shared" si="338"/>
        <v>0.3977062287431179</v>
      </c>
      <c r="S3078" s="93">
        <f>(1+H3078)^((5-Dashboard!$F$9)*3/12)</f>
        <v>1.0873114843505014</v>
      </c>
      <c r="T3078" s="93">
        <f t="shared" si="336"/>
        <v>1.5197420342606209</v>
      </c>
      <c r="U3078" s="93">
        <f t="shared" si="336"/>
        <v>2.1241529073688068</v>
      </c>
      <c r="V3078" s="93">
        <f t="shared" si="336"/>
        <v>2.9689417494321844</v>
      </c>
      <c r="W3078" s="93">
        <f t="shared" si="336"/>
        <v>4.1497083759568536</v>
      </c>
      <c r="X3078" s="93">
        <f t="shared" si="336"/>
        <v>5.8000732445423822</v>
      </c>
      <c r="Y3078" s="93">
        <f t="shared" si="335"/>
        <v>8.1067985010631922</v>
      </c>
      <c r="Z3078" s="93">
        <f t="shared" si="335"/>
        <v>11.330922760101396</v>
      </c>
      <c r="AA3078" s="93">
        <f t="shared" si="335"/>
        <v>15.837301319200883</v>
      </c>
      <c r="AB3078" s="93">
        <f t="shared" si="335"/>
        <v>22.13589470032867</v>
      </c>
      <c r="AC3078" s="95">
        <f t="shared" si="335"/>
        <v>30.939477901451156</v>
      </c>
      <c r="AE3078" s="96"/>
    </row>
    <row r="3079" spans="3:31" ht="24.75" customHeight="1" x14ac:dyDescent="0.25">
      <c r="C3079" s="91">
        <f>ABS(E3079-Dashboard!$F$13)</f>
        <v>34.450887799222222</v>
      </c>
      <c r="D3079" s="92">
        <f t="shared" si="333"/>
        <v>0.39780622874311788</v>
      </c>
      <c r="E3079" s="93" cm="1">
        <f t="array" ref="E3079">SUM('DRE + DCF'!$S$41/TIR!S3079,'DRE + DCF'!$U$41:$AD$41/TIR!T3079:AC3079,TIR!F3079)</f>
        <v>15.059112200777774</v>
      </c>
      <c r="F3079" s="100">
        <f>'DRE + DCF'!$AE$38*'DRE + DCF'!$AE$39*(1+G3079)/(R3079-G3079)/AC3079</f>
        <v>2.7006513327457404</v>
      </c>
      <c r="G3079" s="92">
        <f>R3079*(1-'DRE + DCF'!$AE$39)</f>
        <v>0.23868373724587072</v>
      </c>
      <c r="H3079" s="94">
        <f t="shared" si="337"/>
        <v>0.39780622874311788</v>
      </c>
      <c r="I3079" s="94">
        <f t="shared" si="338"/>
        <v>0.39780622874311788</v>
      </c>
      <c r="J3079" s="94">
        <f t="shared" si="338"/>
        <v>0.39780622874311788</v>
      </c>
      <c r="K3079" s="94">
        <f t="shared" si="338"/>
        <v>0.39780622874311788</v>
      </c>
      <c r="L3079" s="94">
        <f t="shared" si="338"/>
        <v>0.39780622874311788</v>
      </c>
      <c r="M3079" s="94">
        <f t="shared" si="338"/>
        <v>0.39780622874311788</v>
      </c>
      <c r="N3079" s="94">
        <f t="shared" si="338"/>
        <v>0.39780622874311788</v>
      </c>
      <c r="O3079" s="94">
        <f t="shared" si="338"/>
        <v>0.39780622874311788</v>
      </c>
      <c r="P3079" s="94">
        <f t="shared" si="338"/>
        <v>0.39780622874311788</v>
      </c>
      <c r="Q3079" s="94">
        <f t="shared" si="338"/>
        <v>0.39780622874311788</v>
      </c>
      <c r="R3079" s="94">
        <f t="shared" si="338"/>
        <v>0.39780622874311788</v>
      </c>
      <c r="S3079" s="93">
        <f>(1+H3079)^((5-Dashboard!$F$9)*3/12)</f>
        <v>1.0873309319692319</v>
      </c>
      <c r="T3079" s="93">
        <f t="shared" si="336"/>
        <v>1.5198779494116517</v>
      </c>
      <c r="U3079" s="93">
        <f t="shared" si="336"/>
        <v>2.1244948646169242</v>
      </c>
      <c r="V3079" s="93">
        <f t="shared" si="336"/>
        <v>2.9696321546943034</v>
      </c>
      <c r="W3079" s="93">
        <f t="shared" si="336"/>
        <v>4.1509703229075434</v>
      </c>
      <c r="X3079" s="93">
        <f t="shared" si="336"/>
        <v>5.8022521726879956</v>
      </c>
      <c r="Y3079" s="93">
        <f t="shared" si="335"/>
        <v>8.1104242277215697</v>
      </c>
      <c r="Z3079" s="93">
        <f t="shared" si="335"/>
        <v>11.336801503258302</v>
      </c>
      <c r="AA3079" s="93">
        <f t="shared" si="335"/>
        <v>15.846651755278797</v>
      </c>
      <c r="AB3079" s="93">
        <f t="shared" si="335"/>
        <v>22.150548528251765</v>
      </c>
      <c r="AC3079" s="95">
        <f t="shared" si="335"/>
        <v>30.962174702867021</v>
      </c>
      <c r="AE3079" s="96"/>
    </row>
    <row r="3080" spans="3:31" ht="24.75" customHeight="1" x14ac:dyDescent="0.25">
      <c r="C3080" s="91">
        <f>ABS(E3080-Dashboard!$F$13)</f>
        <v>34.456648129809601</v>
      </c>
      <c r="D3080" s="92">
        <f t="shared" si="333"/>
        <v>0.39790622874311787</v>
      </c>
      <c r="E3080" s="93" cm="1">
        <f t="array" ref="E3080">SUM('DRE + DCF'!$S$41/TIR!S3080,'DRE + DCF'!$U$41:$AD$41/TIR!T3080:AC3080,TIR!F3080)</f>
        <v>15.053351870190397</v>
      </c>
      <c r="F3080" s="100">
        <f>'DRE + DCF'!$AE$38*'DRE + DCF'!$AE$39*(1+G3080)/(R3080-G3080)/AC3080</f>
        <v>2.6981242324437171</v>
      </c>
      <c r="G3080" s="92">
        <f>R3080*(1-'DRE + DCF'!$AE$39)</f>
        <v>0.23874373724587072</v>
      </c>
      <c r="H3080" s="94">
        <f t="shared" si="337"/>
        <v>0.39790622874311787</v>
      </c>
      <c r="I3080" s="94">
        <f t="shared" si="338"/>
        <v>0.39790622874311787</v>
      </c>
      <c r="J3080" s="94">
        <f t="shared" si="338"/>
        <v>0.39790622874311787</v>
      </c>
      <c r="K3080" s="94">
        <f t="shared" si="338"/>
        <v>0.39790622874311787</v>
      </c>
      <c r="L3080" s="94">
        <f t="shared" si="338"/>
        <v>0.39790622874311787</v>
      </c>
      <c r="M3080" s="94">
        <f t="shared" si="338"/>
        <v>0.39790622874311787</v>
      </c>
      <c r="N3080" s="94">
        <f t="shared" si="338"/>
        <v>0.39790622874311787</v>
      </c>
      <c r="O3080" s="94">
        <f t="shared" si="338"/>
        <v>0.39790622874311787</v>
      </c>
      <c r="P3080" s="94">
        <f t="shared" si="338"/>
        <v>0.39790622874311787</v>
      </c>
      <c r="Q3080" s="94">
        <f t="shared" si="338"/>
        <v>0.39790622874311787</v>
      </c>
      <c r="R3080" s="94">
        <f t="shared" si="338"/>
        <v>0.39790622874311787</v>
      </c>
      <c r="S3080" s="93">
        <f>(1+H3080)^((5-Dashboard!$F$9)*3/12)</f>
        <v>1.0873503785445187</v>
      </c>
      <c r="T3080" s="93">
        <f t="shared" si="336"/>
        <v>1.5200138669935697</v>
      </c>
      <c r="U3080" s="93">
        <f t="shared" si="336"/>
        <v>2.124836852446224</v>
      </c>
      <c r="V3080" s="93">
        <f t="shared" si="336"/>
        <v>2.9703226710974979</v>
      </c>
      <c r="W3080" s="93">
        <f t="shared" si="336"/>
        <v>4.1522325633040875</v>
      </c>
      <c r="X3080" s="93">
        <f t="shared" si="336"/>
        <v>5.8044317634327864</v>
      </c>
      <c r="Y3080" s="93">
        <f t="shared" si="335"/>
        <v>8.1140513164170915</v>
      </c>
      <c r="Z3080" s="93">
        <f t="shared" si="335"/>
        <v>11.342682875560747</v>
      </c>
      <c r="AA3080" s="93">
        <f t="shared" si="335"/>
        <v>15.856007042404269</v>
      </c>
      <c r="AB3080" s="93">
        <f t="shared" si="335"/>
        <v>22.165211007571671</v>
      </c>
      <c r="AC3080" s="95">
        <f t="shared" si="335"/>
        <v>30.984886528889959</v>
      </c>
      <c r="AE3080" s="96"/>
    </row>
    <row r="3081" spans="3:31" ht="24.75" customHeight="1" x14ac:dyDescent="0.25">
      <c r="C3081" s="91">
        <f>ABS(E3081-Dashboard!$F$13)</f>
        <v>34.462404273108831</v>
      </c>
      <c r="D3081" s="92">
        <f t="shared" si="333"/>
        <v>0.39800622874311786</v>
      </c>
      <c r="E3081" s="93" cm="1">
        <f t="array" ref="E3081">SUM('DRE + DCF'!$S$41/TIR!S3081,'DRE + DCF'!$U$41:$AD$41/TIR!T3081:AC3081,TIR!F3081)</f>
        <v>15.047595726891165</v>
      </c>
      <c r="F3081" s="100">
        <f>'DRE + DCF'!$AE$38*'DRE + DCF'!$AE$39*(1+G3081)/(R3081-G3081)/AC3081</f>
        <v>2.6955998021638994</v>
      </c>
      <c r="G3081" s="92">
        <f>R3081*(1-'DRE + DCF'!$AE$39)</f>
        <v>0.2388037372458707</v>
      </c>
      <c r="H3081" s="94">
        <f t="shared" si="337"/>
        <v>0.39800622874311786</v>
      </c>
      <c r="I3081" s="94">
        <f t="shared" si="338"/>
        <v>0.39800622874311786</v>
      </c>
      <c r="J3081" s="94">
        <f t="shared" si="338"/>
        <v>0.39800622874311786</v>
      </c>
      <c r="K3081" s="94">
        <f t="shared" si="338"/>
        <v>0.39800622874311786</v>
      </c>
      <c r="L3081" s="94">
        <f t="shared" si="338"/>
        <v>0.39800622874311786</v>
      </c>
      <c r="M3081" s="94">
        <f t="shared" si="338"/>
        <v>0.39800622874311786</v>
      </c>
      <c r="N3081" s="94">
        <f t="shared" si="338"/>
        <v>0.39800622874311786</v>
      </c>
      <c r="O3081" s="94">
        <f t="shared" si="338"/>
        <v>0.39800622874311786</v>
      </c>
      <c r="P3081" s="94">
        <f t="shared" si="338"/>
        <v>0.39800622874311786</v>
      </c>
      <c r="Q3081" s="94">
        <f t="shared" si="338"/>
        <v>0.39800622874311786</v>
      </c>
      <c r="R3081" s="94">
        <f t="shared" si="338"/>
        <v>0.39800622874311786</v>
      </c>
      <c r="S3081" s="93">
        <f>(1+H3081)^((5-Dashboard!$F$9)*3/12)</f>
        <v>1.0873698240764922</v>
      </c>
      <c r="T3081" s="93">
        <f t="shared" si="336"/>
        <v>1.5201497870062444</v>
      </c>
      <c r="U3081" s="93">
        <f t="shared" si="336"/>
        <v>2.1251788708572534</v>
      </c>
      <c r="V3081" s="93">
        <f t="shared" si="336"/>
        <v>2.9710132986517062</v>
      </c>
      <c r="W3081" s="93">
        <f t="shared" si="336"/>
        <v>4.1534950971937219</v>
      </c>
      <c r="X3081" s="93">
        <f t="shared" si="336"/>
        <v>5.8066120169308251</v>
      </c>
      <c r="Y3081" s="93">
        <f t="shared" si="335"/>
        <v>8.1176797675639314</v>
      </c>
      <c r="Z3081" s="93">
        <f t="shared" si="335"/>
        <v>11.348566877996362</v>
      </c>
      <c r="AA3081" s="93">
        <f t="shared" si="335"/>
        <v>15.865367182746752</v>
      </c>
      <c r="AB3081" s="93">
        <f t="shared" si="335"/>
        <v>22.179882142776613</v>
      </c>
      <c r="AC3081" s="95">
        <f t="shared" si="335"/>
        <v>31.007613388389956</v>
      </c>
      <c r="AE3081" s="96"/>
    </row>
    <row r="3082" spans="3:31" ht="24.75" customHeight="1" x14ac:dyDescent="0.25">
      <c r="C3082" s="91">
        <f>ABS(E3082-Dashboard!$F$13)</f>
        <v>34.468156233235121</v>
      </c>
      <c r="D3082" s="92">
        <f t="shared" si="333"/>
        <v>0.39810622874311785</v>
      </c>
      <c r="E3082" s="93" cm="1">
        <f t="array" ref="E3082">SUM('DRE + DCF'!$S$41/TIR!S3082,'DRE + DCF'!$U$41:$AD$41/TIR!T3082:AC3082,TIR!F3082)</f>
        <v>15.041843766764874</v>
      </c>
      <c r="F3082" s="100">
        <f>'DRE + DCF'!$AE$38*'DRE + DCF'!$AE$39*(1+G3082)/(R3082-G3082)/AC3082</f>
        <v>2.6930780387314943</v>
      </c>
      <c r="G3082" s="92">
        <f>R3082*(1-'DRE + DCF'!$AE$39)</f>
        <v>0.23886373724587071</v>
      </c>
      <c r="H3082" s="94">
        <f t="shared" si="337"/>
        <v>0.39810622874311785</v>
      </c>
      <c r="I3082" s="94">
        <f t="shared" si="338"/>
        <v>0.39810622874311785</v>
      </c>
      <c r="J3082" s="94">
        <f t="shared" si="338"/>
        <v>0.39810622874311785</v>
      </c>
      <c r="K3082" s="94">
        <f t="shared" si="338"/>
        <v>0.39810622874311785</v>
      </c>
      <c r="L3082" s="94">
        <f t="shared" si="338"/>
        <v>0.39810622874311785</v>
      </c>
      <c r="M3082" s="94">
        <f t="shared" si="338"/>
        <v>0.39810622874311785</v>
      </c>
      <c r="N3082" s="94">
        <f t="shared" si="338"/>
        <v>0.39810622874311785</v>
      </c>
      <c r="O3082" s="94">
        <f t="shared" si="338"/>
        <v>0.39810622874311785</v>
      </c>
      <c r="P3082" s="94">
        <f t="shared" si="338"/>
        <v>0.39810622874311785</v>
      </c>
      <c r="Q3082" s="94">
        <f t="shared" si="338"/>
        <v>0.39810622874311785</v>
      </c>
      <c r="R3082" s="94">
        <f t="shared" si="338"/>
        <v>0.39810622874311785</v>
      </c>
      <c r="S3082" s="93">
        <f>(1+H3082)^((5-Dashboard!$F$9)*3/12)</f>
        <v>1.0873892685652833</v>
      </c>
      <c r="T3082" s="93">
        <f t="shared" si="336"/>
        <v>1.5202857094495457</v>
      </c>
      <c r="U3082" s="93">
        <f t="shared" si="336"/>
        <v>2.1255209198505596</v>
      </c>
      <c r="V3082" s="93">
        <f t="shared" si="336"/>
        <v>2.9717040373668686</v>
      </c>
      <c r="W3082" s="93">
        <f t="shared" si="336"/>
        <v>4.1547579246236896</v>
      </c>
      <c r="X3082" s="93">
        <f t="shared" si="336"/>
        <v>5.8087929333362096</v>
      </c>
      <c r="Y3082" s="93">
        <f t="shared" si="335"/>
        <v>8.1213095815763605</v>
      </c>
      <c r="Z3082" s="93">
        <f t="shared" si="335"/>
        <v>11.354453511553073</v>
      </c>
      <c r="AA3082" s="93">
        <f t="shared" si="335"/>
        <v>15.874732178476519</v>
      </c>
      <c r="AB3082" s="93">
        <f t="shared" si="335"/>
        <v>22.194561938356824</v>
      </c>
      <c r="AC3082" s="95">
        <f t="shared" si="335"/>
        <v>31.030355290241602</v>
      </c>
      <c r="AE3082" s="96"/>
    </row>
    <row r="3083" spans="3:31" ht="24.75" customHeight="1" x14ac:dyDescent="0.25">
      <c r="C3083" s="91">
        <f>ABS(E3083-Dashboard!$F$13)</f>
        <v>34.473904014298732</v>
      </c>
      <c r="D3083" s="92">
        <f t="shared" si="333"/>
        <v>0.39820622874311784</v>
      </c>
      <c r="E3083" s="93" cm="1">
        <f t="array" ref="E3083">SUM('DRE + DCF'!$S$41/TIR!S3083,'DRE + DCF'!$U$41:$AD$41/TIR!T3083:AC3083,TIR!F3083)</f>
        <v>15.036095985701266</v>
      </c>
      <c r="F3083" s="100">
        <f>'DRE + DCF'!$AE$38*'DRE + DCF'!$AE$39*(1+G3083)/(R3083-G3083)/AC3083</f>
        <v>2.6905589389759492</v>
      </c>
      <c r="G3083" s="92">
        <f>R3083*(1-'DRE + DCF'!$AE$39)</f>
        <v>0.23892373724587068</v>
      </c>
      <c r="H3083" s="94">
        <f t="shared" si="337"/>
        <v>0.39820622874311784</v>
      </c>
      <c r="I3083" s="94">
        <f t="shared" si="338"/>
        <v>0.39820622874311784</v>
      </c>
      <c r="J3083" s="94">
        <f t="shared" si="338"/>
        <v>0.39820622874311784</v>
      </c>
      <c r="K3083" s="94">
        <f t="shared" si="338"/>
        <v>0.39820622874311784</v>
      </c>
      <c r="L3083" s="94">
        <f t="shared" si="338"/>
        <v>0.39820622874311784</v>
      </c>
      <c r="M3083" s="94">
        <f t="shared" si="338"/>
        <v>0.39820622874311784</v>
      </c>
      <c r="N3083" s="94">
        <f t="shared" si="338"/>
        <v>0.39820622874311784</v>
      </c>
      <c r="O3083" s="94">
        <f t="shared" si="338"/>
        <v>0.39820622874311784</v>
      </c>
      <c r="P3083" s="94">
        <f t="shared" si="338"/>
        <v>0.39820622874311784</v>
      </c>
      <c r="Q3083" s="94">
        <f t="shared" si="338"/>
        <v>0.39820622874311784</v>
      </c>
      <c r="R3083" s="94">
        <f t="shared" si="338"/>
        <v>0.39820622874311784</v>
      </c>
      <c r="S3083" s="93">
        <f>(1+H3083)^((5-Dashboard!$F$9)*3/12)</f>
        <v>1.0874087120110221</v>
      </c>
      <c r="T3083" s="93">
        <f t="shared" si="336"/>
        <v>1.5204216343233423</v>
      </c>
      <c r="U3083" s="93">
        <f t="shared" si="336"/>
        <v>2.1258629994266882</v>
      </c>
      <c r="V3083" s="93">
        <f t="shared" si="336"/>
        <v>2.9723948872529227</v>
      </c>
      <c r="W3083" s="93">
        <f t="shared" si="336"/>
        <v>4.1560210456412339</v>
      </c>
      <c r="X3083" s="93">
        <f t="shared" si="336"/>
        <v>5.8109745128030585</v>
      </c>
      <c r="Y3083" s="93">
        <f t="shared" si="335"/>
        <v>8.1249407588687408</v>
      </c>
      <c r="Z3083" s="93">
        <f t="shared" si="335"/>
        <v>11.360342777219108</v>
      </c>
      <c r="AA3083" s="93">
        <f t="shared" si="335"/>
        <v>15.884102031764646</v>
      </c>
      <c r="AB3083" s="93">
        <f t="shared" si="335"/>
        <v>22.209250398804542</v>
      </c>
      <c r="AC3083" s="95">
        <f t="shared" si="335"/>
        <v>31.053112243324083</v>
      </c>
      <c r="AE3083" s="96"/>
    </row>
    <row r="3084" spans="3:31" ht="24.75" customHeight="1" x14ac:dyDescent="0.25">
      <c r="C3084" s="91">
        <f>ABS(E3084-Dashboard!$F$13)</f>
        <v>34.47964762040499</v>
      </c>
      <c r="D3084" s="92">
        <f t="shared" si="333"/>
        <v>0.39830622874311783</v>
      </c>
      <c r="E3084" s="93" cm="1">
        <f t="array" ref="E3084">SUM('DRE + DCF'!$S$41/TIR!S3084,'DRE + DCF'!$U$41:$AD$41/TIR!T3084:AC3084,TIR!F3084)</f>
        <v>15.030352379595008</v>
      </c>
      <c r="F3084" s="100">
        <f>'DRE + DCF'!$AE$38*'DRE + DCF'!$AE$39*(1+G3084)/(R3084-G3084)/AC3084</f>
        <v>2.6880424997309431</v>
      </c>
      <c r="G3084" s="92">
        <f>R3084*(1-'DRE + DCF'!$AE$39)</f>
        <v>0.23898373724587069</v>
      </c>
      <c r="H3084" s="94">
        <f t="shared" si="337"/>
        <v>0.39830622874311783</v>
      </c>
      <c r="I3084" s="94">
        <f t="shared" si="338"/>
        <v>0.39830622874311783</v>
      </c>
      <c r="J3084" s="94">
        <f t="shared" si="338"/>
        <v>0.39830622874311783</v>
      </c>
      <c r="K3084" s="94">
        <f t="shared" si="338"/>
        <v>0.39830622874311783</v>
      </c>
      <c r="L3084" s="94">
        <f t="shared" si="338"/>
        <v>0.39830622874311783</v>
      </c>
      <c r="M3084" s="94">
        <f t="shared" si="338"/>
        <v>0.39830622874311783</v>
      </c>
      <c r="N3084" s="94">
        <f t="shared" si="338"/>
        <v>0.39830622874311783</v>
      </c>
      <c r="O3084" s="94">
        <f t="shared" si="338"/>
        <v>0.39830622874311783</v>
      </c>
      <c r="P3084" s="94">
        <f t="shared" si="338"/>
        <v>0.39830622874311783</v>
      </c>
      <c r="Q3084" s="94">
        <f t="shared" si="338"/>
        <v>0.39830622874311783</v>
      </c>
      <c r="R3084" s="94">
        <f t="shared" si="338"/>
        <v>0.39830622874311783</v>
      </c>
      <c r="S3084" s="93">
        <f>(1+H3084)^((5-Dashboard!$F$9)*3/12)</f>
        <v>1.0874281544138396</v>
      </c>
      <c r="T3084" s="93">
        <f t="shared" si="336"/>
        <v>1.5205575616275049</v>
      </c>
      <c r="U3084" s="93">
        <f t="shared" si="336"/>
        <v>2.1262051095861874</v>
      </c>
      <c r="V3084" s="93">
        <f t="shared" si="336"/>
        <v>2.9730858483198093</v>
      </c>
      <c r="W3084" s="93">
        <f t="shared" si="336"/>
        <v>4.1572844602936057</v>
      </c>
      <c r="X3084" s="93">
        <f t="shared" si="336"/>
        <v>5.8131567554855197</v>
      </c>
      <c r="Y3084" s="93">
        <f t="shared" si="335"/>
        <v>8.1285732998555353</v>
      </c>
      <c r="Z3084" s="93">
        <f t="shared" si="335"/>
        <v>11.366234675982994</v>
      </c>
      <c r="AA3084" s="93">
        <f t="shared" si="335"/>
        <v>15.893476744783035</v>
      </c>
      <c r="AB3084" s="93">
        <f t="shared" si="335"/>
        <v>22.223947528614008</v>
      </c>
      <c r="AC3084" s="95">
        <f t="shared" si="335"/>
        <v>31.075884256521189</v>
      </c>
      <c r="AE3084" s="96"/>
    </row>
    <row r="3085" spans="3:31" ht="24.75" customHeight="1" x14ac:dyDescent="0.25">
      <c r="C3085" s="91">
        <f>ABS(E3085-Dashboard!$F$13)</f>
        <v>34.485387055654286</v>
      </c>
      <c r="D3085" s="92">
        <f t="shared" si="333"/>
        <v>0.39840622874311782</v>
      </c>
      <c r="E3085" s="93" cm="1">
        <f t="array" ref="E3085">SUM('DRE + DCF'!$S$41/TIR!S3085,'DRE + DCF'!$U$41:$AD$41/TIR!T3085:AC3085,TIR!F3085)</f>
        <v>15.02461294434571</v>
      </c>
      <c r="F3085" s="100">
        <f>'DRE + DCF'!$AE$38*'DRE + DCF'!$AE$39*(1+G3085)/(R3085-G3085)/AC3085</f>
        <v>2.6855287178343854</v>
      </c>
      <c r="G3085" s="92">
        <f>R3085*(1-'DRE + DCF'!$AE$39)</f>
        <v>0.23904373724587069</v>
      </c>
      <c r="H3085" s="94">
        <f t="shared" si="337"/>
        <v>0.39840622874311782</v>
      </c>
      <c r="I3085" s="94">
        <f t="shared" si="338"/>
        <v>0.39840622874311782</v>
      </c>
      <c r="J3085" s="94">
        <f t="shared" si="338"/>
        <v>0.39840622874311782</v>
      </c>
      <c r="K3085" s="94">
        <f t="shared" si="338"/>
        <v>0.39840622874311782</v>
      </c>
      <c r="L3085" s="94">
        <f t="shared" ref="I3085:R3110" si="339">$D3085</f>
        <v>0.39840622874311782</v>
      </c>
      <c r="M3085" s="94">
        <f t="shared" si="339"/>
        <v>0.39840622874311782</v>
      </c>
      <c r="N3085" s="94">
        <f t="shared" si="339"/>
        <v>0.39840622874311782</v>
      </c>
      <c r="O3085" s="94">
        <f t="shared" si="339"/>
        <v>0.39840622874311782</v>
      </c>
      <c r="P3085" s="94">
        <f t="shared" si="339"/>
        <v>0.39840622874311782</v>
      </c>
      <c r="Q3085" s="94">
        <f t="shared" si="339"/>
        <v>0.39840622874311782</v>
      </c>
      <c r="R3085" s="94">
        <f t="shared" si="339"/>
        <v>0.39840622874311782</v>
      </c>
      <c r="S3085" s="93">
        <f>(1+H3085)^((5-Dashboard!$F$9)*3/12)</f>
        <v>1.0874475957738658</v>
      </c>
      <c r="T3085" s="93">
        <f t="shared" si="336"/>
        <v>1.5206934913619021</v>
      </c>
      <c r="U3085" s="93">
        <f t="shared" si="336"/>
        <v>2.1265472503296023</v>
      </c>
      <c r="V3085" s="93">
        <f t="shared" si="336"/>
        <v>2.9737769205774662</v>
      </c>
      <c r="W3085" s="93">
        <f t="shared" si="336"/>
        <v>4.158548168628057</v>
      </c>
      <c r="X3085" s="93">
        <f t="shared" si="336"/>
        <v>5.8153396615377604</v>
      </c>
      <c r="Y3085" s="93">
        <f t="shared" si="335"/>
        <v>8.1322072049512979</v>
      </c>
      <c r="Z3085" s="93">
        <f t="shared" si="335"/>
        <v>11.372129208833556</v>
      </c>
      <c r="AA3085" s="93">
        <f t="shared" si="335"/>
        <v>15.902856319704389</v>
      </c>
      <c r="AB3085" s="93">
        <f t="shared" si="335"/>
        <v>22.238653332281473</v>
      </c>
      <c r="AC3085" s="95">
        <f t="shared" si="335"/>
        <v>31.098671338721303</v>
      </c>
      <c r="AE3085" s="96"/>
    </row>
    <row r="3086" spans="3:31" ht="24.75" customHeight="1" x14ac:dyDescent="0.25">
      <c r="C3086" s="91">
        <f>ABS(E3086-Dashboard!$F$13)</f>
        <v>34.491122324142133</v>
      </c>
      <c r="D3086" s="92">
        <f t="shared" si="333"/>
        <v>0.39850622874311781</v>
      </c>
      <c r="E3086" s="93" cm="1">
        <f t="array" ref="E3086">SUM('DRE + DCF'!$S$41/TIR!S3086,'DRE + DCF'!$U$41:$AD$41/TIR!T3086:AC3086,TIR!F3086)</f>
        <v>15.018877675857867</v>
      </c>
      <c r="F3086" s="100">
        <f>'DRE + DCF'!$AE$38*'DRE + DCF'!$AE$39*(1+G3086)/(R3086-G3086)/AC3086</f>
        <v>2.683017590128399</v>
      </c>
      <c r="G3086" s="92">
        <f>R3086*(1-'DRE + DCF'!$AE$39)</f>
        <v>0.23910373724587067</v>
      </c>
      <c r="H3086" s="94">
        <f t="shared" si="337"/>
        <v>0.39850622874311781</v>
      </c>
      <c r="I3086" s="94">
        <f t="shared" si="339"/>
        <v>0.39850622874311781</v>
      </c>
      <c r="J3086" s="94">
        <f t="shared" si="339"/>
        <v>0.39850622874311781</v>
      </c>
      <c r="K3086" s="94">
        <f t="shared" si="339"/>
        <v>0.39850622874311781</v>
      </c>
      <c r="L3086" s="94">
        <f t="shared" si="339"/>
        <v>0.39850622874311781</v>
      </c>
      <c r="M3086" s="94">
        <f t="shared" si="339"/>
        <v>0.39850622874311781</v>
      </c>
      <c r="N3086" s="94">
        <f t="shared" si="339"/>
        <v>0.39850622874311781</v>
      </c>
      <c r="O3086" s="94">
        <f t="shared" si="339"/>
        <v>0.39850622874311781</v>
      </c>
      <c r="P3086" s="94">
        <f t="shared" si="339"/>
        <v>0.39850622874311781</v>
      </c>
      <c r="Q3086" s="94">
        <f t="shared" si="339"/>
        <v>0.39850622874311781</v>
      </c>
      <c r="R3086" s="94">
        <f t="shared" si="339"/>
        <v>0.39850622874311781</v>
      </c>
      <c r="S3086" s="93">
        <f>(1+H3086)^((5-Dashboard!$F$9)*3/12)</f>
        <v>1.087467036091232</v>
      </c>
      <c r="T3086" s="93">
        <f t="shared" si="336"/>
        <v>1.5208294235264048</v>
      </c>
      <c r="U3086" s="93">
        <f t="shared" si="336"/>
        <v>2.1268894216574821</v>
      </c>
      <c r="V3086" s="93">
        <f t="shared" si="336"/>
        <v>2.9744681040358363</v>
      </c>
      <c r="W3086" s="93">
        <f t="shared" si="336"/>
        <v>4.1598121706918496</v>
      </c>
      <c r="X3086" s="93">
        <f t="shared" si="336"/>
        <v>5.8175232311139808</v>
      </c>
      <c r="Y3086" s="93">
        <f t="shared" si="335"/>
        <v>8.1358424745706905</v>
      </c>
      <c r="Z3086" s="93">
        <f t="shared" si="335"/>
        <v>11.378026376759932</v>
      </c>
      <c r="AA3086" s="93">
        <f t="shared" si="335"/>
        <v>15.912240758702254</v>
      </c>
      <c r="AB3086" s="93">
        <f t="shared" si="335"/>
        <v>22.253367814305218</v>
      </c>
      <c r="AC3086" s="95">
        <f t="shared" si="335"/>
        <v>31.121473498817469</v>
      </c>
      <c r="AE3086" s="96"/>
    </row>
    <row r="3087" spans="3:31" ht="24.75" customHeight="1" x14ac:dyDescent="0.25">
      <c r="C3087" s="91">
        <f>ABS(E3087-Dashboard!$F$13)</f>
        <v>34.496853429959081</v>
      </c>
      <c r="D3087" s="92">
        <f t="shared" ref="D3087:D3150" si="340">D3086+0.0001</f>
        <v>0.3986062287431178</v>
      </c>
      <c r="E3087" s="93" cm="1">
        <f t="array" ref="E3087">SUM('DRE + DCF'!$S$41/TIR!S3087,'DRE + DCF'!$U$41:$AD$41/TIR!T3087:AC3087,TIR!F3087)</f>
        <v>15.013146570040918</v>
      </c>
      <c r="F3087" s="100">
        <f>'DRE + DCF'!$AE$38*'DRE + DCF'!$AE$39*(1+G3087)/(R3087-G3087)/AC3087</f>
        <v>2.6805091134593284</v>
      </c>
      <c r="G3087" s="92">
        <f>R3087*(1-'DRE + DCF'!$AE$39)</f>
        <v>0.23916373724587067</v>
      </c>
      <c r="H3087" s="94">
        <f t="shared" si="337"/>
        <v>0.3986062287431178</v>
      </c>
      <c r="I3087" s="94">
        <f t="shared" si="339"/>
        <v>0.3986062287431178</v>
      </c>
      <c r="J3087" s="94">
        <f t="shared" si="339"/>
        <v>0.3986062287431178</v>
      </c>
      <c r="K3087" s="94">
        <f t="shared" si="339"/>
        <v>0.3986062287431178</v>
      </c>
      <c r="L3087" s="94">
        <f t="shared" si="339"/>
        <v>0.3986062287431178</v>
      </c>
      <c r="M3087" s="94">
        <f t="shared" si="339"/>
        <v>0.3986062287431178</v>
      </c>
      <c r="N3087" s="94">
        <f t="shared" si="339"/>
        <v>0.3986062287431178</v>
      </c>
      <c r="O3087" s="94">
        <f t="shared" si="339"/>
        <v>0.3986062287431178</v>
      </c>
      <c r="P3087" s="94">
        <f t="shared" si="339"/>
        <v>0.3986062287431178</v>
      </c>
      <c r="Q3087" s="94">
        <f t="shared" si="339"/>
        <v>0.3986062287431178</v>
      </c>
      <c r="R3087" s="94">
        <f t="shared" si="339"/>
        <v>0.3986062287431178</v>
      </c>
      <c r="S3087" s="93">
        <f>(1+H3087)^((5-Dashboard!$F$9)*3/12)</f>
        <v>1.0874864753660678</v>
      </c>
      <c r="T3087" s="93">
        <f t="shared" si="336"/>
        <v>1.5209653581208815</v>
      </c>
      <c r="U3087" s="93">
        <f t="shared" si="336"/>
        <v>2.1272316235703719</v>
      </c>
      <c r="V3087" s="93">
        <f t="shared" si="336"/>
        <v>2.9751593987048572</v>
      </c>
      <c r="W3087" s="93">
        <f t="shared" si="336"/>
        <v>4.1610764665322426</v>
      </c>
      <c r="X3087" s="93">
        <f t="shared" si="336"/>
        <v>5.8197074643683981</v>
      </c>
      <c r="Y3087" s="93">
        <f t="shared" si="335"/>
        <v>8.1394791091284571</v>
      </c>
      <c r="Z3087" s="93">
        <f t="shared" si="335"/>
        <v>11.383926180751544</v>
      </c>
      <c r="AA3087" s="93">
        <f t="shared" si="335"/>
        <v>15.921630063950962</v>
      </c>
      <c r="AB3087" s="93">
        <f t="shared" si="335"/>
        <v>22.268090979185502</v>
      </c>
      <c r="AC3087" s="95">
        <f t="shared" si="335"/>
        <v>31.144290745707277</v>
      </c>
      <c r="AE3087" s="96"/>
    </row>
    <row r="3088" spans="3:31" ht="24.75" customHeight="1" x14ac:dyDescent="0.25">
      <c r="C3088" s="91">
        <f>ABS(E3088-Dashboard!$F$13)</f>
        <v>34.50258037719081</v>
      </c>
      <c r="D3088" s="92">
        <f t="shared" si="340"/>
        <v>0.39870622874311779</v>
      </c>
      <c r="E3088" s="93" cm="1">
        <f t="array" ref="E3088">SUM('DRE + DCF'!$S$41/TIR!S3088,'DRE + DCF'!$U$41:$AD$41/TIR!T3088:AC3088,TIR!F3088)</f>
        <v>15.007419622809184</v>
      </c>
      <c r="F3088" s="100">
        <f>'DRE + DCF'!$AE$38*'DRE + DCF'!$AE$39*(1+G3088)/(R3088-G3088)/AC3088</f>
        <v>2.6780032846777209</v>
      </c>
      <c r="G3088" s="92">
        <f>R3088*(1-'DRE + DCF'!$AE$39)</f>
        <v>0.23922373724587065</v>
      </c>
      <c r="H3088" s="94">
        <f t="shared" si="337"/>
        <v>0.39870622874311779</v>
      </c>
      <c r="I3088" s="94">
        <f t="shared" si="339"/>
        <v>0.39870622874311779</v>
      </c>
      <c r="J3088" s="94">
        <f t="shared" si="339"/>
        <v>0.39870622874311779</v>
      </c>
      <c r="K3088" s="94">
        <f t="shared" si="339"/>
        <v>0.39870622874311779</v>
      </c>
      <c r="L3088" s="94">
        <f t="shared" si="339"/>
        <v>0.39870622874311779</v>
      </c>
      <c r="M3088" s="94">
        <f t="shared" si="339"/>
        <v>0.39870622874311779</v>
      </c>
      <c r="N3088" s="94">
        <f t="shared" si="339"/>
        <v>0.39870622874311779</v>
      </c>
      <c r="O3088" s="94">
        <f t="shared" si="339"/>
        <v>0.39870622874311779</v>
      </c>
      <c r="P3088" s="94">
        <f t="shared" si="339"/>
        <v>0.39870622874311779</v>
      </c>
      <c r="Q3088" s="94">
        <f t="shared" si="339"/>
        <v>0.39870622874311779</v>
      </c>
      <c r="R3088" s="94">
        <f t="shared" si="339"/>
        <v>0.39870622874311779</v>
      </c>
      <c r="S3088" s="93">
        <f>(1+H3088)^((5-Dashboard!$F$9)*3/12)</f>
        <v>1.0875059135985041</v>
      </c>
      <c r="T3088" s="93">
        <f t="shared" si="336"/>
        <v>1.5211012951452025</v>
      </c>
      <c r="U3088" s="93">
        <f t="shared" si="336"/>
        <v>2.1275738560688184</v>
      </c>
      <c r="V3088" s="93">
        <f t="shared" si="336"/>
        <v>2.97585080459447</v>
      </c>
      <c r="W3088" s="93">
        <f t="shared" si="336"/>
        <v>4.162341056196504</v>
      </c>
      <c r="X3088" s="93">
        <f t="shared" si="336"/>
        <v>5.8218923614552578</v>
      </c>
      <c r="Y3088" s="93">
        <f t="shared" si="335"/>
        <v>8.1431171090394479</v>
      </c>
      <c r="Z3088" s="93">
        <f t="shared" si="335"/>
        <v>11.389828621798125</v>
      </c>
      <c r="AA3088" s="93">
        <f t="shared" si="335"/>
        <v>15.931024237625678</v>
      </c>
      <c r="AB3088" s="93">
        <f t="shared" si="335"/>
        <v>22.282822831424614</v>
      </c>
      <c r="AC3088" s="95">
        <f t="shared" si="335"/>
        <v>31.167123088292964</v>
      </c>
      <c r="AE3088" s="96"/>
    </row>
    <row r="3089" spans="3:31" ht="24.75" customHeight="1" x14ac:dyDescent="0.25">
      <c r="C3089" s="91">
        <f>ABS(E3089-Dashboard!$F$13)</f>
        <v>34.508303169918108</v>
      </c>
      <c r="D3089" s="92">
        <f t="shared" si="340"/>
        <v>0.39880622874311777</v>
      </c>
      <c r="E3089" s="93" cm="1">
        <f t="array" ref="E3089">SUM('DRE + DCF'!$S$41/TIR!S3089,'DRE + DCF'!$U$41:$AD$41/TIR!T3089:AC3089,TIR!F3089)</f>
        <v>15.001696830081888</v>
      </c>
      <c r="F3089" s="100">
        <f>'DRE + DCF'!$AE$38*'DRE + DCF'!$AE$39*(1+G3089)/(R3089-G3089)/AC3089</f>
        <v>2.6755001006383279</v>
      </c>
      <c r="G3089" s="92">
        <f>R3089*(1-'DRE + DCF'!$AE$39)</f>
        <v>0.23928373724587065</v>
      </c>
      <c r="H3089" s="94">
        <f t="shared" si="337"/>
        <v>0.39880622874311777</v>
      </c>
      <c r="I3089" s="94">
        <f t="shared" si="339"/>
        <v>0.39880622874311777</v>
      </c>
      <c r="J3089" s="94">
        <f t="shared" si="339"/>
        <v>0.39880622874311777</v>
      </c>
      <c r="K3089" s="94">
        <f t="shared" si="339"/>
        <v>0.39880622874311777</v>
      </c>
      <c r="L3089" s="94">
        <f t="shared" si="339"/>
        <v>0.39880622874311777</v>
      </c>
      <c r="M3089" s="94">
        <f t="shared" si="339"/>
        <v>0.39880622874311777</v>
      </c>
      <c r="N3089" s="94">
        <f t="shared" si="339"/>
        <v>0.39880622874311777</v>
      </c>
      <c r="O3089" s="94">
        <f t="shared" si="339"/>
        <v>0.39880622874311777</v>
      </c>
      <c r="P3089" s="94">
        <f t="shared" si="339"/>
        <v>0.39880622874311777</v>
      </c>
      <c r="Q3089" s="94">
        <f t="shared" si="339"/>
        <v>0.39880622874311777</v>
      </c>
      <c r="R3089" s="94">
        <f t="shared" si="339"/>
        <v>0.39880622874311777</v>
      </c>
      <c r="S3089" s="93">
        <f>(1+H3089)^((5-Dashboard!$F$9)*3/12)</f>
        <v>1.0875253507886715</v>
      </c>
      <c r="T3089" s="93">
        <f t="shared" si="336"/>
        <v>1.5212372345992378</v>
      </c>
      <c r="U3089" s="93">
        <f t="shared" si="336"/>
        <v>2.1279161191533693</v>
      </c>
      <c r="V3089" s="93">
        <f t="shared" si="336"/>
        <v>2.9765423217146152</v>
      </c>
      <c r="W3089" s="93">
        <f t="shared" si="336"/>
        <v>4.1636059397319052</v>
      </c>
      <c r="X3089" s="93">
        <f t="shared" si="336"/>
        <v>5.8240779225288311</v>
      </c>
      <c r="Y3089" s="93">
        <f t="shared" si="335"/>
        <v>8.1467564747186056</v>
      </c>
      <c r="Z3089" s="93">
        <f t="shared" si="335"/>
        <v>11.395733700889709</v>
      </c>
      <c r="AA3089" s="93">
        <f t="shared" si="335"/>
        <v>15.940423281902387</v>
      </c>
      <c r="AB3089" s="93">
        <f t="shared" si="335"/>
        <v>22.29756337552687</v>
      </c>
      <c r="AC3089" s="95">
        <f t="shared" si="335"/>
        <v>31.189970535481404</v>
      </c>
      <c r="AE3089" s="96"/>
    </row>
    <row r="3090" spans="3:31" ht="24.75" customHeight="1" x14ac:dyDescent="0.25">
      <c r="C3090" s="91">
        <f>ABS(E3090-Dashboard!$F$13)</f>
        <v>34.514021812216839</v>
      </c>
      <c r="D3090" s="92">
        <f t="shared" si="340"/>
        <v>0.39890622874311776</v>
      </c>
      <c r="E3090" s="93" cm="1">
        <f t="array" ref="E3090">SUM('DRE + DCF'!$S$41/TIR!S3090,'DRE + DCF'!$U$41:$AD$41/TIR!T3090:AC3090,TIR!F3090)</f>
        <v>14.995978187783155</v>
      </c>
      <c r="F3090" s="100">
        <f>'DRE + DCF'!$AE$38*'DRE + DCF'!$AE$39*(1+G3090)/(R3090-G3090)/AC3090</f>
        <v>2.6729995582000923</v>
      </c>
      <c r="G3090" s="92">
        <f>R3090*(1-'DRE + DCF'!$AE$39)</f>
        <v>0.23934373724587066</v>
      </c>
      <c r="H3090" s="94">
        <f t="shared" si="337"/>
        <v>0.39890622874311776</v>
      </c>
      <c r="I3090" s="94">
        <f t="shared" si="339"/>
        <v>0.39890622874311776</v>
      </c>
      <c r="J3090" s="94">
        <f t="shared" si="339"/>
        <v>0.39890622874311776</v>
      </c>
      <c r="K3090" s="94">
        <f t="shared" si="339"/>
        <v>0.39890622874311776</v>
      </c>
      <c r="L3090" s="94">
        <f t="shared" si="339"/>
        <v>0.39890622874311776</v>
      </c>
      <c r="M3090" s="94">
        <f t="shared" si="339"/>
        <v>0.39890622874311776</v>
      </c>
      <c r="N3090" s="94">
        <f t="shared" si="339"/>
        <v>0.39890622874311776</v>
      </c>
      <c r="O3090" s="94">
        <f t="shared" si="339"/>
        <v>0.39890622874311776</v>
      </c>
      <c r="P3090" s="94">
        <f t="shared" si="339"/>
        <v>0.39890622874311776</v>
      </c>
      <c r="Q3090" s="94">
        <f t="shared" si="339"/>
        <v>0.39890622874311776</v>
      </c>
      <c r="R3090" s="94">
        <f t="shared" si="339"/>
        <v>0.39890622874311776</v>
      </c>
      <c r="S3090" s="93">
        <f>(1+H3090)^((5-Dashboard!$F$9)*3/12)</f>
        <v>1.0875447869366999</v>
      </c>
      <c r="T3090" s="93">
        <f t="shared" si="336"/>
        <v>1.5213731764828564</v>
      </c>
      <c r="U3090" s="93">
        <f t="shared" si="336"/>
        <v>2.1282584128245703</v>
      </c>
      <c r="V3090" s="93">
        <f t="shared" si="336"/>
        <v>2.9772339500752332</v>
      </c>
      <c r="W3090" s="93">
        <f t="shared" si="336"/>
        <v>4.1648711171857205</v>
      </c>
      <c r="X3090" s="93">
        <f t="shared" si="336"/>
        <v>5.8262641477434123</v>
      </c>
      <c r="Y3090" s="93">
        <f t="shared" si="335"/>
        <v>8.1503972065809727</v>
      </c>
      <c r="Z3090" s="93">
        <f t="shared" si="335"/>
        <v>11.401641419016631</v>
      </c>
      <c r="AA3090" s="93">
        <f t="shared" si="335"/>
        <v>15.949827198957886</v>
      </c>
      <c r="AB3090" s="93">
        <f t="shared" si="335"/>
        <v>22.312312615998582</v>
      </c>
      <c r="AC3090" s="95">
        <f t="shared" si="335"/>
        <v>31.212833096184067</v>
      </c>
      <c r="AE3090" s="96"/>
    </row>
    <row r="3091" spans="3:31" ht="24.75" customHeight="1" x14ac:dyDescent="0.25">
      <c r="C3091" s="91">
        <f>ABS(E3091-Dashboard!$F$13)</f>
        <v>34.519736308158016</v>
      </c>
      <c r="D3091" s="92">
        <f t="shared" si="340"/>
        <v>0.39900622874311775</v>
      </c>
      <c r="E3091" s="93" cm="1">
        <f t="array" ref="E3091">SUM('DRE + DCF'!$S$41/TIR!S3091,'DRE + DCF'!$U$41:$AD$41/TIR!T3091:AC3091,TIR!F3091)</f>
        <v>14.990263691841985</v>
      </c>
      <c r="F3091" s="100">
        <f>'DRE + DCF'!$AE$38*'DRE + DCF'!$AE$39*(1+G3091)/(R3091-G3091)/AC3091</f>
        <v>2.6705016542261526</v>
      </c>
      <c r="G3091" s="92">
        <f>R3091*(1-'DRE + DCF'!$AE$39)</f>
        <v>0.23940373724587063</v>
      </c>
      <c r="H3091" s="94">
        <f t="shared" si="337"/>
        <v>0.39900622874311775</v>
      </c>
      <c r="I3091" s="94">
        <f t="shared" si="339"/>
        <v>0.39900622874311775</v>
      </c>
      <c r="J3091" s="94">
        <f t="shared" si="339"/>
        <v>0.39900622874311775</v>
      </c>
      <c r="K3091" s="94">
        <f t="shared" si="339"/>
        <v>0.39900622874311775</v>
      </c>
      <c r="L3091" s="94">
        <f t="shared" si="339"/>
        <v>0.39900622874311775</v>
      </c>
      <c r="M3091" s="94">
        <f t="shared" si="339"/>
        <v>0.39900622874311775</v>
      </c>
      <c r="N3091" s="94">
        <f t="shared" si="339"/>
        <v>0.39900622874311775</v>
      </c>
      <c r="O3091" s="94">
        <f t="shared" si="339"/>
        <v>0.39900622874311775</v>
      </c>
      <c r="P3091" s="94">
        <f t="shared" si="339"/>
        <v>0.39900622874311775</v>
      </c>
      <c r="Q3091" s="94">
        <f t="shared" si="339"/>
        <v>0.39900622874311775</v>
      </c>
      <c r="R3091" s="94">
        <f t="shared" si="339"/>
        <v>0.39900622874311775</v>
      </c>
      <c r="S3091" s="93">
        <f>(1+H3091)^((5-Dashboard!$F$9)*3/12)</f>
        <v>1.08756422204272</v>
      </c>
      <c r="T3091" s="93">
        <f t="shared" si="336"/>
        <v>1.5215091207959284</v>
      </c>
      <c r="U3091" s="93">
        <f t="shared" si="336"/>
        <v>2.1286007370829685</v>
      </c>
      <c r="V3091" s="93">
        <f t="shared" si="336"/>
        <v>2.9779256896862645</v>
      </c>
      <c r="W3091" s="93">
        <f t="shared" si="336"/>
        <v>4.1661365886052284</v>
      </c>
      <c r="X3091" s="93">
        <f t="shared" si="336"/>
        <v>5.828451037253318</v>
      </c>
      <c r="Y3091" s="93">
        <f t="shared" si="335"/>
        <v>8.1540393050416782</v>
      </c>
      <c r="Z3091" s="93">
        <f t="shared" si="335"/>
        <v>11.407551777169511</v>
      </c>
      <c r="AA3091" s="93">
        <f t="shared" si="335"/>
        <v>15.959235990969768</v>
      </c>
      <c r="AB3091" s="93">
        <f t="shared" si="335"/>
        <v>22.327070557348048</v>
      </c>
      <c r="AC3091" s="95">
        <f t="shared" si="335"/>
        <v>31.235710779316992</v>
      </c>
      <c r="AE3091" s="96"/>
    </row>
    <row r="3092" spans="3:31" ht="24.75" customHeight="1" x14ac:dyDescent="0.25">
      <c r="C3092" s="91">
        <f>ABS(E3092-Dashboard!$F$13)</f>
        <v>34.525446661807749</v>
      </c>
      <c r="D3092" s="92">
        <f t="shared" si="340"/>
        <v>0.39910622874311774</v>
      </c>
      <c r="E3092" s="93" cm="1">
        <f t="array" ref="E3092">SUM('DRE + DCF'!$S$41/TIR!S3092,'DRE + DCF'!$U$41:$AD$41/TIR!T3092:AC3092,TIR!F3092)</f>
        <v>14.984553338192249</v>
      </c>
      <c r="F3092" s="100">
        <f>'DRE + DCF'!$AE$38*'DRE + DCF'!$AE$39*(1+G3092)/(R3092-G3092)/AC3092</f>
        <v>2.6680063855838223</v>
      </c>
      <c r="G3092" s="92">
        <f>R3092*(1-'DRE + DCF'!$AE$39)</f>
        <v>0.23946373724587064</v>
      </c>
      <c r="H3092" s="94">
        <f t="shared" si="337"/>
        <v>0.39910622874311774</v>
      </c>
      <c r="I3092" s="94">
        <f t="shared" si="339"/>
        <v>0.39910622874311774</v>
      </c>
      <c r="J3092" s="94">
        <f t="shared" si="339"/>
        <v>0.39910622874311774</v>
      </c>
      <c r="K3092" s="94">
        <f t="shared" si="339"/>
        <v>0.39910622874311774</v>
      </c>
      <c r="L3092" s="94">
        <f t="shared" si="339"/>
        <v>0.39910622874311774</v>
      </c>
      <c r="M3092" s="94">
        <f t="shared" si="339"/>
        <v>0.39910622874311774</v>
      </c>
      <c r="N3092" s="94">
        <f t="shared" si="339"/>
        <v>0.39910622874311774</v>
      </c>
      <c r="O3092" s="94">
        <f t="shared" si="339"/>
        <v>0.39910622874311774</v>
      </c>
      <c r="P3092" s="94">
        <f t="shared" si="339"/>
        <v>0.39910622874311774</v>
      </c>
      <c r="Q3092" s="94">
        <f t="shared" si="339"/>
        <v>0.39910622874311774</v>
      </c>
      <c r="R3092" s="94">
        <f t="shared" si="339"/>
        <v>0.39910622874311774</v>
      </c>
      <c r="S3092" s="93">
        <f>(1+H3092)^((5-Dashboard!$F$9)*3/12)</f>
        <v>1.0875836561068621</v>
      </c>
      <c r="T3092" s="93">
        <f t="shared" si="336"/>
        <v>1.5216450675383237</v>
      </c>
      <c r="U3092" s="93">
        <f t="shared" si="336"/>
        <v>2.128943091929111</v>
      </c>
      <c r="V3092" s="93">
        <f t="shared" si="336"/>
        <v>2.9786175405576509</v>
      </c>
      <c r="W3092" s="93">
        <f t="shared" si="336"/>
        <v>4.1674023540377156</v>
      </c>
      <c r="X3092" s="93">
        <f t="shared" si="336"/>
        <v>5.8306385912128995</v>
      </c>
      <c r="Y3092" s="93">
        <f t="shared" si="335"/>
        <v>8.1576827705159651</v>
      </c>
      <c r="Z3092" s="93">
        <f t="shared" si="335"/>
        <v>11.4134647763393</v>
      </c>
      <c r="AA3092" s="93">
        <f t="shared" si="335"/>
        <v>15.968649660116489</v>
      </c>
      <c r="AB3092" s="93">
        <f t="shared" si="335"/>
        <v>22.34183720408565</v>
      </c>
      <c r="AC3092" s="95">
        <f t="shared" si="335"/>
        <v>31.258603593800956</v>
      </c>
      <c r="AE3092" s="96"/>
    </row>
    <row r="3093" spans="3:31" ht="24.75" customHeight="1" x14ac:dyDescent="0.25">
      <c r="C3093" s="91">
        <f>ABS(E3093-Dashboard!$F$13)</f>
        <v>34.531152877227299</v>
      </c>
      <c r="D3093" s="92">
        <f t="shared" si="340"/>
        <v>0.39920622874311773</v>
      </c>
      <c r="E3093" s="93" cm="1">
        <f t="array" ref="E3093">SUM('DRE + DCF'!$S$41/TIR!S3093,'DRE + DCF'!$U$41:$AD$41/TIR!T3093:AC3093,TIR!F3093)</f>
        <v>14.978847122772702</v>
      </c>
      <c r="F3093" s="100">
        <f>'DRE + DCF'!$AE$38*'DRE + DCF'!$AE$39*(1+G3093)/(R3093-G3093)/AC3093</f>
        <v>2.6655137491445968</v>
      </c>
      <c r="G3093" s="92">
        <f>R3093*(1-'DRE + DCF'!$AE$39)</f>
        <v>0.23952373724587062</v>
      </c>
      <c r="H3093" s="94">
        <f t="shared" si="337"/>
        <v>0.39920622874311773</v>
      </c>
      <c r="I3093" s="94">
        <f t="shared" si="339"/>
        <v>0.39920622874311773</v>
      </c>
      <c r="J3093" s="94">
        <f t="shared" si="339"/>
        <v>0.39920622874311773</v>
      </c>
      <c r="K3093" s="94">
        <f t="shared" si="339"/>
        <v>0.39920622874311773</v>
      </c>
      <c r="L3093" s="94">
        <f t="shared" si="339"/>
        <v>0.39920622874311773</v>
      </c>
      <c r="M3093" s="94">
        <f t="shared" si="339"/>
        <v>0.39920622874311773</v>
      </c>
      <c r="N3093" s="94">
        <f t="shared" si="339"/>
        <v>0.39920622874311773</v>
      </c>
      <c r="O3093" s="94">
        <f t="shared" si="339"/>
        <v>0.39920622874311773</v>
      </c>
      <c r="P3093" s="94">
        <f t="shared" si="339"/>
        <v>0.39920622874311773</v>
      </c>
      <c r="Q3093" s="94">
        <f t="shared" si="339"/>
        <v>0.39920622874311773</v>
      </c>
      <c r="R3093" s="94">
        <f t="shared" si="339"/>
        <v>0.39920622874311773</v>
      </c>
      <c r="S3093" s="93">
        <f>(1+H3093)^((5-Dashboard!$F$9)*3/12)</f>
        <v>1.0876030891292563</v>
      </c>
      <c r="T3093" s="93">
        <f t="shared" si="336"/>
        <v>1.5217810167099117</v>
      </c>
      <c r="U3093" s="93">
        <f t="shared" si="336"/>
        <v>2.1292854773635432</v>
      </c>
      <c r="V3093" s="93">
        <f t="shared" si="336"/>
        <v>2.9793095026993326</v>
      </c>
      <c r="W3093" s="93">
        <f t="shared" si="336"/>
        <v>4.168668413530467</v>
      </c>
      <c r="X3093" s="93">
        <f t="shared" si="336"/>
        <v>5.8328268097765203</v>
      </c>
      <c r="Y3093" s="93">
        <f t="shared" si="335"/>
        <v>8.1613276034191564</v>
      </c>
      <c r="Z3093" s="93">
        <f t="shared" si="335"/>
        <v>11.419380417517225</v>
      </c>
      <c r="AA3093" s="93">
        <f t="shared" si="335"/>
        <v>15.978068208577286</v>
      </c>
      <c r="AB3093" s="93">
        <f t="shared" si="335"/>
        <v>22.356612560723725</v>
      </c>
      <c r="AC3093" s="95">
        <f t="shared" si="335"/>
        <v>31.281511548561259</v>
      </c>
      <c r="AE3093" s="96"/>
    </row>
    <row r="3094" spans="3:31" ht="24.75" customHeight="1" x14ac:dyDescent="0.25">
      <c r="C3094" s="91">
        <f>ABS(E3094-Dashboard!$F$13)</f>
        <v>34.53685495847305</v>
      </c>
      <c r="D3094" s="92">
        <f t="shared" si="340"/>
        <v>0.39930622874311772</v>
      </c>
      <c r="E3094" s="93" cm="1">
        <f t="array" ref="E3094">SUM('DRE + DCF'!$S$41/TIR!S3094,'DRE + DCF'!$U$41:$AD$41/TIR!T3094:AC3094,TIR!F3094)</f>
        <v>14.973145041526948</v>
      </c>
      <c r="F3094" s="100">
        <f>'DRE + DCF'!$AE$38*'DRE + DCF'!$AE$39*(1+G3094)/(R3094-G3094)/AC3094</f>
        <v>2.6630237417841394</v>
      </c>
      <c r="G3094" s="92">
        <f>R3094*(1-'DRE + DCF'!$AE$39)</f>
        <v>0.23958373724587062</v>
      </c>
      <c r="H3094" s="94">
        <f t="shared" si="337"/>
        <v>0.39930622874311772</v>
      </c>
      <c r="I3094" s="94">
        <f t="shared" si="339"/>
        <v>0.39930622874311772</v>
      </c>
      <c r="J3094" s="94">
        <f t="shared" si="339"/>
        <v>0.39930622874311772</v>
      </c>
      <c r="K3094" s="94">
        <f t="shared" si="339"/>
        <v>0.39930622874311772</v>
      </c>
      <c r="L3094" s="94">
        <f t="shared" si="339"/>
        <v>0.39930622874311772</v>
      </c>
      <c r="M3094" s="94">
        <f t="shared" si="339"/>
        <v>0.39930622874311772</v>
      </c>
      <c r="N3094" s="94">
        <f t="shared" si="339"/>
        <v>0.39930622874311772</v>
      </c>
      <c r="O3094" s="94">
        <f t="shared" si="339"/>
        <v>0.39930622874311772</v>
      </c>
      <c r="P3094" s="94">
        <f t="shared" si="339"/>
        <v>0.39930622874311772</v>
      </c>
      <c r="Q3094" s="94">
        <f t="shared" si="339"/>
        <v>0.39930622874311772</v>
      </c>
      <c r="R3094" s="94">
        <f t="shared" si="339"/>
        <v>0.39930622874311772</v>
      </c>
      <c r="S3094" s="93">
        <f>(1+H3094)^((5-Dashboard!$F$9)*3/12)</f>
        <v>1.0876225211100332</v>
      </c>
      <c r="T3094" s="93">
        <f t="shared" si="336"/>
        <v>1.5219169683105624</v>
      </c>
      <c r="U3094" s="93">
        <f t="shared" si="336"/>
        <v>2.1296278933868122</v>
      </c>
      <c r="V3094" s="93">
        <f t="shared" si="336"/>
        <v>2.9800015761212508</v>
      </c>
      <c r="W3094" s="93">
        <f t="shared" si="336"/>
        <v>4.1699347671307745</v>
      </c>
      <c r="X3094" s="93">
        <f t="shared" si="336"/>
        <v>5.8350156930985753</v>
      </c>
      <c r="Y3094" s="93">
        <f t="shared" si="335"/>
        <v>8.1649738041666762</v>
      </c>
      <c r="Z3094" s="93">
        <f t="shared" si="335"/>
        <v>11.425298701694819</v>
      </c>
      <c r="AA3094" s="93">
        <f t="shared" si="335"/>
        <v>15.987491638532216</v>
      </c>
      <c r="AB3094" s="93">
        <f t="shared" si="335"/>
        <v>22.371396631776644</v>
      </c>
      <c r="AC3094" s="95">
        <f t="shared" si="335"/>
        <v>31.304434652527863</v>
      </c>
      <c r="AE3094" s="96"/>
    </row>
    <row r="3095" spans="3:31" ht="24.75" customHeight="1" x14ac:dyDescent="0.25">
      <c r="C3095" s="91">
        <f>ABS(E3095-Dashboard!$F$13)</f>
        <v>34.542552909596537</v>
      </c>
      <c r="D3095" s="92">
        <f t="shared" si="340"/>
        <v>0.39940622874311771</v>
      </c>
      <c r="E3095" s="93" cm="1">
        <f t="array" ref="E3095">SUM('DRE + DCF'!$S$41/TIR!S3095,'DRE + DCF'!$U$41:$AD$41/TIR!T3095:AC3095,TIR!F3095)</f>
        <v>14.967447090403461</v>
      </c>
      <c r="F3095" s="100">
        <f>'DRE + DCF'!$AE$38*'DRE + DCF'!$AE$39*(1+G3095)/(R3095-G3095)/AC3095</f>
        <v>2.6605363603822791</v>
      </c>
      <c r="G3095" s="92">
        <f>R3095*(1-'DRE + DCF'!$AE$39)</f>
        <v>0.23964373724587062</v>
      </c>
      <c r="H3095" s="94">
        <f t="shared" si="337"/>
        <v>0.39940622874311771</v>
      </c>
      <c r="I3095" s="94">
        <f t="shared" si="339"/>
        <v>0.39940622874311771</v>
      </c>
      <c r="J3095" s="94">
        <f t="shared" si="339"/>
        <v>0.39940622874311771</v>
      </c>
      <c r="K3095" s="94">
        <f t="shared" si="339"/>
        <v>0.39940622874311771</v>
      </c>
      <c r="L3095" s="94">
        <f t="shared" si="339"/>
        <v>0.39940622874311771</v>
      </c>
      <c r="M3095" s="94">
        <f t="shared" si="339"/>
        <v>0.39940622874311771</v>
      </c>
      <c r="N3095" s="94">
        <f t="shared" si="339"/>
        <v>0.39940622874311771</v>
      </c>
      <c r="O3095" s="94">
        <f t="shared" si="339"/>
        <v>0.39940622874311771</v>
      </c>
      <c r="P3095" s="94">
        <f t="shared" si="339"/>
        <v>0.39940622874311771</v>
      </c>
      <c r="Q3095" s="94">
        <f t="shared" si="339"/>
        <v>0.39940622874311771</v>
      </c>
      <c r="R3095" s="94">
        <f t="shared" si="339"/>
        <v>0.39940622874311771</v>
      </c>
      <c r="S3095" s="93">
        <f>(1+H3095)^((5-Dashboard!$F$9)*3/12)</f>
        <v>1.087641952049323</v>
      </c>
      <c r="T3095" s="93">
        <f t="shared" si="336"/>
        <v>1.522052922340146</v>
      </c>
      <c r="U3095" s="93">
        <f t="shared" si="336"/>
        <v>2.1299703399994652</v>
      </c>
      <c r="V3095" s="93">
        <f t="shared" si="336"/>
        <v>2.9806937608333479</v>
      </c>
      <c r="W3095" s="93">
        <f t="shared" si="336"/>
        <v>4.1712014148859362</v>
      </c>
      <c r="X3095" s="93">
        <f t="shared" si="336"/>
        <v>5.8372052413334847</v>
      </c>
      <c r="Y3095" s="93">
        <f t="shared" si="335"/>
        <v>8.1686213731740516</v>
      </c>
      <c r="Z3095" s="93">
        <f t="shared" si="335"/>
        <v>11.431219629863927</v>
      </c>
      <c r="AA3095" s="93">
        <f t="shared" si="335"/>
        <v>15.996919952162175</v>
      </c>
      <c r="AB3095" s="93">
        <f t="shared" si="335"/>
        <v>22.386189421760804</v>
      </c>
      <c r="AC3095" s="95">
        <f t="shared" si="335"/>
        <v>31.327372914635362</v>
      </c>
      <c r="AE3095" s="96"/>
    </row>
    <row r="3096" spans="3:31" ht="24.75" customHeight="1" x14ac:dyDescent="0.25">
      <c r="C3096" s="91">
        <f>ABS(E3096-Dashboard!$F$13)</f>
        <v>34.548246734644444</v>
      </c>
      <c r="D3096" s="92">
        <f t="shared" si="340"/>
        <v>0.3995062287431177</v>
      </c>
      <c r="E3096" s="93" cm="1">
        <f t="array" ref="E3096">SUM('DRE + DCF'!$S$41/TIR!S3096,'DRE + DCF'!$U$41:$AD$41/TIR!T3096:AC3096,TIR!F3096)</f>
        <v>14.961753265355556</v>
      </c>
      <c r="F3096" s="100">
        <f>'DRE + DCF'!$AE$38*'DRE + DCF'!$AE$39*(1+G3096)/(R3096-G3096)/AC3096</f>
        <v>2.6580516018229994</v>
      </c>
      <c r="G3096" s="92">
        <f>R3096*(1-'DRE + DCF'!$AE$39)</f>
        <v>0.2397037372458706</v>
      </c>
      <c r="H3096" s="94">
        <f t="shared" si="337"/>
        <v>0.3995062287431177</v>
      </c>
      <c r="I3096" s="94">
        <f t="shared" si="339"/>
        <v>0.3995062287431177</v>
      </c>
      <c r="J3096" s="94">
        <f t="shared" si="339"/>
        <v>0.3995062287431177</v>
      </c>
      <c r="K3096" s="94">
        <f t="shared" si="339"/>
        <v>0.3995062287431177</v>
      </c>
      <c r="L3096" s="94">
        <f t="shared" si="339"/>
        <v>0.3995062287431177</v>
      </c>
      <c r="M3096" s="94">
        <f t="shared" si="339"/>
        <v>0.3995062287431177</v>
      </c>
      <c r="N3096" s="94">
        <f t="shared" si="339"/>
        <v>0.3995062287431177</v>
      </c>
      <c r="O3096" s="94">
        <f t="shared" si="339"/>
        <v>0.3995062287431177</v>
      </c>
      <c r="P3096" s="94">
        <f t="shared" si="339"/>
        <v>0.3995062287431177</v>
      </c>
      <c r="Q3096" s="94">
        <f t="shared" si="339"/>
        <v>0.3995062287431177</v>
      </c>
      <c r="R3096" s="94">
        <f t="shared" si="339"/>
        <v>0.3995062287431177</v>
      </c>
      <c r="S3096" s="93">
        <f>(1+H3096)^((5-Dashboard!$F$9)*3/12)</f>
        <v>1.0876613819472556</v>
      </c>
      <c r="T3096" s="93">
        <f t="shared" si="336"/>
        <v>1.5221888787985314</v>
      </c>
      <c r="U3096" s="93">
        <f t="shared" si="336"/>
        <v>2.1303128172020473</v>
      </c>
      <c r="V3096" s="93">
        <f t="shared" si="336"/>
        <v>2.9813860568455639</v>
      </c>
      <c r="W3096" s="93">
        <f t="shared" si="336"/>
        <v>4.1724683568432495</v>
      </c>
      <c r="X3096" s="93">
        <f t="shared" si="336"/>
        <v>5.8393954546356888</v>
      </c>
      <c r="Y3096" s="93">
        <f t="shared" si="335"/>
        <v>8.1722703108568968</v>
      </c>
      <c r="Z3096" s="93">
        <f t="shared" si="335"/>
        <v>11.437143203016682</v>
      </c>
      <c r="AA3096" s="93">
        <f t="shared" si="335"/>
        <v>16.006353151648856</v>
      </c>
      <c r="AB3096" s="93">
        <f t="shared" si="335"/>
        <v>22.400990935194606</v>
      </c>
      <c r="AC3096" s="95">
        <f t="shared" si="335"/>
        <v>31.350326343822967</v>
      </c>
      <c r="AE3096" s="96"/>
    </row>
    <row r="3097" spans="3:31" ht="24.75" customHeight="1" x14ac:dyDescent="0.25">
      <c r="C3097" s="91">
        <f>ABS(E3097-Dashboard!$F$13)</f>
        <v>34.553936437658614</v>
      </c>
      <c r="D3097" s="92">
        <f t="shared" si="340"/>
        <v>0.39960622874311769</v>
      </c>
      <c r="E3097" s="93" cm="1">
        <f t="array" ref="E3097">SUM('DRE + DCF'!$S$41/TIR!S3097,'DRE + DCF'!$U$41:$AD$41/TIR!T3097:AC3097,TIR!F3097)</f>
        <v>14.956063562341383</v>
      </c>
      <c r="F3097" s="100">
        <f>'DRE + DCF'!$AE$38*'DRE + DCF'!$AE$39*(1+G3097)/(R3097-G3097)/AC3097</f>
        <v>2.6555694629944373</v>
      </c>
      <c r="G3097" s="92">
        <f>R3097*(1-'DRE + DCF'!$AE$39)</f>
        <v>0.23976373724587061</v>
      </c>
      <c r="H3097" s="94">
        <f t="shared" si="337"/>
        <v>0.39960622874311769</v>
      </c>
      <c r="I3097" s="94">
        <f t="shared" si="339"/>
        <v>0.39960622874311769</v>
      </c>
      <c r="J3097" s="94">
        <f t="shared" si="339"/>
        <v>0.39960622874311769</v>
      </c>
      <c r="K3097" s="94">
        <f t="shared" si="339"/>
        <v>0.39960622874311769</v>
      </c>
      <c r="L3097" s="94">
        <f t="shared" si="339"/>
        <v>0.39960622874311769</v>
      </c>
      <c r="M3097" s="94">
        <f t="shared" si="339"/>
        <v>0.39960622874311769</v>
      </c>
      <c r="N3097" s="94">
        <f t="shared" si="339"/>
        <v>0.39960622874311769</v>
      </c>
      <c r="O3097" s="94">
        <f t="shared" si="339"/>
        <v>0.39960622874311769</v>
      </c>
      <c r="P3097" s="94">
        <f t="shared" si="339"/>
        <v>0.39960622874311769</v>
      </c>
      <c r="Q3097" s="94">
        <f t="shared" si="339"/>
        <v>0.39960622874311769</v>
      </c>
      <c r="R3097" s="94">
        <f t="shared" si="339"/>
        <v>0.39960622874311769</v>
      </c>
      <c r="S3097" s="93">
        <f>(1+H3097)^((5-Dashboard!$F$9)*3/12)</f>
        <v>1.0876808108039617</v>
      </c>
      <c r="T3097" s="93">
        <f t="shared" si="336"/>
        <v>1.5223248376855893</v>
      </c>
      <c r="U3097" s="93">
        <f t="shared" si="336"/>
        <v>2.1306553249951063</v>
      </c>
      <c r="V3097" s="93">
        <f t="shared" si="336"/>
        <v>2.9820784641678424</v>
      </c>
      <c r="W3097" s="93">
        <f t="shared" si="336"/>
        <v>4.1737355930500222</v>
      </c>
      <c r="X3097" s="93">
        <f t="shared" si="336"/>
        <v>5.8415863331596611</v>
      </c>
      <c r="Y3097" s="93">
        <f t="shared" si="335"/>
        <v>8.1759206176309309</v>
      </c>
      <c r="Z3097" s="93">
        <f t="shared" si="335"/>
        <v>11.443069422145529</v>
      </c>
      <c r="AA3097" s="93">
        <f t="shared" si="335"/>
        <v>16.015791239174792</v>
      </c>
      <c r="AB3097" s="93">
        <f t="shared" si="335"/>
        <v>22.415801176598496</v>
      </c>
      <c r="AC3097" s="95">
        <f t="shared" si="335"/>
        <v>31.373294949034563</v>
      </c>
      <c r="AE3097" s="96"/>
    </row>
    <row r="3098" spans="3:31" ht="24.75" customHeight="1" x14ac:dyDescent="0.25">
      <c r="C3098" s="91">
        <f>ABS(E3098-Dashboard!$F$13)</f>
        <v>34.559622022676052</v>
      </c>
      <c r="D3098" s="92">
        <f t="shared" si="340"/>
        <v>0.39970622874311768</v>
      </c>
      <c r="E3098" s="93" cm="1">
        <f t="array" ref="E3098">SUM('DRE + DCF'!$S$41/TIR!S3098,'DRE + DCF'!$U$41:$AD$41/TIR!T3098:AC3098,TIR!F3098)</f>
        <v>14.950377977323948</v>
      </c>
      <c r="F3098" s="100">
        <f>'DRE + DCF'!$AE$38*'DRE + DCF'!$AE$39*(1+G3098)/(R3098-G3098)/AC3098</f>
        <v>2.6530899407888757</v>
      </c>
      <c r="G3098" s="92">
        <f>R3098*(1-'DRE + DCF'!$AE$39)</f>
        <v>0.23982373724587058</v>
      </c>
      <c r="H3098" s="94">
        <f t="shared" si="337"/>
        <v>0.39970622874311768</v>
      </c>
      <c r="I3098" s="94">
        <f t="shared" si="339"/>
        <v>0.39970622874311768</v>
      </c>
      <c r="J3098" s="94">
        <f t="shared" si="339"/>
        <v>0.39970622874311768</v>
      </c>
      <c r="K3098" s="94">
        <f t="shared" si="339"/>
        <v>0.39970622874311768</v>
      </c>
      <c r="L3098" s="94">
        <f t="shared" si="339"/>
        <v>0.39970622874311768</v>
      </c>
      <c r="M3098" s="94">
        <f t="shared" si="339"/>
        <v>0.39970622874311768</v>
      </c>
      <c r="N3098" s="94">
        <f t="shared" si="339"/>
        <v>0.39970622874311768</v>
      </c>
      <c r="O3098" s="94">
        <f t="shared" si="339"/>
        <v>0.39970622874311768</v>
      </c>
      <c r="P3098" s="94">
        <f t="shared" si="339"/>
        <v>0.39970622874311768</v>
      </c>
      <c r="Q3098" s="94">
        <f t="shared" si="339"/>
        <v>0.39970622874311768</v>
      </c>
      <c r="R3098" s="94">
        <f t="shared" si="339"/>
        <v>0.39970622874311768</v>
      </c>
      <c r="S3098" s="93">
        <f>(1+H3098)^((5-Dashboard!$F$9)*3/12)</f>
        <v>1.0877002386195711</v>
      </c>
      <c r="T3098" s="93">
        <f t="shared" si="336"/>
        <v>1.5224607990011891</v>
      </c>
      <c r="U3098" s="93">
        <f t="shared" si="336"/>
        <v>2.130997863379188</v>
      </c>
      <c r="V3098" s="93">
        <f t="shared" si="336"/>
        <v>2.9827709828101248</v>
      </c>
      <c r="W3098" s="93">
        <f t="shared" si="336"/>
        <v>4.1750031235535623</v>
      </c>
      <c r="X3098" s="93">
        <f t="shared" si="336"/>
        <v>5.8437778770598934</v>
      </c>
      <c r="Y3098" s="93">
        <f t="shared" ref="Y3098:AC3148" si="341">(X3098)*(1+N3098)</f>
        <v>8.1795722939119653</v>
      </c>
      <c r="Z3098" s="93">
        <f t="shared" si="341"/>
        <v>11.448998288243208</v>
      </c>
      <c r="AA3098" s="93">
        <f t="shared" si="341"/>
        <v>16.025234216923312</v>
      </c>
      <c r="AB3098" s="93">
        <f t="shared" si="341"/>
        <v>22.430620150494899</v>
      </c>
      <c r="AC3098" s="95">
        <f t="shared" si="341"/>
        <v>31.396278739218598</v>
      </c>
      <c r="AE3098" s="96"/>
    </row>
    <row r="3099" spans="3:31" ht="24.75" customHeight="1" x14ac:dyDescent="0.25">
      <c r="C3099" s="91">
        <f>ABS(E3099-Dashboard!$F$13)</f>
        <v>34.565303493728933</v>
      </c>
      <c r="D3099" s="92">
        <f t="shared" si="340"/>
        <v>0.39980622874311766</v>
      </c>
      <c r="E3099" s="93" cm="1">
        <f t="array" ref="E3099">SUM('DRE + DCF'!$S$41/TIR!S3099,'DRE + DCF'!$U$41:$AD$41/TIR!T3099:AC3099,TIR!F3099)</f>
        <v>14.944696506271066</v>
      </c>
      <c r="F3099" s="100">
        <f>'DRE + DCF'!$AE$38*'DRE + DCF'!$AE$39*(1+G3099)/(R3099-G3099)/AC3099</f>
        <v>2.6506130321027368</v>
      </c>
      <c r="G3099" s="92">
        <f>R3099*(1-'DRE + DCF'!$AE$39)</f>
        <v>0.23988373724587059</v>
      </c>
      <c r="H3099" s="94">
        <f t="shared" si="337"/>
        <v>0.39980622874311766</v>
      </c>
      <c r="I3099" s="94">
        <f t="shared" si="339"/>
        <v>0.39980622874311766</v>
      </c>
      <c r="J3099" s="94">
        <f t="shared" si="339"/>
        <v>0.39980622874311766</v>
      </c>
      <c r="K3099" s="94">
        <f t="shared" si="339"/>
        <v>0.39980622874311766</v>
      </c>
      <c r="L3099" s="94">
        <f t="shared" si="339"/>
        <v>0.39980622874311766</v>
      </c>
      <c r="M3099" s="94">
        <f t="shared" si="339"/>
        <v>0.39980622874311766</v>
      </c>
      <c r="N3099" s="94">
        <f t="shared" si="339"/>
        <v>0.39980622874311766</v>
      </c>
      <c r="O3099" s="94">
        <f t="shared" si="339"/>
        <v>0.39980622874311766</v>
      </c>
      <c r="P3099" s="94">
        <f t="shared" si="339"/>
        <v>0.39980622874311766</v>
      </c>
      <c r="Q3099" s="94">
        <f t="shared" si="339"/>
        <v>0.39980622874311766</v>
      </c>
      <c r="R3099" s="94">
        <f t="shared" si="339"/>
        <v>0.39980622874311766</v>
      </c>
      <c r="S3099" s="93">
        <f>(1+H3099)^((5-Dashboard!$F$9)*3/12)</f>
        <v>1.0877196653942141</v>
      </c>
      <c r="T3099" s="93">
        <f t="shared" ref="T3099:X3149" si="342">(S3099)*(1+I3099)</f>
        <v>1.5225967627452006</v>
      </c>
      <c r="U3099" s="93">
        <f t="shared" si="342"/>
        <v>2.1313404323548388</v>
      </c>
      <c r="V3099" s="93">
        <f t="shared" si="342"/>
        <v>2.9834636127823528</v>
      </c>
      <c r="W3099" s="93">
        <f t="shared" si="342"/>
        <v>4.1762709484011822</v>
      </c>
      <c r="X3099" s="93">
        <f t="shared" si="342"/>
        <v>5.8459700864909019</v>
      </c>
      <c r="Y3099" s="93">
        <f t="shared" si="341"/>
        <v>8.1832253401159072</v>
      </c>
      <c r="Z3099" s="93">
        <f t="shared" si="341"/>
        <v>11.454929802302765</v>
      </c>
      <c r="AA3099" s="93">
        <f t="shared" si="341"/>
        <v>16.034682087078579</v>
      </c>
      <c r="AB3099" s="93">
        <f t="shared" si="341"/>
        <v>22.44544786140829</v>
      </c>
      <c r="AC3099" s="95">
        <f t="shared" si="341"/>
        <v>31.419277723328214</v>
      </c>
      <c r="AE3099" s="96"/>
    </row>
    <row r="3100" spans="3:31" ht="24.75" customHeight="1" x14ac:dyDescent="0.25">
      <c r="C3100" s="91">
        <f>ABS(E3100-Dashboard!$F$13)</f>
        <v>34.570980854844606</v>
      </c>
      <c r="D3100" s="92">
        <f t="shared" si="340"/>
        <v>0.39990622874311765</v>
      </c>
      <c r="E3100" s="93" cm="1">
        <f t="array" ref="E3100">SUM('DRE + DCF'!$S$41/TIR!S3100,'DRE + DCF'!$U$41:$AD$41/TIR!T3100:AC3100,TIR!F3100)</f>
        <v>14.939019145155388</v>
      </c>
      <c r="F3100" s="100">
        <f>'DRE + DCF'!$AE$38*'DRE + DCF'!$AE$39*(1+G3100)/(R3100-G3100)/AC3100</f>
        <v>2.6481387338365727</v>
      </c>
      <c r="G3100" s="92">
        <f>R3100*(1-'DRE + DCF'!$AE$39)</f>
        <v>0.23994373724587059</v>
      </c>
      <c r="H3100" s="94">
        <f t="shared" si="337"/>
        <v>0.39990622874311765</v>
      </c>
      <c r="I3100" s="94">
        <f t="shared" si="339"/>
        <v>0.39990622874311765</v>
      </c>
      <c r="J3100" s="94">
        <f t="shared" si="339"/>
        <v>0.39990622874311765</v>
      </c>
      <c r="K3100" s="94">
        <f t="shared" si="339"/>
        <v>0.39990622874311765</v>
      </c>
      <c r="L3100" s="94">
        <f t="shared" si="339"/>
        <v>0.39990622874311765</v>
      </c>
      <c r="M3100" s="94">
        <f t="shared" si="339"/>
        <v>0.39990622874311765</v>
      </c>
      <c r="N3100" s="94">
        <f t="shared" si="339"/>
        <v>0.39990622874311765</v>
      </c>
      <c r="O3100" s="94">
        <f t="shared" si="339"/>
        <v>0.39990622874311765</v>
      </c>
      <c r="P3100" s="94">
        <f t="shared" si="339"/>
        <v>0.39990622874311765</v>
      </c>
      <c r="Q3100" s="94">
        <f t="shared" si="339"/>
        <v>0.39990622874311765</v>
      </c>
      <c r="R3100" s="94">
        <f t="shared" si="339"/>
        <v>0.39990622874311765</v>
      </c>
      <c r="S3100" s="93">
        <f>(1+H3100)^((5-Dashboard!$F$9)*3/12)</f>
        <v>1.0877390911280209</v>
      </c>
      <c r="T3100" s="93">
        <f t="shared" si="342"/>
        <v>1.5227327289174941</v>
      </c>
      <c r="U3100" s="93">
        <f t="shared" si="342"/>
        <v>2.1316830319226052</v>
      </c>
      <c r="V3100" s="93">
        <f t="shared" si="342"/>
        <v>2.9841563540944693</v>
      </c>
      <c r="W3100" s="93">
        <f t="shared" si="342"/>
        <v>4.1775390676402004</v>
      </c>
      <c r="X3100" s="93">
        <f t="shared" si="342"/>
        <v>5.8481629616072333</v>
      </c>
      <c r="Y3100" s="93">
        <f t="shared" si="341"/>
        <v>8.1868797566587634</v>
      </c>
      <c r="Z3100" s="93">
        <f t="shared" si="341"/>
        <v>11.460863965317543</v>
      </c>
      <c r="AA3100" s="93">
        <f t="shared" si="341"/>
        <v>16.044134851825575</v>
      </c>
      <c r="AB3100" s="93">
        <f t="shared" si="341"/>
        <v>22.460284313865159</v>
      </c>
      <c r="AC3100" s="95">
        <f t="shared" si="341"/>
        <v>31.442291910321178</v>
      </c>
      <c r="AE3100" s="96"/>
    </row>
    <row r="3101" spans="3:31" ht="24.75" customHeight="1" x14ac:dyDescent="0.25">
      <c r="C3101" s="91">
        <f>ABS(E3101-Dashboard!$F$13)</f>
        <v>34.576654110045624</v>
      </c>
      <c r="D3101" s="92">
        <f t="shared" si="340"/>
        <v>0.40000622874311764</v>
      </c>
      <c r="E3101" s="93" cm="1">
        <f t="array" ref="E3101">SUM('DRE + DCF'!$S$41/TIR!S3101,'DRE + DCF'!$U$41:$AD$41/TIR!T3101:AC3101,TIR!F3101)</f>
        <v>14.933345889954376</v>
      </c>
      <c r="F3101" s="100">
        <f>'DRE + DCF'!$AE$38*'DRE + DCF'!$AE$39*(1+G3101)/(R3101-G3101)/AC3101</f>
        <v>2.6456670428950666</v>
      </c>
      <c r="G3101" s="92">
        <f>R3101*(1-'DRE + DCF'!$AE$39)</f>
        <v>0.24000373724587057</v>
      </c>
      <c r="H3101" s="94">
        <f t="shared" si="337"/>
        <v>0.40000622874311764</v>
      </c>
      <c r="I3101" s="94">
        <f t="shared" si="339"/>
        <v>0.40000622874311764</v>
      </c>
      <c r="J3101" s="94">
        <f t="shared" si="339"/>
        <v>0.40000622874311764</v>
      </c>
      <c r="K3101" s="94">
        <f t="shared" si="339"/>
        <v>0.40000622874311764</v>
      </c>
      <c r="L3101" s="94">
        <f t="shared" si="339"/>
        <v>0.40000622874311764</v>
      </c>
      <c r="M3101" s="94">
        <f t="shared" si="339"/>
        <v>0.40000622874311764</v>
      </c>
      <c r="N3101" s="94">
        <f t="shared" si="339"/>
        <v>0.40000622874311764</v>
      </c>
      <c r="O3101" s="94">
        <f t="shared" si="339"/>
        <v>0.40000622874311764</v>
      </c>
      <c r="P3101" s="94">
        <f t="shared" si="339"/>
        <v>0.40000622874311764</v>
      </c>
      <c r="Q3101" s="94">
        <f t="shared" si="339"/>
        <v>0.40000622874311764</v>
      </c>
      <c r="R3101" s="94">
        <f t="shared" si="339"/>
        <v>0.40000622874311764</v>
      </c>
      <c r="S3101" s="93">
        <f>(1+H3101)^((5-Dashboard!$F$9)*3/12)</f>
        <v>1.0877585158211216</v>
      </c>
      <c r="T3101" s="93">
        <f t="shared" si="342"/>
        <v>1.5228686975179393</v>
      </c>
      <c r="U3101" s="93">
        <f t="shared" si="342"/>
        <v>2.1320256620830338</v>
      </c>
      <c r="V3101" s="93">
        <f t="shared" si="342"/>
        <v>2.9848492067564165</v>
      </c>
      <c r="W3101" s="93">
        <f t="shared" si="342"/>
        <v>4.1788074813179366</v>
      </c>
      <c r="X3101" s="93">
        <f t="shared" si="342"/>
        <v>5.8503565025634501</v>
      </c>
      <c r="Y3101" s="93">
        <f t="shared" si="341"/>
        <v>8.1905355439566314</v>
      </c>
      <c r="Z3101" s="93">
        <f t="shared" si="341"/>
        <v>11.466800778281183</v>
      </c>
      <c r="AA3101" s="93">
        <f t="shared" si="341"/>
        <v>16.053592513350086</v>
      </c>
      <c r="AB3101" s="93">
        <f t="shared" si="341"/>
        <v>22.475129512394002</v>
      </c>
      <c r="AC3101" s="95">
        <f t="shared" si="341"/>
        <v>31.465321309159872</v>
      </c>
      <c r="AE3101" s="96"/>
    </row>
    <row r="3102" spans="3:31" ht="24.75" customHeight="1" x14ac:dyDescent="0.25">
      <c r="C3102" s="91">
        <f>ABS(E3102-Dashboard!$F$13)</f>
        <v>34.582323263349693</v>
      </c>
      <c r="D3102" s="92">
        <f t="shared" si="340"/>
        <v>0.40010622874311763</v>
      </c>
      <c r="E3102" s="93" cm="1">
        <f t="array" ref="E3102">SUM('DRE + DCF'!$S$41/TIR!S3102,'DRE + DCF'!$U$41:$AD$41/TIR!T3102:AC3102,TIR!F3102)</f>
        <v>14.927676736650302</v>
      </c>
      <c r="F3102" s="100">
        <f>'DRE + DCF'!$AE$38*'DRE + DCF'!$AE$39*(1+G3102)/(R3102-G3102)/AC3102</f>
        <v>2.6431979561870196</v>
      </c>
      <c r="G3102" s="92">
        <f>R3102*(1-'DRE + DCF'!$AE$39)</f>
        <v>0.24006373724587057</v>
      </c>
      <c r="H3102" s="94">
        <f t="shared" si="337"/>
        <v>0.40010622874311763</v>
      </c>
      <c r="I3102" s="94">
        <f t="shared" si="339"/>
        <v>0.40010622874311763</v>
      </c>
      <c r="J3102" s="94">
        <f t="shared" si="339"/>
        <v>0.40010622874311763</v>
      </c>
      <c r="K3102" s="94">
        <f t="shared" si="339"/>
        <v>0.40010622874311763</v>
      </c>
      <c r="L3102" s="94">
        <f t="shared" si="339"/>
        <v>0.40010622874311763</v>
      </c>
      <c r="M3102" s="94">
        <f t="shared" si="339"/>
        <v>0.40010622874311763</v>
      </c>
      <c r="N3102" s="94">
        <f t="shared" si="339"/>
        <v>0.40010622874311763</v>
      </c>
      <c r="O3102" s="94">
        <f t="shared" si="339"/>
        <v>0.40010622874311763</v>
      </c>
      <c r="P3102" s="94">
        <f t="shared" si="339"/>
        <v>0.40010622874311763</v>
      </c>
      <c r="Q3102" s="94">
        <f t="shared" si="339"/>
        <v>0.40010622874311763</v>
      </c>
      <c r="R3102" s="94">
        <f t="shared" si="339"/>
        <v>0.40010622874311763</v>
      </c>
      <c r="S3102" s="93">
        <f>(1+H3102)^((5-Dashboard!$F$9)*3/12)</f>
        <v>1.0877779394736462</v>
      </c>
      <c r="T3102" s="93">
        <f t="shared" si="342"/>
        <v>1.523004668546406</v>
      </c>
      <c r="U3102" s="93">
        <f t="shared" si="342"/>
        <v>2.1323683228366703</v>
      </c>
      <c r="V3102" s="93">
        <f t="shared" si="342"/>
        <v>2.9855421707781371</v>
      </c>
      <c r="W3102" s="93">
        <f t="shared" si="342"/>
        <v>4.180076189481718</v>
      </c>
      <c r="X3102" s="93">
        <f t="shared" si="342"/>
        <v>5.8525507095141496</v>
      </c>
      <c r="Y3102" s="93">
        <f t="shared" si="341"/>
        <v>8.1941927024257133</v>
      </c>
      <c r="Z3102" s="93">
        <f t="shared" si="341"/>
        <v>11.472740242187641</v>
      </c>
      <c r="AA3102" s="93">
        <f t="shared" si="341"/>
        <v>16.06305507383874</v>
      </c>
      <c r="AB3102" s="93">
        <f t="shared" si="341"/>
        <v>22.489983461525359</v>
      </c>
      <c r="AC3102" s="95">
        <f t="shared" si="341"/>
        <v>31.488365928811355</v>
      </c>
      <c r="AE3102" s="96"/>
    </row>
    <row r="3103" spans="3:31" ht="24.75" customHeight="1" x14ac:dyDescent="0.25">
      <c r="C3103" s="91">
        <f>ABS(E3103-Dashboard!$F$13)</f>
        <v>34.587988318769767</v>
      </c>
      <c r="D3103" s="92">
        <f t="shared" si="340"/>
        <v>0.40020622874311762</v>
      </c>
      <c r="E3103" s="93" cm="1">
        <f t="array" ref="E3103">SUM('DRE + DCF'!$S$41/TIR!S3103,'DRE + DCF'!$U$41:$AD$41/TIR!T3103:AC3103,TIR!F3103)</f>
        <v>14.922011681230231</v>
      </c>
      <c r="F3103" s="100">
        <f>'DRE + DCF'!$AE$38*'DRE + DCF'!$AE$39*(1+G3103)/(R3103-G3103)/AC3103</f>
        <v>2.6407314706253451</v>
      </c>
      <c r="G3103" s="92">
        <f>R3103*(1-'DRE + DCF'!$AE$39)</f>
        <v>0.24012373724587055</v>
      </c>
      <c r="H3103" s="94">
        <f t="shared" si="337"/>
        <v>0.40020622874311762</v>
      </c>
      <c r="I3103" s="94">
        <f t="shared" si="339"/>
        <v>0.40020622874311762</v>
      </c>
      <c r="J3103" s="94">
        <f t="shared" si="339"/>
        <v>0.40020622874311762</v>
      </c>
      <c r="K3103" s="94">
        <f t="shared" si="339"/>
        <v>0.40020622874311762</v>
      </c>
      <c r="L3103" s="94">
        <f t="shared" si="339"/>
        <v>0.40020622874311762</v>
      </c>
      <c r="M3103" s="94">
        <f t="shared" si="339"/>
        <v>0.40020622874311762</v>
      </c>
      <c r="N3103" s="94">
        <f t="shared" si="339"/>
        <v>0.40020622874311762</v>
      </c>
      <c r="O3103" s="94">
        <f t="shared" si="339"/>
        <v>0.40020622874311762</v>
      </c>
      <c r="P3103" s="94">
        <f t="shared" si="339"/>
        <v>0.40020622874311762</v>
      </c>
      <c r="Q3103" s="94">
        <f t="shared" si="339"/>
        <v>0.40020622874311762</v>
      </c>
      <c r="R3103" s="94">
        <f t="shared" si="339"/>
        <v>0.40020622874311762</v>
      </c>
      <c r="S3103" s="93">
        <f>(1+H3103)^((5-Dashboard!$F$9)*3/12)</f>
        <v>1.0877973620857249</v>
      </c>
      <c r="T3103" s="93">
        <f t="shared" si="342"/>
        <v>1.5231406420027644</v>
      </c>
      <c r="U3103" s="93">
        <f t="shared" si="342"/>
        <v>2.1327110141840619</v>
      </c>
      <c r="V3103" s="93">
        <f t="shared" si="342"/>
        <v>2.9862352461695751</v>
      </c>
      <c r="W3103" s="93">
        <f t="shared" si="342"/>
        <v>4.1813451921788767</v>
      </c>
      <c r="X3103" s="93">
        <f t="shared" si="342"/>
        <v>5.8547455826139512</v>
      </c>
      <c r="Y3103" s="93">
        <f t="shared" si="341"/>
        <v>8.1978512324823072</v>
      </c>
      <c r="Z3103" s="93">
        <f t="shared" si="341"/>
        <v>11.47868235803117</v>
      </c>
      <c r="AA3103" s="93">
        <f t="shared" si="341"/>
        <v>16.072522535478981</v>
      </c>
      <c r="AB3103" s="93">
        <f t="shared" si="341"/>
        <v>22.504846165791797</v>
      </c>
      <c r="AC3103" s="95">
        <f t="shared" si="341"/>
        <v>31.511425778247343</v>
      </c>
      <c r="AE3103" s="96"/>
    </row>
    <row r="3104" spans="3:31" ht="24.75" customHeight="1" x14ac:dyDescent="0.25">
      <c r="C3104" s="91">
        <f>ABS(E3104-Dashboard!$F$13)</f>
        <v>34.593649280313961</v>
      </c>
      <c r="D3104" s="92">
        <f t="shared" si="340"/>
        <v>0.40030622874311761</v>
      </c>
      <c r="E3104" s="93" cm="1">
        <f t="array" ref="E3104">SUM('DRE + DCF'!$S$41/TIR!S3104,'DRE + DCF'!$U$41:$AD$41/TIR!T3104:AC3104,TIR!F3104)</f>
        <v>14.916350719686038</v>
      </c>
      <c r="F3104" s="100">
        <f>'DRE + DCF'!$AE$38*'DRE + DCF'!$AE$39*(1+G3104)/(R3104-G3104)/AC3104</f>
        <v>2.6382675831270723</v>
      </c>
      <c r="G3104" s="92">
        <f>R3104*(1-'DRE + DCF'!$AE$39)</f>
        <v>0.24018373724587055</v>
      </c>
      <c r="H3104" s="94">
        <f t="shared" si="337"/>
        <v>0.40030622874311761</v>
      </c>
      <c r="I3104" s="94">
        <f t="shared" si="339"/>
        <v>0.40030622874311761</v>
      </c>
      <c r="J3104" s="94">
        <f t="shared" si="339"/>
        <v>0.40030622874311761</v>
      </c>
      <c r="K3104" s="94">
        <f t="shared" si="339"/>
        <v>0.40030622874311761</v>
      </c>
      <c r="L3104" s="94">
        <f t="shared" si="339"/>
        <v>0.40030622874311761</v>
      </c>
      <c r="M3104" s="94">
        <f t="shared" si="339"/>
        <v>0.40030622874311761</v>
      </c>
      <c r="N3104" s="94">
        <f t="shared" si="339"/>
        <v>0.40030622874311761</v>
      </c>
      <c r="O3104" s="94">
        <f t="shared" si="339"/>
        <v>0.40030622874311761</v>
      </c>
      <c r="P3104" s="94">
        <f t="shared" si="339"/>
        <v>0.40030622874311761</v>
      </c>
      <c r="Q3104" s="94">
        <f t="shared" si="339"/>
        <v>0.40030622874311761</v>
      </c>
      <c r="R3104" s="94">
        <f t="shared" si="339"/>
        <v>0.40030622874311761</v>
      </c>
      <c r="S3104" s="93">
        <f>(1+H3104)^((5-Dashboard!$F$9)*3/12)</f>
        <v>1.0878167836574875</v>
      </c>
      <c r="T3104" s="93">
        <f t="shared" si="342"/>
        <v>1.5232766178868842</v>
      </c>
      <c r="U3104" s="93">
        <f t="shared" si="342"/>
        <v>2.133053736125754</v>
      </c>
      <c r="V3104" s="93">
        <f t="shared" si="342"/>
        <v>2.9869284329406716</v>
      </c>
      <c r="W3104" s="93">
        <f t="shared" si="342"/>
        <v>4.1826144894567419</v>
      </c>
      <c r="X3104" s="93">
        <f t="shared" si="342"/>
        <v>5.8569411220174903</v>
      </c>
      <c r="Y3104" s="93">
        <f t="shared" si="341"/>
        <v>8.2015111345427965</v>
      </c>
      <c r="Z3104" s="93">
        <f t="shared" si="341"/>
        <v>11.484627126806311</v>
      </c>
      <c r="AA3104" s="93">
        <f t="shared" si="341"/>
        <v>16.081994900459051</v>
      </c>
      <c r="AB3104" s="93">
        <f t="shared" si="341"/>
        <v>22.519717629727865</v>
      </c>
      <c r="AC3104" s="95">
        <f t="shared" si="341"/>
        <v>31.534500866444127</v>
      </c>
      <c r="AE3104" s="96"/>
    </row>
    <row r="3105" spans="3:31" ht="24.75" customHeight="1" x14ac:dyDescent="0.25">
      <c r="C3105" s="91">
        <f>ABS(E3105-Dashboard!$F$13)</f>
        <v>34.599306151985616</v>
      </c>
      <c r="D3105" s="92">
        <f t="shared" si="340"/>
        <v>0.4004062287431176</v>
      </c>
      <c r="E3105" s="93" cm="1">
        <f t="array" ref="E3105">SUM('DRE + DCF'!$S$41/TIR!S3105,'DRE + DCF'!$U$41:$AD$41/TIR!T3105:AC3105,TIR!F3105)</f>
        <v>14.910693848014382</v>
      </c>
      <c r="F3105" s="100">
        <f>'DRE + DCF'!$AE$38*'DRE + DCF'!$AE$39*(1+G3105)/(R3105-G3105)/AC3105</f>
        <v>2.6358062906133251</v>
      </c>
      <c r="G3105" s="92">
        <f>R3105*(1-'DRE + DCF'!$AE$39)</f>
        <v>0.24024373724587056</v>
      </c>
      <c r="H3105" s="94">
        <f t="shared" si="337"/>
        <v>0.4004062287431176</v>
      </c>
      <c r="I3105" s="94">
        <f t="shared" si="339"/>
        <v>0.4004062287431176</v>
      </c>
      <c r="J3105" s="94">
        <f t="shared" si="339"/>
        <v>0.4004062287431176</v>
      </c>
      <c r="K3105" s="94">
        <f t="shared" si="339"/>
        <v>0.4004062287431176</v>
      </c>
      <c r="L3105" s="94">
        <f t="shared" si="339"/>
        <v>0.4004062287431176</v>
      </c>
      <c r="M3105" s="94">
        <f t="shared" si="339"/>
        <v>0.4004062287431176</v>
      </c>
      <c r="N3105" s="94">
        <f t="shared" si="339"/>
        <v>0.4004062287431176</v>
      </c>
      <c r="O3105" s="94">
        <f t="shared" si="339"/>
        <v>0.4004062287431176</v>
      </c>
      <c r="P3105" s="94">
        <f t="shared" si="339"/>
        <v>0.4004062287431176</v>
      </c>
      <c r="Q3105" s="94">
        <f t="shared" si="339"/>
        <v>0.4004062287431176</v>
      </c>
      <c r="R3105" s="94">
        <f t="shared" si="339"/>
        <v>0.4004062287431176</v>
      </c>
      <c r="S3105" s="93">
        <f>(1+H3105)^((5-Dashboard!$F$9)*3/12)</f>
        <v>1.0878362041890641</v>
      </c>
      <c r="T3105" s="93">
        <f t="shared" si="342"/>
        <v>1.5234125961986353</v>
      </c>
      <c r="U3105" s="93">
        <f t="shared" si="342"/>
        <v>2.1333964886622927</v>
      </c>
      <c r="V3105" s="93">
        <f t="shared" si="342"/>
        <v>2.9876217311013704</v>
      </c>
      <c r="W3105" s="93">
        <f t="shared" si="342"/>
        <v>4.1838840813626543</v>
      </c>
      <c r="X3105" s="93">
        <f t="shared" si="342"/>
        <v>5.8591373278794379</v>
      </c>
      <c r="Y3105" s="93">
        <f t="shared" si="341"/>
        <v>8.2051724090236711</v>
      </c>
      <c r="Z3105" s="93">
        <f t="shared" si="341"/>
        <v>11.490574549507921</v>
      </c>
      <c r="AA3105" s="93">
        <f t="shared" si="341"/>
        <v>16.091472170968036</v>
      </c>
      <c r="AB3105" s="93">
        <f t="shared" si="341"/>
        <v>22.534597857870175</v>
      </c>
      <c r="AC3105" s="95">
        <f t="shared" si="341"/>
        <v>31.557591202382707</v>
      </c>
      <c r="AE3105" s="96"/>
    </row>
    <row r="3106" spans="3:31" ht="24.75" customHeight="1" x14ac:dyDescent="0.25">
      <c r="C3106" s="91">
        <f>ABS(E3106-Dashboard!$F$13)</f>
        <v>34.604958937783309</v>
      </c>
      <c r="D3106" s="92">
        <f t="shared" si="340"/>
        <v>0.40050622874311759</v>
      </c>
      <c r="E3106" s="93" cm="1">
        <f t="array" ref="E3106">SUM('DRE + DCF'!$S$41/TIR!S3106,'DRE + DCF'!$U$41:$AD$41/TIR!T3106:AC3106,TIR!F3106)</f>
        <v>14.905041062216693</v>
      </c>
      <c r="F3106" s="100">
        <f>'DRE + DCF'!$AE$38*'DRE + DCF'!$AE$39*(1+G3106)/(R3106-G3106)/AC3106</f>
        <v>2.6333475900093246</v>
      </c>
      <c r="G3106" s="92">
        <f>R3106*(1-'DRE + DCF'!$AE$39)</f>
        <v>0.24030373724587054</v>
      </c>
      <c r="H3106" s="94">
        <f t="shared" si="337"/>
        <v>0.40050622874311759</v>
      </c>
      <c r="I3106" s="94">
        <f t="shared" si="339"/>
        <v>0.40050622874311759</v>
      </c>
      <c r="J3106" s="94">
        <f t="shared" si="339"/>
        <v>0.40050622874311759</v>
      </c>
      <c r="K3106" s="94">
        <f t="shared" si="339"/>
        <v>0.40050622874311759</v>
      </c>
      <c r="L3106" s="94">
        <f t="shared" si="339"/>
        <v>0.40050622874311759</v>
      </c>
      <c r="M3106" s="94">
        <f t="shared" si="339"/>
        <v>0.40050622874311759</v>
      </c>
      <c r="N3106" s="94">
        <f t="shared" si="339"/>
        <v>0.40050622874311759</v>
      </c>
      <c r="O3106" s="94">
        <f t="shared" si="339"/>
        <v>0.40050622874311759</v>
      </c>
      <c r="P3106" s="94">
        <f t="shared" si="339"/>
        <v>0.40050622874311759</v>
      </c>
      <c r="Q3106" s="94">
        <f t="shared" si="339"/>
        <v>0.40050622874311759</v>
      </c>
      <c r="R3106" s="94">
        <f t="shared" si="339"/>
        <v>0.40050622874311759</v>
      </c>
      <c r="S3106" s="93">
        <f>(1+H3106)^((5-Dashboard!$F$9)*3/12)</f>
        <v>1.087855623680585</v>
      </c>
      <c r="T3106" s="93">
        <f t="shared" si="342"/>
        <v>1.5235485769378883</v>
      </c>
      <c r="U3106" s="93">
        <f t="shared" si="342"/>
        <v>2.1337392717942256</v>
      </c>
      <c r="V3106" s="93">
        <f t="shared" si="342"/>
        <v>2.9883151406616171</v>
      </c>
      <c r="W3106" s="93">
        <f t="shared" si="342"/>
        <v>4.1851539679439602</v>
      </c>
      <c r="X3106" s="93">
        <f t="shared" si="342"/>
        <v>5.8613342003544906</v>
      </c>
      <c r="Y3106" s="93">
        <f t="shared" si="341"/>
        <v>8.208835056341524</v>
      </c>
      <c r="Z3106" s="93">
        <f t="shared" si="341"/>
        <v>11.496524627131166</v>
      </c>
      <c r="AA3106" s="93">
        <f t="shared" si="341"/>
        <v>16.100954349195845</v>
      </c>
      <c r="AB3106" s="93">
        <f t="shared" si="341"/>
        <v>22.549486854757369</v>
      </c>
      <c r="AC3106" s="95">
        <f t="shared" si="341"/>
        <v>31.580696795048748</v>
      </c>
      <c r="AE3106" s="96"/>
    </row>
    <row r="3107" spans="3:31" ht="24.75" customHeight="1" x14ac:dyDescent="0.25">
      <c r="C3107" s="91">
        <f>ABS(E3107-Dashboard!$F$13)</f>
        <v>34.610607641700803</v>
      </c>
      <c r="D3107" s="92">
        <f t="shared" si="340"/>
        <v>0.40060622874311758</v>
      </c>
      <c r="E3107" s="93" cm="1">
        <f t="array" ref="E3107">SUM('DRE + DCF'!$S$41/TIR!S3107,'DRE + DCF'!$U$41:$AD$41/TIR!T3107:AC3107,TIR!F3107)</f>
        <v>14.899392358299195</v>
      </c>
      <c r="F3107" s="100">
        <f>'DRE + DCF'!$AE$38*'DRE + DCF'!$AE$39*(1+G3107)/(R3107-G3107)/AC3107</f>
        <v>2.6308914782443864</v>
      </c>
      <c r="G3107" s="92">
        <f>R3107*(1-'DRE + DCF'!$AE$39)</f>
        <v>0.24036373724587054</v>
      </c>
      <c r="H3107" s="94">
        <f t="shared" si="337"/>
        <v>0.40060622874311758</v>
      </c>
      <c r="I3107" s="94">
        <f t="shared" si="339"/>
        <v>0.40060622874311758</v>
      </c>
      <c r="J3107" s="94">
        <f t="shared" si="339"/>
        <v>0.40060622874311758</v>
      </c>
      <c r="K3107" s="94">
        <f t="shared" si="339"/>
        <v>0.40060622874311758</v>
      </c>
      <c r="L3107" s="94">
        <f t="shared" si="339"/>
        <v>0.40060622874311758</v>
      </c>
      <c r="M3107" s="94">
        <f t="shared" si="339"/>
        <v>0.40060622874311758</v>
      </c>
      <c r="N3107" s="94">
        <f t="shared" si="339"/>
        <v>0.40060622874311758</v>
      </c>
      <c r="O3107" s="94">
        <f t="shared" si="339"/>
        <v>0.40060622874311758</v>
      </c>
      <c r="P3107" s="94">
        <f t="shared" si="339"/>
        <v>0.40060622874311758</v>
      </c>
      <c r="Q3107" s="94">
        <f t="shared" si="339"/>
        <v>0.40060622874311758</v>
      </c>
      <c r="R3107" s="94">
        <f t="shared" si="339"/>
        <v>0.40060622874311758</v>
      </c>
      <c r="S3107" s="93">
        <f>(1+H3107)^((5-Dashboard!$F$9)*3/12)</f>
        <v>1.0878750421321797</v>
      </c>
      <c r="T3107" s="93">
        <f t="shared" si="342"/>
        <v>1.5236845601045124</v>
      </c>
      <c r="U3107" s="93">
        <f t="shared" si="342"/>
        <v>2.1340820855220972</v>
      </c>
      <c r="V3107" s="93">
        <f t="shared" si="342"/>
        <v>2.989008661631352</v>
      </c>
      <c r="W3107" s="93">
        <f t="shared" si="342"/>
        <v>4.1864241492480012</v>
      </c>
      <c r="X3107" s="93">
        <f t="shared" si="342"/>
        <v>5.8635317395973576</v>
      </c>
      <c r="Y3107" s="93">
        <f t="shared" si="341"/>
        <v>8.2124990769130264</v>
      </c>
      <c r="Z3107" s="93">
        <f t="shared" si="341"/>
        <v>11.502477360671488</v>
      </c>
      <c r="AA3107" s="93">
        <f t="shared" si="341"/>
        <v>16.110441437333183</v>
      </c>
      <c r="AB3107" s="93">
        <f t="shared" si="341"/>
        <v>22.564384624930081</v>
      </c>
      <c r="AC3107" s="95">
        <f t="shared" si="341"/>
        <v>31.603817653432507</v>
      </c>
      <c r="AE3107" s="96"/>
    </row>
    <row r="3108" spans="3:31" ht="24.75" customHeight="1" x14ac:dyDescent="0.25">
      <c r="C3108" s="91">
        <f>ABS(E3108-Dashboard!$F$13)</f>
        <v>34.616252267727127</v>
      </c>
      <c r="D3108" s="92">
        <f t="shared" si="340"/>
        <v>0.40070622874311757</v>
      </c>
      <c r="E3108" s="93" cm="1">
        <f t="array" ref="E3108">SUM('DRE + DCF'!$S$41/TIR!S3108,'DRE + DCF'!$U$41:$AD$41/TIR!T3108:AC3108,TIR!F3108)</f>
        <v>14.893747732272869</v>
      </c>
      <c r="F3108" s="100">
        <f>'DRE + DCF'!$AE$38*'DRE + DCF'!$AE$39*(1+G3108)/(R3108-G3108)/AC3108</f>
        <v>2.628437952251907</v>
      </c>
      <c r="G3108" s="92">
        <f>R3108*(1-'DRE + DCF'!$AE$39)</f>
        <v>0.24042373724587052</v>
      </c>
      <c r="H3108" s="94">
        <f t="shared" si="337"/>
        <v>0.40070622874311757</v>
      </c>
      <c r="I3108" s="94">
        <f t="shared" si="339"/>
        <v>0.40070622874311757</v>
      </c>
      <c r="J3108" s="94">
        <f t="shared" si="339"/>
        <v>0.40070622874311757</v>
      </c>
      <c r="K3108" s="94">
        <f t="shared" si="339"/>
        <v>0.40070622874311757</v>
      </c>
      <c r="L3108" s="94">
        <f t="shared" si="339"/>
        <v>0.40070622874311757</v>
      </c>
      <c r="M3108" s="94">
        <f t="shared" si="339"/>
        <v>0.40070622874311757</v>
      </c>
      <c r="N3108" s="94">
        <f t="shared" si="339"/>
        <v>0.40070622874311757</v>
      </c>
      <c r="O3108" s="94">
        <f t="shared" si="339"/>
        <v>0.40070622874311757</v>
      </c>
      <c r="P3108" s="94">
        <f t="shared" si="339"/>
        <v>0.40070622874311757</v>
      </c>
      <c r="Q3108" s="94">
        <f t="shared" si="339"/>
        <v>0.40070622874311757</v>
      </c>
      <c r="R3108" s="94">
        <f t="shared" si="339"/>
        <v>0.40070622874311757</v>
      </c>
      <c r="S3108" s="93">
        <f>(1+H3108)^((5-Dashboard!$F$9)*3/12)</f>
        <v>1.0878944595439781</v>
      </c>
      <c r="T3108" s="93">
        <f t="shared" si="342"/>
        <v>1.5238205456983778</v>
      </c>
      <c r="U3108" s="93">
        <f t="shared" si="342"/>
        <v>2.1344249298464542</v>
      </c>
      <c r="V3108" s="93">
        <f t="shared" si="342"/>
        <v>2.9897022940205202</v>
      </c>
      <c r="W3108" s="93">
        <f t="shared" si="342"/>
        <v>4.1876946253221305</v>
      </c>
      <c r="X3108" s="93">
        <f t="shared" si="342"/>
        <v>5.8657299457627845</v>
      </c>
      <c r="Y3108" s="93">
        <f t="shared" si="341"/>
        <v>8.2161644711549613</v>
      </c>
      <c r="Z3108" s="93">
        <f t="shared" si="341"/>
        <v>11.508432751124657</v>
      </c>
      <c r="AA3108" s="93">
        <f t="shared" si="341"/>
        <v>16.1199334375716</v>
      </c>
      <c r="AB3108" s="93">
        <f t="shared" si="341"/>
        <v>22.579291172930994</v>
      </c>
      <c r="AC3108" s="95">
        <f t="shared" si="341"/>
        <v>31.626953786528937</v>
      </c>
      <c r="AE3108" s="96"/>
    </row>
    <row r="3109" spans="3:31" ht="24.75" customHeight="1" x14ac:dyDescent="0.25">
      <c r="C3109" s="91">
        <f>ABS(E3109-Dashboard!$F$13)</f>
        <v>34.621892819846551</v>
      </c>
      <c r="D3109" s="92">
        <f t="shared" si="340"/>
        <v>0.40080622874311755</v>
      </c>
      <c r="E3109" s="93" cm="1">
        <f t="array" ref="E3109">SUM('DRE + DCF'!$S$41/TIR!S3109,'DRE + DCF'!$U$41:$AD$41/TIR!T3109:AC3109,TIR!F3109)</f>
        <v>14.888107180153451</v>
      </c>
      <c r="F3109" s="100">
        <f>'DRE + DCF'!$AE$38*'DRE + DCF'!$AE$39*(1+G3109)/(R3109-G3109)/AC3109</f>
        <v>2.6259870089693598</v>
      </c>
      <c r="G3109" s="92">
        <f>R3109*(1-'DRE + DCF'!$AE$39)</f>
        <v>0.24048373724587052</v>
      </c>
      <c r="H3109" s="94">
        <f t="shared" si="337"/>
        <v>0.40080622874311755</v>
      </c>
      <c r="I3109" s="94">
        <f t="shared" si="339"/>
        <v>0.40080622874311755</v>
      </c>
      <c r="J3109" s="94">
        <f t="shared" si="339"/>
        <v>0.40080622874311755</v>
      </c>
      <c r="K3109" s="94">
        <f t="shared" si="339"/>
        <v>0.40080622874311755</v>
      </c>
      <c r="L3109" s="94">
        <f t="shared" si="339"/>
        <v>0.40080622874311755</v>
      </c>
      <c r="M3109" s="94">
        <f t="shared" si="339"/>
        <v>0.40080622874311755</v>
      </c>
      <c r="N3109" s="94">
        <f t="shared" si="339"/>
        <v>0.40080622874311755</v>
      </c>
      <c r="O3109" s="94">
        <f t="shared" si="339"/>
        <v>0.40080622874311755</v>
      </c>
      <c r="P3109" s="94">
        <f t="shared" si="339"/>
        <v>0.40080622874311755</v>
      </c>
      <c r="Q3109" s="94">
        <f t="shared" si="339"/>
        <v>0.40080622874311755</v>
      </c>
      <c r="R3109" s="94">
        <f t="shared" si="339"/>
        <v>0.40080622874311755</v>
      </c>
      <c r="S3109" s="93">
        <f>(1+H3109)^((5-Dashboard!$F$9)*3/12)</f>
        <v>1.0879138759161107</v>
      </c>
      <c r="T3109" s="93">
        <f t="shared" si="342"/>
        <v>1.523956533719355</v>
      </c>
      <c r="U3109" s="93">
        <f t="shared" si="342"/>
        <v>2.1347678047678436</v>
      </c>
      <c r="V3109" s="93">
        <f t="shared" si="342"/>
        <v>2.9903960378390666</v>
      </c>
      <c r="W3109" s="93">
        <f t="shared" si="342"/>
        <v>4.1889653962137041</v>
      </c>
      <c r="X3109" s="93">
        <f t="shared" si="342"/>
        <v>5.8679288190055381</v>
      </c>
      <c r="Y3109" s="93">
        <f t="shared" si="341"/>
        <v>8.2198312394842041</v>
      </c>
      <c r="Z3109" s="93">
        <f t="shared" si="341"/>
        <v>11.514390799486733</v>
      </c>
      <c r="AA3109" s="93">
        <f t="shared" si="341"/>
        <v>16.129430352103462</v>
      </c>
      <c r="AB3109" s="93">
        <f t="shared" si="341"/>
        <v>22.594206503304825</v>
      </c>
      <c r="AC3109" s="95">
        <f t="shared" si="341"/>
        <v>31.650105203337652</v>
      </c>
      <c r="AE3109" s="96"/>
    </row>
    <row r="3110" spans="3:31" ht="24.75" customHeight="1" x14ac:dyDescent="0.25">
      <c r="C3110" s="91">
        <f>ABS(E3110-Dashboard!$F$13)</f>
        <v>34.627529302038539</v>
      </c>
      <c r="D3110" s="92">
        <f t="shared" si="340"/>
        <v>0.40090622874311754</v>
      </c>
      <c r="E3110" s="93" cm="1">
        <f t="array" ref="E3110">SUM('DRE + DCF'!$S$41/TIR!S3110,'DRE + DCF'!$U$41:$AD$41/TIR!T3110:AC3110,TIR!F3110)</f>
        <v>14.882470697961455</v>
      </c>
      <c r="F3110" s="100">
        <f>'DRE + DCF'!$AE$38*'DRE + DCF'!$AE$39*(1+G3110)/(R3110-G3110)/AC3110</f>
        <v>2.6235386453382916</v>
      </c>
      <c r="G3110" s="92">
        <f>R3110*(1-'DRE + DCF'!$AE$39)</f>
        <v>0.24054373724587053</v>
      </c>
      <c r="H3110" s="94">
        <f t="shared" si="337"/>
        <v>0.40090622874311754</v>
      </c>
      <c r="I3110" s="94">
        <f t="shared" si="339"/>
        <v>0.40090622874311754</v>
      </c>
      <c r="J3110" s="94">
        <f t="shared" si="339"/>
        <v>0.40090622874311754</v>
      </c>
      <c r="K3110" s="94">
        <f t="shared" si="339"/>
        <v>0.40090622874311754</v>
      </c>
      <c r="L3110" s="94">
        <f t="shared" si="339"/>
        <v>0.40090622874311754</v>
      </c>
      <c r="M3110" s="94">
        <f t="shared" si="339"/>
        <v>0.40090622874311754</v>
      </c>
      <c r="N3110" s="94">
        <f t="shared" si="339"/>
        <v>0.40090622874311754</v>
      </c>
      <c r="O3110" s="94">
        <f t="shared" si="339"/>
        <v>0.40090622874311754</v>
      </c>
      <c r="P3110" s="94">
        <f t="shared" si="339"/>
        <v>0.40090622874311754</v>
      </c>
      <c r="Q3110" s="94">
        <f t="shared" ref="I3110:R3136" si="343">$D3110</f>
        <v>0.40090622874311754</v>
      </c>
      <c r="R3110" s="94">
        <f t="shared" si="343"/>
        <v>0.40090622874311754</v>
      </c>
      <c r="S3110" s="93">
        <f>(1+H3110)^((5-Dashboard!$F$9)*3/12)</f>
        <v>1.0879332912487067</v>
      </c>
      <c r="T3110" s="93">
        <f t="shared" si="342"/>
        <v>1.5240925241673136</v>
      </c>
      <c r="U3110" s="93">
        <f t="shared" si="342"/>
        <v>2.1351107102868099</v>
      </c>
      <c r="V3110" s="93">
        <f t="shared" si="342"/>
        <v>2.9910898930969338</v>
      </c>
      <c r="W3110" s="93">
        <f t="shared" si="342"/>
        <v>4.1902364619700805</v>
      </c>
      <c r="X3110" s="93">
        <f t="shared" si="342"/>
        <v>5.8701283594804092</v>
      </c>
      <c r="Y3110" s="93">
        <f t="shared" si="341"/>
        <v>8.2234993823177227</v>
      </c>
      <c r="Z3110" s="93">
        <f t="shared" si="341"/>
        <v>11.520351506754077</v>
      </c>
      <c r="AA3110" s="93">
        <f t="shared" si="341"/>
        <v>16.138932183121945</v>
      </c>
      <c r="AB3110" s="93">
        <f t="shared" si="341"/>
        <v>22.609130620598293</v>
      </c>
      <c r="AC3110" s="95">
        <f t="shared" si="341"/>
        <v>31.673271912862894</v>
      </c>
      <c r="AE3110" s="96"/>
    </row>
    <row r="3111" spans="3:31" ht="24.75" customHeight="1" x14ac:dyDescent="0.25">
      <c r="C3111" s="91">
        <f>ABS(E3111-Dashboard!$F$13)</f>
        <v>34.633161718277876</v>
      </c>
      <c r="D3111" s="92">
        <f t="shared" si="340"/>
        <v>0.40100622874311753</v>
      </c>
      <c r="E3111" s="93" cm="1">
        <f t="array" ref="E3111">SUM('DRE + DCF'!$S$41/TIR!S3111,'DRE + DCF'!$U$41:$AD$41/TIR!T3111:AC3111,TIR!F3111)</f>
        <v>14.876838281722121</v>
      </c>
      <c r="F3111" s="100">
        <f>'DRE + DCF'!$AE$38*'DRE + DCF'!$AE$39*(1+G3111)/(R3111-G3111)/AC3111</f>
        <v>2.621092858304312</v>
      </c>
      <c r="G3111" s="92">
        <f>R3111*(1-'DRE + DCF'!$AE$39)</f>
        <v>0.2406037372458705</v>
      </c>
      <c r="H3111" s="94">
        <f t="shared" si="337"/>
        <v>0.40100622874311753</v>
      </c>
      <c r="I3111" s="94">
        <f t="shared" si="343"/>
        <v>0.40100622874311753</v>
      </c>
      <c r="J3111" s="94">
        <f t="shared" si="343"/>
        <v>0.40100622874311753</v>
      </c>
      <c r="K3111" s="94">
        <f t="shared" si="343"/>
        <v>0.40100622874311753</v>
      </c>
      <c r="L3111" s="94">
        <f t="shared" si="343"/>
        <v>0.40100622874311753</v>
      </c>
      <c r="M3111" s="94">
        <f t="shared" si="343"/>
        <v>0.40100622874311753</v>
      </c>
      <c r="N3111" s="94">
        <f t="shared" si="343"/>
        <v>0.40100622874311753</v>
      </c>
      <c r="O3111" s="94">
        <f t="shared" si="343"/>
        <v>0.40100622874311753</v>
      </c>
      <c r="P3111" s="94">
        <f t="shared" si="343"/>
        <v>0.40100622874311753</v>
      </c>
      <c r="Q3111" s="94">
        <f t="shared" si="343"/>
        <v>0.40100622874311753</v>
      </c>
      <c r="R3111" s="94">
        <f t="shared" si="343"/>
        <v>0.40100622874311753</v>
      </c>
      <c r="S3111" s="93">
        <f>(1+H3111)^((5-Dashboard!$F$9)*3/12)</f>
        <v>1.0879527055418963</v>
      </c>
      <c r="T3111" s="93">
        <f t="shared" si="342"/>
        <v>1.5242285170421235</v>
      </c>
      <c r="U3111" s="93">
        <f t="shared" si="342"/>
        <v>2.1354536464039002</v>
      </c>
      <c r="V3111" s="93">
        <f t="shared" si="342"/>
        <v>2.9917838598040669</v>
      </c>
      <c r="W3111" s="93">
        <f t="shared" si="342"/>
        <v>4.1915078226386235</v>
      </c>
      <c r="X3111" s="93">
        <f t="shared" si="342"/>
        <v>5.8723285673422136</v>
      </c>
      <c r="Y3111" s="93">
        <f t="shared" si="341"/>
        <v>8.2271689000725896</v>
      </c>
      <c r="Z3111" s="93">
        <f t="shared" si="341"/>
        <v>11.526314873923361</v>
      </c>
      <c r="AA3111" s="93">
        <f t="shared" si="341"/>
        <v>16.148438932821072</v>
      </c>
      <c r="AB3111" s="93">
        <f t="shared" si="341"/>
        <v>22.624063529360185</v>
      </c>
      <c r="AC3111" s="95">
        <f t="shared" si="341"/>
        <v>31.696453924113619</v>
      </c>
      <c r="AE3111" s="96"/>
    </row>
    <row r="3112" spans="3:31" ht="24.75" customHeight="1" x14ac:dyDescent="0.25">
      <c r="C3112" s="91">
        <f>ABS(E3112-Dashboard!$F$13)</f>
        <v>34.638790072534562</v>
      </c>
      <c r="D3112" s="92">
        <f t="shared" si="340"/>
        <v>0.40110622874311752</v>
      </c>
      <c r="E3112" s="93" cm="1">
        <f t="array" ref="E3112">SUM('DRE + DCF'!$S$41/TIR!S3112,'DRE + DCF'!$U$41:$AD$41/TIR!T3112:AC3112,TIR!F3112)</f>
        <v>14.871209927465438</v>
      </c>
      <c r="F3112" s="100">
        <f>'DRE + DCF'!$AE$38*'DRE + DCF'!$AE$39*(1+G3112)/(R3112-G3112)/AC3112</f>
        <v>2.6186496448170953</v>
      </c>
      <c r="G3112" s="92">
        <f>R3112*(1-'DRE + DCF'!$AE$39)</f>
        <v>0.24066373724587051</v>
      </c>
      <c r="H3112" s="94">
        <f t="shared" si="337"/>
        <v>0.40110622874311752</v>
      </c>
      <c r="I3112" s="94">
        <f t="shared" si="343"/>
        <v>0.40110622874311752</v>
      </c>
      <c r="J3112" s="94">
        <f t="shared" si="343"/>
        <v>0.40110622874311752</v>
      </c>
      <c r="K3112" s="94">
        <f t="shared" si="343"/>
        <v>0.40110622874311752</v>
      </c>
      <c r="L3112" s="94">
        <f t="shared" si="343"/>
        <v>0.40110622874311752</v>
      </c>
      <c r="M3112" s="94">
        <f t="shared" si="343"/>
        <v>0.40110622874311752</v>
      </c>
      <c r="N3112" s="94">
        <f t="shared" si="343"/>
        <v>0.40110622874311752</v>
      </c>
      <c r="O3112" s="94">
        <f t="shared" si="343"/>
        <v>0.40110622874311752</v>
      </c>
      <c r="P3112" s="94">
        <f t="shared" si="343"/>
        <v>0.40110622874311752</v>
      </c>
      <c r="Q3112" s="94">
        <f t="shared" si="343"/>
        <v>0.40110622874311752</v>
      </c>
      <c r="R3112" s="94">
        <f t="shared" si="343"/>
        <v>0.40110622874311752</v>
      </c>
      <c r="S3112" s="93">
        <f>(1+H3112)^((5-Dashboard!$F$9)*3/12)</f>
        <v>1.0879721187958094</v>
      </c>
      <c r="T3112" s="93">
        <f t="shared" si="342"/>
        <v>1.5243645123436556</v>
      </c>
      <c r="U3112" s="93">
        <f t="shared" si="342"/>
        <v>2.1357966131196608</v>
      </c>
      <c r="V3112" s="93">
        <f t="shared" si="342"/>
        <v>2.9924779379704112</v>
      </c>
      <c r="W3112" s="93">
        <f t="shared" si="342"/>
        <v>4.1927794782667034</v>
      </c>
      <c r="X3112" s="93">
        <f t="shared" si="342"/>
        <v>5.8745294427457964</v>
      </c>
      <c r="Y3112" s="93">
        <f t="shared" si="341"/>
        <v>8.2308397931659698</v>
      </c>
      <c r="Z3112" s="93">
        <f t="shared" si="341"/>
        <v>11.532280901991554</v>
      </c>
      <c r="AA3112" s="93">
        <f t="shared" si="341"/>
        <v>16.157950603395662</v>
      </c>
      <c r="AB3112" s="93">
        <f t="shared" si="341"/>
        <v>22.639005234141276</v>
      </c>
      <c r="AC3112" s="95">
        <f t="shared" si="341"/>
        <v>31.719651246103382</v>
      </c>
      <c r="AE3112" s="96"/>
    </row>
    <row r="3113" spans="3:31" ht="24.75" customHeight="1" x14ac:dyDescent="0.25">
      <c r="C3113" s="91">
        <f>ABS(E3113-Dashboard!$F$13)</f>
        <v>34.644414368773866</v>
      </c>
      <c r="D3113" s="92">
        <f t="shared" si="340"/>
        <v>0.40120622874311751</v>
      </c>
      <c r="E3113" s="93" cm="1">
        <f t="array" ref="E3113">SUM('DRE + DCF'!$S$41/TIR!S3113,'DRE + DCF'!$U$41:$AD$41/TIR!T3113:AC3113,TIR!F3113)</f>
        <v>14.865585631226134</v>
      </c>
      <c r="F3113" s="100">
        <f>'DRE + DCF'!$AE$38*'DRE + DCF'!$AE$39*(1+G3113)/(R3113-G3113)/AC3113</f>
        <v>2.6162090018303643</v>
      </c>
      <c r="G3113" s="92">
        <f>R3113*(1-'DRE + DCF'!$AE$39)</f>
        <v>0.24072373724587048</v>
      </c>
      <c r="H3113" s="94">
        <f t="shared" si="337"/>
        <v>0.40120622874311751</v>
      </c>
      <c r="I3113" s="94">
        <f t="shared" si="343"/>
        <v>0.40120622874311751</v>
      </c>
      <c r="J3113" s="94">
        <f t="shared" si="343"/>
        <v>0.40120622874311751</v>
      </c>
      <c r="K3113" s="94">
        <f t="shared" si="343"/>
        <v>0.40120622874311751</v>
      </c>
      <c r="L3113" s="94">
        <f t="shared" si="343"/>
        <v>0.40120622874311751</v>
      </c>
      <c r="M3113" s="94">
        <f t="shared" si="343"/>
        <v>0.40120622874311751</v>
      </c>
      <c r="N3113" s="94">
        <f t="shared" si="343"/>
        <v>0.40120622874311751</v>
      </c>
      <c r="O3113" s="94">
        <f t="shared" si="343"/>
        <v>0.40120622874311751</v>
      </c>
      <c r="P3113" s="94">
        <f t="shared" si="343"/>
        <v>0.40120622874311751</v>
      </c>
      <c r="Q3113" s="94">
        <f t="shared" si="343"/>
        <v>0.40120622874311751</v>
      </c>
      <c r="R3113" s="94">
        <f t="shared" si="343"/>
        <v>0.40120622874311751</v>
      </c>
      <c r="S3113" s="93">
        <f>(1+H3113)^((5-Dashboard!$F$9)*3/12)</f>
        <v>1.0879915310105757</v>
      </c>
      <c r="T3113" s="93">
        <f t="shared" si="342"/>
        <v>1.5245005100717792</v>
      </c>
      <c r="U3113" s="93">
        <f t="shared" si="342"/>
        <v>2.1361396104346366</v>
      </c>
      <c r="V3113" s="93">
        <f t="shared" si="342"/>
        <v>2.9931721276059093</v>
      </c>
      <c r="W3113" s="93">
        <f t="shared" si="342"/>
        <v>4.1940514289016892</v>
      </c>
      <c r="X3113" s="93">
        <f t="shared" si="342"/>
        <v>5.8767309858460193</v>
      </c>
      <c r="Y3113" s="93">
        <f t="shared" si="341"/>
        <v>8.2345120620151242</v>
      </c>
      <c r="Z3113" s="93">
        <f t="shared" si="341"/>
        <v>11.538249591955925</v>
      </c>
      <c r="AA3113" s="93">
        <f t="shared" si="341"/>
        <v>16.167467197041375</v>
      </c>
      <c r="AB3113" s="93">
        <f t="shared" si="341"/>
        <v>22.653955739494407</v>
      </c>
      <c r="AC3113" s="95">
        <f t="shared" si="341"/>
        <v>31.742863887850461</v>
      </c>
      <c r="AE3113" s="96"/>
    </row>
    <row r="3114" spans="3:31" ht="24.75" customHeight="1" x14ac:dyDescent="0.25">
      <c r="C3114" s="91">
        <f>ABS(E3114-Dashboard!$F$13)</f>
        <v>34.650034610956332</v>
      </c>
      <c r="D3114" s="92">
        <f t="shared" si="340"/>
        <v>0.4013062287431175</v>
      </c>
      <c r="E3114" s="93" cm="1">
        <f t="array" ref="E3114">SUM('DRE + DCF'!$S$41/TIR!S3114,'DRE + DCF'!$U$41:$AD$41/TIR!T3114:AC3114,TIR!F3114)</f>
        <v>14.859965389043664</v>
      </c>
      <c r="F3114" s="100">
        <f>'DRE + DCF'!$AE$38*'DRE + DCF'!$AE$39*(1+G3114)/(R3114-G3114)/AC3114</f>
        <v>2.6137709263018922</v>
      </c>
      <c r="G3114" s="92">
        <f>R3114*(1-'DRE + DCF'!$AE$39)</f>
        <v>0.24078373724587049</v>
      </c>
      <c r="H3114" s="94">
        <f t="shared" si="337"/>
        <v>0.4013062287431175</v>
      </c>
      <c r="I3114" s="94">
        <f t="shared" si="343"/>
        <v>0.4013062287431175</v>
      </c>
      <c r="J3114" s="94">
        <f t="shared" si="343"/>
        <v>0.4013062287431175</v>
      </c>
      <c r="K3114" s="94">
        <f t="shared" si="343"/>
        <v>0.4013062287431175</v>
      </c>
      <c r="L3114" s="94">
        <f t="shared" si="343"/>
        <v>0.4013062287431175</v>
      </c>
      <c r="M3114" s="94">
        <f t="shared" si="343"/>
        <v>0.4013062287431175</v>
      </c>
      <c r="N3114" s="94">
        <f t="shared" si="343"/>
        <v>0.4013062287431175</v>
      </c>
      <c r="O3114" s="94">
        <f t="shared" si="343"/>
        <v>0.4013062287431175</v>
      </c>
      <c r="P3114" s="94">
        <f t="shared" si="343"/>
        <v>0.4013062287431175</v>
      </c>
      <c r="Q3114" s="94">
        <f t="shared" si="343"/>
        <v>0.4013062287431175</v>
      </c>
      <c r="R3114" s="94">
        <f t="shared" si="343"/>
        <v>0.4013062287431175</v>
      </c>
      <c r="S3114" s="93">
        <f>(1+H3114)^((5-Dashboard!$F$9)*3/12)</f>
        <v>1.0880109421863249</v>
      </c>
      <c r="T3114" s="93">
        <f t="shared" si="342"/>
        <v>1.524636510226365</v>
      </c>
      <c r="U3114" s="93">
        <f t="shared" si="342"/>
        <v>2.1364826383493751</v>
      </c>
      <c r="V3114" s="93">
        <f t="shared" si="342"/>
        <v>2.9938664287205086</v>
      </c>
      <c r="W3114" s="93">
        <f t="shared" si="342"/>
        <v>4.195323674590961</v>
      </c>
      <c r="X3114" s="93">
        <f t="shared" si="342"/>
        <v>5.8789331967977771</v>
      </c>
      <c r="Y3114" s="93">
        <f t="shared" si="341"/>
        <v>8.2381857070374132</v>
      </c>
      <c r="Z3114" s="93">
        <f t="shared" si="341"/>
        <v>11.54422094481405</v>
      </c>
      <c r="AA3114" s="93">
        <f t="shared" si="341"/>
        <v>16.176988715954685</v>
      </c>
      <c r="AB3114" s="93">
        <f t="shared" si="341"/>
        <v>22.668915049974427</v>
      </c>
      <c r="AC3114" s="95">
        <f t="shared" si="341"/>
        <v>31.766091858377763</v>
      </c>
      <c r="AE3114" s="96"/>
    </row>
    <row r="3115" spans="3:31" ht="24.75" customHeight="1" x14ac:dyDescent="0.25">
      <c r="C3115" s="91">
        <f>ABS(E3115-Dashboard!$F$13)</f>
        <v>34.655650803037787</v>
      </c>
      <c r="D3115" s="92">
        <f t="shared" si="340"/>
        <v>0.40140622874311749</v>
      </c>
      <c r="E3115" s="93" cm="1">
        <f t="array" ref="E3115">SUM('DRE + DCF'!$S$41/TIR!S3115,'DRE + DCF'!$U$41:$AD$41/TIR!T3115:AC3115,TIR!F3115)</f>
        <v>14.854349196962209</v>
      </c>
      <c r="F3115" s="100">
        <f>'DRE + DCF'!$AE$38*'DRE + DCF'!$AE$39*(1+G3115)/(R3115-G3115)/AC3115</f>
        <v>2.611335415193492</v>
      </c>
      <c r="G3115" s="92">
        <f>R3115*(1-'DRE + DCF'!$AE$39)</f>
        <v>0.24084373724587049</v>
      </c>
      <c r="H3115" s="94">
        <f t="shared" si="337"/>
        <v>0.40140622874311749</v>
      </c>
      <c r="I3115" s="94">
        <f t="shared" si="343"/>
        <v>0.40140622874311749</v>
      </c>
      <c r="J3115" s="94">
        <f t="shared" si="343"/>
        <v>0.40140622874311749</v>
      </c>
      <c r="K3115" s="94">
        <f t="shared" si="343"/>
        <v>0.40140622874311749</v>
      </c>
      <c r="L3115" s="94">
        <f t="shared" si="343"/>
        <v>0.40140622874311749</v>
      </c>
      <c r="M3115" s="94">
        <f t="shared" si="343"/>
        <v>0.40140622874311749</v>
      </c>
      <c r="N3115" s="94">
        <f t="shared" si="343"/>
        <v>0.40140622874311749</v>
      </c>
      <c r="O3115" s="94">
        <f t="shared" si="343"/>
        <v>0.40140622874311749</v>
      </c>
      <c r="P3115" s="94">
        <f t="shared" si="343"/>
        <v>0.40140622874311749</v>
      </c>
      <c r="Q3115" s="94">
        <f t="shared" si="343"/>
        <v>0.40140622874311749</v>
      </c>
      <c r="R3115" s="94">
        <f t="shared" si="343"/>
        <v>0.40140622874311749</v>
      </c>
      <c r="S3115" s="93">
        <f>(1+H3115)^((5-Dashboard!$F$9)*3/12)</f>
        <v>1.0880303523231867</v>
      </c>
      <c r="T3115" s="93">
        <f t="shared" si="342"/>
        <v>1.5247725128072824</v>
      </c>
      <c r="U3115" s="93">
        <f t="shared" si="342"/>
        <v>2.1368256968644204</v>
      </c>
      <c r="V3115" s="93">
        <f t="shared" si="342"/>
        <v>2.9945608413241511</v>
      </c>
      <c r="W3115" s="93">
        <f t="shared" si="342"/>
        <v>4.1965962153818959</v>
      </c>
      <c r="X3115" s="93">
        <f t="shared" si="342"/>
        <v>5.8811360757559825</v>
      </c>
      <c r="Y3115" s="93">
        <f t="shared" si="341"/>
        <v>8.2418607286502894</v>
      </c>
      <c r="Z3115" s="93">
        <f t="shared" si="341"/>
        <v>11.550194961563804</v>
      </c>
      <c r="AA3115" s="93">
        <f t="shared" si="341"/>
        <v>16.186515162332888</v>
      </c>
      <c r="AB3115" s="93">
        <f t="shared" si="341"/>
        <v>22.683883170138223</v>
      </c>
      <c r="AC3115" s="95">
        <f t="shared" si="341"/>
        <v>31.789335166712881</v>
      </c>
      <c r="AE3115" s="96"/>
    </row>
    <row r="3116" spans="3:31" ht="24.75" customHeight="1" x14ac:dyDescent="0.25">
      <c r="C3116" s="91">
        <f>ABS(E3116-Dashboard!$F$13)</f>
        <v>34.661262948969345</v>
      </c>
      <c r="D3116" s="92">
        <f t="shared" si="340"/>
        <v>0.40150622874311748</v>
      </c>
      <c r="E3116" s="93" cm="1">
        <f t="array" ref="E3116">SUM('DRE + DCF'!$S$41/TIR!S3116,'DRE + DCF'!$U$41:$AD$41/TIR!T3116:AC3116,TIR!F3116)</f>
        <v>14.848737051030653</v>
      </c>
      <c r="F3116" s="100">
        <f>'DRE + DCF'!$AE$38*'DRE + DCF'!$AE$39*(1+G3116)/(R3116-G3116)/AC3116</f>
        <v>2.6089024654710133</v>
      </c>
      <c r="G3116" s="92">
        <f>R3116*(1-'DRE + DCF'!$AE$39)</f>
        <v>0.24090373724587047</v>
      </c>
      <c r="H3116" s="94">
        <f t="shared" si="337"/>
        <v>0.40150622874311748</v>
      </c>
      <c r="I3116" s="94">
        <f t="shared" si="343"/>
        <v>0.40150622874311748</v>
      </c>
      <c r="J3116" s="94">
        <f t="shared" si="343"/>
        <v>0.40150622874311748</v>
      </c>
      <c r="K3116" s="94">
        <f t="shared" si="343"/>
        <v>0.40150622874311748</v>
      </c>
      <c r="L3116" s="94">
        <f t="shared" si="343"/>
        <v>0.40150622874311748</v>
      </c>
      <c r="M3116" s="94">
        <f t="shared" si="343"/>
        <v>0.40150622874311748</v>
      </c>
      <c r="N3116" s="94">
        <f t="shared" si="343"/>
        <v>0.40150622874311748</v>
      </c>
      <c r="O3116" s="94">
        <f t="shared" si="343"/>
        <v>0.40150622874311748</v>
      </c>
      <c r="P3116" s="94">
        <f t="shared" si="343"/>
        <v>0.40150622874311748</v>
      </c>
      <c r="Q3116" s="94">
        <f t="shared" si="343"/>
        <v>0.40150622874311748</v>
      </c>
      <c r="R3116" s="94">
        <f t="shared" si="343"/>
        <v>0.40150622874311748</v>
      </c>
      <c r="S3116" s="93">
        <f>(1+H3116)^((5-Dashboard!$F$9)*3/12)</f>
        <v>1.0880497614212912</v>
      </c>
      <c r="T3116" s="93">
        <f t="shared" si="342"/>
        <v>1.5249085178144024</v>
      </c>
      <c r="U3116" s="93">
        <f t="shared" si="342"/>
        <v>2.1371687859803199</v>
      </c>
      <c r="V3116" s="93">
        <f t="shared" si="342"/>
        <v>2.9952553654267851</v>
      </c>
      <c r="W3116" s="93">
        <f t="shared" si="342"/>
        <v>4.1978690513218817</v>
      </c>
      <c r="X3116" s="93">
        <f t="shared" si="342"/>
        <v>5.883339622875579</v>
      </c>
      <c r="Y3116" s="93">
        <f t="shared" si="341"/>
        <v>8.2455371272713069</v>
      </c>
      <c r="Z3116" s="93">
        <f t="shared" si="341"/>
        <v>11.556171643203369</v>
      </c>
      <c r="AA3116" s="93">
        <f t="shared" si="341"/>
        <v>16.196046538374109</v>
      </c>
      <c r="AB3116" s="93">
        <f t="shared" si="341"/>
        <v>22.698860104544721</v>
      </c>
      <c r="AC3116" s="95">
        <f t="shared" si="341"/>
        <v>31.812593821888079</v>
      </c>
      <c r="AE3116" s="96"/>
    </row>
    <row r="3117" spans="3:31" ht="24.75" customHeight="1" x14ac:dyDescent="0.25">
      <c r="C3117" s="91">
        <f>ABS(E3117-Dashboard!$F$13)</f>
        <v>34.666871052697395</v>
      </c>
      <c r="D3117" s="92">
        <f t="shared" si="340"/>
        <v>0.40160622874311747</v>
      </c>
      <c r="E3117" s="93" cm="1">
        <f t="array" ref="E3117">SUM('DRE + DCF'!$S$41/TIR!S3117,'DRE + DCF'!$U$41:$AD$41/TIR!T3117:AC3117,TIR!F3117)</f>
        <v>14.843128947302604</v>
      </c>
      <c r="F3117" s="100">
        <f>'DRE + DCF'!$AE$38*'DRE + DCF'!$AE$39*(1+G3117)/(R3117-G3117)/AC3117</f>
        <v>2.6064720741043366</v>
      </c>
      <c r="G3117" s="92">
        <f>R3117*(1-'DRE + DCF'!$AE$39)</f>
        <v>0.24096373724587047</v>
      </c>
      <c r="H3117" s="94">
        <f t="shared" si="337"/>
        <v>0.40160622874311747</v>
      </c>
      <c r="I3117" s="94">
        <f t="shared" si="343"/>
        <v>0.40160622874311747</v>
      </c>
      <c r="J3117" s="94">
        <f t="shared" si="343"/>
        <v>0.40160622874311747</v>
      </c>
      <c r="K3117" s="94">
        <f t="shared" si="343"/>
        <v>0.40160622874311747</v>
      </c>
      <c r="L3117" s="94">
        <f t="shared" si="343"/>
        <v>0.40160622874311747</v>
      </c>
      <c r="M3117" s="94">
        <f t="shared" si="343"/>
        <v>0.40160622874311747</v>
      </c>
      <c r="N3117" s="94">
        <f t="shared" si="343"/>
        <v>0.40160622874311747</v>
      </c>
      <c r="O3117" s="94">
        <f t="shared" si="343"/>
        <v>0.40160622874311747</v>
      </c>
      <c r="P3117" s="94">
        <f t="shared" si="343"/>
        <v>0.40160622874311747</v>
      </c>
      <c r="Q3117" s="94">
        <f t="shared" si="343"/>
        <v>0.40160622874311747</v>
      </c>
      <c r="R3117" s="94">
        <f t="shared" si="343"/>
        <v>0.40160622874311747</v>
      </c>
      <c r="S3117" s="93">
        <f>(1+H3117)^((5-Dashboard!$F$9)*3/12)</f>
        <v>1.0880691694807676</v>
      </c>
      <c r="T3117" s="93">
        <f t="shared" si="342"/>
        <v>1.5250445252475946</v>
      </c>
      <c r="U3117" s="93">
        <f t="shared" si="342"/>
        <v>2.1375119056976191</v>
      </c>
      <c r="V3117" s="93">
        <f t="shared" si="342"/>
        <v>2.995950001038354</v>
      </c>
      <c r="W3117" s="93">
        <f t="shared" si="342"/>
        <v>4.1991421824583064</v>
      </c>
      <c r="X3117" s="93">
        <f t="shared" si="342"/>
        <v>5.8855438383115306</v>
      </c>
      <c r="Y3117" s="93">
        <f t="shared" si="341"/>
        <v>8.2492149033181175</v>
      </c>
      <c r="Z3117" s="93">
        <f t="shared" si="341"/>
        <v>11.562150990731228</v>
      </c>
      <c r="AA3117" s="93">
        <f t="shared" si="341"/>
        <v>16.205582846277295</v>
      </c>
      <c r="AB3117" s="93">
        <f t="shared" si="341"/>
        <v>22.713845857754876</v>
      </c>
      <c r="AC3117" s="95">
        <f t="shared" si="341"/>
        <v>31.835867832940291</v>
      </c>
      <c r="AE3117" s="96"/>
    </row>
    <row r="3118" spans="3:31" ht="24.75" customHeight="1" x14ac:dyDescent="0.25">
      <c r="C3118" s="91">
        <f>ABS(E3118-Dashboard!$F$13)</f>
        <v>34.672475118163632</v>
      </c>
      <c r="D3118" s="92">
        <f t="shared" si="340"/>
        <v>0.40170622874311745</v>
      </c>
      <c r="E3118" s="93" cm="1">
        <f t="array" ref="E3118">SUM('DRE + DCF'!$S$41/TIR!S3118,'DRE + DCF'!$U$41:$AD$41/TIR!T3118:AC3118,TIR!F3118)</f>
        <v>14.837524881836362</v>
      </c>
      <c r="F3118" s="100">
        <f>'DRE + DCF'!$AE$38*'DRE + DCF'!$AE$39*(1+G3118)/(R3118-G3118)/AC3118</f>
        <v>2.6040442380673623</v>
      </c>
      <c r="G3118" s="92">
        <f>R3118*(1-'DRE + DCF'!$AE$39)</f>
        <v>0.24102373724587045</v>
      </c>
      <c r="H3118" s="94">
        <f t="shared" si="337"/>
        <v>0.40170622874311745</v>
      </c>
      <c r="I3118" s="94">
        <f t="shared" si="343"/>
        <v>0.40170622874311745</v>
      </c>
      <c r="J3118" s="94">
        <f t="shared" si="343"/>
        <v>0.40170622874311745</v>
      </c>
      <c r="K3118" s="94">
        <f t="shared" si="343"/>
        <v>0.40170622874311745</v>
      </c>
      <c r="L3118" s="94">
        <f t="shared" si="343"/>
        <v>0.40170622874311745</v>
      </c>
      <c r="M3118" s="94">
        <f t="shared" si="343"/>
        <v>0.40170622874311745</v>
      </c>
      <c r="N3118" s="94">
        <f t="shared" si="343"/>
        <v>0.40170622874311745</v>
      </c>
      <c r="O3118" s="94">
        <f t="shared" si="343"/>
        <v>0.40170622874311745</v>
      </c>
      <c r="P3118" s="94">
        <f t="shared" si="343"/>
        <v>0.40170622874311745</v>
      </c>
      <c r="Q3118" s="94">
        <f t="shared" si="343"/>
        <v>0.40170622874311745</v>
      </c>
      <c r="R3118" s="94">
        <f t="shared" si="343"/>
        <v>0.40170622874311745</v>
      </c>
      <c r="S3118" s="93">
        <f>(1+H3118)^((5-Dashboard!$F$9)*3/12)</f>
        <v>1.0880885765017458</v>
      </c>
      <c r="T3118" s="93">
        <f t="shared" si="342"/>
        <v>1.5251805351067291</v>
      </c>
      <c r="U3118" s="93">
        <f t="shared" si="342"/>
        <v>2.1378550560168632</v>
      </c>
      <c r="V3118" s="93">
        <f t="shared" si="342"/>
        <v>2.9966447481688037</v>
      </c>
      <c r="W3118" s="93">
        <f t="shared" si="342"/>
        <v>4.2004156088385631</v>
      </c>
      <c r="X3118" s="93">
        <f t="shared" si="342"/>
        <v>5.8877487222188281</v>
      </c>
      <c r="Y3118" s="93">
        <f t="shared" si="341"/>
        <v>8.2528940572084615</v>
      </c>
      <c r="Z3118" s="93">
        <f t="shared" si="341"/>
        <v>11.568133005146159</v>
      </c>
      <c r="AA3118" s="93">
        <f t="shared" si="341"/>
        <v>16.215124088242209</v>
      </c>
      <c r="AB3118" s="93">
        <f t="shared" si="341"/>
        <v>22.728840434331669</v>
      </c>
      <c r="AC3118" s="95">
        <f t="shared" si="341"/>
        <v>31.859157208911125</v>
      </c>
      <c r="AE3118" s="96"/>
    </row>
    <row r="3119" spans="3:31" ht="24.75" customHeight="1" x14ac:dyDescent="0.25">
      <c r="C3119" s="91">
        <f>ABS(E3119-Dashboard!$F$13)</f>
        <v>34.678075149305059</v>
      </c>
      <c r="D3119" s="92">
        <f t="shared" si="340"/>
        <v>0.40180622874311744</v>
      </c>
      <c r="E3119" s="93" cm="1">
        <f t="array" ref="E3119">SUM('DRE + DCF'!$S$41/TIR!S3119,'DRE + DCF'!$U$41:$AD$41/TIR!T3119:AC3119,TIR!F3119)</f>
        <v>14.831924850694939</v>
      </c>
      <c r="F3119" s="100">
        <f>'DRE + DCF'!$AE$38*'DRE + DCF'!$AE$39*(1+G3119)/(R3119-G3119)/AC3119</f>
        <v>2.6016189543380119</v>
      </c>
      <c r="G3119" s="92">
        <f>R3119*(1-'DRE + DCF'!$AE$39)</f>
        <v>0.24108373724587046</v>
      </c>
      <c r="H3119" s="94">
        <f t="shared" si="337"/>
        <v>0.40180622874311744</v>
      </c>
      <c r="I3119" s="94">
        <f t="shared" si="343"/>
        <v>0.40180622874311744</v>
      </c>
      <c r="J3119" s="94">
        <f t="shared" si="343"/>
        <v>0.40180622874311744</v>
      </c>
      <c r="K3119" s="94">
        <f t="shared" si="343"/>
        <v>0.40180622874311744</v>
      </c>
      <c r="L3119" s="94">
        <f t="shared" si="343"/>
        <v>0.40180622874311744</v>
      </c>
      <c r="M3119" s="94">
        <f t="shared" si="343"/>
        <v>0.40180622874311744</v>
      </c>
      <c r="N3119" s="94">
        <f t="shared" si="343"/>
        <v>0.40180622874311744</v>
      </c>
      <c r="O3119" s="94">
        <f t="shared" si="343"/>
        <v>0.40180622874311744</v>
      </c>
      <c r="P3119" s="94">
        <f t="shared" si="343"/>
        <v>0.40180622874311744</v>
      </c>
      <c r="Q3119" s="94">
        <f t="shared" si="343"/>
        <v>0.40180622874311744</v>
      </c>
      <c r="R3119" s="94">
        <f t="shared" si="343"/>
        <v>0.40180622874311744</v>
      </c>
      <c r="S3119" s="93">
        <f>(1+H3119)^((5-Dashboard!$F$9)*3/12)</f>
        <v>1.0881079824843556</v>
      </c>
      <c r="T3119" s="93">
        <f t="shared" si="342"/>
        <v>1.5253165473916765</v>
      </c>
      <c r="U3119" s="93">
        <f t="shared" si="342"/>
        <v>2.1381982369385986</v>
      </c>
      <c r="V3119" s="93">
        <f t="shared" si="342"/>
        <v>2.9973396068280795</v>
      </c>
      <c r="W3119" s="93">
        <f t="shared" si="342"/>
        <v>4.2016893305100487</v>
      </c>
      <c r="X3119" s="93">
        <f t="shared" si="342"/>
        <v>5.8899542747524851</v>
      </c>
      <c r="Y3119" s="93">
        <f t="shared" si="341"/>
        <v>8.2565745893601843</v>
      </c>
      <c r="Z3119" s="93">
        <f t="shared" si="341"/>
        <v>11.574117687447254</v>
      </c>
      <c r="AA3119" s="93">
        <f t="shared" si="341"/>
        <v>16.224670266469445</v>
      </c>
      <c r="AB3119" s="93">
        <f t="shared" si="341"/>
        <v>22.743843838840125</v>
      </c>
      <c r="AC3119" s="95">
        <f t="shared" si="341"/>
        <v>31.882461958846861</v>
      </c>
      <c r="AE3119" s="96"/>
    </row>
    <row r="3120" spans="3:31" ht="24.75" customHeight="1" x14ac:dyDescent="0.25">
      <c r="C3120" s="91">
        <f>ABS(E3120-Dashboard!$F$13)</f>
        <v>34.683671150053989</v>
      </c>
      <c r="D3120" s="92">
        <f t="shared" si="340"/>
        <v>0.40190622874311743</v>
      </c>
      <c r="E3120" s="93" cm="1">
        <f t="array" ref="E3120">SUM('DRE + DCF'!$S$41/TIR!S3120,'DRE + DCF'!$U$41:$AD$41/TIR!T3120:AC3120,TIR!F3120)</f>
        <v>14.826328849946007</v>
      </c>
      <c r="F3120" s="100">
        <f>'DRE + DCF'!$AE$38*'DRE + DCF'!$AE$39*(1+G3120)/(R3120-G3120)/AC3120</f>
        <v>2.5991962198982139</v>
      </c>
      <c r="G3120" s="92">
        <f>R3120*(1-'DRE + DCF'!$AE$39)</f>
        <v>0.24114373724587046</v>
      </c>
      <c r="H3120" s="94">
        <f t="shared" si="337"/>
        <v>0.40190622874311743</v>
      </c>
      <c r="I3120" s="94">
        <f t="shared" si="343"/>
        <v>0.40190622874311743</v>
      </c>
      <c r="J3120" s="94">
        <f t="shared" si="343"/>
        <v>0.40190622874311743</v>
      </c>
      <c r="K3120" s="94">
        <f t="shared" si="343"/>
        <v>0.40190622874311743</v>
      </c>
      <c r="L3120" s="94">
        <f t="shared" si="343"/>
        <v>0.40190622874311743</v>
      </c>
      <c r="M3120" s="94">
        <f t="shared" si="343"/>
        <v>0.40190622874311743</v>
      </c>
      <c r="N3120" s="94">
        <f t="shared" si="343"/>
        <v>0.40190622874311743</v>
      </c>
      <c r="O3120" s="94">
        <f t="shared" si="343"/>
        <v>0.40190622874311743</v>
      </c>
      <c r="P3120" s="94">
        <f t="shared" si="343"/>
        <v>0.40190622874311743</v>
      </c>
      <c r="Q3120" s="94">
        <f t="shared" si="343"/>
        <v>0.40190622874311743</v>
      </c>
      <c r="R3120" s="94">
        <f t="shared" si="343"/>
        <v>0.40190622874311743</v>
      </c>
      <c r="S3120" s="93">
        <f>(1+H3120)^((5-Dashboard!$F$9)*3/12)</f>
        <v>1.0881273874287265</v>
      </c>
      <c r="T3120" s="93">
        <f t="shared" si="342"/>
        <v>1.525452562102307</v>
      </c>
      <c r="U3120" s="93">
        <f t="shared" si="342"/>
        <v>2.1385414484633714</v>
      </c>
      <c r="V3120" s="93">
        <f t="shared" si="342"/>
        <v>2.9980345770261287</v>
      </c>
      <c r="W3120" s="93">
        <f t="shared" si="342"/>
        <v>4.2029633475201678</v>
      </c>
      <c r="X3120" s="93">
        <f t="shared" si="342"/>
        <v>5.8921604960675467</v>
      </c>
      <c r="Y3120" s="93">
        <f t="shared" si="341"/>
        <v>8.2602565001912307</v>
      </c>
      <c r="Z3120" s="93">
        <f t="shared" si="341"/>
        <v>11.58010503863391</v>
      </c>
      <c r="AA3120" s="93">
        <f t="shared" si="341"/>
        <v>16.234221383160438</v>
      </c>
      <c r="AB3120" s="93">
        <f t="shared" si="341"/>
        <v>22.758856075847326</v>
      </c>
      <c r="AC3120" s="95">
        <f t="shared" si="341"/>
        <v>31.90578209179851</v>
      </c>
      <c r="AE3120" s="96"/>
    </row>
    <row r="3121" spans="3:31" ht="24.75" customHeight="1" x14ac:dyDescent="0.25">
      <c r="C3121" s="91">
        <f>ABS(E3121-Dashboard!$F$13)</f>
        <v>34.689263124338055</v>
      </c>
      <c r="D3121" s="92">
        <f t="shared" si="340"/>
        <v>0.40200622874311742</v>
      </c>
      <c r="E3121" s="93" cm="1">
        <f t="array" ref="E3121">SUM('DRE + DCF'!$S$41/TIR!S3121,'DRE + DCF'!$U$41:$AD$41/TIR!T3121:AC3121,TIR!F3121)</f>
        <v>14.820736875661943</v>
      </c>
      <c r="F3121" s="100">
        <f>'DRE + DCF'!$AE$38*'DRE + DCF'!$AE$39*(1+G3121)/(R3121-G3121)/AC3121</f>
        <v>2.5967760317339068</v>
      </c>
      <c r="G3121" s="92">
        <f>R3121*(1-'DRE + DCF'!$AE$39)</f>
        <v>0.24120373724587044</v>
      </c>
      <c r="H3121" s="94">
        <f t="shared" si="337"/>
        <v>0.40200622874311742</v>
      </c>
      <c r="I3121" s="94">
        <f t="shared" si="343"/>
        <v>0.40200622874311742</v>
      </c>
      <c r="J3121" s="94">
        <f t="shared" si="343"/>
        <v>0.40200622874311742</v>
      </c>
      <c r="K3121" s="94">
        <f t="shared" si="343"/>
        <v>0.40200622874311742</v>
      </c>
      <c r="L3121" s="94">
        <f t="shared" si="343"/>
        <v>0.40200622874311742</v>
      </c>
      <c r="M3121" s="94">
        <f t="shared" si="343"/>
        <v>0.40200622874311742</v>
      </c>
      <c r="N3121" s="94">
        <f t="shared" si="343"/>
        <v>0.40200622874311742</v>
      </c>
      <c r="O3121" s="94">
        <f t="shared" si="343"/>
        <v>0.40200622874311742</v>
      </c>
      <c r="P3121" s="94">
        <f t="shared" si="343"/>
        <v>0.40200622874311742</v>
      </c>
      <c r="Q3121" s="94">
        <f t="shared" si="343"/>
        <v>0.40200622874311742</v>
      </c>
      <c r="R3121" s="94">
        <f t="shared" si="343"/>
        <v>0.40200622874311742</v>
      </c>
      <c r="S3121" s="93">
        <f>(1+H3121)^((5-Dashboard!$F$9)*3/12)</f>
        <v>1.088146791334988</v>
      </c>
      <c r="T3121" s="93">
        <f t="shared" si="342"/>
        <v>1.5255885792384904</v>
      </c>
      <c r="U3121" s="93">
        <f t="shared" si="342"/>
        <v>2.1388846905917265</v>
      </c>
      <c r="V3121" s="93">
        <f t="shared" si="342"/>
        <v>2.9987296587728962</v>
      </c>
      <c r="W3121" s="93">
        <f t="shared" si="342"/>
        <v>4.2042376599163234</v>
      </c>
      <c r="X3121" s="93">
        <f t="shared" si="342"/>
        <v>5.8943673863190735</v>
      </c>
      <c r="Y3121" s="93">
        <f t="shared" si="341"/>
        <v>8.2639397901196308</v>
      </c>
      <c r="Z3121" s="93">
        <f t="shared" si="341"/>
        <v>11.586095059705812</v>
      </c>
      <c r="AA3121" s="93">
        <f t="shared" si="341"/>
        <v>16.243777440517409</v>
      </c>
      <c r="AB3121" s="93">
        <f t="shared" si="341"/>
        <v>22.773877149922342</v>
      </c>
      <c r="AC3121" s="95">
        <f t="shared" si="341"/>
        <v>31.929117616821678</v>
      </c>
      <c r="AE3121" s="96"/>
    </row>
    <row r="3122" spans="3:31" ht="24.75" customHeight="1" x14ac:dyDescent="0.25">
      <c r="C3122" s="91">
        <f>ABS(E3122-Dashboard!$F$13)</f>
        <v>34.694851076080198</v>
      </c>
      <c r="D3122" s="92">
        <f t="shared" si="340"/>
        <v>0.40210622874311741</v>
      </c>
      <c r="E3122" s="93" cm="1">
        <f t="array" ref="E3122">SUM('DRE + DCF'!$S$41/TIR!S3122,'DRE + DCF'!$U$41:$AD$41/TIR!T3122:AC3122,TIR!F3122)</f>
        <v>14.815148923919804</v>
      </c>
      <c r="F3122" s="100">
        <f>'DRE + DCF'!$AE$38*'DRE + DCF'!$AE$39*(1+G3122)/(R3122-G3122)/AC3122</f>
        <v>2.5943583868350277</v>
      </c>
      <c r="G3122" s="92">
        <f>R3122*(1-'DRE + DCF'!$AE$39)</f>
        <v>0.24126373724587044</v>
      </c>
      <c r="H3122" s="94">
        <f t="shared" si="337"/>
        <v>0.40210622874311741</v>
      </c>
      <c r="I3122" s="94">
        <f t="shared" si="343"/>
        <v>0.40210622874311741</v>
      </c>
      <c r="J3122" s="94">
        <f t="shared" si="343"/>
        <v>0.40210622874311741</v>
      </c>
      <c r="K3122" s="94">
        <f t="shared" si="343"/>
        <v>0.40210622874311741</v>
      </c>
      <c r="L3122" s="94">
        <f t="shared" si="343"/>
        <v>0.40210622874311741</v>
      </c>
      <c r="M3122" s="94">
        <f t="shared" si="343"/>
        <v>0.40210622874311741</v>
      </c>
      <c r="N3122" s="94">
        <f t="shared" si="343"/>
        <v>0.40210622874311741</v>
      </c>
      <c r="O3122" s="94">
        <f t="shared" si="343"/>
        <v>0.40210622874311741</v>
      </c>
      <c r="P3122" s="94">
        <f t="shared" si="343"/>
        <v>0.40210622874311741</v>
      </c>
      <c r="Q3122" s="94">
        <f t="shared" si="343"/>
        <v>0.40210622874311741</v>
      </c>
      <c r="R3122" s="94">
        <f t="shared" si="343"/>
        <v>0.40210622874311741</v>
      </c>
      <c r="S3122" s="93">
        <f>(1+H3122)^((5-Dashboard!$F$9)*3/12)</f>
        <v>1.0881661942032699</v>
      </c>
      <c r="T3122" s="93">
        <f t="shared" si="342"/>
        <v>1.5257245988000974</v>
      </c>
      <c r="U3122" s="93">
        <f t="shared" si="342"/>
        <v>2.1392279633242102</v>
      </c>
      <c r="V3122" s="93">
        <f t="shared" si="342"/>
        <v>2.9994248520783282</v>
      </c>
      <c r="W3122" s="93">
        <f t="shared" si="342"/>
        <v>4.2055122677459273</v>
      </c>
      <c r="X3122" s="93">
        <f t="shared" si="342"/>
        <v>5.8965749456621577</v>
      </c>
      <c r="Y3122" s="93">
        <f t="shared" si="341"/>
        <v>8.2676244595635211</v>
      </c>
      <c r="Z3122" s="93">
        <f t="shared" si="341"/>
        <v>11.592087751662962</v>
      </c>
      <c r="AA3122" s="93">
        <f t="shared" si="341"/>
        <v>16.253338440743438</v>
      </c>
      <c r="AB3122" s="93">
        <f t="shared" si="341"/>
        <v>22.788907065636323</v>
      </c>
      <c r="AC3122" s="95">
        <f t="shared" si="341"/>
        <v>31.952468542976728</v>
      </c>
      <c r="AE3122" s="96"/>
    </row>
    <row r="3123" spans="3:31" ht="24.75" customHeight="1" x14ac:dyDescent="0.25">
      <c r="C3123" s="91">
        <f>ABS(E3123-Dashboard!$F$13)</f>
        <v>34.700435009198713</v>
      </c>
      <c r="D3123" s="92">
        <f t="shared" si="340"/>
        <v>0.4022062287431174</v>
      </c>
      <c r="E3123" s="93" cm="1">
        <f t="array" ref="E3123">SUM('DRE + DCF'!$S$41/TIR!S3123,'DRE + DCF'!$U$41:$AD$41/TIR!T3123:AC3123,TIR!F3123)</f>
        <v>14.809564990801288</v>
      </c>
      <c r="F3123" s="100">
        <f>'DRE + DCF'!$AE$38*'DRE + DCF'!$AE$39*(1+G3123)/(R3123-G3123)/AC3123</f>
        <v>2.5919432821955044</v>
      </c>
      <c r="G3123" s="92">
        <f>R3123*(1-'DRE + DCF'!$AE$39)</f>
        <v>0.24132373724587042</v>
      </c>
      <c r="H3123" s="94">
        <f t="shared" ref="H3123:H3186" si="344">$D3123</f>
        <v>0.4022062287431174</v>
      </c>
      <c r="I3123" s="94">
        <f t="shared" si="343"/>
        <v>0.4022062287431174</v>
      </c>
      <c r="J3123" s="94">
        <f t="shared" si="343"/>
        <v>0.4022062287431174</v>
      </c>
      <c r="K3123" s="94">
        <f t="shared" si="343"/>
        <v>0.4022062287431174</v>
      </c>
      <c r="L3123" s="94">
        <f t="shared" si="343"/>
        <v>0.4022062287431174</v>
      </c>
      <c r="M3123" s="94">
        <f t="shared" si="343"/>
        <v>0.4022062287431174</v>
      </c>
      <c r="N3123" s="94">
        <f t="shared" si="343"/>
        <v>0.4022062287431174</v>
      </c>
      <c r="O3123" s="94">
        <f t="shared" si="343"/>
        <v>0.4022062287431174</v>
      </c>
      <c r="P3123" s="94">
        <f t="shared" si="343"/>
        <v>0.4022062287431174</v>
      </c>
      <c r="Q3123" s="94">
        <f t="shared" si="343"/>
        <v>0.4022062287431174</v>
      </c>
      <c r="R3123" s="94">
        <f t="shared" si="343"/>
        <v>0.4022062287431174</v>
      </c>
      <c r="S3123" s="93">
        <f>(1+H3123)^((5-Dashboard!$F$9)*3/12)</f>
        <v>1.0881855960337017</v>
      </c>
      <c r="T3123" s="93">
        <f t="shared" si="342"/>
        <v>1.5258606207869982</v>
      </c>
      <c r="U3123" s="93">
        <f t="shared" si="342"/>
        <v>2.1395712666613687</v>
      </c>
      <c r="V3123" s="93">
        <f t="shared" si="342"/>
        <v>3.0001201569523723</v>
      </c>
      <c r="W3123" s="93">
        <f t="shared" si="342"/>
        <v>4.2067871710563951</v>
      </c>
      <c r="X3123" s="93">
        <f t="shared" si="342"/>
        <v>5.898783174251915</v>
      </c>
      <c r="Y3123" s="93">
        <f t="shared" si="341"/>
        <v>8.2713105089411325</v>
      </c>
      <c r="Z3123" s="93">
        <f t="shared" si="341"/>
        <v>11.598083115505661</v>
      </c>
      <c r="AA3123" s="93">
        <f t="shared" si="341"/>
        <v>16.262904386042418</v>
      </c>
      <c r="AB3123" s="93">
        <f t="shared" si="341"/>
        <v>22.803945827562444</v>
      </c>
      <c r="AC3123" s="95">
        <f t="shared" si="341"/>
        <v>31.975834879328684</v>
      </c>
      <c r="AE3123" s="96"/>
    </row>
    <row r="3124" spans="3:31" ht="24.75" customHeight="1" x14ac:dyDescent="0.25">
      <c r="C3124" s="91">
        <f>ABS(E3124-Dashboard!$F$13)</f>
        <v>34.7060149276072</v>
      </c>
      <c r="D3124" s="92">
        <f t="shared" si="340"/>
        <v>0.40230622874311739</v>
      </c>
      <c r="E3124" s="93" cm="1">
        <f t="array" ref="E3124">SUM('DRE + DCF'!$S$41/TIR!S3124,'DRE + DCF'!$U$41:$AD$41/TIR!T3124:AC3124,TIR!F3124)</f>
        <v>14.803985072392795</v>
      </c>
      <c r="F3124" s="100">
        <f>'DRE + DCF'!$AE$38*'DRE + DCF'!$AE$39*(1+G3124)/(R3124-G3124)/AC3124</f>
        <v>2.5895307148132551</v>
      </c>
      <c r="G3124" s="92">
        <f>R3124*(1-'DRE + DCF'!$AE$39)</f>
        <v>0.24138373724587042</v>
      </c>
      <c r="H3124" s="94">
        <f t="shared" si="344"/>
        <v>0.40230622874311739</v>
      </c>
      <c r="I3124" s="94">
        <f t="shared" si="343"/>
        <v>0.40230622874311739</v>
      </c>
      <c r="J3124" s="94">
        <f t="shared" si="343"/>
        <v>0.40230622874311739</v>
      </c>
      <c r="K3124" s="94">
        <f t="shared" si="343"/>
        <v>0.40230622874311739</v>
      </c>
      <c r="L3124" s="94">
        <f t="shared" si="343"/>
        <v>0.40230622874311739</v>
      </c>
      <c r="M3124" s="94">
        <f t="shared" si="343"/>
        <v>0.40230622874311739</v>
      </c>
      <c r="N3124" s="94">
        <f t="shared" si="343"/>
        <v>0.40230622874311739</v>
      </c>
      <c r="O3124" s="94">
        <f t="shared" si="343"/>
        <v>0.40230622874311739</v>
      </c>
      <c r="P3124" s="94">
        <f t="shared" si="343"/>
        <v>0.40230622874311739</v>
      </c>
      <c r="Q3124" s="94">
        <f t="shared" si="343"/>
        <v>0.40230622874311739</v>
      </c>
      <c r="R3124" s="94">
        <f t="shared" si="343"/>
        <v>0.40230622874311739</v>
      </c>
      <c r="S3124" s="93">
        <f>(1+H3124)^((5-Dashboard!$F$9)*3/12)</f>
        <v>1.0882049968264127</v>
      </c>
      <c r="T3124" s="93">
        <f t="shared" si="342"/>
        <v>1.5259966451990628</v>
      </c>
      <c r="U3124" s="93">
        <f t="shared" si="342"/>
        <v>2.1399146006037468</v>
      </c>
      <c r="V3124" s="93">
        <f t="shared" si="342"/>
        <v>3.0008155734049744</v>
      </c>
      <c r="W3124" s="93">
        <f t="shared" si="342"/>
        <v>4.2080623698951447</v>
      </c>
      <c r="X3124" s="93">
        <f t="shared" si="342"/>
        <v>5.9009920722434854</v>
      </c>
      <c r="Y3124" s="93">
        <f t="shared" si="341"/>
        <v>8.2749979386707953</v>
      </c>
      <c r="Z3124" s="93">
        <f t="shared" si="341"/>
        <v>11.604081152234514</v>
      </c>
      <c r="AA3124" s="93">
        <f t="shared" si="341"/>
        <v>16.272475278619069</v>
      </c>
      <c r="AB3124" s="93">
        <f t="shared" si="341"/>
        <v>22.818993440275914</v>
      </c>
      <c r="AC3124" s="95">
        <f t="shared" si="341"/>
        <v>31.999216634947253</v>
      </c>
      <c r="AE3124" s="96"/>
    </row>
    <row r="3125" spans="3:31" ht="24.75" customHeight="1" x14ac:dyDescent="0.25">
      <c r="C3125" s="91">
        <f>ABS(E3125-Dashboard!$F$13)</f>
        <v>34.711590835214636</v>
      </c>
      <c r="D3125" s="92">
        <f t="shared" si="340"/>
        <v>0.40240622874311738</v>
      </c>
      <c r="E3125" s="93" cm="1">
        <f t="array" ref="E3125">SUM('DRE + DCF'!$S$41/TIR!S3125,'DRE + DCF'!$U$41:$AD$41/TIR!T3125:AC3125,TIR!F3125)</f>
        <v>14.798409164785358</v>
      </c>
      <c r="F3125" s="100">
        <f>'DRE + DCF'!$AE$38*'DRE + DCF'!$AE$39*(1+G3125)/(R3125-G3125)/AC3125</f>
        <v>2.5871206816901813</v>
      </c>
      <c r="G3125" s="92">
        <f>R3125*(1-'DRE + DCF'!$AE$39)</f>
        <v>0.24144373724587043</v>
      </c>
      <c r="H3125" s="94">
        <f t="shared" si="344"/>
        <v>0.40240622874311738</v>
      </c>
      <c r="I3125" s="94">
        <f t="shared" si="343"/>
        <v>0.40240622874311738</v>
      </c>
      <c r="J3125" s="94">
        <f t="shared" si="343"/>
        <v>0.40240622874311738</v>
      </c>
      <c r="K3125" s="94">
        <f t="shared" si="343"/>
        <v>0.40240622874311738</v>
      </c>
      <c r="L3125" s="94">
        <f t="shared" si="343"/>
        <v>0.40240622874311738</v>
      </c>
      <c r="M3125" s="94">
        <f t="shared" si="343"/>
        <v>0.40240622874311738</v>
      </c>
      <c r="N3125" s="94">
        <f t="shared" si="343"/>
        <v>0.40240622874311738</v>
      </c>
      <c r="O3125" s="94">
        <f t="shared" si="343"/>
        <v>0.40240622874311738</v>
      </c>
      <c r="P3125" s="94">
        <f t="shared" si="343"/>
        <v>0.40240622874311738</v>
      </c>
      <c r="Q3125" s="94">
        <f t="shared" si="343"/>
        <v>0.40240622874311738</v>
      </c>
      <c r="R3125" s="94">
        <f t="shared" si="343"/>
        <v>0.40240622874311738</v>
      </c>
      <c r="S3125" s="93">
        <f>(1+H3125)^((5-Dashboard!$F$9)*3/12)</f>
        <v>1.0882243965815324</v>
      </c>
      <c r="T3125" s="93">
        <f t="shared" si="342"/>
        <v>1.5261326720361614</v>
      </c>
      <c r="U3125" s="93">
        <f t="shared" si="342"/>
        <v>2.14025796515189</v>
      </c>
      <c r="V3125" s="93">
        <f t="shared" si="342"/>
        <v>3.0015111014460802</v>
      </c>
      <c r="W3125" s="93">
        <f t="shared" si="342"/>
        <v>4.2093378643095978</v>
      </c>
      <c r="X3125" s="93">
        <f t="shared" si="342"/>
        <v>5.9032016397920311</v>
      </c>
      <c r="Y3125" s="93">
        <f t="shared" si="341"/>
        <v>8.2786867491709284</v>
      </c>
      <c r="Z3125" s="93">
        <f t="shared" si="341"/>
        <v>11.61008186285042</v>
      </c>
      <c r="AA3125" s="93">
        <f t="shared" si="341"/>
        <v>16.282051120678926</v>
      </c>
      <c r="AB3125" s="93">
        <f t="shared" si="341"/>
        <v>22.834049908353979</v>
      </c>
      <c r="AC3125" s="95">
        <f t="shared" si="341"/>
        <v>32.022613818906827</v>
      </c>
      <c r="AE3125" s="96"/>
    </row>
    <row r="3126" spans="3:31" ht="24.75" customHeight="1" x14ac:dyDescent="0.25">
      <c r="C3126" s="91">
        <f>ABS(E3126-Dashboard!$F$13)</f>
        <v>34.717162735925342</v>
      </c>
      <c r="D3126" s="92">
        <f t="shared" si="340"/>
        <v>0.40250622874311737</v>
      </c>
      <c r="E3126" s="93" cm="1">
        <f t="array" ref="E3126">SUM('DRE + DCF'!$S$41/TIR!S3126,'DRE + DCF'!$U$41:$AD$41/TIR!T3126:AC3126,TIR!F3126)</f>
        <v>14.792837264074658</v>
      </c>
      <c r="F3126" s="100">
        <f>'DRE + DCF'!$AE$38*'DRE + DCF'!$AE$39*(1+G3126)/(R3126-G3126)/AC3126</f>
        <v>2.5847131798321552</v>
      </c>
      <c r="G3126" s="92">
        <f>R3126*(1-'DRE + DCF'!$AE$39)</f>
        <v>0.2415037372458704</v>
      </c>
      <c r="H3126" s="94">
        <f t="shared" si="344"/>
        <v>0.40250622874311737</v>
      </c>
      <c r="I3126" s="94">
        <f t="shared" si="343"/>
        <v>0.40250622874311737</v>
      </c>
      <c r="J3126" s="94">
        <f t="shared" si="343"/>
        <v>0.40250622874311737</v>
      </c>
      <c r="K3126" s="94">
        <f t="shared" si="343"/>
        <v>0.40250622874311737</v>
      </c>
      <c r="L3126" s="94">
        <f t="shared" si="343"/>
        <v>0.40250622874311737</v>
      </c>
      <c r="M3126" s="94">
        <f t="shared" si="343"/>
        <v>0.40250622874311737</v>
      </c>
      <c r="N3126" s="94">
        <f t="shared" si="343"/>
        <v>0.40250622874311737</v>
      </c>
      <c r="O3126" s="94">
        <f t="shared" si="343"/>
        <v>0.40250622874311737</v>
      </c>
      <c r="P3126" s="94">
        <f t="shared" si="343"/>
        <v>0.40250622874311737</v>
      </c>
      <c r="Q3126" s="94">
        <f t="shared" si="343"/>
        <v>0.40250622874311737</v>
      </c>
      <c r="R3126" s="94">
        <f t="shared" si="343"/>
        <v>0.40250622874311737</v>
      </c>
      <c r="S3126" s="93">
        <f>(1+H3126)^((5-Dashboard!$F$9)*3/12)</f>
        <v>1.0882437952991906</v>
      </c>
      <c r="T3126" s="93">
        <f t="shared" si="342"/>
        <v>1.5262687012981648</v>
      </c>
      <c r="U3126" s="93">
        <f t="shared" si="342"/>
        <v>2.1406013603063445</v>
      </c>
      <c r="V3126" s="93">
        <f t="shared" si="342"/>
        <v>3.0022067410856383</v>
      </c>
      <c r="W3126" s="93">
        <f t="shared" si="342"/>
        <v>4.210613654347183</v>
      </c>
      <c r="X3126" s="93">
        <f t="shared" si="342"/>
        <v>5.9054118770527433</v>
      </c>
      <c r="Y3126" s="93">
        <f t="shared" si="341"/>
        <v>8.2823769408600576</v>
      </c>
      <c r="Z3126" s="93">
        <f t="shared" si="341"/>
        <v>11.616085248354597</v>
      </c>
      <c r="AA3126" s="93">
        <f t="shared" si="341"/>
        <v>16.291631914428365</v>
      </c>
      <c r="AB3126" s="93">
        <f t="shared" si="341"/>
        <v>22.84911523637594</v>
      </c>
      <c r="AC3126" s="95">
        <f t="shared" si="341"/>
        <v>32.046026440286525</v>
      </c>
      <c r="AE3126" s="96"/>
    </row>
    <row r="3127" spans="3:31" ht="24.75" customHeight="1" x14ac:dyDescent="0.25">
      <c r="C3127" s="91">
        <f>ABS(E3127-Dashboard!$F$13)</f>
        <v>34.722730633638967</v>
      </c>
      <c r="D3127" s="92">
        <f t="shared" si="340"/>
        <v>0.40260622874311736</v>
      </c>
      <c r="E3127" s="93" cm="1">
        <f t="array" ref="E3127">SUM('DRE + DCF'!$S$41/TIR!S3127,'DRE + DCF'!$U$41:$AD$41/TIR!T3127:AC3127,TIR!F3127)</f>
        <v>14.787269366361032</v>
      </c>
      <c r="F3127" s="100">
        <f>'DRE + DCF'!$AE$38*'DRE + DCF'!$AE$39*(1+G3127)/(R3127-G3127)/AC3127</f>
        <v>2.5823082062490257</v>
      </c>
      <c r="G3127" s="92">
        <f>R3127*(1-'DRE + DCF'!$AE$39)</f>
        <v>0.24156373724587041</v>
      </c>
      <c r="H3127" s="94">
        <f t="shared" si="344"/>
        <v>0.40260622874311736</v>
      </c>
      <c r="I3127" s="94">
        <f t="shared" si="343"/>
        <v>0.40260622874311736</v>
      </c>
      <c r="J3127" s="94">
        <f t="shared" si="343"/>
        <v>0.40260622874311736</v>
      </c>
      <c r="K3127" s="94">
        <f t="shared" si="343"/>
        <v>0.40260622874311736</v>
      </c>
      <c r="L3127" s="94">
        <f t="shared" si="343"/>
        <v>0.40260622874311736</v>
      </c>
      <c r="M3127" s="94">
        <f t="shared" si="343"/>
        <v>0.40260622874311736</v>
      </c>
      <c r="N3127" s="94">
        <f t="shared" si="343"/>
        <v>0.40260622874311736</v>
      </c>
      <c r="O3127" s="94">
        <f t="shared" si="343"/>
        <v>0.40260622874311736</v>
      </c>
      <c r="P3127" s="94">
        <f t="shared" si="343"/>
        <v>0.40260622874311736</v>
      </c>
      <c r="Q3127" s="94">
        <f t="shared" si="343"/>
        <v>0.40260622874311736</v>
      </c>
      <c r="R3127" s="94">
        <f t="shared" si="343"/>
        <v>0.40260622874311736</v>
      </c>
      <c r="S3127" s="93">
        <f>(1+H3127)^((5-Dashboard!$F$9)*3/12)</f>
        <v>1.0882631929795166</v>
      </c>
      <c r="T3127" s="93">
        <f t="shared" si="342"/>
        <v>1.5264047329849431</v>
      </c>
      <c r="U3127" s="93">
        <f t="shared" si="342"/>
        <v>2.140944786067656</v>
      </c>
      <c r="V3127" s="93">
        <f t="shared" si="342"/>
        <v>3.0029024923335954</v>
      </c>
      <c r="W3127" s="93">
        <f t="shared" si="342"/>
        <v>4.2118897400553319</v>
      </c>
      <c r="X3127" s="93">
        <f t="shared" si="342"/>
        <v>5.9076227841808375</v>
      </c>
      <c r="Y3127" s="93">
        <f t="shared" si="341"/>
        <v>8.2860685141567991</v>
      </c>
      <c r="Z3127" s="93">
        <f t="shared" si="341"/>
        <v>11.622091309748553</v>
      </c>
      <c r="AA3127" s="93">
        <f t="shared" si="341"/>
        <v>16.301217662074574</v>
      </c>
      <c r="AB3127" s="93">
        <f t="shared" si="341"/>
        <v>22.864189428923115</v>
      </c>
      <c r="AC3127" s="95">
        <f t="shared" si="341"/>
        <v>32.069454508170104</v>
      </c>
      <c r="AE3127" s="96"/>
    </row>
    <row r="3128" spans="3:31" ht="24.75" customHeight="1" x14ac:dyDescent="0.25">
      <c r="C3128" s="91">
        <f>ABS(E3128-Dashboard!$F$13)</f>
        <v>34.728294532250544</v>
      </c>
      <c r="D3128" s="92">
        <f t="shared" si="340"/>
        <v>0.40270622874311734</v>
      </c>
      <c r="E3128" s="93" cm="1">
        <f t="array" ref="E3128">SUM('DRE + DCF'!$S$41/TIR!S3128,'DRE + DCF'!$U$41:$AD$41/TIR!T3128:AC3128,TIR!F3128)</f>
        <v>14.78170546774945</v>
      </c>
      <c r="F3128" s="100">
        <f>'DRE + DCF'!$AE$38*'DRE + DCF'!$AE$39*(1+G3128)/(R3128-G3128)/AC3128</f>
        <v>2.5799057579545983</v>
      </c>
      <c r="G3128" s="92">
        <f>R3128*(1-'DRE + DCF'!$AE$39)</f>
        <v>0.24162373724587038</v>
      </c>
      <c r="H3128" s="94">
        <f t="shared" si="344"/>
        <v>0.40270622874311734</v>
      </c>
      <c r="I3128" s="94">
        <f t="shared" si="343"/>
        <v>0.40270622874311734</v>
      </c>
      <c r="J3128" s="94">
        <f t="shared" si="343"/>
        <v>0.40270622874311734</v>
      </c>
      <c r="K3128" s="94">
        <f t="shared" si="343"/>
        <v>0.40270622874311734</v>
      </c>
      <c r="L3128" s="94">
        <f t="shared" si="343"/>
        <v>0.40270622874311734</v>
      </c>
      <c r="M3128" s="94">
        <f t="shared" si="343"/>
        <v>0.40270622874311734</v>
      </c>
      <c r="N3128" s="94">
        <f t="shared" si="343"/>
        <v>0.40270622874311734</v>
      </c>
      <c r="O3128" s="94">
        <f t="shared" si="343"/>
        <v>0.40270622874311734</v>
      </c>
      <c r="P3128" s="94">
        <f t="shared" si="343"/>
        <v>0.40270622874311734</v>
      </c>
      <c r="Q3128" s="94">
        <f t="shared" si="343"/>
        <v>0.40270622874311734</v>
      </c>
      <c r="R3128" s="94">
        <f t="shared" si="343"/>
        <v>0.40270622874311734</v>
      </c>
      <c r="S3128" s="93">
        <f>(1+H3128)^((5-Dashboard!$F$9)*3/12)</f>
        <v>1.0882825896226396</v>
      </c>
      <c r="T3128" s="93">
        <f t="shared" si="342"/>
        <v>1.5265407670963664</v>
      </c>
      <c r="U3128" s="93">
        <f t="shared" si="342"/>
        <v>2.1412882424363695</v>
      </c>
      <c r="V3128" s="93">
        <f t="shared" si="342"/>
        <v>3.0035983551998977</v>
      </c>
      <c r="W3128" s="93">
        <f t="shared" si="342"/>
        <v>4.2131661214814784</v>
      </c>
      <c r="X3128" s="93">
        <f t="shared" si="342"/>
        <v>5.9098343613315514</v>
      </c>
      <c r="Y3128" s="93">
        <f t="shared" si="341"/>
        <v>8.2897614694798705</v>
      </c>
      <c r="Z3128" s="93">
        <f t="shared" si="341"/>
        <v>11.628100048034112</v>
      </c>
      <c r="AA3128" s="93">
        <f t="shared" si="341"/>
        <v>16.31080836582559</v>
      </c>
      <c r="AB3128" s="93">
        <f t="shared" si="341"/>
        <v>22.879272490578902</v>
      </c>
      <c r="AC3128" s="95">
        <f t="shared" si="341"/>
        <v>32.092898031646079</v>
      </c>
      <c r="AE3128" s="96"/>
    </row>
    <row r="3129" spans="3:31" ht="24.75" customHeight="1" x14ac:dyDescent="0.25">
      <c r="C3129" s="91">
        <f>ABS(E3129-Dashboard!$F$13)</f>
        <v>34.733854435650485</v>
      </c>
      <c r="D3129" s="92">
        <f t="shared" si="340"/>
        <v>0.40280622874311733</v>
      </c>
      <c r="E3129" s="93" cm="1">
        <f t="array" ref="E3129">SUM('DRE + DCF'!$S$41/TIR!S3129,'DRE + DCF'!$U$41:$AD$41/TIR!T3129:AC3129,TIR!F3129)</f>
        <v>14.776145564349509</v>
      </c>
      <c r="F3129" s="100">
        <f>'DRE + DCF'!$AE$38*'DRE + DCF'!$AE$39*(1+G3129)/(R3129-G3129)/AC3129</f>
        <v>2.5775058319666426</v>
      </c>
      <c r="G3129" s="92">
        <f>R3129*(1-'DRE + DCF'!$AE$39)</f>
        <v>0.24168373724587039</v>
      </c>
      <c r="H3129" s="94">
        <f t="shared" si="344"/>
        <v>0.40280622874311733</v>
      </c>
      <c r="I3129" s="94">
        <f t="shared" si="343"/>
        <v>0.40280622874311733</v>
      </c>
      <c r="J3129" s="94">
        <f t="shared" si="343"/>
        <v>0.40280622874311733</v>
      </c>
      <c r="K3129" s="94">
        <f t="shared" si="343"/>
        <v>0.40280622874311733</v>
      </c>
      <c r="L3129" s="94">
        <f t="shared" si="343"/>
        <v>0.40280622874311733</v>
      </c>
      <c r="M3129" s="94">
        <f t="shared" si="343"/>
        <v>0.40280622874311733</v>
      </c>
      <c r="N3129" s="94">
        <f t="shared" si="343"/>
        <v>0.40280622874311733</v>
      </c>
      <c r="O3129" s="94">
        <f t="shared" si="343"/>
        <v>0.40280622874311733</v>
      </c>
      <c r="P3129" s="94">
        <f t="shared" si="343"/>
        <v>0.40280622874311733</v>
      </c>
      <c r="Q3129" s="94">
        <f t="shared" si="343"/>
        <v>0.40280622874311733</v>
      </c>
      <c r="R3129" s="94">
        <f t="shared" si="343"/>
        <v>0.40280622874311733</v>
      </c>
      <c r="S3129" s="93">
        <f>(1+H3129)^((5-Dashboard!$F$9)*3/12)</f>
        <v>1.0883019852286893</v>
      </c>
      <c r="T3129" s="93">
        <f t="shared" si="342"/>
        <v>1.5266768036323053</v>
      </c>
      <c r="U3129" s="93">
        <f t="shared" si="342"/>
        <v>2.1416317294130307</v>
      </c>
      <c r="V3129" s="93">
        <f t="shared" si="342"/>
        <v>3.0042943296944937</v>
      </c>
      <c r="W3129" s="93">
        <f t="shared" si="342"/>
        <v>4.2144427986730646</v>
      </c>
      <c r="X3129" s="93">
        <f t="shared" si="342"/>
        <v>5.9120466086601509</v>
      </c>
      <c r="Y3129" s="93">
        <f t="shared" si="341"/>
        <v>8.2934558072480833</v>
      </c>
      <c r="Z3129" s="93">
        <f t="shared" si="341"/>
        <v>11.63411146421339</v>
      </c>
      <c r="AA3129" s="93">
        <f t="shared" si="341"/>
        <v>16.320404027890252</v>
      </c>
      <c r="AB3129" s="93">
        <f t="shared" si="341"/>
        <v>22.894364425928707</v>
      </c>
      <c r="AC3129" s="95">
        <f t="shared" si="341"/>
        <v>32.116357019807637</v>
      </c>
      <c r="AE3129" s="96"/>
    </row>
    <row r="3130" spans="3:31" ht="24.75" customHeight="1" x14ac:dyDescent="0.25">
      <c r="C3130" s="91">
        <f>ABS(E3130-Dashboard!$F$13)</f>
        <v>34.739410347724565</v>
      </c>
      <c r="D3130" s="92">
        <f t="shared" si="340"/>
        <v>0.40290622874311732</v>
      </c>
      <c r="E3130" s="93" cm="1">
        <f t="array" ref="E3130">SUM('DRE + DCF'!$S$41/TIR!S3130,'DRE + DCF'!$U$41:$AD$41/TIR!T3130:AC3130,TIR!F3130)</f>
        <v>14.770589652275433</v>
      </c>
      <c r="F3130" s="100">
        <f>'DRE + DCF'!$AE$38*'DRE + DCF'!$AE$39*(1+G3130)/(R3130-G3130)/AC3130</f>
        <v>2.5751084253068779</v>
      </c>
      <c r="G3130" s="92">
        <f>R3130*(1-'DRE + DCF'!$AE$39)</f>
        <v>0.24174373724587039</v>
      </c>
      <c r="H3130" s="94">
        <f t="shared" si="344"/>
        <v>0.40290622874311732</v>
      </c>
      <c r="I3130" s="94">
        <f t="shared" si="343"/>
        <v>0.40290622874311732</v>
      </c>
      <c r="J3130" s="94">
        <f t="shared" si="343"/>
        <v>0.40290622874311732</v>
      </c>
      <c r="K3130" s="94">
        <f t="shared" si="343"/>
        <v>0.40290622874311732</v>
      </c>
      <c r="L3130" s="94">
        <f t="shared" si="343"/>
        <v>0.40290622874311732</v>
      </c>
      <c r="M3130" s="94">
        <f t="shared" si="343"/>
        <v>0.40290622874311732</v>
      </c>
      <c r="N3130" s="94">
        <f t="shared" si="343"/>
        <v>0.40290622874311732</v>
      </c>
      <c r="O3130" s="94">
        <f t="shared" si="343"/>
        <v>0.40290622874311732</v>
      </c>
      <c r="P3130" s="94">
        <f t="shared" si="343"/>
        <v>0.40290622874311732</v>
      </c>
      <c r="Q3130" s="94">
        <f t="shared" si="343"/>
        <v>0.40290622874311732</v>
      </c>
      <c r="R3130" s="94">
        <f t="shared" si="343"/>
        <v>0.40290622874311732</v>
      </c>
      <c r="S3130" s="93">
        <f>(1+H3130)^((5-Dashboard!$F$9)*3/12)</f>
        <v>1.0883213797977949</v>
      </c>
      <c r="T3130" s="93">
        <f t="shared" si="342"/>
        <v>1.5268128425926302</v>
      </c>
      <c r="U3130" s="93">
        <f t="shared" si="342"/>
        <v>2.1419752469981854</v>
      </c>
      <c r="V3130" s="93">
        <f t="shared" si="342"/>
        <v>3.0049904158273315</v>
      </c>
      <c r="W3130" s="93">
        <f t="shared" si="342"/>
        <v>4.2157197716775334</v>
      </c>
      <c r="X3130" s="93">
        <f t="shared" si="342"/>
        <v>5.9142595263219242</v>
      </c>
      <c r="Y3130" s="93">
        <f t="shared" si="341"/>
        <v>8.2971515278803469</v>
      </c>
      <c r="Z3130" s="93">
        <f t="shared" si="341"/>
        <v>11.640125559288812</v>
      </c>
      <c r="AA3130" s="93">
        <f t="shared" si="341"/>
        <v>16.330004650478237</v>
      </c>
      <c r="AB3130" s="93">
        <f t="shared" si="341"/>
        <v>22.909465239559992</v>
      </c>
      <c r="AC3130" s="95">
        <f t="shared" si="341"/>
        <v>32.139831481752644</v>
      </c>
      <c r="AE3130" s="96"/>
    </row>
    <row r="3131" spans="3:31" ht="24.75" customHeight="1" x14ac:dyDescent="0.25">
      <c r="C3131" s="91">
        <f>ABS(E3131-Dashboard!$F$13)</f>
        <v>34.744962272353938</v>
      </c>
      <c r="D3131" s="92">
        <f t="shared" si="340"/>
        <v>0.40300622874311731</v>
      </c>
      <c r="E3131" s="93" cm="1">
        <f t="array" ref="E3131">SUM('DRE + DCF'!$S$41/TIR!S3131,'DRE + DCF'!$U$41:$AD$41/TIR!T3131:AC3131,TIR!F3131)</f>
        <v>14.765037727646058</v>
      </c>
      <c r="F3131" s="100">
        <f>'DRE + DCF'!$AE$38*'DRE + DCF'!$AE$39*(1+G3131)/(R3131-G3131)/AC3131</f>
        <v>2.5727135350009696</v>
      </c>
      <c r="G3131" s="92">
        <f>R3131*(1-'DRE + DCF'!$AE$39)</f>
        <v>0.24180373724587037</v>
      </c>
      <c r="H3131" s="94">
        <f t="shared" si="344"/>
        <v>0.40300622874311731</v>
      </c>
      <c r="I3131" s="94">
        <f t="shared" si="343"/>
        <v>0.40300622874311731</v>
      </c>
      <c r="J3131" s="94">
        <f t="shared" si="343"/>
        <v>0.40300622874311731</v>
      </c>
      <c r="K3131" s="94">
        <f t="shared" si="343"/>
        <v>0.40300622874311731</v>
      </c>
      <c r="L3131" s="94">
        <f t="shared" si="343"/>
        <v>0.40300622874311731</v>
      </c>
      <c r="M3131" s="94">
        <f t="shared" si="343"/>
        <v>0.40300622874311731</v>
      </c>
      <c r="N3131" s="94">
        <f t="shared" si="343"/>
        <v>0.40300622874311731</v>
      </c>
      <c r="O3131" s="94">
        <f t="shared" si="343"/>
        <v>0.40300622874311731</v>
      </c>
      <c r="P3131" s="94">
        <f t="shared" si="343"/>
        <v>0.40300622874311731</v>
      </c>
      <c r="Q3131" s="94">
        <f t="shared" si="343"/>
        <v>0.40300622874311731</v>
      </c>
      <c r="R3131" s="94">
        <f t="shared" si="343"/>
        <v>0.40300622874311731</v>
      </c>
      <c r="S3131" s="93">
        <f>(1+H3131)^((5-Dashboard!$F$9)*3/12)</f>
        <v>1.0883407733300858</v>
      </c>
      <c r="T3131" s="93">
        <f t="shared" si="342"/>
        <v>1.5269488839772116</v>
      </c>
      <c r="U3131" s="93">
        <f t="shared" si="342"/>
        <v>2.1423187951923794</v>
      </c>
      <c r="V3131" s="93">
        <f t="shared" si="342"/>
        <v>3.0056866136083591</v>
      </c>
      <c r="W3131" s="93">
        <f t="shared" si="342"/>
        <v>4.2169970405423349</v>
      </c>
      <c r="X3131" s="93">
        <f t="shared" si="342"/>
        <v>5.916473114472188</v>
      </c>
      <c r="Y3131" s="93">
        <f t="shared" si="341"/>
        <v>8.3008486317956702</v>
      </c>
      <c r="Z3131" s="93">
        <f t="shared" si="341"/>
        <v>11.646142334263109</v>
      </c>
      <c r="AA3131" s="93">
        <f t="shared" si="341"/>
        <v>16.339610235800048</v>
      </c>
      <c r="AB3131" s="93">
        <f t="shared" si="341"/>
        <v>22.924574936062264</v>
      </c>
      <c r="AC3131" s="95">
        <f t="shared" si="341"/>
        <v>32.163321426583707</v>
      </c>
      <c r="AE3131" s="96"/>
    </row>
    <row r="3132" spans="3:31" ht="24.75" customHeight="1" x14ac:dyDescent="0.25">
      <c r="C3132" s="91">
        <f>ABS(E3132-Dashboard!$F$13)</f>
        <v>34.750510213415154</v>
      </c>
      <c r="D3132" s="92">
        <f t="shared" si="340"/>
        <v>0.4031062287431173</v>
      </c>
      <c r="E3132" s="93" cm="1">
        <f t="array" ref="E3132">SUM('DRE + DCF'!$S$41/TIR!S3132,'DRE + DCF'!$U$41:$AD$41/TIR!T3132:AC3132,TIR!F3132)</f>
        <v>14.759489786584846</v>
      </c>
      <c r="F3132" s="100">
        <f>'DRE + DCF'!$AE$38*'DRE + DCF'!$AE$39*(1+G3132)/(R3132-G3132)/AC3132</f>
        <v>2.5703211580785243</v>
      </c>
      <c r="G3132" s="92">
        <f>R3132*(1-'DRE + DCF'!$AE$39)</f>
        <v>0.24186373724587037</v>
      </c>
      <c r="H3132" s="94">
        <f t="shared" si="344"/>
        <v>0.4031062287431173</v>
      </c>
      <c r="I3132" s="94">
        <f t="shared" si="343"/>
        <v>0.4031062287431173</v>
      </c>
      <c r="J3132" s="94">
        <f t="shared" si="343"/>
        <v>0.4031062287431173</v>
      </c>
      <c r="K3132" s="94">
        <f t="shared" si="343"/>
        <v>0.4031062287431173</v>
      </c>
      <c r="L3132" s="94">
        <f t="shared" si="343"/>
        <v>0.4031062287431173</v>
      </c>
      <c r="M3132" s="94">
        <f t="shared" si="343"/>
        <v>0.4031062287431173</v>
      </c>
      <c r="N3132" s="94">
        <f t="shared" si="343"/>
        <v>0.4031062287431173</v>
      </c>
      <c r="O3132" s="94">
        <f t="shared" si="343"/>
        <v>0.4031062287431173</v>
      </c>
      <c r="P3132" s="94">
        <f t="shared" si="343"/>
        <v>0.4031062287431173</v>
      </c>
      <c r="Q3132" s="94">
        <f t="shared" si="343"/>
        <v>0.4031062287431173</v>
      </c>
      <c r="R3132" s="94">
        <f t="shared" si="343"/>
        <v>0.4031062287431173</v>
      </c>
      <c r="S3132" s="93">
        <f>(1+H3132)^((5-Dashboard!$F$9)*3/12)</f>
        <v>1.0883601658256914</v>
      </c>
      <c r="T3132" s="93">
        <f t="shared" si="342"/>
        <v>1.5270849277859195</v>
      </c>
      <c r="U3132" s="93">
        <f t="shared" si="342"/>
        <v>2.1426623739961572</v>
      </c>
      <c r="V3132" s="93">
        <f t="shared" si="342"/>
        <v>3.0063829230475227</v>
      </c>
      <c r="W3132" s="93">
        <f t="shared" si="342"/>
        <v>4.2182746053149192</v>
      </c>
      <c r="X3132" s="93">
        <f t="shared" si="342"/>
        <v>5.9186873732662777</v>
      </c>
      <c r="Y3132" s="93">
        <f t="shared" si="341"/>
        <v>8.3045471194131544</v>
      </c>
      <c r="Z3132" s="93">
        <f t="shared" si="341"/>
        <v>11.65216179013931</v>
      </c>
      <c r="AA3132" s="93">
        <f t="shared" si="341"/>
        <v>16.349220786067018</v>
      </c>
      <c r="AB3132" s="93">
        <f t="shared" si="341"/>
        <v>22.939693520027078</v>
      </c>
      <c r="AC3132" s="95">
        <f t="shared" si="341"/>
        <v>32.186826863408122</v>
      </c>
      <c r="AE3132" s="96"/>
    </row>
    <row r="3133" spans="3:31" ht="24.75" customHeight="1" x14ac:dyDescent="0.25">
      <c r="C3133" s="91">
        <f>ABS(E3133-Dashboard!$F$13)</f>
        <v>34.756054174780147</v>
      </c>
      <c r="D3133" s="92">
        <f t="shared" si="340"/>
        <v>0.40320622874311729</v>
      </c>
      <c r="E3133" s="93" cm="1">
        <f t="array" ref="E3133">SUM('DRE + DCF'!$S$41/TIR!S3133,'DRE + DCF'!$U$41:$AD$41/TIR!T3133:AC3133,TIR!F3133)</f>
        <v>14.75394582521985</v>
      </c>
      <c r="F3133" s="100">
        <f>'DRE + DCF'!$AE$38*'DRE + DCF'!$AE$39*(1+G3133)/(R3133-G3133)/AC3133</f>
        <v>2.567931291573085</v>
      </c>
      <c r="G3133" s="92">
        <f>R3133*(1-'DRE + DCF'!$AE$39)</f>
        <v>0.24192373724587035</v>
      </c>
      <c r="H3133" s="94">
        <f t="shared" si="344"/>
        <v>0.40320622874311729</v>
      </c>
      <c r="I3133" s="94">
        <f t="shared" si="343"/>
        <v>0.40320622874311729</v>
      </c>
      <c r="J3133" s="94">
        <f t="shared" si="343"/>
        <v>0.40320622874311729</v>
      </c>
      <c r="K3133" s="94">
        <f t="shared" si="343"/>
        <v>0.40320622874311729</v>
      </c>
      <c r="L3133" s="94">
        <f t="shared" si="343"/>
        <v>0.40320622874311729</v>
      </c>
      <c r="M3133" s="94">
        <f t="shared" si="343"/>
        <v>0.40320622874311729</v>
      </c>
      <c r="N3133" s="94">
        <f t="shared" si="343"/>
        <v>0.40320622874311729</v>
      </c>
      <c r="O3133" s="94">
        <f t="shared" si="343"/>
        <v>0.40320622874311729</v>
      </c>
      <c r="P3133" s="94">
        <f t="shared" si="343"/>
        <v>0.40320622874311729</v>
      </c>
      <c r="Q3133" s="94">
        <f t="shared" si="343"/>
        <v>0.40320622874311729</v>
      </c>
      <c r="R3133" s="94">
        <f t="shared" si="343"/>
        <v>0.40320622874311729</v>
      </c>
      <c r="S3133" s="93">
        <f>(1+H3133)^((5-Dashboard!$F$9)*3/12)</f>
        <v>1.088379557284741</v>
      </c>
      <c r="T3133" s="93">
        <f t="shared" si="342"/>
        <v>1.5272209740186251</v>
      </c>
      <c r="U3133" s="93">
        <f t="shared" si="342"/>
        <v>2.1430059834100654</v>
      </c>
      <c r="V3133" s="93">
        <f t="shared" si="342"/>
        <v>3.0070793441547732</v>
      </c>
      <c r="W3133" s="93">
        <f t="shared" si="342"/>
        <v>4.2195524660427459</v>
      </c>
      <c r="X3133" s="93">
        <f t="shared" si="342"/>
        <v>5.9209023028595622</v>
      </c>
      <c r="Y3133" s="93">
        <f t="shared" si="341"/>
        <v>8.3082469911520054</v>
      </c>
      <c r="Z3133" s="93">
        <f t="shared" si="341"/>
        <v>11.658183927920756</v>
      </c>
      <c r="AA3133" s="93">
        <f t="shared" si="341"/>
        <v>16.358836303491305</v>
      </c>
      <c r="AB3133" s="93">
        <f t="shared" si="341"/>
        <v>22.954820996048031</v>
      </c>
      <c r="AC3133" s="95">
        <f t="shared" si="341"/>
        <v>32.210347801337882</v>
      </c>
      <c r="AE3133" s="96"/>
    </row>
    <row r="3134" spans="3:31" ht="24.75" customHeight="1" x14ac:dyDescent="0.25">
      <c r="C3134" s="91">
        <f>ABS(E3134-Dashboard!$F$13)</f>
        <v>34.761594160316264</v>
      </c>
      <c r="D3134" s="92">
        <f t="shared" si="340"/>
        <v>0.40330622874311728</v>
      </c>
      <c r="E3134" s="93" cm="1">
        <f t="array" ref="E3134">SUM('DRE + DCF'!$S$41/TIR!S3134,'DRE + DCF'!$U$41:$AD$41/TIR!T3134:AC3134,TIR!F3134)</f>
        <v>14.748405839683734</v>
      </c>
      <c r="F3134" s="100">
        <f>'DRE + DCF'!$AE$38*'DRE + DCF'!$AE$39*(1+G3134)/(R3134-G3134)/AC3134</f>
        <v>2.5655439325221208</v>
      </c>
      <c r="G3134" s="92">
        <f>R3134*(1-'DRE + DCF'!$AE$39)</f>
        <v>0.24198373724587036</v>
      </c>
      <c r="H3134" s="94">
        <f t="shared" si="344"/>
        <v>0.40330622874311728</v>
      </c>
      <c r="I3134" s="94">
        <f t="shared" si="343"/>
        <v>0.40330622874311728</v>
      </c>
      <c r="J3134" s="94">
        <f t="shared" si="343"/>
        <v>0.40330622874311728</v>
      </c>
      <c r="K3134" s="94">
        <f t="shared" si="343"/>
        <v>0.40330622874311728</v>
      </c>
      <c r="L3134" s="94">
        <f t="shared" si="343"/>
        <v>0.40330622874311728</v>
      </c>
      <c r="M3134" s="94">
        <f t="shared" si="343"/>
        <v>0.40330622874311728</v>
      </c>
      <c r="N3134" s="94">
        <f t="shared" si="343"/>
        <v>0.40330622874311728</v>
      </c>
      <c r="O3134" s="94">
        <f t="shared" si="343"/>
        <v>0.40330622874311728</v>
      </c>
      <c r="P3134" s="94">
        <f t="shared" si="343"/>
        <v>0.40330622874311728</v>
      </c>
      <c r="Q3134" s="94">
        <f t="shared" si="343"/>
        <v>0.40330622874311728</v>
      </c>
      <c r="R3134" s="94">
        <f t="shared" si="343"/>
        <v>0.40330622874311728</v>
      </c>
      <c r="S3134" s="93">
        <f>(1+H3134)^((5-Dashboard!$F$9)*3/12)</f>
        <v>1.0883989477073635</v>
      </c>
      <c r="T3134" s="93">
        <f t="shared" si="342"/>
        <v>1.5273570226751976</v>
      </c>
      <c r="U3134" s="93">
        <f t="shared" si="342"/>
        <v>2.1433496234346472</v>
      </c>
      <c r="V3134" s="93">
        <f t="shared" si="342"/>
        <v>3.0077758769400553</v>
      </c>
      <c r="W3134" s="93">
        <f t="shared" si="342"/>
        <v>4.2208306227732715</v>
      </c>
      <c r="X3134" s="93">
        <f t="shared" si="342"/>
        <v>5.9231179034074231</v>
      </c>
      <c r="Y3134" s="93">
        <f t="shared" si="341"/>
        <v>8.3119482474315109</v>
      </c>
      <c r="Z3134" s="93">
        <f t="shared" si="341"/>
        <v>11.664208748611077</v>
      </c>
      <c r="AA3134" s="93">
        <f t="shared" si="341"/>
        <v>16.368456790285887</v>
      </c>
      <c r="AB3134" s="93">
        <f t="shared" si="341"/>
        <v>22.969957368720756</v>
      </c>
      <c r="AC3134" s="95">
        <f t="shared" si="341"/>
        <v>32.233884249489705</v>
      </c>
      <c r="AE3134" s="96"/>
    </row>
    <row r="3135" spans="3:31" ht="24.75" customHeight="1" x14ac:dyDescent="0.25">
      <c r="C3135" s="91">
        <f>ABS(E3135-Dashboard!$F$13)</f>
        <v>34.767130173886258</v>
      </c>
      <c r="D3135" s="92">
        <f t="shared" si="340"/>
        <v>0.40340622874311727</v>
      </c>
      <c r="E3135" s="93" cm="1">
        <f t="array" ref="E3135">SUM('DRE + DCF'!$S$41/TIR!S3135,'DRE + DCF'!$U$41:$AD$41/TIR!T3135:AC3135,TIR!F3135)</f>
        <v>14.74286982611374</v>
      </c>
      <c r="F3135" s="100">
        <f>'DRE + DCF'!$AE$38*'DRE + DCF'!$AE$39*(1+G3135)/(R3135-G3135)/AC3135</f>
        <v>2.5631590779670255</v>
      </c>
      <c r="G3135" s="92">
        <f>R3135*(1-'DRE + DCF'!$AE$39)</f>
        <v>0.24204373724587036</v>
      </c>
      <c r="H3135" s="94">
        <f t="shared" si="344"/>
        <v>0.40340622874311727</v>
      </c>
      <c r="I3135" s="94">
        <f t="shared" si="343"/>
        <v>0.40340622874311727</v>
      </c>
      <c r="J3135" s="94">
        <f t="shared" si="343"/>
        <v>0.40340622874311727</v>
      </c>
      <c r="K3135" s="94">
        <f t="shared" si="343"/>
        <v>0.40340622874311727</v>
      </c>
      <c r="L3135" s="94">
        <f t="shared" si="343"/>
        <v>0.40340622874311727</v>
      </c>
      <c r="M3135" s="94">
        <f t="shared" si="343"/>
        <v>0.40340622874311727</v>
      </c>
      <c r="N3135" s="94">
        <f t="shared" si="343"/>
        <v>0.40340622874311727</v>
      </c>
      <c r="O3135" s="94">
        <f t="shared" si="343"/>
        <v>0.40340622874311727</v>
      </c>
      <c r="P3135" s="94">
        <f t="shared" si="343"/>
        <v>0.40340622874311727</v>
      </c>
      <c r="Q3135" s="94">
        <f t="shared" si="343"/>
        <v>0.40340622874311727</v>
      </c>
      <c r="R3135" s="94">
        <f t="shared" si="343"/>
        <v>0.40340622874311727</v>
      </c>
      <c r="S3135" s="93">
        <f>(1+H3135)^((5-Dashboard!$F$9)*3/12)</f>
        <v>1.0884183370936886</v>
      </c>
      <c r="T3135" s="93">
        <f t="shared" si="342"/>
        <v>1.5274930737555086</v>
      </c>
      <c r="U3135" s="93">
        <f t="shared" si="342"/>
        <v>2.1436932940704505</v>
      </c>
      <c r="V3135" s="93">
        <f t="shared" si="342"/>
        <v>3.0084725214133212</v>
      </c>
      <c r="W3135" s="93">
        <f t="shared" si="342"/>
        <v>4.2221090755539663</v>
      </c>
      <c r="X3135" s="93">
        <f t="shared" si="342"/>
        <v>5.9253341750652808</v>
      </c>
      <c r="Y3135" s="93">
        <f t="shared" si="341"/>
        <v>8.315650888671076</v>
      </c>
      <c r="Z3135" s="93">
        <f t="shared" si="341"/>
        <v>11.670236253214227</v>
      </c>
      <c r="AA3135" s="93">
        <f t="shared" si="341"/>
        <v>16.378082248664587</v>
      </c>
      <c r="AB3135" s="93">
        <f t="shared" si="341"/>
        <v>22.985102642642961</v>
      </c>
      <c r="AC3135" s="95">
        <f t="shared" si="341"/>
        <v>32.257436216985013</v>
      </c>
      <c r="AE3135" s="96"/>
    </row>
    <row r="3136" spans="3:31" ht="24.75" customHeight="1" x14ac:dyDescent="0.25">
      <c r="C3136" s="91">
        <f>ABS(E3136-Dashboard!$F$13)</f>
        <v>34.772662219348291</v>
      </c>
      <c r="D3136" s="92">
        <f t="shared" si="340"/>
        <v>0.40350622874311726</v>
      </c>
      <c r="E3136" s="93" cm="1">
        <f t="array" ref="E3136">SUM('DRE + DCF'!$S$41/TIR!S3136,'DRE + DCF'!$U$41:$AD$41/TIR!T3136:AC3136,TIR!F3136)</f>
        <v>14.737337780651707</v>
      </c>
      <c r="F3136" s="100">
        <f>'DRE + DCF'!$AE$38*'DRE + DCF'!$AE$39*(1+G3136)/(R3136-G3136)/AC3136</f>
        <v>2.5607767249531088</v>
      </c>
      <c r="G3136" s="92">
        <f>R3136*(1-'DRE + DCF'!$AE$39)</f>
        <v>0.24210373724587034</v>
      </c>
      <c r="H3136" s="94">
        <f t="shared" si="344"/>
        <v>0.40350622874311726</v>
      </c>
      <c r="I3136" s="94">
        <f t="shared" si="343"/>
        <v>0.40350622874311726</v>
      </c>
      <c r="J3136" s="94">
        <f t="shared" si="343"/>
        <v>0.40350622874311726</v>
      </c>
      <c r="K3136" s="94">
        <f t="shared" si="343"/>
        <v>0.40350622874311726</v>
      </c>
      <c r="L3136" s="94">
        <f t="shared" ref="I3136:R3161" si="345">$D3136</f>
        <v>0.40350622874311726</v>
      </c>
      <c r="M3136" s="94">
        <f t="shared" si="345"/>
        <v>0.40350622874311726</v>
      </c>
      <c r="N3136" s="94">
        <f t="shared" si="345"/>
        <v>0.40350622874311726</v>
      </c>
      <c r="O3136" s="94">
        <f t="shared" si="345"/>
        <v>0.40350622874311726</v>
      </c>
      <c r="P3136" s="94">
        <f t="shared" si="345"/>
        <v>0.40350622874311726</v>
      </c>
      <c r="Q3136" s="94">
        <f t="shared" si="345"/>
        <v>0.40350622874311726</v>
      </c>
      <c r="R3136" s="94">
        <f t="shared" si="345"/>
        <v>0.40350622874311726</v>
      </c>
      <c r="S3136" s="93">
        <f>(1+H3136)^((5-Dashboard!$F$9)*3/12)</f>
        <v>1.0884377254438453</v>
      </c>
      <c r="T3136" s="93">
        <f t="shared" si="342"/>
        <v>1.5276291272594278</v>
      </c>
      <c r="U3136" s="93">
        <f t="shared" si="342"/>
        <v>2.1440369953180189</v>
      </c>
      <c r="V3136" s="93">
        <f t="shared" si="342"/>
        <v>3.0091692775845171</v>
      </c>
      <c r="W3136" s="93">
        <f t="shared" si="342"/>
        <v>4.2233878244322964</v>
      </c>
      <c r="X3136" s="93">
        <f t="shared" si="342"/>
        <v>5.9275511179885711</v>
      </c>
      <c r="Y3136" s="93">
        <f t="shared" si="341"/>
        <v>8.3193549152901873</v>
      </c>
      <c r="Z3136" s="93">
        <f t="shared" si="341"/>
        <v>11.676266442734446</v>
      </c>
      <c r="AA3136" s="93">
        <f t="shared" si="341"/>
        <v>16.387712680842036</v>
      </c>
      <c r="AB3136" s="93">
        <f t="shared" si="341"/>
        <v>23.000256822414364</v>
      </c>
      <c r="AC3136" s="95">
        <f t="shared" si="341"/>
        <v>32.281003712949939</v>
      </c>
      <c r="AE3136" s="96"/>
    </row>
    <row r="3137" spans="3:31" ht="24.75" customHeight="1" x14ac:dyDescent="0.25">
      <c r="C3137" s="91">
        <f>ABS(E3137-Dashboard!$F$13)</f>
        <v>34.778190300555956</v>
      </c>
      <c r="D3137" s="92">
        <f t="shared" si="340"/>
        <v>0.40360622874311725</v>
      </c>
      <c r="E3137" s="93" cm="1">
        <f t="array" ref="E3137">SUM('DRE + DCF'!$S$41/TIR!S3137,'DRE + DCF'!$U$41:$AD$41/TIR!T3137:AC3137,TIR!F3137)</f>
        <v>14.731809699444044</v>
      </c>
      <c r="F3137" s="100">
        <f>'DRE + DCF'!$AE$38*'DRE + DCF'!$AE$39*(1+G3137)/(R3137-G3137)/AC3137</f>
        <v>2.5583968705295916</v>
      </c>
      <c r="G3137" s="92">
        <f>R3137*(1-'DRE + DCF'!$AE$39)</f>
        <v>0.24216373724587034</v>
      </c>
      <c r="H3137" s="94">
        <f t="shared" si="344"/>
        <v>0.40360622874311725</v>
      </c>
      <c r="I3137" s="94">
        <f t="shared" si="345"/>
        <v>0.40360622874311725</v>
      </c>
      <c r="J3137" s="94">
        <f t="shared" si="345"/>
        <v>0.40360622874311725</v>
      </c>
      <c r="K3137" s="94">
        <f t="shared" si="345"/>
        <v>0.40360622874311725</v>
      </c>
      <c r="L3137" s="94">
        <f t="shared" si="345"/>
        <v>0.40360622874311725</v>
      </c>
      <c r="M3137" s="94">
        <f t="shared" si="345"/>
        <v>0.40360622874311725</v>
      </c>
      <c r="N3137" s="94">
        <f t="shared" si="345"/>
        <v>0.40360622874311725</v>
      </c>
      <c r="O3137" s="94">
        <f t="shared" si="345"/>
        <v>0.40360622874311725</v>
      </c>
      <c r="P3137" s="94">
        <f t="shared" si="345"/>
        <v>0.40360622874311725</v>
      </c>
      <c r="Q3137" s="94">
        <f t="shared" si="345"/>
        <v>0.40360622874311725</v>
      </c>
      <c r="R3137" s="94">
        <f t="shared" si="345"/>
        <v>0.40360622874311725</v>
      </c>
      <c r="S3137" s="93">
        <f>(1+H3137)^((5-Dashboard!$F$9)*3/12)</f>
        <v>1.088457112757963</v>
      </c>
      <c r="T3137" s="93">
        <f t="shared" si="342"/>
        <v>1.5277651831868264</v>
      </c>
      <c r="U3137" s="93">
        <f t="shared" si="342"/>
        <v>2.1443807271778992</v>
      </c>
      <c r="V3137" s="93">
        <f t="shared" si="342"/>
        <v>3.0098661454635947</v>
      </c>
      <c r="W3137" s="93">
        <f t="shared" si="342"/>
        <v>4.2246668694557385</v>
      </c>
      <c r="X3137" s="93">
        <f t="shared" si="342"/>
        <v>5.9297687323327608</v>
      </c>
      <c r="Y3137" s="93">
        <f t="shared" si="341"/>
        <v>8.3230603277084416</v>
      </c>
      <c r="Z3137" s="93">
        <f t="shared" si="341"/>
        <v>11.6822993181763</v>
      </c>
      <c r="AA3137" s="93">
        <f t="shared" si="341"/>
        <v>16.397348089033727</v>
      </c>
      <c r="AB3137" s="93">
        <f t="shared" si="341"/>
        <v>23.015419912636791</v>
      </c>
      <c r="AC3137" s="95">
        <f t="shared" si="341"/>
        <v>32.304586746515369</v>
      </c>
      <c r="AE3137" s="96"/>
    </row>
    <row r="3138" spans="3:31" ht="24.75" customHeight="1" x14ac:dyDescent="0.25">
      <c r="C3138" s="91">
        <f>ABS(E3138-Dashboard!$F$13)</f>
        <v>34.783714421358248</v>
      </c>
      <c r="D3138" s="92">
        <f t="shared" si="340"/>
        <v>0.40370622874311723</v>
      </c>
      <c r="E3138" s="93" cm="1">
        <f t="array" ref="E3138">SUM('DRE + DCF'!$S$41/TIR!S3138,'DRE + DCF'!$U$41:$AD$41/TIR!T3138:AC3138,TIR!F3138)</f>
        <v>14.726285578641749</v>
      </c>
      <c r="F3138" s="100">
        <f>'DRE + DCF'!$AE$38*'DRE + DCF'!$AE$39*(1+G3138)/(R3138-G3138)/AC3138</f>
        <v>2.556019511749605</v>
      </c>
      <c r="G3138" s="92">
        <f>R3138*(1-'DRE + DCF'!$AE$39)</f>
        <v>0.24222373724587032</v>
      </c>
      <c r="H3138" s="94">
        <f t="shared" si="344"/>
        <v>0.40370622874311723</v>
      </c>
      <c r="I3138" s="94">
        <f t="shared" si="345"/>
        <v>0.40370622874311723</v>
      </c>
      <c r="J3138" s="94">
        <f t="shared" si="345"/>
        <v>0.40370622874311723</v>
      </c>
      <c r="K3138" s="94">
        <f t="shared" si="345"/>
        <v>0.40370622874311723</v>
      </c>
      <c r="L3138" s="94">
        <f t="shared" si="345"/>
        <v>0.40370622874311723</v>
      </c>
      <c r="M3138" s="94">
        <f t="shared" si="345"/>
        <v>0.40370622874311723</v>
      </c>
      <c r="N3138" s="94">
        <f t="shared" si="345"/>
        <v>0.40370622874311723</v>
      </c>
      <c r="O3138" s="94">
        <f t="shared" si="345"/>
        <v>0.40370622874311723</v>
      </c>
      <c r="P3138" s="94">
        <f t="shared" si="345"/>
        <v>0.40370622874311723</v>
      </c>
      <c r="Q3138" s="94">
        <f t="shared" si="345"/>
        <v>0.40370622874311723</v>
      </c>
      <c r="R3138" s="94">
        <f t="shared" si="345"/>
        <v>0.40370622874311723</v>
      </c>
      <c r="S3138" s="93">
        <f>(1+H3138)^((5-Dashboard!$F$9)*3/12)</f>
        <v>1.0884764990361704</v>
      </c>
      <c r="T3138" s="93">
        <f t="shared" si="342"/>
        <v>1.5279012415375741</v>
      </c>
      <c r="U3138" s="93">
        <f t="shared" si="342"/>
        <v>2.1447244896506348</v>
      </c>
      <c r="V3138" s="93">
        <f t="shared" si="342"/>
        <v>3.0105631250604992</v>
      </c>
      <c r="W3138" s="93">
        <f t="shared" si="342"/>
        <v>4.2259462106717667</v>
      </c>
      <c r="X3138" s="93">
        <f t="shared" si="342"/>
        <v>5.9319870182533325</v>
      </c>
      <c r="Y3138" s="93">
        <f t="shared" si="341"/>
        <v>8.3267671263455139</v>
      </c>
      <c r="Z3138" s="93">
        <f t="shared" si="341"/>
        <v>11.688334880544625</v>
      </c>
      <c r="AA3138" s="93">
        <f t="shared" si="341"/>
        <v>16.406988475455929</v>
      </c>
      <c r="AB3138" s="93">
        <f t="shared" si="341"/>
        <v>23.030591917914027</v>
      </c>
      <c r="AC3138" s="95">
        <f t="shared" si="341"/>
        <v>32.328185326816815</v>
      </c>
      <c r="AE3138" s="96"/>
    </row>
    <row r="3139" spans="3:31" ht="24.75" customHeight="1" x14ac:dyDescent="0.25">
      <c r="C3139" s="91">
        <f>ABS(E3139-Dashboard!$F$13)</f>
        <v>34.789234585599644</v>
      </c>
      <c r="D3139" s="92">
        <f t="shared" si="340"/>
        <v>0.40380622874311722</v>
      </c>
      <c r="E3139" s="93" cm="1">
        <f t="array" ref="E3139">SUM('DRE + DCF'!$S$41/TIR!S3139,'DRE + DCF'!$U$41:$AD$41/TIR!T3139:AC3139,TIR!F3139)</f>
        <v>14.720765414400358</v>
      </c>
      <c r="F3139" s="100">
        <f>'DRE + DCF'!$AE$38*'DRE + DCF'!$AE$39*(1+G3139)/(R3139-G3139)/AC3139</f>
        <v>2.5536446456701727</v>
      </c>
      <c r="G3139" s="92">
        <f>R3139*(1-'DRE + DCF'!$AE$39)</f>
        <v>0.24228373724587032</v>
      </c>
      <c r="H3139" s="94">
        <f t="shared" si="344"/>
        <v>0.40380622874311722</v>
      </c>
      <c r="I3139" s="94">
        <f t="shared" si="345"/>
        <v>0.40380622874311722</v>
      </c>
      <c r="J3139" s="94">
        <f t="shared" si="345"/>
        <v>0.40380622874311722</v>
      </c>
      <c r="K3139" s="94">
        <f t="shared" si="345"/>
        <v>0.40380622874311722</v>
      </c>
      <c r="L3139" s="94">
        <f t="shared" si="345"/>
        <v>0.40380622874311722</v>
      </c>
      <c r="M3139" s="94">
        <f t="shared" si="345"/>
        <v>0.40380622874311722</v>
      </c>
      <c r="N3139" s="94">
        <f t="shared" si="345"/>
        <v>0.40380622874311722</v>
      </c>
      <c r="O3139" s="94">
        <f t="shared" si="345"/>
        <v>0.40380622874311722</v>
      </c>
      <c r="P3139" s="94">
        <f t="shared" si="345"/>
        <v>0.40380622874311722</v>
      </c>
      <c r="Q3139" s="94">
        <f t="shared" si="345"/>
        <v>0.40380622874311722</v>
      </c>
      <c r="R3139" s="94">
        <f t="shared" si="345"/>
        <v>0.40380622874311722</v>
      </c>
      <c r="S3139" s="93">
        <f>(1+H3139)^((5-Dashboard!$F$9)*3/12)</f>
        <v>1.0884958842785972</v>
      </c>
      <c r="T3139" s="93">
        <f t="shared" si="342"/>
        <v>1.5280373023115421</v>
      </c>
      <c r="U3139" s="93">
        <f t="shared" si="342"/>
        <v>2.1450682827367724</v>
      </c>
      <c r="V3139" s="93">
        <f t="shared" si="342"/>
        <v>3.0112602163851832</v>
      </c>
      <c r="W3139" s="93">
        <f t="shared" si="342"/>
        <v>4.2272258481278673</v>
      </c>
      <c r="X3139" s="93">
        <f t="shared" si="342"/>
        <v>5.9342059759058063</v>
      </c>
      <c r="Y3139" s="93">
        <f t="shared" si="341"/>
        <v>8.3304753116211998</v>
      </c>
      <c r="Z3139" s="93">
        <f t="shared" si="341"/>
        <v>11.694373130844602</v>
      </c>
      <c r="AA3139" s="93">
        <f t="shared" si="341"/>
        <v>16.416633842325801</v>
      </c>
      <c r="AB3139" s="93">
        <f t="shared" si="341"/>
        <v>23.045772842852013</v>
      </c>
      <c r="AC3139" s="95">
        <f t="shared" si="341"/>
        <v>32.351799462994634</v>
      </c>
      <c r="AE3139" s="96"/>
    </row>
    <row r="3140" spans="3:31" ht="24.75" customHeight="1" x14ac:dyDescent="0.25">
      <c r="C3140" s="91">
        <f>ABS(E3140-Dashboard!$F$13)</f>
        <v>34.794750797119988</v>
      </c>
      <c r="D3140" s="92">
        <f t="shared" si="340"/>
        <v>0.40390622874311721</v>
      </c>
      <c r="E3140" s="93" cm="1">
        <f t="array" ref="E3140">SUM('DRE + DCF'!$S$41/TIR!S3140,'DRE + DCF'!$U$41:$AD$41/TIR!T3140:AC3140,TIR!F3140)</f>
        <v>14.715249202880006</v>
      </c>
      <c r="F3140" s="100">
        <f>'DRE + DCF'!$AE$38*'DRE + DCF'!$AE$39*(1+G3140)/(R3140-G3140)/AC3140</f>
        <v>2.5512722693522174</v>
      </c>
      <c r="G3140" s="92">
        <f>R3140*(1-'DRE + DCF'!$AE$39)</f>
        <v>0.24234373724587033</v>
      </c>
      <c r="H3140" s="94">
        <f t="shared" si="344"/>
        <v>0.40390622874311721</v>
      </c>
      <c r="I3140" s="94">
        <f t="shared" si="345"/>
        <v>0.40390622874311721</v>
      </c>
      <c r="J3140" s="94">
        <f t="shared" si="345"/>
        <v>0.40390622874311721</v>
      </c>
      <c r="K3140" s="94">
        <f t="shared" si="345"/>
        <v>0.40390622874311721</v>
      </c>
      <c r="L3140" s="94">
        <f t="shared" si="345"/>
        <v>0.40390622874311721</v>
      </c>
      <c r="M3140" s="94">
        <f t="shared" si="345"/>
        <v>0.40390622874311721</v>
      </c>
      <c r="N3140" s="94">
        <f t="shared" si="345"/>
        <v>0.40390622874311721</v>
      </c>
      <c r="O3140" s="94">
        <f t="shared" si="345"/>
        <v>0.40390622874311721</v>
      </c>
      <c r="P3140" s="94">
        <f t="shared" si="345"/>
        <v>0.40390622874311721</v>
      </c>
      <c r="Q3140" s="94">
        <f t="shared" si="345"/>
        <v>0.40390622874311721</v>
      </c>
      <c r="R3140" s="94">
        <f t="shared" si="345"/>
        <v>0.40390622874311721</v>
      </c>
      <c r="S3140" s="93">
        <f>(1+H3140)^((5-Dashboard!$F$9)*3/12)</f>
        <v>1.0885152684853723</v>
      </c>
      <c r="T3140" s="93">
        <f t="shared" si="342"/>
        <v>1.5281733655086007</v>
      </c>
      <c r="U3140" s="93">
        <f t="shared" si="342"/>
        <v>2.145412106436857</v>
      </c>
      <c r="V3140" s="93">
        <f t="shared" si="342"/>
        <v>3.0119574194475951</v>
      </c>
      <c r="W3140" s="93">
        <f t="shared" si="342"/>
        <v>4.2285057818715241</v>
      </c>
      <c r="X3140" s="93">
        <f t="shared" si="342"/>
        <v>5.9364256054457174</v>
      </c>
      <c r="Y3140" s="93">
        <f t="shared" si="341"/>
        <v>8.3341848839553734</v>
      </c>
      <c r="Z3140" s="93">
        <f t="shared" si="341"/>
        <v>11.700414070081683</v>
      </c>
      <c r="AA3140" s="93">
        <f t="shared" si="341"/>
        <v>16.426284191861281</v>
      </c>
      <c r="AB3140" s="93">
        <f t="shared" si="341"/>
        <v>23.060962692058656</v>
      </c>
      <c r="AC3140" s="95">
        <f t="shared" si="341"/>
        <v>32.37542916419379</v>
      </c>
      <c r="AE3140" s="96"/>
    </row>
    <row r="3141" spans="3:31" ht="24.75" customHeight="1" x14ac:dyDescent="0.25">
      <c r="C3141" s="91">
        <f>ABS(E3141-Dashboard!$F$13)</f>
        <v>34.800263059754649</v>
      </c>
      <c r="D3141" s="92">
        <f t="shared" si="340"/>
        <v>0.4040062287431172</v>
      </c>
      <c r="E3141" s="93" cm="1">
        <f t="array" ref="E3141">SUM('DRE + DCF'!$S$41/TIR!S3141,'DRE + DCF'!$U$41:$AD$41/TIR!T3141:AC3141,TIR!F3141)</f>
        <v>14.709736940245351</v>
      </c>
      <c r="F3141" s="100">
        <f>'DRE + DCF'!$AE$38*'DRE + DCF'!$AE$39*(1+G3141)/(R3141-G3141)/AC3141</f>
        <v>2.5489023798605488</v>
      </c>
      <c r="G3141" s="92">
        <f>R3141*(1-'DRE + DCF'!$AE$39)</f>
        <v>0.2424037372458703</v>
      </c>
      <c r="H3141" s="94">
        <f t="shared" si="344"/>
        <v>0.4040062287431172</v>
      </c>
      <c r="I3141" s="94">
        <f t="shared" si="345"/>
        <v>0.4040062287431172</v>
      </c>
      <c r="J3141" s="94">
        <f t="shared" si="345"/>
        <v>0.4040062287431172</v>
      </c>
      <c r="K3141" s="94">
        <f t="shared" si="345"/>
        <v>0.4040062287431172</v>
      </c>
      <c r="L3141" s="94">
        <f t="shared" si="345"/>
        <v>0.4040062287431172</v>
      </c>
      <c r="M3141" s="94">
        <f t="shared" si="345"/>
        <v>0.4040062287431172</v>
      </c>
      <c r="N3141" s="94">
        <f t="shared" si="345"/>
        <v>0.4040062287431172</v>
      </c>
      <c r="O3141" s="94">
        <f t="shared" si="345"/>
        <v>0.4040062287431172</v>
      </c>
      <c r="P3141" s="94">
        <f t="shared" si="345"/>
        <v>0.4040062287431172</v>
      </c>
      <c r="Q3141" s="94">
        <f t="shared" si="345"/>
        <v>0.4040062287431172</v>
      </c>
      <c r="R3141" s="94">
        <f t="shared" si="345"/>
        <v>0.4040062287431172</v>
      </c>
      <c r="S3141" s="93">
        <f>(1+H3141)^((5-Dashboard!$F$9)*3/12)</f>
        <v>1.0885346516566246</v>
      </c>
      <c r="T3141" s="93">
        <f t="shared" si="342"/>
        <v>1.5283094311286203</v>
      </c>
      <c r="U3141" s="93">
        <f t="shared" si="342"/>
        <v>2.1457559607514329</v>
      </c>
      <c r="V3141" s="93">
        <f t="shared" si="342"/>
        <v>3.0126547342576835</v>
      </c>
      <c r="W3141" s="93">
        <f t="shared" si="342"/>
        <v>4.2297860119502282</v>
      </c>
      <c r="X3141" s="93">
        <f t="shared" si="342"/>
        <v>5.9386459070286293</v>
      </c>
      <c r="Y3141" s="93">
        <f t="shared" si="341"/>
        <v>8.3378958437680151</v>
      </c>
      <c r="Z3141" s="93">
        <f t="shared" si="341"/>
        <v>11.706457699261643</v>
      </c>
      <c r="AA3141" s="93">
        <f t="shared" si="341"/>
        <v>16.435939526281167</v>
      </c>
      <c r="AB3141" s="93">
        <f t="shared" si="341"/>
        <v>23.076161470143958</v>
      </c>
      <c r="AC3141" s="95">
        <f t="shared" si="341"/>
        <v>32.399074439564046</v>
      </c>
      <c r="AE3141" s="96"/>
    </row>
    <row r="3142" spans="3:31" ht="24.75" customHeight="1" x14ac:dyDescent="0.25">
      <c r="C3142" s="91">
        <f>ABS(E3142-Dashboard!$F$13)</f>
        <v>34.805771377334395</v>
      </c>
      <c r="D3142" s="92">
        <f t="shared" si="340"/>
        <v>0.40410622874311719</v>
      </c>
      <c r="E3142" s="93" cm="1">
        <f t="array" ref="E3142">SUM('DRE + DCF'!$S$41/TIR!S3142,'DRE + DCF'!$U$41:$AD$41/TIR!T3142:AC3142,TIR!F3142)</f>
        <v>14.704228622665607</v>
      </c>
      <c r="F3142" s="100">
        <f>'DRE + DCF'!$AE$38*'DRE + DCF'!$AE$39*(1+G3142)/(R3142-G3142)/AC3142</f>
        <v>2.5465349742638588</v>
      </c>
      <c r="G3142" s="92">
        <f>R3142*(1-'DRE + DCF'!$AE$39)</f>
        <v>0.24246373724587031</v>
      </c>
      <c r="H3142" s="94">
        <f t="shared" si="344"/>
        <v>0.40410622874311719</v>
      </c>
      <c r="I3142" s="94">
        <f t="shared" si="345"/>
        <v>0.40410622874311719</v>
      </c>
      <c r="J3142" s="94">
        <f t="shared" si="345"/>
        <v>0.40410622874311719</v>
      </c>
      <c r="K3142" s="94">
        <f t="shared" si="345"/>
        <v>0.40410622874311719</v>
      </c>
      <c r="L3142" s="94">
        <f t="shared" si="345"/>
        <v>0.40410622874311719</v>
      </c>
      <c r="M3142" s="94">
        <f t="shared" si="345"/>
        <v>0.40410622874311719</v>
      </c>
      <c r="N3142" s="94">
        <f t="shared" si="345"/>
        <v>0.40410622874311719</v>
      </c>
      <c r="O3142" s="94">
        <f t="shared" si="345"/>
        <v>0.40410622874311719</v>
      </c>
      <c r="P3142" s="94">
        <f t="shared" si="345"/>
        <v>0.40410622874311719</v>
      </c>
      <c r="Q3142" s="94">
        <f t="shared" si="345"/>
        <v>0.40410622874311719</v>
      </c>
      <c r="R3142" s="94">
        <f t="shared" si="345"/>
        <v>0.40410622874311719</v>
      </c>
      <c r="S3142" s="93">
        <f>(1+H3142)^((5-Dashboard!$F$9)*3/12)</f>
        <v>1.0885540337924835</v>
      </c>
      <c r="T3142" s="93">
        <f t="shared" si="342"/>
        <v>1.5284454991714718</v>
      </c>
      <c r="U3142" s="93">
        <f t="shared" si="342"/>
        <v>2.1460998456810465</v>
      </c>
      <c r="V3142" s="93">
        <f t="shared" si="342"/>
        <v>3.0133521608253999</v>
      </c>
      <c r="W3142" s="93">
        <f t="shared" si="342"/>
        <v>4.2310665384114756</v>
      </c>
      <c r="X3142" s="93">
        <f t="shared" si="342"/>
        <v>5.9408668808101321</v>
      </c>
      <c r="Y3142" s="93">
        <f t="shared" si="341"/>
        <v>8.3416081914792013</v>
      </c>
      <c r="Z3142" s="93">
        <f t="shared" si="341"/>
        <v>11.712504019390556</v>
      </c>
      <c r="AA3142" s="93">
        <f t="shared" si="341"/>
        <v>16.445599847805074</v>
      </c>
      <c r="AB3142" s="93">
        <f t="shared" si="341"/>
        <v>23.091369181719966</v>
      </c>
      <c r="AC3142" s="95">
        <f t="shared" si="341"/>
        <v>32.422735298259859</v>
      </c>
      <c r="AE3142" s="96"/>
    </row>
    <row r="3143" spans="3:31" ht="24.75" customHeight="1" x14ac:dyDescent="0.25">
      <c r="C3143" s="91">
        <f>ABS(E3143-Dashboard!$F$13)</f>
        <v>34.81127575368545</v>
      </c>
      <c r="D3143" s="92">
        <f t="shared" si="340"/>
        <v>0.40420622874311718</v>
      </c>
      <c r="E3143" s="93" cm="1">
        <f t="array" ref="E3143">SUM('DRE + DCF'!$S$41/TIR!S3143,'DRE + DCF'!$U$41:$AD$41/TIR!T3143:AC3143,TIR!F3143)</f>
        <v>14.698724246314548</v>
      </c>
      <c r="F3143" s="100">
        <f>'DRE + DCF'!$AE$38*'DRE + DCF'!$AE$39*(1+G3143)/(R3143-G3143)/AC3143</f>
        <v>2.544170049634717</v>
      </c>
      <c r="G3143" s="92">
        <f>R3143*(1-'DRE + DCF'!$AE$39)</f>
        <v>0.24252373724587029</v>
      </c>
      <c r="H3143" s="94">
        <f t="shared" si="344"/>
        <v>0.40420622874311718</v>
      </c>
      <c r="I3143" s="94">
        <f t="shared" si="345"/>
        <v>0.40420622874311718</v>
      </c>
      <c r="J3143" s="94">
        <f t="shared" si="345"/>
        <v>0.40420622874311718</v>
      </c>
      <c r="K3143" s="94">
        <f t="shared" si="345"/>
        <v>0.40420622874311718</v>
      </c>
      <c r="L3143" s="94">
        <f t="shared" si="345"/>
        <v>0.40420622874311718</v>
      </c>
      <c r="M3143" s="94">
        <f t="shared" si="345"/>
        <v>0.40420622874311718</v>
      </c>
      <c r="N3143" s="94">
        <f t="shared" si="345"/>
        <v>0.40420622874311718</v>
      </c>
      <c r="O3143" s="94">
        <f t="shared" si="345"/>
        <v>0.40420622874311718</v>
      </c>
      <c r="P3143" s="94">
        <f t="shared" si="345"/>
        <v>0.40420622874311718</v>
      </c>
      <c r="Q3143" s="94">
        <f t="shared" si="345"/>
        <v>0.40420622874311718</v>
      </c>
      <c r="R3143" s="94">
        <f t="shared" si="345"/>
        <v>0.40420622874311718</v>
      </c>
      <c r="S3143" s="93">
        <f>(1+H3143)^((5-Dashboard!$F$9)*3/12)</f>
        <v>1.0885734148930777</v>
      </c>
      <c r="T3143" s="93">
        <f t="shared" si="342"/>
        <v>1.5285815696370253</v>
      </c>
      <c r="U3143" s="93">
        <f t="shared" si="342"/>
        <v>2.1464437612262417</v>
      </c>
      <c r="V3143" s="93">
        <f t="shared" si="342"/>
        <v>3.0140496991606929</v>
      </c>
      <c r="W3143" s="93">
        <f t="shared" si="342"/>
        <v>4.2323473613027636</v>
      </c>
      <c r="X3143" s="93">
        <f t="shared" si="342"/>
        <v>5.9430885269458367</v>
      </c>
      <c r="Y3143" s="93">
        <f t="shared" si="341"/>
        <v>8.3453219275091008</v>
      </c>
      <c r="Z3143" s="93">
        <f t="shared" si="341"/>
        <v>11.718553031474796</v>
      </c>
      <c r="AA3143" s="93">
        <f t="shared" si="341"/>
        <v>16.455265158653447</v>
      </c>
      <c r="AB3143" s="93">
        <f t="shared" si="341"/>
        <v>23.106585831400768</v>
      </c>
      <c r="AC3143" s="95">
        <f t="shared" si="341"/>
        <v>32.446411749440415</v>
      </c>
      <c r="AE3143" s="96"/>
    </row>
    <row r="3144" spans="3:31" ht="24.75" customHeight="1" x14ac:dyDescent="0.25">
      <c r="C3144" s="91">
        <f>ABS(E3144-Dashboard!$F$13)</f>
        <v>34.816776192629547</v>
      </c>
      <c r="D3144" s="92">
        <f t="shared" si="340"/>
        <v>0.40430622874311717</v>
      </c>
      <c r="E3144" s="93" cm="1">
        <f t="array" ref="E3144">SUM('DRE + DCF'!$S$41/TIR!S3144,'DRE + DCF'!$U$41:$AD$41/TIR!T3144:AC3144,TIR!F3144)</f>
        <v>14.693223807370449</v>
      </c>
      <c r="F3144" s="100">
        <f>'DRE + DCF'!$AE$38*'DRE + DCF'!$AE$39*(1+G3144)/(R3144-G3144)/AC3144</f>
        <v>2.5418076030495622</v>
      </c>
      <c r="G3144" s="92">
        <f>R3144*(1-'DRE + DCF'!$AE$39)</f>
        <v>0.24258373724587029</v>
      </c>
      <c r="H3144" s="94">
        <f t="shared" si="344"/>
        <v>0.40430622874311717</v>
      </c>
      <c r="I3144" s="94">
        <f t="shared" si="345"/>
        <v>0.40430622874311717</v>
      </c>
      <c r="J3144" s="94">
        <f t="shared" si="345"/>
        <v>0.40430622874311717</v>
      </c>
      <c r="K3144" s="94">
        <f t="shared" si="345"/>
        <v>0.40430622874311717</v>
      </c>
      <c r="L3144" s="94">
        <f t="shared" si="345"/>
        <v>0.40430622874311717</v>
      </c>
      <c r="M3144" s="94">
        <f t="shared" si="345"/>
        <v>0.40430622874311717</v>
      </c>
      <c r="N3144" s="94">
        <f t="shared" si="345"/>
        <v>0.40430622874311717</v>
      </c>
      <c r="O3144" s="94">
        <f t="shared" si="345"/>
        <v>0.40430622874311717</v>
      </c>
      <c r="P3144" s="94">
        <f t="shared" si="345"/>
        <v>0.40430622874311717</v>
      </c>
      <c r="Q3144" s="94">
        <f t="shared" si="345"/>
        <v>0.40430622874311717</v>
      </c>
      <c r="R3144" s="94">
        <f t="shared" si="345"/>
        <v>0.40430622874311717</v>
      </c>
      <c r="S3144" s="93">
        <f>(1+H3144)^((5-Dashboard!$F$9)*3/12)</f>
        <v>1.0885927949585366</v>
      </c>
      <c r="T3144" s="93">
        <f t="shared" si="342"/>
        <v>1.5287176425251519</v>
      </c>
      <c r="U3144" s="93">
        <f t="shared" si="342"/>
        <v>2.1467877073875647</v>
      </c>
      <c r="V3144" s="93">
        <f t="shared" si="342"/>
        <v>3.0147473492735135</v>
      </c>
      <c r="W3144" s="93">
        <f t="shared" si="342"/>
        <v>4.2336284806715971</v>
      </c>
      <c r="X3144" s="93">
        <f t="shared" si="342"/>
        <v>5.9453108455913837</v>
      </c>
      <c r="Y3144" s="93">
        <f t="shared" si="341"/>
        <v>8.3490370522779891</v>
      </c>
      <c r="Z3144" s="93">
        <f t="shared" si="341"/>
        <v>11.724604736521055</v>
      </c>
      <c r="AA3144" s="93">
        <f t="shared" si="341"/>
        <v>16.46493546104757</v>
      </c>
      <c r="AB3144" s="93">
        <f t="shared" si="341"/>
        <v>23.12181142380253</v>
      </c>
      <c r="AC3144" s="95">
        <f t="shared" si="341"/>
        <v>32.470103802269655</v>
      </c>
      <c r="AE3144" s="96"/>
    </row>
    <row r="3145" spans="3:31" ht="24.75" customHeight="1" x14ac:dyDescent="0.25">
      <c r="C3145" s="91">
        <f>ABS(E3145-Dashboard!$F$13)</f>
        <v>34.822272697983848</v>
      </c>
      <c r="D3145" s="92">
        <f t="shared" si="340"/>
        <v>0.40440622874311716</v>
      </c>
      <c r="E3145" s="93" cm="1">
        <f t="array" ref="E3145">SUM('DRE + DCF'!$S$41/TIR!S3145,'DRE + DCF'!$U$41:$AD$41/TIR!T3145:AC3145,TIR!F3145)</f>
        <v>14.687727302016146</v>
      </c>
      <c r="F3145" s="100">
        <f>'DRE + DCF'!$AE$38*'DRE + DCF'!$AE$39*(1+G3145)/(R3145-G3145)/AC3145</f>
        <v>2.5394476315887009</v>
      </c>
      <c r="G3145" s="92">
        <f>R3145*(1-'DRE + DCF'!$AE$39)</f>
        <v>0.24264373724587029</v>
      </c>
      <c r="H3145" s="94">
        <f t="shared" si="344"/>
        <v>0.40440622874311716</v>
      </c>
      <c r="I3145" s="94">
        <f t="shared" si="345"/>
        <v>0.40440622874311716</v>
      </c>
      <c r="J3145" s="94">
        <f t="shared" si="345"/>
        <v>0.40440622874311716</v>
      </c>
      <c r="K3145" s="94">
        <f t="shared" si="345"/>
        <v>0.40440622874311716</v>
      </c>
      <c r="L3145" s="94">
        <f t="shared" si="345"/>
        <v>0.40440622874311716</v>
      </c>
      <c r="M3145" s="94">
        <f t="shared" si="345"/>
        <v>0.40440622874311716</v>
      </c>
      <c r="N3145" s="94">
        <f t="shared" si="345"/>
        <v>0.40440622874311716</v>
      </c>
      <c r="O3145" s="94">
        <f t="shared" si="345"/>
        <v>0.40440622874311716</v>
      </c>
      <c r="P3145" s="94">
        <f t="shared" si="345"/>
        <v>0.40440622874311716</v>
      </c>
      <c r="Q3145" s="94">
        <f t="shared" si="345"/>
        <v>0.40440622874311716</v>
      </c>
      <c r="R3145" s="94">
        <f t="shared" si="345"/>
        <v>0.40440622874311716</v>
      </c>
      <c r="S3145" s="93">
        <f>(1+H3145)^((5-Dashboard!$F$9)*3/12)</f>
        <v>1.0886121739889887</v>
      </c>
      <c r="T3145" s="93">
        <f t="shared" si="342"/>
        <v>1.5288537178357218</v>
      </c>
      <c r="U3145" s="93">
        <f t="shared" si="342"/>
        <v>2.1471316841655597</v>
      </c>
      <c r="V3145" s="93">
        <f t="shared" si="342"/>
        <v>3.0154451111738112</v>
      </c>
      <c r="W3145" s="93">
        <f t="shared" si="342"/>
        <v>4.2349098965654814</v>
      </c>
      <c r="X3145" s="93">
        <f t="shared" si="342"/>
        <v>5.9475338369024318</v>
      </c>
      <c r="Y3145" s="93">
        <f t="shared" si="341"/>
        <v>8.3527535662062267</v>
      </c>
      <c r="Z3145" s="93">
        <f t="shared" si="341"/>
        <v>11.73065913553631</v>
      </c>
      <c r="AA3145" s="93">
        <f t="shared" si="341"/>
        <v>16.474610757209543</v>
      </c>
      <c r="AB3145" s="93">
        <f t="shared" si="341"/>
        <v>23.137045963543443</v>
      </c>
      <c r="AC3145" s="95">
        <f t="shared" si="341"/>
        <v>32.49381146591621</v>
      </c>
      <c r="AE3145" s="96"/>
    </row>
    <row r="3146" spans="3:31" ht="24.75" customHeight="1" x14ac:dyDescent="0.25">
      <c r="C3146" s="91">
        <f>ABS(E3146-Dashboard!$F$13)</f>
        <v>34.827765273561027</v>
      </c>
      <c r="D3146" s="92">
        <f t="shared" si="340"/>
        <v>0.40450622874311715</v>
      </c>
      <c r="E3146" s="93" cm="1">
        <f t="array" ref="E3146">SUM('DRE + DCF'!$S$41/TIR!S3146,'DRE + DCF'!$U$41:$AD$41/TIR!T3146:AC3146,TIR!F3146)</f>
        <v>14.682234726438974</v>
      </c>
      <c r="F3146" s="100">
        <f>'DRE + DCF'!$AE$38*'DRE + DCF'!$AE$39*(1+G3146)/(R3146-G3146)/AC3146</f>
        <v>2.5370901323362953</v>
      </c>
      <c r="G3146" s="92">
        <f>R3146*(1-'DRE + DCF'!$AE$39)</f>
        <v>0.24270373724587027</v>
      </c>
      <c r="H3146" s="94">
        <f t="shared" si="344"/>
        <v>0.40450622874311715</v>
      </c>
      <c r="I3146" s="94">
        <f t="shared" si="345"/>
        <v>0.40450622874311715</v>
      </c>
      <c r="J3146" s="94">
        <f t="shared" si="345"/>
        <v>0.40450622874311715</v>
      </c>
      <c r="K3146" s="94">
        <f t="shared" si="345"/>
        <v>0.40450622874311715</v>
      </c>
      <c r="L3146" s="94">
        <f t="shared" si="345"/>
        <v>0.40450622874311715</v>
      </c>
      <c r="M3146" s="94">
        <f t="shared" si="345"/>
        <v>0.40450622874311715</v>
      </c>
      <c r="N3146" s="94">
        <f t="shared" si="345"/>
        <v>0.40450622874311715</v>
      </c>
      <c r="O3146" s="94">
        <f t="shared" si="345"/>
        <v>0.40450622874311715</v>
      </c>
      <c r="P3146" s="94">
        <f t="shared" si="345"/>
        <v>0.40450622874311715</v>
      </c>
      <c r="Q3146" s="94">
        <f t="shared" si="345"/>
        <v>0.40450622874311715</v>
      </c>
      <c r="R3146" s="94">
        <f t="shared" si="345"/>
        <v>0.40450622874311715</v>
      </c>
      <c r="S3146" s="93">
        <f>(1+H3146)^((5-Dashboard!$F$9)*3/12)</f>
        <v>1.0886315519845633</v>
      </c>
      <c r="T3146" s="93">
        <f t="shared" si="342"/>
        <v>1.5289897955686056</v>
      </c>
      <c r="U3146" s="93">
        <f t="shared" si="342"/>
        <v>2.1474756915607718</v>
      </c>
      <c r="V3146" s="93">
        <f t="shared" si="342"/>
        <v>3.0161429848715371</v>
      </c>
      <c r="W3146" s="93">
        <f t="shared" si="342"/>
        <v>4.2361916090319314</v>
      </c>
      <c r="X3146" s="93">
        <f t="shared" si="342"/>
        <v>5.949757501034675</v>
      </c>
      <c r="Y3146" s="93">
        <f t="shared" si="341"/>
        <v>8.3564714697142843</v>
      </c>
      <c r="Z3146" s="93">
        <f t="shared" si="341"/>
        <v>11.736716229527863</v>
      </c>
      <c r="AA3146" s="93">
        <f t="shared" si="341"/>
        <v>16.484291049362316</v>
      </c>
      <c r="AB3146" s="93">
        <f t="shared" si="341"/>
        <v>23.152289455243789</v>
      </c>
      <c r="AC3146" s="95">
        <f t="shared" si="341"/>
        <v>32.517534749553491</v>
      </c>
      <c r="AE3146" s="96"/>
    </row>
    <row r="3147" spans="3:31" ht="24.75" customHeight="1" x14ac:dyDescent="0.25">
      <c r="C3147" s="91">
        <f>ABS(E3147-Dashboard!$F$13)</f>
        <v>34.83325392316921</v>
      </c>
      <c r="D3147" s="92">
        <f t="shared" si="340"/>
        <v>0.40460622874311714</v>
      </c>
      <c r="E3147" s="93" cm="1">
        <f t="array" ref="E3147">SUM('DRE + DCF'!$S$41/TIR!S3147,'DRE + DCF'!$U$41:$AD$41/TIR!T3147:AC3147,TIR!F3147)</f>
        <v>14.676746076830792</v>
      </c>
      <c r="F3147" s="100">
        <f>'DRE + DCF'!$AE$38*'DRE + DCF'!$AE$39*(1+G3147)/(R3147-G3147)/AC3147</f>
        <v>2.5347351023803659</v>
      </c>
      <c r="G3147" s="92">
        <f>R3147*(1-'DRE + DCF'!$AE$39)</f>
        <v>0.24276373724587028</v>
      </c>
      <c r="H3147" s="94">
        <f t="shared" si="344"/>
        <v>0.40460622874311714</v>
      </c>
      <c r="I3147" s="94">
        <f t="shared" si="345"/>
        <v>0.40460622874311714</v>
      </c>
      <c r="J3147" s="94">
        <f t="shared" si="345"/>
        <v>0.40460622874311714</v>
      </c>
      <c r="K3147" s="94">
        <f t="shared" si="345"/>
        <v>0.40460622874311714</v>
      </c>
      <c r="L3147" s="94">
        <f t="shared" si="345"/>
        <v>0.40460622874311714</v>
      </c>
      <c r="M3147" s="94">
        <f t="shared" si="345"/>
        <v>0.40460622874311714</v>
      </c>
      <c r="N3147" s="94">
        <f t="shared" si="345"/>
        <v>0.40460622874311714</v>
      </c>
      <c r="O3147" s="94">
        <f t="shared" si="345"/>
        <v>0.40460622874311714</v>
      </c>
      <c r="P3147" s="94">
        <f t="shared" si="345"/>
        <v>0.40460622874311714</v>
      </c>
      <c r="Q3147" s="94">
        <f t="shared" si="345"/>
        <v>0.40460622874311714</v>
      </c>
      <c r="R3147" s="94">
        <f t="shared" si="345"/>
        <v>0.40460622874311714</v>
      </c>
      <c r="S3147" s="93">
        <f>(1+H3147)^((5-Dashboard!$F$9)*3/12)</f>
        <v>1.0886509289453894</v>
      </c>
      <c r="T3147" s="93">
        <f t="shared" si="342"/>
        <v>1.5291258757236745</v>
      </c>
      <c r="U3147" s="93">
        <f t="shared" si="342"/>
        <v>2.1478197295737469</v>
      </c>
      <c r="V3147" s="93">
        <f t="shared" si="342"/>
        <v>3.0168409703766423</v>
      </c>
      <c r="W3147" s="93">
        <f t="shared" si="342"/>
        <v>4.2374736181184618</v>
      </c>
      <c r="X3147" s="93">
        <f t="shared" si="342"/>
        <v>5.9519818381438245</v>
      </c>
      <c r="Y3147" s="93">
        <f t="shared" si="341"/>
        <v>8.3601907632227235</v>
      </c>
      <c r="Z3147" s="93">
        <f t="shared" si="341"/>
        <v>11.742776019503312</v>
      </c>
      <c r="AA3147" s="93">
        <f t="shared" si="341"/>
        <v>16.493976339729659</v>
      </c>
      <c r="AB3147" s="93">
        <f t="shared" si="341"/>
        <v>23.16754190352588</v>
      </c>
      <c r="AC3147" s="95">
        <f t="shared" si="341"/>
        <v>32.541273662359622</v>
      </c>
      <c r="AE3147" s="96"/>
    </row>
    <row r="3148" spans="3:31" ht="24.75" customHeight="1" x14ac:dyDescent="0.25">
      <c r="C3148" s="91">
        <f>ABS(E3148-Dashboard!$F$13)</f>
        <v>34.838738650612015</v>
      </c>
      <c r="D3148" s="92">
        <f t="shared" si="340"/>
        <v>0.40470622874311712</v>
      </c>
      <c r="E3148" s="93" cm="1">
        <f t="array" ref="E3148">SUM('DRE + DCF'!$S$41/TIR!S3148,'DRE + DCF'!$U$41:$AD$41/TIR!T3148:AC3148,TIR!F3148)</f>
        <v>14.671261349387981</v>
      </c>
      <c r="F3148" s="100">
        <f>'DRE + DCF'!$AE$38*'DRE + DCF'!$AE$39*(1+G3148)/(R3148-G3148)/AC3148</f>
        <v>2.5323825388127799</v>
      </c>
      <c r="G3148" s="92">
        <f>R3148*(1-'DRE + DCF'!$AE$39)</f>
        <v>0.24282373724587025</v>
      </c>
      <c r="H3148" s="94">
        <f t="shared" si="344"/>
        <v>0.40470622874311712</v>
      </c>
      <c r="I3148" s="94">
        <f t="shared" si="345"/>
        <v>0.40470622874311712</v>
      </c>
      <c r="J3148" s="94">
        <f t="shared" si="345"/>
        <v>0.40470622874311712</v>
      </c>
      <c r="K3148" s="94">
        <f t="shared" si="345"/>
        <v>0.40470622874311712</v>
      </c>
      <c r="L3148" s="94">
        <f t="shared" si="345"/>
        <v>0.40470622874311712</v>
      </c>
      <c r="M3148" s="94">
        <f t="shared" si="345"/>
        <v>0.40470622874311712</v>
      </c>
      <c r="N3148" s="94">
        <f t="shared" si="345"/>
        <v>0.40470622874311712</v>
      </c>
      <c r="O3148" s="94">
        <f t="shared" si="345"/>
        <v>0.40470622874311712</v>
      </c>
      <c r="P3148" s="94">
        <f t="shared" si="345"/>
        <v>0.40470622874311712</v>
      </c>
      <c r="Q3148" s="94">
        <f t="shared" si="345"/>
        <v>0.40470622874311712</v>
      </c>
      <c r="R3148" s="94">
        <f t="shared" si="345"/>
        <v>0.40470622874311712</v>
      </c>
      <c r="S3148" s="93">
        <f>(1+H3148)^((5-Dashboard!$F$9)*3/12)</f>
        <v>1.088670304871596</v>
      </c>
      <c r="T3148" s="93">
        <f t="shared" si="342"/>
        <v>1.5292619583007991</v>
      </c>
      <c r="U3148" s="93">
        <f t="shared" si="342"/>
        <v>2.1481637982050295</v>
      </c>
      <c r="V3148" s="93">
        <f t="shared" si="342"/>
        <v>3.0175390676990772</v>
      </c>
      <c r="W3148" s="93">
        <f t="shared" si="342"/>
        <v>4.238755923872592</v>
      </c>
      <c r="X3148" s="93">
        <f t="shared" si="342"/>
        <v>5.9542068483856161</v>
      </c>
      <c r="Y3148" s="93">
        <f t="shared" si="341"/>
        <v>8.3639114471521996</v>
      </c>
      <c r="Z3148" s="93">
        <f t="shared" si="341"/>
        <v>11.748838506470554</v>
      </c>
      <c r="AA3148" s="93">
        <f t="shared" si="341"/>
        <v>16.503666630536166</v>
      </c>
      <c r="AB3148" s="93">
        <f t="shared" si="341"/>
        <v>23.182803313014084</v>
      </c>
      <c r="AC3148" s="95">
        <f t="shared" si="341"/>
        <v>32.565028213517458</v>
      </c>
      <c r="AE3148" s="96"/>
    </row>
    <row r="3149" spans="3:31" ht="24.75" customHeight="1" x14ac:dyDescent="0.25">
      <c r="C3149" s="91">
        <f>ABS(E3149-Dashboard!$F$13)</f>
        <v>34.844219459688588</v>
      </c>
      <c r="D3149" s="92">
        <f t="shared" si="340"/>
        <v>0.40480622874311711</v>
      </c>
      <c r="E3149" s="93" cm="1">
        <f t="array" ref="E3149">SUM('DRE + DCF'!$S$41/TIR!S3149,'DRE + DCF'!$U$41:$AD$41/TIR!T3149:AC3149,TIR!F3149)</f>
        <v>14.665780540311411</v>
      </c>
      <c r="F3149" s="100">
        <f>'DRE + DCF'!$AE$38*'DRE + DCF'!$AE$39*(1+G3149)/(R3149-G3149)/AC3149</f>
        <v>2.5300324387292448</v>
      </c>
      <c r="G3149" s="92">
        <f>R3149*(1-'DRE + DCF'!$AE$39)</f>
        <v>0.24288373724587026</v>
      </c>
      <c r="H3149" s="94">
        <f t="shared" si="344"/>
        <v>0.40480622874311711</v>
      </c>
      <c r="I3149" s="94">
        <f t="shared" si="345"/>
        <v>0.40480622874311711</v>
      </c>
      <c r="J3149" s="94">
        <f t="shared" si="345"/>
        <v>0.40480622874311711</v>
      </c>
      <c r="K3149" s="94">
        <f t="shared" si="345"/>
        <v>0.40480622874311711</v>
      </c>
      <c r="L3149" s="94">
        <f t="shared" si="345"/>
        <v>0.40480622874311711</v>
      </c>
      <c r="M3149" s="94">
        <f t="shared" si="345"/>
        <v>0.40480622874311711</v>
      </c>
      <c r="N3149" s="94">
        <f t="shared" si="345"/>
        <v>0.40480622874311711</v>
      </c>
      <c r="O3149" s="94">
        <f t="shared" si="345"/>
        <v>0.40480622874311711</v>
      </c>
      <c r="P3149" s="94">
        <f t="shared" si="345"/>
        <v>0.40480622874311711</v>
      </c>
      <c r="Q3149" s="94">
        <f t="shared" si="345"/>
        <v>0.40480622874311711</v>
      </c>
      <c r="R3149" s="94">
        <f t="shared" si="345"/>
        <v>0.40480622874311711</v>
      </c>
      <c r="S3149" s="93">
        <f>(1+H3149)^((5-Dashboard!$F$9)*3/12)</f>
        <v>1.0886896797633114</v>
      </c>
      <c r="T3149" s="93">
        <f t="shared" si="342"/>
        <v>1.5293980432998493</v>
      </c>
      <c r="U3149" s="93">
        <f t="shared" si="342"/>
        <v>2.1485078974551639</v>
      </c>
      <c r="V3149" s="93">
        <f t="shared" si="342"/>
        <v>3.0182372768487924</v>
      </c>
      <c r="W3149" s="93">
        <f t="shared" si="342"/>
        <v>4.2400385263418476</v>
      </c>
      <c r="X3149" s="93">
        <f t="shared" si="342"/>
        <v>5.9564325319158149</v>
      </c>
      <c r="Y3149" s="93">
        <f t="shared" ref="Y3149:AC3199" si="346">(X3149)*(1+N3149)</f>
        <v>8.367633521923473</v>
      </c>
      <c r="Z3149" s="93">
        <f t="shared" si="346"/>
        <v>11.754903691437802</v>
      </c>
      <c r="AA3149" s="93">
        <f t="shared" si="346"/>
        <v>16.513361924007285</v>
      </c>
      <c r="AB3149" s="93">
        <f t="shared" si="346"/>
        <v>23.198073688334858</v>
      </c>
      <c r="AC3149" s="95">
        <f t="shared" si="346"/>
        <v>32.588798412214622</v>
      </c>
      <c r="AE3149" s="96"/>
    </row>
    <row r="3150" spans="3:31" ht="24.75" customHeight="1" x14ac:dyDescent="0.25">
      <c r="C3150" s="91">
        <f>ABS(E3150-Dashboard!$F$13)</f>
        <v>34.84969635419354</v>
      </c>
      <c r="D3150" s="92">
        <f t="shared" si="340"/>
        <v>0.4049062287431171</v>
      </c>
      <c r="E3150" s="93" cm="1">
        <f t="array" ref="E3150">SUM('DRE + DCF'!$S$41/TIR!S3150,'DRE + DCF'!$U$41:$AD$41/TIR!T3150:AC3150,TIR!F3150)</f>
        <v>14.660303645806454</v>
      </c>
      <c r="F3150" s="100">
        <f>'DRE + DCF'!$AE$38*'DRE + DCF'!$AE$39*(1+G3150)/(R3150-G3150)/AC3150</f>
        <v>2.527684799229307</v>
      </c>
      <c r="G3150" s="92">
        <f>R3150*(1-'DRE + DCF'!$AE$39)</f>
        <v>0.24294373724587026</v>
      </c>
      <c r="H3150" s="94">
        <f t="shared" si="344"/>
        <v>0.4049062287431171</v>
      </c>
      <c r="I3150" s="94">
        <f t="shared" si="345"/>
        <v>0.4049062287431171</v>
      </c>
      <c r="J3150" s="94">
        <f t="shared" si="345"/>
        <v>0.4049062287431171</v>
      </c>
      <c r="K3150" s="94">
        <f t="shared" si="345"/>
        <v>0.4049062287431171</v>
      </c>
      <c r="L3150" s="94">
        <f t="shared" si="345"/>
        <v>0.4049062287431171</v>
      </c>
      <c r="M3150" s="94">
        <f t="shared" si="345"/>
        <v>0.4049062287431171</v>
      </c>
      <c r="N3150" s="94">
        <f t="shared" si="345"/>
        <v>0.4049062287431171</v>
      </c>
      <c r="O3150" s="94">
        <f t="shared" si="345"/>
        <v>0.4049062287431171</v>
      </c>
      <c r="P3150" s="94">
        <f t="shared" si="345"/>
        <v>0.4049062287431171</v>
      </c>
      <c r="Q3150" s="94">
        <f t="shared" si="345"/>
        <v>0.4049062287431171</v>
      </c>
      <c r="R3150" s="94">
        <f t="shared" si="345"/>
        <v>0.4049062287431171</v>
      </c>
      <c r="S3150" s="93">
        <f>(1+H3150)^((5-Dashboard!$F$9)*3/12)</f>
        <v>1.0887090536206652</v>
      </c>
      <c r="T3150" s="93">
        <f t="shared" ref="T3150:X3200" si="347">(S3150)*(1+I3150)</f>
        <v>1.5295341307206967</v>
      </c>
      <c r="U3150" s="93">
        <f t="shared" si="347"/>
        <v>2.148852027324696</v>
      </c>
      <c r="V3150" s="93">
        <f t="shared" si="347"/>
        <v>3.0189355978357404</v>
      </c>
      <c r="W3150" s="93">
        <f t="shared" si="347"/>
        <v>4.2413214255737577</v>
      </c>
      <c r="X3150" s="93">
        <f t="shared" si="347"/>
        <v>5.9586588888902092</v>
      </c>
      <c r="Y3150" s="93">
        <f t="shared" si="346"/>
        <v>8.3713569879573964</v>
      </c>
      <c r="Z3150" s="93">
        <f t="shared" si="346"/>
        <v>11.760971575413565</v>
      </c>
      <c r="AA3150" s="93">
        <f t="shared" si="346"/>
        <v>16.523062222369269</v>
      </c>
      <c r="AB3150" s="93">
        <f t="shared" si="346"/>
        <v>23.213353034116679</v>
      </c>
      <c r="AC3150" s="95">
        <f t="shared" si="346"/>
        <v>32.612584267643456</v>
      </c>
      <c r="AE3150" s="96"/>
    </row>
    <row r="3151" spans="3:31" ht="24.75" customHeight="1" x14ac:dyDescent="0.25">
      <c r="C3151" s="91">
        <f>ABS(E3151-Dashboard!$F$13)</f>
        <v>34.855169337917026</v>
      </c>
      <c r="D3151" s="92">
        <f t="shared" ref="D3151:D3214" si="348">D3150+0.0001</f>
        <v>0.40500622874311709</v>
      </c>
      <c r="E3151" s="93" cm="1">
        <f t="array" ref="E3151">SUM('DRE + DCF'!$S$41/TIR!S3151,'DRE + DCF'!$U$41:$AD$41/TIR!T3151:AC3151,TIR!F3151)</f>
        <v>14.654830662082972</v>
      </c>
      <c r="F3151" s="100">
        <f>'DRE + DCF'!$AE$38*'DRE + DCF'!$AE$39*(1+G3151)/(R3151-G3151)/AC3151</f>
        <v>2.5253396174163436</v>
      </c>
      <c r="G3151" s="92">
        <f>R3151*(1-'DRE + DCF'!$AE$39)</f>
        <v>0.24300373724587024</v>
      </c>
      <c r="H3151" s="94">
        <f t="shared" si="344"/>
        <v>0.40500622874311709</v>
      </c>
      <c r="I3151" s="94">
        <f t="shared" si="345"/>
        <v>0.40500622874311709</v>
      </c>
      <c r="J3151" s="94">
        <f t="shared" si="345"/>
        <v>0.40500622874311709</v>
      </c>
      <c r="K3151" s="94">
        <f t="shared" si="345"/>
        <v>0.40500622874311709</v>
      </c>
      <c r="L3151" s="94">
        <f t="shared" si="345"/>
        <v>0.40500622874311709</v>
      </c>
      <c r="M3151" s="94">
        <f t="shared" si="345"/>
        <v>0.40500622874311709</v>
      </c>
      <c r="N3151" s="94">
        <f t="shared" si="345"/>
        <v>0.40500622874311709</v>
      </c>
      <c r="O3151" s="94">
        <f t="shared" si="345"/>
        <v>0.40500622874311709</v>
      </c>
      <c r="P3151" s="94">
        <f t="shared" si="345"/>
        <v>0.40500622874311709</v>
      </c>
      <c r="Q3151" s="94">
        <f t="shared" si="345"/>
        <v>0.40500622874311709</v>
      </c>
      <c r="R3151" s="94">
        <f t="shared" si="345"/>
        <v>0.40500622874311709</v>
      </c>
      <c r="S3151" s="93">
        <f>(1+H3151)^((5-Dashboard!$F$9)*3/12)</f>
        <v>1.0887284264437858</v>
      </c>
      <c r="T3151" s="93">
        <f t="shared" si="347"/>
        <v>1.5296702205632116</v>
      </c>
      <c r="U3151" s="93">
        <f t="shared" si="347"/>
        <v>2.1491961878141699</v>
      </c>
      <c r="V3151" s="93">
        <f t="shared" si="347"/>
        <v>3.019634030669871</v>
      </c>
      <c r="W3151" s="93">
        <f t="shared" si="347"/>
        <v>4.2426046216158531</v>
      </c>
      <c r="X3151" s="93">
        <f t="shared" si="347"/>
        <v>5.9608859194646087</v>
      </c>
      <c r="Y3151" s="93">
        <f t="shared" si="346"/>
        <v>8.3750818456749183</v>
      </c>
      <c r="Z3151" s="93">
        <f t="shared" si="346"/>
        <v>11.767042159406662</v>
      </c>
      <c r="AA3151" s="93">
        <f t="shared" si="346"/>
        <v>16.53276752784922</v>
      </c>
      <c r="AB3151" s="93">
        <f t="shared" si="346"/>
        <v>23.228641354990099</v>
      </c>
      <c r="AC3151" s="95">
        <f t="shared" si="346"/>
        <v>32.636385789001046</v>
      </c>
      <c r="AE3151" s="96"/>
    </row>
    <row r="3152" spans="3:31" ht="24.75" customHeight="1" x14ac:dyDescent="0.25">
      <c r="C3152" s="91">
        <f>ABS(E3152-Dashboard!$F$13)</f>
        <v>34.860638414644683</v>
      </c>
      <c r="D3152" s="92">
        <f t="shared" si="348"/>
        <v>0.40510622874311708</v>
      </c>
      <c r="E3152" s="93" cm="1">
        <f t="array" ref="E3152">SUM('DRE + DCF'!$S$41/TIR!S3152,'DRE + DCF'!$U$41:$AD$41/TIR!T3152:AC3152,TIR!F3152)</f>
        <v>14.649361585355317</v>
      </c>
      <c r="F3152" s="100">
        <f>'DRE + DCF'!$AE$38*'DRE + DCF'!$AE$39*(1+G3152)/(R3152-G3152)/AC3152</f>
        <v>2.5229968903975575</v>
      </c>
      <c r="G3152" s="92">
        <f>R3152*(1-'DRE + DCF'!$AE$39)</f>
        <v>0.24306373724587024</v>
      </c>
      <c r="H3152" s="94">
        <f t="shared" si="344"/>
        <v>0.40510622874311708</v>
      </c>
      <c r="I3152" s="94">
        <f t="shared" si="345"/>
        <v>0.40510622874311708</v>
      </c>
      <c r="J3152" s="94">
        <f t="shared" si="345"/>
        <v>0.40510622874311708</v>
      </c>
      <c r="K3152" s="94">
        <f t="shared" si="345"/>
        <v>0.40510622874311708</v>
      </c>
      <c r="L3152" s="94">
        <f t="shared" si="345"/>
        <v>0.40510622874311708</v>
      </c>
      <c r="M3152" s="94">
        <f t="shared" si="345"/>
        <v>0.40510622874311708</v>
      </c>
      <c r="N3152" s="94">
        <f t="shared" si="345"/>
        <v>0.40510622874311708</v>
      </c>
      <c r="O3152" s="94">
        <f t="shared" si="345"/>
        <v>0.40510622874311708</v>
      </c>
      <c r="P3152" s="94">
        <f t="shared" si="345"/>
        <v>0.40510622874311708</v>
      </c>
      <c r="Q3152" s="94">
        <f t="shared" si="345"/>
        <v>0.40510622874311708</v>
      </c>
      <c r="R3152" s="94">
        <f t="shared" si="345"/>
        <v>0.40510622874311708</v>
      </c>
      <c r="S3152" s="93">
        <f>(1+H3152)^((5-Dashboard!$F$9)*3/12)</f>
        <v>1.088747798232802</v>
      </c>
      <c r="T3152" s="93">
        <f t="shared" si="347"/>
        <v>1.5298063128272645</v>
      </c>
      <c r="U3152" s="93">
        <f t="shared" si="347"/>
        <v>2.1495403789241307</v>
      </c>
      <c r="V3152" s="93">
        <f t="shared" si="347"/>
        <v>3.0203325753611363</v>
      </c>
      <c r="W3152" s="93">
        <f t="shared" si="347"/>
        <v>4.2438881145156726</v>
      </c>
      <c r="X3152" s="93">
        <f t="shared" si="347"/>
        <v>5.9631136237948548</v>
      </c>
      <c r="Y3152" s="93">
        <f t="shared" si="346"/>
        <v>8.3788080954970905</v>
      </c>
      <c r="Z3152" s="93">
        <f t="shared" si="346"/>
        <v>11.773115444426216</v>
      </c>
      <c r="AA3152" s="93">
        <f t="shared" si="346"/>
        <v>16.542477842675066</v>
      </c>
      <c r="AB3152" s="93">
        <f t="shared" si="346"/>
        <v>23.243938655587737</v>
      </c>
      <c r="AC3152" s="95">
        <f t="shared" si="346"/>
        <v>32.660202985489242</v>
      </c>
      <c r="AE3152" s="96"/>
    </row>
    <row r="3153" spans="3:31" ht="24.75" customHeight="1" x14ac:dyDescent="0.25">
      <c r="C3153" s="91">
        <f>ABS(E3153-Dashboard!$F$13)</f>
        <v>34.866103588157685</v>
      </c>
      <c r="D3153" s="92">
        <f t="shared" si="348"/>
        <v>0.40520622874311707</v>
      </c>
      <c r="E3153" s="93" cm="1">
        <f t="array" ref="E3153">SUM('DRE + DCF'!$S$41/TIR!S3153,'DRE + DCF'!$U$41:$AD$41/TIR!T3153:AC3153,TIR!F3153)</f>
        <v>14.643896411842313</v>
      </c>
      <c r="F3153" s="100">
        <f>'DRE + DCF'!$AE$38*'DRE + DCF'!$AE$39*(1+G3153)/(R3153-G3153)/AC3153</f>
        <v>2.5206566152839684</v>
      </c>
      <c r="G3153" s="92">
        <f>R3153*(1-'DRE + DCF'!$AE$39)</f>
        <v>0.24312373724587022</v>
      </c>
      <c r="H3153" s="94">
        <f t="shared" si="344"/>
        <v>0.40520622874311707</v>
      </c>
      <c r="I3153" s="94">
        <f t="shared" si="345"/>
        <v>0.40520622874311707</v>
      </c>
      <c r="J3153" s="94">
        <f t="shared" si="345"/>
        <v>0.40520622874311707</v>
      </c>
      <c r="K3153" s="94">
        <f t="shared" si="345"/>
        <v>0.40520622874311707</v>
      </c>
      <c r="L3153" s="94">
        <f t="shared" si="345"/>
        <v>0.40520622874311707</v>
      </c>
      <c r="M3153" s="94">
        <f t="shared" si="345"/>
        <v>0.40520622874311707</v>
      </c>
      <c r="N3153" s="94">
        <f t="shared" si="345"/>
        <v>0.40520622874311707</v>
      </c>
      <c r="O3153" s="94">
        <f t="shared" si="345"/>
        <v>0.40520622874311707</v>
      </c>
      <c r="P3153" s="94">
        <f t="shared" si="345"/>
        <v>0.40520622874311707</v>
      </c>
      <c r="Q3153" s="94">
        <f t="shared" si="345"/>
        <v>0.40520622874311707</v>
      </c>
      <c r="R3153" s="94">
        <f t="shared" si="345"/>
        <v>0.40520622874311707</v>
      </c>
      <c r="S3153" s="93">
        <f>(1+H3153)^((5-Dashboard!$F$9)*3/12)</f>
        <v>1.0887671689878429</v>
      </c>
      <c r="T3153" s="93">
        <f t="shared" si="347"/>
        <v>1.5299424075127268</v>
      </c>
      <c r="U3153" s="93">
        <f t="shared" si="347"/>
        <v>2.149884600655124</v>
      </c>
      <c r="V3153" s="93">
        <f t="shared" si="347"/>
        <v>3.0210312319194892</v>
      </c>
      <c r="W3153" s="93">
        <f t="shared" si="347"/>
        <v>4.2451719043207587</v>
      </c>
      <c r="X3153" s="93">
        <f t="shared" si="347"/>
        <v>5.9653420020368104</v>
      </c>
      <c r="Y3153" s="93">
        <f t="shared" si="346"/>
        <v>8.3825357378450622</v>
      </c>
      <c r="Z3153" s="93">
        <f t="shared" si="346"/>
        <v>11.779191431481662</v>
      </c>
      <c r="AA3153" s="93">
        <f t="shared" si="346"/>
        <v>16.552193169075586</v>
      </c>
      <c r="AB3153" s="93">
        <f t="shared" si="346"/>
        <v>23.259244940544288</v>
      </c>
      <c r="AC3153" s="95">
        <f t="shared" si="346"/>
        <v>32.684035866314666</v>
      </c>
      <c r="AE3153" s="96"/>
    </row>
    <row r="3154" spans="3:31" ht="24.75" customHeight="1" x14ac:dyDescent="0.25">
      <c r="C3154" s="91">
        <f>ABS(E3154-Dashboard!$F$13)</f>
        <v>34.871564862232731</v>
      </c>
      <c r="D3154" s="92">
        <f t="shared" si="348"/>
        <v>0.40530622874311706</v>
      </c>
      <c r="E3154" s="93" cm="1">
        <f t="array" ref="E3154">SUM('DRE + DCF'!$S$41/TIR!S3154,'DRE + DCF'!$U$41:$AD$41/TIR!T3154:AC3154,TIR!F3154)</f>
        <v>14.638435137767264</v>
      </c>
      <c r="F3154" s="100">
        <f>'DRE + DCF'!$AE$38*'DRE + DCF'!$AE$39*(1+G3154)/(R3154-G3154)/AC3154</f>
        <v>2.5183187891904164</v>
      </c>
      <c r="G3154" s="92">
        <f>R3154*(1-'DRE + DCF'!$AE$39)</f>
        <v>0.24318373724587022</v>
      </c>
      <c r="H3154" s="94">
        <f t="shared" si="344"/>
        <v>0.40530622874311706</v>
      </c>
      <c r="I3154" s="94">
        <f t="shared" si="345"/>
        <v>0.40530622874311706</v>
      </c>
      <c r="J3154" s="94">
        <f t="shared" si="345"/>
        <v>0.40530622874311706</v>
      </c>
      <c r="K3154" s="94">
        <f t="shared" si="345"/>
        <v>0.40530622874311706</v>
      </c>
      <c r="L3154" s="94">
        <f t="shared" si="345"/>
        <v>0.40530622874311706</v>
      </c>
      <c r="M3154" s="94">
        <f t="shared" si="345"/>
        <v>0.40530622874311706</v>
      </c>
      <c r="N3154" s="94">
        <f t="shared" si="345"/>
        <v>0.40530622874311706</v>
      </c>
      <c r="O3154" s="94">
        <f t="shared" si="345"/>
        <v>0.40530622874311706</v>
      </c>
      <c r="P3154" s="94">
        <f t="shared" si="345"/>
        <v>0.40530622874311706</v>
      </c>
      <c r="Q3154" s="94">
        <f t="shared" si="345"/>
        <v>0.40530622874311706</v>
      </c>
      <c r="R3154" s="94">
        <f t="shared" si="345"/>
        <v>0.40530622874311706</v>
      </c>
      <c r="S3154" s="93">
        <f>(1+H3154)^((5-Dashboard!$F$9)*3/12)</f>
        <v>1.088786538709037</v>
      </c>
      <c r="T3154" s="93">
        <f t="shared" si="347"/>
        <v>1.5300785046194685</v>
      </c>
      <c r="U3154" s="93">
        <f t="shared" si="347"/>
        <v>2.1502288530076932</v>
      </c>
      <c r="V3154" s="93">
        <f t="shared" si="347"/>
        <v>3.0217300003548795</v>
      </c>
      <c r="W3154" s="93">
        <f t="shared" si="347"/>
        <v>4.2464559910786539</v>
      </c>
      <c r="X3154" s="93">
        <f t="shared" si="347"/>
        <v>5.9675710543463589</v>
      </c>
      <c r="Y3154" s="93">
        <f t="shared" si="346"/>
        <v>8.3862647731400681</v>
      </c>
      <c r="Z3154" s="93">
        <f t="shared" si="346"/>
        <v>11.785270121582721</v>
      </c>
      <c r="AA3154" s="93">
        <f t="shared" si="346"/>
        <v>16.561913509280352</v>
      </c>
      <c r="AB3154" s="93">
        <f t="shared" si="346"/>
        <v>23.274560214496454</v>
      </c>
      <c r="AC3154" s="95">
        <f t="shared" si="346"/>
        <v>32.707884440688602</v>
      </c>
      <c r="AE3154" s="96"/>
    </row>
    <row r="3155" spans="3:31" ht="24.75" customHeight="1" x14ac:dyDescent="0.25">
      <c r="C3155" s="91">
        <f>ABS(E3155-Dashboard!$F$13)</f>
        <v>34.877022240642063</v>
      </c>
      <c r="D3155" s="92">
        <f t="shared" si="348"/>
        <v>0.40540622874311705</v>
      </c>
      <c r="E3155" s="93" cm="1">
        <f t="array" ref="E3155">SUM('DRE + DCF'!$S$41/TIR!S3155,'DRE + DCF'!$U$41:$AD$41/TIR!T3155:AC3155,TIR!F3155)</f>
        <v>14.632977759357935</v>
      </c>
      <c r="F3155" s="100">
        <f>'DRE + DCF'!$AE$38*'DRE + DCF'!$AE$39*(1+G3155)/(R3155-G3155)/AC3155</f>
        <v>2.5159834092355431</v>
      </c>
      <c r="G3155" s="92">
        <f>R3155*(1-'DRE + DCF'!$AE$39)</f>
        <v>0.24324373724587023</v>
      </c>
      <c r="H3155" s="94">
        <f t="shared" si="344"/>
        <v>0.40540622874311705</v>
      </c>
      <c r="I3155" s="94">
        <f t="shared" si="345"/>
        <v>0.40540622874311705</v>
      </c>
      <c r="J3155" s="94">
        <f t="shared" si="345"/>
        <v>0.40540622874311705</v>
      </c>
      <c r="K3155" s="94">
        <f t="shared" si="345"/>
        <v>0.40540622874311705</v>
      </c>
      <c r="L3155" s="94">
        <f t="shared" si="345"/>
        <v>0.40540622874311705</v>
      </c>
      <c r="M3155" s="94">
        <f t="shared" si="345"/>
        <v>0.40540622874311705</v>
      </c>
      <c r="N3155" s="94">
        <f t="shared" si="345"/>
        <v>0.40540622874311705</v>
      </c>
      <c r="O3155" s="94">
        <f t="shared" si="345"/>
        <v>0.40540622874311705</v>
      </c>
      <c r="P3155" s="94">
        <f t="shared" si="345"/>
        <v>0.40540622874311705</v>
      </c>
      <c r="Q3155" s="94">
        <f t="shared" si="345"/>
        <v>0.40540622874311705</v>
      </c>
      <c r="R3155" s="94">
        <f t="shared" si="345"/>
        <v>0.40540622874311705</v>
      </c>
      <c r="S3155" s="93">
        <f>(1+H3155)^((5-Dashboard!$F$9)*3/12)</f>
        <v>1.0888059073965128</v>
      </c>
      <c r="T3155" s="93">
        <f t="shared" si="347"/>
        <v>1.5302146041473605</v>
      </c>
      <c r="U3155" s="93">
        <f t="shared" si="347"/>
        <v>2.1505731359823836</v>
      </c>
      <c r="V3155" s="93">
        <f t="shared" si="347"/>
        <v>3.0224288806772606</v>
      </c>
      <c r="W3155" s="93">
        <f t="shared" si="347"/>
        <v>4.2477403748369094</v>
      </c>
      <c r="X3155" s="93">
        <f t="shared" si="347"/>
        <v>5.9698007808794156</v>
      </c>
      <c r="Y3155" s="93">
        <f t="shared" si="346"/>
        <v>8.3899952018034547</v>
      </c>
      <c r="Z3155" s="93">
        <f t="shared" si="346"/>
        <v>11.791351515739441</v>
      </c>
      <c r="AA3155" s="93">
        <f t="shared" si="346"/>
        <v>16.571638865519805</v>
      </c>
      <c r="AB3155" s="93">
        <f t="shared" si="346"/>
        <v>23.289884482083057</v>
      </c>
      <c r="AC3155" s="95">
        <f t="shared" si="346"/>
        <v>32.731748717827195</v>
      </c>
      <c r="AE3155" s="96"/>
    </row>
    <row r="3156" spans="3:31" ht="24.75" customHeight="1" x14ac:dyDescent="0.25">
      <c r="C3156" s="91">
        <f>ABS(E3156-Dashboard!$F$13)</f>
        <v>34.882475727153448</v>
      </c>
      <c r="D3156" s="92">
        <f t="shared" si="348"/>
        <v>0.40550622874311704</v>
      </c>
      <c r="E3156" s="93" cm="1">
        <f t="array" ref="E3156">SUM('DRE + DCF'!$S$41/TIR!S3156,'DRE + DCF'!$U$41:$AD$41/TIR!T3156:AC3156,TIR!F3156)</f>
        <v>14.627524272846548</v>
      </c>
      <c r="F3156" s="100">
        <f>'DRE + DCF'!$AE$38*'DRE + DCF'!$AE$39*(1+G3156)/(R3156-G3156)/AC3156</f>
        <v>2.5136504725417961</v>
      </c>
      <c r="G3156" s="92">
        <f>R3156*(1-'DRE + DCF'!$AE$39)</f>
        <v>0.24330373724587021</v>
      </c>
      <c r="H3156" s="94">
        <f t="shared" si="344"/>
        <v>0.40550622874311704</v>
      </c>
      <c r="I3156" s="94">
        <f t="shared" si="345"/>
        <v>0.40550622874311704</v>
      </c>
      <c r="J3156" s="94">
        <f t="shared" si="345"/>
        <v>0.40550622874311704</v>
      </c>
      <c r="K3156" s="94">
        <f t="shared" si="345"/>
        <v>0.40550622874311704</v>
      </c>
      <c r="L3156" s="94">
        <f t="shared" si="345"/>
        <v>0.40550622874311704</v>
      </c>
      <c r="M3156" s="94">
        <f t="shared" si="345"/>
        <v>0.40550622874311704</v>
      </c>
      <c r="N3156" s="94">
        <f t="shared" si="345"/>
        <v>0.40550622874311704</v>
      </c>
      <c r="O3156" s="94">
        <f t="shared" si="345"/>
        <v>0.40550622874311704</v>
      </c>
      <c r="P3156" s="94">
        <f t="shared" si="345"/>
        <v>0.40550622874311704</v>
      </c>
      <c r="Q3156" s="94">
        <f t="shared" si="345"/>
        <v>0.40550622874311704</v>
      </c>
      <c r="R3156" s="94">
        <f t="shared" si="345"/>
        <v>0.40550622874311704</v>
      </c>
      <c r="S3156" s="93">
        <f>(1+H3156)^((5-Dashboard!$F$9)*3/12)</f>
        <v>1.0888252750503997</v>
      </c>
      <c r="T3156" s="93">
        <f t="shared" si="347"/>
        <v>1.5303507060962744</v>
      </c>
      <c r="U3156" s="93">
        <f t="shared" si="347"/>
        <v>2.1509174495797412</v>
      </c>
      <c r="V3156" s="93">
        <f t="shared" si="347"/>
        <v>3.0231278728965858</v>
      </c>
      <c r="W3156" s="93">
        <f t="shared" si="347"/>
        <v>4.2490250556430817</v>
      </c>
      <c r="X3156" s="93">
        <f t="shared" si="347"/>
        <v>5.9720311817919205</v>
      </c>
      <c r="Y3156" s="93">
        <f t="shared" si="346"/>
        <v>8.3937270242566626</v>
      </c>
      <c r="Z3156" s="93">
        <f t="shared" si="346"/>
        <v>11.797435614962168</v>
      </c>
      <c r="AA3156" s="93">
        <f t="shared" si="346"/>
        <v>16.581369240025214</v>
      </c>
      <c r="AB3156" s="93">
        <f t="shared" si="346"/>
        <v>23.305217747944965</v>
      </c>
      <c r="AC3156" s="95">
        <f t="shared" si="346"/>
        <v>32.755628706951285</v>
      </c>
      <c r="AE3156" s="96"/>
    </row>
    <row r="3157" spans="3:31" ht="24.75" customHeight="1" x14ac:dyDescent="0.25">
      <c r="C3157" s="91">
        <f>ABS(E3157-Dashboard!$F$13)</f>
        <v>34.887925325530212</v>
      </c>
      <c r="D3157" s="92">
        <f t="shared" si="348"/>
        <v>0.40560622874311703</v>
      </c>
      <c r="E3157" s="93" cm="1">
        <f t="array" ref="E3157">SUM('DRE + DCF'!$S$41/TIR!S3157,'DRE + DCF'!$U$41:$AD$41/TIR!T3157:AC3157,TIR!F3157)</f>
        <v>14.622074674469788</v>
      </c>
      <c r="F3157" s="100">
        <f>'DRE + DCF'!$AE$38*'DRE + DCF'!$AE$39*(1+G3157)/(R3157-G3157)/AC3157</f>
        <v>2.5113199762354221</v>
      </c>
      <c r="G3157" s="92">
        <f>R3157*(1-'DRE + DCF'!$AE$39)</f>
        <v>0.24336373724587021</v>
      </c>
      <c r="H3157" s="94">
        <f t="shared" si="344"/>
        <v>0.40560622874311703</v>
      </c>
      <c r="I3157" s="94">
        <f t="shared" si="345"/>
        <v>0.40560622874311703</v>
      </c>
      <c r="J3157" s="94">
        <f t="shared" si="345"/>
        <v>0.40560622874311703</v>
      </c>
      <c r="K3157" s="94">
        <f t="shared" si="345"/>
        <v>0.40560622874311703</v>
      </c>
      <c r="L3157" s="94">
        <f t="shared" si="345"/>
        <v>0.40560622874311703</v>
      </c>
      <c r="M3157" s="94">
        <f t="shared" si="345"/>
        <v>0.40560622874311703</v>
      </c>
      <c r="N3157" s="94">
        <f t="shared" si="345"/>
        <v>0.40560622874311703</v>
      </c>
      <c r="O3157" s="94">
        <f t="shared" si="345"/>
        <v>0.40560622874311703</v>
      </c>
      <c r="P3157" s="94">
        <f t="shared" si="345"/>
        <v>0.40560622874311703</v>
      </c>
      <c r="Q3157" s="94">
        <f t="shared" si="345"/>
        <v>0.40560622874311703</v>
      </c>
      <c r="R3157" s="94">
        <f t="shared" si="345"/>
        <v>0.40560622874311703</v>
      </c>
      <c r="S3157" s="93">
        <f>(1+H3157)^((5-Dashboard!$F$9)*3/12)</f>
        <v>1.088844641670826</v>
      </c>
      <c r="T3157" s="93">
        <f t="shared" si="347"/>
        <v>1.5304868104660803</v>
      </c>
      <c r="U3157" s="93">
        <f t="shared" si="347"/>
        <v>2.1512617938003089</v>
      </c>
      <c r="V3157" s="93">
        <f t="shared" si="347"/>
        <v>3.0238269770228055</v>
      </c>
      <c r="W3157" s="93">
        <f t="shared" si="347"/>
        <v>4.2503100335447259</v>
      </c>
      <c r="X3157" s="93">
        <f t="shared" si="347"/>
        <v>5.9742622572398334</v>
      </c>
      <c r="Y3157" s="93">
        <f t="shared" si="346"/>
        <v>8.3974602409212231</v>
      </c>
      <c r="Z3157" s="93">
        <f t="shared" si="346"/>
        <v>11.803522420261547</v>
      </c>
      <c r="AA3157" s="93">
        <f t="shared" si="346"/>
        <v>16.591104635028664</v>
      </c>
      <c r="AB3157" s="93">
        <f t="shared" si="346"/>
        <v>23.320560016725089</v>
      </c>
      <c r="AC3157" s="95">
        <f t="shared" si="346"/>
        <v>32.779524417286474</v>
      </c>
      <c r="AE3157" s="96"/>
    </row>
    <row r="3158" spans="3:31" ht="24.75" customHeight="1" x14ac:dyDescent="0.25">
      <c r="C3158" s="91">
        <f>ABS(E3158-Dashboard!$F$13)</f>
        <v>34.89337103953121</v>
      </c>
      <c r="D3158" s="92">
        <f t="shared" si="348"/>
        <v>0.40570622874311701</v>
      </c>
      <c r="E3158" s="93" cm="1">
        <f t="array" ref="E3158">SUM('DRE + DCF'!$S$41/TIR!S3158,'DRE + DCF'!$U$41:$AD$41/TIR!T3158:AC3158,TIR!F3158)</f>
        <v>14.616628960468788</v>
      </c>
      <c r="F3158" s="100">
        <f>'DRE + DCF'!$AE$38*'DRE + DCF'!$AE$39*(1+G3158)/(R3158-G3158)/AC3158</f>
        <v>2.5089919174464552</v>
      </c>
      <c r="G3158" s="92">
        <f>R3158*(1-'DRE + DCF'!$AE$39)</f>
        <v>0.24342373724587019</v>
      </c>
      <c r="H3158" s="94">
        <f t="shared" si="344"/>
        <v>0.40570622874311701</v>
      </c>
      <c r="I3158" s="94">
        <f t="shared" si="345"/>
        <v>0.40570622874311701</v>
      </c>
      <c r="J3158" s="94">
        <f t="shared" si="345"/>
        <v>0.40570622874311701</v>
      </c>
      <c r="K3158" s="94">
        <f t="shared" si="345"/>
        <v>0.40570622874311701</v>
      </c>
      <c r="L3158" s="94">
        <f t="shared" si="345"/>
        <v>0.40570622874311701</v>
      </c>
      <c r="M3158" s="94">
        <f t="shared" si="345"/>
        <v>0.40570622874311701</v>
      </c>
      <c r="N3158" s="94">
        <f t="shared" si="345"/>
        <v>0.40570622874311701</v>
      </c>
      <c r="O3158" s="94">
        <f t="shared" si="345"/>
        <v>0.40570622874311701</v>
      </c>
      <c r="P3158" s="94">
        <f t="shared" si="345"/>
        <v>0.40570622874311701</v>
      </c>
      <c r="Q3158" s="94">
        <f t="shared" si="345"/>
        <v>0.40570622874311701</v>
      </c>
      <c r="R3158" s="94">
        <f t="shared" si="345"/>
        <v>0.40570622874311701</v>
      </c>
      <c r="S3158" s="93">
        <f>(1+H3158)^((5-Dashboard!$F$9)*3/12)</f>
        <v>1.0888640072579203</v>
      </c>
      <c r="T3158" s="93">
        <f t="shared" si="347"/>
        <v>1.5306229172566492</v>
      </c>
      <c r="U3158" s="93">
        <f t="shared" si="347"/>
        <v>2.1516061686446326</v>
      </c>
      <c r="V3158" s="93">
        <f t="shared" si="347"/>
        <v>3.0245261930658733</v>
      </c>
      <c r="W3158" s="93">
        <f t="shared" si="347"/>
        <v>4.2515953085894056</v>
      </c>
      <c r="X3158" s="93">
        <f t="shared" si="347"/>
        <v>5.9764940073791424</v>
      </c>
      <c r="Y3158" s="93">
        <f t="shared" si="346"/>
        <v>8.4011948522187723</v>
      </c>
      <c r="Z3158" s="93">
        <f t="shared" si="346"/>
        <v>11.809611932648538</v>
      </c>
      <c r="AA3158" s="93">
        <f t="shared" si="346"/>
        <v>16.600845052763091</v>
      </c>
      <c r="AB3158" s="93">
        <f t="shared" si="346"/>
        <v>23.335911293068435</v>
      </c>
      <c r="AC3158" s="95">
        <f t="shared" si="346"/>
        <v>32.803435858063146</v>
      </c>
      <c r="AE3158" s="96"/>
    </row>
    <row r="3159" spans="3:31" ht="24.75" customHeight="1" x14ac:dyDescent="0.25">
      <c r="C3159" s="91">
        <f>ABS(E3159-Dashboard!$F$13)</f>
        <v>34.898812872910881</v>
      </c>
      <c r="D3159" s="92">
        <f t="shared" si="348"/>
        <v>0.405806228743117</v>
      </c>
      <c r="E3159" s="93" cm="1">
        <f t="array" ref="E3159">SUM('DRE + DCF'!$S$41/TIR!S3159,'DRE + DCF'!$U$41:$AD$41/TIR!T3159:AC3159,TIR!F3159)</f>
        <v>14.611187127089115</v>
      </c>
      <c r="F3159" s="100">
        <f>'DRE + DCF'!$AE$38*'DRE + DCF'!$AE$39*(1+G3159)/(R3159-G3159)/AC3159</f>
        <v>2.50666629330872</v>
      </c>
      <c r="G3159" s="92">
        <f>R3159*(1-'DRE + DCF'!$AE$39)</f>
        <v>0.24348373724587019</v>
      </c>
      <c r="H3159" s="94">
        <f t="shared" si="344"/>
        <v>0.405806228743117</v>
      </c>
      <c r="I3159" s="94">
        <f t="shared" si="345"/>
        <v>0.405806228743117</v>
      </c>
      <c r="J3159" s="94">
        <f t="shared" si="345"/>
        <v>0.405806228743117</v>
      </c>
      <c r="K3159" s="94">
        <f t="shared" si="345"/>
        <v>0.405806228743117</v>
      </c>
      <c r="L3159" s="94">
        <f t="shared" si="345"/>
        <v>0.405806228743117</v>
      </c>
      <c r="M3159" s="94">
        <f t="shared" si="345"/>
        <v>0.405806228743117</v>
      </c>
      <c r="N3159" s="94">
        <f t="shared" si="345"/>
        <v>0.405806228743117</v>
      </c>
      <c r="O3159" s="94">
        <f t="shared" si="345"/>
        <v>0.405806228743117</v>
      </c>
      <c r="P3159" s="94">
        <f t="shared" si="345"/>
        <v>0.405806228743117</v>
      </c>
      <c r="Q3159" s="94">
        <f t="shared" si="345"/>
        <v>0.405806228743117</v>
      </c>
      <c r="R3159" s="94">
        <f t="shared" si="345"/>
        <v>0.405806228743117</v>
      </c>
      <c r="S3159" s="93">
        <f>(1+H3159)^((5-Dashboard!$F$9)*3/12)</f>
        <v>1.0888833718118112</v>
      </c>
      <c r="T3159" s="93">
        <f t="shared" si="347"/>
        <v>1.5307590264678514</v>
      </c>
      <c r="U3159" s="93">
        <f t="shared" si="347"/>
        <v>2.1519505741132554</v>
      </c>
      <c r="V3159" s="93">
        <f t="shared" si="347"/>
        <v>3.025225521035741</v>
      </c>
      <c r="W3159" s="93">
        <f t="shared" si="347"/>
        <v>4.2528808808246863</v>
      </c>
      <c r="X3159" s="93">
        <f t="shared" si="347"/>
        <v>5.9787264323658578</v>
      </c>
      <c r="Y3159" s="93">
        <f t="shared" si="346"/>
        <v>8.4049308585710367</v>
      </c>
      <c r="Z3159" s="93">
        <f t="shared" si="346"/>
        <v>11.815704153134398</v>
      </c>
      <c r="AA3159" s="93">
        <f t="shared" si="346"/>
        <v>16.610590495462255</v>
      </c>
      <c r="AB3159" s="93">
        <f t="shared" si="346"/>
        <v>23.351271581622054</v>
      </c>
      <c r="AC3159" s="95">
        <f t="shared" si="346"/>
        <v>32.827363038516424</v>
      </c>
      <c r="AE3159" s="96"/>
    </row>
    <row r="3160" spans="3:31" ht="24.75" customHeight="1" x14ac:dyDescent="0.25">
      <c r="C3160" s="91">
        <f>ABS(E3160-Dashboard!$F$13)</f>
        <v>34.904250829419226</v>
      </c>
      <c r="D3160" s="92">
        <f t="shared" si="348"/>
        <v>0.40590622874311699</v>
      </c>
      <c r="E3160" s="93" cm="1">
        <f t="array" ref="E3160">SUM('DRE + DCF'!$S$41/TIR!S3160,'DRE + DCF'!$U$41:$AD$41/TIR!T3160:AC3160,TIR!F3160)</f>
        <v>14.605749170580768</v>
      </c>
      <c r="F3160" s="100">
        <f>'DRE + DCF'!$AE$38*'DRE + DCF'!$AE$39*(1+G3160)/(R3160-G3160)/AC3160</f>
        <v>2.5043431009598165</v>
      </c>
      <c r="G3160" s="92">
        <f>R3160*(1-'DRE + DCF'!$AE$39)</f>
        <v>0.2435437372458702</v>
      </c>
      <c r="H3160" s="94">
        <f t="shared" si="344"/>
        <v>0.40590622874311699</v>
      </c>
      <c r="I3160" s="94">
        <f t="shared" si="345"/>
        <v>0.40590622874311699</v>
      </c>
      <c r="J3160" s="94">
        <f t="shared" si="345"/>
        <v>0.40590622874311699</v>
      </c>
      <c r="K3160" s="94">
        <f t="shared" si="345"/>
        <v>0.40590622874311699</v>
      </c>
      <c r="L3160" s="94">
        <f t="shared" si="345"/>
        <v>0.40590622874311699</v>
      </c>
      <c r="M3160" s="94">
        <f t="shared" si="345"/>
        <v>0.40590622874311699</v>
      </c>
      <c r="N3160" s="94">
        <f t="shared" si="345"/>
        <v>0.40590622874311699</v>
      </c>
      <c r="O3160" s="94">
        <f t="shared" si="345"/>
        <v>0.40590622874311699</v>
      </c>
      <c r="P3160" s="94">
        <f t="shared" si="345"/>
        <v>0.40590622874311699</v>
      </c>
      <c r="Q3160" s="94">
        <f t="shared" si="345"/>
        <v>0.40590622874311699</v>
      </c>
      <c r="R3160" s="94">
        <f t="shared" si="345"/>
        <v>0.40590622874311699</v>
      </c>
      <c r="S3160" s="93">
        <f>(1+H3160)^((5-Dashboard!$F$9)*3/12)</f>
        <v>1.0889027353326277</v>
      </c>
      <c r="T3160" s="93">
        <f t="shared" si="347"/>
        <v>1.530895138099559</v>
      </c>
      <c r="U3160" s="93">
        <f t="shared" si="347"/>
        <v>2.1522950102067244</v>
      </c>
      <c r="V3160" s="93">
        <f t="shared" si="347"/>
        <v>3.0259249609423646</v>
      </c>
      <c r="W3160" s="93">
        <f t="shared" si="347"/>
        <v>4.2541667502981433</v>
      </c>
      <c r="X3160" s="93">
        <f t="shared" si="347"/>
        <v>5.9809595323560245</v>
      </c>
      <c r="Y3160" s="93">
        <f t="shared" si="346"/>
        <v>8.408668260399855</v>
      </c>
      <c r="Z3160" s="93">
        <f t="shared" si="346"/>
        <v>11.821799082730706</v>
      </c>
      <c r="AA3160" s="93">
        <f t="shared" si="346"/>
        <v>16.620340965360768</v>
      </c>
      <c r="AB3160" s="93">
        <f t="shared" si="346"/>
        <v>23.366640887035093</v>
      </c>
      <c r="AC3160" s="95">
        <f t="shared" si="346"/>
        <v>32.851305967886226</v>
      </c>
      <c r="AE3160" s="96"/>
    </row>
    <row r="3161" spans="3:31" ht="24.75" customHeight="1" x14ac:dyDescent="0.25">
      <c r="C3161" s="91">
        <f>ABS(E3161-Dashboard!$F$13)</f>
        <v>34.909684912801808</v>
      </c>
      <c r="D3161" s="92">
        <f t="shared" si="348"/>
        <v>0.40600622874311698</v>
      </c>
      <c r="E3161" s="93" cm="1">
        <f t="array" ref="E3161">SUM('DRE + DCF'!$S$41/TIR!S3161,'DRE + DCF'!$U$41:$AD$41/TIR!T3161:AC3161,TIR!F3161)</f>
        <v>14.60031508719819</v>
      </c>
      <c r="F3161" s="100">
        <f>'DRE + DCF'!$AE$38*'DRE + DCF'!$AE$39*(1+G3161)/(R3161-G3161)/AC3161</f>
        <v>2.5020223375411232</v>
      </c>
      <c r="G3161" s="92">
        <f>R3161*(1-'DRE + DCF'!$AE$39)</f>
        <v>0.24360373724587017</v>
      </c>
      <c r="H3161" s="94">
        <f t="shared" si="344"/>
        <v>0.40600622874311698</v>
      </c>
      <c r="I3161" s="94">
        <f t="shared" si="345"/>
        <v>0.40600622874311698</v>
      </c>
      <c r="J3161" s="94">
        <f t="shared" si="345"/>
        <v>0.40600622874311698</v>
      </c>
      <c r="K3161" s="94">
        <f t="shared" si="345"/>
        <v>0.40600622874311698</v>
      </c>
      <c r="L3161" s="94">
        <f t="shared" si="345"/>
        <v>0.40600622874311698</v>
      </c>
      <c r="M3161" s="94">
        <f t="shared" si="345"/>
        <v>0.40600622874311698</v>
      </c>
      <c r="N3161" s="94">
        <f t="shared" si="345"/>
        <v>0.40600622874311698</v>
      </c>
      <c r="O3161" s="94">
        <f t="shared" si="345"/>
        <v>0.40600622874311698</v>
      </c>
      <c r="P3161" s="94">
        <f t="shared" si="345"/>
        <v>0.40600622874311698</v>
      </c>
      <c r="Q3161" s="94">
        <f t="shared" ref="I3161:R3187" si="349">$D3161</f>
        <v>0.40600622874311698</v>
      </c>
      <c r="R3161" s="94">
        <f t="shared" si="349"/>
        <v>0.40600622874311698</v>
      </c>
      <c r="S3161" s="93">
        <f>(1+H3161)^((5-Dashboard!$F$9)*3/12)</f>
        <v>1.0889220978204979</v>
      </c>
      <c r="T3161" s="93">
        <f t="shared" si="347"/>
        <v>1.5310312521516418</v>
      </c>
      <c r="U3161" s="93">
        <f t="shared" si="347"/>
        <v>2.1526394769255823</v>
      </c>
      <c r="V3161" s="93">
        <f t="shared" si="347"/>
        <v>3.0266245127956939</v>
      </c>
      <c r="W3161" s="93">
        <f t="shared" si="347"/>
        <v>4.2554529170573474</v>
      </c>
      <c r="X3161" s="93">
        <f t="shared" si="347"/>
        <v>5.9831933075056973</v>
      </c>
      <c r="Y3161" s="93">
        <f t="shared" si="346"/>
        <v>8.4124070581271422</v>
      </c>
      <c r="Z3161" s="93">
        <f t="shared" si="346"/>
        <v>11.827896722449323</v>
      </c>
      <c r="AA3161" s="93">
        <f t="shared" si="346"/>
        <v>16.630096464694045</v>
      </c>
      <c r="AB3161" s="93">
        <f t="shared" si="346"/>
        <v>23.382019213958717</v>
      </c>
      <c r="AC3161" s="95">
        <f t="shared" si="346"/>
        <v>32.875264655417197</v>
      </c>
      <c r="AE3161" s="96"/>
    </row>
    <row r="3162" spans="3:31" ht="24.75" customHeight="1" x14ac:dyDescent="0.25">
      <c r="C3162" s="91">
        <f>ABS(E3162-Dashboard!$F$13)</f>
        <v>34.915115126799755</v>
      </c>
      <c r="D3162" s="92">
        <f t="shared" si="348"/>
        <v>0.40610622874311697</v>
      </c>
      <c r="E3162" s="93" cm="1">
        <f t="array" ref="E3162">SUM('DRE + DCF'!$S$41/TIR!S3162,'DRE + DCF'!$U$41:$AD$41/TIR!T3162:AC3162,TIR!F3162)</f>
        <v>14.594884873200243</v>
      </c>
      <c r="F3162" s="100">
        <f>'DRE + DCF'!$AE$38*'DRE + DCF'!$AE$39*(1+G3162)/(R3162-G3162)/AC3162</f>
        <v>2.4997040001977875</v>
      </c>
      <c r="G3162" s="92">
        <f>R3162*(1-'DRE + DCF'!$AE$39)</f>
        <v>0.24366373724587018</v>
      </c>
      <c r="H3162" s="94">
        <f t="shared" si="344"/>
        <v>0.40610622874311697</v>
      </c>
      <c r="I3162" s="94">
        <f t="shared" si="349"/>
        <v>0.40610622874311697</v>
      </c>
      <c r="J3162" s="94">
        <f t="shared" si="349"/>
        <v>0.40610622874311697</v>
      </c>
      <c r="K3162" s="94">
        <f t="shared" si="349"/>
        <v>0.40610622874311697</v>
      </c>
      <c r="L3162" s="94">
        <f t="shared" si="349"/>
        <v>0.40610622874311697</v>
      </c>
      <c r="M3162" s="94">
        <f t="shared" si="349"/>
        <v>0.40610622874311697</v>
      </c>
      <c r="N3162" s="94">
        <f t="shared" si="349"/>
        <v>0.40610622874311697</v>
      </c>
      <c r="O3162" s="94">
        <f t="shared" si="349"/>
        <v>0.40610622874311697</v>
      </c>
      <c r="P3162" s="94">
        <f t="shared" si="349"/>
        <v>0.40610622874311697</v>
      </c>
      <c r="Q3162" s="94">
        <f t="shared" si="349"/>
        <v>0.40610622874311697</v>
      </c>
      <c r="R3162" s="94">
        <f t="shared" si="349"/>
        <v>0.40610622874311697</v>
      </c>
      <c r="S3162" s="93">
        <f>(1+H3162)^((5-Dashboard!$F$9)*3/12)</f>
        <v>1.0889414592755506</v>
      </c>
      <c r="T3162" s="93">
        <f t="shared" si="347"/>
        <v>1.5311673686239711</v>
      </c>
      <c r="U3162" s="93">
        <f t="shared" si="347"/>
        <v>2.152983974270374</v>
      </c>
      <c r="V3162" s="93">
        <f t="shared" si="347"/>
        <v>3.0273241766056835</v>
      </c>
      <c r="W3162" s="93">
        <f t="shared" si="347"/>
        <v>4.2567393811498793</v>
      </c>
      <c r="X3162" s="93">
        <f t="shared" si="347"/>
        <v>5.9854277579709665</v>
      </c>
      <c r="Y3162" s="93">
        <f t="shared" si="346"/>
        <v>8.416147252174925</v>
      </c>
      <c r="Z3162" s="93">
        <f t="shared" si="346"/>
        <v>11.833997073302431</v>
      </c>
      <c r="AA3162" s="93">
        <f t="shared" si="346"/>
        <v>16.639856995698366</v>
      </c>
      <c r="AB3162" s="93">
        <f t="shared" si="346"/>
        <v>23.397406567046204</v>
      </c>
      <c r="AC3162" s="95">
        <f t="shared" si="346"/>
        <v>32.899239110358778</v>
      </c>
      <c r="AE3162" s="96"/>
    </row>
    <row r="3163" spans="3:31" ht="24.75" customHeight="1" x14ac:dyDescent="0.25">
      <c r="C3163" s="91">
        <f>ABS(E3163-Dashboard!$F$13)</f>
        <v>34.920541475149804</v>
      </c>
      <c r="D3163" s="92">
        <f t="shared" si="348"/>
        <v>0.40620622874311696</v>
      </c>
      <c r="E3163" s="93" cm="1">
        <f t="array" ref="E3163">SUM('DRE + DCF'!$S$41/TIR!S3163,'DRE + DCF'!$U$41:$AD$41/TIR!T3163:AC3163,TIR!F3163)</f>
        <v>14.589458524850196</v>
      </c>
      <c r="F3163" s="100">
        <f>'DRE + DCF'!$AE$38*'DRE + DCF'!$AE$39*(1+G3163)/(R3163-G3163)/AC3163</f>
        <v>2.4973880860787205</v>
      </c>
      <c r="G3163" s="92">
        <f>R3163*(1-'DRE + DCF'!$AE$39)</f>
        <v>0.24372373724587015</v>
      </c>
      <c r="H3163" s="94">
        <f t="shared" si="344"/>
        <v>0.40620622874311696</v>
      </c>
      <c r="I3163" s="94">
        <f t="shared" si="349"/>
        <v>0.40620622874311696</v>
      </c>
      <c r="J3163" s="94">
        <f t="shared" si="349"/>
        <v>0.40620622874311696</v>
      </c>
      <c r="K3163" s="94">
        <f t="shared" si="349"/>
        <v>0.40620622874311696</v>
      </c>
      <c r="L3163" s="94">
        <f t="shared" si="349"/>
        <v>0.40620622874311696</v>
      </c>
      <c r="M3163" s="94">
        <f t="shared" si="349"/>
        <v>0.40620622874311696</v>
      </c>
      <c r="N3163" s="94">
        <f t="shared" si="349"/>
        <v>0.40620622874311696</v>
      </c>
      <c r="O3163" s="94">
        <f t="shared" si="349"/>
        <v>0.40620622874311696</v>
      </c>
      <c r="P3163" s="94">
        <f t="shared" si="349"/>
        <v>0.40620622874311696</v>
      </c>
      <c r="Q3163" s="94">
        <f t="shared" si="349"/>
        <v>0.40620622874311696</v>
      </c>
      <c r="R3163" s="94">
        <f t="shared" si="349"/>
        <v>0.40620622874311696</v>
      </c>
      <c r="S3163" s="93">
        <f>(1+H3163)^((5-Dashboard!$F$9)*3/12)</f>
        <v>1.0889608196979144</v>
      </c>
      <c r="T3163" s="93">
        <f t="shared" si="347"/>
        <v>1.5313034875164175</v>
      </c>
      <c r="U3163" s="93">
        <f t="shared" si="347"/>
        <v>2.1533285022416444</v>
      </c>
      <c r="V3163" s="93">
        <f t="shared" si="347"/>
        <v>3.0280239523822874</v>
      </c>
      <c r="W3163" s="93">
        <f t="shared" si="347"/>
        <v>4.2580261426233239</v>
      </c>
      <c r="X3163" s="93">
        <f t="shared" si="347"/>
        <v>5.9876628839079462</v>
      </c>
      <c r="Y3163" s="93">
        <f t="shared" si="346"/>
        <v>8.419888842965328</v>
      </c>
      <c r="Z3163" s="93">
        <f t="shared" si="346"/>
        <v>11.840100136302521</v>
      </c>
      <c r="AA3163" s="93">
        <f t="shared" si="346"/>
        <v>16.649622560610833</v>
      </c>
      <c r="AB3163" s="93">
        <f t="shared" si="346"/>
        <v>23.412802950952877</v>
      </c>
      <c r="AC3163" s="95">
        <f t="shared" si="346"/>
        <v>32.923229341965161</v>
      </c>
      <c r="AE3163" s="96"/>
    </row>
    <row r="3164" spans="3:31" ht="24.75" customHeight="1" x14ac:dyDescent="0.25">
      <c r="C3164" s="91">
        <f>ABS(E3164-Dashboard!$F$13)</f>
        <v>34.925963961584259</v>
      </c>
      <c r="D3164" s="92">
        <f t="shared" si="348"/>
        <v>0.40630622874311695</v>
      </c>
      <c r="E3164" s="93" cm="1">
        <f t="array" ref="E3164">SUM('DRE + DCF'!$S$41/TIR!S3164,'DRE + DCF'!$U$41:$AD$41/TIR!T3164:AC3164,TIR!F3164)</f>
        <v>14.584036038415741</v>
      </c>
      <c r="F3164" s="100">
        <f>'DRE + DCF'!$AE$38*'DRE + DCF'!$AE$39*(1+G3164)/(R3164-G3164)/AC3164</f>
        <v>2.495074592336588</v>
      </c>
      <c r="G3164" s="92">
        <f>R3164*(1-'DRE + DCF'!$AE$39)</f>
        <v>0.24378373724587016</v>
      </c>
      <c r="H3164" s="94">
        <f t="shared" si="344"/>
        <v>0.40630622874311695</v>
      </c>
      <c r="I3164" s="94">
        <f t="shared" si="349"/>
        <v>0.40630622874311695</v>
      </c>
      <c r="J3164" s="94">
        <f t="shared" si="349"/>
        <v>0.40630622874311695</v>
      </c>
      <c r="K3164" s="94">
        <f t="shared" si="349"/>
        <v>0.40630622874311695</v>
      </c>
      <c r="L3164" s="94">
        <f t="shared" si="349"/>
        <v>0.40630622874311695</v>
      </c>
      <c r="M3164" s="94">
        <f t="shared" si="349"/>
        <v>0.40630622874311695</v>
      </c>
      <c r="N3164" s="94">
        <f t="shared" si="349"/>
        <v>0.40630622874311695</v>
      </c>
      <c r="O3164" s="94">
        <f t="shared" si="349"/>
        <v>0.40630622874311695</v>
      </c>
      <c r="P3164" s="94">
        <f t="shared" si="349"/>
        <v>0.40630622874311695</v>
      </c>
      <c r="Q3164" s="94">
        <f t="shared" si="349"/>
        <v>0.40630622874311695</v>
      </c>
      <c r="R3164" s="94">
        <f t="shared" si="349"/>
        <v>0.40630622874311695</v>
      </c>
      <c r="S3164" s="93">
        <f>(1+H3164)^((5-Dashboard!$F$9)*3/12)</f>
        <v>1.0889801790877178</v>
      </c>
      <c r="T3164" s="93">
        <f t="shared" si="347"/>
        <v>1.5314396088288527</v>
      </c>
      <c r="U3164" s="93">
        <f t="shared" si="347"/>
        <v>2.1536730608399379</v>
      </c>
      <c r="V3164" s="93">
        <f t="shared" si="347"/>
        <v>3.0287238401354584</v>
      </c>
      <c r="W3164" s="93">
        <f t="shared" si="347"/>
        <v>4.2593132015252673</v>
      </c>
      <c r="X3164" s="93">
        <f t="shared" si="347"/>
        <v>5.9898986854727703</v>
      </c>
      <c r="Y3164" s="93">
        <f t="shared" si="346"/>
        <v>8.4236318309205647</v>
      </c>
      <c r="Z3164" s="93">
        <f t="shared" si="346"/>
        <v>11.846205912462377</v>
      </c>
      <c r="AA3164" s="93">
        <f t="shared" si="346"/>
        <v>16.659393161669382</v>
      </c>
      <c r="AB3164" s="93">
        <f t="shared" si="346"/>
        <v>23.42820837033614</v>
      </c>
      <c r="AC3164" s="95">
        <f t="shared" si="346"/>
        <v>32.947235359495345</v>
      </c>
      <c r="AE3164" s="96"/>
    </row>
    <row r="3165" spans="3:31" ht="24.75" customHeight="1" x14ac:dyDescent="0.25">
      <c r="C3165" s="91">
        <f>ABS(E3165-Dashboard!$F$13)</f>
        <v>34.931382589831031</v>
      </c>
      <c r="D3165" s="92">
        <f t="shared" si="348"/>
        <v>0.40640622874311694</v>
      </c>
      <c r="E3165" s="93" cm="1">
        <f t="array" ref="E3165">SUM('DRE + DCF'!$S$41/TIR!S3165,'DRE + DCF'!$U$41:$AD$41/TIR!T3165:AC3165,TIR!F3165)</f>
        <v>14.578617410168969</v>
      </c>
      <c r="F3165" s="100">
        <f>'DRE + DCF'!$AE$38*'DRE + DCF'!$AE$39*(1+G3165)/(R3165-G3165)/AC3165</f>
        <v>2.4927635161278148</v>
      </c>
      <c r="G3165" s="92">
        <f>R3165*(1-'DRE + DCF'!$AE$39)</f>
        <v>0.24384373724587016</v>
      </c>
      <c r="H3165" s="94">
        <f t="shared" si="344"/>
        <v>0.40640622874311694</v>
      </c>
      <c r="I3165" s="94">
        <f t="shared" si="349"/>
        <v>0.40640622874311694</v>
      </c>
      <c r="J3165" s="94">
        <f t="shared" si="349"/>
        <v>0.40640622874311694</v>
      </c>
      <c r="K3165" s="94">
        <f t="shared" si="349"/>
        <v>0.40640622874311694</v>
      </c>
      <c r="L3165" s="94">
        <f t="shared" si="349"/>
        <v>0.40640622874311694</v>
      </c>
      <c r="M3165" s="94">
        <f t="shared" si="349"/>
        <v>0.40640622874311694</v>
      </c>
      <c r="N3165" s="94">
        <f t="shared" si="349"/>
        <v>0.40640622874311694</v>
      </c>
      <c r="O3165" s="94">
        <f t="shared" si="349"/>
        <v>0.40640622874311694</v>
      </c>
      <c r="P3165" s="94">
        <f t="shared" si="349"/>
        <v>0.40640622874311694</v>
      </c>
      <c r="Q3165" s="94">
        <f t="shared" si="349"/>
        <v>0.40640622874311694</v>
      </c>
      <c r="R3165" s="94">
        <f t="shared" si="349"/>
        <v>0.40640622874311694</v>
      </c>
      <c r="S3165" s="93">
        <f>(1+H3165)^((5-Dashboard!$F$9)*3/12)</f>
        <v>1.0889995374450891</v>
      </c>
      <c r="T3165" s="93">
        <f t="shared" si="347"/>
        <v>1.5315757325611465</v>
      </c>
      <c r="U3165" s="93">
        <f t="shared" si="347"/>
        <v>2.1540176500657986</v>
      </c>
      <c r="V3165" s="93">
        <f t="shared" si="347"/>
        <v>3.0294238398751507</v>
      </c>
      <c r="W3165" s="93">
        <f t="shared" si="347"/>
        <v>4.2606005579033033</v>
      </c>
      <c r="X3165" s="93">
        <f t="shared" si="347"/>
        <v>5.9921351628216044</v>
      </c>
      <c r="Y3165" s="93">
        <f t="shared" si="346"/>
        <v>8.4273762164629549</v>
      </c>
      <c r="Z3165" s="93">
        <f t="shared" si="346"/>
        <v>11.852314402795102</v>
      </c>
      <c r="AA3165" s="93">
        <f t="shared" si="346"/>
        <v>16.669168801112786</v>
      </c>
      <c r="AB3165" s="93">
        <f t="shared" si="346"/>
        <v>23.443622829855457</v>
      </c>
      <c r="AC3165" s="95">
        <f t="shared" si="346"/>
        <v>32.971257172213051</v>
      </c>
      <c r="AE3165" s="96"/>
    </row>
    <row r="3166" spans="3:31" ht="24.75" customHeight="1" x14ac:dyDescent="0.25">
      <c r="C3166" s="91">
        <f>ABS(E3166-Dashboard!$F$13)</f>
        <v>34.936797363613636</v>
      </c>
      <c r="D3166" s="92">
        <f t="shared" si="348"/>
        <v>0.40650622874311693</v>
      </c>
      <c r="E3166" s="93" cm="1">
        <f t="array" ref="E3166">SUM('DRE + DCF'!$S$41/TIR!S3166,'DRE + DCF'!$U$41:$AD$41/TIR!T3166:AC3166,TIR!F3166)</f>
        <v>14.573202636386364</v>
      </c>
      <c r="F3166" s="100">
        <f>'DRE + DCF'!$AE$38*'DRE + DCF'!$AE$39*(1+G3166)/(R3166-G3166)/AC3166</f>
        <v>2.4904548546125653</v>
      </c>
      <c r="G3166" s="92">
        <f>R3166*(1-'DRE + DCF'!$AE$39)</f>
        <v>0.24390373724587014</v>
      </c>
      <c r="H3166" s="94">
        <f t="shared" si="344"/>
        <v>0.40650622874311693</v>
      </c>
      <c r="I3166" s="94">
        <f t="shared" si="349"/>
        <v>0.40650622874311693</v>
      </c>
      <c r="J3166" s="94">
        <f t="shared" si="349"/>
        <v>0.40650622874311693</v>
      </c>
      <c r="K3166" s="94">
        <f t="shared" si="349"/>
        <v>0.40650622874311693</v>
      </c>
      <c r="L3166" s="94">
        <f t="shared" si="349"/>
        <v>0.40650622874311693</v>
      </c>
      <c r="M3166" s="94">
        <f t="shared" si="349"/>
        <v>0.40650622874311693</v>
      </c>
      <c r="N3166" s="94">
        <f t="shared" si="349"/>
        <v>0.40650622874311693</v>
      </c>
      <c r="O3166" s="94">
        <f t="shared" si="349"/>
        <v>0.40650622874311693</v>
      </c>
      <c r="P3166" s="94">
        <f t="shared" si="349"/>
        <v>0.40650622874311693</v>
      </c>
      <c r="Q3166" s="94">
        <f t="shared" si="349"/>
        <v>0.40650622874311693</v>
      </c>
      <c r="R3166" s="94">
        <f t="shared" si="349"/>
        <v>0.40650622874311693</v>
      </c>
      <c r="S3166" s="93">
        <f>(1+H3166)^((5-Dashboard!$F$9)*3/12)</f>
        <v>1.0890188947701569</v>
      </c>
      <c r="T3166" s="93">
        <f t="shared" si="347"/>
        <v>1.5317118587131706</v>
      </c>
      <c r="U3166" s="93">
        <f t="shared" si="347"/>
        <v>2.1543622699197718</v>
      </c>
      <c r="V3166" s="93">
        <f t="shared" si="347"/>
        <v>3.0301239516113192</v>
      </c>
      <c r="W3166" s="93">
        <f t="shared" si="347"/>
        <v>4.2618882118050276</v>
      </c>
      <c r="X3166" s="93">
        <f t="shared" si="347"/>
        <v>5.9943723161106357</v>
      </c>
      <c r="Y3166" s="93">
        <f t="shared" si="346"/>
        <v>8.4311220000149127</v>
      </c>
      <c r="Z3166" s="93">
        <f t="shared" si="346"/>
        <v>11.8584256083141</v>
      </c>
      <c r="AA3166" s="93">
        <f t="shared" si="346"/>
        <v>16.678949481180666</v>
      </c>
      <c r="AB3166" s="93">
        <f t="shared" si="346"/>
        <v>23.459046334172385</v>
      </c>
      <c r="AC3166" s="95">
        <f t="shared" si="346"/>
        <v>32.99529478938684</v>
      </c>
      <c r="AE3166" s="96"/>
    </row>
    <row r="3167" spans="3:31" ht="24.75" customHeight="1" x14ac:dyDescent="0.25">
      <c r="C3167" s="91">
        <f>ABS(E3167-Dashboard!$F$13)</f>
        <v>34.942208286651173</v>
      </c>
      <c r="D3167" s="92">
        <f t="shared" si="348"/>
        <v>0.40660622874311692</v>
      </c>
      <c r="E3167" s="93" cm="1">
        <f t="array" ref="E3167">SUM('DRE + DCF'!$S$41/TIR!S3167,'DRE + DCF'!$U$41:$AD$41/TIR!T3167:AC3167,TIR!F3167)</f>
        <v>14.567791713348823</v>
      </c>
      <c r="F3167" s="100">
        <f>'DRE + DCF'!$AE$38*'DRE + DCF'!$AE$39*(1+G3167)/(R3167-G3167)/AC3167</f>
        <v>2.4881486049547519</v>
      </c>
      <c r="G3167" s="92">
        <f>R3167*(1-'DRE + DCF'!$AE$39)</f>
        <v>0.24396373724587014</v>
      </c>
      <c r="H3167" s="94">
        <f t="shared" si="344"/>
        <v>0.40660622874311692</v>
      </c>
      <c r="I3167" s="94">
        <f t="shared" si="349"/>
        <v>0.40660622874311692</v>
      </c>
      <c r="J3167" s="94">
        <f t="shared" si="349"/>
        <v>0.40660622874311692</v>
      </c>
      <c r="K3167" s="94">
        <f t="shared" si="349"/>
        <v>0.40660622874311692</v>
      </c>
      <c r="L3167" s="94">
        <f t="shared" si="349"/>
        <v>0.40660622874311692</v>
      </c>
      <c r="M3167" s="94">
        <f t="shared" si="349"/>
        <v>0.40660622874311692</v>
      </c>
      <c r="N3167" s="94">
        <f t="shared" si="349"/>
        <v>0.40660622874311692</v>
      </c>
      <c r="O3167" s="94">
        <f t="shared" si="349"/>
        <v>0.40660622874311692</v>
      </c>
      <c r="P3167" s="94">
        <f t="shared" si="349"/>
        <v>0.40660622874311692</v>
      </c>
      <c r="Q3167" s="94">
        <f t="shared" si="349"/>
        <v>0.40660622874311692</v>
      </c>
      <c r="R3167" s="94">
        <f t="shared" si="349"/>
        <v>0.40660622874311692</v>
      </c>
      <c r="S3167" s="93">
        <f>(1+H3167)^((5-Dashboard!$F$9)*3/12)</f>
        <v>1.0890382510630496</v>
      </c>
      <c r="T3167" s="93">
        <f t="shared" si="347"/>
        <v>1.5318479872847959</v>
      </c>
      <c r="U3167" s="93">
        <f t="shared" si="347"/>
        <v>2.154706920402401</v>
      </c>
      <c r="V3167" s="93">
        <f t="shared" si="347"/>
        <v>3.0308241753539167</v>
      </c>
      <c r="W3167" s="93">
        <f t="shared" si="347"/>
        <v>4.2631761632780396</v>
      </c>
      <c r="X3167" s="93">
        <f t="shared" si="347"/>
        <v>5.9966101454960734</v>
      </c>
      <c r="Y3167" s="93">
        <f t="shared" si="346"/>
        <v>8.4348691819989448</v>
      </c>
      <c r="Z3167" s="93">
        <f t="shared" si="346"/>
        <v>11.864539530033076</v>
      </c>
      <c r="AA3167" s="93">
        <f t="shared" si="346"/>
        <v>16.688735204113456</v>
      </c>
      <c r="AB3167" s="93">
        <f t="shared" si="346"/>
        <v>23.474478887950522</v>
      </c>
      <c r="AC3167" s="95">
        <f t="shared" si="346"/>
        <v>33.019348220289999</v>
      </c>
      <c r="AE3167" s="96"/>
    </row>
    <row r="3168" spans="3:31" ht="24.75" customHeight="1" x14ac:dyDescent="0.25">
      <c r="C3168" s="91">
        <f>ABS(E3168-Dashboard!$F$13)</f>
        <v>34.947615362658389</v>
      </c>
      <c r="D3168" s="92">
        <f t="shared" si="348"/>
        <v>0.4067062287431169</v>
      </c>
      <c r="E3168" s="93" cm="1">
        <f t="array" ref="E3168">SUM('DRE + DCF'!$S$41/TIR!S3168,'DRE + DCF'!$U$41:$AD$41/TIR!T3168:AC3168,TIR!F3168)</f>
        <v>14.562384637341609</v>
      </c>
      <c r="F3168" s="100">
        <f>'DRE + DCF'!$AE$38*'DRE + DCF'!$AE$39*(1+G3168)/(R3168-G3168)/AC3168</f>
        <v>2.4858447643220183</v>
      </c>
      <c r="G3168" s="92">
        <f>R3168*(1-'DRE + DCF'!$AE$39)</f>
        <v>0.24402373724587012</v>
      </c>
      <c r="H3168" s="94">
        <f t="shared" si="344"/>
        <v>0.4067062287431169</v>
      </c>
      <c r="I3168" s="94">
        <f t="shared" si="349"/>
        <v>0.4067062287431169</v>
      </c>
      <c r="J3168" s="94">
        <f t="shared" si="349"/>
        <v>0.4067062287431169</v>
      </c>
      <c r="K3168" s="94">
        <f t="shared" si="349"/>
        <v>0.4067062287431169</v>
      </c>
      <c r="L3168" s="94">
        <f t="shared" si="349"/>
        <v>0.4067062287431169</v>
      </c>
      <c r="M3168" s="94">
        <f t="shared" si="349"/>
        <v>0.4067062287431169</v>
      </c>
      <c r="N3168" s="94">
        <f t="shared" si="349"/>
        <v>0.4067062287431169</v>
      </c>
      <c r="O3168" s="94">
        <f t="shared" si="349"/>
        <v>0.4067062287431169</v>
      </c>
      <c r="P3168" s="94">
        <f t="shared" si="349"/>
        <v>0.4067062287431169</v>
      </c>
      <c r="Q3168" s="94">
        <f t="shared" si="349"/>
        <v>0.4067062287431169</v>
      </c>
      <c r="R3168" s="94">
        <f t="shared" si="349"/>
        <v>0.4067062287431169</v>
      </c>
      <c r="S3168" s="93">
        <f>(1+H3168)^((5-Dashboard!$F$9)*3/12)</f>
        <v>1.0890576063238957</v>
      </c>
      <c r="T3168" s="93">
        <f t="shared" si="347"/>
        <v>1.5319841182758933</v>
      </c>
      <c r="U3168" s="93">
        <f t="shared" si="347"/>
        <v>2.1550516015142311</v>
      </c>
      <c r="V3168" s="93">
        <f t="shared" si="347"/>
        <v>3.0315245111128983</v>
      </c>
      <c r="W3168" s="93">
        <f t="shared" si="347"/>
        <v>4.2644644123699464</v>
      </c>
      <c r="X3168" s="93">
        <f t="shared" si="347"/>
        <v>5.9988486511341597</v>
      </c>
      <c r="Y3168" s="93">
        <f t="shared" si="346"/>
        <v>8.4386177628376675</v>
      </c>
      <c r="Z3168" s="93">
        <f t="shared" si="346"/>
        <v>11.870656168966054</v>
      </c>
      <c r="AA3168" s="93">
        <f t="shared" si="346"/>
        <v>16.698525972152453</v>
      </c>
      <c r="AB3168" s="93">
        <f t="shared" si="346"/>
        <v>23.489920495855568</v>
      </c>
      <c r="AC3168" s="95">
        <f t="shared" si="346"/>
        <v>33.043417474200631</v>
      </c>
      <c r="AE3168" s="96"/>
    </row>
    <row r="3169" spans="3:31" ht="24.75" customHeight="1" x14ac:dyDescent="0.25">
      <c r="C3169" s="91">
        <f>ABS(E3169-Dashboard!$F$13)</f>
        <v>34.953018595345625</v>
      </c>
      <c r="D3169" s="92">
        <f t="shared" si="348"/>
        <v>0.40680622874311689</v>
      </c>
      <c r="E3169" s="93" cm="1">
        <f t="array" ref="E3169">SUM('DRE + DCF'!$S$41/TIR!S3169,'DRE + DCF'!$U$41:$AD$41/TIR!T3169:AC3169,TIR!F3169)</f>
        <v>14.556981404654371</v>
      </c>
      <c r="F3169" s="100">
        <f>'DRE + DCF'!$AE$38*'DRE + DCF'!$AE$39*(1+G3169)/(R3169-G3169)/AC3169</f>
        <v>2.4835433298857432</v>
      </c>
      <c r="G3169" s="92">
        <f>R3169*(1-'DRE + DCF'!$AE$39)</f>
        <v>0.24408373724587012</v>
      </c>
      <c r="H3169" s="94">
        <f t="shared" si="344"/>
        <v>0.40680622874311689</v>
      </c>
      <c r="I3169" s="94">
        <f t="shared" si="349"/>
        <v>0.40680622874311689</v>
      </c>
      <c r="J3169" s="94">
        <f t="shared" si="349"/>
        <v>0.40680622874311689</v>
      </c>
      <c r="K3169" s="94">
        <f t="shared" si="349"/>
        <v>0.40680622874311689</v>
      </c>
      <c r="L3169" s="94">
        <f t="shared" si="349"/>
        <v>0.40680622874311689</v>
      </c>
      <c r="M3169" s="94">
        <f t="shared" si="349"/>
        <v>0.40680622874311689</v>
      </c>
      <c r="N3169" s="94">
        <f t="shared" si="349"/>
        <v>0.40680622874311689</v>
      </c>
      <c r="O3169" s="94">
        <f t="shared" si="349"/>
        <v>0.40680622874311689</v>
      </c>
      <c r="P3169" s="94">
        <f t="shared" si="349"/>
        <v>0.40680622874311689</v>
      </c>
      <c r="Q3169" s="94">
        <f t="shared" si="349"/>
        <v>0.40680622874311689</v>
      </c>
      <c r="R3169" s="94">
        <f t="shared" si="349"/>
        <v>0.40680622874311689</v>
      </c>
      <c r="S3169" s="93">
        <f>(1+H3169)^((5-Dashboard!$F$9)*3/12)</f>
        <v>1.0890769605528234</v>
      </c>
      <c r="T3169" s="93">
        <f t="shared" si="347"/>
        <v>1.5321202516863339</v>
      </c>
      <c r="U3169" s="93">
        <f t="shared" si="347"/>
        <v>2.1553963132558067</v>
      </c>
      <c r="V3169" s="93">
        <f t="shared" si="347"/>
        <v>3.0322249588982193</v>
      </c>
      <c r="W3169" s="93">
        <f t="shared" si="347"/>
        <v>4.2657529591283563</v>
      </c>
      <c r="X3169" s="93">
        <f t="shared" si="347"/>
        <v>6.0010878331811544</v>
      </c>
      <c r="Y3169" s="93">
        <f t="shared" si="346"/>
        <v>8.4423677429537829</v>
      </c>
      <c r="Z3169" s="93">
        <f t="shared" si="346"/>
        <v>11.876775526127352</v>
      </c>
      <c r="AA3169" s="93">
        <f t="shared" si="346"/>
        <v>16.708321787539766</v>
      </c>
      <c r="AB3169" s="93">
        <f t="shared" si="346"/>
        <v>23.505371162555271</v>
      </c>
      <c r="AC3169" s="95">
        <f t="shared" si="346"/>
        <v>33.067502560401593</v>
      </c>
      <c r="AE3169" s="96"/>
    </row>
    <row r="3170" spans="3:31" ht="24.75" customHeight="1" x14ac:dyDescent="0.25">
      <c r="C3170" s="91">
        <f>ABS(E3170-Dashboard!$F$13)</f>
        <v>34.958417988418859</v>
      </c>
      <c r="D3170" s="92">
        <f t="shared" si="348"/>
        <v>0.40690622874311688</v>
      </c>
      <c r="E3170" s="93" cm="1">
        <f t="array" ref="E3170">SUM('DRE + DCF'!$S$41/TIR!S3170,'DRE + DCF'!$U$41:$AD$41/TIR!T3170:AC3170,TIR!F3170)</f>
        <v>14.551582011581143</v>
      </c>
      <c r="F3170" s="100">
        <f>'DRE + DCF'!$AE$38*'DRE + DCF'!$AE$39*(1+G3170)/(R3170-G3170)/AC3170</f>
        <v>2.4812442988210255</v>
      </c>
      <c r="G3170" s="92">
        <f>R3170*(1-'DRE + DCF'!$AE$39)</f>
        <v>0.24414373724587013</v>
      </c>
      <c r="H3170" s="94">
        <f t="shared" si="344"/>
        <v>0.40690622874311688</v>
      </c>
      <c r="I3170" s="94">
        <f t="shared" si="349"/>
        <v>0.40690622874311688</v>
      </c>
      <c r="J3170" s="94">
        <f t="shared" si="349"/>
        <v>0.40690622874311688</v>
      </c>
      <c r="K3170" s="94">
        <f t="shared" si="349"/>
        <v>0.40690622874311688</v>
      </c>
      <c r="L3170" s="94">
        <f t="shared" si="349"/>
        <v>0.40690622874311688</v>
      </c>
      <c r="M3170" s="94">
        <f t="shared" si="349"/>
        <v>0.40690622874311688</v>
      </c>
      <c r="N3170" s="94">
        <f t="shared" si="349"/>
        <v>0.40690622874311688</v>
      </c>
      <c r="O3170" s="94">
        <f t="shared" si="349"/>
        <v>0.40690622874311688</v>
      </c>
      <c r="P3170" s="94">
        <f t="shared" si="349"/>
        <v>0.40690622874311688</v>
      </c>
      <c r="Q3170" s="94">
        <f t="shared" si="349"/>
        <v>0.40690622874311688</v>
      </c>
      <c r="R3170" s="94">
        <f t="shared" si="349"/>
        <v>0.40690622874311688</v>
      </c>
      <c r="S3170" s="93">
        <f>(1+H3170)^((5-Dashboard!$F$9)*3/12)</f>
        <v>1.0890963137499614</v>
      </c>
      <c r="T3170" s="93">
        <f t="shared" si="347"/>
        <v>1.5322563875159887</v>
      </c>
      <c r="U3170" s="93">
        <f t="shared" si="347"/>
        <v>2.1557410556276717</v>
      </c>
      <c r="V3170" s="93">
        <f t="shared" si="347"/>
        <v>3.0329255187198334</v>
      </c>
      <c r="W3170" s="93">
        <f t="shared" si="347"/>
        <v>4.2670418036008826</v>
      </c>
      <c r="X3170" s="93">
        <f t="shared" si="347"/>
        <v>6.0033276917933449</v>
      </c>
      <c r="Y3170" s="93">
        <f t="shared" si="346"/>
        <v>8.4461191227700958</v>
      </c>
      <c r="Z3170" s="93">
        <f t="shared" si="346"/>
        <v>11.882897602531598</v>
      </c>
      <c r="AA3170" s="93">
        <f t="shared" si="346"/>
        <v>16.718122652518357</v>
      </c>
      <c r="AB3170" s="93">
        <f t="shared" si="346"/>
        <v>23.520830892719474</v>
      </c>
      <c r="AC3170" s="95">
        <f t="shared" si="346"/>
        <v>33.091603488180553</v>
      </c>
      <c r="AE3170" s="96"/>
    </row>
    <row r="3171" spans="3:31" ht="24.75" customHeight="1" x14ac:dyDescent="0.25">
      <c r="C3171" s="91">
        <f>ABS(E3171-Dashboard!$F$13)</f>
        <v>34.963813545579683</v>
      </c>
      <c r="D3171" s="92">
        <f t="shared" si="348"/>
        <v>0.40700622874311687</v>
      </c>
      <c r="E3171" s="93" cm="1">
        <f t="array" ref="E3171">SUM('DRE + DCF'!$S$41/TIR!S3171,'DRE + DCF'!$U$41:$AD$41/TIR!T3171:AC3171,TIR!F3171)</f>
        <v>14.546186454420313</v>
      </c>
      <c r="F3171" s="100">
        <f>'DRE + DCF'!$AE$38*'DRE + DCF'!$AE$39*(1+G3171)/(R3171-G3171)/AC3171</f>
        <v>2.4789476683066862</v>
      </c>
      <c r="G3171" s="92">
        <f>R3171*(1-'DRE + DCF'!$AE$39)</f>
        <v>0.24420373724587011</v>
      </c>
      <c r="H3171" s="94">
        <f t="shared" si="344"/>
        <v>0.40700622874311687</v>
      </c>
      <c r="I3171" s="94">
        <f t="shared" si="349"/>
        <v>0.40700622874311687</v>
      </c>
      <c r="J3171" s="94">
        <f t="shared" si="349"/>
        <v>0.40700622874311687</v>
      </c>
      <c r="K3171" s="94">
        <f t="shared" si="349"/>
        <v>0.40700622874311687</v>
      </c>
      <c r="L3171" s="94">
        <f t="shared" si="349"/>
        <v>0.40700622874311687</v>
      </c>
      <c r="M3171" s="94">
        <f t="shared" si="349"/>
        <v>0.40700622874311687</v>
      </c>
      <c r="N3171" s="94">
        <f t="shared" si="349"/>
        <v>0.40700622874311687</v>
      </c>
      <c r="O3171" s="94">
        <f t="shared" si="349"/>
        <v>0.40700622874311687</v>
      </c>
      <c r="P3171" s="94">
        <f t="shared" si="349"/>
        <v>0.40700622874311687</v>
      </c>
      <c r="Q3171" s="94">
        <f t="shared" si="349"/>
        <v>0.40700622874311687</v>
      </c>
      <c r="R3171" s="94">
        <f t="shared" si="349"/>
        <v>0.40700622874311687</v>
      </c>
      <c r="S3171" s="93">
        <f>(1+H3171)^((5-Dashboard!$F$9)*3/12)</f>
        <v>1.0891156659154377</v>
      </c>
      <c r="T3171" s="93">
        <f t="shared" si="347"/>
        <v>1.5323925257647284</v>
      </c>
      <c r="U3171" s="93">
        <f t="shared" si="347"/>
        <v>2.1560858286303701</v>
      </c>
      <c r="V3171" s="93">
        <f t="shared" si="347"/>
        <v>3.0336261905876953</v>
      </c>
      <c r="W3171" s="93">
        <f t="shared" si="347"/>
        <v>4.2683309458351415</v>
      </c>
      <c r="X3171" s="93">
        <f t="shared" si="347"/>
        <v>6.0055682271270436</v>
      </c>
      <c r="Y3171" s="93">
        <f t="shared" si="346"/>
        <v>8.4498719027095088</v>
      </c>
      <c r="Z3171" s="93">
        <f t="shared" si="346"/>
        <v>11.889022399193731</v>
      </c>
      <c r="AA3171" s="93">
        <f t="shared" si="346"/>
        <v>16.727928569332015</v>
      </c>
      <c r="AB3171" s="93">
        <f t="shared" si="346"/>
        <v>23.53629969102008</v>
      </c>
      <c r="AC3171" s="95">
        <f t="shared" si="346"/>
        <v>33.115720266829946</v>
      </c>
      <c r="AE3171" s="96"/>
    </row>
    <row r="3172" spans="3:31" ht="24.75" customHeight="1" x14ac:dyDescent="0.25">
      <c r="C3172" s="91">
        <f>ABS(E3172-Dashboard!$F$13)</f>
        <v>34.969205270525357</v>
      </c>
      <c r="D3172" s="92">
        <f t="shared" si="348"/>
        <v>0.40710622874311686</v>
      </c>
      <c r="E3172" s="93" cm="1">
        <f t="array" ref="E3172">SUM('DRE + DCF'!$S$41/TIR!S3172,'DRE + DCF'!$U$41:$AD$41/TIR!T3172:AC3172,TIR!F3172)</f>
        <v>14.540794729474642</v>
      </c>
      <c r="F3172" s="100">
        <f>'DRE + DCF'!$AE$38*'DRE + DCF'!$AE$39*(1+G3172)/(R3172-G3172)/AC3172</f>
        <v>2.4766534355252614</v>
      </c>
      <c r="G3172" s="92">
        <f>R3172*(1-'DRE + DCF'!$AE$39)</f>
        <v>0.24426373724587011</v>
      </c>
      <c r="H3172" s="94">
        <f t="shared" si="344"/>
        <v>0.40710622874311686</v>
      </c>
      <c r="I3172" s="94">
        <f t="shared" si="349"/>
        <v>0.40710622874311686</v>
      </c>
      <c r="J3172" s="94">
        <f t="shared" si="349"/>
        <v>0.40710622874311686</v>
      </c>
      <c r="K3172" s="94">
        <f t="shared" si="349"/>
        <v>0.40710622874311686</v>
      </c>
      <c r="L3172" s="94">
        <f t="shared" si="349"/>
        <v>0.40710622874311686</v>
      </c>
      <c r="M3172" s="94">
        <f t="shared" si="349"/>
        <v>0.40710622874311686</v>
      </c>
      <c r="N3172" s="94">
        <f t="shared" si="349"/>
        <v>0.40710622874311686</v>
      </c>
      <c r="O3172" s="94">
        <f t="shared" si="349"/>
        <v>0.40710622874311686</v>
      </c>
      <c r="P3172" s="94">
        <f t="shared" si="349"/>
        <v>0.40710622874311686</v>
      </c>
      <c r="Q3172" s="94">
        <f t="shared" si="349"/>
        <v>0.40710622874311686</v>
      </c>
      <c r="R3172" s="94">
        <f t="shared" si="349"/>
        <v>0.40710622874311686</v>
      </c>
      <c r="S3172" s="93">
        <f>(1+H3172)^((5-Dashboard!$F$9)*3/12)</f>
        <v>1.0891350170493808</v>
      </c>
      <c r="T3172" s="93">
        <f t="shared" si="347"/>
        <v>1.5325286664324245</v>
      </c>
      <c r="U3172" s="93">
        <f t="shared" si="347"/>
        <v>2.1564306322644469</v>
      </c>
      <c r="V3172" s="93">
        <f t="shared" si="347"/>
        <v>3.0343269745117607</v>
      </c>
      <c r="W3172" s="93">
        <f t="shared" si="347"/>
        <v>4.2696203858787554</v>
      </c>
      <c r="X3172" s="93">
        <f t="shared" si="347"/>
        <v>6.0078094393385868</v>
      </c>
      <c r="Y3172" s="93">
        <f t="shared" si="346"/>
        <v>8.4536260831950187</v>
      </c>
      <c r="Z3172" s="93">
        <f t="shared" si="346"/>
        <v>11.89514991712899</v>
      </c>
      <c r="AA3172" s="93">
        <f t="shared" si="346"/>
        <v>16.737739540225373</v>
      </c>
      <c r="AB3172" s="93">
        <f t="shared" si="346"/>
        <v>23.551777562131075</v>
      </c>
      <c r="AC3172" s="95">
        <f t="shared" si="346"/>
        <v>33.139852905647018</v>
      </c>
      <c r="AE3172" s="96"/>
    </row>
    <row r="3173" spans="3:31" ht="24.75" customHeight="1" x14ac:dyDescent="0.25">
      <c r="C3173" s="91">
        <f>ABS(E3173-Dashboard!$F$13)</f>
        <v>34.97459316694875</v>
      </c>
      <c r="D3173" s="92">
        <f t="shared" si="348"/>
        <v>0.40720622874311685</v>
      </c>
      <c r="E3173" s="93" cm="1">
        <f t="array" ref="E3173">SUM('DRE + DCF'!$S$41/TIR!S3173,'DRE + DCF'!$U$41:$AD$41/TIR!T3173:AC3173,TIR!F3173)</f>
        <v>14.535406833051251</v>
      </c>
      <c r="F3173" s="100">
        <f>'DRE + DCF'!$AE$38*'DRE + DCF'!$AE$39*(1+G3173)/(R3173-G3173)/AC3173</f>
        <v>2.4743615976629938</v>
      </c>
      <c r="G3173" s="92">
        <f>R3173*(1-'DRE + DCF'!$AE$39)</f>
        <v>0.24432373724587009</v>
      </c>
      <c r="H3173" s="94">
        <f t="shared" si="344"/>
        <v>0.40720622874311685</v>
      </c>
      <c r="I3173" s="94">
        <f t="shared" si="349"/>
        <v>0.40720622874311685</v>
      </c>
      <c r="J3173" s="94">
        <f t="shared" si="349"/>
        <v>0.40720622874311685</v>
      </c>
      <c r="K3173" s="94">
        <f t="shared" si="349"/>
        <v>0.40720622874311685</v>
      </c>
      <c r="L3173" s="94">
        <f t="shared" si="349"/>
        <v>0.40720622874311685</v>
      </c>
      <c r="M3173" s="94">
        <f t="shared" si="349"/>
        <v>0.40720622874311685</v>
      </c>
      <c r="N3173" s="94">
        <f t="shared" si="349"/>
        <v>0.40720622874311685</v>
      </c>
      <c r="O3173" s="94">
        <f t="shared" si="349"/>
        <v>0.40720622874311685</v>
      </c>
      <c r="P3173" s="94">
        <f t="shared" si="349"/>
        <v>0.40720622874311685</v>
      </c>
      <c r="Q3173" s="94">
        <f t="shared" si="349"/>
        <v>0.40720622874311685</v>
      </c>
      <c r="R3173" s="94">
        <f t="shared" si="349"/>
        <v>0.40720622874311685</v>
      </c>
      <c r="S3173" s="93">
        <f>(1+H3173)^((5-Dashboard!$F$9)*3/12)</f>
        <v>1.0891543671519188</v>
      </c>
      <c r="T3173" s="93">
        <f t="shared" si="347"/>
        <v>1.5326648095189477</v>
      </c>
      <c r="U3173" s="93">
        <f t="shared" si="347"/>
        <v>2.1567754665304459</v>
      </c>
      <c r="V3173" s="93">
        <f t="shared" si="347"/>
        <v>3.0350278705019851</v>
      </c>
      <c r="W3173" s="93">
        <f t="shared" si="347"/>
        <v>4.270910123779351</v>
      </c>
      <c r="X3173" s="93">
        <f t="shared" si="347"/>
        <v>6.0100513285843391</v>
      </c>
      <c r="Y3173" s="93">
        <f t="shared" si="346"/>
        <v>8.4573816646497271</v>
      </c>
      <c r="Z3173" s="93">
        <f t="shared" si="346"/>
        <v>11.901280157352927</v>
      </c>
      <c r="AA3173" s="93">
        <f t="shared" si="346"/>
        <v>16.7475555674439</v>
      </c>
      <c r="AB3173" s="93">
        <f t="shared" si="346"/>
        <v>23.567264510728521</v>
      </c>
      <c r="AC3173" s="95">
        <f t="shared" si="346"/>
        <v>33.164001413933775</v>
      </c>
      <c r="AE3173" s="96"/>
    </row>
    <row r="3174" spans="3:31" ht="24.75" customHeight="1" x14ac:dyDescent="0.25">
      <c r="C3174" s="91">
        <f>ABS(E3174-Dashboard!$F$13)</f>
        <v>34.97997723853841</v>
      </c>
      <c r="D3174" s="92">
        <f t="shared" si="348"/>
        <v>0.40730622874311684</v>
      </c>
      <c r="E3174" s="93" cm="1">
        <f t="array" ref="E3174">SUM('DRE + DCF'!$S$41/TIR!S3174,'DRE + DCF'!$U$41:$AD$41/TIR!T3174:AC3174,TIR!F3174)</f>
        <v>14.530022761461586</v>
      </c>
      <c r="F3174" s="100">
        <f>'DRE + DCF'!$AE$38*'DRE + DCF'!$AE$39*(1+G3174)/(R3174-G3174)/AC3174</f>
        <v>2.4720721519098281</v>
      </c>
      <c r="G3174" s="92">
        <f>R3174*(1-'DRE + DCF'!$AE$39)</f>
        <v>0.24438373724587009</v>
      </c>
      <c r="H3174" s="94">
        <f t="shared" si="344"/>
        <v>0.40730622874311684</v>
      </c>
      <c r="I3174" s="94">
        <f t="shared" si="349"/>
        <v>0.40730622874311684</v>
      </c>
      <c r="J3174" s="94">
        <f t="shared" si="349"/>
        <v>0.40730622874311684</v>
      </c>
      <c r="K3174" s="94">
        <f t="shared" si="349"/>
        <v>0.40730622874311684</v>
      </c>
      <c r="L3174" s="94">
        <f t="shared" si="349"/>
        <v>0.40730622874311684</v>
      </c>
      <c r="M3174" s="94">
        <f t="shared" si="349"/>
        <v>0.40730622874311684</v>
      </c>
      <c r="N3174" s="94">
        <f t="shared" si="349"/>
        <v>0.40730622874311684</v>
      </c>
      <c r="O3174" s="94">
        <f t="shared" si="349"/>
        <v>0.40730622874311684</v>
      </c>
      <c r="P3174" s="94">
        <f t="shared" si="349"/>
        <v>0.40730622874311684</v>
      </c>
      <c r="Q3174" s="94">
        <f t="shared" si="349"/>
        <v>0.40730622874311684</v>
      </c>
      <c r="R3174" s="94">
        <f t="shared" si="349"/>
        <v>0.40730622874311684</v>
      </c>
      <c r="S3174" s="93">
        <f>(1+H3174)^((5-Dashboard!$F$9)*3/12)</f>
        <v>1.0891737162231803</v>
      </c>
      <c r="T3174" s="93">
        <f t="shared" si="347"/>
        <v>1.5328009550241695</v>
      </c>
      <c r="U3174" s="93">
        <f t="shared" si="347"/>
        <v>2.1571203314289118</v>
      </c>
      <c r="V3174" s="93">
        <f t="shared" si="347"/>
        <v>3.0357288785683241</v>
      </c>
      <c r="W3174" s="93">
        <f t="shared" si="347"/>
        <v>4.2722001595845596</v>
      </c>
      <c r="X3174" s="93">
        <f t="shared" si="347"/>
        <v>6.0122938950206883</v>
      </c>
      <c r="Y3174" s="93">
        <f t="shared" si="346"/>
        <v>8.4611386474968295</v>
      </c>
      <c r="Z3174" s="93">
        <f t="shared" si="346"/>
        <v>11.907413120881399</v>
      </c>
      <c r="AA3174" s="93">
        <f t="shared" si="346"/>
        <v>16.757376653233909</v>
      </c>
      <c r="AB3174" s="93">
        <f t="shared" si="346"/>
        <v>23.582760541490565</v>
      </c>
      <c r="AC3174" s="95">
        <f t="shared" si="346"/>
        <v>33.188165800997069</v>
      </c>
      <c r="AE3174" s="96"/>
    </row>
    <row r="3175" spans="3:31" ht="24.75" customHeight="1" x14ac:dyDescent="0.25">
      <c r="C3175" s="91">
        <f>ABS(E3175-Dashboard!$F$13)</f>
        <v>34.985357488978522</v>
      </c>
      <c r="D3175" s="92">
        <f t="shared" si="348"/>
        <v>0.40740622874311683</v>
      </c>
      <c r="E3175" s="93" cm="1">
        <f t="array" ref="E3175">SUM('DRE + DCF'!$S$41/TIR!S3175,'DRE + DCF'!$U$41:$AD$41/TIR!T3175:AC3175,TIR!F3175)</f>
        <v>14.524642511021476</v>
      </c>
      <c r="F3175" s="100">
        <f>'DRE + DCF'!$AE$38*'DRE + DCF'!$AE$39*(1+G3175)/(R3175-G3175)/AC3175</f>
        <v>2.4697850954594101</v>
      </c>
      <c r="G3175" s="92">
        <f>R3175*(1-'DRE + DCF'!$AE$39)</f>
        <v>0.2444437372458701</v>
      </c>
      <c r="H3175" s="94">
        <f t="shared" si="344"/>
        <v>0.40740622874311683</v>
      </c>
      <c r="I3175" s="94">
        <f t="shared" si="349"/>
        <v>0.40740622874311683</v>
      </c>
      <c r="J3175" s="94">
        <f t="shared" si="349"/>
        <v>0.40740622874311683</v>
      </c>
      <c r="K3175" s="94">
        <f t="shared" si="349"/>
        <v>0.40740622874311683</v>
      </c>
      <c r="L3175" s="94">
        <f t="shared" si="349"/>
        <v>0.40740622874311683</v>
      </c>
      <c r="M3175" s="94">
        <f t="shared" si="349"/>
        <v>0.40740622874311683</v>
      </c>
      <c r="N3175" s="94">
        <f t="shared" si="349"/>
        <v>0.40740622874311683</v>
      </c>
      <c r="O3175" s="94">
        <f t="shared" si="349"/>
        <v>0.40740622874311683</v>
      </c>
      <c r="P3175" s="94">
        <f t="shared" si="349"/>
        <v>0.40740622874311683</v>
      </c>
      <c r="Q3175" s="94">
        <f t="shared" si="349"/>
        <v>0.40740622874311683</v>
      </c>
      <c r="R3175" s="94">
        <f t="shared" si="349"/>
        <v>0.40740622874311683</v>
      </c>
      <c r="S3175" s="93">
        <f>(1+H3175)^((5-Dashboard!$F$9)*3/12)</f>
        <v>1.089193064263293</v>
      </c>
      <c r="T3175" s="93">
        <f t="shared" si="347"/>
        <v>1.5329371029479604</v>
      </c>
      <c r="U3175" s="93">
        <f t="shared" si="347"/>
        <v>2.157465226960388</v>
      </c>
      <c r="V3175" s="93">
        <f t="shared" si="347"/>
        <v>3.0364299987207324</v>
      </c>
      <c r="W3175" s="93">
        <f t="shared" si="347"/>
        <v>4.2734904933420133</v>
      </c>
      <c r="X3175" s="93">
        <f t="shared" si="347"/>
        <v>6.0145371388040445</v>
      </c>
      <c r="Y3175" s="93">
        <f t="shared" si="346"/>
        <v>8.464897032159616</v>
      </c>
      <c r="Z3175" s="93">
        <f t="shared" si="346"/>
        <v>11.913548808730567</v>
      </c>
      <c r="AA3175" s="93">
        <f t="shared" si="346"/>
        <v>16.76720279984254</v>
      </c>
      <c r="AB3175" s="93">
        <f t="shared" si="346"/>
        <v>23.598265659097418</v>
      </c>
      <c r="AC3175" s="95">
        <f t="shared" si="346"/>
        <v>33.212346076148499</v>
      </c>
      <c r="AE3175" s="96"/>
    </row>
    <row r="3176" spans="3:31" ht="24.75" customHeight="1" x14ac:dyDescent="0.25">
      <c r="C3176" s="91">
        <f>ABS(E3176-Dashboard!$F$13)</f>
        <v>34.990733921948944</v>
      </c>
      <c r="D3176" s="92">
        <f t="shared" si="348"/>
        <v>0.40750622874311682</v>
      </c>
      <c r="E3176" s="93" cm="1">
        <f t="array" ref="E3176">SUM('DRE + DCF'!$S$41/TIR!S3176,'DRE + DCF'!$U$41:$AD$41/TIR!T3176:AC3176,TIR!F3176)</f>
        <v>14.51926607805105</v>
      </c>
      <c r="F3176" s="100">
        <f>'DRE + DCF'!$AE$38*'DRE + DCF'!$AE$39*(1+G3176)/(R3176-G3176)/AC3176</f>
        <v>2.4675004255090736</v>
      </c>
      <c r="G3176" s="92">
        <f>R3176*(1-'DRE + DCF'!$AE$39)</f>
        <v>0.24450373724587007</v>
      </c>
      <c r="H3176" s="94">
        <f t="shared" si="344"/>
        <v>0.40750622874311682</v>
      </c>
      <c r="I3176" s="94">
        <f t="shared" si="349"/>
        <v>0.40750622874311682</v>
      </c>
      <c r="J3176" s="94">
        <f t="shared" si="349"/>
        <v>0.40750622874311682</v>
      </c>
      <c r="K3176" s="94">
        <f t="shared" si="349"/>
        <v>0.40750622874311682</v>
      </c>
      <c r="L3176" s="94">
        <f t="shared" si="349"/>
        <v>0.40750622874311682</v>
      </c>
      <c r="M3176" s="94">
        <f t="shared" si="349"/>
        <v>0.40750622874311682</v>
      </c>
      <c r="N3176" s="94">
        <f t="shared" si="349"/>
        <v>0.40750622874311682</v>
      </c>
      <c r="O3176" s="94">
        <f t="shared" si="349"/>
        <v>0.40750622874311682</v>
      </c>
      <c r="P3176" s="94">
        <f t="shared" si="349"/>
        <v>0.40750622874311682</v>
      </c>
      <c r="Q3176" s="94">
        <f t="shared" si="349"/>
        <v>0.40750622874311682</v>
      </c>
      <c r="R3176" s="94">
        <f t="shared" si="349"/>
        <v>0.40750622874311682</v>
      </c>
      <c r="S3176" s="93">
        <f>(1+H3176)^((5-Dashboard!$F$9)*3/12)</f>
        <v>1.0892124112723856</v>
      </c>
      <c r="T3176" s="93">
        <f t="shared" si="347"/>
        <v>1.5330732532901921</v>
      </c>
      <c r="U3176" s="93">
        <f t="shared" si="347"/>
        <v>2.1578101531254195</v>
      </c>
      <c r="V3176" s="93">
        <f t="shared" si="347"/>
        <v>3.0371312309691665</v>
      </c>
      <c r="W3176" s="93">
        <f t="shared" si="347"/>
        <v>4.2747811250993513</v>
      </c>
      <c r="X3176" s="93">
        <f t="shared" si="347"/>
        <v>6.016781060090846</v>
      </c>
      <c r="Y3176" s="93">
        <f t="shared" si="346"/>
        <v>8.4686568190614793</v>
      </c>
      <c r="Z3176" s="93">
        <f t="shared" si="346"/>
        <v>11.919687221916902</v>
      </c>
      <c r="AA3176" s="93">
        <f t="shared" si="346"/>
        <v>16.777034009517777</v>
      </c>
      <c r="AB3176" s="93">
        <f t="shared" si="346"/>
        <v>23.613779868231379</v>
      </c>
      <c r="AC3176" s="95">
        <f t="shared" si="346"/>
        <v>33.236542248704481</v>
      </c>
      <c r="AE3176" s="96"/>
    </row>
    <row r="3177" spans="3:31" ht="24.75" customHeight="1" x14ac:dyDescent="0.25">
      <c r="C3177" s="91">
        <f>ABS(E3177-Dashboard!$F$13)</f>
        <v>34.996106541125187</v>
      </c>
      <c r="D3177" s="92">
        <f t="shared" si="348"/>
        <v>0.40760622874311681</v>
      </c>
      <c r="E3177" s="93" cm="1">
        <f t="array" ref="E3177">SUM('DRE + DCF'!$S$41/TIR!S3177,'DRE + DCF'!$U$41:$AD$41/TIR!T3177:AC3177,TIR!F3177)</f>
        <v>14.513893458874808</v>
      </c>
      <c r="F3177" s="100">
        <f>'DRE + DCF'!$AE$38*'DRE + DCF'!$AE$39*(1+G3177)/(R3177-G3177)/AC3177</f>
        <v>2.4652181392598442</v>
      </c>
      <c r="G3177" s="92">
        <f>R3177*(1-'DRE + DCF'!$AE$39)</f>
        <v>0.24456373724587008</v>
      </c>
      <c r="H3177" s="94">
        <f t="shared" si="344"/>
        <v>0.40760622874311681</v>
      </c>
      <c r="I3177" s="94">
        <f t="shared" si="349"/>
        <v>0.40760622874311681</v>
      </c>
      <c r="J3177" s="94">
        <f t="shared" si="349"/>
        <v>0.40760622874311681</v>
      </c>
      <c r="K3177" s="94">
        <f t="shared" si="349"/>
        <v>0.40760622874311681</v>
      </c>
      <c r="L3177" s="94">
        <f t="shared" si="349"/>
        <v>0.40760622874311681</v>
      </c>
      <c r="M3177" s="94">
        <f t="shared" si="349"/>
        <v>0.40760622874311681</v>
      </c>
      <c r="N3177" s="94">
        <f t="shared" si="349"/>
        <v>0.40760622874311681</v>
      </c>
      <c r="O3177" s="94">
        <f t="shared" si="349"/>
        <v>0.40760622874311681</v>
      </c>
      <c r="P3177" s="94">
        <f t="shared" si="349"/>
        <v>0.40760622874311681</v>
      </c>
      <c r="Q3177" s="94">
        <f t="shared" si="349"/>
        <v>0.40760622874311681</v>
      </c>
      <c r="R3177" s="94">
        <f t="shared" si="349"/>
        <v>0.40760622874311681</v>
      </c>
      <c r="S3177" s="93">
        <f>(1+H3177)^((5-Dashboard!$F$9)*3/12)</f>
        <v>1.0892317572505861</v>
      </c>
      <c r="T3177" s="93">
        <f t="shared" si="347"/>
        <v>1.5332094060507355</v>
      </c>
      <c r="U3177" s="93">
        <f t="shared" si="347"/>
        <v>2.1581551099245497</v>
      </c>
      <c r="V3177" s="93">
        <f t="shared" si="347"/>
        <v>3.037832575323582</v>
      </c>
      <c r="W3177" s="93">
        <f t="shared" si="347"/>
        <v>4.2760720549042173</v>
      </c>
      <c r="X3177" s="93">
        <f t="shared" si="347"/>
        <v>6.0190256590375553</v>
      </c>
      <c r="Y3177" s="93">
        <f t="shared" si="346"/>
        <v>8.4724180086259064</v>
      </c>
      <c r="Z3177" s="93">
        <f t="shared" si="346"/>
        <v>11.92582836145718</v>
      </c>
      <c r="AA3177" s="93">
        <f t="shared" si="346"/>
        <v>16.786870284508446</v>
      </c>
      <c r="AB3177" s="93">
        <f t="shared" si="346"/>
        <v>23.629303173576826</v>
      </c>
      <c r="AC3177" s="95">
        <f t="shared" si="346"/>
        <v>33.260754327986234</v>
      </c>
      <c r="AE3177" s="96"/>
    </row>
    <row r="3178" spans="3:31" ht="24.75" customHeight="1" x14ac:dyDescent="0.25">
      <c r="C3178" s="91">
        <f>ABS(E3178-Dashboard!$F$13)</f>
        <v>35.00147535017846</v>
      </c>
      <c r="D3178" s="92">
        <f t="shared" si="348"/>
        <v>0.40770622874311679</v>
      </c>
      <c r="E3178" s="93" cm="1">
        <f t="array" ref="E3178">SUM('DRE + DCF'!$S$41/TIR!S3178,'DRE + DCF'!$U$41:$AD$41/TIR!T3178:AC3178,TIR!F3178)</f>
        <v>14.508524649821537</v>
      </c>
      <c r="F3178" s="100">
        <f>'DRE + DCF'!$AE$38*'DRE + DCF'!$AE$39*(1+G3178)/(R3178-G3178)/AC3178</f>
        <v>2.462938233916423</v>
      </c>
      <c r="G3178" s="92">
        <f>R3178*(1-'DRE + DCF'!$AE$39)</f>
        <v>0.24462373724587005</v>
      </c>
      <c r="H3178" s="94">
        <f t="shared" si="344"/>
        <v>0.40770622874311679</v>
      </c>
      <c r="I3178" s="94">
        <f t="shared" si="349"/>
        <v>0.40770622874311679</v>
      </c>
      <c r="J3178" s="94">
        <f t="shared" si="349"/>
        <v>0.40770622874311679</v>
      </c>
      <c r="K3178" s="94">
        <f t="shared" si="349"/>
        <v>0.40770622874311679</v>
      </c>
      <c r="L3178" s="94">
        <f t="shared" si="349"/>
        <v>0.40770622874311679</v>
      </c>
      <c r="M3178" s="94">
        <f t="shared" si="349"/>
        <v>0.40770622874311679</v>
      </c>
      <c r="N3178" s="94">
        <f t="shared" si="349"/>
        <v>0.40770622874311679</v>
      </c>
      <c r="O3178" s="94">
        <f t="shared" si="349"/>
        <v>0.40770622874311679</v>
      </c>
      <c r="P3178" s="94">
        <f t="shared" si="349"/>
        <v>0.40770622874311679</v>
      </c>
      <c r="Q3178" s="94">
        <f t="shared" si="349"/>
        <v>0.40770622874311679</v>
      </c>
      <c r="R3178" s="94">
        <f t="shared" si="349"/>
        <v>0.40770622874311679</v>
      </c>
      <c r="S3178" s="93">
        <f>(1+H3178)^((5-Dashboard!$F$9)*3/12)</f>
        <v>1.0892511021980227</v>
      </c>
      <c r="T3178" s="93">
        <f t="shared" si="347"/>
        <v>1.5333455612294618</v>
      </c>
      <c r="U3178" s="93">
        <f t="shared" si="347"/>
        <v>2.1585000973583233</v>
      </c>
      <c r="V3178" s="93">
        <f t="shared" si="347"/>
        <v>3.0385340317939358</v>
      </c>
      <c r="W3178" s="93">
        <f t="shared" si="347"/>
        <v>4.2773632828042594</v>
      </c>
      <c r="X3178" s="93">
        <f t="shared" si="347"/>
        <v>6.0212709358006613</v>
      </c>
      <c r="Y3178" s="93">
        <f t="shared" si="346"/>
        <v>8.4761806012764858</v>
      </c>
      <c r="Z3178" s="93">
        <f t="shared" si="346"/>
        <v>11.931972228368485</v>
      </c>
      <c r="AA3178" s="93">
        <f t="shared" si="346"/>
        <v>16.796711627064205</v>
      </c>
      <c r="AB3178" s="93">
        <f t="shared" si="346"/>
        <v>23.644835579820214</v>
      </c>
      <c r="AC3178" s="95">
        <f t="shared" si="346"/>
        <v>33.284982323319781</v>
      </c>
      <c r="AE3178" s="96"/>
    </row>
    <row r="3179" spans="3:31" ht="24.75" customHeight="1" x14ac:dyDescent="0.25">
      <c r="C3179" s="91">
        <f>ABS(E3179-Dashboard!$F$13)</f>
        <v>35.006840352775619</v>
      </c>
      <c r="D3179" s="92">
        <f t="shared" si="348"/>
        <v>0.40780622874311678</v>
      </c>
      <c r="E3179" s="93" cm="1">
        <f t="array" ref="E3179">SUM('DRE + DCF'!$S$41/TIR!S3179,'DRE + DCF'!$U$41:$AD$41/TIR!T3179:AC3179,TIR!F3179)</f>
        <v>14.503159647224379</v>
      </c>
      <c r="F3179" s="100">
        <f>'DRE + DCF'!$AE$38*'DRE + DCF'!$AE$39*(1+G3179)/(R3179-G3179)/AC3179</f>
        <v>2.4606607066871926</v>
      </c>
      <c r="G3179" s="92">
        <f>R3179*(1-'DRE + DCF'!$AE$39)</f>
        <v>0.24468373724587006</v>
      </c>
      <c r="H3179" s="94">
        <f t="shared" si="344"/>
        <v>0.40780622874311678</v>
      </c>
      <c r="I3179" s="94">
        <f t="shared" si="349"/>
        <v>0.40780622874311678</v>
      </c>
      <c r="J3179" s="94">
        <f t="shared" si="349"/>
        <v>0.40780622874311678</v>
      </c>
      <c r="K3179" s="94">
        <f t="shared" si="349"/>
        <v>0.40780622874311678</v>
      </c>
      <c r="L3179" s="94">
        <f t="shared" si="349"/>
        <v>0.40780622874311678</v>
      </c>
      <c r="M3179" s="94">
        <f t="shared" si="349"/>
        <v>0.40780622874311678</v>
      </c>
      <c r="N3179" s="94">
        <f t="shared" si="349"/>
        <v>0.40780622874311678</v>
      </c>
      <c r="O3179" s="94">
        <f t="shared" si="349"/>
        <v>0.40780622874311678</v>
      </c>
      <c r="P3179" s="94">
        <f t="shared" si="349"/>
        <v>0.40780622874311678</v>
      </c>
      <c r="Q3179" s="94">
        <f t="shared" si="349"/>
        <v>0.40780622874311678</v>
      </c>
      <c r="R3179" s="94">
        <f t="shared" si="349"/>
        <v>0.40780622874311678</v>
      </c>
      <c r="S3179" s="93">
        <f>(1+H3179)^((5-Dashboard!$F$9)*3/12)</f>
        <v>1.0892704461148235</v>
      </c>
      <c r="T3179" s="93">
        <f t="shared" si="347"/>
        <v>1.533481718826242</v>
      </c>
      <c r="U3179" s="93">
        <f t="shared" si="347"/>
        <v>2.1588451154272841</v>
      </c>
      <c r="V3179" s="93">
        <f t="shared" si="347"/>
        <v>3.0392356003901835</v>
      </c>
      <c r="W3179" s="93">
        <f t="shared" si="347"/>
        <v>4.2786548088471266</v>
      </c>
      <c r="X3179" s="93">
        <f t="shared" si="347"/>
        <v>6.0235168905366745</v>
      </c>
      <c r="Y3179" s="93">
        <f t="shared" si="346"/>
        <v>8.4799445974369014</v>
      </c>
      <c r="Z3179" s="93">
        <f t="shared" si="346"/>
        <v>11.938118823668212</v>
      </c>
      <c r="AA3179" s="93">
        <f t="shared" si="346"/>
        <v>16.806558039435558</v>
      </c>
      <c r="AB3179" s="93">
        <f t="shared" si="346"/>
        <v>23.660377091650084</v>
      </c>
      <c r="AC3179" s="95">
        <f t="shared" si="346"/>
        <v>33.309226244035941</v>
      </c>
      <c r="AE3179" s="96"/>
    </row>
    <row r="3180" spans="3:31" ht="24.75" customHeight="1" x14ac:dyDescent="0.25">
      <c r="C3180" s="91">
        <f>ABS(E3180-Dashboard!$F$13)</f>
        <v>35.012201552579228</v>
      </c>
      <c r="D3180" s="92">
        <f t="shared" si="348"/>
        <v>0.40790622874311677</v>
      </c>
      <c r="E3180" s="93" cm="1">
        <f t="array" ref="E3180">SUM('DRE + DCF'!$S$41/TIR!S3180,'DRE + DCF'!$U$41:$AD$41/TIR!T3180:AC3180,TIR!F3180)</f>
        <v>14.497798447420768</v>
      </c>
      <c r="F3180" s="100">
        <f>'DRE + DCF'!$AE$38*'DRE + DCF'!$AE$39*(1+G3180)/(R3180-G3180)/AC3180</f>
        <v>2.4583855547842011</v>
      </c>
      <c r="G3180" s="92">
        <f>R3180*(1-'DRE + DCF'!$AE$39)</f>
        <v>0.24474373724587006</v>
      </c>
      <c r="H3180" s="94">
        <f t="shared" si="344"/>
        <v>0.40790622874311677</v>
      </c>
      <c r="I3180" s="94">
        <f t="shared" si="349"/>
        <v>0.40790622874311677</v>
      </c>
      <c r="J3180" s="94">
        <f t="shared" si="349"/>
        <v>0.40790622874311677</v>
      </c>
      <c r="K3180" s="94">
        <f t="shared" si="349"/>
        <v>0.40790622874311677</v>
      </c>
      <c r="L3180" s="94">
        <f t="shared" si="349"/>
        <v>0.40790622874311677</v>
      </c>
      <c r="M3180" s="94">
        <f t="shared" si="349"/>
        <v>0.40790622874311677</v>
      </c>
      <c r="N3180" s="94">
        <f t="shared" si="349"/>
        <v>0.40790622874311677</v>
      </c>
      <c r="O3180" s="94">
        <f t="shared" si="349"/>
        <v>0.40790622874311677</v>
      </c>
      <c r="P3180" s="94">
        <f t="shared" si="349"/>
        <v>0.40790622874311677</v>
      </c>
      <c r="Q3180" s="94">
        <f t="shared" si="349"/>
        <v>0.40790622874311677</v>
      </c>
      <c r="R3180" s="94">
        <f t="shared" si="349"/>
        <v>0.40790622874311677</v>
      </c>
      <c r="S3180" s="93">
        <f>(1+H3180)^((5-Dashboard!$F$9)*3/12)</f>
        <v>1.0892897890011168</v>
      </c>
      <c r="T3180" s="93">
        <f t="shared" si="347"/>
        <v>1.5336178788409478</v>
      </c>
      <c r="U3180" s="93">
        <f t="shared" si="347"/>
        <v>2.1591901641319771</v>
      </c>
      <c r="V3180" s="93">
        <f t="shared" si="347"/>
        <v>3.0399372811222833</v>
      </c>
      <c r="W3180" s="93">
        <f t="shared" si="347"/>
        <v>4.2799466330804776</v>
      </c>
      <c r="X3180" s="93">
        <f t="shared" si="347"/>
        <v>6.0257635234021354</v>
      </c>
      <c r="Y3180" s="93">
        <f t="shared" si="346"/>
        <v>8.4837099975309354</v>
      </c>
      <c r="Z3180" s="93">
        <f t="shared" si="346"/>
        <v>11.944268148374055</v>
      </c>
      <c r="AA3180" s="93">
        <f t="shared" si="346"/>
        <v>16.816409523873848</v>
      </c>
      <c r="AB3180" s="93">
        <f t="shared" si="346"/>
        <v>23.675927713757062</v>
      </c>
      <c r="AC3180" s="95">
        <f t="shared" si="346"/>
        <v>33.333486099470349</v>
      </c>
      <c r="AE3180" s="96"/>
    </row>
    <row r="3181" spans="3:31" ht="24.75" customHeight="1" x14ac:dyDescent="0.25">
      <c r="C3181" s="91">
        <f>ABS(E3181-Dashboard!$F$13)</f>
        <v>35.017558953247544</v>
      </c>
      <c r="D3181" s="92">
        <f t="shared" si="348"/>
        <v>0.40800622874311676</v>
      </c>
      <c r="E3181" s="93" cm="1">
        <f t="array" ref="E3181">SUM('DRE + DCF'!$S$41/TIR!S3181,'DRE + DCF'!$U$41:$AD$41/TIR!T3181:AC3181,TIR!F3181)</f>
        <v>14.492441046752457</v>
      </c>
      <c r="F3181" s="100">
        <f>'DRE + DCF'!$AE$38*'DRE + DCF'!$AE$39*(1+G3181)/(R3181-G3181)/AC3181</f>
        <v>2.4561127754231658</v>
      </c>
      <c r="G3181" s="92">
        <f>R3181*(1-'DRE + DCF'!$AE$39)</f>
        <v>0.24480373724587004</v>
      </c>
      <c r="H3181" s="94">
        <f t="shared" si="344"/>
        <v>0.40800622874311676</v>
      </c>
      <c r="I3181" s="94">
        <f t="shared" si="349"/>
        <v>0.40800622874311676</v>
      </c>
      <c r="J3181" s="94">
        <f t="shared" si="349"/>
        <v>0.40800622874311676</v>
      </c>
      <c r="K3181" s="94">
        <f t="shared" si="349"/>
        <v>0.40800622874311676</v>
      </c>
      <c r="L3181" s="94">
        <f t="shared" si="349"/>
        <v>0.40800622874311676</v>
      </c>
      <c r="M3181" s="94">
        <f t="shared" si="349"/>
        <v>0.40800622874311676</v>
      </c>
      <c r="N3181" s="94">
        <f t="shared" si="349"/>
        <v>0.40800622874311676</v>
      </c>
      <c r="O3181" s="94">
        <f t="shared" si="349"/>
        <v>0.40800622874311676</v>
      </c>
      <c r="P3181" s="94">
        <f t="shared" si="349"/>
        <v>0.40800622874311676</v>
      </c>
      <c r="Q3181" s="94">
        <f t="shared" si="349"/>
        <v>0.40800622874311676</v>
      </c>
      <c r="R3181" s="94">
        <f t="shared" si="349"/>
        <v>0.40800622874311676</v>
      </c>
      <c r="S3181" s="93">
        <f>(1+H3181)^((5-Dashboard!$F$9)*3/12)</f>
        <v>1.0893091308570302</v>
      </c>
      <c r="T3181" s="93">
        <f t="shared" si="347"/>
        <v>1.5337540412734494</v>
      </c>
      <c r="U3181" s="93">
        <f t="shared" si="347"/>
        <v>2.159535243472944</v>
      </c>
      <c r="V3181" s="93">
        <f t="shared" si="347"/>
        <v>3.0406390740001883</v>
      </c>
      <c r="W3181" s="93">
        <f t="shared" si="347"/>
        <v>4.2812387555519678</v>
      </c>
      <c r="X3181" s="93">
        <f t="shared" si="347"/>
        <v>6.0280108345536005</v>
      </c>
      <c r="Y3181" s="93">
        <f t="shared" si="346"/>
        <v>8.4874768019824636</v>
      </c>
      <c r="Z3181" s="93">
        <f t="shared" si="346"/>
        <v>11.950420203504018</v>
      </c>
      <c r="AA3181" s="93">
        <f t="shared" si="346"/>
        <v>16.826266082631243</v>
      </c>
      <c r="AB3181" s="93">
        <f t="shared" si="346"/>
        <v>23.691487450833833</v>
      </c>
      <c r="AC3181" s="95">
        <f t="shared" si="346"/>
        <v>33.357761898963425</v>
      </c>
      <c r="AE3181" s="96"/>
    </row>
    <row r="3182" spans="3:31" ht="24.75" customHeight="1" x14ac:dyDescent="0.25">
      <c r="C3182" s="91">
        <f>ABS(E3182-Dashboard!$F$13)</f>
        <v>35.022912558434484</v>
      </c>
      <c r="D3182" s="92">
        <f t="shared" si="348"/>
        <v>0.40810622874311675</v>
      </c>
      <c r="E3182" s="93" cm="1">
        <f t="array" ref="E3182">SUM('DRE + DCF'!$S$41/TIR!S3182,'DRE + DCF'!$U$41:$AD$41/TIR!T3182:AC3182,TIR!F3182)</f>
        <v>14.48708744156551</v>
      </c>
      <c r="F3182" s="100">
        <f>'DRE + DCF'!$AE$38*'DRE + DCF'!$AE$39*(1+G3182)/(R3182-G3182)/AC3182</f>
        <v>2.453842365823462</v>
      </c>
      <c r="G3182" s="92">
        <f>R3182*(1-'DRE + DCF'!$AE$39)</f>
        <v>0.24486373724587004</v>
      </c>
      <c r="H3182" s="94">
        <f t="shared" si="344"/>
        <v>0.40810622874311675</v>
      </c>
      <c r="I3182" s="94">
        <f t="shared" si="349"/>
        <v>0.40810622874311675</v>
      </c>
      <c r="J3182" s="94">
        <f t="shared" si="349"/>
        <v>0.40810622874311675</v>
      </c>
      <c r="K3182" s="94">
        <f t="shared" si="349"/>
        <v>0.40810622874311675</v>
      </c>
      <c r="L3182" s="94">
        <f t="shared" si="349"/>
        <v>0.40810622874311675</v>
      </c>
      <c r="M3182" s="94">
        <f t="shared" si="349"/>
        <v>0.40810622874311675</v>
      </c>
      <c r="N3182" s="94">
        <f t="shared" si="349"/>
        <v>0.40810622874311675</v>
      </c>
      <c r="O3182" s="94">
        <f t="shared" si="349"/>
        <v>0.40810622874311675</v>
      </c>
      <c r="P3182" s="94">
        <f t="shared" si="349"/>
        <v>0.40810622874311675</v>
      </c>
      <c r="Q3182" s="94">
        <f t="shared" si="349"/>
        <v>0.40810622874311675</v>
      </c>
      <c r="R3182" s="94">
        <f t="shared" si="349"/>
        <v>0.40810622874311675</v>
      </c>
      <c r="S3182" s="93">
        <f>(1+H3182)^((5-Dashboard!$F$9)*3/12)</f>
        <v>1.0893284716826923</v>
      </c>
      <c r="T3182" s="93">
        <f t="shared" si="347"/>
        <v>1.5338902061236188</v>
      </c>
      <c r="U3182" s="93">
        <f t="shared" si="347"/>
        <v>2.1598803534507307</v>
      </c>
      <c r="V3182" s="93">
        <f t="shared" si="347"/>
        <v>3.0413409790338584</v>
      </c>
      <c r="W3182" s="93">
        <f t="shared" si="347"/>
        <v>4.2825311763092646</v>
      </c>
      <c r="X3182" s="93">
        <f t="shared" si="347"/>
        <v>6.030258824147662</v>
      </c>
      <c r="Y3182" s="93">
        <f t="shared" si="346"/>
        <v>8.4912450112154652</v>
      </c>
      <c r="Z3182" s="93">
        <f t="shared" si="346"/>
        <v>11.956574990076414</v>
      </c>
      <c r="AA3182" s="93">
        <f t="shared" si="346"/>
        <v>16.836127717960768</v>
      </c>
      <c r="AB3182" s="93">
        <f t="shared" si="346"/>
        <v>23.707056307575193</v>
      </c>
      <c r="AC3182" s="95">
        <f t="shared" si="346"/>
        <v>33.382053651860424</v>
      </c>
      <c r="AE3182" s="96"/>
    </row>
    <row r="3183" spans="3:31" ht="24.75" customHeight="1" x14ac:dyDescent="0.25">
      <c r="C3183" s="91">
        <f>ABS(E3183-Dashboard!$F$13)</f>
        <v>35.028262371789737</v>
      </c>
      <c r="D3183" s="92">
        <f t="shared" si="348"/>
        <v>0.40820622874311674</v>
      </c>
      <c r="E3183" s="93" cm="1">
        <f t="array" ref="E3183">SUM('DRE + DCF'!$S$41/TIR!S3183,'DRE + DCF'!$U$41:$AD$41/TIR!T3183:AC3183,TIR!F3183)</f>
        <v>14.481737628210263</v>
      </c>
      <c r="F3183" s="100">
        <f>'DRE + DCF'!$AE$38*'DRE + DCF'!$AE$39*(1+G3183)/(R3183-G3183)/AC3183</f>
        <v>2.4515743232081171</v>
      </c>
      <c r="G3183" s="92">
        <f>R3183*(1-'DRE + DCF'!$AE$39)</f>
        <v>0.24492373724587002</v>
      </c>
      <c r="H3183" s="94">
        <f t="shared" si="344"/>
        <v>0.40820622874311674</v>
      </c>
      <c r="I3183" s="94">
        <f t="shared" si="349"/>
        <v>0.40820622874311674</v>
      </c>
      <c r="J3183" s="94">
        <f t="shared" si="349"/>
        <v>0.40820622874311674</v>
      </c>
      <c r="K3183" s="94">
        <f t="shared" si="349"/>
        <v>0.40820622874311674</v>
      </c>
      <c r="L3183" s="94">
        <f t="shared" si="349"/>
        <v>0.40820622874311674</v>
      </c>
      <c r="M3183" s="94">
        <f t="shared" si="349"/>
        <v>0.40820622874311674</v>
      </c>
      <c r="N3183" s="94">
        <f t="shared" si="349"/>
        <v>0.40820622874311674</v>
      </c>
      <c r="O3183" s="94">
        <f t="shared" si="349"/>
        <v>0.40820622874311674</v>
      </c>
      <c r="P3183" s="94">
        <f t="shared" si="349"/>
        <v>0.40820622874311674</v>
      </c>
      <c r="Q3183" s="94">
        <f t="shared" si="349"/>
        <v>0.40820622874311674</v>
      </c>
      <c r="R3183" s="94">
        <f t="shared" si="349"/>
        <v>0.40820622874311674</v>
      </c>
      <c r="S3183" s="93">
        <f>(1+H3183)^((5-Dashboard!$F$9)*3/12)</f>
        <v>1.0893478114782309</v>
      </c>
      <c r="T3183" s="93">
        <f t="shared" si="347"/>
        <v>1.5340263733913273</v>
      </c>
      <c r="U3183" s="93">
        <f t="shared" si="347"/>
        <v>2.1602254940658812</v>
      </c>
      <c r="V3183" s="93">
        <f t="shared" si="347"/>
        <v>3.0420429962332505</v>
      </c>
      <c r="W3183" s="93">
        <f t="shared" si="347"/>
        <v>4.2838238954000367</v>
      </c>
      <c r="X3183" s="93">
        <f t="shared" si="347"/>
        <v>6.0325074923409332</v>
      </c>
      <c r="Y3183" s="93">
        <f t="shared" si="346"/>
        <v>8.4950146256540222</v>
      </c>
      <c r="Z3183" s="93">
        <f t="shared" si="346"/>
        <v>11.96273250910987</v>
      </c>
      <c r="AA3183" s="93">
        <f t="shared" si="346"/>
        <v>16.845994432116292</v>
      </c>
      <c r="AB3183" s="93">
        <f t="shared" si="346"/>
        <v>23.722634288678027</v>
      </c>
      <c r="AC3183" s="95">
        <f t="shared" si="346"/>
        <v>33.406361367511437</v>
      </c>
      <c r="AE3183" s="96"/>
    </row>
    <row r="3184" spans="3:31" ht="24.75" customHeight="1" x14ac:dyDescent="0.25">
      <c r="C3184" s="91">
        <f>ABS(E3184-Dashboard!$F$13)</f>
        <v>35.033608396958634</v>
      </c>
      <c r="D3184" s="92">
        <f t="shared" si="348"/>
        <v>0.40830622874311673</v>
      </c>
      <c r="E3184" s="93" cm="1">
        <f t="array" ref="E3184">SUM('DRE + DCF'!$S$41/TIR!S3184,'DRE + DCF'!$U$41:$AD$41/TIR!T3184:AC3184,TIR!F3184)</f>
        <v>14.476391603041364</v>
      </c>
      <c r="F3184" s="100">
        <f>'DRE + DCF'!$AE$38*'DRE + DCF'!$AE$39*(1+G3184)/(R3184-G3184)/AC3184</f>
        <v>2.4493086448038115</v>
      </c>
      <c r="G3184" s="92">
        <f>R3184*(1-'DRE + DCF'!$AE$39)</f>
        <v>0.24498373724587003</v>
      </c>
      <c r="H3184" s="94">
        <f t="shared" si="344"/>
        <v>0.40830622874311673</v>
      </c>
      <c r="I3184" s="94">
        <f t="shared" si="349"/>
        <v>0.40830622874311673</v>
      </c>
      <c r="J3184" s="94">
        <f t="shared" si="349"/>
        <v>0.40830622874311673</v>
      </c>
      <c r="K3184" s="94">
        <f t="shared" si="349"/>
        <v>0.40830622874311673</v>
      </c>
      <c r="L3184" s="94">
        <f t="shared" si="349"/>
        <v>0.40830622874311673</v>
      </c>
      <c r="M3184" s="94">
        <f t="shared" si="349"/>
        <v>0.40830622874311673</v>
      </c>
      <c r="N3184" s="94">
        <f t="shared" si="349"/>
        <v>0.40830622874311673</v>
      </c>
      <c r="O3184" s="94">
        <f t="shared" si="349"/>
        <v>0.40830622874311673</v>
      </c>
      <c r="P3184" s="94">
        <f t="shared" si="349"/>
        <v>0.40830622874311673</v>
      </c>
      <c r="Q3184" s="94">
        <f t="shared" si="349"/>
        <v>0.40830622874311673</v>
      </c>
      <c r="R3184" s="94">
        <f t="shared" si="349"/>
        <v>0.40830622874311673</v>
      </c>
      <c r="S3184" s="93">
        <f>(1+H3184)^((5-Dashboard!$F$9)*3/12)</f>
        <v>1.0893671502437741</v>
      </c>
      <c r="T3184" s="93">
        <f t="shared" si="347"/>
        <v>1.5341625430764456</v>
      </c>
      <c r="U3184" s="93">
        <f t="shared" si="347"/>
        <v>2.1605706653189385</v>
      </c>
      <c r="V3184" s="93">
        <f t="shared" si="347"/>
        <v>3.0427451256083207</v>
      </c>
      <c r="W3184" s="93">
        <f t="shared" si="347"/>
        <v>4.2851169128719553</v>
      </c>
      <c r="X3184" s="93">
        <f t="shared" si="347"/>
        <v>6.0347568392900497</v>
      </c>
      <c r="Y3184" s="93">
        <f t="shared" si="346"/>
        <v>8.4987856457223003</v>
      </c>
      <c r="Z3184" s="93">
        <f t="shared" si="346"/>
        <v>11.968892761623307</v>
      </c>
      <c r="AA3184" s="93">
        <f t="shared" si="346"/>
        <v>16.855866227352507</v>
      </c>
      <c r="AB3184" s="93">
        <f t="shared" si="346"/>
        <v>23.738221398841276</v>
      </c>
      <c r="AC3184" s="95">
        <f t="shared" si="346"/>
        <v>33.430685055271312</v>
      </c>
      <c r="AE3184" s="96"/>
    </row>
    <row r="3185" spans="3:31" ht="24.75" customHeight="1" x14ac:dyDescent="0.25">
      <c r="C3185" s="91">
        <f>ABS(E3185-Dashboard!$F$13)</f>
        <v>35.038950637582261</v>
      </c>
      <c r="D3185" s="92">
        <f t="shared" si="348"/>
        <v>0.40840622874311672</v>
      </c>
      <c r="E3185" s="93" cm="1">
        <f t="array" ref="E3185">SUM('DRE + DCF'!$S$41/TIR!S3185,'DRE + DCF'!$U$41:$AD$41/TIR!T3185:AC3185,TIR!F3185)</f>
        <v>14.471049362417741</v>
      </c>
      <c r="F3185" s="100">
        <f>'DRE + DCF'!$AE$38*'DRE + DCF'!$AE$39*(1+G3185)/(R3185-G3185)/AC3185</f>
        <v>2.4470453278408657</v>
      </c>
      <c r="G3185" s="92">
        <f>R3185*(1-'DRE + DCF'!$AE$39)</f>
        <v>0.24504373724587003</v>
      </c>
      <c r="H3185" s="94">
        <f t="shared" si="344"/>
        <v>0.40840622874311672</v>
      </c>
      <c r="I3185" s="94">
        <f t="shared" si="349"/>
        <v>0.40840622874311672</v>
      </c>
      <c r="J3185" s="94">
        <f t="shared" si="349"/>
        <v>0.40840622874311672</v>
      </c>
      <c r="K3185" s="94">
        <f t="shared" si="349"/>
        <v>0.40840622874311672</v>
      </c>
      <c r="L3185" s="94">
        <f t="shared" si="349"/>
        <v>0.40840622874311672</v>
      </c>
      <c r="M3185" s="94">
        <f t="shared" si="349"/>
        <v>0.40840622874311672</v>
      </c>
      <c r="N3185" s="94">
        <f t="shared" si="349"/>
        <v>0.40840622874311672</v>
      </c>
      <c r="O3185" s="94">
        <f t="shared" si="349"/>
        <v>0.40840622874311672</v>
      </c>
      <c r="P3185" s="94">
        <f t="shared" si="349"/>
        <v>0.40840622874311672</v>
      </c>
      <c r="Q3185" s="94">
        <f t="shared" si="349"/>
        <v>0.40840622874311672</v>
      </c>
      <c r="R3185" s="94">
        <f t="shared" si="349"/>
        <v>0.40840622874311672</v>
      </c>
      <c r="S3185" s="93">
        <f>(1+H3185)^((5-Dashboard!$F$9)*3/12)</f>
        <v>1.0893864879794495</v>
      </c>
      <c r="T3185" s="93">
        <f t="shared" si="347"/>
        <v>1.5342987151788452</v>
      </c>
      <c r="U3185" s="93">
        <f t="shared" si="347"/>
        <v>2.1609158672104467</v>
      </c>
      <c r="V3185" s="93">
        <f t="shared" si="347"/>
        <v>3.0434473671690268</v>
      </c>
      <c r="W3185" s="93">
        <f t="shared" si="347"/>
        <v>4.2864102287726968</v>
      </c>
      <c r="X3185" s="93">
        <f t="shared" si="347"/>
        <v>6.0370068651516737</v>
      </c>
      <c r="Y3185" s="93">
        <f t="shared" si="346"/>
        <v>8.5025580718445735</v>
      </c>
      <c r="Z3185" s="93">
        <f t="shared" si="346"/>
        <v>11.975055748635961</v>
      </c>
      <c r="AA3185" s="93">
        <f t="shared" si="346"/>
        <v>16.865743105924956</v>
      </c>
      <c r="AB3185" s="93">
        <f t="shared" si="346"/>
        <v>23.753817642765988</v>
      </c>
      <c r="AC3185" s="95">
        <f t="shared" si="346"/>
        <v>33.455024724499758</v>
      </c>
      <c r="AE3185" s="96"/>
    </row>
    <row r="3186" spans="3:31" ht="24.75" customHeight="1" x14ac:dyDescent="0.25">
      <c r="C3186" s="91">
        <f>ABS(E3186-Dashboard!$F$13)</f>
        <v>35.044289097297401</v>
      </c>
      <c r="D3186" s="92">
        <f t="shared" si="348"/>
        <v>0.40850622874311671</v>
      </c>
      <c r="E3186" s="93" cm="1">
        <f t="array" ref="E3186">SUM('DRE + DCF'!$S$41/TIR!S3186,'DRE + DCF'!$U$41:$AD$41/TIR!T3186:AC3186,TIR!F3186)</f>
        <v>14.465710902702597</v>
      </c>
      <c r="F3186" s="100">
        <f>'DRE + DCF'!$AE$38*'DRE + DCF'!$AE$39*(1+G3186)/(R3186-G3186)/AC3186</f>
        <v>2.4447843695532399</v>
      </c>
      <c r="G3186" s="92">
        <f>R3186*(1-'DRE + DCF'!$AE$39)</f>
        <v>0.24510373724587001</v>
      </c>
      <c r="H3186" s="94">
        <f t="shared" si="344"/>
        <v>0.40850622874311671</v>
      </c>
      <c r="I3186" s="94">
        <f t="shared" si="349"/>
        <v>0.40850622874311671</v>
      </c>
      <c r="J3186" s="94">
        <f t="shared" si="349"/>
        <v>0.40850622874311671</v>
      </c>
      <c r="K3186" s="94">
        <f t="shared" si="349"/>
        <v>0.40850622874311671</v>
      </c>
      <c r="L3186" s="94">
        <f t="shared" si="349"/>
        <v>0.40850622874311671</v>
      </c>
      <c r="M3186" s="94">
        <f t="shared" si="349"/>
        <v>0.40850622874311671</v>
      </c>
      <c r="N3186" s="94">
        <f t="shared" si="349"/>
        <v>0.40850622874311671</v>
      </c>
      <c r="O3186" s="94">
        <f t="shared" si="349"/>
        <v>0.40850622874311671</v>
      </c>
      <c r="P3186" s="94">
        <f t="shared" si="349"/>
        <v>0.40850622874311671</v>
      </c>
      <c r="Q3186" s="94">
        <f t="shared" si="349"/>
        <v>0.40850622874311671</v>
      </c>
      <c r="R3186" s="94">
        <f t="shared" si="349"/>
        <v>0.40850622874311671</v>
      </c>
      <c r="S3186" s="93">
        <f>(1+H3186)^((5-Dashboard!$F$9)*3/12)</f>
        <v>1.0894058246853857</v>
      </c>
      <c r="T3186" s="93">
        <f t="shared" si="347"/>
        <v>1.5344348896983977</v>
      </c>
      <c r="U3186" s="93">
        <f t="shared" si="347"/>
        <v>2.1612610997409503</v>
      </c>
      <c r="V3186" s="93">
        <f t="shared" si="347"/>
        <v>3.044149720925327</v>
      </c>
      <c r="W3186" s="93">
        <f t="shared" si="347"/>
        <v>4.2877038431499432</v>
      </c>
      <c r="X3186" s="93">
        <f t="shared" si="347"/>
        <v>6.0392575700824942</v>
      </c>
      <c r="Y3186" s="93">
        <f t="shared" si="346"/>
        <v>8.5063319044452133</v>
      </c>
      <c r="Z3186" s="93">
        <f t="shared" si="346"/>
        <v>11.98122147116738</v>
      </c>
      <c r="AA3186" s="93">
        <f t="shared" si="346"/>
        <v>16.875625070090024</v>
      </c>
      <c r="AB3186" s="93">
        <f t="shared" si="346"/>
        <v>23.769423025155294</v>
      </c>
      <c r="AC3186" s="95">
        <f t="shared" si="346"/>
        <v>33.479380384561289</v>
      </c>
      <c r="AE3186" s="96"/>
    </row>
    <row r="3187" spans="3:31" ht="24.75" customHeight="1" x14ac:dyDescent="0.25">
      <c r="C3187" s="91">
        <f>ABS(E3187-Dashboard!$F$13)</f>
        <v>35.049623779736592</v>
      </c>
      <c r="D3187" s="92">
        <f t="shared" si="348"/>
        <v>0.4086062287431167</v>
      </c>
      <c r="E3187" s="93" cm="1">
        <f t="array" ref="E3187">SUM('DRE + DCF'!$S$41/TIR!S3187,'DRE + DCF'!$U$41:$AD$41/TIR!T3187:AC3187,TIR!F3187)</f>
        <v>14.460376220263409</v>
      </c>
      <c r="F3187" s="100">
        <f>'DRE + DCF'!$AE$38*'DRE + DCF'!$AE$39*(1+G3187)/(R3187-G3187)/AC3187</f>
        <v>2.4425257671785277</v>
      </c>
      <c r="G3187" s="92">
        <f>R3187*(1-'DRE + DCF'!$AE$39)</f>
        <v>0.24516373724587001</v>
      </c>
      <c r="H3187" s="94">
        <f t="shared" ref="H3187:H3250" si="350">$D3187</f>
        <v>0.4086062287431167</v>
      </c>
      <c r="I3187" s="94">
        <f t="shared" si="349"/>
        <v>0.4086062287431167</v>
      </c>
      <c r="J3187" s="94">
        <f t="shared" si="349"/>
        <v>0.4086062287431167</v>
      </c>
      <c r="K3187" s="94">
        <f t="shared" si="349"/>
        <v>0.4086062287431167</v>
      </c>
      <c r="L3187" s="94">
        <f t="shared" ref="I3187:R3212" si="351">$D3187</f>
        <v>0.4086062287431167</v>
      </c>
      <c r="M3187" s="94">
        <f t="shared" si="351"/>
        <v>0.4086062287431167</v>
      </c>
      <c r="N3187" s="94">
        <f t="shared" si="351"/>
        <v>0.4086062287431167</v>
      </c>
      <c r="O3187" s="94">
        <f t="shared" si="351"/>
        <v>0.4086062287431167</v>
      </c>
      <c r="P3187" s="94">
        <f t="shared" si="351"/>
        <v>0.4086062287431167</v>
      </c>
      <c r="Q3187" s="94">
        <f t="shared" si="351"/>
        <v>0.4086062287431167</v>
      </c>
      <c r="R3187" s="94">
        <f t="shared" si="351"/>
        <v>0.4086062287431167</v>
      </c>
      <c r="S3187" s="93">
        <f>(1+H3187)^((5-Dashboard!$F$9)*3/12)</f>
        <v>1.0894251603617102</v>
      </c>
      <c r="T3187" s="93">
        <f t="shared" si="347"/>
        <v>1.5345710666349737</v>
      </c>
      <c r="U3187" s="93">
        <f t="shared" si="347"/>
        <v>2.1616063629109923</v>
      </c>
      <c r="V3187" s="93">
        <f t="shared" si="347"/>
        <v>3.0448521868871778</v>
      </c>
      <c r="W3187" s="93">
        <f t="shared" si="347"/>
        <v>4.288997756051379</v>
      </c>
      <c r="X3187" s="93">
        <f t="shared" si="347"/>
        <v>6.0415089542392231</v>
      </c>
      <c r="Y3187" s="93">
        <f t="shared" si="346"/>
        <v>8.510107143948682</v>
      </c>
      <c r="Z3187" s="93">
        <f t="shared" si="346"/>
        <v>11.987389930237409</v>
      </c>
      <c r="AA3187" s="93">
        <f t="shared" si="346"/>
        <v>16.885512122104931</v>
      </c>
      <c r="AB3187" s="93">
        <f t="shared" si="346"/>
        <v>23.785037550714407</v>
      </c>
      <c r="AC3187" s="95">
        <f t="shared" si="346"/>
        <v>33.503752044825241</v>
      </c>
      <c r="AE3187" s="96"/>
    </row>
    <row r="3188" spans="3:31" ht="24.75" customHeight="1" x14ac:dyDescent="0.25">
      <c r="C3188" s="91">
        <f>ABS(E3188-Dashboard!$F$13)</f>
        <v>35.054954688528071</v>
      </c>
      <c r="D3188" s="92">
        <f t="shared" si="348"/>
        <v>0.40870622874311668</v>
      </c>
      <c r="E3188" s="93" cm="1">
        <f t="array" ref="E3188">SUM('DRE + DCF'!$S$41/TIR!S3188,'DRE + DCF'!$U$41:$AD$41/TIR!T3188:AC3188,TIR!F3188)</f>
        <v>14.455045311471928</v>
      </c>
      <c r="F3188" s="100">
        <f>'DRE + DCF'!$AE$38*'DRE + DCF'!$AE$39*(1+G3188)/(R3188-G3188)/AC3188</f>
        <v>2.4402695179579492</v>
      </c>
      <c r="G3188" s="92">
        <f>R3188*(1-'DRE + DCF'!$AE$39)</f>
        <v>0.24522373724586999</v>
      </c>
      <c r="H3188" s="94">
        <f t="shared" si="350"/>
        <v>0.40870622874311668</v>
      </c>
      <c r="I3188" s="94">
        <f t="shared" si="351"/>
        <v>0.40870622874311668</v>
      </c>
      <c r="J3188" s="94">
        <f t="shared" si="351"/>
        <v>0.40870622874311668</v>
      </c>
      <c r="K3188" s="94">
        <f t="shared" si="351"/>
        <v>0.40870622874311668</v>
      </c>
      <c r="L3188" s="94">
        <f t="shared" si="351"/>
        <v>0.40870622874311668</v>
      </c>
      <c r="M3188" s="94">
        <f t="shared" si="351"/>
        <v>0.40870622874311668</v>
      </c>
      <c r="N3188" s="94">
        <f t="shared" si="351"/>
        <v>0.40870622874311668</v>
      </c>
      <c r="O3188" s="94">
        <f t="shared" si="351"/>
        <v>0.40870622874311668</v>
      </c>
      <c r="P3188" s="94">
        <f t="shared" si="351"/>
        <v>0.40870622874311668</v>
      </c>
      <c r="Q3188" s="94">
        <f t="shared" si="351"/>
        <v>0.40870622874311668</v>
      </c>
      <c r="R3188" s="94">
        <f t="shared" si="351"/>
        <v>0.40870622874311668</v>
      </c>
      <c r="S3188" s="93">
        <f>(1+H3188)^((5-Dashboard!$F$9)*3/12)</f>
        <v>1.0894444950085509</v>
      </c>
      <c r="T3188" s="93">
        <f t="shared" si="347"/>
        <v>1.534707245988445</v>
      </c>
      <c r="U3188" s="93">
        <f t="shared" si="347"/>
        <v>2.1619516567211172</v>
      </c>
      <c r="V3188" s="93">
        <f t="shared" si="347"/>
        <v>3.045554765064538</v>
      </c>
      <c r="W3188" s="93">
        <f t="shared" si="347"/>
        <v>4.290291967524694</v>
      </c>
      <c r="X3188" s="93">
        <f t="shared" si="347"/>
        <v>6.0437610177785981</v>
      </c>
      <c r="Y3188" s="93">
        <f t="shared" si="346"/>
        <v>8.5138837907795502</v>
      </c>
      <c r="Z3188" s="93">
        <f t="shared" si="346"/>
        <v>11.99356112686621</v>
      </c>
      <c r="AA3188" s="93">
        <f t="shared" si="346"/>
        <v>16.895404264227743</v>
      </c>
      <c r="AB3188" s="93">
        <f t="shared" si="346"/>
        <v>23.800661224150637</v>
      </c>
      <c r="AC3188" s="95">
        <f t="shared" si="346"/>
        <v>33.528139714665777</v>
      </c>
      <c r="AE3188" s="96"/>
    </row>
    <row r="3189" spans="3:31" ht="24.75" customHeight="1" x14ac:dyDescent="0.25">
      <c r="C3189" s="91">
        <f>ABS(E3189-Dashboard!$F$13)</f>
        <v>35.060281827295832</v>
      </c>
      <c r="D3189" s="92">
        <f t="shared" si="348"/>
        <v>0.40880622874311667</v>
      </c>
      <c r="E3189" s="93" cm="1">
        <f t="array" ref="E3189">SUM('DRE + DCF'!$S$41/TIR!S3189,'DRE + DCF'!$U$41:$AD$41/TIR!T3189:AC3189,TIR!F3189)</f>
        <v>14.449718172704166</v>
      </c>
      <c r="F3189" s="100">
        <f>'DRE + DCF'!$AE$38*'DRE + DCF'!$AE$39*(1+G3189)/(R3189-G3189)/AC3189</f>
        <v>2.4380156191363489</v>
      </c>
      <c r="G3189" s="92">
        <f>R3189*(1-'DRE + DCF'!$AE$39)</f>
        <v>0.24528373724586999</v>
      </c>
      <c r="H3189" s="94">
        <f t="shared" si="350"/>
        <v>0.40880622874311667</v>
      </c>
      <c r="I3189" s="94">
        <f t="shared" si="351"/>
        <v>0.40880622874311667</v>
      </c>
      <c r="J3189" s="94">
        <f t="shared" si="351"/>
        <v>0.40880622874311667</v>
      </c>
      <c r="K3189" s="94">
        <f t="shared" si="351"/>
        <v>0.40880622874311667</v>
      </c>
      <c r="L3189" s="94">
        <f t="shared" si="351"/>
        <v>0.40880622874311667</v>
      </c>
      <c r="M3189" s="94">
        <f t="shared" si="351"/>
        <v>0.40880622874311667</v>
      </c>
      <c r="N3189" s="94">
        <f t="shared" si="351"/>
        <v>0.40880622874311667</v>
      </c>
      <c r="O3189" s="94">
        <f t="shared" si="351"/>
        <v>0.40880622874311667</v>
      </c>
      <c r="P3189" s="94">
        <f t="shared" si="351"/>
        <v>0.40880622874311667</v>
      </c>
      <c r="Q3189" s="94">
        <f t="shared" si="351"/>
        <v>0.40880622874311667</v>
      </c>
      <c r="R3189" s="94">
        <f t="shared" si="351"/>
        <v>0.40880622874311667</v>
      </c>
      <c r="S3189" s="93">
        <f>(1+H3189)^((5-Dashboard!$F$9)*3/12)</f>
        <v>1.0894638286260359</v>
      </c>
      <c r="T3189" s="93">
        <f t="shared" si="347"/>
        <v>1.5348434277586827</v>
      </c>
      <c r="U3189" s="93">
        <f t="shared" si="347"/>
        <v>2.1622969811718677</v>
      </c>
      <c r="V3189" s="93">
        <f t="shared" si="347"/>
        <v>3.0462574554673649</v>
      </c>
      <c r="W3189" s="93">
        <f t="shared" si="347"/>
        <v>4.2915864776175807</v>
      </c>
      <c r="X3189" s="93">
        <f t="shared" si="347"/>
        <v>6.0460137608573801</v>
      </c>
      <c r="Y3189" s="93">
        <f t="shared" si="346"/>
        <v>8.5176618453624737</v>
      </c>
      <c r="Z3189" s="93">
        <f t="shared" si="346"/>
        <v>11.999735062074242</v>
      </c>
      <c r="AA3189" s="93">
        <f t="shared" si="346"/>
        <v>16.90530149871736</v>
      </c>
      <c r="AB3189" s="93">
        <f t="shared" si="346"/>
        <v>23.816294050173362</v>
      </c>
      <c r="AC3189" s="95">
        <f t="shared" si="346"/>
        <v>33.552543403461861</v>
      </c>
      <c r="AE3189" s="96"/>
    </row>
    <row r="3190" spans="3:31" ht="24.75" customHeight="1" x14ac:dyDescent="0.25">
      <c r="C3190" s="91">
        <f>ABS(E3190-Dashboard!$F$13)</f>
        <v>35.065605199659629</v>
      </c>
      <c r="D3190" s="92">
        <f t="shared" si="348"/>
        <v>0.40890622874311666</v>
      </c>
      <c r="E3190" s="93" cm="1">
        <f t="array" ref="E3190">SUM('DRE + DCF'!$S$41/TIR!S3190,'DRE + DCF'!$U$41:$AD$41/TIR!T3190:AC3190,TIR!F3190)</f>
        <v>14.444394800340371</v>
      </c>
      <c r="F3190" s="100">
        <f>'DRE + DCF'!$AE$38*'DRE + DCF'!$AE$39*(1+G3190)/(R3190-G3190)/AC3190</f>
        <v>2.4357640679621819</v>
      </c>
      <c r="G3190" s="92">
        <f>R3190*(1-'DRE + DCF'!$AE$39)</f>
        <v>0.24534373724587</v>
      </c>
      <c r="H3190" s="94">
        <f t="shared" si="350"/>
        <v>0.40890622874311666</v>
      </c>
      <c r="I3190" s="94">
        <f t="shared" si="351"/>
        <v>0.40890622874311666</v>
      </c>
      <c r="J3190" s="94">
        <f t="shared" si="351"/>
        <v>0.40890622874311666</v>
      </c>
      <c r="K3190" s="94">
        <f t="shared" si="351"/>
        <v>0.40890622874311666</v>
      </c>
      <c r="L3190" s="94">
        <f t="shared" si="351"/>
        <v>0.40890622874311666</v>
      </c>
      <c r="M3190" s="94">
        <f t="shared" si="351"/>
        <v>0.40890622874311666</v>
      </c>
      <c r="N3190" s="94">
        <f t="shared" si="351"/>
        <v>0.40890622874311666</v>
      </c>
      <c r="O3190" s="94">
        <f t="shared" si="351"/>
        <v>0.40890622874311666</v>
      </c>
      <c r="P3190" s="94">
        <f t="shared" si="351"/>
        <v>0.40890622874311666</v>
      </c>
      <c r="Q3190" s="94">
        <f t="shared" si="351"/>
        <v>0.40890622874311666</v>
      </c>
      <c r="R3190" s="94">
        <f t="shared" si="351"/>
        <v>0.40890622874311666</v>
      </c>
      <c r="S3190" s="93">
        <f>(1+H3190)^((5-Dashboard!$F$9)*3/12)</f>
        <v>1.089483161214293</v>
      </c>
      <c r="T3190" s="93">
        <f t="shared" si="347"/>
        <v>1.5349796119455585</v>
      </c>
      <c r="U3190" s="93">
        <f t="shared" si="347"/>
        <v>2.1626423362637897</v>
      </c>
      <c r="V3190" s="93">
        <f t="shared" si="347"/>
        <v>3.046960258105619</v>
      </c>
      <c r="W3190" s="93">
        <f t="shared" si="347"/>
        <v>4.2928812863777406</v>
      </c>
      <c r="X3190" s="93">
        <f t="shared" si="347"/>
        <v>6.0482671836323618</v>
      </c>
      <c r="Y3190" s="93">
        <f t="shared" si="346"/>
        <v>8.5214413081222222</v>
      </c>
      <c r="Z3190" s="93">
        <f t="shared" si="346"/>
        <v>12.005911736882291</v>
      </c>
      <c r="AA3190" s="93">
        <f t="shared" si="346"/>
        <v>16.915203827833551</v>
      </c>
      <c r="AB3190" s="93">
        <f t="shared" si="346"/>
        <v>23.831936033494099</v>
      </c>
      <c r="AC3190" s="95">
        <f t="shared" si="346"/>
        <v>33.576963120597362</v>
      </c>
      <c r="AE3190" s="96"/>
    </row>
    <row r="3191" spans="3:31" ht="24.75" customHeight="1" x14ac:dyDescent="0.25">
      <c r="C3191" s="91">
        <f>ABS(E3191-Dashboard!$F$13)</f>
        <v>35.070924809234924</v>
      </c>
      <c r="D3191" s="92">
        <f t="shared" si="348"/>
        <v>0.40900622874311665</v>
      </c>
      <c r="E3191" s="93" cm="1">
        <f t="array" ref="E3191">SUM('DRE + DCF'!$S$41/TIR!S3191,'DRE + DCF'!$U$41:$AD$41/TIR!T3191:AC3191,TIR!F3191)</f>
        <v>14.43907519076507</v>
      </c>
      <c r="F3191" s="100">
        <f>'DRE + DCF'!$AE$38*'DRE + DCF'!$AE$39*(1+G3191)/(R3191-G3191)/AC3191</f>
        <v>2.4335148616875228</v>
      </c>
      <c r="G3191" s="92">
        <f>R3191*(1-'DRE + DCF'!$AE$39)</f>
        <v>0.24540373724586997</v>
      </c>
      <c r="H3191" s="94">
        <f t="shared" si="350"/>
        <v>0.40900622874311665</v>
      </c>
      <c r="I3191" s="94">
        <f t="shared" si="351"/>
        <v>0.40900622874311665</v>
      </c>
      <c r="J3191" s="94">
        <f t="shared" si="351"/>
        <v>0.40900622874311665</v>
      </c>
      <c r="K3191" s="94">
        <f t="shared" si="351"/>
        <v>0.40900622874311665</v>
      </c>
      <c r="L3191" s="94">
        <f t="shared" si="351"/>
        <v>0.40900622874311665</v>
      </c>
      <c r="M3191" s="94">
        <f t="shared" si="351"/>
        <v>0.40900622874311665</v>
      </c>
      <c r="N3191" s="94">
        <f t="shared" si="351"/>
        <v>0.40900622874311665</v>
      </c>
      <c r="O3191" s="94">
        <f t="shared" si="351"/>
        <v>0.40900622874311665</v>
      </c>
      <c r="P3191" s="94">
        <f t="shared" si="351"/>
        <v>0.40900622874311665</v>
      </c>
      <c r="Q3191" s="94">
        <f t="shared" si="351"/>
        <v>0.40900622874311665</v>
      </c>
      <c r="R3191" s="94">
        <f t="shared" si="351"/>
        <v>0.40900622874311665</v>
      </c>
      <c r="S3191" s="93">
        <f>(1+H3191)^((5-Dashboard!$F$9)*3/12)</f>
        <v>1.08950249277345</v>
      </c>
      <c r="T3191" s="93">
        <f t="shared" si="347"/>
        <v>1.5351157985489434</v>
      </c>
      <c r="U3191" s="93">
        <f t="shared" si="347"/>
        <v>2.1629877219974247</v>
      </c>
      <c r="V3191" s="93">
        <f t="shared" si="347"/>
        <v>3.0476631729892563</v>
      </c>
      <c r="W3191" s="93">
        <f t="shared" si="347"/>
        <v>4.2941763938528723</v>
      </c>
      <c r="X3191" s="93">
        <f t="shared" si="347"/>
        <v>6.0505212862603521</v>
      </c>
      <c r="Y3191" s="93">
        <f t="shared" si="346"/>
        <v>8.5252221794836505</v>
      </c>
      <c r="Z3191" s="93">
        <f t="shared" si="346"/>
        <v>12.012091152311433</v>
      </c>
      <c r="AA3191" s="93">
        <f t="shared" si="346"/>
        <v>16.925111253836889</v>
      </c>
      <c r="AB3191" s="93">
        <f t="shared" si="346"/>
        <v>23.847587178826398</v>
      </c>
      <c r="AC3191" s="95">
        <f t="shared" si="346"/>
        <v>33.60139887546088</v>
      </c>
      <c r="AE3191" s="96"/>
    </row>
    <row r="3192" spans="3:31" ht="24.75" customHeight="1" x14ac:dyDescent="0.25">
      <c r="C3192" s="91">
        <f>ABS(E3192-Dashboard!$F$13)</f>
        <v>35.07624065963298</v>
      </c>
      <c r="D3192" s="92">
        <f t="shared" si="348"/>
        <v>0.40910622874311664</v>
      </c>
      <c r="E3192" s="93" cm="1">
        <f t="array" ref="E3192">SUM('DRE + DCF'!$S$41/TIR!S3192,'DRE + DCF'!$U$41:$AD$41/TIR!T3192:AC3192,TIR!F3192)</f>
        <v>14.433759340367018</v>
      </c>
      <c r="F3192" s="100">
        <f>'DRE + DCF'!$AE$38*'DRE + DCF'!$AE$39*(1+G3192)/(R3192-G3192)/AC3192</f>
        <v>2.4312679975680469</v>
      </c>
      <c r="G3192" s="92">
        <f>R3192*(1-'DRE + DCF'!$AE$39)</f>
        <v>0.24546373724586998</v>
      </c>
      <c r="H3192" s="94">
        <f t="shared" si="350"/>
        <v>0.40910622874311664</v>
      </c>
      <c r="I3192" s="94">
        <f t="shared" si="351"/>
        <v>0.40910622874311664</v>
      </c>
      <c r="J3192" s="94">
        <f t="shared" si="351"/>
        <v>0.40910622874311664</v>
      </c>
      <c r="K3192" s="94">
        <f t="shared" si="351"/>
        <v>0.40910622874311664</v>
      </c>
      <c r="L3192" s="94">
        <f t="shared" si="351"/>
        <v>0.40910622874311664</v>
      </c>
      <c r="M3192" s="94">
        <f t="shared" si="351"/>
        <v>0.40910622874311664</v>
      </c>
      <c r="N3192" s="94">
        <f t="shared" si="351"/>
        <v>0.40910622874311664</v>
      </c>
      <c r="O3192" s="94">
        <f t="shared" si="351"/>
        <v>0.40910622874311664</v>
      </c>
      <c r="P3192" s="94">
        <f t="shared" si="351"/>
        <v>0.40910622874311664</v>
      </c>
      <c r="Q3192" s="94">
        <f t="shared" si="351"/>
        <v>0.40910622874311664</v>
      </c>
      <c r="R3192" s="94">
        <f t="shared" si="351"/>
        <v>0.40910622874311664</v>
      </c>
      <c r="S3192" s="93">
        <f>(1+H3192)^((5-Dashboard!$F$9)*3/12)</f>
        <v>1.0895218233036348</v>
      </c>
      <c r="T3192" s="93">
        <f t="shared" si="347"/>
        <v>1.5352519875687092</v>
      </c>
      <c r="U3192" s="93">
        <f t="shared" si="347"/>
        <v>2.1633331383733179</v>
      </c>
      <c r="V3192" s="93">
        <f t="shared" si="347"/>
        <v>3.0483662001282368</v>
      </c>
      <c r="W3192" s="93">
        <f t="shared" si="347"/>
        <v>4.2954718000906844</v>
      </c>
      <c r="X3192" s="93">
        <f t="shared" si="347"/>
        <v>6.0527760688981909</v>
      </c>
      <c r="Y3192" s="93">
        <f t="shared" si="346"/>
        <v>8.5290044598717163</v>
      </c>
      <c r="Z3192" s="93">
        <f t="shared" si="346"/>
        <v>12.018273309383057</v>
      </c>
      <c r="AA3192" s="93">
        <f t="shared" si="346"/>
        <v>16.935023778988814</v>
      </c>
      <c r="AB3192" s="93">
        <f t="shared" si="346"/>
        <v>23.863247490885932</v>
      </c>
      <c r="AC3192" s="95">
        <f t="shared" si="346"/>
        <v>33.625850677445918</v>
      </c>
      <c r="AE3192" s="96"/>
    </row>
    <row r="3193" spans="3:31" ht="24.75" customHeight="1" x14ac:dyDescent="0.25">
      <c r="C3193" s="91">
        <f>ABS(E3193-Dashboard!$F$13)</f>
        <v>35.081552754460787</v>
      </c>
      <c r="D3193" s="92">
        <f t="shared" si="348"/>
        <v>0.40920622874311663</v>
      </c>
      <c r="E3193" s="93" cm="1">
        <f t="array" ref="E3193">SUM('DRE + DCF'!$S$41/TIR!S3193,'DRE + DCF'!$U$41:$AD$41/TIR!T3193:AC3193,TIR!F3193)</f>
        <v>14.428447245539209</v>
      </c>
      <c r="F3193" s="100">
        <f>'DRE + DCF'!$AE$38*'DRE + DCF'!$AE$39*(1+G3193)/(R3193-G3193)/AC3193</f>
        <v>2.4290234728630331</v>
      </c>
      <c r="G3193" s="92">
        <f>R3193*(1-'DRE + DCF'!$AE$39)</f>
        <v>0.24552373724586996</v>
      </c>
      <c r="H3193" s="94">
        <f t="shared" si="350"/>
        <v>0.40920622874311663</v>
      </c>
      <c r="I3193" s="94">
        <f t="shared" si="351"/>
        <v>0.40920622874311663</v>
      </c>
      <c r="J3193" s="94">
        <f t="shared" si="351"/>
        <v>0.40920622874311663</v>
      </c>
      <c r="K3193" s="94">
        <f t="shared" si="351"/>
        <v>0.40920622874311663</v>
      </c>
      <c r="L3193" s="94">
        <f t="shared" si="351"/>
        <v>0.40920622874311663</v>
      </c>
      <c r="M3193" s="94">
        <f t="shared" si="351"/>
        <v>0.40920622874311663</v>
      </c>
      <c r="N3193" s="94">
        <f t="shared" si="351"/>
        <v>0.40920622874311663</v>
      </c>
      <c r="O3193" s="94">
        <f t="shared" si="351"/>
        <v>0.40920622874311663</v>
      </c>
      <c r="P3193" s="94">
        <f t="shared" si="351"/>
        <v>0.40920622874311663</v>
      </c>
      <c r="Q3193" s="94">
        <f t="shared" si="351"/>
        <v>0.40920622874311663</v>
      </c>
      <c r="R3193" s="94">
        <f t="shared" si="351"/>
        <v>0.40920622874311663</v>
      </c>
      <c r="S3193" s="93">
        <f>(1+H3193)^((5-Dashboard!$F$9)*3/12)</f>
        <v>1.089541152804975</v>
      </c>
      <c r="T3193" s="93">
        <f t="shared" si="347"/>
        <v>1.5353881790047266</v>
      </c>
      <c r="U3193" s="93">
        <f t="shared" si="347"/>
        <v>2.1636785853920122</v>
      </c>
      <c r="V3193" s="93">
        <f t="shared" si="347"/>
        <v>3.0490693395325188</v>
      </c>
      <c r="W3193" s="93">
        <f t="shared" si="347"/>
        <v>4.2967675051388863</v>
      </c>
      <c r="X3193" s="93">
        <f t="shared" si="347"/>
        <v>6.0550315317027401</v>
      </c>
      <c r="Y3193" s="93">
        <f t="shared" si="346"/>
        <v>8.5327881497114753</v>
      </c>
      <c r="Z3193" s="93">
        <f t="shared" si="346"/>
        <v>12.024458209118864</v>
      </c>
      <c r="AA3193" s="93">
        <f t="shared" si="346"/>
        <v>16.944941405551603</v>
      </c>
      <c r="AB3193" s="93">
        <f t="shared" si="346"/>
        <v>23.87891697439046</v>
      </c>
      <c r="AC3193" s="95">
        <f t="shared" si="346"/>
        <v>33.650318535950774</v>
      </c>
      <c r="AE3193" s="96"/>
    </row>
    <row r="3194" spans="3:31" ht="24.75" customHeight="1" x14ac:dyDescent="0.25">
      <c r="C3194" s="91">
        <f>ABS(E3194-Dashboard!$F$13)</f>
        <v>35.086861097321126</v>
      </c>
      <c r="D3194" s="92">
        <f t="shared" si="348"/>
        <v>0.40930622874311662</v>
      </c>
      <c r="E3194" s="93" cm="1">
        <f t="array" ref="E3194">SUM('DRE + DCF'!$S$41/TIR!S3194,'DRE + DCF'!$U$41:$AD$41/TIR!T3194:AC3194,TIR!F3194)</f>
        <v>14.423138902678874</v>
      </c>
      <c r="F3194" s="100">
        <f>'DRE + DCF'!$AE$38*'DRE + DCF'!$AE$39*(1+G3194)/(R3194-G3194)/AC3194</f>
        <v>2.4267812848353549</v>
      </c>
      <c r="G3194" s="92">
        <f>R3194*(1-'DRE + DCF'!$AE$39)</f>
        <v>0.24558373724586996</v>
      </c>
      <c r="H3194" s="94">
        <f t="shared" si="350"/>
        <v>0.40930622874311662</v>
      </c>
      <c r="I3194" s="94">
        <f t="shared" si="351"/>
        <v>0.40930622874311662</v>
      </c>
      <c r="J3194" s="94">
        <f t="shared" si="351"/>
        <v>0.40930622874311662</v>
      </c>
      <c r="K3194" s="94">
        <f t="shared" si="351"/>
        <v>0.40930622874311662</v>
      </c>
      <c r="L3194" s="94">
        <f t="shared" si="351"/>
        <v>0.40930622874311662</v>
      </c>
      <c r="M3194" s="94">
        <f t="shared" si="351"/>
        <v>0.40930622874311662</v>
      </c>
      <c r="N3194" s="94">
        <f t="shared" si="351"/>
        <v>0.40930622874311662</v>
      </c>
      <c r="O3194" s="94">
        <f t="shared" si="351"/>
        <v>0.40930622874311662</v>
      </c>
      <c r="P3194" s="94">
        <f t="shared" si="351"/>
        <v>0.40930622874311662</v>
      </c>
      <c r="Q3194" s="94">
        <f t="shared" si="351"/>
        <v>0.40930622874311662</v>
      </c>
      <c r="R3194" s="94">
        <f t="shared" si="351"/>
        <v>0.40930622874311662</v>
      </c>
      <c r="S3194" s="93">
        <f>(1+H3194)^((5-Dashboard!$F$9)*3/12)</f>
        <v>1.0895604812775985</v>
      </c>
      <c r="T3194" s="93">
        <f t="shared" si="347"/>
        <v>1.5355243728568675</v>
      </c>
      <c r="U3194" s="93">
        <f t="shared" si="347"/>
        <v>2.1640240630540513</v>
      </c>
      <c r="V3194" s="93">
        <f t="shared" si="347"/>
        <v>3.0497725912120615</v>
      </c>
      <c r="W3194" s="93">
        <f t="shared" si="347"/>
        <v>4.2980635090451926</v>
      </c>
      <c r="X3194" s="93">
        <f t="shared" si="347"/>
        <v>6.0572876748308868</v>
      </c>
      <c r="Y3194" s="93">
        <f t="shared" si="346"/>
        <v>8.5365732494280788</v>
      </c>
      <c r="Z3194" s="93">
        <f t="shared" si="346"/>
        <v>12.030645852540859</v>
      </c>
      <c r="AA3194" s="93">
        <f t="shared" si="346"/>
        <v>16.954864135788377</v>
      </c>
      <c r="AB3194" s="93">
        <f t="shared" si="346"/>
        <v>23.89459563405984</v>
      </c>
      <c r="AC3194" s="95">
        <f t="shared" si="346"/>
        <v>33.674802460378615</v>
      </c>
      <c r="AE3194" s="96"/>
    </row>
    <row r="3195" spans="3:31" ht="24.75" customHeight="1" x14ac:dyDescent="0.25">
      <c r="C3195" s="91">
        <f>ABS(E3195-Dashboard!$F$13)</f>
        <v>35.092165691812539</v>
      </c>
      <c r="D3195" s="92">
        <f t="shared" si="348"/>
        <v>0.40940622874311661</v>
      </c>
      <c r="E3195" s="93" cm="1">
        <f t="array" ref="E3195">SUM('DRE + DCF'!$S$41/TIR!S3195,'DRE + DCF'!$U$41:$AD$41/TIR!T3195:AC3195,TIR!F3195)</f>
        <v>14.417834308187462</v>
      </c>
      <c r="F3195" s="100">
        <f>'DRE + DCF'!$AE$38*'DRE + DCF'!$AE$39*(1+G3195)/(R3195-G3195)/AC3195</f>
        <v>2.4245414307514781</v>
      </c>
      <c r="G3195" s="92">
        <f>R3195*(1-'DRE + DCF'!$AE$39)</f>
        <v>0.24564373724586996</v>
      </c>
      <c r="H3195" s="94">
        <f t="shared" si="350"/>
        <v>0.40940622874311661</v>
      </c>
      <c r="I3195" s="94">
        <f t="shared" si="351"/>
        <v>0.40940622874311661</v>
      </c>
      <c r="J3195" s="94">
        <f t="shared" si="351"/>
        <v>0.40940622874311661</v>
      </c>
      <c r="K3195" s="94">
        <f t="shared" si="351"/>
        <v>0.40940622874311661</v>
      </c>
      <c r="L3195" s="94">
        <f t="shared" si="351"/>
        <v>0.40940622874311661</v>
      </c>
      <c r="M3195" s="94">
        <f t="shared" si="351"/>
        <v>0.40940622874311661</v>
      </c>
      <c r="N3195" s="94">
        <f t="shared" si="351"/>
        <v>0.40940622874311661</v>
      </c>
      <c r="O3195" s="94">
        <f t="shared" si="351"/>
        <v>0.40940622874311661</v>
      </c>
      <c r="P3195" s="94">
        <f t="shared" si="351"/>
        <v>0.40940622874311661</v>
      </c>
      <c r="Q3195" s="94">
        <f t="shared" si="351"/>
        <v>0.40940622874311661</v>
      </c>
      <c r="R3195" s="94">
        <f t="shared" si="351"/>
        <v>0.40940622874311661</v>
      </c>
      <c r="S3195" s="93">
        <f>(1+H3195)^((5-Dashboard!$F$9)*3/12)</f>
        <v>1.0895798087216328</v>
      </c>
      <c r="T3195" s="93">
        <f t="shared" si="347"/>
        <v>1.5356605691250029</v>
      </c>
      <c r="U3195" s="93">
        <f t="shared" si="347"/>
        <v>2.1643695713599787</v>
      </c>
      <c r="V3195" s="93">
        <f t="shared" si="347"/>
        <v>3.0504759551768235</v>
      </c>
      <c r="W3195" s="93">
        <f t="shared" si="347"/>
        <v>4.2993598118573235</v>
      </c>
      <c r="X3195" s="93">
        <f t="shared" si="347"/>
        <v>6.0595444984395455</v>
      </c>
      <c r="Y3195" s="93">
        <f t="shared" si="346"/>
        <v>8.5403597594467797</v>
      </c>
      <c r="Z3195" s="93">
        <f t="shared" si="346"/>
        <v>12.036836240671356</v>
      </c>
      <c r="AA3195" s="93">
        <f t="shared" si="346"/>
        <v>16.964791971963088</v>
      </c>
      <c r="AB3195" s="93">
        <f t="shared" si="346"/>
        <v>23.910283474615994</v>
      </c>
      <c r="AC3195" s="95">
        <f t="shared" si="346"/>
        <v>33.699302460137389</v>
      </c>
      <c r="AE3195" s="96"/>
    </row>
    <row r="3196" spans="3:31" ht="24.75" customHeight="1" x14ac:dyDescent="0.25">
      <c r="C3196" s="91">
        <f>ABS(E3196-Dashboard!$F$13)</f>
        <v>35.09746654152935</v>
      </c>
      <c r="D3196" s="92">
        <f t="shared" si="348"/>
        <v>0.4095062287431166</v>
      </c>
      <c r="E3196" s="93" cm="1">
        <f t="array" ref="E3196">SUM('DRE + DCF'!$S$41/TIR!S3196,'DRE + DCF'!$U$41:$AD$41/TIR!T3196:AC3196,TIR!F3196)</f>
        <v>14.412533458470648</v>
      </c>
      <c r="F3196" s="100">
        <f>'DRE + DCF'!$AE$38*'DRE + DCF'!$AE$39*(1+G3196)/(R3196-G3196)/AC3196</f>
        <v>2.4223039078814486</v>
      </c>
      <c r="G3196" s="92">
        <f>R3196*(1-'DRE + DCF'!$AE$39)</f>
        <v>0.24570373724586994</v>
      </c>
      <c r="H3196" s="94">
        <f t="shared" si="350"/>
        <v>0.4095062287431166</v>
      </c>
      <c r="I3196" s="94">
        <f t="shared" si="351"/>
        <v>0.4095062287431166</v>
      </c>
      <c r="J3196" s="94">
        <f t="shared" si="351"/>
        <v>0.4095062287431166</v>
      </c>
      <c r="K3196" s="94">
        <f t="shared" si="351"/>
        <v>0.4095062287431166</v>
      </c>
      <c r="L3196" s="94">
        <f t="shared" si="351"/>
        <v>0.4095062287431166</v>
      </c>
      <c r="M3196" s="94">
        <f t="shared" si="351"/>
        <v>0.4095062287431166</v>
      </c>
      <c r="N3196" s="94">
        <f t="shared" si="351"/>
        <v>0.4095062287431166</v>
      </c>
      <c r="O3196" s="94">
        <f t="shared" si="351"/>
        <v>0.4095062287431166</v>
      </c>
      <c r="P3196" s="94">
        <f t="shared" si="351"/>
        <v>0.4095062287431166</v>
      </c>
      <c r="Q3196" s="94">
        <f t="shared" si="351"/>
        <v>0.4095062287431166</v>
      </c>
      <c r="R3196" s="94">
        <f t="shared" si="351"/>
        <v>0.4095062287431166</v>
      </c>
      <c r="S3196" s="93">
        <f>(1+H3196)^((5-Dashboard!$F$9)*3/12)</f>
        <v>1.0895991351372061</v>
      </c>
      <c r="T3196" s="93">
        <f t="shared" si="347"/>
        <v>1.5357967678090048</v>
      </c>
      <c r="U3196" s="93">
        <f t="shared" si="347"/>
        <v>2.1647151103103384</v>
      </c>
      <c r="V3196" s="93">
        <f t="shared" si="347"/>
        <v>3.0511794314367648</v>
      </c>
      <c r="W3196" s="93">
        <f t="shared" si="347"/>
        <v>4.3006564136230008</v>
      </c>
      <c r="X3196" s="93">
        <f t="shared" si="347"/>
        <v>6.0618020026856527</v>
      </c>
      <c r="Y3196" s="93">
        <f t="shared" si="346"/>
        <v>8.5441476801929266</v>
      </c>
      <c r="Z3196" s="93">
        <f t="shared" si="346"/>
        <v>12.04302937453298</v>
      </c>
      <c r="AA3196" s="93">
        <f t="shared" si="346"/>
        <v>16.974724916340556</v>
      </c>
      <c r="AB3196" s="93">
        <f t="shared" si="346"/>
        <v>23.925980500782991</v>
      </c>
      <c r="AC3196" s="95">
        <f t="shared" si="346"/>
        <v>33.723818544639975</v>
      </c>
      <c r="AE3196" s="96"/>
    </row>
    <row r="3197" spans="3:31" ht="24.75" customHeight="1" x14ac:dyDescent="0.25">
      <c r="C3197" s="91">
        <f>ABS(E3197-Dashboard!$F$13)</f>
        <v>35.102763650061668</v>
      </c>
      <c r="D3197" s="92">
        <f t="shared" si="348"/>
        <v>0.40960622874311658</v>
      </c>
      <c r="E3197" s="93" cm="1">
        <f t="array" ref="E3197">SUM('DRE + DCF'!$S$41/TIR!S3197,'DRE + DCF'!$U$41:$AD$41/TIR!T3197:AC3197,TIR!F3197)</f>
        <v>14.40723634993833</v>
      </c>
      <c r="F3197" s="100">
        <f>'DRE + DCF'!$AE$38*'DRE + DCF'!$AE$39*(1+G3197)/(R3197-G3197)/AC3197</f>
        <v>2.420068713498897</v>
      </c>
      <c r="G3197" s="92">
        <f>R3197*(1-'DRE + DCF'!$AE$39)</f>
        <v>0.24576373724586995</v>
      </c>
      <c r="H3197" s="94">
        <f t="shared" si="350"/>
        <v>0.40960622874311658</v>
      </c>
      <c r="I3197" s="94">
        <f t="shared" si="351"/>
        <v>0.40960622874311658</v>
      </c>
      <c r="J3197" s="94">
        <f t="shared" si="351"/>
        <v>0.40960622874311658</v>
      </c>
      <c r="K3197" s="94">
        <f t="shared" si="351"/>
        <v>0.40960622874311658</v>
      </c>
      <c r="L3197" s="94">
        <f t="shared" si="351"/>
        <v>0.40960622874311658</v>
      </c>
      <c r="M3197" s="94">
        <f t="shared" si="351"/>
        <v>0.40960622874311658</v>
      </c>
      <c r="N3197" s="94">
        <f t="shared" si="351"/>
        <v>0.40960622874311658</v>
      </c>
      <c r="O3197" s="94">
        <f t="shared" si="351"/>
        <v>0.40960622874311658</v>
      </c>
      <c r="P3197" s="94">
        <f t="shared" si="351"/>
        <v>0.40960622874311658</v>
      </c>
      <c r="Q3197" s="94">
        <f t="shared" si="351"/>
        <v>0.40960622874311658</v>
      </c>
      <c r="R3197" s="94">
        <f t="shared" si="351"/>
        <v>0.40960622874311658</v>
      </c>
      <c r="S3197" s="93">
        <f>(1+H3197)^((5-Dashboard!$F$9)*3/12)</f>
        <v>1.0896184605244459</v>
      </c>
      <c r="T3197" s="93">
        <f t="shared" si="347"/>
        <v>1.5359329689087446</v>
      </c>
      <c r="U3197" s="93">
        <f t="shared" si="347"/>
        <v>2.165060679905674</v>
      </c>
      <c r="V3197" s="93">
        <f t="shared" si="347"/>
        <v>3.0518830200018452</v>
      </c>
      <c r="W3197" s="93">
        <f t="shared" si="347"/>
        <v>4.3019533143899542</v>
      </c>
      <c r="X3197" s="93">
        <f t="shared" si="347"/>
        <v>6.0640601877261746</v>
      </c>
      <c r="Y3197" s="93">
        <f t="shared" si="346"/>
        <v>8.5479370120919693</v>
      </c>
      <c r="Z3197" s="93">
        <f t="shared" si="346"/>
        <v>12.049225255148665</v>
      </c>
      <c r="AA3197" s="93">
        <f t="shared" si="346"/>
        <v>16.984662971186427</v>
      </c>
      <c r="AB3197" s="93">
        <f t="shared" si="346"/>
        <v>23.941686717286956</v>
      </c>
      <c r="AC3197" s="95">
        <f t="shared" si="346"/>
        <v>33.748350723304036</v>
      </c>
      <c r="AE3197" s="96"/>
    </row>
    <row r="3198" spans="3:31" ht="24.75" customHeight="1" x14ac:dyDescent="0.25">
      <c r="C3198" s="91">
        <f>ABS(E3198-Dashboard!$F$13)</f>
        <v>35.108057020995403</v>
      </c>
      <c r="D3198" s="92">
        <f t="shared" si="348"/>
        <v>0.40970622874311657</v>
      </c>
      <c r="E3198" s="93" cm="1">
        <f t="array" ref="E3198">SUM('DRE + DCF'!$S$41/TIR!S3198,'DRE + DCF'!$U$41:$AD$41/TIR!T3198:AC3198,TIR!F3198)</f>
        <v>14.401942979004595</v>
      </c>
      <c r="F3198" s="100">
        <f>'DRE + DCF'!$AE$38*'DRE + DCF'!$AE$39*(1+G3198)/(R3198-G3198)/AC3198</f>
        <v>2.4178358448810275</v>
      </c>
      <c r="G3198" s="92">
        <f>R3198*(1-'DRE + DCF'!$AE$39)</f>
        <v>0.24582373724586992</v>
      </c>
      <c r="H3198" s="94">
        <f t="shared" si="350"/>
        <v>0.40970622874311657</v>
      </c>
      <c r="I3198" s="94">
        <f t="shared" si="351"/>
        <v>0.40970622874311657</v>
      </c>
      <c r="J3198" s="94">
        <f t="shared" si="351"/>
        <v>0.40970622874311657</v>
      </c>
      <c r="K3198" s="94">
        <f t="shared" si="351"/>
        <v>0.40970622874311657</v>
      </c>
      <c r="L3198" s="94">
        <f t="shared" si="351"/>
        <v>0.40970622874311657</v>
      </c>
      <c r="M3198" s="94">
        <f t="shared" si="351"/>
        <v>0.40970622874311657</v>
      </c>
      <c r="N3198" s="94">
        <f t="shared" si="351"/>
        <v>0.40970622874311657</v>
      </c>
      <c r="O3198" s="94">
        <f t="shared" si="351"/>
        <v>0.40970622874311657</v>
      </c>
      <c r="P3198" s="94">
        <f t="shared" si="351"/>
        <v>0.40970622874311657</v>
      </c>
      <c r="Q3198" s="94">
        <f t="shared" si="351"/>
        <v>0.40970622874311657</v>
      </c>
      <c r="R3198" s="94">
        <f t="shared" si="351"/>
        <v>0.40970622874311657</v>
      </c>
      <c r="S3198" s="93">
        <f>(1+H3198)^((5-Dashboard!$F$9)*3/12)</f>
        <v>1.0896377848834795</v>
      </c>
      <c r="T3198" s="93">
        <f t="shared" si="347"/>
        <v>1.5360691724240931</v>
      </c>
      <c r="U3198" s="93">
        <f t="shared" si="347"/>
        <v>2.1654062801465286</v>
      </c>
      <c r="V3198" s="93">
        <f t="shared" si="347"/>
        <v>3.0525867208820232</v>
      </c>
      <c r="W3198" s="93">
        <f t="shared" si="347"/>
        <v>4.3032505142059136</v>
      </c>
      <c r="X3198" s="93">
        <f t="shared" si="347"/>
        <v>6.0663190537180958</v>
      </c>
      <c r="Y3198" s="93">
        <f t="shared" si="346"/>
        <v>8.5517277555694484</v>
      </c>
      <c r="Z3198" s="93">
        <f t="shared" si="346"/>
        <v>12.055423883541645</v>
      </c>
      <c r="AA3198" s="93">
        <f t="shared" si="346"/>
        <v>16.994606138767189</v>
      </c>
      <c r="AB3198" s="93">
        <f t="shared" si="346"/>
        <v>23.957402128856113</v>
      </c>
      <c r="AC3198" s="95">
        <f t="shared" si="346"/>
        <v>33.772899005552063</v>
      </c>
      <c r="AE3198" s="96"/>
    </row>
    <row r="3199" spans="3:31" ht="24.75" customHeight="1" x14ac:dyDescent="0.25">
      <c r="C3199" s="91">
        <f>ABS(E3199-Dashboard!$F$13)</f>
        <v>35.113346657912246</v>
      </c>
      <c r="D3199" s="92">
        <f t="shared" si="348"/>
        <v>0.40980622874311656</v>
      </c>
      <c r="E3199" s="93" cm="1">
        <f t="array" ref="E3199">SUM('DRE + DCF'!$S$41/TIR!S3199,'DRE + DCF'!$U$41:$AD$41/TIR!T3199:AC3199,TIR!F3199)</f>
        <v>14.396653342087752</v>
      </c>
      <c r="F3199" s="100">
        <f>'DRE + DCF'!$AE$38*'DRE + DCF'!$AE$39*(1+G3199)/(R3199-G3199)/AC3199</f>
        <v>2.4156052993086128</v>
      </c>
      <c r="G3199" s="92">
        <f>R3199*(1-'DRE + DCF'!$AE$39)</f>
        <v>0.24588373724586993</v>
      </c>
      <c r="H3199" s="94">
        <f t="shared" si="350"/>
        <v>0.40980622874311656</v>
      </c>
      <c r="I3199" s="94">
        <f t="shared" si="351"/>
        <v>0.40980622874311656</v>
      </c>
      <c r="J3199" s="94">
        <f t="shared" si="351"/>
        <v>0.40980622874311656</v>
      </c>
      <c r="K3199" s="94">
        <f t="shared" si="351"/>
        <v>0.40980622874311656</v>
      </c>
      <c r="L3199" s="94">
        <f t="shared" si="351"/>
        <v>0.40980622874311656</v>
      </c>
      <c r="M3199" s="94">
        <f t="shared" si="351"/>
        <v>0.40980622874311656</v>
      </c>
      <c r="N3199" s="94">
        <f t="shared" si="351"/>
        <v>0.40980622874311656</v>
      </c>
      <c r="O3199" s="94">
        <f t="shared" si="351"/>
        <v>0.40980622874311656</v>
      </c>
      <c r="P3199" s="94">
        <f t="shared" si="351"/>
        <v>0.40980622874311656</v>
      </c>
      <c r="Q3199" s="94">
        <f t="shared" si="351"/>
        <v>0.40980622874311656</v>
      </c>
      <c r="R3199" s="94">
        <f t="shared" si="351"/>
        <v>0.40980622874311656</v>
      </c>
      <c r="S3199" s="93">
        <f>(1+H3199)^((5-Dashboard!$F$9)*3/12)</f>
        <v>1.0896571082144348</v>
      </c>
      <c r="T3199" s="93">
        <f t="shared" si="347"/>
        <v>1.5362053783549225</v>
      </c>
      <c r="U3199" s="93">
        <f t="shared" si="347"/>
        <v>2.1657519110334458</v>
      </c>
      <c r="V3199" s="93">
        <f t="shared" si="347"/>
        <v>3.0532905340872598</v>
      </c>
      <c r="W3199" s="93">
        <f t="shared" si="347"/>
        <v>4.304548013118616</v>
      </c>
      <c r="X3199" s="93">
        <f t="shared" si="347"/>
        <v>6.0685786008184319</v>
      </c>
      <c r="Y3199" s="93">
        <f t="shared" si="346"/>
        <v>8.5555199110510127</v>
      </c>
      <c r="Z3199" s="93">
        <f t="shared" si="346"/>
        <v>12.061625260735472</v>
      </c>
      <c r="AA3199" s="93">
        <f t="shared" si="346"/>
        <v>17.004554421350186</v>
      </c>
      <c r="AB3199" s="93">
        <f t="shared" si="346"/>
        <v>23.973126740220795</v>
      </c>
      <c r="AC3199" s="95">
        <f t="shared" si="346"/>
        <v>33.797463400811445</v>
      </c>
      <c r="AE3199" s="96"/>
    </row>
    <row r="3200" spans="3:31" ht="24.75" customHeight="1" x14ac:dyDescent="0.25">
      <c r="C3200" s="91">
        <f>ABS(E3200-Dashboard!$F$13)</f>
        <v>35.118632564389692</v>
      </c>
      <c r="D3200" s="92">
        <f t="shared" si="348"/>
        <v>0.40990622874311655</v>
      </c>
      <c r="E3200" s="93" cm="1">
        <f t="array" ref="E3200">SUM('DRE + DCF'!$S$41/TIR!S3200,'DRE + DCF'!$U$41:$AD$41/TIR!T3200:AC3200,TIR!F3200)</f>
        <v>14.391367435610306</v>
      </c>
      <c r="F3200" s="100">
        <f>'DRE + DCF'!$AE$38*'DRE + DCF'!$AE$39*(1+G3200)/(R3200-G3200)/AC3200</f>
        <v>2.4133770740659903</v>
      </c>
      <c r="G3200" s="92">
        <f>R3200*(1-'DRE + DCF'!$AE$39)</f>
        <v>0.24594373724586993</v>
      </c>
      <c r="H3200" s="94">
        <f t="shared" si="350"/>
        <v>0.40990622874311655</v>
      </c>
      <c r="I3200" s="94">
        <f t="shared" si="351"/>
        <v>0.40990622874311655</v>
      </c>
      <c r="J3200" s="94">
        <f t="shared" si="351"/>
        <v>0.40990622874311655</v>
      </c>
      <c r="K3200" s="94">
        <f t="shared" si="351"/>
        <v>0.40990622874311655</v>
      </c>
      <c r="L3200" s="94">
        <f t="shared" si="351"/>
        <v>0.40990622874311655</v>
      </c>
      <c r="M3200" s="94">
        <f t="shared" si="351"/>
        <v>0.40990622874311655</v>
      </c>
      <c r="N3200" s="94">
        <f t="shared" si="351"/>
        <v>0.40990622874311655</v>
      </c>
      <c r="O3200" s="94">
        <f t="shared" si="351"/>
        <v>0.40990622874311655</v>
      </c>
      <c r="P3200" s="94">
        <f t="shared" si="351"/>
        <v>0.40990622874311655</v>
      </c>
      <c r="Q3200" s="94">
        <f t="shared" si="351"/>
        <v>0.40990622874311655</v>
      </c>
      <c r="R3200" s="94">
        <f t="shared" si="351"/>
        <v>0.40990622874311655</v>
      </c>
      <c r="S3200" s="93">
        <f>(1+H3200)^((5-Dashboard!$F$9)*3/12)</f>
        <v>1.0896764305174396</v>
      </c>
      <c r="T3200" s="93">
        <f t="shared" si="347"/>
        <v>1.5363415867011039</v>
      </c>
      <c r="U3200" s="93">
        <f t="shared" si="347"/>
        <v>2.1660975725669691</v>
      </c>
      <c r="V3200" s="93">
        <f t="shared" si="347"/>
        <v>3.0539944596275146</v>
      </c>
      <c r="W3200" s="93">
        <f t="shared" si="347"/>
        <v>4.3058458111758009</v>
      </c>
      <c r="X3200" s="93">
        <f t="shared" si="347"/>
        <v>6.0708388291842192</v>
      </c>
      <c r="Y3200" s="93">
        <f t="shared" ref="Y3200:AC3250" si="352">(X3200)*(1+N3200)</f>
        <v>8.5593134789623999</v>
      </c>
      <c r="Z3200" s="93">
        <f t="shared" si="352"/>
        <v>12.067829387754003</v>
      </c>
      <c r="AA3200" s="93">
        <f t="shared" si="352"/>
        <v>17.014507821203598</v>
      </c>
      <c r="AB3200" s="93">
        <f t="shared" si="352"/>
        <v>23.988860556113426</v>
      </c>
      <c r="AC3200" s="95">
        <f t="shared" si="352"/>
        <v>33.822043918514382</v>
      </c>
      <c r="AE3200" s="96"/>
    </row>
    <row r="3201" spans="3:31" ht="24.75" customHeight="1" x14ac:dyDescent="0.25">
      <c r="C3201" s="91">
        <f>ABS(E3201-Dashboard!$F$13)</f>
        <v>35.123914744001056</v>
      </c>
      <c r="D3201" s="92">
        <f t="shared" si="348"/>
        <v>0.41000622874311654</v>
      </c>
      <c r="E3201" s="93" cm="1">
        <f t="array" ref="E3201">SUM('DRE + DCF'!$S$41/TIR!S3201,'DRE + DCF'!$U$41:$AD$41/TIR!T3201:AC3201,TIR!F3201)</f>
        <v>14.386085255998939</v>
      </c>
      <c r="F3201" s="100">
        <f>'DRE + DCF'!$AE$38*'DRE + DCF'!$AE$39*(1+G3201)/(R3201-G3201)/AC3201</f>
        <v>2.4111511664410541</v>
      </c>
      <c r="G3201" s="92">
        <f>R3201*(1-'DRE + DCF'!$AE$39)</f>
        <v>0.24600373724586991</v>
      </c>
      <c r="H3201" s="94">
        <f t="shared" si="350"/>
        <v>0.41000622874311654</v>
      </c>
      <c r="I3201" s="94">
        <f t="shared" si="351"/>
        <v>0.41000622874311654</v>
      </c>
      <c r="J3201" s="94">
        <f t="shared" si="351"/>
        <v>0.41000622874311654</v>
      </c>
      <c r="K3201" s="94">
        <f t="shared" si="351"/>
        <v>0.41000622874311654</v>
      </c>
      <c r="L3201" s="94">
        <f t="shared" si="351"/>
        <v>0.41000622874311654</v>
      </c>
      <c r="M3201" s="94">
        <f t="shared" si="351"/>
        <v>0.41000622874311654</v>
      </c>
      <c r="N3201" s="94">
        <f t="shared" si="351"/>
        <v>0.41000622874311654</v>
      </c>
      <c r="O3201" s="94">
        <f t="shared" si="351"/>
        <v>0.41000622874311654</v>
      </c>
      <c r="P3201" s="94">
        <f t="shared" si="351"/>
        <v>0.41000622874311654</v>
      </c>
      <c r="Q3201" s="94">
        <f t="shared" si="351"/>
        <v>0.41000622874311654</v>
      </c>
      <c r="R3201" s="94">
        <f t="shared" si="351"/>
        <v>0.41000622874311654</v>
      </c>
      <c r="S3201" s="93">
        <f>(1+H3201)^((5-Dashboard!$F$9)*3/12)</f>
        <v>1.0896957517926211</v>
      </c>
      <c r="T3201" s="93">
        <f t="shared" ref="T3201:X3251" si="353">(S3201)*(1+I3201)</f>
        <v>1.5364777974625088</v>
      </c>
      <c r="U3201" s="93">
        <f t="shared" si="353"/>
        <v>2.1664432647476422</v>
      </c>
      <c r="V3201" s="93">
        <f t="shared" si="353"/>
        <v>3.054698497512748</v>
      </c>
      <c r="W3201" s="93">
        <f t="shared" si="353"/>
        <v>4.3071439084252141</v>
      </c>
      <c r="X3201" s="93">
        <f t="shared" si="353"/>
        <v>6.0730997389725232</v>
      </c>
      <c r="Y3201" s="93">
        <f t="shared" si="352"/>
        <v>8.5631084597294524</v>
      </c>
      <c r="Z3201" s="93">
        <f t="shared" si="352"/>
        <v>12.074036265621404</v>
      </c>
      <c r="AA3201" s="93">
        <f t="shared" si="352"/>
        <v>17.024466340596458</v>
      </c>
      <c r="AB3201" s="93">
        <f t="shared" si="352"/>
        <v>24.004603581268537</v>
      </c>
      <c r="AC3201" s="95">
        <f t="shared" si="352"/>
        <v>33.846640568097961</v>
      </c>
      <c r="AE3201" s="96"/>
    </row>
    <row r="3202" spans="3:31" ht="24.75" customHeight="1" x14ac:dyDescent="0.25">
      <c r="C3202" s="91">
        <f>ABS(E3202-Dashboard!$F$13)</f>
        <v>35.12919320031547</v>
      </c>
      <c r="D3202" s="92">
        <f t="shared" si="348"/>
        <v>0.41010622874311653</v>
      </c>
      <c r="E3202" s="93" cm="1">
        <f t="array" ref="E3202">SUM('DRE + DCF'!$S$41/TIR!S3202,'DRE + DCF'!$U$41:$AD$41/TIR!T3202:AC3202,TIR!F3202)</f>
        <v>14.380806799684532</v>
      </c>
      <c r="F3202" s="100">
        <f>'DRE + DCF'!$AE$38*'DRE + DCF'!$AE$39*(1+G3202)/(R3202-G3202)/AC3202</f>
        <v>2.4089275737252547</v>
      </c>
      <c r="G3202" s="92">
        <f>R3202*(1-'DRE + DCF'!$AE$39)</f>
        <v>0.24606373724586991</v>
      </c>
      <c r="H3202" s="94">
        <f t="shared" si="350"/>
        <v>0.41010622874311653</v>
      </c>
      <c r="I3202" s="94">
        <f t="shared" si="351"/>
        <v>0.41010622874311653</v>
      </c>
      <c r="J3202" s="94">
        <f t="shared" si="351"/>
        <v>0.41010622874311653</v>
      </c>
      <c r="K3202" s="94">
        <f t="shared" si="351"/>
        <v>0.41010622874311653</v>
      </c>
      <c r="L3202" s="94">
        <f t="shared" si="351"/>
        <v>0.41010622874311653</v>
      </c>
      <c r="M3202" s="94">
        <f t="shared" si="351"/>
        <v>0.41010622874311653</v>
      </c>
      <c r="N3202" s="94">
        <f t="shared" si="351"/>
        <v>0.41010622874311653</v>
      </c>
      <c r="O3202" s="94">
        <f t="shared" si="351"/>
        <v>0.41010622874311653</v>
      </c>
      <c r="P3202" s="94">
        <f t="shared" si="351"/>
        <v>0.41010622874311653</v>
      </c>
      <c r="Q3202" s="94">
        <f t="shared" si="351"/>
        <v>0.41010622874311653</v>
      </c>
      <c r="R3202" s="94">
        <f t="shared" si="351"/>
        <v>0.41010622874311653</v>
      </c>
      <c r="S3202" s="93">
        <f>(1+H3202)^((5-Dashboard!$F$9)*3/12)</f>
        <v>1.0897150720401072</v>
      </c>
      <c r="T3202" s="93">
        <f t="shared" si="353"/>
        <v>1.5366140106390092</v>
      </c>
      <c r="U3202" s="93">
        <f t="shared" si="353"/>
        <v>2.1667889875760085</v>
      </c>
      <c r="V3202" s="93">
        <f t="shared" si="353"/>
        <v>3.055402647752921</v>
      </c>
      <c r="W3202" s="93">
        <f t="shared" si="353"/>
        <v>4.3084423049146041</v>
      </c>
      <c r="X3202" s="93">
        <f t="shared" si="353"/>
        <v>6.0753613303404332</v>
      </c>
      <c r="Y3202" s="93">
        <f t="shared" si="352"/>
        <v>8.5669048537781123</v>
      </c>
      <c r="Z3202" s="93">
        <f t="shared" si="352"/>
        <v>12.080245895362154</v>
      </c>
      <c r="AA3202" s="93">
        <f t="shared" si="352"/>
        <v>17.034429981798638</v>
      </c>
      <c r="AB3202" s="93">
        <f t="shared" si="352"/>
        <v>24.020355820422754</v>
      </c>
      <c r="AC3202" s="95">
        <f t="shared" si="352"/>
        <v>33.871253359004101</v>
      </c>
      <c r="AE3202" s="96"/>
    </row>
    <row r="3203" spans="3:31" ht="24.75" customHeight="1" x14ac:dyDescent="0.25">
      <c r="C3203" s="91">
        <f>ABS(E3203-Dashboard!$F$13)</f>
        <v>35.134467936897856</v>
      </c>
      <c r="D3203" s="92">
        <f t="shared" si="348"/>
        <v>0.41020622874311652</v>
      </c>
      <c r="E3203" s="93" cm="1">
        <f t="array" ref="E3203">SUM('DRE + DCF'!$S$41/TIR!S3203,'DRE + DCF'!$U$41:$AD$41/TIR!T3203:AC3203,TIR!F3203)</f>
        <v>14.375532063102142</v>
      </c>
      <c r="F3203" s="100">
        <f>'DRE + DCF'!$AE$38*'DRE + DCF'!$AE$39*(1+G3203)/(R3203-G3203)/AC3203</f>
        <v>2.406706293213591</v>
      </c>
      <c r="G3203" s="92">
        <f>R3203*(1-'DRE + DCF'!$AE$39)</f>
        <v>0.24612373724586989</v>
      </c>
      <c r="H3203" s="94">
        <f t="shared" si="350"/>
        <v>0.41020622874311652</v>
      </c>
      <c r="I3203" s="94">
        <f t="shared" si="351"/>
        <v>0.41020622874311652</v>
      </c>
      <c r="J3203" s="94">
        <f t="shared" si="351"/>
        <v>0.41020622874311652</v>
      </c>
      <c r="K3203" s="94">
        <f t="shared" si="351"/>
        <v>0.41020622874311652</v>
      </c>
      <c r="L3203" s="94">
        <f t="shared" si="351"/>
        <v>0.41020622874311652</v>
      </c>
      <c r="M3203" s="94">
        <f t="shared" si="351"/>
        <v>0.41020622874311652</v>
      </c>
      <c r="N3203" s="94">
        <f t="shared" si="351"/>
        <v>0.41020622874311652</v>
      </c>
      <c r="O3203" s="94">
        <f t="shared" si="351"/>
        <v>0.41020622874311652</v>
      </c>
      <c r="P3203" s="94">
        <f t="shared" si="351"/>
        <v>0.41020622874311652</v>
      </c>
      <c r="Q3203" s="94">
        <f t="shared" si="351"/>
        <v>0.41020622874311652</v>
      </c>
      <c r="R3203" s="94">
        <f t="shared" si="351"/>
        <v>0.41020622874311652</v>
      </c>
      <c r="S3203" s="93">
        <f>(1+H3203)^((5-Dashboard!$F$9)*3/12)</f>
        <v>1.0897343912600255</v>
      </c>
      <c r="T3203" s="93">
        <f t="shared" si="353"/>
        <v>1.5367502262304764</v>
      </c>
      <c r="U3203" s="93">
        <f t="shared" si="353"/>
        <v>2.1671347410526112</v>
      </c>
      <c r="V3203" s="93">
        <f t="shared" si="353"/>
        <v>3.0561069103579932</v>
      </c>
      <c r="W3203" s="93">
        <f t="shared" si="353"/>
        <v>4.3097410006917229</v>
      </c>
      <c r="X3203" s="93">
        <f t="shared" si="353"/>
        <v>6.0776236034450601</v>
      </c>
      <c r="Y3203" s="93">
        <f t="shared" si="352"/>
        <v>8.5707026615344084</v>
      </c>
      <c r="Z3203" s="93">
        <f t="shared" si="352"/>
        <v>12.086458278001029</v>
      </c>
      <c r="AA3203" s="93">
        <f t="shared" si="352"/>
        <v>17.044398747080852</v>
      </c>
      <c r="AB3203" s="93">
        <f t="shared" si="352"/>
        <v>24.036117278314787</v>
      </c>
      <c r="AC3203" s="95">
        <f t="shared" si="352"/>
        <v>33.89588230067956</v>
      </c>
      <c r="AE3203" s="96"/>
    </row>
    <row r="3204" spans="3:31" ht="24.75" customHeight="1" x14ac:dyDescent="0.25">
      <c r="C3204" s="91">
        <f>ABS(E3204-Dashboard!$F$13)</f>
        <v>35.139738957308992</v>
      </c>
      <c r="D3204" s="92">
        <f t="shared" si="348"/>
        <v>0.41030622874311651</v>
      </c>
      <c r="E3204" s="93" cm="1">
        <f t="array" ref="E3204">SUM('DRE + DCF'!$S$41/TIR!S3204,'DRE + DCF'!$U$41:$AD$41/TIR!T3204:AC3204,TIR!F3204)</f>
        <v>14.370261042691002</v>
      </c>
      <c r="F3204" s="100">
        <f>'DRE + DCF'!$AE$38*'DRE + DCF'!$AE$39*(1+G3204)/(R3204-G3204)/AC3204</f>
        <v>2.4044873222046022</v>
      </c>
      <c r="G3204" s="92">
        <f>R3204*(1-'DRE + DCF'!$AE$39)</f>
        <v>0.24618373724586989</v>
      </c>
      <c r="H3204" s="94">
        <f t="shared" si="350"/>
        <v>0.41030622874311651</v>
      </c>
      <c r="I3204" s="94">
        <f t="shared" si="351"/>
        <v>0.41030622874311651</v>
      </c>
      <c r="J3204" s="94">
        <f t="shared" si="351"/>
        <v>0.41030622874311651</v>
      </c>
      <c r="K3204" s="94">
        <f t="shared" si="351"/>
        <v>0.41030622874311651</v>
      </c>
      <c r="L3204" s="94">
        <f t="shared" si="351"/>
        <v>0.41030622874311651</v>
      </c>
      <c r="M3204" s="94">
        <f t="shared" si="351"/>
        <v>0.41030622874311651</v>
      </c>
      <c r="N3204" s="94">
        <f t="shared" si="351"/>
        <v>0.41030622874311651</v>
      </c>
      <c r="O3204" s="94">
        <f t="shared" si="351"/>
        <v>0.41030622874311651</v>
      </c>
      <c r="P3204" s="94">
        <f t="shared" si="351"/>
        <v>0.41030622874311651</v>
      </c>
      <c r="Q3204" s="94">
        <f t="shared" si="351"/>
        <v>0.41030622874311651</v>
      </c>
      <c r="R3204" s="94">
        <f t="shared" si="351"/>
        <v>0.41030622874311651</v>
      </c>
      <c r="S3204" s="93">
        <f>(1+H3204)^((5-Dashboard!$F$9)*3/12)</f>
        <v>1.0897537094525029</v>
      </c>
      <c r="T3204" s="93">
        <f t="shared" si="353"/>
        <v>1.5368864442367813</v>
      </c>
      <c r="U3204" s="93">
        <f t="shared" si="353"/>
        <v>2.1674805251779929</v>
      </c>
      <c r="V3204" s="93">
        <f t="shared" si="353"/>
        <v>3.056811285337925</v>
      </c>
      <c r="W3204" s="93">
        <f t="shared" si="353"/>
        <v>4.311039995804328</v>
      </c>
      <c r="X3204" s="93">
        <f t="shared" si="353"/>
        <v>6.0798865584435422</v>
      </c>
      <c r="Y3204" s="93">
        <f t="shared" si="352"/>
        <v>8.5745018834244782</v>
      </c>
      <c r="Z3204" s="93">
        <f t="shared" si="352"/>
        <v>12.092673414563125</v>
      </c>
      <c r="AA3204" s="93">
        <f t="shared" si="352"/>
        <v>17.054372638714668</v>
      </c>
      <c r="AB3204" s="93">
        <f t="shared" si="352"/>
        <v>24.051887959685477</v>
      </c>
      <c r="AC3204" s="95">
        <f t="shared" si="352"/>
        <v>33.920527402575999</v>
      </c>
      <c r="AE3204" s="96"/>
    </row>
    <row r="3205" spans="3:31" ht="24.75" customHeight="1" x14ac:dyDescent="0.25">
      <c r="C3205" s="91">
        <f>ABS(E3205-Dashboard!$F$13)</f>
        <v>35.145006265105479</v>
      </c>
      <c r="D3205" s="92">
        <f t="shared" si="348"/>
        <v>0.4104062287431165</v>
      </c>
      <c r="E3205" s="93" cm="1">
        <f t="array" ref="E3205">SUM('DRE + DCF'!$S$41/TIR!S3205,'DRE + DCF'!$U$41:$AD$41/TIR!T3205:AC3205,TIR!F3205)</f>
        <v>14.364993734894517</v>
      </c>
      <c r="F3205" s="100">
        <f>'DRE + DCF'!$AE$38*'DRE + DCF'!$AE$39*(1+G3205)/(R3205-G3205)/AC3205</f>
        <v>2.4022706580003703</v>
      </c>
      <c r="G3205" s="92">
        <f>R3205*(1-'DRE + DCF'!$AE$39)</f>
        <v>0.2462437372458699</v>
      </c>
      <c r="H3205" s="94">
        <f t="shared" si="350"/>
        <v>0.4104062287431165</v>
      </c>
      <c r="I3205" s="94">
        <f t="shared" si="351"/>
        <v>0.4104062287431165</v>
      </c>
      <c r="J3205" s="94">
        <f t="shared" si="351"/>
        <v>0.4104062287431165</v>
      </c>
      <c r="K3205" s="94">
        <f t="shared" si="351"/>
        <v>0.4104062287431165</v>
      </c>
      <c r="L3205" s="94">
        <f t="shared" si="351"/>
        <v>0.4104062287431165</v>
      </c>
      <c r="M3205" s="94">
        <f t="shared" si="351"/>
        <v>0.4104062287431165</v>
      </c>
      <c r="N3205" s="94">
        <f t="shared" si="351"/>
        <v>0.4104062287431165</v>
      </c>
      <c r="O3205" s="94">
        <f t="shared" si="351"/>
        <v>0.4104062287431165</v>
      </c>
      <c r="P3205" s="94">
        <f t="shared" si="351"/>
        <v>0.4104062287431165</v>
      </c>
      <c r="Q3205" s="94">
        <f t="shared" si="351"/>
        <v>0.4104062287431165</v>
      </c>
      <c r="R3205" s="94">
        <f t="shared" si="351"/>
        <v>0.4104062287431165</v>
      </c>
      <c r="S3205" s="93">
        <f>(1+H3205)^((5-Dashboard!$F$9)*3/12)</f>
        <v>1.0897730266176675</v>
      </c>
      <c r="T3205" s="93">
        <f t="shared" si="353"/>
        <v>1.5370226646577962</v>
      </c>
      <c r="U3205" s="93">
        <f t="shared" si="353"/>
        <v>2.1678263399526982</v>
      </c>
      <c r="V3205" s="93">
        <f t="shared" si="353"/>
        <v>3.0575157727026783</v>
      </c>
      <c r="W3205" s="93">
        <f t="shared" si="353"/>
        <v>4.31233929030018</v>
      </c>
      <c r="X3205" s="93">
        <f t="shared" si="353"/>
        <v>6.0821501954930444</v>
      </c>
      <c r="Y3205" s="93">
        <f t="shared" si="352"/>
        <v>8.5783025198745531</v>
      </c>
      <c r="Z3205" s="93">
        <f t="shared" si="352"/>
        <v>12.098891306073842</v>
      </c>
      <c r="AA3205" s="93">
        <f t="shared" si="352"/>
        <v>17.064351658972488</v>
      </c>
      <c r="AB3205" s="93">
        <f t="shared" si="352"/>
        <v>24.067667869277731</v>
      </c>
      <c r="AC3205" s="95">
        <f t="shared" si="352"/>
        <v>33.945188674149883</v>
      </c>
      <c r="AE3205" s="96"/>
    </row>
    <row r="3206" spans="3:31" ht="24.75" customHeight="1" x14ac:dyDescent="0.25">
      <c r="C3206" s="91">
        <f>ABS(E3206-Dashboard!$F$13)</f>
        <v>35.150269863839746</v>
      </c>
      <c r="D3206" s="92">
        <f t="shared" si="348"/>
        <v>0.41050622874311649</v>
      </c>
      <c r="E3206" s="93" cm="1">
        <f t="array" ref="E3206">SUM('DRE + DCF'!$S$41/TIR!S3206,'DRE + DCF'!$U$41:$AD$41/TIR!T3206:AC3206,TIR!F3206)</f>
        <v>14.359730136160252</v>
      </c>
      <c r="F3206" s="100">
        <f>'DRE + DCF'!$AE$38*'DRE + DCF'!$AE$39*(1+G3206)/(R3206-G3206)/AC3206</f>
        <v>2.400056297906505</v>
      </c>
      <c r="G3206" s="92">
        <f>R3206*(1-'DRE + DCF'!$AE$39)</f>
        <v>0.24630373724586987</v>
      </c>
      <c r="H3206" s="94">
        <f t="shared" si="350"/>
        <v>0.41050622874311649</v>
      </c>
      <c r="I3206" s="94">
        <f t="shared" si="351"/>
        <v>0.41050622874311649</v>
      </c>
      <c r="J3206" s="94">
        <f t="shared" si="351"/>
        <v>0.41050622874311649</v>
      </c>
      <c r="K3206" s="94">
        <f t="shared" si="351"/>
        <v>0.41050622874311649</v>
      </c>
      <c r="L3206" s="94">
        <f t="shared" si="351"/>
        <v>0.41050622874311649</v>
      </c>
      <c r="M3206" s="94">
        <f t="shared" si="351"/>
        <v>0.41050622874311649</v>
      </c>
      <c r="N3206" s="94">
        <f t="shared" si="351"/>
        <v>0.41050622874311649</v>
      </c>
      <c r="O3206" s="94">
        <f t="shared" si="351"/>
        <v>0.41050622874311649</v>
      </c>
      <c r="P3206" s="94">
        <f t="shared" si="351"/>
        <v>0.41050622874311649</v>
      </c>
      <c r="Q3206" s="94">
        <f t="shared" si="351"/>
        <v>0.41050622874311649</v>
      </c>
      <c r="R3206" s="94">
        <f t="shared" si="351"/>
        <v>0.41050622874311649</v>
      </c>
      <c r="S3206" s="93">
        <f>(1+H3206)^((5-Dashboard!$F$9)*3/12)</f>
        <v>1.0897923427556466</v>
      </c>
      <c r="T3206" s="93">
        <f t="shared" si="353"/>
        <v>1.5371588874933928</v>
      </c>
      <c r="U3206" s="93">
        <f t="shared" si="353"/>
        <v>2.1681721853772697</v>
      </c>
      <c r="V3206" s="93">
        <f t="shared" si="353"/>
        <v>3.0582203724622139</v>
      </c>
      <c r="W3206" s="93">
        <f t="shared" si="353"/>
        <v>4.3136388842270463</v>
      </c>
      <c r="X3206" s="93">
        <f t="shared" si="353"/>
        <v>6.0844145147507556</v>
      </c>
      <c r="Y3206" s="93">
        <f t="shared" si="352"/>
        <v>8.5821045713109676</v>
      </c>
      <c r="Z3206" s="93">
        <f t="shared" si="352"/>
        <v>12.105111953558893</v>
      </c>
      <c r="AA3206" s="93">
        <f t="shared" si="352"/>
        <v>17.074335810127575</v>
      </c>
      <c r="AB3206" s="93">
        <f t="shared" si="352"/>
        <v>24.08345701183659</v>
      </c>
      <c r="AC3206" s="95">
        <f t="shared" si="352"/>
        <v>33.969866124862591</v>
      </c>
      <c r="AE3206" s="96"/>
    </row>
    <row r="3207" spans="3:31" ht="24.75" customHeight="1" x14ac:dyDescent="0.25">
      <c r="C3207" s="91">
        <f>ABS(E3207-Dashboard!$F$13)</f>
        <v>35.155529757060087</v>
      </c>
      <c r="D3207" s="92">
        <f t="shared" si="348"/>
        <v>0.41060622874311647</v>
      </c>
      <c r="E3207" s="93" cm="1">
        <f t="array" ref="E3207">SUM('DRE + DCF'!$S$41/TIR!S3207,'DRE + DCF'!$U$41:$AD$41/TIR!T3207:AC3207,TIR!F3207)</f>
        <v>14.354470242939911</v>
      </c>
      <c r="F3207" s="100">
        <f>'DRE + DCF'!$AE$38*'DRE + DCF'!$AE$39*(1+G3207)/(R3207-G3207)/AC3207</f>
        <v>2.3978442392321453</v>
      </c>
      <c r="G3207" s="92">
        <f>R3207*(1-'DRE + DCF'!$AE$39)</f>
        <v>0.24636373724586988</v>
      </c>
      <c r="H3207" s="94">
        <f t="shared" si="350"/>
        <v>0.41060622874311647</v>
      </c>
      <c r="I3207" s="94">
        <f t="shared" si="351"/>
        <v>0.41060622874311647</v>
      </c>
      <c r="J3207" s="94">
        <f t="shared" si="351"/>
        <v>0.41060622874311647</v>
      </c>
      <c r="K3207" s="94">
        <f t="shared" si="351"/>
        <v>0.41060622874311647</v>
      </c>
      <c r="L3207" s="94">
        <f t="shared" si="351"/>
        <v>0.41060622874311647</v>
      </c>
      <c r="M3207" s="94">
        <f t="shared" si="351"/>
        <v>0.41060622874311647</v>
      </c>
      <c r="N3207" s="94">
        <f t="shared" si="351"/>
        <v>0.41060622874311647</v>
      </c>
      <c r="O3207" s="94">
        <f t="shared" si="351"/>
        <v>0.41060622874311647</v>
      </c>
      <c r="P3207" s="94">
        <f t="shared" si="351"/>
        <v>0.41060622874311647</v>
      </c>
      <c r="Q3207" s="94">
        <f t="shared" si="351"/>
        <v>0.41060622874311647</v>
      </c>
      <c r="R3207" s="94">
        <f t="shared" si="351"/>
        <v>0.41060622874311647</v>
      </c>
      <c r="S3207" s="93">
        <f>(1+H3207)^((5-Dashboard!$F$9)*3/12)</f>
        <v>1.0898116578665678</v>
      </c>
      <c r="T3207" s="93">
        <f t="shared" si="353"/>
        <v>1.5372951127434427</v>
      </c>
      <c r="U3207" s="93">
        <f t="shared" si="353"/>
        <v>2.1685180614522519</v>
      </c>
      <c r="V3207" s="93">
        <f t="shared" si="353"/>
        <v>3.0589250846264946</v>
      </c>
      <c r="W3207" s="93">
        <f t="shared" si="353"/>
        <v>4.3149387776326984</v>
      </c>
      <c r="X3207" s="93">
        <f t="shared" si="353"/>
        <v>6.0866795163738932</v>
      </c>
      <c r="Y3207" s="93">
        <f t="shared" si="352"/>
        <v>8.585908038160154</v>
      </c>
      <c r="Z3207" s="93">
        <f t="shared" si="352"/>
        <v>12.111335358044304</v>
      </c>
      <c r="AA3207" s="93">
        <f t="shared" si="352"/>
        <v>17.084325094454037</v>
      </c>
      <c r="AB3207" s="93">
        <f t="shared" si="352"/>
        <v>24.099255392109196</v>
      </c>
      <c r="AC3207" s="95">
        <f t="shared" si="352"/>
        <v>33.994559764180366</v>
      </c>
      <c r="AE3207" s="96"/>
    </row>
    <row r="3208" spans="3:31" ht="24.75" customHeight="1" x14ac:dyDescent="0.25">
      <c r="C3208" s="91">
        <f>ABS(E3208-Dashboard!$F$13)</f>
        <v>35.160785948310604</v>
      </c>
      <c r="D3208" s="92">
        <f t="shared" si="348"/>
        <v>0.41070622874311646</v>
      </c>
      <c r="E3208" s="93" cm="1">
        <f t="array" ref="E3208">SUM('DRE + DCF'!$S$41/TIR!S3208,'DRE + DCF'!$U$41:$AD$41/TIR!T3208:AC3208,TIR!F3208)</f>
        <v>14.349214051689396</v>
      </c>
      <c r="F3208" s="100">
        <f>'DRE + DCF'!$AE$38*'DRE + DCF'!$AE$39*(1+G3208)/(R3208-G3208)/AC3208</f>
        <v>2.395634479289956</v>
      </c>
      <c r="G3208" s="92">
        <f>R3208*(1-'DRE + DCF'!$AE$39)</f>
        <v>0.24642373724586986</v>
      </c>
      <c r="H3208" s="94">
        <f t="shared" si="350"/>
        <v>0.41070622874311646</v>
      </c>
      <c r="I3208" s="94">
        <f t="shared" si="351"/>
        <v>0.41070622874311646</v>
      </c>
      <c r="J3208" s="94">
        <f t="shared" si="351"/>
        <v>0.41070622874311646</v>
      </c>
      <c r="K3208" s="94">
        <f t="shared" si="351"/>
        <v>0.41070622874311646</v>
      </c>
      <c r="L3208" s="94">
        <f t="shared" si="351"/>
        <v>0.41070622874311646</v>
      </c>
      <c r="M3208" s="94">
        <f t="shared" si="351"/>
        <v>0.41070622874311646</v>
      </c>
      <c r="N3208" s="94">
        <f t="shared" si="351"/>
        <v>0.41070622874311646</v>
      </c>
      <c r="O3208" s="94">
        <f t="shared" si="351"/>
        <v>0.41070622874311646</v>
      </c>
      <c r="P3208" s="94">
        <f t="shared" si="351"/>
        <v>0.41070622874311646</v>
      </c>
      <c r="Q3208" s="94">
        <f t="shared" si="351"/>
        <v>0.41070622874311646</v>
      </c>
      <c r="R3208" s="94">
        <f t="shared" si="351"/>
        <v>0.41070622874311646</v>
      </c>
      <c r="S3208" s="93">
        <f>(1+H3208)^((5-Dashboard!$F$9)*3/12)</f>
        <v>1.0898309719505579</v>
      </c>
      <c r="T3208" s="93">
        <f t="shared" si="353"/>
        <v>1.5374313404078166</v>
      </c>
      <c r="U3208" s="93">
        <f t="shared" si="353"/>
        <v>2.1688639681781856</v>
      </c>
      <c r="V3208" s="93">
        <f t="shared" si="353"/>
        <v>3.0596299092054786</v>
      </c>
      <c r="W3208" s="93">
        <f t="shared" si="353"/>
        <v>4.3162389705649042</v>
      </c>
      <c r="X3208" s="93">
        <f t="shared" si="353"/>
        <v>6.0889452005196869</v>
      </c>
      <c r="Y3208" s="93">
        <f t="shared" si="352"/>
        <v>8.5897129208486263</v>
      </c>
      <c r="Z3208" s="93">
        <f t="shared" si="352"/>
        <v>12.117561520556386</v>
      </c>
      <c r="AA3208" s="93">
        <f t="shared" si="352"/>
        <v>17.094319514226804</v>
      </c>
      <c r="AB3208" s="93">
        <f t="shared" si="352"/>
        <v>24.115063014844758</v>
      </c>
      <c r="AC3208" s="95">
        <f t="shared" si="352"/>
        <v>34.019269601574258</v>
      </c>
      <c r="AE3208" s="96"/>
    </row>
    <row r="3209" spans="3:31" ht="24.75" customHeight="1" x14ac:dyDescent="0.25">
      <c r="C3209" s="91">
        <f>ABS(E3209-Dashboard!$F$13)</f>
        <v>35.166038441131299</v>
      </c>
      <c r="D3209" s="92">
        <f t="shared" si="348"/>
        <v>0.41080622874311645</v>
      </c>
      <c r="E3209" s="93" cm="1">
        <f t="array" ref="E3209">SUM('DRE + DCF'!$S$41/TIR!S3209,'DRE + DCF'!$U$41:$AD$41/TIR!T3209:AC3209,TIR!F3209)</f>
        <v>14.343961558868699</v>
      </c>
      <c r="F3209" s="100">
        <f>'DRE + DCF'!$AE$38*'DRE + DCF'!$AE$39*(1+G3209)/(R3209-G3209)/AC3209</f>
        <v>2.3934270153961164</v>
      </c>
      <c r="G3209" s="92">
        <f>R3209*(1-'DRE + DCF'!$AE$39)</f>
        <v>0.24648373724586986</v>
      </c>
      <c r="H3209" s="94">
        <f t="shared" si="350"/>
        <v>0.41080622874311645</v>
      </c>
      <c r="I3209" s="94">
        <f t="shared" si="351"/>
        <v>0.41080622874311645</v>
      </c>
      <c r="J3209" s="94">
        <f t="shared" si="351"/>
        <v>0.41080622874311645</v>
      </c>
      <c r="K3209" s="94">
        <f t="shared" si="351"/>
        <v>0.41080622874311645</v>
      </c>
      <c r="L3209" s="94">
        <f t="shared" si="351"/>
        <v>0.41080622874311645</v>
      </c>
      <c r="M3209" s="94">
        <f t="shared" si="351"/>
        <v>0.41080622874311645</v>
      </c>
      <c r="N3209" s="94">
        <f t="shared" si="351"/>
        <v>0.41080622874311645</v>
      </c>
      <c r="O3209" s="94">
        <f t="shared" si="351"/>
        <v>0.41080622874311645</v>
      </c>
      <c r="P3209" s="94">
        <f t="shared" si="351"/>
        <v>0.41080622874311645</v>
      </c>
      <c r="Q3209" s="94">
        <f t="shared" si="351"/>
        <v>0.41080622874311645</v>
      </c>
      <c r="R3209" s="94">
        <f t="shared" si="351"/>
        <v>0.41080622874311645</v>
      </c>
      <c r="S3209" s="93">
        <f>(1+H3209)^((5-Dashboard!$F$9)*3/12)</f>
        <v>1.0898502850077449</v>
      </c>
      <c r="T3209" s="93">
        <f t="shared" si="353"/>
        <v>1.5375675704863874</v>
      </c>
      <c r="U3209" s="93">
        <f t="shared" si="353"/>
        <v>2.1692099055556162</v>
      </c>
      <c r="V3209" s="93">
        <f t="shared" si="353"/>
        <v>3.0603348462091309</v>
      </c>
      <c r="W3209" s="93">
        <f t="shared" si="353"/>
        <v>4.3175394630714496</v>
      </c>
      <c r="X3209" s="93">
        <f t="shared" si="353"/>
        <v>6.0912115673454119</v>
      </c>
      <c r="Y3209" s="93">
        <f t="shared" si="352"/>
        <v>8.5935192198030279</v>
      </c>
      <c r="Z3209" s="93">
        <f t="shared" si="352"/>
        <v>12.123790442121798</v>
      </c>
      <c r="AA3209" s="93">
        <f t="shared" si="352"/>
        <v>17.104319071721694</v>
      </c>
      <c r="AB3209" s="93">
        <f t="shared" si="352"/>
        <v>24.130879884794645</v>
      </c>
      <c r="AC3209" s="95">
        <f t="shared" si="352"/>
        <v>34.043995646520258</v>
      </c>
      <c r="AE3209" s="96"/>
    </row>
    <row r="3210" spans="3:31" ht="24.75" customHeight="1" x14ac:dyDescent="0.25">
      <c r="C3210" s="91">
        <f>ABS(E3210-Dashboard!$F$13)</f>
        <v>35.171287239057996</v>
      </c>
      <c r="D3210" s="92">
        <f t="shared" si="348"/>
        <v>0.41090622874311644</v>
      </c>
      <c r="E3210" s="93" cm="1">
        <f t="array" ref="E3210">SUM('DRE + DCF'!$S$41/TIR!S3210,'DRE + DCF'!$U$41:$AD$41/TIR!T3210:AC3210,TIR!F3210)</f>
        <v>14.338712760942004</v>
      </c>
      <c r="F3210" s="100">
        <f>'DRE + DCF'!$AE$38*'DRE + DCF'!$AE$39*(1+G3210)/(R3210-G3210)/AC3210</f>
        <v>2.3912218448703175</v>
      </c>
      <c r="G3210" s="92">
        <f>R3210*(1-'DRE + DCF'!$AE$39)</f>
        <v>0.24654373724586987</v>
      </c>
      <c r="H3210" s="94">
        <f t="shared" si="350"/>
        <v>0.41090622874311644</v>
      </c>
      <c r="I3210" s="94">
        <f t="shared" si="351"/>
        <v>0.41090622874311644</v>
      </c>
      <c r="J3210" s="94">
        <f t="shared" si="351"/>
        <v>0.41090622874311644</v>
      </c>
      <c r="K3210" s="94">
        <f t="shared" si="351"/>
        <v>0.41090622874311644</v>
      </c>
      <c r="L3210" s="94">
        <f t="shared" si="351"/>
        <v>0.41090622874311644</v>
      </c>
      <c r="M3210" s="94">
        <f t="shared" si="351"/>
        <v>0.41090622874311644</v>
      </c>
      <c r="N3210" s="94">
        <f t="shared" si="351"/>
        <v>0.41090622874311644</v>
      </c>
      <c r="O3210" s="94">
        <f t="shared" si="351"/>
        <v>0.41090622874311644</v>
      </c>
      <c r="P3210" s="94">
        <f t="shared" si="351"/>
        <v>0.41090622874311644</v>
      </c>
      <c r="Q3210" s="94">
        <f t="shared" si="351"/>
        <v>0.41090622874311644</v>
      </c>
      <c r="R3210" s="94">
        <f t="shared" si="351"/>
        <v>0.41090622874311644</v>
      </c>
      <c r="S3210" s="93">
        <f>(1+H3210)^((5-Dashboard!$F$9)*3/12)</f>
        <v>1.0898695970382561</v>
      </c>
      <c r="T3210" s="93">
        <f t="shared" si="353"/>
        <v>1.537703802979026</v>
      </c>
      <c r="U3210" s="93">
        <f t="shared" si="353"/>
        <v>2.1695558735850855</v>
      </c>
      <c r="V3210" s="93">
        <f t="shared" si="353"/>
        <v>3.0610398956474105</v>
      </c>
      <c r="W3210" s="93">
        <f t="shared" si="353"/>
        <v>4.3188402552001106</v>
      </c>
      <c r="X3210" s="93">
        <f t="shared" si="353"/>
        <v>6.0934786170083468</v>
      </c>
      <c r="Y3210" s="93">
        <f t="shared" si="352"/>
        <v>8.5973269354500665</v>
      </c>
      <c r="Z3210" s="93">
        <f t="shared" si="352"/>
        <v>12.130022123767468</v>
      </c>
      <c r="AA3210" s="93">
        <f t="shared" si="352"/>
        <v>17.114323769215325</v>
      </c>
      <c r="AB3210" s="93">
        <f t="shared" si="352"/>
        <v>24.146706006712272</v>
      </c>
      <c r="AC3210" s="95">
        <f t="shared" si="352"/>
        <v>34.068737908499166</v>
      </c>
      <c r="AE3210" s="96"/>
    </row>
    <row r="3211" spans="3:31" ht="24.75" customHeight="1" x14ac:dyDescent="0.25">
      <c r="C3211" s="91">
        <f>ABS(E3211-Dashboard!$F$13)</f>
        <v>35.176532345622412</v>
      </c>
      <c r="D3211" s="92">
        <f t="shared" si="348"/>
        <v>0.41100622874311643</v>
      </c>
      <c r="E3211" s="93" cm="1">
        <f t="array" ref="E3211">SUM('DRE + DCF'!$S$41/TIR!S3211,'DRE + DCF'!$U$41:$AD$41/TIR!T3211:AC3211,TIR!F3211)</f>
        <v>14.333467654377586</v>
      </c>
      <c r="F3211" s="100">
        <f>'DRE + DCF'!$AE$38*'DRE + DCF'!$AE$39*(1+G3211)/(R3211-G3211)/AC3211</f>
        <v>2.3890189650357558</v>
      </c>
      <c r="G3211" s="92">
        <f>R3211*(1-'DRE + DCF'!$AE$39)</f>
        <v>0.24660373724586984</v>
      </c>
      <c r="H3211" s="94">
        <f t="shared" si="350"/>
        <v>0.41100622874311643</v>
      </c>
      <c r="I3211" s="94">
        <f t="shared" si="351"/>
        <v>0.41100622874311643</v>
      </c>
      <c r="J3211" s="94">
        <f t="shared" si="351"/>
        <v>0.41100622874311643</v>
      </c>
      <c r="K3211" s="94">
        <f t="shared" si="351"/>
        <v>0.41100622874311643</v>
      </c>
      <c r="L3211" s="94">
        <f t="shared" si="351"/>
        <v>0.41100622874311643</v>
      </c>
      <c r="M3211" s="94">
        <f t="shared" si="351"/>
        <v>0.41100622874311643</v>
      </c>
      <c r="N3211" s="94">
        <f t="shared" si="351"/>
        <v>0.41100622874311643</v>
      </c>
      <c r="O3211" s="94">
        <f t="shared" si="351"/>
        <v>0.41100622874311643</v>
      </c>
      <c r="P3211" s="94">
        <f t="shared" si="351"/>
        <v>0.41100622874311643</v>
      </c>
      <c r="Q3211" s="94">
        <f t="shared" si="351"/>
        <v>0.41100622874311643</v>
      </c>
      <c r="R3211" s="94">
        <f t="shared" si="351"/>
        <v>0.41100622874311643</v>
      </c>
      <c r="S3211" s="93">
        <f>(1+H3211)^((5-Dashboard!$F$9)*3/12)</f>
        <v>1.0898889080422187</v>
      </c>
      <c r="T3211" s="93">
        <f t="shared" si="353"/>
        <v>1.5378400378856043</v>
      </c>
      <c r="U3211" s="93">
        <f t="shared" si="353"/>
        <v>2.1699018722671379</v>
      </c>
      <c r="V3211" s="93">
        <f t="shared" si="353"/>
        <v>3.061745057530282</v>
      </c>
      <c r="W3211" s="93">
        <f t="shared" si="353"/>
        <v>4.3201413469986791</v>
      </c>
      <c r="X3211" s="93">
        <f t="shared" si="353"/>
        <v>6.0957463496658137</v>
      </c>
      <c r="Y3211" s="93">
        <f t="shared" si="352"/>
        <v>8.6011360682165776</v>
      </c>
      <c r="Z3211" s="93">
        <f t="shared" si="352"/>
        <v>12.13625656652067</v>
      </c>
      <c r="AA3211" s="93">
        <f t="shared" si="352"/>
        <v>17.124333608985214</v>
      </c>
      <c r="AB3211" s="93">
        <f t="shared" si="352"/>
        <v>24.162541385353229</v>
      </c>
      <c r="AC3211" s="95">
        <f t="shared" si="352"/>
        <v>34.093496396996734</v>
      </c>
      <c r="AE3211" s="96"/>
    </row>
    <row r="3212" spans="3:31" ht="24.75" customHeight="1" x14ac:dyDescent="0.25">
      <c r="C3212" s="91">
        <f>ABS(E3212-Dashboard!$F$13)</f>
        <v>35.181773764352116</v>
      </c>
      <c r="D3212" s="92">
        <f t="shared" si="348"/>
        <v>0.41110622874311642</v>
      </c>
      <c r="E3212" s="93" cm="1">
        <f t="array" ref="E3212">SUM('DRE + DCF'!$S$41/TIR!S3212,'DRE + DCF'!$U$41:$AD$41/TIR!T3212:AC3212,TIR!F3212)</f>
        <v>14.328226235647884</v>
      </c>
      <c r="F3212" s="100">
        <f>'DRE + DCF'!$AE$38*'DRE + DCF'!$AE$39*(1+G3212)/(R3212-G3212)/AC3212</f>
        <v>2.3868183732191368</v>
      </c>
      <c r="G3212" s="92">
        <f>R3212*(1-'DRE + DCF'!$AE$39)</f>
        <v>0.24666373724586985</v>
      </c>
      <c r="H3212" s="94">
        <f t="shared" si="350"/>
        <v>0.41110622874311642</v>
      </c>
      <c r="I3212" s="94">
        <f t="shared" si="351"/>
        <v>0.41110622874311642</v>
      </c>
      <c r="J3212" s="94">
        <f t="shared" si="351"/>
        <v>0.41110622874311642</v>
      </c>
      <c r="K3212" s="94">
        <f t="shared" si="351"/>
        <v>0.41110622874311642</v>
      </c>
      <c r="L3212" s="94">
        <f t="shared" si="351"/>
        <v>0.41110622874311642</v>
      </c>
      <c r="M3212" s="94">
        <f t="shared" si="351"/>
        <v>0.41110622874311642</v>
      </c>
      <c r="N3212" s="94">
        <f t="shared" si="351"/>
        <v>0.41110622874311642</v>
      </c>
      <c r="O3212" s="94">
        <f t="shared" si="351"/>
        <v>0.41110622874311642</v>
      </c>
      <c r="P3212" s="94">
        <f t="shared" si="351"/>
        <v>0.41110622874311642</v>
      </c>
      <c r="Q3212" s="94">
        <f t="shared" ref="I3212:R3238" si="354">$D3212</f>
        <v>0.41110622874311642</v>
      </c>
      <c r="R3212" s="94">
        <f t="shared" si="354"/>
        <v>0.41110622874311642</v>
      </c>
      <c r="S3212" s="93">
        <f>(1+H3212)^((5-Dashboard!$F$9)*3/12)</f>
        <v>1.0899082180197599</v>
      </c>
      <c r="T3212" s="93">
        <f t="shared" si="353"/>
        <v>1.5379762752059938</v>
      </c>
      <c r="U3212" s="93">
        <f t="shared" si="353"/>
        <v>2.1702479016023153</v>
      </c>
      <c r="V3212" s="93">
        <f t="shared" si="353"/>
        <v>3.062450331867705</v>
      </c>
      <c r="W3212" s="93">
        <f t="shared" si="353"/>
        <v>4.3214427385149428</v>
      </c>
      <c r="X3212" s="93">
        <f t="shared" si="353"/>
        <v>6.0980147654751464</v>
      </c>
      <c r="Y3212" s="93">
        <f t="shared" si="352"/>
        <v>8.604946618529473</v>
      </c>
      <c r="Z3212" s="93">
        <f t="shared" si="352"/>
        <v>12.142493771408956</v>
      </c>
      <c r="AA3212" s="93">
        <f t="shared" si="352"/>
        <v>17.134348593309674</v>
      </c>
      <c r="AB3212" s="93">
        <f t="shared" si="352"/>
        <v>24.178386025475138</v>
      </c>
      <c r="AC3212" s="95">
        <f t="shared" si="352"/>
        <v>34.11827112150349</v>
      </c>
      <c r="AE3212" s="96"/>
    </row>
    <row r="3213" spans="3:31" ht="24.75" customHeight="1" x14ac:dyDescent="0.25">
      <c r="C3213" s="91">
        <f>ABS(E3213-Dashboard!$F$13)</f>
        <v>35.187011498770566</v>
      </c>
      <c r="D3213" s="92">
        <f t="shared" si="348"/>
        <v>0.41120622874311641</v>
      </c>
      <c r="E3213" s="93" cm="1">
        <f t="array" ref="E3213">SUM('DRE + DCF'!$S$41/TIR!S3213,'DRE + DCF'!$U$41:$AD$41/TIR!T3213:AC3213,TIR!F3213)</f>
        <v>14.32298850122943</v>
      </c>
      <c r="F3213" s="100">
        <f>'DRE + DCF'!$AE$38*'DRE + DCF'!$AE$39*(1+G3213)/(R3213-G3213)/AC3213</f>
        <v>2.3846200667506561</v>
      </c>
      <c r="G3213" s="92">
        <f>R3213*(1-'DRE + DCF'!$AE$39)</f>
        <v>0.24672373724586982</v>
      </c>
      <c r="H3213" s="94">
        <f t="shared" si="350"/>
        <v>0.41120622874311641</v>
      </c>
      <c r="I3213" s="94">
        <f t="shared" si="354"/>
        <v>0.41120622874311641</v>
      </c>
      <c r="J3213" s="94">
        <f t="shared" si="354"/>
        <v>0.41120622874311641</v>
      </c>
      <c r="K3213" s="94">
        <f t="shared" si="354"/>
        <v>0.41120622874311641</v>
      </c>
      <c r="L3213" s="94">
        <f t="shared" si="354"/>
        <v>0.41120622874311641</v>
      </c>
      <c r="M3213" s="94">
        <f t="shared" si="354"/>
        <v>0.41120622874311641</v>
      </c>
      <c r="N3213" s="94">
        <f t="shared" si="354"/>
        <v>0.41120622874311641</v>
      </c>
      <c r="O3213" s="94">
        <f t="shared" si="354"/>
        <v>0.41120622874311641</v>
      </c>
      <c r="P3213" s="94">
        <f t="shared" si="354"/>
        <v>0.41120622874311641</v>
      </c>
      <c r="Q3213" s="94">
        <f t="shared" si="354"/>
        <v>0.41120622874311641</v>
      </c>
      <c r="R3213" s="94">
        <f t="shared" si="354"/>
        <v>0.41120622874311641</v>
      </c>
      <c r="S3213" s="93">
        <f>(1+H3213)^((5-Dashboard!$F$9)*3/12)</f>
        <v>1.0899275269710071</v>
      </c>
      <c r="T3213" s="93">
        <f t="shared" si="353"/>
        <v>1.5381125149400663</v>
      </c>
      <c r="U3213" s="93">
        <f t="shared" si="353"/>
        <v>2.1705939615911611</v>
      </c>
      <c r="V3213" s="93">
        <f t="shared" si="353"/>
        <v>3.0631557186696434</v>
      </c>
      <c r="W3213" s="93">
        <f t="shared" si="353"/>
        <v>4.3227444297966979</v>
      </c>
      <c r="X3213" s="93">
        <f t="shared" si="353"/>
        <v>6.1002838645937114</v>
      </c>
      <c r="Y3213" s="93">
        <f t="shared" si="352"/>
        <v>8.6087585868157745</v>
      </c>
      <c r="Z3213" s="93">
        <f t="shared" si="352"/>
        <v>12.148733739460209</v>
      </c>
      <c r="AA3213" s="93">
        <f t="shared" si="352"/>
        <v>17.144368724467899</v>
      </c>
      <c r="AB3213" s="93">
        <f t="shared" si="352"/>
        <v>24.194239931837778</v>
      </c>
      <c r="AC3213" s="95">
        <f t="shared" si="352"/>
        <v>34.143062091514906</v>
      </c>
      <c r="AE3213" s="96"/>
    </row>
    <row r="3214" spans="3:31" ht="24.75" customHeight="1" x14ac:dyDescent="0.25">
      <c r="C3214" s="91">
        <f>ABS(E3214-Dashboard!$F$13)</f>
        <v>35.192245552397097</v>
      </c>
      <c r="D3214" s="92">
        <f t="shared" si="348"/>
        <v>0.4113062287431164</v>
      </c>
      <c r="E3214" s="93" cm="1">
        <f t="array" ref="E3214">SUM('DRE + DCF'!$S$41/TIR!S3214,'DRE + DCF'!$U$41:$AD$41/TIR!T3214:AC3214,TIR!F3214)</f>
        <v>14.3177544476029</v>
      </c>
      <c r="F3214" s="100">
        <f>'DRE + DCF'!$AE$38*'DRE + DCF'!$AE$39*(1+G3214)/(R3214-G3214)/AC3214</f>
        <v>2.3824240429640025</v>
      </c>
      <c r="G3214" s="92">
        <f>R3214*(1-'DRE + DCF'!$AE$39)</f>
        <v>0.24678373724586983</v>
      </c>
      <c r="H3214" s="94">
        <f t="shared" si="350"/>
        <v>0.4113062287431164</v>
      </c>
      <c r="I3214" s="94">
        <f t="shared" si="354"/>
        <v>0.4113062287431164</v>
      </c>
      <c r="J3214" s="94">
        <f t="shared" si="354"/>
        <v>0.4113062287431164</v>
      </c>
      <c r="K3214" s="94">
        <f t="shared" si="354"/>
        <v>0.4113062287431164</v>
      </c>
      <c r="L3214" s="94">
        <f t="shared" si="354"/>
        <v>0.4113062287431164</v>
      </c>
      <c r="M3214" s="94">
        <f t="shared" si="354"/>
        <v>0.4113062287431164</v>
      </c>
      <c r="N3214" s="94">
        <f t="shared" si="354"/>
        <v>0.4113062287431164</v>
      </c>
      <c r="O3214" s="94">
        <f t="shared" si="354"/>
        <v>0.4113062287431164</v>
      </c>
      <c r="P3214" s="94">
        <f t="shared" si="354"/>
        <v>0.4113062287431164</v>
      </c>
      <c r="Q3214" s="94">
        <f t="shared" si="354"/>
        <v>0.4113062287431164</v>
      </c>
      <c r="R3214" s="94">
        <f t="shared" si="354"/>
        <v>0.4113062287431164</v>
      </c>
      <c r="S3214" s="93">
        <f>(1+H3214)^((5-Dashboard!$F$9)*3/12)</f>
        <v>1.0899468348960877</v>
      </c>
      <c r="T3214" s="93">
        <f t="shared" si="353"/>
        <v>1.5382487570876937</v>
      </c>
      <c r="U3214" s="93">
        <f t="shared" si="353"/>
        <v>2.170940052234219</v>
      </c>
      <c r="V3214" s="93">
        <f t="shared" si="353"/>
        <v>3.0638612179460596</v>
      </c>
      <c r="W3214" s="93">
        <f t="shared" si="353"/>
        <v>4.3240464208917446</v>
      </c>
      <c r="X3214" s="93">
        <f t="shared" si="353"/>
        <v>6.1025536471788984</v>
      </c>
      <c r="Y3214" s="93">
        <f t="shared" si="352"/>
        <v>8.6125719735026021</v>
      </c>
      <c r="Z3214" s="93">
        <f t="shared" si="352"/>
        <v>12.154976471702616</v>
      </c>
      <c r="AA3214" s="93">
        <f t="shared" si="352"/>
        <v>17.154394004739931</v>
      </c>
      <c r="AB3214" s="93">
        <f t="shared" si="352"/>
        <v>24.210103109203036</v>
      </c>
      <c r="AC3214" s="95">
        <f t="shared" si="352"/>
        <v>34.167869316531331</v>
      </c>
      <c r="AE3214" s="96"/>
    </row>
    <row r="3215" spans="3:31" ht="24.75" customHeight="1" x14ac:dyDescent="0.25">
      <c r="C3215" s="91">
        <f>ABS(E3215-Dashboard!$F$13)</f>
        <v>35.197475928746933</v>
      </c>
      <c r="D3215" s="92">
        <f t="shared" ref="D3215:D3278" si="355">D3214+0.0001</f>
        <v>0.41140622874311639</v>
      </c>
      <c r="E3215" s="93" cm="1">
        <f t="array" ref="E3215">SUM('DRE + DCF'!$S$41/TIR!S3215,'DRE + DCF'!$U$41:$AD$41/TIR!T3215:AC3215,TIR!F3215)</f>
        <v>14.312524071253064</v>
      </c>
      <c r="F3215" s="100">
        <f>'DRE + DCF'!$AE$38*'DRE + DCF'!$AE$39*(1+G3215)/(R3215-G3215)/AC3215</f>
        <v>2.3802302991963509</v>
      </c>
      <c r="G3215" s="92">
        <f>R3215*(1-'DRE + DCF'!$AE$39)</f>
        <v>0.24684373724586983</v>
      </c>
      <c r="H3215" s="94">
        <f t="shared" si="350"/>
        <v>0.41140622874311639</v>
      </c>
      <c r="I3215" s="94">
        <f t="shared" si="354"/>
        <v>0.41140622874311639</v>
      </c>
      <c r="J3215" s="94">
        <f t="shared" si="354"/>
        <v>0.41140622874311639</v>
      </c>
      <c r="K3215" s="94">
        <f t="shared" si="354"/>
        <v>0.41140622874311639</v>
      </c>
      <c r="L3215" s="94">
        <f t="shared" si="354"/>
        <v>0.41140622874311639</v>
      </c>
      <c r="M3215" s="94">
        <f t="shared" si="354"/>
        <v>0.41140622874311639</v>
      </c>
      <c r="N3215" s="94">
        <f t="shared" si="354"/>
        <v>0.41140622874311639</v>
      </c>
      <c r="O3215" s="94">
        <f t="shared" si="354"/>
        <v>0.41140622874311639</v>
      </c>
      <c r="P3215" s="94">
        <f t="shared" si="354"/>
        <v>0.41140622874311639</v>
      </c>
      <c r="Q3215" s="94">
        <f t="shared" si="354"/>
        <v>0.41140622874311639</v>
      </c>
      <c r="R3215" s="94">
        <f t="shared" si="354"/>
        <v>0.41140622874311639</v>
      </c>
      <c r="S3215" s="93">
        <f>(1+H3215)^((5-Dashboard!$F$9)*3/12)</f>
        <v>1.0899661417951287</v>
      </c>
      <c r="T3215" s="93">
        <f t="shared" si="353"/>
        <v>1.5383850016487475</v>
      </c>
      <c r="U3215" s="93">
        <f t="shared" si="353"/>
        <v>2.1712861735320317</v>
      </c>
      <c r="V3215" s="93">
        <f t="shared" si="353"/>
        <v>3.0645668297069166</v>
      </c>
      <c r="W3215" s="93">
        <f t="shared" si="353"/>
        <v>4.3253487118478873</v>
      </c>
      <c r="X3215" s="93">
        <f t="shared" si="353"/>
        <v>6.1048241133881227</v>
      </c>
      <c r="Y3215" s="93">
        <f t="shared" si="352"/>
        <v>8.6163867790171693</v>
      </c>
      <c r="Z3215" s="93">
        <f t="shared" si="352"/>
        <v>12.161221969164671</v>
      </c>
      <c r="AA3215" s="93">
        <f t="shared" si="352"/>
        <v>17.164424436406645</v>
      </c>
      <c r="AB3215" s="93">
        <f t="shared" si="352"/>
        <v>24.225975562334892</v>
      </c>
      <c r="AC3215" s="95">
        <f t="shared" si="352"/>
        <v>34.192692806057991</v>
      </c>
      <c r="AE3215" s="96"/>
    </row>
    <row r="3216" spans="3:31" ht="24.75" customHeight="1" x14ac:dyDescent="0.25">
      <c r="C3216" s="91">
        <f>ABS(E3216-Dashboard!$F$13)</f>
        <v>35.202702631331192</v>
      </c>
      <c r="D3216" s="92">
        <f t="shared" si="355"/>
        <v>0.41150622874311638</v>
      </c>
      <c r="E3216" s="93" cm="1">
        <f t="array" ref="E3216">SUM('DRE + DCF'!$S$41/TIR!S3216,'DRE + DCF'!$U$41:$AD$41/TIR!T3216:AC3216,TIR!F3216)</f>
        <v>14.307297368668806</v>
      </c>
      <c r="F3216" s="100">
        <f>'DRE + DCF'!$AE$38*'DRE + DCF'!$AE$39*(1+G3216)/(R3216-G3216)/AC3216</f>
        <v>2.3780388327883597</v>
      </c>
      <c r="G3216" s="92">
        <f>R3216*(1-'DRE + DCF'!$AE$39)</f>
        <v>0.24690373724586981</v>
      </c>
      <c r="H3216" s="94">
        <f t="shared" si="350"/>
        <v>0.41150622874311638</v>
      </c>
      <c r="I3216" s="94">
        <f t="shared" si="354"/>
        <v>0.41150622874311638</v>
      </c>
      <c r="J3216" s="94">
        <f t="shared" si="354"/>
        <v>0.41150622874311638</v>
      </c>
      <c r="K3216" s="94">
        <f t="shared" si="354"/>
        <v>0.41150622874311638</v>
      </c>
      <c r="L3216" s="94">
        <f t="shared" si="354"/>
        <v>0.41150622874311638</v>
      </c>
      <c r="M3216" s="94">
        <f t="shared" si="354"/>
        <v>0.41150622874311638</v>
      </c>
      <c r="N3216" s="94">
        <f t="shared" si="354"/>
        <v>0.41150622874311638</v>
      </c>
      <c r="O3216" s="94">
        <f t="shared" si="354"/>
        <v>0.41150622874311638</v>
      </c>
      <c r="P3216" s="94">
        <f t="shared" si="354"/>
        <v>0.41150622874311638</v>
      </c>
      <c r="Q3216" s="94">
        <f t="shared" si="354"/>
        <v>0.41150622874311638</v>
      </c>
      <c r="R3216" s="94">
        <f t="shared" si="354"/>
        <v>0.41150622874311638</v>
      </c>
      <c r="S3216" s="93">
        <f>(1+H3216)^((5-Dashboard!$F$9)*3/12)</f>
        <v>1.0899854476682576</v>
      </c>
      <c r="T3216" s="93">
        <f t="shared" si="353"/>
        <v>1.5385212486230997</v>
      </c>
      <c r="U3216" s="93">
        <f t="shared" si="353"/>
        <v>2.1716323254851422</v>
      </c>
      <c r="V3216" s="93">
        <f t="shared" si="353"/>
        <v>3.0652725539621768</v>
      </c>
      <c r="W3216" s="93">
        <f t="shared" si="353"/>
        <v>4.326651302712933</v>
      </c>
      <c r="X3216" s="93">
        <f t="shared" si="353"/>
        <v>6.1070952633788238</v>
      </c>
      <c r="Y3216" s="93">
        <f t="shared" si="352"/>
        <v>8.6202030037867932</v>
      </c>
      <c r="Z3216" s="93">
        <f t="shared" si="352"/>
        <v>12.16747023287518</v>
      </c>
      <c r="AA3216" s="93">
        <f t="shared" si="352"/>
        <v>17.174460021749773</v>
      </c>
      <c r="AB3216" s="93">
        <f t="shared" si="352"/>
        <v>24.241857295999441</v>
      </c>
      <c r="AC3216" s="95">
        <f t="shared" si="352"/>
        <v>34.21753256960497</v>
      </c>
      <c r="AE3216" s="96"/>
    </row>
    <row r="3217" spans="3:31" ht="24.75" customHeight="1" x14ac:dyDescent="0.25">
      <c r="C3217" s="91">
        <f>ABS(E3217-Dashboard!$F$13)</f>
        <v>35.20792566365688</v>
      </c>
      <c r="D3217" s="92">
        <f t="shared" si="355"/>
        <v>0.41160622874311636</v>
      </c>
      <c r="E3217" s="93" cm="1">
        <f t="array" ref="E3217">SUM('DRE + DCF'!$S$41/TIR!S3217,'DRE + DCF'!$U$41:$AD$41/TIR!T3217:AC3217,TIR!F3217)</f>
        <v>14.302074336343118</v>
      </c>
      <c r="F3217" s="100">
        <f>'DRE + DCF'!$AE$38*'DRE + DCF'!$AE$39*(1+G3217)/(R3217-G3217)/AC3217</f>
        <v>2.3758496410841627</v>
      </c>
      <c r="G3217" s="92">
        <f>R3217*(1-'DRE + DCF'!$AE$39)</f>
        <v>0.24696373724586981</v>
      </c>
      <c r="H3217" s="94">
        <f t="shared" si="350"/>
        <v>0.41160622874311636</v>
      </c>
      <c r="I3217" s="94">
        <f t="shared" si="354"/>
        <v>0.41160622874311636</v>
      </c>
      <c r="J3217" s="94">
        <f t="shared" si="354"/>
        <v>0.41160622874311636</v>
      </c>
      <c r="K3217" s="94">
        <f t="shared" si="354"/>
        <v>0.41160622874311636</v>
      </c>
      <c r="L3217" s="94">
        <f t="shared" si="354"/>
        <v>0.41160622874311636</v>
      </c>
      <c r="M3217" s="94">
        <f t="shared" si="354"/>
        <v>0.41160622874311636</v>
      </c>
      <c r="N3217" s="94">
        <f t="shared" si="354"/>
        <v>0.41160622874311636</v>
      </c>
      <c r="O3217" s="94">
        <f t="shared" si="354"/>
        <v>0.41160622874311636</v>
      </c>
      <c r="P3217" s="94">
        <f t="shared" si="354"/>
        <v>0.41160622874311636</v>
      </c>
      <c r="Q3217" s="94">
        <f t="shared" si="354"/>
        <v>0.41160622874311636</v>
      </c>
      <c r="R3217" s="94">
        <f t="shared" si="354"/>
        <v>0.41160622874311636</v>
      </c>
      <c r="S3217" s="93">
        <f>(1+H3217)^((5-Dashboard!$F$9)*3/12)</f>
        <v>1.0900047525156014</v>
      </c>
      <c r="T3217" s="93">
        <f t="shared" si="353"/>
        <v>1.538657498010622</v>
      </c>
      <c r="U3217" s="93">
        <f t="shared" si="353"/>
        <v>2.1719785080940932</v>
      </c>
      <c r="V3217" s="93">
        <f t="shared" si="353"/>
        <v>3.0659783907218032</v>
      </c>
      <c r="W3217" s="93">
        <f t="shared" si="353"/>
        <v>4.3279541935346932</v>
      </c>
      <c r="X3217" s="93">
        <f t="shared" si="353"/>
        <v>6.1093670973084642</v>
      </c>
      <c r="Y3217" s="93">
        <f t="shared" si="352"/>
        <v>8.624020648238881</v>
      </c>
      <c r="Z3217" s="93">
        <f t="shared" si="352"/>
        <v>12.173721263863252</v>
      </c>
      <c r="AA3217" s="93">
        <f t="shared" si="352"/>
        <v>17.18450076305189</v>
      </c>
      <c r="AB3217" s="93">
        <f t="shared" si="352"/>
        <v>24.257748314964886</v>
      </c>
      <c r="AC3217" s="95">
        <f t="shared" si="352"/>
        <v>34.242388616687265</v>
      </c>
      <c r="AE3217" s="96"/>
    </row>
    <row r="3218" spans="3:31" ht="24.75" customHeight="1" x14ac:dyDescent="0.25">
      <c r="C3218" s="91">
        <f>ABS(E3218-Dashboard!$F$13)</f>
        <v>35.213145029226936</v>
      </c>
      <c r="D3218" s="92">
        <f t="shared" si="355"/>
        <v>0.41170622874311635</v>
      </c>
      <c r="E3218" s="93" cm="1">
        <f t="array" ref="E3218">SUM('DRE + DCF'!$S$41/TIR!S3218,'DRE + DCF'!$U$41:$AD$41/TIR!T3218:AC3218,TIR!F3218)</f>
        <v>14.296854970773065</v>
      </c>
      <c r="F3218" s="100">
        <f>'DRE + DCF'!$AE$38*'DRE + DCF'!$AE$39*(1+G3218)/(R3218-G3218)/AC3218</f>
        <v>2.3736627214313648</v>
      </c>
      <c r="G3218" s="92">
        <f>R3218*(1-'DRE + DCF'!$AE$39)</f>
        <v>0.24702373724586979</v>
      </c>
      <c r="H3218" s="94">
        <f t="shared" si="350"/>
        <v>0.41170622874311635</v>
      </c>
      <c r="I3218" s="94">
        <f t="shared" si="354"/>
        <v>0.41170622874311635</v>
      </c>
      <c r="J3218" s="94">
        <f t="shared" si="354"/>
        <v>0.41170622874311635</v>
      </c>
      <c r="K3218" s="94">
        <f t="shared" si="354"/>
        <v>0.41170622874311635</v>
      </c>
      <c r="L3218" s="94">
        <f t="shared" si="354"/>
        <v>0.41170622874311635</v>
      </c>
      <c r="M3218" s="94">
        <f t="shared" si="354"/>
        <v>0.41170622874311635</v>
      </c>
      <c r="N3218" s="94">
        <f t="shared" si="354"/>
        <v>0.41170622874311635</v>
      </c>
      <c r="O3218" s="94">
        <f t="shared" si="354"/>
        <v>0.41170622874311635</v>
      </c>
      <c r="P3218" s="94">
        <f t="shared" si="354"/>
        <v>0.41170622874311635</v>
      </c>
      <c r="Q3218" s="94">
        <f t="shared" si="354"/>
        <v>0.41170622874311635</v>
      </c>
      <c r="R3218" s="94">
        <f t="shared" si="354"/>
        <v>0.41170622874311635</v>
      </c>
      <c r="S3218" s="93">
        <f>(1+H3218)^((5-Dashboard!$F$9)*3/12)</f>
        <v>1.0900240563372872</v>
      </c>
      <c r="T3218" s="93">
        <f t="shared" si="353"/>
        <v>1.5387937498111859</v>
      </c>
      <c r="U3218" s="93">
        <f t="shared" si="353"/>
        <v>2.1723247213594279</v>
      </c>
      <c r="V3218" s="93">
        <f t="shared" si="353"/>
        <v>3.0666843399957591</v>
      </c>
      <c r="W3218" s="93">
        <f t="shared" si="353"/>
        <v>4.3292573843609858</v>
      </c>
      <c r="X3218" s="93">
        <f t="shared" si="353"/>
        <v>6.1116396153345356</v>
      </c>
      <c r="Y3218" s="93">
        <f t="shared" si="352"/>
        <v>8.627839712800947</v>
      </c>
      <c r="Z3218" s="93">
        <f t="shared" si="352"/>
        <v>12.179975063158317</v>
      </c>
      <c r="AA3218" s="93">
        <f t="shared" si="352"/>
        <v>17.194546662596427</v>
      </c>
      <c r="AB3218" s="93">
        <f t="shared" si="352"/>
        <v>24.273648624001538</v>
      </c>
      <c r="AC3218" s="95">
        <f t="shared" si="352"/>
        <v>34.267260956824749</v>
      </c>
      <c r="AE3218" s="96"/>
    </row>
    <row r="3219" spans="3:31" ht="24.75" customHeight="1" x14ac:dyDescent="0.25">
      <c r="C3219" s="91">
        <f>ABS(E3219-Dashboard!$F$13)</f>
        <v>35.218360731540173</v>
      </c>
      <c r="D3219" s="92">
        <f t="shared" si="355"/>
        <v>0.41180622874311634</v>
      </c>
      <c r="E3219" s="93" cm="1">
        <f t="array" ref="E3219">SUM('DRE + DCF'!$S$41/TIR!S3219,'DRE + DCF'!$U$41:$AD$41/TIR!T3219:AC3219,TIR!F3219)</f>
        <v>14.291639268459829</v>
      </c>
      <c r="F3219" s="100">
        <f>'DRE + DCF'!$AE$38*'DRE + DCF'!$AE$39*(1+G3219)/(R3219-G3219)/AC3219</f>
        <v>2.3714780711810386</v>
      </c>
      <c r="G3219" s="92">
        <f>R3219*(1-'DRE + DCF'!$AE$39)</f>
        <v>0.24708373724586979</v>
      </c>
      <c r="H3219" s="94">
        <f t="shared" si="350"/>
        <v>0.41180622874311634</v>
      </c>
      <c r="I3219" s="94">
        <f t="shared" si="354"/>
        <v>0.41180622874311634</v>
      </c>
      <c r="J3219" s="94">
        <f t="shared" si="354"/>
        <v>0.41180622874311634</v>
      </c>
      <c r="K3219" s="94">
        <f t="shared" si="354"/>
        <v>0.41180622874311634</v>
      </c>
      <c r="L3219" s="94">
        <f t="shared" si="354"/>
        <v>0.41180622874311634</v>
      </c>
      <c r="M3219" s="94">
        <f t="shared" si="354"/>
        <v>0.41180622874311634</v>
      </c>
      <c r="N3219" s="94">
        <f t="shared" si="354"/>
        <v>0.41180622874311634</v>
      </c>
      <c r="O3219" s="94">
        <f t="shared" si="354"/>
        <v>0.41180622874311634</v>
      </c>
      <c r="P3219" s="94">
        <f t="shared" si="354"/>
        <v>0.41180622874311634</v>
      </c>
      <c r="Q3219" s="94">
        <f t="shared" si="354"/>
        <v>0.41180622874311634</v>
      </c>
      <c r="R3219" s="94">
        <f t="shared" si="354"/>
        <v>0.41180622874311634</v>
      </c>
      <c r="S3219" s="93">
        <f>(1+H3219)^((5-Dashboard!$F$9)*3/12)</f>
        <v>1.0900433591334422</v>
      </c>
      <c r="T3219" s="93">
        <f t="shared" si="353"/>
        <v>1.5389300040246634</v>
      </c>
      <c r="U3219" s="93">
        <f t="shared" si="353"/>
        <v>2.1726709652816889</v>
      </c>
      <c r="V3219" s="93">
        <f t="shared" si="353"/>
        <v>3.0673904017940075</v>
      </c>
      <c r="W3219" s="93">
        <f t="shared" si="353"/>
        <v>4.3305608752396303</v>
      </c>
      <c r="X3219" s="93">
        <f t="shared" si="353"/>
        <v>6.1139128176145512</v>
      </c>
      <c r="Y3219" s="93">
        <f t="shared" si="352"/>
        <v>8.6316601979005991</v>
      </c>
      <c r="Z3219" s="93">
        <f t="shared" si="352"/>
        <v>12.186231631790106</v>
      </c>
      <c r="AA3219" s="93">
        <f t="shared" si="352"/>
        <v>17.204597722667661</v>
      </c>
      <c r="AB3219" s="93">
        <f t="shared" si="352"/>
        <v>24.289558227881837</v>
      </c>
      <c r="AC3219" s="95">
        <f t="shared" si="352"/>
        <v>34.292149599542192</v>
      </c>
      <c r="AE3219" s="96"/>
    </row>
    <row r="3220" spans="3:31" ht="24.75" customHeight="1" x14ac:dyDescent="0.25">
      <c r="C3220" s="91">
        <f>ABS(E3220-Dashboard!$F$13)</f>
        <v>35.223572774091338</v>
      </c>
      <c r="D3220" s="92">
        <f t="shared" si="355"/>
        <v>0.41190622874311633</v>
      </c>
      <c r="E3220" s="93" cm="1">
        <f t="array" ref="E3220">SUM('DRE + DCF'!$S$41/TIR!S3220,'DRE + DCF'!$U$41:$AD$41/TIR!T3220:AC3220,TIR!F3220)</f>
        <v>14.286427225908657</v>
      </c>
      <c r="F3220" s="100">
        <f>'DRE + DCF'!$AE$38*'DRE + DCF'!$AE$39*(1+G3220)/(R3220-G3220)/AC3220</f>
        <v>2.3692956876877131</v>
      </c>
      <c r="G3220" s="92">
        <f>R3220*(1-'DRE + DCF'!$AE$39)</f>
        <v>0.2471437372458698</v>
      </c>
      <c r="H3220" s="94">
        <f t="shared" si="350"/>
        <v>0.41190622874311633</v>
      </c>
      <c r="I3220" s="94">
        <f t="shared" si="354"/>
        <v>0.41190622874311633</v>
      </c>
      <c r="J3220" s="94">
        <f t="shared" si="354"/>
        <v>0.41190622874311633</v>
      </c>
      <c r="K3220" s="94">
        <f t="shared" si="354"/>
        <v>0.41190622874311633</v>
      </c>
      <c r="L3220" s="94">
        <f t="shared" si="354"/>
        <v>0.41190622874311633</v>
      </c>
      <c r="M3220" s="94">
        <f t="shared" si="354"/>
        <v>0.41190622874311633</v>
      </c>
      <c r="N3220" s="94">
        <f t="shared" si="354"/>
        <v>0.41190622874311633</v>
      </c>
      <c r="O3220" s="94">
        <f t="shared" si="354"/>
        <v>0.41190622874311633</v>
      </c>
      <c r="P3220" s="94">
        <f t="shared" si="354"/>
        <v>0.41190622874311633</v>
      </c>
      <c r="Q3220" s="94">
        <f t="shared" si="354"/>
        <v>0.41190622874311633</v>
      </c>
      <c r="R3220" s="94">
        <f t="shared" si="354"/>
        <v>0.41190622874311633</v>
      </c>
      <c r="S3220" s="93">
        <f>(1+H3220)^((5-Dashboard!$F$9)*3/12)</f>
        <v>1.0900626609041937</v>
      </c>
      <c r="T3220" s="93">
        <f t="shared" si="353"/>
        <v>1.5390662606509264</v>
      </c>
      <c r="U3220" s="93">
        <f t="shared" si="353"/>
        <v>2.1730172398614198</v>
      </c>
      <c r="V3220" s="93">
        <f t="shared" si="353"/>
        <v>3.0680965761265129</v>
      </c>
      <c r="W3220" s="93">
        <f t="shared" si="353"/>
        <v>4.3318646662184523</v>
      </c>
      <c r="X3220" s="93">
        <f t="shared" si="353"/>
        <v>6.1161867043060534</v>
      </c>
      <c r="Y3220" s="93">
        <f t="shared" si="352"/>
        <v>8.6354821039655487</v>
      </c>
      <c r="Z3220" s="93">
        <f t="shared" si="352"/>
        <v>12.19249097078867</v>
      </c>
      <c r="AA3220" s="93">
        <f t="shared" si="352"/>
        <v>17.214653945550729</v>
      </c>
      <c r="AB3220" s="93">
        <f t="shared" si="352"/>
        <v>24.305477131380339</v>
      </c>
      <c r="AC3220" s="95">
        <f t="shared" si="352"/>
        <v>34.317054554369271</v>
      </c>
      <c r="AE3220" s="96"/>
    </row>
    <row r="3221" spans="3:31" ht="24.75" customHeight="1" x14ac:dyDescent="0.25">
      <c r="C3221" s="91">
        <f>ABS(E3221-Dashboard!$F$13)</f>
        <v>35.228781160371121</v>
      </c>
      <c r="D3221" s="92">
        <f t="shared" si="355"/>
        <v>0.41200622874311632</v>
      </c>
      <c r="E3221" s="93" cm="1">
        <f t="array" ref="E3221">SUM('DRE + DCF'!$S$41/TIR!S3221,'DRE + DCF'!$U$41:$AD$41/TIR!T3221:AC3221,TIR!F3221)</f>
        <v>14.281218839628876</v>
      </c>
      <c r="F3221" s="100">
        <f>'DRE + DCF'!$AE$38*'DRE + DCF'!$AE$39*(1+G3221)/(R3221-G3221)/AC3221</f>
        <v>2.3671155683093783</v>
      </c>
      <c r="G3221" s="92">
        <f>R3221*(1-'DRE + DCF'!$AE$39)</f>
        <v>0.24720373724586978</v>
      </c>
      <c r="H3221" s="94">
        <f t="shared" si="350"/>
        <v>0.41200622874311632</v>
      </c>
      <c r="I3221" s="94">
        <f t="shared" si="354"/>
        <v>0.41200622874311632</v>
      </c>
      <c r="J3221" s="94">
        <f t="shared" si="354"/>
        <v>0.41200622874311632</v>
      </c>
      <c r="K3221" s="94">
        <f t="shared" si="354"/>
        <v>0.41200622874311632</v>
      </c>
      <c r="L3221" s="94">
        <f t="shared" si="354"/>
        <v>0.41200622874311632</v>
      </c>
      <c r="M3221" s="94">
        <f t="shared" si="354"/>
        <v>0.41200622874311632</v>
      </c>
      <c r="N3221" s="94">
        <f t="shared" si="354"/>
        <v>0.41200622874311632</v>
      </c>
      <c r="O3221" s="94">
        <f t="shared" si="354"/>
        <v>0.41200622874311632</v>
      </c>
      <c r="P3221" s="94">
        <f t="shared" si="354"/>
        <v>0.41200622874311632</v>
      </c>
      <c r="Q3221" s="94">
        <f t="shared" si="354"/>
        <v>0.41200622874311632</v>
      </c>
      <c r="R3221" s="94">
        <f t="shared" si="354"/>
        <v>0.41200622874311632</v>
      </c>
      <c r="S3221" s="93">
        <f>(1+H3221)^((5-Dashboard!$F$9)*3/12)</f>
        <v>1.0900819616496684</v>
      </c>
      <c r="T3221" s="93">
        <f t="shared" si="353"/>
        <v>1.5392025196898467</v>
      </c>
      <c r="U3221" s="93">
        <f t="shared" si="353"/>
        <v>2.1733635450991629</v>
      </c>
      <c r="V3221" s="93">
        <f t="shared" si="353"/>
        <v>3.0688028630032389</v>
      </c>
      <c r="W3221" s="93">
        <f t="shared" si="353"/>
        <v>4.3331687573452813</v>
      </c>
      <c r="X3221" s="93">
        <f t="shared" si="353"/>
        <v>6.1184612755666059</v>
      </c>
      <c r="Y3221" s="93">
        <f t="shared" si="352"/>
        <v>8.6393054314236011</v>
      </c>
      <c r="Z3221" s="93">
        <f t="shared" si="352"/>
        <v>12.198753081184361</v>
      </c>
      <c r="AA3221" s="93">
        <f t="shared" si="352"/>
        <v>17.224715333531599</v>
      </c>
      <c r="AB3221" s="93">
        <f t="shared" si="352"/>
        <v>24.321405339273682</v>
      </c>
      <c r="AC3221" s="95">
        <f t="shared" si="352"/>
        <v>34.341975830840525</v>
      </c>
      <c r="AE3221" s="96"/>
    </row>
    <row r="3222" spans="3:31" ht="24.75" customHeight="1" x14ac:dyDescent="0.25">
      <c r="C3222" s="91">
        <f>ABS(E3222-Dashboard!$F$13)</f>
        <v>35.233985893866105</v>
      </c>
      <c r="D3222" s="92">
        <f t="shared" si="355"/>
        <v>0.41210622874311631</v>
      </c>
      <c r="E3222" s="93" cm="1">
        <f t="array" ref="E3222">SUM('DRE + DCF'!$S$41/TIR!S3222,'DRE + DCF'!$U$41:$AD$41/TIR!T3222:AC3222,TIR!F3222)</f>
        <v>14.276014106133895</v>
      </c>
      <c r="F3222" s="100">
        <f>'DRE + DCF'!$AE$38*'DRE + DCF'!$AE$39*(1+G3222)/(R3222-G3222)/AC3222</f>
        <v>2.3649377104074749</v>
      </c>
      <c r="G3222" s="92">
        <f>R3222*(1-'DRE + DCF'!$AE$39)</f>
        <v>0.24726373724586978</v>
      </c>
      <c r="H3222" s="94">
        <f t="shared" si="350"/>
        <v>0.41210622874311631</v>
      </c>
      <c r="I3222" s="94">
        <f t="shared" si="354"/>
        <v>0.41210622874311631</v>
      </c>
      <c r="J3222" s="94">
        <f t="shared" si="354"/>
        <v>0.41210622874311631</v>
      </c>
      <c r="K3222" s="94">
        <f t="shared" si="354"/>
        <v>0.41210622874311631</v>
      </c>
      <c r="L3222" s="94">
        <f t="shared" si="354"/>
        <v>0.41210622874311631</v>
      </c>
      <c r="M3222" s="94">
        <f t="shared" si="354"/>
        <v>0.41210622874311631</v>
      </c>
      <c r="N3222" s="94">
        <f t="shared" si="354"/>
        <v>0.41210622874311631</v>
      </c>
      <c r="O3222" s="94">
        <f t="shared" si="354"/>
        <v>0.41210622874311631</v>
      </c>
      <c r="P3222" s="94">
        <f t="shared" si="354"/>
        <v>0.41210622874311631</v>
      </c>
      <c r="Q3222" s="94">
        <f t="shared" si="354"/>
        <v>0.41210622874311631</v>
      </c>
      <c r="R3222" s="94">
        <f t="shared" si="354"/>
        <v>0.41210622874311631</v>
      </c>
      <c r="S3222" s="93">
        <f>(1+H3222)^((5-Dashboard!$F$9)*3/12)</f>
        <v>1.0901012613699939</v>
      </c>
      <c r="T3222" s="93">
        <f t="shared" si="353"/>
        <v>1.5393387811412962</v>
      </c>
      <c r="U3222" s="93">
        <f t="shared" si="353"/>
        <v>2.1737098809954611</v>
      </c>
      <c r="V3222" s="93">
        <f t="shared" si="353"/>
        <v>3.0695092624341487</v>
      </c>
      <c r="W3222" s="93">
        <f t="shared" si="353"/>
        <v>4.33447314866795</v>
      </c>
      <c r="X3222" s="93">
        <f t="shared" si="353"/>
        <v>6.1207365315538</v>
      </c>
      <c r="Y3222" s="93">
        <f t="shared" si="352"/>
        <v>8.6431301807026593</v>
      </c>
      <c r="Z3222" s="93">
        <f t="shared" si="352"/>
        <v>12.205017964007842</v>
      </c>
      <c r="AA3222" s="93">
        <f t="shared" si="352"/>
        <v>17.234781888897103</v>
      </c>
      <c r="AB3222" s="93">
        <f t="shared" si="352"/>
        <v>24.337342856340651</v>
      </c>
      <c r="AC3222" s="95">
        <f t="shared" si="352"/>
        <v>34.366913438495416</v>
      </c>
      <c r="AE3222" s="96"/>
    </row>
    <row r="3223" spans="3:31" ht="24.75" customHeight="1" x14ac:dyDescent="0.25">
      <c r="C3223" s="91">
        <f>ABS(E3223-Dashboard!$F$13)</f>
        <v>35.239186978058811</v>
      </c>
      <c r="D3223" s="92">
        <f t="shared" si="355"/>
        <v>0.4122062287431163</v>
      </c>
      <c r="E3223" s="93" cm="1">
        <f t="array" ref="E3223">SUM('DRE + DCF'!$S$41/TIR!S3223,'DRE + DCF'!$U$41:$AD$41/TIR!T3223:AC3223,TIR!F3223)</f>
        <v>14.270813021941187</v>
      </c>
      <c r="F3223" s="100">
        <f>'DRE + DCF'!$AE$38*'DRE + DCF'!$AE$39*(1+G3223)/(R3223-G3223)/AC3223</f>
        <v>2.3627621113468869</v>
      </c>
      <c r="G3223" s="92">
        <f>R3223*(1-'DRE + DCF'!$AE$39)</f>
        <v>0.24732373724586976</v>
      </c>
      <c r="H3223" s="94">
        <f t="shared" si="350"/>
        <v>0.4122062287431163</v>
      </c>
      <c r="I3223" s="94">
        <f t="shared" si="354"/>
        <v>0.4122062287431163</v>
      </c>
      <c r="J3223" s="94">
        <f t="shared" si="354"/>
        <v>0.4122062287431163</v>
      </c>
      <c r="K3223" s="94">
        <f t="shared" si="354"/>
        <v>0.4122062287431163</v>
      </c>
      <c r="L3223" s="94">
        <f t="shared" si="354"/>
        <v>0.4122062287431163</v>
      </c>
      <c r="M3223" s="94">
        <f t="shared" si="354"/>
        <v>0.4122062287431163</v>
      </c>
      <c r="N3223" s="94">
        <f t="shared" si="354"/>
        <v>0.4122062287431163</v>
      </c>
      <c r="O3223" s="94">
        <f t="shared" si="354"/>
        <v>0.4122062287431163</v>
      </c>
      <c r="P3223" s="94">
        <f t="shared" si="354"/>
        <v>0.4122062287431163</v>
      </c>
      <c r="Q3223" s="94">
        <f t="shared" si="354"/>
        <v>0.4122062287431163</v>
      </c>
      <c r="R3223" s="94">
        <f t="shared" si="354"/>
        <v>0.4122062287431163</v>
      </c>
      <c r="S3223" s="93">
        <f>(1+H3223)^((5-Dashboard!$F$9)*3/12)</f>
        <v>1.0901205600652968</v>
      </c>
      <c r="T3223" s="93">
        <f t="shared" si="353"/>
        <v>1.5394750450051466</v>
      </c>
      <c r="U3223" s="93">
        <f t="shared" si="353"/>
        <v>2.1740562475508574</v>
      </c>
      <c r="V3223" s="93">
        <f t="shared" si="353"/>
        <v>3.0702157744292071</v>
      </c>
      <c r="W3223" s="93">
        <f t="shared" si="353"/>
        <v>4.3357778402342966</v>
      </c>
      <c r="X3223" s="93">
        <f t="shared" si="353"/>
        <v>6.1230124724252502</v>
      </c>
      <c r="Y3223" s="93">
        <f t="shared" si="352"/>
        <v>8.6469563522307276</v>
      </c>
      <c r="Z3223" s="93">
        <f t="shared" si="352"/>
        <v>12.21128562029009</v>
      </c>
      <c r="AA3223" s="93">
        <f t="shared" si="352"/>
        <v>17.244853613934914</v>
      </c>
      <c r="AB3223" s="93">
        <f t="shared" si="352"/>
        <v>24.353289687362125</v>
      </c>
      <c r="AC3223" s="95">
        <f t="shared" si="352"/>
        <v>34.391867386878289</v>
      </c>
      <c r="AE3223" s="96"/>
    </row>
    <row r="3224" spans="3:31" ht="24.75" customHeight="1" x14ac:dyDescent="0.25">
      <c r="C3224" s="91">
        <f>ABS(E3224-Dashboard!$F$13)</f>
        <v>35.244384416427714</v>
      </c>
      <c r="D3224" s="92">
        <f t="shared" si="355"/>
        <v>0.41230622874311629</v>
      </c>
      <c r="E3224" s="93" cm="1">
        <f t="array" ref="E3224">SUM('DRE + DCF'!$S$41/TIR!S3224,'DRE + DCF'!$U$41:$AD$41/TIR!T3224:AC3224,TIR!F3224)</f>
        <v>14.265615583572282</v>
      </c>
      <c r="F3224" s="100">
        <f>'DRE + DCF'!$AE$38*'DRE + DCF'!$AE$39*(1+G3224)/(R3224-G3224)/AC3224</f>
        <v>2.3605887684959419</v>
      </c>
      <c r="G3224" s="92">
        <f>R3224*(1-'DRE + DCF'!$AE$39)</f>
        <v>0.24738373724586976</v>
      </c>
      <c r="H3224" s="94">
        <f t="shared" si="350"/>
        <v>0.41230622874311629</v>
      </c>
      <c r="I3224" s="94">
        <f t="shared" si="354"/>
        <v>0.41230622874311629</v>
      </c>
      <c r="J3224" s="94">
        <f t="shared" si="354"/>
        <v>0.41230622874311629</v>
      </c>
      <c r="K3224" s="94">
        <f t="shared" si="354"/>
        <v>0.41230622874311629</v>
      </c>
      <c r="L3224" s="94">
        <f t="shared" si="354"/>
        <v>0.41230622874311629</v>
      </c>
      <c r="M3224" s="94">
        <f t="shared" si="354"/>
        <v>0.41230622874311629</v>
      </c>
      <c r="N3224" s="94">
        <f t="shared" si="354"/>
        <v>0.41230622874311629</v>
      </c>
      <c r="O3224" s="94">
        <f t="shared" si="354"/>
        <v>0.41230622874311629</v>
      </c>
      <c r="P3224" s="94">
        <f t="shared" si="354"/>
        <v>0.41230622874311629</v>
      </c>
      <c r="Q3224" s="94">
        <f t="shared" si="354"/>
        <v>0.41230622874311629</v>
      </c>
      <c r="R3224" s="94">
        <f t="shared" si="354"/>
        <v>0.41230622874311629</v>
      </c>
      <c r="S3224" s="93">
        <f>(1+H3224)^((5-Dashboard!$F$9)*3/12)</f>
        <v>1.0901398577357042</v>
      </c>
      <c r="T3224" s="93">
        <f t="shared" si="353"/>
        <v>1.5396113112812697</v>
      </c>
      <c r="U3224" s="93">
        <f t="shared" si="353"/>
        <v>2.1744026447658942</v>
      </c>
      <c r="V3224" s="93">
        <f t="shared" si="353"/>
        <v>3.0709223989983778</v>
      </c>
      <c r="W3224" s="93">
        <f t="shared" si="353"/>
        <v>4.3370828320921628</v>
      </c>
      <c r="X3224" s="93">
        <f t="shared" si="353"/>
        <v>6.1252890983385964</v>
      </c>
      <c r="Y3224" s="93">
        <f t="shared" si="352"/>
        <v>8.6507839464359062</v>
      </c>
      <c r="Z3224" s="93">
        <f t="shared" si="352"/>
        <v>12.217556051062386</v>
      </c>
      <c r="AA3224" s="93">
        <f t="shared" si="352"/>
        <v>17.254930510933558</v>
      </c>
      <c r="AB3224" s="93">
        <f t="shared" si="352"/>
        <v>24.369245837121106</v>
      </c>
      <c r="AC3224" s="95">
        <f t="shared" si="352"/>
        <v>34.416837685538397</v>
      </c>
      <c r="AE3224" s="96"/>
    </row>
    <row r="3225" spans="3:31" ht="24.75" customHeight="1" x14ac:dyDescent="0.25">
      <c r="C3225" s="91">
        <f>ABS(E3225-Dashboard!$F$13)</f>
        <v>35.249578212447233</v>
      </c>
      <c r="D3225" s="92">
        <f t="shared" si="355"/>
        <v>0.41240622874311628</v>
      </c>
      <c r="E3225" s="93" cm="1">
        <f t="array" ref="E3225">SUM('DRE + DCF'!$S$41/TIR!S3225,'DRE + DCF'!$U$41:$AD$41/TIR!T3225:AC3225,TIR!F3225)</f>
        <v>14.260421787552767</v>
      </c>
      <c r="F3225" s="100">
        <f>'DRE + DCF'!$AE$38*'DRE + DCF'!$AE$39*(1+G3225)/(R3225-G3225)/AC3225</f>
        <v>2.3584176792264011</v>
      </c>
      <c r="G3225" s="92">
        <f>R3225*(1-'DRE + DCF'!$AE$39)</f>
        <v>0.24744373724586977</v>
      </c>
      <c r="H3225" s="94">
        <f t="shared" si="350"/>
        <v>0.41240622874311628</v>
      </c>
      <c r="I3225" s="94">
        <f t="shared" si="354"/>
        <v>0.41240622874311628</v>
      </c>
      <c r="J3225" s="94">
        <f t="shared" si="354"/>
        <v>0.41240622874311628</v>
      </c>
      <c r="K3225" s="94">
        <f t="shared" si="354"/>
        <v>0.41240622874311628</v>
      </c>
      <c r="L3225" s="94">
        <f t="shared" si="354"/>
        <v>0.41240622874311628</v>
      </c>
      <c r="M3225" s="94">
        <f t="shared" si="354"/>
        <v>0.41240622874311628</v>
      </c>
      <c r="N3225" s="94">
        <f t="shared" si="354"/>
        <v>0.41240622874311628</v>
      </c>
      <c r="O3225" s="94">
        <f t="shared" si="354"/>
        <v>0.41240622874311628</v>
      </c>
      <c r="P3225" s="94">
        <f t="shared" si="354"/>
        <v>0.41240622874311628</v>
      </c>
      <c r="Q3225" s="94">
        <f t="shared" si="354"/>
        <v>0.41240622874311628</v>
      </c>
      <c r="R3225" s="94">
        <f t="shared" si="354"/>
        <v>0.41240622874311628</v>
      </c>
      <c r="S3225" s="93">
        <f>(1+H3225)^((5-Dashboard!$F$9)*3/12)</f>
        <v>1.0901591543813431</v>
      </c>
      <c r="T3225" s="93">
        <f t="shared" si="353"/>
        <v>1.5397475799695375</v>
      </c>
      <c r="U3225" s="93">
        <f t="shared" si="353"/>
        <v>2.1747490726411143</v>
      </c>
      <c r="V3225" s="93">
        <f t="shared" si="353"/>
        <v>3.0716291361516257</v>
      </c>
      <c r="W3225" s="93">
        <f t="shared" si="353"/>
        <v>4.338388124289394</v>
      </c>
      <c r="X3225" s="93">
        <f t="shared" si="353"/>
        <v>6.1275664094515054</v>
      </c>
      <c r="Y3225" s="93">
        <f t="shared" si="352"/>
        <v>8.6546129637463984</v>
      </c>
      <c r="Z3225" s="93">
        <f t="shared" si="352"/>
        <v>12.223829257356336</v>
      </c>
      <c r="AA3225" s="93">
        <f t="shared" si="352"/>
        <v>17.265012582182429</v>
      </c>
      <c r="AB3225" s="93">
        <f t="shared" si="352"/>
        <v>24.385211310402735</v>
      </c>
      <c r="AC3225" s="95">
        <f t="shared" si="352"/>
        <v>34.441824344029911</v>
      </c>
      <c r="AE3225" s="96"/>
    </row>
    <row r="3226" spans="3:31" ht="24.75" customHeight="1" x14ac:dyDescent="0.25">
      <c r="C3226" s="91">
        <f>ABS(E3226-Dashboard!$F$13)</f>
        <v>35.254768369587708</v>
      </c>
      <c r="D3226" s="92">
        <f t="shared" si="355"/>
        <v>0.41250622874311627</v>
      </c>
      <c r="E3226" s="93" cm="1">
        <f t="array" ref="E3226">SUM('DRE + DCF'!$S$41/TIR!S3226,'DRE + DCF'!$U$41:$AD$41/TIR!T3226:AC3226,TIR!F3226)</f>
        <v>14.255231630412288</v>
      </c>
      <c r="F3226" s="100">
        <f>'DRE + DCF'!$AE$38*'DRE + DCF'!$AE$39*(1+G3226)/(R3226-G3226)/AC3226</f>
        <v>2.356248840913457</v>
      </c>
      <c r="G3226" s="92">
        <f>R3226*(1-'DRE + DCF'!$AE$39)</f>
        <v>0.24750373724586974</v>
      </c>
      <c r="H3226" s="94">
        <f t="shared" si="350"/>
        <v>0.41250622874311627</v>
      </c>
      <c r="I3226" s="94">
        <f t="shared" si="354"/>
        <v>0.41250622874311627</v>
      </c>
      <c r="J3226" s="94">
        <f t="shared" si="354"/>
        <v>0.41250622874311627</v>
      </c>
      <c r="K3226" s="94">
        <f t="shared" si="354"/>
        <v>0.41250622874311627</v>
      </c>
      <c r="L3226" s="94">
        <f t="shared" si="354"/>
        <v>0.41250622874311627</v>
      </c>
      <c r="M3226" s="94">
        <f t="shared" si="354"/>
        <v>0.41250622874311627</v>
      </c>
      <c r="N3226" s="94">
        <f t="shared" si="354"/>
        <v>0.41250622874311627</v>
      </c>
      <c r="O3226" s="94">
        <f t="shared" si="354"/>
        <v>0.41250622874311627</v>
      </c>
      <c r="P3226" s="94">
        <f t="shared" si="354"/>
        <v>0.41250622874311627</v>
      </c>
      <c r="Q3226" s="94">
        <f t="shared" si="354"/>
        <v>0.41250622874311627</v>
      </c>
      <c r="R3226" s="94">
        <f t="shared" si="354"/>
        <v>0.41250622874311627</v>
      </c>
      <c r="S3226" s="93">
        <f>(1+H3226)^((5-Dashboard!$F$9)*3/12)</f>
        <v>1.0901784500023408</v>
      </c>
      <c r="T3226" s="93">
        <f t="shared" si="353"/>
        <v>1.5398838510698223</v>
      </c>
      <c r="U3226" s="93">
        <f t="shared" si="353"/>
        <v>2.1750955311770612</v>
      </c>
      <c r="V3226" s="93">
        <f t="shared" si="353"/>
        <v>3.0723359858989161</v>
      </c>
      <c r="W3226" s="93">
        <f t="shared" si="353"/>
        <v>4.3396937168738416</v>
      </c>
      <c r="X3226" s="93">
        <f t="shared" si="353"/>
        <v>6.1298444059216672</v>
      </c>
      <c r="Y3226" s="93">
        <f t="shared" si="352"/>
        <v>8.6584434045905017</v>
      </c>
      <c r="Z3226" s="93">
        <f t="shared" si="352"/>
        <v>12.230105240203837</v>
      </c>
      <c r="AA3226" s="93">
        <f t="shared" si="352"/>
        <v>17.275099829971747</v>
      </c>
      <c r="AB3226" s="93">
        <f t="shared" si="352"/>
        <v>24.401186111994242</v>
      </c>
      <c r="AC3226" s="95">
        <f t="shared" si="352"/>
        <v>34.46682737191189</v>
      </c>
      <c r="AE3226" s="96"/>
    </row>
    <row r="3227" spans="3:31" ht="24.75" customHeight="1" x14ac:dyDescent="0.25">
      <c r="C3227" s="91">
        <f>ABS(E3227-Dashboard!$F$13)</f>
        <v>35.259954891315473</v>
      </c>
      <c r="D3227" s="92">
        <f t="shared" si="355"/>
        <v>0.41260622874311625</v>
      </c>
      <c r="E3227" s="93" cm="1">
        <f t="array" ref="E3227">SUM('DRE + DCF'!$S$41/TIR!S3227,'DRE + DCF'!$U$41:$AD$41/TIR!T3227:AC3227,TIR!F3227)</f>
        <v>14.250045108684523</v>
      </c>
      <c r="F3227" s="100">
        <f>'DRE + DCF'!$AE$38*'DRE + DCF'!$AE$39*(1+G3227)/(R3227-G3227)/AC3227</f>
        <v>2.3540822509357309</v>
      </c>
      <c r="G3227" s="92">
        <f>R3227*(1-'DRE + DCF'!$AE$39)</f>
        <v>0.24756373724586975</v>
      </c>
      <c r="H3227" s="94">
        <f t="shared" si="350"/>
        <v>0.41260622874311625</v>
      </c>
      <c r="I3227" s="94">
        <f t="shared" si="354"/>
        <v>0.41260622874311625</v>
      </c>
      <c r="J3227" s="94">
        <f t="shared" si="354"/>
        <v>0.41260622874311625</v>
      </c>
      <c r="K3227" s="94">
        <f t="shared" si="354"/>
        <v>0.41260622874311625</v>
      </c>
      <c r="L3227" s="94">
        <f t="shared" si="354"/>
        <v>0.41260622874311625</v>
      </c>
      <c r="M3227" s="94">
        <f t="shared" si="354"/>
        <v>0.41260622874311625</v>
      </c>
      <c r="N3227" s="94">
        <f t="shared" si="354"/>
        <v>0.41260622874311625</v>
      </c>
      <c r="O3227" s="94">
        <f t="shared" si="354"/>
        <v>0.41260622874311625</v>
      </c>
      <c r="P3227" s="94">
        <f t="shared" si="354"/>
        <v>0.41260622874311625</v>
      </c>
      <c r="Q3227" s="94">
        <f t="shared" si="354"/>
        <v>0.41260622874311625</v>
      </c>
      <c r="R3227" s="94">
        <f t="shared" si="354"/>
        <v>0.41260622874311625</v>
      </c>
      <c r="S3227" s="93">
        <f>(1+H3227)^((5-Dashboard!$F$9)*3/12)</f>
        <v>1.0901977445988238</v>
      </c>
      <c r="T3227" s="93">
        <f t="shared" si="353"/>
        <v>1.5400201245819956</v>
      </c>
      <c r="U3227" s="93">
        <f t="shared" si="353"/>
        <v>2.1754420203742768</v>
      </c>
      <c r="V3227" s="93">
        <f t="shared" si="353"/>
        <v>3.0730429482502126</v>
      </c>
      <c r="W3227" s="93">
        <f t="shared" si="353"/>
        <v>4.3409996098933599</v>
      </c>
      <c r="X3227" s="93">
        <f t="shared" si="353"/>
        <v>6.1321230879067983</v>
      </c>
      <c r="Y3227" s="93">
        <f t="shared" si="352"/>
        <v>8.6622752693966145</v>
      </c>
      <c r="Z3227" s="93">
        <f t="shared" si="352"/>
        <v>12.236384000637113</v>
      </c>
      <c r="AA3227" s="93">
        <f t="shared" si="352"/>
        <v>17.285192256592598</v>
      </c>
      <c r="AB3227" s="93">
        <f t="shared" si="352"/>
        <v>24.417170246684986</v>
      </c>
      <c r="AC3227" s="95">
        <f t="shared" si="352"/>
        <v>34.491846778748304</v>
      </c>
      <c r="AE3227" s="96"/>
    </row>
    <row r="3228" spans="3:31" ht="24.75" customHeight="1" x14ac:dyDescent="0.25">
      <c r="C3228" s="91">
        <f>ABS(E3228-Dashboard!$F$13)</f>
        <v>35.26513778109279</v>
      </c>
      <c r="D3228" s="92">
        <f t="shared" si="355"/>
        <v>0.41270622874311624</v>
      </c>
      <c r="E3228" s="93" cm="1">
        <f t="array" ref="E3228">SUM('DRE + DCF'!$S$41/TIR!S3228,'DRE + DCF'!$U$41:$AD$41/TIR!T3228:AC3228,TIR!F3228)</f>
        <v>14.244862218907205</v>
      </c>
      <c r="F3228" s="100">
        <f>'DRE + DCF'!$AE$38*'DRE + DCF'!$AE$39*(1+G3228)/(R3228-G3228)/AC3228</f>
        <v>2.3519179066752622</v>
      </c>
      <c r="G3228" s="92">
        <f>R3228*(1-'DRE + DCF'!$AE$39)</f>
        <v>0.24762373724586972</v>
      </c>
      <c r="H3228" s="94">
        <f t="shared" si="350"/>
        <v>0.41270622874311624</v>
      </c>
      <c r="I3228" s="94">
        <f t="shared" si="354"/>
        <v>0.41270622874311624</v>
      </c>
      <c r="J3228" s="94">
        <f t="shared" si="354"/>
        <v>0.41270622874311624</v>
      </c>
      <c r="K3228" s="94">
        <f t="shared" si="354"/>
        <v>0.41270622874311624</v>
      </c>
      <c r="L3228" s="94">
        <f t="shared" si="354"/>
        <v>0.41270622874311624</v>
      </c>
      <c r="M3228" s="94">
        <f t="shared" si="354"/>
        <v>0.41270622874311624</v>
      </c>
      <c r="N3228" s="94">
        <f t="shared" si="354"/>
        <v>0.41270622874311624</v>
      </c>
      <c r="O3228" s="94">
        <f t="shared" si="354"/>
        <v>0.41270622874311624</v>
      </c>
      <c r="P3228" s="94">
        <f t="shared" si="354"/>
        <v>0.41270622874311624</v>
      </c>
      <c r="Q3228" s="94">
        <f t="shared" si="354"/>
        <v>0.41270622874311624</v>
      </c>
      <c r="R3228" s="94">
        <f t="shared" si="354"/>
        <v>0.41270622874311624</v>
      </c>
      <c r="S3228" s="93">
        <f>(1+H3228)^((5-Dashboard!$F$9)*3/12)</f>
        <v>1.0902170381709191</v>
      </c>
      <c r="T3228" s="93">
        <f t="shared" si="353"/>
        <v>1.5401564005059292</v>
      </c>
      <c r="U3228" s="93">
        <f t="shared" si="353"/>
        <v>2.1757885402333037</v>
      </c>
      <c r="V3228" s="93">
        <f t="shared" si="353"/>
        <v>3.0737500232154806</v>
      </c>
      <c r="W3228" s="93">
        <f t="shared" si="353"/>
        <v>4.3423058033958073</v>
      </c>
      <c r="X3228" s="93">
        <f t="shared" si="353"/>
        <v>6.1344024555646381</v>
      </c>
      <c r="Y3228" s="93">
        <f t="shared" si="352"/>
        <v>8.6661085585932316</v>
      </c>
      <c r="Z3228" s="93">
        <f t="shared" si="352"/>
        <v>12.242665539688687</v>
      </c>
      <c r="AA3228" s="93">
        <f t="shared" si="352"/>
        <v>17.295289864336912</v>
      </c>
      <c r="AB3228" s="93">
        <f t="shared" si="352"/>
        <v>24.433163719266442</v>
      </c>
      <c r="AC3228" s="95">
        <f t="shared" si="352"/>
        <v>34.516882574108024</v>
      </c>
      <c r="AE3228" s="96"/>
    </row>
    <row r="3229" spans="3:31" ht="24.75" customHeight="1" x14ac:dyDescent="0.25">
      <c r="C3229" s="91">
        <f>ABS(E3229-Dashboard!$F$13)</f>
        <v>35.270317042377918</v>
      </c>
      <c r="D3229" s="92">
        <f t="shared" si="355"/>
        <v>0.41280622874311623</v>
      </c>
      <c r="E3229" s="93" cm="1">
        <f t="array" ref="E3229">SUM('DRE + DCF'!$S$41/TIR!S3229,'DRE + DCF'!$U$41:$AD$41/TIR!T3229:AC3229,TIR!F3229)</f>
        <v>14.23968295762208</v>
      </c>
      <c r="F3229" s="100">
        <f>'DRE + DCF'!$AE$38*'DRE + DCF'!$AE$39*(1+G3229)/(R3229-G3229)/AC3229</f>
        <v>2.3497558055175047</v>
      </c>
      <c r="G3229" s="92">
        <f>R3229*(1-'DRE + DCF'!$AE$39)</f>
        <v>0.24768373724586973</v>
      </c>
      <c r="H3229" s="94">
        <f t="shared" si="350"/>
        <v>0.41280622874311623</v>
      </c>
      <c r="I3229" s="94">
        <f t="shared" si="354"/>
        <v>0.41280622874311623</v>
      </c>
      <c r="J3229" s="94">
        <f t="shared" si="354"/>
        <v>0.41280622874311623</v>
      </c>
      <c r="K3229" s="94">
        <f t="shared" si="354"/>
        <v>0.41280622874311623</v>
      </c>
      <c r="L3229" s="94">
        <f t="shared" si="354"/>
        <v>0.41280622874311623</v>
      </c>
      <c r="M3229" s="94">
        <f t="shared" si="354"/>
        <v>0.41280622874311623</v>
      </c>
      <c r="N3229" s="94">
        <f t="shared" si="354"/>
        <v>0.41280622874311623</v>
      </c>
      <c r="O3229" s="94">
        <f t="shared" si="354"/>
        <v>0.41280622874311623</v>
      </c>
      <c r="P3229" s="94">
        <f t="shared" si="354"/>
        <v>0.41280622874311623</v>
      </c>
      <c r="Q3229" s="94">
        <f t="shared" si="354"/>
        <v>0.41280622874311623</v>
      </c>
      <c r="R3229" s="94">
        <f t="shared" si="354"/>
        <v>0.41280622874311623</v>
      </c>
      <c r="S3229" s="93">
        <f>(1+H3229)^((5-Dashboard!$F$9)*3/12)</f>
        <v>1.0902363307187539</v>
      </c>
      <c r="T3229" s="93">
        <f t="shared" si="353"/>
        <v>1.5402926788414957</v>
      </c>
      <c r="U3229" s="93">
        <f t="shared" si="353"/>
        <v>2.1761350907546855</v>
      </c>
      <c r="V3229" s="93">
        <f t="shared" si="353"/>
        <v>3.0744572108046864</v>
      </c>
      <c r="W3229" s="93">
        <f t="shared" si="353"/>
        <v>4.3436122974290488</v>
      </c>
      <c r="X3229" s="93">
        <f t="shared" si="353"/>
        <v>6.1366825090529575</v>
      </c>
      <c r="Y3229" s="93">
        <f t="shared" si="352"/>
        <v>8.669943272608954</v>
      </c>
      <c r="Z3229" s="93">
        <f t="shared" si="352"/>
        <v>12.248949858391407</v>
      </c>
      <c r="AA3229" s="93">
        <f t="shared" si="352"/>
        <v>17.305392655497492</v>
      </c>
      <c r="AB3229" s="93">
        <f t="shared" si="352"/>
        <v>24.449166534532235</v>
      </c>
      <c r="AC3229" s="95">
        <f t="shared" si="352"/>
        <v>34.541934767564889</v>
      </c>
      <c r="AE3229" s="96"/>
    </row>
    <row r="3230" spans="3:31" ht="24.75" customHeight="1" x14ac:dyDescent="0.25">
      <c r="C3230" s="91">
        <f>ABS(E3230-Dashboard!$F$13)</f>
        <v>35.275492678625049</v>
      </c>
      <c r="D3230" s="92">
        <f t="shared" si="355"/>
        <v>0.41290622874311622</v>
      </c>
      <c r="E3230" s="93" cm="1">
        <f t="array" ref="E3230">SUM('DRE + DCF'!$S$41/TIR!S3230,'DRE + DCF'!$U$41:$AD$41/TIR!T3230:AC3230,TIR!F3230)</f>
        <v>14.234507321374949</v>
      </c>
      <c r="F3230" s="100">
        <f>'DRE + DCF'!$AE$38*'DRE + DCF'!$AE$39*(1+G3230)/(R3230-G3230)/AC3230</f>
        <v>2.3475959448513302</v>
      </c>
      <c r="G3230" s="92">
        <f>R3230*(1-'DRE + DCF'!$AE$39)</f>
        <v>0.24774373724586973</v>
      </c>
      <c r="H3230" s="94">
        <f t="shared" si="350"/>
        <v>0.41290622874311622</v>
      </c>
      <c r="I3230" s="94">
        <f t="shared" si="354"/>
        <v>0.41290622874311622</v>
      </c>
      <c r="J3230" s="94">
        <f t="shared" si="354"/>
        <v>0.41290622874311622</v>
      </c>
      <c r="K3230" s="94">
        <f t="shared" si="354"/>
        <v>0.41290622874311622</v>
      </c>
      <c r="L3230" s="94">
        <f t="shared" si="354"/>
        <v>0.41290622874311622</v>
      </c>
      <c r="M3230" s="94">
        <f t="shared" si="354"/>
        <v>0.41290622874311622</v>
      </c>
      <c r="N3230" s="94">
        <f t="shared" si="354"/>
        <v>0.41290622874311622</v>
      </c>
      <c r="O3230" s="94">
        <f t="shared" si="354"/>
        <v>0.41290622874311622</v>
      </c>
      <c r="P3230" s="94">
        <f t="shared" si="354"/>
        <v>0.41290622874311622</v>
      </c>
      <c r="Q3230" s="94">
        <f t="shared" si="354"/>
        <v>0.41290622874311622</v>
      </c>
      <c r="R3230" s="94">
        <f t="shared" si="354"/>
        <v>0.41290622874311622</v>
      </c>
      <c r="S3230" s="93">
        <f>(1+H3230)^((5-Dashboard!$F$9)*3/12)</f>
        <v>1.0902556222424546</v>
      </c>
      <c r="T3230" s="93">
        <f t="shared" si="353"/>
        <v>1.5404289595885661</v>
      </c>
      <c r="U3230" s="93">
        <f t="shared" si="353"/>
        <v>2.176481671938963</v>
      </c>
      <c r="V3230" s="93">
        <f t="shared" si="353"/>
        <v>3.0751645110277925</v>
      </c>
      <c r="W3230" s="93">
        <f t="shared" si="353"/>
        <v>4.3449190920409473</v>
      </c>
      <c r="X3230" s="93">
        <f t="shared" si="353"/>
        <v>6.1389632485295396</v>
      </c>
      <c r="Y3230" s="93">
        <f t="shared" si="352"/>
        <v>8.6737794118724612</v>
      </c>
      <c r="Z3230" s="93">
        <f t="shared" si="352"/>
        <v>12.255236957778404</v>
      </c>
      <c r="AA3230" s="93">
        <f t="shared" si="352"/>
        <v>17.315500632367947</v>
      </c>
      <c r="AB3230" s="93">
        <f t="shared" si="352"/>
        <v>24.465178697278038</v>
      </c>
      <c r="AC3230" s="95">
        <f t="shared" si="352"/>
        <v>34.567003368697534</v>
      </c>
      <c r="AE3230" s="96"/>
    </row>
    <row r="3231" spans="3:31" ht="24.75" customHeight="1" x14ac:dyDescent="0.25">
      <c r="C3231" s="91">
        <f>ABS(E3231-Dashboard!$F$13)</f>
        <v>35.280664693284379</v>
      </c>
      <c r="D3231" s="92">
        <f t="shared" si="355"/>
        <v>0.41300622874311621</v>
      </c>
      <c r="E3231" s="93" cm="1">
        <f t="array" ref="E3231">SUM('DRE + DCF'!$S$41/TIR!S3231,'DRE + DCF'!$U$41:$AD$41/TIR!T3231:AC3231,TIR!F3231)</f>
        <v>14.229335306715619</v>
      </c>
      <c r="F3231" s="100">
        <f>'DRE + DCF'!$AE$38*'DRE + DCF'!$AE$39*(1+G3231)/(R3231-G3231)/AC3231</f>
        <v>2.3454383220690058</v>
      </c>
      <c r="G3231" s="92">
        <f>R3231*(1-'DRE + DCF'!$AE$39)</f>
        <v>0.24780373724586971</v>
      </c>
      <c r="H3231" s="94">
        <f t="shared" si="350"/>
        <v>0.41300622874311621</v>
      </c>
      <c r="I3231" s="94">
        <f t="shared" si="354"/>
        <v>0.41300622874311621</v>
      </c>
      <c r="J3231" s="94">
        <f t="shared" si="354"/>
        <v>0.41300622874311621</v>
      </c>
      <c r="K3231" s="94">
        <f t="shared" si="354"/>
        <v>0.41300622874311621</v>
      </c>
      <c r="L3231" s="94">
        <f t="shared" si="354"/>
        <v>0.41300622874311621</v>
      </c>
      <c r="M3231" s="94">
        <f t="shared" si="354"/>
        <v>0.41300622874311621</v>
      </c>
      <c r="N3231" s="94">
        <f t="shared" si="354"/>
        <v>0.41300622874311621</v>
      </c>
      <c r="O3231" s="94">
        <f t="shared" si="354"/>
        <v>0.41300622874311621</v>
      </c>
      <c r="P3231" s="94">
        <f t="shared" si="354"/>
        <v>0.41300622874311621</v>
      </c>
      <c r="Q3231" s="94">
        <f t="shared" si="354"/>
        <v>0.41300622874311621</v>
      </c>
      <c r="R3231" s="94">
        <f t="shared" si="354"/>
        <v>0.41300622874311621</v>
      </c>
      <c r="S3231" s="93">
        <f>(1+H3231)^((5-Dashboard!$F$9)*3/12)</f>
        <v>1.0902749127421485</v>
      </c>
      <c r="T3231" s="93">
        <f t="shared" si="353"/>
        <v>1.5405652427470133</v>
      </c>
      <c r="U3231" s="93">
        <f t="shared" si="353"/>
        <v>2.1768282837866808</v>
      </c>
      <c r="V3231" s="93">
        <f t="shared" si="353"/>
        <v>3.0758719238947676</v>
      </c>
      <c r="W3231" s="93">
        <f t="shared" si="353"/>
        <v>4.3462261872793793</v>
      </c>
      <c r="X3231" s="93">
        <f t="shared" si="353"/>
        <v>6.1412446741522082</v>
      </c>
      <c r="Y3231" s="93">
        <f t="shared" si="352"/>
        <v>8.6776169768125602</v>
      </c>
      <c r="Z3231" s="93">
        <f t="shared" si="352"/>
        <v>12.261526838883157</v>
      </c>
      <c r="AA3231" s="93">
        <f t="shared" si="352"/>
        <v>17.325613797242791</v>
      </c>
      <c r="AB3231" s="93">
        <f t="shared" si="352"/>
        <v>24.481200212301736</v>
      </c>
      <c r="AC3231" s="95">
        <f t="shared" si="352"/>
        <v>34.592088387089653</v>
      </c>
      <c r="AE3231" s="96"/>
    </row>
    <row r="3232" spans="3:31" ht="24.75" customHeight="1" x14ac:dyDescent="0.25">
      <c r="C3232" s="91">
        <f>ABS(E3232-Dashboard!$F$13)</f>
        <v>35.28583308980209</v>
      </c>
      <c r="D3232" s="92">
        <f t="shared" si="355"/>
        <v>0.4131062287431162</v>
      </c>
      <c r="E3232" s="93" cm="1">
        <f t="array" ref="E3232">SUM('DRE + DCF'!$S$41/TIR!S3232,'DRE + DCF'!$U$41:$AD$41/TIR!T3232:AC3232,TIR!F3232)</f>
        <v>14.224166910197908</v>
      </c>
      <c r="F3232" s="100">
        <f>'DRE + DCF'!$AE$38*'DRE + DCF'!$AE$39*(1+G3232)/(R3232-G3232)/AC3232</f>
        <v>2.3432829345662087</v>
      </c>
      <c r="G3232" s="92">
        <f>R3232*(1-'DRE + DCF'!$AE$39)</f>
        <v>0.24786373724586971</v>
      </c>
      <c r="H3232" s="94">
        <f t="shared" si="350"/>
        <v>0.4131062287431162</v>
      </c>
      <c r="I3232" s="94">
        <f t="shared" si="354"/>
        <v>0.4131062287431162</v>
      </c>
      <c r="J3232" s="94">
        <f t="shared" si="354"/>
        <v>0.4131062287431162</v>
      </c>
      <c r="K3232" s="94">
        <f t="shared" si="354"/>
        <v>0.4131062287431162</v>
      </c>
      <c r="L3232" s="94">
        <f t="shared" si="354"/>
        <v>0.4131062287431162</v>
      </c>
      <c r="M3232" s="94">
        <f t="shared" si="354"/>
        <v>0.4131062287431162</v>
      </c>
      <c r="N3232" s="94">
        <f t="shared" si="354"/>
        <v>0.4131062287431162</v>
      </c>
      <c r="O3232" s="94">
        <f t="shared" si="354"/>
        <v>0.4131062287431162</v>
      </c>
      <c r="P3232" s="94">
        <f t="shared" si="354"/>
        <v>0.4131062287431162</v>
      </c>
      <c r="Q3232" s="94">
        <f t="shared" si="354"/>
        <v>0.4131062287431162</v>
      </c>
      <c r="R3232" s="94">
        <f t="shared" si="354"/>
        <v>0.4131062287431162</v>
      </c>
      <c r="S3232" s="93">
        <f>(1+H3232)^((5-Dashboard!$F$9)*3/12)</f>
        <v>1.0902942022179622</v>
      </c>
      <c r="T3232" s="93">
        <f t="shared" si="353"/>
        <v>1.5407015283167091</v>
      </c>
      <c r="U3232" s="93">
        <f t="shared" si="353"/>
        <v>2.1771749262983802</v>
      </c>
      <c r="V3232" s="93">
        <f t="shared" si="353"/>
        <v>3.076579449415576</v>
      </c>
      <c r="W3232" s="93">
        <f t="shared" si="353"/>
        <v>4.3475335831922175</v>
      </c>
      <c r="X3232" s="93">
        <f t="shared" si="353"/>
        <v>6.1435267860788016</v>
      </c>
      <c r="Y3232" s="93">
        <f t="shared" si="352"/>
        <v>8.6814559678581329</v>
      </c>
      <c r="Z3232" s="93">
        <f t="shared" si="352"/>
        <v>12.267819502739426</v>
      </c>
      <c r="AA3232" s="93">
        <f t="shared" si="352"/>
        <v>17.335732152417361</v>
      </c>
      <c r="AB3232" s="93">
        <f t="shared" si="352"/>
        <v>24.497231084403282</v>
      </c>
      <c r="AC3232" s="95">
        <f t="shared" si="352"/>
        <v>34.617189832329764</v>
      </c>
      <c r="AE3232" s="96"/>
    </row>
    <row r="3233" spans="3:31" ht="24.75" customHeight="1" x14ac:dyDescent="0.25">
      <c r="C3233" s="91">
        <f>ABS(E3233-Dashboard!$F$13)</f>
        <v>35.290997871620327</v>
      </c>
      <c r="D3233" s="92">
        <f t="shared" si="355"/>
        <v>0.41320622874311619</v>
      </c>
      <c r="E3233" s="93" cm="1">
        <f t="array" ref="E3233">SUM('DRE + DCF'!$S$41/TIR!S3233,'DRE + DCF'!$U$41:$AD$41/TIR!T3233:AC3233,TIR!F3233)</f>
        <v>14.219002128379671</v>
      </c>
      <c r="F3233" s="100">
        <f>'DRE + DCF'!$AE$38*'DRE + DCF'!$AE$39*(1+G3233)/(R3233-G3233)/AC3233</f>
        <v>2.3411297797420088</v>
      </c>
      <c r="G3233" s="92">
        <f>R3233*(1-'DRE + DCF'!$AE$39)</f>
        <v>0.24792373724586969</v>
      </c>
      <c r="H3233" s="94">
        <f t="shared" si="350"/>
        <v>0.41320622874311619</v>
      </c>
      <c r="I3233" s="94">
        <f t="shared" si="354"/>
        <v>0.41320622874311619</v>
      </c>
      <c r="J3233" s="94">
        <f t="shared" si="354"/>
        <v>0.41320622874311619</v>
      </c>
      <c r="K3233" s="94">
        <f t="shared" si="354"/>
        <v>0.41320622874311619</v>
      </c>
      <c r="L3233" s="94">
        <f t="shared" si="354"/>
        <v>0.41320622874311619</v>
      </c>
      <c r="M3233" s="94">
        <f t="shared" si="354"/>
        <v>0.41320622874311619</v>
      </c>
      <c r="N3233" s="94">
        <f t="shared" si="354"/>
        <v>0.41320622874311619</v>
      </c>
      <c r="O3233" s="94">
        <f t="shared" si="354"/>
        <v>0.41320622874311619</v>
      </c>
      <c r="P3233" s="94">
        <f t="shared" si="354"/>
        <v>0.41320622874311619</v>
      </c>
      <c r="Q3233" s="94">
        <f t="shared" si="354"/>
        <v>0.41320622874311619</v>
      </c>
      <c r="R3233" s="94">
        <f t="shared" si="354"/>
        <v>0.41320622874311619</v>
      </c>
      <c r="S3233" s="93">
        <f>(1+H3233)^((5-Dashboard!$F$9)*3/12)</f>
        <v>1.0903134906700225</v>
      </c>
      <c r="T3233" s="93">
        <f t="shared" si="353"/>
        <v>1.5408378162975254</v>
      </c>
      <c r="U3233" s="93">
        <f t="shared" si="353"/>
        <v>2.1775215994746042</v>
      </c>
      <c r="V3233" s="93">
        <f t="shared" si="353"/>
        <v>3.0772870876001837</v>
      </c>
      <c r="W3233" s="93">
        <f t="shared" si="353"/>
        <v>4.3488412798273428</v>
      </c>
      <c r="X3233" s="93">
        <f t="shared" si="353"/>
        <v>6.1458095844671856</v>
      </c>
      <c r="Y3233" s="93">
        <f t="shared" si="352"/>
        <v>8.6852963854381695</v>
      </c>
      <c r="Z3233" s="93">
        <f t="shared" si="352"/>
        <v>12.274114950381295</v>
      </c>
      <c r="AA3233" s="93">
        <f t="shared" si="352"/>
        <v>17.345855700187851</v>
      </c>
      <c r="AB3233" s="93">
        <f t="shared" si="352"/>
        <v>24.513271318384756</v>
      </c>
      <c r="AC3233" s="95">
        <f t="shared" si="352"/>
        <v>34.642307714011316</v>
      </c>
      <c r="AE3233" s="96"/>
    </row>
    <row r="3234" spans="3:31" ht="24.75" customHeight="1" x14ac:dyDescent="0.25">
      <c r="C3234" s="91">
        <f>ABS(E3234-Dashboard!$F$13)</f>
        <v>35.296159042177251</v>
      </c>
      <c r="D3234" s="92">
        <f t="shared" si="355"/>
        <v>0.41330622874311618</v>
      </c>
      <c r="E3234" s="93" cm="1">
        <f t="array" ref="E3234">SUM('DRE + DCF'!$S$41/TIR!S3234,'DRE + DCF'!$U$41:$AD$41/TIR!T3234:AC3234,TIR!F3234)</f>
        <v>14.213840957822748</v>
      </c>
      <c r="F3234" s="100">
        <f>'DRE + DCF'!$AE$38*'DRE + DCF'!$AE$39*(1+G3234)/(R3234-G3234)/AC3234</f>
        <v>2.3389788549988659</v>
      </c>
      <c r="G3234" s="92">
        <f>R3234*(1-'DRE + DCF'!$AE$39)</f>
        <v>0.2479837372458697</v>
      </c>
      <c r="H3234" s="94">
        <f t="shared" si="350"/>
        <v>0.41330622874311618</v>
      </c>
      <c r="I3234" s="94">
        <f t="shared" si="354"/>
        <v>0.41330622874311618</v>
      </c>
      <c r="J3234" s="94">
        <f t="shared" si="354"/>
        <v>0.41330622874311618</v>
      </c>
      <c r="K3234" s="94">
        <f t="shared" si="354"/>
        <v>0.41330622874311618</v>
      </c>
      <c r="L3234" s="94">
        <f t="shared" si="354"/>
        <v>0.41330622874311618</v>
      </c>
      <c r="M3234" s="94">
        <f t="shared" si="354"/>
        <v>0.41330622874311618</v>
      </c>
      <c r="N3234" s="94">
        <f t="shared" si="354"/>
        <v>0.41330622874311618</v>
      </c>
      <c r="O3234" s="94">
        <f t="shared" si="354"/>
        <v>0.41330622874311618</v>
      </c>
      <c r="P3234" s="94">
        <f t="shared" si="354"/>
        <v>0.41330622874311618</v>
      </c>
      <c r="Q3234" s="94">
        <f t="shared" si="354"/>
        <v>0.41330622874311618</v>
      </c>
      <c r="R3234" s="94">
        <f t="shared" si="354"/>
        <v>0.41330622874311618</v>
      </c>
      <c r="S3234" s="93">
        <f>(1+H3234)^((5-Dashboard!$F$9)*3/12)</f>
        <v>1.0903327780984562</v>
      </c>
      <c r="T3234" s="93">
        <f t="shared" si="353"/>
        <v>1.5409741066893341</v>
      </c>
      <c r="U3234" s="93">
        <f t="shared" si="353"/>
        <v>2.1778683033158952</v>
      </c>
      <c r="V3234" s="93">
        <f t="shared" si="353"/>
        <v>3.0779948384585567</v>
      </c>
      <c r="W3234" s="93">
        <f t="shared" si="353"/>
        <v>4.3501492772326396</v>
      </c>
      <c r="X3234" s="93">
        <f t="shared" si="353"/>
        <v>6.1480930694752542</v>
      </c>
      <c r="Y3234" s="93">
        <f t="shared" si="352"/>
        <v>8.6891382299817614</v>
      </c>
      <c r="Z3234" s="93">
        <f t="shared" si="352"/>
        <v>12.280413182843159</v>
      </c>
      <c r="AA3234" s="93">
        <f t="shared" si="352"/>
        <v>17.355984442851312</v>
      </c>
      <c r="AB3234" s="93">
        <f t="shared" si="352"/>
        <v>24.529320919050381</v>
      </c>
      <c r="AC3234" s="95">
        <f t="shared" si="352"/>
        <v>34.66744204173272</v>
      </c>
      <c r="AE3234" s="96"/>
    </row>
    <row r="3235" spans="3:31" ht="24.75" customHeight="1" x14ac:dyDescent="0.25">
      <c r="C3235" s="91">
        <f>ABS(E3235-Dashboard!$F$13)</f>
        <v>35.301316604907015</v>
      </c>
      <c r="D3235" s="92">
        <f t="shared" si="355"/>
        <v>0.41340622874311617</v>
      </c>
      <c r="E3235" s="93" cm="1">
        <f t="array" ref="E3235">SUM('DRE + DCF'!$S$41/TIR!S3235,'DRE + DCF'!$U$41:$AD$41/TIR!T3235:AC3235,TIR!F3235)</f>
        <v>14.208683395092985</v>
      </c>
      <c r="F3235" s="100">
        <f>'DRE + DCF'!$AE$38*'DRE + DCF'!$AE$39*(1+G3235)/(R3235-G3235)/AC3235</f>
        <v>2.3368301577426269</v>
      </c>
      <c r="G3235" s="92">
        <f>R3235*(1-'DRE + DCF'!$AE$39)</f>
        <v>0.2480437372458697</v>
      </c>
      <c r="H3235" s="94">
        <f t="shared" si="350"/>
        <v>0.41340622874311617</v>
      </c>
      <c r="I3235" s="94">
        <f t="shared" si="354"/>
        <v>0.41340622874311617</v>
      </c>
      <c r="J3235" s="94">
        <f t="shared" si="354"/>
        <v>0.41340622874311617</v>
      </c>
      <c r="K3235" s="94">
        <f t="shared" si="354"/>
        <v>0.41340622874311617</v>
      </c>
      <c r="L3235" s="94">
        <f t="shared" si="354"/>
        <v>0.41340622874311617</v>
      </c>
      <c r="M3235" s="94">
        <f t="shared" si="354"/>
        <v>0.41340622874311617</v>
      </c>
      <c r="N3235" s="94">
        <f t="shared" si="354"/>
        <v>0.41340622874311617</v>
      </c>
      <c r="O3235" s="94">
        <f t="shared" si="354"/>
        <v>0.41340622874311617</v>
      </c>
      <c r="P3235" s="94">
        <f t="shared" si="354"/>
        <v>0.41340622874311617</v>
      </c>
      <c r="Q3235" s="94">
        <f t="shared" si="354"/>
        <v>0.41340622874311617</v>
      </c>
      <c r="R3235" s="94">
        <f t="shared" si="354"/>
        <v>0.41340622874311617</v>
      </c>
      <c r="S3235" s="93">
        <f>(1+H3235)^((5-Dashboard!$F$9)*3/12)</f>
        <v>1.0903520645033897</v>
      </c>
      <c r="T3235" s="93">
        <f t="shared" si="353"/>
        <v>1.541110399492007</v>
      </c>
      <c r="U3235" s="93">
        <f t="shared" si="353"/>
        <v>2.1782150378227949</v>
      </c>
      <c r="V3235" s="93">
        <f t="shared" si="353"/>
        <v>3.0787027020006605</v>
      </c>
      <c r="W3235" s="93">
        <f t="shared" si="353"/>
        <v>4.3514575754559957</v>
      </c>
      <c r="X3235" s="93">
        <f t="shared" si="353"/>
        <v>6.150377241260923</v>
      </c>
      <c r="Y3235" s="93">
        <f t="shared" si="352"/>
        <v>8.6929815019180925</v>
      </c>
      <c r="Z3235" s="93">
        <f t="shared" si="352"/>
        <v>12.286714201159722</v>
      </c>
      <c r="AA3235" s="93">
        <f t="shared" si="352"/>
        <v>17.36611838270565</v>
      </c>
      <c r="AB3235" s="93">
        <f t="shared" si="352"/>
        <v>24.545379891206498</v>
      </c>
      <c r="AC3235" s="95">
        <f t="shared" si="352"/>
        <v>34.692592825097293</v>
      </c>
      <c r="AE3235" s="96"/>
    </row>
    <row r="3236" spans="3:31" ht="24.75" customHeight="1" x14ac:dyDescent="0.25">
      <c r="C3236" s="91">
        <f>ABS(E3236-Dashboard!$F$13)</f>
        <v>35.30647056323977</v>
      </c>
      <c r="D3236" s="92">
        <f t="shared" si="355"/>
        <v>0.41350622874311616</v>
      </c>
      <c r="E3236" s="93" cm="1">
        <f t="array" ref="E3236">SUM('DRE + DCF'!$S$41/TIR!S3236,'DRE + DCF'!$U$41:$AD$41/TIR!T3236:AC3236,TIR!F3236)</f>
        <v>14.203529436760224</v>
      </c>
      <c r="F3236" s="100">
        <f>'DRE + DCF'!$AE$38*'DRE + DCF'!$AE$39*(1+G3236)/(R3236-G3236)/AC3236</f>
        <v>2.3346836853825206</v>
      </c>
      <c r="G3236" s="92">
        <f>R3236*(1-'DRE + DCF'!$AE$39)</f>
        <v>0.24810373724586968</v>
      </c>
      <c r="H3236" s="94">
        <f t="shared" si="350"/>
        <v>0.41350622874311616</v>
      </c>
      <c r="I3236" s="94">
        <f t="shared" si="354"/>
        <v>0.41350622874311616</v>
      </c>
      <c r="J3236" s="94">
        <f t="shared" si="354"/>
        <v>0.41350622874311616</v>
      </c>
      <c r="K3236" s="94">
        <f t="shared" si="354"/>
        <v>0.41350622874311616</v>
      </c>
      <c r="L3236" s="94">
        <f t="shared" si="354"/>
        <v>0.41350622874311616</v>
      </c>
      <c r="M3236" s="94">
        <f t="shared" si="354"/>
        <v>0.41350622874311616</v>
      </c>
      <c r="N3236" s="94">
        <f t="shared" si="354"/>
        <v>0.41350622874311616</v>
      </c>
      <c r="O3236" s="94">
        <f t="shared" si="354"/>
        <v>0.41350622874311616</v>
      </c>
      <c r="P3236" s="94">
        <f t="shared" si="354"/>
        <v>0.41350622874311616</v>
      </c>
      <c r="Q3236" s="94">
        <f t="shared" si="354"/>
        <v>0.41350622874311616</v>
      </c>
      <c r="R3236" s="94">
        <f t="shared" si="354"/>
        <v>0.41350622874311616</v>
      </c>
      <c r="S3236" s="93">
        <f>(1+H3236)^((5-Dashboard!$F$9)*3/12)</f>
        <v>1.0903713498849503</v>
      </c>
      <c r="T3236" s="93">
        <f t="shared" si="353"/>
        <v>1.5412466947054169</v>
      </c>
      <c r="U3236" s="93">
        <f t="shared" si="353"/>
        <v>2.1785618029958469</v>
      </c>
      <c r="V3236" s="93">
        <f t="shared" si="353"/>
        <v>3.0794106782364632</v>
      </c>
      <c r="W3236" s="93">
        <f t="shared" si="353"/>
        <v>4.3527661745453043</v>
      </c>
      <c r="X3236" s="93">
        <f t="shared" si="353"/>
        <v>6.152662099982134</v>
      </c>
      <c r="Y3236" s="93">
        <f t="shared" si="352"/>
        <v>8.6968262016764477</v>
      </c>
      <c r="Z3236" s="93">
        <f t="shared" si="352"/>
        <v>12.293018006365996</v>
      </c>
      <c r="AA3236" s="93">
        <f t="shared" si="352"/>
        <v>17.37625752204962</v>
      </c>
      <c r="AB3236" s="93">
        <f t="shared" si="352"/>
        <v>24.561448239661562</v>
      </c>
      <c r="AC3236" s="95">
        <f t="shared" si="352"/>
        <v>34.717760073713265</v>
      </c>
      <c r="AE3236" s="96"/>
    </row>
    <row r="3237" spans="3:31" ht="24.75" customHeight="1" x14ac:dyDescent="0.25">
      <c r="C3237" s="91">
        <f>ABS(E3237-Dashboard!$F$13)</f>
        <v>35.31162092060169</v>
      </c>
      <c r="D3237" s="92">
        <f t="shared" si="355"/>
        <v>0.41360622874311614</v>
      </c>
      <c r="E3237" s="93" cm="1">
        <f t="array" ref="E3237">SUM('DRE + DCF'!$S$41/TIR!S3237,'DRE + DCF'!$U$41:$AD$41/TIR!T3237:AC3237,TIR!F3237)</f>
        <v>14.198379079398308</v>
      </c>
      <c r="F3237" s="100">
        <f>'DRE + DCF'!$AE$38*'DRE + DCF'!$AE$39*(1+G3237)/(R3237-G3237)/AC3237</f>
        <v>2.3325394353311517</v>
      </c>
      <c r="G3237" s="92">
        <f>R3237*(1-'DRE + DCF'!$AE$39)</f>
        <v>0.24816373724586968</v>
      </c>
      <c r="H3237" s="94">
        <f t="shared" si="350"/>
        <v>0.41360622874311614</v>
      </c>
      <c r="I3237" s="94">
        <f t="shared" si="354"/>
        <v>0.41360622874311614</v>
      </c>
      <c r="J3237" s="94">
        <f t="shared" si="354"/>
        <v>0.41360622874311614</v>
      </c>
      <c r="K3237" s="94">
        <f t="shared" si="354"/>
        <v>0.41360622874311614</v>
      </c>
      <c r="L3237" s="94">
        <f t="shared" si="354"/>
        <v>0.41360622874311614</v>
      </c>
      <c r="M3237" s="94">
        <f t="shared" si="354"/>
        <v>0.41360622874311614</v>
      </c>
      <c r="N3237" s="94">
        <f t="shared" si="354"/>
        <v>0.41360622874311614</v>
      </c>
      <c r="O3237" s="94">
        <f t="shared" si="354"/>
        <v>0.41360622874311614</v>
      </c>
      <c r="P3237" s="94">
        <f t="shared" si="354"/>
        <v>0.41360622874311614</v>
      </c>
      <c r="Q3237" s="94">
        <f t="shared" si="354"/>
        <v>0.41360622874311614</v>
      </c>
      <c r="R3237" s="94">
        <f t="shared" si="354"/>
        <v>0.41360622874311614</v>
      </c>
      <c r="S3237" s="93">
        <f>(1+H3237)^((5-Dashboard!$F$9)*3/12)</f>
        <v>1.0903906342432645</v>
      </c>
      <c r="T3237" s="93">
        <f t="shared" si="353"/>
        <v>1.5413829923294358</v>
      </c>
      <c r="U3237" s="93">
        <f t="shared" si="353"/>
        <v>2.1789085988355934</v>
      </c>
      <c r="V3237" s="93">
        <f t="shared" si="353"/>
        <v>3.0801187671759305</v>
      </c>
      <c r="W3237" s="93">
        <f t="shared" si="353"/>
        <v>4.3540750745484633</v>
      </c>
      <c r="X3237" s="93">
        <f t="shared" si="353"/>
        <v>6.1549476457968559</v>
      </c>
      <c r="Y3237" s="93">
        <f t="shared" si="352"/>
        <v>8.7006723296862152</v>
      </c>
      <c r="Z3237" s="93">
        <f t="shared" si="352"/>
        <v>12.299324599497313</v>
      </c>
      <c r="AA3237" s="93">
        <f t="shared" si="352"/>
        <v>17.386401863182833</v>
      </c>
      <c r="AB3237" s="93">
        <f t="shared" si="352"/>
        <v>24.577525969226173</v>
      </c>
      <c r="AC3237" s="95">
        <f t="shared" si="352"/>
        <v>34.74294379719381</v>
      </c>
      <c r="AE3237" s="96"/>
    </row>
    <row r="3238" spans="3:31" ht="24.75" customHeight="1" x14ac:dyDescent="0.25">
      <c r="C3238" s="91">
        <f>ABS(E3238-Dashboard!$F$13)</f>
        <v>35.316767680414955</v>
      </c>
      <c r="D3238" s="92">
        <f t="shared" si="355"/>
        <v>0.41370622874311613</v>
      </c>
      <c r="E3238" s="93" cm="1">
        <f t="array" ref="E3238">SUM('DRE + DCF'!$S$41/TIR!S3238,'DRE + DCF'!$U$41:$AD$41/TIR!T3238:AC3238,TIR!F3238)</f>
        <v>14.193232319585046</v>
      </c>
      <c r="F3238" s="100">
        <f>'DRE + DCF'!$AE$38*'DRE + DCF'!$AE$39*(1+G3238)/(R3238-G3238)/AC3238</f>
        <v>2.3303974050044944</v>
      </c>
      <c r="G3238" s="92">
        <f>R3238*(1-'DRE + DCF'!$AE$39)</f>
        <v>0.24822373724586966</v>
      </c>
      <c r="H3238" s="94">
        <f t="shared" si="350"/>
        <v>0.41370622874311613</v>
      </c>
      <c r="I3238" s="94">
        <f t="shared" si="354"/>
        <v>0.41370622874311613</v>
      </c>
      <c r="J3238" s="94">
        <f t="shared" si="354"/>
        <v>0.41370622874311613</v>
      </c>
      <c r="K3238" s="94">
        <f t="shared" si="354"/>
        <v>0.41370622874311613</v>
      </c>
      <c r="L3238" s="94">
        <f t="shared" ref="I3238:R3263" si="356">$D3238</f>
        <v>0.41370622874311613</v>
      </c>
      <c r="M3238" s="94">
        <f t="shared" si="356"/>
        <v>0.41370622874311613</v>
      </c>
      <c r="N3238" s="94">
        <f t="shared" si="356"/>
        <v>0.41370622874311613</v>
      </c>
      <c r="O3238" s="94">
        <f t="shared" si="356"/>
        <v>0.41370622874311613</v>
      </c>
      <c r="P3238" s="94">
        <f t="shared" si="356"/>
        <v>0.41370622874311613</v>
      </c>
      <c r="Q3238" s="94">
        <f t="shared" si="356"/>
        <v>0.41370622874311613</v>
      </c>
      <c r="R3238" s="94">
        <f t="shared" si="356"/>
        <v>0.41370622874311613</v>
      </c>
      <c r="S3238" s="93">
        <f>(1+H3238)^((5-Dashboard!$F$9)*3/12)</f>
        <v>1.090409917578459</v>
      </c>
      <c r="T3238" s="93">
        <f t="shared" si="353"/>
        <v>1.5415192923639354</v>
      </c>
      <c r="U3238" s="93">
        <f t="shared" si="353"/>
        <v>2.1792554253425762</v>
      </c>
      <c r="V3238" s="93">
        <f t="shared" si="353"/>
        <v>3.0808269688290291</v>
      </c>
      <c r="W3238" s="93">
        <f t="shared" si="353"/>
        <v>4.3553842755133729</v>
      </c>
      <c r="X3238" s="93">
        <f t="shared" si="353"/>
        <v>6.1572338788630798</v>
      </c>
      <c r="Y3238" s="93">
        <f t="shared" si="352"/>
        <v>8.7045198863768736</v>
      </c>
      <c r="Z3238" s="93">
        <f t="shared" si="352"/>
        <v>12.305633981589308</v>
      </c>
      <c r="AA3238" s="93">
        <f t="shared" si="352"/>
        <v>17.396551408405756</v>
      </c>
      <c r="AB3238" s="93">
        <f t="shared" si="352"/>
        <v>24.593613084713049</v>
      </c>
      <c r="AC3238" s="95">
        <f t="shared" si="352"/>
        <v>34.768144005157041</v>
      </c>
      <c r="AE3238" s="96"/>
    </row>
    <row r="3239" spans="3:31" ht="24.75" customHeight="1" x14ac:dyDescent="0.25">
      <c r="C3239" s="91">
        <f>ABS(E3239-Dashboard!$F$13)</f>
        <v>35.321910846097751</v>
      </c>
      <c r="D3239" s="92">
        <f t="shared" si="355"/>
        <v>0.41380622874311612</v>
      </c>
      <c r="E3239" s="93" cm="1">
        <f t="array" ref="E3239">SUM('DRE + DCF'!$S$41/TIR!S3239,'DRE + DCF'!$U$41:$AD$41/TIR!T3239:AC3239,TIR!F3239)</f>
        <v>14.188089153902245</v>
      </c>
      <c r="F3239" s="100">
        <f>'DRE + DCF'!$AE$38*'DRE + DCF'!$AE$39*(1+G3239)/(R3239-G3239)/AC3239</f>
        <v>2.3282575918218948</v>
      </c>
      <c r="G3239" s="92">
        <f>R3239*(1-'DRE + DCF'!$AE$39)</f>
        <v>0.24828373724586966</v>
      </c>
      <c r="H3239" s="94">
        <f t="shared" si="350"/>
        <v>0.41380622874311612</v>
      </c>
      <c r="I3239" s="94">
        <f t="shared" si="356"/>
        <v>0.41380622874311612</v>
      </c>
      <c r="J3239" s="94">
        <f t="shared" si="356"/>
        <v>0.41380622874311612</v>
      </c>
      <c r="K3239" s="94">
        <f t="shared" si="356"/>
        <v>0.41380622874311612</v>
      </c>
      <c r="L3239" s="94">
        <f t="shared" si="356"/>
        <v>0.41380622874311612</v>
      </c>
      <c r="M3239" s="94">
        <f t="shared" si="356"/>
        <v>0.41380622874311612</v>
      </c>
      <c r="N3239" s="94">
        <f t="shared" si="356"/>
        <v>0.41380622874311612</v>
      </c>
      <c r="O3239" s="94">
        <f t="shared" si="356"/>
        <v>0.41380622874311612</v>
      </c>
      <c r="P3239" s="94">
        <f t="shared" si="356"/>
        <v>0.41380622874311612</v>
      </c>
      <c r="Q3239" s="94">
        <f t="shared" si="356"/>
        <v>0.41380622874311612</v>
      </c>
      <c r="R3239" s="94">
        <f t="shared" si="356"/>
        <v>0.41380622874311612</v>
      </c>
      <c r="S3239" s="93">
        <f>(1+H3239)^((5-Dashboard!$F$9)*3/12)</f>
        <v>1.0904291998906601</v>
      </c>
      <c r="T3239" s="93">
        <f t="shared" si="353"/>
        <v>1.5416555948087878</v>
      </c>
      <c r="U3239" s="93">
        <f t="shared" si="353"/>
        <v>2.1796022825173376</v>
      </c>
      <c r="V3239" s="93">
        <f t="shared" si="353"/>
        <v>3.0815352832057248</v>
      </c>
      <c r="W3239" s="93">
        <f t="shared" si="353"/>
        <v>4.3566937774879362</v>
      </c>
      <c r="X3239" s="93">
        <f t="shared" si="353"/>
        <v>6.1595207993388197</v>
      </c>
      <c r="Y3239" s="93">
        <f t="shared" si="352"/>
        <v>8.708368872178001</v>
      </c>
      <c r="Z3239" s="93">
        <f t="shared" si="352"/>
        <v>12.311946153677923</v>
      </c>
      <c r="AA3239" s="93">
        <f t="shared" si="352"/>
        <v>17.406706160019699</v>
      </c>
      <c r="AB3239" s="93">
        <f t="shared" si="352"/>
        <v>24.609709590937019</v>
      </c>
      <c r="AC3239" s="95">
        <f t="shared" si="352"/>
        <v>34.793360707225965</v>
      </c>
      <c r="AE3239" s="96"/>
    </row>
    <row r="3240" spans="3:31" ht="24.75" customHeight="1" x14ac:dyDescent="0.25">
      <c r="C3240" s="91">
        <f>ABS(E3240-Dashboard!$F$13)</f>
        <v>35.327050421064328</v>
      </c>
      <c r="D3240" s="92">
        <f t="shared" si="355"/>
        <v>0.41390622874311611</v>
      </c>
      <c r="E3240" s="93" cm="1">
        <f t="array" ref="E3240">SUM('DRE + DCF'!$S$41/TIR!S3240,'DRE + DCF'!$U$41:$AD$41/TIR!T3240:AC3240,TIR!F3240)</f>
        <v>14.182949578935668</v>
      </c>
      <c r="F3240" s="100">
        <f>'DRE + DCF'!$AE$38*'DRE + DCF'!$AE$39*(1+G3240)/(R3240-G3240)/AC3240</f>
        <v>2.3261199932060528</v>
      </c>
      <c r="G3240" s="92">
        <f>R3240*(1-'DRE + DCF'!$AE$39)</f>
        <v>0.24834373724586967</v>
      </c>
      <c r="H3240" s="94">
        <f t="shared" si="350"/>
        <v>0.41390622874311611</v>
      </c>
      <c r="I3240" s="94">
        <f t="shared" si="356"/>
        <v>0.41390622874311611</v>
      </c>
      <c r="J3240" s="94">
        <f t="shared" si="356"/>
        <v>0.41390622874311611</v>
      </c>
      <c r="K3240" s="94">
        <f t="shared" si="356"/>
        <v>0.41390622874311611</v>
      </c>
      <c r="L3240" s="94">
        <f t="shared" si="356"/>
        <v>0.41390622874311611</v>
      </c>
      <c r="M3240" s="94">
        <f t="shared" si="356"/>
        <v>0.41390622874311611</v>
      </c>
      <c r="N3240" s="94">
        <f t="shared" si="356"/>
        <v>0.41390622874311611</v>
      </c>
      <c r="O3240" s="94">
        <f t="shared" si="356"/>
        <v>0.41390622874311611</v>
      </c>
      <c r="P3240" s="94">
        <f t="shared" si="356"/>
        <v>0.41390622874311611</v>
      </c>
      <c r="Q3240" s="94">
        <f t="shared" si="356"/>
        <v>0.41390622874311611</v>
      </c>
      <c r="R3240" s="94">
        <f t="shared" si="356"/>
        <v>0.41390622874311611</v>
      </c>
      <c r="S3240" s="93">
        <f>(1+H3240)^((5-Dashboard!$F$9)*3/12)</f>
        <v>1.0904484811799948</v>
      </c>
      <c r="T3240" s="93">
        <f t="shared" si="353"/>
        <v>1.5417918996638653</v>
      </c>
      <c r="U3240" s="93">
        <f t="shared" si="353"/>
        <v>2.1799491703604206</v>
      </c>
      <c r="V3240" s="93">
        <f t="shared" si="353"/>
        <v>3.082243710315987</v>
      </c>
      <c r="W3240" s="93">
        <f t="shared" si="353"/>
        <v>4.3580035805200668</v>
      </c>
      <c r="X3240" s="93">
        <f t="shared" si="353"/>
        <v>6.1618084073821242</v>
      </c>
      <c r="Y3240" s="93">
        <f t="shared" si="352"/>
        <v>8.7122192875192859</v>
      </c>
      <c r="Z3240" s="93">
        <f t="shared" si="352"/>
        <v>12.318261116799432</v>
      </c>
      <c r="AA3240" s="93">
        <f t="shared" si="352"/>
        <v>17.416866120326851</v>
      </c>
      <c r="AB3240" s="93">
        <f t="shared" si="352"/>
        <v>24.625815492715088</v>
      </c>
      <c r="AC3240" s="95">
        <f t="shared" si="352"/>
        <v>34.818593913028593</v>
      </c>
      <c r="AE3240" s="96"/>
    </row>
    <row r="3241" spans="3:31" ht="24.75" customHeight="1" x14ac:dyDescent="0.25">
      <c r="C3241" s="91">
        <f>ABS(E3241-Dashboard!$F$13)</f>
        <v>35.332186408724937</v>
      </c>
      <c r="D3241" s="92">
        <f t="shared" si="355"/>
        <v>0.4140062287431161</v>
      </c>
      <c r="E3241" s="93" cm="1">
        <f t="array" ref="E3241">SUM('DRE + DCF'!$S$41/TIR!S3241,'DRE + DCF'!$U$41:$AD$41/TIR!T3241:AC3241,TIR!F3241)</f>
        <v>14.177813591275065</v>
      </c>
      <c r="F3241" s="100">
        <f>'DRE + DCF'!$AE$38*'DRE + DCF'!$AE$39*(1+G3241)/(R3241-G3241)/AC3241</f>
        <v>2.3239846065830294</v>
      </c>
      <c r="G3241" s="92">
        <f>R3241*(1-'DRE + DCF'!$AE$39)</f>
        <v>0.24840373724586964</v>
      </c>
      <c r="H3241" s="94">
        <f t="shared" si="350"/>
        <v>0.4140062287431161</v>
      </c>
      <c r="I3241" s="94">
        <f t="shared" si="356"/>
        <v>0.4140062287431161</v>
      </c>
      <c r="J3241" s="94">
        <f t="shared" si="356"/>
        <v>0.4140062287431161</v>
      </c>
      <c r="K3241" s="94">
        <f t="shared" si="356"/>
        <v>0.4140062287431161</v>
      </c>
      <c r="L3241" s="94">
        <f t="shared" si="356"/>
        <v>0.4140062287431161</v>
      </c>
      <c r="M3241" s="94">
        <f t="shared" si="356"/>
        <v>0.4140062287431161</v>
      </c>
      <c r="N3241" s="94">
        <f t="shared" si="356"/>
        <v>0.4140062287431161</v>
      </c>
      <c r="O3241" s="94">
        <f t="shared" si="356"/>
        <v>0.4140062287431161</v>
      </c>
      <c r="P3241" s="94">
        <f t="shared" si="356"/>
        <v>0.4140062287431161</v>
      </c>
      <c r="Q3241" s="94">
        <f t="shared" si="356"/>
        <v>0.4140062287431161</v>
      </c>
      <c r="R3241" s="94">
        <f t="shared" si="356"/>
        <v>0.4140062287431161</v>
      </c>
      <c r="S3241" s="93">
        <f>(1+H3241)^((5-Dashboard!$F$9)*3/12)</f>
        <v>1.0904677614465896</v>
      </c>
      <c r="T3241" s="93">
        <f t="shared" si="353"/>
        <v>1.5419282069290401</v>
      </c>
      <c r="U3241" s="93">
        <f t="shared" si="353"/>
        <v>2.180296088872367</v>
      </c>
      <c r="V3241" s="93">
        <f t="shared" si="353"/>
        <v>3.0829522501697815</v>
      </c>
      <c r="W3241" s="93">
        <f t="shared" si="353"/>
        <v>4.3593136846576765</v>
      </c>
      <c r="X3241" s="93">
        <f t="shared" si="353"/>
        <v>6.164096703151059</v>
      </c>
      <c r="Y3241" s="93">
        <f t="shared" si="352"/>
        <v>8.7160711328305034</v>
      </c>
      <c r="Z3241" s="93">
        <f t="shared" si="352"/>
        <v>12.324578871990401</v>
      </c>
      <c r="AA3241" s="93">
        <f t="shared" si="352"/>
        <v>17.427031291630236</v>
      </c>
      <c r="AB3241" s="93">
        <f t="shared" si="352"/>
        <v>24.641930794866344</v>
      </c>
      <c r="AC3241" s="95">
        <f t="shared" si="352"/>
        <v>34.843843632197817</v>
      </c>
      <c r="AE3241" s="96"/>
    </row>
    <row r="3242" spans="3:31" ht="24.75" customHeight="1" x14ac:dyDescent="0.25">
      <c r="C3242" s="91">
        <f>ABS(E3242-Dashboard!$F$13)</f>
        <v>35.337318812485861</v>
      </c>
      <c r="D3242" s="92">
        <f t="shared" si="355"/>
        <v>0.41410622874311609</v>
      </c>
      <c r="E3242" s="93" cm="1">
        <f t="array" ref="E3242">SUM('DRE + DCF'!$S$41/TIR!S3242,'DRE + DCF'!$U$41:$AD$41/TIR!T3242:AC3242,TIR!F3242)</f>
        <v>14.172681187514137</v>
      </c>
      <c r="F3242" s="100">
        <f>'DRE + DCF'!$AE$38*'DRE + DCF'!$AE$39*(1+G3242)/(R3242-G3242)/AC3242</f>
        <v>2.3218514293822379</v>
      </c>
      <c r="G3242" s="92">
        <f>R3242*(1-'DRE + DCF'!$AE$39)</f>
        <v>0.24846373724586965</v>
      </c>
      <c r="H3242" s="94">
        <f t="shared" si="350"/>
        <v>0.41410622874311609</v>
      </c>
      <c r="I3242" s="94">
        <f t="shared" si="356"/>
        <v>0.41410622874311609</v>
      </c>
      <c r="J3242" s="94">
        <f t="shared" si="356"/>
        <v>0.41410622874311609</v>
      </c>
      <c r="K3242" s="94">
        <f t="shared" si="356"/>
        <v>0.41410622874311609</v>
      </c>
      <c r="L3242" s="94">
        <f t="shared" si="356"/>
        <v>0.41410622874311609</v>
      </c>
      <c r="M3242" s="94">
        <f t="shared" si="356"/>
        <v>0.41410622874311609</v>
      </c>
      <c r="N3242" s="94">
        <f t="shared" si="356"/>
        <v>0.41410622874311609</v>
      </c>
      <c r="O3242" s="94">
        <f t="shared" si="356"/>
        <v>0.41410622874311609</v>
      </c>
      <c r="P3242" s="94">
        <f t="shared" si="356"/>
        <v>0.41410622874311609</v>
      </c>
      <c r="Q3242" s="94">
        <f t="shared" si="356"/>
        <v>0.41410622874311609</v>
      </c>
      <c r="R3242" s="94">
        <f t="shared" si="356"/>
        <v>0.41410622874311609</v>
      </c>
      <c r="S3242" s="93">
        <f>(1+H3242)^((5-Dashboard!$F$9)*3/12)</f>
        <v>1.0904870406905709</v>
      </c>
      <c r="T3242" s="93">
        <f t="shared" si="353"/>
        <v>1.5420645166041842</v>
      </c>
      <c r="U3242" s="93">
        <f t="shared" si="353"/>
        <v>2.1806430380537192</v>
      </c>
      <c r="V3242" s="93">
        <f t="shared" si="353"/>
        <v>3.0836609027770763</v>
      </c>
      <c r="W3242" s="93">
        <f t="shared" si="353"/>
        <v>4.3606240899486837</v>
      </c>
      <c r="X3242" s="93">
        <f t="shared" si="353"/>
        <v>6.1663856868037161</v>
      </c>
      <c r="Y3242" s="93">
        <f t="shared" si="352"/>
        <v>8.7199244085415319</v>
      </c>
      <c r="Z3242" s="93">
        <f t="shared" si="352"/>
        <v>12.330899420287713</v>
      </c>
      <c r="AA3242" s="93">
        <f t="shared" si="352"/>
        <v>17.437201676233734</v>
      </c>
      <c r="AB3242" s="93">
        <f t="shared" si="352"/>
        <v>24.658055502212029</v>
      </c>
      <c r="AC3242" s="95">
        <f t="shared" si="352"/>
        <v>34.869109874371496</v>
      </c>
      <c r="AE3242" s="96"/>
    </row>
    <row r="3243" spans="3:31" ht="24.75" customHeight="1" x14ac:dyDescent="0.25">
      <c r="C3243" s="91">
        <f>ABS(E3243-Dashboard!$F$13)</f>
        <v>35.342447635749451</v>
      </c>
      <c r="D3243" s="92">
        <f t="shared" si="355"/>
        <v>0.41420622874311608</v>
      </c>
      <c r="E3243" s="93" cm="1">
        <f t="array" ref="E3243">SUM('DRE + DCF'!$S$41/TIR!S3243,'DRE + DCF'!$U$41:$AD$41/TIR!T3243:AC3243,TIR!F3243)</f>
        <v>14.167552364250543</v>
      </c>
      <c r="F3243" s="100">
        <f>'DRE + DCF'!$AE$38*'DRE + DCF'!$AE$39*(1+G3243)/(R3243-G3243)/AC3243</f>
        <v>2.3197204590364362</v>
      </c>
      <c r="G3243" s="92">
        <f>R3243*(1-'DRE + DCF'!$AE$39)</f>
        <v>0.24852373724586962</v>
      </c>
      <c r="H3243" s="94">
        <f t="shared" si="350"/>
        <v>0.41420622874311608</v>
      </c>
      <c r="I3243" s="94">
        <f t="shared" si="356"/>
        <v>0.41420622874311608</v>
      </c>
      <c r="J3243" s="94">
        <f t="shared" si="356"/>
        <v>0.41420622874311608</v>
      </c>
      <c r="K3243" s="94">
        <f t="shared" si="356"/>
        <v>0.41420622874311608</v>
      </c>
      <c r="L3243" s="94">
        <f t="shared" si="356"/>
        <v>0.41420622874311608</v>
      </c>
      <c r="M3243" s="94">
        <f t="shared" si="356"/>
        <v>0.41420622874311608</v>
      </c>
      <c r="N3243" s="94">
        <f t="shared" si="356"/>
        <v>0.41420622874311608</v>
      </c>
      <c r="O3243" s="94">
        <f t="shared" si="356"/>
        <v>0.41420622874311608</v>
      </c>
      <c r="P3243" s="94">
        <f t="shared" si="356"/>
        <v>0.41420622874311608</v>
      </c>
      <c r="Q3243" s="94">
        <f t="shared" si="356"/>
        <v>0.41420622874311608</v>
      </c>
      <c r="R3243" s="94">
        <f t="shared" si="356"/>
        <v>0.41420622874311608</v>
      </c>
      <c r="S3243" s="93">
        <f>(1+H3243)^((5-Dashboard!$F$9)*3/12)</f>
        <v>1.0905063189120656</v>
      </c>
      <c r="T3243" s="93">
        <f t="shared" si="353"/>
        <v>1.5422008286891702</v>
      </c>
      <c r="U3243" s="93">
        <f t="shared" si="353"/>
        <v>2.1809900179050197</v>
      </c>
      <c r="V3243" s="93">
        <f t="shared" si="353"/>
        <v>3.084369668147839</v>
      </c>
      <c r="W3243" s="93">
        <f t="shared" si="353"/>
        <v>4.3619347964410116</v>
      </c>
      <c r="X3243" s="93">
        <f t="shared" si="353"/>
        <v>6.1686753584982146</v>
      </c>
      <c r="Y3243" s="93">
        <f t="shared" si="352"/>
        <v>8.7237791150823494</v>
      </c>
      <c r="Z3243" s="93">
        <f t="shared" si="352"/>
        <v>12.337222762728567</v>
      </c>
      <c r="AA3243" s="93">
        <f t="shared" si="352"/>
        <v>17.447377276442094</v>
      </c>
      <c r="AB3243" s="93">
        <f t="shared" si="352"/>
        <v>24.674189619575515</v>
      </c>
      <c r="AC3243" s="95">
        <f t="shared" si="352"/>
        <v>34.894392649192433</v>
      </c>
      <c r="AE3243" s="96"/>
    </row>
    <row r="3244" spans="3:31" ht="24.75" customHeight="1" x14ac:dyDescent="0.25">
      <c r="C3244" s="91">
        <f>ABS(E3244-Dashboard!$F$13)</f>
        <v>35.347572881914097</v>
      </c>
      <c r="D3244" s="92">
        <f t="shared" si="355"/>
        <v>0.41430622874311607</v>
      </c>
      <c r="E3244" s="93" cm="1">
        <f t="array" ref="E3244">SUM('DRE + DCF'!$S$41/TIR!S3244,'DRE + DCF'!$U$41:$AD$41/TIR!T3244:AC3244,TIR!F3244)</f>
        <v>14.162427118085899</v>
      </c>
      <c r="F3244" s="100">
        <f>'DRE + DCF'!$AE$38*'DRE + DCF'!$AE$39*(1+G3244)/(R3244-G3244)/AC3244</f>
        <v>2.3175916929817251</v>
      </c>
      <c r="G3244" s="92">
        <f>R3244*(1-'DRE + DCF'!$AE$39)</f>
        <v>0.24858373724586963</v>
      </c>
      <c r="H3244" s="94">
        <f t="shared" si="350"/>
        <v>0.41430622874311607</v>
      </c>
      <c r="I3244" s="94">
        <f t="shared" si="356"/>
        <v>0.41430622874311607</v>
      </c>
      <c r="J3244" s="94">
        <f t="shared" si="356"/>
        <v>0.41430622874311607</v>
      </c>
      <c r="K3244" s="94">
        <f t="shared" si="356"/>
        <v>0.41430622874311607</v>
      </c>
      <c r="L3244" s="94">
        <f t="shared" si="356"/>
        <v>0.41430622874311607</v>
      </c>
      <c r="M3244" s="94">
        <f t="shared" si="356"/>
        <v>0.41430622874311607</v>
      </c>
      <c r="N3244" s="94">
        <f t="shared" si="356"/>
        <v>0.41430622874311607</v>
      </c>
      <c r="O3244" s="94">
        <f t="shared" si="356"/>
        <v>0.41430622874311607</v>
      </c>
      <c r="P3244" s="94">
        <f t="shared" si="356"/>
        <v>0.41430622874311607</v>
      </c>
      <c r="Q3244" s="94">
        <f t="shared" si="356"/>
        <v>0.41430622874311607</v>
      </c>
      <c r="R3244" s="94">
        <f t="shared" si="356"/>
        <v>0.41430622874311607</v>
      </c>
      <c r="S3244" s="93">
        <f>(1+H3244)^((5-Dashboard!$F$9)*3/12)</f>
        <v>1.0905255961111999</v>
      </c>
      <c r="T3244" s="93">
        <f t="shared" si="353"/>
        <v>1.5423371431838697</v>
      </c>
      <c r="U3244" s="93">
        <f t="shared" si="353"/>
        <v>2.1813370284268103</v>
      </c>
      <c r="V3244" s="93">
        <f t="shared" si="353"/>
        <v>3.0850785462920376</v>
      </c>
      <c r="W3244" s="93">
        <f t="shared" si="353"/>
        <v>4.3632458041825863</v>
      </c>
      <c r="X3244" s="93">
        <f t="shared" si="353"/>
        <v>6.170965718392698</v>
      </c>
      <c r="Y3244" s="93">
        <f t="shared" si="352"/>
        <v>8.7276352528830312</v>
      </c>
      <c r="Z3244" s="93">
        <f t="shared" si="352"/>
        <v>12.343548900350472</v>
      </c>
      <c r="AA3244" s="93">
        <f t="shared" si="352"/>
        <v>17.457558094560913</v>
      </c>
      <c r="AB3244" s="93">
        <f t="shared" si="352"/>
        <v>24.690333151782305</v>
      </c>
      <c r="AC3244" s="95">
        <f t="shared" si="352"/>
        <v>34.919691966308363</v>
      </c>
      <c r="AE3244" s="96"/>
    </row>
    <row r="3245" spans="3:31" ht="24.75" customHeight="1" x14ac:dyDescent="0.25">
      <c r="C3245" s="91">
        <f>ABS(E3245-Dashboard!$F$13)</f>
        <v>35.352694554374231</v>
      </c>
      <c r="D3245" s="92">
        <f t="shared" si="355"/>
        <v>0.41440622874311606</v>
      </c>
      <c r="E3245" s="93" cm="1">
        <f t="array" ref="E3245">SUM('DRE + DCF'!$S$41/TIR!S3245,'DRE + DCF'!$U$41:$AD$41/TIR!T3245:AC3245,TIR!F3245)</f>
        <v>14.157305445625768</v>
      </c>
      <c r="F3245" s="100">
        <f>'DRE + DCF'!$AE$38*'DRE + DCF'!$AE$39*(1+G3245)/(R3245-G3245)/AC3245</f>
        <v>2.3154651286575434</v>
      </c>
      <c r="G3245" s="92">
        <f>R3245*(1-'DRE + DCF'!$AE$39)</f>
        <v>0.24864373724586963</v>
      </c>
      <c r="H3245" s="94">
        <f t="shared" si="350"/>
        <v>0.41440622874311606</v>
      </c>
      <c r="I3245" s="94">
        <f t="shared" si="356"/>
        <v>0.41440622874311606</v>
      </c>
      <c r="J3245" s="94">
        <f t="shared" si="356"/>
        <v>0.41440622874311606</v>
      </c>
      <c r="K3245" s="94">
        <f t="shared" si="356"/>
        <v>0.41440622874311606</v>
      </c>
      <c r="L3245" s="94">
        <f t="shared" si="356"/>
        <v>0.41440622874311606</v>
      </c>
      <c r="M3245" s="94">
        <f t="shared" si="356"/>
        <v>0.41440622874311606</v>
      </c>
      <c r="N3245" s="94">
        <f t="shared" si="356"/>
        <v>0.41440622874311606</v>
      </c>
      <c r="O3245" s="94">
        <f t="shared" si="356"/>
        <v>0.41440622874311606</v>
      </c>
      <c r="P3245" s="94">
        <f t="shared" si="356"/>
        <v>0.41440622874311606</v>
      </c>
      <c r="Q3245" s="94">
        <f t="shared" si="356"/>
        <v>0.41440622874311606</v>
      </c>
      <c r="R3245" s="94">
        <f t="shared" si="356"/>
        <v>0.41440622874311606</v>
      </c>
      <c r="S3245" s="93">
        <f>(1+H3245)^((5-Dashboard!$F$9)*3/12)</f>
        <v>1.0905448722881004</v>
      </c>
      <c r="T3245" s="93">
        <f t="shared" si="353"/>
        <v>1.5424734600881551</v>
      </c>
      <c r="U3245" s="93">
        <f t="shared" si="353"/>
        <v>2.1816840696196329</v>
      </c>
      <c r="V3245" s="93">
        <f t="shared" si="353"/>
        <v>3.0857875372196388</v>
      </c>
      <c r="W3245" s="93">
        <f t="shared" si="353"/>
        <v>4.3645571132213377</v>
      </c>
      <c r="X3245" s="93">
        <f t="shared" si="353"/>
        <v>6.1732567666453333</v>
      </c>
      <c r="Y3245" s="93">
        <f t="shared" si="352"/>
        <v>8.7314928223737489</v>
      </c>
      <c r="Z3245" s="93">
        <f t="shared" si="352"/>
        <v>12.34987783419124</v>
      </c>
      <c r="AA3245" s="93">
        <f t="shared" si="352"/>
        <v>17.467744132896634</v>
      </c>
      <c r="AB3245" s="93">
        <f t="shared" si="352"/>
        <v>24.706486103660019</v>
      </c>
      <c r="AC3245" s="95">
        <f t="shared" si="352"/>
        <v>34.945007835371975</v>
      </c>
      <c r="AE3245" s="96"/>
    </row>
    <row r="3246" spans="3:31" ht="24.75" customHeight="1" x14ac:dyDescent="0.25">
      <c r="C3246" s="91">
        <f>ABS(E3246-Dashboard!$F$13)</f>
        <v>35.357812656520345</v>
      </c>
      <c r="D3246" s="92">
        <f t="shared" si="355"/>
        <v>0.41450622874311605</v>
      </c>
      <c r="E3246" s="93" cm="1">
        <f t="array" ref="E3246">SUM('DRE + DCF'!$S$41/TIR!S3246,'DRE + DCF'!$U$41:$AD$41/TIR!T3246:AC3246,TIR!F3246)</f>
        <v>14.152187343479655</v>
      </c>
      <c r="F3246" s="100">
        <f>'DRE + DCF'!$AE$38*'DRE + DCF'!$AE$39*(1+G3246)/(R3246-G3246)/AC3246</f>
        <v>2.3133407635066607</v>
      </c>
      <c r="G3246" s="92">
        <f>R3246*(1-'DRE + DCF'!$AE$39)</f>
        <v>0.24870373724586961</v>
      </c>
      <c r="H3246" s="94">
        <f t="shared" si="350"/>
        <v>0.41450622874311605</v>
      </c>
      <c r="I3246" s="94">
        <f t="shared" si="356"/>
        <v>0.41450622874311605</v>
      </c>
      <c r="J3246" s="94">
        <f t="shared" si="356"/>
        <v>0.41450622874311605</v>
      </c>
      <c r="K3246" s="94">
        <f t="shared" si="356"/>
        <v>0.41450622874311605</v>
      </c>
      <c r="L3246" s="94">
        <f t="shared" si="356"/>
        <v>0.41450622874311605</v>
      </c>
      <c r="M3246" s="94">
        <f t="shared" si="356"/>
        <v>0.41450622874311605</v>
      </c>
      <c r="N3246" s="94">
        <f t="shared" si="356"/>
        <v>0.41450622874311605</v>
      </c>
      <c r="O3246" s="94">
        <f t="shared" si="356"/>
        <v>0.41450622874311605</v>
      </c>
      <c r="P3246" s="94">
        <f t="shared" si="356"/>
        <v>0.41450622874311605</v>
      </c>
      <c r="Q3246" s="94">
        <f t="shared" si="356"/>
        <v>0.41450622874311605</v>
      </c>
      <c r="R3246" s="94">
        <f t="shared" si="356"/>
        <v>0.41450622874311605</v>
      </c>
      <c r="S3246" s="93">
        <f>(1+H3246)^((5-Dashboard!$F$9)*3/12)</f>
        <v>1.0905641474428935</v>
      </c>
      <c r="T3246" s="93">
        <f t="shared" si="353"/>
        <v>1.5426097794018989</v>
      </c>
      <c r="U3246" s="93">
        <f t="shared" si="353"/>
        <v>2.1820311414840301</v>
      </c>
      <c r="V3246" s="93">
        <f t="shared" si="353"/>
        <v>3.086496640940612</v>
      </c>
      <c r="W3246" s="93">
        <f t="shared" si="353"/>
        <v>4.3658687236052005</v>
      </c>
      <c r="X3246" s="93">
        <f t="shared" si="353"/>
        <v>6.1755485034143138</v>
      </c>
      <c r="Y3246" s="93">
        <f t="shared" si="352"/>
        <v>8.7353518239847752</v>
      </c>
      <c r="Z3246" s="93">
        <f t="shared" si="352"/>
        <v>12.356209565289005</v>
      </c>
      <c r="AA3246" s="93">
        <f t="shared" si="352"/>
        <v>17.477935393756567</v>
      </c>
      <c r="AB3246" s="93">
        <f t="shared" si="352"/>
        <v>24.72264848003843</v>
      </c>
      <c r="AC3246" s="95">
        <f t="shared" si="352"/>
        <v>34.970340266040893</v>
      </c>
      <c r="AE3246" s="96"/>
    </row>
    <row r="3247" spans="3:31" ht="24.75" customHeight="1" x14ac:dyDescent="0.25">
      <c r="C3247" s="91">
        <f>ABS(E3247-Dashboard!$F$13)</f>
        <v>35.362927191739004</v>
      </c>
      <c r="D3247" s="92">
        <f t="shared" si="355"/>
        <v>0.41460622874311603</v>
      </c>
      <c r="E3247" s="93" cm="1">
        <f t="array" ref="E3247">SUM('DRE + DCF'!$S$41/TIR!S3247,'DRE + DCF'!$U$41:$AD$41/TIR!T3247:AC3247,TIR!F3247)</f>
        <v>14.147072808260994</v>
      </c>
      <c r="F3247" s="100">
        <f>'DRE + DCF'!$AE$38*'DRE + DCF'!$AE$39*(1+G3247)/(R3247-G3247)/AC3247</f>
        <v>2.311218594975176</v>
      </c>
      <c r="G3247" s="92">
        <f>R3247*(1-'DRE + DCF'!$AE$39)</f>
        <v>0.24876373724586962</v>
      </c>
      <c r="H3247" s="94">
        <f t="shared" si="350"/>
        <v>0.41460622874311603</v>
      </c>
      <c r="I3247" s="94">
        <f t="shared" si="356"/>
        <v>0.41460622874311603</v>
      </c>
      <c r="J3247" s="94">
        <f t="shared" si="356"/>
        <v>0.41460622874311603</v>
      </c>
      <c r="K3247" s="94">
        <f t="shared" si="356"/>
        <v>0.41460622874311603</v>
      </c>
      <c r="L3247" s="94">
        <f t="shared" si="356"/>
        <v>0.41460622874311603</v>
      </c>
      <c r="M3247" s="94">
        <f t="shared" si="356"/>
        <v>0.41460622874311603</v>
      </c>
      <c r="N3247" s="94">
        <f t="shared" si="356"/>
        <v>0.41460622874311603</v>
      </c>
      <c r="O3247" s="94">
        <f t="shared" si="356"/>
        <v>0.41460622874311603</v>
      </c>
      <c r="P3247" s="94">
        <f t="shared" si="356"/>
        <v>0.41460622874311603</v>
      </c>
      <c r="Q3247" s="94">
        <f t="shared" si="356"/>
        <v>0.41460622874311603</v>
      </c>
      <c r="R3247" s="94">
        <f t="shared" si="356"/>
        <v>0.41460622874311603</v>
      </c>
      <c r="S3247" s="93">
        <f>(1+H3247)^((5-Dashboard!$F$9)*3/12)</f>
        <v>1.090583421575706</v>
      </c>
      <c r="T3247" s="93">
        <f t="shared" si="353"/>
        <v>1.5427461011249732</v>
      </c>
      <c r="U3247" s="93">
        <f t="shared" si="353"/>
        <v>2.1823782440205441</v>
      </c>
      <c r="V3247" s="93">
        <f t="shared" si="353"/>
        <v>3.0872058574649257</v>
      </c>
      <c r="W3247" s="93">
        <f t="shared" si="353"/>
        <v>4.3671806353821161</v>
      </c>
      <c r="X3247" s="93">
        <f t="shared" si="353"/>
        <v>6.1778409288578606</v>
      </c>
      <c r="Y3247" s="93">
        <f t="shared" si="352"/>
        <v>8.7392122581464875</v>
      </c>
      <c r="Z3247" s="93">
        <f t="shared" si="352"/>
        <v>12.362544094682214</v>
      </c>
      <c r="AA3247" s="93">
        <f t="shared" si="352"/>
        <v>17.488131879448886</v>
      </c>
      <c r="AB3247" s="93">
        <f t="shared" si="352"/>
        <v>24.738820285749451</v>
      </c>
      <c r="AC3247" s="95">
        <f t="shared" si="352"/>
        <v>34.995689267977724</v>
      </c>
      <c r="AE3247" s="96"/>
    </row>
    <row r="3248" spans="3:31" ht="24.75" customHeight="1" x14ac:dyDescent="0.25">
      <c r="C3248" s="91">
        <f>ABS(E3248-Dashboard!$F$13)</f>
        <v>35.368038163412848</v>
      </c>
      <c r="D3248" s="92">
        <f t="shared" si="355"/>
        <v>0.41470622874311602</v>
      </c>
      <c r="E3248" s="93" cm="1">
        <f t="array" ref="E3248">SUM('DRE + DCF'!$S$41/TIR!S3248,'DRE + DCF'!$U$41:$AD$41/TIR!T3248:AC3248,TIR!F3248)</f>
        <v>14.141961836587152</v>
      </c>
      <c r="F3248" s="100">
        <f>'DRE + DCF'!$AE$38*'DRE + DCF'!$AE$39*(1+G3248)/(R3248-G3248)/AC3248</f>
        <v>2.3090986205125059</v>
      </c>
      <c r="G3248" s="92">
        <f>R3248*(1-'DRE + DCF'!$AE$39)</f>
        <v>0.24882373724586959</v>
      </c>
      <c r="H3248" s="94">
        <f t="shared" si="350"/>
        <v>0.41470622874311602</v>
      </c>
      <c r="I3248" s="94">
        <f t="shared" si="356"/>
        <v>0.41470622874311602</v>
      </c>
      <c r="J3248" s="94">
        <f t="shared" si="356"/>
        <v>0.41470622874311602</v>
      </c>
      <c r="K3248" s="94">
        <f t="shared" si="356"/>
        <v>0.41470622874311602</v>
      </c>
      <c r="L3248" s="94">
        <f t="shared" si="356"/>
        <v>0.41470622874311602</v>
      </c>
      <c r="M3248" s="94">
        <f t="shared" si="356"/>
        <v>0.41470622874311602</v>
      </c>
      <c r="N3248" s="94">
        <f t="shared" si="356"/>
        <v>0.41470622874311602</v>
      </c>
      <c r="O3248" s="94">
        <f t="shared" si="356"/>
        <v>0.41470622874311602</v>
      </c>
      <c r="P3248" s="94">
        <f t="shared" si="356"/>
        <v>0.41470622874311602</v>
      </c>
      <c r="Q3248" s="94">
        <f t="shared" si="356"/>
        <v>0.41470622874311602</v>
      </c>
      <c r="R3248" s="94">
        <f t="shared" si="356"/>
        <v>0.41470622874311602</v>
      </c>
      <c r="S3248" s="93">
        <f>(1+H3248)^((5-Dashboard!$F$9)*3/12)</f>
        <v>1.090602694686664</v>
      </c>
      <c r="T3248" s="93">
        <f t="shared" si="353"/>
        <v>1.5428824252572504</v>
      </c>
      <c r="U3248" s="93">
        <f t="shared" si="353"/>
        <v>2.1827253772297173</v>
      </c>
      <c r="V3248" s="93">
        <f t="shared" si="353"/>
        <v>3.0879151868025487</v>
      </c>
      <c r="W3248" s="93">
        <f t="shared" si="353"/>
        <v>4.3684928486000283</v>
      </c>
      <c r="X3248" s="93">
        <f t="shared" si="353"/>
        <v>6.1801340431342178</v>
      </c>
      <c r="Y3248" s="93">
        <f t="shared" si="352"/>
        <v>8.7430741252893558</v>
      </c>
      <c r="Z3248" s="93">
        <f t="shared" si="352"/>
        <v>12.368881423409622</v>
      </c>
      <c r="AA3248" s="93">
        <f t="shared" si="352"/>
        <v>17.498333592282613</v>
      </c>
      <c r="AB3248" s="93">
        <f t="shared" si="352"/>
        <v>24.755001525627119</v>
      </c>
      <c r="AC3248" s="95">
        <f t="shared" si="352"/>
        <v>35.021054850850028</v>
      </c>
      <c r="AE3248" s="96"/>
    </row>
    <row r="3249" spans="3:31" ht="24.75" customHeight="1" x14ac:dyDescent="0.25">
      <c r="C3249" s="91">
        <f>ABS(E3249-Dashboard!$F$13)</f>
        <v>35.373145574920557</v>
      </c>
      <c r="D3249" s="92">
        <f t="shared" si="355"/>
        <v>0.41480622874311601</v>
      </c>
      <c r="E3249" s="93" cm="1">
        <f t="array" ref="E3249">SUM('DRE + DCF'!$S$41/TIR!S3249,'DRE + DCF'!$U$41:$AD$41/TIR!T3249:AC3249,TIR!F3249)</f>
        <v>14.136854425079441</v>
      </c>
      <c r="F3249" s="100">
        <f>'DRE + DCF'!$AE$38*'DRE + DCF'!$AE$39*(1+G3249)/(R3249-G3249)/AC3249</f>
        <v>2.3069808375713938</v>
      </c>
      <c r="G3249" s="92">
        <f>R3249*(1-'DRE + DCF'!$AE$39)</f>
        <v>0.2488837372458696</v>
      </c>
      <c r="H3249" s="94">
        <f t="shared" si="350"/>
        <v>0.41480622874311601</v>
      </c>
      <c r="I3249" s="94">
        <f t="shared" si="356"/>
        <v>0.41480622874311601</v>
      </c>
      <c r="J3249" s="94">
        <f t="shared" si="356"/>
        <v>0.41480622874311601</v>
      </c>
      <c r="K3249" s="94">
        <f t="shared" si="356"/>
        <v>0.41480622874311601</v>
      </c>
      <c r="L3249" s="94">
        <f t="shared" si="356"/>
        <v>0.41480622874311601</v>
      </c>
      <c r="M3249" s="94">
        <f t="shared" si="356"/>
        <v>0.41480622874311601</v>
      </c>
      <c r="N3249" s="94">
        <f t="shared" si="356"/>
        <v>0.41480622874311601</v>
      </c>
      <c r="O3249" s="94">
        <f t="shared" si="356"/>
        <v>0.41480622874311601</v>
      </c>
      <c r="P3249" s="94">
        <f t="shared" si="356"/>
        <v>0.41480622874311601</v>
      </c>
      <c r="Q3249" s="94">
        <f t="shared" si="356"/>
        <v>0.41480622874311601</v>
      </c>
      <c r="R3249" s="94">
        <f t="shared" si="356"/>
        <v>0.41480622874311601</v>
      </c>
      <c r="S3249" s="93">
        <f>(1+H3249)^((5-Dashboard!$F$9)*3/12)</f>
        <v>1.0906219667758938</v>
      </c>
      <c r="T3249" s="93">
        <f t="shared" si="353"/>
        <v>1.5430187517986023</v>
      </c>
      <c r="U3249" s="93">
        <f t="shared" si="353"/>
        <v>2.1830725411120908</v>
      </c>
      <c r="V3249" s="93">
        <f t="shared" si="353"/>
        <v>3.0886246289634482</v>
      </c>
      <c r="W3249" s="93">
        <f t="shared" si="353"/>
        <v>4.3698053633068819</v>
      </c>
      <c r="X3249" s="93">
        <f t="shared" si="353"/>
        <v>6.1824278464016515</v>
      </c>
      <c r="Y3249" s="93">
        <f t="shared" si="352"/>
        <v>8.7469374258439458</v>
      </c>
      <c r="Z3249" s="93">
        <f t="shared" si="352"/>
        <v>12.375221552510292</v>
      </c>
      <c r="AA3249" s="93">
        <f t="shared" si="352"/>
        <v>17.508540534567615</v>
      </c>
      <c r="AB3249" s="93">
        <f t="shared" si="352"/>
        <v>24.771192204507589</v>
      </c>
      <c r="AC3249" s="95">
        <f t="shared" si="352"/>
        <v>35.046437024330253</v>
      </c>
      <c r="AE3249" s="96"/>
    </row>
    <row r="3250" spans="3:31" ht="24.75" customHeight="1" x14ac:dyDescent="0.25">
      <c r="C3250" s="91">
        <f>ABS(E3250-Dashboard!$F$13)</f>
        <v>35.378249429636938</v>
      </c>
      <c r="D3250" s="92">
        <f t="shared" si="355"/>
        <v>0.414906228743116</v>
      </c>
      <c r="E3250" s="93" cm="1">
        <f t="array" ref="E3250">SUM('DRE + DCF'!$S$41/TIR!S3250,'DRE + DCF'!$U$41:$AD$41/TIR!T3250:AC3250,TIR!F3250)</f>
        <v>14.131750570363062</v>
      </c>
      <c r="F3250" s="100">
        <f>'DRE + DCF'!$AE$38*'DRE + DCF'!$AE$39*(1+G3250)/(R3250-G3250)/AC3250</f>
        <v>2.3048652436078858</v>
      </c>
      <c r="G3250" s="92">
        <f>R3250*(1-'DRE + DCF'!$AE$39)</f>
        <v>0.2489437372458696</v>
      </c>
      <c r="H3250" s="94">
        <f t="shared" si="350"/>
        <v>0.414906228743116</v>
      </c>
      <c r="I3250" s="94">
        <f t="shared" si="356"/>
        <v>0.414906228743116</v>
      </c>
      <c r="J3250" s="94">
        <f t="shared" si="356"/>
        <v>0.414906228743116</v>
      </c>
      <c r="K3250" s="94">
        <f t="shared" si="356"/>
        <v>0.414906228743116</v>
      </c>
      <c r="L3250" s="94">
        <f t="shared" si="356"/>
        <v>0.414906228743116</v>
      </c>
      <c r="M3250" s="94">
        <f t="shared" si="356"/>
        <v>0.414906228743116</v>
      </c>
      <c r="N3250" s="94">
        <f t="shared" si="356"/>
        <v>0.414906228743116</v>
      </c>
      <c r="O3250" s="94">
        <f t="shared" si="356"/>
        <v>0.414906228743116</v>
      </c>
      <c r="P3250" s="94">
        <f t="shared" si="356"/>
        <v>0.414906228743116</v>
      </c>
      <c r="Q3250" s="94">
        <f t="shared" si="356"/>
        <v>0.414906228743116</v>
      </c>
      <c r="R3250" s="94">
        <f t="shared" si="356"/>
        <v>0.414906228743116</v>
      </c>
      <c r="S3250" s="93">
        <f>(1+H3250)^((5-Dashboard!$F$9)*3/12)</f>
        <v>1.0906412378435222</v>
      </c>
      <c r="T3250" s="93">
        <f t="shared" si="353"/>
        <v>1.5431550807489018</v>
      </c>
      <c r="U3250" s="93">
        <f t="shared" si="353"/>
        <v>2.1834197356682075</v>
      </c>
      <c r="V3250" s="93">
        <f t="shared" si="353"/>
        <v>3.0893341839575945</v>
      </c>
      <c r="W3250" s="93">
        <f t="shared" si="353"/>
        <v>4.3711181795506322</v>
      </c>
      <c r="X3250" s="93">
        <f t="shared" si="353"/>
        <v>6.1847223388184593</v>
      </c>
      <c r="Y3250" s="93">
        <f t="shared" si="352"/>
        <v>8.75080216024093</v>
      </c>
      <c r="Z3250" s="93">
        <f t="shared" si="352"/>
        <v>12.381564483023608</v>
      </c>
      <c r="AA3250" s="93">
        <f t="shared" si="352"/>
        <v>17.518752708614642</v>
      </c>
      <c r="AB3250" s="93">
        <f t="shared" si="352"/>
        <v>24.787392327229192</v>
      </c>
      <c r="AC3250" s="95">
        <f t="shared" si="352"/>
        <v>35.071835798095904</v>
      </c>
      <c r="AE3250" s="96"/>
    </row>
    <row r="3251" spans="3:31" ht="24.75" customHeight="1" x14ac:dyDescent="0.25">
      <c r="C3251" s="91">
        <f>ABS(E3251-Dashboard!$F$13)</f>
        <v>35.383349730932849</v>
      </c>
      <c r="D3251" s="92">
        <f t="shared" si="355"/>
        <v>0.41500622874311599</v>
      </c>
      <c r="E3251" s="93" cm="1">
        <f t="array" ref="E3251">SUM('DRE + DCF'!$S$41/TIR!S3251,'DRE + DCF'!$U$41:$AD$41/TIR!T3251:AC3251,TIR!F3251)</f>
        <v>14.12665026906715</v>
      </c>
      <c r="F3251" s="100">
        <f>'DRE + DCF'!$AE$38*'DRE + DCF'!$AE$39*(1+G3251)/(R3251-G3251)/AC3251</f>
        <v>2.3027518360813435</v>
      </c>
      <c r="G3251" s="92">
        <f>R3251*(1-'DRE + DCF'!$AE$39)</f>
        <v>0.24900373724586958</v>
      </c>
      <c r="H3251" s="94">
        <f t="shared" ref="H3251:H3314" si="357">$D3251</f>
        <v>0.41500622874311599</v>
      </c>
      <c r="I3251" s="94">
        <f t="shared" si="356"/>
        <v>0.41500622874311599</v>
      </c>
      <c r="J3251" s="94">
        <f t="shared" si="356"/>
        <v>0.41500622874311599</v>
      </c>
      <c r="K3251" s="94">
        <f t="shared" si="356"/>
        <v>0.41500622874311599</v>
      </c>
      <c r="L3251" s="94">
        <f t="shared" si="356"/>
        <v>0.41500622874311599</v>
      </c>
      <c r="M3251" s="94">
        <f t="shared" si="356"/>
        <v>0.41500622874311599</v>
      </c>
      <c r="N3251" s="94">
        <f t="shared" si="356"/>
        <v>0.41500622874311599</v>
      </c>
      <c r="O3251" s="94">
        <f t="shared" si="356"/>
        <v>0.41500622874311599</v>
      </c>
      <c r="P3251" s="94">
        <f t="shared" si="356"/>
        <v>0.41500622874311599</v>
      </c>
      <c r="Q3251" s="94">
        <f t="shared" si="356"/>
        <v>0.41500622874311599</v>
      </c>
      <c r="R3251" s="94">
        <f t="shared" si="356"/>
        <v>0.41500622874311599</v>
      </c>
      <c r="S3251" s="93">
        <f>(1+H3251)^((5-Dashboard!$F$9)*3/12)</f>
        <v>1.0906605078896752</v>
      </c>
      <c r="T3251" s="93">
        <f t="shared" si="353"/>
        <v>1.5432914121080208</v>
      </c>
      <c r="U3251" s="93">
        <f t="shared" si="353"/>
        <v>2.1837669608986086</v>
      </c>
      <c r="V3251" s="93">
        <f t="shared" si="353"/>
        <v>3.0900438517949556</v>
      </c>
      <c r="W3251" s="93">
        <f t="shared" si="353"/>
        <v>4.3724312973792321</v>
      </c>
      <c r="X3251" s="93">
        <f t="shared" si="353"/>
        <v>6.1870175205429572</v>
      </c>
      <c r="Y3251" s="93">
        <f t="shared" ref="Y3251:AC3301" si="358">(X3251)*(1+N3251)</f>
        <v>8.7546683289110732</v>
      </c>
      <c r="Z3251" s="93">
        <f t="shared" si="358"/>
        <v>12.387910215989255</v>
      </c>
      <c r="AA3251" s="93">
        <f t="shared" si="358"/>
        <v>17.528970116735273</v>
      </c>
      <c r="AB3251" s="93">
        <f t="shared" si="358"/>
        <v>24.803601898632358</v>
      </c>
      <c r="AC3251" s="95">
        <f t="shared" si="358"/>
        <v>35.097251181829364</v>
      </c>
      <c r="AE3251" s="96"/>
    </row>
    <row r="3252" spans="3:31" ht="24.75" customHeight="1" x14ac:dyDescent="0.25">
      <c r="C3252" s="91">
        <f>ABS(E3252-Dashboard!$F$13)</f>
        <v>35.388446482175247</v>
      </c>
      <c r="D3252" s="92">
        <f t="shared" si="355"/>
        <v>0.41510622874311598</v>
      </c>
      <c r="E3252" s="93" cm="1">
        <f t="array" ref="E3252">SUM('DRE + DCF'!$S$41/TIR!S3252,'DRE + DCF'!$U$41:$AD$41/TIR!T3252:AC3252,TIR!F3252)</f>
        <v>14.121553517824749</v>
      </c>
      <c r="F3252" s="100">
        <f>'DRE + DCF'!$AE$38*'DRE + DCF'!$AE$39*(1+G3252)/(R3252-G3252)/AC3252</f>
        <v>2.3006406124544281</v>
      </c>
      <c r="G3252" s="92">
        <f>R3252*(1-'DRE + DCF'!$AE$39)</f>
        <v>0.24906373724586958</v>
      </c>
      <c r="H3252" s="94">
        <f t="shared" si="357"/>
        <v>0.41510622874311598</v>
      </c>
      <c r="I3252" s="94">
        <f t="shared" si="356"/>
        <v>0.41510622874311598</v>
      </c>
      <c r="J3252" s="94">
        <f t="shared" si="356"/>
        <v>0.41510622874311598</v>
      </c>
      <c r="K3252" s="94">
        <f t="shared" si="356"/>
        <v>0.41510622874311598</v>
      </c>
      <c r="L3252" s="94">
        <f t="shared" si="356"/>
        <v>0.41510622874311598</v>
      </c>
      <c r="M3252" s="94">
        <f t="shared" si="356"/>
        <v>0.41510622874311598</v>
      </c>
      <c r="N3252" s="94">
        <f t="shared" si="356"/>
        <v>0.41510622874311598</v>
      </c>
      <c r="O3252" s="94">
        <f t="shared" si="356"/>
        <v>0.41510622874311598</v>
      </c>
      <c r="P3252" s="94">
        <f t="shared" si="356"/>
        <v>0.41510622874311598</v>
      </c>
      <c r="Q3252" s="94">
        <f t="shared" si="356"/>
        <v>0.41510622874311598</v>
      </c>
      <c r="R3252" s="94">
        <f t="shared" si="356"/>
        <v>0.41510622874311598</v>
      </c>
      <c r="S3252" s="93">
        <f>(1+H3252)^((5-Dashboard!$F$9)*3/12)</f>
        <v>1.0906797769144791</v>
      </c>
      <c r="T3252" s="93">
        <f t="shared" ref="T3252:X3302" si="359">(S3252)*(1+I3252)</f>
        <v>1.5434277458758316</v>
      </c>
      <c r="U3252" s="93">
        <f t="shared" si="359"/>
        <v>2.1841142168038363</v>
      </c>
      <c r="V3252" s="93">
        <f t="shared" si="359"/>
        <v>3.0907536324855012</v>
      </c>
      <c r="W3252" s="93">
        <f t="shared" si="359"/>
        <v>4.373744716840644</v>
      </c>
      <c r="X3252" s="93">
        <f t="shared" si="359"/>
        <v>6.1893133917334913</v>
      </c>
      <c r="Y3252" s="93">
        <f t="shared" si="358"/>
        <v>8.7585359322852447</v>
      </c>
      <c r="Z3252" s="93">
        <f t="shared" si="358"/>
        <v>12.394258752447245</v>
      </c>
      <c r="AA3252" s="93">
        <f t="shared" si="358"/>
        <v>17.539192761241978</v>
      </c>
      <c r="AB3252" s="93">
        <f t="shared" si="358"/>
        <v>24.819820923559693</v>
      </c>
      <c r="AC3252" s="95">
        <f t="shared" si="358"/>
        <v>35.122683185218037</v>
      </c>
      <c r="AE3252" s="96"/>
    </row>
    <row r="3253" spans="3:31" ht="24.75" customHeight="1" x14ac:dyDescent="0.25">
      <c r="C3253" s="91">
        <f>ABS(E3253-Dashboard!$F$13)</f>
        <v>35.393539686727195</v>
      </c>
      <c r="D3253" s="92">
        <f t="shared" si="355"/>
        <v>0.41520622874311597</v>
      </c>
      <c r="E3253" s="93" cm="1">
        <f t="array" ref="E3253">SUM('DRE + DCF'!$S$41/TIR!S3253,'DRE + DCF'!$U$41:$AD$41/TIR!T3253:AC3253,TIR!F3253)</f>
        <v>14.116460313272803</v>
      </c>
      <c r="F3253" s="100">
        <f>'DRE + DCF'!$AE$38*'DRE + DCF'!$AE$39*(1+G3253)/(R3253-G3253)/AC3253</f>
        <v>2.2985315701930999</v>
      </c>
      <c r="G3253" s="92">
        <f>R3253*(1-'DRE + DCF'!$AE$39)</f>
        <v>0.24912373724586956</v>
      </c>
      <c r="H3253" s="94">
        <f t="shared" si="357"/>
        <v>0.41520622874311597</v>
      </c>
      <c r="I3253" s="94">
        <f t="shared" si="356"/>
        <v>0.41520622874311597</v>
      </c>
      <c r="J3253" s="94">
        <f t="shared" si="356"/>
        <v>0.41520622874311597</v>
      </c>
      <c r="K3253" s="94">
        <f t="shared" si="356"/>
        <v>0.41520622874311597</v>
      </c>
      <c r="L3253" s="94">
        <f t="shared" si="356"/>
        <v>0.41520622874311597</v>
      </c>
      <c r="M3253" s="94">
        <f t="shared" si="356"/>
        <v>0.41520622874311597</v>
      </c>
      <c r="N3253" s="94">
        <f t="shared" si="356"/>
        <v>0.41520622874311597</v>
      </c>
      <c r="O3253" s="94">
        <f t="shared" si="356"/>
        <v>0.41520622874311597</v>
      </c>
      <c r="P3253" s="94">
        <f t="shared" si="356"/>
        <v>0.41520622874311597</v>
      </c>
      <c r="Q3253" s="94">
        <f t="shared" si="356"/>
        <v>0.41520622874311597</v>
      </c>
      <c r="R3253" s="94">
        <f t="shared" si="356"/>
        <v>0.41520622874311597</v>
      </c>
      <c r="S3253" s="93">
        <f>(1+H3253)^((5-Dashboard!$F$9)*3/12)</f>
        <v>1.0906990449180605</v>
      </c>
      <c r="T3253" s="93">
        <f t="shared" si="359"/>
        <v>1.5435640820522067</v>
      </c>
      <c r="U3253" s="93">
        <f t="shared" si="359"/>
        <v>2.184461503384433</v>
      </c>
      <c r="V3253" s="93">
        <f t="shared" si="359"/>
        <v>3.0914635260392007</v>
      </c>
      <c r="W3253" s="93">
        <f t="shared" si="359"/>
        <v>4.3750584379828332</v>
      </c>
      <c r="X3253" s="93">
        <f t="shared" si="359"/>
        <v>6.1916099525484327</v>
      </c>
      <c r="Y3253" s="93">
        <f t="shared" si="358"/>
        <v>8.7624049707944103</v>
      </c>
      <c r="Z3253" s="93">
        <f t="shared" si="358"/>
        <v>12.400610093437891</v>
      </c>
      <c r="AA3253" s="93">
        <f t="shared" si="358"/>
        <v>17.549420644448055</v>
      </c>
      <c r="AB3253" s="93">
        <f t="shared" si="358"/>
        <v>24.836049406855917</v>
      </c>
      <c r="AC3253" s="95">
        <f t="shared" si="358"/>
        <v>35.148131817954265</v>
      </c>
      <c r="AE3253" s="96"/>
    </row>
    <row r="3254" spans="3:31" ht="24.75" customHeight="1" x14ac:dyDescent="0.25">
      <c r="C3254" s="91">
        <f>ABS(E3254-Dashboard!$F$13)</f>
        <v>35.398629347947846</v>
      </c>
      <c r="D3254" s="92">
        <f t="shared" si="355"/>
        <v>0.41530622874311596</v>
      </c>
      <c r="E3254" s="93" cm="1">
        <f t="array" ref="E3254">SUM('DRE + DCF'!$S$41/TIR!S3254,'DRE + DCF'!$U$41:$AD$41/TIR!T3254:AC3254,TIR!F3254)</f>
        <v>14.111370652052155</v>
      </c>
      <c r="F3254" s="100">
        <f>'DRE + DCF'!$AE$38*'DRE + DCF'!$AE$39*(1+G3254)/(R3254-G3254)/AC3254</f>
        <v>2.2964247067666141</v>
      </c>
      <c r="G3254" s="92">
        <f>R3254*(1-'DRE + DCF'!$AE$39)</f>
        <v>0.24918373724586956</v>
      </c>
      <c r="H3254" s="94">
        <f t="shared" si="357"/>
        <v>0.41530622874311596</v>
      </c>
      <c r="I3254" s="94">
        <f t="shared" si="356"/>
        <v>0.41530622874311596</v>
      </c>
      <c r="J3254" s="94">
        <f t="shared" si="356"/>
        <v>0.41530622874311596</v>
      </c>
      <c r="K3254" s="94">
        <f t="shared" si="356"/>
        <v>0.41530622874311596</v>
      </c>
      <c r="L3254" s="94">
        <f t="shared" si="356"/>
        <v>0.41530622874311596</v>
      </c>
      <c r="M3254" s="94">
        <f t="shared" si="356"/>
        <v>0.41530622874311596</v>
      </c>
      <c r="N3254" s="94">
        <f t="shared" si="356"/>
        <v>0.41530622874311596</v>
      </c>
      <c r="O3254" s="94">
        <f t="shared" si="356"/>
        <v>0.41530622874311596</v>
      </c>
      <c r="P3254" s="94">
        <f t="shared" si="356"/>
        <v>0.41530622874311596</v>
      </c>
      <c r="Q3254" s="94">
        <f t="shared" si="356"/>
        <v>0.41530622874311596</v>
      </c>
      <c r="R3254" s="94">
        <f t="shared" si="356"/>
        <v>0.41530622874311596</v>
      </c>
      <c r="S3254" s="93">
        <f>(1+H3254)^((5-Dashboard!$F$9)*3/12)</f>
        <v>1.0907183119005452</v>
      </c>
      <c r="T3254" s="93">
        <f t="shared" si="359"/>
        <v>1.5437004206370184</v>
      </c>
      <c r="U3254" s="93">
        <f t="shared" si="359"/>
        <v>2.1848088206409404</v>
      </c>
      <c r="V3254" s="93">
        <f t="shared" si="359"/>
        <v>3.092173532466024</v>
      </c>
      <c r="W3254" s="93">
        <f t="shared" si="359"/>
        <v>4.3763724608537675</v>
      </c>
      <c r="X3254" s="93">
        <f t="shared" si="359"/>
        <v>6.1939072031461757</v>
      </c>
      <c r="Y3254" s="93">
        <f t="shared" si="358"/>
        <v>8.7662754448696347</v>
      </c>
      <c r="Z3254" s="93">
        <f t="shared" si="358"/>
        <v>12.406964240001823</v>
      </c>
      <c r="AA3254" s="93">
        <f t="shared" si="358"/>
        <v>17.55965376866768</v>
      </c>
      <c r="AB3254" s="93">
        <f t="shared" si="358"/>
        <v>24.852287353367899</v>
      </c>
      <c r="AC3254" s="95">
        <f t="shared" si="358"/>
        <v>35.173597089735352</v>
      </c>
      <c r="AE3254" s="96"/>
    </row>
    <row r="3255" spans="3:31" ht="24.75" customHeight="1" x14ac:dyDescent="0.25">
      <c r="C3255" s="91">
        <f>ABS(E3255-Dashboard!$F$13)</f>
        <v>35.403715469192463</v>
      </c>
      <c r="D3255" s="92">
        <f t="shared" si="355"/>
        <v>0.41540622874311595</v>
      </c>
      <c r="E3255" s="93" cm="1">
        <f t="array" ref="E3255">SUM('DRE + DCF'!$S$41/TIR!S3255,'DRE + DCF'!$U$41:$AD$41/TIR!T3255:AC3255,TIR!F3255)</f>
        <v>14.106284530807539</v>
      </c>
      <c r="F3255" s="100">
        <f>'DRE + DCF'!$AE$38*'DRE + DCF'!$AE$39*(1+G3255)/(R3255-G3255)/AC3255</f>
        <v>2.2943200196475133</v>
      </c>
      <c r="G3255" s="92">
        <f>R3255*(1-'DRE + DCF'!$AE$39)</f>
        <v>0.24924373724586957</v>
      </c>
      <c r="H3255" s="94">
        <f t="shared" si="357"/>
        <v>0.41540622874311595</v>
      </c>
      <c r="I3255" s="94">
        <f t="shared" si="356"/>
        <v>0.41540622874311595</v>
      </c>
      <c r="J3255" s="94">
        <f t="shared" si="356"/>
        <v>0.41540622874311595</v>
      </c>
      <c r="K3255" s="94">
        <f t="shared" si="356"/>
        <v>0.41540622874311595</v>
      </c>
      <c r="L3255" s="94">
        <f t="shared" si="356"/>
        <v>0.41540622874311595</v>
      </c>
      <c r="M3255" s="94">
        <f t="shared" si="356"/>
        <v>0.41540622874311595</v>
      </c>
      <c r="N3255" s="94">
        <f t="shared" si="356"/>
        <v>0.41540622874311595</v>
      </c>
      <c r="O3255" s="94">
        <f t="shared" si="356"/>
        <v>0.41540622874311595</v>
      </c>
      <c r="P3255" s="94">
        <f t="shared" si="356"/>
        <v>0.41540622874311595</v>
      </c>
      <c r="Q3255" s="94">
        <f t="shared" si="356"/>
        <v>0.41540622874311595</v>
      </c>
      <c r="R3255" s="94">
        <f t="shared" si="356"/>
        <v>0.41540622874311595</v>
      </c>
      <c r="S3255" s="93">
        <f>(1+H3255)^((5-Dashboard!$F$9)*3/12)</f>
        <v>1.09073757786206</v>
      </c>
      <c r="T3255" s="93">
        <f t="shared" si="359"/>
        <v>1.5438367616301392</v>
      </c>
      <c r="U3255" s="93">
        <f t="shared" si="359"/>
        <v>2.1851561685739003</v>
      </c>
      <c r="V3255" s="93">
        <f t="shared" si="359"/>
        <v>3.0928836517759408</v>
      </c>
      <c r="W3255" s="93">
        <f t="shared" si="359"/>
        <v>4.377686785501421</v>
      </c>
      <c r="X3255" s="93">
        <f t="shared" si="359"/>
        <v>6.1962051436851402</v>
      </c>
      <c r="Y3255" s="93">
        <f t="shared" si="358"/>
        <v>8.7701473549420808</v>
      </c>
      <c r="Z3255" s="93">
        <f t="shared" si="358"/>
        <v>12.413321193179984</v>
      </c>
      <c r="AA3255" s="93">
        <f t="shared" si="358"/>
        <v>17.569892136215877</v>
      </c>
      <c r="AB3255" s="93">
        <f t="shared" si="358"/>
        <v>24.868534767944645</v>
      </c>
      <c r="AC3255" s="95">
        <f t="shared" si="358"/>
        <v>35.199079010263588</v>
      </c>
      <c r="AE3255" s="96"/>
    </row>
    <row r="3256" spans="3:31" ht="24.75" customHeight="1" x14ac:dyDescent="0.25">
      <c r="C3256" s="91">
        <f>ABS(E3256-Dashboard!$F$13)</f>
        <v>35.408798053812404</v>
      </c>
      <c r="D3256" s="92">
        <f t="shared" si="355"/>
        <v>0.41550622874311594</v>
      </c>
      <c r="E3256" s="93" cm="1">
        <f t="array" ref="E3256">SUM('DRE + DCF'!$S$41/TIR!S3256,'DRE + DCF'!$U$41:$AD$41/TIR!T3256:AC3256,TIR!F3256)</f>
        <v>14.10120194618759</v>
      </c>
      <c r="F3256" s="100">
        <f>'DRE + DCF'!$AE$38*'DRE + DCF'!$AE$39*(1+G3256)/(R3256-G3256)/AC3256</f>
        <v>2.2922175063116246</v>
      </c>
      <c r="G3256" s="92">
        <f>R3256*(1-'DRE + DCF'!$AE$39)</f>
        <v>0.24930373724586954</v>
      </c>
      <c r="H3256" s="94">
        <f t="shared" si="357"/>
        <v>0.41550622874311594</v>
      </c>
      <c r="I3256" s="94">
        <f t="shared" si="356"/>
        <v>0.41550622874311594</v>
      </c>
      <c r="J3256" s="94">
        <f t="shared" si="356"/>
        <v>0.41550622874311594</v>
      </c>
      <c r="K3256" s="94">
        <f t="shared" si="356"/>
        <v>0.41550622874311594</v>
      </c>
      <c r="L3256" s="94">
        <f t="shared" si="356"/>
        <v>0.41550622874311594</v>
      </c>
      <c r="M3256" s="94">
        <f t="shared" si="356"/>
        <v>0.41550622874311594</v>
      </c>
      <c r="N3256" s="94">
        <f t="shared" si="356"/>
        <v>0.41550622874311594</v>
      </c>
      <c r="O3256" s="94">
        <f t="shared" si="356"/>
        <v>0.41550622874311594</v>
      </c>
      <c r="P3256" s="94">
        <f t="shared" si="356"/>
        <v>0.41550622874311594</v>
      </c>
      <c r="Q3256" s="94">
        <f t="shared" si="356"/>
        <v>0.41550622874311594</v>
      </c>
      <c r="R3256" s="94">
        <f t="shared" si="356"/>
        <v>0.41550622874311594</v>
      </c>
      <c r="S3256" s="93">
        <f>(1+H3256)^((5-Dashboard!$F$9)*3/12)</f>
        <v>1.090756842802731</v>
      </c>
      <c r="T3256" s="93">
        <f t="shared" si="359"/>
        <v>1.5439731050314416</v>
      </c>
      <c r="U3256" s="93">
        <f t="shared" si="359"/>
        <v>2.1855035471838549</v>
      </c>
      <c r="V3256" s="93">
        <f t="shared" si="359"/>
        <v>3.093593883978921</v>
      </c>
      <c r="W3256" s="93">
        <f t="shared" si="359"/>
        <v>4.3790014119737712</v>
      </c>
      <c r="X3256" s="93">
        <f t="shared" si="359"/>
        <v>6.1985037743237728</v>
      </c>
      <c r="Y3256" s="93">
        <f t="shared" si="358"/>
        <v>8.774020701443014</v>
      </c>
      <c r="Z3256" s="93">
        <f t="shared" si="358"/>
        <v>12.41968095401363</v>
      </c>
      <c r="AA3256" s="93">
        <f t="shared" si="358"/>
        <v>17.580135749408537</v>
      </c>
      <c r="AB3256" s="93">
        <f t="shared" si="358"/>
        <v>24.884791655437311</v>
      </c>
      <c r="AC3256" s="95">
        <f t="shared" si="358"/>
        <v>35.224577589246231</v>
      </c>
      <c r="AE3256" s="96"/>
    </row>
    <row r="3257" spans="3:31" ht="24.75" customHeight="1" x14ac:dyDescent="0.25">
      <c r="C3257" s="91">
        <f>ABS(E3257-Dashboard!$F$13)</f>
        <v>35.413877105155187</v>
      </c>
      <c r="D3257" s="92">
        <f t="shared" si="355"/>
        <v>0.41560622874311592</v>
      </c>
      <c r="E3257" s="93" cm="1">
        <f t="array" ref="E3257">SUM('DRE + DCF'!$S$41/TIR!S3257,'DRE + DCF'!$U$41:$AD$41/TIR!T3257:AC3257,TIR!F3257)</f>
        <v>14.096122894844813</v>
      </c>
      <c r="F3257" s="100">
        <f>'DRE + DCF'!$AE$38*'DRE + DCF'!$AE$39*(1+G3257)/(R3257-G3257)/AC3257</f>
        <v>2.2901171642380564</v>
      </c>
      <c r="G3257" s="92">
        <f>R3257*(1-'DRE + DCF'!$AE$39)</f>
        <v>0.24936373724586955</v>
      </c>
      <c r="H3257" s="94">
        <f t="shared" si="357"/>
        <v>0.41560622874311592</v>
      </c>
      <c r="I3257" s="94">
        <f t="shared" si="356"/>
        <v>0.41560622874311592</v>
      </c>
      <c r="J3257" s="94">
        <f t="shared" si="356"/>
        <v>0.41560622874311592</v>
      </c>
      <c r="K3257" s="94">
        <f t="shared" si="356"/>
        <v>0.41560622874311592</v>
      </c>
      <c r="L3257" s="94">
        <f t="shared" si="356"/>
        <v>0.41560622874311592</v>
      </c>
      <c r="M3257" s="94">
        <f t="shared" si="356"/>
        <v>0.41560622874311592</v>
      </c>
      <c r="N3257" s="94">
        <f t="shared" si="356"/>
        <v>0.41560622874311592</v>
      </c>
      <c r="O3257" s="94">
        <f t="shared" si="356"/>
        <v>0.41560622874311592</v>
      </c>
      <c r="P3257" s="94">
        <f t="shared" si="356"/>
        <v>0.41560622874311592</v>
      </c>
      <c r="Q3257" s="94">
        <f t="shared" si="356"/>
        <v>0.41560622874311592</v>
      </c>
      <c r="R3257" s="94">
        <f t="shared" si="356"/>
        <v>0.41560622874311592</v>
      </c>
      <c r="S3257" s="93">
        <f>(1+H3257)^((5-Dashboard!$F$9)*3/12)</f>
        <v>1.0907761067226842</v>
      </c>
      <c r="T3257" s="93">
        <f t="shared" si="359"/>
        <v>1.5441094508407975</v>
      </c>
      <c r="U3257" s="93">
        <f t="shared" si="359"/>
        <v>2.1858509564713451</v>
      </c>
      <c r="V3257" s="93">
        <f t="shared" si="359"/>
        <v>3.0943042290849339</v>
      </c>
      <c r="W3257" s="93">
        <f t="shared" si="359"/>
        <v>4.3803163403187977</v>
      </c>
      <c r="X3257" s="93">
        <f t="shared" si="359"/>
        <v>6.2008030952205404</v>
      </c>
      <c r="Y3257" s="93">
        <f t="shared" si="358"/>
        <v>8.7778954848037891</v>
      </c>
      <c r="Z3257" s="93">
        <f t="shared" si="358"/>
        <v>12.426043523544317</v>
      </c>
      <c r="AA3257" s="93">
        <f t="shared" si="358"/>
        <v>17.590384610562392</v>
      </c>
      <c r="AB3257" s="93">
        <f t="shared" si="358"/>
        <v>24.901058020699171</v>
      </c>
      <c r="AC3257" s="95">
        <f t="shared" si="358"/>
        <v>35.250092836395474</v>
      </c>
      <c r="AE3257" s="96"/>
    </row>
    <row r="3258" spans="3:31" ht="24.75" customHeight="1" x14ac:dyDescent="0.25">
      <c r="C3258" s="91">
        <f>ABS(E3258-Dashboard!$F$13)</f>
        <v>35.418952626564405</v>
      </c>
      <c r="D3258" s="92">
        <f t="shared" si="355"/>
        <v>0.41570622874311591</v>
      </c>
      <c r="E3258" s="93" cm="1">
        <f t="array" ref="E3258">SUM('DRE + DCF'!$S$41/TIR!S3258,'DRE + DCF'!$U$41:$AD$41/TIR!T3258:AC3258,TIR!F3258)</f>
        <v>14.091047373435597</v>
      </c>
      <c r="F3258" s="100">
        <f>'DRE + DCF'!$AE$38*'DRE + DCF'!$AE$39*(1+G3258)/(R3258-G3258)/AC3258</f>
        <v>2.2880189909091877</v>
      </c>
      <c r="G3258" s="92">
        <f>R3258*(1-'DRE + DCF'!$AE$39)</f>
        <v>0.24942373724586953</v>
      </c>
      <c r="H3258" s="94">
        <f t="shared" si="357"/>
        <v>0.41570622874311591</v>
      </c>
      <c r="I3258" s="94">
        <f t="shared" si="356"/>
        <v>0.41570622874311591</v>
      </c>
      <c r="J3258" s="94">
        <f t="shared" si="356"/>
        <v>0.41570622874311591</v>
      </c>
      <c r="K3258" s="94">
        <f t="shared" si="356"/>
        <v>0.41570622874311591</v>
      </c>
      <c r="L3258" s="94">
        <f t="shared" si="356"/>
        <v>0.41570622874311591</v>
      </c>
      <c r="M3258" s="94">
        <f t="shared" si="356"/>
        <v>0.41570622874311591</v>
      </c>
      <c r="N3258" s="94">
        <f t="shared" si="356"/>
        <v>0.41570622874311591</v>
      </c>
      <c r="O3258" s="94">
        <f t="shared" si="356"/>
        <v>0.41570622874311591</v>
      </c>
      <c r="P3258" s="94">
        <f t="shared" si="356"/>
        <v>0.41570622874311591</v>
      </c>
      <c r="Q3258" s="94">
        <f t="shared" si="356"/>
        <v>0.41570622874311591</v>
      </c>
      <c r="R3258" s="94">
        <f t="shared" si="356"/>
        <v>0.41570622874311591</v>
      </c>
      <c r="S3258" s="93">
        <f>(1+H3258)^((5-Dashboard!$F$9)*3/12)</f>
        <v>1.0907953696220458</v>
      </c>
      <c r="T3258" s="93">
        <f t="shared" si="359"/>
        <v>1.5442457990580796</v>
      </c>
      <c r="U3258" s="93">
        <f t="shared" si="359"/>
        <v>2.1861983964369136</v>
      </c>
      <c r="V3258" s="93">
        <f t="shared" si="359"/>
        <v>3.0950146871039506</v>
      </c>
      <c r="W3258" s="93">
        <f t="shared" si="359"/>
        <v>4.3816315705844886</v>
      </c>
      <c r="X3258" s="93">
        <f t="shared" si="359"/>
        <v>6.2031031065339421</v>
      </c>
      <c r="Y3258" s="93">
        <f t="shared" si="358"/>
        <v>8.7817717054558742</v>
      </c>
      <c r="Z3258" s="93">
        <f t="shared" si="358"/>
        <v>12.432408902813936</v>
      </c>
      <c r="AA3258" s="93">
        <f t="shared" si="358"/>
        <v>17.600638721995058</v>
      </c>
      <c r="AB3258" s="93">
        <f t="shared" si="358"/>
        <v>24.917333868585679</v>
      </c>
      <c r="AC3258" s="95">
        <f t="shared" si="358"/>
        <v>35.275624761428546</v>
      </c>
      <c r="AE3258" s="96"/>
    </row>
    <row r="3259" spans="3:31" ht="24.75" customHeight="1" x14ac:dyDescent="0.25">
      <c r="C3259" s="91">
        <f>ABS(E3259-Dashboard!$F$13)</f>
        <v>35.424024621379793</v>
      </c>
      <c r="D3259" s="92">
        <f t="shared" si="355"/>
        <v>0.4158062287431159</v>
      </c>
      <c r="E3259" s="93" cm="1">
        <f t="array" ref="E3259">SUM('DRE + DCF'!$S$41/TIR!S3259,'DRE + DCF'!$U$41:$AD$41/TIR!T3259:AC3259,TIR!F3259)</f>
        <v>14.085975378620205</v>
      </c>
      <c r="F3259" s="100">
        <f>'DRE + DCF'!$AE$38*'DRE + DCF'!$AE$39*(1+G3259)/(R3259-G3259)/AC3259</f>
        <v>2.2859229838106723</v>
      </c>
      <c r="G3259" s="92">
        <f>R3259*(1-'DRE + DCF'!$AE$39)</f>
        <v>0.24948373724586953</v>
      </c>
      <c r="H3259" s="94">
        <f t="shared" si="357"/>
        <v>0.4158062287431159</v>
      </c>
      <c r="I3259" s="94">
        <f t="shared" si="356"/>
        <v>0.4158062287431159</v>
      </c>
      <c r="J3259" s="94">
        <f t="shared" si="356"/>
        <v>0.4158062287431159</v>
      </c>
      <c r="K3259" s="94">
        <f t="shared" si="356"/>
        <v>0.4158062287431159</v>
      </c>
      <c r="L3259" s="94">
        <f t="shared" si="356"/>
        <v>0.4158062287431159</v>
      </c>
      <c r="M3259" s="94">
        <f t="shared" si="356"/>
        <v>0.4158062287431159</v>
      </c>
      <c r="N3259" s="94">
        <f t="shared" si="356"/>
        <v>0.4158062287431159</v>
      </c>
      <c r="O3259" s="94">
        <f t="shared" si="356"/>
        <v>0.4158062287431159</v>
      </c>
      <c r="P3259" s="94">
        <f t="shared" si="356"/>
        <v>0.4158062287431159</v>
      </c>
      <c r="Q3259" s="94">
        <f t="shared" si="356"/>
        <v>0.4158062287431159</v>
      </c>
      <c r="R3259" s="94">
        <f t="shared" si="356"/>
        <v>0.4158062287431159</v>
      </c>
      <c r="S3259" s="93">
        <f>(1+H3259)^((5-Dashboard!$F$9)*3/12)</f>
        <v>1.0908146315009419</v>
      </c>
      <c r="T3259" s="93">
        <f t="shared" si="359"/>
        <v>1.5443821496831602</v>
      </c>
      <c r="U3259" s="93">
        <f t="shared" si="359"/>
        <v>2.1865458670811013</v>
      </c>
      <c r="V3259" s="93">
        <f t="shared" si="359"/>
        <v>3.0957252580459405</v>
      </c>
      <c r="W3259" s="93">
        <f t="shared" si="359"/>
        <v>4.3829471028188323</v>
      </c>
      <c r="X3259" s="93">
        <f t="shared" si="359"/>
        <v>6.2054038084224965</v>
      </c>
      <c r="Y3259" s="93">
        <f t="shared" si="358"/>
        <v>8.7856493638308244</v>
      </c>
      <c r="Z3259" s="93">
        <f t="shared" si="358"/>
        <v>12.438777092864674</v>
      </c>
      <c r="AA3259" s="93">
        <f t="shared" si="358"/>
        <v>17.610898086024992</v>
      </c>
      <c r="AB3259" s="93">
        <f t="shared" si="358"/>
        <v>24.933619203954404</v>
      </c>
      <c r="AC3259" s="95">
        <f t="shared" si="358"/>
        <v>35.301173374067616</v>
      </c>
      <c r="AE3259" s="96"/>
    </row>
    <row r="3260" spans="3:31" ht="24.75" customHeight="1" x14ac:dyDescent="0.25">
      <c r="C3260" s="91">
        <f>ABS(E3260-Dashboard!$F$13)</f>
        <v>35.429093092937251</v>
      </c>
      <c r="D3260" s="92">
        <f t="shared" si="355"/>
        <v>0.41590622874311589</v>
      </c>
      <c r="E3260" s="93" cm="1">
        <f t="array" ref="E3260">SUM('DRE + DCF'!$S$41/TIR!S3260,'DRE + DCF'!$U$41:$AD$41/TIR!T3260:AC3260,TIR!F3260)</f>
        <v>14.080906907062751</v>
      </c>
      <c r="F3260" s="100">
        <f>'DRE + DCF'!$AE$38*'DRE + DCF'!$AE$39*(1+G3260)/(R3260-G3260)/AC3260</f>
        <v>2.2838291404314228</v>
      </c>
      <c r="G3260" s="92">
        <f>R3260*(1-'DRE + DCF'!$AE$39)</f>
        <v>0.24954373724586953</v>
      </c>
      <c r="H3260" s="94">
        <f t="shared" si="357"/>
        <v>0.41590622874311589</v>
      </c>
      <c r="I3260" s="94">
        <f t="shared" si="356"/>
        <v>0.41590622874311589</v>
      </c>
      <c r="J3260" s="94">
        <f t="shared" si="356"/>
        <v>0.41590622874311589</v>
      </c>
      <c r="K3260" s="94">
        <f t="shared" si="356"/>
        <v>0.41590622874311589</v>
      </c>
      <c r="L3260" s="94">
        <f t="shared" si="356"/>
        <v>0.41590622874311589</v>
      </c>
      <c r="M3260" s="94">
        <f t="shared" si="356"/>
        <v>0.41590622874311589</v>
      </c>
      <c r="N3260" s="94">
        <f t="shared" si="356"/>
        <v>0.41590622874311589</v>
      </c>
      <c r="O3260" s="94">
        <f t="shared" si="356"/>
        <v>0.41590622874311589</v>
      </c>
      <c r="P3260" s="94">
        <f t="shared" si="356"/>
        <v>0.41590622874311589</v>
      </c>
      <c r="Q3260" s="94">
        <f t="shared" si="356"/>
        <v>0.41590622874311589</v>
      </c>
      <c r="R3260" s="94">
        <f t="shared" si="356"/>
        <v>0.41590622874311589</v>
      </c>
      <c r="S3260" s="93">
        <f>(1+H3260)^((5-Dashboard!$F$9)*3/12)</f>
        <v>1.0908338923594991</v>
      </c>
      <c r="T3260" s="93">
        <f t="shared" si="359"/>
        <v>1.5445185027159125</v>
      </c>
      <c r="U3260" s="93">
        <f t="shared" si="359"/>
        <v>2.1868933684044518</v>
      </c>
      <c r="V3260" s="93">
        <f t="shared" si="359"/>
        <v>3.0964359419208769</v>
      </c>
      <c r="W3260" s="93">
        <f t="shared" si="359"/>
        <v>4.3842629370698267</v>
      </c>
      <c r="X3260" s="93">
        <f t="shared" si="359"/>
        <v>6.2077052010447549</v>
      </c>
      <c r="Y3260" s="93">
        <f t="shared" si="358"/>
        <v>8.7895284603603052</v>
      </c>
      <c r="Z3260" s="93">
        <f t="shared" si="358"/>
        <v>12.445148094739045</v>
      </c>
      <c r="AA3260" s="93">
        <f t="shared" si="358"/>
        <v>17.621162704971535</v>
      </c>
      <c r="AB3260" s="93">
        <f t="shared" si="358"/>
        <v>24.949914031665088</v>
      </c>
      <c r="AC3260" s="95">
        <f t="shared" si="358"/>
        <v>35.326738684039867</v>
      </c>
      <c r="AE3260" s="96"/>
    </row>
    <row r="3261" spans="3:31" ht="24.75" customHeight="1" x14ac:dyDescent="0.25">
      <c r="C3261" s="91">
        <f>ABS(E3261-Dashboard!$F$13)</f>
        <v>35.434158044568761</v>
      </c>
      <c r="D3261" s="92">
        <f t="shared" si="355"/>
        <v>0.41600622874311588</v>
      </c>
      <c r="E3261" s="93" cm="1">
        <f t="array" ref="E3261">SUM('DRE + DCF'!$S$41/TIR!S3261,'DRE + DCF'!$U$41:$AD$41/TIR!T3261:AC3261,TIR!F3261)</f>
        <v>14.075841955431237</v>
      </c>
      <c r="F3261" s="100">
        <f>'DRE + DCF'!$AE$38*'DRE + DCF'!$AE$39*(1+G3261)/(R3261-G3261)/AC3261</f>
        <v>2.2817374582636178</v>
      </c>
      <c r="G3261" s="92">
        <f>R3261*(1-'DRE + DCF'!$AE$39)</f>
        <v>0.24960373724586951</v>
      </c>
      <c r="H3261" s="94">
        <f t="shared" si="357"/>
        <v>0.41600622874311588</v>
      </c>
      <c r="I3261" s="94">
        <f t="shared" si="356"/>
        <v>0.41600622874311588</v>
      </c>
      <c r="J3261" s="94">
        <f t="shared" si="356"/>
        <v>0.41600622874311588</v>
      </c>
      <c r="K3261" s="94">
        <f t="shared" si="356"/>
        <v>0.41600622874311588</v>
      </c>
      <c r="L3261" s="94">
        <f t="shared" si="356"/>
        <v>0.41600622874311588</v>
      </c>
      <c r="M3261" s="94">
        <f t="shared" si="356"/>
        <v>0.41600622874311588</v>
      </c>
      <c r="N3261" s="94">
        <f t="shared" si="356"/>
        <v>0.41600622874311588</v>
      </c>
      <c r="O3261" s="94">
        <f t="shared" si="356"/>
        <v>0.41600622874311588</v>
      </c>
      <c r="P3261" s="94">
        <f t="shared" si="356"/>
        <v>0.41600622874311588</v>
      </c>
      <c r="Q3261" s="94">
        <f t="shared" si="356"/>
        <v>0.41600622874311588</v>
      </c>
      <c r="R3261" s="94">
        <f t="shared" si="356"/>
        <v>0.41600622874311588</v>
      </c>
      <c r="S3261" s="93">
        <f>(1+H3261)^((5-Dashboard!$F$9)*3/12)</f>
        <v>1.0908531521978428</v>
      </c>
      <c r="T3261" s="93">
        <f t="shared" si="359"/>
        <v>1.5446548581562076</v>
      </c>
      <c r="U3261" s="93">
        <f t="shared" si="359"/>
        <v>2.1872409004075042</v>
      </c>
      <c r="V3261" s="93">
        <f t="shared" si="359"/>
        <v>3.097146738738727</v>
      </c>
      <c r="W3261" s="93">
        <f t="shared" si="359"/>
        <v>4.3855790733854656</v>
      </c>
      <c r="X3261" s="93">
        <f t="shared" si="359"/>
        <v>6.210007284559282</v>
      </c>
      <c r="Y3261" s="93">
        <f t="shared" si="358"/>
        <v>8.7934089954760672</v>
      </c>
      <c r="Z3261" s="93">
        <f t="shared" si="358"/>
        <v>12.451521909479856</v>
      </c>
      <c r="AA3261" s="93">
        <f t="shared" si="358"/>
        <v>17.631432581154854</v>
      </c>
      <c r="AB3261" s="93">
        <f t="shared" si="358"/>
        <v>24.966218356579585</v>
      </c>
      <c r="AC3261" s="95">
        <f t="shared" si="358"/>
        <v>35.35232070107741</v>
      </c>
      <c r="AE3261" s="96"/>
    </row>
    <row r="3262" spans="3:31" ht="24.75" customHeight="1" x14ac:dyDescent="0.25">
      <c r="C3262" s="91">
        <f>ABS(E3262-Dashboard!$F$13)</f>
        <v>35.439219479602485</v>
      </c>
      <c r="D3262" s="92">
        <f t="shared" si="355"/>
        <v>0.41610622874311587</v>
      </c>
      <c r="E3262" s="93" cm="1">
        <f t="array" ref="E3262">SUM('DRE + DCF'!$S$41/TIR!S3262,'DRE + DCF'!$U$41:$AD$41/TIR!T3262:AC3262,TIR!F3262)</f>
        <v>14.070780520397509</v>
      </c>
      <c r="F3262" s="100">
        <f>'DRE + DCF'!$AE$38*'DRE + DCF'!$AE$39*(1+G3262)/(R3262-G3262)/AC3262</f>
        <v>2.2796479348026901</v>
      </c>
      <c r="G3262" s="92">
        <f>R3262*(1-'DRE + DCF'!$AE$39)</f>
        <v>0.24966373724586952</v>
      </c>
      <c r="H3262" s="94">
        <f t="shared" si="357"/>
        <v>0.41610622874311587</v>
      </c>
      <c r="I3262" s="94">
        <f t="shared" si="356"/>
        <v>0.41610622874311587</v>
      </c>
      <c r="J3262" s="94">
        <f t="shared" si="356"/>
        <v>0.41610622874311587</v>
      </c>
      <c r="K3262" s="94">
        <f t="shared" si="356"/>
        <v>0.41610622874311587</v>
      </c>
      <c r="L3262" s="94">
        <f t="shared" si="356"/>
        <v>0.41610622874311587</v>
      </c>
      <c r="M3262" s="94">
        <f t="shared" si="356"/>
        <v>0.41610622874311587</v>
      </c>
      <c r="N3262" s="94">
        <f t="shared" si="356"/>
        <v>0.41610622874311587</v>
      </c>
      <c r="O3262" s="94">
        <f t="shared" si="356"/>
        <v>0.41610622874311587</v>
      </c>
      <c r="P3262" s="94">
        <f t="shared" si="356"/>
        <v>0.41610622874311587</v>
      </c>
      <c r="Q3262" s="94">
        <f t="shared" si="356"/>
        <v>0.41610622874311587</v>
      </c>
      <c r="R3262" s="94">
        <f t="shared" si="356"/>
        <v>0.41610622874311587</v>
      </c>
      <c r="S3262" s="93">
        <f>(1+H3262)^((5-Dashboard!$F$9)*3/12)</f>
        <v>1.0908724110160997</v>
      </c>
      <c r="T3262" s="93">
        <f t="shared" si="359"/>
        <v>1.5447912160039192</v>
      </c>
      <c r="U3262" s="93">
        <f t="shared" si="359"/>
        <v>2.187588463090802</v>
      </c>
      <c r="V3262" s="93">
        <f t="shared" si="359"/>
        <v>3.0978576485094647</v>
      </c>
      <c r="W3262" s="93">
        <f t="shared" si="359"/>
        <v>4.3868955118137549</v>
      </c>
      <c r="X3262" s="93">
        <f t="shared" si="359"/>
        <v>6.2123100591246772</v>
      </c>
      <c r="Y3262" s="93">
        <f t="shared" si="358"/>
        <v>8.7972909696099695</v>
      </c>
      <c r="Z3262" s="93">
        <f t="shared" si="358"/>
        <v>12.457898538130243</v>
      </c>
      <c r="AA3262" s="93">
        <f t="shared" si="358"/>
        <v>17.641707716895993</v>
      </c>
      <c r="AB3262" s="93">
        <f t="shared" si="358"/>
        <v>24.982532183561911</v>
      </c>
      <c r="AC3262" s="95">
        <f t="shared" si="358"/>
        <v>35.377919434917381</v>
      </c>
      <c r="AE3262" s="96"/>
    </row>
    <row r="3263" spans="3:31" ht="24.75" customHeight="1" x14ac:dyDescent="0.25">
      <c r="C3263" s="91">
        <f>ABS(E3263-Dashboard!$F$13)</f>
        <v>35.44427740136274</v>
      </c>
      <c r="D3263" s="92">
        <f t="shared" si="355"/>
        <v>0.41620622874311586</v>
      </c>
      <c r="E3263" s="93" cm="1">
        <f t="array" ref="E3263">SUM('DRE + DCF'!$S$41/TIR!S3263,'DRE + DCF'!$U$41:$AD$41/TIR!T3263:AC3263,TIR!F3263)</f>
        <v>14.065722598637262</v>
      </c>
      <c r="F3263" s="100">
        <f>'DRE + DCF'!$AE$38*'DRE + DCF'!$AE$39*(1+G3263)/(R3263-G3263)/AC3263</f>
        <v>2.2775605675473205</v>
      </c>
      <c r="G3263" s="92">
        <f>R3263*(1-'DRE + DCF'!$AE$39)</f>
        <v>0.24972373724586949</v>
      </c>
      <c r="H3263" s="94">
        <f t="shared" si="357"/>
        <v>0.41620622874311586</v>
      </c>
      <c r="I3263" s="94">
        <f t="shared" si="356"/>
        <v>0.41620622874311586</v>
      </c>
      <c r="J3263" s="94">
        <f t="shared" si="356"/>
        <v>0.41620622874311586</v>
      </c>
      <c r="K3263" s="94">
        <f t="shared" si="356"/>
        <v>0.41620622874311586</v>
      </c>
      <c r="L3263" s="94">
        <f t="shared" si="356"/>
        <v>0.41620622874311586</v>
      </c>
      <c r="M3263" s="94">
        <f t="shared" si="356"/>
        <v>0.41620622874311586</v>
      </c>
      <c r="N3263" s="94">
        <f t="shared" si="356"/>
        <v>0.41620622874311586</v>
      </c>
      <c r="O3263" s="94">
        <f t="shared" si="356"/>
        <v>0.41620622874311586</v>
      </c>
      <c r="P3263" s="94">
        <f t="shared" si="356"/>
        <v>0.41620622874311586</v>
      </c>
      <c r="Q3263" s="94">
        <f t="shared" ref="I3263:R3289" si="360">$D3263</f>
        <v>0.41620622874311586</v>
      </c>
      <c r="R3263" s="94">
        <f t="shared" si="360"/>
        <v>0.41620622874311586</v>
      </c>
      <c r="S3263" s="93">
        <f>(1+H3263)^((5-Dashboard!$F$9)*3/12)</f>
        <v>1.0908916688143955</v>
      </c>
      <c r="T3263" s="93">
        <f t="shared" si="359"/>
        <v>1.5449275762589192</v>
      </c>
      <c r="U3263" s="93">
        <f t="shared" si="359"/>
        <v>2.1879360564548866</v>
      </c>
      <c r="V3263" s="93">
        <f t="shared" si="359"/>
        <v>3.09856867124306</v>
      </c>
      <c r="W3263" s="93">
        <f t="shared" si="359"/>
        <v>4.3882122524027016</v>
      </c>
      <c r="X3263" s="93">
        <f t="shared" si="359"/>
        <v>6.2146135248995638</v>
      </c>
      <c r="Y3263" s="93">
        <f t="shared" si="358"/>
        <v>8.8011743831939739</v>
      </c>
      <c r="Z3263" s="93">
        <f t="shared" si="358"/>
        <v>12.464277981733657</v>
      </c>
      <c r="AA3263" s="93">
        <f t="shared" si="358"/>
        <v>17.651988114516879</v>
      </c>
      <c r="AB3263" s="93">
        <f t="shared" si="358"/>
        <v>24.998855517478255</v>
      </c>
      <c r="AC3263" s="95">
        <f t="shared" si="358"/>
        <v>35.403534895301917</v>
      </c>
      <c r="AE3263" s="96"/>
    </row>
    <row r="3264" spans="3:31" ht="24.75" customHeight="1" x14ac:dyDescent="0.25">
      <c r="C3264" s="91">
        <f>ABS(E3264-Dashboard!$F$13)</f>
        <v>35.449331813169948</v>
      </c>
      <c r="D3264" s="92">
        <f t="shared" si="355"/>
        <v>0.41630622874311585</v>
      </c>
      <c r="E3264" s="93" cm="1">
        <f t="array" ref="E3264">SUM('DRE + DCF'!$S$41/TIR!S3264,'DRE + DCF'!$U$41:$AD$41/TIR!T3264:AC3264,TIR!F3264)</f>
        <v>14.060668186830046</v>
      </c>
      <c r="F3264" s="100">
        <f>'DRE + DCF'!$AE$38*'DRE + DCF'!$AE$39*(1+G3264)/(R3264-G3264)/AC3264</f>
        <v>2.2754753539994406</v>
      </c>
      <c r="G3264" s="92">
        <f>R3264*(1-'DRE + DCF'!$AE$39)</f>
        <v>0.2497837372458695</v>
      </c>
      <c r="H3264" s="94">
        <f t="shared" si="357"/>
        <v>0.41630622874311585</v>
      </c>
      <c r="I3264" s="94">
        <f t="shared" si="360"/>
        <v>0.41630622874311585</v>
      </c>
      <c r="J3264" s="94">
        <f t="shared" si="360"/>
        <v>0.41630622874311585</v>
      </c>
      <c r="K3264" s="94">
        <f t="shared" si="360"/>
        <v>0.41630622874311585</v>
      </c>
      <c r="L3264" s="94">
        <f t="shared" si="360"/>
        <v>0.41630622874311585</v>
      </c>
      <c r="M3264" s="94">
        <f t="shared" si="360"/>
        <v>0.41630622874311585</v>
      </c>
      <c r="N3264" s="94">
        <f t="shared" si="360"/>
        <v>0.41630622874311585</v>
      </c>
      <c r="O3264" s="94">
        <f t="shared" si="360"/>
        <v>0.41630622874311585</v>
      </c>
      <c r="P3264" s="94">
        <f t="shared" si="360"/>
        <v>0.41630622874311585</v>
      </c>
      <c r="Q3264" s="94">
        <f t="shared" si="360"/>
        <v>0.41630622874311585</v>
      </c>
      <c r="R3264" s="94">
        <f t="shared" si="360"/>
        <v>0.41630622874311585</v>
      </c>
      <c r="S3264" s="93">
        <f>(1+H3264)^((5-Dashboard!$F$9)*3/12)</f>
        <v>1.0909109255928564</v>
      </c>
      <c r="T3264" s="93">
        <f t="shared" si="359"/>
        <v>1.5450639389210803</v>
      </c>
      <c r="U3264" s="93">
        <f t="shared" si="359"/>
        <v>2.188283680500299</v>
      </c>
      <c r="V3264" s="93">
        <f t="shared" si="359"/>
        <v>3.0992798069494838</v>
      </c>
      <c r="W3264" s="93">
        <f t="shared" si="359"/>
        <v>4.3895292952003153</v>
      </c>
      <c r="X3264" s="93">
        <f t="shared" si="359"/>
        <v>6.2169176820425855</v>
      </c>
      <c r="Y3264" s="93">
        <f t="shared" si="358"/>
        <v>8.8050592366601279</v>
      </c>
      <c r="Z3264" s="93">
        <f t="shared" si="358"/>
        <v>12.470660241333844</v>
      </c>
      <c r="AA3264" s="93">
        <f t="shared" si="358"/>
        <v>17.662273776340253</v>
      </c>
      <c r="AB3264" s="93">
        <f t="shared" si="358"/>
        <v>25.015188363196895</v>
      </c>
      <c r="AC3264" s="95">
        <f t="shared" si="358"/>
        <v>35.429167091978073</v>
      </c>
      <c r="AE3264" s="96"/>
    </row>
    <row r="3265" spans="3:31" ht="24.75" customHeight="1" x14ac:dyDescent="0.25">
      <c r="C3265" s="91">
        <f>ABS(E3265-Dashboard!$F$13)</f>
        <v>35.454382718340767</v>
      </c>
      <c r="D3265" s="92">
        <f t="shared" si="355"/>
        <v>0.41640622874311584</v>
      </c>
      <c r="E3265" s="93" cm="1">
        <f t="array" ref="E3265">SUM('DRE + DCF'!$S$41/TIR!S3265,'DRE + DCF'!$U$41:$AD$41/TIR!T3265:AC3265,TIR!F3265)</f>
        <v>14.055617281659234</v>
      </c>
      <c r="F3265" s="100">
        <f>'DRE + DCF'!$AE$38*'DRE + DCF'!$AE$39*(1+G3265)/(R3265-G3265)/AC3265</f>
        <v>2.2733922916642189</v>
      </c>
      <c r="G3265" s="92">
        <f>R3265*(1-'DRE + DCF'!$AE$39)</f>
        <v>0.2498437372458695</v>
      </c>
      <c r="H3265" s="94">
        <f t="shared" si="357"/>
        <v>0.41640622874311584</v>
      </c>
      <c r="I3265" s="94">
        <f t="shared" si="360"/>
        <v>0.41640622874311584</v>
      </c>
      <c r="J3265" s="94">
        <f t="shared" si="360"/>
        <v>0.41640622874311584</v>
      </c>
      <c r="K3265" s="94">
        <f t="shared" si="360"/>
        <v>0.41640622874311584</v>
      </c>
      <c r="L3265" s="94">
        <f t="shared" si="360"/>
        <v>0.41640622874311584</v>
      </c>
      <c r="M3265" s="94">
        <f t="shared" si="360"/>
        <v>0.41640622874311584</v>
      </c>
      <c r="N3265" s="94">
        <f t="shared" si="360"/>
        <v>0.41640622874311584</v>
      </c>
      <c r="O3265" s="94">
        <f t="shared" si="360"/>
        <v>0.41640622874311584</v>
      </c>
      <c r="P3265" s="94">
        <f t="shared" si="360"/>
        <v>0.41640622874311584</v>
      </c>
      <c r="Q3265" s="94">
        <f t="shared" si="360"/>
        <v>0.41640622874311584</v>
      </c>
      <c r="R3265" s="94">
        <f t="shared" si="360"/>
        <v>0.41640622874311584</v>
      </c>
      <c r="S3265" s="93">
        <f>(1+H3265)^((5-Dashboard!$F$9)*3/12)</f>
        <v>1.0909301813516084</v>
      </c>
      <c r="T3265" s="93">
        <f t="shared" si="359"/>
        <v>1.5452003039902751</v>
      </c>
      <c r="U3265" s="93">
        <f t="shared" si="359"/>
        <v>2.1886313352275817</v>
      </c>
      <c r="V3265" s="93">
        <f t="shared" si="359"/>
        <v>3.0999910556387089</v>
      </c>
      <c r="W3265" s="93">
        <f t="shared" si="359"/>
        <v>4.3908466402546145</v>
      </c>
      <c r="X3265" s="93">
        <f t="shared" si="359"/>
        <v>6.2192225307124192</v>
      </c>
      <c r="Y3265" s="93">
        <f t="shared" si="358"/>
        <v>8.8089455304405941</v>
      </c>
      <c r="Z3265" s="93">
        <f t="shared" si="358"/>
        <v>12.477045317974888</v>
      </c>
      <c r="AA3265" s="93">
        <f t="shared" si="358"/>
        <v>17.672564704689762</v>
      </c>
      <c r="AB3265" s="93">
        <f t="shared" si="358"/>
        <v>25.031530725588322</v>
      </c>
      <c r="AC3265" s="95">
        <f t="shared" si="358"/>
        <v>35.454816034697984</v>
      </c>
      <c r="AE3265" s="96"/>
    </row>
    <row r="3266" spans="3:31" ht="24.75" customHeight="1" x14ac:dyDescent="0.25">
      <c r="C3266" s="91">
        <f>ABS(E3266-Dashboard!$F$13)</f>
        <v>35.459430120187939</v>
      </c>
      <c r="D3266" s="92">
        <f t="shared" si="355"/>
        <v>0.41650622874311582</v>
      </c>
      <c r="E3266" s="93" cm="1">
        <f t="array" ref="E3266">SUM('DRE + DCF'!$S$41/TIR!S3266,'DRE + DCF'!$U$41:$AD$41/TIR!T3266:AC3266,TIR!F3266)</f>
        <v>14.050569879812059</v>
      </c>
      <c r="F3266" s="100">
        <f>'DRE + DCF'!$AE$38*'DRE + DCF'!$AE$39*(1+G3266)/(R3266-G3266)/AC3266</f>
        <v>2.2713113780500622</v>
      </c>
      <c r="G3266" s="92">
        <f>R3266*(1-'DRE + DCF'!$AE$39)</f>
        <v>0.24990373724586948</v>
      </c>
      <c r="H3266" s="94">
        <f t="shared" si="357"/>
        <v>0.41650622874311582</v>
      </c>
      <c r="I3266" s="94">
        <f t="shared" si="360"/>
        <v>0.41650622874311582</v>
      </c>
      <c r="J3266" s="94">
        <f t="shared" si="360"/>
        <v>0.41650622874311582</v>
      </c>
      <c r="K3266" s="94">
        <f t="shared" si="360"/>
        <v>0.41650622874311582</v>
      </c>
      <c r="L3266" s="94">
        <f t="shared" si="360"/>
        <v>0.41650622874311582</v>
      </c>
      <c r="M3266" s="94">
        <f t="shared" si="360"/>
        <v>0.41650622874311582</v>
      </c>
      <c r="N3266" s="94">
        <f t="shared" si="360"/>
        <v>0.41650622874311582</v>
      </c>
      <c r="O3266" s="94">
        <f t="shared" si="360"/>
        <v>0.41650622874311582</v>
      </c>
      <c r="P3266" s="94">
        <f t="shared" si="360"/>
        <v>0.41650622874311582</v>
      </c>
      <c r="Q3266" s="94">
        <f t="shared" si="360"/>
        <v>0.41650622874311582</v>
      </c>
      <c r="R3266" s="94">
        <f t="shared" si="360"/>
        <v>0.41650622874311582</v>
      </c>
      <c r="S3266" s="93">
        <f>(1+H3266)^((5-Dashboard!$F$9)*3/12)</f>
        <v>1.0909494360907772</v>
      </c>
      <c r="T3266" s="93">
        <f t="shared" si="359"/>
        <v>1.5453366714663757</v>
      </c>
      <c r="U3266" s="93">
        <f t="shared" si="359"/>
        <v>2.1889790206372752</v>
      </c>
      <c r="V3266" s="93">
        <f t="shared" si="359"/>
        <v>3.1007024173207061</v>
      </c>
      <c r="W3266" s="93">
        <f t="shared" si="359"/>
        <v>4.3921642876136167</v>
      </c>
      <c r="X3266" s="93">
        <f t="shared" si="359"/>
        <v>6.2215280710677581</v>
      </c>
      <c r="Y3266" s="93">
        <f t="shared" si="358"/>
        <v>8.8128332649676224</v>
      </c>
      <c r="Z3266" s="93">
        <f t="shared" si="358"/>
        <v>12.483433212701167</v>
      </c>
      <c r="AA3266" s="93">
        <f t="shared" si="358"/>
        <v>17.682860901889889</v>
      </c>
      <c r="AB3266" s="93">
        <f t="shared" si="358"/>
        <v>25.047882609525139</v>
      </c>
      <c r="AC3266" s="95">
        <f t="shared" si="358"/>
        <v>35.480481733218731</v>
      </c>
      <c r="AE3266" s="96"/>
    </row>
    <row r="3267" spans="3:31" ht="24.75" customHeight="1" x14ac:dyDescent="0.25">
      <c r="C3267" s="91">
        <f>ABS(E3267-Dashboard!$F$13)</f>
        <v>35.464474022020418</v>
      </c>
      <c r="D3267" s="92">
        <f t="shared" si="355"/>
        <v>0.41660622874311581</v>
      </c>
      <c r="E3267" s="93" cm="1">
        <f t="array" ref="E3267">SUM('DRE + DCF'!$S$41/TIR!S3267,'DRE + DCF'!$U$41:$AD$41/TIR!T3267:AC3267,TIR!F3267)</f>
        <v>14.04552597797958</v>
      </c>
      <c r="F3267" s="100">
        <f>'DRE + DCF'!$AE$38*'DRE + DCF'!$AE$39*(1+G3267)/(R3267-G3267)/AC3267</f>
        <v>2.2692326106686131</v>
      </c>
      <c r="G3267" s="92">
        <f>R3267*(1-'DRE + DCF'!$AE$39)</f>
        <v>0.24996373724586948</v>
      </c>
      <c r="H3267" s="94">
        <f t="shared" si="357"/>
        <v>0.41660622874311581</v>
      </c>
      <c r="I3267" s="94">
        <f t="shared" si="360"/>
        <v>0.41660622874311581</v>
      </c>
      <c r="J3267" s="94">
        <f t="shared" si="360"/>
        <v>0.41660622874311581</v>
      </c>
      <c r="K3267" s="94">
        <f t="shared" si="360"/>
        <v>0.41660622874311581</v>
      </c>
      <c r="L3267" s="94">
        <f t="shared" si="360"/>
        <v>0.41660622874311581</v>
      </c>
      <c r="M3267" s="94">
        <f t="shared" si="360"/>
        <v>0.41660622874311581</v>
      </c>
      <c r="N3267" s="94">
        <f t="shared" si="360"/>
        <v>0.41660622874311581</v>
      </c>
      <c r="O3267" s="94">
        <f t="shared" si="360"/>
        <v>0.41660622874311581</v>
      </c>
      <c r="P3267" s="94">
        <f t="shared" si="360"/>
        <v>0.41660622874311581</v>
      </c>
      <c r="Q3267" s="94">
        <f t="shared" si="360"/>
        <v>0.41660622874311581</v>
      </c>
      <c r="R3267" s="94">
        <f t="shared" si="360"/>
        <v>0.41660622874311581</v>
      </c>
      <c r="S3267" s="93">
        <f>(1+H3267)^((5-Dashboard!$F$9)*3/12)</f>
        <v>1.0909686898104891</v>
      </c>
      <c r="T3267" s="93">
        <f t="shared" si="359"/>
        <v>1.545473041349255</v>
      </c>
      <c r="U3267" s="93">
        <f t="shared" si="359"/>
        <v>2.1893267367299218</v>
      </c>
      <c r="V3267" s="93">
        <f t="shared" si="359"/>
        <v>3.1014138920054468</v>
      </c>
      <c r="W3267" s="93">
        <f t="shared" si="359"/>
        <v>4.3934822373253448</v>
      </c>
      <c r="X3267" s="93">
        <f t="shared" si="359"/>
        <v>6.2238343032673233</v>
      </c>
      <c r="Y3267" s="93">
        <f t="shared" si="358"/>
        <v>8.8167224406735603</v>
      </c>
      <c r="Z3267" s="93">
        <f t="shared" si="358"/>
        <v>12.489823926557373</v>
      </c>
      <c r="AA3267" s="93">
        <f t="shared" si="358"/>
        <v>17.693162370265973</v>
      </c>
      <c r="AB3267" s="93">
        <f t="shared" si="358"/>
        <v>25.064244019882089</v>
      </c>
      <c r="AC3267" s="95">
        <f t="shared" si="358"/>
        <v>35.506164197302361</v>
      </c>
      <c r="AE3267" s="96"/>
    </row>
    <row r="3268" spans="3:31" ht="24.75" customHeight="1" x14ac:dyDescent="0.25">
      <c r="C3268" s="91">
        <f>ABS(E3268-Dashboard!$F$13)</f>
        <v>35.469514427143338</v>
      </c>
      <c r="D3268" s="92">
        <f t="shared" si="355"/>
        <v>0.4167062287431158</v>
      </c>
      <c r="E3268" s="93" cm="1">
        <f t="array" ref="E3268">SUM('DRE + DCF'!$S$41/TIR!S3268,'DRE + DCF'!$U$41:$AD$41/TIR!T3268:AC3268,TIR!F3268)</f>
        <v>14.040485572856658</v>
      </c>
      <c r="F3268" s="100">
        <f>'DRE + DCF'!$AE$38*'DRE + DCF'!$AE$39*(1+G3268)/(R3268-G3268)/AC3268</f>
        <v>2.2671559870347355</v>
      </c>
      <c r="G3268" s="92">
        <f>R3268*(1-'DRE + DCF'!$AE$39)</f>
        <v>0.25002373724586946</v>
      </c>
      <c r="H3268" s="94">
        <f t="shared" si="357"/>
        <v>0.4167062287431158</v>
      </c>
      <c r="I3268" s="94">
        <f t="shared" si="360"/>
        <v>0.4167062287431158</v>
      </c>
      <c r="J3268" s="94">
        <f t="shared" si="360"/>
        <v>0.4167062287431158</v>
      </c>
      <c r="K3268" s="94">
        <f t="shared" si="360"/>
        <v>0.4167062287431158</v>
      </c>
      <c r="L3268" s="94">
        <f t="shared" si="360"/>
        <v>0.4167062287431158</v>
      </c>
      <c r="M3268" s="94">
        <f t="shared" si="360"/>
        <v>0.4167062287431158</v>
      </c>
      <c r="N3268" s="94">
        <f t="shared" si="360"/>
        <v>0.4167062287431158</v>
      </c>
      <c r="O3268" s="94">
        <f t="shared" si="360"/>
        <v>0.4167062287431158</v>
      </c>
      <c r="P3268" s="94">
        <f t="shared" si="360"/>
        <v>0.4167062287431158</v>
      </c>
      <c r="Q3268" s="94">
        <f t="shared" si="360"/>
        <v>0.4167062287431158</v>
      </c>
      <c r="R3268" s="94">
        <f t="shared" si="360"/>
        <v>0.4167062287431158</v>
      </c>
      <c r="S3268" s="93">
        <f>(1+H3268)^((5-Dashboard!$F$9)*3/12)</f>
        <v>1.0909879425108699</v>
      </c>
      <c r="T3268" s="93">
        <f t="shared" si="359"/>
        <v>1.5456094136387859</v>
      </c>
      <c r="U3268" s="93">
        <f t="shared" si="359"/>
        <v>2.1896744835060629</v>
      </c>
      <c r="V3268" s="93">
        <f t="shared" si="359"/>
        <v>3.1021254797029041</v>
      </c>
      <c r="W3268" s="93">
        <f t="shared" si="359"/>
        <v>4.3948004894378299</v>
      </c>
      <c r="X3268" s="93">
        <f t="shared" si="359"/>
        <v>6.2261412274698671</v>
      </c>
      <c r="Y3268" s="93">
        <f t="shared" si="358"/>
        <v>8.8206130579908688</v>
      </c>
      <c r="Z3268" s="93">
        <f t="shared" si="358"/>
        <v>12.496217460588525</v>
      </c>
      <c r="AA3268" s="93">
        <f t="shared" si="358"/>
        <v>17.703469112144244</v>
      </c>
      <c r="AB3268" s="93">
        <f t="shared" si="358"/>
        <v>25.08061496153611</v>
      </c>
      <c r="AC3268" s="95">
        <f t="shared" si="358"/>
        <v>35.531863436715987</v>
      </c>
      <c r="AE3268" s="96"/>
    </row>
    <row r="3269" spans="3:31" ht="24.75" customHeight="1" x14ac:dyDescent="0.25">
      <c r="C3269" s="91">
        <f>ABS(E3269-Dashboard!$F$13)</f>
        <v>35.474551338857992</v>
      </c>
      <c r="D3269" s="92">
        <f t="shared" si="355"/>
        <v>0.41680622874311579</v>
      </c>
      <c r="E3269" s="93" cm="1">
        <f t="array" ref="E3269">SUM('DRE + DCF'!$S$41/TIR!S3269,'DRE + DCF'!$U$41:$AD$41/TIR!T3269:AC3269,TIR!F3269)</f>
        <v>14.035448661142002</v>
      </c>
      <c r="F3269" s="100">
        <f>'DRE + DCF'!$AE$38*'DRE + DCF'!$AE$39*(1+G3269)/(R3269-G3269)/AC3269</f>
        <v>2.2650815046665191</v>
      </c>
      <c r="G3269" s="92">
        <f>R3269*(1-'DRE + DCF'!$AE$39)</f>
        <v>0.25008373724586946</v>
      </c>
      <c r="H3269" s="94">
        <f t="shared" si="357"/>
        <v>0.41680622874311579</v>
      </c>
      <c r="I3269" s="94">
        <f t="shared" si="360"/>
        <v>0.41680622874311579</v>
      </c>
      <c r="J3269" s="94">
        <f t="shared" si="360"/>
        <v>0.41680622874311579</v>
      </c>
      <c r="K3269" s="94">
        <f t="shared" si="360"/>
        <v>0.41680622874311579</v>
      </c>
      <c r="L3269" s="94">
        <f t="shared" si="360"/>
        <v>0.41680622874311579</v>
      </c>
      <c r="M3269" s="94">
        <f t="shared" si="360"/>
        <v>0.41680622874311579</v>
      </c>
      <c r="N3269" s="94">
        <f t="shared" si="360"/>
        <v>0.41680622874311579</v>
      </c>
      <c r="O3269" s="94">
        <f t="shared" si="360"/>
        <v>0.41680622874311579</v>
      </c>
      <c r="P3269" s="94">
        <f t="shared" si="360"/>
        <v>0.41680622874311579</v>
      </c>
      <c r="Q3269" s="94">
        <f t="shared" si="360"/>
        <v>0.41680622874311579</v>
      </c>
      <c r="R3269" s="94">
        <f t="shared" si="360"/>
        <v>0.41680622874311579</v>
      </c>
      <c r="S3269" s="93">
        <f>(1+H3269)^((5-Dashboard!$F$9)*3/12)</f>
        <v>1.0910071941920456</v>
      </c>
      <c r="T3269" s="93">
        <f t="shared" si="359"/>
        <v>1.5457457883348402</v>
      </c>
      <c r="U3269" s="93">
        <f t="shared" si="359"/>
        <v>2.1900222609662396</v>
      </c>
      <c r="V3269" s="93">
        <f t="shared" si="359"/>
        <v>3.1028371804230499</v>
      </c>
      <c r="W3269" s="93">
        <f t="shared" si="359"/>
        <v>4.3961190439991045</v>
      </c>
      <c r="X3269" s="93">
        <f t="shared" si="359"/>
        <v>6.2284488438341628</v>
      </c>
      <c r="Y3269" s="93">
        <f t="shared" si="358"/>
        <v>8.8245051173520999</v>
      </c>
      <c r="Z3269" s="93">
        <f t="shared" si="358"/>
        <v>12.502613815839956</v>
      </c>
      <c r="AA3269" s="93">
        <f t="shared" si="358"/>
        <v>17.713781129851785</v>
      </c>
      <c r="AB3269" s="93">
        <f t="shared" si="358"/>
        <v>25.096995439366278</v>
      </c>
      <c r="AC3269" s="95">
        <f t="shared" si="358"/>
        <v>35.557579461231711</v>
      </c>
      <c r="AE3269" s="96"/>
    </row>
    <row r="3270" spans="3:31" ht="24.75" customHeight="1" x14ac:dyDescent="0.25">
      <c r="C3270" s="91">
        <f>ABS(E3270-Dashboard!$F$13)</f>
        <v>35.479584760461876</v>
      </c>
      <c r="D3270" s="92">
        <f t="shared" si="355"/>
        <v>0.41690622874311578</v>
      </c>
      <c r="E3270" s="93" cm="1">
        <f t="array" ref="E3270">SUM('DRE + DCF'!$S$41/TIR!S3270,'DRE + DCF'!$U$41:$AD$41/TIR!T3270:AC3270,TIR!F3270)</f>
        <v>14.030415239538126</v>
      </c>
      <c r="F3270" s="100">
        <f>'DRE + DCF'!$AE$38*'DRE + DCF'!$AE$39*(1+G3270)/(R3270-G3270)/AC3270</f>
        <v>2.2630091610852725</v>
      </c>
      <c r="G3270" s="92">
        <f>R3270*(1-'DRE + DCF'!$AE$39)</f>
        <v>0.25014373724586947</v>
      </c>
      <c r="H3270" s="94">
        <f t="shared" si="357"/>
        <v>0.41690622874311578</v>
      </c>
      <c r="I3270" s="94">
        <f t="shared" si="360"/>
        <v>0.41690622874311578</v>
      </c>
      <c r="J3270" s="94">
        <f t="shared" si="360"/>
        <v>0.41690622874311578</v>
      </c>
      <c r="K3270" s="94">
        <f t="shared" si="360"/>
        <v>0.41690622874311578</v>
      </c>
      <c r="L3270" s="94">
        <f t="shared" si="360"/>
        <v>0.41690622874311578</v>
      </c>
      <c r="M3270" s="94">
        <f t="shared" si="360"/>
        <v>0.41690622874311578</v>
      </c>
      <c r="N3270" s="94">
        <f t="shared" si="360"/>
        <v>0.41690622874311578</v>
      </c>
      <c r="O3270" s="94">
        <f t="shared" si="360"/>
        <v>0.41690622874311578</v>
      </c>
      <c r="P3270" s="94">
        <f t="shared" si="360"/>
        <v>0.41690622874311578</v>
      </c>
      <c r="Q3270" s="94">
        <f t="shared" si="360"/>
        <v>0.41690622874311578</v>
      </c>
      <c r="R3270" s="94">
        <f t="shared" si="360"/>
        <v>0.41690622874311578</v>
      </c>
      <c r="S3270" s="93">
        <f>(1+H3270)^((5-Dashboard!$F$9)*3/12)</f>
        <v>1.091026444854142</v>
      </c>
      <c r="T3270" s="93">
        <f t="shared" si="359"/>
        <v>1.5458821654372914</v>
      </c>
      <c r="U3270" s="93">
        <f t="shared" si="359"/>
        <v>2.190370069110994</v>
      </c>
      <c r="V3270" s="93">
        <f t="shared" si="359"/>
        <v>3.1035489941758563</v>
      </c>
      <c r="W3270" s="93">
        <f t="shared" si="359"/>
        <v>4.3974379010572031</v>
      </c>
      <c r="X3270" s="93">
        <f t="shared" si="359"/>
        <v>6.2307571525190042</v>
      </c>
      <c r="Y3270" s="93">
        <f t="shared" si="358"/>
        <v>8.8283986191898975</v>
      </c>
      <c r="Z3270" s="93">
        <f t="shared" si="358"/>
        <v>12.509012993357288</v>
      </c>
      <c r="AA3270" s="93">
        <f t="shared" si="358"/>
        <v>17.724098425716509</v>
      </c>
      <c r="AB3270" s="93">
        <f t="shared" si="358"/>
        <v>25.113385458253774</v>
      </c>
      <c r="AC3270" s="95">
        <f t="shared" si="358"/>
        <v>35.583312280626558</v>
      </c>
      <c r="AE3270" s="96"/>
    </row>
    <row r="3271" spans="3:31" ht="24.75" customHeight="1" x14ac:dyDescent="0.25">
      <c r="C3271" s="91">
        <f>ABS(E3271-Dashboard!$F$13)</f>
        <v>35.484614695248645</v>
      </c>
      <c r="D3271" s="92">
        <f t="shared" si="355"/>
        <v>0.41700622874311577</v>
      </c>
      <c r="E3271" s="93" cm="1">
        <f t="array" ref="E3271">SUM('DRE + DCF'!$S$41/TIR!S3271,'DRE + DCF'!$U$41:$AD$41/TIR!T3271:AC3271,TIR!F3271)</f>
        <v>14.025385304751353</v>
      </c>
      <c r="F3271" s="100">
        <f>'DRE + DCF'!$AE$38*'DRE + DCF'!$AE$39*(1+G3271)/(R3271-G3271)/AC3271</f>
        <v>2.2609389538155149</v>
      </c>
      <c r="G3271" s="92">
        <f>R3271*(1-'DRE + DCF'!$AE$39)</f>
        <v>0.25020373724586947</v>
      </c>
      <c r="H3271" s="94">
        <f t="shared" si="357"/>
        <v>0.41700622874311577</v>
      </c>
      <c r="I3271" s="94">
        <f t="shared" si="360"/>
        <v>0.41700622874311577</v>
      </c>
      <c r="J3271" s="94">
        <f t="shared" si="360"/>
        <v>0.41700622874311577</v>
      </c>
      <c r="K3271" s="94">
        <f t="shared" si="360"/>
        <v>0.41700622874311577</v>
      </c>
      <c r="L3271" s="94">
        <f t="shared" si="360"/>
        <v>0.41700622874311577</v>
      </c>
      <c r="M3271" s="94">
        <f t="shared" si="360"/>
        <v>0.41700622874311577</v>
      </c>
      <c r="N3271" s="94">
        <f t="shared" si="360"/>
        <v>0.41700622874311577</v>
      </c>
      <c r="O3271" s="94">
        <f t="shared" si="360"/>
        <v>0.41700622874311577</v>
      </c>
      <c r="P3271" s="94">
        <f t="shared" si="360"/>
        <v>0.41700622874311577</v>
      </c>
      <c r="Q3271" s="94">
        <f t="shared" si="360"/>
        <v>0.41700622874311577</v>
      </c>
      <c r="R3271" s="94">
        <f t="shared" si="360"/>
        <v>0.41700622874311577</v>
      </c>
      <c r="S3271" s="93">
        <f>(1+H3271)^((5-Dashboard!$F$9)*3/12)</f>
        <v>1.0910456944972851</v>
      </c>
      <c r="T3271" s="93">
        <f t="shared" si="359"/>
        <v>1.5460185449460115</v>
      </c>
      <c r="U3271" s="93">
        <f t="shared" si="359"/>
        <v>2.1907179079408672</v>
      </c>
      <c r="V3271" s="93">
        <f t="shared" si="359"/>
        <v>3.1042609209712966</v>
      </c>
      <c r="W3271" s="93">
        <f t="shared" si="359"/>
        <v>4.3987570606601682</v>
      </c>
      <c r="X3271" s="93">
        <f t="shared" si="359"/>
        <v>6.2330661536832181</v>
      </c>
      <c r="Y3271" s="93">
        <f t="shared" si="358"/>
        <v>8.8322935639370144</v>
      </c>
      <c r="Z3271" s="93">
        <f t="shared" si="358"/>
        <v>12.515414994186482</v>
      </c>
      <c r="AA3271" s="93">
        <f t="shared" si="358"/>
        <v>17.734421002067233</v>
      </c>
      <c r="AB3271" s="93">
        <f t="shared" si="358"/>
        <v>25.129785023081997</v>
      </c>
      <c r="AC3271" s="95">
        <f t="shared" si="358"/>
        <v>35.609061904682655</v>
      </c>
      <c r="AE3271" s="96"/>
    </row>
    <row r="3272" spans="3:31" ht="24.75" customHeight="1" x14ac:dyDescent="0.25">
      <c r="C3272" s="91">
        <f>ABS(E3272-Dashboard!$F$13)</f>
        <v>35.489641146508191</v>
      </c>
      <c r="D3272" s="92">
        <f t="shared" si="355"/>
        <v>0.41710622874311576</v>
      </c>
      <c r="E3272" s="93" cm="1">
        <f t="array" ref="E3272">SUM('DRE + DCF'!$S$41/TIR!S3272,'DRE + DCF'!$U$41:$AD$41/TIR!T3272:AC3272,TIR!F3272)</f>
        <v>14.02035885349181</v>
      </c>
      <c r="F3272" s="100">
        <f>'DRE + DCF'!$AE$38*'DRE + DCF'!$AE$39*(1+G3272)/(R3272-G3272)/AC3272</f>
        <v>2.258870880384976</v>
      </c>
      <c r="G3272" s="92">
        <f>R3272*(1-'DRE + DCF'!$AE$39)</f>
        <v>0.25026373724586942</v>
      </c>
      <c r="H3272" s="94">
        <f t="shared" si="357"/>
        <v>0.41710622874311576</v>
      </c>
      <c r="I3272" s="94">
        <f t="shared" si="360"/>
        <v>0.41710622874311576</v>
      </c>
      <c r="J3272" s="94">
        <f t="shared" si="360"/>
        <v>0.41710622874311576</v>
      </c>
      <c r="K3272" s="94">
        <f t="shared" si="360"/>
        <v>0.41710622874311576</v>
      </c>
      <c r="L3272" s="94">
        <f t="shared" si="360"/>
        <v>0.41710622874311576</v>
      </c>
      <c r="M3272" s="94">
        <f t="shared" si="360"/>
        <v>0.41710622874311576</v>
      </c>
      <c r="N3272" s="94">
        <f t="shared" si="360"/>
        <v>0.41710622874311576</v>
      </c>
      <c r="O3272" s="94">
        <f t="shared" si="360"/>
        <v>0.41710622874311576</v>
      </c>
      <c r="P3272" s="94">
        <f t="shared" si="360"/>
        <v>0.41710622874311576</v>
      </c>
      <c r="Q3272" s="94">
        <f t="shared" si="360"/>
        <v>0.41710622874311576</v>
      </c>
      <c r="R3272" s="94">
        <f t="shared" si="360"/>
        <v>0.41710622874311576</v>
      </c>
      <c r="S3272" s="93">
        <f>(1+H3272)^((5-Dashboard!$F$9)*3/12)</f>
        <v>1.0910649431216004</v>
      </c>
      <c r="T3272" s="93">
        <f t="shared" si="359"/>
        <v>1.5461549268608732</v>
      </c>
      <c r="U3272" s="93">
        <f t="shared" si="359"/>
        <v>2.1910657774564002</v>
      </c>
      <c r="V3272" s="93">
        <f t="shared" si="359"/>
        <v>3.1049729608193424</v>
      </c>
      <c r="W3272" s="93">
        <f t="shared" si="359"/>
        <v>4.4000765228560441</v>
      </c>
      <c r="X3272" s="93">
        <f t="shared" si="359"/>
        <v>6.2353758474856509</v>
      </c>
      <c r="Y3272" s="93">
        <f t="shared" si="358"/>
        <v>8.8361899520263005</v>
      </c>
      <c r="Z3272" s="93">
        <f t="shared" si="358"/>
        <v>12.521819819373803</v>
      </c>
      <c r="AA3272" s="93">
        <f t="shared" si="358"/>
        <v>17.744748861233614</v>
      </c>
      <c r="AB3272" s="93">
        <f t="shared" si="358"/>
        <v>25.146194138736465</v>
      </c>
      <c r="AC3272" s="95">
        <f t="shared" si="358"/>
        <v>35.634828343187074</v>
      </c>
      <c r="AE3272" s="96"/>
    </row>
    <row r="3273" spans="3:31" ht="24.75" customHeight="1" x14ac:dyDescent="0.25">
      <c r="C3273" s="91">
        <f>ABS(E3273-Dashboard!$F$13)</f>
        <v>35.494664117526568</v>
      </c>
      <c r="D3273" s="92">
        <f t="shared" si="355"/>
        <v>0.41720622874311575</v>
      </c>
      <c r="E3273" s="93" cm="1">
        <f t="array" ref="E3273">SUM('DRE + DCF'!$S$41/TIR!S3273,'DRE + DCF'!$U$41:$AD$41/TIR!T3273:AC3273,TIR!F3273)</f>
        <v>14.015335882473433</v>
      </c>
      <c r="F3273" s="100">
        <f>'DRE + DCF'!$AE$38*'DRE + DCF'!$AE$39*(1+G3273)/(R3273-G3273)/AC3273</f>
        <v>2.2568049383245916</v>
      </c>
      <c r="G3273" s="92">
        <f>R3273*(1-'DRE + DCF'!$AE$39)</f>
        <v>0.25032373724586943</v>
      </c>
      <c r="H3273" s="94">
        <f t="shared" si="357"/>
        <v>0.41720622874311575</v>
      </c>
      <c r="I3273" s="94">
        <f t="shared" si="360"/>
        <v>0.41720622874311575</v>
      </c>
      <c r="J3273" s="94">
        <f t="shared" si="360"/>
        <v>0.41720622874311575</v>
      </c>
      <c r="K3273" s="94">
        <f t="shared" si="360"/>
        <v>0.41720622874311575</v>
      </c>
      <c r="L3273" s="94">
        <f t="shared" si="360"/>
        <v>0.41720622874311575</v>
      </c>
      <c r="M3273" s="94">
        <f t="shared" si="360"/>
        <v>0.41720622874311575</v>
      </c>
      <c r="N3273" s="94">
        <f t="shared" si="360"/>
        <v>0.41720622874311575</v>
      </c>
      <c r="O3273" s="94">
        <f t="shared" si="360"/>
        <v>0.41720622874311575</v>
      </c>
      <c r="P3273" s="94">
        <f t="shared" si="360"/>
        <v>0.41720622874311575</v>
      </c>
      <c r="Q3273" s="94">
        <f t="shared" si="360"/>
        <v>0.41720622874311575</v>
      </c>
      <c r="R3273" s="94">
        <f t="shared" si="360"/>
        <v>0.41720622874311575</v>
      </c>
      <c r="S3273" s="93">
        <f>(1+H3273)^((5-Dashboard!$F$9)*3/12)</f>
        <v>1.091084190727214</v>
      </c>
      <c r="T3273" s="93">
        <f t="shared" si="359"/>
        <v>1.5462913111817493</v>
      </c>
      <c r="U3273" s="93">
        <f t="shared" si="359"/>
        <v>2.1914136776581348</v>
      </c>
      <c r="V3273" s="93">
        <f t="shared" si="359"/>
        <v>3.105685113729967</v>
      </c>
      <c r="W3273" s="93">
        <f t="shared" si="359"/>
        <v>4.4013962876928812</v>
      </c>
      <c r="X3273" s="93">
        <f t="shared" si="359"/>
        <v>6.237686234085178</v>
      </c>
      <c r="Y3273" s="93">
        <f t="shared" si="358"/>
        <v>8.8400877838907022</v>
      </c>
      <c r="Z3273" s="93">
        <f t="shared" si="358"/>
        <v>12.528227469965829</v>
      </c>
      <c r="AA3273" s="93">
        <f t="shared" si="358"/>
        <v>17.755082005546178</v>
      </c>
      <c r="AB3273" s="93">
        <f t="shared" si="358"/>
        <v>25.162612810104857</v>
      </c>
      <c r="AC3273" s="95">
        <f t="shared" si="358"/>
        <v>35.660611605931919</v>
      </c>
      <c r="AE3273" s="96"/>
    </row>
    <row r="3274" spans="3:31" ht="24.75" customHeight="1" x14ac:dyDescent="0.25">
      <c r="C3274" s="91">
        <f>ABS(E3274-Dashboard!$F$13)</f>
        <v>35.499683611586057</v>
      </c>
      <c r="D3274" s="92">
        <f t="shared" si="355"/>
        <v>0.41730622874311574</v>
      </c>
      <c r="E3274" s="93" cm="1">
        <f t="array" ref="E3274">SUM('DRE + DCF'!$S$41/TIR!S3274,'DRE + DCF'!$U$41:$AD$41/TIR!T3274:AC3274,TIR!F3274)</f>
        <v>14.010316388413942</v>
      </c>
      <c r="F3274" s="100">
        <f>'DRE + DCF'!$AE$38*'DRE + DCF'!$AE$39*(1+G3274)/(R3274-G3274)/AC3274</f>
        <v>2.2547411251684912</v>
      </c>
      <c r="G3274" s="92">
        <f>R3274*(1-'DRE + DCF'!$AE$39)</f>
        <v>0.25038373724586943</v>
      </c>
      <c r="H3274" s="94">
        <f t="shared" si="357"/>
        <v>0.41730622874311574</v>
      </c>
      <c r="I3274" s="94">
        <f t="shared" si="360"/>
        <v>0.41730622874311574</v>
      </c>
      <c r="J3274" s="94">
        <f t="shared" si="360"/>
        <v>0.41730622874311574</v>
      </c>
      <c r="K3274" s="94">
        <f t="shared" si="360"/>
        <v>0.41730622874311574</v>
      </c>
      <c r="L3274" s="94">
        <f t="shared" si="360"/>
        <v>0.41730622874311574</v>
      </c>
      <c r="M3274" s="94">
        <f t="shared" si="360"/>
        <v>0.41730622874311574</v>
      </c>
      <c r="N3274" s="94">
        <f t="shared" si="360"/>
        <v>0.41730622874311574</v>
      </c>
      <c r="O3274" s="94">
        <f t="shared" si="360"/>
        <v>0.41730622874311574</v>
      </c>
      <c r="P3274" s="94">
        <f t="shared" si="360"/>
        <v>0.41730622874311574</v>
      </c>
      <c r="Q3274" s="94">
        <f t="shared" si="360"/>
        <v>0.41730622874311574</v>
      </c>
      <c r="R3274" s="94">
        <f t="shared" si="360"/>
        <v>0.41730622874311574</v>
      </c>
      <c r="S3274" s="93">
        <f>(1+H3274)^((5-Dashboard!$F$9)*3/12)</f>
        <v>1.0911034373142516</v>
      </c>
      <c r="T3274" s="93">
        <f t="shared" si="359"/>
        <v>1.5464276979085125</v>
      </c>
      <c r="U3274" s="93">
        <f t="shared" si="359"/>
        <v>2.1917616085466123</v>
      </c>
      <c r="V3274" s="93">
        <f t="shared" si="359"/>
        <v>3.1063973797131443</v>
      </c>
      <c r="W3274" s="93">
        <f t="shared" si="359"/>
        <v>4.4027163552187334</v>
      </c>
      <c r="X3274" s="93">
        <f t="shared" si="359"/>
        <v>6.239997313640699</v>
      </c>
      <c r="Y3274" s="93">
        <f t="shared" si="358"/>
        <v>8.8439870599632719</v>
      </c>
      <c r="Z3274" s="93">
        <f t="shared" si="358"/>
        <v>12.534637947009461</v>
      </c>
      <c r="AA3274" s="93">
        <f t="shared" si="358"/>
        <v>17.765420437336331</v>
      </c>
      <c r="AB3274" s="93">
        <f t="shared" si="358"/>
        <v>25.179041042077031</v>
      </c>
      <c r="AC3274" s="95">
        <f t="shared" si="358"/>
        <v>35.686411702714331</v>
      </c>
      <c r="AE3274" s="96"/>
    </row>
    <row r="3275" spans="3:31" ht="24.75" customHeight="1" x14ac:dyDescent="0.25">
      <c r="C3275" s="91">
        <f>ABS(E3275-Dashboard!$F$13)</f>
        <v>35.504699631965153</v>
      </c>
      <c r="D3275" s="92">
        <f t="shared" si="355"/>
        <v>0.41740622874311573</v>
      </c>
      <c r="E3275" s="93" cm="1">
        <f t="array" ref="E3275">SUM('DRE + DCF'!$S$41/TIR!S3275,'DRE + DCF'!$U$41:$AD$41/TIR!T3275:AC3275,TIR!F3275)</f>
        <v>14.005300368034847</v>
      </c>
      <c r="F3275" s="100">
        <f>'DRE + DCF'!$AE$38*'DRE + DCF'!$AE$39*(1+G3275)/(R3275-G3275)/AC3275</f>
        <v>2.2526794384540056</v>
      </c>
      <c r="G3275" s="92">
        <f>R3275*(1-'DRE + DCF'!$AE$39)</f>
        <v>0.25044373724586944</v>
      </c>
      <c r="H3275" s="94">
        <f t="shared" si="357"/>
        <v>0.41740622874311573</v>
      </c>
      <c r="I3275" s="94">
        <f t="shared" si="360"/>
        <v>0.41740622874311573</v>
      </c>
      <c r="J3275" s="94">
        <f t="shared" si="360"/>
        <v>0.41740622874311573</v>
      </c>
      <c r="K3275" s="94">
        <f t="shared" si="360"/>
        <v>0.41740622874311573</v>
      </c>
      <c r="L3275" s="94">
        <f t="shared" si="360"/>
        <v>0.41740622874311573</v>
      </c>
      <c r="M3275" s="94">
        <f t="shared" si="360"/>
        <v>0.41740622874311573</v>
      </c>
      <c r="N3275" s="94">
        <f t="shared" si="360"/>
        <v>0.41740622874311573</v>
      </c>
      <c r="O3275" s="94">
        <f t="shared" si="360"/>
        <v>0.41740622874311573</v>
      </c>
      <c r="P3275" s="94">
        <f t="shared" si="360"/>
        <v>0.41740622874311573</v>
      </c>
      <c r="Q3275" s="94">
        <f t="shared" si="360"/>
        <v>0.41740622874311573</v>
      </c>
      <c r="R3275" s="94">
        <f t="shared" si="360"/>
        <v>0.41740622874311573</v>
      </c>
      <c r="S3275" s="93">
        <f>(1+H3275)^((5-Dashboard!$F$9)*3/12)</f>
        <v>1.0911226828828391</v>
      </c>
      <c r="T3275" s="93">
        <f t="shared" si="359"/>
        <v>1.5465640870410355</v>
      </c>
      <c r="U3275" s="93">
        <f t="shared" si="359"/>
        <v>2.1921095701223741</v>
      </c>
      <c r="V3275" s="93">
        <f t="shared" si="359"/>
        <v>3.1071097587788468</v>
      </c>
      <c r="W3275" s="93">
        <f t="shared" si="359"/>
        <v>4.4040367254816575</v>
      </c>
      <c r="X3275" s="93">
        <f t="shared" si="359"/>
        <v>6.2423090863111366</v>
      </c>
      <c r="Y3275" s="93">
        <f t="shared" si="358"/>
        <v>8.8478877806771532</v>
      </c>
      <c r="Z3275" s="93">
        <f t="shared" si="358"/>
        <v>12.541051251551899</v>
      </c>
      <c r="AA3275" s="93">
        <f t="shared" si="358"/>
        <v>17.775764158936308</v>
      </c>
      <c r="AB3275" s="93">
        <f t="shared" si="358"/>
        <v>25.195478839544954</v>
      </c>
      <c r="AC3275" s="95">
        <f t="shared" si="358"/>
        <v>35.712228643336388</v>
      </c>
      <c r="AE3275" s="96"/>
    </row>
    <row r="3276" spans="3:31" ht="24.75" customHeight="1" x14ac:dyDescent="0.25">
      <c r="C3276" s="91">
        <f>ABS(E3276-Dashboard!$F$13)</f>
        <v>35.509712181938546</v>
      </c>
      <c r="D3276" s="92">
        <f t="shared" si="355"/>
        <v>0.41750622874311571</v>
      </c>
      <c r="E3276" s="93" cm="1">
        <f t="array" ref="E3276">SUM('DRE + DCF'!$S$41/TIR!S3276,'DRE + DCF'!$U$41:$AD$41/TIR!T3276:AC3276,TIR!F3276)</f>
        <v>14.000287818061452</v>
      </c>
      <c r="F3276" s="100">
        <f>'DRE + DCF'!$AE$38*'DRE + DCF'!$AE$39*(1+G3276)/(R3276-G3276)/AC3276</f>
        <v>2.2506198757216507</v>
      </c>
      <c r="G3276" s="92">
        <f>R3276*(1-'DRE + DCF'!$AE$39)</f>
        <v>0.25050373724586944</v>
      </c>
      <c r="H3276" s="94">
        <f t="shared" si="357"/>
        <v>0.41750622874311571</v>
      </c>
      <c r="I3276" s="94">
        <f t="shared" si="360"/>
        <v>0.41750622874311571</v>
      </c>
      <c r="J3276" s="94">
        <f t="shared" si="360"/>
        <v>0.41750622874311571</v>
      </c>
      <c r="K3276" s="94">
        <f t="shared" si="360"/>
        <v>0.41750622874311571</v>
      </c>
      <c r="L3276" s="94">
        <f t="shared" si="360"/>
        <v>0.41750622874311571</v>
      </c>
      <c r="M3276" s="94">
        <f t="shared" si="360"/>
        <v>0.41750622874311571</v>
      </c>
      <c r="N3276" s="94">
        <f t="shared" si="360"/>
        <v>0.41750622874311571</v>
      </c>
      <c r="O3276" s="94">
        <f t="shared" si="360"/>
        <v>0.41750622874311571</v>
      </c>
      <c r="P3276" s="94">
        <f t="shared" si="360"/>
        <v>0.41750622874311571</v>
      </c>
      <c r="Q3276" s="94">
        <f t="shared" si="360"/>
        <v>0.41750622874311571</v>
      </c>
      <c r="R3276" s="94">
        <f t="shared" si="360"/>
        <v>0.41750622874311571</v>
      </c>
      <c r="S3276" s="93">
        <f>(1+H3276)^((5-Dashboard!$F$9)*3/12)</f>
        <v>1.091141927433102</v>
      </c>
      <c r="T3276" s="93">
        <f t="shared" si="359"/>
        <v>1.5467004785791909</v>
      </c>
      <c r="U3276" s="93">
        <f t="shared" si="359"/>
        <v>2.192457562385961</v>
      </c>
      <c r="V3276" s="93">
        <f t="shared" si="359"/>
        <v>3.1078222509370481</v>
      </c>
      <c r="W3276" s="93">
        <f t="shared" si="359"/>
        <v>4.4053573985297163</v>
      </c>
      <c r="X3276" s="93">
        <f t="shared" si="359"/>
        <v>6.2446215522554409</v>
      </c>
      <c r="Y3276" s="93">
        <f t="shared" si="358"/>
        <v>8.8517899464655905</v>
      </c>
      <c r="Z3276" s="93">
        <f t="shared" si="358"/>
        <v>12.547467384640665</v>
      </c>
      <c r="AA3276" s="93">
        <f t="shared" si="358"/>
        <v>17.786113172679233</v>
      </c>
      <c r="AB3276" s="93">
        <f t="shared" si="358"/>
        <v>25.211926207402794</v>
      </c>
      <c r="AC3276" s="95">
        <f t="shared" si="358"/>
        <v>35.738062437605258</v>
      </c>
      <c r="AE3276" s="96"/>
    </row>
    <row r="3277" spans="3:31" ht="24.75" customHeight="1" x14ac:dyDescent="0.25">
      <c r="C3277" s="91">
        <f>ABS(E3277-Dashboard!$F$13)</f>
        <v>35.514721264777165</v>
      </c>
      <c r="D3277" s="92">
        <f t="shared" si="355"/>
        <v>0.4176062287431157</v>
      </c>
      <c r="E3277" s="93" cm="1">
        <f t="array" ref="E3277">SUM('DRE + DCF'!$S$41/TIR!S3277,'DRE + DCF'!$U$41:$AD$41/TIR!T3277:AC3277,TIR!F3277)</f>
        <v>13.995278735222833</v>
      </c>
      <c r="F3277" s="100">
        <f>'DRE + DCF'!$AE$38*'DRE + DCF'!$AE$39*(1+G3277)/(R3277-G3277)/AC3277</f>
        <v>2.2485624345151285</v>
      </c>
      <c r="G3277" s="92">
        <f>R3277*(1-'DRE + DCF'!$AE$39)</f>
        <v>0.25056373724586939</v>
      </c>
      <c r="H3277" s="94">
        <f t="shared" si="357"/>
        <v>0.4176062287431157</v>
      </c>
      <c r="I3277" s="94">
        <f t="shared" si="360"/>
        <v>0.4176062287431157</v>
      </c>
      <c r="J3277" s="94">
        <f t="shared" si="360"/>
        <v>0.4176062287431157</v>
      </c>
      <c r="K3277" s="94">
        <f t="shared" si="360"/>
        <v>0.4176062287431157</v>
      </c>
      <c r="L3277" s="94">
        <f t="shared" si="360"/>
        <v>0.4176062287431157</v>
      </c>
      <c r="M3277" s="94">
        <f t="shared" si="360"/>
        <v>0.4176062287431157</v>
      </c>
      <c r="N3277" s="94">
        <f t="shared" si="360"/>
        <v>0.4176062287431157</v>
      </c>
      <c r="O3277" s="94">
        <f t="shared" si="360"/>
        <v>0.4176062287431157</v>
      </c>
      <c r="P3277" s="94">
        <f t="shared" si="360"/>
        <v>0.4176062287431157</v>
      </c>
      <c r="Q3277" s="94">
        <f t="shared" si="360"/>
        <v>0.4176062287431157</v>
      </c>
      <c r="R3277" s="94">
        <f t="shared" si="360"/>
        <v>0.4176062287431157</v>
      </c>
      <c r="S3277" s="93">
        <f>(1+H3277)^((5-Dashboard!$F$9)*3/12)</f>
        <v>1.0911611709651661</v>
      </c>
      <c r="T3277" s="93">
        <f t="shared" si="359"/>
        <v>1.5468368725228512</v>
      </c>
      <c r="U3277" s="93">
        <f t="shared" si="359"/>
        <v>2.1928055853379145</v>
      </c>
      <c r="V3277" s="93">
        <f t="shared" si="359"/>
        <v>3.1085348561977213</v>
      </c>
      <c r="W3277" s="93">
        <f t="shared" si="359"/>
        <v>4.4066783744109754</v>
      </c>
      <c r="X3277" s="93">
        <f t="shared" si="359"/>
        <v>6.2469347116325862</v>
      </c>
      <c r="Y3277" s="93">
        <f t="shared" si="358"/>
        <v>8.8556935577619331</v>
      </c>
      <c r="Z3277" s="93">
        <f t="shared" si="358"/>
        <v>12.5538863473236</v>
      </c>
      <c r="AA3277" s="93">
        <f t="shared" si="358"/>
        <v>17.796467480899096</v>
      </c>
      <c r="AB3277" s="93">
        <f t="shared" si="358"/>
        <v>25.228383150546865</v>
      </c>
      <c r="AC3277" s="95">
        <f t="shared" si="358"/>
        <v>35.763913095333102</v>
      </c>
      <c r="AE3277" s="96"/>
    </row>
    <row r="3278" spans="3:31" ht="24.75" customHeight="1" x14ac:dyDescent="0.25">
      <c r="C3278" s="91">
        <f>ABS(E3278-Dashboard!$F$13)</f>
        <v>35.519726883748163</v>
      </c>
      <c r="D3278" s="92">
        <f t="shared" si="355"/>
        <v>0.41770622874311569</v>
      </c>
      <c r="E3278" s="93" cm="1">
        <f t="array" ref="E3278">SUM('DRE + DCF'!$S$41/TIR!S3278,'DRE + DCF'!$U$41:$AD$41/TIR!T3278:AC3278,TIR!F3278)</f>
        <v>13.990273116251835</v>
      </c>
      <c r="F3278" s="100">
        <f>'DRE + DCF'!$AE$38*'DRE + DCF'!$AE$39*(1+G3278)/(R3278-G3278)/AC3278</f>
        <v>2.2465071123813258</v>
      </c>
      <c r="G3278" s="92">
        <f>R3278*(1-'DRE + DCF'!$AE$39)</f>
        <v>0.25062373724586939</v>
      </c>
      <c r="H3278" s="94">
        <f t="shared" si="357"/>
        <v>0.41770622874311569</v>
      </c>
      <c r="I3278" s="94">
        <f t="shared" si="360"/>
        <v>0.41770622874311569</v>
      </c>
      <c r="J3278" s="94">
        <f t="shared" si="360"/>
        <v>0.41770622874311569</v>
      </c>
      <c r="K3278" s="94">
        <f t="shared" si="360"/>
        <v>0.41770622874311569</v>
      </c>
      <c r="L3278" s="94">
        <f t="shared" si="360"/>
        <v>0.41770622874311569</v>
      </c>
      <c r="M3278" s="94">
        <f t="shared" si="360"/>
        <v>0.41770622874311569</v>
      </c>
      <c r="N3278" s="94">
        <f t="shared" si="360"/>
        <v>0.41770622874311569</v>
      </c>
      <c r="O3278" s="94">
        <f t="shared" si="360"/>
        <v>0.41770622874311569</v>
      </c>
      <c r="P3278" s="94">
        <f t="shared" si="360"/>
        <v>0.41770622874311569</v>
      </c>
      <c r="Q3278" s="94">
        <f t="shared" si="360"/>
        <v>0.41770622874311569</v>
      </c>
      <c r="R3278" s="94">
        <f t="shared" si="360"/>
        <v>0.41770622874311569</v>
      </c>
      <c r="S3278" s="93">
        <f>(1+H3278)^((5-Dashboard!$F$9)*3/12)</f>
        <v>1.0911804134791572</v>
      </c>
      <c r="T3278" s="93">
        <f t="shared" si="359"/>
        <v>1.5469732688718896</v>
      </c>
      <c r="U3278" s="93">
        <f t="shared" si="359"/>
        <v>2.1931536389787767</v>
      </c>
      <c r="V3278" s="93">
        <f t="shared" si="359"/>
        <v>3.1092475745708423</v>
      </c>
      <c r="W3278" s="93">
        <f t="shared" si="359"/>
        <v>4.4079996531735084</v>
      </c>
      <c r="X3278" s="93">
        <f t="shared" si="359"/>
        <v>6.2492485646015767</v>
      </c>
      <c r="Y3278" s="93">
        <f t="shared" si="358"/>
        <v>8.85959861499963</v>
      </c>
      <c r="Z3278" s="93">
        <f t="shared" si="358"/>
        <v>12.560308140648857</v>
      </c>
      <c r="AA3278" s="93">
        <f t="shared" si="358"/>
        <v>17.806827085930745</v>
      </c>
      <c r="AB3278" s="93">
        <f t="shared" si="358"/>
        <v>25.244849673875642</v>
      </c>
      <c r="AC3278" s="95">
        <f t="shared" si="358"/>
        <v>35.789780626337112</v>
      </c>
      <c r="AE3278" s="96"/>
    </row>
    <row r="3279" spans="3:31" ht="24.75" customHeight="1" x14ac:dyDescent="0.25">
      <c r="C3279" s="91">
        <f>ABS(E3279-Dashboard!$F$13)</f>
        <v>35.524729042114913</v>
      </c>
      <c r="D3279" s="92">
        <f t="shared" ref="D3279:D3342" si="361">D3278+0.0001</f>
        <v>0.41780622874311568</v>
      </c>
      <c r="E3279" s="93" cm="1">
        <f t="array" ref="E3279">SUM('DRE + DCF'!$S$41/TIR!S3279,'DRE + DCF'!$U$41:$AD$41/TIR!T3279:AC3279,TIR!F3279)</f>
        <v>13.985270957885088</v>
      </c>
      <c r="F3279" s="100">
        <f>'DRE + DCF'!$AE$38*'DRE + DCF'!$AE$39*(1+G3279)/(R3279-G3279)/AC3279</f>
        <v>2.2444539068703029</v>
      </c>
      <c r="G3279" s="92">
        <f>R3279*(1-'DRE + DCF'!$AE$39)</f>
        <v>0.2506837372458694</v>
      </c>
      <c r="H3279" s="94">
        <f t="shared" si="357"/>
        <v>0.41780622874311568</v>
      </c>
      <c r="I3279" s="94">
        <f t="shared" si="360"/>
        <v>0.41780622874311568</v>
      </c>
      <c r="J3279" s="94">
        <f t="shared" si="360"/>
        <v>0.41780622874311568</v>
      </c>
      <c r="K3279" s="94">
        <f t="shared" si="360"/>
        <v>0.41780622874311568</v>
      </c>
      <c r="L3279" s="94">
        <f t="shared" si="360"/>
        <v>0.41780622874311568</v>
      </c>
      <c r="M3279" s="94">
        <f t="shared" si="360"/>
        <v>0.41780622874311568</v>
      </c>
      <c r="N3279" s="94">
        <f t="shared" si="360"/>
        <v>0.41780622874311568</v>
      </c>
      <c r="O3279" s="94">
        <f t="shared" si="360"/>
        <v>0.41780622874311568</v>
      </c>
      <c r="P3279" s="94">
        <f t="shared" si="360"/>
        <v>0.41780622874311568</v>
      </c>
      <c r="Q3279" s="94">
        <f t="shared" si="360"/>
        <v>0.41780622874311568</v>
      </c>
      <c r="R3279" s="94">
        <f t="shared" si="360"/>
        <v>0.41780622874311568</v>
      </c>
      <c r="S3279" s="93">
        <f>(1+H3279)^((5-Dashboard!$F$9)*3/12)</f>
        <v>1.0911996549752008</v>
      </c>
      <c r="T3279" s="93">
        <f t="shared" si="359"/>
        <v>1.5471096676261784</v>
      </c>
      <c r="U3279" s="93">
        <f t="shared" si="359"/>
        <v>2.1935017233090872</v>
      </c>
      <c r="V3279" s="93">
        <f t="shared" si="359"/>
        <v>3.1099604060663824</v>
      </c>
      <c r="W3279" s="93">
        <f t="shared" si="359"/>
        <v>4.4093212348653861</v>
      </c>
      <c r="X3279" s="93">
        <f t="shared" si="359"/>
        <v>6.2515631113214312</v>
      </c>
      <c r="Y3279" s="93">
        <f t="shared" si="358"/>
        <v>8.8635051186122169</v>
      </c>
      <c r="Z3279" s="93">
        <f t="shared" si="358"/>
        <v>12.56673276566489</v>
      </c>
      <c r="AA3279" s="93">
        <f t="shared" si="358"/>
        <v>17.81719199010988</v>
      </c>
      <c r="AB3279" s="93">
        <f t="shared" si="358"/>
        <v>25.261325782289738</v>
      </c>
      <c r="AC3279" s="95">
        <f t="shared" si="358"/>
        <v>35.815665040439448</v>
      </c>
      <c r="AE3279" s="96"/>
    </row>
    <row r="3280" spans="3:31" ht="24.75" customHeight="1" x14ac:dyDescent="0.25">
      <c r="C3280" s="91">
        <f>ABS(E3280-Dashboard!$F$13)</f>
        <v>35.52972774313703</v>
      </c>
      <c r="D3280" s="92">
        <f t="shared" si="361"/>
        <v>0.41790622874311567</v>
      </c>
      <c r="E3280" s="93" cm="1">
        <f t="array" ref="E3280">SUM('DRE + DCF'!$S$41/TIR!S3280,'DRE + DCF'!$U$41:$AD$41/TIR!T3280:AC3280,TIR!F3280)</f>
        <v>13.980272256862966</v>
      </c>
      <c r="F3280" s="100">
        <f>'DRE + DCF'!$AE$38*'DRE + DCF'!$AE$39*(1+G3280)/(R3280-G3280)/AC3280</f>
        <v>2.2424028155352911</v>
      </c>
      <c r="G3280" s="92">
        <f>R3280*(1-'DRE + DCF'!$AE$39)</f>
        <v>0.2507437372458694</v>
      </c>
      <c r="H3280" s="94">
        <f t="shared" si="357"/>
        <v>0.41790622874311567</v>
      </c>
      <c r="I3280" s="94">
        <f t="shared" si="360"/>
        <v>0.41790622874311567</v>
      </c>
      <c r="J3280" s="94">
        <f t="shared" si="360"/>
        <v>0.41790622874311567</v>
      </c>
      <c r="K3280" s="94">
        <f t="shared" si="360"/>
        <v>0.41790622874311567</v>
      </c>
      <c r="L3280" s="94">
        <f t="shared" si="360"/>
        <v>0.41790622874311567</v>
      </c>
      <c r="M3280" s="94">
        <f t="shared" si="360"/>
        <v>0.41790622874311567</v>
      </c>
      <c r="N3280" s="94">
        <f t="shared" si="360"/>
        <v>0.41790622874311567</v>
      </c>
      <c r="O3280" s="94">
        <f t="shared" si="360"/>
        <v>0.41790622874311567</v>
      </c>
      <c r="P3280" s="94">
        <f t="shared" si="360"/>
        <v>0.41790622874311567</v>
      </c>
      <c r="Q3280" s="94">
        <f t="shared" si="360"/>
        <v>0.41790622874311567</v>
      </c>
      <c r="R3280" s="94">
        <f t="shared" si="360"/>
        <v>0.41790622874311567</v>
      </c>
      <c r="S3280" s="93">
        <f>(1+H3280)^((5-Dashboard!$F$9)*3/12)</f>
        <v>1.0912188954534228</v>
      </c>
      <c r="T3280" s="93">
        <f t="shared" si="359"/>
        <v>1.5472460687855909</v>
      </c>
      <c r="U3280" s="93">
        <f t="shared" si="359"/>
        <v>2.1938498383293887</v>
      </c>
      <c r="V3280" s="93">
        <f t="shared" si="359"/>
        <v>3.1106733506943174</v>
      </c>
      <c r="W3280" s="93">
        <f t="shared" si="359"/>
        <v>4.4106431195346909</v>
      </c>
      <c r="X3280" s="93">
        <f t="shared" si="359"/>
        <v>6.2538783519512045</v>
      </c>
      <c r="Y3280" s="93">
        <f t="shared" si="358"/>
        <v>8.8674130690333435</v>
      </c>
      <c r="Z3280" s="93">
        <f t="shared" si="358"/>
        <v>12.573160223420485</v>
      </c>
      <c r="AA3280" s="93">
        <f t="shared" si="358"/>
        <v>17.827562195773091</v>
      </c>
      <c r="AB3280" s="93">
        <f t="shared" si="358"/>
        <v>25.277811480691962</v>
      </c>
      <c r="AC3280" s="95">
        <f t="shared" si="358"/>
        <v>35.841566347467371</v>
      </c>
      <c r="AE3280" s="96"/>
    </row>
    <row r="3281" spans="3:31" ht="24.75" customHeight="1" x14ac:dyDescent="0.25">
      <c r="C3281" s="91">
        <f>ABS(E3281-Dashboard!$F$13)</f>
        <v>35.534722990070378</v>
      </c>
      <c r="D3281" s="92">
        <f t="shared" si="361"/>
        <v>0.41800622874311566</v>
      </c>
      <c r="E3281" s="93" cm="1">
        <f t="array" ref="E3281">SUM('DRE + DCF'!$S$41/TIR!S3281,'DRE + DCF'!$U$41:$AD$41/TIR!T3281:AC3281,TIR!F3281)</f>
        <v>13.975277009929624</v>
      </c>
      <c r="F3281" s="100">
        <f>'DRE + DCF'!$AE$38*'DRE + DCF'!$AE$39*(1+G3281)/(R3281-G3281)/AC3281</f>
        <v>2.2403538359326891</v>
      </c>
      <c r="G3281" s="92">
        <f>R3281*(1-'DRE + DCF'!$AE$39)</f>
        <v>0.25080373724586941</v>
      </c>
      <c r="H3281" s="94">
        <f t="shared" si="357"/>
        <v>0.41800622874311566</v>
      </c>
      <c r="I3281" s="94">
        <f t="shared" si="360"/>
        <v>0.41800622874311566</v>
      </c>
      <c r="J3281" s="94">
        <f t="shared" si="360"/>
        <v>0.41800622874311566</v>
      </c>
      <c r="K3281" s="94">
        <f t="shared" si="360"/>
        <v>0.41800622874311566</v>
      </c>
      <c r="L3281" s="94">
        <f t="shared" si="360"/>
        <v>0.41800622874311566</v>
      </c>
      <c r="M3281" s="94">
        <f t="shared" si="360"/>
        <v>0.41800622874311566</v>
      </c>
      <c r="N3281" s="94">
        <f t="shared" si="360"/>
        <v>0.41800622874311566</v>
      </c>
      <c r="O3281" s="94">
        <f t="shared" si="360"/>
        <v>0.41800622874311566</v>
      </c>
      <c r="P3281" s="94">
        <f t="shared" si="360"/>
        <v>0.41800622874311566</v>
      </c>
      <c r="Q3281" s="94">
        <f t="shared" si="360"/>
        <v>0.41800622874311566</v>
      </c>
      <c r="R3281" s="94">
        <f t="shared" si="360"/>
        <v>0.41800622874311566</v>
      </c>
      <c r="S3281" s="93">
        <f>(1+H3281)^((5-Dashboard!$F$9)*3/12)</f>
        <v>1.0912381349139486</v>
      </c>
      <c r="T3281" s="93">
        <f t="shared" si="359"/>
        <v>1.5473824723499996</v>
      </c>
      <c r="U3281" s="93">
        <f t="shared" si="359"/>
        <v>2.1941979840402213</v>
      </c>
      <c r="V3281" s="93">
        <f t="shared" si="359"/>
        <v>3.1113864084646212</v>
      </c>
      <c r="W3281" s="93">
        <f t="shared" si="359"/>
        <v>4.4119653072295044</v>
      </c>
      <c r="X3281" s="93">
        <f t="shared" si="359"/>
        <v>6.2561942866499711</v>
      </c>
      <c r="Y3281" s="93">
        <f t="shared" si="358"/>
        <v>8.8713224666967516</v>
      </c>
      <c r="Z3281" s="93">
        <f t="shared" si="358"/>
        <v>12.579590514964735</v>
      </c>
      <c r="AA3281" s="93">
        <f t="shared" si="358"/>
        <v>17.837937705257811</v>
      </c>
      <c r="AB3281" s="93">
        <f t="shared" si="358"/>
        <v>25.294306773987255</v>
      </c>
      <c r="AC3281" s="95">
        <f t="shared" si="358"/>
        <v>35.867484557253114</v>
      </c>
      <c r="AE3281" s="96"/>
    </row>
    <row r="3282" spans="3:31" ht="24.75" customHeight="1" x14ac:dyDescent="0.25">
      <c r="C3282" s="91">
        <f>ABS(E3282-Dashboard!$F$13)</f>
        <v>35.539714786167046</v>
      </c>
      <c r="D3282" s="92">
        <f t="shared" si="361"/>
        <v>0.41810622874311565</v>
      </c>
      <c r="E3282" s="93" cm="1">
        <f t="array" ref="E3282">SUM('DRE + DCF'!$S$41/TIR!S3282,'DRE + DCF'!$U$41:$AD$41/TIR!T3282:AC3282,TIR!F3282)</f>
        <v>13.97028521383295</v>
      </c>
      <c r="F3282" s="100">
        <f>'DRE + DCF'!$AE$38*'DRE + DCF'!$AE$39*(1+G3282)/(R3282-G3282)/AC3282</f>
        <v>2.2383069656220589</v>
      </c>
      <c r="G3282" s="92">
        <f>R3282*(1-'DRE + DCF'!$AE$39)</f>
        <v>0.25086373724586936</v>
      </c>
      <c r="H3282" s="94">
        <f t="shared" si="357"/>
        <v>0.41810622874311565</v>
      </c>
      <c r="I3282" s="94">
        <f t="shared" si="360"/>
        <v>0.41810622874311565</v>
      </c>
      <c r="J3282" s="94">
        <f t="shared" si="360"/>
        <v>0.41810622874311565</v>
      </c>
      <c r="K3282" s="94">
        <f t="shared" si="360"/>
        <v>0.41810622874311565</v>
      </c>
      <c r="L3282" s="94">
        <f t="shared" si="360"/>
        <v>0.41810622874311565</v>
      </c>
      <c r="M3282" s="94">
        <f t="shared" si="360"/>
        <v>0.41810622874311565</v>
      </c>
      <c r="N3282" s="94">
        <f t="shared" si="360"/>
        <v>0.41810622874311565</v>
      </c>
      <c r="O3282" s="94">
        <f t="shared" si="360"/>
        <v>0.41810622874311565</v>
      </c>
      <c r="P3282" s="94">
        <f t="shared" si="360"/>
        <v>0.41810622874311565</v>
      </c>
      <c r="Q3282" s="94">
        <f t="shared" si="360"/>
        <v>0.41810622874311565</v>
      </c>
      <c r="R3282" s="94">
        <f t="shared" si="360"/>
        <v>0.41810622874311565</v>
      </c>
      <c r="S3282" s="93">
        <f>(1+H3282)^((5-Dashboard!$F$9)*3/12)</f>
        <v>1.0912573733569038</v>
      </c>
      <c r="T3282" s="93">
        <f t="shared" si="359"/>
        <v>1.5475188783192768</v>
      </c>
      <c r="U3282" s="93">
        <f t="shared" si="359"/>
        <v>2.1945461604421261</v>
      </c>
      <c r="V3282" s="93">
        <f t="shared" si="359"/>
        <v>3.1120995793872681</v>
      </c>
      <c r="W3282" s="93">
        <f t="shared" si="359"/>
        <v>4.4132877979979153</v>
      </c>
      <c r="X3282" s="93">
        <f t="shared" si="359"/>
        <v>6.2585109155768324</v>
      </c>
      <c r="Y3282" s="93">
        <f t="shared" si="358"/>
        <v>8.8752333120362863</v>
      </c>
      <c r="Z3282" s="93">
        <f t="shared" si="358"/>
        <v>12.586023641347049</v>
      </c>
      <c r="AA3282" s="93">
        <f t="shared" si="358"/>
        <v>17.84831852090236</v>
      </c>
      <c r="AB3282" s="93">
        <f t="shared" si="358"/>
        <v>25.310811667082749</v>
      </c>
      <c r="AC3282" s="95">
        <f t="shared" si="358"/>
        <v>35.893419679633972</v>
      </c>
      <c r="AE3282" s="96"/>
    </row>
    <row r="3283" spans="3:31" ht="24.75" customHeight="1" x14ac:dyDescent="0.25">
      <c r="C3283" s="91">
        <f>ABS(E3283-Dashboard!$F$13)</f>
        <v>35.544703134675402</v>
      </c>
      <c r="D3283" s="92">
        <f t="shared" si="361"/>
        <v>0.41820622874311564</v>
      </c>
      <c r="E3283" s="93" cm="1">
        <f t="array" ref="E3283">SUM('DRE + DCF'!$S$41/TIR!S3283,'DRE + DCF'!$U$41:$AD$41/TIR!T3283:AC3283,TIR!F3283)</f>
        <v>13.965296865324596</v>
      </c>
      <c r="F3283" s="100">
        <f>'DRE + DCF'!$AE$38*'DRE + DCF'!$AE$39*(1+G3283)/(R3283-G3283)/AC3283</f>
        <v>2.2362622021661225</v>
      </c>
      <c r="G3283" s="92">
        <f>R3283*(1-'DRE + DCF'!$AE$39)</f>
        <v>0.25092373724586936</v>
      </c>
      <c r="H3283" s="94">
        <f t="shared" si="357"/>
        <v>0.41820622874311564</v>
      </c>
      <c r="I3283" s="94">
        <f t="shared" si="360"/>
        <v>0.41820622874311564</v>
      </c>
      <c r="J3283" s="94">
        <f t="shared" si="360"/>
        <v>0.41820622874311564</v>
      </c>
      <c r="K3283" s="94">
        <f t="shared" si="360"/>
        <v>0.41820622874311564</v>
      </c>
      <c r="L3283" s="94">
        <f t="shared" si="360"/>
        <v>0.41820622874311564</v>
      </c>
      <c r="M3283" s="94">
        <f t="shared" si="360"/>
        <v>0.41820622874311564</v>
      </c>
      <c r="N3283" s="94">
        <f t="shared" si="360"/>
        <v>0.41820622874311564</v>
      </c>
      <c r="O3283" s="94">
        <f t="shared" si="360"/>
        <v>0.41820622874311564</v>
      </c>
      <c r="P3283" s="94">
        <f t="shared" si="360"/>
        <v>0.41820622874311564</v>
      </c>
      <c r="Q3283" s="94">
        <f t="shared" si="360"/>
        <v>0.41820622874311564</v>
      </c>
      <c r="R3283" s="94">
        <f t="shared" si="360"/>
        <v>0.41820622874311564</v>
      </c>
      <c r="S3283" s="93">
        <f>(1+H3283)^((5-Dashboard!$F$9)*3/12)</f>
        <v>1.0912766107824141</v>
      </c>
      <c r="T3283" s="93">
        <f t="shared" si="359"/>
        <v>1.5476552866932964</v>
      </c>
      <c r="U3283" s="93">
        <f t="shared" si="359"/>
        <v>2.1948943675356456</v>
      </c>
      <c r="V3283" s="93">
        <f t="shared" si="359"/>
        <v>3.1128128634722341</v>
      </c>
      <c r="W3283" s="93">
        <f t="shared" si="359"/>
        <v>4.4146105918880156</v>
      </c>
      <c r="X3283" s="93">
        <f t="shared" si="359"/>
        <v>6.260828238890916</v>
      </c>
      <c r="Y3283" s="93">
        <f t="shared" si="358"/>
        <v>8.8791456054858884</v>
      </c>
      <c r="Z3283" s="93">
        <f t="shared" si="358"/>
        <v>12.592459603617149</v>
      </c>
      <c r="AA3283" s="93">
        <f t="shared" si="358"/>
        <v>17.858704645045904</v>
      </c>
      <c r="AB3283" s="93">
        <f t="shared" si="358"/>
        <v>25.327326164887712</v>
      </c>
      <c r="AC3283" s="95">
        <f t="shared" si="358"/>
        <v>35.91937172445224</v>
      </c>
      <c r="AE3283" s="96"/>
    </row>
    <row r="3284" spans="3:31" ht="24.75" customHeight="1" x14ac:dyDescent="0.25">
      <c r="C3284" s="91">
        <f>ABS(E3284-Dashboard!$F$13)</f>
        <v>35.549688038840046</v>
      </c>
      <c r="D3284" s="92">
        <f t="shared" si="361"/>
        <v>0.41830622874311563</v>
      </c>
      <c r="E3284" s="93" cm="1">
        <f t="array" ref="E3284">SUM('DRE + DCF'!$S$41/TIR!S3284,'DRE + DCF'!$U$41:$AD$41/TIR!T3284:AC3284,TIR!F3284)</f>
        <v>13.960311961159949</v>
      </c>
      <c r="F3284" s="100">
        <f>'DRE + DCF'!$AE$38*'DRE + DCF'!$AE$39*(1+G3284)/(R3284-G3284)/AC3284</f>
        <v>2.234219543130751</v>
      </c>
      <c r="G3284" s="92">
        <f>R3284*(1-'DRE + DCF'!$AE$39)</f>
        <v>0.25098373724586936</v>
      </c>
      <c r="H3284" s="94">
        <f t="shared" si="357"/>
        <v>0.41830622874311563</v>
      </c>
      <c r="I3284" s="94">
        <f t="shared" si="360"/>
        <v>0.41830622874311563</v>
      </c>
      <c r="J3284" s="94">
        <f t="shared" si="360"/>
        <v>0.41830622874311563</v>
      </c>
      <c r="K3284" s="94">
        <f t="shared" si="360"/>
        <v>0.41830622874311563</v>
      </c>
      <c r="L3284" s="94">
        <f t="shared" si="360"/>
        <v>0.41830622874311563</v>
      </c>
      <c r="M3284" s="94">
        <f t="shared" si="360"/>
        <v>0.41830622874311563</v>
      </c>
      <c r="N3284" s="94">
        <f t="shared" si="360"/>
        <v>0.41830622874311563</v>
      </c>
      <c r="O3284" s="94">
        <f t="shared" si="360"/>
        <v>0.41830622874311563</v>
      </c>
      <c r="P3284" s="94">
        <f t="shared" si="360"/>
        <v>0.41830622874311563</v>
      </c>
      <c r="Q3284" s="94">
        <f t="shared" si="360"/>
        <v>0.41830622874311563</v>
      </c>
      <c r="R3284" s="94">
        <f t="shared" si="360"/>
        <v>0.41830622874311563</v>
      </c>
      <c r="S3284" s="93">
        <f>(1+H3284)^((5-Dashboard!$F$9)*3/12)</f>
        <v>1.0912958471906049</v>
      </c>
      <c r="T3284" s="93">
        <f t="shared" si="359"/>
        <v>1.5477916974719304</v>
      </c>
      <c r="U3284" s="93">
        <f t="shared" si="359"/>
        <v>2.1952426053213188</v>
      </c>
      <c r="V3284" s="93">
        <f t="shared" si="359"/>
        <v>3.1135262607294916</v>
      </c>
      <c r="W3284" s="93">
        <f t="shared" si="359"/>
        <v>4.4159336889478995</v>
      </c>
      <c r="X3284" s="93">
        <f t="shared" si="359"/>
        <v>6.2631462567513703</v>
      </c>
      <c r="Y3284" s="93">
        <f t="shared" si="358"/>
        <v>8.8830593474795965</v>
      </c>
      <c r="Z3284" s="93">
        <f t="shared" si="358"/>
        <v>12.598898402825068</v>
      </c>
      <c r="AA3284" s="93">
        <f t="shared" si="358"/>
        <v>17.869096080028484</v>
      </c>
      <c r="AB3284" s="93">
        <f t="shared" si="358"/>
        <v>25.343850272313588</v>
      </c>
      <c r="AC3284" s="95">
        <f t="shared" si="358"/>
        <v>35.945340701555267</v>
      </c>
      <c r="AE3284" s="96"/>
    </row>
    <row r="3285" spans="3:31" ht="24.75" customHeight="1" x14ac:dyDescent="0.25">
      <c r="C3285" s="91">
        <f>ABS(E3285-Dashboard!$F$13)</f>
        <v>35.554669501901856</v>
      </c>
      <c r="D3285" s="92">
        <f t="shared" si="361"/>
        <v>0.41840622874311562</v>
      </c>
      <c r="E3285" s="93" cm="1">
        <f t="array" ref="E3285">SUM('DRE + DCF'!$S$41/TIR!S3285,'DRE + DCF'!$U$41:$AD$41/TIR!T3285:AC3285,TIR!F3285)</f>
        <v>13.955330498098142</v>
      </c>
      <c r="F3285" s="100">
        <f>'DRE + DCF'!$AE$38*'DRE + DCF'!$AE$39*(1+G3285)/(R3285-G3285)/AC3285</f>
        <v>2.2321789860849668</v>
      </c>
      <c r="G3285" s="92">
        <f>R3285*(1-'DRE + DCF'!$AE$39)</f>
        <v>0.25104373724586937</v>
      </c>
      <c r="H3285" s="94">
        <f t="shared" si="357"/>
        <v>0.41840622874311562</v>
      </c>
      <c r="I3285" s="94">
        <f t="shared" si="360"/>
        <v>0.41840622874311562</v>
      </c>
      <c r="J3285" s="94">
        <f t="shared" si="360"/>
        <v>0.41840622874311562</v>
      </c>
      <c r="K3285" s="94">
        <f t="shared" si="360"/>
        <v>0.41840622874311562</v>
      </c>
      <c r="L3285" s="94">
        <f t="shared" si="360"/>
        <v>0.41840622874311562</v>
      </c>
      <c r="M3285" s="94">
        <f t="shared" si="360"/>
        <v>0.41840622874311562</v>
      </c>
      <c r="N3285" s="94">
        <f t="shared" si="360"/>
        <v>0.41840622874311562</v>
      </c>
      <c r="O3285" s="94">
        <f t="shared" si="360"/>
        <v>0.41840622874311562</v>
      </c>
      <c r="P3285" s="94">
        <f t="shared" si="360"/>
        <v>0.41840622874311562</v>
      </c>
      <c r="Q3285" s="94">
        <f t="shared" si="360"/>
        <v>0.41840622874311562</v>
      </c>
      <c r="R3285" s="94">
        <f t="shared" si="360"/>
        <v>0.41840622874311562</v>
      </c>
      <c r="S3285" s="93">
        <f>(1+H3285)^((5-Dashboard!$F$9)*3/12)</f>
        <v>1.0913150825816018</v>
      </c>
      <c r="T3285" s="93">
        <f t="shared" si="359"/>
        <v>1.5479281106550515</v>
      </c>
      <c r="U3285" s="93">
        <f t="shared" si="359"/>
        <v>2.1955908737996879</v>
      </c>
      <c r="V3285" s="93">
        <f t="shared" si="359"/>
        <v>3.1142397711690171</v>
      </c>
      <c r="W3285" s="93">
        <f t="shared" si="359"/>
        <v>4.4172570892256688</v>
      </c>
      <c r="X3285" s="93">
        <f t="shared" si="359"/>
        <v>6.2654649693173727</v>
      </c>
      <c r="Y3285" s="93">
        <f t="shared" si="358"/>
        <v>8.8869745384515557</v>
      </c>
      <c r="Z3285" s="93">
        <f t="shared" si="358"/>
        <v>12.605340040021161</v>
      </c>
      <c r="AA3285" s="93">
        <f t="shared" si="358"/>
        <v>17.879492828191008</v>
      </c>
      <c r="AB3285" s="93">
        <f t="shared" si="358"/>
        <v>25.360383994273992</v>
      </c>
      <c r="AC3285" s="95">
        <f t="shared" si="358"/>
        <v>35.971326620795445</v>
      </c>
      <c r="AE3285" s="96"/>
    </row>
    <row r="3286" spans="3:31" ht="24.75" customHeight="1" x14ac:dyDescent="0.25">
      <c r="C3286" s="91">
        <f>ABS(E3286-Dashboard!$F$13)</f>
        <v>35.559647527097965</v>
      </c>
      <c r="D3286" s="92">
        <f t="shared" si="361"/>
        <v>0.4185062287431156</v>
      </c>
      <c r="E3286" s="93" cm="1">
        <f t="array" ref="E3286">SUM('DRE + DCF'!$S$41/TIR!S3286,'DRE + DCF'!$U$41:$AD$41/TIR!T3286:AC3286,TIR!F3286)</f>
        <v>13.950352472902033</v>
      </c>
      <c r="F3286" s="100">
        <f>'DRE + DCF'!$AE$38*'DRE + DCF'!$AE$39*(1+G3286)/(R3286-G3286)/AC3286</f>
        <v>2.2301405286009368</v>
      </c>
      <c r="G3286" s="92">
        <f>R3286*(1-'DRE + DCF'!$AE$39)</f>
        <v>0.25110373724586937</v>
      </c>
      <c r="H3286" s="94">
        <f t="shared" si="357"/>
        <v>0.4185062287431156</v>
      </c>
      <c r="I3286" s="94">
        <f t="shared" si="360"/>
        <v>0.4185062287431156</v>
      </c>
      <c r="J3286" s="94">
        <f t="shared" si="360"/>
        <v>0.4185062287431156</v>
      </c>
      <c r="K3286" s="94">
        <f t="shared" si="360"/>
        <v>0.4185062287431156</v>
      </c>
      <c r="L3286" s="94">
        <f t="shared" si="360"/>
        <v>0.4185062287431156</v>
      </c>
      <c r="M3286" s="94">
        <f t="shared" si="360"/>
        <v>0.4185062287431156</v>
      </c>
      <c r="N3286" s="94">
        <f t="shared" si="360"/>
        <v>0.4185062287431156</v>
      </c>
      <c r="O3286" s="94">
        <f t="shared" si="360"/>
        <v>0.4185062287431156</v>
      </c>
      <c r="P3286" s="94">
        <f t="shared" si="360"/>
        <v>0.4185062287431156</v>
      </c>
      <c r="Q3286" s="94">
        <f t="shared" si="360"/>
        <v>0.4185062287431156</v>
      </c>
      <c r="R3286" s="94">
        <f t="shared" si="360"/>
        <v>0.4185062287431156</v>
      </c>
      <c r="S3286" s="93">
        <f>(1+H3286)^((5-Dashboard!$F$9)*3/12)</f>
        <v>1.0913343169555303</v>
      </c>
      <c r="T3286" s="93">
        <f t="shared" si="359"/>
        <v>1.5480645262425332</v>
      </c>
      <c r="U3286" s="93">
        <f t="shared" si="359"/>
        <v>2.1959391729712938</v>
      </c>
      <c r="V3286" s="93">
        <f t="shared" si="359"/>
        <v>3.1149533948007861</v>
      </c>
      <c r="W3286" s="93">
        <f t="shared" si="359"/>
        <v>4.4185807927694283</v>
      </c>
      <c r="X3286" s="93">
        <f t="shared" si="359"/>
        <v>6.2677843767481276</v>
      </c>
      <c r="Y3286" s="93">
        <f t="shared" si="358"/>
        <v>8.8908911788360054</v>
      </c>
      <c r="Z3286" s="93">
        <f t="shared" si="358"/>
        <v>12.611784516256096</v>
      </c>
      <c r="AA3286" s="93">
        <f t="shared" si="358"/>
        <v>17.889894891875255</v>
      </c>
      <c r="AB3286" s="93">
        <f t="shared" si="358"/>
        <v>25.376927335684694</v>
      </c>
      <c r="AC3286" s="95">
        <f t="shared" si="358"/>
        <v>35.997329492030175</v>
      </c>
      <c r="AE3286" s="96"/>
    </row>
    <row r="3287" spans="3:31" ht="24.75" customHeight="1" x14ac:dyDescent="0.25">
      <c r="C3287" s="91">
        <f>ABS(E3287-Dashboard!$F$13)</f>
        <v>35.564622117661784</v>
      </c>
      <c r="D3287" s="92">
        <f t="shared" si="361"/>
        <v>0.41860622874311559</v>
      </c>
      <c r="E3287" s="93" cm="1">
        <f t="array" ref="E3287">SUM('DRE + DCF'!$S$41/TIR!S3287,'DRE + DCF'!$U$41:$AD$41/TIR!T3287:AC3287,TIR!F3287)</f>
        <v>13.945377882338214</v>
      </c>
      <c r="F3287" s="100">
        <f>'DRE + DCF'!$AE$38*'DRE + DCF'!$AE$39*(1+G3287)/(R3287-G3287)/AC3287</f>
        <v>2.2281041682539664</v>
      </c>
      <c r="G3287" s="92">
        <f>R3287*(1-'DRE + DCF'!$AE$39)</f>
        <v>0.25116373724586932</v>
      </c>
      <c r="H3287" s="94">
        <f t="shared" si="357"/>
        <v>0.41860622874311559</v>
      </c>
      <c r="I3287" s="94">
        <f t="shared" si="360"/>
        <v>0.41860622874311559</v>
      </c>
      <c r="J3287" s="94">
        <f t="shared" si="360"/>
        <v>0.41860622874311559</v>
      </c>
      <c r="K3287" s="94">
        <f t="shared" si="360"/>
        <v>0.41860622874311559</v>
      </c>
      <c r="L3287" s="94">
        <f t="shared" si="360"/>
        <v>0.41860622874311559</v>
      </c>
      <c r="M3287" s="94">
        <f t="shared" si="360"/>
        <v>0.41860622874311559</v>
      </c>
      <c r="N3287" s="94">
        <f t="shared" si="360"/>
        <v>0.41860622874311559</v>
      </c>
      <c r="O3287" s="94">
        <f t="shared" si="360"/>
        <v>0.41860622874311559</v>
      </c>
      <c r="P3287" s="94">
        <f t="shared" si="360"/>
        <v>0.41860622874311559</v>
      </c>
      <c r="Q3287" s="94">
        <f t="shared" si="360"/>
        <v>0.41860622874311559</v>
      </c>
      <c r="R3287" s="94">
        <f t="shared" si="360"/>
        <v>0.41860622874311559</v>
      </c>
      <c r="S3287" s="93">
        <f>(1+H3287)^((5-Dashboard!$F$9)*3/12)</f>
        <v>1.0913535503125158</v>
      </c>
      <c r="T3287" s="93">
        <f t="shared" si="359"/>
        <v>1.5482009442342481</v>
      </c>
      <c r="U3287" s="93">
        <f t="shared" si="359"/>
        <v>2.1962875028366775</v>
      </c>
      <c r="V3287" s="93">
        <f t="shared" si="359"/>
        <v>3.1156671316347739</v>
      </c>
      <c r="W3287" s="93">
        <f t="shared" si="359"/>
        <v>4.4199047996272869</v>
      </c>
      <c r="X3287" s="93">
        <f t="shared" si="359"/>
        <v>6.2701044792028613</v>
      </c>
      <c r="Y3287" s="93">
        <f t="shared" si="358"/>
        <v>8.894809269067288</v>
      </c>
      <c r="Z3287" s="93">
        <f t="shared" si="358"/>
        <v>12.618231832580854</v>
      </c>
      <c r="AA3287" s="93">
        <f t="shared" si="358"/>
        <v>17.900302273423858</v>
      </c>
      <c r="AB3287" s="93">
        <f t="shared" si="358"/>
        <v>25.393480301463637</v>
      </c>
      <c r="AC3287" s="95">
        <f t="shared" si="358"/>
        <v>36.02334932512192</v>
      </c>
      <c r="AE3287" s="96"/>
    </row>
    <row r="3288" spans="3:31" ht="24.75" customHeight="1" x14ac:dyDescent="0.25">
      <c r="C3288" s="91">
        <f>ABS(E3288-Dashboard!$F$13)</f>
        <v>35.569593276822999</v>
      </c>
      <c r="D3288" s="92">
        <f t="shared" si="361"/>
        <v>0.41870622874311558</v>
      </c>
      <c r="E3288" s="93" cm="1">
        <f t="array" ref="E3288">SUM('DRE + DCF'!$S$41/TIR!S3288,'DRE + DCF'!$U$41:$AD$41/TIR!T3288:AC3288,TIR!F3288)</f>
        <v>13.940406723176999</v>
      </c>
      <c r="F3288" s="100">
        <f>'DRE + DCF'!$AE$38*'DRE + DCF'!$AE$39*(1+G3288)/(R3288-G3288)/AC3288</f>
        <v>2.2260699026224966</v>
      </c>
      <c r="G3288" s="92">
        <f>R3288*(1-'DRE + DCF'!$AE$39)</f>
        <v>0.25122373724586933</v>
      </c>
      <c r="H3288" s="94">
        <f t="shared" si="357"/>
        <v>0.41870622874311558</v>
      </c>
      <c r="I3288" s="94">
        <f t="shared" si="360"/>
        <v>0.41870622874311558</v>
      </c>
      <c r="J3288" s="94">
        <f t="shared" si="360"/>
        <v>0.41870622874311558</v>
      </c>
      <c r="K3288" s="94">
        <f t="shared" si="360"/>
        <v>0.41870622874311558</v>
      </c>
      <c r="L3288" s="94">
        <f t="shared" si="360"/>
        <v>0.41870622874311558</v>
      </c>
      <c r="M3288" s="94">
        <f t="shared" si="360"/>
        <v>0.41870622874311558</v>
      </c>
      <c r="N3288" s="94">
        <f t="shared" si="360"/>
        <v>0.41870622874311558</v>
      </c>
      <c r="O3288" s="94">
        <f t="shared" si="360"/>
        <v>0.41870622874311558</v>
      </c>
      <c r="P3288" s="94">
        <f t="shared" si="360"/>
        <v>0.41870622874311558</v>
      </c>
      <c r="Q3288" s="94">
        <f t="shared" si="360"/>
        <v>0.41870622874311558</v>
      </c>
      <c r="R3288" s="94">
        <f t="shared" si="360"/>
        <v>0.41870622874311558</v>
      </c>
      <c r="S3288" s="93">
        <f>(1+H3288)^((5-Dashboard!$F$9)*3/12)</f>
        <v>1.0913727826526838</v>
      </c>
      <c r="T3288" s="93">
        <f t="shared" si="359"/>
        <v>1.5483373646300689</v>
      </c>
      <c r="U3288" s="93">
        <f t="shared" si="359"/>
        <v>2.1966358633963794</v>
      </c>
      <c r="V3288" s="93">
        <f t="shared" si="359"/>
        <v>3.1163809816809551</v>
      </c>
      <c r="W3288" s="93">
        <f t="shared" si="359"/>
        <v>4.4212291098473564</v>
      </c>
      <c r="X3288" s="93">
        <f t="shared" si="359"/>
        <v>6.2724252768408251</v>
      </c>
      <c r="Y3288" s="93">
        <f t="shared" si="358"/>
        <v>8.8987288095798398</v>
      </c>
      <c r="Z3288" s="93">
        <f t="shared" si="358"/>
        <v>12.624681990046728</v>
      </c>
      <c r="AA3288" s="93">
        <f t="shared" si="358"/>
        <v>17.910714975180326</v>
      </c>
      <c r="AB3288" s="93">
        <f t="shared" si="358"/>
        <v>25.410042896530925</v>
      </c>
      <c r="AC3288" s="95">
        <f t="shared" si="358"/>
        <v>36.049386129938185</v>
      </c>
      <c r="AE3288" s="96"/>
    </row>
    <row r="3289" spans="3:31" ht="24.75" customHeight="1" x14ac:dyDescent="0.25">
      <c r="C3289" s="91">
        <f>ABS(E3289-Dashboard!$F$13)</f>
        <v>35.574561007807574</v>
      </c>
      <c r="D3289" s="92">
        <f t="shared" si="361"/>
        <v>0.41880622874311557</v>
      </c>
      <c r="E3289" s="93" cm="1">
        <f t="array" ref="E3289">SUM('DRE + DCF'!$S$41/TIR!S3289,'DRE + DCF'!$U$41:$AD$41/TIR!T3289:AC3289,TIR!F3289)</f>
        <v>13.93543899219242</v>
      </c>
      <c r="F3289" s="100">
        <f>'DRE + DCF'!$AE$38*'DRE + DCF'!$AE$39*(1+G3289)/(R3289-G3289)/AC3289</f>
        <v>2.2240377292881024</v>
      </c>
      <c r="G3289" s="92">
        <f>R3289*(1-'DRE + DCF'!$AE$39)</f>
        <v>0.25128373724586933</v>
      </c>
      <c r="H3289" s="94">
        <f t="shared" si="357"/>
        <v>0.41880622874311557</v>
      </c>
      <c r="I3289" s="94">
        <f t="shared" si="360"/>
        <v>0.41880622874311557</v>
      </c>
      <c r="J3289" s="94">
        <f t="shared" si="360"/>
        <v>0.41880622874311557</v>
      </c>
      <c r="K3289" s="94">
        <f t="shared" si="360"/>
        <v>0.41880622874311557</v>
      </c>
      <c r="L3289" s="94">
        <f t="shared" ref="I3289:R3314" si="362">$D3289</f>
        <v>0.41880622874311557</v>
      </c>
      <c r="M3289" s="94">
        <f t="shared" si="362"/>
        <v>0.41880622874311557</v>
      </c>
      <c r="N3289" s="94">
        <f t="shared" si="362"/>
        <v>0.41880622874311557</v>
      </c>
      <c r="O3289" s="94">
        <f t="shared" si="362"/>
        <v>0.41880622874311557</v>
      </c>
      <c r="P3289" s="94">
        <f t="shared" si="362"/>
        <v>0.41880622874311557</v>
      </c>
      <c r="Q3289" s="94">
        <f t="shared" si="362"/>
        <v>0.41880622874311557</v>
      </c>
      <c r="R3289" s="94">
        <f t="shared" si="362"/>
        <v>0.41880622874311557</v>
      </c>
      <c r="S3289" s="93">
        <f>(1+H3289)^((5-Dashboard!$F$9)*3/12)</f>
        <v>1.0913920139761597</v>
      </c>
      <c r="T3289" s="93">
        <f t="shared" si="359"/>
        <v>1.5484737874298689</v>
      </c>
      <c r="U3289" s="93">
        <f t="shared" si="359"/>
        <v>2.1969842546509408</v>
      </c>
      <c r="V3289" s="93">
        <f t="shared" si="359"/>
        <v>3.1170949449493062</v>
      </c>
      <c r="W3289" s="93">
        <f t="shared" si="359"/>
        <v>4.4225537234777548</v>
      </c>
      <c r="X3289" s="93">
        <f t="shared" si="359"/>
        <v>6.2747467698212969</v>
      </c>
      <c r="Y3289" s="93">
        <f t="shared" si="358"/>
        <v>8.9026498008082005</v>
      </c>
      <c r="Z3289" s="93">
        <f t="shared" si="358"/>
        <v>12.631134989705332</v>
      </c>
      <c r="AA3289" s="93">
        <f t="shared" si="358"/>
        <v>17.921132999489036</v>
      </c>
      <c r="AB3289" s="93">
        <f t="shared" si="358"/>
        <v>25.426615125808837</v>
      </c>
      <c r="AC3289" s="95">
        <f t="shared" si="358"/>
        <v>36.075439916351492</v>
      </c>
      <c r="AE3289" s="96"/>
    </row>
    <row r="3290" spans="3:31" ht="24.75" customHeight="1" x14ac:dyDescent="0.25">
      <c r="C3290" s="91">
        <f>ABS(E3290-Dashboard!$F$13)</f>
        <v>35.579525313837777</v>
      </c>
      <c r="D3290" s="92">
        <f t="shared" si="361"/>
        <v>0.41890622874311556</v>
      </c>
      <c r="E3290" s="93" cm="1">
        <f t="array" ref="E3290">SUM('DRE + DCF'!$S$41/TIR!S3290,'DRE + DCF'!$U$41:$AD$41/TIR!T3290:AC3290,TIR!F3290)</f>
        <v>13.930474686162224</v>
      </c>
      <c r="F3290" s="100">
        <f>'DRE + DCF'!$AE$38*'DRE + DCF'!$AE$39*(1+G3290)/(R3290-G3290)/AC3290</f>
        <v>2.2220076458354785</v>
      </c>
      <c r="G3290" s="92">
        <f>R3290*(1-'DRE + DCF'!$AE$39)</f>
        <v>0.25134373724586934</v>
      </c>
      <c r="H3290" s="94">
        <f t="shared" si="357"/>
        <v>0.41890622874311556</v>
      </c>
      <c r="I3290" s="94">
        <f t="shared" si="362"/>
        <v>0.41890622874311556</v>
      </c>
      <c r="J3290" s="94">
        <f t="shared" si="362"/>
        <v>0.41890622874311556</v>
      </c>
      <c r="K3290" s="94">
        <f t="shared" si="362"/>
        <v>0.41890622874311556</v>
      </c>
      <c r="L3290" s="94">
        <f t="shared" si="362"/>
        <v>0.41890622874311556</v>
      </c>
      <c r="M3290" s="94">
        <f t="shared" si="362"/>
        <v>0.41890622874311556</v>
      </c>
      <c r="N3290" s="94">
        <f t="shared" si="362"/>
        <v>0.41890622874311556</v>
      </c>
      <c r="O3290" s="94">
        <f t="shared" si="362"/>
        <v>0.41890622874311556</v>
      </c>
      <c r="P3290" s="94">
        <f t="shared" si="362"/>
        <v>0.41890622874311556</v>
      </c>
      <c r="Q3290" s="94">
        <f t="shared" si="362"/>
        <v>0.41890622874311556</v>
      </c>
      <c r="R3290" s="94">
        <f t="shared" si="362"/>
        <v>0.41890622874311556</v>
      </c>
      <c r="S3290" s="93">
        <f>(1+H3290)^((5-Dashboard!$F$9)*3/12)</f>
        <v>1.091411244283069</v>
      </c>
      <c r="T3290" s="93">
        <f t="shared" si="359"/>
        <v>1.5486102126335206</v>
      </c>
      <c r="U3290" s="93">
        <f t="shared" si="359"/>
        <v>2.1973326766009031</v>
      </c>
      <c r="V3290" s="93">
        <f t="shared" si="359"/>
        <v>3.1178090214498035</v>
      </c>
      <c r="W3290" s="93">
        <f t="shared" si="359"/>
        <v>4.4238786405666044</v>
      </c>
      <c r="X3290" s="93">
        <f t="shared" si="359"/>
        <v>6.2770689583035812</v>
      </c>
      <c r="Y3290" s="93">
        <f t="shared" si="358"/>
        <v>8.9065722431870107</v>
      </c>
      <c r="Z3290" s="93">
        <f t="shared" si="358"/>
        <v>12.637590832608593</v>
      </c>
      <c r="AA3290" s="93">
        <f t="shared" si="358"/>
        <v>17.931556348695228</v>
      </c>
      <c r="AB3290" s="93">
        <f t="shared" si="358"/>
        <v>25.443196994221818</v>
      </c>
      <c r="AC3290" s="95">
        <f t="shared" si="358"/>
        <v>36.101510694239451</v>
      </c>
      <c r="AE3290" s="96"/>
    </row>
    <row r="3291" spans="3:31" ht="24.75" customHeight="1" x14ac:dyDescent="0.25">
      <c r="C3291" s="91">
        <f>ABS(E3291-Dashboard!$F$13)</f>
        <v>35.584486198132126</v>
      </c>
      <c r="D3291" s="92">
        <f t="shared" si="361"/>
        <v>0.41900622874311555</v>
      </c>
      <c r="E3291" s="93" cm="1">
        <f t="array" ref="E3291">SUM('DRE + DCF'!$S$41/TIR!S3291,'DRE + DCF'!$U$41:$AD$41/TIR!T3291:AC3291,TIR!F3291)</f>
        <v>13.925513801867872</v>
      </c>
      <c r="F3291" s="100">
        <f>'DRE + DCF'!$AE$38*'DRE + DCF'!$AE$39*(1+G3291)/(R3291-G3291)/AC3291</f>
        <v>2.2199796498524447</v>
      </c>
      <c r="G3291" s="92">
        <f>R3291*(1-'DRE + DCF'!$AE$39)</f>
        <v>0.25140373724586934</v>
      </c>
      <c r="H3291" s="94">
        <f t="shared" si="357"/>
        <v>0.41900622874311555</v>
      </c>
      <c r="I3291" s="94">
        <f t="shared" si="362"/>
        <v>0.41900622874311555</v>
      </c>
      <c r="J3291" s="94">
        <f t="shared" si="362"/>
        <v>0.41900622874311555</v>
      </c>
      <c r="K3291" s="94">
        <f t="shared" si="362"/>
        <v>0.41900622874311555</v>
      </c>
      <c r="L3291" s="94">
        <f t="shared" si="362"/>
        <v>0.41900622874311555</v>
      </c>
      <c r="M3291" s="94">
        <f t="shared" si="362"/>
        <v>0.41900622874311555</v>
      </c>
      <c r="N3291" s="94">
        <f t="shared" si="362"/>
        <v>0.41900622874311555</v>
      </c>
      <c r="O3291" s="94">
        <f t="shared" si="362"/>
        <v>0.41900622874311555</v>
      </c>
      <c r="P3291" s="94">
        <f t="shared" si="362"/>
        <v>0.41900622874311555</v>
      </c>
      <c r="Q3291" s="94">
        <f t="shared" si="362"/>
        <v>0.41900622874311555</v>
      </c>
      <c r="R3291" s="94">
        <f t="shared" si="362"/>
        <v>0.41900622874311555</v>
      </c>
      <c r="S3291" s="93">
        <f>(1+H3291)^((5-Dashboard!$F$9)*3/12)</f>
        <v>1.091430473573537</v>
      </c>
      <c r="T3291" s="93">
        <f t="shared" si="359"/>
        <v>1.5487466402408974</v>
      </c>
      <c r="U3291" s="93">
        <f t="shared" si="359"/>
        <v>2.1976811292468064</v>
      </c>
      <c r="V3291" s="93">
        <f t="shared" si="359"/>
        <v>3.1185232111924224</v>
      </c>
      <c r="W3291" s="93">
        <f t="shared" si="359"/>
        <v>4.4252038611620295</v>
      </c>
      <c r="X3291" s="93">
        <f t="shared" si="359"/>
        <v>6.279391842447005</v>
      </c>
      <c r="Y3291" s="93">
        <f t="shared" si="358"/>
        <v>8.910496137151009</v>
      </c>
      <c r="Z3291" s="93">
        <f t="shared" si="358"/>
        <v>12.644049519808751</v>
      </c>
      <c r="AA3291" s="93">
        <f t="shared" si="358"/>
        <v>17.941985025145019</v>
      </c>
      <c r="AB3291" s="93">
        <f t="shared" si="358"/>
        <v>25.459788506696487</v>
      </c>
      <c r="AC3291" s="95">
        <f t="shared" si="358"/>
        <v>36.127598473484703</v>
      </c>
      <c r="AE3291" s="96"/>
    </row>
    <row r="3292" spans="3:31" ht="24.75" customHeight="1" x14ac:dyDescent="0.25">
      <c r="C3292" s="91">
        <f>ABS(E3292-Dashboard!$F$13)</f>
        <v>35.589443663905485</v>
      </c>
      <c r="D3292" s="92">
        <f t="shared" si="361"/>
        <v>0.41910622874311554</v>
      </c>
      <c r="E3292" s="93" cm="1">
        <f t="array" ref="E3292">SUM('DRE + DCF'!$S$41/TIR!S3292,'DRE + DCF'!$U$41:$AD$41/TIR!T3292:AC3292,TIR!F3292)</f>
        <v>13.920556336094515</v>
      </c>
      <c r="F3292" s="100">
        <f>'DRE + DCF'!$AE$38*'DRE + DCF'!$AE$39*(1+G3292)/(R3292-G3292)/AC3292</f>
        <v>2.2179537389299391</v>
      </c>
      <c r="G3292" s="92">
        <f>R3292*(1-'DRE + DCF'!$AE$39)</f>
        <v>0.25146373724586929</v>
      </c>
      <c r="H3292" s="94">
        <f t="shared" si="357"/>
        <v>0.41910622874311554</v>
      </c>
      <c r="I3292" s="94">
        <f t="shared" si="362"/>
        <v>0.41910622874311554</v>
      </c>
      <c r="J3292" s="94">
        <f t="shared" si="362"/>
        <v>0.41910622874311554</v>
      </c>
      <c r="K3292" s="94">
        <f t="shared" si="362"/>
        <v>0.41910622874311554</v>
      </c>
      <c r="L3292" s="94">
        <f t="shared" si="362"/>
        <v>0.41910622874311554</v>
      </c>
      <c r="M3292" s="94">
        <f t="shared" si="362"/>
        <v>0.41910622874311554</v>
      </c>
      <c r="N3292" s="94">
        <f t="shared" si="362"/>
        <v>0.41910622874311554</v>
      </c>
      <c r="O3292" s="94">
        <f t="shared" si="362"/>
        <v>0.41910622874311554</v>
      </c>
      <c r="P3292" s="94">
        <f t="shared" si="362"/>
        <v>0.41910622874311554</v>
      </c>
      <c r="Q3292" s="94">
        <f t="shared" si="362"/>
        <v>0.41910622874311554</v>
      </c>
      <c r="R3292" s="94">
        <f t="shared" si="362"/>
        <v>0.41910622874311554</v>
      </c>
      <c r="S3292" s="93">
        <f>(1+H3292)^((5-Dashboard!$F$9)*3/12)</f>
        <v>1.0914497018476887</v>
      </c>
      <c r="T3292" s="93">
        <f t="shared" si="359"/>
        <v>1.5488830702518714</v>
      </c>
      <c r="U3292" s="93">
        <f t="shared" si="359"/>
        <v>2.1980296125891914</v>
      </c>
      <c r="V3292" s="93">
        <f t="shared" si="359"/>
        <v>3.1192375141871387</v>
      </c>
      <c r="W3292" s="93">
        <f t="shared" si="359"/>
        <v>4.4265293853121603</v>
      </c>
      <c r="X3292" s="93">
        <f t="shared" si="359"/>
        <v>6.2817154224109215</v>
      </c>
      <c r="Y3292" s="93">
        <f t="shared" si="358"/>
        <v>8.9144214831350297</v>
      </c>
      <c r="Z3292" s="93">
        <f t="shared" si="358"/>
        <v>12.650511052358363</v>
      </c>
      <c r="AA3292" s="93">
        <f t="shared" si="358"/>
        <v>17.952419031185379</v>
      </c>
      <c r="AB3292" s="93">
        <f t="shared" si="358"/>
        <v>25.47638966816162</v>
      </c>
      <c r="AC3292" s="95">
        <f t="shared" si="358"/>
        <v>36.153703263974911</v>
      </c>
      <c r="AE3292" s="96"/>
    </row>
    <row r="3293" spans="3:31" ht="24.75" customHeight="1" x14ac:dyDescent="0.25">
      <c r="C3293" s="91">
        <f>ABS(E3293-Dashboard!$F$13)</f>
        <v>35.594397714368988</v>
      </c>
      <c r="D3293" s="92">
        <f t="shared" si="361"/>
        <v>0.41920622874311553</v>
      </c>
      <c r="E3293" s="93" cm="1">
        <f t="array" ref="E3293">SUM('DRE + DCF'!$S$41/TIR!S3293,'DRE + DCF'!$U$41:$AD$41/TIR!T3293:AC3293,TIR!F3293)</f>
        <v>13.91560228563101</v>
      </c>
      <c r="F3293" s="100">
        <f>'DRE + DCF'!$AE$38*'DRE + DCF'!$AE$39*(1+G3293)/(R3293-G3293)/AC3293</f>
        <v>2.2159299106620116</v>
      </c>
      <c r="G3293" s="92">
        <f>R3293*(1-'DRE + DCF'!$AE$39)</f>
        <v>0.25152373724586929</v>
      </c>
      <c r="H3293" s="94">
        <f t="shared" si="357"/>
        <v>0.41920622874311553</v>
      </c>
      <c r="I3293" s="94">
        <f t="shared" si="362"/>
        <v>0.41920622874311553</v>
      </c>
      <c r="J3293" s="94">
        <f t="shared" si="362"/>
        <v>0.41920622874311553</v>
      </c>
      <c r="K3293" s="94">
        <f t="shared" si="362"/>
        <v>0.41920622874311553</v>
      </c>
      <c r="L3293" s="94">
        <f t="shared" si="362"/>
        <v>0.41920622874311553</v>
      </c>
      <c r="M3293" s="94">
        <f t="shared" si="362"/>
        <v>0.41920622874311553</v>
      </c>
      <c r="N3293" s="94">
        <f t="shared" si="362"/>
        <v>0.41920622874311553</v>
      </c>
      <c r="O3293" s="94">
        <f t="shared" si="362"/>
        <v>0.41920622874311553</v>
      </c>
      <c r="P3293" s="94">
        <f t="shared" si="362"/>
        <v>0.41920622874311553</v>
      </c>
      <c r="Q3293" s="94">
        <f t="shared" si="362"/>
        <v>0.41920622874311553</v>
      </c>
      <c r="R3293" s="94">
        <f t="shared" si="362"/>
        <v>0.41920622874311553</v>
      </c>
      <c r="S3293" s="93">
        <f>(1+H3293)^((5-Dashboard!$F$9)*3/12)</f>
        <v>1.0914689291056503</v>
      </c>
      <c r="T3293" s="93">
        <f t="shared" si="359"/>
        <v>1.5490195026663169</v>
      </c>
      <c r="U3293" s="93">
        <f t="shared" si="359"/>
        <v>2.1983781266286</v>
      </c>
      <c r="V3293" s="93">
        <f t="shared" si="359"/>
        <v>3.1199519304439307</v>
      </c>
      <c r="W3293" s="93">
        <f t="shared" si="359"/>
        <v>4.4278552130651336</v>
      </c>
      <c r="X3293" s="93">
        <f t="shared" si="359"/>
        <v>6.2840396983547127</v>
      </c>
      <c r="Y3293" s="93">
        <f t="shared" si="358"/>
        <v>8.9183482815740174</v>
      </c>
      <c r="Z3293" s="93">
        <f t="shared" si="358"/>
        <v>12.656975431310306</v>
      </c>
      <c r="AA3293" s="93">
        <f t="shared" si="358"/>
        <v>17.962858369164167</v>
      </c>
      <c r="AB3293" s="93">
        <f t="shared" si="358"/>
        <v>25.493000483548187</v>
      </c>
      <c r="AC3293" s="95">
        <f t="shared" si="358"/>
        <v>36.179825075602842</v>
      </c>
      <c r="AE3293" s="96"/>
    </row>
    <row r="3294" spans="3:31" ht="24.75" customHeight="1" x14ac:dyDescent="0.25">
      <c r="C3294" s="91">
        <f>ABS(E3294-Dashboard!$F$13)</f>
        <v>35.599348352730082</v>
      </c>
      <c r="D3294" s="92">
        <f t="shared" si="361"/>
        <v>0.41930622874311552</v>
      </c>
      <c r="E3294" s="93" cm="1">
        <f t="array" ref="E3294">SUM('DRE + DCF'!$S$41/TIR!S3294,'DRE + DCF'!$U$41:$AD$41/TIR!T3294:AC3294,TIR!F3294)</f>
        <v>13.910651647269916</v>
      </c>
      <c r="F3294" s="100">
        <f>'DRE + DCF'!$AE$38*'DRE + DCF'!$AE$39*(1+G3294)/(R3294-G3294)/AC3294</f>
        <v>2.2139081626458186</v>
      </c>
      <c r="G3294" s="92">
        <f>R3294*(1-'DRE + DCF'!$AE$39)</f>
        <v>0.2515837372458693</v>
      </c>
      <c r="H3294" s="94">
        <f t="shared" si="357"/>
        <v>0.41930622874311552</v>
      </c>
      <c r="I3294" s="94">
        <f t="shared" si="362"/>
        <v>0.41930622874311552</v>
      </c>
      <c r="J3294" s="94">
        <f t="shared" si="362"/>
        <v>0.41930622874311552</v>
      </c>
      <c r="K3294" s="94">
        <f t="shared" si="362"/>
        <v>0.41930622874311552</v>
      </c>
      <c r="L3294" s="94">
        <f t="shared" si="362"/>
        <v>0.41930622874311552</v>
      </c>
      <c r="M3294" s="94">
        <f t="shared" si="362"/>
        <v>0.41930622874311552</v>
      </c>
      <c r="N3294" s="94">
        <f t="shared" si="362"/>
        <v>0.41930622874311552</v>
      </c>
      <c r="O3294" s="94">
        <f t="shared" si="362"/>
        <v>0.41930622874311552</v>
      </c>
      <c r="P3294" s="94">
        <f t="shared" si="362"/>
        <v>0.41930622874311552</v>
      </c>
      <c r="Q3294" s="94">
        <f t="shared" si="362"/>
        <v>0.41930622874311552</v>
      </c>
      <c r="R3294" s="94">
        <f t="shared" si="362"/>
        <v>0.41930622874311552</v>
      </c>
      <c r="S3294" s="93">
        <f>(1+H3294)^((5-Dashboard!$F$9)*3/12)</f>
        <v>1.0914881553475462</v>
      </c>
      <c r="T3294" s="93">
        <f t="shared" si="359"/>
        <v>1.5491559374841055</v>
      </c>
      <c r="U3294" s="93">
        <f t="shared" si="359"/>
        <v>2.1987266713655713</v>
      </c>
      <c r="V3294" s="93">
        <f t="shared" si="359"/>
        <v>3.1206664599727727</v>
      </c>
      <c r="W3294" s="93">
        <f t="shared" si="359"/>
        <v>4.4291813444690851</v>
      </c>
      <c r="X3294" s="93">
        <f t="shared" si="359"/>
        <v>6.2863646704377789</v>
      </c>
      <c r="Y3294" s="93">
        <f t="shared" si="358"/>
        <v>8.9222765329030018</v>
      </c>
      <c r="Z3294" s="93">
        <f t="shared" si="358"/>
        <v>12.663442657717759</v>
      </c>
      <c r="AA3294" s="93">
        <f t="shared" si="358"/>
        <v>17.973303041430089</v>
      </c>
      <c r="AB3294" s="93">
        <f t="shared" si="358"/>
        <v>25.509620957789309</v>
      </c>
      <c r="AC3294" s="95">
        <f t="shared" si="358"/>
        <v>36.205963918266285</v>
      </c>
      <c r="AE3294" s="96"/>
    </row>
    <row r="3295" spans="3:31" ht="24.75" customHeight="1" x14ac:dyDescent="0.25">
      <c r="C3295" s="91">
        <f>ABS(E3295-Dashboard!$F$13)</f>
        <v>35.604295582192535</v>
      </c>
      <c r="D3295" s="92">
        <f t="shared" si="361"/>
        <v>0.41940622874311551</v>
      </c>
      <c r="E3295" s="93" cm="1">
        <f t="array" ref="E3295">SUM('DRE + DCF'!$S$41/TIR!S3295,'DRE + DCF'!$U$41:$AD$41/TIR!T3295:AC3295,TIR!F3295)</f>
        <v>13.90570441780746</v>
      </c>
      <c r="F3295" s="100">
        <f>'DRE + DCF'!$AE$38*'DRE + DCF'!$AE$39*(1+G3295)/(R3295-G3295)/AC3295</f>
        <v>2.2118884924816204</v>
      </c>
      <c r="G3295" s="92">
        <f>R3295*(1-'DRE + DCF'!$AE$39)</f>
        <v>0.2516437372458693</v>
      </c>
      <c r="H3295" s="94">
        <f t="shared" si="357"/>
        <v>0.41940622874311551</v>
      </c>
      <c r="I3295" s="94">
        <f t="shared" si="362"/>
        <v>0.41940622874311551</v>
      </c>
      <c r="J3295" s="94">
        <f t="shared" si="362"/>
        <v>0.41940622874311551</v>
      </c>
      <c r="K3295" s="94">
        <f t="shared" si="362"/>
        <v>0.41940622874311551</v>
      </c>
      <c r="L3295" s="94">
        <f t="shared" si="362"/>
        <v>0.41940622874311551</v>
      </c>
      <c r="M3295" s="94">
        <f t="shared" si="362"/>
        <v>0.41940622874311551</v>
      </c>
      <c r="N3295" s="94">
        <f t="shared" si="362"/>
        <v>0.41940622874311551</v>
      </c>
      <c r="O3295" s="94">
        <f t="shared" si="362"/>
        <v>0.41940622874311551</v>
      </c>
      <c r="P3295" s="94">
        <f t="shared" si="362"/>
        <v>0.41940622874311551</v>
      </c>
      <c r="Q3295" s="94">
        <f t="shared" si="362"/>
        <v>0.41940622874311551</v>
      </c>
      <c r="R3295" s="94">
        <f t="shared" si="362"/>
        <v>0.41940622874311551</v>
      </c>
      <c r="S3295" s="93">
        <f>(1+H3295)^((5-Dashboard!$F$9)*3/12)</f>
        <v>1.0915073805735023</v>
      </c>
      <c r="T3295" s="93">
        <f t="shared" si="359"/>
        <v>1.5492923747051115</v>
      </c>
      <c r="U3295" s="93">
        <f t="shared" si="359"/>
        <v>2.199075246800648</v>
      </c>
      <c r="V3295" s="93">
        <f t="shared" si="359"/>
        <v>3.1213811027836438</v>
      </c>
      <c r="W3295" s="93">
        <f t="shared" si="359"/>
        <v>4.4305077795721592</v>
      </c>
      <c r="X3295" s="93">
        <f t="shared" si="359"/>
        <v>6.2886903388195527</v>
      </c>
      <c r="Y3295" s="93">
        <f t="shared" si="358"/>
        <v>8.9262062375571265</v>
      </c>
      <c r="Z3295" s="93">
        <f t="shared" si="358"/>
        <v>12.669912732634236</v>
      </c>
      <c r="AA3295" s="93">
        <f t="shared" si="358"/>
        <v>17.983753050332741</v>
      </c>
      <c r="AB3295" s="93">
        <f t="shared" si="358"/>
        <v>25.526251095820296</v>
      </c>
      <c r="AC3295" s="95">
        <f t="shared" si="358"/>
        <v>36.232119801868109</v>
      </c>
      <c r="AE3295" s="96"/>
    </row>
    <row r="3296" spans="3:31" ht="24.75" customHeight="1" x14ac:dyDescent="0.25">
      <c r="C3296" s="91">
        <f>ABS(E3296-Dashboard!$F$13)</f>
        <v>35.609239405956416</v>
      </c>
      <c r="D3296" s="92">
        <f t="shared" si="361"/>
        <v>0.41950622874311549</v>
      </c>
      <c r="E3296" s="93" cm="1">
        <f t="array" ref="E3296">SUM('DRE + DCF'!$S$41/TIR!S3296,'DRE + DCF'!$U$41:$AD$41/TIR!T3296:AC3296,TIR!F3296)</f>
        <v>13.900760594043579</v>
      </c>
      <c r="F3296" s="100">
        <f>'DRE + DCF'!$AE$38*'DRE + DCF'!$AE$39*(1+G3296)/(R3296-G3296)/AC3296</f>
        <v>2.209870897772781</v>
      </c>
      <c r="G3296" s="92">
        <f>R3296*(1-'DRE + DCF'!$AE$39)</f>
        <v>0.25170373724586931</v>
      </c>
      <c r="H3296" s="94">
        <f t="shared" si="357"/>
        <v>0.41950622874311549</v>
      </c>
      <c r="I3296" s="94">
        <f t="shared" si="362"/>
        <v>0.41950622874311549</v>
      </c>
      <c r="J3296" s="94">
        <f t="shared" si="362"/>
        <v>0.41950622874311549</v>
      </c>
      <c r="K3296" s="94">
        <f t="shared" si="362"/>
        <v>0.41950622874311549</v>
      </c>
      <c r="L3296" s="94">
        <f t="shared" si="362"/>
        <v>0.41950622874311549</v>
      </c>
      <c r="M3296" s="94">
        <f t="shared" si="362"/>
        <v>0.41950622874311549</v>
      </c>
      <c r="N3296" s="94">
        <f t="shared" si="362"/>
        <v>0.41950622874311549</v>
      </c>
      <c r="O3296" s="94">
        <f t="shared" si="362"/>
        <v>0.41950622874311549</v>
      </c>
      <c r="P3296" s="94">
        <f t="shared" si="362"/>
        <v>0.41950622874311549</v>
      </c>
      <c r="Q3296" s="94">
        <f t="shared" si="362"/>
        <v>0.41950622874311549</v>
      </c>
      <c r="R3296" s="94">
        <f t="shared" si="362"/>
        <v>0.41950622874311549</v>
      </c>
      <c r="S3296" s="93">
        <f>(1+H3296)^((5-Dashboard!$F$9)*3/12)</f>
        <v>1.0915266047836434</v>
      </c>
      <c r="T3296" s="93">
        <f t="shared" si="359"/>
        <v>1.5494288143292068</v>
      </c>
      <c r="U3296" s="93">
        <f t="shared" si="359"/>
        <v>2.1994238529343693</v>
      </c>
      <c r="V3296" s="93">
        <f t="shared" si="359"/>
        <v>3.1220958588865191</v>
      </c>
      <c r="W3296" s="93">
        <f t="shared" si="359"/>
        <v>4.4318345184225008</v>
      </c>
      <c r="X3296" s="93">
        <f t="shared" si="359"/>
        <v>6.2910167036594853</v>
      </c>
      <c r="Y3296" s="93">
        <f t="shared" si="358"/>
        <v>8.9301373959716219</v>
      </c>
      <c r="Z3296" s="93">
        <f t="shared" si="358"/>
        <v>12.676385657113542</v>
      </c>
      <c r="AA3296" s="93">
        <f t="shared" si="358"/>
        <v>17.994208398222565</v>
      </c>
      <c r="AB3296" s="93">
        <f t="shared" si="358"/>
        <v>25.542890902578609</v>
      </c>
      <c r="AC3296" s="95">
        <f t="shared" si="358"/>
        <v>36.258292736316193</v>
      </c>
      <c r="AE3296" s="96"/>
    </row>
    <row r="3297" spans="3:31" ht="24.75" customHeight="1" x14ac:dyDescent="0.25">
      <c r="C3297" s="91">
        <f>ABS(E3297-Dashboard!$F$13)</f>
        <v>35.614179827218138</v>
      </c>
      <c r="D3297" s="92">
        <f t="shared" si="361"/>
        <v>0.41960622874311548</v>
      </c>
      <c r="E3297" s="93" cm="1">
        <f t="array" ref="E3297">SUM('DRE + DCF'!$S$41/TIR!S3297,'DRE + DCF'!$U$41:$AD$41/TIR!T3297:AC3297,TIR!F3297)</f>
        <v>13.89582017278186</v>
      </c>
      <c r="F3297" s="100">
        <f>'DRE + DCF'!$AE$38*'DRE + DCF'!$AE$39*(1+G3297)/(R3297-G3297)/AC3297</f>
        <v>2.2078553761257509</v>
      </c>
      <c r="G3297" s="92">
        <f>R3297*(1-'DRE + DCF'!$AE$39)</f>
        <v>0.25176373724586926</v>
      </c>
      <c r="H3297" s="94">
        <f t="shared" si="357"/>
        <v>0.41960622874311548</v>
      </c>
      <c r="I3297" s="94">
        <f t="shared" si="362"/>
        <v>0.41960622874311548</v>
      </c>
      <c r="J3297" s="94">
        <f t="shared" si="362"/>
        <v>0.41960622874311548</v>
      </c>
      <c r="K3297" s="94">
        <f t="shared" si="362"/>
        <v>0.41960622874311548</v>
      </c>
      <c r="L3297" s="94">
        <f t="shared" si="362"/>
        <v>0.41960622874311548</v>
      </c>
      <c r="M3297" s="94">
        <f t="shared" si="362"/>
        <v>0.41960622874311548</v>
      </c>
      <c r="N3297" s="94">
        <f t="shared" si="362"/>
        <v>0.41960622874311548</v>
      </c>
      <c r="O3297" s="94">
        <f t="shared" si="362"/>
        <v>0.41960622874311548</v>
      </c>
      <c r="P3297" s="94">
        <f t="shared" si="362"/>
        <v>0.41960622874311548</v>
      </c>
      <c r="Q3297" s="94">
        <f t="shared" si="362"/>
        <v>0.41960622874311548</v>
      </c>
      <c r="R3297" s="94">
        <f t="shared" si="362"/>
        <v>0.41960622874311548</v>
      </c>
      <c r="S3297" s="93">
        <f>(1+H3297)^((5-Dashboard!$F$9)*3/12)</f>
        <v>1.091545827978095</v>
      </c>
      <c r="T3297" s="93">
        <f t="shared" si="359"/>
        <v>1.549565256356265</v>
      </c>
      <c r="U3297" s="93">
        <f t="shared" si="359"/>
        <v>2.1997724897672764</v>
      </c>
      <c r="V3297" s="93">
        <f t="shared" si="359"/>
        <v>3.1228107282913768</v>
      </c>
      <c r="W3297" s="93">
        <f t="shared" si="359"/>
        <v>4.4331615610682631</v>
      </c>
      <c r="X3297" s="93">
        <f t="shared" si="359"/>
        <v>6.2933437651170596</v>
      </c>
      <c r="Y3297" s="93">
        <f t="shared" si="358"/>
        <v>8.9340700085818288</v>
      </c>
      <c r="Z3297" s="93">
        <f t="shared" si="358"/>
        <v>12.682861432209823</v>
      </c>
      <c r="AA3297" s="93">
        <f t="shared" si="358"/>
        <v>18.004669087450896</v>
      </c>
      <c r="AB3297" s="93">
        <f t="shared" si="358"/>
        <v>25.559540383003917</v>
      </c>
      <c r="AC3297" s="95">
        <f t="shared" si="358"/>
        <v>36.284482731523553</v>
      </c>
      <c r="AE3297" s="96"/>
    </row>
    <row r="3298" spans="3:31" ht="24.75" customHeight="1" x14ac:dyDescent="0.25">
      <c r="C3298" s="91">
        <f>ABS(E3298-Dashboard!$F$13)</f>
        <v>35.619116849170403</v>
      </c>
      <c r="D3298" s="92">
        <f t="shared" si="361"/>
        <v>0.41970622874311547</v>
      </c>
      <c r="E3298" s="93" cm="1">
        <f t="array" ref="E3298">SUM('DRE + DCF'!$S$41/TIR!S3298,'DRE + DCF'!$U$41:$AD$41/TIR!T3298:AC3298,TIR!F3298)</f>
        <v>13.890883150829593</v>
      </c>
      <c r="F3298" s="100">
        <f>'DRE + DCF'!$AE$38*'DRE + DCF'!$AE$39*(1+G3298)/(R3298-G3298)/AC3298</f>
        <v>2.2058419251500787</v>
      </c>
      <c r="G3298" s="92">
        <f>R3298*(1-'DRE + DCF'!$AE$39)</f>
        <v>0.25182373724586926</v>
      </c>
      <c r="H3298" s="94">
        <f t="shared" si="357"/>
        <v>0.41970622874311547</v>
      </c>
      <c r="I3298" s="94">
        <f t="shared" si="362"/>
        <v>0.41970622874311547</v>
      </c>
      <c r="J3298" s="94">
        <f t="shared" si="362"/>
        <v>0.41970622874311547</v>
      </c>
      <c r="K3298" s="94">
        <f t="shared" si="362"/>
        <v>0.41970622874311547</v>
      </c>
      <c r="L3298" s="94">
        <f t="shared" si="362"/>
        <v>0.41970622874311547</v>
      </c>
      <c r="M3298" s="94">
        <f t="shared" si="362"/>
        <v>0.41970622874311547</v>
      </c>
      <c r="N3298" s="94">
        <f t="shared" si="362"/>
        <v>0.41970622874311547</v>
      </c>
      <c r="O3298" s="94">
        <f t="shared" si="362"/>
        <v>0.41970622874311547</v>
      </c>
      <c r="P3298" s="94">
        <f t="shared" si="362"/>
        <v>0.41970622874311547</v>
      </c>
      <c r="Q3298" s="94">
        <f t="shared" si="362"/>
        <v>0.41970622874311547</v>
      </c>
      <c r="R3298" s="94">
        <f t="shared" si="362"/>
        <v>0.41970622874311547</v>
      </c>
      <c r="S3298" s="93">
        <f>(1+H3298)^((5-Dashboard!$F$9)*3/12)</f>
        <v>1.0915650501569822</v>
      </c>
      <c r="T3298" s="93">
        <f t="shared" si="359"/>
        <v>1.5497017007861589</v>
      </c>
      <c r="U3298" s="93">
        <f t="shared" si="359"/>
        <v>2.2001211572999098</v>
      </c>
      <c r="V3298" s="93">
        <f t="shared" si="359"/>
        <v>3.1235257110081935</v>
      </c>
      <c r="W3298" s="93">
        <f t="shared" si="359"/>
        <v>4.4344889075576006</v>
      </c>
      <c r="X3298" s="93">
        <f t="shared" si="359"/>
        <v>6.2956715233517793</v>
      </c>
      <c r="Y3298" s="93">
        <f t="shared" si="358"/>
        <v>8.93800407582318</v>
      </c>
      <c r="Z3298" s="93">
        <f t="shared" si="358"/>
        <v>12.689340058977521</v>
      </c>
      <c r="AA3298" s="93">
        <f t="shared" si="358"/>
        <v>18.015135120369919</v>
      </c>
      <c r="AB3298" s="93">
        <f t="shared" si="358"/>
        <v>25.576199542038029</v>
      </c>
      <c r="AC3298" s="95">
        <f t="shared" si="358"/>
        <v>36.310689797408209</v>
      </c>
      <c r="AE3298" s="96"/>
    </row>
    <row r="3299" spans="3:31" ht="24.75" customHeight="1" x14ac:dyDescent="0.25">
      <c r="C3299" s="91">
        <f>ABS(E3299-Dashboard!$F$13)</f>
        <v>35.624050475002292</v>
      </c>
      <c r="D3299" s="92">
        <f t="shared" si="361"/>
        <v>0.41980622874311546</v>
      </c>
      <c r="E3299" s="93" cm="1">
        <f t="array" ref="E3299">SUM('DRE + DCF'!$S$41/TIR!S3299,'DRE + DCF'!$U$41:$AD$41/TIR!T3299:AC3299,TIR!F3299)</f>
        <v>13.885949524997709</v>
      </c>
      <c r="F3299" s="100">
        <f>'DRE + DCF'!$AE$38*'DRE + DCF'!$AE$39*(1+G3299)/(R3299-G3299)/AC3299</f>
        <v>2.2038305424583964</v>
      </c>
      <c r="G3299" s="92">
        <f>R3299*(1-'DRE + DCF'!$AE$39)</f>
        <v>0.25188373724586927</v>
      </c>
      <c r="H3299" s="94">
        <f t="shared" si="357"/>
        <v>0.41980622874311546</v>
      </c>
      <c r="I3299" s="94">
        <f t="shared" si="362"/>
        <v>0.41980622874311546</v>
      </c>
      <c r="J3299" s="94">
        <f t="shared" si="362"/>
        <v>0.41980622874311546</v>
      </c>
      <c r="K3299" s="94">
        <f t="shared" si="362"/>
        <v>0.41980622874311546</v>
      </c>
      <c r="L3299" s="94">
        <f t="shared" si="362"/>
        <v>0.41980622874311546</v>
      </c>
      <c r="M3299" s="94">
        <f t="shared" si="362"/>
        <v>0.41980622874311546</v>
      </c>
      <c r="N3299" s="94">
        <f t="shared" si="362"/>
        <v>0.41980622874311546</v>
      </c>
      <c r="O3299" s="94">
        <f t="shared" si="362"/>
        <v>0.41980622874311546</v>
      </c>
      <c r="P3299" s="94">
        <f t="shared" si="362"/>
        <v>0.41980622874311546</v>
      </c>
      <c r="Q3299" s="94">
        <f t="shared" si="362"/>
        <v>0.41980622874311546</v>
      </c>
      <c r="R3299" s="94">
        <f t="shared" si="362"/>
        <v>0.41980622874311546</v>
      </c>
      <c r="S3299" s="93">
        <f>(1+H3299)^((5-Dashboard!$F$9)*3/12)</f>
        <v>1.0915842713204302</v>
      </c>
      <c r="T3299" s="93">
        <f t="shared" si="359"/>
        <v>1.5498381476187617</v>
      </c>
      <c r="U3299" s="93">
        <f t="shared" si="359"/>
        <v>2.2004698555328099</v>
      </c>
      <c r="V3299" s="93">
        <f t="shared" si="359"/>
        <v>3.124240807046947</v>
      </c>
      <c r="W3299" s="93">
        <f t="shared" si="359"/>
        <v>4.435816557938673</v>
      </c>
      <c r="X3299" s="93">
        <f t="shared" si="359"/>
        <v>6.2979999785231744</v>
      </c>
      <c r="Y3299" s="93">
        <f t="shared" si="358"/>
        <v>8.94193959813121</v>
      </c>
      <c r="Z3299" s="93">
        <f t="shared" si="358"/>
        <v>12.695821538471403</v>
      </c>
      <c r="AA3299" s="93">
        <f t="shared" si="358"/>
        <v>18.025606499332699</v>
      </c>
      <c r="AB3299" s="93">
        <f t="shared" si="358"/>
        <v>25.59286838462495</v>
      </c>
      <c r="AC3299" s="95">
        <f t="shared" si="358"/>
        <v>36.336913943893258</v>
      </c>
      <c r="AE3299" s="96"/>
    </row>
    <row r="3300" spans="3:31" ht="24.75" customHeight="1" x14ac:dyDescent="0.25">
      <c r="C3300" s="91">
        <f>ABS(E3300-Dashboard!$F$13)</f>
        <v>35.628980707899174</v>
      </c>
      <c r="D3300" s="92">
        <f t="shared" si="361"/>
        <v>0.41990622874311545</v>
      </c>
      <c r="E3300" s="93" cm="1">
        <f t="array" ref="E3300">SUM('DRE + DCF'!$S$41/TIR!S3300,'DRE + DCF'!$U$41:$AD$41/TIR!T3300:AC3300,TIR!F3300)</f>
        <v>13.881019292100827</v>
      </c>
      <c r="F3300" s="100">
        <f>'DRE + DCF'!$AE$38*'DRE + DCF'!$AE$39*(1+G3300)/(R3300-G3300)/AC3300</f>
        <v>2.2018212256664125</v>
      </c>
      <c r="G3300" s="92">
        <f>R3300*(1-'DRE + DCF'!$AE$39)</f>
        <v>0.25194373724586927</v>
      </c>
      <c r="H3300" s="94">
        <f t="shared" si="357"/>
        <v>0.41990622874311545</v>
      </c>
      <c r="I3300" s="94">
        <f t="shared" si="362"/>
        <v>0.41990622874311545</v>
      </c>
      <c r="J3300" s="94">
        <f t="shared" si="362"/>
        <v>0.41990622874311545</v>
      </c>
      <c r="K3300" s="94">
        <f t="shared" si="362"/>
        <v>0.41990622874311545</v>
      </c>
      <c r="L3300" s="94">
        <f t="shared" si="362"/>
        <v>0.41990622874311545</v>
      </c>
      <c r="M3300" s="94">
        <f t="shared" si="362"/>
        <v>0.41990622874311545</v>
      </c>
      <c r="N3300" s="94">
        <f t="shared" si="362"/>
        <v>0.41990622874311545</v>
      </c>
      <c r="O3300" s="94">
        <f t="shared" si="362"/>
        <v>0.41990622874311545</v>
      </c>
      <c r="P3300" s="94">
        <f t="shared" si="362"/>
        <v>0.41990622874311545</v>
      </c>
      <c r="Q3300" s="94">
        <f t="shared" si="362"/>
        <v>0.41990622874311545</v>
      </c>
      <c r="R3300" s="94">
        <f t="shared" si="362"/>
        <v>0.41990622874311545</v>
      </c>
      <c r="S3300" s="93">
        <f>(1+H3300)^((5-Dashboard!$F$9)*3/12)</f>
        <v>1.0916034914685642</v>
      </c>
      <c r="T3300" s="93">
        <f t="shared" si="359"/>
        <v>1.5499745968539465</v>
      </c>
      <c r="U3300" s="93">
        <f t="shared" si="359"/>
        <v>2.2008185844665178</v>
      </c>
      <c r="V3300" s="93">
        <f t="shared" si="359"/>
        <v>3.1249560164176149</v>
      </c>
      <c r="W3300" s="93">
        <f t="shared" si="359"/>
        <v>4.4371445122596445</v>
      </c>
      <c r="X3300" s="93">
        <f t="shared" si="359"/>
        <v>6.3003291307908018</v>
      </c>
      <c r="Y3300" s="93">
        <f t="shared" si="358"/>
        <v>8.9458765759415577</v>
      </c>
      <c r="Z3300" s="93">
        <f t="shared" si="358"/>
        <v>12.702305871746551</v>
      </c>
      <c r="AA3300" s="93">
        <f t="shared" si="358"/>
        <v>18.036083226693176</v>
      </c>
      <c r="AB3300" s="93">
        <f t="shared" si="358"/>
        <v>25.609546915710869</v>
      </c>
      <c r="AC3300" s="95">
        <f t="shared" si="358"/>
        <v>36.363155180906901</v>
      </c>
      <c r="AE3300" s="96"/>
    </row>
    <row r="3301" spans="3:31" ht="24.75" customHeight="1" x14ac:dyDescent="0.25">
      <c r="C3301" s="91">
        <f>ABS(E3301-Dashboard!$F$13)</f>
        <v>35.633907551042803</v>
      </c>
      <c r="D3301" s="92">
        <f t="shared" si="361"/>
        <v>0.42000622874311544</v>
      </c>
      <c r="E3301" s="93" cm="1">
        <f t="array" ref="E3301">SUM('DRE + DCF'!$S$41/TIR!S3301,'DRE + DCF'!$U$41:$AD$41/TIR!T3301:AC3301,TIR!F3301)</f>
        <v>13.876092448957197</v>
      </c>
      <c r="F3301" s="100">
        <f>'DRE + DCF'!$AE$38*'DRE + DCF'!$AE$39*(1+G3301)/(R3301-G3301)/AC3301</f>
        <v>2.1998139723929171</v>
      </c>
      <c r="G3301" s="92">
        <f>R3301*(1-'DRE + DCF'!$AE$39)</f>
        <v>0.25200373724586927</v>
      </c>
      <c r="H3301" s="94">
        <f t="shared" si="357"/>
        <v>0.42000622874311544</v>
      </c>
      <c r="I3301" s="94">
        <f t="shared" si="362"/>
        <v>0.42000622874311544</v>
      </c>
      <c r="J3301" s="94">
        <f t="shared" si="362"/>
        <v>0.42000622874311544</v>
      </c>
      <c r="K3301" s="94">
        <f t="shared" si="362"/>
        <v>0.42000622874311544</v>
      </c>
      <c r="L3301" s="94">
        <f t="shared" si="362"/>
        <v>0.42000622874311544</v>
      </c>
      <c r="M3301" s="94">
        <f t="shared" si="362"/>
        <v>0.42000622874311544</v>
      </c>
      <c r="N3301" s="94">
        <f t="shared" si="362"/>
        <v>0.42000622874311544</v>
      </c>
      <c r="O3301" s="94">
        <f t="shared" si="362"/>
        <v>0.42000622874311544</v>
      </c>
      <c r="P3301" s="94">
        <f t="shared" si="362"/>
        <v>0.42000622874311544</v>
      </c>
      <c r="Q3301" s="94">
        <f t="shared" si="362"/>
        <v>0.42000622874311544</v>
      </c>
      <c r="R3301" s="94">
        <f t="shared" si="362"/>
        <v>0.42000622874311544</v>
      </c>
      <c r="S3301" s="93">
        <f>(1+H3301)^((5-Dashboard!$F$9)*3/12)</f>
        <v>1.0916227106015093</v>
      </c>
      <c r="T3301" s="93">
        <f t="shared" si="359"/>
        <v>1.5501110484915865</v>
      </c>
      <c r="U3301" s="93">
        <f t="shared" si="359"/>
        <v>2.2011673441015742</v>
      </c>
      <c r="V3301" s="93">
        <f t="shared" si="359"/>
        <v>3.125671339130176</v>
      </c>
      <c r="W3301" s="93">
        <f t="shared" si="359"/>
        <v>4.4384727705686844</v>
      </c>
      <c r="X3301" s="93">
        <f t="shared" si="359"/>
        <v>6.302658980314245</v>
      </c>
      <c r="Y3301" s="93">
        <f t="shared" si="358"/>
        <v>8.94981500968996</v>
      </c>
      <c r="Z3301" s="93">
        <f t="shared" si="358"/>
        <v>12.708793059858369</v>
      </c>
      <c r="AA3301" s="93">
        <f t="shared" si="358"/>
        <v>18.046565304806162</v>
      </c>
      <c r="AB3301" s="93">
        <f t="shared" si="358"/>
        <v>25.626235140244148</v>
      </c>
      <c r="AC3301" s="95">
        <f t="shared" si="358"/>
        <v>36.389413518382398</v>
      </c>
      <c r="AE3301" s="96"/>
    </row>
    <row r="3302" spans="3:31" ht="24.75" customHeight="1" x14ac:dyDescent="0.25">
      <c r="C3302" s="91">
        <f>ABS(E3302-Dashboard!$F$13)</f>
        <v>35.638831007611238</v>
      </c>
      <c r="D3302" s="92">
        <f t="shared" si="361"/>
        <v>0.42010622874311543</v>
      </c>
      <c r="E3302" s="93" cm="1">
        <f t="array" ref="E3302">SUM('DRE + DCF'!$S$41/TIR!S3302,'DRE + DCF'!$U$41:$AD$41/TIR!T3302:AC3302,TIR!F3302)</f>
        <v>13.871168992388762</v>
      </c>
      <c r="F3302" s="100">
        <f>'DRE + DCF'!$AE$38*'DRE + DCF'!$AE$39*(1+G3302)/(R3302-G3302)/AC3302</f>
        <v>2.197808780259773</v>
      </c>
      <c r="G3302" s="92">
        <f>R3302*(1-'DRE + DCF'!$AE$39)</f>
        <v>0.25206373724586922</v>
      </c>
      <c r="H3302" s="94">
        <f t="shared" si="357"/>
        <v>0.42010622874311543</v>
      </c>
      <c r="I3302" s="94">
        <f t="shared" si="362"/>
        <v>0.42010622874311543</v>
      </c>
      <c r="J3302" s="94">
        <f t="shared" si="362"/>
        <v>0.42010622874311543</v>
      </c>
      <c r="K3302" s="94">
        <f t="shared" si="362"/>
        <v>0.42010622874311543</v>
      </c>
      <c r="L3302" s="94">
        <f t="shared" si="362"/>
        <v>0.42010622874311543</v>
      </c>
      <c r="M3302" s="94">
        <f t="shared" si="362"/>
        <v>0.42010622874311543</v>
      </c>
      <c r="N3302" s="94">
        <f t="shared" si="362"/>
        <v>0.42010622874311543</v>
      </c>
      <c r="O3302" s="94">
        <f t="shared" si="362"/>
        <v>0.42010622874311543</v>
      </c>
      <c r="P3302" s="94">
        <f t="shared" si="362"/>
        <v>0.42010622874311543</v>
      </c>
      <c r="Q3302" s="94">
        <f t="shared" si="362"/>
        <v>0.42010622874311543</v>
      </c>
      <c r="R3302" s="94">
        <f t="shared" si="362"/>
        <v>0.42010622874311543</v>
      </c>
      <c r="S3302" s="93">
        <f>(1+H3302)^((5-Dashboard!$F$9)*3/12)</f>
        <v>1.0916419287193906</v>
      </c>
      <c r="T3302" s="93">
        <f t="shared" si="359"/>
        <v>1.5502475025315545</v>
      </c>
      <c r="U3302" s="93">
        <f t="shared" si="359"/>
        <v>2.2015161344385192</v>
      </c>
      <c r="V3302" s="93">
        <f t="shared" si="359"/>
        <v>3.1263867751946068</v>
      </c>
      <c r="W3302" s="93">
        <f t="shared" si="359"/>
        <v>4.4398013329139632</v>
      </c>
      <c r="X3302" s="93">
        <f t="shared" si="359"/>
        <v>6.3049895272531051</v>
      </c>
      <c r="Y3302" s="93">
        <f t="shared" ref="Y3302:AC3352" si="363">(X3302)*(1+N3302)</f>
        <v>8.953754899812246</v>
      </c>
      <c r="Z3302" s="93">
        <f t="shared" si="363"/>
        <v>12.715283103862561</v>
      </c>
      <c r="AA3302" s="93">
        <f t="shared" si="363"/>
        <v>18.057052736027316</v>
      </c>
      <c r="AB3302" s="93">
        <f t="shared" si="363"/>
        <v>25.642933063175306</v>
      </c>
      <c r="AC3302" s="95">
        <f t="shared" si="363"/>
        <v>36.415688966258031</v>
      </c>
      <c r="AE3302" s="96"/>
    </row>
    <row r="3303" spans="3:31" ht="24.75" customHeight="1" x14ac:dyDescent="0.25">
      <c r="C3303" s="91">
        <f>ABS(E3303-Dashboard!$F$13)</f>
        <v>35.643751080778927</v>
      </c>
      <c r="D3303" s="92">
        <f t="shared" si="361"/>
        <v>0.42020622874311542</v>
      </c>
      <c r="E3303" s="93" cm="1">
        <f t="array" ref="E3303">SUM('DRE + DCF'!$S$41/TIR!S3303,'DRE + DCF'!$U$41:$AD$41/TIR!T3303:AC3303,TIR!F3303)</f>
        <v>13.86624891922107</v>
      </c>
      <c r="F3303" s="100">
        <f>'DRE + DCF'!$AE$38*'DRE + DCF'!$AE$39*(1+G3303)/(R3303-G3303)/AC3303</f>
        <v>2.1958056468919103</v>
      </c>
      <c r="G3303" s="92">
        <f>R3303*(1-'DRE + DCF'!$AE$39)</f>
        <v>0.25212373724586923</v>
      </c>
      <c r="H3303" s="94">
        <f t="shared" si="357"/>
        <v>0.42020622874311542</v>
      </c>
      <c r="I3303" s="94">
        <f t="shared" si="362"/>
        <v>0.42020622874311542</v>
      </c>
      <c r="J3303" s="94">
        <f t="shared" si="362"/>
        <v>0.42020622874311542</v>
      </c>
      <c r="K3303" s="94">
        <f t="shared" si="362"/>
        <v>0.42020622874311542</v>
      </c>
      <c r="L3303" s="94">
        <f t="shared" si="362"/>
        <v>0.42020622874311542</v>
      </c>
      <c r="M3303" s="94">
        <f t="shared" si="362"/>
        <v>0.42020622874311542</v>
      </c>
      <c r="N3303" s="94">
        <f t="shared" si="362"/>
        <v>0.42020622874311542</v>
      </c>
      <c r="O3303" s="94">
        <f t="shared" si="362"/>
        <v>0.42020622874311542</v>
      </c>
      <c r="P3303" s="94">
        <f t="shared" si="362"/>
        <v>0.42020622874311542</v>
      </c>
      <c r="Q3303" s="94">
        <f t="shared" si="362"/>
        <v>0.42020622874311542</v>
      </c>
      <c r="R3303" s="94">
        <f t="shared" si="362"/>
        <v>0.42020622874311542</v>
      </c>
      <c r="S3303" s="93">
        <f>(1+H3303)^((5-Dashboard!$F$9)*3/12)</f>
        <v>1.0916611458223333</v>
      </c>
      <c r="T3303" s="93">
        <f t="shared" ref="T3303:X3353" si="364">(S3303)*(1+I3303)</f>
        <v>1.5503839589737243</v>
      </c>
      <c r="U3303" s="93">
        <f t="shared" si="364"/>
        <v>2.2018649554778937</v>
      </c>
      <c r="V3303" s="93">
        <f t="shared" si="364"/>
        <v>3.1271023246208873</v>
      </c>
      <c r="W3303" s="93">
        <f t="shared" si="364"/>
        <v>4.44113019934366</v>
      </c>
      <c r="X3303" s="93">
        <f t="shared" si="364"/>
        <v>6.3073207717670199</v>
      </c>
      <c r="Y3303" s="93">
        <f t="shared" si="363"/>
        <v>8.9576962467443551</v>
      </c>
      <c r="Z3303" s="93">
        <f t="shared" si="363"/>
        <v>12.72177600481516</v>
      </c>
      <c r="AA3303" s="93">
        <f t="shared" si="363"/>
        <v>18.067545522713196</v>
      </c>
      <c r="AB3303" s="93">
        <f t="shared" si="363"/>
        <v>25.659640689457067</v>
      </c>
      <c r="AC3303" s="95">
        <f t="shared" si="363"/>
        <v>36.441981534477215</v>
      </c>
      <c r="AE3303" s="96"/>
    </row>
    <row r="3304" spans="3:31" ht="24.75" customHeight="1" x14ac:dyDescent="0.25">
      <c r="C3304" s="91">
        <f>ABS(E3304-Dashboard!$F$13)</f>
        <v>35.648667773716646</v>
      </c>
      <c r="D3304" s="92">
        <f t="shared" si="361"/>
        <v>0.42030622874311541</v>
      </c>
      <c r="E3304" s="93" cm="1">
        <f t="array" ref="E3304">SUM('DRE + DCF'!$S$41/TIR!S3304,'DRE + DCF'!$U$41:$AD$41/TIR!T3304:AC3304,TIR!F3304)</f>
        <v>13.861332226283352</v>
      </c>
      <c r="F3304" s="100">
        <f>'DRE + DCF'!$AE$38*'DRE + DCF'!$AE$39*(1+G3304)/(R3304-G3304)/AC3304</f>
        <v>2.1938045699173214</v>
      </c>
      <c r="G3304" s="92">
        <f>R3304*(1-'DRE + DCF'!$AE$39)</f>
        <v>0.25218373724586923</v>
      </c>
      <c r="H3304" s="94">
        <f t="shared" si="357"/>
        <v>0.42030622874311541</v>
      </c>
      <c r="I3304" s="94">
        <f t="shared" si="362"/>
        <v>0.42030622874311541</v>
      </c>
      <c r="J3304" s="94">
        <f t="shared" si="362"/>
        <v>0.42030622874311541</v>
      </c>
      <c r="K3304" s="94">
        <f t="shared" si="362"/>
        <v>0.42030622874311541</v>
      </c>
      <c r="L3304" s="94">
        <f t="shared" si="362"/>
        <v>0.42030622874311541</v>
      </c>
      <c r="M3304" s="94">
        <f t="shared" si="362"/>
        <v>0.42030622874311541</v>
      </c>
      <c r="N3304" s="94">
        <f t="shared" si="362"/>
        <v>0.42030622874311541</v>
      </c>
      <c r="O3304" s="94">
        <f t="shared" si="362"/>
        <v>0.42030622874311541</v>
      </c>
      <c r="P3304" s="94">
        <f t="shared" si="362"/>
        <v>0.42030622874311541</v>
      </c>
      <c r="Q3304" s="94">
        <f t="shared" si="362"/>
        <v>0.42030622874311541</v>
      </c>
      <c r="R3304" s="94">
        <f t="shared" si="362"/>
        <v>0.42030622874311541</v>
      </c>
      <c r="S3304" s="93">
        <f>(1+H3304)^((5-Dashboard!$F$9)*3/12)</f>
        <v>1.0916803619104622</v>
      </c>
      <c r="T3304" s="93">
        <f t="shared" si="364"/>
        <v>1.5505204178179679</v>
      </c>
      <c r="U3304" s="93">
        <f t="shared" si="364"/>
        <v>2.2022138072202377</v>
      </c>
      <c r="V3304" s="93">
        <f t="shared" si="364"/>
        <v>3.127817987418994</v>
      </c>
      <c r="W3304" s="93">
        <f t="shared" si="364"/>
        <v>4.4424593699059525</v>
      </c>
      <c r="X3304" s="93">
        <f t="shared" si="364"/>
        <v>6.3096527140156402</v>
      </c>
      <c r="Y3304" s="93">
        <f t="shared" si="363"/>
        <v>8.9616390509223169</v>
      </c>
      <c r="Z3304" s="93">
        <f t="shared" si="363"/>
        <v>12.728271763772508</v>
      </c>
      <c r="AA3304" s="93">
        <f t="shared" si="363"/>
        <v>18.078043667221213</v>
      </c>
      <c r="AB3304" s="93">
        <f t="shared" si="363"/>
        <v>25.676358024044319</v>
      </c>
      <c r="AC3304" s="95">
        <f t="shared" si="363"/>
        <v>36.46829123298842</v>
      </c>
      <c r="AE3304" s="96"/>
    </row>
    <row r="3305" spans="3:31" ht="24.75" customHeight="1" x14ac:dyDescent="0.25">
      <c r="C3305" s="91">
        <f>ABS(E3305-Dashboard!$F$13)</f>
        <v>35.653581089591547</v>
      </c>
      <c r="D3305" s="92">
        <f t="shared" si="361"/>
        <v>0.4204062287431154</v>
      </c>
      <c r="E3305" s="93" cm="1">
        <f t="array" ref="E3305">SUM('DRE + DCF'!$S$41/TIR!S3305,'DRE + DCF'!$U$41:$AD$41/TIR!T3305:AC3305,TIR!F3305)</f>
        <v>13.856418910408451</v>
      </c>
      <c r="F3305" s="100">
        <f>'DRE + DCF'!$AE$38*'DRE + DCF'!$AE$39*(1+G3305)/(R3305-G3305)/AC3305</f>
        <v>2.1918055469670596</v>
      </c>
      <c r="G3305" s="92">
        <f>R3305*(1-'DRE + DCF'!$AE$39)</f>
        <v>0.25224373724586924</v>
      </c>
      <c r="H3305" s="94">
        <f t="shared" si="357"/>
        <v>0.4204062287431154</v>
      </c>
      <c r="I3305" s="94">
        <f t="shared" si="362"/>
        <v>0.4204062287431154</v>
      </c>
      <c r="J3305" s="94">
        <f t="shared" si="362"/>
        <v>0.4204062287431154</v>
      </c>
      <c r="K3305" s="94">
        <f t="shared" si="362"/>
        <v>0.4204062287431154</v>
      </c>
      <c r="L3305" s="94">
        <f t="shared" si="362"/>
        <v>0.4204062287431154</v>
      </c>
      <c r="M3305" s="94">
        <f t="shared" si="362"/>
        <v>0.4204062287431154</v>
      </c>
      <c r="N3305" s="94">
        <f t="shared" si="362"/>
        <v>0.4204062287431154</v>
      </c>
      <c r="O3305" s="94">
        <f t="shared" si="362"/>
        <v>0.4204062287431154</v>
      </c>
      <c r="P3305" s="94">
        <f t="shared" si="362"/>
        <v>0.4204062287431154</v>
      </c>
      <c r="Q3305" s="94">
        <f t="shared" si="362"/>
        <v>0.4204062287431154</v>
      </c>
      <c r="R3305" s="94">
        <f t="shared" si="362"/>
        <v>0.4204062287431154</v>
      </c>
      <c r="S3305" s="93">
        <f>(1+H3305)^((5-Dashboard!$F$9)*3/12)</f>
        <v>1.0916995769839026</v>
      </c>
      <c r="T3305" s="93">
        <f t="shared" si="364"/>
        <v>1.5506568790641595</v>
      </c>
      <c r="U3305" s="93">
        <f t="shared" si="364"/>
        <v>2.2025626896660921</v>
      </c>
      <c r="V3305" s="93">
        <f t="shared" si="364"/>
        <v>3.1285337635989068</v>
      </c>
      <c r="W3305" s="93">
        <f t="shared" si="364"/>
        <v>4.4437888446490286</v>
      </c>
      <c r="X3305" s="93">
        <f t="shared" si="364"/>
        <v>6.3119853541586526</v>
      </c>
      <c r="Y3305" s="93">
        <f t="shared" si="363"/>
        <v>8.9655833127822699</v>
      </c>
      <c r="Z3305" s="93">
        <f t="shared" si="363"/>
        <v>12.734770381791272</v>
      </c>
      <c r="AA3305" s="93">
        <f t="shared" si="363"/>
        <v>18.088547171909664</v>
      </c>
      <c r="AB3305" s="93">
        <f t="shared" si="363"/>
        <v>25.693085071894149</v>
      </c>
      <c r="AC3305" s="95">
        <f t="shared" si="363"/>
        <v>36.494618071745201</v>
      </c>
      <c r="AE3305" s="96"/>
    </row>
    <row r="3306" spans="3:31" ht="24.75" customHeight="1" x14ac:dyDescent="0.25">
      <c r="C3306" s="91">
        <f>ABS(E3306-Dashboard!$F$13)</f>
        <v>35.658491031567138</v>
      </c>
      <c r="D3306" s="92">
        <f t="shared" si="361"/>
        <v>0.42050622874311538</v>
      </c>
      <c r="E3306" s="93" cm="1">
        <f t="array" ref="E3306">SUM('DRE + DCF'!$S$41/TIR!S3306,'DRE + DCF'!$U$41:$AD$41/TIR!T3306:AC3306,TIR!F3306)</f>
        <v>13.851508968432862</v>
      </c>
      <c r="F3306" s="100">
        <f>'DRE + DCF'!$AE$38*'DRE + DCF'!$AE$39*(1+G3306)/(R3306-G3306)/AC3306</f>
        <v>2.1898085756752308</v>
      </c>
      <c r="G3306" s="92">
        <f>R3306*(1-'DRE + DCF'!$AE$39)</f>
        <v>0.25230373724586924</v>
      </c>
      <c r="H3306" s="94">
        <f t="shared" si="357"/>
        <v>0.42050622874311538</v>
      </c>
      <c r="I3306" s="94">
        <f t="shared" si="362"/>
        <v>0.42050622874311538</v>
      </c>
      <c r="J3306" s="94">
        <f t="shared" si="362"/>
        <v>0.42050622874311538</v>
      </c>
      <c r="K3306" s="94">
        <f t="shared" si="362"/>
        <v>0.42050622874311538</v>
      </c>
      <c r="L3306" s="94">
        <f t="shared" si="362"/>
        <v>0.42050622874311538</v>
      </c>
      <c r="M3306" s="94">
        <f t="shared" si="362"/>
        <v>0.42050622874311538</v>
      </c>
      <c r="N3306" s="94">
        <f t="shared" si="362"/>
        <v>0.42050622874311538</v>
      </c>
      <c r="O3306" s="94">
        <f t="shared" si="362"/>
        <v>0.42050622874311538</v>
      </c>
      <c r="P3306" s="94">
        <f t="shared" si="362"/>
        <v>0.42050622874311538</v>
      </c>
      <c r="Q3306" s="94">
        <f t="shared" si="362"/>
        <v>0.42050622874311538</v>
      </c>
      <c r="R3306" s="94">
        <f t="shared" si="362"/>
        <v>0.42050622874311538</v>
      </c>
      <c r="S3306" s="93">
        <f>(1+H3306)^((5-Dashboard!$F$9)*3/12)</f>
        <v>1.0917187910427792</v>
      </c>
      <c r="T3306" s="93">
        <f t="shared" si="364"/>
        <v>1.5507933427121716</v>
      </c>
      <c r="U3306" s="93">
        <f t="shared" si="364"/>
        <v>2.2029116028159965</v>
      </c>
      <c r="V3306" s="93">
        <f t="shared" si="364"/>
        <v>3.1292496531706031</v>
      </c>
      <c r="W3306" s="93">
        <f t="shared" si="364"/>
        <v>4.4451186236210756</v>
      </c>
      <c r="X3306" s="93">
        <f t="shared" si="364"/>
        <v>6.3143186923557622</v>
      </c>
      <c r="Y3306" s="93">
        <f t="shared" si="363"/>
        <v>8.9695290327604429</v>
      </c>
      <c r="Z3306" s="93">
        <f t="shared" si="363"/>
        <v>12.741271859928419</v>
      </c>
      <c r="AA3306" s="93">
        <f t="shared" si="363"/>
        <v>18.0990560391377</v>
      </c>
      <c r="AB3306" s="93">
        <f t="shared" si="363"/>
        <v>25.709821837965801</v>
      </c>
      <c r="AC3306" s="95">
        <f t="shared" si="363"/>
        <v>36.520962060706189</v>
      </c>
      <c r="AE3306" s="96"/>
    </row>
    <row r="3307" spans="3:31" ht="24.75" customHeight="1" x14ac:dyDescent="0.25">
      <c r="C3307" s="91">
        <f>ABS(E3307-Dashboard!$F$13)</f>
        <v>35.6633976028033</v>
      </c>
      <c r="D3307" s="92">
        <f t="shared" si="361"/>
        <v>0.42060622874311537</v>
      </c>
      <c r="E3307" s="93" cm="1">
        <f t="array" ref="E3307">SUM('DRE + DCF'!$S$41/TIR!S3307,'DRE + DCF'!$U$41:$AD$41/TIR!T3307:AC3307,TIR!F3307)</f>
        <v>13.846602397196698</v>
      </c>
      <c r="F3307" s="100">
        <f>'DRE + DCF'!$AE$38*'DRE + DCF'!$AE$39*(1+G3307)/(R3307-G3307)/AC3307</f>
        <v>2.1878136536789929</v>
      </c>
      <c r="G3307" s="92">
        <f>R3307*(1-'DRE + DCF'!$AE$39)</f>
        <v>0.25236373724586919</v>
      </c>
      <c r="H3307" s="94">
        <f t="shared" si="357"/>
        <v>0.42060622874311537</v>
      </c>
      <c r="I3307" s="94">
        <f t="shared" si="362"/>
        <v>0.42060622874311537</v>
      </c>
      <c r="J3307" s="94">
        <f t="shared" si="362"/>
        <v>0.42060622874311537</v>
      </c>
      <c r="K3307" s="94">
        <f t="shared" si="362"/>
        <v>0.42060622874311537</v>
      </c>
      <c r="L3307" s="94">
        <f t="shared" si="362"/>
        <v>0.42060622874311537</v>
      </c>
      <c r="M3307" s="94">
        <f t="shared" si="362"/>
        <v>0.42060622874311537</v>
      </c>
      <c r="N3307" s="94">
        <f t="shared" si="362"/>
        <v>0.42060622874311537</v>
      </c>
      <c r="O3307" s="94">
        <f t="shared" si="362"/>
        <v>0.42060622874311537</v>
      </c>
      <c r="P3307" s="94">
        <f t="shared" si="362"/>
        <v>0.42060622874311537</v>
      </c>
      <c r="Q3307" s="94">
        <f t="shared" si="362"/>
        <v>0.42060622874311537</v>
      </c>
      <c r="R3307" s="94">
        <f t="shared" si="362"/>
        <v>0.42060622874311537</v>
      </c>
      <c r="S3307" s="93">
        <f>(1+H3307)^((5-Dashboard!$F$9)*3/12)</f>
        <v>1.0917380040872173</v>
      </c>
      <c r="T3307" s="93">
        <f t="shared" si="364"/>
        <v>1.5509298087618777</v>
      </c>
      <c r="U3307" s="93">
        <f t="shared" si="364"/>
        <v>2.2032605466704922</v>
      </c>
      <c r="V3307" s="93">
        <f t="shared" si="364"/>
        <v>3.1299656561440625</v>
      </c>
      <c r="W3307" s="93">
        <f t="shared" si="364"/>
        <v>4.4464487068702869</v>
      </c>
      <c r="X3307" s="93">
        <f t="shared" si="364"/>
        <v>6.3166527287667007</v>
      </c>
      <c r="Y3307" s="93">
        <f t="shared" si="363"/>
        <v>8.9734762112931712</v>
      </c>
      <c r="Z3307" s="93">
        <f t="shared" si="363"/>
        <v>12.747776199241251</v>
      </c>
      <c r="AA3307" s="93">
        <f t="shared" si="363"/>
        <v>18.109570271265358</v>
      </c>
      <c r="AB3307" s="93">
        <f t="shared" si="363"/>
        <v>25.726568327220718</v>
      </c>
      <c r="AC3307" s="95">
        <f t="shared" si="363"/>
        <v>36.547323209835106</v>
      </c>
      <c r="AE3307" s="96"/>
    </row>
    <row r="3308" spans="3:31" ht="24.75" customHeight="1" x14ac:dyDescent="0.25">
      <c r="C3308" s="91">
        <f>ABS(E3308-Dashboard!$F$13)</f>
        <v>35.668300806456301</v>
      </c>
      <c r="D3308" s="92">
        <f t="shared" si="361"/>
        <v>0.42070622874311536</v>
      </c>
      <c r="E3308" s="93" cm="1">
        <f t="array" ref="E3308">SUM('DRE + DCF'!$S$41/TIR!S3308,'DRE + DCF'!$U$41:$AD$41/TIR!T3308:AC3308,TIR!F3308)</f>
        <v>13.841699193543697</v>
      </c>
      <c r="F3308" s="100">
        <f>'DRE + DCF'!$AE$38*'DRE + DCF'!$AE$39*(1+G3308)/(R3308-G3308)/AC3308</f>
        <v>2.1858207786185497</v>
      </c>
      <c r="G3308" s="92">
        <f>R3308*(1-'DRE + DCF'!$AE$39)</f>
        <v>0.2524237372458692</v>
      </c>
      <c r="H3308" s="94">
        <f t="shared" si="357"/>
        <v>0.42070622874311536</v>
      </c>
      <c r="I3308" s="94">
        <f t="shared" si="362"/>
        <v>0.42070622874311536</v>
      </c>
      <c r="J3308" s="94">
        <f t="shared" si="362"/>
        <v>0.42070622874311536</v>
      </c>
      <c r="K3308" s="94">
        <f t="shared" si="362"/>
        <v>0.42070622874311536</v>
      </c>
      <c r="L3308" s="94">
        <f t="shared" si="362"/>
        <v>0.42070622874311536</v>
      </c>
      <c r="M3308" s="94">
        <f t="shared" si="362"/>
        <v>0.42070622874311536</v>
      </c>
      <c r="N3308" s="94">
        <f t="shared" si="362"/>
        <v>0.42070622874311536</v>
      </c>
      <c r="O3308" s="94">
        <f t="shared" si="362"/>
        <v>0.42070622874311536</v>
      </c>
      <c r="P3308" s="94">
        <f t="shared" si="362"/>
        <v>0.42070622874311536</v>
      </c>
      <c r="Q3308" s="94">
        <f t="shared" si="362"/>
        <v>0.42070622874311536</v>
      </c>
      <c r="R3308" s="94">
        <f t="shared" si="362"/>
        <v>0.42070622874311536</v>
      </c>
      <c r="S3308" s="93">
        <f>(1+H3308)^((5-Dashboard!$F$9)*3/12)</f>
        <v>1.0917572161173419</v>
      </c>
      <c r="T3308" s="93">
        <f t="shared" si="364"/>
        <v>1.5510662772131512</v>
      </c>
      <c r="U3308" s="93">
        <f t="shared" si="364"/>
        <v>2.2036095212301197</v>
      </c>
      <c r="V3308" s="93">
        <f t="shared" si="364"/>
        <v>3.1306817725292655</v>
      </c>
      <c r="W3308" s="93">
        <f t="shared" si="364"/>
        <v>4.4477790944448641</v>
      </c>
      <c r="X3308" s="93">
        <f t="shared" si="364"/>
        <v>6.318987463551232</v>
      </c>
      <c r="Y3308" s="93">
        <f t="shared" si="363"/>
        <v>8.9774248488168951</v>
      </c>
      <c r="Z3308" s="93">
        <f t="shared" si="363"/>
        <v>12.754283400787383</v>
      </c>
      <c r="AA3308" s="93">
        <f t="shared" si="363"/>
        <v>18.120089870653558</v>
      </c>
      <c r="AB3308" s="93">
        <f t="shared" si="363"/>
        <v>25.743324544622542</v>
      </c>
      <c r="AC3308" s="95">
        <f t="shared" si="363"/>
        <v>36.573701529100767</v>
      </c>
      <c r="AE3308" s="96"/>
    </row>
    <row r="3309" spans="3:31" ht="24.75" customHeight="1" x14ac:dyDescent="0.25">
      <c r="C3309" s="91">
        <f>ABS(E3309-Dashboard!$F$13)</f>
        <v>35.673200645678776</v>
      </c>
      <c r="D3309" s="92">
        <f t="shared" si="361"/>
        <v>0.42080622874311535</v>
      </c>
      <c r="E3309" s="93" cm="1">
        <f t="array" ref="E3309">SUM('DRE + DCF'!$S$41/TIR!S3309,'DRE + DCF'!$U$41:$AD$41/TIR!T3309:AC3309,TIR!F3309)</f>
        <v>13.836799354321224</v>
      </c>
      <c r="F3309" s="100">
        <f>'DRE + DCF'!$AE$38*'DRE + DCF'!$AE$39*(1+G3309)/(R3309-G3309)/AC3309</f>
        <v>2.1838299481371468</v>
      </c>
      <c r="G3309" s="92">
        <f>R3309*(1-'DRE + DCF'!$AE$39)</f>
        <v>0.2524837372458692</v>
      </c>
      <c r="H3309" s="94">
        <f t="shared" si="357"/>
        <v>0.42080622874311535</v>
      </c>
      <c r="I3309" s="94">
        <f t="shared" si="362"/>
        <v>0.42080622874311535</v>
      </c>
      <c r="J3309" s="94">
        <f t="shared" si="362"/>
        <v>0.42080622874311535</v>
      </c>
      <c r="K3309" s="94">
        <f t="shared" si="362"/>
        <v>0.42080622874311535</v>
      </c>
      <c r="L3309" s="94">
        <f t="shared" si="362"/>
        <v>0.42080622874311535</v>
      </c>
      <c r="M3309" s="94">
        <f t="shared" si="362"/>
        <v>0.42080622874311535</v>
      </c>
      <c r="N3309" s="94">
        <f t="shared" si="362"/>
        <v>0.42080622874311535</v>
      </c>
      <c r="O3309" s="94">
        <f t="shared" si="362"/>
        <v>0.42080622874311535</v>
      </c>
      <c r="P3309" s="94">
        <f t="shared" si="362"/>
        <v>0.42080622874311535</v>
      </c>
      <c r="Q3309" s="94">
        <f t="shared" si="362"/>
        <v>0.42080622874311535</v>
      </c>
      <c r="R3309" s="94">
        <f t="shared" si="362"/>
        <v>0.42080622874311535</v>
      </c>
      <c r="S3309" s="93">
        <f>(1+H3309)^((5-Dashboard!$F$9)*3/12)</f>
        <v>1.0917764271332775</v>
      </c>
      <c r="T3309" s="93">
        <f t="shared" si="364"/>
        <v>1.5512027480658648</v>
      </c>
      <c r="U3309" s="93">
        <f t="shared" si="364"/>
        <v>2.203958526495418</v>
      </c>
      <c r="V3309" s="93">
        <f t="shared" si="364"/>
        <v>3.1313980023361885</v>
      </c>
      <c r="W3309" s="93">
        <f t="shared" si="364"/>
        <v>4.4491097863930049</v>
      </c>
      <c r="X3309" s="93">
        <f t="shared" si="364"/>
        <v>6.3213228968691331</v>
      </c>
      <c r="Y3309" s="93">
        <f t="shared" si="363"/>
        <v>8.9813749457681382</v>
      </c>
      <c r="Z3309" s="93">
        <f t="shared" si="363"/>
        <v>12.760793465624731</v>
      </c>
      <c r="AA3309" s="93">
        <f t="shared" si="363"/>
        <v>18.130614839664062</v>
      </c>
      <c r="AB3309" s="93">
        <f t="shared" si="363"/>
        <v>25.76009049513706</v>
      </c>
      <c r="AC3309" s="95">
        <f t="shared" si="363"/>
        <v>36.600097028477059</v>
      </c>
      <c r="AE3309" s="96"/>
    </row>
    <row r="3310" spans="3:31" ht="24.75" customHeight="1" x14ac:dyDescent="0.25">
      <c r="C3310" s="91">
        <f>ABS(E3310-Dashboard!$F$13)</f>
        <v>35.678097123619743</v>
      </c>
      <c r="D3310" s="92">
        <f t="shared" si="361"/>
        <v>0.42090622874311534</v>
      </c>
      <c r="E3310" s="93" cm="1">
        <f t="array" ref="E3310">SUM('DRE + DCF'!$S$41/TIR!S3310,'DRE + DCF'!$U$41:$AD$41/TIR!T3310:AC3310,TIR!F3310)</f>
        <v>13.831902876380255</v>
      </c>
      <c r="F3310" s="100">
        <f>'DRE + DCF'!$AE$38*'DRE + DCF'!$AE$39*(1+G3310)/(R3310-G3310)/AC3310</f>
        <v>2.1818411598810648</v>
      </c>
      <c r="G3310" s="92">
        <f>R3310*(1-'DRE + DCF'!$AE$39)</f>
        <v>0.2525437372458692</v>
      </c>
      <c r="H3310" s="94">
        <f t="shared" si="357"/>
        <v>0.42090622874311534</v>
      </c>
      <c r="I3310" s="94">
        <f t="shared" si="362"/>
        <v>0.42090622874311534</v>
      </c>
      <c r="J3310" s="94">
        <f t="shared" si="362"/>
        <v>0.42090622874311534</v>
      </c>
      <c r="K3310" s="94">
        <f t="shared" si="362"/>
        <v>0.42090622874311534</v>
      </c>
      <c r="L3310" s="94">
        <f t="shared" si="362"/>
        <v>0.42090622874311534</v>
      </c>
      <c r="M3310" s="94">
        <f t="shared" si="362"/>
        <v>0.42090622874311534</v>
      </c>
      <c r="N3310" s="94">
        <f t="shared" si="362"/>
        <v>0.42090622874311534</v>
      </c>
      <c r="O3310" s="94">
        <f t="shared" si="362"/>
        <v>0.42090622874311534</v>
      </c>
      <c r="P3310" s="94">
        <f t="shared" si="362"/>
        <v>0.42090622874311534</v>
      </c>
      <c r="Q3310" s="94">
        <f t="shared" si="362"/>
        <v>0.42090622874311534</v>
      </c>
      <c r="R3310" s="94">
        <f t="shared" si="362"/>
        <v>0.42090622874311534</v>
      </c>
      <c r="S3310" s="93">
        <f>(1+H3310)^((5-Dashboard!$F$9)*3/12)</f>
        <v>1.0917956371351496</v>
      </c>
      <c r="T3310" s="93">
        <f t="shared" si="364"/>
        <v>1.5513392213198922</v>
      </c>
      <c r="U3310" s="93">
        <f t="shared" si="364"/>
        <v>2.204307562466929</v>
      </c>
      <c r="V3310" s="93">
        <f t="shared" si="364"/>
        <v>3.1321143455748133</v>
      </c>
      <c r="W3310" s="93">
        <f t="shared" si="364"/>
        <v>4.4504407827629189</v>
      </c>
      <c r="X3310" s="93">
        <f t="shared" si="364"/>
        <v>6.3236590288802175</v>
      </c>
      <c r="Y3310" s="93">
        <f t="shared" si="363"/>
        <v>8.9853265025835416</v>
      </c>
      <c r="Z3310" s="93">
        <f t="shared" si="363"/>
        <v>12.767306394811547</v>
      </c>
      <c r="AA3310" s="93">
        <f t="shared" si="363"/>
        <v>18.141145180659535</v>
      </c>
      <c r="AB3310" s="93">
        <f t="shared" si="363"/>
        <v>25.776866183732281</v>
      </c>
      <c r="AC3310" s="95">
        <f t="shared" si="363"/>
        <v>36.626509717942973</v>
      </c>
      <c r="AE3310" s="96"/>
    </row>
    <row r="3311" spans="3:31" ht="24.75" customHeight="1" x14ac:dyDescent="0.25">
      <c r="C3311" s="91">
        <f>ABS(E3311-Dashboard!$F$13)</f>
        <v>35.682990243424612</v>
      </c>
      <c r="D3311" s="92">
        <f t="shared" si="361"/>
        <v>0.42100622874311533</v>
      </c>
      <c r="E3311" s="93" cm="1">
        <f t="array" ref="E3311">SUM('DRE + DCF'!$S$41/TIR!S3311,'DRE + DCF'!$U$41:$AD$41/TIR!T3311:AC3311,TIR!F3311)</f>
        <v>13.827009756575382</v>
      </c>
      <c r="F3311" s="100">
        <f>'DRE + DCF'!$AE$38*'DRE + DCF'!$AE$39*(1+G3311)/(R3311-G3311)/AC3311</f>
        <v>2.1798544114996212</v>
      </c>
      <c r="G3311" s="92">
        <f>R3311*(1-'DRE + DCF'!$AE$39)</f>
        <v>0.25260373724586921</v>
      </c>
      <c r="H3311" s="94">
        <f t="shared" si="357"/>
        <v>0.42100622874311533</v>
      </c>
      <c r="I3311" s="94">
        <f t="shared" si="362"/>
        <v>0.42100622874311533</v>
      </c>
      <c r="J3311" s="94">
        <f t="shared" si="362"/>
        <v>0.42100622874311533</v>
      </c>
      <c r="K3311" s="94">
        <f t="shared" si="362"/>
        <v>0.42100622874311533</v>
      </c>
      <c r="L3311" s="94">
        <f t="shared" si="362"/>
        <v>0.42100622874311533</v>
      </c>
      <c r="M3311" s="94">
        <f t="shared" si="362"/>
        <v>0.42100622874311533</v>
      </c>
      <c r="N3311" s="94">
        <f t="shared" si="362"/>
        <v>0.42100622874311533</v>
      </c>
      <c r="O3311" s="94">
        <f t="shared" si="362"/>
        <v>0.42100622874311533</v>
      </c>
      <c r="P3311" s="94">
        <f t="shared" si="362"/>
        <v>0.42100622874311533</v>
      </c>
      <c r="Q3311" s="94">
        <f t="shared" si="362"/>
        <v>0.42100622874311533</v>
      </c>
      <c r="R3311" s="94">
        <f t="shared" si="362"/>
        <v>0.42100622874311533</v>
      </c>
      <c r="S3311" s="93">
        <f>(1+H3311)^((5-Dashboard!$F$9)*3/12)</f>
        <v>1.0918148461230825</v>
      </c>
      <c r="T3311" s="93">
        <f t="shared" si="364"/>
        <v>1.5514756969751062</v>
      </c>
      <c r="U3311" s="93">
        <f t="shared" si="364"/>
        <v>2.2046566291451919</v>
      </c>
      <c r="V3311" s="93">
        <f t="shared" si="364"/>
        <v>3.1328308022551181</v>
      </c>
      <c r="W3311" s="93">
        <f t="shared" si="364"/>
        <v>4.4517720836028136</v>
      </c>
      <c r="X3311" s="93">
        <f t="shared" si="364"/>
        <v>6.3259958597443147</v>
      </c>
      <c r="Y3311" s="93">
        <f t="shared" si="363"/>
        <v>8.9892795196998296</v>
      </c>
      <c r="Z3311" s="93">
        <f t="shared" si="363"/>
        <v>12.773822189406378</v>
      </c>
      <c r="AA3311" s="93">
        <f t="shared" si="363"/>
        <v>18.15168089600348</v>
      </c>
      <c r="AB3311" s="93">
        <f t="shared" si="363"/>
        <v>25.793651615378359</v>
      </c>
      <c r="AC3311" s="95">
        <f t="shared" si="363"/>
        <v>36.652939607482566</v>
      </c>
      <c r="AE3311" s="96"/>
    </row>
    <row r="3312" spans="3:31" ht="24.75" customHeight="1" x14ac:dyDescent="0.25">
      <c r="C3312" s="91">
        <f>ABS(E3312-Dashboard!$F$13)</f>
        <v>35.687880008235211</v>
      </c>
      <c r="D3312" s="92">
        <f t="shared" si="361"/>
        <v>0.42110622874311532</v>
      </c>
      <c r="E3312" s="93" cm="1">
        <f t="array" ref="E3312">SUM('DRE + DCF'!$S$41/TIR!S3312,'DRE + DCF'!$U$41:$AD$41/TIR!T3312:AC3312,TIR!F3312)</f>
        <v>13.822119991764783</v>
      </c>
      <c r="F3312" s="100">
        <f>'DRE + DCF'!$AE$38*'DRE + DCF'!$AE$39*(1+G3312)/(R3312-G3312)/AC3312</f>
        <v>2.1778697006451551</v>
      </c>
      <c r="G3312" s="92">
        <f>R3312*(1-'DRE + DCF'!$AE$39)</f>
        <v>0.25266373724586916</v>
      </c>
      <c r="H3312" s="94">
        <f t="shared" si="357"/>
        <v>0.42110622874311532</v>
      </c>
      <c r="I3312" s="94">
        <f t="shared" si="362"/>
        <v>0.42110622874311532</v>
      </c>
      <c r="J3312" s="94">
        <f t="shared" si="362"/>
        <v>0.42110622874311532</v>
      </c>
      <c r="K3312" s="94">
        <f t="shared" si="362"/>
        <v>0.42110622874311532</v>
      </c>
      <c r="L3312" s="94">
        <f t="shared" si="362"/>
        <v>0.42110622874311532</v>
      </c>
      <c r="M3312" s="94">
        <f t="shared" si="362"/>
        <v>0.42110622874311532</v>
      </c>
      <c r="N3312" s="94">
        <f t="shared" si="362"/>
        <v>0.42110622874311532</v>
      </c>
      <c r="O3312" s="94">
        <f t="shared" si="362"/>
        <v>0.42110622874311532</v>
      </c>
      <c r="P3312" s="94">
        <f t="shared" si="362"/>
        <v>0.42110622874311532</v>
      </c>
      <c r="Q3312" s="94">
        <f t="shared" si="362"/>
        <v>0.42110622874311532</v>
      </c>
      <c r="R3312" s="94">
        <f t="shared" si="362"/>
        <v>0.42110622874311532</v>
      </c>
      <c r="S3312" s="93">
        <f>(1+H3312)^((5-Dashboard!$F$9)*3/12)</f>
        <v>1.0918340540972016</v>
      </c>
      <c r="T3312" s="93">
        <f t="shared" si="364"/>
        <v>1.5516121750313807</v>
      </c>
      <c r="U3312" s="93">
        <f t="shared" si="364"/>
        <v>2.2050057265307479</v>
      </c>
      <c r="V3312" s="93">
        <f t="shared" si="364"/>
        <v>3.1335473723870844</v>
      </c>
      <c r="W3312" s="93">
        <f t="shared" si="364"/>
        <v>4.4531036889609075</v>
      </c>
      <c r="X3312" s="93">
        <f t="shared" si="364"/>
        <v>6.3283333896212897</v>
      </c>
      <c r="Y3312" s="93">
        <f t="shared" si="363"/>
        <v>8.9932339975538476</v>
      </c>
      <c r="Z3312" s="93">
        <f t="shared" si="363"/>
        <v>12.78034085046812</v>
      </c>
      <c r="AA3312" s="93">
        <f t="shared" si="363"/>
        <v>18.162221988060328</v>
      </c>
      <c r="AB3312" s="93">
        <f t="shared" si="363"/>
        <v>25.810446795047699</v>
      </c>
      <c r="AC3312" s="95">
        <f t="shared" si="363"/>
        <v>36.679386707085065</v>
      </c>
      <c r="AE3312" s="96"/>
    </row>
    <row r="3313" spans="3:31" ht="24.75" customHeight="1" x14ac:dyDescent="0.25">
      <c r="C3313" s="91">
        <f>ABS(E3313-Dashboard!$F$13)</f>
        <v>35.692766421189731</v>
      </c>
      <c r="D3313" s="92">
        <f t="shared" si="361"/>
        <v>0.42120622874311531</v>
      </c>
      <c r="E3313" s="93" cm="1">
        <f t="array" ref="E3313">SUM('DRE + DCF'!$S$41/TIR!S3313,'DRE + DCF'!$U$41:$AD$41/TIR!T3313:AC3313,TIR!F3313)</f>
        <v>13.817233578810264</v>
      </c>
      <c r="F3313" s="100">
        <f>'DRE + DCF'!$AE$38*'DRE + DCF'!$AE$39*(1+G3313)/(R3313-G3313)/AC3313</f>
        <v>2.1758870249730395</v>
      </c>
      <c r="G3313" s="92">
        <f>R3313*(1-'DRE + DCF'!$AE$39)</f>
        <v>0.25272373724586916</v>
      </c>
      <c r="H3313" s="94">
        <f t="shared" si="357"/>
        <v>0.42120622874311531</v>
      </c>
      <c r="I3313" s="94">
        <f t="shared" si="362"/>
        <v>0.42120622874311531</v>
      </c>
      <c r="J3313" s="94">
        <f t="shared" si="362"/>
        <v>0.42120622874311531</v>
      </c>
      <c r="K3313" s="94">
        <f t="shared" si="362"/>
        <v>0.42120622874311531</v>
      </c>
      <c r="L3313" s="94">
        <f t="shared" si="362"/>
        <v>0.42120622874311531</v>
      </c>
      <c r="M3313" s="94">
        <f t="shared" si="362"/>
        <v>0.42120622874311531</v>
      </c>
      <c r="N3313" s="94">
        <f t="shared" si="362"/>
        <v>0.42120622874311531</v>
      </c>
      <c r="O3313" s="94">
        <f t="shared" si="362"/>
        <v>0.42120622874311531</v>
      </c>
      <c r="P3313" s="94">
        <f t="shared" si="362"/>
        <v>0.42120622874311531</v>
      </c>
      <c r="Q3313" s="94">
        <f t="shared" si="362"/>
        <v>0.42120622874311531</v>
      </c>
      <c r="R3313" s="94">
        <f t="shared" si="362"/>
        <v>0.42120622874311531</v>
      </c>
      <c r="S3313" s="93">
        <f>(1+H3313)^((5-Dashboard!$F$9)*3/12)</f>
        <v>1.0918532610576313</v>
      </c>
      <c r="T3313" s="93">
        <f t="shared" si="364"/>
        <v>1.5517486554885882</v>
      </c>
      <c r="U3313" s="93">
        <f t="shared" si="364"/>
        <v>2.2053548546241362</v>
      </c>
      <c r="V3313" s="93">
        <f t="shared" si="364"/>
        <v>3.1342640559806898</v>
      </c>
      <c r="W3313" s="93">
        <f t="shared" si="364"/>
        <v>4.454435598885417</v>
      </c>
      <c r="X3313" s="93">
        <f t="shared" si="364"/>
        <v>6.3306716186710235</v>
      </c>
      <c r="Y3313" s="93">
        <f t="shared" si="363"/>
        <v>8.9971899365825188</v>
      </c>
      <c r="Z3313" s="93">
        <f t="shared" si="363"/>
        <v>12.78686237905595</v>
      </c>
      <c r="AA3313" s="93">
        <f t="shared" si="363"/>
        <v>18.172768459195325</v>
      </c>
      <c r="AB3313" s="93">
        <f t="shared" si="363"/>
        <v>25.82725172771482</v>
      </c>
      <c r="AC3313" s="95">
        <f t="shared" si="363"/>
        <v>36.705851026744689</v>
      </c>
      <c r="AE3313" s="96"/>
    </row>
    <row r="3314" spans="3:31" ht="24.75" customHeight="1" x14ac:dyDescent="0.25">
      <c r="C3314" s="91">
        <f>ABS(E3314-Dashboard!$F$13)</f>
        <v>35.697649485422801</v>
      </c>
      <c r="D3314" s="92">
        <f t="shared" si="361"/>
        <v>0.4213062287431153</v>
      </c>
      <c r="E3314" s="93" cm="1">
        <f t="array" ref="E3314">SUM('DRE + DCF'!$S$41/TIR!S3314,'DRE + DCF'!$U$41:$AD$41/TIR!T3314:AC3314,TIR!F3314)</f>
        <v>13.812350514577197</v>
      </c>
      <c r="F3314" s="100">
        <f>'DRE + DCF'!$AE$38*'DRE + DCF'!$AE$39*(1+G3314)/(R3314-G3314)/AC3314</f>
        <v>2.1739063821416589</v>
      </c>
      <c r="G3314" s="92">
        <f>R3314*(1-'DRE + DCF'!$AE$39)</f>
        <v>0.25278373724586917</v>
      </c>
      <c r="H3314" s="94">
        <f t="shared" si="357"/>
        <v>0.4213062287431153</v>
      </c>
      <c r="I3314" s="94">
        <f t="shared" si="362"/>
        <v>0.4213062287431153</v>
      </c>
      <c r="J3314" s="94">
        <f t="shared" si="362"/>
        <v>0.4213062287431153</v>
      </c>
      <c r="K3314" s="94">
        <f t="shared" si="362"/>
        <v>0.4213062287431153</v>
      </c>
      <c r="L3314" s="94">
        <f t="shared" si="362"/>
        <v>0.4213062287431153</v>
      </c>
      <c r="M3314" s="94">
        <f t="shared" si="362"/>
        <v>0.4213062287431153</v>
      </c>
      <c r="N3314" s="94">
        <f t="shared" si="362"/>
        <v>0.4213062287431153</v>
      </c>
      <c r="O3314" s="94">
        <f t="shared" si="362"/>
        <v>0.4213062287431153</v>
      </c>
      <c r="P3314" s="94">
        <f t="shared" si="362"/>
        <v>0.4213062287431153</v>
      </c>
      <c r="Q3314" s="94">
        <f t="shared" ref="I3314:R3340" si="365">$D3314</f>
        <v>0.4213062287431153</v>
      </c>
      <c r="R3314" s="94">
        <f t="shared" si="365"/>
        <v>0.4213062287431153</v>
      </c>
      <c r="S3314" s="93">
        <f>(1+H3314)^((5-Dashboard!$F$9)*3/12)</f>
        <v>1.0918724670044966</v>
      </c>
      <c r="T3314" s="93">
        <f t="shared" si="364"/>
        <v>1.5518851383466026</v>
      </c>
      <c r="U3314" s="93">
        <f t="shared" si="364"/>
        <v>2.2057040134258976</v>
      </c>
      <c r="V3314" s="93">
        <f t="shared" si="364"/>
        <v>3.1349808530459162</v>
      </c>
      <c r="W3314" s="93">
        <f t="shared" si="364"/>
        <v>4.4557678134245657</v>
      </c>
      <c r="X3314" s="93">
        <f t="shared" si="364"/>
        <v>6.3330105470534264</v>
      </c>
      <c r="Y3314" s="93">
        <f t="shared" si="363"/>
        <v>9.0011473372228785</v>
      </c>
      <c r="Z3314" s="93">
        <f t="shared" si="363"/>
        <v>12.793386776229383</v>
      </c>
      <c r="AA3314" s="93">
        <f t="shared" si="363"/>
        <v>18.183320311774626</v>
      </c>
      <c r="AB3314" s="93">
        <f t="shared" si="363"/>
        <v>25.84406641835648</v>
      </c>
      <c r="AC3314" s="95">
        <f t="shared" si="363"/>
        <v>36.732332576460841</v>
      </c>
      <c r="AE3314" s="96"/>
    </row>
    <row r="3315" spans="3:31" ht="24.75" customHeight="1" x14ac:dyDescent="0.25">
      <c r="C3315" s="91">
        <f>ABS(E3315-Dashboard!$F$13)</f>
        <v>35.702529204065428</v>
      </c>
      <c r="D3315" s="92">
        <f t="shared" si="361"/>
        <v>0.42140622874311529</v>
      </c>
      <c r="E3315" s="93" cm="1">
        <f t="array" ref="E3315">SUM('DRE + DCF'!$S$41/TIR!S3315,'DRE + DCF'!$U$41:$AD$41/TIR!T3315:AC3315,TIR!F3315)</f>
        <v>13.80747079593457</v>
      </c>
      <c r="F3315" s="100">
        <f>'DRE + DCF'!$AE$38*'DRE + DCF'!$AE$39*(1+G3315)/(R3315-G3315)/AC3315</f>
        <v>2.1719277698124158</v>
      </c>
      <c r="G3315" s="92">
        <f>R3315*(1-'DRE + DCF'!$AE$39)</f>
        <v>0.25284373724586917</v>
      </c>
      <c r="H3315" s="94">
        <f t="shared" ref="H3315:H3378" si="366">$D3315</f>
        <v>0.42140622874311529</v>
      </c>
      <c r="I3315" s="94">
        <f t="shared" si="365"/>
        <v>0.42140622874311529</v>
      </c>
      <c r="J3315" s="94">
        <f t="shared" si="365"/>
        <v>0.42140622874311529</v>
      </c>
      <c r="K3315" s="94">
        <f t="shared" si="365"/>
        <v>0.42140622874311529</v>
      </c>
      <c r="L3315" s="94">
        <f t="shared" si="365"/>
        <v>0.42140622874311529</v>
      </c>
      <c r="M3315" s="94">
        <f t="shared" si="365"/>
        <v>0.42140622874311529</v>
      </c>
      <c r="N3315" s="94">
        <f t="shared" si="365"/>
        <v>0.42140622874311529</v>
      </c>
      <c r="O3315" s="94">
        <f t="shared" si="365"/>
        <v>0.42140622874311529</v>
      </c>
      <c r="P3315" s="94">
        <f t="shared" si="365"/>
        <v>0.42140622874311529</v>
      </c>
      <c r="Q3315" s="94">
        <f t="shared" si="365"/>
        <v>0.42140622874311529</v>
      </c>
      <c r="R3315" s="94">
        <f t="shared" si="365"/>
        <v>0.42140622874311529</v>
      </c>
      <c r="S3315" s="93">
        <f>(1+H3315)^((5-Dashboard!$F$9)*3/12)</f>
        <v>1.0918916719379226</v>
      </c>
      <c r="T3315" s="93">
        <f t="shared" si="364"/>
        <v>1.5520216236052973</v>
      </c>
      <c r="U3315" s="93">
        <f t="shared" si="364"/>
        <v>2.2060532029365723</v>
      </c>
      <c r="V3315" s="93">
        <f t="shared" si="364"/>
        <v>3.1356977635927437</v>
      </c>
      <c r="W3315" s="93">
        <f t="shared" si="364"/>
        <v>4.4571003326265828</v>
      </c>
      <c r="X3315" s="93">
        <f t="shared" si="364"/>
        <v>6.3353501749284353</v>
      </c>
      <c r="Y3315" s="93">
        <f t="shared" si="363"/>
        <v>9.0051061999120634</v>
      </c>
      <c r="Z3315" s="93">
        <f t="shared" si="363"/>
        <v>12.799914043048252</v>
      </c>
      <c r="AA3315" s="93">
        <f t="shared" si="363"/>
        <v>18.193877548165258</v>
      </c>
      <c r="AB3315" s="93">
        <f t="shared" si="363"/>
        <v>25.860890871951614</v>
      </c>
      <c r="AC3315" s="95">
        <f t="shared" si="363"/>
        <v>36.758831366237999</v>
      </c>
      <c r="AE3315" s="96"/>
    </row>
    <row r="3316" spans="3:31" ht="24.75" customHeight="1" x14ac:dyDescent="0.25">
      <c r="C3316" s="91">
        <f>ABS(E3316-Dashboard!$F$13)</f>
        <v>35.707405580245045</v>
      </c>
      <c r="D3316" s="92">
        <f t="shared" si="361"/>
        <v>0.42150622874311527</v>
      </c>
      <c r="E3316" s="93" cm="1">
        <f t="array" ref="E3316">SUM('DRE + DCF'!$S$41/TIR!S3316,'DRE + DCF'!$U$41:$AD$41/TIR!T3316:AC3316,TIR!F3316)</f>
        <v>13.802594419754953</v>
      </c>
      <c r="F3316" s="100">
        <f>'DRE + DCF'!$AE$38*'DRE + DCF'!$AE$39*(1+G3316)/(R3316-G3316)/AC3316</f>
        <v>2.169951185649726</v>
      </c>
      <c r="G3316" s="92">
        <f>R3316*(1-'DRE + DCF'!$AE$39)</f>
        <v>0.25290373724586918</v>
      </c>
      <c r="H3316" s="94">
        <f t="shared" si="366"/>
        <v>0.42150622874311527</v>
      </c>
      <c r="I3316" s="94">
        <f t="shared" si="365"/>
        <v>0.42150622874311527</v>
      </c>
      <c r="J3316" s="94">
        <f t="shared" si="365"/>
        <v>0.42150622874311527</v>
      </c>
      <c r="K3316" s="94">
        <f t="shared" si="365"/>
        <v>0.42150622874311527</v>
      </c>
      <c r="L3316" s="94">
        <f t="shared" si="365"/>
        <v>0.42150622874311527</v>
      </c>
      <c r="M3316" s="94">
        <f t="shared" si="365"/>
        <v>0.42150622874311527</v>
      </c>
      <c r="N3316" s="94">
        <f t="shared" si="365"/>
        <v>0.42150622874311527</v>
      </c>
      <c r="O3316" s="94">
        <f t="shared" si="365"/>
        <v>0.42150622874311527</v>
      </c>
      <c r="P3316" s="94">
        <f t="shared" si="365"/>
        <v>0.42150622874311527</v>
      </c>
      <c r="Q3316" s="94">
        <f t="shared" si="365"/>
        <v>0.42150622874311527</v>
      </c>
      <c r="R3316" s="94">
        <f t="shared" si="365"/>
        <v>0.42150622874311527</v>
      </c>
      <c r="S3316" s="93">
        <f>(1+H3316)^((5-Dashboard!$F$9)*3/12)</f>
        <v>1.0919108758580334</v>
      </c>
      <c r="T3316" s="93">
        <f t="shared" si="364"/>
        <v>1.5521581112645448</v>
      </c>
      <c r="U3316" s="93">
        <f t="shared" si="364"/>
        <v>2.2064024231566997</v>
      </c>
      <c r="V3316" s="93">
        <f t="shared" si="364"/>
        <v>3.1364147876311512</v>
      </c>
      <c r="W3316" s="93">
        <f t="shared" si="364"/>
        <v>4.4584331565396962</v>
      </c>
      <c r="X3316" s="93">
        <f t="shared" si="364"/>
        <v>6.3376905024560068</v>
      </c>
      <c r="Y3316" s="93">
        <f t="shared" si="363"/>
        <v>9.009066525087297</v>
      </c>
      <c r="Z3316" s="93">
        <f t="shared" si="363"/>
        <v>12.806444180572687</v>
      </c>
      <c r="AA3316" s="93">
        <f t="shared" si="363"/>
        <v>18.204440170735094</v>
      </c>
      <c r="AB3316" s="93">
        <f t="shared" si="363"/>
        <v>25.877725093481317</v>
      </c>
      <c r="AC3316" s="95">
        <f t="shared" si="363"/>
        <v>36.785347406085705</v>
      </c>
      <c r="AE3316" s="96"/>
    </row>
    <row r="3317" spans="3:31" ht="24.75" customHeight="1" x14ac:dyDescent="0.25">
      <c r="C3317" s="91">
        <f>ABS(E3317-Dashboard!$F$13)</f>
        <v>35.712278617085524</v>
      </c>
      <c r="D3317" s="92">
        <f t="shared" si="361"/>
        <v>0.42160622874311526</v>
      </c>
      <c r="E3317" s="93" cm="1">
        <f t="array" ref="E3317">SUM('DRE + DCF'!$S$41/TIR!S3317,'DRE + DCF'!$U$41:$AD$41/TIR!T3317:AC3317,TIR!F3317)</f>
        <v>13.797721382914474</v>
      </c>
      <c r="F3317" s="100">
        <f>'DRE + DCF'!$AE$38*'DRE + DCF'!$AE$39*(1+G3317)/(R3317-G3317)/AC3317</f>
        <v>2.167976627321007</v>
      </c>
      <c r="G3317" s="92">
        <f>R3317*(1-'DRE + DCF'!$AE$39)</f>
        <v>0.25296373724586912</v>
      </c>
      <c r="H3317" s="94">
        <f t="shared" si="366"/>
        <v>0.42160622874311526</v>
      </c>
      <c r="I3317" s="94">
        <f t="shared" si="365"/>
        <v>0.42160622874311526</v>
      </c>
      <c r="J3317" s="94">
        <f t="shared" si="365"/>
        <v>0.42160622874311526</v>
      </c>
      <c r="K3317" s="94">
        <f t="shared" si="365"/>
        <v>0.42160622874311526</v>
      </c>
      <c r="L3317" s="94">
        <f t="shared" si="365"/>
        <v>0.42160622874311526</v>
      </c>
      <c r="M3317" s="94">
        <f t="shared" si="365"/>
        <v>0.42160622874311526</v>
      </c>
      <c r="N3317" s="94">
        <f t="shared" si="365"/>
        <v>0.42160622874311526</v>
      </c>
      <c r="O3317" s="94">
        <f t="shared" si="365"/>
        <v>0.42160622874311526</v>
      </c>
      <c r="P3317" s="94">
        <f t="shared" si="365"/>
        <v>0.42160622874311526</v>
      </c>
      <c r="Q3317" s="94">
        <f t="shared" si="365"/>
        <v>0.42160622874311526</v>
      </c>
      <c r="R3317" s="94">
        <f t="shared" si="365"/>
        <v>0.42160622874311526</v>
      </c>
      <c r="S3317" s="93">
        <f>(1+H3317)^((5-Dashboard!$F$9)*3/12)</f>
        <v>1.0919300787649542</v>
      </c>
      <c r="T3317" s="93">
        <f t="shared" si="364"/>
        <v>1.5522946013242194</v>
      </c>
      <c r="U3317" s="93">
        <f t="shared" si="364"/>
        <v>2.2067516740868212</v>
      </c>
      <c r="V3317" s="93">
        <f t="shared" si="364"/>
        <v>3.137131925171122</v>
      </c>
      <c r="W3317" s="93">
        <f t="shared" si="364"/>
        <v>4.4597662852121474</v>
      </c>
      <c r="X3317" s="93">
        <f t="shared" si="364"/>
        <v>6.3400315297961329</v>
      </c>
      <c r="Y3317" s="93">
        <f t="shared" si="363"/>
        <v>9.0130283131859237</v>
      </c>
      <c r="Z3317" s="93">
        <f t="shared" si="363"/>
        <v>12.812977189863162</v>
      </c>
      <c r="AA3317" s="93">
        <f t="shared" si="363"/>
        <v>18.215008181852927</v>
      </c>
      <c r="AB3317" s="93">
        <f t="shared" si="363"/>
        <v>25.894569087928929</v>
      </c>
      <c r="AC3317" s="95">
        <f t="shared" si="363"/>
        <v>36.811880706018691</v>
      </c>
      <c r="AE3317" s="96"/>
    </row>
    <row r="3318" spans="3:31" ht="24.75" customHeight="1" x14ac:dyDescent="0.25">
      <c r="C3318" s="91">
        <f>ABS(E3318-Dashboard!$F$13)</f>
        <v>35.717148317707128</v>
      </c>
      <c r="D3318" s="92">
        <f t="shared" si="361"/>
        <v>0.42170622874311525</v>
      </c>
      <c r="E3318" s="93" cm="1">
        <f t="array" ref="E3318">SUM('DRE + DCF'!$S$41/TIR!S3318,'DRE + DCF'!$U$41:$AD$41/TIR!T3318:AC3318,TIR!F3318)</f>
        <v>13.792851682292868</v>
      </c>
      <c r="F3318" s="100">
        <f>'DRE + DCF'!$AE$38*'DRE + DCF'!$AE$39*(1+G3318)/(R3318-G3318)/AC3318</f>
        <v>2.1660040924966837</v>
      </c>
      <c r="G3318" s="92">
        <f>R3318*(1-'DRE + DCF'!$AE$39)</f>
        <v>0.25302373724586913</v>
      </c>
      <c r="H3318" s="94">
        <f t="shared" si="366"/>
        <v>0.42170622874311525</v>
      </c>
      <c r="I3318" s="94">
        <f t="shared" si="365"/>
        <v>0.42170622874311525</v>
      </c>
      <c r="J3318" s="94">
        <f t="shared" si="365"/>
        <v>0.42170622874311525</v>
      </c>
      <c r="K3318" s="94">
        <f t="shared" si="365"/>
        <v>0.42170622874311525</v>
      </c>
      <c r="L3318" s="94">
        <f t="shared" si="365"/>
        <v>0.42170622874311525</v>
      </c>
      <c r="M3318" s="94">
        <f t="shared" si="365"/>
        <v>0.42170622874311525</v>
      </c>
      <c r="N3318" s="94">
        <f t="shared" si="365"/>
        <v>0.42170622874311525</v>
      </c>
      <c r="O3318" s="94">
        <f t="shared" si="365"/>
        <v>0.42170622874311525</v>
      </c>
      <c r="P3318" s="94">
        <f t="shared" si="365"/>
        <v>0.42170622874311525</v>
      </c>
      <c r="Q3318" s="94">
        <f t="shared" si="365"/>
        <v>0.42170622874311525</v>
      </c>
      <c r="R3318" s="94">
        <f t="shared" si="365"/>
        <v>0.42170622874311525</v>
      </c>
      <c r="S3318" s="93">
        <f>(1+H3318)^((5-Dashboard!$F$9)*3/12)</f>
        <v>1.0919492806588098</v>
      </c>
      <c r="T3318" s="93">
        <f t="shared" si="364"/>
        <v>1.5524310937841941</v>
      </c>
      <c r="U3318" s="93">
        <f t="shared" si="364"/>
        <v>2.2071009557274759</v>
      </c>
      <c r="V3318" s="93">
        <f t="shared" si="364"/>
        <v>3.1378491762226353</v>
      </c>
      <c r="W3318" s="93">
        <f t="shared" si="364"/>
        <v>4.4610997186921733</v>
      </c>
      <c r="X3318" s="93">
        <f t="shared" si="364"/>
        <v>6.3423732571088216</v>
      </c>
      <c r="Y3318" s="93">
        <f t="shared" si="363"/>
        <v>9.0169915646453713</v>
      </c>
      <c r="Z3318" s="93">
        <f t="shared" si="363"/>
        <v>12.819513071980452</v>
      </c>
      <c r="AA3318" s="93">
        <f t="shared" si="363"/>
        <v>18.225581583888395</v>
      </c>
      <c r="AB3318" s="93">
        <f t="shared" si="363"/>
        <v>25.911422860279945</v>
      </c>
      <c r="AC3318" s="95">
        <f t="shared" si="363"/>
        <v>36.838431276056745</v>
      </c>
      <c r="AE3318" s="96"/>
    </row>
    <row r="3319" spans="3:31" ht="24.75" customHeight="1" x14ac:dyDescent="0.25">
      <c r="C3319" s="91">
        <f>ABS(E3319-Dashboard!$F$13)</f>
        <v>35.722014685226583</v>
      </c>
      <c r="D3319" s="92">
        <f t="shared" si="361"/>
        <v>0.42180622874311524</v>
      </c>
      <c r="E3319" s="93" cm="1">
        <f t="array" ref="E3319">SUM('DRE + DCF'!$S$41/TIR!S3319,'DRE + DCF'!$U$41:$AD$41/TIR!T3319:AC3319,TIR!F3319)</f>
        <v>13.787985314773413</v>
      </c>
      <c r="F3319" s="100">
        <f>'DRE + DCF'!$AE$38*'DRE + DCF'!$AE$39*(1+G3319)/(R3319-G3319)/AC3319</f>
        <v>2.164033578850177</v>
      </c>
      <c r="G3319" s="92">
        <f>R3319*(1-'DRE + DCF'!$AE$39)</f>
        <v>0.25308373724586913</v>
      </c>
      <c r="H3319" s="94">
        <f t="shared" si="366"/>
        <v>0.42180622874311524</v>
      </c>
      <c r="I3319" s="94">
        <f t="shared" si="365"/>
        <v>0.42180622874311524</v>
      </c>
      <c r="J3319" s="94">
        <f t="shared" si="365"/>
        <v>0.42180622874311524</v>
      </c>
      <c r="K3319" s="94">
        <f t="shared" si="365"/>
        <v>0.42180622874311524</v>
      </c>
      <c r="L3319" s="94">
        <f t="shared" si="365"/>
        <v>0.42180622874311524</v>
      </c>
      <c r="M3319" s="94">
        <f t="shared" si="365"/>
        <v>0.42180622874311524</v>
      </c>
      <c r="N3319" s="94">
        <f t="shared" si="365"/>
        <v>0.42180622874311524</v>
      </c>
      <c r="O3319" s="94">
        <f t="shared" si="365"/>
        <v>0.42180622874311524</v>
      </c>
      <c r="P3319" s="94">
        <f t="shared" si="365"/>
        <v>0.42180622874311524</v>
      </c>
      <c r="Q3319" s="94">
        <f t="shared" si="365"/>
        <v>0.42180622874311524</v>
      </c>
      <c r="R3319" s="94">
        <f t="shared" si="365"/>
        <v>0.42180622874311524</v>
      </c>
      <c r="S3319" s="93">
        <f>(1+H3319)^((5-Dashboard!$F$9)*3/12)</f>
        <v>1.0919684815397246</v>
      </c>
      <c r="T3319" s="93">
        <f t="shared" si="364"/>
        <v>1.552567588644342</v>
      </c>
      <c r="U3319" s="93">
        <f t="shared" si="364"/>
        <v>2.2074502680792043</v>
      </c>
      <c r="V3319" s="93">
        <f t="shared" si="364"/>
        <v>3.1385665407956722</v>
      </c>
      <c r="W3319" s="93">
        <f t="shared" si="364"/>
        <v>4.4624334570280197</v>
      </c>
      <c r="X3319" s="93">
        <f t="shared" si="364"/>
        <v>6.3447156845541111</v>
      </c>
      <c r="Y3319" s="93">
        <f t="shared" si="363"/>
        <v>9.0209562799031726</v>
      </c>
      <c r="Z3319" s="93">
        <f t="shared" si="363"/>
        <v>12.826051827985653</v>
      </c>
      <c r="AA3319" s="93">
        <f t="shared" si="363"/>
        <v>18.23616037921202</v>
      </c>
      <c r="AB3319" s="93">
        <f t="shared" si="363"/>
        <v>25.928286415522059</v>
      </c>
      <c r="AC3319" s="95">
        <f t="shared" si="363"/>
        <v>36.864999126224767</v>
      </c>
      <c r="AE3319" s="96"/>
    </row>
    <row r="3320" spans="3:31" ht="24.75" customHeight="1" x14ac:dyDescent="0.25">
      <c r="C3320" s="91">
        <f>ABS(E3320-Dashboard!$F$13)</f>
        <v>35.72687772275701</v>
      </c>
      <c r="D3320" s="92">
        <f t="shared" si="361"/>
        <v>0.42190622874311523</v>
      </c>
      <c r="E3320" s="93" cm="1">
        <f t="array" ref="E3320">SUM('DRE + DCF'!$S$41/TIR!S3320,'DRE + DCF'!$U$41:$AD$41/TIR!T3320:AC3320,TIR!F3320)</f>
        <v>13.783122277242985</v>
      </c>
      <c r="F3320" s="100">
        <f>'DRE + DCF'!$AE$38*'DRE + DCF'!$AE$39*(1+G3320)/(R3320-G3320)/AC3320</f>
        <v>2.1620650840579021</v>
      </c>
      <c r="G3320" s="92">
        <f>R3320*(1-'DRE + DCF'!$AE$39)</f>
        <v>0.25314373724586914</v>
      </c>
      <c r="H3320" s="94">
        <f t="shared" si="366"/>
        <v>0.42190622874311523</v>
      </c>
      <c r="I3320" s="94">
        <f t="shared" si="365"/>
        <v>0.42190622874311523</v>
      </c>
      <c r="J3320" s="94">
        <f t="shared" si="365"/>
        <v>0.42190622874311523</v>
      </c>
      <c r="K3320" s="94">
        <f t="shared" si="365"/>
        <v>0.42190622874311523</v>
      </c>
      <c r="L3320" s="94">
        <f t="shared" si="365"/>
        <v>0.42190622874311523</v>
      </c>
      <c r="M3320" s="94">
        <f t="shared" si="365"/>
        <v>0.42190622874311523</v>
      </c>
      <c r="N3320" s="94">
        <f t="shared" si="365"/>
        <v>0.42190622874311523</v>
      </c>
      <c r="O3320" s="94">
        <f t="shared" si="365"/>
        <v>0.42190622874311523</v>
      </c>
      <c r="P3320" s="94">
        <f t="shared" si="365"/>
        <v>0.42190622874311523</v>
      </c>
      <c r="Q3320" s="94">
        <f t="shared" si="365"/>
        <v>0.42190622874311523</v>
      </c>
      <c r="R3320" s="94">
        <f t="shared" si="365"/>
        <v>0.42190622874311523</v>
      </c>
      <c r="S3320" s="93">
        <f>(1+H3320)^((5-Dashboard!$F$9)*3/12)</f>
        <v>1.0919876814078235</v>
      </c>
      <c r="T3320" s="93">
        <f t="shared" si="364"/>
        <v>1.5527040859045367</v>
      </c>
      <c r="U3320" s="93">
        <f t="shared" si="364"/>
        <v>2.207799611142546</v>
      </c>
      <c r="V3320" s="93">
        <f t="shared" si="364"/>
        <v>3.1392840189002138</v>
      </c>
      <c r="W3320" s="93">
        <f t="shared" si="364"/>
        <v>4.4637675002679336</v>
      </c>
      <c r="X3320" s="93">
        <f t="shared" si="364"/>
        <v>6.3470588122920599</v>
      </c>
      <c r="Y3320" s="93">
        <f t="shared" si="363"/>
        <v>9.0249224593969597</v>
      </c>
      <c r="Z3320" s="93">
        <f t="shared" si="363"/>
        <v>12.832593458940172</v>
      </c>
      <c r="AA3320" s="93">
        <f t="shared" si="363"/>
        <v>18.24674457019519</v>
      </c>
      <c r="AB3320" s="93">
        <f t="shared" si="363"/>
        <v>25.945159758645158</v>
      </c>
      <c r="AC3320" s="95">
        <f t="shared" si="363"/>
        <v>36.891584266552769</v>
      </c>
      <c r="AE3320" s="96"/>
    </row>
    <row r="3321" spans="3:31" ht="24.75" customHeight="1" x14ac:dyDescent="0.25">
      <c r="C3321" s="91">
        <f>ABS(E3321-Dashboard!$F$13)</f>
        <v>35.731737433408</v>
      </c>
      <c r="D3321" s="92">
        <f t="shared" si="361"/>
        <v>0.42200622874311522</v>
      </c>
      <c r="E3321" s="93" cm="1">
        <f t="array" ref="E3321">SUM('DRE + DCF'!$S$41/TIR!S3321,'DRE + DCF'!$U$41:$AD$41/TIR!T3321:AC3321,TIR!F3321)</f>
        <v>13.778262566591998</v>
      </c>
      <c r="F3321" s="100">
        <f>'DRE + DCF'!$AE$38*'DRE + DCF'!$AE$39*(1+G3321)/(R3321-G3321)/AC3321</f>
        <v>2.1600986057992637</v>
      </c>
      <c r="G3321" s="92">
        <f>R3321*(1-'DRE + DCF'!$AE$39)</f>
        <v>0.25320373724586914</v>
      </c>
      <c r="H3321" s="94">
        <f t="shared" si="366"/>
        <v>0.42200622874311522</v>
      </c>
      <c r="I3321" s="94">
        <f t="shared" si="365"/>
        <v>0.42200622874311522</v>
      </c>
      <c r="J3321" s="94">
        <f t="shared" si="365"/>
        <v>0.42200622874311522</v>
      </c>
      <c r="K3321" s="94">
        <f t="shared" si="365"/>
        <v>0.42200622874311522</v>
      </c>
      <c r="L3321" s="94">
        <f t="shared" si="365"/>
        <v>0.42200622874311522</v>
      </c>
      <c r="M3321" s="94">
        <f t="shared" si="365"/>
        <v>0.42200622874311522</v>
      </c>
      <c r="N3321" s="94">
        <f t="shared" si="365"/>
        <v>0.42200622874311522</v>
      </c>
      <c r="O3321" s="94">
        <f t="shared" si="365"/>
        <v>0.42200622874311522</v>
      </c>
      <c r="P3321" s="94">
        <f t="shared" si="365"/>
        <v>0.42200622874311522</v>
      </c>
      <c r="Q3321" s="94">
        <f t="shared" si="365"/>
        <v>0.42200622874311522</v>
      </c>
      <c r="R3321" s="94">
        <f t="shared" si="365"/>
        <v>0.42200622874311522</v>
      </c>
      <c r="S3321" s="93">
        <f>(1+H3321)^((5-Dashboard!$F$9)*3/12)</f>
        <v>1.092006880263231</v>
      </c>
      <c r="T3321" s="93">
        <f t="shared" si="364"/>
        <v>1.5528405855646517</v>
      </c>
      <c r="U3321" s="93">
        <f t="shared" si="364"/>
        <v>2.2081489849180409</v>
      </c>
      <c r="V3321" s="93">
        <f t="shared" si="364"/>
        <v>3.1400016105462414</v>
      </c>
      <c r="W3321" s="93">
        <f t="shared" si="364"/>
        <v>4.4651018484601686</v>
      </c>
      <c r="X3321" s="93">
        <f t="shared" si="364"/>
        <v>6.349402640482757</v>
      </c>
      <c r="Y3321" s="93">
        <f t="shared" si="363"/>
        <v>9.0288901035644624</v>
      </c>
      <c r="Z3321" s="93">
        <f t="shared" si="363"/>
        <v>12.839137965905737</v>
      </c>
      <c r="AA3321" s="93">
        <f t="shared" si="363"/>
        <v>18.257334159210167</v>
      </c>
      <c r="AB3321" s="93">
        <f t="shared" si="363"/>
        <v>25.962042894641304</v>
      </c>
      <c r="AC3321" s="95">
        <f t="shared" si="363"/>
        <v>36.918186707075868</v>
      </c>
      <c r="AE3321" s="96"/>
    </row>
    <row r="3322" spans="3:31" ht="24.75" customHeight="1" x14ac:dyDescent="0.25">
      <c r="C3322" s="91">
        <f>ABS(E3322-Dashboard!$F$13)</f>
        <v>35.736593820285577</v>
      </c>
      <c r="D3322" s="92">
        <f t="shared" si="361"/>
        <v>0.42210622874311521</v>
      </c>
      <c r="E3322" s="93" cm="1">
        <f t="array" ref="E3322">SUM('DRE + DCF'!$S$41/TIR!S3322,'DRE + DCF'!$U$41:$AD$41/TIR!T3322:AC3322,TIR!F3322)</f>
        <v>13.773406179714424</v>
      </c>
      <c r="F3322" s="100">
        <f>'DRE + DCF'!$AE$38*'DRE + DCF'!$AE$39*(1+G3322)/(R3322-G3322)/AC3322</f>
        <v>2.1581341417566486</v>
      </c>
      <c r="G3322" s="92">
        <f>R3322*(1-'DRE + DCF'!$AE$39)</f>
        <v>0.25326373724586909</v>
      </c>
      <c r="H3322" s="94">
        <f t="shared" si="366"/>
        <v>0.42210622874311521</v>
      </c>
      <c r="I3322" s="94">
        <f t="shared" si="365"/>
        <v>0.42210622874311521</v>
      </c>
      <c r="J3322" s="94">
        <f t="shared" si="365"/>
        <v>0.42210622874311521</v>
      </c>
      <c r="K3322" s="94">
        <f t="shared" si="365"/>
        <v>0.42210622874311521</v>
      </c>
      <c r="L3322" s="94">
        <f t="shared" si="365"/>
        <v>0.42210622874311521</v>
      </c>
      <c r="M3322" s="94">
        <f t="shared" si="365"/>
        <v>0.42210622874311521</v>
      </c>
      <c r="N3322" s="94">
        <f t="shared" si="365"/>
        <v>0.42210622874311521</v>
      </c>
      <c r="O3322" s="94">
        <f t="shared" si="365"/>
        <v>0.42210622874311521</v>
      </c>
      <c r="P3322" s="94">
        <f t="shared" si="365"/>
        <v>0.42210622874311521</v>
      </c>
      <c r="Q3322" s="94">
        <f t="shared" si="365"/>
        <v>0.42210622874311521</v>
      </c>
      <c r="R3322" s="94">
        <f t="shared" si="365"/>
        <v>0.42210622874311521</v>
      </c>
      <c r="S3322" s="93">
        <f>(1+H3322)^((5-Dashboard!$F$9)*3/12)</f>
        <v>1.0920260781060718</v>
      </c>
      <c r="T3322" s="93">
        <f t="shared" si="364"/>
        <v>1.5529770876245603</v>
      </c>
      <c r="U3322" s="93">
        <f t="shared" si="364"/>
        <v>2.20849838940623</v>
      </c>
      <c r="V3322" s="93">
        <f t="shared" si="364"/>
        <v>3.1407193157437376</v>
      </c>
      <c r="W3322" s="93">
        <f t="shared" si="364"/>
        <v>4.4664365016529839</v>
      </c>
      <c r="X3322" s="93">
        <f t="shared" si="364"/>
        <v>6.3517471692863179</v>
      </c>
      <c r="Y3322" s="93">
        <f t="shared" si="363"/>
        <v>9.0328592128435226</v>
      </c>
      <c r="Z3322" s="93">
        <f t="shared" si="363"/>
        <v>12.845685349944405</v>
      </c>
      <c r="AA3322" s="93">
        <f t="shared" si="363"/>
        <v>18.267929148630124</v>
      </c>
      <c r="AB3322" s="93">
        <f t="shared" si="363"/>
        <v>25.978935828504813</v>
      </c>
      <c r="AC3322" s="95">
        <f t="shared" si="363"/>
        <v>36.944806457834375</v>
      </c>
      <c r="AE3322" s="96"/>
    </row>
    <row r="3323" spans="3:31" ht="24.75" customHeight="1" x14ac:dyDescent="0.25">
      <c r="C3323" s="91">
        <f>ABS(E3323-Dashboard!$F$13)</f>
        <v>35.741446886492199</v>
      </c>
      <c r="D3323" s="92">
        <f t="shared" si="361"/>
        <v>0.4222062287431152</v>
      </c>
      <c r="E3323" s="93" cm="1">
        <f t="array" ref="E3323">SUM('DRE + DCF'!$S$41/TIR!S3323,'DRE + DCF'!$U$41:$AD$41/TIR!T3323:AC3323,TIR!F3323)</f>
        <v>13.768553113507803</v>
      </c>
      <c r="F3323" s="100">
        <f>'DRE + DCF'!$AE$38*'DRE + DCF'!$AE$39*(1+G3323)/(R3323-G3323)/AC3323</f>
        <v>2.1561716896154302</v>
      </c>
      <c r="G3323" s="92">
        <f>R3323*(1-'DRE + DCF'!$AE$39)</f>
        <v>0.2533237372458691</v>
      </c>
      <c r="H3323" s="94">
        <f t="shared" si="366"/>
        <v>0.4222062287431152</v>
      </c>
      <c r="I3323" s="94">
        <f t="shared" si="365"/>
        <v>0.4222062287431152</v>
      </c>
      <c r="J3323" s="94">
        <f t="shared" si="365"/>
        <v>0.4222062287431152</v>
      </c>
      <c r="K3323" s="94">
        <f t="shared" si="365"/>
        <v>0.4222062287431152</v>
      </c>
      <c r="L3323" s="94">
        <f t="shared" si="365"/>
        <v>0.4222062287431152</v>
      </c>
      <c r="M3323" s="94">
        <f t="shared" si="365"/>
        <v>0.4222062287431152</v>
      </c>
      <c r="N3323" s="94">
        <f t="shared" si="365"/>
        <v>0.4222062287431152</v>
      </c>
      <c r="O3323" s="94">
        <f t="shared" si="365"/>
        <v>0.4222062287431152</v>
      </c>
      <c r="P3323" s="94">
        <f t="shared" si="365"/>
        <v>0.4222062287431152</v>
      </c>
      <c r="Q3323" s="94">
        <f t="shared" si="365"/>
        <v>0.4222062287431152</v>
      </c>
      <c r="R3323" s="94">
        <f t="shared" si="365"/>
        <v>0.4222062287431152</v>
      </c>
      <c r="S3323" s="93">
        <f>(1+H3323)^((5-Dashboard!$F$9)*3/12)</f>
        <v>1.0920452749364704</v>
      </c>
      <c r="T3323" s="93">
        <f t="shared" si="364"/>
        <v>1.5531135920841359</v>
      </c>
      <c r="U3323" s="93">
        <f t="shared" si="364"/>
        <v>2.2088478246076519</v>
      </c>
      <c r="V3323" s="93">
        <f t="shared" si="364"/>
        <v>3.1414371345026826</v>
      </c>
      <c r="W3323" s="93">
        <f t="shared" si="364"/>
        <v>4.4677714598946388</v>
      </c>
      <c r="X3323" s="93">
        <f t="shared" si="364"/>
        <v>6.3540923988628766</v>
      </c>
      <c r="Y3323" s="93">
        <f t="shared" si="363"/>
        <v>9.0368297876720654</v>
      </c>
      <c r="Z3323" s="93">
        <f t="shared" si="363"/>
        <v>12.852235612118534</v>
      </c>
      <c r="AA3323" s="93">
        <f t="shared" si="363"/>
        <v>18.278529540829062</v>
      </c>
      <c r="AB3323" s="93">
        <f t="shared" si="363"/>
        <v>25.995838565232127</v>
      </c>
      <c r="AC3323" s="95">
        <f t="shared" si="363"/>
        <v>36.971443528873621</v>
      </c>
      <c r="AE3323" s="96"/>
    </row>
    <row r="3324" spans="3:31" ht="24.75" customHeight="1" x14ac:dyDescent="0.25">
      <c r="C3324" s="91">
        <f>ABS(E3324-Dashboard!$F$13)</f>
        <v>35.746296635126789</v>
      </c>
      <c r="D3324" s="92">
        <f t="shared" si="361"/>
        <v>0.42230622874311519</v>
      </c>
      <c r="E3324" s="93" cm="1">
        <f t="array" ref="E3324">SUM('DRE + DCF'!$S$41/TIR!S3324,'DRE + DCF'!$U$41:$AD$41/TIR!T3324:AC3324,TIR!F3324)</f>
        <v>13.763703364873209</v>
      </c>
      <c r="F3324" s="100">
        <f>'DRE + DCF'!$AE$38*'DRE + DCF'!$AE$39*(1+G3324)/(R3324-G3324)/AC3324</f>
        <v>2.1542112470639547</v>
      </c>
      <c r="G3324" s="92">
        <f>R3324*(1-'DRE + DCF'!$AE$39)</f>
        <v>0.2533837372458691</v>
      </c>
      <c r="H3324" s="94">
        <f t="shared" si="366"/>
        <v>0.42230622874311519</v>
      </c>
      <c r="I3324" s="94">
        <f t="shared" si="365"/>
        <v>0.42230622874311519</v>
      </c>
      <c r="J3324" s="94">
        <f t="shared" si="365"/>
        <v>0.42230622874311519</v>
      </c>
      <c r="K3324" s="94">
        <f t="shared" si="365"/>
        <v>0.42230622874311519</v>
      </c>
      <c r="L3324" s="94">
        <f t="shared" si="365"/>
        <v>0.42230622874311519</v>
      </c>
      <c r="M3324" s="94">
        <f t="shared" si="365"/>
        <v>0.42230622874311519</v>
      </c>
      <c r="N3324" s="94">
        <f t="shared" si="365"/>
        <v>0.42230622874311519</v>
      </c>
      <c r="O3324" s="94">
        <f t="shared" si="365"/>
        <v>0.42230622874311519</v>
      </c>
      <c r="P3324" s="94">
        <f t="shared" si="365"/>
        <v>0.42230622874311519</v>
      </c>
      <c r="Q3324" s="94">
        <f t="shared" si="365"/>
        <v>0.42230622874311519</v>
      </c>
      <c r="R3324" s="94">
        <f t="shared" si="365"/>
        <v>0.42230622874311519</v>
      </c>
      <c r="S3324" s="93">
        <f>(1+H3324)^((5-Dashboard!$F$9)*3/12)</f>
        <v>1.0920644707545515</v>
      </c>
      <c r="T3324" s="93">
        <f t="shared" si="364"/>
        <v>1.5532500989432521</v>
      </c>
      <c r="U3324" s="93">
        <f t="shared" si="364"/>
        <v>2.2091972905228472</v>
      </c>
      <c r="V3324" s="93">
        <f t="shared" si="364"/>
        <v>3.1421550668330589</v>
      </c>
      <c r="W3324" s="93">
        <f t="shared" si="364"/>
        <v>4.4691067232333994</v>
      </c>
      <c r="X3324" s="93">
        <f t="shared" si="364"/>
        <v>6.3564383293725975</v>
      </c>
      <c r="Y3324" s="93">
        <f t="shared" si="363"/>
        <v>9.0408018284881262</v>
      </c>
      <c r="Z3324" s="93">
        <f t="shared" si="363"/>
        <v>12.858788753490806</v>
      </c>
      <c r="AA3324" s="93">
        <f t="shared" si="363"/>
        <v>18.289135338181893</v>
      </c>
      <c r="AB3324" s="93">
        <f t="shared" si="363"/>
        <v>26.012751109821927</v>
      </c>
      <c r="AC3324" s="95">
        <f t="shared" si="363"/>
        <v>36.998097930244107</v>
      </c>
      <c r="AE3324" s="96"/>
    </row>
    <row r="3325" spans="3:31" ht="24.75" customHeight="1" x14ac:dyDescent="0.25">
      <c r="C3325" s="91">
        <f>ABS(E3325-Dashboard!$F$13)</f>
        <v>35.751143069284737</v>
      </c>
      <c r="D3325" s="92">
        <f t="shared" si="361"/>
        <v>0.42240622874311518</v>
      </c>
      <c r="E3325" s="93" cm="1">
        <f t="array" ref="E3325">SUM('DRE + DCF'!$S$41/TIR!S3325,'DRE + DCF'!$U$41:$AD$41/TIR!T3325:AC3325,TIR!F3325)</f>
        <v>13.758856930715258</v>
      </c>
      <c r="F3325" s="100">
        <f>'DRE + DCF'!$AE$38*'DRE + DCF'!$AE$39*(1+G3325)/(R3325-G3325)/AC3325</f>
        <v>2.1522528117935398</v>
      </c>
      <c r="G3325" s="92">
        <f>R3325*(1-'DRE + DCF'!$AE$39)</f>
        <v>0.25344373724586911</v>
      </c>
      <c r="H3325" s="94">
        <f t="shared" si="366"/>
        <v>0.42240622874311518</v>
      </c>
      <c r="I3325" s="94">
        <f t="shared" si="365"/>
        <v>0.42240622874311518</v>
      </c>
      <c r="J3325" s="94">
        <f t="shared" si="365"/>
        <v>0.42240622874311518</v>
      </c>
      <c r="K3325" s="94">
        <f t="shared" si="365"/>
        <v>0.42240622874311518</v>
      </c>
      <c r="L3325" s="94">
        <f t="shared" si="365"/>
        <v>0.42240622874311518</v>
      </c>
      <c r="M3325" s="94">
        <f t="shared" si="365"/>
        <v>0.42240622874311518</v>
      </c>
      <c r="N3325" s="94">
        <f t="shared" si="365"/>
        <v>0.42240622874311518</v>
      </c>
      <c r="O3325" s="94">
        <f t="shared" si="365"/>
        <v>0.42240622874311518</v>
      </c>
      <c r="P3325" s="94">
        <f t="shared" si="365"/>
        <v>0.42240622874311518</v>
      </c>
      <c r="Q3325" s="94">
        <f t="shared" si="365"/>
        <v>0.42240622874311518</v>
      </c>
      <c r="R3325" s="94">
        <f t="shared" si="365"/>
        <v>0.42240622874311518</v>
      </c>
      <c r="S3325" s="93">
        <f>(1+H3325)^((5-Dashboard!$F$9)*3/12)</f>
        <v>1.0920836655604396</v>
      </c>
      <c r="T3325" s="93">
        <f t="shared" si="364"/>
        <v>1.5533866082017822</v>
      </c>
      <c r="U3325" s="93">
        <f t="shared" si="364"/>
        <v>2.2095467871523562</v>
      </c>
      <c r="V3325" s="93">
        <f t="shared" si="364"/>
        <v>3.1428731127448497</v>
      </c>
      <c r="W3325" s="93">
        <f t="shared" si="364"/>
        <v>4.4704422917175375</v>
      </c>
      <c r="X3325" s="93">
        <f t="shared" si="364"/>
        <v>6.3587849609756715</v>
      </c>
      <c r="Y3325" s="93">
        <f t="shared" si="363"/>
        <v>9.0447753357298417</v>
      </c>
      <c r="Z3325" s="93">
        <f t="shared" si="363"/>
        <v>12.865344775124228</v>
      </c>
      <c r="AA3325" s="93">
        <f t="shared" si="363"/>
        <v>18.299746543064394</v>
      </c>
      <c r="AB3325" s="93">
        <f t="shared" si="363"/>
        <v>26.029673467275085</v>
      </c>
      <c r="AC3325" s="95">
        <f t="shared" si="363"/>
        <v>37.024769672001483</v>
      </c>
      <c r="AE3325" s="96"/>
    </row>
    <row r="3326" spans="3:31" ht="24.75" customHeight="1" x14ac:dyDescent="0.25">
      <c r="C3326" s="91">
        <f>ABS(E3326-Dashboard!$F$13)</f>
        <v>35.755986192057883</v>
      </c>
      <c r="D3326" s="92">
        <f t="shared" si="361"/>
        <v>0.42250622874311516</v>
      </c>
      <c r="E3326" s="93" cm="1">
        <f t="array" ref="E3326">SUM('DRE + DCF'!$S$41/TIR!S3326,'DRE + DCF'!$U$41:$AD$41/TIR!T3326:AC3326,TIR!F3326)</f>
        <v>13.754013807942115</v>
      </c>
      <c r="F3326" s="100">
        <f>'DRE + DCF'!$AE$38*'DRE + DCF'!$AE$39*(1+G3326)/(R3326-G3326)/AC3326</f>
        <v>2.1502963814984755</v>
      </c>
      <c r="G3326" s="92">
        <f>R3326*(1-'DRE + DCF'!$AE$39)</f>
        <v>0.25350373724586911</v>
      </c>
      <c r="H3326" s="94">
        <f t="shared" si="366"/>
        <v>0.42250622874311516</v>
      </c>
      <c r="I3326" s="94">
        <f t="shared" si="365"/>
        <v>0.42250622874311516</v>
      </c>
      <c r="J3326" s="94">
        <f t="shared" si="365"/>
        <v>0.42250622874311516</v>
      </c>
      <c r="K3326" s="94">
        <f t="shared" si="365"/>
        <v>0.42250622874311516</v>
      </c>
      <c r="L3326" s="94">
        <f t="shared" si="365"/>
        <v>0.42250622874311516</v>
      </c>
      <c r="M3326" s="94">
        <f t="shared" si="365"/>
        <v>0.42250622874311516</v>
      </c>
      <c r="N3326" s="94">
        <f t="shared" si="365"/>
        <v>0.42250622874311516</v>
      </c>
      <c r="O3326" s="94">
        <f t="shared" si="365"/>
        <v>0.42250622874311516</v>
      </c>
      <c r="P3326" s="94">
        <f t="shared" si="365"/>
        <v>0.42250622874311516</v>
      </c>
      <c r="Q3326" s="94">
        <f t="shared" si="365"/>
        <v>0.42250622874311516</v>
      </c>
      <c r="R3326" s="94">
        <f t="shared" si="365"/>
        <v>0.42250622874311516</v>
      </c>
      <c r="S3326" s="93">
        <f>(1+H3326)^((5-Dashboard!$F$9)*3/12)</f>
        <v>1.0921028593542592</v>
      </c>
      <c r="T3326" s="93">
        <f t="shared" si="364"/>
        <v>1.5535231198596</v>
      </c>
      <c r="U3326" s="93">
        <f t="shared" si="364"/>
        <v>2.2098963144967181</v>
      </c>
      <c r="V3326" s="93">
        <f t="shared" si="364"/>
        <v>3.1435912722480355</v>
      </c>
      <c r="W3326" s="93">
        <f t="shared" si="364"/>
        <v>4.4717781653953246</v>
      </c>
      <c r="X3326" s="93">
        <f t="shared" si="364"/>
        <v>6.3611322938323092</v>
      </c>
      <c r="Y3326" s="93">
        <f t="shared" si="363"/>
        <v>9.0487503098354392</v>
      </c>
      <c r="Z3326" s="93">
        <f t="shared" si="363"/>
        <v>12.871903678082106</v>
      </c>
      <c r="AA3326" s="93">
        <f t="shared" si="363"/>
        <v>18.31036315785321</v>
      </c>
      <c r="AB3326" s="93">
        <f t="shared" si="363"/>
        <v>26.046605642594646</v>
      </c>
      <c r="AC3326" s="95">
        <f t="shared" si="363"/>
        <v>37.051458764206451</v>
      </c>
      <c r="AE3326" s="96"/>
    </row>
    <row r="3327" spans="3:31" ht="24.75" customHeight="1" x14ac:dyDescent="0.25">
      <c r="C3327" s="91">
        <f>ABS(E3327-Dashboard!$F$13)</f>
        <v>35.760826006534529</v>
      </c>
      <c r="D3327" s="92">
        <f t="shared" si="361"/>
        <v>0.42260622874311515</v>
      </c>
      <c r="E3327" s="93" cm="1">
        <f t="array" ref="E3327">SUM('DRE + DCF'!$S$41/TIR!S3327,'DRE + DCF'!$U$41:$AD$41/TIR!T3327:AC3327,TIR!F3327)</f>
        <v>13.749173993465471</v>
      </c>
      <c r="F3327" s="100">
        <f>'DRE + DCF'!$AE$38*'DRE + DCF'!$AE$39*(1+G3327)/(R3327-G3327)/AC3327</f>
        <v>2.14834195387601</v>
      </c>
      <c r="G3327" s="92">
        <f>R3327*(1-'DRE + DCF'!$AE$39)</f>
        <v>0.25356373724586906</v>
      </c>
      <c r="H3327" s="94">
        <f t="shared" si="366"/>
        <v>0.42260622874311515</v>
      </c>
      <c r="I3327" s="94">
        <f t="shared" si="365"/>
        <v>0.42260622874311515</v>
      </c>
      <c r="J3327" s="94">
        <f t="shared" si="365"/>
        <v>0.42260622874311515</v>
      </c>
      <c r="K3327" s="94">
        <f t="shared" si="365"/>
        <v>0.42260622874311515</v>
      </c>
      <c r="L3327" s="94">
        <f t="shared" si="365"/>
        <v>0.42260622874311515</v>
      </c>
      <c r="M3327" s="94">
        <f t="shared" si="365"/>
        <v>0.42260622874311515</v>
      </c>
      <c r="N3327" s="94">
        <f t="shared" si="365"/>
        <v>0.42260622874311515</v>
      </c>
      <c r="O3327" s="94">
        <f t="shared" si="365"/>
        <v>0.42260622874311515</v>
      </c>
      <c r="P3327" s="94">
        <f t="shared" si="365"/>
        <v>0.42260622874311515</v>
      </c>
      <c r="Q3327" s="94">
        <f t="shared" si="365"/>
        <v>0.42260622874311515</v>
      </c>
      <c r="R3327" s="94">
        <f t="shared" si="365"/>
        <v>0.42260622874311515</v>
      </c>
      <c r="S3327" s="93">
        <f>(1+H3327)^((5-Dashboard!$F$9)*3/12)</f>
        <v>1.092122052136135</v>
      </c>
      <c r="T3327" s="93">
        <f t="shared" si="364"/>
        <v>1.5536596339165789</v>
      </c>
      <c r="U3327" s="93">
        <f t="shared" si="364"/>
        <v>2.2102458725564733</v>
      </c>
      <c r="V3327" s="93">
        <f t="shared" si="364"/>
        <v>3.1443095453526002</v>
      </c>
      <c r="W3327" s="93">
        <f t="shared" si="364"/>
        <v>4.4731143443150412</v>
      </c>
      <c r="X3327" s="93">
        <f t="shared" si="364"/>
        <v>6.363480328102753</v>
      </c>
      <c r="Y3327" s="93">
        <f t="shared" si="363"/>
        <v>9.0527267512432577</v>
      </c>
      <c r="Z3327" s="93">
        <f t="shared" si="363"/>
        <v>12.878465463428084</v>
      </c>
      <c r="AA3327" s="93">
        <f t="shared" si="363"/>
        <v>18.320985184925881</v>
      </c>
      <c r="AB3327" s="93">
        <f t="shared" si="363"/>
        <v>26.063547640785892</v>
      </c>
      <c r="AC3327" s="95">
        <f t="shared" si="363"/>
        <v>37.078165216924937</v>
      </c>
      <c r="AE3327" s="96"/>
    </row>
    <row r="3328" spans="3:31" ht="24.75" customHeight="1" x14ac:dyDescent="0.25">
      <c r="C3328" s="91">
        <f>ABS(E3328-Dashboard!$F$13)</f>
        <v>35.765662515799448</v>
      </c>
      <c r="D3328" s="92">
        <f t="shared" si="361"/>
        <v>0.42270622874311514</v>
      </c>
      <c r="E3328" s="93" cm="1">
        <f t="array" ref="E3328">SUM('DRE + DCF'!$S$41/TIR!S3328,'DRE + DCF'!$U$41:$AD$41/TIR!T3328:AC3328,TIR!F3328)</f>
        <v>13.744337484200546</v>
      </c>
      <c r="F3328" s="100">
        <f>'DRE + DCF'!$AE$38*'DRE + DCF'!$AE$39*(1+G3328)/(R3328-G3328)/AC3328</f>
        <v>2.1463895266263568</v>
      </c>
      <c r="G3328" s="92">
        <f>R3328*(1-'DRE + DCF'!$AE$39)</f>
        <v>0.25362373724586906</v>
      </c>
      <c r="H3328" s="94">
        <f t="shared" si="366"/>
        <v>0.42270622874311514</v>
      </c>
      <c r="I3328" s="94">
        <f t="shared" si="365"/>
        <v>0.42270622874311514</v>
      </c>
      <c r="J3328" s="94">
        <f t="shared" si="365"/>
        <v>0.42270622874311514</v>
      </c>
      <c r="K3328" s="94">
        <f t="shared" si="365"/>
        <v>0.42270622874311514</v>
      </c>
      <c r="L3328" s="94">
        <f t="shared" si="365"/>
        <v>0.42270622874311514</v>
      </c>
      <c r="M3328" s="94">
        <f t="shared" si="365"/>
        <v>0.42270622874311514</v>
      </c>
      <c r="N3328" s="94">
        <f t="shared" si="365"/>
        <v>0.42270622874311514</v>
      </c>
      <c r="O3328" s="94">
        <f t="shared" si="365"/>
        <v>0.42270622874311514</v>
      </c>
      <c r="P3328" s="94">
        <f t="shared" si="365"/>
        <v>0.42270622874311514</v>
      </c>
      <c r="Q3328" s="94">
        <f t="shared" si="365"/>
        <v>0.42270622874311514</v>
      </c>
      <c r="R3328" s="94">
        <f t="shared" si="365"/>
        <v>0.42270622874311514</v>
      </c>
      <c r="S3328" s="93">
        <f>(1+H3328)^((5-Dashboard!$F$9)*3/12)</f>
        <v>1.0921412439061913</v>
      </c>
      <c r="T3328" s="93">
        <f t="shared" si="364"/>
        <v>1.5537961503725921</v>
      </c>
      <c r="U3328" s="93">
        <f t="shared" si="364"/>
        <v>2.2105954613321606</v>
      </c>
      <c r="V3328" s="93">
        <f t="shared" si="364"/>
        <v>3.1450279320685248</v>
      </c>
      <c r="W3328" s="93">
        <f t="shared" si="364"/>
        <v>4.4744508285249687</v>
      </c>
      <c r="X3328" s="93">
        <f t="shared" si="364"/>
        <v>6.365829063947265</v>
      </c>
      <c r="Y3328" s="93">
        <f t="shared" si="363"/>
        <v>9.0567046603917287</v>
      </c>
      <c r="Z3328" s="93">
        <f t="shared" si="363"/>
        <v>12.885030132226111</v>
      </c>
      <c r="AA3328" s="93">
        <f t="shared" si="363"/>
        <v>18.331612626660814</v>
      </c>
      <c r="AB3328" s="93">
        <f t="shared" si="363"/>
        <v>26.080499466856278</v>
      </c>
      <c r="AC3328" s="95">
        <f t="shared" si="363"/>
        <v>37.104889040227917</v>
      </c>
      <c r="AE3328" s="96"/>
    </row>
    <row r="3329" spans="3:31" ht="24.75" customHeight="1" x14ac:dyDescent="0.25">
      <c r="C3329" s="91">
        <f>ABS(E3329-Dashboard!$F$13)</f>
        <v>35.770495722933909</v>
      </c>
      <c r="D3329" s="92">
        <f t="shared" si="361"/>
        <v>0.42280622874311513</v>
      </c>
      <c r="E3329" s="93" cm="1">
        <f t="array" ref="E3329">SUM('DRE + DCF'!$S$41/TIR!S3329,'DRE + DCF'!$U$41:$AD$41/TIR!T3329:AC3329,TIR!F3329)</f>
        <v>13.739504277066089</v>
      </c>
      <c r="F3329" s="100">
        <f>'DRE + DCF'!$AE$38*'DRE + DCF'!$AE$39*(1+G3329)/(R3329-G3329)/AC3329</f>
        <v>2.1444390974526812</v>
      </c>
      <c r="G3329" s="92">
        <f>R3329*(1-'DRE + DCF'!$AE$39)</f>
        <v>0.25368373724586907</v>
      </c>
      <c r="H3329" s="94">
        <f t="shared" si="366"/>
        <v>0.42280622874311513</v>
      </c>
      <c r="I3329" s="94">
        <f t="shared" si="365"/>
        <v>0.42280622874311513</v>
      </c>
      <c r="J3329" s="94">
        <f t="shared" si="365"/>
        <v>0.42280622874311513</v>
      </c>
      <c r="K3329" s="94">
        <f t="shared" si="365"/>
        <v>0.42280622874311513</v>
      </c>
      <c r="L3329" s="94">
        <f t="shared" si="365"/>
        <v>0.42280622874311513</v>
      </c>
      <c r="M3329" s="94">
        <f t="shared" si="365"/>
        <v>0.42280622874311513</v>
      </c>
      <c r="N3329" s="94">
        <f t="shared" si="365"/>
        <v>0.42280622874311513</v>
      </c>
      <c r="O3329" s="94">
        <f t="shared" si="365"/>
        <v>0.42280622874311513</v>
      </c>
      <c r="P3329" s="94">
        <f t="shared" si="365"/>
        <v>0.42280622874311513</v>
      </c>
      <c r="Q3329" s="94">
        <f t="shared" si="365"/>
        <v>0.42280622874311513</v>
      </c>
      <c r="R3329" s="94">
        <f t="shared" si="365"/>
        <v>0.42280622874311513</v>
      </c>
      <c r="S3329" s="93">
        <f>(1+H3329)^((5-Dashboard!$F$9)*3/12)</f>
        <v>1.0921604346645524</v>
      </c>
      <c r="T3329" s="93">
        <f t="shared" si="364"/>
        <v>1.5539326692275131</v>
      </c>
      <c r="U3329" s="93">
        <f t="shared" si="364"/>
        <v>2.2109450808243203</v>
      </c>
      <c r="V3329" s="93">
        <f t="shared" si="364"/>
        <v>3.1457464324057929</v>
      </c>
      <c r="W3329" s="93">
        <f t="shared" si="364"/>
        <v>4.4757876180733946</v>
      </c>
      <c r="X3329" s="93">
        <f t="shared" si="364"/>
        <v>6.3681785015261365</v>
      </c>
      <c r="Y3329" s="93">
        <f t="shared" si="363"/>
        <v>9.0606840377193851</v>
      </c>
      <c r="Z3329" s="93">
        <f t="shared" si="363"/>
        <v>12.891597685540459</v>
      </c>
      <c r="AA3329" s="93">
        <f t="shared" si="363"/>
        <v>18.342245485437292</v>
      </c>
      <c r="AB3329" s="93">
        <f t="shared" si="363"/>
        <v>26.097461125815464</v>
      </c>
      <c r="AC3329" s="95">
        <f t="shared" si="363"/>
        <v>37.131630244191555</v>
      </c>
      <c r="AE3329" s="96"/>
    </row>
    <row r="3330" spans="3:31" ht="24.75" customHeight="1" x14ac:dyDescent="0.25">
      <c r="C3330" s="91">
        <f>ABS(E3330-Dashboard!$F$13)</f>
        <v>35.775325631015633</v>
      </c>
      <c r="D3330" s="92">
        <f t="shared" si="361"/>
        <v>0.42290622874311512</v>
      </c>
      <c r="E3330" s="93" cm="1">
        <f t="array" ref="E3330">SUM('DRE + DCF'!$S$41/TIR!S3330,'DRE + DCF'!$U$41:$AD$41/TIR!T3330:AC3330,TIR!F3330)</f>
        <v>13.734674368984361</v>
      </c>
      <c r="F3330" s="100">
        <f>'DRE + DCF'!$AE$38*'DRE + DCF'!$AE$39*(1+G3330)/(R3330-G3330)/AC3330</f>
        <v>2.142490664061099</v>
      </c>
      <c r="G3330" s="92">
        <f>R3330*(1-'DRE + DCF'!$AE$39)</f>
        <v>0.25374373724586907</v>
      </c>
      <c r="H3330" s="94">
        <f t="shared" si="366"/>
        <v>0.42290622874311512</v>
      </c>
      <c r="I3330" s="94">
        <f t="shared" si="365"/>
        <v>0.42290622874311512</v>
      </c>
      <c r="J3330" s="94">
        <f t="shared" si="365"/>
        <v>0.42290622874311512</v>
      </c>
      <c r="K3330" s="94">
        <f t="shared" si="365"/>
        <v>0.42290622874311512</v>
      </c>
      <c r="L3330" s="94">
        <f t="shared" si="365"/>
        <v>0.42290622874311512</v>
      </c>
      <c r="M3330" s="94">
        <f t="shared" si="365"/>
        <v>0.42290622874311512</v>
      </c>
      <c r="N3330" s="94">
        <f t="shared" si="365"/>
        <v>0.42290622874311512</v>
      </c>
      <c r="O3330" s="94">
        <f t="shared" si="365"/>
        <v>0.42290622874311512</v>
      </c>
      <c r="P3330" s="94">
        <f t="shared" si="365"/>
        <v>0.42290622874311512</v>
      </c>
      <c r="Q3330" s="94">
        <f t="shared" si="365"/>
        <v>0.42290622874311512</v>
      </c>
      <c r="R3330" s="94">
        <f t="shared" si="365"/>
        <v>0.42290622874311512</v>
      </c>
      <c r="S3330" s="93">
        <f>(1+H3330)^((5-Dashboard!$F$9)*3/12)</f>
        <v>1.0921796244113429</v>
      </c>
      <c r="T3330" s="93">
        <f t="shared" si="364"/>
        <v>1.5540691904812158</v>
      </c>
      <c r="U3330" s="93">
        <f t="shared" si="364"/>
        <v>2.2112947310334925</v>
      </c>
      <c r="V3330" s="93">
        <f t="shared" si="364"/>
        <v>3.146465046374388</v>
      </c>
      <c r="W3330" s="93">
        <f t="shared" si="364"/>
        <v>4.4771247130086111</v>
      </c>
      <c r="X3330" s="93">
        <f t="shared" si="364"/>
        <v>6.3705286409996846</v>
      </c>
      <c r="Y3330" s="93">
        <f t="shared" si="363"/>
        <v>9.0646648836648644</v>
      </c>
      <c r="Z3330" s="93">
        <f t="shared" si="363"/>
        <v>12.89816812443572</v>
      </c>
      <c r="AA3330" s="93">
        <f t="shared" si="363"/>
        <v>18.352883763635489</v>
      </c>
      <c r="AB3330" s="93">
        <f t="shared" si="363"/>
        <v>26.114432622675324</v>
      </c>
      <c r="AC3330" s="95">
        <f t="shared" si="363"/>
        <v>37.158388838897125</v>
      </c>
      <c r="AE3330" s="96"/>
    </row>
    <row r="3331" spans="3:31" ht="24.75" customHeight="1" x14ac:dyDescent="0.25">
      <c r="C3331" s="91">
        <f>ABS(E3331-Dashboard!$F$13)</f>
        <v>35.780152243118863</v>
      </c>
      <c r="D3331" s="92">
        <f t="shared" si="361"/>
        <v>0.42300622874311511</v>
      </c>
      <c r="E3331" s="93" cm="1">
        <f t="array" ref="E3331">SUM('DRE + DCF'!$S$41/TIR!S3331,'DRE + DCF'!$U$41:$AD$41/TIR!T3331:AC3331,TIR!F3331)</f>
        <v>13.729847756881131</v>
      </c>
      <c r="F3331" s="100">
        <f>'DRE + DCF'!$AE$38*'DRE + DCF'!$AE$39*(1+G3331)/(R3331-G3331)/AC3331</f>
        <v>2.1405442241606751</v>
      </c>
      <c r="G3331" s="92">
        <f>R3331*(1-'DRE + DCF'!$AE$39)</f>
        <v>0.25380373724586908</v>
      </c>
      <c r="H3331" s="94">
        <f t="shared" si="366"/>
        <v>0.42300622874311511</v>
      </c>
      <c r="I3331" s="94">
        <f t="shared" si="365"/>
        <v>0.42300622874311511</v>
      </c>
      <c r="J3331" s="94">
        <f t="shared" si="365"/>
        <v>0.42300622874311511</v>
      </c>
      <c r="K3331" s="94">
        <f t="shared" si="365"/>
        <v>0.42300622874311511</v>
      </c>
      <c r="L3331" s="94">
        <f t="shared" si="365"/>
        <v>0.42300622874311511</v>
      </c>
      <c r="M3331" s="94">
        <f t="shared" si="365"/>
        <v>0.42300622874311511</v>
      </c>
      <c r="N3331" s="94">
        <f t="shared" si="365"/>
        <v>0.42300622874311511</v>
      </c>
      <c r="O3331" s="94">
        <f t="shared" si="365"/>
        <v>0.42300622874311511</v>
      </c>
      <c r="P3331" s="94">
        <f t="shared" si="365"/>
        <v>0.42300622874311511</v>
      </c>
      <c r="Q3331" s="94">
        <f t="shared" si="365"/>
        <v>0.42300622874311511</v>
      </c>
      <c r="R3331" s="94">
        <f t="shared" si="365"/>
        <v>0.42300622874311511</v>
      </c>
      <c r="S3331" s="93">
        <f>(1+H3331)^((5-Dashboard!$F$9)*3/12)</f>
        <v>1.0921988131466873</v>
      </c>
      <c r="T3331" s="93">
        <f t="shared" si="364"/>
        <v>1.5542057141335737</v>
      </c>
      <c r="U3331" s="93">
        <f t="shared" si="364"/>
        <v>2.2116444119602168</v>
      </c>
      <c r="V3331" s="93">
        <f t="shared" si="364"/>
        <v>3.1471837739842927</v>
      </c>
      <c r="W3331" s="93">
        <f t="shared" si="364"/>
        <v>4.4784621133789129</v>
      </c>
      <c r="X3331" s="93">
        <f t="shared" si="364"/>
        <v>6.3728794825282478</v>
      </c>
      <c r="Y3331" s="93">
        <f t="shared" si="363"/>
        <v>9.0686471986668966</v>
      </c>
      <c r="Z3331" s="93">
        <f t="shared" si="363"/>
        <v>12.904741449976797</v>
      </c>
      <c r="AA3331" s="93">
        <f t="shared" si="363"/>
        <v>18.363527463636441</v>
      </c>
      <c r="AB3331" s="93">
        <f t="shared" si="363"/>
        <v>26.131413962449912</v>
      </c>
      <c r="AC3331" s="95">
        <f t="shared" si="363"/>
        <v>37.185164834431035</v>
      </c>
      <c r="AE3331" s="96"/>
    </row>
    <row r="3332" spans="3:31" ht="24.75" customHeight="1" x14ac:dyDescent="0.25">
      <c r="C3332" s="91">
        <f>ABS(E3332-Dashboard!$F$13)</f>
        <v>35.784975562314294</v>
      </c>
      <c r="D3332" s="92">
        <f t="shared" si="361"/>
        <v>0.4231062287431151</v>
      </c>
      <c r="E3332" s="93" cm="1">
        <f t="array" ref="E3332">SUM('DRE + DCF'!$S$41/TIR!S3332,'DRE + DCF'!$U$41:$AD$41/TIR!T3332:AC3332,TIR!F3332)</f>
        <v>13.725024437685704</v>
      </c>
      <c r="F3332" s="100">
        <f>'DRE + DCF'!$AE$38*'DRE + DCF'!$AE$39*(1+G3332)/(R3332-G3332)/AC3332</f>
        <v>2.1385997754634167</v>
      </c>
      <c r="G3332" s="92">
        <f>R3332*(1-'DRE + DCF'!$AE$39)</f>
        <v>0.25386373724586903</v>
      </c>
      <c r="H3332" s="94">
        <f t="shared" si="366"/>
        <v>0.4231062287431151</v>
      </c>
      <c r="I3332" s="94">
        <f t="shared" si="365"/>
        <v>0.4231062287431151</v>
      </c>
      <c r="J3332" s="94">
        <f t="shared" si="365"/>
        <v>0.4231062287431151</v>
      </c>
      <c r="K3332" s="94">
        <f t="shared" si="365"/>
        <v>0.4231062287431151</v>
      </c>
      <c r="L3332" s="94">
        <f t="shared" si="365"/>
        <v>0.4231062287431151</v>
      </c>
      <c r="M3332" s="94">
        <f t="shared" si="365"/>
        <v>0.4231062287431151</v>
      </c>
      <c r="N3332" s="94">
        <f t="shared" si="365"/>
        <v>0.4231062287431151</v>
      </c>
      <c r="O3332" s="94">
        <f t="shared" si="365"/>
        <v>0.4231062287431151</v>
      </c>
      <c r="P3332" s="94">
        <f t="shared" si="365"/>
        <v>0.4231062287431151</v>
      </c>
      <c r="Q3332" s="94">
        <f t="shared" si="365"/>
        <v>0.4231062287431151</v>
      </c>
      <c r="R3332" s="94">
        <f t="shared" si="365"/>
        <v>0.4231062287431151</v>
      </c>
      <c r="S3332" s="93">
        <f>(1+H3332)^((5-Dashboard!$F$9)*3/12)</f>
        <v>1.0922180008707099</v>
      </c>
      <c r="T3332" s="93">
        <f t="shared" si="364"/>
        <v>1.5543422401844602</v>
      </c>
      <c r="U3332" s="93">
        <f t="shared" si="364"/>
        <v>2.2119941236050322</v>
      </c>
      <c r="V3332" s="93">
        <f t="shared" si="364"/>
        <v>3.1479026152454894</v>
      </c>
      <c r="W3332" s="93">
        <f t="shared" si="364"/>
        <v>4.4797998192325981</v>
      </c>
      <c r="X3332" s="93">
        <f t="shared" si="364"/>
        <v>6.375231026272191</v>
      </c>
      <c r="Y3332" s="93">
        <f t="shared" si="363"/>
        <v>9.0726309831643164</v>
      </c>
      <c r="Z3332" s="93">
        <f t="shared" si="363"/>
        <v>12.91131766322891</v>
      </c>
      <c r="AA3332" s="93">
        <f t="shared" si="363"/>
        <v>18.374176587822063</v>
      </c>
      <c r="AB3332" s="93">
        <f t="shared" si="363"/>
        <v>26.148405150155494</v>
      </c>
      <c r="AC3332" s="95">
        <f t="shared" si="363"/>
        <v>37.211958240884833</v>
      </c>
      <c r="AE3332" s="96"/>
    </row>
    <row r="3333" spans="3:31" ht="24.75" customHeight="1" x14ac:dyDescent="0.25">
      <c r="C3333" s="91">
        <f>ABS(E3333-Dashboard!$F$13)</f>
        <v>35.78979559166914</v>
      </c>
      <c r="D3333" s="92">
        <f t="shared" si="361"/>
        <v>0.42320622874311509</v>
      </c>
      <c r="E3333" s="93" cm="1">
        <f t="array" ref="E3333">SUM('DRE + DCF'!$S$41/TIR!S3333,'DRE + DCF'!$U$41:$AD$41/TIR!T3333:AC3333,TIR!F3333)</f>
        <v>13.720204408330858</v>
      </c>
      <c r="F3333" s="100">
        <f>'DRE + DCF'!$AE$38*'DRE + DCF'!$AE$39*(1+G3333)/(R3333-G3333)/AC3333</f>
        <v>2.1366573156842668</v>
      </c>
      <c r="G3333" s="92">
        <f>R3333*(1-'DRE + DCF'!$AE$39)</f>
        <v>0.25392373724586903</v>
      </c>
      <c r="H3333" s="94">
        <f t="shared" si="366"/>
        <v>0.42320622874311509</v>
      </c>
      <c r="I3333" s="94">
        <f t="shared" si="365"/>
        <v>0.42320622874311509</v>
      </c>
      <c r="J3333" s="94">
        <f t="shared" si="365"/>
        <v>0.42320622874311509</v>
      </c>
      <c r="K3333" s="94">
        <f t="shared" si="365"/>
        <v>0.42320622874311509</v>
      </c>
      <c r="L3333" s="94">
        <f t="shared" si="365"/>
        <v>0.42320622874311509</v>
      </c>
      <c r="M3333" s="94">
        <f t="shared" si="365"/>
        <v>0.42320622874311509</v>
      </c>
      <c r="N3333" s="94">
        <f t="shared" si="365"/>
        <v>0.42320622874311509</v>
      </c>
      <c r="O3333" s="94">
        <f t="shared" si="365"/>
        <v>0.42320622874311509</v>
      </c>
      <c r="P3333" s="94">
        <f t="shared" si="365"/>
        <v>0.42320622874311509</v>
      </c>
      <c r="Q3333" s="94">
        <f t="shared" si="365"/>
        <v>0.42320622874311509</v>
      </c>
      <c r="R3333" s="94">
        <f t="shared" si="365"/>
        <v>0.42320622874311509</v>
      </c>
      <c r="S3333" s="93">
        <f>(1+H3333)^((5-Dashboard!$F$9)*3/12)</f>
        <v>1.0922371875835351</v>
      </c>
      <c r="T3333" s="93">
        <f t="shared" si="364"/>
        <v>1.5544787686337493</v>
      </c>
      <c r="U3333" s="93">
        <f t="shared" si="364"/>
        <v>2.2123438659684798</v>
      </c>
      <c r="V3333" s="93">
        <f t="shared" si="364"/>
        <v>3.1486215701679638</v>
      </c>
      <c r="W3333" s="93">
        <f t="shared" si="364"/>
        <v>4.481137830617973</v>
      </c>
      <c r="X3333" s="93">
        <f t="shared" si="364"/>
        <v>6.3775832723919095</v>
      </c>
      <c r="Y3333" s="93">
        <f t="shared" si="363"/>
        <v>9.0766162375960651</v>
      </c>
      <c r="Z3333" s="93">
        <f t="shared" si="363"/>
        <v>12.917896765257618</v>
      </c>
      <c r="AA3333" s="93">
        <f t="shared" si="363"/>
        <v>18.38483113857518</v>
      </c>
      <c r="AB3333" s="93">
        <f t="shared" si="363"/>
        <v>26.165406190810572</v>
      </c>
      <c r="AC3333" s="95">
        <f t="shared" si="363"/>
        <v>37.238769068355268</v>
      </c>
      <c r="AE3333" s="96"/>
    </row>
    <row r="3334" spans="3:31" ht="24.75" customHeight="1" x14ac:dyDescent="0.25">
      <c r="C3334" s="91">
        <f>ABS(E3334-Dashboard!$F$13)</f>
        <v>35.794612334247091</v>
      </c>
      <c r="D3334" s="92">
        <f t="shared" si="361"/>
        <v>0.42330622874311508</v>
      </c>
      <c r="E3334" s="93" cm="1">
        <f t="array" ref="E3334">SUM('DRE + DCF'!$S$41/TIR!S3334,'DRE + DCF'!$U$41:$AD$41/TIR!T3334:AC3334,TIR!F3334)</f>
        <v>13.715387665752903</v>
      </c>
      <c r="F3334" s="100">
        <f>'DRE + DCF'!$AE$38*'DRE + DCF'!$AE$39*(1+G3334)/(R3334-G3334)/AC3334</f>
        <v>2.1347168425411058</v>
      </c>
      <c r="G3334" s="92">
        <f>R3334*(1-'DRE + DCF'!$AE$39)</f>
        <v>0.25398373724586903</v>
      </c>
      <c r="H3334" s="94">
        <f t="shared" si="366"/>
        <v>0.42330622874311508</v>
      </c>
      <c r="I3334" s="94">
        <f t="shared" si="365"/>
        <v>0.42330622874311508</v>
      </c>
      <c r="J3334" s="94">
        <f t="shared" si="365"/>
        <v>0.42330622874311508</v>
      </c>
      <c r="K3334" s="94">
        <f t="shared" si="365"/>
        <v>0.42330622874311508</v>
      </c>
      <c r="L3334" s="94">
        <f t="shared" si="365"/>
        <v>0.42330622874311508</v>
      </c>
      <c r="M3334" s="94">
        <f t="shared" si="365"/>
        <v>0.42330622874311508</v>
      </c>
      <c r="N3334" s="94">
        <f t="shared" si="365"/>
        <v>0.42330622874311508</v>
      </c>
      <c r="O3334" s="94">
        <f t="shared" si="365"/>
        <v>0.42330622874311508</v>
      </c>
      <c r="P3334" s="94">
        <f t="shared" si="365"/>
        <v>0.42330622874311508</v>
      </c>
      <c r="Q3334" s="94">
        <f t="shared" si="365"/>
        <v>0.42330622874311508</v>
      </c>
      <c r="R3334" s="94">
        <f t="shared" si="365"/>
        <v>0.42330622874311508</v>
      </c>
      <c r="S3334" s="93">
        <f>(1+H3334)^((5-Dashboard!$F$9)*3/12)</f>
        <v>1.092256373285287</v>
      </c>
      <c r="T3334" s="93">
        <f t="shared" si="364"/>
        <v>1.5546152994813141</v>
      </c>
      <c r="U3334" s="93">
        <f t="shared" si="364"/>
        <v>2.2126936390510976</v>
      </c>
      <c r="V3334" s="93">
        <f t="shared" si="364"/>
        <v>3.1493406387616973</v>
      </c>
      <c r="W3334" s="93">
        <f t="shared" si="364"/>
        <v>4.4824761475833448</v>
      </c>
      <c r="X3334" s="93">
        <f t="shared" si="364"/>
        <v>6.3799362210478172</v>
      </c>
      <c r="Y3334" s="93">
        <f t="shared" si="363"/>
        <v>9.0806029624011693</v>
      </c>
      <c r="Z3334" s="93">
        <f t="shared" si="363"/>
        <v>12.924478757128767</v>
      </c>
      <c r="AA3334" s="93">
        <f t="shared" si="363"/>
        <v>18.395491118279448</v>
      </c>
      <c r="AB3334" s="93">
        <f t="shared" si="363"/>
        <v>26.182417089435791</v>
      </c>
      <c r="AC3334" s="95">
        <f t="shared" si="363"/>
        <v>37.265597326944146</v>
      </c>
      <c r="AE3334" s="96"/>
    </row>
    <row r="3335" spans="3:31" ht="24.75" customHeight="1" x14ac:dyDescent="0.25">
      <c r="C3335" s="91">
        <f>ABS(E3335-Dashboard!$F$13)</f>
        <v>35.799425793108384</v>
      </c>
      <c r="D3335" s="92">
        <f t="shared" si="361"/>
        <v>0.42340622874311507</v>
      </c>
      <c r="E3335" s="93" cm="1">
        <f t="array" ref="E3335">SUM('DRE + DCF'!$S$41/TIR!S3335,'DRE + DCF'!$U$41:$AD$41/TIR!T3335:AC3335,TIR!F3335)</f>
        <v>13.710574206891616</v>
      </c>
      <c r="F3335" s="100">
        <f>'DRE + DCF'!$AE$38*'DRE + DCF'!$AE$39*(1+G3335)/(R3335-G3335)/AC3335</f>
        <v>2.1327783537547425</v>
      </c>
      <c r="G3335" s="92">
        <f>R3335*(1-'DRE + DCF'!$AE$39)</f>
        <v>0.25404373724586904</v>
      </c>
      <c r="H3335" s="94">
        <f t="shared" si="366"/>
        <v>0.42340622874311507</v>
      </c>
      <c r="I3335" s="94">
        <f t="shared" si="365"/>
        <v>0.42340622874311507</v>
      </c>
      <c r="J3335" s="94">
        <f t="shared" si="365"/>
        <v>0.42340622874311507</v>
      </c>
      <c r="K3335" s="94">
        <f t="shared" si="365"/>
        <v>0.42340622874311507</v>
      </c>
      <c r="L3335" s="94">
        <f t="shared" si="365"/>
        <v>0.42340622874311507</v>
      </c>
      <c r="M3335" s="94">
        <f t="shared" si="365"/>
        <v>0.42340622874311507</v>
      </c>
      <c r="N3335" s="94">
        <f t="shared" si="365"/>
        <v>0.42340622874311507</v>
      </c>
      <c r="O3335" s="94">
        <f t="shared" si="365"/>
        <v>0.42340622874311507</v>
      </c>
      <c r="P3335" s="94">
        <f t="shared" si="365"/>
        <v>0.42340622874311507</v>
      </c>
      <c r="Q3335" s="94">
        <f t="shared" si="365"/>
        <v>0.42340622874311507</v>
      </c>
      <c r="R3335" s="94">
        <f t="shared" si="365"/>
        <v>0.42340622874311507</v>
      </c>
      <c r="S3335" s="93">
        <f>(1+H3335)^((5-Dashboard!$F$9)*3/12)</f>
        <v>1.0922755579760903</v>
      </c>
      <c r="T3335" s="93">
        <f t="shared" si="364"/>
        <v>1.5547518327270284</v>
      </c>
      <c r="U3335" s="93">
        <f t="shared" si="364"/>
        <v>2.2130434428534258</v>
      </c>
      <c r="V3335" s="93">
        <f t="shared" si="364"/>
        <v>3.1500598210366744</v>
      </c>
      <c r="W3335" s="93">
        <f t="shared" si="364"/>
        <v>4.483814770177025</v>
      </c>
      <c r="X3335" s="93">
        <f t="shared" si="364"/>
        <v>6.3822898724003565</v>
      </c>
      <c r="Y3335" s="93">
        <f t="shared" si="363"/>
        <v>9.0845911580187693</v>
      </c>
      <c r="Z3335" s="93">
        <f t="shared" si="363"/>
        <v>12.931063639908546</v>
      </c>
      <c r="AA3335" s="93">
        <f t="shared" si="363"/>
        <v>18.406156529319443</v>
      </c>
      <c r="AB3335" s="93">
        <f t="shared" si="363"/>
        <v>26.19943785105405</v>
      </c>
      <c r="AC3335" s="95">
        <f t="shared" si="363"/>
        <v>37.29244302675847</v>
      </c>
      <c r="AE3335" s="96"/>
    </row>
    <row r="3336" spans="3:31" ht="24.75" customHeight="1" x14ac:dyDescent="0.25">
      <c r="C3336" s="91">
        <f>ABS(E3336-Dashboard!$F$13)</f>
        <v>35.804235971309723</v>
      </c>
      <c r="D3336" s="92">
        <f t="shared" si="361"/>
        <v>0.42350622874311505</v>
      </c>
      <c r="E3336" s="93" cm="1">
        <f t="array" ref="E3336">SUM('DRE + DCF'!$S$41/TIR!S3336,'DRE + DCF'!$U$41:$AD$41/TIR!T3336:AC3336,TIR!F3336)</f>
        <v>13.705764028690277</v>
      </c>
      <c r="F3336" s="100">
        <f>'DRE + DCF'!$AE$38*'DRE + DCF'!$AE$39*(1+G3336)/(R3336-G3336)/AC3336</f>
        <v>2.1308418470489126</v>
      </c>
      <c r="G3336" s="92">
        <f>R3336*(1-'DRE + DCF'!$AE$39)</f>
        <v>0.25410373724586904</v>
      </c>
      <c r="H3336" s="94">
        <f t="shared" si="366"/>
        <v>0.42350622874311505</v>
      </c>
      <c r="I3336" s="94">
        <f t="shared" si="365"/>
        <v>0.42350622874311505</v>
      </c>
      <c r="J3336" s="94">
        <f t="shared" si="365"/>
        <v>0.42350622874311505</v>
      </c>
      <c r="K3336" s="94">
        <f t="shared" si="365"/>
        <v>0.42350622874311505</v>
      </c>
      <c r="L3336" s="94">
        <f t="shared" si="365"/>
        <v>0.42350622874311505</v>
      </c>
      <c r="M3336" s="94">
        <f t="shared" si="365"/>
        <v>0.42350622874311505</v>
      </c>
      <c r="N3336" s="94">
        <f t="shared" si="365"/>
        <v>0.42350622874311505</v>
      </c>
      <c r="O3336" s="94">
        <f t="shared" si="365"/>
        <v>0.42350622874311505</v>
      </c>
      <c r="P3336" s="94">
        <f t="shared" si="365"/>
        <v>0.42350622874311505</v>
      </c>
      <c r="Q3336" s="94">
        <f t="shared" si="365"/>
        <v>0.42350622874311505</v>
      </c>
      <c r="R3336" s="94">
        <f t="shared" si="365"/>
        <v>0.42350622874311505</v>
      </c>
      <c r="S3336" s="93">
        <f>(1+H3336)^((5-Dashboard!$F$9)*3/12)</f>
        <v>1.0922947416560691</v>
      </c>
      <c r="T3336" s="93">
        <f t="shared" si="364"/>
        <v>1.5548883683707662</v>
      </c>
      <c r="U3336" s="93">
        <f t="shared" si="364"/>
        <v>2.2133932773760048</v>
      </c>
      <c r="V3336" s="93">
        <f t="shared" si="364"/>
        <v>3.1507791170028803</v>
      </c>
      <c r="W3336" s="93">
        <f t="shared" si="364"/>
        <v>4.4851536984473324</v>
      </c>
      <c r="X3336" s="93">
        <f t="shared" si="364"/>
        <v>6.3846442266099972</v>
      </c>
      <c r="Y3336" s="93">
        <f t="shared" si="363"/>
        <v>9.0885808248880995</v>
      </c>
      <c r="Z3336" s="93">
        <f t="shared" si="363"/>
        <v>12.937651414663447</v>
      </c>
      <c r="AA3336" s="93">
        <f t="shared" si="363"/>
        <v>18.41682737408059</v>
      </c>
      <c r="AB3336" s="93">
        <f t="shared" si="363"/>
        <v>26.216468480690427</v>
      </c>
      <c r="AC3336" s="95">
        <f t="shared" si="363"/>
        <v>37.31930617791037</v>
      </c>
      <c r="AE3336" s="96"/>
    </row>
    <row r="3337" spans="3:31" ht="24.75" customHeight="1" x14ac:dyDescent="0.25">
      <c r="C3337" s="91">
        <f>ABS(E3337-Dashboard!$F$13)</f>
        <v>35.809042871904332</v>
      </c>
      <c r="D3337" s="92">
        <f t="shared" si="361"/>
        <v>0.42360622874311504</v>
      </c>
      <c r="E3337" s="93" cm="1">
        <f t="array" ref="E3337">SUM('DRE + DCF'!$S$41/TIR!S3337,'DRE + DCF'!$U$41:$AD$41/TIR!T3337:AC3337,TIR!F3337)</f>
        <v>13.700957128095665</v>
      </c>
      <c r="F3337" s="100">
        <f>'DRE + DCF'!$AE$38*'DRE + DCF'!$AE$39*(1+G3337)/(R3337-G3337)/AC3337</f>
        <v>2.1289073201502702</v>
      </c>
      <c r="G3337" s="92">
        <f>R3337*(1-'DRE + DCF'!$AE$39)</f>
        <v>0.25416373724586899</v>
      </c>
      <c r="H3337" s="94">
        <f t="shared" si="366"/>
        <v>0.42360622874311504</v>
      </c>
      <c r="I3337" s="94">
        <f t="shared" si="365"/>
        <v>0.42360622874311504</v>
      </c>
      <c r="J3337" s="94">
        <f t="shared" si="365"/>
        <v>0.42360622874311504</v>
      </c>
      <c r="K3337" s="94">
        <f t="shared" si="365"/>
        <v>0.42360622874311504</v>
      </c>
      <c r="L3337" s="94">
        <f t="shared" si="365"/>
        <v>0.42360622874311504</v>
      </c>
      <c r="M3337" s="94">
        <f t="shared" si="365"/>
        <v>0.42360622874311504</v>
      </c>
      <c r="N3337" s="94">
        <f t="shared" si="365"/>
        <v>0.42360622874311504</v>
      </c>
      <c r="O3337" s="94">
        <f t="shared" si="365"/>
        <v>0.42360622874311504</v>
      </c>
      <c r="P3337" s="94">
        <f t="shared" si="365"/>
        <v>0.42360622874311504</v>
      </c>
      <c r="Q3337" s="94">
        <f t="shared" si="365"/>
        <v>0.42360622874311504</v>
      </c>
      <c r="R3337" s="94">
        <f t="shared" si="365"/>
        <v>0.42360622874311504</v>
      </c>
      <c r="S3337" s="93">
        <f>(1+H3337)^((5-Dashboard!$F$9)*3/12)</f>
        <v>1.0923139243253475</v>
      </c>
      <c r="T3337" s="93">
        <f t="shared" si="364"/>
        <v>1.5550249064124002</v>
      </c>
      <c r="U3337" s="93">
        <f t="shared" si="364"/>
        <v>2.2137431426193723</v>
      </c>
      <c r="V3337" s="93">
        <f t="shared" si="364"/>
        <v>3.1514985266702964</v>
      </c>
      <c r="W3337" s="93">
        <f t="shared" si="364"/>
        <v>4.4864929324425837</v>
      </c>
      <c r="X3337" s="93">
        <f t="shared" si="364"/>
        <v>6.386999283837226</v>
      </c>
      <c r="Y3337" s="93">
        <f t="shared" si="363"/>
        <v>9.0925719634484903</v>
      </c>
      <c r="Z3337" s="93">
        <f t="shared" si="363"/>
        <v>12.944242082460287</v>
      </c>
      <c r="AA3337" s="93">
        <f t="shared" si="363"/>
        <v>18.427503654949216</v>
      </c>
      <c r="AB3337" s="93">
        <f t="shared" si="363"/>
        <v>26.233508983372221</v>
      </c>
      <c r="AC3337" s="95">
        <f t="shared" si="363"/>
        <v>37.346186790517159</v>
      </c>
      <c r="AE3337" s="96"/>
    </row>
    <row r="3338" spans="3:31" ht="24.75" customHeight="1" x14ac:dyDescent="0.25">
      <c r="C3338" s="91">
        <f>ABS(E3338-Dashboard!$F$13)</f>
        <v>35.813846497941981</v>
      </c>
      <c r="D3338" s="92">
        <f t="shared" si="361"/>
        <v>0.42370622874311503</v>
      </c>
      <c r="E3338" s="93" cm="1">
        <f t="array" ref="E3338">SUM('DRE + DCF'!$S$41/TIR!S3338,'DRE + DCF'!$U$41:$AD$41/TIR!T3338:AC3338,TIR!F3338)</f>
        <v>13.696153502058014</v>
      </c>
      <c r="F3338" s="100">
        <f>'DRE + DCF'!$AE$38*'DRE + DCF'!$AE$39*(1+G3338)/(R3338-G3338)/AC3338</f>
        <v>2.1269747707883897</v>
      </c>
      <c r="G3338" s="92">
        <f>R3338*(1-'DRE + DCF'!$AE$39)</f>
        <v>0.254223737245869</v>
      </c>
      <c r="H3338" s="94">
        <f t="shared" si="366"/>
        <v>0.42370622874311503</v>
      </c>
      <c r="I3338" s="94">
        <f t="shared" si="365"/>
        <v>0.42370622874311503</v>
      </c>
      <c r="J3338" s="94">
        <f t="shared" si="365"/>
        <v>0.42370622874311503</v>
      </c>
      <c r="K3338" s="94">
        <f t="shared" si="365"/>
        <v>0.42370622874311503</v>
      </c>
      <c r="L3338" s="94">
        <f t="shared" si="365"/>
        <v>0.42370622874311503</v>
      </c>
      <c r="M3338" s="94">
        <f t="shared" si="365"/>
        <v>0.42370622874311503</v>
      </c>
      <c r="N3338" s="94">
        <f t="shared" si="365"/>
        <v>0.42370622874311503</v>
      </c>
      <c r="O3338" s="94">
        <f t="shared" si="365"/>
        <v>0.42370622874311503</v>
      </c>
      <c r="P3338" s="94">
        <f t="shared" si="365"/>
        <v>0.42370622874311503</v>
      </c>
      <c r="Q3338" s="94">
        <f t="shared" si="365"/>
        <v>0.42370622874311503</v>
      </c>
      <c r="R3338" s="94">
        <f t="shared" si="365"/>
        <v>0.42370622874311503</v>
      </c>
      <c r="S3338" s="93">
        <f>(1+H3338)^((5-Dashboard!$F$9)*3/12)</f>
        <v>1.09233310598405</v>
      </c>
      <c r="T3338" s="93">
        <f t="shared" si="364"/>
        <v>1.5551614468518051</v>
      </c>
      <c r="U3338" s="93">
        <f t="shared" si="364"/>
        <v>2.2140930385840698</v>
      </c>
      <c r="V3338" s="93">
        <f t="shared" si="364"/>
        <v>3.1522180500489103</v>
      </c>
      <c r="W3338" s="93">
        <f t="shared" si="364"/>
        <v>4.4878324722111103</v>
      </c>
      <c r="X3338" s="93">
        <f t="shared" si="364"/>
        <v>6.3893550442425706</v>
      </c>
      <c r="Y3338" s="93">
        <f t="shared" si="363"/>
        <v>9.0965645741393892</v>
      </c>
      <c r="Z3338" s="93">
        <f t="shared" si="363"/>
        <v>12.95083564436621</v>
      </c>
      <c r="AA3338" s="93">
        <f t="shared" si="363"/>
        <v>18.438185374312528</v>
      </c>
      <c r="AB3338" s="93">
        <f t="shared" si="363"/>
        <v>26.25055936412895</v>
      </c>
      <c r="AC3338" s="95">
        <f t="shared" si="363"/>
        <v>37.373084874701291</v>
      </c>
      <c r="AE3338" s="96"/>
    </row>
    <row r="3339" spans="3:31" ht="24.75" customHeight="1" x14ac:dyDescent="0.25">
      <c r="C3339" s="91">
        <f>ABS(E3339-Dashboard!$F$13)</f>
        <v>35.818646852468937</v>
      </c>
      <c r="D3339" s="92">
        <f t="shared" si="361"/>
        <v>0.42380622874311502</v>
      </c>
      <c r="E3339" s="93" cm="1">
        <f t="array" ref="E3339">SUM('DRE + DCF'!$S$41/TIR!S3339,'DRE + DCF'!$U$41:$AD$41/TIR!T3339:AC3339,TIR!F3339)</f>
        <v>13.691353147531061</v>
      </c>
      <c r="F3339" s="100">
        <f>'DRE + DCF'!$AE$38*'DRE + DCF'!$AE$39*(1+G3339)/(R3339-G3339)/AC3339</f>
        <v>2.1250441966957601</v>
      </c>
      <c r="G3339" s="92">
        <f>R3339*(1-'DRE + DCF'!$AE$39)</f>
        <v>0.254283737245869</v>
      </c>
      <c r="H3339" s="94">
        <f t="shared" si="366"/>
        <v>0.42380622874311502</v>
      </c>
      <c r="I3339" s="94">
        <f t="shared" si="365"/>
        <v>0.42380622874311502</v>
      </c>
      <c r="J3339" s="94">
        <f t="shared" si="365"/>
        <v>0.42380622874311502</v>
      </c>
      <c r="K3339" s="94">
        <f t="shared" si="365"/>
        <v>0.42380622874311502</v>
      </c>
      <c r="L3339" s="94">
        <f t="shared" si="365"/>
        <v>0.42380622874311502</v>
      </c>
      <c r="M3339" s="94">
        <f t="shared" si="365"/>
        <v>0.42380622874311502</v>
      </c>
      <c r="N3339" s="94">
        <f t="shared" si="365"/>
        <v>0.42380622874311502</v>
      </c>
      <c r="O3339" s="94">
        <f t="shared" si="365"/>
        <v>0.42380622874311502</v>
      </c>
      <c r="P3339" s="94">
        <f t="shared" si="365"/>
        <v>0.42380622874311502</v>
      </c>
      <c r="Q3339" s="94">
        <f t="shared" si="365"/>
        <v>0.42380622874311502</v>
      </c>
      <c r="R3339" s="94">
        <f t="shared" si="365"/>
        <v>0.42380622874311502</v>
      </c>
      <c r="S3339" s="93">
        <f>(1+H3339)^((5-Dashboard!$F$9)*3/12)</f>
        <v>1.0923522866323008</v>
      </c>
      <c r="T3339" s="93">
        <f t="shared" si="364"/>
        <v>1.5552979896888544</v>
      </c>
      <c r="U3339" s="93">
        <f t="shared" si="364"/>
        <v>2.2144429652706359</v>
      </c>
      <c r="V3339" s="93">
        <f t="shared" si="364"/>
        <v>3.1529376871487047</v>
      </c>
      <c r="W3339" s="93">
        <f t="shared" si="364"/>
        <v>4.4891723178012368</v>
      </c>
      <c r="X3339" s="93">
        <f t="shared" si="364"/>
        <v>6.3917115079865674</v>
      </c>
      <c r="Y3339" s="93">
        <f t="shared" si="363"/>
        <v>9.1005586574003239</v>
      </c>
      <c r="Z3339" s="93">
        <f t="shared" si="363"/>
        <v>12.957432101448662</v>
      </c>
      <c r="AA3339" s="93">
        <f t="shared" si="363"/>
        <v>18.448872534558596</v>
      </c>
      <c r="AB3339" s="93">
        <f t="shared" si="363"/>
        <v>26.26761962799231</v>
      </c>
      <c r="AC3339" s="95">
        <f t="shared" si="363"/>
        <v>37.400000440590354</v>
      </c>
      <c r="AE3339" s="96"/>
    </row>
    <row r="3340" spans="3:31" ht="24.75" customHeight="1" x14ac:dyDescent="0.25">
      <c r="C3340" s="91">
        <f>ABS(E3340-Dashboard!$F$13)</f>
        <v>35.823443938528001</v>
      </c>
      <c r="D3340" s="92">
        <f t="shared" si="361"/>
        <v>0.42390622874311501</v>
      </c>
      <c r="E3340" s="93" cm="1">
        <f t="array" ref="E3340">SUM('DRE + DCF'!$S$41/TIR!S3340,'DRE + DCF'!$U$41:$AD$41/TIR!T3340:AC3340,TIR!F3340)</f>
        <v>13.686556061471999</v>
      </c>
      <c r="F3340" s="100">
        <f>'DRE + DCF'!$AE$38*'DRE + DCF'!$AE$39*(1+G3340)/(R3340-G3340)/AC3340</f>
        <v>2.1231155956077745</v>
      </c>
      <c r="G3340" s="92">
        <f>R3340*(1-'DRE + DCF'!$AE$39)</f>
        <v>0.25434373724586901</v>
      </c>
      <c r="H3340" s="94">
        <f t="shared" si="366"/>
        <v>0.42390622874311501</v>
      </c>
      <c r="I3340" s="94">
        <f t="shared" si="365"/>
        <v>0.42390622874311501</v>
      </c>
      <c r="J3340" s="94">
        <f t="shared" si="365"/>
        <v>0.42390622874311501</v>
      </c>
      <c r="K3340" s="94">
        <f t="shared" si="365"/>
        <v>0.42390622874311501</v>
      </c>
      <c r="L3340" s="94">
        <f t="shared" ref="I3340:R3365" si="367">$D3340</f>
        <v>0.42390622874311501</v>
      </c>
      <c r="M3340" s="94">
        <f t="shared" si="367"/>
        <v>0.42390622874311501</v>
      </c>
      <c r="N3340" s="94">
        <f t="shared" si="367"/>
        <v>0.42390622874311501</v>
      </c>
      <c r="O3340" s="94">
        <f t="shared" si="367"/>
        <v>0.42390622874311501</v>
      </c>
      <c r="P3340" s="94">
        <f t="shared" si="367"/>
        <v>0.42390622874311501</v>
      </c>
      <c r="Q3340" s="94">
        <f t="shared" si="367"/>
        <v>0.42390622874311501</v>
      </c>
      <c r="R3340" s="94">
        <f t="shared" si="367"/>
        <v>0.42390622874311501</v>
      </c>
      <c r="S3340" s="93">
        <f>(1+H3340)^((5-Dashboard!$F$9)*3/12)</f>
        <v>1.0923714662702237</v>
      </c>
      <c r="T3340" s="93">
        <f t="shared" si="364"/>
        <v>1.5554345349234211</v>
      </c>
      <c r="U3340" s="93">
        <f t="shared" si="364"/>
        <v>2.2147929226796097</v>
      </c>
      <c r="V3340" s="93">
        <f t="shared" si="364"/>
        <v>3.1536574379796645</v>
      </c>
      <c r="W3340" s="93">
        <f t="shared" si="364"/>
        <v>4.4905124692612981</v>
      </c>
      <c r="X3340" s="93">
        <f t="shared" si="364"/>
        <v>6.3940686752297884</v>
      </c>
      <c r="Y3340" s="93">
        <f t="shared" si="363"/>
        <v>9.1045542136709336</v>
      </c>
      <c r="Z3340" s="93">
        <f t="shared" si="363"/>
        <v>12.964031454775416</v>
      </c>
      <c r="AA3340" s="93">
        <f t="shared" si="363"/>
        <v>18.459565138076382</v>
      </c>
      <c r="AB3340" s="93">
        <f t="shared" si="363"/>
        <v>26.284689779996221</v>
      </c>
      <c r="AC3340" s="95">
        <f t="shared" si="363"/>
        <v>37.426933498317119</v>
      </c>
      <c r="AE3340" s="96"/>
    </row>
    <row r="3341" spans="3:31" ht="24.75" customHeight="1" x14ac:dyDescent="0.25">
      <c r="C3341" s="91">
        <f>ABS(E3341-Dashboard!$F$13)</f>
        <v>35.828237759158498</v>
      </c>
      <c r="D3341" s="92">
        <f t="shared" si="361"/>
        <v>0.424006228743115</v>
      </c>
      <c r="E3341" s="93" cm="1">
        <f t="array" ref="E3341">SUM('DRE + DCF'!$S$41/TIR!S3341,'DRE + DCF'!$U$41:$AD$41/TIR!T3341:AC3341,TIR!F3341)</f>
        <v>13.681762240841497</v>
      </c>
      <c r="F3341" s="100">
        <f>'DRE + DCF'!$AE$38*'DRE + DCF'!$AE$39*(1+G3341)/(R3341-G3341)/AC3341</f>
        <v>2.1211889652627351</v>
      </c>
      <c r="G3341" s="92">
        <f>R3341*(1-'DRE + DCF'!$AE$39)</f>
        <v>0.25440373724586901</v>
      </c>
      <c r="H3341" s="94">
        <f t="shared" si="366"/>
        <v>0.424006228743115</v>
      </c>
      <c r="I3341" s="94">
        <f t="shared" si="367"/>
        <v>0.424006228743115</v>
      </c>
      <c r="J3341" s="94">
        <f t="shared" si="367"/>
        <v>0.424006228743115</v>
      </c>
      <c r="K3341" s="94">
        <f t="shared" si="367"/>
        <v>0.424006228743115</v>
      </c>
      <c r="L3341" s="94">
        <f t="shared" si="367"/>
        <v>0.424006228743115</v>
      </c>
      <c r="M3341" s="94">
        <f t="shared" si="367"/>
        <v>0.424006228743115</v>
      </c>
      <c r="N3341" s="94">
        <f t="shared" si="367"/>
        <v>0.424006228743115</v>
      </c>
      <c r="O3341" s="94">
        <f t="shared" si="367"/>
        <v>0.424006228743115</v>
      </c>
      <c r="P3341" s="94">
        <f t="shared" si="367"/>
        <v>0.424006228743115</v>
      </c>
      <c r="Q3341" s="94">
        <f t="shared" si="367"/>
        <v>0.424006228743115</v>
      </c>
      <c r="R3341" s="94">
        <f t="shared" si="367"/>
        <v>0.424006228743115</v>
      </c>
      <c r="S3341" s="93">
        <f>(1+H3341)^((5-Dashboard!$F$9)*3/12)</f>
        <v>1.0923906448979435</v>
      </c>
      <c r="T3341" s="93">
        <f t="shared" si="364"/>
        <v>1.5555710825553797</v>
      </c>
      <c r="U3341" s="93">
        <f t="shared" si="364"/>
        <v>2.2151429108115308</v>
      </c>
      <c r="V3341" s="93">
        <f t="shared" si="364"/>
        <v>3.1543773025517745</v>
      </c>
      <c r="W3341" s="93">
        <f t="shared" si="364"/>
        <v>4.4918529266396323</v>
      </c>
      <c r="X3341" s="93">
        <f t="shared" si="364"/>
        <v>6.3964265461328269</v>
      </c>
      <c r="Y3341" s="93">
        <f t="shared" si="363"/>
        <v>9.1085512433909557</v>
      </c>
      <c r="Z3341" s="93">
        <f t="shared" si="363"/>
        <v>12.970633705414565</v>
      </c>
      <c r="AA3341" s="93">
        <f t="shared" si="363"/>
        <v>18.470263187255732</v>
      </c>
      <c r="AB3341" s="93">
        <f t="shared" si="363"/>
        <v>26.301769825176823</v>
      </c>
      <c r="AC3341" s="95">
        <f t="shared" si="363"/>
        <v>37.453884058019504</v>
      </c>
      <c r="AE3341" s="96"/>
    </row>
    <row r="3342" spans="3:31" ht="24.75" customHeight="1" x14ac:dyDescent="0.25">
      <c r="C3342" s="91">
        <f>ABS(E3342-Dashboard!$F$13)</f>
        <v>35.833028317396327</v>
      </c>
      <c r="D3342" s="92">
        <f t="shared" si="361"/>
        <v>0.42410622874311499</v>
      </c>
      <c r="E3342" s="93" cm="1">
        <f t="array" ref="E3342">SUM('DRE + DCF'!$S$41/TIR!S3342,'DRE + DCF'!$U$41:$AD$41/TIR!T3342:AC3342,TIR!F3342)</f>
        <v>13.676971682603675</v>
      </c>
      <c r="F3342" s="100">
        <f>'DRE + DCF'!$AE$38*'DRE + DCF'!$AE$39*(1+G3342)/(R3342-G3342)/AC3342</f>
        <v>2.1192643034018426</v>
      </c>
      <c r="G3342" s="92">
        <f>R3342*(1-'DRE + DCF'!$AE$39)</f>
        <v>0.25446373724586896</v>
      </c>
      <c r="H3342" s="94">
        <f t="shared" si="366"/>
        <v>0.42410622874311499</v>
      </c>
      <c r="I3342" s="94">
        <f t="shared" si="367"/>
        <v>0.42410622874311499</v>
      </c>
      <c r="J3342" s="94">
        <f t="shared" si="367"/>
        <v>0.42410622874311499</v>
      </c>
      <c r="K3342" s="94">
        <f t="shared" si="367"/>
        <v>0.42410622874311499</v>
      </c>
      <c r="L3342" s="94">
        <f t="shared" si="367"/>
        <v>0.42410622874311499</v>
      </c>
      <c r="M3342" s="94">
        <f t="shared" si="367"/>
        <v>0.42410622874311499</v>
      </c>
      <c r="N3342" s="94">
        <f t="shared" si="367"/>
        <v>0.42410622874311499</v>
      </c>
      <c r="O3342" s="94">
        <f t="shared" si="367"/>
        <v>0.42410622874311499</v>
      </c>
      <c r="P3342" s="94">
        <f t="shared" si="367"/>
        <v>0.42410622874311499</v>
      </c>
      <c r="Q3342" s="94">
        <f t="shared" si="367"/>
        <v>0.42410622874311499</v>
      </c>
      <c r="R3342" s="94">
        <f t="shared" si="367"/>
        <v>0.42410622874311499</v>
      </c>
      <c r="S3342" s="93">
        <f>(1+H3342)^((5-Dashboard!$F$9)*3/12)</f>
        <v>1.0924098225155838</v>
      </c>
      <c r="T3342" s="93">
        <f t="shared" si="364"/>
        <v>1.5557076325846038</v>
      </c>
      <c r="U3342" s="93">
        <f t="shared" si="364"/>
        <v>2.2154929296669397</v>
      </c>
      <c r="V3342" s="93">
        <f t="shared" si="364"/>
        <v>3.1550972808750206</v>
      </c>
      <c r="W3342" s="93">
        <f t="shared" si="364"/>
        <v>4.4931936899845821</v>
      </c>
      <c r="X3342" s="93">
        <f t="shared" si="364"/>
        <v>6.3987851208563038</v>
      </c>
      <c r="Y3342" s="93">
        <f t="shared" si="363"/>
        <v>9.1125497470002284</v>
      </c>
      <c r="Z3342" s="93">
        <f t="shared" si="363"/>
        <v>12.977238854434521</v>
      </c>
      <c r="AA3342" s="93">
        <f t="shared" si="363"/>
        <v>18.480966684487367</v>
      </c>
      <c r="AB3342" s="93">
        <f t="shared" si="363"/>
        <v>26.318859768572452</v>
      </c>
      <c r="AC3342" s="95">
        <f t="shared" si="363"/>
        <v>37.480852129840606</v>
      </c>
      <c r="AE3342" s="96"/>
    </row>
    <row r="3343" spans="3:31" ht="24.75" customHeight="1" x14ac:dyDescent="0.25">
      <c r="C3343" s="91">
        <f>ABS(E3343-Dashboard!$F$13)</f>
        <v>35.837815616273865</v>
      </c>
      <c r="D3343" s="92">
        <f t="shared" ref="D3343:D3382" si="368">D3342+0.0001</f>
        <v>0.42420622874311498</v>
      </c>
      <c r="E3343" s="93" cm="1">
        <f t="array" ref="E3343">SUM('DRE + DCF'!$S$41/TIR!S3343,'DRE + DCF'!$U$41:$AD$41/TIR!T3343:AC3343,TIR!F3343)</f>
        <v>13.672184383726131</v>
      </c>
      <c r="F3343" s="100">
        <f>'DRE + DCF'!$AE$38*'DRE + DCF'!$AE$39*(1+G3343)/(R3343-G3343)/AC3343</f>
        <v>2.1173416077691947</v>
      </c>
      <c r="G3343" s="92">
        <f>R3343*(1-'DRE + DCF'!$AE$39)</f>
        <v>0.25452373724586896</v>
      </c>
      <c r="H3343" s="94">
        <f t="shared" si="366"/>
        <v>0.42420622874311498</v>
      </c>
      <c r="I3343" s="94">
        <f t="shared" si="367"/>
        <v>0.42420622874311498</v>
      </c>
      <c r="J3343" s="94">
        <f t="shared" si="367"/>
        <v>0.42420622874311498</v>
      </c>
      <c r="K3343" s="94">
        <f t="shared" si="367"/>
        <v>0.42420622874311498</v>
      </c>
      <c r="L3343" s="94">
        <f t="shared" si="367"/>
        <v>0.42420622874311498</v>
      </c>
      <c r="M3343" s="94">
        <f t="shared" si="367"/>
        <v>0.42420622874311498</v>
      </c>
      <c r="N3343" s="94">
        <f t="shared" si="367"/>
        <v>0.42420622874311498</v>
      </c>
      <c r="O3343" s="94">
        <f t="shared" si="367"/>
        <v>0.42420622874311498</v>
      </c>
      <c r="P3343" s="94">
        <f t="shared" si="367"/>
        <v>0.42420622874311498</v>
      </c>
      <c r="Q3343" s="94">
        <f t="shared" si="367"/>
        <v>0.42420622874311498</v>
      </c>
      <c r="R3343" s="94">
        <f t="shared" si="367"/>
        <v>0.42420622874311498</v>
      </c>
      <c r="S3343" s="93">
        <f>(1+H3343)^((5-Dashboard!$F$9)*3/12)</f>
        <v>1.092428999123269</v>
      </c>
      <c r="T3343" s="93">
        <f t="shared" si="364"/>
        <v>1.5558441850109666</v>
      </c>
      <c r="U3343" s="93">
        <f t="shared" si="364"/>
        <v>2.2158429792463741</v>
      </c>
      <c r="V3343" s="93">
        <f t="shared" si="364"/>
        <v>3.1558173729593868</v>
      </c>
      <c r="W3343" s="93">
        <f t="shared" si="364"/>
        <v>4.4945347593444929</v>
      </c>
      <c r="X3343" s="93">
        <f t="shared" si="364"/>
        <v>6.4011443995608639</v>
      </c>
      <c r="Y3343" s="93">
        <f t="shared" si="363"/>
        <v>9.1165497249386895</v>
      </c>
      <c r="Z3343" s="93">
        <f t="shared" si="363"/>
        <v>12.983846902904013</v>
      </c>
      <c r="AA3343" s="93">
        <f t="shared" si="363"/>
        <v>18.491675632162899</v>
      </c>
      <c r="AB3343" s="93">
        <f t="shared" si="363"/>
        <v>26.335959615223679</v>
      </c>
      <c r="AC3343" s="95">
        <f t="shared" si="363"/>
        <v>37.507837723928695</v>
      </c>
      <c r="AE3343" s="96"/>
    </row>
    <row r="3344" spans="3:31" ht="24.75" customHeight="1" x14ac:dyDescent="0.25">
      <c r="C3344" s="91">
        <f>ABS(E3344-Dashboard!$F$13)</f>
        <v>35.842599658820092</v>
      </c>
      <c r="D3344" s="92">
        <f t="shared" si="368"/>
        <v>0.42430622874311497</v>
      </c>
      <c r="E3344" s="93" cm="1">
        <f t="array" ref="E3344">SUM('DRE + DCF'!$S$41/TIR!S3344,'DRE + DCF'!$U$41:$AD$41/TIR!T3344:AC3344,TIR!F3344)</f>
        <v>13.66740034117991</v>
      </c>
      <c r="F3344" s="100">
        <f>'DRE + DCF'!$AE$38*'DRE + DCF'!$AE$39*(1+G3344)/(R3344-G3344)/AC3344</f>
        <v>2.1154208761117834</v>
      </c>
      <c r="G3344" s="92">
        <f>R3344*(1-'DRE + DCF'!$AE$39)</f>
        <v>0.25458373724586897</v>
      </c>
      <c r="H3344" s="94">
        <f t="shared" si="366"/>
        <v>0.42430622874311497</v>
      </c>
      <c r="I3344" s="94">
        <f t="shared" si="367"/>
        <v>0.42430622874311497</v>
      </c>
      <c r="J3344" s="94">
        <f t="shared" si="367"/>
        <v>0.42430622874311497</v>
      </c>
      <c r="K3344" s="94">
        <f t="shared" si="367"/>
        <v>0.42430622874311497</v>
      </c>
      <c r="L3344" s="94">
        <f t="shared" si="367"/>
        <v>0.42430622874311497</v>
      </c>
      <c r="M3344" s="94">
        <f t="shared" si="367"/>
        <v>0.42430622874311497</v>
      </c>
      <c r="N3344" s="94">
        <f t="shared" si="367"/>
        <v>0.42430622874311497</v>
      </c>
      <c r="O3344" s="94">
        <f t="shared" si="367"/>
        <v>0.42430622874311497</v>
      </c>
      <c r="P3344" s="94">
        <f t="shared" si="367"/>
        <v>0.42430622874311497</v>
      </c>
      <c r="Q3344" s="94">
        <f t="shared" si="367"/>
        <v>0.42430622874311497</v>
      </c>
      <c r="R3344" s="94">
        <f t="shared" si="367"/>
        <v>0.42430622874311497</v>
      </c>
      <c r="S3344" s="93">
        <f>(1+H3344)^((5-Dashboard!$F$9)*3/12)</f>
        <v>1.092448174721123</v>
      </c>
      <c r="T3344" s="93">
        <f t="shared" si="364"/>
        <v>1.5559807398343422</v>
      </c>
      <c r="U3344" s="93">
        <f t="shared" si="364"/>
        <v>2.2161930595503736</v>
      </c>
      <c r="V3344" s="93">
        <f t="shared" si="364"/>
        <v>3.1565375788148584</v>
      </c>
      <c r="W3344" s="93">
        <f t="shared" si="364"/>
        <v>4.4958761347677143</v>
      </c>
      <c r="X3344" s="93">
        <f t="shared" si="364"/>
        <v>6.403504382407176</v>
      </c>
      <c r="Y3344" s="93">
        <f t="shared" si="363"/>
        <v>9.1205511776463748</v>
      </c>
      <c r="Z3344" s="93">
        <f t="shared" si="363"/>
        <v>12.990457851892083</v>
      </c>
      <c r="AA3344" s="93">
        <f t="shared" si="363"/>
        <v>18.5023900326748</v>
      </c>
      <c r="AB3344" s="93">
        <f t="shared" si="363"/>
        <v>26.353069370173245</v>
      </c>
      <c r="AC3344" s="95">
        <f t="shared" si="363"/>
        <v>37.534840850437149</v>
      </c>
      <c r="AE3344" s="96"/>
    </row>
    <row r="3345" spans="3:31" ht="24.75" customHeight="1" x14ac:dyDescent="0.25">
      <c r="C3345" s="91">
        <f>ABS(E3345-Dashboard!$F$13)</f>
        <v>35.847380448060505</v>
      </c>
      <c r="D3345" s="92">
        <f t="shared" si="368"/>
        <v>0.42440622874311495</v>
      </c>
      <c r="E3345" s="93" cm="1">
        <f t="array" ref="E3345">SUM('DRE + DCF'!$S$41/TIR!S3345,'DRE + DCF'!$U$41:$AD$41/TIR!T3345:AC3345,TIR!F3345)</f>
        <v>13.662619551939491</v>
      </c>
      <c r="F3345" s="100">
        <f>'DRE + DCF'!$AE$38*'DRE + DCF'!$AE$39*(1+G3345)/(R3345-G3345)/AC3345</f>
        <v>2.1135021061794865</v>
      </c>
      <c r="G3345" s="92">
        <f>R3345*(1-'DRE + DCF'!$AE$39)</f>
        <v>0.25464373724586897</v>
      </c>
      <c r="H3345" s="94">
        <f t="shared" si="366"/>
        <v>0.42440622874311495</v>
      </c>
      <c r="I3345" s="94">
        <f t="shared" si="367"/>
        <v>0.42440622874311495</v>
      </c>
      <c r="J3345" s="94">
        <f t="shared" si="367"/>
        <v>0.42440622874311495</v>
      </c>
      <c r="K3345" s="94">
        <f t="shared" si="367"/>
        <v>0.42440622874311495</v>
      </c>
      <c r="L3345" s="94">
        <f t="shared" si="367"/>
        <v>0.42440622874311495</v>
      </c>
      <c r="M3345" s="94">
        <f t="shared" si="367"/>
        <v>0.42440622874311495</v>
      </c>
      <c r="N3345" s="94">
        <f t="shared" si="367"/>
        <v>0.42440622874311495</v>
      </c>
      <c r="O3345" s="94">
        <f t="shared" si="367"/>
        <v>0.42440622874311495</v>
      </c>
      <c r="P3345" s="94">
        <f t="shared" si="367"/>
        <v>0.42440622874311495</v>
      </c>
      <c r="Q3345" s="94">
        <f t="shared" si="367"/>
        <v>0.42440622874311495</v>
      </c>
      <c r="R3345" s="94">
        <f t="shared" si="367"/>
        <v>0.42440622874311495</v>
      </c>
      <c r="S3345" s="93">
        <f>(1+H3345)^((5-Dashboard!$F$9)*3/12)</f>
        <v>1.09246734930927</v>
      </c>
      <c r="T3345" s="93">
        <f t="shared" si="364"/>
        <v>1.5561172970546047</v>
      </c>
      <c r="U3345" s="93">
        <f t="shared" si="364"/>
        <v>2.2165431705794791</v>
      </c>
      <c r="V3345" s="93">
        <f t="shared" si="364"/>
        <v>3.157257898451423</v>
      </c>
      <c r="W3345" s="93">
        <f t="shared" si="364"/>
        <v>4.4972178163026042</v>
      </c>
      <c r="X3345" s="93">
        <f t="shared" si="364"/>
        <v>6.4058650695559392</v>
      </c>
      <c r="Y3345" s="93">
        <f t="shared" si="363"/>
        <v>9.1245541055634263</v>
      </c>
      <c r="Z3345" s="93">
        <f t="shared" si="363"/>
        <v>12.997071702468107</v>
      </c>
      <c r="AA3345" s="93">
        <f t="shared" si="363"/>
        <v>18.513109888416452</v>
      </c>
      <c r="AB3345" s="93">
        <f t="shared" si="363"/>
        <v>26.370189038466147</v>
      </c>
      <c r="AC3345" s="95">
        <f t="shared" si="363"/>
        <v>37.561861519524591</v>
      </c>
      <c r="AE3345" s="96"/>
    </row>
    <row r="3346" spans="3:31" ht="24.75" customHeight="1" x14ac:dyDescent="0.25">
      <c r="C3346" s="91">
        <f>ABS(E3346-Dashboard!$F$13)</f>
        <v>35.852157987017186</v>
      </c>
      <c r="D3346" s="92">
        <f t="shared" si="368"/>
        <v>0.42450622874311494</v>
      </c>
      <c r="E3346" s="93" cm="1">
        <f t="array" ref="E3346">SUM('DRE + DCF'!$S$41/TIR!S3346,'DRE + DCF'!$U$41:$AD$41/TIR!T3346:AC3346,TIR!F3346)</f>
        <v>13.657842012982812</v>
      </c>
      <c r="F3346" s="100">
        <f>'DRE + DCF'!$AE$38*'DRE + DCF'!$AE$39*(1+G3346)/(R3346-G3346)/AC3346</f>
        <v>2.1115852957250651</v>
      </c>
      <c r="G3346" s="92">
        <f>R3346*(1-'DRE + DCF'!$AE$39)</f>
        <v>0.25470373724586898</v>
      </c>
      <c r="H3346" s="94">
        <f t="shared" si="366"/>
        <v>0.42450622874311494</v>
      </c>
      <c r="I3346" s="94">
        <f t="shared" si="367"/>
        <v>0.42450622874311494</v>
      </c>
      <c r="J3346" s="94">
        <f t="shared" si="367"/>
        <v>0.42450622874311494</v>
      </c>
      <c r="K3346" s="94">
        <f t="shared" si="367"/>
        <v>0.42450622874311494</v>
      </c>
      <c r="L3346" s="94">
        <f t="shared" si="367"/>
        <v>0.42450622874311494</v>
      </c>
      <c r="M3346" s="94">
        <f t="shared" si="367"/>
        <v>0.42450622874311494</v>
      </c>
      <c r="N3346" s="94">
        <f t="shared" si="367"/>
        <v>0.42450622874311494</v>
      </c>
      <c r="O3346" s="94">
        <f t="shared" si="367"/>
        <v>0.42450622874311494</v>
      </c>
      <c r="P3346" s="94">
        <f t="shared" si="367"/>
        <v>0.42450622874311494</v>
      </c>
      <c r="Q3346" s="94">
        <f t="shared" si="367"/>
        <v>0.42450622874311494</v>
      </c>
      <c r="R3346" s="94">
        <f t="shared" si="367"/>
        <v>0.42450622874311494</v>
      </c>
      <c r="S3346" s="93">
        <f>(1+H3346)^((5-Dashboard!$F$9)*3/12)</f>
        <v>1.0924865228878342</v>
      </c>
      <c r="T3346" s="93">
        <f t="shared" si="364"/>
        <v>1.5562538566716275</v>
      </c>
      <c r="U3346" s="93">
        <f t="shared" si="364"/>
        <v>2.216893312334228</v>
      </c>
      <c r="V3346" s="93">
        <f t="shared" si="364"/>
        <v>3.1579783318790637</v>
      </c>
      <c r="W3346" s="93">
        <f t="shared" si="364"/>
        <v>4.4985598039975185</v>
      </c>
      <c r="X3346" s="93">
        <f t="shared" si="364"/>
        <v>6.4082264611678719</v>
      </c>
      <c r="Y3346" s="93">
        <f t="shared" si="363"/>
        <v>9.128558509130082</v>
      </c>
      <c r="Z3346" s="93">
        <f t="shared" si="363"/>
        <v>13.003688455701765</v>
      </c>
      <c r="AA3346" s="93">
        <f t="shared" si="363"/>
        <v>18.523835201782102</v>
      </c>
      <c r="AB3346" s="93">
        <f t="shared" si="363"/>
        <v>26.387318625149579</v>
      </c>
      <c r="AC3346" s="95">
        <f t="shared" si="363"/>
        <v>37.58889974135478</v>
      </c>
      <c r="AE3346" s="96"/>
    </row>
    <row r="3347" spans="3:31" ht="24.75" customHeight="1" x14ac:dyDescent="0.25">
      <c r="C3347" s="91">
        <f>ABS(E3347-Dashboard!$F$13)</f>
        <v>35.85693227870874</v>
      </c>
      <c r="D3347" s="92">
        <f t="shared" si="368"/>
        <v>0.42460622874311493</v>
      </c>
      <c r="E3347" s="93" cm="1">
        <f t="array" ref="E3347">SUM('DRE + DCF'!$S$41/TIR!S3347,'DRE + DCF'!$U$41:$AD$41/TIR!T3347:AC3347,TIR!F3347)</f>
        <v>13.653067721291256</v>
      </c>
      <c r="F3347" s="100">
        <f>'DRE + DCF'!$AE$38*'DRE + DCF'!$AE$39*(1+G3347)/(R3347-G3347)/AC3347</f>
        <v>2.1096704425041621</v>
      </c>
      <c r="G3347" s="92">
        <f>R3347*(1-'DRE + DCF'!$AE$39)</f>
        <v>0.25476373724586893</v>
      </c>
      <c r="H3347" s="94">
        <f t="shared" si="366"/>
        <v>0.42460622874311493</v>
      </c>
      <c r="I3347" s="94">
        <f t="shared" si="367"/>
        <v>0.42460622874311493</v>
      </c>
      <c r="J3347" s="94">
        <f t="shared" si="367"/>
        <v>0.42460622874311493</v>
      </c>
      <c r="K3347" s="94">
        <f t="shared" si="367"/>
        <v>0.42460622874311493</v>
      </c>
      <c r="L3347" s="94">
        <f t="shared" si="367"/>
        <v>0.42460622874311493</v>
      </c>
      <c r="M3347" s="94">
        <f t="shared" si="367"/>
        <v>0.42460622874311493</v>
      </c>
      <c r="N3347" s="94">
        <f t="shared" si="367"/>
        <v>0.42460622874311493</v>
      </c>
      <c r="O3347" s="94">
        <f t="shared" si="367"/>
        <v>0.42460622874311493</v>
      </c>
      <c r="P3347" s="94">
        <f t="shared" si="367"/>
        <v>0.42460622874311493</v>
      </c>
      <c r="Q3347" s="94">
        <f t="shared" si="367"/>
        <v>0.42460622874311493</v>
      </c>
      <c r="R3347" s="94">
        <f t="shared" si="367"/>
        <v>0.42460622874311493</v>
      </c>
      <c r="S3347" s="93">
        <f>(1+H3347)^((5-Dashboard!$F$9)*3/12)</f>
        <v>1.0925056954569394</v>
      </c>
      <c r="T3347" s="93">
        <f t="shared" si="364"/>
        <v>1.5563904186852846</v>
      </c>
      <c r="U3347" s="93">
        <f t="shared" si="364"/>
        <v>2.2172434848151612</v>
      </c>
      <c r="V3347" s="93">
        <f t="shared" si="364"/>
        <v>3.158698879107769</v>
      </c>
      <c r="W3347" s="93">
        <f t="shared" si="364"/>
        <v>4.4999020979008231</v>
      </c>
      <c r="X3347" s="93">
        <f t="shared" si="364"/>
        <v>6.4105885574037229</v>
      </c>
      <c r="Y3347" s="93">
        <f t="shared" si="363"/>
        <v>9.1325643887866832</v>
      </c>
      <c r="Z3347" s="93">
        <f t="shared" si="363"/>
        <v>13.010308112663067</v>
      </c>
      <c r="AA3347" s="93">
        <f t="shared" si="363"/>
        <v>18.534565975166885</v>
      </c>
      <c r="AB3347" s="93">
        <f t="shared" si="363"/>
        <v>26.40445813527295</v>
      </c>
      <c r="AC3347" s="95">
        <f t="shared" si="363"/>
        <v>37.615955526096656</v>
      </c>
      <c r="AE3347" s="96"/>
    </row>
    <row r="3348" spans="3:31" ht="24.75" customHeight="1" x14ac:dyDescent="0.25">
      <c r="C3348" s="91">
        <f>ABS(E3348-Dashboard!$F$13)</f>
        <v>35.861703326150362</v>
      </c>
      <c r="D3348" s="92">
        <f t="shared" si="368"/>
        <v>0.42470622874311492</v>
      </c>
      <c r="E3348" s="93" cm="1">
        <f t="array" ref="E3348">SUM('DRE + DCF'!$S$41/TIR!S3348,'DRE + DCF'!$U$41:$AD$41/TIR!T3348:AC3348,TIR!F3348)</f>
        <v>13.648296673849634</v>
      </c>
      <c r="F3348" s="100">
        <f>'DRE + DCF'!$AE$38*'DRE + DCF'!$AE$39*(1+G3348)/(R3348-G3348)/AC3348</f>
        <v>2.107757544275298</v>
      </c>
      <c r="G3348" s="92">
        <f>R3348*(1-'DRE + DCF'!$AE$39)</f>
        <v>0.25482373724586893</v>
      </c>
      <c r="H3348" s="94">
        <f t="shared" si="366"/>
        <v>0.42470622874311492</v>
      </c>
      <c r="I3348" s="94">
        <f t="shared" si="367"/>
        <v>0.42470622874311492</v>
      </c>
      <c r="J3348" s="94">
        <f t="shared" si="367"/>
        <v>0.42470622874311492</v>
      </c>
      <c r="K3348" s="94">
        <f t="shared" si="367"/>
        <v>0.42470622874311492</v>
      </c>
      <c r="L3348" s="94">
        <f t="shared" si="367"/>
        <v>0.42470622874311492</v>
      </c>
      <c r="M3348" s="94">
        <f t="shared" si="367"/>
        <v>0.42470622874311492</v>
      </c>
      <c r="N3348" s="94">
        <f t="shared" si="367"/>
        <v>0.42470622874311492</v>
      </c>
      <c r="O3348" s="94">
        <f t="shared" si="367"/>
        <v>0.42470622874311492</v>
      </c>
      <c r="P3348" s="94">
        <f t="shared" si="367"/>
        <v>0.42470622874311492</v>
      </c>
      <c r="Q3348" s="94">
        <f t="shared" si="367"/>
        <v>0.42470622874311492</v>
      </c>
      <c r="R3348" s="94">
        <f t="shared" si="367"/>
        <v>0.42470622874311492</v>
      </c>
      <c r="S3348" s="93">
        <f>(1+H3348)^((5-Dashboard!$F$9)*3/12)</f>
        <v>1.0925248670167096</v>
      </c>
      <c r="T3348" s="93">
        <f t="shared" si="364"/>
        <v>1.5565269830954496</v>
      </c>
      <c r="U3348" s="93">
        <f t="shared" si="364"/>
        <v>2.217593688022816</v>
      </c>
      <c r="V3348" s="93">
        <f t="shared" si="364"/>
        <v>3.159419540147522</v>
      </c>
      <c r="W3348" s="93">
        <f t="shared" si="364"/>
        <v>4.5012446980608827</v>
      </c>
      <c r="X3348" s="93">
        <f t="shared" si="364"/>
        <v>6.4129513584242614</v>
      </c>
      <c r="Y3348" s="93">
        <f t="shared" si="363"/>
        <v>9.136571744973665</v>
      </c>
      <c r="Z3348" s="93">
        <f t="shared" si="363"/>
        <v>13.016930674422332</v>
      </c>
      <c r="AA3348" s="93">
        <f t="shared" si="363"/>
        <v>18.545302210966813</v>
      </c>
      <c r="AB3348" s="93">
        <f t="shared" si="363"/>
        <v>26.421607573887879</v>
      </c>
      <c r="AC3348" s="95">
        <f t="shared" si="363"/>
        <v>37.643028883924323</v>
      </c>
      <c r="AE3348" s="96"/>
    </row>
    <row r="3349" spans="3:31" ht="24.75" customHeight="1" x14ac:dyDescent="0.25">
      <c r="C3349" s="91">
        <f>ABS(E3349-Dashboard!$F$13)</f>
        <v>35.866471132353816</v>
      </c>
      <c r="D3349" s="92">
        <f t="shared" si="368"/>
        <v>0.42480622874311491</v>
      </c>
      <c r="E3349" s="93" cm="1">
        <f t="array" ref="E3349">SUM('DRE + DCF'!$S$41/TIR!S3349,'DRE + DCF'!$U$41:$AD$41/TIR!T3349:AC3349,TIR!F3349)</f>
        <v>13.643528867646181</v>
      </c>
      <c r="F3349" s="100">
        <f>'DRE + DCF'!$AE$38*'DRE + DCF'!$AE$39*(1+G3349)/(R3349-G3349)/AC3349</f>
        <v>2.1058465987998622</v>
      </c>
      <c r="G3349" s="92">
        <f>R3349*(1-'DRE + DCF'!$AE$39)</f>
        <v>0.25488373724586894</v>
      </c>
      <c r="H3349" s="94">
        <f t="shared" si="366"/>
        <v>0.42480622874311491</v>
      </c>
      <c r="I3349" s="94">
        <f t="shared" si="367"/>
        <v>0.42480622874311491</v>
      </c>
      <c r="J3349" s="94">
        <f t="shared" si="367"/>
        <v>0.42480622874311491</v>
      </c>
      <c r="K3349" s="94">
        <f t="shared" si="367"/>
        <v>0.42480622874311491</v>
      </c>
      <c r="L3349" s="94">
        <f t="shared" si="367"/>
        <v>0.42480622874311491</v>
      </c>
      <c r="M3349" s="94">
        <f t="shared" si="367"/>
        <v>0.42480622874311491</v>
      </c>
      <c r="N3349" s="94">
        <f t="shared" si="367"/>
        <v>0.42480622874311491</v>
      </c>
      <c r="O3349" s="94">
        <f t="shared" si="367"/>
        <v>0.42480622874311491</v>
      </c>
      <c r="P3349" s="94">
        <f t="shared" si="367"/>
        <v>0.42480622874311491</v>
      </c>
      <c r="Q3349" s="94">
        <f t="shared" si="367"/>
        <v>0.42480622874311491</v>
      </c>
      <c r="R3349" s="94">
        <f t="shared" si="367"/>
        <v>0.42480622874311491</v>
      </c>
      <c r="S3349" s="93">
        <f>(1+H3349)^((5-Dashboard!$F$9)*3/12)</f>
        <v>1.092544037567269</v>
      </c>
      <c r="T3349" s="93">
        <f t="shared" si="364"/>
        <v>1.5566635499019967</v>
      </c>
      <c r="U3349" s="93">
        <f t="shared" si="364"/>
        <v>2.2179439219577337</v>
      </c>
      <c r="V3349" s="93">
        <f t="shared" si="364"/>
        <v>3.1601403150083121</v>
      </c>
      <c r="W3349" s="93">
        <f t="shared" si="364"/>
        <v>4.502587604526072</v>
      </c>
      <c r="X3349" s="93">
        <f t="shared" si="364"/>
        <v>6.4153148643902886</v>
      </c>
      <c r="Y3349" s="93">
        <f t="shared" si="363"/>
        <v>9.1405805781315745</v>
      </c>
      <c r="Z3349" s="93">
        <f t="shared" si="363"/>
        <v>13.023556142050209</v>
      </c>
      <c r="AA3349" s="93">
        <f t="shared" si="363"/>
        <v>18.55604391157879</v>
      </c>
      <c r="AB3349" s="93">
        <f t="shared" si="363"/>
        <v>26.438766946048215</v>
      </c>
      <c r="AC3349" s="95">
        <f t="shared" si="363"/>
        <v>37.670119825017082</v>
      </c>
      <c r="AE3349" s="96"/>
    </row>
    <row r="3350" spans="3:31" ht="24.75" customHeight="1" x14ac:dyDescent="0.25">
      <c r="C3350" s="91">
        <f>ABS(E3350-Dashboard!$F$13)</f>
        <v>35.871235700327432</v>
      </c>
      <c r="D3350" s="92">
        <f t="shared" si="368"/>
        <v>0.4249062287431149</v>
      </c>
      <c r="E3350" s="93" cm="1">
        <f t="array" ref="E3350">SUM('DRE + DCF'!$S$41/TIR!S3350,'DRE + DCF'!$U$41:$AD$41/TIR!T3350:AC3350,TIR!F3350)</f>
        <v>13.638764299672566</v>
      </c>
      <c r="F3350" s="100">
        <f>'DRE + DCF'!$AE$38*'DRE + DCF'!$AE$39*(1+G3350)/(R3350-G3350)/AC3350</f>
        <v>2.1039376038421125</v>
      </c>
      <c r="G3350" s="92">
        <f>R3350*(1-'DRE + DCF'!$AE$39)</f>
        <v>0.25494373724586894</v>
      </c>
      <c r="H3350" s="94">
        <f t="shared" si="366"/>
        <v>0.4249062287431149</v>
      </c>
      <c r="I3350" s="94">
        <f t="shared" si="367"/>
        <v>0.4249062287431149</v>
      </c>
      <c r="J3350" s="94">
        <f t="shared" si="367"/>
        <v>0.4249062287431149</v>
      </c>
      <c r="K3350" s="94">
        <f t="shared" si="367"/>
        <v>0.4249062287431149</v>
      </c>
      <c r="L3350" s="94">
        <f t="shared" si="367"/>
        <v>0.4249062287431149</v>
      </c>
      <c r="M3350" s="94">
        <f t="shared" si="367"/>
        <v>0.4249062287431149</v>
      </c>
      <c r="N3350" s="94">
        <f t="shared" si="367"/>
        <v>0.4249062287431149</v>
      </c>
      <c r="O3350" s="94">
        <f t="shared" si="367"/>
        <v>0.4249062287431149</v>
      </c>
      <c r="P3350" s="94">
        <f t="shared" si="367"/>
        <v>0.4249062287431149</v>
      </c>
      <c r="Q3350" s="94">
        <f t="shared" si="367"/>
        <v>0.4249062287431149</v>
      </c>
      <c r="R3350" s="94">
        <f t="shared" si="367"/>
        <v>0.4249062287431149</v>
      </c>
      <c r="S3350" s="93">
        <f>(1+H3350)^((5-Dashboard!$F$9)*3/12)</f>
        <v>1.0925632071087412</v>
      </c>
      <c r="T3350" s="93">
        <f t="shared" si="364"/>
        <v>1.5568001191047993</v>
      </c>
      <c r="U3350" s="93">
        <f t="shared" si="364"/>
        <v>2.2182941866204517</v>
      </c>
      <c r="V3350" s="93">
        <f t="shared" si="364"/>
        <v>3.1608612037001236</v>
      </c>
      <c r="W3350" s="93">
        <f t="shared" si="364"/>
        <v>4.5039308173447656</v>
      </c>
      <c r="X3350" s="93">
        <f t="shared" si="364"/>
        <v>6.4176790754626252</v>
      </c>
      <c r="Y3350" s="93">
        <f t="shared" si="363"/>
        <v>9.1445908887010496</v>
      </c>
      <c r="Z3350" s="93">
        <f t="shared" si="363"/>
        <v>13.030184516617663</v>
      </c>
      <c r="AA3350" s="93">
        <f t="shared" si="363"/>
        <v>18.566791079400602</v>
      </c>
      <c r="AB3350" s="93">
        <f t="shared" si="363"/>
        <v>26.45593625681002</v>
      </c>
      <c r="AC3350" s="95">
        <f t="shared" si="363"/>
        <v>37.697228359559404</v>
      </c>
      <c r="AE3350" s="96"/>
    </row>
    <row r="3351" spans="3:31" ht="24.75" customHeight="1" x14ac:dyDescent="0.25">
      <c r="C3351" s="91">
        <f>ABS(E3351-Dashboard!$F$13)</f>
        <v>35.875997033076104</v>
      </c>
      <c r="D3351" s="92">
        <f t="shared" si="368"/>
        <v>0.42500622874311489</v>
      </c>
      <c r="E3351" s="93" cm="1">
        <f t="array" ref="E3351">SUM('DRE + DCF'!$S$41/TIR!S3351,'DRE + DCF'!$U$41:$AD$41/TIR!T3351:AC3351,TIR!F3351)</f>
        <v>13.634002966923893</v>
      </c>
      <c r="F3351" s="100">
        <f>'DRE + DCF'!$AE$38*'DRE + DCF'!$AE$39*(1+G3351)/(R3351-G3351)/AC3351</f>
        <v>2.1020305571691704</v>
      </c>
      <c r="G3351" s="92">
        <f>R3351*(1-'DRE + DCF'!$AE$39)</f>
        <v>0.25500373724586894</v>
      </c>
      <c r="H3351" s="94">
        <f t="shared" si="366"/>
        <v>0.42500622874311489</v>
      </c>
      <c r="I3351" s="94">
        <f t="shared" si="367"/>
        <v>0.42500622874311489</v>
      </c>
      <c r="J3351" s="94">
        <f t="shared" si="367"/>
        <v>0.42500622874311489</v>
      </c>
      <c r="K3351" s="94">
        <f t="shared" si="367"/>
        <v>0.42500622874311489</v>
      </c>
      <c r="L3351" s="94">
        <f t="shared" si="367"/>
        <v>0.42500622874311489</v>
      </c>
      <c r="M3351" s="94">
        <f t="shared" si="367"/>
        <v>0.42500622874311489</v>
      </c>
      <c r="N3351" s="94">
        <f t="shared" si="367"/>
        <v>0.42500622874311489</v>
      </c>
      <c r="O3351" s="94">
        <f t="shared" si="367"/>
        <v>0.42500622874311489</v>
      </c>
      <c r="P3351" s="94">
        <f t="shared" si="367"/>
        <v>0.42500622874311489</v>
      </c>
      <c r="Q3351" s="94">
        <f t="shared" si="367"/>
        <v>0.42500622874311489</v>
      </c>
      <c r="R3351" s="94">
        <f t="shared" si="367"/>
        <v>0.42500622874311489</v>
      </c>
      <c r="S3351" s="93">
        <f>(1+H3351)^((5-Dashboard!$F$9)*3/12)</f>
        <v>1.0925823756412505</v>
      </c>
      <c r="T3351" s="93">
        <f t="shared" si="364"/>
        <v>1.5569366907037316</v>
      </c>
      <c r="U3351" s="93">
        <f t="shared" si="364"/>
        <v>2.2186444820115101</v>
      </c>
      <c r="V3351" s="93">
        <f t="shared" si="364"/>
        <v>3.1615822062329437</v>
      </c>
      <c r="W3351" s="93">
        <f t="shared" si="364"/>
        <v>4.5052743365653436</v>
      </c>
      <c r="X3351" s="93">
        <f t="shared" si="364"/>
        <v>6.4200439918021193</v>
      </c>
      <c r="Y3351" s="93">
        <f t="shared" si="363"/>
        <v>9.148602677122831</v>
      </c>
      <c r="Z3351" s="93">
        <f t="shared" si="363"/>
        <v>13.036815799195971</v>
      </c>
      <c r="AA3351" s="93">
        <f t="shared" si="363"/>
        <v>18.577543716830906</v>
      </c>
      <c r="AB3351" s="93">
        <f t="shared" si="363"/>
        <v>26.473115511231558</v>
      </c>
      <c r="AC3351" s="95">
        <f t="shared" si="363"/>
        <v>37.72435449774094</v>
      </c>
      <c r="AE3351" s="96"/>
    </row>
    <row r="3352" spans="3:31" ht="24.75" customHeight="1" x14ac:dyDescent="0.25">
      <c r="C3352" s="91">
        <f>ABS(E3352-Dashboard!$F$13)</f>
        <v>35.880755133601347</v>
      </c>
      <c r="D3352" s="92">
        <f t="shared" si="368"/>
        <v>0.42510622874311488</v>
      </c>
      <c r="E3352" s="93" cm="1">
        <f t="array" ref="E3352">SUM('DRE + DCF'!$S$41/TIR!S3352,'DRE + DCF'!$U$41:$AD$41/TIR!T3352:AC3352,TIR!F3352)</f>
        <v>13.629244866398651</v>
      </c>
      <c r="F3352" s="100">
        <f>'DRE + DCF'!$AE$38*'DRE + DCF'!$AE$39*(1+G3352)/(R3352-G3352)/AC3352</f>
        <v>2.100125456551015</v>
      </c>
      <c r="G3352" s="92">
        <f>R3352*(1-'DRE + DCF'!$AE$39)</f>
        <v>0.25506373724586889</v>
      </c>
      <c r="H3352" s="94">
        <f t="shared" si="366"/>
        <v>0.42510622874311488</v>
      </c>
      <c r="I3352" s="94">
        <f t="shared" si="367"/>
        <v>0.42510622874311488</v>
      </c>
      <c r="J3352" s="94">
        <f t="shared" si="367"/>
        <v>0.42510622874311488</v>
      </c>
      <c r="K3352" s="94">
        <f t="shared" si="367"/>
        <v>0.42510622874311488</v>
      </c>
      <c r="L3352" s="94">
        <f t="shared" si="367"/>
        <v>0.42510622874311488</v>
      </c>
      <c r="M3352" s="94">
        <f t="shared" si="367"/>
        <v>0.42510622874311488</v>
      </c>
      <c r="N3352" s="94">
        <f t="shared" si="367"/>
        <v>0.42510622874311488</v>
      </c>
      <c r="O3352" s="94">
        <f t="shared" si="367"/>
        <v>0.42510622874311488</v>
      </c>
      <c r="P3352" s="94">
        <f t="shared" si="367"/>
        <v>0.42510622874311488</v>
      </c>
      <c r="Q3352" s="94">
        <f t="shared" si="367"/>
        <v>0.42510622874311488</v>
      </c>
      <c r="R3352" s="94">
        <f t="shared" si="367"/>
        <v>0.42510622874311488</v>
      </c>
      <c r="S3352" s="93">
        <f>(1+H3352)^((5-Dashboard!$F$9)*3/12)</f>
        <v>1.0926015431649205</v>
      </c>
      <c r="T3352" s="93">
        <f t="shared" si="364"/>
        <v>1.5570732646986676</v>
      </c>
      <c r="U3352" s="93">
        <f t="shared" si="364"/>
        <v>2.2189948081314479</v>
      </c>
      <c r="V3352" s="93">
        <f t="shared" si="364"/>
        <v>3.1623033226167596</v>
      </c>
      <c r="W3352" s="93">
        <f t="shared" si="364"/>
        <v>4.506618162236192</v>
      </c>
      <c r="X3352" s="93">
        <f t="shared" si="364"/>
        <v>6.4224096135696467</v>
      </c>
      <c r="Y3352" s="93">
        <f t="shared" si="363"/>
        <v>9.1526159438377643</v>
      </c>
      <c r="Z3352" s="93">
        <f t="shared" si="363"/>
        <v>13.043449990856741</v>
      </c>
      <c r="AA3352" s="93">
        <f t="shared" si="363"/>
        <v>18.588301826269266</v>
      </c>
      <c r="AB3352" s="93">
        <f t="shared" si="363"/>
        <v>26.490304714373348</v>
      </c>
      <c r="AC3352" s="95">
        <f t="shared" si="363"/>
        <v>37.751498249756558</v>
      </c>
      <c r="AE3352" s="96"/>
    </row>
    <row r="3353" spans="3:31" ht="24.75" customHeight="1" x14ac:dyDescent="0.25">
      <c r="C3353" s="91">
        <f>ABS(E3353-Dashboard!$F$13)</f>
        <v>35.885510004901221</v>
      </c>
      <c r="D3353" s="92">
        <f t="shared" si="368"/>
        <v>0.42520622874311487</v>
      </c>
      <c r="E3353" s="93" cm="1">
        <f t="array" ref="E3353">SUM('DRE + DCF'!$S$41/TIR!S3353,'DRE + DCF'!$U$41:$AD$41/TIR!T3353:AC3353,TIR!F3353)</f>
        <v>13.624489995098774</v>
      </c>
      <c r="F3353" s="100">
        <f>'DRE + DCF'!$AE$38*'DRE + DCF'!$AE$39*(1+G3353)/(R3353-G3353)/AC3353</f>
        <v>2.0982222997604847</v>
      </c>
      <c r="G3353" s="92">
        <f>R3353*(1-'DRE + DCF'!$AE$39)</f>
        <v>0.2551237372458689</v>
      </c>
      <c r="H3353" s="94">
        <f t="shared" si="366"/>
        <v>0.42520622874311487</v>
      </c>
      <c r="I3353" s="94">
        <f t="shared" si="367"/>
        <v>0.42520622874311487</v>
      </c>
      <c r="J3353" s="94">
        <f t="shared" si="367"/>
        <v>0.42520622874311487</v>
      </c>
      <c r="K3353" s="94">
        <f t="shared" si="367"/>
        <v>0.42520622874311487</v>
      </c>
      <c r="L3353" s="94">
        <f t="shared" si="367"/>
        <v>0.42520622874311487</v>
      </c>
      <c r="M3353" s="94">
        <f t="shared" si="367"/>
        <v>0.42520622874311487</v>
      </c>
      <c r="N3353" s="94">
        <f t="shared" si="367"/>
        <v>0.42520622874311487</v>
      </c>
      <c r="O3353" s="94">
        <f t="shared" si="367"/>
        <v>0.42520622874311487</v>
      </c>
      <c r="P3353" s="94">
        <f t="shared" si="367"/>
        <v>0.42520622874311487</v>
      </c>
      <c r="Q3353" s="94">
        <f t="shared" si="367"/>
        <v>0.42520622874311487</v>
      </c>
      <c r="R3353" s="94">
        <f t="shared" si="367"/>
        <v>0.42520622874311487</v>
      </c>
      <c r="S3353" s="93">
        <f>(1+H3353)^((5-Dashboard!$F$9)*3/12)</f>
        <v>1.0926207096798752</v>
      </c>
      <c r="T3353" s="93">
        <f t="shared" si="364"/>
        <v>1.5572098410894808</v>
      </c>
      <c r="U3353" s="93">
        <f t="shared" si="364"/>
        <v>2.2193451649808043</v>
      </c>
      <c r="V3353" s="93">
        <f t="shared" si="364"/>
        <v>3.1630245528615579</v>
      </c>
      <c r="W3353" s="93">
        <f t="shared" si="364"/>
        <v>4.5079622944056981</v>
      </c>
      <c r="X3353" s="93">
        <f t="shared" si="364"/>
        <v>6.4247759409261045</v>
      </c>
      <c r="Y3353" s="93">
        <f t="shared" ref="Y3353:AC3382" si="369">(X3353)*(1+N3353)</f>
        <v>9.156630689286791</v>
      </c>
      <c r="Z3353" s="93">
        <f t="shared" si="369"/>
        <v>13.050087092671896</v>
      </c>
      <c r="AA3353" s="93">
        <f t="shared" si="369"/>
        <v>18.599065410116115</v>
      </c>
      <c r="AB3353" s="93">
        <f t="shared" si="369"/>
        <v>26.507503871298102</v>
      </c>
      <c r="AC3353" s="95">
        <f t="shared" si="369"/>
        <v>37.778659625806284</v>
      </c>
      <c r="AE3353" s="96"/>
    </row>
    <row r="3354" spans="3:31" ht="24.75" customHeight="1" x14ac:dyDescent="0.25">
      <c r="C3354" s="91">
        <f>ABS(E3354-Dashboard!$F$13)</f>
        <v>35.890261649970412</v>
      </c>
      <c r="D3354" s="92">
        <f t="shared" si="368"/>
        <v>0.42530622874311486</v>
      </c>
      <c r="E3354" s="93" cm="1">
        <f t="array" ref="E3354">SUM('DRE + DCF'!$S$41/TIR!S3354,'DRE + DCF'!$U$41:$AD$41/TIR!T3354:AC3354,TIR!F3354)</f>
        <v>13.619738350029586</v>
      </c>
      <c r="F3354" s="100">
        <f>'DRE + DCF'!$AE$38*'DRE + DCF'!$AE$39*(1+G3354)/(R3354-G3354)/AC3354</f>
        <v>2.0963210845732663</v>
      </c>
      <c r="G3354" s="92">
        <f>R3354*(1-'DRE + DCF'!$AE$39)</f>
        <v>0.2551837372458689</v>
      </c>
      <c r="H3354" s="94">
        <f t="shared" si="366"/>
        <v>0.42530622874311486</v>
      </c>
      <c r="I3354" s="94">
        <f t="shared" si="367"/>
        <v>0.42530622874311486</v>
      </c>
      <c r="J3354" s="94">
        <f t="shared" si="367"/>
        <v>0.42530622874311486</v>
      </c>
      <c r="K3354" s="94">
        <f t="shared" si="367"/>
        <v>0.42530622874311486</v>
      </c>
      <c r="L3354" s="94">
        <f t="shared" si="367"/>
        <v>0.42530622874311486</v>
      </c>
      <c r="M3354" s="94">
        <f t="shared" si="367"/>
        <v>0.42530622874311486</v>
      </c>
      <c r="N3354" s="94">
        <f t="shared" si="367"/>
        <v>0.42530622874311486</v>
      </c>
      <c r="O3354" s="94">
        <f t="shared" si="367"/>
        <v>0.42530622874311486</v>
      </c>
      <c r="P3354" s="94">
        <f t="shared" si="367"/>
        <v>0.42530622874311486</v>
      </c>
      <c r="Q3354" s="94">
        <f t="shared" si="367"/>
        <v>0.42530622874311486</v>
      </c>
      <c r="R3354" s="94">
        <f t="shared" si="367"/>
        <v>0.42530622874311486</v>
      </c>
      <c r="S3354" s="93">
        <f>(1+H3354)^((5-Dashboard!$F$9)*3/12)</f>
        <v>1.0926398751862387</v>
      </c>
      <c r="T3354" s="93">
        <f t="shared" ref="T3354:X3382" si="370">(S3354)*(1+I3354)</f>
        <v>1.5573464198760456</v>
      </c>
      <c r="U3354" s="93">
        <f t="shared" si="370"/>
        <v>2.2196955525601179</v>
      </c>
      <c r="V3354" s="93">
        <f t="shared" si="370"/>
        <v>3.1637458969773262</v>
      </c>
      <c r="W3354" s="93">
        <f t="shared" si="370"/>
        <v>4.5093067331222558</v>
      </c>
      <c r="X3354" s="93">
        <f t="shared" si="370"/>
        <v>6.4271429740324182</v>
      </c>
      <c r="Y3354" s="93">
        <f t="shared" si="369"/>
        <v>9.1606469139109539</v>
      </c>
      <c r="Z3354" s="93">
        <f t="shared" si="369"/>
        <v>13.056727105713675</v>
      </c>
      <c r="AA3354" s="93">
        <f t="shared" si="369"/>
        <v>18.609834470772764</v>
      </c>
      <c r="AB3354" s="93">
        <f t="shared" si="369"/>
        <v>26.52471298707075</v>
      </c>
      <c r="AC3354" s="95">
        <f t="shared" si="369"/>
        <v>37.805838636095331</v>
      </c>
      <c r="AE3354" s="96"/>
    </row>
    <row r="3355" spans="3:31" ht="24.75" customHeight="1" x14ac:dyDescent="0.25">
      <c r="C3355" s="91">
        <f>ABS(E3355-Dashboard!$F$13)</f>
        <v>35.895010071800172</v>
      </c>
      <c r="D3355" s="92">
        <f t="shared" si="368"/>
        <v>0.42540622874311484</v>
      </c>
      <c r="E3355" s="93" cm="1">
        <f t="array" ref="E3355">SUM('DRE + DCF'!$S$41/TIR!S3355,'DRE + DCF'!$U$41:$AD$41/TIR!T3355:AC3355,TIR!F3355)</f>
        <v>13.614989928199822</v>
      </c>
      <c r="F3355" s="100">
        <f>'DRE + DCF'!$AE$38*'DRE + DCF'!$AE$39*(1+G3355)/(R3355-G3355)/AC3355</f>
        <v>2.094421808767895</v>
      </c>
      <c r="G3355" s="92">
        <f>R3355*(1-'DRE + DCF'!$AE$39)</f>
        <v>0.25524373724586891</v>
      </c>
      <c r="H3355" s="94">
        <f t="shared" si="366"/>
        <v>0.42540622874311484</v>
      </c>
      <c r="I3355" s="94">
        <f t="shared" si="367"/>
        <v>0.42540622874311484</v>
      </c>
      <c r="J3355" s="94">
        <f t="shared" si="367"/>
        <v>0.42540622874311484</v>
      </c>
      <c r="K3355" s="94">
        <f t="shared" si="367"/>
        <v>0.42540622874311484</v>
      </c>
      <c r="L3355" s="94">
        <f t="shared" si="367"/>
        <v>0.42540622874311484</v>
      </c>
      <c r="M3355" s="94">
        <f t="shared" si="367"/>
        <v>0.42540622874311484</v>
      </c>
      <c r="N3355" s="94">
        <f t="shared" si="367"/>
        <v>0.42540622874311484</v>
      </c>
      <c r="O3355" s="94">
        <f t="shared" si="367"/>
        <v>0.42540622874311484</v>
      </c>
      <c r="P3355" s="94">
        <f t="shared" si="367"/>
        <v>0.42540622874311484</v>
      </c>
      <c r="Q3355" s="94">
        <f t="shared" si="367"/>
        <v>0.42540622874311484</v>
      </c>
      <c r="R3355" s="94">
        <f t="shared" si="367"/>
        <v>0.42540622874311484</v>
      </c>
      <c r="S3355" s="93">
        <f>(1+H3355)^((5-Dashboard!$F$9)*3/12)</f>
        <v>1.0926590396841342</v>
      </c>
      <c r="T3355" s="93">
        <f t="shared" si="370"/>
        <v>1.5574830010582352</v>
      </c>
      <c r="U3355" s="93">
        <f t="shared" si="370"/>
        <v>2.2200459708699278</v>
      </c>
      <c r="V3355" s="93">
        <f t="shared" si="370"/>
        <v>3.1644673549740507</v>
      </c>
      <c r="W3355" s="93">
        <f t="shared" si="370"/>
        <v>4.5106514784342613</v>
      </c>
      <c r="X3355" s="93">
        <f t="shared" si="370"/>
        <v>6.4295107130495355</v>
      </c>
      <c r="Y3355" s="93">
        <f t="shared" si="369"/>
        <v>9.1646646181513933</v>
      </c>
      <c r="Z3355" s="93">
        <f t="shared" si="369"/>
        <v>13.063370031054637</v>
      </c>
      <c r="AA3355" s="93">
        <f t="shared" si="369"/>
        <v>18.620609010641417</v>
      </c>
      <c r="AB3355" s="93">
        <f t="shared" si="369"/>
        <v>26.541932066758445</v>
      </c>
      <c r="AC3355" s="95">
        <f t="shared" si="369"/>
        <v>37.833035290834104</v>
      </c>
      <c r="AE3355" s="96"/>
    </row>
    <row r="3356" spans="3:31" ht="24.75" customHeight="1" x14ac:dyDescent="0.25">
      <c r="C3356" s="91">
        <f>ABS(E3356-Dashboard!$F$13)</f>
        <v>35.899755273378389</v>
      </c>
      <c r="D3356" s="92">
        <f t="shared" si="368"/>
        <v>0.42550622874311483</v>
      </c>
      <c r="E3356" s="93" cm="1">
        <f t="array" ref="E3356">SUM('DRE + DCF'!$S$41/TIR!S3356,'DRE + DCF'!$U$41:$AD$41/TIR!T3356:AC3356,TIR!F3356)</f>
        <v>13.610244726621611</v>
      </c>
      <c r="F3356" s="100">
        <f>'DRE + DCF'!$AE$38*'DRE + DCF'!$AE$39*(1+G3356)/(R3356-G3356)/AC3356</f>
        <v>2.0925244701257468</v>
      </c>
      <c r="G3356" s="92">
        <f>R3356*(1-'DRE + DCF'!$AE$39)</f>
        <v>0.25530373724586891</v>
      </c>
      <c r="H3356" s="94">
        <f t="shared" si="366"/>
        <v>0.42550622874311483</v>
      </c>
      <c r="I3356" s="94">
        <f t="shared" si="367"/>
        <v>0.42550622874311483</v>
      </c>
      <c r="J3356" s="94">
        <f t="shared" si="367"/>
        <v>0.42550622874311483</v>
      </c>
      <c r="K3356" s="94">
        <f t="shared" si="367"/>
        <v>0.42550622874311483</v>
      </c>
      <c r="L3356" s="94">
        <f t="shared" si="367"/>
        <v>0.42550622874311483</v>
      </c>
      <c r="M3356" s="94">
        <f t="shared" si="367"/>
        <v>0.42550622874311483</v>
      </c>
      <c r="N3356" s="94">
        <f t="shared" si="367"/>
        <v>0.42550622874311483</v>
      </c>
      <c r="O3356" s="94">
        <f t="shared" si="367"/>
        <v>0.42550622874311483</v>
      </c>
      <c r="P3356" s="94">
        <f t="shared" si="367"/>
        <v>0.42550622874311483</v>
      </c>
      <c r="Q3356" s="94">
        <f t="shared" si="367"/>
        <v>0.42550622874311483</v>
      </c>
      <c r="R3356" s="94">
        <f t="shared" si="367"/>
        <v>0.42550622874311483</v>
      </c>
      <c r="S3356" s="93">
        <f>(1+H3356)^((5-Dashboard!$F$9)*3/12)</f>
        <v>1.0926782031736864</v>
      </c>
      <c r="T3356" s="93">
        <f t="shared" si="370"/>
        <v>1.5576195846359246</v>
      </c>
      <c r="U3356" s="93">
        <f t="shared" si="370"/>
        <v>2.2203964199107737</v>
      </c>
      <c r="V3356" s="93">
        <f t="shared" si="370"/>
        <v>3.1651889268617208</v>
      </c>
      <c r="W3356" s="93">
        <f t="shared" si="370"/>
        <v>4.5119965303901184</v>
      </c>
      <c r="X3356" s="93">
        <f t="shared" si="370"/>
        <v>6.4318791581384369</v>
      </c>
      <c r="Y3356" s="93">
        <f t="shared" si="369"/>
        <v>9.1686838024493635</v>
      </c>
      <c r="Z3356" s="93">
        <f t="shared" si="369"/>
        <v>13.070015869767674</v>
      </c>
      <c r="AA3356" s="93">
        <f t="shared" si="369"/>
        <v>18.631389032125181</v>
      </c>
      <c r="AB3356" s="93">
        <f t="shared" si="369"/>
        <v>26.559161115430598</v>
      </c>
      <c r="AC3356" s="95">
        <f t="shared" si="369"/>
        <v>37.860249600238248</v>
      </c>
      <c r="AE3356" s="96"/>
    </row>
    <row r="3357" spans="3:31" ht="24.75" customHeight="1" x14ac:dyDescent="0.25">
      <c r="C3357" s="91">
        <f>ABS(E3357-Dashboard!$F$13)</f>
        <v>35.904497257689513</v>
      </c>
      <c r="D3357" s="92">
        <f t="shared" si="368"/>
        <v>0.42560622874311482</v>
      </c>
      <c r="E3357" s="93" cm="1">
        <f t="array" ref="E3357">SUM('DRE + DCF'!$S$41/TIR!S3357,'DRE + DCF'!$U$41:$AD$41/TIR!T3357:AC3357,TIR!F3357)</f>
        <v>13.605502742310481</v>
      </c>
      <c r="F3357" s="100">
        <f>'DRE + DCF'!$AE$38*'DRE + DCF'!$AE$39*(1+G3357)/(R3357-G3357)/AC3357</f>
        <v>2.0906290664310405</v>
      </c>
      <c r="G3357" s="92">
        <f>R3357*(1-'DRE + DCF'!$AE$39)</f>
        <v>0.25536373724586886</v>
      </c>
      <c r="H3357" s="94">
        <f t="shared" si="366"/>
        <v>0.42560622874311482</v>
      </c>
      <c r="I3357" s="94">
        <f t="shared" si="367"/>
        <v>0.42560622874311482</v>
      </c>
      <c r="J3357" s="94">
        <f t="shared" si="367"/>
        <v>0.42560622874311482</v>
      </c>
      <c r="K3357" s="94">
        <f t="shared" si="367"/>
        <v>0.42560622874311482</v>
      </c>
      <c r="L3357" s="94">
        <f t="shared" si="367"/>
        <v>0.42560622874311482</v>
      </c>
      <c r="M3357" s="94">
        <f t="shared" si="367"/>
        <v>0.42560622874311482</v>
      </c>
      <c r="N3357" s="94">
        <f t="shared" si="367"/>
        <v>0.42560622874311482</v>
      </c>
      <c r="O3357" s="94">
        <f t="shared" si="367"/>
        <v>0.42560622874311482</v>
      </c>
      <c r="P3357" s="94">
        <f t="shared" si="367"/>
        <v>0.42560622874311482</v>
      </c>
      <c r="Q3357" s="94">
        <f t="shared" si="367"/>
        <v>0.42560622874311482</v>
      </c>
      <c r="R3357" s="94">
        <f t="shared" si="367"/>
        <v>0.42560622874311482</v>
      </c>
      <c r="S3357" s="93">
        <f>(1+H3357)^((5-Dashboard!$F$9)*3/12)</f>
        <v>1.0926973656550181</v>
      </c>
      <c r="T3357" s="93">
        <f t="shared" si="370"/>
        <v>1.5577561706089866</v>
      </c>
      <c r="U3357" s="93">
        <f t="shared" si="370"/>
        <v>2.2207468996831934</v>
      </c>
      <c r="V3357" s="93">
        <f t="shared" si="370"/>
        <v>3.1659106126503218</v>
      </c>
      <c r="W3357" s="93">
        <f t="shared" si="370"/>
        <v>4.5133418890382293</v>
      </c>
      <c r="X3357" s="93">
        <f t="shared" si="370"/>
        <v>6.4342483094601155</v>
      </c>
      <c r="Y3357" s="93">
        <f t="shared" si="369"/>
        <v>9.1727044672461968</v>
      </c>
      <c r="Z3357" s="93">
        <f t="shared" si="369"/>
        <v>13.076664622925973</v>
      </c>
      <c r="AA3357" s="93">
        <f t="shared" si="369"/>
        <v>18.642174537628001</v>
      </c>
      <c r="AB3357" s="93">
        <f t="shared" si="369"/>
        <v>26.576400138158775</v>
      </c>
      <c r="AC3357" s="95">
        <f t="shared" si="369"/>
        <v>37.887481574528529</v>
      </c>
      <c r="AE3357" s="96"/>
    </row>
    <row r="3358" spans="3:31" ht="24.75" customHeight="1" x14ac:dyDescent="0.25">
      <c r="C3358" s="91">
        <f>ABS(E3358-Dashboard!$F$13)</f>
        <v>35.909236027714655</v>
      </c>
      <c r="D3358" s="92">
        <f t="shared" si="368"/>
        <v>0.42570622874311481</v>
      </c>
      <c r="E3358" s="93" cm="1">
        <f t="array" ref="E3358">SUM('DRE + DCF'!$S$41/TIR!S3358,'DRE + DCF'!$U$41:$AD$41/TIR!T3358:AC3358,TIR!F3358)</f>
        <v>13.600763972285343</v>
      </c>
      <c r="F3358" s="100">
        <f>'DRE + DCF'!$AE$38*'DRE + DCF'!$AE$39*(1+G3358)/(R3358-G3358)/AC3358</f>
        <v>2.0887355954708267</v>
      </c>
      <c r="G3358" s="92">
        <f>R3358*(1-'DRE + DCF'!$AE$39)</f>
        <v>0.25542373724586886</v>
      </c>
      <c r="H3358" s="94">
        <f t="shared" si="366"/>
        <v>0.42570622874311481</v>
      </c>
      <c r="I3358" s="94">
        <f t="shared" si="367"/>
        <v>0.42570622874311481</v>
      </c>
      <c r="J3358" s="94">
        <f t="shared" si="367"/>
        <v>0.42570622874311481</v>
      </c>
      <c r="K3358" s="94">
        <f t="shared" si="367"/>
        <v>0.42570622874311481</v>
      </c>
      <c r="L3358" s="94">
        <f t="shared" si="367"/>
        <v>0.42570622874311481</v>
      </c>
      <c r="M3358" s="94">
        <f t="shared" si="367"/>
        <v>0.42570622874311481</v>
      </c>
      <c r="N3358" s="94">
        <f t="shared" si="367"/>
        <v>0.42570622874311481</v>
      </c>
      <c r="O3358" s="94">
        <f t="shared" si="367"/>
        <v>0.42570622874311481</v>
      </c>
      <c r="P3358" s="94">
        <f t="shared" si="367"/>
        <v>0.42570622874311481</v>
      </c>
      <c r="Q3358" s="94">
        <f t="shared" si="367"/>
        <v>0.42570622874311481</v>
      </c>
      <c r="R3358" s="94">
        <f t="shared" si="367"/>
        <v>0.42570622874311481</v>
      </c>
      <c r="S3358" s="93">
        <f>(1+H3358)^((5-Dashboard!$F$9)*3/12)</f>
        <v>1.0927165271282537</v>
      </c>
      <c r="T3358" s="93">
        <f t="shared" si="370"/>
        <v>1.5578927589772962</v>
      </c>
      <c r="U3358" s="93">
        <f t="shared" si="370"/>
        <v>2.2210974101877272</v>
      </c>
      <c r="V3358" s="93">
        <f t="shared" si="370"/>
        <v>3.1666324123498439</v>
      </c>
      <c r="W3358" s="93">
        <f t="shared" si="370"/>
        <v>4.5146875544270078</v>
      </c>
      <c r="X3358" s="93">
        <f t="shared" si="370"/>
        <v>6.4366181671756051</v>
      </c>
      <c r="Y3358" s="93">
        <f t="shared" si="369"/>
        <v>9.1767266129833516</v>
      </c>
      <c r="Z3358" s="93">
        <f t="shared" si="369"/>
        <v>13.083316291603072</v>
      </c>
      <c r="AA3358" s="93">
        <f t="shared" si="369"/>
        <v>18.65296552955477</v>
      </c>
      <c r="AB3358" s="93">
        <f t="shared" si="369"/>
        <v>26.593649140016847</v>
      </c>
      <c r="AC3358" s="95">
        <f t="shared" si="369"/>
        <v>37.914731223931</v>
      </c>
      <c r="AE3358" s="96"/>
    </row>
    <row r="3359" spans="3:31" ht="24.75" customHeight="1" x14ac:dyDescent="0.25">
      <c r="C3359" s="91">
        <f>ABS(E3359-Dashboard!$F$13)</f>
        <v>35.913971586431487</v>
      </c>
      <c r="D3359" s="92">
        <f t="shared" si="368"/>
        <v>0.4258062287431148</v>
      </c>
      <c r="E3359" s="93" cm="1">
        <f t="array" ref="E3359">SUM('DRE + DCF'!$S$41/TIR!S3359,'DRE + DCF'!$U$41:$AD$41/TIR!T3359:AC3359,TIR!F3359)</f>
        <v>13.596028413568508</v>
      </c>
      <c r="F3359" s="100">
        <f>'DRE + DCF'!$AE$38*'DRE + DCF'!$AE$39*(1+G3359)/(R3359-G3359)/AC3359</f>
        <v>2.0868440550349892</v>
      </c>
      <c r="G3359" s="92">
        <f>R3359*(1-'DRE + DCF'!$AE$39)</f>
        <v>0.25548373724586887</v>
      </c>
      <c r="H3359" s="94">
        <f t="shared" si="366"/>
        <v>0.4258062287431148</v>
      </c>
      <c r="I3359" s="94">
        <f t="shared" si="367"/>
        <v>0.4258062287431148</v>
      </c>
      <c r="J3359" s="94">
        <f t="shared" si="367"/>
        <v>0.4258062287431148</v>
      </c>
      <c r="K3359" s="94">
        <f t="shared" si="367"/>
        <v>0.4258062287431148</v>
      </c>
      <c r="L3359" s="94">
        <f t="shared" si="367"/>
        <v>0.4258062287431148</v>
      </c>
      <c r="M3359" s="94">
        <f t="shared" si="367"/>
        <v>0.4258062287431148</v>
      </c>
      <c r="N3359" s="94">
        <f t="shared" si="367"/>
        <v>0.4258062287431148</v>
      </c>
      <c r="O3359" s="94">
        <f t="shared" si="367"/>
        <v>0.4258062287431148</v>
      </c>
      <c r="P3359" s="94">
        <f t="shared" si="367"/>
        <v>0.4258062287431148</v>
      </c>
      <c r="Q3359" s="94">
        <f t="shared" si="367"/>
        <v>0.4258062287431148</v>
      </c>
      <c r="R3359" s="94">
        <f t="shared" si="367"/>
        <v>0.4258062287431148</v>
      </c>
      <c r="S3359" s="93">
        <f>(1+H3359)^((5-Dashboard!$F$9)*3/12)</f>
        <v>1.092735687593517</v>
      </c>
      <c r="T3359" s="93">
        <f t="shared" si="370"/>
        <v>1.5580293497407269</v>
      </c>
      <c r="U3359" s="93">
        <f t="shared" si="370"/>
        <v>2.2214479514249135</v>
      </c>
      <c r="V3359" s="93">
        <f t="shared" si="370"/>
        <v>3.1673543259702739</v>
      </c>
      <c r="W3359" s="93">
        <f t="shared" si="370"/>
        <v>4.5160335266048666</v>
      </c>
      <c r="X3359" s="93">
        <f t="shared" si="370"/>
        <v>6.4389887314459537</v>
      </c>
      <c r="Y3359" s="93">
        <f t="shared" si="369"/>
        <v>9.180750240102368</v>
      </c>
      <c r="Z3359" s="93">
        <f t="shared" si="369"/>
        <v>13.089970876872803</v>
      </c>
      <c r="AA3359" s="93">
        <f t="shared" si="369"/>
        <v>18.663762010311213</v>
      </c>
      <c r="AB3359" s="93">
        <f t="shared" si="369"/>
        <v>26.610908126080847</v>
      </c>
      <c r="AC3359" s="95">
        <f t="shared" si="369"/>
        <v>37.941998558676843</v>
      </c>
      <c r="AE3359" s="96"/>
    </row>
    <row r="3360" spans="3:31" ht="24.75" customHeight="1" x14ac:dyDescent="0.25">
      <c r="C3360" s="91">
        <f>ABS(E3360-Dashboard!$F$13)</f>
        <v>35.918703936814346</v>
      </c>
      <c r="D3360" s="92">
        <f t="shared" si="368"/>
        <v>0.42590622874311479</v>
      </c>
      <c r="E3360" s="93" cm="1">
        <f t="array" ref="E3360">SUM('DRE + DCF'!$S$41/TIR!S3360,'DRE + DCF'!$U$41:$AD$41/TIR!T3360:AC3360,TIR!F3360)</f>
        <v>13.591296063185654</v>
      </c>
      <c r="F3360" s="100">
        <f>'DRE + DCF'!$AE$38*'DRE + DCF'!$AE$39*(1+G3360)/(R3360-G3360)/AC3360</f>
        <v>2.0849544429162368</v>
      </c>
      <c r="G3360" s="92">
        <f>R3360*(1-'DRE + DCF'!$AE$39)</f>
        <v>0.25554373724586887</v>
      </c>
      <c r="H3360" s="94">
        <f t="shared" si="366"/>
        <v>0.42590622874311479</v>
      </c>
      <c r="I3360" s="94">
        <f t="shared" si="367"/>
        <v>0.42590622874311479</v>
      </c>
      <c r="J3360" s="94">
        <f t="shared" si="367"/>
        <v>0.42590622874311479</v>
      </c>
      <c r="K3360" s="94">
        <f t="shared" si="367"/>
        <v>0.42590622874311479</v>
      </c>
      <c r="L3360" s="94">
        <f t="shared" si="367"/>
        <v>0.42590622874311479</v>
      </c>
      <c r="M3360" s="94">
        <f t="shared" si="367"/>
        <v>0.42590622874311479</v>
      </c>
      <c r="N3360" s="94">
        <f t="shared" si="367"/>
        <v>0.42590622874311479</v>
      </c>
      <c r="O3360" s="94">
        <f t="shared" si="367"/>
        <v>0.42590622874311479</v>
      </c>
      <c r="P3360" s="94">
        <f t="shared" si="367"/>
        <v>0.42590622874311479</v>
      </c>
      <c r="Q3360" s="94">
        <f t="shared" si="367"/>
        <v>0.42590622874311479</v>
      </c>
      <c r="R3360" s="94">
        <f t="shared" si="367"/>
        <v>0.42590622874311479</v>
      </c>
      <c r="S3360" s="93">
        <f>(1+H3360)^((5-Dashboard!$F$9)*3/12)</f>
        <v>1.0927548470509312</v>
      </c>
      <c r="T3360" s="93">
        <f t="shared" si="370"/>
        <v>1.5581659428991526</v>
      </c>
      <c r="U3360" s="93">
        <f t="shared" si="370"/>
        <v>2.2217985233952904</v>
      </c>
      <c r="V3360" s="93">
        <f t="shared" si="370"/>
        <v>3.1680763535215997</v>
      </c>
      <c r="W3360" s="93">
        <f t="shared" si="370"/>
        <v>4.517379805620223</v>
      </c>
      <c r="X3360" s="93">
        <f t="shared" si="370"/>
        <v>6.4413600024322371</v>
      </c>
      <c r="Y3360" s="93">
        <f t="shared" si="369"/>
        <v>9.1847753490448927</v>
      </c>
      <c r="Z3360" s="93">
        <f t="shared" si="369"/>
        <v>13.096628379809328</v>
      </c>
      <c r="AA3360" s="93">
        <f t="shared" si="369"/>
        <v>18.674563982303969</v>
      </c>
      <c r="AB3360" s="93">
        <f t="shared" si="369"/>
        <v>26.628177101429056</v>
      </c>
      <c r="AC3360" s="95">
        <f t="shared" si="369"/>
        <v>37.969283589002472</v>
      </c>
      <c r="AE3360" s="96"/>
    </row>
    <row r="3361" spans="3:31" ht="24.75" customHeight="1" x14ac:dyDescent="0.25">
      <c r="C3361" s="91">
        <f>ABS(E3361-Dashboard!$F$13)</f>
        <v>35.923433081834155</v>
      </c>
      <c r="D3361" s="92">
        <f t="shared" si="368"/>
        <v>0.42600622874311478</v>
      </c>
      <c r="E3361" s="93" cm="1">
        <f t="array" ref="E3361">SUM('DRE + DCF'!$S$41/TIR!S3361,'DRE + DCF'!$U$41:$AD$41/TIR!T3361:AC3361,TIR!F3361)</f>
        <v>13.586566918165841</v>
      </c>
      <c r="F3361" s="100">
        <f>'DRE + DCF'!$AE$38*'DRE + DCF'!$AE$39*(1+G3361)/(R3361-G3361)/AC3361</f>
        <v>2.0830667569101031</v>
      </c>
      <c r="G3361" s="92">
        <f>R3361*(1-'DRE + DCF'!$AE$39)</f>
        <v>0.25560373724586888</v>
      </c>
      <c r="H3361" s="94">
        <f t="shared" si="366"/>
        <v>0.42600622874311478</v>
      </c>
      <c r="I3361" s="94">
        <f t="shared" si="367"/>
        <v>0.42600622874311478</v>
      </c>
      <c r="J3361" s="94">
        <f t="shared" si="367"/>
        <v>0.42600622874311478</v>
      </c>
      <c r="K3361" s="94">
        <f t="shared" si="367"/>
        <v>0.42600622874311478</v>
      </c>
      <c r="L3361" s="94">
        <f t="shared" si="367"/>
        <v>0.42600622874311478</v>
      </c>
      <c r="M3361" s="94">
        <f t="shared" si="367"/>
        <v>0.42600622874311478</v>
      </c>
      <c r="N3361" s="94">
        <f t="shared" si="367"/>
        <v>0.42600622874311478</v>
      </c>
      <c r="O3361" s="94">
        <f t="shared" si="367"/>
        <v>0.42600622874311478</v>
      </c>
      <c r="P3361" s="94">
        <f t="shared" si="367"/>
        <v>0.42600622874311478</v>
      </c>
      <c r="Q3361" s="94">
        <f t="shared" si="367"/>
        <v>0.42600622874311478</v>
      </c>
      <c r="R3361" s="94">
        <f t="shared" si="367"/>
        <v>0.42600622874311478</v>
      </c>
      <c r="S3361" s="93">
        <f>(1+H3361)^((5-Dashboard!$F$9)*3/12)</f>
        <v>1.0927740055006205</v>
      </c>
      <c r="T3361" s="93">
        <f t="shared" si="370"/>
        <v>1.5583025384524476</v>
      </c>
      <c r="U3361" s="93">
        <f t="shared" si="370"/>
        <v>2.2221491260993975</v>
      </c>
      <c r="V3361" s="93">
        <f t="shared" si="370"/>
        <v>3.1687984950138102</v>
      </c>
      <c r="W3361" s="93">
        <f t="shared" si="370"/>
        <v>4.5187263915215015</v>
      </c>
      <c r="X3361" s="93">
        <f t="shared" si="370"/>
        <v>6.4437319802955599</v>
      </c>
      <c r="Y3361" s="93">
        <f t="shared" si="369"/>
        <v>9.1888019402526737</v>
      </c>
      <c r="Z3361" s="93">
        <f t="shared" si="369"/>
        <v>13.103288801487132</v>
      </c>
      <c r="AA3361" s="93">
        <f t="shared" si="369"/>
        <v>18.685371447940554</v>
      </c>
      <c r="AB3361" s="93">
        <f t="shared" si="369"/>
        <v>26.645456071141982</v>
      </c>
      <c r="AC3361" s="95">
        <f t="shared" si="369"/>
        <v>37.996586325149508</v>
      </c>
      <c r="AE3361" s="96"/>
    </row>
    <row r="3362" spans="3:31" ht="24.75" customHeight="1" x14ac:dyDescent="0.25">
      <c r="C3362" s="91">
        <f>ABS(E3362-Dashboard!$F$13)</f>
        <v>35.928159024458495</v>
      </c>
      <c r="D3362" s="92">
        <f t="shared" si="368"/>
        <v>0.42610622874311477</v>
      </c>
      <c r="E3362" s="93" cm="1">
        <f t="array" ref="E3362">SUM('DRE + DCF'!$S$41/TIR!S3362,'DRE + DCF'!$U$41:$AD$41/TIR!T3362:AC3362,TIR!F3362)</f>
        <v>13.5818409755415</v>
      </c>
      <c r="F3362" s="100">
        <f>'DRE + DCF'!$AE$38*'DRE + DCF'!$AE$39*(1+G3362)/(R3362-G3362)/AC3362</f>
        <v>2.0811809948149382</v>
      </c>
      <c r="G3362" s="92">
        <f>R3362*(1-'DRE + DCF'!$AE$39)</f>
        <v>0.25566373724586883</v>
      </c>
      <c r="H3362" s="94">
        <f t="shared" si="366"/>
        <v>0.42610622874311477</v>
      </c>
      <c r="I3362" s="94">
        <f t="shared" si="367"/>
        <v>0.42610622874311477</v>
      </c>
      <c r="J3362" s="94">
        <f t="shared" si="367"/>
        <v>0.42610622874311477</v>
      </c>
      <c r="K3362" s="94">
        <f t="shared" si="367"/>
        <v>0.42610622874311477</v>
      </c>
      <c r="L3362" s="94">
        <f t="shared" si="367"/>
        <v>0.42610622874311477</v>
      </c>
      <c r="M3362" s="94">
        <f t="shared" si="367"/>
        <v>0.42610622874311477</v>
      </c>
      <c r="N3362" s="94">
        <f t="shared" si="367"/>
        <v>0.42610622874311477</v>
      </c>
      <c r="O3362" s="94">
        <f t="shared" si="367"/>
        <v>0.42610622874311477</v>
      </c>
      <c r="P3362" s="94">
        <f t="shared" si="367"/>
        <v>0.42610622874311477</v>
      </c>
      <c r="Q3362" s="94">
        <f t="shared" si="367"/>
        <v>0.42610622874311477</v>
      </c>
      <c r="R3362" s="94">
        <f t="shared" si="367"/>
        <v>0.42610622874311477</v>
      </c>
      <c r="S3362" s="93">
        <f>(1+H3362)^((5-Dashboard!$F$9)*3/12)</f>
        <v>1.0927931629427081</v>
      </c>
      <c r="T3362" s="93">
        <f t="shared" si="370"/>
        <v>1.5584391364004857</v>
      </c>
      <c r="U3362" s="93">
        <f t="shared" si="370"/>
        <v>2.2224997595377731</v>
      </c>
      <c r="V3362" s="93">
        <f t="shared" si="370"/>
        <v>3.169520750456893</v>
      </c>
      <c r="W3362" s="93">
        <f t="shared" si="370"/>
        <v>4.5200732843571263</v>
      </c>
      <c r="X3362" s="93">
        <f t="shared" si="370"/>
        <v>6.4461046651970459</v>
      </c>
      <c r="Y3362" s="93">
        <f t="shared" si="369"/>
        <v>9.1928300141675585</v>
      </c>
      <c r="Z3362" s="93">
        <f t="shared" si="369"/>
        <v>13.109952142981012</v>
      </c>
      <c r="AA3362" s="93">
        <f t="shared" si="369"/>
        <v>18.696184409629367</v>
      </c>
      <c r="AB3362" s="93">
        <f t="shared" si="369"/>
        <v>26.662745040302354</v>
      </c>
      <c r="AC3362" s="95">
        <f t="shared" si="369"/>
        <v>38.023906777364779</v>
      </c>
      <c r="AE3362" s="96"/>
    </row>
    <row r="3363" spans="3:31" ht="24.75" customHeight="1" x14ac:dyDescent="0.25">
      <c r="C3363" s="91">
        <f>ABS(E3363-Dashboard!$F$13)</f>
        <v>35.932881767651573</v>
      </c>
      <c r="D3363" s="92">
        <f t="shared" si="368"/>
        <v>0.42620622874311476</v>
      </c>
      <c r="E3363" s="93" cm="1">
        <f t="array" ref="E3363">SUM('DRE + DCF'!$S$41/TIR!S3363,'DRE + DCF'!$U$41:$AD$41/TIR!T3363:AC3363,TIR!F3363)</f>
        <v>13.577118232348425</v>
      </c>
      <c r="F3363" s="100">
        <f>'DRE + DCF'!$AE$38*'DRE + DCF'!$AE$39*(1+G3363)/(R3363-G3363)/AC3363</f>
        <v>2.0792971544319099</v>
      </c>
      <c r="G3363" s="92">
        <f>R3363*(1-'DRE + DCF'!$AE$39)</f>
        <v>0.25572373724586883</v>
      </c>
      <c r="H3363" s="94">
        <f t="shared" si="366"/>
        <v>0.42620622874311476</v>
      </c>
      <c r="I3363" s="94">
        <f t="shared" si="367"/>
        <v>0.42620622874311476</v>
      </c>
      <c r="J3363" s="94">
        <f t="shared" si="367"/>
        <v>0.42620622874311476</v>
      </c>
      <c r="K3363" s="94">
        <f t="shared" si="367"/>
        <v>0.42620622874311476</v>
      </c>
      <c r="L3363" s="94">
        <f t="shared" si="367"/>
        <v>0.42620622874311476</v>
      </c>
      <c r="M3363" s="94">
        <f t="shared" si="367"/>
        <v>0.42620622874311476</v>
      </c>
      <c r="N3363" s="94">
        <f t="shared" si="367"/>
        <v>0.42620622874311476</v>
      </c>
      <c r="O3363" s="94">
        <f t="shared" si="367"/>
        <v>0.42620622874311476</v>
      </c>
      <c r="P3363" s="94">
        <f t="shared" si="367"/>
        <v>0.42620622874311476</v>
      </c>
      <c r="Q3363" s="94">
        <f t="shared" si="367"/>
        <v>0.42620622874311476</v>
      </c>
      <c r="R3363" s="94">
        <f t="shared" si="367"/>
        <v>0.42620622874311476</v>
      </c>
      <c r="S3363" s="93">
        <f>(1+H3363)^((5-Dashboard!$F$9)*3/12)</f>
        <v>1.0928123193773183</v>
      </c>
      <c r="T3363" s="93">
        <f t="shared" si="370"/>
        <v>1.5585757367431414</v>
      </c>
      <c r="U3363" s="93">
        <f t="shared" si="370"/>
        <v>2.2228504237109572</v>
      </c>
      <c r="V3363" s="93">
        <f t="shared" si="370"/>
        <v>3.1702431198608392</v>
      </c>
      <c r="W3363" s="93">
        <f t="shared" si="370"/>
        <v>4.5214204841755334</v>
      </c>
      <c r="X3363" s="93">
        <f t="shared" si="370"/>
        <v>6.4484780572978559</v>
      </c>
      <c r="Y3363" s="93">
        <f t="shared" si="369"/>
        <v>9.1968595712315029</v>
      </c>
      <c r="Z3363" s="93">
        <f t="shared" si="369"/>
        <v>13.116618405366101</v>
      </c>
      <c r="AA3363" s="93">
        <f t="shared" si="369"/>
        <v>18.707002869779714</v>
      </c>
      <c r="AB3363" s="93">
        <f t="shared" si="369"/>
        <v>26.68004401399515</v>
      </c>
      <c r="AC3363" s="95">
        <f t="shared" si="369"/>
        <v>38.051244955900337</v>
      </c>
      <c r="AE3363" s="96"/>
    </row>
    <row r="3364" spans="3:31" ht="24.75" customHeight="1" x14ac:dyDescent="0.25">
      <c r="C3364" s="91">
        <f>ABS(E3364-Dashboard!$F$13)</f>
        <v>35.937601314374206</v>
      </c>
      <c r="D3364" s="92">
        <f t="shared" si="368"/>
        <v>0.42630622874311475</v>
      </c>
      <c r="E3364" s="93" cm="1">
        <f t="array" ref="E3364">SUM('DRE + DCF'!$S$41/TIR!S3364,'DRE + DCF'!$U$41:$AD$41/TIR!T3364:AC3364,TIR!F3364)</f>
        <v>13.572398685625792</v>
      </c>
      <c r="F3364" s="100">
        <f>'DRE + DCF'!$AE$38*'DRE + DCF'!$AE$39*(1+G3364)/(R3364-G3364)/AC3364</f>
        <v>2.0774152335649942</v>
      </c>
      <c r="G3364" s="92">
        <f>R3364*(1-'DRE + DCF'!$AE$39)</f>
        <v>0.25578373724586884</v>
      </c>
      <c r="H3364" s="94">
        <f t="shared" si="366"/>
        <v>0.42630622874311475</v>
      </c>
      <c r="I3364" s="94">
        <f t="shared" si="367"/>
        <v>0.42630622874311475</v>
      </c>
      <c r="J3364" s="94">
        <f t="shared" si="367"/>
        <v>0.42630622874311475</v>
      </c>
      <c r="K3364" s="94">
        <f t="shared" si="367"/>
        <v>0.42630622874311475</v>
      </c>
      <c r="L3364" s="94">
        <f t="shared" si="367"/>
        <v>0.42630622874311475</v>
      </c>
      <c r="M3364" s="94">
        <f t="shared" si="367"/>
        <v>0.42630622874311475</v>
      </c>
      <c r="N3364" s="94">
        <f t="shared" si="367"/>
        <v>0.42630622874311475</v>
      </c>
      <c r="O3364" s="94">
        <f t="shared" si="367"/>
        <v>0.42630622874311475</v>
      </c>
      <c r="P3364" s="94">
        <f t="shared" si="367"/>
        <v>0.42630622874311475</v>
      </c>
      <c r="Q3364" s="94">
        <f t="shared" si="367"/>
        <v>0.42630622874311475</v>
      </c>
      <c r="R3364" s="94">
        <f t="shared" si="367"/>
        <v>0.42630622874311475</v>
      </c>
      <c r="S3364" s="93">
        <f>(1+H3364)^((5-Dashboard!$F$9)*3/12)</f>
        <v>1.092831474804574</v>
      </c>
      <c r="T3364" s="93">
        <f t="shared" si="370"/>
        <v>1.5587123394802882</v>
      </c>
      <c r="U3364" s="93">
        <f t="shared" si="370"/>
        <v>2.2232011186194875</v>
      </c>
      <c r="V3364" s="93">
        <f t="shared" si="370"/>
        <v>3.1709656032356355</v>
      </c>
      <c r="W3364" s="93">
        <f t="shared" si="370"/>
        <v>4.5227679910251553</v>
      </c>
      <c r="X3364" s="93">
        <f t="shared" si="370"/>
        <v>6.4508521567591623</v>
      </c>
      <c r="Y3364" s="93">
        <f t="shared" si="369"/>
        <v>9.2008906118865497</v>
      </c>
      <c r="Z3364" s="93">
        <f t="shared" si="369"/>
        <v>13.123287589717835</v>
      </c>
      <c r="AA3364" s="93">
        <f t="shared" si="369"/>
        <v>18.717826830801766</v>
      </c>
      <c r="AB3364" s="93">
        <f t="shared" si="369"/>
        <v>26.697352997307554</v>
      </c>
      <c r="AC3364" s="95">
        <f t="shared" si="369"/>
        <v>38.078600871013428</v>
      </c>
      <c r="AE3364" s="96"/>
    </row>
    <row r="3365" spans="3:31" ht="24.75" customHeight="1" x14ac:dyDescent="0.25">
      <c r="C3365" s="91">
        <f>ABS(E3365-Dashboard!$F$13)</f>
        <v>35.942317667583886</v>
      </c>
      <c r="D3365" s="92">
        <f t="shared" si="368"/>
        <v>0.42640622874311473</v>
      </c>
      <c r="E3365" s="93" cm="1">
        <f t="array" ref="E3365">SUM('DRE + DCF'!$S$41/TIR!S3365,'DRE + DCF'!$U$41:$AD$41/TIR!T3365:AC3365,TIR!F3365)</f>
        <v>13.567682332416112</v>
      </c>
      <c r="F3365" s="100">
        <f>'DRE + DCF'!$AE$38*'DRE + DCF'!$AE$39*(1+G3365)/(R3365-G3365)/AC3365</f>
        <v>2.075535230020976</v>
      </c>
      <c r="G3365" s="92">
        <f>R3365*(1-'DRE + DCF'!$AE$39)</f>
        <v>0.25584373724586884</v>
      </c>
      <c r="H3365" s="94">
        <f t="shared" si="366"/>
        <v>0.42640622874311473</v>
      </c>
      <c r="I3365" s="94">
        <f t="shared" si="367"/>
        <v>0.42640622874311473</v>
      </c>
      <c r="J3365" s="94">
        <f t="shared" si="367"/>
        <v>0.42640622874311473</v>
      </c>
      <c r="K3365" s="94">
        <f t="shared" si="367"/>
        <v>0.42640622874311473</v>
      </c>
      <c r="L3365" s="94">
        <f t="shared" si="367"/>
        <v>0.42640622874311473</v>
      </c>
      <c r="M3365" s="94">
        <f t="shared" si="367"/>
        <v>0.42640622874311473</v>
      </c>
      <c r="N3365" s="94">
        <f t="shared" si="367"/>
        <v>0.42640622874311473</v>
      </c>
      <c r="O3365" s="94">
        <f t="shared" si="367"/>
        <v>0.42640622874311473</v>
      </c>
      <c r="P3365" s="94">
        <f t="shared" si="367"/>
        <v>0.42640622874311473</v>
      </c>
      <c r="Q3365" s="94">
        <f t="shared" ref="I3365:R3382" si="371">$D3365</f>
        <v>0.42640622874311473</v>
      </c>
      <c r="R3365" s="94">
        <f t="shared" si="371"/>
        <v>0.42640622874311473</v>
      </c>
      <c r="S3365" s="93">
        <f>(1+H3365)^((5-Dashboard!$F$9)*3/12)</f>
        <v>1.0928506292245992</v>
      </c>
      <c r="T3365" s="93">
        <f t="shared" si="370"/>
        <v>1.5588489446118006</v>
      </c>
      <c r="U3365" s="93">
        <f t="shared" si="370"/>
        <v>2.2235518442639028</v>
      </c>
      <c r="V3365" s="93">
        <f t="shared" si="370"/>
        <v>3.1716882005912712</v>
      </c>
      <c r="W3365" s="93">
        <f t="shared" si="370"/>
        <v>4.5241158049544303</v>
      </c>
      <c r="X3365" s="93">
        <f t="shared" si="370"/>
        <v>6.4532269637421695</v>
      </c>
      <c r="Y3365" s="93">
        <f t="shared" si="369"/>
        <v>9.2049231365748483</v>
      </c>
      <c r="Z3365" s="93">
        <f t="shared" si="369"/>
        <v>13.129959697111973</v>
      </c>
      <c r="AA3365" s="93">
        <f t="shared" si="369"/>
        <v>18.728656295106578</v>
      </c>
      <c r="AB3365" s="93">
        <f t="shared" si="369"/>
        <v>26.71467199532897</v>
      </c>
      <c r="AC3365" s="95">
        <f t="shared" si="369"/>
        <v>38.105974532966499</v>
      </c>
      <c r="AE3365" s="96"/>
    </row>
    <row r="3366" spans="3:31" ht="24.75" customHeight="1" x14ac:dyDescent="0.25">
      <c r="C3366" s="91">
        <f>ABS(E3366-Dashboard!$F$13)</f>
        <v>35.947030830234738</v>
      </c>
      <c r="D3366" s="92">
        <f t="shared" si="368"/>
        <v>0.42650622874311472</v>
      </c>
      <c r="E3366" s="93" cm="1">
        <f t="array" ref="E3366">SUM('DRE + DCF'!$S$41/TIR!S3366,'DRE + DCF'!$U$41:$AD$41/TIR!T3366:AC3366,TIR!F3366)</f>
        <v>13.562969169765257</v>
      </c>
      <c r="F3366" s="100">
        <f>'DRE + DCF'!$AE$38*'DRE + DCF'!$AE$39*(1+G3366)/(R3366-G3366)/AC3366</f>
        <v>2.0736571416094405</v>
      </c>
      <c r="G3366" s="92">
        <f>R3366*(1-'DRE + DCF'!$AE$39)</f>
        <v>0.25590373724586885</v>
      </c>
      <c r="H3366" s="94">
        <f t="shared" si="366"/>
        <v>0.42650622874311472</v>
      </c>
      <c r="I3366" s="94">
        <f t="shared" si="371"/>
        <v>0.42650622874311472</v>
      </c>
      <c r="J3366" s="94">
        <f t="shared" si="371"/>
        <v>0.42650622874311472</v>
      </c>
      <c r="K3366" s="94">
        <f t="shared" si="371"/>
        <v>0.42650622874311472</v>
      </c>
      <c r="L3366" s="94">
        <f t="shared" si="371"/>
        <v>0.42650622874311472</v>
      </c>
      <c r="M3366" s="94">
        <f t="shared" si="371"/>
        <v>0.42650622874311472</v>
      </c>
      <c r="N3366" s="94">
        <f t="shared" si="371"/>
        <v>0.42650622874311472</v>
      </c>
      <c r="O3366" s="94">
        <f t="shared" si="371"/>
        <v>0.42650622874311472</v>
      </c>
      <c r="P3366" s="94">
        <f t="shared" si="371"/>
        <v>0.42650622874311472</v>
      </c>
      <c r="Q3366" s="94">
        <f t="shared" si="371"/>
        <v>0.42650622874311472</v>
      </c>
      <c r="R3366" s="94">
        <f t="shared" si="371"/>
        <v>0.42650622874311472</v>
      </c>
      <c r="S3366" s="93">
        <f>(1+H3366)^((5-Dashboard!$F$9)*3/12)</f>
        <v>1.0928697826375173</v>
      </c>
      <c r="T3366" s="93">
        <f t="shared" si="370"/>
        <v>1.5589855521375524</v>
      </c>
      <c r="U3366" s="93">
        <f t="shared" si="370"/>
        <v>2.2239026006447422</v>
      </c>
      <c r="V3366" s="93">
        <f t="shared" si="370"/>
        <v>3.1724109119377362</v>
      </c>
      <c r="W3366" s="93">
        <f t="shared" si="370"/>
        <v>4.5254639260118052</v>
      </c>
      <c r="X3366" s="93">
        <f t="shared" si="370"/>
        <v>6.4556024784081103</v>
      </c>
      <c r="Y3366" s="93">
        <f t="shared" si="369"/>
        <v>9.2089571457386583</v>
      </c>
      <c r="Z3366" s="93">
        <f t="shared" si="369"/>
        <v>13.136634728624612</v>
      </c>
      <c r="AA3366" s="93">
        <f t="shared" si="369"/>
        <v>18.739491265106125</v>
      </c>
      <c r="AB3366" s="93">
        <f t="shared" si="369"/>
        <v>26.732001013151077</v>
      </c>
      <c r="AC3366" s="95">
        <f t="shared" si="369"/>
        <v>38.133365952027262</v>
      </c>
      <c r="AE3366" s="96"/>
    </row>
    <row r="3367" spans="3:31" ht="24.75" customHeight="1" x14ac:dyDescent="0.25">
      <c r="C3367" s="91">
        <f>ABS(E3367-Dashboard!$F$13)</f>
        <v>35.951740805277538</v>
      </c>
      <c r="D3367" s="92">
        <f t="shared" si="368"/>
        <v>0.42660622874311471</v>
      </c>
      <c r="E3367" s="93" cm="1">
        <f t="array" ref="E3367">SUM('DRE + DCF'!$S$41/TIR!S3367,'DRE + DCF'!$U$41:$AD$41/TIR!T3367:AC3367,TIR!F3367)</f>
        <v>13.558259194722462</v>
      </c>
      <c r="F3367" s="100">
        <f>'DRE + DCF'!$AE$38*'DRE + DCF'!$AE$39*(1+G3367)/(R3367-G3367)/AC3367</f>
        <v>2.0717809661427733</v>
      </c>
      <c r="G3367" s="92">
        <f>R3367*(1-'DRE + DCF'!$AE$39)</f>
        <v>0.25596373724586879</v>
      </c>
      <c r="H3367" s="94">
        <f t="shared" si="366"/>
        <v>0.42660622874311471</v>
      </c>
      <c r="I3367" s="94">
        <f t="shared" si="371"/>
        <v>0.42660622874311471</v>
      </c>
      <c r="J3367" s="94">
        <f t="shared" si="371"/>
        <v>0.42660622874311471</v>
      </c>
      <c r="K3367" s="94">
        <f t="shared" si="371"/>
        <v>0.42660622874311471</v>
      </c>
      <c r="L3367" s="94">
        <f t="shared" si="371"/>
        <v>0.42660622874311471</v>
      </c>
      <c r="M3367" s="94">
        <f t="shared" si="371"/>
        <v>0.42660622874311471</v>
      </c>
      <c r="N3367" s="94">
        <f t="shared" si="371"/>
        <v>0.42660622874311471</v>
      </c>
      <c r="O3367" s="94">
        <f t="shared" si="371"/>
        <v>0.42660622874311471</v>
      </c>
      <c r="P3367" s="94">
        <f t="shared" si="371"/>
        <v>0.42660622874311471</v>
      </c>
      <c r="Q3367" s="94">
        <f t="shared" si="371"/>
        <v>0.42660622874311471</v>
      </c>
      <c r="R3367" s="94">
        <f t="shared" si="371"/>
        <v>0.42660622874311471</v>
      </c>
      <c r="S3367" s="93">
        <f>(1+H3367)^((5-Dashboard!$F$9)*3/12)</f>
        <v>1.0928889350434519</v>
      </c>
      <c r="T3367" s="93">
        <f t="shared" si="370"/>
        <v>1.5591221620574178</v>
      </c>
      <c r="U3367" s="93">
        <f t="shared" si="370"/>
        <v>2.2242533877625443</v>
      </c>
      <c r="V3367" s="93">
        <f t="shared" si="370"/>
        <v>3.1731337372850201</v>
      </c>
      <c r="W3367" s="93">
        <f t="shared" si="370"/>
        <v>4.5268123542457275</v>
      </c>
      <c r="X3367" s="93">
        <f t="shared" si="370"/>
        <v>6.4579787009182379</v>
      </c>
      <c r="Y3367" s="93">
        <f t="shared" si="369"/>
        <v>9.2129926398203263</v>
      </c>
      <c r="Z3367" s="93">
        <f t="shared" si="369"/>
        <v>13.143312685332148</v>
      </c>
      <c r="AA3367" s="93">
        <f t="shared" si="369"/>
        <v>18.750331743213238</v>
      </c>
      <c r="AB3367" s="93">
        <f t="shared" si="369"/>
        <v>26.749340055867748</v>
      </c>
      <c r="AC3367" s="95">
        <f t="shared" si="369"/>
        <v>38.160775138468622</v>
      </c>
      <c r="AE3367" s="96"/>
    </row>
    <row r="3368" spans="3:31" ht="24.75" customHeight="1" x14ac:dyDescent="0.25">
      <c r="C3368" s="91">
        <f>ABS(E3368-Dashboard!$F$13)</f>
        <v>35.956447595659711</v>
      </c>
      <c r="D3368" s="92">
        <f t="shared" si="368"/>
        <v>0.4267062287431147</v>
      </c>
      <c r="E3368" s="93" cm="1">
        <f t="array" ref="E3368">SUM('DRE + DCF'!$S$41/TIR!S3368,'DRE + DCF'!$U$41:$AD$41/TIR!T3368:AC3368,TIR!F3368)</f>
        <v>13.553552404340291</v>
      </c>
      <c r="F3368" s="100">
        <f>'DRE + DCF'!$AE$38*'DRE + DCF'!$AE$39*(1+G3368)/(R3368-G3368)/AC3368</f>
        <v>2.0699067014361558</v>
      </c>
      <c r="G3368" s="92">
        <f>R3368*(1-'DRE + DCF'!$AE$39)</f>
        <v>0.2560237372458688</v>
      </c>
      <c r="H3368" s="94">
        <f t="shared" si="366"/>
        <v>0.4267062287431147</v>
      </c>
      <c r="I3368" s="94">
        <f t="shared" si="371"/>
        <v>0.4267062287431147</v>
      </c>
      <c r="J3368" s="94">
        <f t="shared" si="371"/>
        <v>0.4267062287431147</v>
      </c>
      <c r="K3368" s="94">
        <f t="shared" si="371"/>
        <v>0.4267062287431147</v>
      </c>
      <c r="L3368" s="94">
        <f t="shared" si="371"/>
        <v>0.4267062287431147</v>
      </c>
      <c r="M3368" s="94">
        <f t="shared" si="371"/>
        <v>0.4267062287431147</v>
      </c>
      <c r="N3368" s="94">
        <f t="shared" si="371"/>
        <v>0.4267062287431147</v>
      </c>
      <c r="O3368" s="94">
        <f t="shared" si="371"/>
        <v>0.4267062287431147</v>
      </c>
      <c r="P3368" s="94">
        <f t="shared" si="371"/>
        <v>0.4267062287431147</v>
      </c>
      <c r="Q3368" s="94">
        <f t="shared" si="371"/>
        <v>0.4267062287431147</v>
      </c>
      <c r="R3368" s="94">
        <f t="shared" si="371"/>
        <v>0.4267062287431147</v>
      </c>
      <c r="S3368" s="93">
        <f>(1+H3368)^((5-Dashboard!$F$9)*3/12)</f>
        <v>1.0929080864425265</v>
      </c>
      <c r="T3368" s="93">
        <f t="shared" si="370"/>
        <v>1.5592587743712709</v>
      </c>
      <c r="U3368" s="93">
        <f t="shared" si="370"/>
        <v>2.224604205617847</v>
      </c>
      <c r="V3368" s="93">
        <f t="shared" si="370"/>
        <v>3.1738566766431111</v>
      </c>
      <c r="W3368" s="93">
        <f t="shared" si="370"/>
        <v>4.528161089704648</v>
      </c>
      <c r="X3368" s="93">
        <f t="shared" si="370"/>
        <v>6.4603556314338313</v>
      </c>
      <c r="Y3368" s="93">
        <f t="shared" si="369"/>
        <v>9.2170296192623056</v>
      </c>
      <c r="Z3368" s="93">
        <f t="shared" si="369"/>
        <v>13.149993568311311</v>
      </c>
      <c r="AA3368" s="93">
        <f t="shared" si="369"/>
        <v>18.761177731841645</v>
      </c>
      <c r="AB3368" s="93">
        <f t="shared" si="369"/>
        <v>26.766689128575095</v>
      </c>
      <c r="AC3368" s="95">
        <f t="shared" si="369"/>
        <v>38.188202102568702</v>
      </c>
      <c r="AE3368" s="96"/>
    </row>
    <row r="3369" spans="3:31" ht="24.75" customHeight="1" x14ac:dyDescent="0.25">
      <c r="C3369" s="91">
        <f>ABS(E3369-Dashboard!$F$13)</f>
        <v>35.961151204325347</v>
      </c>
      <c r="D3369" s="92">
        <f t="shared" si="368"/>
        <v>0.42680622874311469</v>
      </c>
      <c r="E3369" s="93" cm="1">
        <f t="array" ref="E3369">SUM('DRE + DCF'!$S$41/TIR!S3369,'DRE + DCF'!$U$41:$AD$41/TIR!T3369:AC3369,TIR!F3369)</f>
        <v>13.548848795674653</v>
      </c>
      <c r="F3369" s="100">
        <f>'DRE + DCF'!$AE$38*'DRE + DCF'!$AE$39*(1+G3369)/(R3369-G3369)/AC3369</f>
        <v>2.0680343453075589</v>
      </c>
      <c r="G3369" s="92">
        <f>R3369*(1-'DRE + DCF'!$AE$39)</f>
        <v>0.2560837372458688</v>
      </c>
      <c r="H3369" s="94">
        <f t="shared" si="366"/>
        <v>0.42680622874311469</v>
      </c>
      <c r="I3369" s="94">
        <f t="shared" si="371"/>
        <v>0.42680622874311469</v>
      </c>
      <c r="J3369" s="94">
        <f t="shared" si="371"/>
        <v>0.42680622874311469</v>
      </c>
      <c r="K3369" s="94">
        <f t="shared" si="371"/>
        <v>0.42680622874311469</v>
      </c>
      <c r="L3369" s="94">
        <f t="shared" si="371"/>
        <v>0.42680622874311469</v>
      </c>
      <c r="M3369" s="94">
        <f t="shared" si="371"/>
        <v>0.42680622874311469</v>
      </c>
      <c r="N3369" s="94">
        <f t="shared" si="371"/>
        <v>0.42680622874311469</v>
      </c>
      <c r="O3369" s="94">
        <f t="shared" si="371"/>
        <v>0.42680622874311469</v>
      </c>
      <c r="P3369" s="94">
        <f t="shared" si="371"/>
        <v>0.42680622874311469</v>
      </c>
      <c r="Q3369" s="94">
        <f t="shared" si="371"/>
        <v>0.42680622874311469</v>
      </c>
      <c r="R3369" s="94">
        <f t="shared" si="371"/>
        <v>0.42680622874311469</v>
      </c>
      <c r="S3369" s="93">
        <f>(1+H3369)^((5-Dashboard!$F$9)*3/12)</f>
        <v>1.0929272368348648</v>
      </c>
      <c r="T3369" s="93">
        <f t="shared" si="370"/>
        <v>1.5593953890789864</v>
      </c>
      <c r="U3369" s="93">
        <f t="shared" si="370"/>
        <v>2.2249550542111907</v>
      </c>
      <c r="V3369" s="93">
        <f t="shared" si="370"/>
        <v>3.1745797300220011</v>
      </c>
      <c r="W3369" s="93">
        <f t="shared" si="370"/>
        <v>4.5295101324370268</v>
      </c>
      <c r="X3369" s="93">
        <f t="shared" si="370"/>
        <v>6.4627332701162006</v>
      </c>
      <c r="Y3369" s="93">
        <f t="shared" si="369"/>
        <v>9.221068084507154</v>
      </c>
      <c r="Z3369" s="93">
        <f t="shared" si="369"/>
        <v>13.156677378639149</v>
      </c>
      <c r="AA3369" s="93">
        <f t="shared" si="369"/>
        <v>18.77202923340597</v>
      </c>
      <c r="AB3369" s="93">
        <f t="shared" si="369"/>
        <v>26.784048236371476</v>
      </c>
      <c r="AC3369" s="95">
        <f t="shared" si="369"/>
        <v>38.21564685461086</v>
      </c>
      <c r="AE3369" s="96"/>
    </row>
    <row r="3370" spans="3:31" ht="24.75" customHeight="1" x14ac:dyDescent="0.25">
      <c r="C3370" s="91">
        <f>ABS(E3370-Dashboard!$F$13)</f>
        <v>35.965851634215198</v>
      </c>
      <c r="D3370" s="92">
        <f t="shared" si="368"/>
        <v>0.42690622874311468</v>
      </c>
      <c r="E3370" s="93" cm="1">
        <f t="array" ref="E3370">SUM('DRE + DCF'!$S$41/TIR!S3370,'DRE + DCF'!$U$41:$AD$41/TIR!T3370:AC3370,TIR!F3370)</f>
        <v>13.5441483657848</v>
      </c>
      <c r="F3370" s="100">
        <f>'DRE + DCF'!$AE$38*'DRE + DCF'!$AE$39*(1+G3370)/(R3370-G3370)/AC3370</f>
        <v>2.0661638955777395</v>
      </c>
      <c r="G3370" s="92">
        <f>R3370*(1-'DRE + DCF'!$AE$39)</f>
        <v>0.25614373724586881</v>
      </c>
      <c r="H3370" s="94">
        <f t="shared" si="366"/>
        <v>0.42690622874311468</v>
      </c>
      <c r="I3370" s="94">
        <f t="shared" si="371"/>
        <v>0.42690622874311468</v>
      </c>
      <c r="J3370" s="94">
        <f t="shared" si="371"/>
        <v>0.42690622874311468</v>
      </c>
      <c r="K3370" s="94">
        <f t="shared" si="371"/>
        <v>0.42690622874311468</v>
      </c>
      <c r="L3370" s="94">
        <f t="shared" si="371"/>
        <v>0.42690622874311468</v>
      </c>
      <c r="M3370" s="94">
        <f t="shared" si="371"/>
        <v>0.42690622874311468</v>
      </c>
      <c r="N3370" s="94">
        <f t="shared" si="371"/>
        <v>0.42690622874311468</v>
      </c>
      <c r="O3370" s="94">
        <f t="shared" si="371"/>
        <v>0.42690622874311468</v>
      </c>
      <c r="P3370" s="94">
        <f t="shared" si="371"/>
        <v>0.42690622874311468</v>
      </c>
      <c r="Q3370" s="94">
        <f t="shared" si="371"/>
        <v>0.42690622874311468</v>
      </c>
      <c r="R3370" s="94">
        <f t="shared" si="371"/>
        <v>0.42690622874311468</v>
      </c>
      <c r="S3370" s="93">
        <f>(1+H3370)^((5-Dashboard!$F$9)*3/12)</f>
        <v>1.0929463862205901</v>
      </c>
      <c r="T3370" s="93">
        <f t="shared" si="370"/>
        <v>1.5595320061804381</v>
      </c>
      <c r="U3370" s="93">
        <f t="shared" si="370"/>
        <v>2.2253059335431127</v>
      </c>
      <c r="V3370" s="93">
        <f t="shared" si="370"/>
        <v>3.175302897431679</v>
      </c>
      <c r="W3370" s="93">
        <f t="shared" si="370"/>
        <v>4.530859482491322</v>
      </c>
      <c r="X3370" s="93">
        <f t="shared" si="370"/>
        <v>6.4651116171266727</v>
      </c>
      <c r="Y3370" s="93">
        <f t="shared" si="369"/>
        <v>9.2251080359975202</v>
      </c>
      <c r="Z3370" s="93">
        <f t="shared" si="369"/>
        <v>13.163364117393023</v>
      </c>
      <c r="AA3370" s="93">
        <f t="shared" si="369"/>
        <v>18.782886250321717</v>
      </c>
      <c r="AB3370" s="93">
        <f t="shared" si="369"/>
        <v>26.801417384357464</v>
      </c>
      <c r="AC3370" s="95">
        <f t="shared" si="369"/>
        <v>38.243109404883661</v>
      </c>
      <c r="AE3370" s="96"/>
    </row>
    <row r="3371" spans="3:31" ht="24.75" customHeight="1" x14ac:dyDescent="0.25">
      <c r="C3371" s="91">
        <f>ABS(E3371-Dashboard!$F$13)</f>
        <v>35.970548888266691</v>
      </c>
      <c r="D3371" s="92">
        <f t="shared" si="368"/>
        <v>0.42700622874311467</v>
      </c>
      <c r="E3371" s="93" cm="1">
        <f t="array" ref="E3371">SUM('DRE + DCF'!$S$41/TIR!S3371,'DRE + DCF'!$U$41:$AD$41/TIR!T3371:AC3371,TIR!F3371)</f>
        <v>13.539451111733309</v>
      </c>
      <c r="F3371" s="100">
        <f>'DRE + DCF'!$AE$38*'DRE + DCF'!$AE$39*(1+G3371)/(R3371-G3371)/AC3371</f>
        <v>2.064295350070239</v>
      </c>
      <c r="G3371" s="92">
        <f>R3371*(1-'DRE + DCF'!$AE$39)</f>
        <v>0.25620373724586881</v>
      </c>
      <c r="H3371" s="94">
        <f t="shared" si="366"/>
        <v>0.42700622874311467</v>
      </c>
      <c r="I3371" s="94">
        <f t="shared" si="371"/>
        <v>0.42700622874311467</v>
      </c>
      <c r="J3371" s="94">
        <f t="shared" si="371"/>
        <v>0.42700622874311467</v>
      </c>
      <c r="K3371" s="94">
        <f t="shared" si="371"/>
        <v>0.42700622874311467</v>
      </c>
      <c r="L3371" s="94">
        <f t="shared" si="371"/>
        <v>0.42700622874311467</v>
      </c>
      <c r="M3371" s="94">
        <f t="shared" si="371"/>
        <v>0.42700622874311467</v>
      </c>
      <c r="N3371" s="94">
        <f t="shared" si="371"/>
        <v>0.42700622874311467</v>
      </c>
      <c r="O3371" s="94">
        <f t="shared" si="371"/>
        <v>0.42700622874311467</v>
      </c>
      <c r="P3371" s="94">
        <f t="shared" si="371"/>
        <v>0.42700622874311467</v>
      </c>
      <c r="Q3371" s="94">
        <f t="shared" si="371"/>
        <v>0.42700622874311467</v>
      </c>
      <c r="R3371" s="94">
        <f t="shared" si="371"/>
        <v>0.42700622874311467</v>
      </c>
      <c r="S3371" s="93">
        <f>(1+H3371)^((5-Dashboard!$F$9)*3/12)</f>
        <v>1.0929655345998257</v>
      </c>
      <c r="T3371" s="93">
        <f t="shared" si="370"/>
        <v>1.5596686256754995</v>
      </c>
      <c r="U3371" s="93">
        <f t="shared" si="370"/>
        <v>2.2256568436141513</v>
      </c>
      <c r="V3371" s="93">
        <f t="shared" si="370"/>
        <v>3.1760261788821342</v>
      </c>
      <c r="W3371" s="93">
        <f t="shared" si="370"/>
        <v>4.5322091399159996</v>
      </c>
      <c r="X3371" s="93">
        <f t="shared" si="370"/>
        <v>6.4674906726266057</v>
      </c>
      <c r="Y3371" s="93">
        <f t="shared" si="369"/>
        <v>9.2291494741761628</v>
      </c>
      <c r="Z3371" s="93">
        <f t="shared" si="369"/>
        <v>13.170053785650627</v>
      </c>
      <c r="AA3371" s="93">
        <f t="shared" si="369"/>
        <v>18.793748785005281</v>
      </c>
      <c r="AB3371" s="93">
        <f t="shared" si="369"/>
        <v>26.818796577635879</v>
      </c>
      <c r="AC3371" s="95">
        <f t="shared" si="369"/>
        <v>38.270589763680924</v>
      </c>
      <c r="AE3371" s="96"/>
    </row>
    <row r="3372" spans="3:31" ht="24.75" customHeight="1" x14ac:dyDescent="0.25">
      <c r="C3372" s="91">
        <f>ABS(E3372-Dashboard!$F$13)</f>
        <v>35.975242969413912</v>
      </c>
      <c r="D3372" s="92">
        <f t="shared" si="368"/>
        <v>0.42710622874311466</v>
      </c>
      <c r="E3372" s="93" cm="1">
        <f t="array" ref="E3372">SUM('DRE + DCF'!$S$41/TIR!S3372,'DRE + DCF'!$U$41:$AD$41/TIR!T3372:AC3372,TIR!F3372)</f>
        <v>13.534757030586089</v>
      </c>
      <c r="F3372" s="100">
        <f>'DRE + DCF'!$AE$38*'DRE + DCF'!$AE$39*(1+G3372)/(R3372-G3372)/AC3372</f>
        <v>2.0624287066113776</v>
      </c>
      <c r="G3372" s="92">
        <f>R3372*(1-'DRE + DCF'!$AE$39)</f>
        <v>0.25626373724586876</v>
      </c>
      <c r="H3372" s="94">
        <f t="shared" si="366"/>
        <v>0.42710622874311466</v>
      </c>
      <c r="I3372" s="94">
        <f t="shared" si="371"/>
        <v>0.42710622874311466</v>
      </c>
      <c r="J3372" s="94">
        <f t="shared" si="371"/>
        <v>0.42710622874311466</v>
      </c>
      <c r="K3372" s="94">
        <f t="shared" si="371"/>
        <v>0.42710622874311466</v>
      </c>
      <c r="L3372" s="94">
        <f t="shared" si="371"/>
        <v>0.42710622874311466</v>
      </c>
      <c r="M3372" s="94">
        <f t="shared" si="371"/>
        <v>0.42710622874311466</v>
      </c>
      <c r="N3372" s="94">
        <f t="shared" si="371"/>
        <v>0.42710622874311466</v>
      </c>
      <c r="O3372" s="94">
        <f t="shared" si="371"/>
        <v>0.42710622874311466</v>
      </c>
      <c r="P3372" s="94">
        <f t="shared" si="371"/>
        <v>0.42710622874311466</v>
      </c>
      <c r="Q3372" s="94">
        <f t="shared" si="371"/>
        <v>0.42710622874311466</v>
      </c>
      <c r="R3372" s="94">
        <f t="shared" si="371"/>
        <v>0.42710622874311466</v>
      </c>
      <c r="S3372" s="93">
        <f>(1+H3372)^((5-Dashboard!$F$9)*3/12)</f>
        <v>1.0929846819726954</v>
      </c>
      <c r="T3372" s="93">
        <f t="shared" si="370"/>
        <v>1.5598052475640458</v>
      </c>
      <c r="U3372" s="93">
        <f t="shared" si="370"/>
        <v>2.2260077844248456</v>
      </c>
      <c r="V3372" s="93">
        <f t="shared" si="370"/>
        <v>3.1767495743833574</v>
      </c>
      <c r="W3372" s="93">
        <f t="shared" si="370"/>
        <v>4.5335591047595276</v>
      </c>
      <c r="X3372" s="93">
        <f t="shared" si="370"/>
        <v>6.4698704367773807</v>
      </c>
      <c r="Y3372" s="93">
        <f t="shared" si="369"/>
        <v>9.2331923994859366</v>
      </c>
      <c r="Z3372" s="93">
        <f t="shared" si="369"/>
        <v>13.176746384489965</v>
      </c>
      <c r="AA3372" s="93">
        <f t="shared" si="369"/>
        <v>18.804616839873944</v>
      </c>
      <c r="AB3372" s="93">
        <f t="shared" si="369"/>
        <v>26.836185821311769</v>
      </c>
      <c r="AC3372" s="95">
        <f t="shared" si="369"/>
        <v>38.298087941301681</v>
      </c>
      <c r="AE3372" s="96"/>
    </row>
    <row r="3373" spans="3:31" ht="24.75" customHeight="1" x14ac:dyDescent="0.25">
      <c r="C3373" s="91">
        <f>ABS(E3373-Dashboard!$F$13)</f>
        <v>35.97993388058763</v>
      </c>
      <c r="D3373" s="92">
        <f t="shared" si="368"/>
        <v>0.42720622874311465</v>
      </c>
      <c r="E3373" s="93" cm="1">
        <f t="array" ref="E3373">SUM('DRE + DCF'!$S$41/TIR!S3373,'DRE + DCF'!$U$41:$AD$41/TIR!T3373:AC3373,TIR!F3373)</f>
        <v>13.530066119412368</v>
      </c>
      <c r="F3373" s="100">
        <f>'DRE + DCF'!$AE$38*'DRE + DCF'!$AE$39*(1+G3373)/(R3373-G3373)/AC3373</f>
        <v>2.0605639630302486</v>
      </c>
      <c r="G3373" s="92">
        <f>R3373*(1-'DRE + DCF'!$AE$39)</f>
        <v>0.25632373724586877</v>
      </c>
      <c r="H3373" s="94">
        <f t="shared" si="366"/>
        <v>0.42720622874311465</v>
      </c>
      <c r="I3373" s="94">
        <f t="shared" si="371"/>
        <v>0.42720622874311465</v>
      </c>
      <c r="J3373" s="94">
        <f t="shared" si="371"/>
        <v>0.42720622874311465</v>
      </c>
      <c r="K3373" s="94">
        <f t="shared" si="371"/>
        <v>0.42720622874311465</v>
      </c>
      <c r="L3373" s="94">
        <f t="shared" si="371"/>
        <v>0.42720622874311465</v>
      </c>
      <c r="M3373" s="94">
        <f t="shared" si="371"/>
        <v>0.42720622874311465</v>
      </c>
      <c r="N3373" s="94">
        <f t="shared" si="371"/>
        <v>0.42720622874311465</v>
      </c>
      <c r="O3373" s="94">
        <f t="shared" si="371"/>
        <v>0.42720622874311465</v>
      </c>
      <c r="P3373" s="94">
        <f t="shared" si="371"/>
        <v>0.42720622874311465</v>
      </c>
      <c r="Q3373" s="94">
        <f t="shared" si="371"/>
        <v>0.42720622874311465</v>
      </c>
      <c r="R3373" s="94">
        <f t="shared" si="371"/>
        <v>0.42720622874311465</v>
      </c>
      <c r="S3373" s="93">
        <f>(1+H3373)^((5-Dashboard!$F$9)*3/12)</f>
        <v>1.0930038283393222</v>
      </c>
      <c r="T3373" s="93">
        <f t="shared" si="370"/>
        <v>1.5599418718459508</v>
      </c>
      <c r="U3373" s="93">
        <f t="shared" si="370"/>
        <v>2.2263587559757343</v>
      </c>
      <c r="V3373" s="93">
        <f t="shared" si="370"/>
        <v>3.17747308394534</v>
      </c>
      <c r="W3373" s="93">
        <f t="shared" si="370"/>
        <v>4.5349093770703828</v>
      </c>
      <c r="X3373" s="93">
        <f t="shared" si="370"/>
        <v>6.4722509097404082</v>
      </c>
      <c r="Y3373" s="93">
        <f t="shared" si="369"/>
        <v>9.237236812369801</v>
      </c>
      <c r="Z3373" s="93">
        <f t="shared" si="369"/>
        <v>13.183441914989373</v>
      </c>
      <c r="AA3373" s="93">
        <f t="shared" si="369"/>
        <v>18.815490417345888</v>
      </c>
      <c r="AB3373" s="93">
        <f t="shared" si="369"/>
        <v>26.853585120492436</v>
      </c>
      <c r="AC3373" s="95">
        <f t="shared" si="369"/>
        <v>38.32560394805023</v>
      </c>
      <c r="AE3373" s="96"/>
    </row>
    <row r="3374" spans="3:31" ht="24.75" customHeight="1" x14ac:dyDescent="0.25">
      <c r="C3374" s="91">
        <f>ABS(E3374-Dashboard!$F$13)</f>
        <v>35.984621624715309</v>
      </c>
      <c r="D3374" s="92">
        <f t="shared" si="368"/>
        <v>0.42730622874311464</v>
      </c>
      <c r="E3374" s="93" cm="1">
        <f t="array" ref="E3374">SUM('DRE + DCF'!$S$41/TIR!S3374,'DRE + DCF'!$U$41:$AD$41/TIR!T3374:AC3374,TIR!F3374)</f>
        <v>13.52537837528469</v>
      </c>
      <c r="F3374" s="100">
        <f>'DRE + DCF'!$AE$38*'DRE + DCF'!$AE$39*(1+G3374)/(R3374-G3374)/AC3374</f>
        <v>2.058701117158718</v>
      </c>
      <c r="G3374" s="92">
        <f>R3374*(1-'DRE + DCF'!$AE$39)</f>
        <v>0.25638373724586877</v>
      </c>
      <c r="H3374" s="94">
        <f t="shared" si="366"/>
        <v>0.42730622874311464</v>
      </c>
      <c r="I3374" s="94">
        <f t="shared" si="371"/>
        <v>0.42730622874311464</v>
      </c>
      <c r="J3374" s="94">
        <f t="shared" si="371"/>
        <v>0.42730622874311464</v>
      </c>
      <c r="K3374" s="94">
        <f t="shared" si="371"/>
        <v>0.42730622874311464</v>
      </c>
      <c r="L3374" s="94">
        <f t="shared" si="371"/>
        <v>0.42730622874311464</v>
      </c>
      <c r="M3374" s="94">
        <f t="shared" si="371"/>
        <v>0.42730622874311464</v>
      </c>
      <c r="N3374" s="94">
        <f t="shared" si="371"/>
        <v>0.42730622874311464</v>
      </c>
      <c r="O3374" s="94">
        <f t="shared" si="371"/>
        <v>0.42730622874311464</v>
      </c>
      <c r="P3374" s="94">
        <f t="shared" si="371"/>
        <v>0.42730622874311464</v>
      </c>
      <c r="Q3374" s="94">
        <f t="shared" si="371"/>
        <v>0.42730622874311464</v>
      </c>
      <c r="R3374" s="94">
        <f t="shared" si="371"/>
        <v>0.42730622874311464</v>
      </c>
      <c r="S3374" s="93">
        <f>(1+H3374)^((5-Dashboard!$F$9)*3/12)</f>
        <v>1.0930229736998298</v>
      </c>
      <c r="T3374" s="93">
        <f t="shared" si="370"/>
        <v>1.5600784985210887</v>
      </c>
      <c r="U3374" s="93">
        <f t="shared" si="370"/>
        <v>2.2267097582673561</v>
      </c>
      <c r="V3374" s="93">
        <f t="shared" si="370"/>
        <v>3.1781967075780724</v>
      </c>
      <c r="W3374" s="93">
        <f t="shared" si="370"/>
        <v>4.5362599568970419</v>
      </c>
      <c r="X3374" s="93">
        <f t="shared" si="370"/>
        <v>6.4746320916771207</v>
      </c>
      <c r="Y3374" s="93">
        <f t="shared" si="369"/>
        <v>9.2412827132708149</v>
      </c>
      <c r="Z3374" s="93">
        <f t="shared" si="369"/>
        <v>13.190140378227504</v>
      </c>
      <c r="AA3374" s="93">
        <f t="shared" si="369"/>
        <v>18.826369519840178</v>
      </c>
      <c r="AB3374" s="93">
        <f t="shared" si="369"/>
        <v>26.870994480287408</v>
      </c>
      <c r="AC3374" s="95">
        <f t="shared" si="369"/>
        <v>38.353137794236069</v>
      </c>
      <c r="AE3374" s="96"/>
    </row>
    <row r="3375" spans="3:31" ht="24.75" customHeight="1" x14ac:dyDescent="0.25">
      <c r="C3375" s="91">
        <f>ABS(E3375-Dashboard!$F$13)</f>
        <v>35.989306204721075</v>
      </c>
      <c r="D3375" s="92">
        <f t="shared" si="368"/>
        <v>0.42740622874311462</v>
      </c>
      <c r="E3375" s="93" cm="1">
        <f t="array" ref="E3375">SUM('DRE + DCF'!$S$41/TIR!S3375,'DRE + DCF'!$U$41:$AD$41/TIR!T3375:AC3375,TIR!F3375)</f>
        <v>13.520693795278927</v>
      </c>
      <c r="F3375" s="100">
        <f>'DRE + DCF'!$AE$38*'DRE + DCF'!$AE$39*(1+G3375)/(R3375-G3375)/AC3375</f>
        <v>2.0568401668314191</v>
      </c>
      <c r="G3375" s="92">
        <f>R3375*(1-'DRE + DCF'!$AE$39)</f>
        <v>0.25644373724586877</v>
      </c>
      <c r="H3375" s="94">
        <f t="shared" si="366"/>
        <v>0.42740622874311462</v>
      </c>
      <c r="I3375" s="94">
        <f t="shared" si="371"/>
        <v>0.42740622874311462</v>
      </c>
      <c r="J3375" s="94">
        <f t="shared" si="371"/>
        <v>0.42740622874311462</v>
      </c>
      <c r="K3375" s="94">
        <f t="shared" si="371"/>
        <v>0.42740622874311462</v>
      </c>
      <c r="L3375" s="94">
        <f t="shared" si="371"/>
        <v>0.42740622874311462</v>
      </c>
      <c r="M3375" s="94">
        <f t="shared" si="371"/>
        <v>0.42740622874311462</v>
      </c>
      <c r="N3375" s="94">
        <f t="shared" si="371"/>
        <v>0.42740622874311462</v>
      </c>
      <c r="O3375" s="94">
        <f t="shared" si="371"/>
        <v>0.42740622874311462</v>
      </c>
      <c r="P3375" s="94">
        <f t="shared" si="371"/>
        <v>0.42740622874311462</v>
      </c>
      <c r="Q3375" s="94">
        <f t="shared" si="371"/>
        <v>0.42740622874311462</v>
      </c>
      <c r="R3375" s="94">
        <f t="shared" si="371"/>
        <v>0.42740622874311462</v>
      </c>
      <c r="S3375" s="93">
        <f>(1+H3375)^((5-Dashboard!$F$9)*3/12)</f>
        <v>1.0930421180543415</v>
      </c>
      <c r="T3375" s="93">
        <f t="shared" si="370"/>
        <v>1.5602151275893339</v>
      </c>
      <c r="U3375" s="93">
        <f t="shared" si="370"/>
        <v>2.2270607913002487</v>
      </c>
      <c r="V3375" s="93">
        <f t="shared" si="370"/>
        <v>3.1789204452915447</v>
      </c>
      <c r="W3375" s="93">
        <f t="shared" si="370"/>
        <v>4.5376108442879861</v>
      </c>
      <c r="X3375" s="93">
        <f t="shared" si="370"/>
        <v>6.477013982748975</v>
      </c>
      <c r="Y3375" s="93">
        <f t="shared" si="369"/>
        <v>9.2453301026321348</v>
      </c>
      <c r="Z3375" s="93">
        <f t="shared" si="369"/>
        <v>13.196841775283328</v>
      </c>
      <c r="AA3375" s="93">
        <f t="shared" si="369"/>
        <v>18.837254149776765</v>
      </c>
      <c r="AB3375" s="93">
        <f t="shared" si="369"/>
        <v>26.888413905808438</v>
      </c>
      <c r="AC3375" s="95">
        <f t="shared" si="369"/>
        <v>38.380689490173943</v>
      </c>
      <c r="AE3375" s="96"/>
    </row>
    <row r="3376" spans="3:31" ht="24.75" customHeight="1" x14ac:dyDescent="0.25">
      <c r="C3376" s="91">
        <f>ABS(E3376-Dashboard!$F$13)</f>
        <v>35.993987623525747</v>
      </c>
      <c r="D3376" s="92">
        <f t="shared" si="368"/>
        <v>0.42750622874311461</v>
      </c>
      <c r="E3376" s="93" cm="1">
        <f t="array" ref="E3376">SUM('DRE + DCF'!$S$41/TIR!S3376,'DRE + DCF'!$U$41:$AD$41/TIR!T3376:AC3376,TIR!F3376)</f>
        <v>13.516012376474251</v>
      </c>
      <c r="F3376" s="100">
        <f>'DRE + DCF'!$AE$38*'DRE + DCF'!$AE$39*(1+G3376)/(R3376-G3376)/AC3376</f>
        <v>2.0549811098857464</v>
      </c>
      <c r="G3376" s="92">
        <f>R3376*(1-'DRE + DCF'!$AE$39)</f>
        <v>0.25650373724586878</v>
      </c>
      <c r="H3376" s="94">
        <f t="shared" si="366"/>
        <v>0.42750622874311461</v>
      </c>
      <c r="I3376" s="94">
        <f t="shared" si="371"/>
        <v>0.42750622874311461</v>
      </c>
      <c r="J3376" s="94">
        <f t="shared" si="371"/>
        <v>0.42750622874311461</v>
      </c>
      <c r="K3376" s="94">
        <f t="shared" si="371"/>
        <v>0.42750622874311461</v>
      </c>
      <c r="L3376" s="94">
        <f t="shared" si="371"/>
        <v>0.42750622874311461</v>
      </c>
      <c r="M3376" s="94">
        <f t="shared" si="371"/>
        <v>0.42750622874311461</v>
      </c>
      <c r="N3376" s="94">
        <f t="shared" si="371"/>
        <v>0.42750622874311461</v>
      </c>
      <c r="O3376" s="94">
        <f t="shared" si="371"/>
        <v>0.42750622874311461</v>
      </c>
      <c r="P3376" s="94">
        <f t="shared" si="371"/>
        <v>0.42750622874311461</v>
      </c>
      <c r="Q3376" s="94">
        <f t="shared" si="371"/>
        <v>0.42750622874311461</v>
      </c>
      <c r="R3376" s="94">
        <f t="shared" si="371"/>
        <v>0.42750622874311461</v>
      </c>
      <c r="S3376" s="93">
        <f>(1+H3376)^((5-Dashboard!$F$9)*3/12)</f>
        <v>1.0930612614029804</v>
      </c>
      <c r="T3376" s="93">
        <f t="shared" si="370"/>
        <v>1.5603517590505604</v>
      </c>
      <c r="U3376" s="93">
        <f t="shared" si="370"/>
        <v>2.2274118550749504</v>
      </c>
      <c r="V3376" s="93">
        <f t="shared" si="370"/>
        <v>3.1796442970957473</v>
      </c>
      <c r="W3376" s="93">
        <f t="shared" si="370"/>
        <v>4.5389620392917021</v>
      </c>
      <c r="X3376" s="93">
        <f t="shared" si="370"/>
        <v>6.4793965831174543</v>
      </c>
      <c r="Y3376" s="93">
        <f t="shared" si="369"/>
        <v>9.2493789808970206</v>
      </c>
      <c r="Z3376" s="93">
        <f t="shared" si="369"/>
        <v>13.203546107236139</v>
      </c>
      <c r="AA3376" s="93">
        <f t="shared" si="369"/>
        <v>18.848144309576494</v>
      </c>
      <c r="AB3376" s="93">
        <f t="shared" si="369"/>
        <v>26.905843402169538</v>
      </c>
      <c r="AC3376" s="95">
        <f t="shared" si="369"/>
        <v>38.408259046183851</v>
      </c>
      <c r="AE3376" s="96"/>
    </row>
    <row r="3377" spans="3:31" ht="24.75" customHeight="1" x14ac:dyDescent="0.25">
      <c r="C3377" s="91">
        <f>ABS(E3377-Dashboard!$F$13)</f>
        <v>35.998665884046858</v>
      </c>
      <c r="D3377" s="92">
        <f t="shared" si="368"/>
        <v>0.4276062287431146</v>
      </c>
      <c r="E3377" s="93" cm="1">
        <f t="array" ref="E3377">SUM('DRE + DCF'!$S$41/TIR!S3377,'DRE + DCF'!$U$41:$AD$41/TIR!T3377:AC3377,TIR!F3377)</f>
        <v>13.511334115953137</v>
      </c>
      <c r="F3377" s="100">
        <f>'DRE + DCF'!$AE$38*'DRE + DCF'!$AE$39*(1+G3377)/(R3377-G3377)/AC3377</f>
        <v>2.0531239441618556</v>
      </c>
      <c r="G3377" s="92">
        <f>R3377*(1-'DRE + DCF'!$AE$39)</f>
        <v>0.25656373724586873</v>
      </c>
      <c r="H3377" s="94">
        <f t="shared" si="366"/>
        <v>0.4276062287431146</v>
      </c>
      <c r="I3377" s="94">
        <f t="shared" si="371"/>
        <v>0.4276062287431146</v>
      </c>
      <c r="J3377" s="94">
        <f t="shared" si="371"/>
        <v>0.4276062287431146</v>
      </c>
      <c r="K3377" s="94">
        <f t="shared" si="371"/>
        <v>0.4276062287431146</v>
      </c>
      <c r="L3377" s="94">
        <f t="shared" si="371"/>
        <v>0.4276062287431146</v>
      </c>
      <c r="M3377" s="94">
        <f t="shared" si="371"/>
        <v>0.4276062287431146</v>
      </c>
      <c r="N3377" s="94">
        <f t="shared" si="371"/>
        <v>0.4276062287431146</v>
      </c>
      <c r="O3377" s="94">
        <f t="shared" si="371"/>
        <v>0.4276062287431146</v>
      </c>
      <c r="P3377" s="94">
        <f t="shared" si="371"/>
        <v>0.4276062287431146</v>
      </c>
      <c r="Q3377" s="94">
        <f t="shared" si="371"/>
        <v>0.4276062287431146</v>
      </c>
      <c r="R3377" s="94">
        <f t="shared" si="371"/>
        <v>0.4276062287431146</v>
      </c>
      <c r="S3377" s="93">
        <f>(1+H3377)^((5-Dashboard!$F$9)*3/12)</f>
        <v>1.0930804037458701</v>
      </c>
      <c r="T3377" s="93">
        <f t="shared" si="370"/>
        <v>1.5604883929046427</v>
      </c>
      <c r="U3377" s="93">
        <f t="shared" si="370"/>
        <v>2.2277629495920008</v>
      </c>
      <c r="V3377" s="93">
        <f t="shared" si="370"/>
        <v>3.1803682630006738</v>
      </c>
      <c r="W3377" s="93">
        <f t="shared" si="370"/>
        <v>4.5403135419566816</v>
      </c>
      <c r="X3377" s="93">
        <f t="shared" si="370"/>
        <v>6.4817798929440711</v>
      </c>
      <c r="Y3377" s="93">
        <f t="shared" si="369"/>
        <v>9.2534293485088348</v>
      </c>
      <c r="Z3377" s="93">
        <f t="shared" si="369"/>
        <v>13.210253375165554</v>
      </c>
      <c r="AA3377" s="93">
        <f t="shared" si="369"/>
        <v>18.859040001661096</v>
      </c>
      <c r="AB3377" s="93">
        <f t="shared" si="369"/>
        <v>26.923282974486941</v>
      </c>
      <c r="AC3377" s="95">
        <f t="shared" si="369"/>
        <v>38.43584647259101</v>
      </c>
      <c r="AE3377" s="96"/>
    </row>
    <row r="3378" spans="3:31" ht="24.75" customHeight="1" x14ac:dyDescent="0.25">
      <c r="C3378" s="91">
        <f>ABS(E3378-Dashboard!$F$13)</f>
        <v>36.003340989198627</v>
      </c>
      <c r="D3378" s="92">
        <f t="shared" si="368"/>
        <v>0.42770622874311459</v>
      </c>
      <c r="E3378" s="93" cm="1">
        <f t="array" ref="E3378">SUM('DRE + DCF'!$S$41/TIR!S3378,'DRE + DCF'!$U$41:$AD$41/TIR!T3378:AC3378,TIR!F3378)</f>
        <v>13.50665901080137</v>
      </c>
      <c r="F3378" s="100">
        <f>'DRE + DCF'!$AE$38*'DRE + DCF'!$AE$39*(1+G3378)/(R3378-G3378)/AC3378</f>
        <v>2.0512686675026575</v>
      </c>
      <c r="G3378" s="92">
        <f>R3378*(1-'DRE + DCF'!$AE$39)</f>
        <v>0.25662373724586873</v>
      </c>
      <c r="H3378" s="94">
        <f t="shared" si="366"/>
        <v>0.42770622874311459</v>
      </c>
      <c r="I3378" s="94">
        <f t="shared" si="371"/>
        <v>0.42770622874311459</v>
      </c>
      <c r="J3378" s="94">
        <f t="shared" si="371"/>
        <v>0.42770622874311459</v>
      </c>
      <c r="K3378" s="94">
        <f t="shared" si="371"/>
        <v>0.42770622874311459</v>
      </c>
      <c r="L3378" s="94">
        <f t="shared" si="371"/>
        <v>0.42770622874311459</v>
      </c>
      <c r="M3378" s="94">
        <f t="shared" si="371"/>
        <v>0.42770622874311459</v>
      </c>
      <c r="N3378" s="94">
        <f t="shared" si="371"/>
        <v>0.42770622874311459</v>
      </c>
      <c r="O3378" s="94">
        <f t="shared" si="371"/>
        <v>0.42770622874311459</v>
      </c>
      <c r="P3378" s="94">
        <f t="shared" si="371"/>
        <v>0.42770622874311459</v>
      </c>
      <c r="Q3378" s="94">
        <f t="shared" si="371"/>
        <v>0.42770622874311459</v>
      </c>
      <c r="R3378" s="94">
        <f t="shared" si="371"/>
        <v>0.42770622874311459</v>
      </c>
      <c r="S3378" s="93">
        <f>(1+H3378)^((5-Dashboard!$F$9)*3/12)</f>
        <v>1.0930995450831336</v>
      </c>
      <c r="T3378" s="93">
        <f t="shared" si="370"/>
        <v>1.5606250291514547</v>
      </c>
      <c r="U3378" s="93">
        <f t="shared" si="370"/>
        <v>2.2281140748519368</v>
      </c>
      <c r="V3378" s="93">
        <f t="shared" si="370"/>
        <v>3.1810923430163123</v>
      </c>
      <c r="W3378" s="93">
        <f t="shared" si="370"/>
        <v>4.5416653523314174</v>
      </c>
      <c r="X3378" s="93">
        <f t="shared" si="370"/>
        <v>6.4841639123903567</v>
      </c>
      <c r="Y3378" s="93">
        <f t="shared" si="369"/>
        <v>9.2574812059110361</v>
      </c>
      <c r="Z3378" s="93">
        <f t="shared" si="369"/>
        <v>13.216963580151505</v>
      </c>
      <c r="AA3378" s="93">
        <f t="shared" si="369"/>
        <v>18.8699412284532</v>
      </c>
      <c r="AB3378" s="93">
        <f t="shared" si="369"/>
        <v>26.940732627879132</v>
      </c>
      <c r="AC3378" s="95">
        <f t="shared" si="369"/>
        <v>38.463451779725894</v>
      </c>
      <c r="AE3378" s="96"/>
    </row>
    <row r="3379" spans="3:31" ht="24.75" customHeight="1" x14ac:dyDescent="0.25">
      <c r="C3379" s="91">
        <f>ABS(E3379-Dashboard!$F$13)</f>
        <v>36.008012941891991</v>
      </c>
      <c r="D3379" s="92">
        <f t="shared" si="368"/>
        <v>0.42780622874311458</v>
      </c>
      <c r="E3379" s="93" cm="1">
        <f t="array" ref="E3379">SUM('DRE + DCF'!$S$41/TIR!S3379,'DRE + DCF'!$U$41:$AD$41/TIR!T3379:AC3379,TIR!F3379)</f>
        <v>13.501987058108011</v>
      </c>
      <c r="F3379" s="100">
        <f>'DRE + DCF'!$AE$38*'DRE + DCF'!$AE$39*(1+G3379)/(R3379-G3379)/AC3379</f>
        <v>2.0494152777538117</v>
      </c>
      <c r="G3379" s="92">
        <f>R3379*(1-'DRE + DCF'!$AE$39)</f>
        <v>0.25668373724586874</v>
      </c>
      <c r="H3379" s="94">
        <f>$D3379</f>
        <v>0.42780622874311458</v>
      </c>
      <c r="I3379" s="94">
        <f t="shared" si="371"/>
        <v>0.42780622874311458</v>
      </c>
      <c r="J3379" s="94">
        <f t="shared" si="371"/>
        <v>0.42780622874311458</v>
      </c>
      <c r="K3379" s="94">
        <f t="shared" si="371"/>
        <v>0.42780622874311458</v>
      </c>
      <c r="L3379" s="94">
        <f t="shared" si="371"/>
        <v>0.42780622874311458</v>
      </c>
      <c r="M3379" s="94">
        <f t="shared" si="371"/>
        <v>0.42780622874311458</v>
      </c>
      <c r="N3379" s="94">
        <f t="shared" si="371"/>
        <v>0.42780622874311458</v>
      </c>
      <c r="O3379" s="94">
        <f t="shared" si="371"/>
        <v>0.42780622874311458</v>
      </c>
      <c r="P3379" s="94">
        <f t="shared" si="371"/>
        <v>0.42780622874311458</v>
      </c>
      <c r="Q3379" s="94">
        <f t="shared" si="371"/>
        <v>0.42780622874311458</v>
      </c>
      <c r="R3379" s="94">
        <f t="shared" si="371"/>
        <v>0.42780622874311458</v>
      </c>
      <c r="S3379" s="93">
        <f>(1+H3379)^((5-Dashboard!$F$9)*3/12)</f>
        <v>1.0931186854148944</v>
      </c>
      <c r="T3379" s="93">
        <f t="shared" si="370"/>
        <v>1.5607616677908716</v>
      </c>
      <c r="U3379" s="93">
        <f t="shared" si="370"/>
        <v>2.2284652308552984</v>
      </c>
      <c r="V3379" s="93">
        <f t="shared" si="370"/>
        <v>3.1818165371526579</v>
      </c>
      <c r="W3379" s="93">
        <f t="shared" si="370"/>
        <v>4.5430174704644122</v>
      </c>
      <c r="X3379" s="93">
        <f t="shared" si="370"/>
        <v>6.4865486416178761</v>
      </c>
      <c r="Y3379" s="93">
        <f t="shared" si="369"/>
        <v>9.2615345535471931</v>
      </c>
      <c r="Z3379" s="93">
        <f t="shared" si="369"/>
        <v>13.223676723274263</v>
      </c>
      <c r="AA3379" s="93">
        <f t="shared" si="369"/>
        <v>18.880847992376331</v>
      </c>
      <c r="AB3379" s="93">
        <f t="shared" si="369"/>
        <v>26.958192367466857</v>
      </c>
      <c r="AC3379" s="95">
        <f t="shared" si="369"/>
        <v>38.491074977924271</v>
      </c>
      <c r="AE3379" s="96"/>
    </row>
    <row r="3380" spans="3:31" ht="24.75" customHeight="1" x14ac:dyDescent="0.25">
      <c r="C3380" s="91">
        <f>ABS(E3380-Dashboard!$F$13)</f>
        <v>36.012681745034548</v>
      </c>
      <c r="D3380" s="92">
        <f t="shared" si="368"/>
        <v>0.42790622874311457</v>
      </c>
      <c r="E3380" s="93" cm="1">
        <f t="array" ref="E3380">SUM('DRE + DCF'!$S$41/TIR!S3380,'DRE + DCF'!$U$41:$AD$41/TIR!T3380:AC3380,TIR!F3380)</f>
        <v>13.49731825496545</v>
      </c>
      <c r="F3380" s="100">
        <f>'DRE + DCF'!$AE$38*'DRE + DCF'!$AE$39*(1+G3380)/(R3380-G3380)/AC3380</f>
        <v>2.0475637727637275</v>
      </c>
      <c r="G3380" s="92">
        <f>R3380*(1-'DRE + DCF'!$AE$39)</f>
        <v>0.25674373724586874</v>
      </c>
      <c r="H3380" s="94">
        <f>$D3380</f>
        <v>0.42790622874311457</v>
      </c>
      <c r="I3380" s="94">
        <f t="shared" si="371"/>
        <v>0.42790622874311457</v>
      </c>
      <c r="J3380" s="94">
        <f t="shared" si="371"/>
        <v>0.42790622874311457</v>
      </c>
      <c r="K3380" s="94">
        <f t="shared" si="371"/>
        <v>0.42790622874311457</v>
      </c>
      <c r="L3380" s="94">
        <f t="shared" si="371"/>
        <v>0.42790622874311457</v>
      </c>
      <c r="M3380" s="94">
        <f t="shared" si="371"/>
        <v>0.42790622874311457</v>
      </c>
      <c r="N3380" s="94">
        <f t="shared" si="371"/>
        <v>0.42790622874311457</v>
      </c>
      <c r="O3380" s="94">
        <f t="shared" si="371"/>
        <v>0.42790622874311457</v>
      </c>
      <c r="P3380" s="94">
        <f t="shared" si="371"/>
        <v>0.42790622874311457</v>
      </c>
      <c r="Q3380" s="94">
        <f t="shared" si="371"/>
        <v>0.42790622874311457</v>
      </c>
      <c r="R3380" s="94">
        <f t="shared" si="371"/>
        <v>0.42790622874311457</v>
      </c>
      <c r="S3380" s="93">
        <f>(1+H3380)^((5-Dashboard!$F$9)*3/12)</f>
        <v>1.0931378247412757</v>
      </c>
      <c r="T3380" s="93">
        <f t="shared" si="370"/>
        <v>1.5608983088227668</v>
      </c>
      <c r="U3380" s="93">
        <f t="shared" si="370"/>
        <v>2.2288164176026224</v>
      </c>
      <c r="V3380" s="93">
        <f t="shared" si="370"/>
        <v>3.1825408454196995</v>
      </c>
      <c r="W3380" s="93">
        <f t="shared" si="370"/>
        <v>4.5443698964041666</v>
      </c>
      <c r="X3380" s="93">
        <f t="shared" si="370"/>
        <v>6.4889340807882121</v>
      </c>
      <c r="Y3380" s="93">
        <f t="shared" si="369"/>
        <v>9.2655893918609653</v>
      </c>
      <c r="Z3380" s="93">
        <f t="shared" si="369"/>
        <v>13.2303928056144</v>
      </c>
      <c r="AA3380" s="93">
        <f t="shared" si="369"/>
        <v>18.891760295854894</v>
      </c>
      <c r="AB3380" s="93">
        <f t="shared" si="369"/>
        <v>26.975662198373069</v>
      </c>
      <c r="AC3380" s="95">
        <f t="shared" si="369"/>
        <v>38.518716077527081</v>
      </c>
      <c r="AE3380" s="96"/>
    </row>
    <row r="3381" spans="3:31" ht="24.75" customHeight="1" x14ac:dyDescent="0.25">
      <c r="C3381" s="91">
        <f>ABS(E3381-Dashboard!$F$13)</f>
        <v>36.017347401530664</v>
      </c>
      <c r="D3381" s="92">
        <f t="shared" si="368"/>
        <v>0.42800622874311456</v>
      </c>
      <c r="E3381" s="93" cm="1">
        <f t="array" ref="E3381">SUM('DRE + DCF'!$S$41/TIR!S3381,'DRE + DCF'!$U$41:$AD$41/TIR!T3381:AC3381,TIR!F3381)</f>
        <v>13.492652598469334</v>
      </c>
      <c r="F3381" s="100">
        <f>'DRE + DCF'!$AE$38*'DRE + DCF'!$AE$39*(1+G3381)/(R3381-G3381)/AC3381</f>
        <v>2.0457141503835587</v>
      </c>
      <c r="G3381" s="92">
        <f>R3381*(1-'DRE + DCF'!$AE$39)</f>
        <v>0.25680373724586875</v>
      </c>
      <c r="H3381" s="94">
        <f>$D3381</f>
        <v>0.42800622874311456</v>
      </c>
      <c r="I3381" s="94">
        <f t="shared" si="371"/>
        <v>0.42800622874311456</v>
      </c>
      <c r="J3381" s="94">
        <f t="shared" si="371"/>
        <v>0.42800622874311456</v>
      </c>
      <c r="K3381" s="94">
        <f t="shared" si="371"/>
        <v>0.42800622874311456</v>
      </c>
      <c r="L3381" s="94">
        <f t="shared" si="371"/>
        <v>0.42800622874311456</v>
      </c>
      <c r="M3381" s="94">
        <f t="shared" si="371"/>
        <v>0.42800622874311456</v>
      </c>
      <c r="N3381" s="94">
        <f t="shared" si="371"/>
        <v>0.42800622874311456</v>
      </c>
      <c r="O3381" s="94">
        <f t="shared" si="371"/>
        <v>0.42800622874311456</v>
      </c>
      <c r="P3381" s="94">
        <f t="shared" si="371"/>
        <v>0.42800622874311456</v>
      </c>
      <c r="Q3381" s="94">
        <f t="shared" si="371"/>
        <v>0.42800622874311456</v>
      </c>
      <c r="R3381" s="94">
        <f t="shared" si="371"/>
        <v>0.42800622874311456</v>
      </c>
      <c r="S3381" s="93">
        <f>(1+H3381)^((5-Dashboard!$F$9)*3/12)</f>
        <v>1.0931569630624005</v>
      </c>
      <c r="T3381" s="93">
        <f t="shared" si="370"/>
        <v>1.5610349522470148</v>
      </c>
      <c r="U3381" s="93">
        <f t="shared" si="370"/>
        <v>2.2291676350944476</v>
      </c>
      <c r="V3381" s="93">
        <f t="shared" si="370"/>
        <v>3.1832652678274296</v>
      </c>
      <c r="W3381" s="93">
        <f t="shared" si="370"/>
        <v>4.5457226301991884</v>
      </c>
      <c r="X3381" s="93">
        <f t="shared" si="370"/>
        <v>6.4913202300629749</v>
      </c>
      <c r="Y3381" s="93">
        <f t="shared" si="369"/>
        <v>9.269645721296115</v>
      </c>
      <c r="Z3381" s="93">
        <f t="shared" si="369"/>
        <v>13.237111828252813</v>
      </c>
      <c r="AA3381" s="93">
        <f t="shared" si="369"/>
        <v>18.902678141314173</v>
      </c>
      <c r="AB3381" s="93">
        <f t="shared" si="369"/>
        <v>26.993142125722958</v>
      </c>
      <c r="AC3381" s="95">
        <f t="shared" si="369"/>
        <v>38.546375088880538</v>
      </c>
      <c r="AE3381" s="96"/>
    </row>
    <row r="3382" spans="3:31" ht="24.75" customHeight="1" thickBot="1" x14ac:dyDescent="0.3">
      <c r="C3382" s="91">
        <f>ABS(E3382-Dashboard!$F$13)</f>
        <v>36.022009914281398</v>
      </c>
      <c r="D3382" s="92">
        <f t="shared" si="368"/>
        <v>0.42810622874311455</v>
      </c>
      <c r="E3382" s="93" cm="1">
        <f t="array" ref="E3382">SUM('DRE + DCF'!$S$41/TIR!S3382,'DRE + DCF'!$U$41:$AD$41/TIR!T3382:AC3382,TIR!F3382)</f>
        <v>13.487990085718604</v>
      </c>
      <c r="F3382" s="100">
        <f>'DRE + DCF'!$AE$38*'DRE + DCF'!$AE$39*(1+G3382)/(R3382-G3382)/AC3382</f>
        <v>2.0438664084671947</v>
      </c>
      <c r="G3382" s="92">
        <f>R3382*(1-'DRE + DCF'!$AE$39)</f>
        <v>0.2568637372458687</v>
      </c>
      <c r="H3382" s="94">
        <f>$D3382</f>
        <v>0.42810622874311455</v>
      </c>
      <c r="I3382" s="94">
        <f t="shared" si="371"/>
        <v>0.42810622874311455</v>
      </c>
      <c r="J3382" s="94">
        <f t="shared" si="371"/>
        <v>0.42810622874311455</v>
      </c>
      <c r="K3382" s="94">
        <f t="shared" si="371"/>
        <v>0.42810622874311455</v>
      </c>
      <c r="L3382" s="94">
        <f t="shared" si="371"/>
        <v>0.42810622874311455</v>
      </c>
      <c r="M3382" s="94">
        <f t="shared" si="371"/>
        <v>0.42810622874311455</v>
      </c>
      <c r="N3382" s="94">
        <f t="shared" si="371"/>
        <v>0.42810622874311455</v>
      </c>
      <c r="O3382" s="94">
        <f t="shared" si="371"/>
        <v>0.42810622874311455</v>
      </c>
      <c r="P3382" s="94">
        <f t="shared" si="371"/>
        <v>0.42810622874311455</v>
      </c>
      <c r="Q3382" s="94">
        <f t="shared" si="371"/>
        <v>0.42810622874311455</v>
      </c>
      <c r="R3382" s="94">
        <f t="shared" si="371"/>
        <v>0.42810622874311455</v>
      </c>
      <c r="S3382" s="93">
        <f>(1+H3382)^((5-Dashboard!$F$9)*3/12)</f>
        <v>1.0931761003783924</v>
      </c>
      <c r="T3382" s="97">
        <f t="shared" si="370"/>
        <v>1.5611715980634904</v>
      </c>
      <c r="U3382" s="97">
        <f t="shared" si="370"/>
        <v>2.2295188833313127</v>
      </c>
      <c r="V3382" s="97">
        <f t="shared" si="370"/>
        <v>3.183989804385841</v>
      </c>
      <c r="W3382" s="97">
        <f t="shared" si="370"/>
        <v>4.5470756718979901</v>
      </c>
      <c r="X3382" s="97">
        <f t="shared" si="370"/>
        <v>6.4937070896038023</v>
      </c>
      <c r="Y3382" s="97">
        <f t="shared" si="369"/>
        <v>9.2737035422965128</v>
      </c>
      <c r="Z3382" s="97">
        <f t="shared" si="369"/>
        <v>13.243833792270735</v>
      </c>
      <c r="AA3382" s="97">
        <f t="shared" si="369"/>
        <v>18.91360153118038</v>
      </c>
      <c r="AB3382" s="97">
        <f t="shared" si="369"/>
        <v>27.010632154644007</v>
      </c>
      <c r="AC3382" s="98">
        <f t="shared" si="369"/>
        <v>38.574052022336161</v>
      </c>
      <c r="AE3382" s="96"/>
    </row>
    <row r="3384" spans="3:31" x14ac:dyDescent="0.25">
      <c r="D3384" s="99"/>
    </row>
    <row r="3385" spans="3:31" x14ac:dyDescent="0.25">
      <c r="D3385" s="99"/>
    </row>
    <row r="3386" spans="3:31" x14ac:dyDescent="0.25">
      <c r="D3386" s="99"/>
    </row>
    <row r="3387" spans="3:31" x14ac:dyDescent="0.25">
      <c r="D3387" s="99"/>
    </row>
    <row r="3388" spans="3:31" x14ac:dyDescent="0.25">
      <c r="D3388" s="99"/>
    </row>
    <row r="3389" spans="3:31" x14ac:dyDescent="0.25">
      <c r="D3389" s="99"/>
    </row>
    <row r="3390" spans="3:31" x14ac:dyDescent="0.25">
      <c r="D3390" s="99"/>
    </row>
    <row r="3391" spans="3:31" x14ac:dyDescent="0.25">
      <c r="D3391" s="99"/>
    </row>
    <row r="3392" spans="3:31" x14ac:dyDescent="0.25">
      <c r="D3392" s="99"/>
    </row>
    <row r="3393" spans="4:4" x14ac:dyDescent="0.25">
      <c r="D3393" s="99"/>
    </row>
    <row r="3394" spans="4:4" x14ac:dyDescent="0.25">
      <c r="D3394" s="99"/>
    </row>
    <row r="3395" spans="4:4" x14ac:dyDescent="0.25">
      <c r="D3395" s="99"/>
    </row>
    <row r="3396" spans="4:4" x14ac:dyDescent="0.25">
      <c r="D3396" s="99"/>
    </row>
    <row r="3397" spans="4:4" x14ac:dyDescent="0.25">
      <c r="D3397" s="99"/>
    </row>
    <row r="3398" spans="4:4" x14ac:dyDescent="0.25">
      <c r="D3398" s="99"/>
    </row>
    <row r="3399" spans="4:4" x14ac:dyDescent="0.25">
      <c r="D3399" s="99"/>
    </row>
    <row r="3400" spans="4:4" x14ac:dyDescent="0.25">
      <c r="D3400" s="99"/>
    </row>
    <row r="3401" spans="4:4" x14ac:dyDescent="0.25">
      <c r="D3401" s="99"/>
    </row>
    <row r="3402" spans="4:4" x14ac:dyDescent="0.25">
      <c r="D3402" s="99"/>
    </row>
    <row r="3403" spans="4:4" x14ac:dyDescent="0.25">
      <c r="D3403" s="99"/>
    </row>
    <row r="3404" spans="4:4" x14ac:dyDescent="0.25">
      <c r="D3404" s="99"/>
    </row>
    <row r="3405" spans="4:4" x14ac:dyDescent="0.25">
      <c r="D3405" s="99"/>
    </row>
    <row r="3406" spans="4:4" x14ac:dyDescent="0.25">
      <c r="D3406" s="99"/>
    </row>
    <row r="3407" spans="4:4" x14ac:dyDescent="0.25">
      <c r="D3407" s="99"/>
    </row>
    <row r="3408" spans="4:4" x14ac:dyDescent="0.25">
      <c r="D3408" s="99"/>
    </row>
    <row r="3409" spans="4:4" x14ac:dyDescent="0.25">
      <c r="D3409" s="99"/>
    </row>
    <row r="3410" spans="4:4" x14ac:dyDescent="0.25">
      <c r="D3410" s="99"/>
    </row>
    <row r="3411" spans="4:4" x14ac:dyDescent="0.25">
      <c r="D3411" s="99"/>
    </row>
    <row r="3412" spans="4:4" x14ac:dyDescent="0.25">
      <c r="D3412" s="99"/>
    </row>
    <row r="3413" spans="4:4" x14ac:dyDescent="0.25">
      <c r="D3413" s="99"/>
    </row>
    <row r="3414" spans="4:4" x14ac:dyDescent="0.25">
      <c r="D3414" s="99"/>
    </row>
    <row r="3415" spans="4:4" x14ac:dyDescent="0.25">
      <c r="D3415" s="99"/>
    </row>
    <row r="3416" spans="4:4" x14ac:dyDescent="0.25">
      <c r="D3416" s="99"/>
    </row>
    <row r="3417" spans="4:4" x14ac:dyDescent="0.25">
      <c r="D3417" s="99"/>
    </row>
    <row r="3418" spans="4:4" x14ac:dyDescent="0.25">
      <c r="D3418" s="99"/>
    </row>
    <row r="3419" spans="4:4" x14ac:dyDescent="0.25">
      <c r="D3419" s="99"/>
    </row>
    <row r="3420" spans="4:4" x14ac:dyDescent="0.25">
      <c r="D3420" s="99"/>
    </row>
  </sheetData>
  <mergeCells count="9">
    <mergeCell ref="L4:P5"/>
    <mergeCell ref="C9:AC9"/>
    <mergeCell ref="C10:C11"/>
    <mergeCell ref="D10:D11"/>
    <mergeCell ref="E10:E11"/>
    <mergeCell ref="F10:F11"/>
    <mergeCell ref="H10:R10"/>
    <mergeCell ref="S10:AC10"/>
    <mergeCell ref="G10:G11"/>
  </mergeCells>
  <hyperlinks>
    <hyperlink ref="A13" location="'Projeções - Receitas'!A1" display="Projeções - Receita" xr:uid="{1C1A0E16-DDF6-491A-ABA9-58189CD9B37C}"/>
    <hyperlink ref="A12" location="'Balanço Patrimonial'!A1" display="Balanço Patrimonial" xr:uid="{BB7501A5-DDF7-495B-99E7-ED843ACBA0C7}"/>
    <hyperlink ref="A11" location="'DRE CMN 4.720 - Contas Abertas'!A1" display="Contas Abertas" xr:uid="{0FE4E9A8-0CF1-4318-9662-0BA8D73EE03E}"/>
    <hyperlink ref="A10" location="'DRE + DCF'!A1" display="DRE + DCF" xr:uid="{72B7717A-FD27-4809-9E0B-A28E20A47024}"/>
    <hyperlink ref="A9" location="Ke!A1" display="KE" xr:uid="{22A341BD-7CB1-4860-8EC0-046C14AF0C74}"/>
    <hyperlink ref="A8" location="Dashboard!A1" display="Dashboard" xr:uid="{A2EAADF2-5B93-4061-9405-73B7068E12D3}"/>
    <hyperlink ref="A14" location="'Painel de Índices'!A1" display="Painel de Índices" xr:uid="{2AFAD549-4F60-4C21-964A-04339264DB32}"/>
    <hyperlink ref="A15" location="'Projeções Trimestrais'!A1" display="Projeções Trimestrais" xr:uid="{E696FEF6-B5A0-4C5E-A8B0-BDC0F68CAA28}"/>
  </hyperlink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C1413-194F-46A4-A0C6-20DBFF136CCC}">
  <dimension ref="A1:AJ91"/>
  <sheetViews>
    <sheetView topLeftCell="N10" zoomScale="70" zoomScaleNormal="70" workbookViewId="0">
      <selection activeCell="T31" sqref="T31"/>
    </sheetView>
  </sheetViews>
  <sheetFormatPr defaultColWidth="0" defaultRowHeight="15" zeroHeight="1" x14ac:dyDescent="0.25"/>
  <cols>
    <col min="1" max="1" width="35.7109375" style="253" customWidth="1"/>
    <col min="2" max="4" width="9.140625" style="4" customWidth="1"/>
    <col min="5" max="5" width="68.5703125" style="4" bestFit="1" customWidth="1"/>
    <col min="6" max="8" width="17.28515625" style="4" bestFit="1" customWidth="1"/>
    <col min="9" max="9" width="16.42578125" style="4" bestFit="1" customWidth="1"/>
    <col min="10" max="11" width="17.28515625" style="4" bestFit="1" customWidth="1"/>
    <col min="12" max="13" width="16.85546875" style="4" bestFit="1" customWidth="1"/>
    <col min="14" max="14" width="17.28515625" style="4" bestFit="1" customWidth="1"/>
    <col min="15" max="19" width="17.28515625" style="4" customWidth="1"/>
    <col min="20" max="20" width="17.28515625" style="4" bestFit="1" customWidth="1"/>
    <col min="21" max="21" width="16.42578125" style="4" bestFit="1" customWidth="1"/>
    <col min="22" max="22" width="18.140625" style="4" bestFit="1" customWidth="1"/>
    <col min="23" max="23" width="17.28515625" style="4" bestFit="1" customWidth="1"/>
    <col min="24" max="24" width="16.85546875" style="4" bestFit="1" customWidth="1"/>
    <col min="25" max="25" width="18.140625" style="4" bestFit="1" customWidth="1"/>
    <col min="26" max="26" width="17.7109375" style="4" bestFit="1" customWidth="1"/>
    <col min="27" max="27" width="17.28515625" style="4" bestFit="1" customWidth="1"/>
    <col min="28" max="28" width="17.7109375" style="4" bestFit="1" customWidth="1"/>
    <col min="29" max="30" width="18.140625" style="4" bestFit="1" customWidth="1"/>
    <col min="31" max="31" width="15.140625" style="4" customWidth="1"/>
    <col min="32" max="32" width="12.42578125" style="4" customWidth="1"/>
    <col min="33" max="33" width="13" style="4" customWidth="1"/>
    <col min="34" max="36" width="9.140625" style="4" customWidth="1"/>
    <col min="37" max="54" width="9.140625" style="2" hidden="1" customWidth="1"/>
    <col min="55" max="16384" width="9.140625" style="2" hidden="1"/>
  </cols>
  <sheetData>
    <row r="1" spans="1:36" ht="15" customHeight="1" x14ac:dyDescent="0.25">
      <c r="B1" s="2"/>
      <c r="C1" s="2"/>
      <c r="D1" s="2"/>
      <c r="E1" s="2"/>
      <c r="F1" s="2"/>
      <c r="G1" s="2"/>
      <c r="H1" s="2"/>
      <c r="I1" s="2"/>
      <c r="J1" s="2"/>
      <c r="K1" s="2"/>
      <c r="L1" s="2"/>
      <c r="M1" s="2"/>
      <c r="N1" s="2"/>
      <c r="O1" s="2"/>
      <c r="P1" s="2"/>
      <c r="Q1" s="2"/>
      <c r="R1" s="2"/>
      <c r="S1" s="2"/>
      <c r="T1" s="2"/>
      <c r="U1" s="6"/>
      <c r="V1" s="6"/>
      <c r="W1" s="6"/>
      <c r="X1" s="6"/>
      <c r="Y1" s="6"/>
      <c r="Z1" s="6"/>
      <c r="AA1" s="6"/>
      <c r="AB1" s="2"/>
      <c r="AC1" s="2"/>
      <c r="AD1" s="2"/>
      <c r="AE1" s="2"/>
      <c r="AF1" s="2"/>
      <c r="AG1" s="2"/>
      <c r="AH1" s="2"/>
      <c r="AI1" s="2"/>
      <c r="AJ1" s="2"/>
    </row>
    <row r="2" spans="1:36" ht="15" customHeight="1" x14ac:dyDescent="0.25">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15" customHeight="1" x14ac:dyDescent="0.25">
      <c r="B3" s="2"/>
      <c r="C3" s="2"/>
      <c r="D3" s="2"/>
      <c r="E3" s="2"/>
      <c r="F3" s="3"/>
      <c r="G3" s="3"/>
      <c r="H3" s="3"/>
      <c r="I3" s="3"/>
      <c r="J3" s="3"/>
      <c r="K3" s="3"/>
      <c r="L3" s="3"/>
      <c r="M3" s="3"/>
      <c r="N3" s="5"/>
      <c r="O3" s="5"/>
      <c r="P3" s="5"/>
      <c r="Q3" s="5"/>
      <c r="R3" s="5"/>
      <c r="S3" s="5"/>
      <c r="T3" s="3"/>
      <c r="U3" s="2"/>
      <c r="V3" s="2"/>
      <c r="W3" s="2"/>
      <c r="X3" s="2"/>
      <c r="Y3" s="2"/>
      <c r="Z3" s="2"/>
      <c r="AA3" s="2"/>
      <c r="AB3" s="2"/>
      <c r="AC3" s="2"/>
      <c r="AD3" s="2"/>
      <c r="AE3" s="2"/>
      <c r="AF3" s="2"/>
      <c r="AG3" s="2"/>
      <c r="AH3" s="2"/>
      <c r="AI3" s="2"/>
      <c r="AJ3" s="2"/>
    </row>
    <row r="4" spans="1:36" ht="15" customHeight="1" x14ac:dyDescent="0.25">
      <c r="B4" s="2"/>
      <c r="C4" s="2"/>
      <c r="D4" s="2"/>
      <c r="E4" s="2"/>
      <c r="F4" s="3"/>
      <c r="G4" s="3"/>
      <c r="H4" s="3"/>
      <c r="I4" s="3"/>
      <c r="J4" s="3"/>
      <c r="K4" s="3"/>
      <c r="L4" s="3"/>
      <c r="M4" s="3"/>
      <c r="N4" s="3"/>
      <c r="O4" s="461" t="str">
        <f>Dashboard!$I$4</f>
        <v>Banco do Brasil ($BBAS3)</v>
      </c>
      <c r="P4" s="461"/>
      <c r="Q4" s="461"/>
      <c r="R4" s="5"/>
      <c r="S4" s="5"/>
      <c r="T4" s="3"/>
      <c r="U4" s="2"/>
      <c r="V4" s="3"/>
      <c r="W4" s="3"/>
      <c r="X4" s="3"/>
      <c r="Y4" s="3"/>
      <c r="Z4" s="2"/>
      <c r="AA4" s="2"/>
      <c r="AB4" s="2"/>
      <c r="AC4" s="2"/>
      <c r="AD4" s="2"/>
      <c r="AE4" s="2"/>
      <c r="AF4" s="2"/>
      <c r="AG4" s="2"/>
      <c r="AH4" s="2"/>
      <c r="AI4" s="2"/>
      <c r="AJ4" s="2"/>
    </row>
    <row r="5" spans="1:36" ht="15" customHeight="1" x14ac:dyDescent="0.25">
      <c r="B5" s="2"/>
      <c r="C5" s="2"/>
      <c r="D5" s="2"/>
      <c r="E5" s="2"/>
      <c r="F5" s="3"/>
      <c r="G5" s="3"/>
      <c r="H5" s="3"/>
      <c r="I5" s="3"/>
      <c r="J5" s="3"/>
      <c r="K5" s="3"/>
      <c r="L5" s="3"/>
      <c r="M5" s="3"/>
      <c r="N5" s="3"/>
      <c r="O5" s="462"/>
      <c r="P5" s="462"/>
      <c r="Q5" s="462"/>
      <c r="R5" s="5"/>
      <c r="S5" s="5"/>
      <c r="T5" s="3"/>
      <c r="U5" s="2"/>
      <c r="V5" s="3"/>
      <c r="W5" s="3"/>
      <c r="X5" s="3"/>
      <c r="Y5" s="3"/>
      <c r="Z5" s="2"/>
      <c r="AA5" s="2"/>
      <c r="AB5" s="2"/>
      <c r="AC5" s="2"/>
      <c r="AD5" s="2"/>
      <c r="AE5" s="2"/>
      <c r="AF5" s="2"/>
      <c r="AG5" s="2"/>
      <c r="AH5" s="2"/>
      <c r="AI5" s="2"/>
      <c r="AJ5" s="2"/>
    </row>
    <row r="6" spans="1:36" ht="15" customHeight="1" x14ac:dyDescent="0.25">
      <c r="B6" s="2"/>
      <c r="C6" s="2"/>
      <c r="D6" s="2"/>
      <c r="E6" s="2"/>
      <c r="F6" s="3"/>
      <c r="G6" s="3"/>
      <c r="H6" s="3"/>
      <c r="I6" s="3"/>
      <c r="J6" s="3"/>
      <c r="K6" s="3"/>
      <c r="L6" s="3"/>
      <c r="M6" s="3"/>
      <c r="N6" s="3"/>
      <c r="O6" s="3"/>
      <c r="P6" s="3"/>
      <c r="Q6" s="3"/>
      <c r="R6" s="3"/>
      <c r="S6" s="3"/>
      <c r="T6" s="3"/>
      <c r="U6" s="2"/>
      <c r="V6" s="3"/>
      <c r="W6" s="3"/>
      <c r="X6" s="3"/>
      <c r="Y6" s="3"/>
      <c r="Z6" s="2"/>
      <c r="AA6" s="2"/>
      <c r="AB6" s="2"/>
      <c r="AC6" s="2"/>
      <c r="AD6" s="2"/>
      <c r="AE6" s="2"/>
      <c r="AF6" s="2"/>
      <c r="AG6" s="2"/>
      <c r="AH6" s="2"/>
      <c r="AI6" s="2"/>
      <c r="AJ6" s="2"/>
    </row>
    <row r="7" spans="1:36" ht="30" customHeight="1" thickBot="1" x14ac:dyDescent="0.3">
      <c r="A7" s="254" t="s">
        <v>317</v>
      </c>
      <c r="B7" s="2"/>
      <c r="C7" s="2"/>
      <c r="D7" s="6"/>
      <c r="E7" s="6"/>
      <c r="F7" s="2"/>
      <c r="G7" s="2"/>
      <c r="H7" s="13"/>
      <c r="I7" s="2"/>
      <c r="J7" s="2"/>
      <c r="K7" s="2"/>
      <c r="L7" s="2"/>
      <c r="M7" s="2"/>
      <c r="N7" s="2"/>
      <c r="O7" s="2"/>
      <c r="P7" s="2"/>
      <c r="Q7" s="2"/>
      <c r="R7" s="2"/>
      <c r="S7" s="2"/>
      <c r="T7" s="6"/>
      <c r="U7" s="6"/>
      <c r="V7" s="3"/>
      <c r="W7" s="3"/>
      <c r="X7" s="3"/>
      <c r="Y7" s="3"/>
      <c r="Z7" s="6"/>
      <c r="AA7" s="6"/>
      <c r="AB7" s="6"/>
      <c r="AC7" s="6"/>
      <c r="AD7" s="6"/>
      <c r="AE7" s="2"/>
      <c r="AF7" s="2"/>
      <c r="AG7" s="2"/>
      <c r="AH7" s="2"/>
      <c r="AI7" s="2"/>
      <c r="AJ7" s="2"/>
    </row>
    <row r="8" spans="1:36" ht="30" customHeight="1" x14ac:dyDescent="0.25">
      <c r="A8" s="17" t="s">
        <v>318</v>
      </c>
      <c r="B8" s="2"/>
      <c r="C8" s="2"/>
      <c r="D8" s="2"/>
      <c r="E8" s="31"/>
      <c r="F8" s="32"/>
      <c r="G8" s="32"/>
      <c r="H8" s="32"/>
      <c r="I8" s="32"/>
      <c r="J8" s="32"/>
      <c r="K8" s="32"/>
      <c r="L8" s="32"/>
      <c r="M8" s="32"/>
      <c r="N8" s="32"/>
      <c r="O8" s="32"/>
      <c r="P8" s="32"/>
      <c r="Q8" s="32"/>
      <c r="R8" s="32"/>
      <c r="S8" s="32"/>
      <c r="T8" s="155"/>
      <c r="U8" s="155"/>
      <c r="V8" s="155"/>
      <c r="W8" s="155"/>
      <c r="X8" s="155"/>
      <c r="Y8" s="155"/>
      <c r="Z8" s="155"/>
      <c r="AA8" s="155"/>
      <c r="AB8" s="155"/>
      <c r="AC8" s="155"/>
      <c r="AD8" s="156"/>
      <c r="AE8" s="2"/>
      <c r="AF8" s="2"/>
      <c r="AG8" s="2"/>
      <c r="AH8" s="2"/>
      <c r="AI8" s="2"/>
      <c r="AJ8" s="2"/>
    </row>
    <row r="9" spans="1:36" ht="30" customHeight="1" x14ac:dyDescent="0.25">
      <c r="A9" s="17" t="s">
        <v>218</v>
      </c>
      <c r="B9" s="2"/>
      <c r="C9" s="2"/>
      <c r="D9" s="2"/>
      <c r="E9" s="37"/>
      <c r="F9" s="35">
        <v>2014</v>
      </c>
      <c r="G9" s="35">
        <v>2015</v>
      </c>
      <c r="H9" s="35">
        <v>2016</v>
      </c>
      <c r="I9" s="35">
        <v>2017</v>
      </c>
      <c r="J9" s="35">
        <v>2018</v>
      </c>
      <c r="K9" s="35">
        <v>2019</v>
      </c>
      <c r="L9" s="35">
        <v>2020</v>
      </c>
      <c r="M9" s="35">
        <v>2021</v>
      </c>
      <c r="N9" s="35">
        <v>2022</v>
      </c>
      <c r="O9" s="35" t="s">
        <v>450</v>
      </c>
      <c r="P9" s="114" t="s">
        <v>451</v>
      </c>
      <c r="Q9" s="114" t="s">
        <v>452</v>
      </c>
      <c r="R9" s="69" t="s">
        <v>453</v>
      </c>
      <c r="S9" s="69" t="s">
        <v>454</v>
      </c>
      <c r="T9" s="157">
        <v>2023</v>
      </c>
      <c r="U9" s="157">
        <v>2024</v>
      </c>
      <c r="V9" s="157">
        <v>2025</v>
      </c>
      <c r="W9" s="157">
        <v>2026</v>
      </c>
      <c r="X9" s="157">
        <v>2027</v>
      </c>
      <c r="Y9" s="157">
        <v>2028</v>
      </c>
      <c r="Z9" s="157">
        <v>2029</v>
      </c>
      <c r="AA9" s="157">
        <v>2030</v>
      </c>
      <c r="AB9" s="157">
        <v>2031</v>
      </c>
      <c r="AC9" s="157">
        <v>2032</v>
      </c>
      <c r="AD9" s="158">
        <v>2033</v>
      </c>
      <c r="AE9" s="2"/>
      <c r="AF9" s="2"/>
      <c r="AG9" s="2"/>
      <c r="AH9" s="2"/>
      <c r="AI9" s="2"/>
      <c r="AJ9" s="2"/>
    </row>
    <row r="10" spans="1:36" ht="30" customHeight="1" x14ac:dyDescent="0.25">
      <c r="A10" s="312" t="s">
        <v>319</v>
      </c>
      <c r="B10" s="2"/>
      <c r="C10" s="2"/>
      <c r="D10" s="2"/>
      <c r="E10" s="34" t="s">
        <v>155</v>
      </c>
      <c r="F10" s="159">
        <f>'Projeções - Receitas'!F26</f>
        <v>27953349400.299988</v>
      </c>
      <c r="G10" s="159">
        <f>'Projeções - Receitas'!G26</f>
        <v>27970373016.460018</v>
      </c>
      <c r="H10" s="159">
        <f>'Projeções - Receitas'!H26</f>
        <v>26475920455.420181</v>
      </c>
      <c r="I10" s="159">
        <f>'Projeções - Receitas'!I26</f>
        <v>31171212314.009861</v>
      </c>
      <c r="J10" s="159">
        <f>'Projeções - Receitas'!J26</f>
        <v>34564592693.169876</v>
      </c>
      <c r="K10" s="159">
        <f>'Projeções - Receitas'!K26</f>
        <v>39015565138.559998</v>
      </c>
      <c r="L10" s="159">
        <f>'Projeções - Receitas'!L26</f>
        <v>34616131672.819885</v>
      </c>
      <c r="M10" s="159">
        <f>'Projeções - Receitas'!M26</f>
        <v>46197473602.27002</v>
      </c>
      <c r="N10" s="159">
        <f>'Projeções - Receitas'!N26</f>
        <v>56650189445.040146</v>
      </c>
      <c r="O10" s="159">
        <f>'Projeções - Receitas'!O26</f>
        <v>15306167998.409998</v>
      </c>
      <c r="P10" s="159">
        <f>'Projeções - Receitas'!P26</f>
        <v>15710918078.060104</v>
      </c>
      <c r="Q10" s="159">
        <f>'Projeções - Receitas'!Q26</f>
        <v>16163389695.489895</v>
      </c>
      <c r="R10" s="148">
        <f>'Projeções - Receitas'!R26</f>
        <v>16060639582.084682</v>
      </c>
      <c r="S10" s="148">
        <f>'Projeções - Receitas'!S26</f>
        <v>16060639582.084682</v>
      </c>
      <c r="T10" s="148">
        <f>'Projeções - Receitas'!T26</f>
        <v>63241115354.044678</v>
      </c>
      <c r="U10" s="148">
        <f>'Projeções - Receitas'!U26</f>
        <v>53733298115.340538</v>
      </c>
      <c r="V10" s="148">
        <f>'Projeções - Receitas'!V26</f>
        <v>59433327389.601364</v>
      </c>
      <c r="W10" s="148">
        <f>'Projeções - Receitas'!W26</f>
        <v>65687900010.303024</v>
      </c>
      <c r="X10" s="148">
        <f>'Projeções - Receitas'!X26</f>
        <v>72581414302.790924</v>
      </c>
      <c r="Y10" s="148">
        <f>'Projeções - Receitas'!Y26</f>
        <v>80186786594.098999</v>
      </c>
      <c r="Z10" s="148">
        <f>'Projeções - Receitas'!Z26</f>
        <v>88580845204.833649</v>
      </c>
      <c r="AA10" s="148">
        <f>'Projeções - Receitas'!AA26</f>
        <v>97318958634.247086</v>
      </c>
      <c r="AB10" s="148">
        <f>'Projeções - Receitas'!AB26</f>
        <v>105176828129.47823</v>
      </c>
      <c r="AC10" s="148">
        <f>'Projeções - Receitas'!AC26</f>
        <v>113494003827.23352</v>
      </c>
      <c r="AD10" s="160">
        <f>'Projeções - Receitas'!AD26</f>
        <v>146347774866.94458</v>
      </c>
      <c r="AE10" s="2"/>
      <c r="AF10" s="2"/>
      <c r="AG10" s="2"/>
      <c r="AH10" s="2"/>
      <c r="AI10" s="2"/>
      <c r="AJ10" s="2"/>
    </row>
    <row r="11" spans="1:36" ht="30" customHeight="1" x14ac:dyDescent="0.25">
      <c r="A11" s="17" t="s">
        <v>320</v>
      </c>
      <c r="B11" s="2"/>
      <c r="C11" s="2"/>
      <c r="D11" s="2"/>
      <c r="E11" s="40" t="s">
        <v>191</v>
      </c>
      <c r="F11" s="161" t="s">
        <v>157</v>
      </c>
      <c r="G11" s="161">
        <f t="shared" ref="G11:AD11" si="0">G10/F10-1</f>
        <v>6.0900094354510159E-4</v>
      </c>
      <c r="H11" s="161">
        <f t="shared" si="0"/>
        <v>-5.3429840215587387E-2</v>
      </c>
      <c r="I11" s="161">
        <f t="shared" si="0"/>
        <v>0.17734196877104047</v>
      </c>
      <c r="J11" s="161">
        <f t="shared" si="0"/>
        <v>0.10886263726210177</v>
      </c>
      <c r="K11" s="161">
        <f t="shared" si="0"/>
        <v>0.12877259931576313</v>
      </c>
      <c r="L11" s="161">
        <f t="shared" si="0"/>
        <v>-0.11276098270308144</v>
      </c>
      <c r="M11" s="161">
        <f t="shared" si="0"/>
        <v>0.33456487971888693</v>
      </c>
      <c r="N11" s="161">
        <f t="shared" si="0"/>
        <v>0.22626163354215345</v>
      </c>
      <c r="O11" s="161"/>
      <c r="P11" s="399"/>
      <c r="Q11" s="399"/>
      <c r="R11" s="162"/>
      <c r="S11" s="162"/>
      <c r="T11" s="162">
        <f>T10/N10-1</f>
        <v>0.11634428716957412</v>
      </c>
      <c r="U11" s="162">
        <f t="shared" si="0"/>
        <v>-0.15034233955989285</v>
      </c>
      <c r="V11" s="162">
        <f t="shared" si="0"/>
        <v>0.10608001879999063</v>
      </c>
      <c r="W11" s="162">
        <f t="shared" si="0"/>
        <v>0.10523679045767143</v>
      </c>
      <c r="X11" s="162">
        <f t="shared" si="0"/>
        <v>0.1049434415075936</v>
      </c>
      <c r="Y11" s="162">
        <f t="shared" si="0"/>
        <v>0.10478401894430478</v>
      </c>
      <c r="Z11" s="162">
        <f t="shared" si="0"/>
        <v>0.10468131929547075</v>
      </c>
      <c r="AA11" s="162">
        <f t="shared" si="0"/>
        <v>9.8645631673613954E-2</v>
      </c>
      <c r="AB11" s="162">
        <f t="shared" si="0"/>
        <v>8.0743460529240751E-2</v>
      </c>
      <c r="AC11" s="162">
        <f t="shared" si="0"/>
        <v>7.907802360721905E-2</v>
      </c>
      <c r="AD11" s="163">
        <f t="shared" si="0"/>
        <v>0.28947583072073813</v>
      </c>
      <c r="AE11" s="2"/>
      <c r="AF11" s="2"/>
      <c r="AG11" s="2"/>
      <c r="AH11" s="2"/>
      <c r="AI11" s="2"/>
      <c r="AJ11" s="2"/>
    </row>
    <row r="12" spans="1:36" ht="30" customHeight="1" x14ac:dyDescent="0.25">
      <c r="A12" s="17" t="s">
        <v>321</v>
      </c>
      <c r="B12" s="2"/>
      <c r="C12" s="2"/>
      <c r="D12" s="2"/>
      <c r="E12" s="34" t="s">
        <v>113</v>
      </c>
      <c r="F12" s="159">
        <f>'Projeções - Receitas'!F133</f>
        <v>21778487137.099991</v>
      </c>
      <c r="G12" s="159">
        <f>'Projeções - Receitas'!G133</f>
        <v>22047847644.750011</v>
      </c>
      <c r="H12" s="159">
        <f>'Projeções - Receitas'!H133</f>
        <v>23794115688.300003</v>
      </c>
      <c r="I12" s="159">
        <f>'Projeções - Receitas'!I133</f>
        <v>25941415838.970001</v>
      </c>
      <c r="J12" s="159">
        <f>'Projeções - Receitas'!J133</f>
        <v>27452372337.14999</v>
      </c>
      <c r="K12" s="159">
        <f>'Projeções - Receitas'!K133</f>
        <v>29208671229.690002</v>
      </c>
      <c r="L12" s="159">
        <f>'Projeções - Receitas'!L133</f>
        <v>28701888331.700001</v>
      </c>
      <c r="M12" s="159">
        <f>'Projeções - Receitas'!M133</f>
        <v>29343336213.020012</v>
      </c>
      <c r="N12" s="159">
        <f>'Projeções - Receitas'!N133</f>
        <v>32333174638.950008</v>
      </c>
      <c r="O12" s="159">
        <f>'Projeções - Receitas'!O133</f>
        <v>8131702453.6700001</v>
      </c>
      <c r="P12" s="159">
        <f>'Projeções - Receitas'!P133</f>
        <v>8285926556.689991</v>
      </c>
      <c r="Q12" s="159">
        <f>'Projeções - Receitas'!Q133</f>
        <v>8669894676</v>
      </c>
      <c r="R12" s="148">
        <f>'Projeções - Receitas'!R133</f>
        <v>8966510257.7051849</v>
      </c>
      <c r="S12" s="148">
        <f>'Projeções - Receitas'!S133</f>
        <v>8966510257.7051849</v>
      </c>
      <c r="T12" s="148">
        <f>'Projeções - Receitas'!T133</f>
        <v>34054033944.065178</v>
      </c>
      <c r="U12" s="148">
        <f>'Projeções - Receitas'!U133</f>
        <v>35327233993.125938</v>
      </c>
      <c r="V12" s="148">
        <f>'Projeções - Receitas'!V133</f>
        <v>36680729527.353828</v>
      </c>
      <c r="W12" s="148">
        <f>'Projeções - Receitas'!W133</f>
        <v>38147955948.914368</v>
      </c>
      <c r="X12" s="148">
        <f>'Projeções - Receitas'!X133</f>
        <v>39763052796.58902</v>
      </c>
      <c r="Y12" s="148">
        <f>'Projeções - Receitas'!Y133</f>
        <v>41520384826.040512</v>
      </c>
      <c r="Z12" s="148">
        <f>'Projeções - Receitas'!Z133</f>
        <v>43408074870.868866</v>
      </c>
      <c r="AA12" s="148">
        <f>'Projeções - Receitas'!AA133</f>
        <v>45451094569.023956</v>
      </c>
      <c r="AB12" s="148">
        <f>'Projeções - Receitas'!AB133</f>
        <v>47629147907.847549</v>
      </c>
      <c r="AC12" s="148">
        <f>'Projeções - Receitas'!AC133</f>
        <v>49934520951.642418</v>
      </c>
      <c r="AD12" s="160">
        <f>'Projeções - Receitas'!AD133</f>
        <v>52368360231.101677</v>
      </c>
      <c r="AE12" s="2"/>
      <c r="AF12" s="2"/>
      <c r="AG12" s="2"/>
      <c r="AH12" s="2"/>
      <c r="AI12" s="2"/>
      <c r="AJ12" s="2"/>
    </row>
    <row r="13" spans="1:36" ht="30" customHeight="1" x14ac:dyDescent="0.25">
      <c r="A13" s="17" t="s">
        <v>322</v>
      </c>
      <c r="B13" s="2"/>
      <c r="C13" s="2"/>
      <c r="D13" s="2"/>
      <c r="E13" s="40" t="s">
        <v>192</v>
      </c>
      <c r="F13" s="161" t="s">
        <v>157</v>
      </c>
      <c r="G13" s="161">
        <f t="shared" ref="G13:AD13" si="1">G12/F12-1</f>
        <v>1.2368191874593482E-2</v>
      </c>
      <c r="H13" s="161">
        <f t="shared" si="1"/>
        <v>7.9203560895696246E-2</v>
      </c>
      <c r="I13" s="161">
        <f t="shared" si="1"/>
        <v>9.0245007580839198E-2</v>
      </c>
      <c r="J13" s="161">
        <f t="shared" si="1"/>
        <v>5.8244951145271839E-2</v>
      </c>
      <c r="K13" s="161">
        <f t="shared" si="1"/>
        <v>6.3976215642510992E-2</v>
      </c>
      <c r="L13" s="161">
        <f t="shared" si="1"/>
        <v>-1.7350426317061185E-2</v>
      </c>
      <c r="M13" s="161">
        <f t="shared" si="1"/>
        <v>2.2348629954481503E-2</v>
      </c>
      <c r="N13" s="161">
        <f t="shared" si="1"/>
        <v>0.10189156421154899</v>
      </c>
      <c r="O13" s="161"/>
      <c r="P13" s="399"/>
      <c r="Q13" s="399"/>
      <c r="R13" s="162"/>
      <c r="S13" s="162"/>
      <c r="T13" s="162">
        <f>T12/N12-1</f>
        <v>5.3222713956524004E-2</v>
      </c>
      <c r="U13" s="162">
        <f t="shared" si="1"/>
        <v>3.7387642566869772E-2</v>
      </c>
      <c r="V13" s="162">
        <f t="shared" si="1"/>
        <v>3.831309109825165E-2</v>
      </c>
      <c r="W13" s="162">
        <f t="shared" si="1"/>
        <v>3.999992476884584E-2</v>
      </c>
      <c r="X13" s="162">
        <f t="shared" si="1"/>
        <v>4.2337703488949829E-2</v>
      </c>
      <c r="Y13" s="162">
        <f t="shared" si="1"/>
        <v>4.4195098360310991E-2</v>
      </c>
      <c r="Z13" s="162">
        <f t="shared" si="1"/>
        <v>4.5464175072973845E-2</v>
      </c>
      <c r="AA13" s="162">
        <f t="shared" si="1"/>
        <v>4.7065429743952114E-2</v>
      </c>
      <c r="AB13" s="162">
        <f t="shared" si="1"/>
        <v>4.7920811577285782E-2</v>
      </c>
      <c r="AC13" s="162">
        <f t="shared" si="1"/>
        <v>4.8402567441585997E-2</v>
      </c>
      <c r="AD13" s="163">
        <f t="shared" si="1"/>
        <v>4.8740615371402729E-2</v>
      </c>
      <c r="AE13" s="2"/>
      <c r="AF13" s="2"/>
      <c r="AG13" s="2"/>
      <c r="AH13" s="2"/>
      <c r="AI13" s="2"/>
      <c r="AJ13" s="2"/>
    </row>
    <row r="14" spans="1:36" ht="30" customHeight="1" x14ac:dyDescent="0.25">
      <c r="A14" s="17" t="s">
        <v>323</v>
      </c>
      <c r="B14" s="2"/>
      <c r="C14" s="2"/>
      <c r="D14" s="2"/>
      <c r="E14" s="37" t="s">
        <v>244</v>
      </c>
      <c r="F14" s="120">
        <f>'DRE CMN 4.720 - Contas Abertas'!F51</f>
        <v>-4069747596.1700001</v>
      </c>
      <c r="G14" s="120">
        <f>'DRE CMN 4.720 - Contas Abertas'!G51</f>
        <v>-4321566663.1000004</v>
      </c>
      <c r="H14" s="120">
        <f>'DRE CMN 4.720 - Contas Abertas'!H51</f>
        <v>-5115834676.1399994</v>
      </c>
      <c r="I14" s="120">
        <f>'DRE CMN 4.720 - Contas Abertas'!I51</f>
        <v>-5000549632.0600004</v>
      </c>
      <c r="J14" s="120">
        <f>'DRE CMN 4.720 - Contas Abertas'!J51</f>
        <v>-4589792268.5900002</v>
      </c>
      <c r="K14" s="120">
        <f>'DRE CMN 4.720 - Contas Abertas'!K51</f>
        <v>-4457742719.9499998</v>
      </c>
      <c r="L14" s="120">
        <f>'DRE CMN 4.720 - Contas Abertas'!L51</f>
        <v>-4846243068.6700001</v>
      </c>
      <c r="M14" s="120">
        <f>'DRE CMN 4.720 - Contas Abertas'!M51</f>
        <v>-5000683362.2600002</v>
      </c>
      <c r="N14" s="120">
        <f>'DRE CMN 4.720 - Contas Abertas'!N51</f>
        <v>-6071642989.9699993</v>
      </c>
      <c r="O14" s="120">
        <f>'DRE CMN 4.720 - Contas Abertas'!O51</f>
        <v>-1551919214.51</v>
      </c>
      <c r="P14" s="120">
        <f>'DRE CMN 4.720 - Contas Abertas'!P51</f>
        <v>-1737391710.5799999</v>
      </c>
      <c r="Q14" s="120">
        <f>'DRE CMN 4.720 - Contas Abertas'!Q51</f>
        <v>-1808918996.3599999</v>
      </c>
      <c r="R14" s="151">
        <f>'Projeções Trimestrais'!I77</f>
        <v>-1782193876.8029184</v>
      </c>
      <c r="S14" s="151">
        <f>R14</f>
        <v>-1782193876.8029184</v>
      </c>
      <c r="T14" s="151">
        <f>SUM(O14:R14)</f>
        <v>-6880423798.2529182</v>
      </c>
      <c r="U14" s="151">
        <f>U15*SUM(U10,U12)</f>
        <v>-7004857986.455802</v>
      </c>
      <c r="V14" s="151">
        <f t="shared" ref="V14:AD14" si="2">V15*SUM(V10,V12)</f>
        <v>-7559637285.6321354</v>
      </c>
      <c r="W14" s="151">
        <f t="shared" si="2"/>
        <v>-8166978207.704339</v>
      </c>
      <c r="X14" s="151">
        <f t="shared" si="2"/>
        <v>-8836204084.6194458</v>
      </c>
      <c r="Y14" s="151">
        <f t="shared" si="2"/>
        <v>-9572606760.2313747</v>
      </c>
      <c r="Z14" s="151">
        <f t="shared" si="2"/>
        <v>-10381294823.052919</v>
      </c>
      <c r="AA14" s="151">
        <f t="shared" si="2"/>
        <v>-11229260860.351191</v>
      </c>
      <c r="AB14" s="151">
        <f t="shared" si="2"/>
        <v>-12018614040.163364</v>
      </c>
      <c r="AC14" s="151">
        <f t="shared" si="2"/>
        <v>-12854106975.44182</v>
      </c>
      <c r="AD14" s="167">
        <f t="shared" si="2"/>
        <v>-15629575447.448423</v>
      </c>
      <c r="AE14" s="2"/>
      <c r="AF14" s="2"/>
      <c r="AG14" s="2"/>
      <c r="AH14" s="2"/>
      <c r="AI14" s="2"/>
      <c r="AJ14" s="2"/>
    </row>
    <row r="15" spans="1:36" ht="30" customHeight="1" x14ac:dyDescent="0.25">
      <c r="A15" s="17" t="s">
        <v>462</v>
      </c>
      <c r="B15" s="2"/>
      <c r="C15" s="2"/>
      <c r="D15" s="2"/>
      <c r="E15" s="58" t="s">
        <v>256</v>
      </c>
      <c r="F15" s="61">
        <f t="shared" ref="F15:R15" si="3">F14/SUM(F10,F12)</f>
        <v>-8.1833848888918787E-2</v>
      </c>
      <c r="G15" s="61">
        <f t="shared" si="3"/>
        <v>-8.6399848014814484E-2</v>
      </c>
      <c r="H15" s="61">
        <f t="shared" si="3"/>
        <v>-0.10176707773819808</v>
      </c>
      <c r="I15" s="61">
        <f t="shared" si="3"/>
        <v>-8.7555936292507949E-2</v>
      </c>
      <c r="J15" s="61">
        <f t="shared" si="3"/>
        <v>-7.4008656604625314E-2</v>
      </c>
      <c r="K15" s="61">
        <f t="shared" si="3"/>
        <v>-6.5339576626240278E-2</v>
      </c>
      <c r="L15" s="61">
        <f t="shared" si="3"/>
        <v>-7.6538133509608433E-2</v>
      </c>
      <c r="M15" s="61">
        <f t="shared" si="3"/>
        <v>-6.6198434653897811E-2</v>
      </c>
      <c r="N15" s="61">
        <f t="shared" si="3"/>
        <v>-6.823346197879257E-2</v>
      </c>
      <c r="O15" s="61">
        <f t="shared" si="3"/>
        <v>-6.6214173240823362E-2</v>
      </c>
      <c r="P15" s="119">
        <f t="shared" si="3"/>
        <v>-7.2400840069784173E-2</v>
      </c>
      <c r="Q15" s="119">
        <f t="shared" si="3"/>
        <v>-7.2842519309960774E-2</v>
      </c>
      <c r="R15" s="75">
        <f t="shared" si="3"/>
        <v>-7.1210421011243766E-2</v>
      </c>
      <c r="S15" s="75">
        <f>S14/SUM(S10,S12)</f>
        <v>-7.1210421011243766E-2</v>
      </c>
      <c r="T15" s="75">
        <f>T14/SUM(T10,T12)</f>
        <v>-7.0717028011041683E-2</v>
      </c>
      <c r="U15" s="75">
        <f t="shared" ref="U15:AD15" si="4">AVERAGE($F$15:$N$15)</f>
        <v>-7.8652774923067076E-2</v>
      </c>
      <c r="V15" s="75">
        <f t="shared" si="4"/>
        <v>-7.8652774923067076E-2</v>
      </c>
      <c r="W15" s="75">
        <f t="shared" si="4"/>
        <v>-7.8652774923067076E-2</v>
      </c>
      <c r="X15" s="75">
        <f t="shared" si="4"/>
        <v>-7.8652774923067076E-2</v>
      </c>
      <c r="Y15" s="75">
        <f t="shared" si="4"/>
        <v>-7.8652774923067076E-2</v>
      </c>
      <c r="Z15" s="75">
        <f t="shared" si="4"/>
        <v>-7.8652774923067076E-2</v>
      </c>
      <c r="AA15" s="75">
        <f t="shared" si="4"/>
        <v>-7.8652774923067076E-2</v>
      </c>
      <c r="AB15" s="75">
        <f t="shared" si="4"/>
        <v>-7.8652774923067076E-2</v>
      </c>
      <c r="AC15" s="75">
        <f t="shared" si="4"/>
        <v>-7.8652774923067076E-2</v>
      </c>
      <c r="AD15" s="75">
        <f t="shared" si="4"/>
        <v>-7.8652774923067076E-2</v>
      </c>
      <c r="AE15" s="2"/>
      <c r="AF15" s="2"/>
      <c r="AG15" s="2"/>
      <c r="AH15" s="2"/>
      <c r="AI15" s="2"/>
      <c r="AJ15" s="2"/>
    </row>
    <row r="16" spans="1:36" ht="30" customHeight="1" x14ac:dyDescent="0.25">
      <c r="B16" s="2"/>
      <c r="C16" s="2"/>
      <c r="D16" s="2"/>
      <c r="E16" s="34" t="s">
        <v>245</v>
      </c>
      <c r="F16" s="159">
        <f>F10+F12+F14</f>
        <v>45662088941.22998</v>
      </c>
      <c r="G16" s="159">
        <f t="shared" ref="G16:AD16" si="5">G10+G12+G14</f>
        <v>45696653998.110031</v>
      </c>
      <c r="H16" s="159">
        <f t="shared" si="5"/>
        <v>45154201467.580185</v>
      </c>
      <c r="I16" s="159">
        <f t="shared" si="5"/>
        <v>52112078520.919861</v>
      </c>
      <c r="J16" s="159">
        <f t="shared" si="5"/>
        <v>57427172761.729874</v>
      </c>
      <c r="K16" s="159">
        <f t="shared" si="5"/>
        <v>63766493648.300003</v>
      </c>
      <c r="L16" s="159">
        <f t="shared" si="5"/>
        <v>58471776935.849884</v>
      </c>
      <c r="M16" s="159">
        <f t="shared" si="5"/>
        <v>70540126453.030045</v>
      </c>
      <c r="N16" s="159">
        <f t="shared" si="5"/>
        <v>82911721094.020157</v>
      </c>
      <c r="O16" s="159">
        <f t="shared" si="5"/>
        <v>21885951237.57</v>
      </c>
      <c r="P16" s="159">
        <f t="shared" si="5"/>
        <v>22259452924.170097</v>
      </c>
      <c r="Q16" s="159">
        <f>Q10+Q12+Q14</f>
        <v>23024365375.129894</v>
      </c>
      <c r="R16" s="148">
        <f>R10+R12+R14</f>
        <v>23244955962.98695</v>
      </c>
      <c r="S16" s="148">
        <f>S10+S12+S14</f>
        <v>23244955962.98695</v>
      </c>
      <c r="T16" s="148">
        <f>SUM(O16:R16)</f>
        <v>90414725499.856949</v>
      </c>
      <c r="U16" s="148">
        <f>U10+U12+U14</f>
        <v>82055674122.010681</v>
      </c>
      <c r="V16" s="148">
        <f t="shared" si="5"/>
        <v>88554419631.323059</v>
      </c>
      <c r="W16" s="148">
        <f t="shared" si="5"/>
        <v>95668877751.513046</v>
      </c>
      <c r="X16" s="148">
        <f t="shared" si="5"/>
        <v>103508263014.7605</v>
      </c>
      <c r="Y16" s="148">
        <f t="shared" si="5"/>
        <v>112134564659.90814</v>
      </c>
      <c r="Z16" s="148">
        <f t="shared" si="5"/>
        <v>121607625252.6496</v>
      </c>
      <c r="AA16" s="148">
        <f t="shared" si="5"/>
        <v>131540792342.91986</v>
      </c>
      <c r="AB16" s="148">
        <f t="shared" si="5"/>
        <v>140787361997.16241</v>
      </c>
      <c r="AC16" s="148">
        <f t="shared" si="5"/>
        <v>150574417803.43411</v>
      </c>
      <c r="AD16" s="160">
        <f t="shared" si="5"/>
        <v>183086559650.59784</v>
      </c>
      <c r="AE16" s="2"/>
      <c r="AF16" s="2"/>
      <c r="AG16" s="2"/>
      <c r="AH16" s="2"/>
      <c r="AI16" s="2"/>
      <c r="AJ16" s="2"/>
    </row>
    <row r="17" spans="1:36" ht="30" customHeight="1" x14ac:dyDescent="0.25">
      <c r="A17" s="255"/>
      <c r="B17" s="2"/>
      <c r="C17" s="2"/>
      <c r="D17" s="2"/>
      <c r="E17" s="40" t="s">
        <v>257</v>
      </c>
      <c r="F17" s="161" t="s">
        <v>157</v>
      </c>
      <c r="G17" s="161">
        <f t="shared" ref="G17:AD17" si="6">G16/F16-1</f>
        <v>7.5697493657234105E-4</v>
      </c>
      <c r="H17" s="161">
        <f t="shared" si="6"/>
        <v>-1.1870727571263395E-2</v>
      </c>
      <c r="I17" s="161">
        <f t="shared" si="6"/>
        <v>0.15409146496224269</v>
      </c>
      <c r="J17" s="161">
        <f t="shared" si="6"/>
        <v>0.10199351842541304</v>
      </c>
      <c r="K17" s="161">
        <f t="shared" si="6"/>
        <v>0.1103888731014584</v>
      </c>
      <c r="L17" s="161">
        <f t="shared" si="6"/>
        <v>-8.3032897208568324E-2</v>
      </c>
      <c r="M17" s="161">
        <f t="shared" si="6"/>
        <v>0.20639614784446336</v>
      </c>
      <c r="N17" s="161">
        <f t="shared" si="6"/>
        <v>0.17538378881738859</v>
      </c>
      <c r="O17" s="161"/>
      <c r="P17" s="399"/>
      <c r="Q17" s="399"/>
      <c r="R17" s="162"/>
      <c r="S17" s="162"/>
      <c r="T17" s="162">
        <f>T16/N16-1</f>
        <v>9.0493892863815262E-2</v>
      </c>
      <c r="U17" s="162">
        <f t="shared" si="6"/>
        <v>-9.2452322690063315E-2</v>
      </c>
      <c r="V17" s="162">
        <f t="shared" si="6"/>
        <v>7.9199221490146243E-2</v>
      </c>
      <c r="W17" s="162">
        <f t="shared" si="6"/>
        <v>8.033995536088967E-2</v>
      </c>
      <c r="X17" s="162">
        <f t="shared" si="6"/>
        <v>8.1942899796621393E-2</v>
      </c>
      <c r="Y17" s="162">
        <f t="shared" si="6"/>
        <v>8.3339256151149232E-2</v>
      </c>
      <c r="Z17" s="162">
        <f t="shared" si="6"/>
        <v>8.4479398671339245E-2</v>
      </c>
      <c r="AA17" s="162">
        <f t="shared" si="6"/>
        <v>8.1682107266162873E-2</v>
      </c>
      <c r="AB17" s="162">
        <f t="shared" si="6"/>
        <v>7.0294313190217395E-2</v>
      </c>
      <c r="AC17" s="162">
        <f t="shared" si="6"/>
        <v>6.951657924003829E-2</v>
      </c>
      <c r="AD17" s="163">
        <f t="shared" si="6"/>
        <v>0.21592075414567691</v>
      </c>
      <c r="AE17" s="2"/>
      <c r="AF17" s="2"/>
      <c r="AG17" s="2"/>
      <c r="AH17" s="2"/>
      <c r="AI17" s="2"/>
      <c r="AJ17" s="2"/>
    </row>
    <row r="18" spans="1:36" ht="30" customHeight="1" x14ac:dyDescent="0.25">
      <c r="A18" s="255"/>
      <c r="B18" s="2"/>
      <c r="C18" s="2"/>
      <c r="D18" s="2"/>
      <c r="E18" s="37" t="s">
        <v>194</v>
      </c>
      <c r="F18" s="217">
        <f>SUM('DRE CMN 4.720 - Contas Abertas'!F53,'DRE CMN 4.720 - Contas Abertas'!F56,'DRE CMN 4.720 - Contas Abertas'!F58,'DRE CMN 4.720 - Contas Abertas'!F61)</f>
        <v>-29084321944.10001</v>
      </c>
      <c r="G18" s="217">
        <f>SUM('DRE CMN 4.720 - Contas Abertas'!G53,'DRE CMN 4.720 - Contas Abertas'!G56,'DRE CMN 4.720 - Contas Abertas'!G58,'DRE CMN 4.720 - Contas Abertas'!G61)</f>
        <v>-29928888533.854996</v>
      </c>
      <c r="H18" s="217">
        <f>SUM('DRE CMN 4.720 - Contas Abertas'!H53,'DRE CMN 4.720 - Contas Abertas'!H56,'DRE CMN 4.720 - Contas Abertas'!H58,'DRE CMN 4.720 - Contas Abertas'!H61)</f>
        <v>-34437793384.750008</v>
      </c>
      <c r="I18" s="217">
        <f>SUM('DRE CMN 4.720 - Contas Abertas'!I53,'DRE CMN 4.720 - Contas Abertas'!I56,'DRE CMN 4.720 - Contas Abertas'!I58,'DRE CMN 4.720 - Contas Abertas'!I61)</f>
        <v>-33548636953.510017</v>
      </c>
      <c r="J18" s="217">
        <f>SUM('DRE CMN 4.720 - Contas Abertas'!J53,'DRE CMN 4.720 - Contas Abertas'!J56,'DRE CMN 4.720 - Contas Abertas'!J58,'DRE CMN 4.720 - Contas Abertas'!J61)</f>
        <v>-34325727421.37999</v>
      </c>
      <c r="K18" s="217">
        <f>SUM('DRE CMN 4.720 - Contas Abertas'!K53,'DRE CMN 4.720 - Contas Abertas'!K56,'DRE CMN 4.720 - Contas Abertas'!K58,'DRE CMN 4.720 - Contas Abertas'!K61)</f>
        <v>-38851252059.100006</v>
      </c>
      <c r="L18" s="217">
        <f>SUM('DRE CMN 4.720 - Contas Abertas'!L53,'DRE CMN 4.720 - Contas Abertas'!L56,'DRE CMN 4.720 - Contas Abertas'!L58,'DRE CMN 4.720 - Contas Abertas'!L61)</f>
        <v>-38370837042.079994</v>
      </c>
      <c r="M18" s="217">
        <f>SUM('DRE CMN 4.720 - Contas Abertas'!M53,'DRE CMN 4.720 - Contas Abertas'!M56,'DRE CMN 4.720 - Contas Abertas'!M58,'DRE CMN 4.720 - Contas Abertas'!M61)</f>
        <v>-39434130358.209984</v>
      </c>
      <c r="N18" s="217">
        <f>SUM('DRE CMN 4.720 - Contas Abertas'!N53,'DRE CMN 4.720 - Contas Abertas'!N56,'DRE CMN 4.720 - Contas Abertas'!N58,'DRE CMN 4.720 - Contas Abertas'!N61)</f>
        <v>-34352528382.780006</v>
      </c>
      <c r="O18" s="217">
        <f>SUM('DRE CMN 4.720 - Contas Abertas'!O53,'DRE CMN 4.720 - Contas Abertas'!O56,'DRE CMN 4.720 - Contas Abertas'!O58,'DRE CMN 4.720 - Contas Abertas'!O61)</f>
        <v>-8975768433.3199997</v>
      </c>
      <c r="P18" s="217">
        <f>SUM('DRE CMN 4.720 - Contas Abertas'!P53,'DRE CMN 4.720 - Contas Abertas'!P56,'DRE CMN 4.720 - Contas Abertas'!P58,'DRE CMN 4.720 - Contas Abertas'!P61)</f>
        <v>-9220025409.5000019</v>
      </c>
      <c r="Q18" s="217">
        <f>SUM('DRE CMN 4.720 - Contas Abertas'!Q53,'DRE CMN 4.720 - Contas Abertas'!Q56,'DRE CMN 4.720 - Contas Abertas'!Q58,'DRE CMN 4.720 - Contas Abertas'!Q61)</f>
        <v>-10060652718.199999</v>
      </c>
      <c r="R18" s="151">
        <f>'Projeções Trimestrais'!I91</f>
        <v>-9753244902.844841</v>
      </c>
      <c r="S18" s="151">
        <f>R18</f>
        <v>-9753244902.844841</v>
      </c>
      <c r="T18" s="151">
        <f>SUM(O18:R18)</f>
        <v>-38009691463.864838</v>
      </c>
      <c r="U18" s="151">
        <f>T18*(1+'Projeções - Receitas'!U11)</f>
        <v>-39612560152.896019</v>
      </c>
      <c r="V18" s="151">
        <f>U18*(1+'Projeções - Receitas'!V11)</f>
        <v>-41329368509.922531</v>
      </c>
      <c r="W18" s="151">
        <f>V18*(1+'Projeções - Receitas'!W11)</f>
        <v>-43210681364.494202</v>
      </c>
      <c r="X18" s="151">
        <f>W18*(1+'Projeções - Receitas'!X11)</f>
        <v>-45308127837.92675</v>
      </c>
      <c r="Y18" s="151">
        <f>X18*(1+'Projeções - Receitas'!Y11)</f>
        <v>-47612952301.042084</v>
      </c>
      <c r="Z18" s="151">
        <f>Y18*(1+'Projeções - Receitas'!Z11)</f>
        <v>-50106918742.570671</v>
      </c>
      <c r="AA18" s="151">
        <f>Z18*(1+'Projeções - Receitas'!AA11)</f>
        <v>-52827724430.292259</v>
      </c>
      <c r="AB18" s="151">
        <f>AA18*(1+'Projeções - Receitas'!AB11)</f>
        <v>-55744343096.088692</v>
      </c>
      <c r="AC18" s="151">
        <f>AB18*(1+'Projeções - Receitas'!AC11)</f>
        <v>-58844843459.093147</v>
      </c>
      <c r="AD18" s="167">
        <f>AC18*(1+'Projeções - Receitas'!AD11)</f>
        <v>-62130739517.8489</v>
      </c>
      <c r="AE18" s="2"/>
      <c r="AF18" s="2"/>
      <c r="AG18" s="2"/>
      <c r="AH18" s="2"/>
      <c r="AI18" s="2"/>
      <c r="AJ18" s="2"/>
    </row>
    <row r="19" spans="1:36" ht="30" customHeight="1" x14ac:dyDescent="0.25">
      <c r="A19" s="255"/>
      <c r="B19" s="2"/>
      <c r="C19" s="2"/>
      <c r="D19" s="2"/>
      <c r="E19" s="58" t="s">
        <v>193</v>
      </c>
      <c r="F19" s="164">
        <f t="shared" ref="F19:AD19" si="7">F18/F12</f>
        <v>-1.3354610795969577</v>
      </c>
      <c r="G19" s="164">
        <f t="shared" si="7"/>
        <v>-1.3574517121167426</v>
      </c>
      <c r="H19" s="164">
        <f t="shared" si="7"/>
        <v>-1.4473239449568489</v>
      </c>
      <c r="I19" s="164">
        <f t="shared" si="7"/>
        <v>-1.2932461806156399</v>
      </c>
      <c r="J19" s="164">
        <f t="shared" si="7"/>
        <v>-1.2503738110432305</v>
      </c>
      <c r="K19" s="164">
        <f t="shared" si="7"/>
        <v>-1.3301273362825394</v>
      </c>
      <c r="L19" s="164">
        <f t="shared" si="7"/>
        <v>-1.3368750027398391</v>
      </c>
      <c r="M19" s="164">
        <f t="shared" si="7"/>
        <v>-1.3438870778678724</v>
      </c>
      <c r="N19" s="164">
        <f>N18/N12</f>
        <v>-1.0624545460314123</v>
      </c>
      <c r="O19" s="164">
        <f>O18/O12</f>
        <v>-1.1037994177060741</v>
      </c>
      <c r="P19" s="400">
        <f>P18/P12</f>
        <v>-1.1127331803412892</v>
      </c>
      <c r="Q19" s="400">
        <f t="shared" ref="Q19:S19" si="8">Q18/Q12</f>
        <v>-1.1604123341947734</v>
      </c>
      <c r="R19" s="165">
        <f t="shared" si="8"/>
        <v>-1.087741453757173</v>
      </c>
      <c r="S19" s="165">
        <f t="shared" si="8"/>
        <v>-1.087741453757173</v>
      </c>
      <c r="T19" s="165">
        <f>T18/T12</f>
        <v>-1.1161582656050955</v>
      </c>
      <c r="U19" s="165">
        <f>U18/U12</f>
        <v>-1.1213037556408727</v>
      </c>
      <c r="V19" s="165">
        <f t="shared" si="7"/>
        <v>-1.1267324571367121</v>
      </c>
      <c r="W19" s="165">
        <f t="shared" si="7"/>
        <v>-1.1327128882700703</v>
      </c>
      <c r="X19" s="165">
        <f t="shared" si="7"/>
        <v>-1.1394529507003397</v>
      </c>
      <c r="Y19" s="165">
        <f t="shared" si="7"/>
        <v>-1.1467367776220723</v>
      </c>
      <c r="Z19" s="165">
        <f t="shared" si="7"/>
        <v>-1.1543225285071879</v>
      </c>
      <c r="AA19" s="165">
        <f t="shared" si="7"/>
        <v>-1.1622981785414614</v>
      </c>
      <c r="AB19" s="165">
        <f t="shared" si="7"/>
        <v>-1.1703829596939745</v>
      </c>
      <c r="AC19" s="165">
        <f t="shared" si="7"/>
        <v>-1.1784401319495919</v>
      </c>
      <c r="AD19" s="166">
        <f t="shared" si="7"/>
        <v>-1.1864175094210669</v>
      </c>
      <c r="AE19" s="2"/>
      <c r="AF19" s="2"/>
      <c r="AG19" s="2"/>
      <c r="AH19" s="2"/>
      <c r="AI19" s="2"/>
      <c r="AJ19" s="2"/>
    </row>
    <row r="20" spans="1:36" ht="30" customHeight="1" x14ac:dyDescent="0.25">
      <c r="A20" s="255"/>
      <c r="B20" s="2"/>
      <c r="C20" s="2"/>
      <c r="D20" s="2"/>
      <c r="E20" s="34" t="s">
        <v>115</v>
      </c>
      <c r="F20" s="159">
        <f>SUM(F16,F18)</f>
        <v>16577766997.129971</v>
      </c>
      <c r="G20" s="159">
        <f t="shared" ref="G20:AD20" si="9">SUM(G16,G18)</f>
        <v>15767765464.255035</v>
      </c>
      <c r="H20" s="159">
        <f t="shared" si="9"/>
        <v>10716408082.830177</v>
      </c>
      <c r="I20" s="159">
        <f t="shared" si="9"/>
        <v>18563441567.409843</v>
      </c>
      <c r="J20" s="159">
        <f t="shared" si="9"/>
        <v>23101445340.349884</v>
      </c>
      <c r="K20" s="159">
        <f t="shared" si="9"/>
        <v>24915241589.199997</v>
      </c>
      <c r="L20" s="159">
        <f t="shared" si="9"/>
        <v>20100939893.76989</v>
      </c>
      <c r="M20" s="159">
        <f t="shared" si="9"/>
        <v>31105996094.820061</v>
      </c>
      <c r="N20" s="159">
        <f t="shared" si="9"/>
        <v>48559192711.24015</v>
      </c>
      <c r="O20" s="159">
        <f t="shared" si="9"/>
        <v>12910182804.25</v>
      </c>
      <c r="P20" s="159">
        <f>SUM(P16,P18)</f>
        <v>13039427514.670095</v>
      </c>
      <c r="Q20" s="159">
        <f t="shared" ref="Q20" si="10">SUM(Q16,Q18)</f>
        <v>12963712656.929895</v>
      </c>
      <c r="R20" s="148">
        <f>SUM(R16,R18)</f>
        <v>13491711060.142109</v>
      </c>
      <c r="S20" s="148">
        <f>SUM(S16,S18)</f>
        <v>13491711060.142109</v>
      </c>
      <c r="T20" s="148">
        <f>SUM(T16,T18)</f>
        <v>52405034035.992111</v>
      </c>
      <c r="U20" s="148">
        <f t="shared" si="9"/>
        <v>42443113969.114662</v>
      </c>
      <c r="V20" s="148">
        <f t="shared" si="9"/>
        <v>47225051121.400528</v>
      </c>
      <c r="W20" s="148">
        <f t="shared" si="9"/>
        <v>52458196387.018845</v>
      </c>
      <c r="X20" s="148">
        <f t="shared" si="9"/>
        <v>58200135176.833748</v>
      </c>
      <c r="Y20" s="148">
        <f t="shared" si="9"/>
        <v>64521612358.866058</v>
      </c>
      <c r="Z20" s="148">
        <f t="shared" si="9"/>
        <v>71500706510.078918</v>
      </c>
      <c r="AA20" s="148">
        <f t="shared" si="9"/>
        <v>78713067912.627594</v>
      </c>
      <c r="AB20" s="148">
        <f t="shared" si="9"/>
        <v>85043018901.07373</v>
      </c>
      <c r="AC20" s="148">
        <f t="shared" si="9"/>
        <v>91729574344.340973</v>
      </c>
      <c r="AD20" s="160">
        <f t="shared" si="9"/>
        <v>120955820132.74893</v>
      </c>
      <c r="AE20" s="2"/>
      <c r="AF20" s="2"/>
      <c r="AG20" s="2"/>
      <c r="AH20" s="2"/>
      <c r="AI20" s="2"/>
      <c r="AJ20" s="2"/>
    </row>
    <row r="21" spans="1:36" ht="30" customHeight="1" x14ac:dyDescent="0.25">
      <c r="B21" s="2"/>
      <c r="C21" s="2"/>
      <c r="D21" s="2"/>
      <c r="E21" s="40" t="s">
        <v>195</v>
      </c>
      <c r="F21" s="161" t="s">
        <v>157</v>
      </c>
      <c r="G21" s="161">
        <f>G20/F20-1</f>
        <v>-4.8860714052451515E-2</v>
      </c>
      <c r="H21" s="161">
        <f t="shared" ref="H21:AD21" si="11">H20/G20-1</f>
        <v>-0.32035974868323014</v>
      </c>
      <c r="I21" s="161">
        <f t="shared" si="11"/>
        <v>0.73224474319452049</v>
      </c>
      <c r="J21" s="161">
        <f t="shared" si="11"/>
        <v>0.24445918373816</v>
      </c>
      <c r="K21" s="161">
        <f t="shared" si="11"/>
        <v>7.8514405576263435E-2</v>
      </c>
      <c r="L21" s="161">
        <f t="shared" si="11"/>
        <v>-0.19322717294127945</v>
      </c>
      <c r="M21" s="161">
        <f t="shared" si="11"/>
        <v>0.54748963278384277</v>
      </c>
      <c r="N21" s="161">
        <f t="shared" si="11"/>
        <v>0.56108785467656164</v>
      </c>
      <c r="O21" s="161"/>
      <c r="P21" s="399"/>
      <c r="Q21" s="399"/>
      <c r="R21" s="162"/>
      <c r="S21" s="162"/>
      <c r="T21" s="162">
        <f>T20/N20-1</f>
        <v>7.919903750503976E-2</v>
      </c>
      <c r="U21" s="162">
        <f>U20/T20-1</f>
        <v>-0.1900947160922658</v>
      </c>
      <c r="V21" s="162">
        <f t="shared" si="11"/>
        <v>0.11266697245083446</v>
      </c>
      <c r="W21" s="162">
        <f t="shared" si="11"/>
        <v>0.11081290843212788</v>
      </c>
      <c r="X21" s="162">
        <f t="shared" si="11"/>
        <v>0.10945741915053309</v>
      </c>
      <c r="Y21" s="162">
        <f t="shared" si="11"/>
        <v>0.1086161941518744</v>
      </c>
      <c r="Z21" s="162">
        <f t="shared" si="11"/>
        <v>0.10816676608134768</v>
      </c>
      <c r="AA21" s="162">
        <f t="shared" si="11"/>
        <v>0.10087119071378692</v>
      </c>
      <c r="AB21" s="162">
        <f t="shared" si="11"/>
        <v>8.0418044376982634E-2</v>
      </c>
      <c r="AC21" s="162">
        <f t="shared" si="11"/>
        <v>7.862556538644716E-2</v>
      </c>
      <c r="AD21" s="163">
        <f t="shared" si="11"/>
        <v>0.31861311902196787</v>
      </c>
      <c r="AE21" s="2"/>
      <c r="AF21" s="2"/>
      <c r="AG21" s="2"/>
      <c r="AH21" s="2"/>
      <c r="AI21" s="2"/>
      <c r="AJ21" s="2"/>
    </row>
    <row r="22" spans="1:36" ht="30" customHeight="1" x14ac:dyDescent="0.25">
      <c r="B22" s="2"/>
      <c r="C22" s="2"/>
      <c r="D22" s="2"/>
      <c r="E22" s="40" t="s">
        <v>124</v>
      </c>
      <c r="F22" s="120">
        <f>'DRE CMN 4.720 - Contas Abertas'!F69</f>
        <v>143827253.12</v>
      </c>
      <c r="G22" s="120">
        <f>'DRE CMN 4.720 - Contas Abertas'!G69</f>
        <v>166063514.6699965</v>
      </c>
      <c r="H22" s="120">
        <f>'DRE CMN 4.720 - Contas Abertas'!H69</f>
        <v>227131037.36000001</v>
      </c>
      <c r="I22" s="120">
        <f>'DRE CMN 4.720 - Contas Abertas'!I69</f>
        <v>186274692.39000046</v>
      </c>
      <c r="J22" s="120">
        <f>'DRE CMN 4.720 - Contas Abertas'!J69</f>
        <v>217930050.48000002</v>
      </c>
      <c r="K22" s="120">
        <f>'DRE CMN 4.720 - Contas Abertas'!K69</f>
        <v>123212136.53999901</v>
      </c>
      <c r="L22" s="120">
        <f>'DRE CMN 4.720 - Contas Abertas'!L69</f>
        <v>154901902.3999998</v>
      </c>
      <c r="M22" s="120">
        <f>'DRE CMN 4.720 - Contas Abertas'!M69</f>
        <v>246057798.83999997</v>
      </c>
      <c r="N22" s="120">
        <f>'DRE CMN 4.720 - Contas Abertas'!N69</f>
        <v>141163855.78000021</v>
      </c>
      <c r="O22" s="120">
        <f>'DRE CMN 4.720 - Contas Abertas'!O69</f>
        <v>106861211.44</v>
      </c>
      <c r="P22" s="217"/>
      <c r="Q22" s="217"/>
      <c r="R22" s="151"/>
      <c r="S22" s="151"/>
      <c r="T22" s="70"/>
      <c r="U22" s="151"/>
      <c r="V22" s="151"/>
      <c r="W22" s="151"/>
      <c r="X22" s="151"/>
      <c r="Y22" s="151"/>
      <c r="Z22" s="151"/>
      <c r="AA22" s="151"/>
      <c r="AB22" s="151"/>
      <c r="AC22" s="151"/>
      <c r="AD22" s="167"/>
      <c r="AE22" s="2"/>
      <c r="AF22" s="2"/>
      <c r="AG22" s="2"/>
      <c r="AH22" s="2"/>
      <c r="AI22" s="2"/>
      <c r="AJ22" s="2"/>
    </row>
    <row r="23" spans="1:36" ht="30" customHeight="1" x14ac:dyDescent="0.25">
      <c r="B23" s="2"/>
      <c r="C23" s="2"/>
      <c r="D23" s="6"/>
      <c r="E23" s="34" t="s">
        <v>196</v>
      </c>
      <c r="F23" s="147">
        <f>F20+F22</f>
        <v>16721594250.249971</v>
      </c>
      <c r="G23" s="147">
        <f t="shared" ref="G23:AD23" si="12">G20+G22</f>
        <v>15933828978.925032</v>
      </c>
      <c r="H23" s="147">
        <f t="shared" si="12"/>
        <v>10943539120.190178</v>
      </c>
      <c r="I23" s="147">
        <f t="shared" si="12"/>
        <v>18749716259.799843</v>
      </c>
      <c r="J23" s="147">
        <f t="shared" si="12"/>
        <v>23319375390.829884</v>
      </c>
      <c r="K23" s="147">
        <f t="shared" si="12"/>
        <v>25038453725.739998</v>
      </c>
      <c r="L23" s="147">
        <f t="shared" si="12"/>
        <v>20255841796.169891</v>
      </c>
      <c r="M23" s="147">
        <f t="shared" si="12"/>
        <v>31352053893.660061</v>
      </c>
      <c r="N23" s="147">
        <f t="shared" si="12"/>
        <v>48700356567.020149</v>
      </c>
      <c r="O23" s="147">
        <f t="shared" si="12"/>
        <v>13017044015.690001</v>
      </c>
      <c r="P23" s="147">
        <f t="shared" si="12"/>
        <v>13039427514.670095</v>
      </c>
      <c r="Q23" s="159">
        <f t="shared" si="12"/>
        <v>12963712656.929895</v>
      </c>
      <c r="R23" s="148">
        <f t="shared" si="12"/>
        <v>13491711060.142109</v>
      </c>
      <c r="S23" s="148">
        <f>S20+S22</f>
        <v>13491711060.142109</v>
      </c>
      <c r="T23" s="148">
        <f>T20+T22</f>
        <v>52405034035.992111</v>
      </c>
      <c r="U23" s="148">
        <f t="shared" si="12"/>
        <v>42443113969.114662</v>
      </c>
      <c r="V23" s="148">
        <f t="shared" si="12"/>
        <v>47225051121.400528</v>
      </c>
      <c r="W23" s="148">
        <f t="shared" si="12"/>
        <v>52458196387.018845</v>
      </c>
      <c r="X23" s="148">
        <f t="shared" si="12"/>
        <v>58200135176.833748</v>
      </c>
      <c r="Y23" s="148">
        <f t="shared" si="12"/>
        <v>64521612358.866058</v>
      </c>
      <c r="Z23" s="148">
        <f t="shared" si="12"/>
        <v>71500706510.078918</v>
      </c>
      <c r="AA23" s="148">
        <f t="shared" si="12"/>
        <v>78713067912.627594</v>
      </c>
      <c r="AB23" s="148">
        <f t="shared" si="12"/>
        <v>85043018901.07373</v>
      </c>
      <c r="AC23" s="148">
        <f t="shared" si="12"/>
        <v>91729574344.340973</v>
      </c>
      <c r="AD23" s="160">
        <f t="shared" si="12"/>
        <v>120955820132.74893</v>
      </c>
      <c r="AE23" s="2"/>
      <c r="AF23" s="2"/>
      <c r="AG23" s="2"/>
      <c r="AH23" s="2"/>
      <c r="AI23" s="2"/>
      <c r="AJ23" s="2"/>
    </row>
    <row r="24" spans="1:36" ht="30" customHeight="1" x14ac:dyDescent="0.25">
      <c r="B24" s="2"/>
      <c r="C24" s="2"/>
      <c r="D24" s="6"/>
      <c r="E24" s="37" t="s">
        <v>116</v>
      </c>
      <c r="F24" s="120">
        <f>'DRE CMN 4.720 - Contas Abertas'!F71</f>
        <v>-2436341417.8699999</v>
      </c>
      <c r="G24" s="120">
        <f>'DRE CMN 4.720 - Contas Abertas'!G71</f>
        <v>-828141013.31999886</v>
      </c>
      <c r="H24" s="120">
        <f>'DRE CMN 4.720 - Contas Abertas'!H71</f>
        <v>-1179090705.3299999</v>
      </c>
      <c r="I24" s="120">
        <f>'DRE CMN 4.720 - Contas Abertas'!I71</f>
        <v>-4603519235.1100006</v>
      </c>
      <c r="J24" s="120">
        <f>'DRE CMN 4.720 - Contas Abertas'!J71</f>
        <v>-6695643661.8199997</v>
      </c>
      <c r="K24" s="120">
        <f>'DRE CMN 4.720 - Contas Abertas'!K71</f>
        <v>-3140495851.6299992</v>
      </c>
      <c r="L24" s="120">
        <f>'DRE CMN 4.720 - Contas Abertas'!L71</f>
        <v>-3093457439.7600007</v>
      </c>
      <c r="M24" s="120">
        <f>'DRE CMN 4.720 - Contas Abertas'!M71</f>
        <v>-6080453834.6700001</v>
      </c>
      <c r="N24" s="120">
        <f>'DRE CMN 4.720 - Contas Abertas'!N71</f>
        <v>-10195116648.790001</v>
      </c>
      <c r="O24" s="120">
        <f>'DRE CMN 4.720 - Contas Abertas'!O71</f>
        <v>-2564347040.4699998</v>
      </c>
      <c r="P24" s="120">
        <f>'DRE CMN 4.720 - Contas Abertas'!P71</f>
        <v>-2334744895.5100002</v>
      </c>
      <c r="Q24" s="120">
        <f>'DRE CMN 4.720 - Contas Abertas'!Q71</f>
        <v>-2139390215.5</v>
      </c>
      <c r="R24" s="151">
        <f t="shared" ref="R24" si="13">R25*R20</f>
        <v>-2647235093.0909324</v>
      </c>
      <c r="S24" s="151">
        <f>R24</f>
        <v>-2647235093.0909324</v>
      </c>
      <c r="T24" s="151">
        <f>SUM(O24:R24)</f>
        <v>-9685717244.5709324</v>
      </c>
      <c r="U24" s="151">
        <f>U25*U20</f>
        <v>-7883282077.746397</v>
      </c>
      <c r="V24" s="151">
        <f t="shared" ref="V24:AC24" si="14">V25*V20</f>
        <v>-8814604035.2059631</v>
      </c>
      <c r="W24" s="151">
        <f t="shared" si="14"/>
        <v>-9839292451.3848381</v>
      </c>
      <c r="X24" s="151">
        <f t="shared" si="14"/>
        <v>-10969437332.861767</v>
      </c>
      <c r="Y24" s="151">
        <f t="shared" si="14"/>
        <v>-12219831372.05831</v>
      </c>
      <c r="Z24" s="151">
        <f t="shared" si="14"/>
        <v>-13606921380.634205</v>
      </c>
      <c r="AA24" s="151">
        <f t="shared" si="14"/>
        <v>-15051366043.733953</v>
      </c>
      <c r="AB24" s="151">
        <f t="shared" si="14"/>
        <v>-16339447688.459005</v>
      </c>
      <c r="AC24" s="151">
        <f t="shared" si="14"/>
        <v>-17707933874.748791</v>
      </c>
      <c r="AD24" s="167">
        <f>AD25*AD20</f>
        <v>-26610280429.204765</v>
      </c>
      <c r="AE24" s="2"/>
      <c r="AF24" s="2"/>
      <c r="AG24" s="2"/>
      <c r="AH24" s="2"/>
      <c r="AI24" s="2"/>
      <c r="AJ24" s="2"/>
    </row>
    <row r="25" spans="1:36" ht="30" customHeight="1" x14ac:dyDescent="0.25">
      <c r="B25" s="2"/>
      <c r="C25" s="2"/>
      <c r="D25" s="2"/>
      <c r="E25" s="58" t="s">
        <v>197</v>
      </c>
      <c r="F25" s="61">
        <f>F24/F20</f>
        <v>-0.14696439021562988</v>
      </c>
      <c r="G25" s="61">
        <f t="shared" ref="G25:M25" si="15">G24/G20</f>
        <v>-5.2521139739005199E-2</v>
      </c>
      <c r="H25" s="61">
        <f t="shared" si="15"/>
        <v>-0.11002667089723266</v>
      </c>
      <c r="I25" s="61">
        <f t="shared" si="15"/>
        <v>-0.24798845722616344</v>
      </c>
      <c r="J25" s="61">
        <f t="shared" si="15"/>
        <v>-0.28983656923513473</v>
      </c>
      <c r="K25" s="61">
        <f t="shared" si="15"/>
        <v>-0.12604717639949792</v>
      </c>
      <c r="L25" s="61">
        <f t="shared" si="15"/>
        <v>-0.15389615889149497</v>
      </c>
      <c r="M25" s="61">
        <f t="shared" si="15"/>
        <v>-0.19547529730715005</v>
      </c>
      <c r="N25" s="61">
        <f>N24/N20</f>
        <v>-0.20995235051405839</v>
      </c>
      <c r="O25" s="61">
        <f>O24/O20</f>
        <v>-0.19862980093711943</v>
      </c>
      <c r="P25" s="61">
        <f>P24/P20</f>
        <v>-0.17905271476706167</v>
      </c>
      <c r="Q25" s="61">
        <f>Q24/Q20</f>
        <v>-0.1650291295492704</v>
      </c>
      <c r="R25" s="75">
        <f>AVERAGE($I$25:$Q$25)</f>
        <v>-0.19621196164743904</v>
      </c>
      <c r="S25" s="75">
        <f>S24/S20</f>
        <v>-0.19621196164743904</v>
      </c>
      <c r="T25" s="75">
        <f>T24/T20</f>
        <v>-0.18482417620259001</v>
      </c>
      <c r="U25" s="75">
        <f>T25+(($AD$25-$N$25)/11)</f>
        <v>-0.18573759888313016</v>
      </c>
      <c r="V25" s="75">
        <f t="shared" ref="V25:AC25" si="16">U25+(($AD$25-$N$25)/11)</f>
        <v>-0.18665102156367031</v>
      </c>
      <c r="W25" s="75">
        <f t="shared" si="16"/>
        <v>-0.18756444424421045</v>
      </c>
      <c r="X25" s="75">
        <f t="shared" si="16"/>
        <v>-0.1884778669247506</v>
      </c>
      <c r="Y25" s="75">
        <f t="shared" si="16"/>
        <v>-0.18939128960529075</v>
      </c>
      <c r="Z25" s="75">
        <f t="shared" si="16"/>
        <v>-0.1903047122858309</v>
      </c>
      <c r="AA25" s="75">
        <f t="shared" si="16"/>
        <v>-0.19121813496637105</v>
      </c>
      <c r="AB25" s="75">
        <f t="shared" si="16"/>
        <v>-0.1921315576469112</v>
      </c>
      <c r="AC25" s="75">
        <f t="shared" si="16"/>
        <v>-0.19304498032745135</v>
      </c>
      <c r="AD25" s="75">
        <v>-0.22</v>
      </c>
      <c r="AE25" s="2"/>
      <c r="AF25" s="2"/>
      <c r="AG25" s="2"/>
      <c r="AH25" s="2"/>
      <c r="AI25" s="2"/>
      <c r="AJ25" s="2"/>
    </row>
    <row r="26" spans="1:36" ht="30" customHeight="1" x14ac:dyDescent="0.25">
      <c r="B26" s="2"/>
      <c r="C26" s="2"/>
      <c r="D26" s="2"/>
      <c r="E26" s="34" t="s">
        <v>198</v>
      </c>
      <c r="F26" s="159">
        <f>F23+F24</f>
        <v>14285252832.379971</v>
      </c>
      <c r="G26" s="159">
        <f t="shared" ref="G26:M26" si="17">G23+G24</f>
        <v>15105687965.605032</v>
      </c>
      <c r="H26" s="159">
        <f t="shared" si="17"/>
        <v>9764448414.860178</v>
      </c>
      <c r="I26" s="159">
        <f t="shared" si="17"/>
        <v>14146197024.689842</v>
      </c>
      <c r="J26" s="159">
        <f t="shared" si="17"/>
        <v>16623731729.009884</v>
      </c>
      <c r="K26" s="159">
        <f t="shared" si="17"/>
        <v>21897957874.110001</v>
      </c>
      <c r="L26" s="159">
        <f t="shared" si="17"/>
        <v>17162384356.409891</v>
      </c>
      <c r="M26" s="159">
        <f t="shared" si="17"/>
        <v>25271600058.990059</v>
      </c>
      <c r="N26" s="159">
        <f>N23+N24</f>
        <v>38505239918.230148</v>
      </c>
      <c r="O26" s="159">
        <f>O23+O24</f>
        <v>10452696975.220001</v>
      </c>
      <c r="P26" s="159">
        <f>P20+P24</f>
        <v>10704682619.160095</v>
      </c>
      <c r="Q26" s="159">
        <f>Q20+Q24</f>
        <v>10824322441.429895</v>
      </c>
      <c r="R26" s="148">
        <f>R20+R24</f>
        <v>10844475967.051176</v>
      </c>
      <c r="S26" s="148">
        <f>R26</f>
        <v>10844475967.051176</v>
      </c>
      <c r="T26" s="148">
        <f>SUM(O26:R26)</f>
        <v>42826178002.861168</v>
      </c>
      <c r="U26" s="148">
        <f t="shared" ref="U26:AD26" si="18">U20+U24</f>
        <v>34559831891.368263</v>
      </c>
      <c r="V26" s="148">
        <f t="shared" si="18"/>
        <v>38410447086.194565</v>
      </c>
      <c r="W26" s="148">
        <f t="shared" si="18"/>
        <v>42618903935.634003</v>
      </c>
      <c r="X26" s="148">
        <f t="shared" si="18"/>
        <v>47230697843.971985</v>
      </c>
      <c r="Y26" s="148">
        <f t="shared" si="18"/>
        <v>52301780986.807747</v>
      </c>
      <c r="Z26" s="148">
        <f t="shared" si="18"/>
        <v>57893785129.444717</v>
      </c>
      <c r="AA26" s="148">
        <f t="shared" si="18"/>
        <v>63661701868.893639</v>
      </c>
      <c r="AB26" s="148">
        <f t="shared" si="18"/>
        <v>68703571212.614723</v>
      </c>
      <c r="AC26" s="148">
        <f t="shared" si="18"/>
        <v>74021640469.592178</v>
      </c>
      <c r="AD26" s="160">
        <f t="shared" si="18"/>
        <v>94345539703.544159</v>
      </c>
      <c r="AE26" s="2"/>
      <c r="AF26" s="2"/>
      <c r="AG26" s="2"/>
      <c r="AH26" s="2"/>
      <c r="AI26" s="2"/>
      <c r="AJ26" s="2"/>
    </row>
    <row r="27" spans="1:36" ht="30" customHeight="1" x14ac:dyDescent="0.25">
      <c r="B27" s="2"/>
      <c r="C27" s="2"/>
      <c r="D27" s="2"/>
      <c r="E27" s="40" t="s">
        <v>117</v>
      </c>
      <c r="F27" s="120">
        <f>'DRE CMN 4.720 - Contas Abertas'!F72</f>
        <v>-1467335147.4400001</v>
      </c>
      <c r="G27" s="120">
        <f>'DRE CMN 4.720 - Contas Abertas'!G72</f>
        <v>-1789684445.54</v>
      </c>
      <c r="H27" s="120">
        <f>'DRE CMN 4.720 - Contas Abertas'!H72</f>
        <v>-918572291.1500001</v>
      </c>
      <c r="I27" s="120">
        <f>'DRE CMN 4.720 - Contas Abertas'!I72</f>
        <v>-1436250621.22</v>
      </c>
      <c r="J27" s="120">
        <f>'DRE CMN 4.720 - Contas Abertas'!J72</f>
        <v>-1714864032.9100001</v>
      </c>
      <c r="K27" s="120">
        <f>'DRE CMN 4.720 - Contas Abertas'!K72</f>
        <v>-2346708800.8299999</v>
      </c>
      <c r="L27" s="120">
        <f>'DRE CMN 4.720 - Contas Abertas'!L72</f>
        <v>-1702045760.8899999</v>
      </c>
      <c r="M27" s="120">
        <f>'DRE CMN 4.720 - Contas Abertas'!M72</f>
        <v>-2644965566.5999999</v>
      </c>
      <c r="N27" s="120">
        <f>'DRE CMN 4.720 - Contas Abertas'!N72</f>
        <v>-4058874999.3099999</v>
      </c>
      <c r="O27" s="120">
        <f>'DRE CMN 4.720 - Contas Abertas'!O72</f>
        <v>-1088878392.8399999</v>
      </c>
      <c r="P27" s="120">
        <f>'DRE CMN 4.720 - Contas Abertas'!P72</f>
        <v>-1119550873.3599999</v>
      </c>
      <c r="Q27" s="120">
        <f>'DRE CMN 4.720 - Contas Abertas'!Q72</f>
        <v>-1118712761.9000001</v>
      </c>
      <c r="R27" s="151"/>
      <c r="S27" s="151"/>
      <c r="T27" s="151"/>
      <c r="U27" s="151"/>
      <c r="V27" s="151"/>
      <c r="W27" s="151"/>
      <c r="X27" s="151"/>
      <c r="Y27" s="151"/>
      <c r="Z27" s="151"/>
      <c r="AA27" s="151"/>
      <c r="AB27" s="151"/>
      <c r="AC27" s="151"/>
      <c r="AD27" s="167"/>
      <c r="AE27" s="2"/>
      <c r="AF27" s="2"/>
      <c r="AG27" s="2"/>
      <c r="AH27" s="2"/>
      <c r="AI27" s="2"/>
      <c r="AJ27" s="2"/>
    </row>
    <row r="28" spans="1:36" ht="30" customHeight="1" x14ac:dyDescent="0.25">
      <c r="B28" s="2"/>
      <c r="C28" s="2"/>
      <c r="D28" s="2"/>
      <c r="E28" s="40" t="s">
        <v>118</v>
      </c>
      <c r="F28" s="120">
        <f>'DRE CMN 4.720 - Contas Abertas'!F73</f>
        <v>-1475194870.1499999</v>
      </c>
      <c r="G28" s="120">
        <f>'DRE CMN 4.720 - Contas Abertas'!G73</f>
        <v>-1721657962.5</v>
      </c>
      <c r="H28" s="120">
        <f>'DRE CMN 4.720 - Contas Abertas'!H73</f>
        <v>-1675038993.0699999</v>
      </c>
      <c r="I28" s="120">
        <f>'DRE CMN 4.720 - Contas Abertas'!I73</f>
        <v>-1650033429.0699999</v>
      </c>
      <c r="J28" s="120">
        <f>'DRE CMN 4.720 - Contas Abertas'!J73</f>
        <v>-1395848976.3400002</v>
      </c>
      <c r="K28" s="120">
        <f>'DRE CMN 4.720 - Contas Abertas'!K73</f>
        <v>-1703747496.2900002</v>
      </c>
      <c r="L28" s="120">
        <f>'DRE CMN 4.720 - Contas Abertas'!L73</f>
        <v>-1576522070.6500001</v>
      </c>
      <c r="M28" s="120">
        <f>'DRE CMN 4.720 - Contas Abertas'!M73</f>
        <v>-1605513157.4200001</v>
      </c>
      <c r="N28" s="120">
        <f>'DRE CMN 4.720 - Contas Abertas'!N73</f>
        <v>-2631801500.1100001</v>
      </c>
      <c r="O28" s="120">
        <f>'DRE CMN 4.720 - Contas Abertas'!O73</f>
        <v>-814283465.90999997</v>
      </c>
      <c r="P28" s="120">
        <f>'DRE CMN 4.720 - Contas Abertas'!P73</f>
        <v>-851279608.82000005</v>
      </c>
      <c r="Q28" s="120">
        <f>'DRE CMN 4.720 - Contas Abertas'!Q73</f>
        <v>-961864166.16999996</v>
      </c>
      <c r="R28" s="151"/>
      <c r="S28" s="151"/>
      <c r="T28" s="151"/>
      <c r="U28" s="151"/>
      <c r="V28" s="151"/>
      <c r="W28" s="151"/>
      <c r="X28" s="151"/>
      <c r="Y28" s="151"/>
      <c r="Z28" s="151"/>
      <c r="AA28" s="151"/>
      <c r="AB28" s="151"/>
      <c r="AC28" s="151"/>
      <c r="AD28" s="167"/>
      <c r="AE28" s="2"/>
      <c r="AF28" s="2"/>
      <c r="AG28" s="2"/>
      <c r="AH28" s="2"/>
      <c r="AI28" s="2"/>
      <c r="AJ28" s="2"/>
    </row>
    <row r="29" spans="1:36" ht="30" customHeight="1" x14ac:dyDescent="0.25">
      <c r="B29" s="2"/>
      <c r="C29" s="2"/>
      <c r="D29" s="2"/>
      <c r="E29" s="34" t="s">
        <v>258</v>
      </c>
      <c r="F29" s="159">
        <f>SUM(F26:F28)</f>
        <v>11342722814.78997</v>
      </c>
      <c r="G29" s="159">
        <f t="shared" ref="G29:L29" si="19">SUM(G26:G28)</f>
        <v>11594345557.565033</v>
      </c>
      <c r="H29" s="159">
        <f t="shared" si="19"/>
        <v>7170837130.6401787</v>
      </c>
      <c r="I29" s="159">
        <f t="shared" si="19"/>
        <v>11059912974.399843</v>
      </c>
      <c r="J29" s="159">
        <f t="shared" si="19"/>
        <v>13513018719.759884</v>
      </c>
      <c r="K29" s="159">
        <f t="shared" si="19"/>
        <v>17847501576.989998</v>
      </c>
      <c r="L29" s="159">
        <f t="shared" si="19"/>
        <v>13883816524.869892</v>
      </c>
      <c r="M29" s="159">
        <f>SUM(M26:M28)</f>
        <v>21021121334.970062</v>
      </c>
      <c r="N29" s="159">
        <f>SUM(N26:N28)</f>
        <v>31814563418.81015</v>
      </c>
      <c r="O29" s="159">
        <f>SUM(O26:O28)</f>
        <v>8549535116.4700012</v>
      </c>
      <c r="P29" s="159">
        <f>SUM(P26:P28)</f>
        <v>8733852136.9800949</v>
      </c>
      <c r="Q29" s="159">
        <f>SUM(Q26:Q28)</f>
        <v>8743745513.3598957</v>
      </c>
      <c r="R29" s="148">
        <f t="shared" ref="R29" si="20">R31</f>
        <v>8760025266.682375</v>
      </c>
      <c r="S29" s="148">
        <f>R29</f>
        <v>8760025266.682375</v>
      </c>
      <c r="T29" s="148">
        <f>SUM(O29:R29)</f>
        <v>34787158033.492363</v>
      </c>
      <c r="U29" s="148">
        <f t="shared" ref="U29:AD29" si="21">U33*U26</f>
        <v>28072510545.66758</v>
      </c>
      <c r="V29" s="148">
        <f t="shared" si="21"/>
        <v>31200316143.90799</v>
      </c>
      <c r="W29" s="148">
        <f t="shared" si="21"/>
        <v>34618791952.998451</v>
      </c>
      <c r="X29" s="148">
        <f t="shared" si="21"/>
        <v>38364893309.428917</v>
      </c>
      <c r="Y29" s="148">
        <f t="shared" si="21"/>
        <v>42484069451.624496</v>
      </c>
      <c r="Z29" s="148">
        <f t="shared" si="21"/>
        <v>47026383076.269218</v>
      </c>
      <c r="AA29" s="148">
        <f t="shared" si="21"/>
        <v>51711588259.085915</v>
      </c>
      <c r="AB29" s="148">
        <f t="shared" si="21"/>
        <v>55807034404.957909</v>
      </c>
      <c r="AC29" s="148">
        <f t="shared" si="21"/>
        <v>60126834216.726601</v>
      </c>
      <c r="AD29" s="160">
        <f t="shared" si="21"/>
        <v>76635678280.771423</v>
      </c>
      <c r="AE29" s="2"/>
      <c r="AF29" s="2"/>
      <c r="AG29" s="2"/>
      <c r="AH29" s="2"/>
      <c r="AI29" s="2"/>
      <c r="AJ29" s="2"/>
    </row>
    <row r="30" spans="1:36" ht="30" customHeight="1" x14ac:dyDescent="0.25">
      <c r="B30" s="2"/>
      <c r="C30" s="2"/>
      <c r="D30" s="2"/>
      <c r="E30" s="214" t="s">
        <v>254</v>
      </c>
      <c r="F30" s="221">
        <f>'DRE CMN 4.720 - Contas Abertas'!F75</f>
        <v>-97174908.289999992</v>
      </c>
      <c r="G30" s="221">
        <f>'DRE CMN 4.720 - Contas Abertas'!G75</f>
        <v>2805212920.125</v>
      </c>
      <c r="H30" s="221">
        <f>'DRE CMN 4.720 - Contas Abertas'!H75</f>
        <v>862718623.24000013</v>
      </c>
      <c r="I30" s="221">
        <f>'DRE CMN 4.720 - Contas Abertas'!I75</f>
        <v>-49136774.709999993</v>
      </c>
      <c r="J30" s="221">
        <f>'DRE CMN 4.720 - Contas Abertas'!J75</f>
        <v>-650994510.73000002</v>
      </c>
      <c r="K30" s="221">
        <f>'DRE CMN 4.720 - Contas Abertas'!K75</f>
        <v>314567209.80999947</v>
      </c>
      <c r="L30" s="221">
        <f>'DRE CMN 4.720 - Contas Abertas'!L75</f>
        <v>-1186432349.7900002</v>
      </c>
      <c r="M30" s="221">
        <f>'DRE CMN 4.720 - Contas Abertas'!M75</f>
        <v>-1310719474.1199999</v>
      </c>
      <c r="N30" s="221">
        <f>'DRE CMN 4.720 - Contas Abertas'!N75</f>
        <v>-803076460.10000014</v>
      </c>
      <c r="O30" s="221">
        <f>'DRE CMN 4.720 - Contas Abertas'!O75</f>
        <v>-342941303.14000005</v>
      </c>
      <c r="P30" s="221">
        <f>'DRE CMN 4.720 - Contas Abertas'!P75</f>
        <v>-430804777.98999995</v>
      </c>
      <c r="Q30" s="221">
        <f>'DRE CMN 4.720 - Contas Abertas'!Q75</f>
        <v>-388655609.40000004</v>
      </c>
      <c r="R30" s="380"/>
      <c r="S30" s="380"/>
      <c r="T30" s="219"/>
      <c r="U30" s="219"/>
      <c r="V30" s="219"/>
      <c r="W30" s="219"/>
      <c r="X30" s="219"/>
      <c r="Y30" s="219"/>
      <c r="Z30" s="219"/>
      <c r="AA30" s="219"/>
      <c r="AB30" s="219"/>
      <c r="AC30" s="219"/>
      <c r="AD30" s="220"/>
      <c r="AE30" s="2"/>
      <c r="AF30" s="2"/>
      <c r="AG30" s="2"/>
      <c r="AH30" s="2"/>
      <c r="AI30" s="2"/>
      <c r="AJ30" s="2"/>
    </row>
    <row r="31" spans="1:36" ht="30" customHeight="1" x14ac:dyDescent="0.25">
      <c r="B31" s="2"/>
      <c r="C31" s="2"/>
      <c r="D31" s="2"/>
      <c r="E31" s="34" t="s">
        <v>259</v>
      </c>
      <c r="F31" s="218">
        <f t="shared" ref="F31:M31" si="22">F29+F30</f>
        <v>11245547906.499969</v>
      </c>
      <c r="G31" s="218">
        <f t="shared" si="22"/>
        <v>14399558477.690033</v>
      </c>
      <c r="H31" s="218">
        <f t="shared" si="22"/>
        <v>8033555753.8801785</v>
      </c>
      <c r="I31" s="218">
        <f t="shared" si="22"/>
        <v>11010776199.689844</v>
      </c>
      <c r="J31" s="218">
        <f t="shared" si="22"/>
        <v>12862024209.029884</v>
      </c>
      <c r="K31" s="218">
        <f t="shared" si="22"/>
        <v>18162068786.799995</v>
      </c>
      <c r="L31" s="218">
        <f t="shared" si="22"/>
        <v>12697384175.079891</v>
      </c>
      <c r="M31" s="218">
        <f t="shared" si="22"/>
        <v>19710401860.850063</v>
      </c>
      <c r="N31" s="218">
        <f>N29+N30</f>
        <v>31011486958.710152</v>
      </c>
      <c r="O31" s="218">
        <f>O29+O30</f>
        <v>8206593813.3300009</v>
      </c>
      <c r="P31" s="218">
        <f>P29+P30</f>
        <v>8303047358.9900951</v>
      </c>
      <c r="Q31" s="218">
        <f>Q29+Q30</f>
        <v>8355089903.9598961</v>
      </c>
      <c r="R31" s="219">
        <f t="shared" ref="R31" si="23">R33*R26</f>
        <v>8760025266.682375</v>
      </c>
      <c r="S31" s="148">
        <f>R31</f>
        <v>8760025266.682375</v>
      </c>
      <c r="T31" s="148">
        <f>SUM(O31:R31)</f>
        <v>33624756342.962364</v>
      </c>
      <c r="U31" s="219">
        <f t="shared" ref="U31:AD31" si="24">U29</f>
        <v>28072510545.66758</v>
      </c>
      <c r="V31" s="219">
        <f t="shared" si="24"/>
        <v>31200316143.90799</v>
      </c>
      <c r="W31" s="219">
        <f t="shared" si="24"/>
        <v>34618791952.998451</v>
      </c>
      <c r="X31" s="219">
        <f t="shared" si="24"/>
        <v>38364893309.428917</v>
      </c>
      <c r="Y31" s="219">
        <f>Y29</f>
        <v>42484069451.624496</v>
      </c>
      <c r="Z31" s="219">
        <f t="shared" si="24"/>
        <v>47026383076.269218</v>
      </c>
      <c r="AA31" s="219">
        <f t="shared" si="24"/>
        <v>51711588259.085915</v>
      </c>
      <c r="AB31" s="219">
        <f t="shared" si="24"/>
        <v>55807034404.957909</v>
      </c>
      <c r="AC31" s="219">
        <f t="shared" si="24"/>
        <v>60126834216.726601</v>
      </c>
      <c r="AD31" s="220">
        <f t="shared" si="24"/>
        <v>76635678280.771423</v>
      </c>
      <c r="AE31" s="2"/>
      <c r="AF31" s="2"/>
      <c r="AG31" s="2"/>
      <c r="AH31" s="2"/>
      <c r="AI31" s="2"/>
      <c r="AJ31" s="2"/>
    </row>
    <row r="32" spans="1:36" ht="30" customHeight="1" x14ac:dyDescent="0.25">
      <c r="B32" s="2"/>
      <c r="C32" s="2"/>
      <c r="D32" s="2"/>
      <c r="E32" s="40" t="s">
        <v>260</v>
      </c>
      <c r="F32" s="221" t="s">
        <v>157</v>
      </c>
      <c r="G32" s="222">
        <f t="shared" ref="G32:AD32" si="25">G31/F31-1</f>
        <v>0.28046748788176279</v>
      </c>
      <c r="H32" s="222">
        <f t="shared" si="25"/>
        <v>-0.4420970777453368</v>
      </c>
      <c r="I32" s="222">
        <f t="shared" si="25"/>
        <v>0.37059809342478012</v>
      </c>
      <c r="J32" s="222">
        <f t="shared" si="25"/>
        <v>0.16813056371013935</v>
      </c>
      <c r="K32" s="222">
        <f t="shared" si="25"/>
        <v>0.41206924288396007</v>
      </c>
      <c r="L32" s="222">
        <f t="shared" si="25"/>
        <v>-0.30088447939872254</v>
      </c>
      <c r="M32" s="222">
        <f t="shared" si="25"/>
        <v>0.5523198785726311</v>
      </c>
      <c r="N32" s="222">
        <f t="shared" si="25"/>
        <v>0.57335640225108531</v>
      </c>
      <c r="O32" s="222"/>
      <c r="P32" s="401"/>
      <c r="Q32" s="401"/>
      <c r="R32" s="223"/>
      <c r="S32" s="223"/>
      <c r="T32" s="223">
        <f>T31/N31-1</f>
        <v>8.4267787214834744E-2</v>
      </c>
      <c r="U32" s="223">
        <f t="shared" si="25"/>
        <v>-0.16512374812960884</v>
      </c>
      <c r="V32" s="223">
        <f t="shared" si="25"/>
        <v>0.11141880570860185</v>
      </c>
      <c r="W32" s="223">
        <f t="shared" si="25"/>
        <v>0.10956542213620923</v>
      </c>
      <c r="X32" s="223">
        <f t="shared" si="25"/>
        <v>0.1082100542825557</v>
      </c>
      <c r="Y32" s="223">
        <f t="shared" si="25"/>
        <v>0.10736837214618844</v>
      </c>
      <c r="Z32" s="223">
        <f t="shared" si="25"/>
        <v>0.10691804441702413</v>
      </c>
      <c r="AA32" s="223">
        <f t="shared" si="25"/>
        <v>9.9629290545650617E-2</v>
      </c>
      <c r="AB32" s="223">
        <f t="shared" si="25"/>
        <v>7.9197841020719473E-2</v>
      </c>
      <c r="AC32" s="223">
        <f t="shared" si="25"/>
        <v>7.7406009078040627E-2</v>
      </c>
      <c r="AD32" s="224">
        <f t="shared" si="25"/>
        <v>0.27456699290933639</v>
      </c>
      <c r="AE32" s="2"/>
      <c r="AF32" s="2"/>
      <c r="AG32" s="2"/>
      <c r="AH32" s="2"/>
      <c r="AI32" s="2"/>
      <c r="AJ32" s="2"/>
    </row>
    <row r="33" spans="1:36" ht="30" customHeight="1" thickBot="1" x14ac:dyDescent="0.3">
      <c r="B33" s="2"/>
      <c r="C33" s="2"/>
      <c r="D33" s="2"/>
      <c r="E33" s="228" t="s">
        <v>199</v>
      </c>
      <c r="F33" s="62">
        <f t="shared" ref="F33:Q33" si="26">F29/F26</f>
        <v>0.79401624513636526</v>
      </c>
      <c r="G33" s="62">
        <f t="shared" si="26"/>
        <v>0.76754832907741988</v>
      </c>
      <c r="H33" s="62">
        <f t="shared" si="26"/>
        <v>0.73438220224781248</v>
      </c>
      <c r="I33" s="62">
        <f t="shared" si="26"/>
        <v>0.78182941712861753</v>
      </c>
      <c r="J33" s="62">
        <f t="shared" si="26"/>
        <v>0.81287516786489455</v>
      </c>
      <c r="K33" s="62">
        <f t="shared" si="26"/>
        <v>0.81503040966624263</v>
      </c>
      <c r="L33" s="62">
        <f t="shared" si="26"/>
        <v>0.80896781219589087</v>
      </c>
      <c r="M33" s="62">
        <f t="shared" si="26"/>
        <v>0.83180808836407882</v>
      </c>
      <c r="N33" s="62">
        <f>N29/N26</f>
        <v>0.8262398438854468</v>
      </c>
      <c r="O33" s="62">
        <f t="shared" si="26"/>
        <v>0.81792623824628341</v>
      </c>
      <c r="P33" s="62">
        <f t="shared" si="26"/>
        <v>0.81589080664078251</v>
      </c>
      <c r="Q33" s="62">
        <f t="shared" si="26"/>
        <v>0.80778686709233372</v>
      </c>
      <c r="R33" s="76">
        <f t="shared" ref="R33" si="27">Q33</f>
        <v>0.80778686709233372</v>
      </c>
      <c r="S33" s="76">
        <f>S29/S26</f>
        <v>0.80778686709233372</v>
      </c>
      <c r="T33" s="76">
        <f>T29/T26</f>
        <v>0.81228724242374073</v>
      </c>
      <c r="U33" s="76">
        <f>T33</f>
        <v>0.81228724242374073</v>
      </c>
      <c r="V33" s="76">
        <f t="shared" ref="V33:AC33" si="28">U33</f>
        <v>0.81228724242374073</v>
      </c>
      <c r="W33" s="76">
        <f t="shared" si="28"/>
        <v>0.81228724242374073</v>
      </c>
      <c r="X33" s="76">
        <f t="shared" si="28"/>
        <v>0.81228724242374073</v>
      </c>
      <c r="Y33" s="76">
        <f t="shared" si="28"/>
        <v>0.81228724242374073</v>
      </c>
      <c r="Z33" s="76">
        <f t="shared" si="28"/>
        <v>0.81228724242374073</v>
      </c>
      <c r="AA33" s="76">
        <f t="shared" si="28"/>
        <v>0.81228724242374073</v>
      </c>
      <c r="AB33" s="76">
        <f t="shared" si="28"/>
        <v>0.81228724242374073</v>
      </c>
      <c r="AC33" s="76">
        <f t="shared" si="28"/>
        <v>0.81228724242374073</v>
      </c>
      <c r="AD33" s="168">
        <f>AC33</f>
        <v>0.81228724242374073</v>
      </c>
      <c r="AE33" s="2"/>
      <c r="AF33" s="2"/>
      <c r="AG33" s="2"/>
      <c r="AH33" s="2"/>
      <c r="AI33" s="2"/>
      <c r="AJ33" s="2"/>
    </row>
    <row r="34" spans="1:36" ht="30" customHeight="1" x14ac:dyDescent="0.25">
      <c r="B34" s="2"/>
      <c r="C34" s="2"/>
      <c r="D34" s="2"/>
      <c r="E34" s="210" t="s">
        <v>255</v>
      </c>
      <c r="F34" s="154"/>
      <c r="G34" s="154"/>
      <c r="H34" s="154"/>
      <c r="I34" s="154"/>
      <c r="J34" s="154"/>
      <c r="K34" s="154"/>
      <c r="L34" s="154"/>
      <c r="M34" s="154"/>
      <c r="N34" s="154"/>
      <c r="O34" s="154"/>
      <c r="P34" s="154"/>
      <c r="Q34" s="154"/>
      <c r="R34" s="154"/>
      <c r="S34" s="154"/>
      <c r="T34" s="2"/>
      <c r="U34" s="2"/>
      <c r="V34" s="2"/>
      <c r="W34" s="2"/>
      <c r="X34" s="2"/>
      <c r="Y34" s="2"/>
      <c r="Z34" s="2"/>
      <c r="AA34" s="2"/>
      <c r="AB34" s="2"/>
      <c r="AC34" s="2"/>
      <c r="AD34" s="2"/>
      <c r="AE34" s="2"/>
      <c r="AF34" s="2"/>
      <c r="AG34" s="2"/>
      <c r="AH34" s="2"/>
      <c r="AI34" s="2"/>
      <c r="AJ34" s="2"/>
    </row>
    <row r="35" spans="1:36" ht="30" customHeight="1" thickBot="1" x14ac:dyDescent="0.3">
      <c r="B35" s="2"/>
      <c r="C35" s="2"/>
      <c r="D35" s="2"/>
      <c r="E35" s="79"/>
      <c r="F35" s="12"/>
      <c r="G35" s="12"/>
      <c r="H35" s="12"/>
      <c r="I35" s="12"/>
      <c r="J35" s="12"/>
      <c r="K35" s="12"/>
      <c r="L35" s="12"/>
      <c r="M35" s="12"/>
      <c r="N35" s="12"/>
      <c r="O35" s="12"/>
      <c r="P35" s="12"/>
      <c r="Q35" s="12"/>
      <c r="R35" s="12"/>
      <c r="S35" s="12"/>
      <c r="T35" s="2"/>
      <c r="U35" s="2"/>
      <c r="V35" s="2"/>
      <c r="W35" s="2"/>
      <c r="X35" s="2"/>
      <c r="Y35" s="2"/>
      <c r="Z35" s="2"/>
      <c r="AA35" s="2"/>
      <c r="AB35" s="2"/>
      <c r="AC35" s="2"/>
      <c r="AD35" s="2"/>
      <c r="AE35" s="2"/>
      <c r="AF35" s="2"/>
      <c r="AG35" s="2"/>
      <c r="AH35" s="2"/>
      <c r="AI35" s="2"/>
      <c r="AJ35" s="2"/>
    </row>
    <row r="36" spans="1:36" ht="30" customHeight="1" x14ac:dyDescent="0.25">
      <c r="B36" s="2"/>
      <c r="C36" s="2"/>
      <c r="D36" s="2"/>
      <c r="E36" s="169"/>
      <c r="F36" s="49"/>
      <c r="G36" s="49"/>
      <c r="H36" s="49"/>
      <c r="I36" s="49"/>
      <c r="J36" s="49"/>
      <c r="K36" s="49"/>
      <c r="L36" s="49"/>
      <c r="M36" s="49"/>
      <c r="N36" s="49"/>
      <c r="O36" s="49"/>
      <c r="P36" s="49"/>
      <c r="Q36" s="49"/>
      <c r="R36" s="49"/>
      <c r="S36" s="49"/>
      <c r="T36" s="170"/>
      <c r="U36" s="170"/>
      <c r="V36" s="170"/>
      <c r="W36" s="170"/>
      <c r="X36" s="170"/>
      <c r="Y36" s="170"/>
      <c r="Z36" s="170"/>
      <c r="AA36" s="170"/>
      <c r="AB36" s="170"/>
      <c r="AC36" s="170"/>
      <c r="AD36" s="170"/>
      <c r="AE36" s="170"/>
      <c r="AF36" s="170"/>
      <c r="AG36" s="171"/>
      <c r="AH36" s="2"/>
      <c r="AI36" s="2"/>
      <c r="AJ36" s="2"/>
    </row>
    <row r="37" spans="1:36" ht="30" customHeight="1" x14ac:dyDescent="0.25">
      <c r="B37" s="2"/>
      <c r="C37" s="2"/>
      <c r="D37" s="2"/>
      <c r="E37" s="226"/>
      <c r="F37" s="35">
        <v>2014</v>
      </c>
      <c r="G37" s="35">
        <v>2015</v>
      </c>
      <c r="H37" s="35">
        <v>2016</v>
      </c>
      <c r="I37" s="35">
        <v>2017</v>
      </c>
      <c r="J37" s="35">
        <v>2018</v>
      </c>
      <c r="K37" s="35">
        <v>2019</v>
      </c>
      <c r="L37" s="35">
        <v>2020</v>
      </c>
      <c r="M37" s="35">
        <v>2021</v>
      </c>
      <c r="N37" s="35">
        <v>2022</v>
      </c>
      <c r="O37" s="35" t="s">
        <v>450</v>
      </c>
      <c r="P37" s="114" t="s">
        <v>451</v>
      </c>
      <c r="Q37" s="114" t="s">
        <v>452</v>
      </c>
      <c r="R37" s="69" t="s">
        <v>453</v>
      </c>
      <c r="S37" s="69" t="s">
        <v>454</v>
      </c>
      <c r="T37" s="157">
        <v>2023</v>
      </c>
      <c r="U37" s="157">
        <v>2024</v>
      </c>
      <c r="V37" s="157">
        <v>2025</v>
      </c>
      <c r="W37" s="157">
        <v>2026</v>
      </c>
      <c r="X37" s="157">
        <v>2027</v>
      </c>
      <c r="Y37" s="157">
        <v>2028</v>
      </c>
      <c r="Z37" s="157">
        <v>2029</v>
      </c>
      <c r="AA37" s="157">
        <v>2030</v>
      </c>
      <c r="AB37" s="157">
        <v>2031</v>
      </c>
      <c r="AC37" s="157">
        <v>2032</v>
      </c>
      <c r="AD37" s="157">
        <v>2033</v>
      </c>
      <c r="AE37" s="157" t="s">
        <v>202</v>
      </c>
      <c r="AF37" s="157" t="s">
        <v>204</v>
      </c>
      <c r="AG37" s="158" t="s">
        <v>203</v>
      </c>
      <c r="AH37" s="2"/>
      <c r="AI37" s="2"/>
      <c r="AJ37" s="2"/>
    </row>
    <row r="38" spans="1:36" ht="30" customHeight="1" thickBot="1" x14ac:dyDescent="0.3">
      <c r="B38" s="2"/>
      <c r="C38" s="2"/>
      <c r="D38" s="2"/>
      <c r="E38" s="34" t="s">
        <v>200</v>
      </c>
      <c r="F38" s="172">
        <v>4.04</v>
      </c>
      <c r="G38" s="172">
        <v>5.05</v>
      </c>
      <c r="H38" s="172">
        <v>2.84</v>
      </c>
      <c r="I38" s="172">
        <v>3.91</v>
      </c>
      <c r="J38" s="172">
        <v>4.54</v>
      </c>
      <c r="K38" s="172">
        <v>6.39</v>
      </c>
      <c r="L38" s="172">
        <v>4.3899999999999997</v>
      </c>
      <c r="M38" s="172">
        <v>3.86</v>
      </c>
      <c r="N38" s="172">
        <v>10.79</v>
      </c>
      <c r="O38" s="172">
        <v>2.8640131410959495</v>
      </c>
      <c r="P38" s="173">
        <f>P31/Dashboard!$F$11</f>
        <v>2.9094950839204938</v>
      </c>
      <c r="Q38" s="173">
        <f>Q31/Dashboard!$F$11</f>
        <v>2.9277314641550833</v>
      </c>
      <c r="R38" s="174">
        <f>R31/Dashboard!$F$11</f>
        <v>3.0696260476986748</v>
      </c>
      <c r="S38" s="174">
        <f>SUM(R38)</f>
        <v>3.0696260476986748</v>
      </c>
      <c r="T38" s="174">
        <f>SUM(O38:R38)</f>
        <v>11.770865736870201</v>
      </c>
      <c r="U38" s="174">
        <f>U31/Dashboard!$F$11</f>
        <v>9.8369704392316581</v>
      </c>
      <c r="V38" s="174">
        <f>V31/Dashboard!$F$11</f>
        <v>10.932993937361669</v>
      </c>
      <c r="W38" s="174">
        <f>W31/Dashboard!$F$11</f>
        <v>12.130872033321316</v>
      </c>
      <c r="X38" s="174">
        <f>X31/Dashboard!$F$11</f>
        <v>13.443554354541751</v>
      </c>
      <c r="Y38" s="174">
        <f>Y31/Dashboard!$F$11</f>
        <v>14.886966901447703</v>
      </c>
      <c r="Z38" s="174">
        <f>Z31/Dashboard!$F$11</f>
        <v>16.478652289851457</v>
      </c>
      <c r="AA38" s="174">
        <f>AA31/Dashboard!$F$11</f>
        <v>18.12040872663782</v>
      </c>
      <c r="AB38" s="174">
        <f>AB31/Dashboard!$F$11</f>
        <v>19.555505976200539</v>
      </c>
      <c r="AC38" s="174">
        <f>AC31/Dashboard!$F$11</f>
        <v>21.069219649319994</v>
      </c>
      <c r="AD38" s="174">
        <f>AD31/Dashboard!$F$11</f>
        <v>26.854131931380088</v>
      </c>
      <c r="AE38" s="173">
        <f>AD38</f>
        <v>26.854131931380088</v>
      </c>
      <c r="AF38" s="193">
        <f>Ke!P16</f>
        <v>0.15192704790524492</v>
      </c>
      <c r="AG38" s="194">
        <f>AF38*AE40</f>
        <v>9.1156228743146953E-2</v>
      </c>
      <c r="AH38" s="2"/>
      <c r="AI38" s="2"/>
      <c r="AJ38" s="2"/>
    </row>
    <row r="39" spans="1:36" ht="30" customHeight="1" x14ac:dyDescent="0.25">
      <c r="B39" s="2"/>
      <c r="C39" s="2"/>
      <c r="D39" s="14"/>
      <c r="E39" s="175" t="s">
        <v>129</v>
      </c>
      <c r="F39" s="176">
        <f>F41/F38</f>
        <v>0.40019064089121925</v>
      </c>
      <c r="G39" s="176">
        <f t="shared" ref="G39:N39" si="29">G41/G38</f>
        <v>0.40711069097938629</v>
      </c>
      <c r="H39" s="176">
        <f t="shared" si="29"/>
        <v>0.29750970703288243</v>
      </c>
      <c r="I39" s="176">
        <f t="shared" si="29"/>
        <v>0.29653105374618721</v>
      </c>
      <c r="J39" s="176">
        <f t="shared" si="29"/>
        <v>0.40818347311473313</v>
      </c>
      <c r="K39" s="176">
        <f t="shared" si="29"/>
        <v>0.37586021516755952</v>
      </c>
      <c r="L39" s="176">
        <f t="shared" si="29"/>
        <v>0.33511471627866818</v>
      </c>
      <c r="M39" s="176">
        <f t="shared" si="29"/>
        <v>0.68334783971926472</v>
      </c>
      <c r="N39" s="176">
        <f t="shared" si="29"/>
        <v>0.38348526725261123</v>
      </c>
      <c r="O39" s="176">
        <f>O41/O38</f>
        <v>0.39435624626480242</v>
      </c>
      <c r="P39" s="402">
        <f>P41/P38</f>
        <v>0.39079218387449199</v>
      </c>
      <c r="Q39" s="402">
        <f>Q41/Q38</f>
        <v>0.38337122004917767</v>
      </c>
      <c r="R39" s="177">
        <f>Q39</f>
        <v>0.38337122004917767</v>
      </c>
      <c r="S39" s="177">
        <f>S41/S38</f>
        <v>0.38337122004917767</v>
      </c>
      <c r="T39" s="177">
        <f>T41/T38</f>
        <v>0.38787832414759238</v>
      </c>
      <c r="U39" s="177">
        <v>0.4</v>
      </c>
      <c r="V39" s="177">
        <v>0.4</v>
      </c>
      <c r="W39" s="177">
        <v>0.4</v>
      </c>
      <c r="X39" s="177">
        <v>0.4</v>
      </c>
      <c r="Y39" s="177">
        <v>0.4</v>
      </c>
      <c r="Z39" s="177">
        <v>0.4</v>
      </c>
      <c r="AA39" s="177">
        <v>0.4</v>
      </c>
      <c r="AB39" s="177">
        <v>0.4</v>
      </c>
      <c r="AC39" s="177">
        <v>0.4</v>
      </c>
      <c r="AD39" s="177">
        <v>0.4</v>
      </c>
      <c r="AE39" s="314">
        <f>AD39</f>
        <v>0.4</v>
      </c>
      <c r="AF39" s="206"/>
      <c r="AG39" s="2"/>
      <c r="AH39" s="2"/>
      <c r="AI39" s="2"/>
      <c r="AJ39" s="2"/>
    </row>
    <row r="40" spans="1:36" ht="30" customHeight="1" x14ac:dyDescent="0.25">
      <c r="B40" s="2"/>
      <c r="C40" s="2"/>
      <c r="D40" s="14"/>
      <c r="E40" s="175" t="s">
        <v>226</v>
      </c>
      <c r="F40" s="176">
        <f>1-F39</f>
        <v>0.59980935910878075</v>
      </c>
      <c r="G40" s="176">
        <f t="shared" ref="G40:S40" si="30">1-G39</f>
        <v>0.59288930902061376</v>
      </c>
      <c r="H40" s="176">
        <f t="shared" si="30"/>
        <v>0.70249029296711751</v>
      </c>
      <c r="I40" s="176">
        <f t="shared" si="30"/>
        <v>0.70346894625381284</v>
      </c>
      <c r="J40" s="176">
        <f t="shared" si="30"/>
        <v>0.59181652688526687</v>
      </c>
      <c r="K40" s="176">
        <f t="shared" si="30"/>
        <v>0.62413978483244048</v>
      </c>
      <c r="L40" s="176">
        <f t="shared" si="30"/>
        <v>0.66488528372133182</v>
      </c>
      <c r="M40" s="176">
        <f t="shared" si="30"/>
        <v>0.31665216028073528</v>
      </c>
      <c r="N40" s="176">
        <f t="shared" si="30"/>
        <v>0.61651473274738877</v>
      </c>
      <c r="O40" s="176">
        <f t="shared" si="30"/>
        <v>0.60564375373519752</v>
      </c>
      <c r="P40" s="402">
        <f t="shared" si="30"/>
        <v>0.60920781612550801</v>
      </c>
      <c r="Q40" s="402">
        <f t="shared" si="30"/>
        <v>0.61662877995082233</v>
      </c>
      <c r="R40" s="177">
        <f t="shared" si="30"/>
        <v>0.61662877995082233</v>
      </c>
      <c r="S40" s="177">
        <f t="shared" si="30"/>
        <v>0.61662877995082233</v>
      </c>
      <c r="T40" s="177">
        <f>1-T39</f>
        <v>0.61212167585240762</v>
      </c>
      <c r="U40" s="177">
        <f t="shared" ref="U40:AD40" si="31">1-U39</f>
        <v>0.6</v>
      </c>
      <c r="V40" s="177">
        <f t="shared" si="31"/>
        <v>0.6</v>
      </c>
      <c r="W40" s="177">
        <f t="shared" si="31"/>
        <v>0.6</v>
      </c>
      <c r="X40" s="177">
        <f t="shared" si="31"/>
        <v>0.6</v>
      </c>
      <c r="Y40" s="177">
        <f t="shared" si="31"/>
        <v>0.6</v>
      </c>
      <c r="Z40" s="177">
        <f t="shared" si="31"/>
        <v>0.6</v>
      </c>
      <c r="AA40" s="177">
        <f t="shared" si="31"/>
        <v>0.6</v>
      </c>
      <c r="AB40" s="177">
        <f t="shared" si="31"/>
        <v>0.6</v>
      </c>
      <c r="AC40" s="177">
        <f t="shared" si="31"/>
        <v>0.6</v>
      </c>
      <c r="AD40" s="177">
        <f t="shared" si="31"/>
        <v>0.6</v>
      </c>
      <c r="AE40" s="314">
        <f>AD40</f>
        <v>0.6</v>
      </c>
      <c r="AF40" s="2"/>
      <c r="AG40" s="2"/>
      <c r="AH40" s="2"/>
      <c r="AI40" s="2"/>
      <c r="AJ40" s="2"/>
    </row>
    <row r="41" spans="1:36" ht="30" customHeight="1" x14ac:dyDescent="0.25">
      <c r="B41" s="2"/>
      <c r="C41" s="2"/>
      <c r="D41" s="2"/>
      <c r="E41" s="34" t="s">
        <v>201</v>
      </c>
      <c r="F41" s="172">
        <v>1.6167701892005257</v>
      </c>
      <c r="G41" s="172">
        <v>2.0559089894459008</v>
      </c>
      <c r="H41" s="172">
        <v>0.84492756797338608</v>
      </c>
      <c r="I41" s="172">
        <v>1.159436420147592</v>
      </c>
      <c r="J41" s="173">
        <v>1.8531529679408885</v>
      </c>
      <c r="K41" s="173">
        <v>2.4017467749207051</v>
      </c>
      <c r="L41" s="173">
        <v>1.4711536044633531</v>
      </c>
      <c r="M41" s="173">
        <v>2.6377226613163618</v>
      </c>
      <c r="N41" s="173">
        <v>4.137806033655675</v>
      </c>
      <c r="O41" s="173">
        <v>1.1294414715756647</v>
      </c>
      <c r="P41" s="173">
        <v>1.1370079378173881</v>
      </c>
      <c r="Q41" s="173">
        <v>1.1224079833894995</v>
      </c>
      <c r="R41" s="174">
        <f t="shared" ref="R41" si="32">R38*R39</f>
        <v>1.1768062830009762</v>
      </c>
      <c r="S41" s="174">
        <f>SUM(R41)</f>
        <v>1.1768062830009762</v>
      </c>
      <c r="T41" s="174">
        <f>SUM(O41:R41)</f>
        <v>4.5656636757835285</v>
      </c>
      <c r="U41" s="174">
        <f t="shared" ref="U41:AD41" si="33">U38*U39</f>
        <v>3.9347881756926633</v>
      </c>
      <c r="V41" s="174">
        <f t="shared" si="33"/>
        <v>4.3731975749446681</v>
      </c>
      <c r="W41" s="174">
        <f t="shared" si="33"/>
        <v>4.8523488133285264</v>
      </c>
      <c r="X41" s="174">
        <f t="shared" si="33"/>
        <v>5.3774217418167005</v>
      </c>
      <c r="Y41" s="174">
        <f t="shared" si="33"/>
        <v>5.9547867605790819</v>
      </c>
      <c r="Z41" s="174">
        <f t="shared" si="33"/>
        <v>6.5914609159405835</v>
      </c>
      <c r="AA41" s="174">
        <f t="shared" si="33"/>
        <v>7.248163490655128</v>
      </c>
      <c r="AB41" s="174">
        <f t="shared" si="33"/>
        <v>7.822202390480216</v>
      </c>
      <c r="AC41" s="174">
        <f t="shared" si="33"/>
        <v>8.4276878597279978</v>
      </c>
      <c r="AD41" s="174">
        <f t="shared" si="33"/>
        <v>10.741652772552037</v>
      </c>
      <c r="AE41" s="184">
        <f>AE38*AE39*(1+AG38)/(Ke!P16-'DRE + DCF'!AG38)</f>
        <v>192.86923380944626</v>
      </c>
      <c r="AF41" s="2"/>
      <c r="AG41" s="2"/>
      <c r="AH41" s="2"/>
      <c r="AI41" s="2"/>
      <c r="AJ41" s="2"/>
    </row>
    <row r="42" spans="1:36" ht="30" customHeight="1" x14ac:dyDescent="0.25">
      <c r="B42" s="2"/>
      <c r="C42" s="2"/>
      <c r="D42" s="2"/>
      <c r="E42" s="37" t="s">
        <v>219</v>
      </c>
      <c r="F42" s="178"/>
      <c r="G42" s="178"/>
      <c r="H42" s="178"/>
      <c r="I42" s="178"/>
      <c r="J42" s="179"/>
      <c r="K42" s="179"/>
      <c r="L42" s="179"/>
      <c r="M42" s="179"/>
      <c r="N42" s="179"/>
      <c r="O42" s="179"/>
      <c r="P42" s="179"/>
      <c r="Q42" s="179"/>
      <c r="R42" s="180"/>
      <c r="S42" s="180">
        <f>Ke!F17</f>
        <v>1.0429452622845201</v>
      </c>
      <c r="T42" s="180"/>
      <c r="U42" s="180">
        <f>Ke!G17</f>
        <v>1.2191879430386301</v>
      </c>
      <c r="V42" s="180">
        <f>Ke!H17</f>
        <v>1.419195981008061</v>
      </c>
      <c r="W42" s="180">
        <f>Ke!I17</f>
        <v>1.6491781996204649</v>
      </c>
      <c r="X42" s="180">
        <f>Ke!J17</f>
        <v>1.9131465856352403</v>
      </c>
      <c r="Y42" s="180">
        <f>Ke!K17</f>
        <v>2.2151336421755219</v>
      </c>
      <c r="Z42" s="180">
        <f>Ke!L17</f>
        <v>2.559859207551217</v>
      </c>
      <c r="AA42" s="180">
        <f>Ke!M17</f>
        <v>2.9531590785061854</v>
      </c>
      <c r="AB42" s="180">
        <f>Ke!N17</f>
        <v>3.4026596991627382</v>
      </c>
      <c r="AC42" s="180">
        <f>Ke!O17</f>
        <v>3.9186268340996335</v>
      </c>
      <c r="AD42" s="180">
        <f>Ke!P17</f>
        <v>4.513972240846666</v>
      </c>
      <c r="AE42" s="185"/>
      <c r="AF42" s="2"/>
      <c r="AG42" s="2"/>
      <c r="AH42" s="2"/>
      <c r="AI42" s="2"/>
      <c r="AJ42" s="2"/>
    </row>
    <row r="43" spans="1:36" s="14" customFormat="1" ht="30" customHeight="1" x14ac:dyDescent="0.25">
      <c r="A43" s="253"/>
      <c r="D43" s="2"/>
      <c r="E43" s="37" t="s">
        <v>205</v>
      </c>
      <c r="F43" s="120"/>
      <c r="G43" s="120"/>
      <c r="H43" s="120"/>
      <c r="I43" s="120"/>
      <c r="J43" s="120"/>
      <c r="K43" s="120"/>
      <c r="L43" s="120"/>
      <c r="M43" s="120"/>
      <c r="N43" s="120"/>
      <c r="O43" s="120"/>
      <c r="P43" s="217"/>
      <c r="Q43" s="217"/>
      <c r="R43" s="151"/>
      <c r="S43" s="174">
        <f>S41/S42</f>
        <v>1.1283490376314096</v>
      </c>
      <c r="T43" s="174"/>
      <c r="U43" s="174">
        <f t="shared" ref="U43:AB43" si="34">U41/U42</f>
        <v>3.2273844226886266</v>
      </c>
      <c r="V43" s="174">
        <f t="shared" si="34"/>
        <v>3.0814613580277808</v>
      </c>
      <c r="W43" s="174">
        <f t="shared" si="34"/>
        <v>2.9422828985037675</v>
      </c>
      <c r="X43" s="174">
        <f t="shared" si="34"/>
        <v>2.8107735090414852</v>
      </c>
      <c r="Y43" s="174">
        <f t="shared" si="34"/>
        <v>2.6882291195445798</v>
      </c>
      <c r="Z43" s="174">
        <f t="shared" si="34"/>
        <v>2.5749310339008962</v>
      </c>
      <c r="AA43" s="174">
        <f t="shared" si="34"/>
        <v>2.45437624522466</v>
      </c>
      <c r="AB43" s="174">
        <f t="shared" si="34"/>
        <v>2.2988494536802944</v>
      </c>
      <c r="AC43" s="174">
        <f>AC41/AC42</f>
        <v>2.1506737478523883</v>
      </c>
      <c r="AD43" s="174">
        <f>AD41/AD42</f>
        <v>2.3796452878800318</v>
      </c>
      <c r="AE43" s="184">
        <f>AE41/AD42</f>
        <v>42.727164350764951</v>
      </c>
      <c r="AF43" s="2"/>
      <c r="AG43" s="25"/>
    </row>
    <row r="44" spans="1:36" ht="30" customHeight="1" thickBot="1" x14ac:dyDescent="0.3">
      <c r="B44" s="2"/>
      <c r="C44" s="2"/>
      <c r="D44" s="2"/>
      <c r="E44" s="181" t="s">
        <v>236</v>
      </c>
      <c r="F44" s="182">
        <f>F31/'Balanço Patrimonial'!F98</f>
        <v>0.13950009150546175</v>
      </c>
      <c r="G44" s="182">
        <f>G31/'Balanço Patrimonial'!G98</f>
        <v>0.1766033159236865</v>
      </c>
      <c r="H44" s="182">
        <f>H31/'Balanço Patrimonial'!H98</f>
        <v>9.213453477385454E-2</v>
      </c>
      <c r="I44" s="182">
        <f>I31/'Balanço Patrimonial'!I98</f>
        <v>0.11153157327762817</v>
      </c>
      <c r="J44" s="182">
        <f>J31/'Balanço Patrimonial'!J98</f>
        <v>0.12578642242112925</v>
      </c>
      <c r="K44" s="182">
        <f>K31/'Balanço Patrimonial'!K98</f>
        <v>0.16729228130412024</v>
      </c>
      <c r="L44" s="182">
        <f>L31/'Balanço Patrimonial'!L98</f>
        <v>0.10000215257759743</v>
      </c>
      <c r="M44" s="182">
        <f>M31/'Balanço Patrimonial'!M98</f>
        <v>0.13606782311479682</v>
      </c>
      <c r="N44" s="182">
        <f>N31/'Balanço Patrimonial'!N98</f>
        <v>0.18957042265965571</v>
      </c>
      <c r="O44" s="182">
        <f>O31/'Balanço Patrimonial'!O98</f>
        <v>4.8407163663470421E-2</v>
      </c>
      <c r="P44" s="403"/>
      <c r="Q44" s="403"/>
      <c r="R44" s="183"/>
      <c r="S44" s="183">
        <f>S31/(S50*10^6)</f>
        <v>4.9797617686410563E-2</v>
      </c>
      <c r="T44" s="183">
        <f>T31/(T50*10^6)</f>
        <v>0.1911447410470421</v>
      </c>
      <c r="U44" s="183">
        <f>U31/(U50*10^6)</f>
        <v>0.14563751181318735</v>
      </c>
      <c r="V44" s="183">
        <f t="shared" ref="V44:AC44" si="35">V31/(V50*10^6)</f>
        <v>0.14753580433437694</v>
      </c>
      <c r="W44" s="183">
        <f t="shared" si="35"/>
        <v>0.14905990688447435</v>
      </c>
      <c r="X44" s="183">
        <f t="shared" si="35"/>
        <v>0.15029352340143975</v>
      </c>
      <c r="Y44" s="183">
        <f t="shared" si="35"/>
        <v>0.15131977730606491</v>
      </c>
      <c r="Z44" s="183">
        <f>Z31/(Z50*10^6)</f>
        <v>0.15220238124479626</v>
      </c>
      <c r="AA44" s="183">
        <f t="shared" si="35"/>
        <v>0.15209305484481703</v>
      </c>
      <c r="AB44" s="183">
        <f t="shared" si="35"/>
        <v>0.14942286935819424</v>
      </c>
      <c r="AC44" s="183">
        <f t="shared" si="35"/>
        <v>0.14680836923328897</v>
      </c>
      <c r="AD44" s="183">
        <f>AD31/(AD50*10^6)</f>
        <v>0.16822988824248108</v>
      </c>
      <c r="AE44" s="186">
        <f>AF38</f>
        <v>0.15192704790524492</v>
      </c>
      <c r="AF44" s="2"/>
      <c r="AG44" s="2"/>
      <c r="AH44" s="2"/>
      <c r="AI44" s="2"/>
      <c r="AJ44" s="2"/>
    </row>
    <row r="45" spans="1:36" ht="30" customHeight="1" x14ac:dyDescent="0.25">
      <c r="B45" s="2"/>
      <c r="C45" s="2"/>
      <c r="D45" s="2"/>
      <c r="E45" s="80"/>
      <c r="F45" s="81"/>
      <c r="G45" s="81"/>
      <c r="H45" s="81"/>
      <c r="I45" s="81"/>
      <c r="J45" s="81"/>
      <c r="K45" s="81"/>
      <c r="L45" s="81"/>
      <c r="M45" s="81"/>
      <c r="N45" s="81"/>
      <c r="O45" s="81"/>
      <c r="P45" s="81"/>
      <c r="Q45" s="81"/>
      <c r="R45" s="81"/>
      <c r="S45" s="81"/>
      <c r="T45" s="13"/>
      <c r="U45" s="82"/>
      <c r="V45" s="82"/>
      <c r="W45" s="82"/>
      <c r="X45" s="82"/>
      <c r="Y45" s="82"/>
      <c r="Z45" s="2"/>
      <c r="AA45" s="2"/>
      <c r="AB45" s="2"/>
      <c r="AC45" s="2"/>
      <c r="AD45" s="2"/>
      <c r="AE45" s="2"/>
      <c r="AF45" s="2"/>
      <c r="AG45" s="2"/>
      <c r="AH45" s="2"/>
      <c r="AI45" s="2"/>
      <c r="AJ45" s="2"/>
    </row>
    <row r="46" spans="1:36" ht="30" customHeight="1" x14ac:dyDescent="0.25">
      <c r="B46" s="2"/>
      <c r="C46" s="2"/>
      <c r="D46" s="2"/>
      <c r="E46" s="79"/>
      <c r="F46" s="81"/>
      <c r="G46" s="81"/>
      <c r="H46" s="12"/>
      <c r="I46" s="12"/>
      <c r="J46" s="12"/>
      <c r="K46" s="12"/>
      <c r="L46" s="12"/>
      <c r="M46" s="12"/>
      <c r="N46" s="12"/>
      <c r="O46" s="12"/>
      <c r="P46" s="12"/>
      <c r="Q46" s="12"/>
      <c r="R46" s="12"/>
      <c r="S46" s="12"/>
      <c r="T46" s="83"/>
      <c r="U46" s="82"/>
      <c r="V46" s="82"/>
      <c r="W46" s="82"/>
      <c r="X46" s="82"/>
      <c r="Y46" s="82"/>
      <c r="Z46" s="2"/>
      <c r="AA46" s="2"/>
      <c r="AB46" s="2"/>
      <c r="AC46" s="2"/>
      <c r="AD46" s="2"/>
      <c r="AE46" s="2"/>
      <c r="AF46" s="2"/>
      <c r="AG46" s="2"/>
      <c r="AH46" s="2"/>
      <c r="AI46" s="2"/>
      <c r="AJ46" s="2"/>
    </row>
    <row r="47" spans="1:36" ht="30" customHeight="1" thickBot="1" x14ac:dyDescent="0.3">
      <c r="B47" s="2"/>
      <c r="C47" s="2"/>
      <c r="D47" s="2"/>
      <c r="E47" s="79"/>
      <c r="F47" s="12"/>
      <c r="G47" s="12"/>
      <c r="H47" s="12"/>
      <c r="I47" s="12"/>
      <c r="J47" s="12"/>
      <c r="K47" s="12"/>
      <c r="L47" s="12"/>
      <c r="M47" s="12"/>
      <c r="N47" s="12"/>
      <c r="O47" s="12"/>
      <c r="P47" s="12"/>
      <c r="Q47" s="12"/>
      <c r="R47" s="12"/>
      <c r="S47" s="12"/>
      <c r="T47" s="13"/>
      <c r="U47" s="2"/>
      <c r="V47" s="2"/>
      <c r="W47" s="2"/>
      <c r="X47" s="2"/>
      <c r="Y47" s="2"/>
      <c r="Z47" s="2"/>
      <c r="AA47" s="2"/>
      <c r="AB47" s="2"/>
      <c r="AC47" s="2"/>
      <c r="AD47" s="2"/>
      <c r="AE47" s="2"/>
      <c r="AF47" s="2"/>
      <c r="AG47" s="2"/>
      <c r="AH47" s="2"/>
      <c r="AI47" s="2"/>
      <c r="AJ47" s="2"/>
    </row>
    <row r="48" spans="1:36" ht="30" customHeight="1" x14ac:dyDescent="0.25">
      <c r="B48" s="2"/>
      <c r="C48" s="2"/>
      <c r="D48" s="2"/>
      <c r="E48" s="169"/>
      <c r="F48" s="49"/>
      <c r="G48" s="49"/>
      <c r="H48" s="49"/>
      <c r="I48" s="49"/>
      <c r="J48" s="49"/>
      <c r="K48" s="49"/>
      <c r="L48" s="49"/>
      <c r="M48" s="49"/>
      <c r="N48" s="49"/>
      <c r="O48" s="49"/>
      <c r="P48" s="49"/>
      <c r="Q48" s="49"/>
      <c r="R48" s="49"/>
      <c r="S48" s="49"/>
      <c r="T48" s="170"/>
      <c r="U48" s="170"/>
      <c r="V48" s="170"/>
      <c r="W48" s="170"/>
      <c r="X48" s="170"/>
      <c r="Y48" s="170"/>
      <c r="Z48" s="170"/>
      <c r="AA48" s="170"/>
      <c r="AB48" s="170"/>
      <c r="AC48" s="170"/>
      <c r="AD48" s="170"/>
      <c r="AE48" s="479"/>
      <c r="AF48" s="480"/>
      <c r="AG48" s="481"/>
      <c r="AH48" s="2"/>
      <c r="AI48" s="2"/>
      <c r="AJ48" s="2"/>
    </row>
    <row r="49" spans="2:36" ht="30" customHeight="1" x14ac:dyDescent="0.25">
      <c r="B49" s="2"/>
      <c r="C49" s="2"/>
      <c r="D49" s="2"/>
      <c r="E49" s="34" t="s">
        <v>262</v>
      </c>
      <c r="F49" s="35">
        <v>2014</v>
      </c>
      <c r="G49" s="35">
        <v>2015</v>
      </c>
      <c r="H49" s="35">
        <v>2016</v>
      </c>
      <c r="I49" s="35">
        <v>2017</v>
      </c>
      <c r="J49" s="35">
        <v>2018</v>
      </c>
      <c r="K49" s="35">
        <v>2019</v>
      </c>
      <c r="L49" s="35">
        <v>2020</v>
      </c>
      <c r="M49" s="35">
        <v>2021</v>
      </c>
      <c r="N49" s="35">
        <v>2022</v>
      </c>
      <c r="O49" s="35" t="s">
        <v>450</v>
      </c>
      <c r="P49" s="35" t="s">
        <v>451</v>
      </c>
      <c r="Q49" s="35" t="s">
        <v>452</v>
      </c>
      <c r="R49" s="35"/>
      <c r="S49" s="69" t="s">
        <v>454</v>
      </c>
      <c r="T49" s="157">
        <v>2023</v>
      </c>
      <c r="U49" s="157">
        <v>2024</v>
      </c>
      <c r="V49" s="157">
        <v>2025</v>
      </c>
      <c r="W49" s="157">
        <v>2026</v>
      </c>
      <c r="X49" s="157">
        <v>2027</v>
      </c>
      <c r="Y49" s="157">
        <v>2028</v>
      </c>
      <c r="Z49" s="157">
        <v>2029</v>
      </c>
      <c r="AA49" s="157">
        <v>2030</v>
      </c>
      <c r="AB49" s="157">
        <v>2031</v>
      </c>
      <c r="AC49" s="157">
        <v>2032</v>
      </c>
      <c r="AD49" s="157">
        <v>2033</v>
      </c>
      <c r="AE49" s="477" t="s">
        <v>180</v>
      </c>
      <c r="AF49" s="477"/>
      <c r="AG49" s="478"/>
      <c r="AH49" s="2"/>
      <c r="AI49" s="2"/>
      <c r="AJ49" s="2"/>
    </row>
    <row r="50" spans="2:36" ht="30" customHeight="1" x14ac:dyDescent="0.25">
      <c r="B50" s="2"/>
      <c r="C50" s="2"/>
      <c r="D50" s="2"/>
      <c r="E50" s="37" t="s">
        <v>3</v>
      </c>
      <c r="F50" s="178">
        <f>'Balanço Patrimonial'!F98/1000000</f>
        <v>80613.193763100004</v>
      </c>
      <c r="G50" s="178">
        <f>'Balanço Patrimonial'!G98/1000000</f>
        <v>81536.17276310001</v>
      </c>
      <c r="H50" s="178">
        <f>'Balanço Patrimonial'!H98/1000000</f>
        <v>87193.751763100008</v>
      </c>
      <c r="I50" s="178">
        <f>'Balanço Patrimonial'!I98/1000000</f>
        <v>98723.400702700106</v>
      </c>
      <c r="J50" s="178">
        <f>'Balanço Patrimonial'!J98/1000000</f>
        <v>102252.882</v>
      </c>
      <c r="K50" s="178">
        <f>'Balanço Patrimonial'!K98/1000000</f>
        <v>108564.894</v>
      </c>
      <c r="L50" s="178">
        <f>'Balanço Patrimonial'!L98/1000000</f>
        <v>126971.10859916</v>
      </c>
      <c r="M50" s="178">
        <f>'Balanço Patrimonial'!M98/1000000</f>
        <v>144857.18525988999</v>
      </c>
      <c r="N50" s="178">
        <f>'Balanço Patrimonial'!N98/1000000</f>
        <v>163588.21446732999</v>
      </c>
      <c r="O50" s="178">
        <f>'Balanço Patrimonial'!O98/1000000</f>
        <v>169532.63096311004</v>
      </c>
      <c r="P50" s="178">
        <f>'Balanço Patrimonial'!P98/1000000</f>
        <v>167680.2468174099</v>
      </c>
      <c r="Q50" s="178">
        <f>'Balanço Patrimonial'!Q98/1000000</f>
        <v>170510.85336590023</v>
      </c>
      <c r="R50" s="178"/>
      <c r="S50" s="180">
        <f>Q50+S51</f>
        <v>175912.53705843296</v>
      </c>
      <c r="T50" s="180">
        <f>S50</f>
        <v>175912.53705843296</v>
      </c>
      <c r="U50" s="180">
        <f>U51+T50</f>
        <v>192756.0433858335</v>
      </c>
      <c r="V50" s="180">
        <f>V51+U50</f>
        <v>211476.23307217829</v>
      </c>
      <c r="W50" s="180">
        <f>W51+V50</f>
        <v>232247.50824397735</v>
      </c>
      <c r="X50" s="180">
        <f t="shared" ref="X50:AD50" si="36">X51+W50</f>
        <v>255266.44422963471</v>
      </c>
      <c r="Y50" s="180">
        <f t="shared" si="36"/>
        <v>280756.88590060943</v>
      </c>
      <c r="Z50" s="180">
        <f t="shared" si="36"/>
        <v>308972.71574637096</v>
      </c>
      <c r="AA50" s="180">
        <f t="shared" si="36"/>
        <v>339999.66870182252</v>
      </c>
      <c r="AB50" s="180">
        <f t="shared" si="36"/>
        <v>373483.88934479724</v>
      </c>
      <c r="AC50" s="180">
        <f t="shared" si="36"/>
        <v>409559.98987483321</v>
      </c>
      <c r="AD50" s="180">
        <f t="shared" si="36"/>
        <v>455541.39684329607</v>
      </c>
      <c r="AE50" s="475" t="s">
        <v>330</v>
      </c>
      <c r="AF50" s="475"/>
      <c r="AG50" s="476"/>
      <c r="AH50" s="2"/>
      <c r="AI50" s="2"/>
      <c r="AJ50" s="2"/>
    </row>
    <row r="51" spans="2:36" ht="30" customHeight="1" x14ac:dyDescent="0.25">
      <c r="B51" s="2"/>
      <c r="C51" s="2"/>
      <c r="D51" s="2"/>
      <c r="E51" s="40" t="s">
        <v>234</v>
      </c>
      <c r="F51" s="178"/>
      <c r="G51" s="178"/>
      <c r="H51" s="178"/>
      <c r="I51" s="178"/>
      <c r="J51" s="178"/>
      <c r="K51" s="178"/>
      <c r="L51" s="178"/>
      <c r="M51" s="178"/>
      <c r="N51" s="178"/>
      <c r="O51" s="178"/>
      <c r="P51" s="178"/>
      <c r="Q51" s="178"/>
      <c r="R51" s="178"/>
      <c r="S51" s="180">
        <f>S40*S31/10^6</f>
        <v>5401.6836925327298</v>
      </c>
      <c r="T51" s="180">
        <f>S51</f>
        <v>5401.6836925327298</v>
      </c>
      <c r="U51" s="180">
        <f>U40*U31/10^6</f>
        <v>16843.506327400548</v>
      </c>
      <c r="V51" s="180">
        <f t="shared" ref="V51:AD51" si="37">V40*V31/10^6</f>
        <v>18720.189686344791</v>
      </c>
      <c r="W51" s="180">
        <f t="shared" si="37"/>
        <v>20771.275171799069</v>
      </c>
      <c r="X51" s="180">
        <f t="shared" si="37"/>
        <v>23018.93598565735</v>
      </c>
      <c r="Y51" s="180">
        <f t="shared" si="37"/>
        <v>25490.441670974698</v>
      </c>
      <c r="Z51" s="180">
        <f t="shared" si="37"/>
        <v>28215.829845761531</v>
      </c>
      <c r="AA51" s="180">
        <f t="shared" si="37"/>
        <v>31026.952955451547</v>
      </c>
      <c r="AB51" s="180">
        <f t="shared" si="37"/>
        <v>33484.220642974746</v>
      </c>
      <c r="AC51" s="180">
        <f t="shared" si="37"/>
        <v>36076.100530035954</v>
      </c>
      <c r="AD51" s="180">
        <f t="shared" si="37"/>
        <v>45981.406968462856</v>
      </c>
      <c r="AE51" s="475" t="s">
        <v>329</v>
      </c>
      <c r="AF51" s="475"/>
      <c r="AG51" s="476"/>
      <c r="AH51" s="2"/>
      <c r="AI51" s="2"/>
      <c r="AJ51" s="2"/>
    </row>
    <row r="52" spans="2:36" ht="30" customHeight="1" x14ac:dyDescent="0.25">
      <c r="B52" s="2"/>
      <c r="C52" s="2"/>
      <c r="D52" s="2"/>
      <c r="E52" s="37" t="s">
        <v>264</v>
      </c>
      <c r="F52" s="178">
        <v>89538.217999999993</v>
      </c>
      <c r="G52" s="178">
        <v>95713.963000000003</v>
      </c>
      <c r="H52" s="178">
        <v>90283.551000000007</v>
      </c>
      <c r="I52" s="178">
        <v>95227.96</v>
      </c>
      <c r="J52" s="179">
        <v>95289.701000000001</v>
      </c>
      <c r="K52" s="179">
        <v>96380.201000000001</v>
      </c>
      <c r="L52" s="179">
        <v>132247.50599999999</v>
      </c>
      <c r="M52" s="179">
        <v>141352.77900000001</v>
      </c>
      <c r="N52" s="179">
        <v>158152.71799999999</v>
      </c>
      <c r="O52" s="179">
        <v>161656.264</v>
      </c>
      <c r="P52" s="179">
        <v>156767.478</v>
      </c>
      <c r="Q52" s="179">
        <v>161673.24600000001</v>
      </c>
      <c r="R52" s="179"/>
      <c r="S52" s="180">
        <f>Q52+S51</f>
        <v>167074.92969253275</v>
      </c>
      <c r="T52" s="180">
        <f t="shared" ref="T52:T53" si="38">S52</f>
        <v>167074.92969253275</v>
      </c>
      <c r="U52" s="180">
        <f t="shared" ref="U52:AB52" si="39">U51+T52</f>
        <v>183918.43601993329</v>
      </c>
      <c r="V52" s="180">
        <f t="shared" si="39"/>
        <v>202638.62570627808</v>
      </c>
      <c r="W52" s="180">
        <f t="shared" si="39"/>
        <v>223409.90087807714</v>
      </c>
      <c r="X52" s="180">
        <f t="shared" si="39"/>
        <v>246428.8368637345</v>
      </c>
      <c r="Y52" s="180">
        <f t="shared" si="39"/>
        <v>271919.27853470918</v>
      </c>
      <c r="Z52" s="180">
        <f t="shared" si="39"/>
        <v>300135.10838047072</v>
      </c>
      <c r="AA52" s="180">
        <f t="shared" si="39"/>
        <v>331162.06133592228</v>
      </c>
      <c r="AB52" s="180">
        <f t="shared" si="39"/>
        <v>364646.28197889705</v>
      </c>
      <c r="AC52" s="180">
        <f t="shared" ref="AC52:AD52" si="40">AC51+AB52</f>
        <v>400722.38250893302</v>
      </c>
      <c r="AD52" s="180">
        <f t="shared" si="40"/>
        <v>446703.78947739588</v>
      </c>
      <c r="AE52" s="475"/>
      <c r="AF52" s="475"/>
      <c r="AG52" s="476"/>
      <c r="AH52" s="2"/>
      <c r="AI52" s="2"/>
      <c r="AJ52" s="2"/>
    </row>
    <row r="53" spans="2:36" ht="40.5" customHeight="1" x14ac:dyDescent="0.25">
      <c r="B53" s="2"/>
      <c r="C53" s="2"/>
      <c r="D53" s="2"/>
      <c r="E53" s="37" t="s">
        <v>231</v>
      </c>
      <c r="F53" s="178">
        <v>126588.485</v>
      </c>
      <c r="G53" s="178">
        <v>135551.196</v>
      </c>
      <c r="H53" s="178">
        <v>130453.208</v>
      </c>
      <c r="I53" s="178">
        <v>135511.42199999999</v>
      </c>
      <c r="J53" s="179">
        <v>134178.484</v>
      </c>
      <c r="K53" s="179">
        <v>132150.432</v>
      </c>
      <c r="L53" s="179">
        <v>161924.48000000001</v>
      </c>
      <c r="M53" s="179">
        <v>165648.21100000001</v>
      </c>
      <c r="N53" s="179">
        <v>178688.546</v>
      </c>
      <c r="O53" s="179">
        <v>179258.40299999999</v>
      </c>
      <c r="P53" s="179">
        <v>174369.617</v>
      </c>
      <c r="Q53" s="179">
        <v>179275.38500000001</v>
      </c>
      <c r="R53" s="179"/>
      <c r="S53" s="180">
        <f>Q53+S51</f>
        <v>184677.06869253275</v>
      </c>
      <c r="T53" s="180">
        <f t="shared" si="38"/>
        <v>184677.06869253275</v>
      </c>
      <c r="U53" s="180">
        <f>T53+U51</f>
        <v>201520.57501993328</v>
      </c>
      <c r="V53" s="180">
        <f>U53+V51</f>
        <v>220240.76470627807</v>
      </c>
      <c r="W53" s="180">
        <f t="shared" ref="W53" si="41">V53+W51</f>
        <v>241012.03987807714</v>
      </c>
      <c r="X53" s="180">
        <f t="shared" ref="X53:AD53" si="42">W53+X51</f>
        <v>264030.97586373449</v>
      </c>
      <c r="Y53" s="180">
        <f t="shared" si="42"/>
        <v>289521.41753470921</v>
      </c>
      <c r="Z53" s="180">
        <f t="shared" si="42"/>
        <v>317737.24738047074</v>
      </c>
      <c r="AA53" s="180">
        <f t="shared" si="42"/>
        <v>348764.2003359223</v>
      </c>
      <c r="AB53" s="180">
        <f t="shared" si="42"/>
        <v>382248.42097889702</v>
      </c>
      <c r="AC53" s="180">
        <f t="shared" si="42"/>
        <v>418324.52150893299</v>
      </c>
      <c r="AD53" s="180">
        <f t="shared" si="42"/>
        <v>464305.92847739585</v>
      </c>
      <c r="AE53" s="475" t="s">
        <v>328</v>
      </c>
      <c r="AF53" s="475"/>
      <c r="AG53" s="476"/>
      <c r="AH53" s="2"/>
      <c r="AI53" s="2"/>
      <c r="AJ53" s="2"/>
    </row>
    <row r="54" spans="2:36" ht="33" customHeight="1" x14ac:dyDescent="0.25">
      <c r="B54" s="2"/>
      <c r="C54" s="2"/>
      <c r="D54" s="2"/>
      <c r="E54" s="175" t="s">
        <v>228</v>
      </c>
      <c r="F54" s="176">
        <f t="shared" ref="F54:Q54" si="43">F50/F53</f>
        <v>0.63681300683154551</v>
      </c>
      <c r="G54" s="176">
        <f t="shared" si="43"/>
        <v>0.6015157015884981</v>
      </c>
      <c r="H54" s="176">
        <f t="shared" si="43"/>
        <v>0.66839101237817022</v>
      </c>
      <c r="I54" s="176">
        <f t="shared" si="43"/>
        <v>0.7285245719191118</v>
      </c>
      <c r="J54" s="176">
        <f t="shared" si="43"/>
        <v>0.76206615957890833</v>
      </c>
      <c r="K54" s="176">
        <f t="shared" si="43"/>
        <v>0.8215250783289153</v>
      </c>
      <c r="L54" s="176">
        <f t="shared" si="43"/>
        <v>0.78413781905713076</v>
      </c>
      <c r="M54" s="176">
        <f t="shared" si="43"/>
        <v>0.87448686819738719</v>
      </c>
      <c r="N54" s="176">
        <f t="shared" si="43"/>
        <v>0.91549356760298439</v>
      </c>
      <c r="O54" s="176">
        <f t="shared" si="43"/>
        <v>0.94574440096462342</v>
      </c>
      <c r="P54" s="176">
        <f t="shared" si="43"/>
        <v>0.96163683617777229</v>
      </c>
      <c r="Q54" s="176">
        <f t="shared" si="43"/>
        <v>0.95111134953580057</v>
      </c>
      <c r="R54" s="176"/>
      <c r="S54" s="177">
        <f>S50/S53</f>
        <v>0.9525413106448436</v>
      </c>
      <c r="T54" s="177">
        <f>T50/T53</f>
        <v>0.9525413106448436</v>
      </c>
      <c r="U54" s="177">
        <f>U50/U53</f>
        <v>0.95650800602750941</v>
      </c>
      <c r="V54" s="177">
        <f>V50/V53</f>
        <v>0.96020477114766423</v>
      </c>
      <c r="W54" s="177">
        <f t="shared" ref="W54:AC54" si="44">W50/W53</f>
        <v>0.96363446557054344</v>
      </c>
      <c r="X54" s="177">
        <f t="shared" si="44"/>
        <v>0.96680491141076141</v>
      </c>
      <c r="Y54" s="177">
        <f t="shared" si="44"/>
        <v>0.96972751892163889</v>
      </c>
      <c r="Z54" s="177">
        <f t="shared" si="44"/>
        <v>0.97241578786762506</v>
      </c>
      <c r="AA54" s="177">
        <f t="shared" si="44"/>
        <v>0.97486974974593732</v>
      </c>
      <c r="AB54" s="177">
        <f t="shared" si="44"/>
        <v>0.97707111095016497</v>
      </c>
      <c r="AC54" s="177">
        <f t="shared" si="44"/>
        <v>0.97904848703947511</v>
      </c>
      <c r="AD54" s="177">
        <f>AD50/AD53</f>
        <v>0.98112336910527631</v>
      </c>
      <c r="AE54" s="471"/>
      <c r="AF54" s="471"/>
      <c r="AG54" s="472"/>
      <c r="AH54" s="2"/>
      <c r="AI54" s="2"/>
      <c r="AJ54" s="2"/>
    </row>
    <row r="55" spans="2:36" ht="42.75" customHeight="1" x14ac:dyDescent="0.25">
      <c r="B55" s="2"/>
      <c r="C55" s="2"/>
      <c r="D55" s="2"/>
      <c r="E55" s="37" t="s">
        <v>232</v>
      </c>
      <c r="F55" s="178">
        <v>785973.52071361104</v>
      </c>
      <c r="G55" s="178">
        <v>840508.85634667799</v>
      </c>
      <c r="H55" s="178">
        <v>705851.279356785</v>
      </c>
      <c r="I55" s="178">
        <v>689856.75553111895</v>
      </c>
      <c r="J55" s="179">
        <v>711490.28319940798</v>
      </c>
      <c r="K55" s="179">
        <v>711401.97638043505</v>
      </c>
      <c r="L55" s="179">
        <v>766064.65784793498</v>
      </c>
      <c r="M55" s="179">
        <v>932460.69660576596</v>
      </c>
      <c r="N55" s="179">
        <v>1072894.0439382901</v>
      </c>
      <c r="O55" s="179">
        <v>1107212.6078379136</v>
      </c>
      <c r="P55" s="179">
        <v>1109309.8442088424</v>
      </c>
      <c r="Q55" s="179">
        <v>1104000.5626582527</v>
      </c>
      <c r="R55" s="179"/>
      <c r="S55" s="180">
        <f>S56*S57</f>
        <v>1092975.1400593161</v>
      </c>
      <c r="T55" s="180">
        <f>S55</f>
        <v>1092975.1400593161</v>
      </c>
      <c r="U55" s="180">
        <f t="shared" ref="U55:AD55" si="45">U56*U57</f>
        <v>1130252.4048312565</v>
      </c>
      <c r="V55" s="180">
        <f t="shared" si="45"/>
        <v>1265882.6934110073</v>
      </c>
      <c r="W55" s="180">
        <f t="shared" si="45"/>
        <v>1417788.616620328</v>
      </c>
      <c r="X55" s="180">
        <f t="shared" si="45"/>
        <v>1587923.2506147677</v>
      </c>
      <c r="Y55" s="180">
        <f t="shared" si="45"/>
        <v>1778474.0406885401</v>
      </c>
      <c r="Z55" s="180">
        <f t="shared" si="45"/>
        <v>1991890.9255711648</v>
      </c>
      <c r="AA55" s="180">
        <f t="shared" si="45"/>
        <v>2218966.4910862776</v>
      </c>
      <c r="AB55" s="180">
        <f t="shared" si="45"/>
        <v>2431987.2742305608</v>
      </c>
      <c r="AC55" s="180">
        <f t="shared" si="45"/>
        <v>2661810.0716453488</v>
      </c>
      <c r="AD55" s="180">
        <f t="shared" si="45"/>
        <v>2953278.2744905152</v>
      </c>
      <c r="AE55" s="475" t="s">
        <v>326</v>
      </c>
      <c r="AF55" s="475"/>
      <c r="AG55" s="476"/>
      <c r="AH55" s="2"/>
      <c r="AI55" s="2"/>
      <c r="AJ55" s="2"/>
    </row>
    <row r="56" spans="2:36" ht="33" customHeight="1" x14ac:dyDescent="0.25">
      <c r="B56" s="2"/>
      <c r="C56" s="2"/>
      <c r="D56" s="2"/>
      <c r="E56" s="37" t="s">
        <v>227</v>
      </c>
      <c r="F56" s="178">
        <f>'Projeções - Receitas'!F34/10^6</f>
        <v>1093207.9294958406</v>
      </c>
      <c r="G56" s="178">
        <f>'Projeções - Receitas'!G34/10^6</f>
        <v>1194742.4623722893</v>
      </c>
      <c r="H56" s="178">
        <f>'Projeções - Receitas'!H34/10^6</f>
        <v>1249380.8338552963</v>
      </c>
      <c r="I56" s="178">
        <f>'Projeções - Receitas'!I34/10^6</f>
        <v>1249909.5699118909</v>
      </c>
      <c r="J56" s="178">
        <f>'Projeções - Receitas'!J34/10^6</f>
        <v>1279762.8678471779</v>
      </c>
      <c r="K56" s="178">
        <f>'Projeções - Receitas'!K34/10^6</f>
        <v>1338242.1513721519</v>
      </c>
      <c r="L56" s="178">
        <f>'Projeções - Receitas'!L34/10^6</f>
        <v>1477760.2931423828</v>
      </c>
      <c r="M56" s="178">
        <f>'Projeções - Receitas'!M34/10^6</f>
        <v>1664271.7937298652</v>
      </c>
      <c r="N56" s="178">
        <f>'Projeções - Receitas'!N34/10^6</f>
        <v>1843182.3219981627</v>
      </c>
      <c r="O56" s="178">
        <f>'Projeções - Receitas'!O34/10^6</f>
        <v>1868826.7026444031</v>
      </c>
      <c r="P56" s="178">
        <f>'Projeções - Receitas'!P34/10^6</f>
        <v>1890718.2391268231</v>
      </c>
      <c r="Q56" s="178">
        <f>'Projeções - Receitas'!Q34/10^6</f>
        <v>1966323.611178623</v>
      </c>
      <c r="R56" s="178"/>
      <c r="S56" s="180">
        <f>'Projeções - Receitas'!S34/10^6</f>
        <v>1946686.3487416271</v>
      </c>
      <c r="T56" s="180">
        <f>S56</f>
        <v>1946686.3487416271</v>
      </c>
      <c r="U56" s="180">
        <f>'Projeções - Receitas'!U34/10^6</f>
        <v>2180288.7105906224</v>
      </c>
      <c r="V56" s="180">
        <f>'Projeções - Receitas'!V34/10^6</f>
        <v>2441923.3558614971</v>
      </c>
      <c r="W56" s="180">
        <f>'Projeções - Receitas'!W34/10^6</f>
        <v>2734954.1585648768</v>
      </c>
      <c r="X56" s="180">
        <f>'Projeções - Receitas'!X34/10^6</f>
        <v>3063148.6575926626</v>
      </c>
      <c r="Y56" s="180">
        <f>'Projeções - Receitas'!Y34/10^6</f>
        <v>3430726.4965037825</v>
      </c>
      <c r="Z56" s="180">
        <f>'Projeções - Receitas'!Z34/10^6</f>
        <v>3842413.6760842362</v>
      </c>
      <c r="AA56" s="180">
        <f>'Projeções - Receitas'!AA34/10^6</f>
        <v>4280448.8351578396</v>
      </c>
      <c r="AB56" s="180">
        <f>'Projeções - Receitas'!AB34/10^6</f>
        <v>4691371.9233329929</v>
      </c>
      <c r="AC56" s="180">
        <f>'Projeções - Receitas'!AC34/10^6</f>
        <v>5134706.5700879609</v>
      </c>
      <c r="AD56" s="180">
        <f>'Projeções - Receitas'!AD34/10^6</f>
        <v>5696956.9395125937</v>
      </c>
      <c r="AE56" s="471"/>
      <c r="AF56" s="471"/>
      <c r="AG56" s="472"/>
      <c r="AH56" s="2"/>
      <c r="AI56" s="2"/>
      <c r="AJ56" s="2"/>
    </row>
    <row r="57" spans="2:36" ht="33" customHeight="1" x14ac:dyDescent="0.25">
      <c r="B57" s="2"/>
      <c r="C57" s="2"/>
      <c r="D57" s="2"/>
      <c r="E57" s="175" t="s">
        <v>235</v>
      </c>
      <c r="F57" s="176">
        <f>F55/F56</f>
        <v>0.71896068397169588</v>
      </c>
      <c r="G57" s="176">
        <f t="shared" ref="G57:M57" si="46">G55/G56</f>
        <v>0.70350630601825059</v>
      </c>
      <c r="H57" s="176">
        <f t="shared" si="46"/>
        <v>0.56496086719906968</v>
      </c>
      <c r="I57" s="176">
        <f t="shared" si="46"/>
        <v>0.55192533295008583</v>
      </c>
      <c r="J57" s="176">
        <f t="shared" si="46"/>
        <v>0.55595477965092055</v>
      </c>
      <c r="K57" s="176">
        <f t="shared" si="46"/>
        <v>0.53159435730746252</v>
      </c>
      <c r="L57" s="176">
        <f t="shared" si="46"/>
        <v>0.51839575159983298</v>
      </c>
      <c r="M57" s="176">
        <f t="shared" si="46"/>
        <v>0.56028149976392472</v>
      </c>
      <c r="N57" s="176">
        <f>N55/N56</f>
        <v>0.58208785486569981</v>
      </c>
      <c r="O57" s="176">
        <f>O55/O56</f>
        <v>0.59246403439719686</v>
      </c>
      <c r="P57" s="176">
        <f>P55/P56</f>
        <v>0.58671346224551524</v>
      </c>
      <c r="Q57" s="176">
        <f>Q55/Q56</f>
        <v>0.56145415555301692</v>
      </c>
      <c r="R57" s="176"/>
      <c r="S57" s="177">
        <f>Q57</f>
        <v>0.56145415555301692</v>
      </c>
      <c r="T57" s="177">
        <f>S57</f>
        <v>0.56145415555301692</v>
      </c>
      <c r="U57" s="177">
        <f>L57</f>
        <v>0.51839575159983298</v>
      </c>
      <c r="V57" s="177">
        <f>U57</f>
        <v>0.51839575159983298</v>
      </c>
      <c r="W57" s="177">
        <f t="shared" ref="W57:AC57" si="47">V57</f>
        <v>0.51839575159983298</v>
      </c>
      <c r="X57" s="177">
        <f t="shared" si="47"/>
        <v>0.51839575159983298</v>
      </c>
      <c r="Y57" s="177">
        <f t="shared" si="47"/>
        <v>0.51839575159983298</v>
      </c>
      <c r="Z57" s="177">
        <f t="shared" si="47"/>
        <v>0.51839575159983298</v>
      </c>
      <c r="AA57" s="177">
        <f>Z57</f>
        <v>0.51839575159983298</v>
      </c>
      <c r="AB57" s="177">
        <f t="shared" si="47"/>
        <v>0.51839575159983298</v>
      </c>
      <c r="AC57" s="177">
        <f t="shared" si="47"/>
        <v>0.51839575159983298</v>
      </c>
      <c r="AD57" s="177">
        <f>AC57</f>
        <v>0.51839575159983298</v>
      </c>
      <c r="AE57" s="475"/>
      <c r="AF57" s="475"/>
      <c r="AG57" s="476"/>
      <c r="AH57" s="2"/>
      <c r="AI57" s="2"/>
      <c r="AJ57" s="2"/>
    </row>
    <row r="58" spans="2:36" ht="30" customHeight="1" x14ac:dyDescent="0.25">
      <c r="B58" s="2"/>
      <c r="C58" s="2"/>
      <c r="D58" s="2"/>
      <c r="E58" s="207" t="s">
        <v>233</v>
      </c>
      <c r="F58" s="161">
        <f t="shared" ref="F58:O58" si="48">F53/F55</f>
        <v>0.16105947804076934</v>
      </c>
      <c r="G58" s="161">
        <f t="shared" si="48"/>
        <v>0.16127277538654544</v>
      </c>
      <c r="H58" s="161">
        <f t="shared" si="48"/>
        <v>0.18481684713935345</v>
      </c>
      <c r="I58" s="161">
        <f t="shared" si="48"/>
        <v>0.19643414507939419</v>
      </c>
      <c r="J58" s="161">
        <f t="shared" si="48"/>
        <v>0.18858793601035598</v>
      </c>
      <c r="K58" s="161">
        <f t="shared" si="48"/>
        <v>0.18576056348953712</v>
      </c>
      <c r="L58" s="161">
        <f t="shared" si="48"/>
        <v>0.2113718187377106</v>
      </c>
      <c r="M58" s="161">
        <f t="shared" si="48"/>
        <v>0.1776463196818624</v>
      </c>
      <c r="N58" s="161">
        <f t="shared" si="48"/>
        <v>0.16654817594483512</v>
      </c>
      <c r="O58" s="161">
        <f t="shared" si="48"/>
        <v>0.1619006157724695</v>
      </c>
      <c r="P58" s="161">
        <f>P53/P55</f>
        <v>0.15718747824180726</v>
      </c>
      <c r="Q58" s="161">
        <f>Q53/Q55</f>
        <v>0.16238704133296294</v>
      </c>
      <c r="R58" s="161"/>
      <c r="S58" s="227">
        <f>S53/S55</f>
        <v>0.16896730943259172</v>
      </c>
      <c r="T58" s="227">
        <f>T53/T55</f>
        <v>0.16896730943259172</v>
      </c>
      <c r="U58" s="227">
        <f>U53/U55</f>
        <v>0.17829696637541748</v>
      </c>
      <c r="V58" s="227">
        <f t="shared" ref="V58:AB58" si="49">V53/V55</f>
        <v>0.17398196993500584</v>
      </c>
      <c r="W58" s="227">
        <f t="shared" si="49"/>
        <v>0.16999151851888381</v>
      </c>
      <c r="X58" s="227">
        <f t="shared" si="49"/>
        <v>0.16627439377911646</v>
      </c>
      <c r="Y58" s="227">
        <f t="shared" si="49"/>
        <v>0.1627920402046579</v>
      </c>
      <c r="Z58" s="227">
        <f t="shared" si="49"/>
        <v>0.15951538475399257</v>
      </c>
      <c r="AA58" s="227">
        <f t="shared" si="49"/>
        <v>0.15717416271806228</v>
      </c>
      <c r="AB58" s="227">
        <f t="shared" si="49"/>
        <v>0.15717533764638381</v>
      </c>
      <c r="AC58" s="227">
        <f>AC53/AC55</f>
        <v>0.15715791519653896</v>
      </c>
      <c r="AD58" s="227">
        <f>AD53/AD55</f>
        <v>0.15721712799228024</v>
      </c>
      <c r="AE58" s="475"/>
      <c r="AF58" s="475"/>
      <c r="AG58" s="476"/>
      <c r="AH58" s="2"/>
      <c r="AI58" s="2"/>
      <c r="AJ58" s="2"/>
    </row>
    <row r="59" spans="2:36" ht="30" customHeight="1" x14ac:dyDescent="0.25">
      <c r="B59" s="2"/>
      <c r="C59" s="2"/>
      <c r="D59" s="2"/>
      <c r="E59" s="175" t="s">
        <v>229</v>
      </c>
      <c r="F59" s="208"/>
      <c r="G59" s="208"/>
      <c r="H59" s="208"/>
      <c r="I59" s="208"/>
      <c r="J59" s="208"/>
      <c r="K59" s="208"/>
      <c r="L59" s="208"/>
      <c r="M59" s="208"/>
      <c r="N59" s="208"/>
      <c r="O59" s="208"/>
      <c r="P59" s="208"/>
      <c r="Q59" s="208"/>
      <c r="R59" s="208"/>
      <c r="S59" s="209">
        <v>0.115</v>
      </c>
      <c r="T59" s="209">
        <v>0.115</v>
      </c>
      <c r="U59" s="209">
        <v>0.115</v>
      </c>
      <c r="V59" s="209">
        <v>0.115</v>
      </c>
      <c r="W59" s="209">
        <v>0.115</v>
      </c>
      <c r="X59" s="209">
        <v>0.115</v>
      </c>
      <c r="Y59" s="209">
        <v>0.115</v>
      </c>
      <c r="Z59" s="209">
        <v>0.115</v>
      </c>
      <c r="AA59" s="209">
        <v>0.115</v>
      </c>
      <c r="AB59" s="209">
        <v>0.115</v>
      </c>
      <c r="AC59" s="209">
        <v>0.115</v>
      </c>
      <c r="AD59" s="209">
        <v>0.115</v>
      </c>
      <c r="AE59" s="471"/>
      <c r="AF59" s="471"/>
      <c r="AG59" s="472"/>
      <c r="AH59" s="2"/>
      <c r="AI59" s="2"/>
      <c r="AJ59" s="2"/>
    </row>
    <row r="60" spans="2:36" ht="30" customHeight="1" x14ac:dyDescent="0.25">
      <c r="B60" s="2"/>
      <c r="C60" s="2"/>
      <c r="D60" s="2"/>
      <c r="E60" s="175" t="s">
        <v>449</v>
      </c>
      <c r="F60" s="208"/>
      <c r="G60" s="208"/>
      <c r="H60" s="208"/>
      <c r="I60" s="208"/>
      <c r="J60" s="208"/>
      <c r="K60" s="208"/>
      <c r="L60" s="208"/>
      <c r="M60" s="208"/>
      <c r="N60" s="208"/>
      <c r="O60" s="208"/>
      <c r="P60" s="208"/>
      <c r="Q60" s="208"/>
      <c r="R60" s="208"/>
      <c r="S60" s="209">
        <f>P58</f>
        <v>0.15718747824180726</v>
      </c>
      <c r="T60" s="209">
        <f>S60</f>
        <v>0.15718747824180726</v>
      </c>
      <c r="U60" s="209">
        <f>T60</f>
        <v>0.15718747824180726</v>
      </c>
      <c r="V60" s="209">
        <f t="shared" ref="V60:AC60" si="50">U60</f>
        <v>0.15718747824180726</v>
      </c>
      <c r="W60" s="209">
        <f t="shared" si="50"/>
        <v>0.15718747824180726</v>
      </c>
      <c r="X60" s="209">
        <f t="shared" si="50"/>
        <v>0.15718747824180726</v>
      </c>
      <c r="Y60" s="209">
        <f t="shared" si="50"/>
        <v>0.15718747824180726</v>
      </c>
      <c r="Z60" s="209">
        <f t="shared" si="50"/>
        <v>0.15718747824180726</v>
      </c>
      <c r="AA60" s="209">
        <f t="shared" si="50"/>
        <v>0.15718747824180726</v>
      </c>
      <c r="AB60" s="209">
        <f t="shared" si="50"/>
        <v>0.15718747824180726</v>
      </c>
      <c r="AC60" s="209">
        <f t="shared" si="50"/>
        <v>0.15718747824180726</v>
      </c>
      <c r="AD60" s="209">
        <f>AC60</f>
        <v>0.15718747824180726</v>
      </c>
      <c r="AE60" s="475" t="s">
        <v>327</v>
      </c>
      <c r="AF60" s="475"/>
      <c r="AG60" s="476"/>
      <c r="AH60" s="2"/>
      <c r="AI60" s="2"/>
      <c r="AJ60" s="2"/>
    </row>
    <row r="61" spans="2:36" ht="30" customHeight="1" x14ac:dyDescent="0.25">
      <c r="B61" s="2"/>
      <c r="C61" s="2"/>
      <c r="D61" s="2"/>
      <c r="E61" s="40" t="s">
        <v>230</v>
      </c>
      <c r="F61" s="178"/>
      <c r="G61" s="178"/>
      <c r="H61" s="178"/>
      <c r="I61" s="178"/>
      <c r="J61" s="178"/>
      <c r="K61" s="178"/>
      <c r="L61" s="178"/>
      <c r="M61" s="178"/>
      <c r="N61" s="178"/>
      <c r="O61" s="178"/>
      <c r="P61" s="178"/>
      <c r="Q61" s="178"/>
      <c r="R61" s="178"/>
      <c r="S61" s="180">
        <f>S59*S55</f>
        <v>125692.14110682135</v>
      </c>
      <c r="T61" s="180">
        <f>S61</f>
        <v>125692.14110682135</v>
      </c>
      <c r="U61" s="180">
        <f t="shared" ref="U61" si="51">U59*U55</f>
        <v>129979.02655559451</v>
      </c>
      <c r="V61" s="180">
        <f t="shared" ref="V61:AD61" si="52">V59*V55</f>
        <v>145576.50974226586</v>
      </c>
      <c r="W61" s="180">
        <f t="shared" si="52"/>
        <v>163045.69091133773</v>
      </c>
      <c r="X61" s="180">
        <f t="shared" si="52"/>
        <v>182611.17382069828</v>
      </c>
      <c r="Y61" s="180">
        <f t="shared" si="52"/>
        <v>204524.51467918212</v>
      </c>
      <c r="Z61" s="180">
        <f t="shared" si="52"/>
        <v>229067.45644068398</v>
      </c>
      <c r="AA61" s="180">
        <f t="shared" si="52"/>
        <v>255181.14647492193</v>
      </c>
      <c r="AB61" s="180">
        <f t="shared" si="52"/>
        <v>279678.53653651453</v>
      </c>
      <c r="AC61" s="180">
        <f t="shared" si="52"/>
        <v>306108.15823921515</v>
      </c>
      <c r="AD61" s="180">
        <f t="shared" si="52"/>
        <v>339627.00156640925</v>
      </c>
      <c r="AE61" s="471"/>
      <c r="AF61" s="471"/>
      <c r="AG61" s="472"/>
      <c r="AH61" s="2"/>
      <c r="AI61" s="2"/>
      <c r="AJ61" s="2"/>
    </row>
    <row r="62" spans="2:36" ht="30" customHeight="1" x14ac:dyDescent="0.25">
      <c r="B62" s="2"/>
      <c r="C62" s="2"/>
      <c r="D62" s="2"/>
      <c r="E62" s="207" t="s">
        <v>265</v>
      </c>
      <c r="F62" s="161">
        <f t="shared" ref="F62:Q62" si="53">F52/F55</f>
        <v>0.11392014570504273</v>
      </c>
      <c r="G62" s="161">
        <f t="shared" si="53"/>
        <v>0.11387620996169685</v>
      </c>
      <c r="H62" s="161">
        <f t="shared" si="53"/>
        <v>0.12790732784712372</v>
      </c>
      <c r="I62" s="161">
        <f t="shared" si="53"/>
        <v>0.13804019346985194</v>
      </c>
      <c r="J62" s="161">
        <f t="shared" si="53"/>
        <v>0.13392972925997548</v>
      </c>
      <c r="K62" s="161">
        <f t="shared" si="53"/>
        <v>0.13547924267848666</v>
      </c>
      <c r="L62" s="161">
        <f t="shared" si="53"/>
        <v>0.17263230282874023</v>
      </c>
      <c r="M62" s="161">
        <f t="shared" si="53"/>
        <v>0.15159113892364129</v>
      </c>
      <c r="N62" s="161">
        <f t="shared" si="53"/>
        <v>0.14740758315654934</v>
      </c>
      <c r="O62" s="161">
        <f t="shared" si="53"/>
        <v>0.14600291114429315</v>
      </c>
      <c r="P62" s="161">
        <f t="shared" si="53"/>
        <v>0.14131982945829374</v>
      </c>
      <c r="Q62" s="161">
        <f t="shared" si="53"/>
        <v>0.14644308297336125</v>
      </c>
      <c r="R62" s="161"/>
      <c r="S62" s="225">
        <f>S52/S55</f>
        <v>0.1528625158697256</v>
      </c>
      <c r="T62" s="225">
        <f>S62</f>
        <v>0.1528625158697256</v>
      </c>
      <c r="U62" s="225">
        <f t="shared" ref="U62:AD62" si="54">U52/U55</f>
        <v>0.16272333085404211</v>
      </c>
      <c r="V62" s="225">
        <f t="shared" si="54"/>
        <v>0.16007693821949209</v>
      </c>
      <c r="W62" s="225">
        <f t="shared" si="54"/>
        <v>0.15757631163003225</v>
      </c>
      <c r="X62" s="225">
        <f t="shared" si="54"/>
        <v>0.15518938762835616</v>
      </c>
      <c r="Y62" s="225">
        <f t="shared" si="54"/>
        <v>0.15289471328433618</v>
      </c>
      <c r="Z62" s="225">
        <f t="shared" si="54"/>
        <v>0.15067848571799103</v>
      </c>
      <c r="AA62" s="225">
        <f t="shared" si="54"/>
        <v>0.14924157830513451</v>
      </c>
      <c r="AB62" s="225">
        <f t="shared" si="54"/>
        <v>0.14993757814553735</v>
      </c>
      <c r="AC62" s="225">
        <f t="shared" si="54"/>
        <v>0.15054506960417122</v>
      </c>
      <c r="AD62" s="225">
        <f t="shared" si="54"/>
        <v>0.15125692466432375</v>
      </c>
      <c r="AE62" s="475"/>
      <c r="AF62" s="475"/>
      <c r="AG62" s="476"/>
      <c r="AH62" s="2"/>
      <c r="AI62" s="2"/>
      <c r="AJ62" s="2"/>
    </row>
    <row r="63" spans="2:36" ht="30" customHeight="1" x14ac:dyDescent="0.25">
      <c r="B63" s="2"/>
      <c r="C63" s="2"/>
      <c r="D63" s="2"/>
      <c r="E63" s="175" t="s">
        <v>261</v>
      </c>
      <c r="F63" s="208"/>
      <c r="G63" s="208"/>
      <c r="H63" s="208"/>
      <c r="I63" s="208"/>
      <c r="J63" s="208"/>
      <c r="K63" s="208"/>
      <c r="L63" s="208"/>
      <c r="M63" s="208"/>
      <c r="N63" s="208"/>
      <c r="O63" s="208"/>
      <c r="P63" s="208"/>
      <c r="Q63" s="208"/>
      <c r="R63" s="208"/>
      <c r="S63" s="209">
        <v>9.5000000000000001E-2</v>
      </c>
      <c r="T63" s="209">
        <v>9.5000000000000001E-2</v>
      </c>
      <c r="U63" s="209">
        <v>9.5000000000000001E-2</v>
      </c>
      <c r="V63" s="209">
        <v>9.5000000000000001E-2</v>
      </c>
      <c r="W63" s="209">
        <v>9.5000000000000001E-2</v>
      </c>
      <c r="X63" s="209">
        <v>9.5000000000000001E-2</v>
      </c>
      <c r="Y63" s="209">
        <v>9.5000000000000001E-2</v>
      </c>
      <c r="Z63" s="209">
        <v>9.5000000000000001E-2</v>
      </c>
      <c r="AA63" s="209">
        <v>9.5000000000000001E-2</v>
      </c>
      <c r="AB63" s="209">
        <v>9.5000000000000001E-2</v>
      </c>
      <c r="AC63" s="209">
        <v>9.5000000000000001E-2</v>
      </c>
      <c r="AD63" s="209">
        <v>9.5000000000000001E-2</v>
      </c>
      <c r="AE63" s="471"/>
      <c r="AF63" s="471"/>
      <c r="AG63" s="472"/>
      <c r="AH63" s="2"/>
      <c r="AI63" s="2"/>
      <c r="AJ63" s="2"/>
    </row>
    <row r="64" spans="2:36" ht="30" customHeight="1" x14ac:dyDescent="0.25">
      <c r="B64" s="2"/>
      <c r="C64" s="2"/>
      <c r="D64" s="2"/>
      <c r="E64" s="40" t="s">
        <v>266</v>
      </c>
      <c r="F64" s="178"/>
      <c r="G64" s="178"/>
      <c r="H64" s="178"/>
      <c r="I64" s="178"/>
      <c r="J64" s="178"/>
      <c r="K64" s="178"/>
      <c r="L64" s="178"/>
      <c r="M64" s="178"/>
      <c r="N64" s="178"/>
      <c r="O64" s="178"/>
      <c r="P64" s="178"/>
      <c r="Q64" s="178"/>
      <c r="R64" s="178"/>
      <c r="S64" s="180">
        <f>S63*S55</f>
        <v>103832.63830563503</v>
      </c>
      <c r="T64" s="180">
        <f>S64</f>
        <v>103832.63830563503</v>
      </c>
      <c r="U64" s="180">
        <f t="shared" ref="U64:AD64" si="55">U63*U55</f>
        <v>107373.97845896937</v>
      </c>
      <c r="V64" s="180">
        <f t="shared" si="55"/>
        <v>120258.85587404569</v>
      </c>
      <c r="W64" s="180">
        <f t="shared" si="55"/>
        <v>134689.91857893116</v>
      </c>
      <c r="X64" s="180">
        <f t="shared" si="55"/>
        <v>150852.70880840294</v>
      </c>
      <c r="Y64" s="180">
        <f t="shared" si="55"/>
        <v>168955.0338654113</v>
      </c>
      <c r="Z64" s="180">
        <f t="shared" si="55"/>
        <v>189229.63792926067</v>
      </c>
      <c r="AA64" s="180">
        <f t="shared" si="55"/>
        <v>210801.81665319638</v>
      </c>
      <c r="AB64" s="180">
        <f t="shared" si="55"/>
        <v>231038.79105190327</v>
      </c>
      <c r="AC64" s="180">
        <f t="shared" si="55"/>
        <v>252871.95680630815</v>
      </c>
      <c r="AD64" s="180">
        <f t="shared" si="55"/>
        <v>280561.43607659894</v>
      </c>
      <c r="AE64" s="471"/>
      <c r="AF64" s="471"/>
      <c r="AG64" s="472"/>
      <c r="AH64" s="2"/>
      <c r="AI64" s="2"/>
      <c r="AJ64" s="2"/>
    </row>
    <row r="65" spans="2:36" ht="30.75" customHeight="1" thickBot="1" x14ac:dyDescent="0.3">
      <c r="B65" s="2"/>
      <c r="C65" s="2"/>
      <c r="D65" s="2"/>
      <c r="E65" s="41" t="s">
        <v>267</v>
      </c>
      <c r="F65" s="43">
        <f>F50/F56</f>
        <v>7.3740037542790918E-2</v>
      </c>
      <c r="G65" s="43">
        <f t="shared" ref="G65:M65" si="56">G50/G56</f>
        <v>6.8245814751742559E-2</v>
      </c>
      <c r="H65" s="43">
        <f t="shared" si="56"/>
        <v>6.9789570481916668E-2</v>
      </c>
      <c r="I65" s="43">
        <f t="shared" si="56"/>
        <v>7.8984434617665467E-2</v>
      </c>
      <c r="J65" s="43">
        <f t="shared" si="56"/>
        <v>7.9899866271327433E-2</v>
      </c>
      <c r="K65" s="43">
        <f t="shared" si="56"/>
        <v>8.1124999603908884E-2</v>
      </c>
      <c r="L65" s="43">
        <f>L50/L56</f>
        <v>8.5921315647994809E-2</v>
      </c>
      <c r="M65" s="43">
        <f t="shared" si="56"/>
        <v>8.7039380109450046E-2</v>
      </c>
      <c r="N65" s="43">
        <f>N50/N56</f>
        <v>8.8753137719977032E-2</v>
      </c>
      <c r="O65" s="43">
        <f>O50/O56</f>
        <v>9.0716079090276361E-2</v>
      </c>
      <c r="P65" s="43">
        <f>P50/P56</f>
        <v>8.8686004792997861E-2</v>
      </c>
      <c r="Q65" s="43">
        <f>Q50/Q56</f>
        <v>8.6715560143070886E-2</v>
      </c>
      <c r="R65" s="43"/>
      <c r="S65" s="72">
        <f>S50/S56</f>
        <v>9.036511566033531E-2</v>
      </c>
      <c r="T65" s="72">
        <f>S65</f>
        <v>9.036511566033531E-2</v>
      </c>
      <c r="U65" s="72">
        <f>U50/U56</f>
        <v>8.8408494916078093E-2</v>
      </c>
      <c r="V65" s="72">
        <f t="shared" ref="V65:AD65" si="57">V50/V56</f>
        <v>8.6602322126351355E-2</v>
      </c>
      <c r="W65" s="72">
        <f t="shared" si="57"/>
        <v>8.4918245344867319E-2</v>
      </c>
      <c r="X65" s="72">
        <f t="shared" si="57"/>
        <v>8.3334657492675962E-2</v>
      </c>
      <c r="Y65" s="72">
        <f t="shared" si="57"/>
        <v>8.1835986105778427E-2</v>
      </c>
      <c r="Z65" s="72">
        <f t="shared" si="57"/>
        <v>8.0411101404688379E-2</v>
      </c>
      <c r="AA65" s="72">
        <f t="shared" si="57"/>
        <v>7.9430845174273693E-2</v>
      </c>
      <c r="AB65" s="72">
        <f t="shared" si="57"/>
        <v>7.961080371548436E-2</v>
      </c>
      <c r="AC65" s="72">
        <f>AC50/AC56</f>
        <v>7.9763075900132138E-2</v>
      </c>
      <c r="AD65" s="72">
        <f t="shared" si="57"/>
        <v>7.9962232763913108E-2</v>
      </c>
      <c r="AE65" s="473"/>
      <c r="AF65" s="473"/>
      <c r="AG65" s="474"/>
      <c r="AH65" s="2"/>
      <c r="AI65" s="2"/>
      <c r="AJ65" s="2"/>
    </row>
    <row r="66" spans="2:36" x14ac:dyDescent="0.25">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row>
    <row r="67" spans="2:36" x14ac:dyDescent="0.25">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row>
    <row r="68" spans="2:36" x14ac:dyDescent="0.25">
      <c r="B68" s="2"/>
      <c r="C68" s="2"/>
      <c r="D68" s="2"/>
      <c r="E68" s="2"/>
      <c r="F68" s="2"/>
      <c r="G68" s="206"/>
      <c r="H68" s="206"/>
      <c r="I68" s="206"/>
      <c r="J68" s="206"/>
      <c r="K68" s="206"/>
      <c r="L68" s="206"/>
      <c r="M68" s="206"/>
      <c r="N68" s="206"/>
      <c r="O68" s="206"/>
      <c r="P68" s="206"/>
      <c r="Q68" s="206"/>
      <c r="R68" s="206"/>
      <c r="S68" s="206"/>
      <c r="T68" s="2"/>
      <c r="U68" s="2"/>
      <c r="V68" s="2"/>
      <c r="W68" s="2"/>
      <c r="X68" s="2"/>
      <c r="Y68" s="2"/>
      <c r="Z68" s="2"/>
      <c r="AA68" s="2"/>
      <c r="AB68" s="2"/>
      <c r="AC68" s="2"/>
      <c r="AD68" s="2"/>
      <c r="AE68" s="2"/>
      <c r="AF68" s="2"/>
      <c r="AG68" s="2"/>
      <c r="AH68" s="2"/>
      <c r="AI68" s="2"/>
      <c r="AJ68" s="2"/>
    </row>
    <row r="69" spans="2:36" hidden="1" x14ac:dyDescent="0.25">
      <c r="B69" s="2"/>
      <c r="C69" s="2"/>
      <c r="D69" s="2"/>
      <c r="E69" s="2"/>
      <c r="F69" s="2"/>
      <c r="G69" s="11"/>
      <c r="H69" s="11"/>
      <c r="I69" s="11"/>
      <c r="J69" s="11"/>
      <c r="K69" s="11"/>
      <c r="L69" s="11"/>
      <c r="M69" s="11"/>
      <c r="N69" s="11"/>
      <c r="O69" s="11"/>
      <c r="P69" s="11"/>
      <c r="Q69" s="11"/>
      <c r="R69" s="11"/>
      <c r="S69" s="11"/>
      <c r="T69" s="2"/>
      <c r="U69" s="2"/>
      <c r="V69" s="2"/>
      <c r="W69" s="2"/>
      <c r="X69" s="2"/>
      <c r="Y69" s="2"/>
      <c r="Z69" s="2"/>
      <c r="AA69" s="2"/>
      <c r="AB69" s="2"/>
      <c r="AC69" s="2"/>
      <c r="AD69" s="2"/>
      <c r="AE69" s="2"/>
      <c r="AF69" s="2"/>
      <c r="AG69" s="2"/>
      <c r="AH69" s="2"/>
      <c r="AI69" s="2"/>
      <c r="AJ69" s="2"/>
    </row>
    <row r="70" spans="2:36" hidden="1" x14ac:dyDescent="0.25">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row>
    <row r="71" spans="2:36" hidden="1" x14ac:dyDescent="0.25">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row>
    <row r="72" spans="2:36" hidden="1" x14ac:dyDescent="0.25">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row>
    <row r="73" spans="2:36" hidden="1" x14ac:dyDescent="0.25">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row>
    <row r="74" spans="2:36" hidden="1" x14ac:dyDescent="0.25">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row>
    <row r="75" spans="2:36" hidden="1" x14ac:dyDescent="0.25">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row>
    <row r="76" spans="2:36" hidden="1" x14ac:dyDescent="0.25">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row>
    <row r="77" spans="2:36" hidden="1" x14ac:dyDescent="0.25">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row>
    <row r="78" spans="2:36" hidden="1" x14ac:dyDescent="0.25">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row>
    <row r="79" spans="2:36" hidden="1" x14ac:dyDescent="0.25">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row>
    <row r="80" spans="2:36" hidden="1" x14ac:dyDescent="0.25">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row>
    <row r="81" spans="2:36" hidden="1" x14ac:dyDescent="0.25">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row>
    <row r="82" spans="2:36" hidden="1" x14ac:dyDescent="0.25">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row>
    <row r="83" spans="2:36" hidden="1" x14ac:dyDescent="0.25">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row>
    <row r="84" spans="2:36" hidden="1" x14ac:dyDescent="0.25">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row>
    <row r="85" spans="2:36" hidden="1" x14ac:dyDescent="0.25">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row>
    <row r="86" spans="2:36" hidden="1" x14ac:dyDescent="0.25">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row>
    <row r="87" spans="2:36" hidden="1" x14ac:dyDescent="0.25">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row>
    <row r="88" spans="2:36" hidden="1" x14ac:dyDescent="0.25">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row>
    <row r="89" spans="2:36" hidden="1" x14ac:dyDescent="0.25">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row>
    <row r="90" spans="2:36" hidden="1" x14ac:dyDescent="0.25">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row>
    <row r="91" spans="2:36" hidden="1" x14ac:dyDescent="0.25">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row>
  </sheetData>
  <mergeCells count="19">
    <mergeCell ref="O4:Q5"/>
    <mergeCell ref="AE49:AG49"/>
    <mergeCell ref="AE50:AG50"/>
    <mergeCell ref="AE51:AG51"/>
    <mergeCell ref="AE52:AG52"/>
    <mergeCell ref="AE48:AG48"/>
    <mergeCell ref="AE53:AG53"/>
    <mergeCell ref="AE54:AG54"/>
    <mergeCell ref="AE55:AG55"/>
    <mergeCell ref="AE56:AG56"/>
    <mergeCell ref="AE63:AG63"/>
    <mergeCell ref="AE60:AG60"/>
    <mergeCell ref="AE64:AG64"/>
    <mergeCell ref="AE65:AG65"/>
    <mergeCell ref="AE57:AG57"/>
    <mergeCell ref="AE58:AG58"/>
    <mergeCell ref="AE59:AG59"/>
    <mergeCell ref="AE61:AG61"/>
    <mergeCell ref="AE62:AG62"/>
  </mergeCells>
  <conditionalFormatting sqref="F18:R18 F19:AD20">
    <cfRule type="cellIs" dxfId="29" priority="52" operator="equal">
      <formula>0</formula>
    </cfRule>
  </conditionalFormatting>
  <conditionalFormatting sqref="F44:S44">
    <cfRule type="colorScale" priority="34">
      <colorScale>
        <cfvo type="min"/>
        <cfvo type="max"/>
        <color rgb="FFCDF6CE"/>
        <color rgb="FF59BF59"/>
      </colorScale>
    </cfRule>
  </conditionalFormatting>
  <conditionalFormatting sqref="F58:S58">
    <cfRule type="colorScale" priority="31">
      <colorScale>
        <cfvo type="min"/>
        <cfvo type="max"/>
        <color rgb="FFCDF6CE"/>
        <color rgb="FF59BF59"/>
      </colorScale>
    </cfRule>
  </conditionalFormatting>
  <conditionalFormatting sqref="F62:S62">
    <cfRule type="colorScale" priority="7">
      <colorScale>
        <cfvo type="min"/>
        <cfvo type="max"/>
        <color rgb="FFCDF6CE"/>
        <color rgb="FF59BF59"/>
      </colorScale>
    </cfRule>
  </conditionalFormatting>
  <conditionalFormatting sqref="F10:AD10 F12:AD12 F26:AD26 F29:AD32 U33:AD33 F41:AE43 F50:AE57 AE58:AE65">
    <cfRule type="cellIs" dxfId="28" priority="72" operator="equal">
      <formula>0</formula>
    </cfRule>
  </conditionalFormatting>
  <conditionalFormatting sqref="F11:AD11">
    <cfRule type="colorScale" priority="51">
      <colorScale>
        <cfvo type="min"/>
        <cfvo type="max"/>
        <color rgb="FFCEF6CE"/>
        <color rgb="FF59BF59"/>
      </colorScale>
    </cfRule>
  </conditionalFormatting>
  <conditionalFormatting sqref="F13:AD13">
    <cfRule type="colorScale" priority="74">
      <colorScale>
        <cfvo type="min"/>
        <cfvo type="max"/>
        <color rgb="FFCEF6CE"/>
        <color rgb="FF59BF59"/>
      </colorScale>
    </cfRule>
  </conditionalFormatting>
  <conditionalFormatting sqref="F16:AD16">
    <cfRule type="cellIs" dxfId="27" priority="15" operator="equal">
      <formula>0</formula>
    </cfRule>
  </conditionalFormatting>
  <conditionalFormatting sqref="F17:AD17">
    <cfRule type="colorScale" priority="13">
      <colorScale>
        <cfvo type="min"/>
        <cfvo type="max"/>
        <color rgb="FFCEF6CE"/>
        <color rgb="FF59BF59"/>
      </colorScale>
    </cfRule>
  </conditionalFormatting>
  <conditionalFormatting sqref="F21:AD21">
    <cfRule type="colorScale" priority="47">
      <colorScale>
        <cfvo type="min"/>
        <cfvo type="max"/>
        <color rgb="FFCEF6CE"/>
        <color rgb="FF59BF59"/>
      </colorScale>
    </cfRule>
  </conditionalFormatting>
  <conditionalFormatting sqref="F58:AD58">
    <cfRule type="colorScale" priority="5">
      <colorScale>
        <cfvo type="min"/>
        <cfvo type="max"/>
        <color rgb="FFCEF6CE"/>
        <color rgb="FF59BF59"/>
      </colorScale>
    </cfRule>
  </conditionalFormatting>
  <conditionalFormatting sqref="F59:AD61 S62:AD64 F63:S64 F65:AD65">
    <cfRule type="cellIs" dxfId="26" priority="17" operator="equal">
      <formula>0</formula>
    </cfRule>
  </conditionalFormatting>
  <conditionalFormatting sqref="F62:AD62">
    <cfRule type="colorScale" priority="4">
      <colorScale>
        <cfvo type="min"/>
        <cfvo type="max"/>
        <color rgb="FFCEF6CE"/>
        <color rgb="FF59BF59"/>
      </colorScale>
    </cfRule>
  </conditionalFormatting>
  <conditionalFormatting sqref="F65:AD65">
    <cfRule type="colorScale" priority="3">
      <colorScale>
        <cfvo type="min"/>
        <cfvo type="max"/>
        <color rgb="FFCEF6CE"/>
        <color rgb="FF59BF59"/>
      </colorScale>
    </cfRule>
  </conditionalFormatting>
  <conditionalFormatting sqref="F44:AE44">
    <cfRule type="colorScale" priority="6">
      <colorScale>
        <cfvo type="min"/>
        <cfvo type="max"/>
        <color rgb="FFCEF6CE"/>
        <color rgb="FF59BF59"/>
      </colorScale>
    </cfRule>
  </conditionalFormatting>
  <conditionalFormatting sqref="F38:AG40">
    <cfRule type="cellIs" dxfId="25" priority="39" operator="equal">
      <formula>0</formula>
    </cfRule>
  </conditionalFormatting>
  <conditionalFormatting sqref="G32:AD32">
    <cfRule type="colorScale" priority="2">
      <colorScale>
        <cfvo type="min"/>
        <cfvo type="max"/>
        <color rgb="FFCEF6CE"/>
        <color rgb="FF59BF59"/>
      </colorScale>
    </cfRule>
  </conditionalFormatting>
  <conditionalFormatting sqref="S58:AD58">
    <cfRule type="cellIs" dxfId="24" priority="32" operator="equal">
      <formula>0</formula>
    </cfRule>
  </conditionalFormatting>
  <conditionalFormatting sqref="T8:AD8">
    <cfRule type="cellIs" dxfId="23" priority="69" operator="equal">
      <formula>0</formula>
    </cfRule>
  </conditionalFormatting>
  <conditionalFormatting sqref="T14:AD14 U15:AD15">
    <cfRule type="cellIs" dxfId="22" priority="11" operator="equal">
      <formula>0</formula>
    </cfRule>
  </conditionalFormatting>
  <conditionalFormatting sqref="T18:AD18">
    <cfRule type="cellIs" dxfId="21" priority="1" operator="equal">
      <formula>0</formula>
    </cfRule>
  </conditionalFormatting>
  <conditionalFormatting sqref="T22:AD22 T24:AD24">
    <cfRule type="cellIs" dxfId="20" priority="8" operator="equal">
      <formula>0</formula>
    </cfRule>
  </conditionalFormatting>
  <conditionalFormatting sqref="T27:AD28">
    <cfRule type="cellIs" dxfId="19" priority="42" operator="equal">
      <formula>0</formula>
    </cfRule>
  </conditionalFormatting>
  <conditionalFormatting sqref="AD23 U24:AD25">
    <cfRule type="cellIs" dxfId="18" priority="70" operator="equal">
      <formula>0</formula>
    </cfRule>
  </conditionalFormatting>
  <conditionalFormatting sqref="AE23">
    <cfRule type="colorScale" priority="66">
      <colorScale>
        <cfvo type="min"/>
        <cfvo type="max"/>
        <color rgb="FFFCFCFF"/>
        <color rgb="FF63BE7B"/>
      </colorScale>
    </cfRule>
  </conditionalFormatting>
  <hyperlinks>
    <hyperlink ref="A13" location="'Projeções - Receitas'!A1" display="Projeções - Receita" xr:uid="{F8610430-DF49-4F92-AA43-079002859119}"/>
    <hyperlink ref="A12" location="'Balanço Patrimonial'!A1" display="Balanço Patrimonial" xr:uid="{C3937014-F31F-48F4-91C4-A67C7D028A46}"/>
    <hyperlink ref="A11" location="'DRE CMN 4.720 - Contas Abertas'!A1" display="Contas Abertas" xr:uid="{B63F68A2-C669-4A89-91C4-37FAF2AA8DE3}"/>
    <hyperlink ref="A10" location="'DRE + DCF'!A1" display="DRE + DCF" xr:uid="{285C64F4-CB1C-4DB4-9F3C-4C7E80F131A8}"/>
    <hyperlink ref="A9" location="Ke!A1" display="KE" xr:uid="{B1CB188D-7B45-46BD-A845-D6FDD5F1D4B1}"/>
    <hyperlink ref="A8" location="Dashboard!A1" display="Dashboard" xr:uid="{CD3EA33B-1AD6-4A7E-A95B-BCFF95104588}"/>
    <hyperlink ref="A14" location="'Painel de Índices'!A1" display="Painel de Índices" xr:uid="{7C883230-7454-449E-940C-D196A1C80AD5}"/>
    <hyperlink ref="A15" location="'Projeções Trimestrais'!A1" display="Projeções Trimestrais" xr:uid="{6BD96003-F740-4A5E-BACE-25055F28BCBF}"/>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3B9C6-4740-4318-8C30-64D2C06A2EA7}">
  <dimension ref="A1:EH202"/>
  <sheetViews>
    <sheetView zoomScaleNormal="100" workbookViewId="0">
      <selection activeCell="A12" sqref="A12"/>
    </sheetView>
  </sheetViews>
  <sheetFormatPr defaultColWidth="0" defaultRowHeight="0" customHeight="1" zeroHeight="1" x14ac:dyDescent="0.25"/>
  <cols>
    <col min="1" max="1" width="35.7109375" style="253" customWidth="1"/>
    <col min="2" max="4" width="9.140625" style="4" customWidth="1"/>
    <col min="5" max="5" width="66.28515625" style="4" bestFit="1" customWidth="1"/>
    <col min="6" max="6" width="19.140625" style="4" bestFit="1" customWidth="1"/>
    <col min="7" max="8" width="15.5703125" style="4" bestFit="1" customWidth="1"/>
    <col min="9" max="11" width="15.85546875" style="4" bestFit="1" customWidth="1"/>
    <col min="12" max="12" width="16.42578125" style="4" bestFit="1" customWidth="1"/>
    <col min="13" max="13" width="15.85546875" style="4" bestFit="1" customWidth="1"/>
    <col min="14" max="15" width="16.85546875" style="4" bestFit="1" customWidth="1"/>
    <col min="16" max="16" width="16.85546875" style="4" customWidth="1"/>
    <col min="17" max="17" width="15.28515625" style="4" bestFit="1" customWidth="1"/>
    <col min="18" max="18" width="9.140625" style="4" customWidth="1"/>
    <col min="19" max="61" width="9.140625" style="4" hidden="1" customWidth="1"/>
    <col min="62" max="138" width="0" style="4" hidden="1" customWidth="1"/>
    <col min="139" max="16384" width="9.140625" style="4" hidden="1"/>
  </cols>
  <sheetData>
    <row r="1" spans="1:136" ht="15" customHeight="1" x14ac:dyDescent="0.25">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row>
    <row r="2" spans="1:136" ht="15" customHeight="1" x14ac:dyDescent="0.25">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row>
    <row r="3" spans="1:136" ht="15" customHeight="1" x14ac:dyDescent="0.25">
      <c r="B3" s="2"/>
      <c r="C3" s="2"/>
      <c r="D3" s="2"/>
      <c r="E3" s="2"/>
      <c r="F3" s="2"/>
      <c r="G3" s="2"/>
      <c r="H3" s="3"/>
      <c r="I3" s="3"/>
      <c r="J3" s="3"/>
      <c r="K3" s="3"/>
      <c r="L3" s="3"/>
      <c r="M3" s="3"/>
      <c r="N3" s="3"/>
      <c r="O3" s="3"/>
      <c r="P3" s="3"/>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row>
    <row r="4" spans="1:136" ht="15" customHeight="1" x14ac:dyDescent="0.25">
      <c r="B4" s="2"/>
      <c r="C4" s="2"/>
      <c r="D4" s="2"/>
      <c r="E4" s="2"/>
      <c r="F4" s="2"/>
      <c r="G4" s="3"/>
      <c r="H4" s="461" t="str">
        <f>Dashboard!$I$4</f>
        <v>Banco do Brasil ($BBAS3)</v>
      </c>
      <c r="I4" s="461"/>
      <c r="J4" s="461"/>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row>
    <row r="5" spans="1:136" ht="15" customHeight="1" x14ac:dyDescent="0.25">
      <c r="B5" s="2"/>
      <c r="C5" s="2"/>
      <c r="D5" s="2"/>
      <c r="E5" s="2"/>
      <c r="F5" s="2"/>
      <c r="G5" s="3"/>
      <c r="H5" s="462"/>
      <c r="I5" s="462"/>
      <c r="J5" s="46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row>
    <row r="6" spans="1:136" ht="15" customHeight="1" x14ac:dyDescent="0.25">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row>
    <row r="7" spans="1:136" ht="30" customHeight="1" x14ac:dyDescent="0.25">
      <c r="A7" s="254" t="s">
        <v>317</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row>
    <row r="8" spans="1:136" s="7" customFormat="1" ht="30" customHeight="1" thickBot="1" x14ac:dyDescent="0.3">
      <c r="A8" s="17" t="s">
        <v>318</v>
      </c>
      <c r="B8" s="6"/>
      <c r="C8" s="2"/>
      <c r="D8" s="2"/>
      <c r="E8" s="6"/>
      <c r="F8" s="2"/>
      <c r="G8" s="2"/>
      <c r="H8" s="2"/>
      <c r="I8" s="2"/>
      <c r="J8" s="2"/>
      <c r="K8" s="2"/>
      <c r="L8" s="2"/>
      <c r="M8" s="2"/>
      <c r="N8" s="2"/>
      <c r="O8" s="2"/>
      <c r="P8" s="2"/>
      <c r="Q8" s="6"/>
      <c r="R8" s="6"/>
      <c r="S8" s="6"/>
      <c r="T8" s="6"/>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row>
    <row r="9" spans="1:136" ht="30" customHeight="1" x14ac:dyDescent="0.25">
      <c r="A9" s="17" t="s">
        <v>218</v>
      </c>
      <c r="B9" s="2"/>
      <c r="C9" s="2"/>
      <c r="D9" s="2"/>
      <c r="E9" s="31"/>
      <c r="F9" s="32"/>
      <c r="G9" s="32"/>
      <c r="H9" s="32"/>
      <c r="I9" s="32"/>
      <c r="J9" s="32"/>
      <c r="K9" s="32"/>
      <c r="L9" s="32"/>
      <c r="M9" s="32"/>
      <c r="N9" s="33"/>
      <c r="O9" s="33"/>
      <c r="P9" s="33"/>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row>
    <row r="10" spans="1:136" ht="30" customHeight="1" x14ac:dyDescent="0.25">
      <c r="A10" s="17" t="s">
        <v>319</v>
      </c>
      <c r="B10" s="2"/>
      <c r="C10" s="2"/>
      <c r="D10" s="2"/>
      <c r="E10" s="34"/>
      <c r="F10" s="35">
        <v>2014</v>
      </c>
      <c r="G10" s="35">
        <v>2015</v>
      </c>
      <c r="H10" s="35">
        <v>2016</v>
      </c>
      <c r="I10" s="35">
        <v>2017</v>
      </c>
      <c r="J10" s="35">
        <v>2018</v>
      </c>
      <c r="K10" s="35">
        <v>2019</v>
      </c>
      <c r="L10" s="35">
        <v>2020</v>
      </c>
      <c r="M10" s="35">
        <v>2021</v>
      </c>
      <c r="N10" s="365">
        <v>2022</v>
      </c>
      <c r="O10" s="35" t="s">
        <v>450</v>
      </c>
      <c r="P10" s="35" t="s">
        <v>451</v>
      </c>
      <c r="Q10" s="419" t="s">
        <v>452</v>
      </c>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row>
    <row r="11" spans="1:136" ht="30" customHeight="1" x14ac:dyDescent="0.25">
      <c r="A11" s="312" t="s">
        <v>320</v>
      </c>
      <c r="B11" s="2"/>
      <c r="C11" s="2"/>
      <c r="D11" s="2"/>
      <c r="E11" s="37" t="s">
        <v>95</v>
      </c>
      <c r="F11" s="38">
        <v>83368570655.110001</v>
      </c>
      <c r="G11" s="38">
        <v>107130716993.60001</v>
      </c>
      <c r="H11" s="38">
        <v>99083821055.010208</v>
      </c>
      <c r="I11" s="38">
        <v>79844264935.689896</v>
      </c>
      <c r="J11" s="38">
        <v>81556883509.579895</v>
      </c>
      <c r="K11" s="38">
        <v>76119538658.300003</v>
      </c>
      <c r="L11" s="38">
        <v>79898418981.249893</v>
      </c>
      <c r="M11" s="38">
        <v>79600624910.479996</v>
      </c>
      <c r="N11" s="366">
        <v>112212913673.2001</v>
      </c>
      <c r="O11" s="38">
        <v>29841208905.169998</v>
      </c>
      <c r="P11" s="38">
        <v>31539651104.180099</v>
      </c>
      <c r="Q11" s="433">
        <v>37509067635.159897</v>
      </c>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row>
    <row r="12" spans="1:136" ht="30" customHeight="1" x14ac:dyDescent="0.25">
      <c r="A12" s="17" t="s">
        <v>321</v>
      </c>
      <c r="B12" s="2"/>
      <c r="C12" s="2"/>
      <c r="D12" s="2"/>
      <c r="E12" s="37" t="s">
        <v>21</v>
      </c>
      <c r="F12" s="38">
        <v>139647675.81999999</v>
      </c>
      <c r="G12" s="38">
        <v>180714047.38999999</v>
      </c>
      <c r="H12" s="38">
        <v>145363893.21000001</v>
      </c>
      <c r="I12" s="38">
        <v>108412244.92</v>
      </c>
      <c r="J12" s="38">
        <v>67476868.579999998</v>
      </c>
      <c r="K12" s="38">
        <v>42234264.890000001</v>
      </c>
      <c r="L12" s="38">
        <v>28139079.149999991</v>
      </c>
      <c r="M12" s="38">
        <v>33247442</v>
      </c>
      <c r="N12" s="366">
        <v>58617848.899999999</v>
      </c>
      <c r="O12" s="38">
        <v>20618822.870000001</v>
      </c>
      <c r="P12" s="38">
        <v>26914963.239999998</v>
      </c>
      <c r="Q12" s="433">
        <v>30188146.75</v>
      </c>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row>
    <row r="13" spans="1:136" ht="30" customHeight="1" x14ac:dyDescent="0.25">
      <c r="A13" s="17" t="s">
        <v>322</v>
      </c>
      <c r="B13" s="2"/>
      <c r="C13" s="2"/>
      <c r="D13" s="2"/>
      <c r="E13" s="37" t="s">
        <v>96</v>
      </c>
      <c r="F13" s="38">
        <v>42192039688.149986</v>
      </c>
      <c r="G13" s="38">
        <v>61847212521.410004</v>
      </c>
      <c r="H13" s="38">
        <v>58124829161.360001</v>
      </c>
      <c r="I13" s="38">
        <v>52240291490.169998</v>
      </c>
      <c r="J13" s="38">
        <v>42045861735.189987</v>
      </c>
      <c r="K13" s="38">
        <v>43197767946.76001</v>
      </c>
      <c r="L13" s="38">
        <v>31828904320.599998</v>
      </c>
      <c r="M13" s="38">
        <v>44018709341.799995</v>
      </c>
      <c r="N13" s="366">
        <v>114016599593.10001</v>
      </c>
      <c r="O13" s="38">
        <v>30002429523.66</v>
      </c>
      <c r="P13" s="38">
        <v>30509999534.630001</v>
      </c>
      <c r="Q13" s="433">
        <v>33947342608.790001</v>
      </c>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row>
    <row r="14" spans="1:136" ht="30" customHeight="1" x14ac:dyDescent="0.25">
      <c r="A14" s="17" t="s">
        <v>323</v>
      </c>
      <c r="B14" s="2"/>
      <c r="C14" s="2"/>
      <c r="D14" s="2"/>
      <c r="E14" s="37" t="s">
        <v>97</v>
      </c>
      <c r="F14" s="38">
        <v>130316413.31999895</v>
      </c>
      <c r="G14" s="38">
        <v>1380271661.4600039</v>
      </c>
      <c r="H14" s="38">
        <v>-2179611450.8800011</v>
      </c>
      <c r="I14" s="38">
        <v>-465274306.06999993</v>
      </c>
      <c r="J14" s="38">
        <v>568930516.01999998</v>
      </c>
      <c r="K14" s="38">
        <v>639631521.56999683</v>
      </c>
      <c r="L14" s="38">
        <v>3425739586.4299917</v>
      </c>
      <c r="M14" s="38">
        <v>1610130219.110002</v>
      </c>
      <c r="N14" s="366">
        <v>-740795019.93998384</v>
      </c>
      <c r="O14" s="38">
        <v>389235832.22999799</v>
      </c>
      <c r="P14" s="38">
        <v>-1141857222.9000001</v>
      </c>
      <c r="Q14" s="433">
        <v>630679296.91999996</v>
      </c>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row>
    <row r="15" spans="1:136" ht="30" customHeight="1" x14ac:dyDescent="0.25">
      <c r="A15" s="17" t="s">
        <v>462</v>
      </c>
      <c r="B15" s="2"/>
      <c r="C15" s="2"/>
      <c r="D15" s="2"/>
      <c r="E15" s="37" t="s">
        <v>98</v>
      </c>
      <c r="F15" s="38">
        <v>539793384.29999948</v>
      </c>
      <c r="G15" s="38">
        <v>2755934566.4400039</v>
      </c>
      <c r="H15" s="38">
        <v>1905261679.8500021</v>
      </c>
      <c r="I15" s="38">
        <v>917228627.28999794</v>
      </c>
      <c r="J15" s="38">
        <v>1993003242.6699996</v>
      </c>
      <c r="K15" s="38">
        <v>1089791778.450001</v>
      </c>
      <c r="L15" s="38">
        <v>922986674.32000017</v>
      </c>
      <c r="M15" s="38">
        <v>-16816850.639998943</v>
      </c>
      <c r="N15" s="366">
        <v>1144885485.319998</v>
      </c>
      <c r="O15" s="38">
        <v>-435169725.42999899</v>
      </c>
      <c r="P15" s="38">
        <v>265784757.30999899</v>
      </c>
      <c r="Q15" s="433">
        <v>1144986560.54</v>
      </c>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row>
    <row r="16" spans="1:136" ht="30" customHeight="1" x14ac:dyDescent="0.25">
      <c r="B16" s="2"/>
      <c r="C16" s="2"/>
      <c r="D16" s="2"/>
      <c r="E16" s="37" t="s">
        <v>99</v>
      </c>
      <c r="F16" s="38">
        <v>5668507096.6999998</v>
      </c>
      <c r="G16" s="38">
        <v>5097498929.9899998</v>
      </c>
      <c r="H16" s="38">
        <v>5608445734.2399998</v>
      </c>
      <c r="I16" s="38">
        <v>4103133056.2799997</v>
      </c>
      <c r="J16" s="38">
        <v>2519271890.54</v>
      </c>
      <c r="K16" s="38">
        <v>2328190475.1300001</v>
      </c>
      <c r="L16" s="38">
        <v>1474761402.97</v>
      </c>
      <c r="M16" s="38">
        <v>2128665012.7999997</v>
      </c>
      <c r="N16" s="366">
        <v>6796960922.1400003</v>
      </c>
      <c r="O16" s="38">
        <v>1899237947.53</v>
      </c>
      <c r="P16" s="38">
        <v>1949384787.03</v>
      </c>
      <c r="Q16" s="433">
        <v>2023985184.3</v>
      </c>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row>
    <row r="17" spans="1:136" ht="30" customHeight="1" x14ac:dyDescent="0.25">
      <c r="A17" s="255"/>
      <c r="B17" s="2"/>
      <c r="C17" s="2"/>
      <c r="D17" s="2"/>
      <c r="E17" s="37" t="s">
        <v>237</v>
      </c>
      <c r="F17" s="38">
        <v>591562445.95999992</v>
      </c>
      <c r="G17" s="38">
        <v>3966240768.4899998</v>
      </c>
      <c r="H17" s="38">
        <v>-2358276827.4999995</v>
      </c>
      <c r="I17" s="38">
        <v>413756167.57949996</v>
      </c>
      <c r="J17" s="38">
        <v>1566674524.77</v>
      </c>
      <c r="K17" s="38">
        <v>538920020.42000008</v>
      </c>
      <c r="L17" s="38">
        <v>4477619663.96</v>
      </c>
      <c r="M17" s="38">
        <v>722623189.03999972</v>
      </c>
      <c r="N17" s="366">
        <v>-1422439764.4799995</v>
      </c>
      <c r="O17" s="38">
        <v>-337698917.62</v>
      </c>
      <c r="P17" s="38">
        <v>-787835527.05999994</v>
      </c>
      <c r="Q17" s="433">
        <v>440493968.38</v>
      </c>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row>
    <row r="18" spans="1:136" ht="30" customHeight="1" x14ac:dyDescent="0.25">
      <c r="A18" s="255"/>
      <c r="B18" s="2"/>
      <c r="C18" s="2"/>
      <c r="D18" s="2"/>
      <c r="E18" s="37" t="s">
        <v>238</v>
      </c>
      <c r="F18" s="38">
        <v>398811000.2700001</v>
      </c>
      <c r="G18" s="38">
        <v>3.7252902984619103E-9</v>
      </c>
      <c r="H18" s="38">
        <v>0</v>
      </c>
      <c r="I18" s="38">
        <v>0</v>
      </c>
      <c r="J18" s="38">
        <v>0</v>
      </c>
      <c r="K18" s="38">
        <v>0</v>
      </c>
      <c r="L18" s="38">
        <v>0</v>
      </c>
      <c r="M18" s="38">
        <v>0</v>
      </c>
      <c r="N18" s="366">
        <v>0</v>
      </c>
      <c r="O18" s="38">
        <v>0</v>
      </c>
      <c r="P18" s="38">
        <v>0</v>
      </c>
      <c r="Q18" s="433">
        <v>0</v>
      </c>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row>
    <row r="19" spans="1:136" ht="30" customHeight="1" x14ac:dyDescent="0.25">
      <c r="A19" s="255"/>
      <c r="B19" s="2"/>
      <c r="C19" s="2"/>
      <c r="D19" s="2"/>
      <c r="E19" s="37" t="s">
        <v>239</v>
      </c>
      <c r="F19" s="38">
        <v>531472419.45999998</v>
      </c>
      <c r="G19" s="38">
        <v>3085006275.1399999</v>
      </c>
      <c r="H19" s="38">
        <v>-1862685794.79</v>
      </c>
      <c r="I19" s="38">
        <v>375214929.45999998</v>
      </c>
      <c r="J19" s="38">
        <v>1420739356.6900001</v>
      </c>
      <c r="K19" s="38">
        <v>403083161.55000001</v>
      </c>
      <c r="L19" s="38">
        <v>3813108322.8000002</v>
      </c>
      <c r="M19" s="38">
        <v>483297124.24000013</v>
      </c>
      <c r="N19" s="366">
        <v>-69369112.789999992</v>
      </c>
      <c r="O19" s="38">
        <v>-16468798.810000001</v>
      </c>
      <c r="P19" s="38">
        <v>-38420925.020000003</v>
      </c>
      <c r="Q19" s="433">
        <v>21481876.800000001</v>
      </c>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row>
    <row r="20" spans="1:136" ht="30" customHeight="1" thickBot="1" x14ac:dyDescent="0.3">
      <c r="A20" s="255"/>
      <c r="B20" s="2"/>
      <c r="C20" s="2"/>
      <c r="D20" s="2"/>
      <c r="E20" s="187" t="s">
        <v>100</v>
      </c>
      <c r="F20" s="188">
        <f>SUM(F11:F19)</f>
        <v>133560720779.09</v>
      </c>
      <c r="G20" s="188">
        <f t="shared" ref="G20:O20" si="0">SUM(G11:G19)</f>
        <v>185443595763.92001</v>
      </c>
      <c r="H20" s="188">
        <f t="shared" si="0"/>
        <v>158467147450.50018</v>
      </c>
      <c r="I20" s="188">
        <f t="shared" si="0"/>
        <v>137537027145.31937</v>
      </c>
      <c r="J20" s="188">
        <f t="shared" si="0"/>
        <v>131738841644.03989</v>
      </c>
      <c r="K20" s="188">
        <f t="shared" si="0"/>
        <v>124359157827.07001</v>
      </c>
      <c r="L20" s="188">
        <f t="shared" si="0"/>
        <v>125869678031.47989</v>
      </c>
      <c r="M20" s="188">
        <f t="shared" si="0"/>
        <v>128580480388.83</v>
      </c>
      <c r="N20" s="367">
        <f t="shared" si="0"/>
        <v>231997373625.45013</v>
      </c>
      <c r="O20" s="188">
        <f t="shared" si="0"/>
        <v>61363393589.599991</v>
      </c>
      <c r="P20" s="188">
        <f t="shared" ref="P20:Q20" si="1">SUM(P11:P19)</f>
        <v>62323621471.410103</v>
      </c>
      <c r="Q20" s="434">
        <f t="shared" si="1"/>
        <v>75748225277.639893</v>
      </c>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row>
    <row r="21" spans="1:136" ht="30" customHeight="1" x14ac:dyDescent="0.25">
      <c r="B21" s="2"/>
      <c r="C21" s="2"/>
      <c r="D21" s="2"/>
      <c r="E21" s="2"/>
      <c r="F21" s="13"/>
      <c r="G21" s="13"/>
      <c r="H21" s="13"/>
      <c r="I21" s="13"/>
      <c r="J21" s="13"/>
      <c r="K21" s="13"/>
      <c r="L21" s="13"/>
      <c r="M21" s="13"/>
      <c r="N21" s="13"/>
      <c r="O21" s="13"/>
      <c r="P21" s="13"/>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row>
    <row r="22" spans="1:136" ht="30" customHeight="1" thickBot="1" x14ac:dyDescent="0.3">
      <c r="B22" s="2"/>
      <c r="C22" s="2"/>
      <c r="D22" s="14"/>
      <c r="E22" s="6"/>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row>
    <row r="23" spans="1:136" s="15" customFormat="1" ht="30" customHeight="1" x14ac:dyDescent="0.25">
      <c r="A23" s="253"/>
      <c r="B23" s="14"/>
      <c r="C23" s="14"/>
      <c r="D23" s="14"/>
      <c r="E23" s="31"/>
      <c r="F23" s="32"/>
      <c r="G23" s="32"/>
      <c r="H23" s="32"/>
      <c r="I23" s="32"/>
      <c r="J23" s="32"/>
      <c r="K23" s="32"/>
      <c r="L23" s="32"/>
      <c r="M23" s="32"/>
      <c r="N23" s="33"/>
      <c r="O23" s="33"/>
      <c r="P23" s="4"/>
      <c r="Q23" s="14"/>
      <c r="R23" s="14"/>
      <c r="S23" s="14"/>
      <c r="T23" s="14"/>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row>
    <row r="24" spans="1:136" s="15" customFormat="1" ht="30" customHeight="1" x14ac:dyDescent="0.25">
      <c r="A24" s="253"/>
      <c r="B24" s="14"/>
      <c r="C24" s="14"/>
      <c r="D24" s="14"/>
      <c r="E24" s="34"/>
      <c r="F24" s="35">
        <v>2014</v>
      </c>
      <c r="G24" s="35">
        <v>2015</v>
      </c>
      <c r="H24" s="35">
        <v>2016</v>
      </c>
      <c r="I24" s="35">
        <v>2017</v>
      </c>
      <c r="J24" s="35">
        <v>2018</v>
      </c>
      <c r="K24" s="35">
        <v>2019</v>
      </c>
      <c r="L24" s="35">
        <v>2020</v>
      </c>
      <c r="M24" s="35">
        <v>2021</v>
      </c>
      <c r="N24" s="365">
        <v>2022</v>
      </c>
      <c r="O24" s="35" t="s">
        <v>450</v>
      </c>
      <c r="P24" s="35" t="s">
        <v>451</v>
      </c>
      <c r="Q24" s="419" t="s">
        <v>452</v>
      </c>
      <c r="R24" s="14"/>
      <c r="S24" s="14"/>
      <c r="T24" s="14"/>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row>
    <row r="25" spans="1:136" s="15" customFormat="1" ht="30" customHeight="1" x14ac:dyDescent="0.25">
      <c r="A25" s="253"/>
      <c r="B25" s="14"/>
      <c r="C25" s="14"/>
      <c r="D25" s="2"/>
      <c r="E25" s="37" t="s">
        <v>101</v>
      </c>
      <c r="F25" s="120">
        <v>-76340288117.360001</v>
      </c>
      <c r="G25" s="120">
        <v>-98250071666.449997</v>
      </c>
      <c r="H25" s="120">
        <v>-112405314585.37</v>
      </c>
      <c r="I25" s="120">
        <v>-76028565896.820007</v>
      </c>
      <c r="J25" s="120">
        <v>-61232821326.440002</v>
      </c>
      <c r="K25" s="120">
        <v>-60572097728.020004</v>
      </c>
      <c r="L25" s="120">
        <v>-35908385971.240005</v>
      </c>
      <c r="M25" s="120">
        <v>-57809134672.839989</v>
      </c>
      <c r="N25" s="369">
        <v>-159559894719.64001</v>
      </c>
      <c r="O25" s="120">
        <v>-40557266898.57</v>
      </c>
      <c r="P25" s="120">
        <v>-42045248725.25</v>
      </c>
      <c r="Q25" s="429">
        <v>-47531863894.599998</v>
      </c>
      <c r="R25" s="14"/>
      <c r="S25" s="14"/>
      <c r="T25" s="14"/>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row>
    <row r="26" spans="1:136" s="15" customFormat="1" ht="30" customHeight="1" x14ac:dyDescent="0.25">
      <c r="A26" s="253"/>
      <c r="B26" s="14"/>
      <c r="C26" s="2"/>
      <c r="D26" s="2"/>
      <c r="E26" s="37" t="s">
        <v>102</v>
      </c>
      <c r="F26" s="120">
        <v>-14795233952.240002</v>
      </c>
      <c r="G26" s="120">
        <v>-38177722894.75</v>
      </c>
      <c r="H26" s="120">
        <v>8922220979.5200005</v>
      </c>
      <c r="I26" s="120">
        <v>-8626033779.0494995</v>
      </c>
      <c r="J26" s="120">
        <v>-20361471788.380001</v>
      </c>
      <c r="K26" s="120">
        <v>-9840262952.0199986</v>
      </c>
      <c r="L26" s="120">
        <v>-33422192843.549995</v>
      </c>
      <c r="M26" s="120">
        <v>-11466126440.639999</v>
      </c>
      <c r="N26" s="369">
        <v>959449453.52000892</v>
      </c>
      <c r="O26" s="120">
        <v>354877691.35000002</v>
      </c>
      <c r="P26" s="120">
        <v>2608871236.1399999</v>
      </c>
      <c r="Q26" s="429">
        <v>-4536588462</v>
      </c>
      <c r="R26" s="14"/>
      <c r="S26" s="14"/>
      <c r="T26" s="14"/>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row>
    <row r="27" spans="1:136" ht="30" customHeight="1" thickBot="1" x14ac:dyDescent="0.3">
      <c r="B27" s="2"/>
      <c r="C27" s="2"/>
      <c r="D27" s="2"/>
      <c r="E27" s="187" t="s">
        <v>100</v>
      </c>
      <c r="F27" s="189">
        <f>F25+F26</f>
        <v>-91135522069.600006</v>
      </c>
      <c r="G27" s="189">
        <f t="shared" ref="G27:N27" si="2">G25+G26</f>
        <v>-136427794561.2</v>
      </c>
      <c r="H27" s="189">
        <f t="shared" si="2"/>
        <v>-103483093605.84999</v>
      </c>
      <c r="I27" s="189">
        <f t="shared" si="2"/>
        <v>-84654599675.869507</v>
      </c>
      <c r="J27" s="189">
        <f t="shared" si="2"/>
        <v>-81594293114.820007</v>
      </c>
      <c r="K27" s="189">
        <f t="shared" si="2"/>
        <v>-70412360680.040009</v>
      </c>
      <c r="L27" s="189">
        <f t="shared" si="2"/>
        <v>-69330578814.790009</v>
      </c>
      <c r="M27" s="189">
        <f t="shared" si="2"/>
        <v>-69275261113.47998</v>
      </c>
      <c r="N27" s="376">
        <f t="shared" si="2"/>
        <v>-158600445266.12</v>
      </c>
      <c r="O27" s="189">
        <f>O25+O26</f>
        <v>-40202389207.220001</v>
      </c>
      <c r="P27" s="189">
        <f>P25+P26</f>
        <v>-39436377489.110001</v>
      </c>
      <c r="Q27" s="430">
        <f>Q25+Q26</f>
        <v>-52068452356.599998</v>
      </c>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row>
    <row r="28" spans="1:136" ht="30" customHeight="1" x14ac:dyDescent="0.25">
      <c r="B28" s="2"/>
      <c r="C28" s="2"/>
      <c r="D28" s="2"/>
      <c r="E28" s="2"/>
      <c r="F28" s="13"/>
      <c r="G28" s="13"/>
      <c r="H28" s="13"/>
      <c r="I28" s="13"/>
      <c r="J28" s="13"/>
      <c r="K28" s="13"/>
      <c r="L28" s="13"/>
      <c r="M28" s="13"/>
      <c r="N28" s="13"/>
      <c r="O28" s="13"/>
      <c r="P28" s="13"/>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row>
    <row r="29" spans="1:136" ht="30" customHeight="1" thickBot="1" x14ac:dyDescent="0.3">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row>
    <row r="30" spans="1:136" ht="30" customHeight="1" x14ac:dyDescent="0.25">
      <c r="B30" s="2"/>
      <c r="C30" s="2"/>
      <c r="D30" s="2"/>
      <c r="E30" s="31"/>
      <c r="F30" s="32"/>
      <c r="G30" s="32"/>
      <c r="H30" s="32"/>
      <c r="I30" s="32"/>
      <c r="J30" s="32"/>
      <c r="K30" s="32"/>
      <c r="L30" s="32"/>
      <c r="M30" s="32"/>
      <c r="N30" s="368"/>
      <c r="O30" s="33"/>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row>
    <row r="31" spans="1:136" ht="30" customHeight="1" x14ac:dyDescent="0.25">
      <c r="B31" s="2"/>
      <c r="C31" s="2"/>
      <c r="D31" s="2"/>
      <c r="E31" s="34"/>
      <c r="F31" s="35">
        <v>2014</v>
      </c>
      <c r="G31" s="35">
        <v>2015</v>
      </c>
      <c r="H31" s="35">
        <v>2016</v>
      </c>
      <c r="I31" s="35">
        <v>2017</v>
      </c>
      <c r="J31" s="35">
        <v>2018</v>
      </c>
      <c r="K31" s="35">
        <v>2019</v>
      </c>
      <c r="L31" s="35">
        <v>2020</v>
      </c>
      <c r="M31" s="35">
        <v>2021</v>
      </c>
      <c r="N31" s="365">
        <v>2022</v>
      </c>
      <c r="O31" s="35" t="s">
        <v>450</v>
      </c>
      <c r="P31" s="35" t="s">
        <v>451</v>
      </c>
      <c r="Q31" s="419" t="s">
        <v>452</v>
      </c>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row>
    <row r="32" spans="1:136" ht="30" customHeight="1" x14ac:dyDescent="0.25">
      <c r="B32" s="2"/>
      <c r="C32" s="2"/>
      <c r="D32" s="2"/>
      <c r="E32" s="37" t="s">
        <v>103</v>
      </c>
      <c r="F32" s="120">
        <f>F20</f>
        <v>133560720779.09</v>
      </c>
      <c r="G32" s="120">
        <f t="shared" ref="G32:N32" si="3">G20</f>
        <v>185443595763.92001</v>
      </c>
      <c r="H32" s="120">
        <f t="shared" si="3"/>
        <v>158467147450.50018</v>
      </c>
      <c r="I32" s="120">
        <f t="shared" si="3"/>
        <v>137537027145.31937</v>
      </c>
      <c r="J32" s="120">
        <f t="shared" si="3"/>
        <v>131738841644.03989</v>
      </c>
      <c r="K32" s="120">
        <f t="shared" si="3"/>
        <v>124359157827.07001</v>
      </c>
      <c r="L32" s="120">
        <f t="shared" si="3"/>
        <v>125869678031.47989</v>
      </c>
      <c r="M32" s="120">
        <f t="shared" si="3"/>
        <v>128580480388.83</v>
      </c>
      <c r="N32" s="369">
        <f t="shared" si="3"/>
        <v>231997373625.45013</v>
      </c>
      <c r="O32" s="120">
        <v>61363393132.07</v>
      </c>
      <c r="P32" s="120">
        <v>62323621471.410103</v>
      </c>
      <c r="Q32" s="429">
        <f>Q20</f>
        <v>75748225277.639893</v>
      </c>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row>
    <row r="33" spans="2:136" ht="30" customHeight="1" x14ac:dyDescent="0.25">
      <c r="B33" s="2"/>
      <c r="C33" s="2"/>
      <c r="D33" s="2"/>
      <c r="E33" s="37" t="s">
        <v>104</v>
      </c>
      <c r="F33" s="120">
        <f>F27</f>
        <v>-91135522069.600006</v>
      </c>
      <c r="G33" s="120">
        <f t="shared" ref="G33:N33" si="4">G27</f>
        <v>-136427794561.2</v>
      </c>
      <c r="H33" s="120">
        <f t="shared" si="4"/>
        <v>-103483093605.84999</v>
      </c>
      <c r="I33" s="120">
        <f t="shared" si="4"/>
        <v>-84654599675.869507</v>
      </c>
      <c r="J33" s="120">
        <f t="shared" si="4"/>
        <v>-81594293114.820007</v>
      </c>
      <c r="K33" s="120">
        <f t="shared" si="4"/>
        <v>-70412360680.040009</v>
      </c>
      <c r="L33" s="120">
        <f t="shared" si="4"/>
        <v>-69330578814.790009</v>
      </c>
      <c r="M33" s="120">
        <f t="shared" si="4"/>
        <v>-69275261113.47998</v>
      </c>
      <c r="N33" s="369">
        <f t="shared" si="4"/>
        <v>-158600445266.12</v>
      </c>
      <c r="O33" s="120">
        <v>-40202387879.400002</v>
      </c>
      <c r="P33" s="120">
        <v>-39436377489.110001</v>
      </c>
      <c r="Q33" s="429">
        <f>Q27</f>
        <v>-52068452356.599998</v>
      </c>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row>
    <row r="34" spans="2:136" ht="30" customHeight="1" x14ac:dyDescent="0.25">
      <c r="B34" s="2"/>
      <c r="C34" s="2"/>
      <c r="D34" s="2"/>
      <c r="E34" s="34" t="s">
        <v>105</v>
      </c>
      <c r="F34" s="147">
        <f>F32+F33</f>
        <v>42425198709.48999</v>
      </c>
      <c r="G34" s="147">
        <f t="shared" ref="G34:O34" si="5">G32+G33</f>
        <v>49015801202.720016</v>
      </c>
      <c r="H34" s="147">
        <f t="shared" si="5"/>
        <v>54984053844.650192</v>
      </c>
      <c r="I34" s="147">
        <f t="shared" si="5"/>
        <v>52882427469.44986</v>
      </c>
      <c r="J34" s="147">
        <f t="shared" si="5"/>
        <v>50144548529.219879</v>
      </c>
      <c r="K34" s="147">
        <f t="shared" si="5"/>
        <v>53946797147.029999</v>
      </c>
      <c r="L34" s="147">
        <f t="shared" si="5"/>
        <v>56539099216.68988</v>
      </c>
      <c r="M34" s="147">
        <f t="shared" si="5"/>
        <v>59305219275.350021</v>
      </c>
      <c r="N34" s="370">
        <f t="shared" si="5"/>
        <v>73396928359.330139</v>
      </c>
      <c r="O34" s="147">
        <f t="shared" si="5"/>
        <v>21161005252.669998</v>
      </c>
      <c r="P34" s="147">
        <f t="shared" ref="P34:Q34" si="6">P32+P33</f>
        <v>22887243982.300102</v>
      </c>
      <c r="Q34" s="428">
        <f t="shared" si="6"/>
        <v>23679772921.039894</v>
      </c>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row>
    <row r="35" spans="2:136" ht="30" customHeight="1" x14ac:dyDescent="0.25">
      <c r="B35" s="2"/>
      <c r="C35" s="2"/>
      <c r="D35" s="2"/>
      <c r="E35" s="55" t="s">
        <v>106</v>
      </c>
      <c r="F35" s="56">
        <f>F34/F32</f>
        <v>0.31764727280606286</v>
      </c>
      <c r="G35" s="56">
        <f t="shared" ref="G35:L35" si="7">G34/G32</f>
        <v>0.26431649473147539</v>
      </c>
      <c r="H35" s="56">
        <f t="shared" si="7"/>
        <v>0.346974465870444</v>
      </c>
      <c r="I35" s="56">
        <f t="shared" si="7"/>
        <v>0.38449593223776135</v>
      </c>
      <c r="J35" s="56">
        <f t="shared" si="7"/>
        <v>0.38063602126327423</v>
      </c>
      <c r="K35" s="56">
        <f t="shared" si="7"/>
        <v>0.43379834738063072</v>
      </c>
      <c r="L35" s="56">
        <f t="shared" si="7"/>
        <v>0.44918760499688815</v>
      </c>
      <c r="M35" s="56">
        <f>M34/M32</f>
        <v>0.46123034457492945</v>
      </c>
      <c r="N35" s="371">
        <f>N34/N32</f>
        <v>0.31636965200229528</v>
      </c>
      <c r="O35" s="56">
        <f>O34/O32</f>
        <v>0.34484737842195273</v>
      </c>
      <c r="P35" s="56">
        <f>P34/P32</f>
        <v>0.36723225387021574</v>
      </c>
      <c r="Q35" s="431">
        <f>Q34/Q32</f>
        <v>0.31261158706024395</v>
      </c>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row>
    <row r="36" spans="2:136" ht="30" customHeight="1" x14ac:dyDescent="0.25">
      <c r="B36" s="2"/>
      <c r="C36" s="2"/>
      <c r="D36" s="2"/>
      <c r="E36" s="37" t="s">
        <v>119</v>
      </c>
      <c r="F36" s="120">
        <f>SUM(F37:F40)</f>
        <v>-14471849309.190001</v>
      </c>
      <c r="G36" s="120">
        <f t="shared" ref="G36:O36" si="8">SUM(G37:G40)</f>
        <v>-21045428186.259998</v>
      </c>
      <c r="H36" s="120">
        <f t="shared" si="8"/>
        <v>-28508133389.230011</v>
      </c>
      <c r="I36" s="120">
        <f t="shared" si="8"/>
        <v>-21711215155.439999</v>
      </c>
      <c r="J36" s="120">
        <f t="shared" si="8"/>
        <v>-15579955836.050003</v>
      </c>
      <c r="K36" s="120">
        <f t="shared" si="8"/>
        <v>-14931232008.470001</v>
      </c>
      <c r="L36" s="120">
        <f t="shared" si="8"/>
        <v>-21922967543.869999</v>
      </c>
      <c r="M36" s="120">
        <f t="shared" si="8"/>
        <v>-13107745673.080002</v>
      </c>
      <c r="N36" s="369">
        <f t="shared" si="8"/>
        <v>-16746738914.289997</v>
      </c>
      <c r="O36" s="120">
        <f t="shared" si="8"/>
        <v>-5854837254.2600002</v>
      </c>
      <c r="P36" s="120">
        <f t="shared" ref="P36:Q36" si="9">SUM(P37:P40)</f>
        <v>-7176325904.2399988</v>
      </c>
      <c r="Q36" s="429">
        <f t="shared" si="9"/>
        <v>-7516383225.5500002</v>
      </c>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row>
    <row r="37" spans="2:136" ht="30" customHeight="1" x14ac:dyDescent="0.25">
      <c r="B37" s="2"/>
      <c r="C37" s="2"/>
      <c r="D37" s="2"/>
      <c r="E37" s="40" t="s">
        <v>240</v>
      </c>
      <c r="F37" s="120">
        <v>-17351559114.549999</v>
      </c>
      <c r="G37" s="120">
        <v>-23670742777.889999</v>
      </c>
      <c r="H37" s="120">
        <v>-31551547310.020012</v>
      </c>
      <c r="I37" s="120">
        <v>-25265336073.679996</v>
      </c>
      <c r="J37" s="120">
        <v>-19649290656.990002</v>
      </c>
      <c r="K37" s="120">
        <v>-19747979802.110001</v>
      </c>
      <c r="L37" s="120">
        <v>-25560797677.019997</v>
      </c>
      <c r="M37" s="120">
        <v>-17883940818.560001</v>
      </c>
      <c r="N37" s="369">
        <v>-23546751715.57</v>
      </c>
      <c r="O37" s="120">
        <v>1889039807.3399999</v>
      </c>
      <c r="P37" s="120">
        <v>2149925784.0999999</v>
      </c>
      <c r="Q37" s="429">
        <v>-9163655359.0900002</v>
      </c>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row>
    <row r="38" spans="2:136" ht="30" customHeight="1" x14ac:dyDescent="0.25">
      <c r="B38" s="2"/>
      <c r="C38" s="2"/>
      <c r="D38" s="2"/>
      <c r="E38" s="40" t="s">
        <v>241</v>
      </c>
      <c r="F38" s="120">
        <v>3491591899.6000009</v>
      </c>
      <c r="G38" s="120">
        <v>3717186114.6999998</v>
      </c>
      <c r="H38" s="120">
        <v>4571414670.0799999</v>
      </c>
      <c r="I38" s="120">
        <v>5171526457.0500011</v>
      </c>
      <c r="J38" s="120">
        <v>6007616354.3000002</v>
      </c>
      <c r="K38" s="120">
        <v>6745421991.1199999</v>
      </c>
      <c r="L38" s="120">
        <v>7359412057.6700001</v>
      </c>
      <c r="M38" s="120">
        <v>7808350943.3299999</v>
      </c>
      <c r="N38" s="369">
        <v>8770630722.1200008</v>
      </c>
      <c r="O38" s="120">
        <v>-4148323000</v>
      </c>
      <c r="P38" s="120">
        <v>-8495466000</v>
      </c>
      <c r="Q38" s="429">
        <v>2131178402.51</v>
      </c>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row>
    <row r="39" spans="2:136" ht="30" customHeight="1" x14ac:dyDescent="0.25">
      <c r="B39" s="2"/>
      <c r="C39" s="2"/>
      <c r="D39" s="2"/>
      <c r="E39" s="40" t="s">
        <v>242</v>
      </c>
      <c r="F39" s="120">
        <v>-581356092.55000019</v>
      </c>
      <c r="G39" s="120">
        <v>-895676908.40000033</v>
      </c>
      <c r="H39" s="120">
        <v>-1314000778.7</v>
      </c>
      <c r="I39" s="120">
        <v>-1441337139.4700003</v>
      </c>
      <c r="J39" s="120">
        <v>-1426678807.3800001</v>
      </c>
      <c r="K39" s="120">
        <v>-1131881640.6499999</v>
      </c>
      <c r="L39" s="120">
        <v>-1086266775.55</v>
      </c>
      <c r="M39" s="120">
        <v>-2134901629.8400002</v>
      </c>
      <c r="N39" s="369">
        <v>-1175773306.54</v>
      </c>
      <c r="O39" s="120">
        <v>-358513786.19999999</v>
      </c>
      <c r="P39" s="120">
        <v>-490832398.94</v>
      </c>
      <c r="Q39" s="429">
        <v>-391105124.88999999</v>
      </c>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row>
    <row r="40" spans="2:136" ht="30" customHeight="1" x14ac:dyDescent="0.25">
      <c r="B40" s="2"/>
      <c r="C40" s="2"/>
      <c r="D40" s="2"/>
      <c r="E40" s="40" t="s">
        <v>243</v>
      </c>
      <c r="F40" s="120">
        <v>-30526001.689999998</v>
      </c>
      <c r="G40" s="120">
        <v>-196194614.66999996</v>
      </c>
      <c r="H40" s="120">
        <v>-213999970.59</v>
      </c>
      <c r="I40" s="120">
        <v>-176068399.34</v>
      </c>
      <c r="J40" s="120">
        <v>-511602725.98000002</v>
      </c>
      <c r="K40" s="120">
        <v>-796792556.83000016</v>
      </c>
      <c r="L40" s="120">
        <v>-2635315148.9699998</v>
      </c>
      <c r="M40" s="120">
        <v>-897254168.00999999</v>
      </c>
      <c r="N40" s="369">
        <v>-794844614.29999995</v>
      </c>
      <c r="O40" s="120">
        <v>-3237040275.4000001</v>
      </c>
      <c r="P40" s="120">
        <v>-339953289.39999998</v>
      </c>
      <c r="Q40" s="429">
        <v>-92801144.079999998</v>
      </c>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row>
    <row r="41" spans="2:136" ht="30" customHeight="1" x14ac:dyDescent="0.25">
      <c r="B41" s="2"/>
      <c r="C41" s="2"/>
      <c r="D41" s="2"/>
      <c r="E41" s="34" t="s">
        <v>120</v>
      </c>
      <c r="F41" s="147">
        <f t="shared" ref="F41:O41" si="10">F34+F36</f>
        <v>27953349400.299988</v>
      </c>
      <c r="G41" s="147">
        <f t="shared" si="10"/>
        <v>27970373016.460018</v>
      </c>
      <c r="H41" s="147">
        <f t="shared" si="10"/>
        <v>26475920455.420181</v>
      </c>
      <c r="I41" s="147">
        <f t="shared" si="10"/>
        <v>31171212314.009861</v>
      </c>
      <c r="J41" s="147">
        <f t="shared" si="10"/>
        <v>34564592693.169876</v>
      </c>
      <c r="K41" s="147">
        <f t="shared" si="10"/>
        <v>39015565138.559998</v>
      </c>
      <c r="L41" s="147">
        <f t="shared" si="10"/>
        <v>34616131672.819885</v>
      </c>
      <c r="M41" s="147">
        <f t="shared" si="10"/>
        <v>46197473602.27002</v>
      </c>
      <c r="N41" s="370">
        <f t="shared" si="10"/>
        <v>56650189445.040146</v>
      </c>
      <c r="O41" s="147">
        <f t="shared" si="10"/>
        <v>15306167998.409998</v>
      </c>
      <c r="P41" s="147">
        <f t="shared" ref="P41:Q41" si="11">P34+P36</f>
        <v>15710918078.060104</v>
      </c>
      <c r="Q41" s="428">
        <f t="shared" si="11"/>
        <v>16163389695.489895</v>
      </c>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row>
    <row r="42" spans="2:136" ht="30" customHeight="1" thickBot="1" x14ac:dyDescent="0.3">
      <c r="B42" s="2"/>
      <c r="C42" s="2"/>
      <c r="D42" s="2"/>
      <c r="E42" s="122" t="s">
        <v>107</v>
      </c>
      <c r="F42" s="123">
        <f t="shared" ref="F42:O42" si="12">F41/F32</f>
        <v>0.20929319067194124</v>
      </c>
      <c r="G42" s="123">
        <f t="shared" si="12"/>
        <v>0.15082954415998195</v>
      </c>
      <c r="H42" s="123">
        <f t="shared" si="12"/>
        <v>0.16707513753720071</v>
      </c>
      <c r="I42" s="123">
        <f t="shared" si="12"/>
        <v>0.22663869476453691</v>
      </c>
      <c r="J42" s="123">
        <f t="shared" si="12"/>
        <v>0.26237207084728942</v>
      </c>
      <c r="K42" s="123">
        <f t="shared" si="12"/>
        <v>0.31373294753904518</v>
      </c>
      <c r="L42" s="123">
        <f t="shared" si="12"/>
        <v>0.27501565281006296</v>
      </c>
      <c r="M42" s="123">
        <f t="shared" si="12"/>
        <v>0.35928838858408302</v>
      </c>
      <c r="N42" s="372">
        <f t="shared" si="12"/>
        <v>0.24418461536766989</v>
      </c>
      <c r="O42" s="123">
        <f t="shared" si="12"/>
        <v>0.24943483756622029</v>
      </c>
      <c r="P42" s="123">
        <f t="shared" ref="P42:Q42" si="13">P41/P32</f>
        <v>0.25208609042828523</v>
      </c>
      <c r="Q42" s="432">
        <f t="shared" si="13"/>
        <v>0.2133830810721471</v>
      </c>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row>
    <row r="43" spans="2:136" ht="30" customHeight="1" x14ac:dyDescent="0.25">
      <c r="B43" s="2"/>
      <c r="C43" s="2"/>
      <c r="D43" s="2"/>
      <c r="E43" s="2"/>
      <c r="F43" s="13"/>
      <c r="G43" s="13"/>
      <c r="H43" s="13"/>
      <c r="I43" s="13"/>
      <c r="J43" s="13"/>
      <c r="K43" s="13"/>
      <c r="L43" s="13"/>
      <c r="M43" s="13"/>
      <c r="N43" s="13"/>
      <c r="O43" s="13"/>
      <c r="P43" s="13"/>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row>
    <row r="44" spans="2:136" ht="30" customHeight="1" thickBot="1" x14ac:dyDescent="0.3">
      <c r="B44" s="2"/>
      <c r="C44" s="2"/>
      <c r="D44" s="2"/>
      <c r="E44" s="2"/>
      <c r="F44" s="13"/>
      <c r="G44" s="13"/>
      <c r="H44" s="13"/>
      <c r="I44" s="13"/>
      <c r="J44" s="13"/>
      <c r="K44" s="13"/>
      <c r="L44" s="13"/>
      <c r="M44" s="13"/>
      <c r="N44" s="13"/>
      <c r="O44" s="13"/>
      <c r="P44" s="1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row>
    <row r="45" spans="2:136" ht="30" customHeight="1" x14ac:dyDescent="0.25">
      <c r="B45" s="2"/>
      <c r="C45" s="2"/>
      <c r="D45" s="2"/>
      <c r="E45" s="31"/>
      <c r="F45" s="32"/>
      <c r="G45" s="32"/>
      <c r="H45" s="32"/>
      <c r="I45" s="32"/>
      <c r="J45" s="32"/>
      <c r="K45" s="32"/>
      <c r="L45" s="32"/>
      <c r="M45" s="32"/>
      <c r="N45" s="373"/>
      <c r="O45" s="50"/>
      <c r="P45" s="389"/>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row>
    <row r="46" spans="2:136" ht="30" customHeight="1" x14ac:dyDescent="0.25">
      <c r="B46" s="2"/>
      <c r="C46" s="2"/>
      <c r="D46" s="2"/>
      <c r="E46" s="34"/>
      <c r="F46" s="35">
        <v>2014</v>
      </c>
      <c r="G46" s="35">
        <v>2015</v>
      </c>
      <c r="H46" s="35">
        <v>2016</v>
      </c>
      <c r="I46" s="35">
        <v>2017</v>
      </c>
      <c r="J46" s="35">
        <v>2018</v>
      </c>
      <c r="K46" s="35">
        <v>2019</v>
      </c>
      <c r="L46" s="35">
        <v>2020</v>
      </c>
      <c r="M46" s="35">
        <v>2021</v>
      </c>
      <c r="N46" s="365">
        <v>2022</v>
      </c>
      <c r="O46" s="35" t="s">
        <v>450</v>
      </c>
      <c r="P46" s="35" t="s">
        <v>451</v>
      </c>
      <c r="Q46" s="419" t="s">
        <v>452</v>
      </c>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row>
    <row r="47" spans="2:136" ht="30" customHeight="1" x14ac:dyDescent="0.25">
      <c r="B47" s="2"/>
      <c r="C47" s="2"/>
      <c r="D47" s="2"/>
      <c r="E47" s="34" t="s">
        <v>121</v>
      </c>
      <c r="F47" s="147">
        <f>F41</f>
        <v>27953349400.299988</v>
      </c>
      <c r="G47" s="147">
        <f t="shared" ref="G47:O47" si="14">G41</f>
        <v>27970373016.460018</v>
      </c>
      <c r="H47" s="147">
        <f t="shared" si="14"/>
        <v>26475920455.420181</v>
      </c>
      <c r="I47" s="147">
        <f t="shared" si="14"/>
        <v>31171212314.009861</v>
      </c>
      <c r="J47" s="147">
        <f t="shared" si="14"/>
        <v>34564592693.169876</v>
      </c>
      <c r="K47" s="147">
        <f t="shared" si="14"/>
        <v>39015565138.559998</v>
      </c>
      <c r="L47" s="147">
        <f t="shared" si="14"/>
        <v>34616131672.819885</v>
      </c>
      <c r="M47" s="147">
        <f t="shared" si="14"/>
        <v>46197473602.27002</v>
      </c>
      <c r="N47" s="370">
        <f t="shared" si="14"/>
        <v>56650189445.040146</v>
      </c>
      <c r="O47" s="147">
        <f t="shared" si="14"/>
        <v>15306167998.409998</v>
      </c>
      <c r="P47" s="147">
        <f t="shared" ref="P47:Q47" si="15">P41</f>
        <v>15710918078.060104</v>
      </c>
      <c r="Q47" s="428">
        <f t="shared" si="15"/>
        <v>16163389695.489895</v>
      </c>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row>
    <row r="48" spans="2:136" ht="30" customHeight="1" x14ac:dyDescent="0.25">
      <c r="B48" s="2"/>
      <c r="C48" s="2"/>
      <c r="D48" s="2"/>
      <c r="E48" s="34" t="s">
        <v>113</v>
      </c>
      <c r="F48" s="147">
        <f>SUM(F49:F50)</f>
        <v>21778487137.099991</v>
      </c>
      <c r="G48" s="147">
        <f t="shared" ref="G48:L48" si="16">SUM(G49:G50)</f>
        <v>22047847644.750011</v>
      </c>
      <c r="H48" s="147">
        <f t="shared" si="16"/>
        <v>23794115688.300003</v>
      </c>
      <c r="I48" s="147">
        <f t="shared" si="16"/>
        <v>25941415838.970001</v>
      </c>
      <c r="J48" s="147">
        <f t="shared" si="16"/>
        <v>27452372337.14999</v>
      </c>
      <c r="K48" s="147">
        <f t="shared" si="16"/>
        <v>29208671229.690002</v>
      </c>
      <c r="L48" s="147">
        <f t="shared" si="16"/>
        <v>28701888331.700001</v>
      </c>
      <c r="M48" s="147">
        <f>SUM(M49:M50)</f>
        <v>29343336213.020012</v>
      </c>
      <c r="N48" s="370">
        <f>SUM(N49:N50)</f>
        <v>32333174638.950008</v>
      </c>
      <c r="O48" s="147">
        <f>SUM(O49:O50)</f>
        <v>8131702453.6700001</v>
      </c>
      <c r="P48" s="147">
        <f>SUM(P49:P50)</f>
        <v>8285926556.689991</v>
      </c>
      <c r="Q48" s="428">
        <f>SUM(Q49:Q50)</f>
        <v>8669894676</v>
      </c>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row>
    <row r="49" spans="2:136" ht="30" customHeight="1" x14ac:dyDescent="0.25">
      <c r="B49" s="2"/>
      <c r="C49" s="2"/>
      <c r="D49" s="2"/>
      <c r="E49" s="40" t="s">
        <v>123</v>
      </c>
      <c r="F49" s="120">
        <v>15408448910.80999</v>
      </c>
      <c r="G49" s="120">
        <v>14861772462.140011</v>
      </c>
      <c r="H49" s="120">
        <v>15304166077.810001</v>
      </c>
      <c r="I49" s="120">
        <v>16305667153.610001</v>
      </c>
      <c r="J49" s="120">
        <v>16972352226.919991</v>
      </c>
      <c r="K49" s="120">
        <v>18129473408.300003</v>
      </c>
      <c r="L49" s="120">
        <v>18336443431.98</v>
      </c>
      <c r="M49" s="120">
        <v>20384965035.31002</v>
      </c>
      <c r="N49" s="369">
        <v>23529885943.880009</v>
      </c>
      <c r="O49" s="120">
        <v>6008043167.6199999</v>
      </c>
      <c r="P49" s="120">
        <v>6024426405.9999905</v>
      </c>
      <c r="Q49" s="429">
        <v>6375449659.6700001</v>
      </c>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row>
    <row r="50" spans="2:136" ht="30" customHeight="1" x14ac:dyDescent="0.25">
      <c r="B50" s="2"/>
      <c r="C50" s="2"/>
      <c r="D50" s="2"/>
      <c r="E50" s="40" t="s">
        <v>108</v>
      </c>
      <c r="F50" s="120">
        <v>6370038226.2900009</v>
      </c>
      <c r="G50" s="120">
        <v>7186075182.6099997</v>
      </c>
      <c r="H50" s="120">
        <v>8489949610.4899998</v>
      </c>
      <c r="I50" s="120">
        <v>9635748685.3600006</v>
      </c>
      <c r="J50" s="120">
        <v>10480020110.23</v>
      </c>
      <c r="K50" s="120">
        <v>11079197821.389999</v>
      </c>
      <c r="L50" s="120">
        <v>10365444899.720001</v>
      </c>
      <c r="M50" s="120">
        <v>8958371177.7099915</v>
      </c>
      <c r="N50" s="369">
        <v>8803288695.0699997</v>
      </c>
      <c r="O50" s="120">
        <v>2123659286.05</v>
      </c>
      <c r="P50" s="120">
        <v>2261500150.6900001</v>
      </c>
      <c r="Q50" s="429">
        <v>2294445016.3299999</v>
      </c>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row>
    <row r="51" spans="2:136" ht="30" customHeight="1" x14ac:dyDescent="0.25">
      <c r="B51" s="2"/>
      <c r="C51" s="2"/>
      <c r="D51" s="2"/>
      <c r="E51" s="37" t="s">
        <v>244</v>
      </c>
      <c r="F51" s="120">
        <v>-4069747596.1700001</v>
      </c>
      <c r="G51" s="120">
        <v>-4321566663.1000004</v>
      </c>
      <c r="H51" s="120">
        <v>-5115834676.1399994</v>
      </c>
      <c r="I51" s="120">
        <v>-5000549632.0600004</v>
      </c>
      <c r="J51" s="120">
        <v>-4589792268.5900002</v>
      </c>
      <c r="K51" s="120">
        <v>-4457742719.9499998</v>
      </c>
      <c r="L51" s="120">
        <v>-4846243068.6700001</v>
      </c>
      <c r="M51" s="120">
        <v>-5000683362.2600002</v>
      </c>
      <c r="N51" s="369">
        <v>-6071642989.9699993</v>
      </c>
      <c r="O51" s="120">
        <v>-1551919214.51</v>
      </c>
      <c r="P51" s="120">
        <v>-1737391710.5799999</v>
      </c>
      <c r="Q51" s="429">
        <v>-1808918996.3599999</v>
      </c>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row>
    <row r="52" spans="2:136" ht="30" customHeight="1" x14ac:dyDescent="0.25">
      <c r="B52" s="2"/>
      <c r="C52" s="2"/>
      <c r="D52" s="2"/>
      <c r="E52" s="34" t="s">
        <v>245</v>
      </c>
      <c r="F52" s="147">
        <f t="shared" ref="F52:O52" si="17">SUM(F47:F48,F51)</f>
        <v>45662088941.22998</v>
      </c>
      <c r="G52" s="147">
        <f t="shared" si="17"/>
        <v>45696653998.110031</v>
      </c>
      <c r="H52" s="147">
        <f t="shared" si="17"/>
        <v>45154201467.580185</v>
      </c>
      <c r="I52" s="147">
        <f t="shared" si="17"/>
        <v>52112078520.919861</v>
      </c>
      <c r="J52" s="147">
        <f t="shared" si="17"/>
        <v>57427172761.729874</v>
      </c>
      <c r="K52" s="147">
        <f t="shared" si="17"/>
        <v>63766493648.300003</v>
      </c>
      <c r="L52" s="147">
        <f t="shared" si="17"/>
        <v>58471776935.849884</v>
      </c>
      <c r="M52" s="147">
        <f t="shared" si="17"/>
        <v>70540126453.030045</v>
      </c>
      <c r="N52" s="370">
        <f t="shared" si="17"/>
        <v>82911721094.020157</v>
      </c>
      <c r="O52" s="147">
        <f t="shared" si="17"/>
        <v>21885951237.57</v>
      </c>
      <c r="P52" s="147">
        <f t="shared" ref="P52:Q52" si="18">SUM(P47:P48,P51)</f>
        <v>22259452924.170097</v>
      </c>
      <c r="Q52" s="428">
        <f t="shared" si="18"/>
        <v>23024365375.129894</v>
      </c>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row>
    <row r="53" spans="2:136" ht="30" customHeight="1" x14ac:dyDescent="0.25">
      <c r="B53" s="2"/>
      <c r="C53" s="2"/>
      <c r="D53" s="2"/>
      <c r="E53" s="37" t="s">
        <v>109</v>
      </c>
      <c r="F53" s="120">
        <f>SUM(F54:F55)</f>
        <v>-29859351833.730011</v>
      </c>
      <c r="G53" s="120">
        <v>-31645553537.099998</v>
      </c>
      <c r="H53" s="120">
        <v>-32817133522.690002</v>
      </c>
      <c r="I53" s="120">
        <v>-30468235175.400002</v>
      </c>
      <c r="J53" s="120">
        <v>-30679200694.549992</v>
      </c>
      <c r="K53" s="120">
        <v>-31536828728.12001</v>
      </c>
      <c r="L53" s="120">
        <v>-31583390274.14999</v>
      </c>
      <c r="M53" s="120">
        <v>-32026217076.889999</v>
      </c>
      <c r="N53" s="369">
        <v>-33828294093.489998</v>
      </c>
      <c r="O53" s="120">
        <f>SUM(O54:O55)</f>
        <v>-8697759369.5499992</v>
      </c>
      <c r="P53" s="120">
        <f>SUM(P54:P55)</f>
        <v>-9034937720.0100002</v>
      </c>
      <c r="Q53" s="429">
        <f>SUM(Q54:Q55)</f>
        <v>-9174334153.4799995</v>
      </c>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row>
    <row r="54" spans="2:136" ht="30" customHeight="1" x14ac:dyDescent="0.25">
      <c r="B54" s="2"/>
      <c r="C54" s="2"/>
      <c r="D54" s="2"/>
      <c r="E54" s="40" t="s">
        <v>110</v>
      </c>
      <c r="F54" s="120">
        <v>-17537917299.939999</v>
      </c>
      <c r="G54" s="120">
        <v>-19232957192.990002</v>
      </c>
      <c r="H54" s="120">
        <v>-20237926672.849998</v>
      </c>
      <c r="I54" s="120">
        <v>-18975759067.780003</v>
      </c>
      <c r="J54" s="120">
        <v>-19520119067.880001</v>
      </c>
      <c r="K54" s="120">
        <v>-20200282532.300011</v>
      </c>
      <c r="L54" s="120">
        <v>-19973114511.189987</v>
      </c>
      <c r="M54" s="120">
        <v>-20210153326.919998</v>
      </c>
      <c r="N54" s="369">
        <v>-21570030400.02</v>
      </c>
      <c r="O54" s="120">
        <v>-5617693501.6099997</v>
      </c>
      <c r="P54" s="120">
        <v>-5791492604.79</v>
      </c>
      <c r="Q54" s="429">
        <v>-5695751029.5500002</v>
      </c>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row>
    <row r="55" spans="2:136" ht="30" customHeight="1" x14ac:dyDescent="0.25">
      <c r="B55" s="2"/>
      <c r="C55" s="2"/>
      <c r="D55" s="2"/>
      <c r="E55" s="40" t="s">
        <v>111</v>
      </c>
      <c r="F55" s="120">
        <v>-12321434533.79001</v>
      </c>
      <c r="G55" s="120">
        <v>-12412596344.109999</v>
      </c>
      <c r="H55" s="120">
        <v>-12579206849.84</v>
      </c>
      <c r="I55" s="120">
        <v>-11492476107.619999</v>
      </c>
      <c r="J55" s="120">
        <v>-11159081626.669991</v>
      </c>
      <c r="K55" s="120">
        <v>-11336546195.82</v>
      </c>
      <c r="L55" s="120">
        <v>-11610275762.959999</v>
      </c>
      <c r="M55" s="120">
        <v>-11816063749.969999</v>
      </c>
      <c r="N55" s="369">
        <v>-12258263693.470001</v>
      </c>
      <c r="O55" s="120">
        <v>-3080065867.9400001</v>
      </c>
      <c r="P55" s="120">
        <v>-3243445115.2199998</v>
      </c>
      <c r="Q55" s="429">
        <v>-3478583123.9299998</v>
      </c>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row>
    <row r="56" spans="2:136" ht="30" customHeight="1" x14ac:dyDescent="0.25">
      <c r="B56" s="2"/>
      <c r="C56" s="2"/>
      <c r="D56" s="2"/>
      <c r="E56" s="37" t="s">
        <v>112</v>
      </c>
      <c r="F56" s="120">
        <v>-325928774.10999972</v>
      </c>
      <c r="G56" s="120">
        <v>-466963638.96999967</v>
      </c>
      <c r="H56" s="120">
        <v>-425519637.18000036</v>
      </c>
      <c r="I56" s="120">
        <v>-502131522.81999904</v>
      </c>
      <c r="J56" s="120">
        <v>-540346219.46000099</v>
      </c>
      <c r="K56" s="120">
        <v>-498997956.75999802</v>
      </c>
      <c r="L56" s="120">
        <v>-500688496.54000002</v>
      </c>
      <c r="M56" s="120">
        <v>-716237291.95999908</v>
      </c>
      <c r="N56" s="369">
        <v>-921802865.39999902</v>
      </c>
      <c r="O56" s="120">
        <v>-316384916.44</v>
      </c>
      <c r="P56" s="120">
        <v>-335432905.25</v>
      </c>
      <c r="Q56" s="429">
        <v>-374508397.13999999</v>
      </c>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row>
    <row r="57" spans="2:136" ht="30" customHeight="1" x14ac:dyDescent="0.25">
      <c r="B57" s="2"/>
      <c r="C57" s="2"/>
      <c r="D57" s="2"/>
      <c r="E57" s="34" t="s">
        <v>246</v>
      </c>
      <c r="F57" s="147">
        <f t="shared" ref="F57:O57" si="19">SUM(F52,F53,F56)</f>
        <v>15476808333.389969</v>
      </c>
      <c r="G57" s="147">
        <f t="shared" si="19"/>
        <v>13584136822.040033</v>
      </c>
      <c r="H57" s="147">
        <f t="shared" si="19"/>
        <v>11911548307.710182</v>
      </c>
      <c r="I57" s="147">
        <f t="shared" si="19"/>
        <v>21141711822.69986</v>
      </c>
      <c r="J57" s="147">
        <f t="shared" si="19"/>
        <v>26207625847.719879</v>
      </c>
      <c r="K57" s="147">
        <f t="shared" si="19"/>
        <v>31730666963.419994</v>
      </c>
      <c r="L57" s="147">
        <f t="shared" si="19"/>
        <v>26387698165.159893</v>
      </c>
      <c r="M57" s="147">
        <f t="shared" si="19"/>
        <v>37797672084.180046</v>
      </c>
      <c r="N57" s="370">
        <f t="shared" si="19"/>
        <v>48161624135.130157</v>
      </c>
      <c r="O57" s="147">
        <f t="shared" si="19"/>
        <v>12871806951.58</v>
      </c>
      <c r="P57" s="147">
        <f t="shared" ref="P57:Q57" si="20">SUM(P52,P53,P56)</f>
        <v>12889082298.910097</v>
      </c>
      <c r="Q57" s="428">
        <f t="shared" si="20"/>
        <v>13475522824.509895</v>
      </c>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row>
    <row r="58" spans="2:136" ht="30" customHeight="1" x14ac:dyDescent="0.25">
      <c r="B58" s="2"/>
      <c r="C58" s="2"/>
      <c r="D58" s="2"/>
      <c r="E58" s="37" t="s">
        <v>263</v>
      </c>
      <c r="F58" s="120">
        <f>SUM(F59:F60)</f>
        <v>-1568884543.99</v>
      </c>
      <c r="G58" s="120">
        <f t="shared" ref="G58:O58" si="21">SUM(G59:G60)</f>
        <v>-1966203399.6399999</v>
      </c>
      <c r="H58" s="120">
        <f t="shared" si="21"/>
        <v>-2747204808.8699999</v>
      </c>
      <c r="I58" s="120">
        <f t="shared" si="21"/>
        <v>-2722288212.3499994</v>
      </c>
      <c r="J58" s="120">
        <f t="shared" si="21"/>
        <v>-4140526458.2200003</v>
      </c>
      <c r="K58" s="120">
        <f t="shared" si="21"/>
        <v>-7155060370.9099998</v>
      </c>
      <c r="L58" s="120">
        <f t="shared" si="21"/>
        <v>-4209408523.7000003</v>
      </c>
      <c r="M58" s="120">
        <f t="shared" si="21"/>
        <v>-6436486388.7399998</v>
      </c>
      <c r="N58" s="369">
        <f t="shared" si="21"/>
        <v>-6033123962.1800003</v>
      </c>
      <c r="O58" s="120">
        <f t="shared" si="21"/>
        <v>-1464682634.7</v>
      </c>
      <c r="P58" s="120">
        <f t="shared" ref="P58:Q58" si="22">SUM(P59:P60)</f>
        <v>-970637777.29000008</v>
      </c>
      <c r="Q58" s="429">
        <f t="shared" si="22"/>
        <v>-1584096039.8399999</v>
      </c>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row>
    <row r="59" spans="2:136" ht="30" customHeight="1" x14ac:dyDescent="0.25">
      <c r="B59" s="2"/>
      <c r="C59" s="2"/>
      <c r="D59" s="2"/>
      <c r="E59" s="40" t="s">
        <v>247</v>
      </c>
      <c r="F59" s="120">
        <v>-962937924.52999997</v>
      </c>
      <c r="G59" s="120">
        <v>-1195624754.3</v>
      </c>
      <c r="H59" s="120">
        <v>-1589643188.6099999</v>
      </c>
      <c r="I59" s="120">
        <v>-1115146460.9199998</v>
      </c>
      <c r="J59" s="120">
        <v>-2758037172.3800001</v>
      </c>
      <c r="K59" s="120">
        <v>-5123463082.0299997</v>
      </c>
      <c r="L59" s="120">
        <v>-2034639433.4400001</v>
      </c>
      <c r="M59" s="120">
        <v>-4409745964.1800003</v>
      </c>
      <c r="N59" s="369">
        <v>-3571072941.4800005</v>
      </c>
      <c r="O59" s="120">
        <v>-796230313.10000002</v>
      </c>
      <c r="P59" s="120">
        <v>227100345.41</v>
      </c>
      <c r="Q59" s="429">
        <v>-745474962.03999996</v>
      </c>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row>
    <row r="60" spans="2:136" ht="30" customHeight="1" x14ac:dyDescent="0.25">
      <c r="B60" s="2"/>
      <c r="C60" s="2"/>
      <c r="D60" s="2"/>
      <c r="E60" s="40" t="s">
        <v>248</v>
      </c>
      <c r="F60" s="120">
        <v>-605946619.46000004</v>
      </c>
      <c r="G60" s="120">
        <v>-770578645.34000003</v>
      </c>
      <c r="H60" s="120">
        <v>-1157561620.26</v>
      </c>
      <c r="I60" s="120">
        <v>-1607141751.4299998</v>
      </c>
      <c r="J60" s="120">
        <v>-1382489285.8399999</v>
      </c>
      <c r="K60" s="120">
        <v>-2031597288.8800001</v>
      </c>
      <c r="L60" s="120">
        <v>-2174769090.2600002</v>
      </c>
      <c r="M60" s="120">
        <v>-2026740424.5599999</v>
      </c>
      <c r="N60" s="369">
        <v>-2462051020.6999998</v>
      </c>
      <c r="O60" s="120">
        <v>-668452321.60000002</v>
      </c>
      <c r="P60" s="120">
        <v>-1197738122.7</v>
      </c>
      <c r="Q60" s="429">
        <v>-838621077.79999995</v>
      </c>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row>
    <row r="61" spans="2:136" ht="30" customHeight="1" x14ac:dyDescent="0.25">
      <c r="B61" s="2"/>
      <c r="C61" s="2"/>
      <c r="D61" s="2"/>
      <c r="E61" s="37" t="s">
        <v>249</v>
      </c>
      <c r="F61" s="120">
        <f>SUM(F62:F63)</f>
        <v>2669843207.7300019</v>
      </c>
      <c r="G61" s="120">
        <f t="shared" ref="G61:O61" si="23">SUM(G62:G63)</f>
        <v>4149832041.8550034</v>
      </c>
      <c r="H61" s="120">
        <f t="shared" si="23"/>
        <v>1552064583.9900007</v>
      </c>
      <c r="I61" s="120">
        <f t="shared" si="23"/>
        <v>144017957.05998135</v>
      </c>
      <c r="J61" s="120">
        <f t="shared" si="23"/>
        <v>1034345950.8500071</v>
      </c>
      <c r="K61" s="120">
        <f t="shared" si="23"/>
        <v>339634996.69000053</v>
      </c>
      <c r="L61" s="120">
        <f t="shared" si="23"/>
        <v>-2077349747.690001</v>
      </c>
      <c r="M61" s="120">
        <f t="shared" si="23"/>
        <v>-255189600.61999035</v>
      </c>
      <c r="N61" s="369">
        <f t="shared" si="23"/>
        <v>6430692538.2899914</v>
      </c>
      <c r="O61" s="120">
        <f t="shared" si="23"/>
        <v>1503058487.3700004</v>
      </c>
      <c r="P61" s="120">
        <f t="shared" ref="P61:Q61" si="24">SUM(P62:P63)</f>
        <v>1120982993.05</v>
      </c>
      <c r="Q61" s="429">
        <f t="shared" si="24"/>
        <v>1072285872.26</v>
      </c>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row>
    <row r="62" spans="2:136" ht="30" customHeight="1" x14ac:dyDescent="0.25">
      <c r="B62" s="2"/>
      <c r="C62" s="2"/>
      <c r="D62" s="2"/>
      <c r="E62" s="40" t="s">
        <v>122</v>
      </c>
      <c r="F62" s="120">
        <v>3391958331.3100019</v>
      </c>
      <c r="G62" s="120">
        <v>3830228863.5849991</v>
      </c>
      <c r="H62" s="120">
        <v>4268994121.6099997</v>
      </c>
      <c r="I62" s="120">
        <v>3962261201.0299997</v>
      </c>
      <c r="J62" s="120">
        <v>3748422298.7399988</v>
      </c>
      <c r="K62" s="120">
        <v>4048925365.710001</v>
      </c>
      <c r="L62" s="120">
        <v>3110398774.48</v>
      </c>
      <c r="M62" s="120">
        <v>3245506371.71</v>
      </c>
      <c r="N62" s="369">
        <v>5487337363.5100002</v>
      </c>
      <c r="O62" s="120">
        <v>1656682247.8800001</v>
      </c>
      <c r="P62" s="120">
        <v>1830667122.51</v>
      </c>
      <c r="Q62" s="429">
        <v>1885273478.3599999</v>
      </c>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row>
    <row r="63" spans="2:136" ht="30" customHeight="1" x14ac:dyDescent="0.25">
      <c r="B63" s="2"/>
      <c r="C63" s="2"/>
      <c r="D63" s="2"/>
      <c r="E63" s="40" t="s">
        <v>252</v>
      </c>
      <c r="F63" s="120">
        <f>SUM(F64:F67)</f>
        <v>-722115123.57999992</v>
      </c>
      <c r="G63" s="120">
        <f t="shared" ref="G63:O63" si="25">SUM(G64:G67)</f>
        <v>319603178.27000427</v>
      </c>
      <c r="H63" s="120">
        <f t="shared" si="25"/>
        <v>-2716929537.6199989</v>
      </c>
      <c r="I63" s="120">
        <f t="shared" si="25"/>
        <v>-3818243243.9700184</v>
      </c>
      <c r="J63" s="120">
        <f t="shared" si="25"/>
        <v>-2714076347.8899918</v>
      </c>
      <c r="K63" s="120">
        <f t="shared" si="25"/>
        <v>-3709290369.0200005</v>
      </c>
      <c r="L63" s="120">
        <f t="shared" si="25"/>
        <v>-5187748522.170001</v>
      </c>
      <c r="M63" s="120">
        <f t="shared" si="25"/>
        <v>-3500695972.3299904</v>
      </c>
      <c r="N63" s="369">
        <f t="shared" si="25"/>
        <v>943355174.77999115</v>
      </c>
      <c r="O63" s="120">
        <f t="shared" si="25"/>
        <v>-153623760.50999975</v>
      </c>
      <c r="P63" s="120">
        <f t="shared" ref="P63:Q63" si="26">SUM(P64:P67)</f>
        <v>-709684129.46000004</v>
      </c>
      <c r="Q63" s="429">
        <f t="shared" si="26"/>
        <v>-812987606.0999999</v>
      </c>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row>
    <row r="64" spans="2:136" ht="30" customHeight="1" x14ac:dyDescent="0.25">
      <c r="B64" s="2"/>
      <c r="C64" s="2"/>
      <c r="D64" s="2"/>
      <c r="E64" s="211" t="s">
        <v>113</v>
      </c>
      <c r="F64" s="120">
        <v>6609726818.2399998</v>
      </c>
      <c r="G64" s="120">
        <v>8624698427.5800018</v>
      </c>
      <c r="H64" s="120">
        <v>8199866810.79</v>
      </c>
      <c r="I64" s="120">
        <v>7583408188.54</v>
      </c>
      <c r="J64" s="120">
        <v>6407547833.9400005</v>
      </c>
      <c r="K64" s="120">
        <v>6554886448.1899996</v>
      </c>
      <c r="L64" s="120">
        <v>4495840649.7299986</v>
      </c>
      <c r="M64" s="120">
        <v>5119064445.1400013</v>
      </c>
      <c r="N64" s="369">
        <v>9090067172.2600002</v>
      </c>
      <c r="O64" s="120">
        <v>1908747349.9200001</v>
      </c>
      <c r="P64" s="120">
        <v>1538636651.8299999</v>
      </c>
      <c r="Q64" s="429">
        <v>2005907839.5899999</v>
      </c>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row>
    <row r="65" spans="1:136" ht="30" customHeight="1" x14ac:dyDescent="0.25">
      <c r="B65" s="2"/>
      <c r="C65" s="2"/>
      <c r="D65" s="2"/>
      <c r="E65" s="211" t="s">
        <v>250</v>
      </c>
      <c r="F65" s="120">
        <v>1348060932.5</v>
      </c>
      <c r="G65" s="120">
        <v>357999589.56</v>
      </c>
      <c r="H65" s="120">
        <v>-388991635.46000004</v>
      </c>
      <c r="I65" s="120">
        <v>-250829928.19999999</v>
      </c>
      <c r="J65" s="120">
        <v>643696857.18999994</v>
      </c>
      <c r="K65" s="120">
        <v>50418577.590000011</v>
      </c>
      <c r="L65" s="120">
        <v>-526213479</v>
      </c>
      <c r="M65" s="120">
        <v>1627228531</v>
      </c>
      <c r="N65" s="369">
        <v>2904250476</v>
      </c>
      <c r="O65" s="120">
        <v>884026728</v>
      </c>
      <c r="P65" s="120">
        <v>884026728</v>
      </c>
      <c r="Q65" s="429">
        <v>567401555.49000001</v>
      </c>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row>
    <row r="66" spans="1:136" ht="30" customHeight="1" x14ac:dyDescent="0.25">
      <c r="B66" s="2"/>
      <c r="C66" s="2"/>
      <c r="D66" s="2"/>
      <c r="E66" s="211" t="s">
        <v>251</v>
      </c>
      <c r="F66" s="120">
        <v>874308703.00999999</v>
      </c>
      <c r="G66" s="120">
        <v>1336651462.04</v>
      </c>
      <c r="H66" s="120">
        <v>1043592423.35</v>
      </c>
      <c r="I66" s="120">
        <v>637789905.33999991</v>
      </c>
      <c r="J66" s="120">
        <v>796294899.63999999</v>
      </c>
      <c r="K66" s="120">
        <v>893382089.80999994</v>
      </c>
      <c r="L66" s="120">
        <v>961847066.16000009</v>
      </c>
      <c r="M66" s="120">
        <v>1481564375.99</v>
      </c>
      <c r="N66" s="369">
        <v>1158297467.51</v>
      </c>
      <c r="O66" s="120">
        <v>345273799.48000002</v>
      </c>
      <c r="P66" s="120">
        <v>225385856.31</v>
      </c>
      <c r="Q66" s="429">
        <v>159830846.27000001</v>
      </c>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row>
    <row r="67" spans="1:136" ht="30" customHeight="1" x14ac:dyDescent="0.25">
      <c r="B67" s="2"/>
      <c r="C67" s="2"/>
      <c r="D67" s="2"/>
      <c r="E67" s="211" t="s">
        <v>114</v>
      </c>
      <c r="F67" s="120">
        <v>-9554211577.3299999</v>
      </c>
      <c r="G67" s="120">
        <v>-9999746300.909996</v>
      </c>
      <c r="H67" s="120">
        <v>-11571397136.299999</v>
      </c>
      <c r="I67" s="120">
        <v>-11788611409.650019</v>
      </c>
      <c r="J67" s="120">
        <v>-10561615938.659992</v>
      </c>
      <c r="K67" s="120">
        <v>-11207977484.610001</v>
      </c>
      <c r="L67" s="120">
        <v>-10119222759.059999</v>
      </c>
      <c r="M67" s="120">
        <v>-11728553324.459991</v>
      </c>
      <c r="N67" s="369">
        <v>-12209259940.990009</v>
      </c>
      <c r="O67" s="120">
        <v>-3291671637.9099998</v>
      </c>
      <c r="P67" s="120">
        <v>-3357733365.5999999</v>
      </c>
      <c r="Q67" s="429">
        <v>-3546127847.4499998</v>
      </c>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row>
    <row r="68" spans="1:136" ht="30" customHeight="1" x14ac:dyDescent="0.25">
      <c r="B68" s="2"/>
      <c r="C68" s="2"/>
      <c r="D68" s="2"/>
      <c r="E68" s="34" t="s">
        <v>115</v>
      </c>
      <c r="F68" s="147">
        <f>SUM(F57,F58,F61)</f>
        <v>16577766997.129971</v>
      </c>
      <c r="G68" s="147">
        <f t="shared" ref="G68:O68" si="27">SUM(G57,G58,G61)</f>
        <v>15767765464.255037</v>
      </c>
      <c r="H68" s="147">
        <f t="shared" si="27"/>
        <v>10716408082.830185</v>
      </c>
      <c r="I68" s="147">
        <f t="shared" si="27"/>
        <v>18563441567.409843</v>
      </c>
      <c r="J68" s="147">
        <f t="shared" si="27"/>
        <v>23101445340.349884</v>
      </c>
      <c r="K68" s="147">
        <f t="shared" si="27"/>
        <v>24915241589.199997</v>
      </c>
      <c r="L68" s="147">
        <f t="shared" si="27"/>
        <v>20100939893.76989</v>
      </c>
      <c r="M68" s="147">
        <f t="shared" si="27"/>
        <v>31105996094.820057</v>
      </c>
      <c r="N68" s="370">
        <f t="shared" si="27"/>
        <v>48559192711.24015</v>
      </c>
      <c r="O68" s="147">
        <f t="shared" si="27"/>
        <v>12910182804.25</v>
      </c>
      <c r="P68" s="147">
        <f t="shared" ref="P68:Q68" si="28">SUM(P57,P58,P61)</f>
        <v>13039427514.670095</v>
      </c>
      <c r="Q68" s="428">
        <f t="shared" si="28"/>
        <v>12963712656.929895</v>
      </c>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row>
    <row r="69" spans="1:136" ht="30" customHeight="1" x14ac:dyDescent="0.25">
      <c r="B69" s="2"/>
      <c r="C69" s="2"/>
      <c r="D69" s="2"/>
      <c r="E69" s="214" t="s">
        <v>124</v>
      </c>
      <c r="F69" s="322">
        <v>143827253.12</v>
      </c>
      <c r="G69" s="322">
        <v>166063514.6699965</v>
      </c>
      <c r="H69" s="322">
        <v>227131037.36000001</v>
      </c>
      <c r="I69" s="322">
        <v>186274692.39000046</v>
      </c>
      <c r="J69" s="322">
        <v>217930050.48000002</v>
      </c>
      <c r="K69" s="322">
        <v>123212136.53999901</v>
      </c>
      <c r="L69" s="322">
        <v>154901902.3999998</v>
      </c>
      <c r="M69" s="322">
        <v>246057798.83999997</v>
      </c>
      <c r="N69" s="374">
        <v>141163855.78000021</v>
      </c>
      <c r="O69" s="120">
        <v>106861211.44</v>
      </c>
      <c r="P69" s="120">
        <v>51228055.140000001</v>
      </c>
      <c r="Q69" s="429">
        <v>41061561.039999999</v>
      </c>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row>
    <row r="70" spans="1:136" ht="30" customHeight="1" x14ac:dyDescent="0.25">
      <c r="B70" s="2"/>
      <c r="C70" s="2"/>
      <c r="D70" s="2"/>
      <c r="E70" s="34" t="s">
        <v>125</v>
      </c>
      <c r="F70" s="147">
        <f>F68+F69</f>
        <v>16721594250.249971</v>
      </c>
      <c r="G70" s="147">
        <f t="shared" ref="G70:O70" si="29">G68+G69</f>
        <v>15933828978.925034</v>
      </c>
      <c r="H70" s="147">
        <f t="shared" si="29"/>
        <v>10943539120.190186</v>
      </c>
      <c r="I70" s="147">
        <f t="shared" si="29"/>
        <v>18749716259.799843</v>
      </c>
      <c r="J70" s="147">
        <f t="shared" si="29"/>
        <v>23319375390.829884</v>
      </c>
      <c r="K70" s="147">
        <f t="shared" si="29"/>
        <v>25038453725.739998</v>
      </c>
      <c r="L70" s="147">
        <f t="shared" si="29"/>
        <v>20255841796.169891</v>
      </c>
      <c r="M70" s="147">
        <f t="shared" si="29"/>
        <v>31352053893.660057</v>
      </c>
      <c r="N70" s="370">
        <f t="shared" si="29"/>
        <v>48700356567.020149</v>
      </c>
      <c r="O70" s="147">
        <f t="shared" si="29"/>
        <v>13017044015.690001</v>
      </c>
      <c r="P70" s="147">
        <f t="shared" ref="P70:Q70" si="30">P68+P69</f>
        <v>13090655569.810095</v>
      </c>
      <c r="Q70" s="428">
        <f t="shared" si="30"/>
        <v>13004774217.969896</v>
      </c>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row>
    <row r="71" spans="1:136" ht="30" customHeight="1" x14ac:dyDescent="0.25">
      <c r="B71" s="2"/>
      <c r="C71" s="2"/>
      <c r="D71" s="2"/>
      <c r="E71" s="37" t="s">
        <v>116</v>
      </c>
      <c r="F71" s="120">
        <v>-2436341417.8699999</v>
      </c>
      <c r="G71" s="120">
        <v>-828141013.31999886</v>
      </c>
      <c r="H71" s="120">
        <v>-1179090705.3299999</v>
      </c>
      <c r="I71" s="120">
        <v>-4603519235.1100006</v>
      </c>
      <c r="J71" s="120">
        <v>-6695643661.8199997</v>
      </c>
      <c r="K71" s="120">
        <v>-3140495851.6299992</v>
      </c>
      <c r="L71" s="120">
        <v>-3093457439.7600007</v>
      </c>
      <c r="M71" s="120">
        <v>-6080453834.6700001</v>
      </c>
      <c r="N71" s="369">
        <v>-10195116648.790001</v>
      </c>
      <c r="O71" s="120">
        <v>-2564347040.4699998</v>
      </c>
      <c r="P71" s="120">
        <v>-2334744895.5100002</v>
      </c>
      <c r="Q71" s="429">
        <v>-2139390215.5</v>
      </c>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row>
    <row r="72" spans="1:136" ht="30" customHeight="1" x14ac:dyDescent="0.25">
      <c r="B72" s="2"/>
      <c r="C72" s="2"/>
      <c r="D72" s="2"/>
      <c r="E72" s="37" t="s">
        <v>117</v>
      </c>
      <c r="F72" s="120">
        <v>-1467335147.4400001</v>
      </c>
      <c r="G72" s="120">
        <v>-1789684445.54</v>
      </c>
      <c r="H72" s="120">
        <v>-918572291.1500001</v>
      </c>
      <c r="I72" s="120">
        <v>-1436250621.22</v>
      </c>
      <c r="J72" s="120">
        <v>-1714864032.9100001</v>
      </c>
      <c r="K72" s="120">
        <v>-2346708800.8299999</v>
      </c>
      <c r="L72" s="120">
        <v>-1702045760.8899999</v>
      </c>
      <c r="M72" s="120">
        <v>-2644965566.5999999</v>
      </c>
      <c r="N72" s="369">
        <v>-4058874999.3099999</v>
      </c>
      <c r="O72" s="120">
        <v>-1088878392.8399999</v>
      </c>
      <c r="P72" s="120">
        <v>-1119550873.3599999</v>
      </c>
      <c r="Q72" s="429">
        <v>-1118712761.9000001</v>
      </c>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row>
    <row r="73" spans="1:136" ht="30" customHeight="1" x14ac:dyDescent="0.25">
      <c r="B73" s="2"/>
      <c r="C73" s="2"/>
      <c r="D73" s="2"/>
      <c r="E73" s="37" t="s">
        <v>118</v>
      </c>
      <c r="F73" s="120">
        <v>-1475194870.1499999</v>
      </c>
      <c r="G73" s="120">
        <v>-1721657962.5</v>
      </c>
      <c r="H73" s="120">
        <v>-1675038993.0699999</v>
      </c>
      <c r="I73" s="120">
        <v>-1650033429.0699999</v>
      </c>
      <c r="J73" s="120">
        <v>-1395848976.3400002</v>
      </c>
      <c r="K73" s="120">
        <v>-1703747496.2900002</v>
      </c>
      <c r="L73" s="120">
        <v>-1576522070.6500001</v>
      </c>
      <c r="M73" s="120">
        <v>-1605513157.4200001</v>
      </c>
      <c r="N73" s="369">
        <v>-2631801500.1100001</v>
      </c>
      <c r="O73" s="120">
        <v>-814283465.90999997</v>
      </c>
      <c r="P73" s="120">
        <v>-851279608.82000005</v>
      </c>
      <c r="Q73" s="429">
        <v>-961864166.16999996</v>
      </c>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row>
    <row r="74" spans="1:136" ht="30" customHeight="1" x14ac:dyDescent="0.25">
      <c r="B74" s="2"/>
      <c r="C74" s="2"/>
      <c r="D74" s="2"/>
      <c r="E74" s="215" t="s">
        <v>253</v>
      </c>
      <c r="F74" s="216">
        <f t="shared" ref="F74:O74" si="31">SUM(F70,F71,F72:F73)</f>
        <v>11342722814.78997</v>
      </c>
      <c r="G74" s="216">
        <f t="shared" si="31"/>
        <v>11594345557.565033</v>
      </c>
      <c r="H74" s="216">
        <f t="shared" si="31"/>
        <v>7170837130.6401863</v>
      </c>
      <c r="I74" s="216">
        <f t="shared" si="31"/>
        <v>11059912974.399843</v>
      </c>
      <c r="J74" s="216">
        <f t="shared" si="31"/>
        <v>13513018719.759884</v>
      </c>
      <c r="K74" s="216">
        <f t="shared" si="31"/>
        <v>17847501576.989998</v>
      </c>
      <c r="L74" s="216">
        <f t="shared" si="31"/>
        <v>13883816524.869892</v>
      </c>
      <c r="M74" s="216">
        <f t="shared" si="31"/>
        <v>21021121334.970062</v>
      </c>
      <c r="N74" s="375">
        <f t="shared" si="31"/>
        <v>31814563418.81015</v>
      </c>
      <c r="O74" s="147">
        <f t="shared" si="31"/>
        <v>8549535116.4700012</v>
      </c>
      <c r="P74" s="147">
        <f t="shared" ref="P74:Q74" si="32">SUM(P70,P71,P72:P73)</f>
        <v>8785080192.1200943</v>
      </c>
      <c r="Q74" s="428">
        <f t="shared" si="32"/>
        <v>8784807074.3998966</v>
      </c>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row>
    <row r="75" spans="1:136" ht="30" customHeight="1" x14ac:dyDescent="0.25">
      <c r="B75" s="2"/>
      <c r="C75" s="2"/>
      <c r="D75" s="2"/>
      <c r="E75" s="215" t="s">
        <v>254</v>
      </c>
      <c r="F75" s="216">
        <v>-97174908.289999992</v>
      </c>
      <c r="G75" s="216">
        <v>2805212920.125</v>
      </c>
      <c r="H75" s="216">
        <v>862718623.24000013</v>
      </c>
      <c r="I75" s="216">
        <v>-49136774.709999993</v>
      </c>
      <c r="J75" s="216">
        <v>-650994510.73000002</v>
      </c>
      <c r="K75" s="216">
        <v>314567209.80999947</v>
      </c>
      <c r="L75" s="216">
        <v>-1186432349.7900002</v>
      </c>
      <c r="M75" s="216">
        <v>-1310719474.1199999</v>
      </c>
      <c r="N75" s="375">
        <v>-803076460.10000014</v>
      </c>
      <c r="O75" s="147">
        <v>-342941303.14000005</v>
      </c>
      <c r="P75" s="147">
        <v>-430804777.98999995</v>
      </c>
      <c r="Q75" s="428">
        <v>-388655609.40000004</v>
      </c>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row>
    <row r="76" spans="1:136" ht="30" customHeight="1" thickBot="1" x14ac:dyDescent="0.3">
      <c r="B76" s="2"/>
      <c r="C76" s="2"/>
      <c r="D76" s="2"/>
      <c r="E76" s="187" t="s">
        <v>126</v>
      </c>
      <c r="F76" s="189">
        <f>F74+F75</f>
        <v>11245547906.499969</v>
      </c>
      <c r="G76" s="189">
        <f t="shared" ref="G76:N76" si="33">G74+G75</f>
        <v>14399558477.690033</v>
      </c>
      <c r="H76" s="189">
        <f t="shared" si="33"/>
        <v>8033555753.8801861</v>
      </c>
      <c r="I76" s="189">
        <f t="shared" si="33"/>
        <v>11010776199.689844</v>
      </c>
      <c r="J76" s="189">
        <f t="shared" si="33"/>
        <v>12862024209.029884</v>
      </c>
      <c r="K76" s="189">
        <f t="shared" si="33"/>
        <v>18162068786.799995</v>
      </c>
      <c r="L76" s="189">
        <f t="shared" si="33"/>
        <v>12697384175.079891</v>
      </c>
      <c r="M76" s="189">
        <f t="shared" si="33"/>
        <v>19710401860.850063</v>
      </c>
      <c r="N76" s="376">
        <f t="shared" si="33"/>
        <v>31011486958.710152</v>
      </c>
      <c r="O76" s="189">
        <f>O74+O75</f>
        <v>8206593813.3300009</v>
      </c>
      <c r="P76" s="189">
        <f>P74+P75</f>
        <v>8354275414.1300945</v>
      </c>
      <c r="Q76" s="430">
        <f>Q74+Q75</f>
        <v>8396151464.999897</v>
      </c>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row>
    <row r="77" spans="1:136" s="1" customFormat="1" ht="30" customHeight="1" x14ac:dyDescent="0.25">
      <c r="A77" s="253"/>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row>
    <row r="78" spans="1:136" s="1" customFormat="1" ht="30" customHeight="1" x14ac:dyDescent="0.25">
      <c r="A78" s="253"/>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row>
    <row r="79" spans="1:136" s="1" customFormat="1" ht="30" customHeight="1" x14ac:dyDescent="0.25">
      <c r="A79" s="253"/>
      <c r="B79" s="2"/>
      <c r="C79" s="2"/>
      <c r="D79" s="2"/>
      <c r="E79" s="6"/>
      <c r="F79" s="6"/>
      <c r="G79" s="6"/>
      <c r="H79" s="6"/>
      <c r="I79" s="6"/>
      <c r="J79" s="6"/>
      <c r="K79" s="6"/>
      <c r="L79" s="6"/>
      <c r="M79" s="6"/>
      <c r="N79" s="6"/>
      <c r="O79" s="6"/>
      <c r="P79" s="6"/>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row>
    <row r="80" spans="1:136" ht="30" customHeight="1" x14ac:dyDescent="0.25">
      <c r="B80" s="2"/>
      <c r="C80" s="2"/>
      <c r="D80" s="2"/>
      <c r="E80" s="323"/>
      <c r="F80" s="324">
        <v>2014</v>
      </c>
      <c r="G80" s="324">
        <v>2015</v>
      </c>
      <c r="H80" s="324">
        <v>2016</v>
      </c>
      <c r="I80" s="324">
        <v>2017</v>
      </c>
      <c r="J80" s="324">
        <v>2018</v>
      </c>
      <c r="K80" s="324">
        <v>2019</v>
      </c>
      <c r="L80" s="324">
        <v>2020</v>
      </c>
      <c r="M80" s="324">
        <v>2021</v>
      </c>
      <c r="N80" s="377">
        <v>2022</v>
      </c>
      <c r="O80" s="324" t="s">
        <v>450</v>
      </c>
      <c r="P80" s="324" t="s">
        <v>451</v>
      </c>
      <c r="Q80" s="419" t="s">
        <v>452</v>
      </c>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row>
    <row r="81" spans="2:136" ht="30" customHeight="1" x14ac:dyDescent="0.25">
      <c r="B81" s="2"/>
      <c r="C81" s="2"/>
      <c r="D81" s="2"/>
      <c r="E81" s="190" t="s">
        <v>127</v>
      </c>
      <c r="F81" s="52">
        <f>F71/F68</f>
        <v>-0.14696439021562988</v>
      </c>
      <c r="G81" s="52">
        <f t="shared" ref="G81:P81" si="34">G71/G68</f>
        <v>-5.2521139739005192E-2</v>
      </c>
      <c r="H81" s="52">
        <f t="shared" si="34"/>
        <v>-0.11002667089723259</v>
      </c>
      <c r="I81" s="52">
        <f t="shared" si="34"/>
        <v>-0.24798845722616344</v>
      </c>
      <c r="J81" s="52">
        <f t="shared" si="34"/>
        <v>-0.28983656923513473</v>
      </c>
      <c r="K81" s="52">
        <f t="shared" si="34"/>
        <v>-0.12604717639949792</v>
      </c>
      <c r="L81" s="52">
        <f t="shared" si="34"/>
        <v>-0.15389615889149497</v>
      </c>
      <c r="M81" s="52">
        <f t="shared" si="34"/>
        <v>-0.19547529730715008</v>
      </c>
      <c r="N81" s="378">
        <f t="shared" si="34"/>
        <v>-0.20995235051405839</v>
      </c>
      <c r="O81" s="52">
        <f t="shared" si="34"/>
        <v>-0.19862980093711943</v>
      </c>
      <c r="P81" s="52">
        <f t="shared" si="34"/>
        <v>-0.17905271476706167</v>
      </c>
      <c r="Q81" s="426">
        <f t="shared" ref="Q81" si="35">Q71/Q68</f>
        <v>-0.1650291295492704</v>
      </c>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row>
    <row r="82" spans="2:136" ht="30" customHeight="1" x14ac:dyDescent="0.25">
      <c r="B82" s="2"/>
      <c r="C82" s="2"/>
      <c r="D82" s="2"/>
      <c r="E82" s="37" t="s">
        <v>128</v>
      </c>
      <c r="F82" s="52">
        <f>F76/(F70+F71)</f>
        <v>0.7872137818247088</v>
      </c>
      <c r="G82" s="52">
        <f>G76/(G70+G71)</f>
        <v>0.95325406631443566</v>
      </c>
      <c r="H82" s="52">
        <f t="shared" ref="H82:N82" si="36">H76/(H70+H71)</f>
        <v>0.82273523424571404</v>
      </c>
      <c r="I82" s="52">
        <f t="shared" si="36"/>
        <v>0.77835592000255327</v>
      </c>
      <c r="J82" s="52">
        <f t="shared" si="36"/>
        <v>0.77371461586958323</v>
      </c>
      <c r="K82" s="52">
        <f t="shared" si="36"/>
        <v>0.82939554871794896</v>
      </c>
      <c r="L82" s="52">
        <f t="shared" si="36"/>
        <v>0.73983800335631167</v>
      </c>
      <c r="M82" s="52">
        <f t="shared" si="36"/>
        <v>0.77994277429372072</v>
      </c>
      <c r="N82" s="378">
        <f t="shared" si="36"/>
        <v>0.80538355362974612</v>
      </c>
      <c r="O82" s="52">
        <f t="shared" ref="O82:P82" si="37">O76/(O70+O71)</f>
        <v>0.78511735610294719</v>
      </c>
      <c r="P82" s="52">
        <f t="shared" si="37"/>
        <v>0.7767148377395503</v>
      </c>
      <c r="Q82" s="426">
        <f t="shared" ref="Q82" si="38">Q76/(Q70+Q71)</f>
        <v>0.77274318727173397</v>
      </c>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row>
    <row r="83" spans="2:136" ht="36" customHeight="1" thickBot="1" x14ac:dyDescent="0.3">
      <c r="B83" s="2"/>
      <c r="C83" s="2"/>
      <c r="D83" s="2"/>
      <c r="E83" s="41" t="s">
        <v>129</v>
      </c>
      <c r="F83" s="43">
        <f>'DRE + DCF'!F39</f>
        <v>0.40019064089121925</v>
      </c>
      <c r="G83" s="43">
        <f>'DRE + DCF'!G39</f>
        <v>0.40711069097938629</v>
      </c>
      <c r="H83" s="43">
        <f>'DRE + DCF'!H39</f>
        <v>0.29750970703288243</v>
      </c>
      <c r="I83" s="43">
        <f>'DRE + DCF'!I39</f>
        <v>0.29653105374618721</v>
      </c>
      <c r="J83" s="43">
        <f>'DRE + DCF'!J39</f>
        <v>0.40818347311473313</v>
      </c>
      <c r="K83" s="43">
        <f>'DRE + DCF'!K39</f>
        <v>0.37586021516755952</v>
      </c>
      <c r="L83" s="43">
        <f>'DRE + DCF'!L39</f>
        <v>0.33511471627866818</v>
      </c>
      <c r="M83" s="43">
        <f>'DRE + DCF'!M39</f>
        <v>0.68334783971926472</v>
      </c>
      <c r="N83" s="379">
        <f>'DRE + DCF'!N39</f>
        <v>0.38348526725261123</v>
      </c>
      <c r="O83" s="43">
        <f>'DRE + DCF'!O39</f>
        <v>0.39435624626480242</v>
      </c>
      <c r="P83" s="43">
        <f>'DRE + DCF'!P39</f>
        <v>0.39079218387449199</v>
      </c>
      <c r="Q83" s="427">
        <f>'DRE + DCF'!Q39</f>
        <v>0.38337122004917767</v>
      </c>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row>
    <row r="84" spans="2:136" ht="36" customHeight="1" x14ac:dyDescent="0.25">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row>
    <row r="85" spans="2:136" ht="36" customHeight="1" x14ac:dyDescent="0.25">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row>
    <row r="86" spans="2:136" ht="36" customHeight="1" x14ac:dyDescent="0.25">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row>
    <row r="87" spans="2:136" ht="36" hidden="1" customHeight="1" x14ac:dyDescent="0.25">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row>
    <row r="88" spans="2:136" ht="36" hidden="1" customHeight="1" x14ac:dyDescent="0.25">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row>
    <row r="89" spans="2:136" ht="36" hidden="1" customHeight="1" x14ac:dyDescent="0.25">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row>
    <row r="90" spans="2:136" ht="36" hidden="1" customHeight="1" x14ac:dyDescent="0.25">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row>
    <row r="91" spans="2:136" ht="36" hidden="1" customHeight="1" x14ac:dyDescent="0.25">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row>
    <row r="92" spans="2:136" ht="36" hidden="1" customHeight="1" x14ac:dyDescent="0.25">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row>
    <row r="93" spans="2:136" ht="36" hidden="1" customHeight="1" x14ac:dyDescent="0.25">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row>
    <row r="94" spans="2:136" ht="36" hidden="1" customHeight="1" x14ac:dyDescent="0.25">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row>
    <row r="95" spans="2:136" ht="36" hidden="1" customHeight="1" x14ac:dyDescent="0.25">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row>
    <row r="96" spans="2:136" ht="36" hidden="1" customHeight="1" x14ac:dyDescent="0.25">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row>
    <row r="97" spans="2:136" ht="36" hidden="1" customHeight="1" x14ac:dyDescent="0.25">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row>
    <row r="98" spans="2:136" ht="36" hidden="1" customHeight="1" x14ac:dyDescent="0.25">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row>
    <row r="99" spans="2:136" ht="36" hidden="1" customHeight="1" x14ac:dyDescent="0.25">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row>
    <row r="100" spans="2:136" ht="36" hidden="1" customHeight="1" x14ac:dyDescent="0.25">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row>
    <row r="101" spans="2:136" ht="36" hidden="1" customHeight="1" x14ac:dyDescent="0.25">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row>
    <row r="102" spans="2:136" ht="36" hidden="1" customHeight="1" x14ac:dyDescent="0.25">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row>
    <row r="103" spans="2:136" ht="36" hidden="1" customHeight="1" x14ac:dyDescent="0.25">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row>
    <row r="104" spans="2:136" ht="36" hidden="1" customHeight="1" x14ac:dyDescent="0.25">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row>
    <row r="105" spans="2:136" ht="36" hidden="1" customHeight="1" x14ac:dyDescent="0.2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row>
    <row r="106" spans="2:136" ht="36" hidden="1" customHeight="1" x14ac:dyDescent="0.25">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row>
    <row r="107" spans="2:136" ht="36" hidden="1" customHeight="1" x14ac:dyDescent="0.25">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row>
    <row r="108" spans="2:136" ht="36" hidden="1" customHeight="1" x14ac:dyDescent="0.25">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row>
    <row r="109" spans="2:136" ht="36" hidden="1" customHeight="1" x14ac:dyDescent="0.25">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row>
    <row r="110" spans="2:136" ht="36" hidden="1" customHeight="1" x14ac:dyDescent="0.25">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row>
    <row r="111" spans="2:136" ht="36" hidden="1" customHeight="1" x14ac:dyDescent="0.25">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row>
    <row r="112" spans="2:136" ht="36" hidden="1" customHeight="1" x14ac:dyDescent="0.25">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row>
    <row r="113" spans="1:136" ht="36" hidden="1" customHeight="1" x14ac:dyDescent="0.25">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row>
    <row r="114" spans="1:136" ht="36" hidden="1" customHeight="1" x14ac:dyDescent="0.25">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row>
    <row r="115" spans="1:136" ht="36" hidden="1" customHeight="1" x14ac:dyDescent="0.2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row>
    <row r="116" spans="1:136" ht="36" hidden="1" customHeight="1" x14ac:dyDescent="0.25">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row>
    <row r="117" spans="1:136" ht="36" hidden="1" customHeight="1" x14ac:dyDescent="0.25">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row>
    <row r="118" spans="1:136" ht="36" hidden="1" customHeight="1" x14ac:dyDescent="0.25">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row>
    <row r="119" spans="1:136" ht="36" hidden="1" customHeight="1" x14ac:dyDescent="0.25">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row>
    <row r="120" spans="1:136" ht="36" hidden="1" customHeight="1" x14ac:dyDescent="0.25">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row>
    <row r="121" spans="1:136" ht="36" hidden="1" customHeight="1" x14ac:dyDescent="0.25">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row>
    <row r="122" spans="1:136" s="2" customFormat="1" ht="36" hidden="1" customHeight="1" x14ac:dyDescent="0.25">
      <c r="A122" s="253"/>
    </row>
    <row r="123" spans="1:136" s="2" customFormat="1" ht="36" hidden="1" customHeight="1" x14ac:dyDescent="0.25">
      <c r="A123" s="253"/>
    </row>
    <row r="124" spans="1:136" s="2" customFormat="1" ht="36" hidden="1" customHeight="1" x14ac:dyDescent="0.25">
      <c r="A124" s="253"/>
    </row>
    <row r="125" spans="1:136" s="2" customFormat="1" ht="36" hidden="1" customHeight="1" x14ac:dyDescent="0.25">
      <c r="A125" s="253"/>
    </row>
    <row r="126" spans="1:136" s="2" customFormat="1" ht="36" hidden="1" customHeight="1" x14ac:dyDescent="0.25">
      <c r="A126" s="253"/>
    </row>
    <row r="127" spans="1:136" s="2" customFormat="1" ht="36" hidden="1" customHeight="1" x14ac:dyDescent="0.25">
      <c r="A127" s="253"/>
    </row>
    <row r="128" spans="1:136" s="2" customFormat="1" ht="36" hidden="1" customHeight="1" x14ac:dyDescent="0.25">
      <c r="A128" s="253"/>
    </row>
    <row r="129" spans="1:32" s="2" customFormat="1" ht="36" hidden="1" customHeight="1" x14ac:dyDescent="0.25">
      <c r="A129" s="253"/>
    </row>
    <row r="130" spans="1:32" s="2" customFormat="1" ht="36" hidden="1" customHeight="1" x14ac:dyDescent="0.25">
      <c r="A130" s="253"/>
    </row>
    <row r="131" spans="1:32" ht="36" hidden="1" customHeight="1" x14ac:dyDescent="0.25">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ht="36" hidden="1" customHeight="1" x14ac:dyDescent="0.25">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ht="36" hidden="1" customHeight="1" x14ac:dyDescent="0.25">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ht="36" hidden="1" customHeight="1" x14ac:dyDescent="0.25">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ht="36" hidden="1" customHeight="1" x14ac:dyDescent="0.2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ht="36" hidden="1" customHeight="1" x14ac:dyDescent="0.25">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ht="36" hidden="1" customHeight="1" x14ac:dyDescent="0.25">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ht="36" hidden="1" customHeight="1" x14ac:dyDescent="0.25">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ht="36" hidden="1" customHeight="1" x14ac:dyDescent="0.25">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ht="36" hidden="1" customHeight="1" x14ac:dyDescent="0.25">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ht="36" hidden="1" customHeight="1" x14ac:dyDescent="0.25">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ht="36" hidden="1" customHeight="1" x14ac:dyDescent="0.25">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ht="36" hidden="1" customHeight="1" x14ac:dyDescent="0.25">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ht="36" hidden="1" customHeight="1" x14ac:dyDescent="0.25"/>
    <row r="145" spans="1:138" ht="36" hidden="1" customHeight="1" x14ac:dyDescent="0.25"/>
    <row r="146" spans="1:138" ht="36" hidden="1" customHeight="1" x14ac:dyDescent="0.25"/>
    <row r="147" spans="1:138" ht="36" hidden="1" customHeight="1" x14ac:dyDescent="0.25"/>
    <row r="148" spans="1:138" ht="36" hidden="1" customHeight="1" x14ac:dyDescent="0.25"/>
    <row r="149" spans="1:138" ht="36" hidden="1" customHeight="1" x14ac:dyDescent="0.25"/>
    <row r="150" spans="1:138" ht="36" hidden="1" customHeight="1" x14ac:dyDescent="0.25"/>
    <row r="151" spans="1:138" ht="36" hidden="1" customHeight="1" x14ac:dyDescent="0.25"/>
    <row r="152" spans="1:138" ht="36" hidden="1" customHeight="1" x14ac:dyDescent="0.25"/>
    <row r="153" spans="1:138" ht="36" hidden="1" customHeight="1" x14ac:dyDescent="0.25"/>
    <row r="154" spans="1:138" ht="36" hidden="1" customHeight="1" x14ac:dyDescent="0.25"/>
    <row r="155" spans="1:138" ht="36" hidden="1" customHeight="1" x14ac:dyDescent="0.25"/>
    <row r="156" spans="1:138" ht="36" hidden="1" customHeight="1" x14ac:dyDescent="0.25"/>
    <row r="157" spans="1:138" ht="36" hidden="1" customHeight="1" x14ac:dyDescent="0.25"/>
    <row r="158" spans="1:138" s="16" customFormat="1" ht="36" hidden="1" customHeight="1" x14ac:dyDescent="0.25">
      <c r="A158" s="253"/>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row>
    <row r="159" spans="1:138" s="16" customFormat="1" ht="36" hidden="1" customHeight="1" x14ac:dyDescent="0.25">
      <c r="A159" s="253"/>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row>
    <row r="160" spans="1:138" s="16" customFormat="1" ht="36" hidden="1" customHeight="1" x14ac:dyDescent="0.25">
      <c r="A160" s="253"/>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row>
    <row r="161" spans="1:138" s="16" customFormat="1" ht="36" hidden="1" customHeight="1" x14ac:dyDescent="0.25">
      <c r="A161" s="253"/>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row>
    <row r="162" spans="1:138" s="16" customFormat="1" ht="36" hidden="1" customHeight="1" x14ac:dyDescent="0.25">
      <c r="A162" s="253"/>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row>
    <row r="163" spans="1:138" s="16" customFormat="1" ht="36" hidden="1" customHeight="1" x14ac:dyDescent="0.25">
      <c r="A163" s="25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row>
    <row r="164" spans="1:138" s="16" customFormat="1" ht="36" hidden="1" customHeight="1" x14ac:dyDescent="0.25">
      <c r="A164" s="253"/>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row>
    <row r="165" spans="1:138" s="16" customFormat="1" ht="36" hidden="1" customHeight="1" x14ac:dyDescent="0.25">
      <c r="A165" s="253"/>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row>
    <row r="166" spans="1:138" s="16" customFormat="1" ht="36" hidden="1" customHeight="1" x14ac:dyDescent="0.25">
      <c r="A166" s="253"/>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row>
    <row r="167" spans="1:138" s="16" customFormat="1" ht="36" hidden="1" customHeight="1" x14ac:dyDescent="0.25">
      <c r="A167" s="253"/>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row>
    <row r="168" spans="1:138" s="16" customFormat="1" ht="36" hidden="1" customHeight="1" x14ac:dyDescent="0.25">
      <c r="A168" s="253"/>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row>
    <row r="169" spans="1:138" s="16" customFormat="1" ht="36" hidden="1" customHeight="1" x14ac:dyDescent="0.25">
      <c r="A169" s="253"/>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row>
    <row r="170" spans="1:138" s="16" customFormat="1" ht="36" hidden="1" customHeight="1" x14ac:dyDescent="0.25">
      <c r="A170" s="253"/>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row>
    <row r="171" spans="1:138" s="16" customFormat="1" ht="36" hidden="1" customHeight="1" x14ac:dyDescent="0.25">
      <c r="A171" s="253"/>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row>
    <row r="172" spans="1:138" s="16" customFormat="1" ht="36" hidden="1" customHeight="1" x14ac:dyDescent="0.25">
      <c r="A172" s="253"/>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row>
    <row r="173" spans="1:138" s="16" customFormat="1" ht="36" hidden="1" customHeight="1" x14ac:dyDescent="0.25">
      <c r="A173" s="25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row>
    <row r="174" spans="1:138" s="16" customFormat="1" ht="36" hidden="1" customHeight="1" x14ac:dyDescent="0.25">
      <c r="A174" s="253"/>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row>
    <row r="175" spans="1:138" s="16" customFormat="1" ht="36" hidden="1" customHeight="1" x14ac:dyDescent="0.25">
      <c r="A175" s="253"/>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row>
    <row r="176" spans="1:138" s="16" customFormat="1" ht="36" hidden="1" customHeight="1" x14ac:dyDescent="0.25">
      <c r="A176" s="253"/>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row>
    <row r="177" spans="1:138" s="16" customFormat="1" ht="36" hidden="1" customHeight="1" x14ac:dyDescent="0.25">
      <c r="A177" s="253"/>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row>
    <row r="178" spans="1:138" s="16" customFormat="1" ht="36" hidden="1" customHeight="1" x14ac:dyDescent="0.25">
      <c r="A178" s="253"/>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row>
    <row r="179" spans="1:138" s="16" customFormat="1" ht="36" hidden="1" customHeight="1" x14ac:dyDescent="0.25">
      <c r="A179" s="253"/>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row>
    <row r="180" spans="1:138" s="16" customFormat="1" ht="36" hidden="1" customHeight="1" x14ac:dyDescent="0.25">
      <c r="A180" s="253"/>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row>
    <row r="181" spans="1:138" s="16" customFormat="1" ht="36" hidden="1" customHeight="1" x14ac:dyDescent="0.25">
      <c r="A181" s="253"/>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row>
    <row r="182" spans="1:138" s="16" customFormat="1" ht="36" hidden="1" customHeight="1" x14ac:dyDescent="0.25">
      <c r="A182" s="253"/>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row>
    <row r="183" spans="1:138" s="16" customFormat="1" ht="36" hidden="1" customHeight="1" x14ac:dyDescent="0.25">
      <c r="A183" s="25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row>
    <row r="184" spans="1:138" s="16" customFormat="1" ht="36" hidden="1" customHeight="1" x14ac:dyDescent="0.25">
      <c r="A184" s="253"/>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row>
    <row r="185" spans="1:138" s="16" customFormat="1" ht="36" hidden="1" customHeight="1" x14ac:dyDescent="0.25">
      <c r="A185" s="253"/>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row>
    <row r="186" spans="1:138" s="16" customFormat="1" ht="36" hidden="1" customHeight="1" x14ac:dyDescent="0.25">
      <c r="A186" s="253"/>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row>
    <row r="187" spans="1:138" s="16" customFormat="1" ht="36" hidden="1" customHeight="1" x14ac:dyDescent="0.25">
      <c r="A187" s="253"/>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row>
    <row r="188" spans="1:138" s="16" customFormat="1" ht="36" hidden="1" customHeight="1" x14ac:dyDescent="0.25">
      <c r="A188" s="253"/>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row>
    <row r="189" spans="1:138" s="16" customFormat="1" ht="36" hidden="1" customHeight="1" x14ac:dyDescent="0.25">
      <c r="A189" s="253"/>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row>
    <row r="190" spans="1:138" s="16" customFormat="1" ht="36" hidden="1" customHeight="1" x14ac:dyDescent="0.25">
      <c r="A190" s="253"/>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row>
    <row r="191" spans="1:138" s="16" customFormat="1" ht="36" hidden="1" customHeight="1" x14ac:dyDescent="0.25">
      <c r="A191" s="253"/>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row>
    <row r="192" spans="1:138" s="16" customFormat="1" ht="36" hidden="1" customHeight="1" x14ac:dyDescent="0.25">
      <c r="A192" s="253"/>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row>
    <row r="193" spans="1:138" s="16" customFormat="1" ht="36" hidden="1" customHeight="1" x14ac:dyDescent="0.25">
      <c r="A193" s="25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row>
    <row r="194" spans="1:138" s="16" customFormat="1" ht="36" hidden="1" customHeight="1" x14ac:dyDescent="0.25">
      <c r="A194" s="253"/>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row>
    <row r="195" spans="1:138" s="16" customFormat="1" ht="36" hidden="1" customHeight="1" x14ac:dyDescent="0.25">
      <c r="A195" s="253"/>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row>
    <row r="196" spans="1:138" s="16" customFormat="1" ht="36" hidden="1" customHeight="1" x14ac:dyDescent="0.25">
      <c r="A196" s="253"/>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row>
    <row r="197" spans="1:138" s="16" customFormat="1" ht="36" hidden="1" customHeight="1" x14ac:dyDescent="0.25">
      <c r="A197" s="253"/>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row>
    <row r="198" spans="1:138" s="16" customFormat="1" ht="36" hidden="1" customHeight="1" x14ac:dyDescent="0.25">
      <c r="A198" s="253"/>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row>
    <row r="199" spans="1:138" s="16" customFormat="1" ht="36" hidden="1" customHeight="1" x14ac:dyDescent="0.25">
      <c r="A199" s="253"/>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row>
    <row r="200" spans="1:138" s="16" customFormat="1" ht="36" hidden="1" customHeight="1" x14ac:dyDescent="0.25">
      <c r="A200" s="253"/>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row>
    <row r="201" spans="1:138" s="16" customFormat="1" ht="36" hidden="1" customHeight="1" x14ac:dyDescent="0.25">
      <c r="A201" s="253"/>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row>
    <row r="202" spans="1:138" s="16" customFormat="1" ht="36" hidden="1" customHeight="1" x14ac:dyDescent="0.25">
      <c r="A202" s="253"/>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row>
  </sheetData>
  <mergeCells count="1">
    <mergeCell ref="H4:J5"/>
  </mergeCells>
  <conditionalFormatting sqref="F35:Q35">
    <cfRule type="colorScale" priority="2">
      <colorScale>
        <cfvo type="min"/>
        <cfvo type="max"/>
        <color rgb="FFCEF6CE"/>
        <color rgb="FF59BF59"/>
      </colorScale>
    </cfRule>
  </conditionalFormatting>
  <conditionalFormatting sqref="F42:Q42">
    <cfRule type="colorScale" priority="1">
      <colorScale>
        <cfvo type="min"/>
        <cfvo type="max"/>
        <color rgb="FFCEF6CE"/>
        <color rgb="FF59BF59"/>
      </colorScale>
    </cfRule>
  </conditionalFormatting>
  <hyperlinks>
    <hyperlink ref="A13" location="'Projeções - Receitas'!A1" display="Projeções - Receita" xr:uid="{7FD6AB6B-AD07-4A57-8CE3-B31825D66EBC}"/>
    <hyperlink ref="A12" location="'Balanço Patrimonial'!A1" display="Balanço Patrimonial" xr:uid="{7BCCFACA-ED5F-4FF3-8017-A6C7321F41FB}"/>
    <hyperlink ref="A11" location="'DRE CMN 4.720 - Contas Abertas'!A1" display="Contas Abertas" xr:uid="{4A38B42F-1465-4111-96ED-3D2915072915}"/>
    <hyperlink ref="A10" location="'DRE + DCF'!A1" display="DRE + DCF" xr:uid="{B7D1B558-D7E3-4EC4-9632-C2307E4A0C52}"/>
    <hyperlink ref="A9" location="Ke!A1" display="KE" xr:uid="{93EFA849-4304-45B8-92AA-94EA5B7A0203}"/>
    <hyperlink ref="A8" location="Dashboard!A1" display="Dashboard" xr:uid="{4281868A-13F7-4BE0-A772-7C7C29FA85FA}"/>
    <hyperlink ref="A14" location="'Painel de Índices'!A1" display="Painel de Índices" xr:uid="{06CDFADE-77BB-4F6A-A34E-7B6AE598260E}"/>
    <hyperlink ref="A15" location="'Projeções Trimestrais'!A1" display="Projeções Trimestrais" xr:uid="{A2576FC5-BBEB-4E9E-B769-8C5B5A7BCD88}"/>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44F34-DA18-4EA2-A45C-4FEFDF33878B}">
  <dimension ref="A1:BK204"/>
  <sheetViews>
    <sheetView zoomScaleNormal="100" workbookViewId="0">
      <selection activeCell="A13" sqref="A13"/>
    </sheetView>
  </sheetViews>
  <sheetFormatPr defaultColWidth="0" defaultRowHeight="0" customHeight="1" zeroHeight="1" x14ac:dyDescent="0.25"/>
  <cols>
    <col min="1" max="1" width="35.7109375" style="253" customWidth="1"/>
    <col min="2" max="4" width="9.140625" style="2" customWidth="1"/>
    <col min="5" max="5" width="73.42578125" style="2" bestFit="1" customWidth="1"/>
    <col min="6" max="13" width="16.5703125" style="2" bestFit="1" customWidth="1"/>
    <col min="14" max="14" width="16.42578125" style="2" bestFit="1" customWidth="1"/>
    <col min="15" max="16" width="16.5703125" style="2" bestFit="1" customWidth="1"/>
    <col min="17" max="17" width="16.5703125" style="2" customWidth="1"/>
    <col min="18" max="19" width="9.140625" style="2" customWidth="1"/>
    <col min="20" max="21" width="9.140625" style="2" hidden="1" customWidth="1"/>
    <col min="22" max="22" width="14.42578125" style="2" hidden="1" customWidth="1"/>
    <col min="23" max="28" width="9.140625" style="2" hidden="1" customWidth="1"/>
    <col min="29" max="63" width="9.140625" style="4" hidden="1" customWidth="1"/>
    <col min="64" max="16384" width="0" style="4" hidden="1"/>
  </cols>
  <sheetData>
    <row r="1" spans="1:30" ht="15" customHeight="1" x14ac:dyDescent="0.25">
      <c r="E1" s="3"/>
      <c r="F1" s="3"/>
      <c r="G1" s="3"/>
      <c r="H1" s="3"/>
      <c r="I1" s="3"/>
      <c r="J1" s="3"/>
      <c r="K1" s="3"/>
      <c r="L1" s="3"/>
      <c r="M1" s="3"/>
      <c r="N1" s="3"/>
      <c r="O1" s="3"/>
    </row>
    <row r="2" spans="1:30" ht="15" customHeight="1" x14ac:dyDescent="0.25">
      <c r="E2" s="3"/>
      <c r="F2" s="3"/>
      <c r="G2" s="3"/>
      <c r="H2" s="3"/>
      <c r="I2" s="3"/>
      <c r="J2" s="3"/>
      <c r="K2" s="3"/>
      <c r="L2" s="3"/>
      <c r="M2" s="3"/>
      <c r="N2" s="3"/>
      <c r="O2" s="3"/>
    </row>
    <row r="3" spans="1:30" ht="15" customHeight="1" x14ac:dyDescent="0.25">
      <c r="E3" s="5"/>
      <c r="F3" s="3"/>
      <c r="G3" s="3"/>
      <c r="H3" s="3"/>
      <c r="I3" s="3"/>
      <c r="J3" s="3"/>
      <c r="K3" s="3"/>
      <c r="L3" s="5"/>
      <c r="M3" s="5"/>
      <c r="N3" s="5"/>
      <c r="O3" s="5"/>
    </row>
    <row r="4" spans="1:30" ht="15" customHeight="1" x14ac:dyDescent="0.25">
      <c r="F4" s="3"/>
      <c r="G4" s="461" t="str">
        <f>Dashboard!$I$4</f>
        <v>Banco do Brasil ($BBAS3)</v>
      </c>
      <c r="H4" s="461"/>
      <c r="I4" s="461"/>
      <c r="J4" s="461"/>
      <c r="K4" s="461"/>
      <c r="L4" s="461"/>
    </row>
    <row r="5" spans="1:30" ht="15" customHeight="1" x14ac:dyDescent="0.25">
      <c r="F5" s="3"/>
      <c r="G5" s="462"/>
      <c r="H5" s="462"/>
      <c r="I5" s="462"/>
      <c r="J5" s="462"/>
      <c r="K5" s="462"/>
      <c r="L5" s="462"/>
    </row>
    <row r="6" spans="1:30" ht="15" customHeight="1" x14ac:dyDescent="0.25">
      <c r="C6" s="6"/>
      <c r="D6" s="6"/>
    </row>
    <row r="7" spans="1:30" ht="30" customHeight="1" x14ac:dyDescent="0.25">
      <c r="A7" s="254" t="s">
        <v>317</v>
      </c>
      <c r="C7" s="6"/>
      <c r="D7" s="6"/>
    </row>
    <row r="8" spans="1:30" s="7" customFormat="1" ht="24.75" customHeight="1" thickBot="1" x14ac:dyDescent="0.3">
      <c r="A8" s="17" t="s">
        <v>318</v>
      </c>
      <c r="B8" s="6"/>
      <c r="C8" s="2"/>
      <c r="D8" s="6"/>
      <c r="E8" s="2"/>
      <c r="F8" s="2"/>
      <c r="G8" s="2"/>
      <c r="H8" s="2"/>
      <c r="I8" s="2"/>
      <c r="J8" s="2"/>
      <c r="K8" s="2"/>
      <c r="L8" s="2"/>
      <c r="M8" s="2"/>
      <c r="N8" s="6"/>
      <c r="O8" s="6"/>
      <c r="P8" s="6"/>
      <c r="Q8" s="6"/>
      <c r="R8" s="6"/>
      <c r="S8" s="6"/>
      <c r="T8" s="6"/>
      <c r="U8" s="6"/>
      <c r="V8" s="6"/>
      <c r="W8" s="6"/>
      <c r="X8" s="6"/>
      <c r="Y8" s="6"/>
      <c r="Z8" s="6"/>
      <c r="AA8" s="6"/>
      <c r="AB8" s="6"/>
    </row>
    <row r="9" spans="1:30" ht="30" customHeight="1" x14ac:dyDescent="0.25">
      <c r="A9" s="17" t="s">
        <v>218</v>
      </c>
      <c r="E9" s="31"/>
      <c r="F9" s="32"/>
      <c r="G9" s="32"/>
      <c r="H9" s="32"/>
      <c r="I9" s="32"/>
      <c r="J9" s="32"/>
      <c r="K9" s="32"/>
      <c r="L9" s="32"/>
      <c r="M9" s="32"/>
      <c r="N9" s="33"/>
      <c r="O9" s="33"/>
      <c r="P9" s="33"/>
      <c r="Q9" s="4"/>
    </row>
    <row r="10" spans="1:30" ht="30" customHeight="1" x14ac:dyDescent="0.25">
      <c r="A10" s="17" t="s">
        <v>319</v>
      </c>
      <c r="E10" s="37" t="s">
        <v>1</v>
      </c>
      <c r="F10" s="35">
        <v>2014</v>
      </c>
      <c r="G10" s="35">
        <v>2015</v>
      </c>
      <c r="H10" s="35">
        <v>2016</v>
      </c>
      <c r="I10" s="35">
        <v>2017</v>
      </c>
      <c r="J10" s="35">
        <v>2018</v>
      </c>
      <c r="K10" s="35">
        <v>2019</v>
      </c>
      <c r="L10" s="35">
        <v>2020</v>
      </c>
      <c r="M10" s="35">
        <v>2021</v>
      </c>
      <c r="N10" s="365">
        <v>2022</v>
      </c>
      <c r="O10" s="35" t="s">
        <v>450</v>
      </c>
      <c r="P10" s="35" t="s">
        <v>451</v>
      </c>
      <c r="Q10" s="419" t="s">
        <v>452</v>
      </c>
      <c r="AC10" s="2"/>
      <c r="AD10" s="2"/>
    </row>
    <row r="11" spans="1:30" ht="30" customHeight="1" x14ac:dyDescent="0.25">
      <c r="A11" s="17" t="s">
        <v>320</v>
      </c>
      <c r="E11" s="300" t="s">
        <v>0</v>
      </c>
      <c r="F11" s="301">
        <f>F12+F51</f>
        <v>1290541202419.4497</v>
      </c>
      <c r="G11" s="301">
        <f t="shared" ref="G11:O11" si="0">G12+G51</f>
        <v>1401128759256.6001</v>
      </c>
      <c r="H11" s="301">
        <f t="shared" si="0"/>
        <v>1401376974237.5999</v>
      </c>
      <c r="I11" s="301">
        <f t="shared" si="0"/>
        <v>1369201168658.3301</v>
      </c>
      <c r="J11" s="301">
        <f t="shared" si="0"/>
        <v>1435270223675.45</v>
      </c>
      <c r="K11" s="301">
        <f t="shared" si="0"/>
        <v>1481095165805.3599</v>
      </c>
      <c r="L11" s="301">
        <f t="shared" si="0"/>
        <v>1725671888000</v>
      </c>
      <c r="M11" s="301">
        <f t="shared" si="0"/>
        <v>1932532979471.6897</v>
      </c>
      <c r="N11" s="381">
        <f t="shared" si="0"/>
        <v>2028958136550.55</v>
      </c>
      <c r="O11" s="301">
        <f t="shared" si="0"/>
        <v>2114744203650.9194</v>
      </c>
      <c r="P11" s="301">
        <f t="shared" ref="P11:Q11" si="1">P12+P51</f>
        <v>2103152342299.8398</v>
      </c>
      <c r="Q11" s="420">
        <f t="shared" si="1"/>
        <v>2248910547166.0806</v>
      </c>
    </row>
    <row r="12" spans="1:30" ht="30" customHeight="1" x14ac:dyDescent="0.25">
      <c r="A12" s="312" t="s">
        <v>321</v>
      </c>
      <c r="E12" s="58" t="s">
        <v>49</v>
      </c>
      <c r="F12" s="313">
        <f>SUM(F13:F15,F20,F25:F26,F28,F31,F47)</f>
        <v>1258961758768.3596</v>
      </c>
      <c r="G12" s="313">
        <f t="shared" ref="G12:M12" si="2">SUM(G13:G15,G20,G25:G26,G28,G31,G47)</f>
        <v>1369026030187.4802</v>
      </c>
      <c r="H12" s="313">
        <f t="shared" si="2"/>
        <v>1368249230775.45</v>
      </c>
      <c r="I12" s="313">
        <f t="shared" si="2"/>
        <v>1337369403980.0601</v>
      </c>
      <c r="J12" s="313">
        <f t="shared" si="2"/>
        <v>1404977383635.01</v>
      </c>
      <c r="K12" s="313">
        <f t="shared" si="2"/>
        <v>1452332472548.5198</v>
      </c>
      <c r="L12" s="313">
        <f t="shared" si="2"/>
        <v>1694930129205.3</v>
      </c>
      <c r="M12" s="313">
        <f t="shared" si="2"/>
        <v>1899439216443.2197</v>
      </c>
      <c r="N12" s="382">
        <f>SUM(N13:N15,N20,N25:N26,N28,N31,N47)</f>
        <v>1990687930122.21</v>
      </c>
      <c r="O12" s="313">
        <f>SUM(O13:O15,O20,O25:O26,O28,O31,O47)</f>
        <v>2075861772721.5496</v>
      </c>
      <c r="P12" s="313">
        <f>SUM(P13:P15,P20,P25:P26,P28,P31,P47)</f>
        <v>2062648581691.1899</v>
      </c>
      <c r="Q12" s="421">
        <f>SUM(Q13:Q15,Q20,Q25:Q26,Q28,Q31,Q47)</f>
        <v>2208359074815.1206</v>
      </c>
    </row>
    <row r="13" spans="1:30" ht="30" customHeight="1" x14ac:dyDescent="0.25">
      <c r="A13" s="17" t="s">
        <v>322</v>
      </c>
      <c r="E13" s="302" t="s">
        <v>6</v>
      </c>
      <c r="F13" s="303">
        <v>13357279808.200001</v>
      </c>
      <c r="G13" s="303">
        <v>18054422000</v>
      </c>
      <c r="H13" s="303">
        <v>12805771226.74</v>
      </c>
      <c r="I13" s="303">
        <v>13480903385.190001</v>
      </c>
      <c r="J13" s="303">
        <v>13614865637.01</v>
      </c>
      <c r="K13" s="303">
        <v>14187864276.76</v>
      </c>
      <c r="L13" s="303">
        <v>16812686464.049999</v>
      </c>
      <c r="M13" s="303">
        <v>18054191185.279999</v>
      </c>
      <c r="N13" s="383">
        <v>18310545667.52</v>
      </c>
      <c r="O13" s="303">
        <v>24989737750.189999</v>
      </c>
      <c r="P13" s="303">
        <v>22541167711.810001</v>
      </c>
      <c r="Q13" s="422">
        <v>23808410700.360001</v>
      </c>
    </row>
    <row r="14" spans="1:30" ht="30" customHeight="1" x14ac:dyDescent="0.25">
      <c r="A14" s="17" t="s">
        <v>323</v>
      </c>
      <c r="E14" s="302" t="s">
        <v>7</v>
      </c>
      <c r="F14" s="303">
        <v>302481577019.92999</v>
      </c>
      <c r="G14" s="303">
        <v>352741787584.77002</v>
      </c>
      <c r="H14" s="303">
        <v>405711672035.07996</v>
      </c>
      <c r="I14" s="303">
        <v>373023327834.14001</v>
      </c>
      <c r="J14" s="303">
        <v>415091597202.01001</v>
      </c>
      <c r="K14" s="303">
        <v>425477357944.60999</v>
      </c>
      <c r="L14" s="303">
        <v>510645790936.80005</v>
      </c>
      <c r="M14" s="303">
        <v>524066172090.45001</v>
      </c>
      <c r="N14" s="383">
        <v>415873438212.26001</v>
      </c>
      <c r="O14" s="303">
        <v>457583936919.64001</v>
      </c>
      <c r="P14" s="303">
        <v>432512501136.84998</v>
      </c>
      <c r="Q14" s="422">
        <v>554845484347.85999</v>
      </c>
    </row>
    <row r="15" spans="1:30" ht="30" customHeight="1" x14ac:dyDescent="0.25">
      <c r="A15" s="17" t="s">
        <v>462</v>
      </c>
      <c r="E15" s="302" t="s">
        <v>8</v>
      </c>
      <c r="F15" s="303">
        <v>106418996014.83</v>
      </c>
      <c r="G15" s="303">
        <v>117285050117.16</v>
      </c>
      <c r="H15" s="303">
        <v>121268682108.28</v>
      </c>
      <c r="I15" s="303">
        <v>138922569209.06</v>
      </c>
      <c r="J15" s="303">
        <v>151096464125.23001</v>
      </c>
      <c r="K15" s="303">
        <v>202941704736.24002</v>
      </c>
      <c r="L15" s="303">
        <v>298440184433.78998</v>
      </c>
      <c r="M15" s="303">
        <v>350181266650.09998</v>
      </c>
      <c r="N15" s="383">
        <v>430085166886.78998</v>
      </c>
      <c r="O15" s="303">
        <f>SUM(O16:O19)</f>
        <v>435399950272.47998</v>
      </c>
      <c r="P15" s="303">
        <f>SUM(P16:P19)</f>
        <v>446411881798.21997</v>
      </c>
      <c r="Q15" s="422">
        <f>SUM(Q16:Q19)</f>
        <v>446534864210.57001</v>
      </c>
      <c r="U15" s="9"/>
      <c r="V15" s="10"/>
    </row>
    <row r="16" spans="1:30" ht="30" customHeight="1" x14ac:dyDescent="0.25">
      <c r="D16" s="6"/>
      <c r="E16" s="304" t="s">
        <v>9</v>
      </c>
      <c r="F16" s="303" t="s">
        <v>50</v>
      </c>
      <c r="G16" s="303">
        <v>7860341000</v>
      </c>
      <c r="H16" s="303">
        <v>6074220000</v>
      </c>
      <c r="I16" s="303">
        <v>7752533000</v>
      </c>
      <c r="J16" s="303">
        <v>6181752000</v>
      </c>
      <c r="K16" s="303">
        <v>5704898000</v>
      </c>
      <c r="L16" s="303">
        <v>17774471000</v>
      </c>
      <c r="M16" s="303">
        <v>16626979431</v>
      </c>
      <c r="N16" s="383">
        <v>10330260396.92</v>
      </c>
      <c r="O16" s="303">
        <v>10849136000</v>
      </c>
      <c r="P16" s="303">
        <v>11624753000</v>
      </c>
      <c r="Q16" s="422">
        <v>9508560000</v>
      </c>
    </row>
    <row r="17" spans="1:17" ht="30" customHeight="1" x14ac:dyDescent="0.25">
      <c r="A17" s="255"/>
      <c r="E17" s="304" t="s">
        <v>10</v>
      </c>
      <c r="F17" s="303" t="s">
        <v>50</v>
      </c>
      <c r="G17" s="303">
        <v>102198110942.25</v>
      </c>
      <c r="H17" s="303">
        <v>107986288163.41</v>
      </c>
      <c r="I17" s="303">
        <v>123505120000</v>
      </c>
      <c r="J17" s="303">
        <v>124375558057.62001</v>
      </c>
      <c r="K17" s="303">
        <v>173291613441.89001</v>
      </c>
      <c r="L17" s="303">
        <v>255214817666.89999</v>
      </c>
      <c r="M17" s="303">
        <v>305517872981.14001</v>
      </c>
      <c r="N17" s="383">
        <v>369880437377.44</v>
      </c>
      <c r="O17" s="303">
        <v>371766432000</v>
      </c>
      <c r="P17" s="303">
        <v>376794677000</v>
      </c>
      <c r="Q17" s="422">
        <v>376664487000</v>
      </c>
    </row>
    <row r="18" spans="1:17" ht="30" customHeight="1" x14ac:dyDescent="0.25">
      <c r="A18" s="255"/>
      <c r="E18" s="304" t="s">
        <v>11</v>
      </c>
      <c r="F18" s="303" t="s">
        <v>50</v>
      </c>
      <c r="G18" s="303">
        <v>3864566200.0000029</v>
      </c>
      <c r="H18" s="303">
        <v>5595610600.0000019</v>
      </c>
      <c r="I18" s="303">
        <v>7009998842.1500006</v>
      </c>
      <c r="J18" s="303">
        <v>19855992530.34</v>
      </c>
      <c r="K18" s="303">
        <v>23124257918.389999</v>
      </c>
      <c r="L18" s="303">
        <v>21923560172.030003</v>
      </c>
      <c r="M18" s="303">
        <v>25901378803.100002</v>
      </c>
      <c r="N18" s="383">
        <v>48236400206.739998</v>
      </c>
      <c r="O18" s="303">
        <v>48894088000</v>
      </c>
      <c r="P18" s="303">
        <v>53113357000</v>
      </c>
      <c r="Q18" s="422">
        <v>56654006000</v>
      </c>
    </row>
    <row r="19" spans="1:17" ht="30" customHeight="1" x14ac:dyDescent="0.25">
      <c r="A19" s="255"/>
      <c r="E19" s="304" t="s">
        <v>12</v>
      </c>
      <c r="F19" s="303">
        <v>1493314916.9400001</v>
      </c>
      <c r="G19" s="303">
        <v>3362031974.9099998</v>
      </c>
      <c r="H19" s="303">
        <v>1612563344.8699999</v>
      </c>
      <c r="I19" s="303">
        <v>654917366.90999997</v>
      </c>
      <c r="J19" s="303">
        <v>683161537.26999998</v>
      </c>
      <c r="K19" s="303">
        <v>820935375.96000004</v>
      </c>
      <c r="L19" s="303">
        <v>3527335594.8600001</v>
      </c>
      <c r="M19" s="303">
        <v>2135035434.8599999</v>
      </c>
      <c r="N19" s="383">
        <v>1638068905.6900001</v>
      </c>
      <c r="O19" s="303">
        <v>3890294272.48</v>
      </c>
      <c r="P19" s="303">
        <v>4879094798.2200003</v>
      </c>
      <c r="Q19" s="422">
        <v>3707811210.5700002</v>
      </c>
    </row>
    <row r="20" spans="1:17" ht="30" customHeight="1" x14ac:dyDescent="0.25">
      <c r="A20" s="255"/>
      <c r="E20" s="302" t="s">
        <v>13</v>
      </c>
      <c r="F20" s="303">
        <v>67211352825.669998</v>
      </c>
      <c r="G20" s="303">
        <v>65408414629.770004</v>
      </c>
      <c r="H20" s="303">
        <v>68523330043.699997</v>
      </c>
      <c r="I20" s="303">
        <v>78634618000</v>
      </c>
      <c r="J20" s="303">
        <v>68854967745.979996</v>
      </c>
      <c r="K20" s="303">
        <v>74920182233.979996</v>
      </c>
      <c r="L20" s="303">
        <v>69941220796.960007</v>
      </c>
      <c r="M20" s="303">
        <v>90506337716.200012</v>
      </c>
      <c r="N20" s="383">
        <v>112647623598.00002</v>
      </c>
      <c r="O20" s="303">
        <f>SUM(O21,O24)</f>
        <v>118248607817.57001</v>
      </c>
      <c r="P20" s="303">
        <f>SUM(P21,P24)</f>
        <v>120678519498.27</v>
      </c>
      <c r="Q20" s="422">
        <f>SUM(Q21,Q24)</f>
        <v>120146217436.73999</v>
      </c>
    </row>
    <row r="21" spans="1:17" ht="30" customHeight="1" x14ac:dyDescent="0.25">
      <c r="E21" s="304" t="s">
        <v>14</v>
      </c>
      <c r="F21" s="303">
        <v>63224236863.809998</v>
      </c>
      <c r="G21" s="303">
        <v>60810918020.980003</v>
      </c>
      <c r="H21" s="303">
        <v>63451093593.599998</v>
      </c>
      <c r="I21" s="303">
        <v>69081138597.600006</v>
      </c>
      <c r="J21" s="303">
        <v>59115354385.629997</v>
      </c>
      <c r="K21" s="303">
        <v>65124107055.610001</v>
      </c>
      <c r="L21" s="303">
        <v>60308541959.840004</v>
      </c>
      <c r="M21" s="303">
        <v>75504035634.320007</v>
      </c>
      <c r="N21" s="383">
        <v>95119085291.87001</v>
      </c>
      <c r="O21" s="303">
        <f>SUM(O22:O23)</f>
        <v>94994645926.440002</v>
      </c>
      <c r="P21" s="303">
        <f>SUM(P22:P23)</f>
        <v>97135227274.639999</v>
      </c>
      <c r="Q21" s="422">
        <f>SUM(Q22:Q23)</f>
        <v>99622646922.569992</v>
      </c>
    </row>
    <row r="22" spans="1:17" ht="30" customHeight="1" x14ac:dyDescent="0.25">
      <c r="E22" s="305" t="s">
        <v>15</v>
      </c>
      <c r="F22" s="303">
        <v>14087806352.719999</v>
      </c>
      <c r="G22" s="303">
        <v>8018229906.4399996</v>
      </c>
      <c r="H22" s="303">
        <v>11443863969.360001</v>
      </c>
      <c r="I22" s="303">
        <v>11744668021.280001</v>
      </c>
      <c r="J22" s="303">
        <v>10221107152.32</v>
      </c>
      <c r="K22" s="303">
        <v>12955660118.969999</v>
      </c>
      <c r="L22" s="303">
        <v>12908747839.120001</v>
      </c>
      <c r="M22" s="303">
        <v>17617425139.349998</v>
      </c>
      <c r="N22" s="383">
        <v>20204006171.91</v>
      </c>
      <c r="O22" s="303">
        <v>19796954061.619999</v>
      </c>
      <c r="P22" s="303">
        <v>18350370531.84</v>
      </c>
      <c r="Q22" s="422">
        <v>14937881452.620001</v>
      </c>
    </row>
    <row r="23" spans="1:17" ht="30" customHeight="1" x14ac:dyDescent="0.25">
      <c r="E23" s="305" t="s">
        <v>16</v>
      </c>
      <c r="F23" s="303">
        <v>49136430511.089996</v>
      </c>
      <c r="G23" s="303">
        <v>52792688114.540001</v>
      </c>
      <c r="H23" s="303">
        <v>52007229624.239998</v>
      </c>
      <c r="I23" s="303">
        <v>57336470576.32</v>
      </c>
      <c r="J23" s="303">
        <v>48894247233.309998</v>
      </c>
      <c r="K23" s="303">
        <v>52168446936.639999</v>
      </c>
      <c r="L23" s="303">
        <v>47399794120.720001</v>
      </c>
      <c r="M23" s="303">
        <v>57886610494.970001</v>
      </c>
      <c r="N23" s="383">
        <v>74915079119.960007</v>
      </c>
      <c r="O23" s="303">
        <v>75197691864.820007</v>
      </c>
      <c r="P23" s="303">
        <v>78784856742.800003</v>
      </c>
      <c r="Q23" s="422">
        <v>84684765469.949997</v>
      </c>
    </row>
    <row r="24" spans="1:17" ht="30" customHeight="1" x14ac:dyDescent="0.25">
      <c r="E24" s="304" t="s">
        <v>17</v>
      </c>
      <c r="F24" s="303">
        <v>3987115961.8600001</v>
      </c>
      <c r="G24" s="303">
        <v>4597496608.79</v>
      </c>
      <c r="H24" s="303">
        <v>5072236450.1000004</v>
      </c>
      <c r="I24" s="303">
        <v>9553479402.3999901</v>
      </c>
      <c r="J24" s="303">
        <v>9739613360.3500004</v>
      </c>
      <c r="K24" s="303">
        <v>9796075178.3700008</v>
      </c>
      <c r="L24" s="303">
        <v>9632678837.1200008</v>
      </c>
      <c r="M24" s="303">
        <v>15002302081.879999</v>
      </c>
      <c r="N24" s="383">
        <v>17528538306.130001</v>
      </c>
      <c r="O24" s="303">
        <v>23253961891.130001</v>
      </c>
      <c r="P24" s="303">
        <v>23543292223.630001</v>
      </c>
      <c r="Q24" s="422">
        <v>20523570514.169998</v>
      </c>
    </row>
    <row r="25" spans="1:17" ht="30" customHeight="1" x14ac:dyDescent="0.25">
      <c r="E25" s="302" t="s">
        <v>18</v>
      </c>
      <c r="F25" s="303">
        <v>592943036.76999998</v>
      </c>
      <c r="G25" s="303">
        <v>597675594.39999998</v>
      </c>
      <c r="H25" s="303">
        <v>376529593.62</v>
      </c>
      <c r="I25" s="303">
        <v>404869716.22000003</v>
      </c>
      <c r="J25" s="303">
        <v>254746592.90000001</v>
      </c>
      <c r="K25" s="303">
        <v>286943190.33999997</v>
      </c>
      <c r="L25" s="303">
        <v>117153754.84</v>
      </c>
      <c r="M25" s="303">
        <v>38658255.5</v>
      </c>
      <c r="N25" s="383">
        <v>65989378.619999997</v>
      </c>
      <c r="O25" s="303">
        <v>29813124.859999999</v>
      </c>
      <c r="P25" s="303">
        <v>20338827.079999998</v>
      </c>
      <c r="Q25" s="422">
        <v>16681113</v>
      </c>
    </row>
    <row r="26" spans="1:17" ht="30" customHeight="1" x14ac:dyDescent="0.25">
      <c r="E26" s="302" t="s">
        <v>19</v>
      </c>
      <c r="F26" s="303">
        <v>594913088364.31995</v>
      </c>
      <c r="G26" s="303">
        <v>627877787324.34998</v>
      </c>
      <c r="H26" s="303">
        <v>564923340422.54004</v>
      </c>
      <c r="I26" s="303">
        <v>544289766679.59003</v>
      </c>
      <c r="J26" s="303">
        <v>548988119289.32001</v>
      </c>
      <c r="K26" s="303">
        <v>528881558172.99005</v>
      </c>
      <c r="L26" s="303">
        <v>581448459968.2301</v>
      </c>
      <c r="M26" s="303">
        <v>661719287068.45105</v>
      </c>
      <c r="N26" s="383">
        <v>749240296600.27002</v>
      </c>
      <c r="O26" s="303">
        <v>768478291094.14001</v>
      </c>
      <c r="P26" s="303">
        <v>772615949762.49011</v>
      </c>
      <c r="Q26" s="422">
        <v>800875428942.29004</v>
      </c>
    </row>
    <row r="27" spans="1:17" ht="30" customHeight="1" x14ac:dyDescent="0.25">
      <c r="E27" s="304" t="s">
        <v>20</v>
      </c>
      <c r="F27" s="303">
        <v>-24454860403.759998</v>
      </c>
      <c r="G27" s="303">
        <v>-32489940861.810001</v>
      </c>
      <c r="H27" s="303">
        <v>-34838451064.559998</v>
      </c>
      <c r="I27" s="303">
        <v>-35444029392.459999</v>
      </c>
      <c r="J27" s="303">
        <v>-32778037112.560001</v>
      </c>
      <c r="K27" s="303">
        <v>-37751310949.059998</v>
      </c>
      <c r="L27" s="303">
        <v>-42968298322.379997</v>
      </c>
      <c r="M27" s="303">
        <v>-42301950371.639999</v>
      </c>
      <c r="N27" s="383">
        <v>-47831412110.650002</v>
      </c>
      <c r="O27" s="303">
        <v>-46223211722.720001</v>
      </c>
      <c r="P27" s="303">
        <v>-48299810635.089996</v>
      </c>
      <c r="Q27" s="422">
        <v>-50622757522.550003</v>
      </c>
    </row>
    <row r="28" spans="1:17" ht="30" customHeight="1" x14ac:dyDescent="0.25">
      <c r="E28" s="302" t="s">
        <v>21</v>
      </c>
      <c r="F28" s="303">
        <v>845154717.21000004</v>
      </c>
      <c r="G28" s="303">
        <v>825789244.47000003</v>
      </c>
      <c r="H28" s="303">
        <v>562822959.30999994</v>
      </c>
      <c r="I28" s="303">
        <v>378054000</v>
      </c>
      <c r="J28" s="303">
        <v>223460000</v>
      </c>
      <c r="K28" s="303">
        <v>187529002.91</v>
      </c>
      <c r="L28" s="303">
        <v>168776694.03999999</v>
      </c>
      <c r="M28" s="303">
        <v>278332759.10000002</v>
      </c>
      <c r="N28" s="383">
        <v>411320686.96999997</v>
      </c>
      <c r="O28" s="303">
        <f>SUM(O29:O30)</f>
        <v>472163694.48999995</v>
      </c>
      <c r="P28" s="303">
        <f>SUM(P29:P30)</f>
        <v>521525419.75</v>
      </c>
      <c r="Q28" s="422">
        <f>SUM(Q29:Q30)</f>
        <v>530124877.91999996</v>
      </c>
    </row>
    <row r="29" spans="1:17" ht="30" customHeight="1" x14ac:dyDescent="0.25">
      <c r="E29" s="304" t="s">
        <v>22</v>
      </c>
      <c r="F29" s="303">
        <v>874835000</v>
      </c>
      <c r="G29" s="303">
        <v>874835000</v>
      </c>
      <c r="H29" s="303">
        <v>604196000</v>
      </c>
      <c r="I29" s="303">
        <v>398557000</v>
      </c>
      <c r="J29" s="303">
        <v>233714000</v>
      </c>
      <c r="K29" s="303">
        <v>191311374.03</v>
      </c>
      <c r="L29" s="303">
        <v>172477820.44999999</v>
      </c>
      <c r="M29" s="303">
        <v>280971115.16000003</v>
      </c>
      <c r="N29" s="383">
        <v>414726126.76999998</v>
      </c>
      <c r="O29" s="303">
        <v>476342111.14999998</v>
      </c>
      <c r="P29" s="303">
        <v>525537618.41000003</v>
      </c>
      <c r="Q29" s="422">
        <v>534766329.88999999</v>
      </c>
    </row>
    <row r="30" spans="1:17" ht="30" customHeight="1" x14ac:dyDescent="0.25">
      <c r="E30" s="304" t="s">
        <v>23</v>
      </c>
      <c r="F30" s="303">
        <v>-29680282.789999999</v>
      </c>
      <c r="G30" s="303">
        <v>-49045755.530000001</v>
      </c>
      <c r="H30" s="303">
        <v>-41373040.689999998</v>
      </c>
      <c r="I30" s="303">
        <v>-20503000</v>
      </c>
      <c r="J30" s="303">
        <v>-10254000</v>
      </c>
      <c r="K30" s="303">
        <v>-3782371.12</v>
      </c>
      <c r="L30" s="303">
        <v>-3701126.41</v>
      </c>
      <c r="M30" s="303">
        <v>-2638356.06</v>
      </c>
      <c r="N30" s="383">
        <v>-3405439.8</v>
      </c>
      <c r="O30" s="303">
        <v>-4178416.66</v>
      </c>
      <c r="P30" s="303">
        <v>-4012198.66</v>
      </c>
      <c r="Q30" s="422">
        <v>-4641451.97</v>
      </c>
    </row>
    <row r="31" spans="1:17" ht="30" customHeight="1" x14ac:dyDescent="0.25">
      <c r="E31" s="302" t="s">
        <v>24</v>
      </c>
      <c r="F31" s="303">
        <v>172609792760.98981</v>
      </c>
      <c r="G31" s="303">
        <v>185738476000</v>
      </c>
      <c r="H31" s="303">
        <v>193605711000</v>
      </c>
      <c r="I31" s="303">
        <v>187694622000</v>
      </c>
      <c r="J31" s="303">
        <v>206186776042.56003</v>
      </c>
      <c r="K31" s="303">
        <v>204537099511.37</v>
      </c>
      <c r="L31" s="303">
        <v>216330360280.60007</v>
      </c>
      <c r="M31" s="303">
        <v>253517709021.67871</v>
      </c>
      <c r="N31" s="383">
        <v>262974655644.91998</v>
      </c>
      <c r="O31" s="303">
        <v>269510105873.95959</v>
      </c>
      <c r="P31" s="303">
        <v>266410726678.73999</v>
      </c>
      <c r="Q31" s="422">
        <v>260702953191.10071</v>
      </c>
    </row>
    <row r="32" spans="1:17" ht="30" customHeight="1" x14ac:dyDescent="0.25">
      <c r="E32" s="304" t="s">
        <v>25</v>
      </c>
      <c r="F32" s="303">
        <v>235369169.75</v>
      </c>
      <c r="G32" s="303">
        <v>397550005.31999999</v>
      </c>
      <c r="H32" s="303">
        <v>494543343.39999998</v>
      </c>
      <c r="I32" s="303">
        <v>601738980.51999998</v>
      </c>
      <c r="J32" s="303">
        <v>362737047.56</v>
      </c>
      <c r="K32" s="303">
        <v>446862003.04000002</v>
      </c>
      <c r="L32" s="303">
        <v>223306368.59</v>
      </c>
      <c r="M32" s="303">
        <v>87256061.650000006</v>
      </c>
      <c r="N32" s="383">
        <v>31022869.170000002</v>
      </c>
      <c r="O32" s="303">
        <v>32870740.66</v>
      </c>
      <c r="P32" s="303">
        <v>75686081.629999995</v>
      </c>
      <c r="Q32" s="422">
        <v>130187185.05</v>
      </c>
    </row>
    <row r="33" spans="5:17" ht="30" customHeight="1" x14ac:dyDescent="0.25">
      <c r="E33" s="304" t="s">
        <v>26</v>
      </c>
      <c r="F33" s="306">
        <v>17508464238.669998</v>
      </c>
      <c r="G33" s="306">
        <v>21420122758.200001</v>
      </c>
      <c r="H33" s="306">
        <v>17471544959.330002</v>
      </c>
      <c r="I33" s="306">
        <v>19057713943.23</v>
      </c>
      <c r="J33" s="306">
        <v>25113540755.380001</v>
      </c>
      <c r="K33" s="306">
        <v>16245613959.370001</v>
      </c>
      <c r="L33" s="306">
        <v>18759182565.900002</v>
      </c>
      <c r="M33" s="306">
        <v>22491780310.84</v>
      </c>
      <c r="N33" s="384">
        <v>28986976401.779999</v>
      </c>
      <c r="O33" s="306">
        <v>28512020676.720001</v>
      </c>
      <c r="P33" s="306">
        <v>31111844321</v>
      </c>
      <c r="Q33" s="423">
        <v>27298304972.32</v>
      </c>
    </row>
    <row r="34" spans="5:17" ht="30" customHeight="1" x14ac:dyDescent="0.25">
      <c r="E34" s="304" t="s">
        <v>27</v>
      </c>
      <c r="F34" s="306">
        <v>3860594537.5500002</v>
      </c>
      <c r="G34" s="306">
        <v>2820834043.7199998</v>
      </c>
      <c r="H34" s="306">
        <v>2676127937.5100002</v>
      </c>
      <c r="I34" s="306">
        <v>2948530748.9000001</v>
      </c>
      <c r="J34" s="306">
        <v>3481404058.4899998</v>
      </c>
      <c r="K34" s="306">
        <v>3674304971.3800001</v>
      </c>
      <c r="L34" s="306">
        <v>4296618511</v>
      </c>
      <c r="M34" s="306">
        <v>4657333147.0200005</v>
      </c>
      <c r="N34" s="384">
        <v>5458198056.8800001</v>
      </c>
      <c r="O34" s="306">
        <v>7650952467.6199999</v>
      </c>
      <c r="P34" s="306">
        <v>5805337218.3299999</v>
      </c>
      <c r="Q34" s="423">
        <v>6451854132.5699997</v>
      </c>
    </row>
    <row r="35" spans="5:17" ht="30" customHeight="1" x14ac:dyDescent="0.25">
      <c r="E35" s="304" t="s">
        <v>28</v>
      </c>
      <c r="F35" s="306">
        <v>1144825125.6300001</v>
      </c>
      <c r="G35" s="306">
        <v>1653164316.95</v>
      </c>
      <c r="H35" s="306">
        <v>1106801527.6199999</v>
      </c>
      <c r="I35" s="306">
        <v>891172261.42999995</v>
      </c>
      <c r="J35" s="306">
        <v>891963530.12</v>
      </c>
      <c r="K35" s="306">
        <v>1009228789.98</v>
      </c>
      <c r="L35" s="306">
        <v>1514945436.55</v>
      </c>
      <c r="M35" s="306">
        <v>2636319688.5500002</v>
      </c>
      <c r="N35" s="384">
        <v>2368342942.48</v>
      </c>
      <c r="O35" s="306">
        <v>2039697236.24</v>
      </c>
      <c r="P35" s="306">
        <v>2313887689.8299999</v>
      </c>
      <c r="Q35" s="423">
        <v>3176472056.8400002</v>
      </c>
    </row>
    <row r="36" spans="5:17" ht="30" customHeight="1" x14ac:dyDescent="0.25">
      <c r="E36" s="304" t="s">
        <v>29</v>
      </c>
      <c r="F36" s="306">
        <v>1550087406.3800001</v>
      </c>
      <c r="G36" s="306">
        <v>334603930.18000001</v>
      </c>
      <c r="H36" s="306">
        <v>378238321.85000002</v>
      </c>
      <c r="I36" s="306">
        <v>416801832.60000002</v>
      </c>
      <c r="J36" s="306">
        <v>392907267.64999998</v>
      </c>
      <c r="K36" s="306">
        <v>392907996.42000002</v>
      </c>
      <c r="L36" s="306">
        <v>392908039.83999997</v>
      </c>
      <c r="M36" s="306">
        <v>494026.03</v>
      </c>
      <c r="N36" s="384">
        <v>0</v>
      </c>
      <c r="O36" s="306">
        <v>0</v>
      </c>
      <c r="P36" s="306">
        <v>0</v>
      </c>
      <c r="Q36" s="423">
        <v>0</v>
      </c>
    </row>
    <row r="37" spans="5:17" ht="30" customHeight="1" x14ac:dyDescent="0.25">
      <c r="E37" s="304" t="s">
        <v>30</v>
      </c>
      <c r="F37" s="306">
        <v>25137750958.68</v>
      </c>
      <c r="G37" s="306">
        <v>39995482389.760002</v>
      </c>
      <c r="H37" s="306">
        <v>42883504414.669998</v>
      </c>
      <c r="I37" s="306">
        <v>39722335567.949997</v>
      </c>
      <c r="J37" s="306">
        <v>38643120557.059998</v>
      </c>
      <c r="K37" s="306">
        <v>59462932126.330002</v>
      </c>
      <c r="L37" s="306">
        <v>59109146204.739998</v>
      </c>
      <c r="M37" s="306">
        <v>56620005027.940002</v>
      </c>
      <c r="N37" s="384">
        <v>55294023536.400002</v>
      </c>
      <c r="O37" s="306">
        <v>55593777194.559998</v>
      </c>
      <c r="P37" s="306">
        <v>56949152694.639999</v>
      </c>
      <c r="Q37" s="423">
        <v>57804566115.529999</v>
      </c>
    </row>
    <row r="38" spans="5:17" ht="30" customHeight="1" x14ac:dyDescent="0.25">
      <c r="E38" s="304" t="s">
        <v>31</v>
      </c>
      <c r="F38" s="306">
        <v>6130485000</v>
      </c>
      <c r="G38" s="306">
        <v>-1475583000</v>
      </c>
      <c r="H38" s="306">
        <v>-2201588000</v>
      </c>
      <c r="I38" s="306">
        <v>4382919000</v>
      </c>
      <c r="J38" s="306">
        <v>3584390000</v>
      </c>
      <c r="K38" s="306">
        <v>-8232135000</v>
      </c>
      <c r="L38" s="306">
        <v>5862263000</v>
      </c>
      <c r="M38" s="306">
        <v>20233055000</v>
      </c>
      <c r="N38" s="384">
        <v>28830245249</v>
      </c>
      <c r="O38" s="306">
        <v>29438405000</v>
      </c>
      <c r="P38" s="306">
        <v>20797413000</v>
      </c>
      <c r="Q38" s="423">
        <v>21511171000</v>
      </c>
    </row>
    <row r="39" spans="5:17" ht="30" customHeight="1" x14ac:dyDescent="0.25">
      <c r="E39" s="304" t="s">
        <v>32</v>
      </c>
      <c r="F39" s="306">
        <v>118889000</v>
      </c>
      <c r="G39" s="306">
        <v>120377000</v>
      </c>
      <c r="H39" s="306">
        <v>129900000</v>
      </c>
      <c r="I39" s="306">
        <v>102726000</v>
      </c>
      <c r="J39" s="306">
        <v>0</v>
      </c>
      <c r="K39" s="306">
        <v>0</v>
      </c>
      <c r="L39" s="306">
        <v>0</v>
      </c>
      <c r="M39" s="306">
        <v>0</v>
      </c>
      <c r="N39" s="384">
        <v>0</v>
      </c>
      <c r="O39" s="306">
        <v>0</v>
      </c>
      <c r="P39" s="306">
        <v>0</v>
      </c>
      <c r="Q39" s="423">
        <v>0</v>
      </c>
    </row>
    <row r="40" spans="5:17" ht="30" customHeight="1" x14ac:dyDescent="0.25">
      <c r="E40" s="304" t="s">
        <v>33</v>
      </c>
      <c r="F40" s="306">
        <v>36439395289.57</v>
      </c>
      <c r="G40" s="306">
        <v>43819011522.330002</v>
      </c>
      <c r="H40" s="306">
        <v>50626392388.120003</v>
      </c>
      <c r="I40" s="306">
        <v>55337090853.389999</v>
      </c>
      <c r="J40" s="306">
        <v>56374197828.459999</v>
      </c>
      <c r="K40" s="306">
        <v>52630036594.120003</v>
      </c>
      <c r="L40" s="306">
        <v>53761258334.839996</v>
      </c>
      <c r="M40" s="306">
        <v>54692141674.110001</v>
      </c>
      <c r="N40" s="384">
        <v>35713450730.089996</v>
      </c>
      <c r="O40" s="306">
        <v>36479222061.169998</v>
      </c>
      <c r="P40" s="306">
        <v>37070635087.330002</v>
      </c>
      <c r="Q40" s="423">
        <v>37058940486.910004</v>
      </c>
    </row>
    <row r="41" spans="5:17" ht="30" customHeight="1" x14ac:dyDescent="0.25">
      <c r="E41" s="304" t="s">
        <v>34</v>
      </c>
      <c r="F41" s="306">
        <v>8155242563.3199997</v>
      </c>
      <c r="G41" s="306">
        <v>8959542969.2800007</v>
      </c>
      <c r="H41" s="306">
        <v>9432109663.7600002</v>
      </c>
      <c r="I41" s="306">
        <v>9499487975.7399998</v>
      </c>
      <c r="J41" s="306">
        <v>9511760941.0400009</v>
      </c>
      <c r="K41" s="306">
        <v>9572385723.5300007</v>
      </c>
      <c r="L41" s="306">
        <v>9912386812.7800007</v>
      </c>
      <c r="M41" s="306">
        <v>10795343463.549999</v>
      </c>
      <c r="N41" s="384">
        <v>11315370967.879999</v>
      </c>
      <c r="O41" s="306">
        <f>O42</f>
        <v>11507012982.24</v>
      </c>
      <c r="P41" s="306">
        <v>11579610609.92</v>
      </c>
      <c r="Q41" s="423">
        <v>11587229152.969999</v>
      </c>
    </row>
    <row r="42" spans="5:17" ht="30" customHeight="1" x14ac:dyDescent="0.25">
      <c r="E42" s="305" t="s">
        <v>35</v>
      </c>
      <c r="F42" s="306">
        <v>8155242563.3199997</v>
      </c>
      <c r="G42" s="306">
        <v>8959542969.2800007</v>
      </c>
      <c r="H42" s="306">
        <v>9432109663.7600002</v>
      </c>
      <c r="I42" s="306">
        <v>9499487975.7399998</v>
      </c>
      <c r="J42" s="306">
        <v>9511760941.0400009</v>
      </c>
      <c r="K42" s="306">
        <v>9572385723.5300007</v>
      </c>
      <c r="L42" s="306">
        <v>9912386812.7800007</v>
      </c>
      <c r="M42" s="306">
        <v>10795343463.549999</v>
      </c>
      <c r="N42" s="384">
        <v>11315370967.879999</v>
      </c>
      <c r="O42" s="306">
        <v>11507012982.24</v>
      </c>
      <c r="P42" s="306">
        <v>11579610609.92</v>
      </c>
      <c r="Q42" s="423">
        <v>11587229152.969999</v>
      </c>
    </row>
    <row r="43" spans="5:17" ht="30" customHeight="1" x14ac:dyDescent="0.25">
      <c r="E43" s="307" t="s">
        <v>36</v>
      </c>
      <c r="F43" s="306">
        <v>74180495616.139816</v>
      </c>
      <c r="G43" s="306">
        <v>70010583488.059998</v>
      </c>
      <c r="H43" s="306">
        <v>73354916986.349991</v>
      </c>
      <c r="I43" s="306">
        <v>57702067516.19001</v>
      </c>
      <c r="J43" s="306">
        <v>71798399885.210007</v>
      </c>
      <c r="K43" s="306">
        <v>73574867348.099976</v>
      </c>
      <c r="L43" s="306">
        <v>67305932915.060081</v>
      </c>
      <c r="M43" s="306">
        <v>86911927967.748734</v>
      </c>
      <c r="N43" s="384">
        <v>101190591773.67</v>
      </c>
      <c r="O43" s="306">
        <v>104014690784.99966</v>
      </c>
      <c r="P43" s="306">
        <v>106537907237.75999</v>
      </c>
      <c r="Q43" s="423">
        <v>101476612183.6707</v>
      </c>
    </row>
    <row r="44" spans="5:17" ht="30" customHeight="1" x14ac:dyDescent="0.25">
      <c r="E44" s="304" t="s">
        <v>37</v>
      </c>
      <c r="F44" s="306">
        <v>-1851806144.7</v>
      </c>
      <c r="G44" s="306">
        <v>-2317213423.7999997</v>
      </c>
      <c r="H44" s="306">
        <v>-2746780542.6100001</v>
      </c>
      <c r="I44" s="306">
        <v>-2967962679.9499998</v>
      </c>
      <c r="J44" s="306">
        <v>-3967645828.4099998</v>
      </c>
      <c r="K44" s="306">
        <v>-4239905000.9000001</v>
      </c>
      <c r="L44" s="306">
        <v>-4807587908.7000008</v>
      </c>
      <c r="M44" s="306">
        <v>-5607947345.7600002</v>
      </c>
      <c r="N44" s="384">
        <v>-6213566882.4300003</v>
      </c>
      <c r="O44" s="306">
        <f>SUM(O45:O46)</f>
        <v>-5758543270.25</v>
      </c>
      <c r="P44" s="306">
        <f>P45+P46</f>
        <v>-5830747261.7000008</v>
      </c>
      <c r="Q44" s="423">
        <f>Q45+Q46</f>
        <v>-5792384094.7600002</v>
      </c>
    </row>
    <row r="45" spans="5:17" ht="30" customHeight="1" x14ac:dyDescent="0.25">
      <c r="E45" s="305" t="s">
        <v>38</v>
      </c>
      <c r="F45" s="306">
        <v>-810420264.61000001</v>
      </c>
      <c r="G45" s="306">
        <v>-1029592546.4299999</v>
      </c>
      <c r="H45" s="306">
        <v>-1254846556.8900001</v>
      </c>
      <c r="I45" s="306">
        <v>-1284231621.99</v>
      </c>
      <c r="J45" s="306">
        <v>-1542957642.3199999</v>
      </c>
      <c r="K45" s="306">
        <v>-2044751832.77</v>
      </c>
      <c r="L45" s="306">
        <v>-2196897785.0900002</v>
      </c>
      <c r="M45" s="306">
        <v>-2361129913.27</v>
      </c>
      <c r="N45" s="384">
        <v>-2862259367.8899999</v>
      </c>
      <c r="O45" s="306">
        <v>-2427720786.0100002</v>
      </c>
      <c r="P45" s="306">
        <v>-2371129007.0900002</v>
      </c>
      <c r="Q45" s="423">
        <v>-2204052543.5100002</v>
      </c>
    </row>
    <row r="46" spans="5:17" ht="30" customHeight="1" x14ac:dyDescent="0.25">
      <c r="E46" s="305" t="s">
        <v>39</v>
      </c>
      <c r="F46" s="306">
        <v>-1041385880.09</v>
      </c>
      <c r="G46" s="306">
        <v>-1287620877.3699999</v>
      </c>
      <c r="H46" s="306">
        <v>-1491933985.72</v>
      </c>
      <c r="I46" s="306">
        <v>-1683731057.96</v>
      </c>
      <c r="J46" s="306">
        <v>-2424688186.0900002</v>
      </c>
      <c r="K46" s="306">
        <v>-2195153168.1300001</v>
      </c>
      <c r="L46" s="306">
        <v>-2610690123.6100001</v>
      </c>
      <c r="M46" s="306">
        <v>-3246817432.4899998</v>
      </c>
      <c r="N46" s="384">
        <v>-3351307514.54</v>
      </c>
      <c r="O46" s="306">
        <v>-3330822484.2399998</v>
      </c>
      <c r="P46" s="306">
        <v>-3459618254.6100001</v>
      </c>
      <c r="Q46" s="423">
        <v>-3588331551.25</v>
      </c>
    </row>
    <row r="47" spans="5:17" ht="30" customHeight="1" x14ac:dyDescent="0.25">
      <c r="E47" s="302" t="s">
        <v>40</v>
      </c>
      <c r="F47" s="306">
        <v>531574220.44000006</v>
      </c>
      <c r="G47" s="306">
        <v>496627692.56</v>
      </c>
      <c r="H47" s="306">
        <v>471371386.18000007</v>
      </c>
      <c r="I47" s="306">
        <v>540673155.8599999</v>
      </c>
      <c r="J47" s="306">
        <v>666387000</v>
      </c>
      <c r="K47" s="306">
        <v>912233479.31999993</v>
      </c>
      <c r="L47" s="306">
        <v>1025495875.99</v>
      </c>
      <c r="M47" s="306">
        <v>1077261696.46</v>
      </c>
      <c r="N47" s="384">
        <v>1078893446.8600001</v>
      </c>
      <c r="O47" s="306">
        <f>SUM(O48:O50)</f>
        <v>1149166174.22</v>
      </c>
      <c r="P47" s="306">
        <f>SUM(P48:P50)</f>
        <v>935970857.98000002</v>
      </c>
      <c r="Q47" s="423">
        <f>SUM(Q48:Q50)</f>
        <v>898909995.27999997</v>
      </c>
    </row>
    <row r="48" spans="5:17" ht="30" customHeight="1" x14ac:dyDescent="0.25">
      <c r="E48" s="304" t="s">
        <v>41</v>
      </c>
      <c r="F48" s="308">
        <v>316302737.43000001</v>
      </c>
      <c r="G48" s="308">
        <v>332533319.44</v>
      </c>
      <c r="H48" s="308">
        <v>339301803.97000003</v>
      </c>
      <c r="I48" s="308">
        <v>412543151.20999998</v>
      </c>
      <c r="J48" s="308">
        <v>551276335.25</v>
      </c>
      <c r="K48" s="308">
        <v>760044975.87</v>
      </c>
      <c r="L48" s="308">
        <v>848126608.58000004</v>
      </c>
      <c r="M48" s="308">
        <v>846758282.60000002</v>
      </c>
      <c r="N48" s="385">
        <v>672218880.87</v>
      </c>
      <c r="O48" s="308">
        <v>596447706.01999998</v>
      </c>
      <c r="P48" s="308">
        <v>545420317.28999996</v>
      </c>
      <c r="Q48" s="424">
        <v>523926797.63</v>
      </c>
    </row>
    <row r="49" spans="5:17" ht="30" customHeight="1" x14ac:dyDescent="0.25">
      <c r="E49" s="304" t="s">
        <v>42</v>
      </c>
      <c r="F49" s="306">
        <v>-129327843.95999999</v>
      </c>
      <c r="G49" s="306">
        <v>-120939905.29000001</v>
      </c>
      <c r="H49" s="306">
        <v>-137563935.22999999</v>
      </c>
      <c r="I49" s="306">
        <v>-157586498.44</v>
      </c>
      <c r="J49" s="306">
        <v>-155818022.94</v>
      </c>
      <c r="K49" s="306">
        <v>-156735643.81</v>
      </c>
      <c r="L49" s="306">
        <v>-162231495.71000001</v>
      </c>
      <c r="M49" s="306">
        <v>-175707323.75999999</v>
      </c>
      <c r="N49" s="384">
        <v>-177103487.00999999</v>
      </c>
      <c r="O49" s="306">
        <v>-175530978.93000001</v>
      </c>
      <c r="P49" s="306">
        <v>-176941877.31</v>
      </c>
      <c r="Q49" s="423">
        <v>-171944997.31</v>
      </c>
    </row>
    <row r="50" spans="5:17" ht="30" customHeight="1" x14ac:dyDescent="0.25">
      <c r="E50" s="304" t="s">
        <v>43</v>
      </c>
      <c r="F50" s="306">
        <v>344599326.97000003</v>
      </c>
      <c r="G50" s="306">
        <v>285034278.41000003</v>
      </c>
      <c r="H50" s="306">
        <v>269633517.44</v>
      </c>
      <c r="I50" s="306">
        <v>285716503.08999997</v>
      </c>
      <c r="J50" s="306">
        <v>270928687.69</v>
      </c>
      <c r="K50" s="306">
        <v>308924147.25999999</v>
      </c>
      <c r="L50" s="306">
        <v>339600763.12</v>
      </c>
      <c r="M50" s="306">
        <v>406210737.62</v>
      </c>
      <c r="N50" s="384">
        <v>583778053</v>
      </c>
      <c r="O50" s="306">
        <v>728249447.13</v>
      </c>
      <c r="P50" s="306">
        <v>567492418</v>
      </c>
      <c r="Q50" s="423">
        <v>546928194.96000004</v>
      </c>
    </row>
    <row r="51" spans="5:17" ht="30" customHeight="1" x14ac:dyDescent="0.25">
      <c r="E51" s="58" t="s">
        <v>44</v>
      </c>
      <c r="F51" s="313">
        <f>SUM(F52:F55)</f>
        <v>31579443651.089996</v>
      </c>
      <c r="G51" s="313">
        <f t="shared" ref="G51:O51" si="3">SUM(G52:G55)</f>
        <v>32102729069.119995</v>
      </c>
      <c r="H51" s="313">
        <f t="shared" si="3"/>
        <v>33127743462.150002</v>
      </c>
      <c r="I51" s="313">
        <f t="shared" si="3"/>
        <v>31831764678.269997</v>
      </c>
      <c r="J51" s="313">
        <f t="shared" si="3"/>
        <v>30292840040.440002</v>
      </c>
      <c r="K51" s="313">
        <f t="shared" si="3"/>
        <v>28762693256.840004</v>
      </c>
      <c r="L51" s="313">
        <f t="shared" si="3"/>
        <v>30741758794.700001</v>
      </c>
      <c r="M51" s="313">
        <f t="shared" si="3"/>
        <v>33093763028.470005</v>
      </c>
      <c r="N51" s="382">
        <f t="shared" si="3"/>
        <v>38270206428.339996</v>
      </c>
      <c r="O51" s="313">
        <f t="shared" si="3"/>
        <v>38882430929.369995</v>
      </c>
      <c r="P51" s="313">
        <f t="shared" ref="P51:Q51" si="4">SUM(P52:P55)</f>
        <v>40503760608.650002</v>
      </c>
      <c r="Q51" s="421">
        <f t="shared" si="4"/>
        <v>40551472350.959999</v>
      </c>
    </row>
    <row r="52" spans="5:17" ht="30" customHeight="1" x14ac:dyDescent="0.25">
      <c r="E52" s="302" t="s">
        <v>45</v>
      </c>
      <c r="F52" s="306">
        <v>13635105320.98</v>
      </c>
      <c r="G52" s="306">
        <v>15452247509.619999</v>
      </c>
      <c r="H52" s="306">
        <v>16855005605.08</v>
      </c>
      <c r="I52" s="306">
        <v>17489733415.080002</v>
      </c>
      <c r="J52" s="306">
        <v>16973190872.67</v>
      </c>
      <c r="K52" s="306">
        <v>14959449267.670002</v>
      </c>
      <c r="L52" s="306">
        <v>16290239444.509998</v>
      </c>
      <c r="M52" s="306">
        <v>17521268996.260002</v>
      </c>
      <c r="N52" s="384">
        <v>18353643301.899998</v>
      </c>
      <c r="O52" s="306">
        <v>19488781274.689999</v>
      </c>
      <c r="P52" s="306">
        <v>20011220847.16</v>
      </c>
      <c r="Q52" s="423">
        <v>20282924673.889999</v>
      </c>
    </row>
    <row r="53" spans="5:17" ht="30" customHeight="1" x14ac:dyDescent="0.25">
      <c r="E53" s="302" t="s">
        <v>46</v>
      </c>
      <c r="F53" s="306">
        <v>7079542827.7599993</v>
      </c>
      <c r="G53" s="306">
        <v>7323034441.2299995</v>
      </c>
      <c r="H53" s="306">
        <v>7557477603.0300007</v>
      </c>
      <c r="I53" s="306">
        <v>7415301890.7800007</v>
      </c>
      <c r="J53" s="306">
        <v>7537617489.5300026</v>
      </c>
      <c r="K53" s="306">
        <v>7882694528.7900009</v>
      </c>
      <c r="L53" s="306">
        <v>8230853714.7200012</v>
      </c>
      <c r="M53" s="306">
        <v>8541235849.8999996</v>
      </c>
      <c r="N53" s="384">
        <v>8825918341.920002</v>
      </c>
      <c r="O53" s="306">
        <v>8683773263.3599968</v>
      </c>
      <c r="P53" s="306">
        <v>9507481537.920002</v>
      </c>
      <c r="Q53" s="423">
        <v>9587235924.8799973</v>
      </c>
    </row>
    <row r="54" spans="5:17" ht="30" customHeight="1" x14ac:dyDescent="0.25">
      <c r="E54" s="302" t="s">
        <v>47</v>
      </c>
      <c r="F54" s="306">
        <v>10834838346.92</v>
      </c>
      <c r="G54" s="306">
        <v>9310871603.3500004</v>
      </c>
      <c r="H54" s="306">
        <v>8715260254.039999</v>
      </c>
      <c r="I54" s="306">
        <v>6926729372.4099979</v>
      </c>
      <c r="J54" s="306">
        <v>5782031678.2399998</v>
      </c>
      <c r="K54" s="306">
        <v>5920549460.3800001</v>
      </c>
      <c r="L54" s="306">
        <v>6220665635.4700003</v>
      </c>
      <c r="M54" s="306">
        <v>7031258182.3100014</v>
      </c>
      <c r="N54" s="384">
        <v>11090644784.52</v>
      </c>
      <c r="O54" s="306">
        <v>10709876391.32</v>
      </c>
      <c r="P54" s="306">
        <v>10985058223.57</v>
      </c>
      <c r="Q54" s="423">
        <v>10681311752.190001</v>
      </c>
    </row>
    <row r="55" spans="5:17" ht="30" customHeight="1" x14ac:dyDescent="0.25">
      <c r="E55" s="302" t="s">
        <v>48</v>
      </c>
      <c r="F55" s="306">
        <v>29957155.430000067</v>
      </c>
      <c r="G55" s="306">
        <v>16575514.919999838</v>
      </c>
      <c r="H55" s="306">
        <v>0</v>
      </c>
      <c r="I55" s="306">
        <v>0</v>
      </c>
      <c r="J55" s="306">
        <v>0</v>
      </c>
      <c r="K55" s="306">
        <v>0</v>
      </c>
      <c r="L55" s="306">
        <v>0</v>
      </c>
      <c r="M55" s="306">
        <v>0</v>
      </c>
      <c r="N55" s="384">
        <v>0</v>
      </c>
      <c r="O55" s="306">
        <v>0</v>
      </c>
      <c r="P55" s="306">
        <v>0</v>
      </c>
      <c r="Q55" s="423">
        <v>0</v>
      </c>
    </row>
    <row r="56" spans="5:17" ht="30" customHeight="1" x14ac:dyDescent="0.25">
      <c r="E56" s="300" t="s">
        <v>2</v>
      </c>
      <c r="F56" s="301">
        <f>F57</f>
        <v>1209502638312.6897</v>
      </c>
      <c r="G56" s="301">
        <f t="shared" ref="G56:Q56" si="5">G57</f>
        <v>1319133378269.1501</v>
      </c>
      <c r="H56" s="301">
        <f t="shared" si="5"/>
        <v>1313736959995.2297</v>
      </c>
      <c r="I56" s="301">
        <f t="shared" si="5"/>
        <v>1270048394690.8799</v>
      </c>
      <c r="J56" s="301">
        <f t="shared" si="5"/>
        <v>1332569107239.5701</v>
      </c>
      <c r="K56" s="301">
        <f t="shared" si="5"/>
        <v>1372437773080.6501</v>
      </c>
      <c r="L56" s="301">
        <f t="shared" si="5"/>
        <v>1598496789070.22</v>
      </c>
      <c r="M56" s="301">
        <f t="shared" si="5"/>
        <v>1787483620122.8198</v>
      </c>
      <c r="N56" s="381">
        <f>N57</f>
        <v>1865369922083.2197</v>
      </c>
      <c r="O56" s="301">
        <f t="shared" si="5"/>
        <v>1945211572687.8103</v>
      </c>
      <c r="P56" s="301">
        <f t="shared" si="5"/>
        <v>1935472095482.4299</v>
      </c>
      <c r="Q56" s="420">
        <f t="shared" si="5"/>
        <v>2078399693800.1797</v>
      </c>
    </row>
    <row r="57" spans="5:17" ht="30" customHeight="1" x14ac:dyDescent="0.25">
      <c r="E57" s="58" t="s">
        <v>51</v>
      </c>
      <c r="F57" s="313">
        <f>SUM(F58,F64,F66,F71:F73,F76,F82:F84)</f>
        <v>1209502638312.6897</v>
      </c>
      <c r="G57" s="313">
        <f t="shared" ref="G57:O57" si="6">SUM(G58,G64,G66,G71:G73,G76,G82:G84)</f>
        <v>1319133378269.1501</v>
      </c>
      <c r="H57" s="313">
        <f t="shared" si="6"/>
        <v>1313736959995.2297</v>
      </c>
      <c r="I57" s="313">
        <f t="shared" si="6"/>
        <v>1270048394690.8799</v>
      </c>
      <c r="J57" s="313">
        <f t="shared" si="6"/>
        <v>1332569107239.5701</v>
      </c>
      <c r="K57" s="313">
        <f t="shared" si="6"/>
        <v>1372437773080.6501</v>
      </c>
      <c r="L57" s="313">
        <f t="shared" si="6"/>
        <v>1598496789070.22</v>
      </c>
      <c r="M57" s="313">
        <f t="shared" si="6"/>
        <v>1787483620122.8198</v>
      </c>
      <c r="N57" s="382">
        <f t="shared" si="6"/>
        <v>1865369922083.2197</v>
      </c>
      <c r="O57" s="313">
        <f t="shared" si="6"/>
        <v>1945211572687.8103</v>
      </c>
      <c r="P57" s="313">
        <f t="shared" ref="P57:Q57" si="7">SUM(P58,P64,P66,P71:P73,P76,P82:P84)</f>
        <v>1935472095482.4299</v>
      </c>
      <c r="Q57" s="421">
        <f t="shared" si="7"/>
        <v>2078399693800.1797</v>
      </c>
    </row>
    <row r="58" spans="5:17" ht="30" customHeight="1" x14ac:dyDescent="0.25">
      <c r="E58" s="302" t="s">
        <v>52</v>
      </c>
      <c r="F58" s="303">
        <v>468176063397.49988</v>
      </c>
      <c r="G58" s="303">
        <v>464419719323.52002</v>
      </c>
      <c r="H58" s="303">
        <v>445980687482.19</v>
      </c>
      <c r="I58" s="303">
        <v>450229361555.27991</v>
      </c>
      <c r="J58" s="303">
        <v>486036771069.3999</v>
      </c>
      <c r="K58" s="303">
        <v>514130779740.3501</v>
      </c>
      <c r="L58" s="303">
        <v>627671154298.3501</v>
      </c>
      <c r="M58" s="303">
        <v>697238359118.85999</v>
      </c>
      <c r="N58" s="383">
        <v>777184332289.62012</v>
      </c>
      <c r="O58" s="303">
        <f>SUM(O59:O63)</f>
        <v>774858653395.72998</v>
      </c>
      <c r="P58" s="303">
        <f>SUM(P59:P63)</f>
        <v>793362342141.73999</v>
      </c>
      <c r="Q58" s="422">
        <f>SUM(Q59:Q63)</f>
        <v>799620724154.07996</v>
      </c>
    </row>
    <row r="59" spans="5:17" ht="30" customHeight="1" x14ac:dyDescent="0.25">
      <c r="E59" s="304" t="s">
        <v>53</v>
      </c>
      <c r="F59" s="303">
        <v>74224354233.249893</v>
      </c>
      <c r="G59" s="303">
        <v>66549760344.379997</v>
      </c>
      <c r="H59" s="303">
        <v>69349186000</v>
      </c>
      <c r="I59" s="303">
        <v>69981063270.049896</v>
      </c>
      <c r="J59" s="303">
        <v>67810696989.999901</v>
      </c>
      <c r="K59" s="303">
        <v>71066575608.830093</v>
      </c>
      <c r="L59" s="303">
        <v>98307410217.390106</v>
      </c>
      <c r="M59" s="303">
        <v>118758342019.97</v>
      </c>
      <c r="N59" s="383">
        <v>107860380548.60001</v>
      </c>
      <c r="O59" s="303">
        <v>101578731274.35001</v>
      </c>
      <c r="P59" s="303">
        <v>105334152172.24001</v>
      </c>
      <c r="Q59" s="422">
        <v>105374134459.19</v>
      </c>
    </row>
    <row r="60" spans="5:17" ht="30" customHeight="1" x14ac:dyDescent="0.25">
      <c r="E60" s="304" t="s">
        <v>54</v>
      </c>
      <c r="F60" s="303">
        <v>148698889664</v>
      </c>
      <c r="G60" s="303">
        <v>151845280882.04999</v>
      </c>
      <c r="H60" s="303">
        <v>151763343549.13</v>
      </c>
      <c r="I60" s="303">
        <v>160289874752.92001</v>
      </c>
      <c r="J60" s="303">
        <v>174854743346.42999</v>
      </c>
      <c r="K60" s="303">
        <v>180942854091.45999</v>
      </c>
      <c r="L60" s="303">
        <v>219396330707.39001</v>
      </c>
      <c r="M60" s="303">
        <v>225452749669.82001</v>
      </c>
      <c r="N60" s="383">
        <v>213435805786.35001</v>
      </c>
      <c r="O60" s="303">
        <v>206768061081.48999</v>
      </c>
      <c r="P60" s="303">
        <v>205952535109.22</v>
      </c>
      <c r="Q60" s="422">
        <v>206503684875.23001</v>
      </c>
    </row>
    <row r="61" spans="5:17" ht="30" customHeight="1" x14ac:dyDescent="0.25">
      <c r="E61" s="304" t="s">
        <v>55</v>
      </c>
      <c r="F61" s="303">
        <v>30353882986.93</v>
      </c>
      <c r="G61" s="303">
        <v>41482547631.82</v>
      </c>
      <c r="H61" s="303">
        <v>20664801440.669998</v>
      </c>
      <c r="I61" s="303">
        <v>24152759148.759998</v>
      </c>
      <c r="J61" s="303">
        <v>33668594781.900002</v>
      </c>
      <c r="K61" s="303">
        <v>29128474836.599998</v>
      </c>
      <c r="L61" s="303">
        <v>25686888565.009998</v>
      </c>
      <c r="M61" s="303">
        <v>25968817587.610001</v>
      </c>
      <c r="N61" s="383">
        <v>23921285612.419998</v>
      </c>
      <c r="O61" s="303">
        <v>24135041033.759998</v>
      </c>
      <c r="P61" s="303">
        <v>24831616255.48</v>
      </c>
      <c r="Q61" s="422">
        <v>25766718045.75</v>
      </c>
    </row>
    <row r="62" spans="5:17" ht="30" customHeight="1" x14ac:dyDescent="0.25">
      <c r="E62" s="304" t="s">
        <v>56</v>
      </c>
      <c r="F62" s="303">
        <v>214898936513.32001</v>
      </c>
      <c r="G62" s="303">
        <v>204542130465.26999</v>
      </c>
      <c r="H62" s="303">
        <v>204150245208.23001</v>
      </c>
      <c r="I62" s="303">
        <v>195628822282.69</v>
      </c>
      <c r="J62" s="303">
        <v>209491503999.69</v>
      </c>
      <c r="K62" s="303">
        <v>232749706478.09</v>
      </c>
      <c r="L62" s="303">
        <v>283819600635.21997</v>
      </c>
      <c r="M62" s="303">
        <v>326640088777.5</v>
      </c>
      <c r="N62" s="383">
        <v>431550383896.21002</v>
      </c>
      <c r="O62" s="303">
        <v>442024863993.91998</v>
      </c>
      <c r="P62" s="303">
        <v>456907918334.26001</v>
      </c>
      <c r="Q62" s="422">
        <v>461754232296.07001</v>
      </c>
    </row>
    <row r="63" spans="5:17" ht="30" customHeight="1" x14ac:dyDescent="0.25">
      <c r="E63" s="304" t="s">
        <v>57</v>
      </c>
      <c r="F63" s="303">
        <v>0</v>
      </c>
      <c r="G63" s="303">
        <v>0</v>
      </c>
      <c r="H63" s="303">
        <v>53111284.159999996</v>
      </c>
      <c r="I63" s="303">
        <v>176842100.86000001</v>
      </c>
      <c r="J63" s="303">
        <v>211231951.38</v>
      </c>
      <c r="K63" s="303">
        <v>243168725.37</v>
      </c>
      <c r="L63" s="303">
        <v>460924173.33999997</v>
      </c>
      <c r="M63" s="303">
        <v>418361063.95999998</v>
      </c>
      <c r="N63" s="383">
        <v>416476446.04000002</v>
      </c>
      <c r="O63" s="303">
        <v>351956012.20999998</v>
      </c>
      <c r="P63" s="303">
        <v>336120270.54000002</v>
      </c>
      <c r="Q63" s="422">
        <v>221954477.84</v>
      </c>
    </row>
    <row r="64" spans="5:17" ht="30" customHeight="1" x14ac:dyDescent="0.25">
      <c r="E64" s="302" t="s">
        <v>58</v>
      </c>
      <c r="F64" s="303">
        <v>293920433628.52002</v>
      </c>
      <c r="G64" s="303">
        <v>333521647303.12</v>
      </c>
      <c r="H64" s="303">
        <v>374634031805.32001</v>
      </c>
      <c r="I64" s="303">
        <v>376242694782.82996</v>
      </c>
      <c r="J64" s="303">
        <v>402901202141.75</v>
      </c>
      <c r="K64" s="303">
        <v>404355326847.02002</v>
      </c>
      <c r="L64" s="303">
        <v>503722822449.90002</v>
      </c>
      <c r="M64" s="303">
        <v>621836754589.70996</v>
      </c>
      <c r="N64" s="383">
        <v>564453599003.94006</v>
      </c>
      <c r="O64" s="303">
        <v>641405713024.20996</v>
      </c>
      <c r="P64" s="303">
        <v>574831776038.92993</v>
      </c>
      <c r="Q64" s="422">
        <v>697796874659.54004</v>
      </c>
    </row>
    <row r="65" spans="5:17" ht="30" customHeight="1" x14ac:dyDescent="0.25">
      <c r="E65" s="304" t="s">
        <v>59</v>
      </c>
      <c r="F65" s="303">
        <v>48255570618.540001</v>
      </c>
      <c r="G65" s="303">
        <v>52141994264.419998</v>
      </c>
      <c r="H65" s="303">
        <v>25591345181.860001</v>
      </c>
      <c r="I65" s="303">
        <v>23576205016.849998</v>
      </c>
      <c r="J65" s="303">
        <v>17417543900.91</v>
      </c>
      <c r="K65" s="303">
        <v>12957635234.860001</v>
      </c>
      <c r="L65" s="303">
        <v>13675125499.09</v>
      </c>
      <c r="M65" s="303">
        <v>13608116468.709999</v>
      </c>
      <c r="N65" s="383">
        <v>10524493063.83</v>
      </c>
      <c r="O65" s="303">
        <v>7320936366.0799999</v>
      </c>
      <c r="P65" s="303">
        <v>7620141396.1000004</v>
      </c>
      <c r="Q65" s="422">
        <v>7980777503.1899996</v>
      </c>
    </row>
    <row r="66" spans="5:17" ht="30" customHeight="1" x14ac:dyDescent="0.25">
      <c r="E66" s="302" t="s">
        <v>60</v>
      </c>
      <c r="F66" s="303">
        <v>147590774530.27997</v>
      </c>
      <c r="G66" s="303">
        <v>188561492150.64999</v>
      </c>
      <c r="H66" s="303">
        <v>165166353000</v>
      </c>
      <c r="I66" s="303">
        <v>133765797461.82999</v>
      </c>
      <c r="J66" s="303">
        <v>124818495567.77</v>
      </c>
      <c r="K66" s="303">
        <v>129650920331.11</v>
      </c>
      <c r="L66" s="303">
        <v>124768858846.87999</v>
      </c>
      <c r="M66" s="303">
        <v>132200713326.97</v>
      </c>
      <c r="N66" s="383">
        <v>174913838368.78</v>
      </c>
      <c r="O66" s="303">
        <f>SUM(O67:O70)</f>
        <v>193763387285.52002</v>
      </c>
      <c r="P66" s="303">
        <f>SUM(P67:P70)</f>
        <v>222591919898.67001</v>
      </c>
      <c r="Q66" s="422">
        <v>238626365055.09</v>
      </c>
    </row>
    <row r="67" spans="5:17" ht="30" customHeight="1" x14ac:dyDescent="0.25">
      <c r="E67" s="304" t="s">
        <v>61</v>
      </c>
      <c r="F67" s="303">
        <v>102325297644.34</v>
      </c>
      <c r="G67" s="303">
        <v>134822920539.14999</v>
      </c>
      <c r="H67" s="303">
        <v>124965334183.97</v>
      </c>
      <c r="I67" s="303">
        <v>88897937547.279999</v>
      </c>
      <c r="J67" s="303">
        <v>78937444461.130005</v>
      </c>
      <c r="K67" s="303">
        <v>75882064678.279999</v>
      </c>
      <c r="L67" s="303">
        <v>74210446233.729996</v>
      </c>
      <c r="M67" s="303">
        <v>81396087936.380005</v>
      </c>
      <c r="N67" s="383">
        <v>122248775381.67</v>
      </c>
      <c r="O67" s="303">
        <v>137334827759.23</v>
      </c>
      <c r="P67" s="303">
        <v>161467922014.39001</v>
      </c>
      <c r="Q67" s="422">
        <v>174967586512</v>
      </c>
    </row>
    <row r="68" spans="5:17" ht="30" customHeight="1" x14ac:dyDescent="0.25">
      <c r="E68" s="304" t="s">
        <v>62</v>
      </c>
      <c r="F68" s="303">
        <v>14155946465.26</v>
      </c>
      <c r="G68" s="303">
        <v>18121444219.650002</v>
      </c>
      <c r="H68" s="303">
        <v>17073620896.209999</v>
      </c>
      <c r="I68" s="303">
        <v>16885957224.209999</v>
      </c>
      <c r="J68" s="303">
        <v>17264715889.43</v>
      </c>
      <c r="K68" s="303">
        <v>16992680440.35</v>
      </c>
      <c r="L68" s="303">
        <v>12437867619.26</v>
      </c>
      <c r="M68" s="303">
        <v>12547846531.620001</v>
      </c>
      <c r="N68" s="383">
        <v>12197438177.43</v>
      </c>
      <c r="O68" s="303">
        <v>12075309102.15</v>
      </c>
      <c r="P68" s="303">
        <v>13974361618.040001</v>
      </c>
      <c r="Q68" s="422">
        <v>14510284343.82</v>
      </c>
    </row>
    <row r="69" spans="5:17" ht="30" customHeight="1" x14ac:dyDescent="0.25">
      <c r="E69" s="304" t="s">
        <v>63</v>
      </c>
      <c r="F69" s="303">
        <v>2549190420.6799989</v>
      </c>
      <c r="G69" s="303">
        <v>2106047491.45</v>
      </c>
      <c r="H69" s="303">
        <v>2734137919.819994</v>
      </c>
      <c r="I69" s="303">
        <v>3977187690.3399987</v>
      </c>
      <c r="J69" s="303">
        <v>5536800217.2100019</v>
      </c>
      <c r="K69" s="303">
        <v>5302640523.9499998</v>
      </c>
      <c r="L69" s="303">
        <v>380102908.31</v>
      </c>
      <c r="M69" s="303">
        <v>10739966.83</v>
      </c>
      <c r="N69" s="383">
        <v>4524994525.3599997</v>
      </c>
      <c r="O69" s="303">
        <v>7768712222.2200003</v>
      </c>
      <c r="P69" s="303">
        <v>9036307151.8400002</v>
      </c>
      <c r="Q69" s="422">
        <v>9365133108.6499996</v>
      </c>
    </row>
    <row r="70" spans="5:17" ht="30" customHeight="1" x14ac:dyDescent="0.25">
      <c r="E70" s="304" t="s">
        <v>64</v>
      </c>
      <c r="F70" s="303">
        <v>28560340000</v>
      </c>
      <c r="G70" s="303">
        <v>33511079900.400002</v>
      </c>
      <c r="H70" s="303">
        <v>20393260000</v>
      </c>
      <c r="I70" s="303">
        <v>24004715000</v>
      </c>
      <c r="J70" s="303">
        <v>23079535000</v>
      </c>
      <c r="K70" s="303">
        <v>31473534688.529999</v>
      </c>
      <c r="L70" s="303">
        <v>37740442085.580002</v>
      </c>
      <c r="M70" s="303">
        <v>38246038892.139999</v>
      </c>
      <c r="N70" s="383">
        <v>35942630284.32</v>
      </c>
      <c r="O70" s="303">
        <v>36584538201.919998</v>
      </c>
      <c r="P70" s="303">
        <v>38113329114.400002</v>
      </c>
      <c r="Q70" s="422">
        <v>39783361090.620003</v>
      </c>
    </row>
    <row r="71" spans="5:17" ht="30" customHeight="1" x14ac:dyDescent="0.25">
      <c r="E71" s="302" t="s">
        <v>13</v>
      </c>
      <c r="F71" s="303">
        <v>31462660.550000001</v>
      </c>
      <c r="G71" s="303">
        <v>30620518.449999999</v>
      </c>
      <c r="H71" s="303">
        <v>1075481.03</v>
      </c>
      <c r="I71" s="303">
        <v>1148907.82</v>
      </c>
      <c r="J71" s="303">
        <v>1637995.66</v>
      </c>
      <c r="K71" s="303">
        <v>1001268.07</v>
      </c>
      <c r="L71" s="303">
        <v>29951694662.169998</v>
      </c>
      <c r="M71" s="303">
        <v>40647338826.139999</v>
      </c>
      <c r="N71" s="383">
        <v>45648692286.669998</v>
      </c>
      <c r="O71" s="303">
        <v>47442270098.559998</v>
      </c>
      <c r="P71" s="303">
        <v>49141915070.239998</v>
      </c>
      <c r="Q71" s="422">
        <v>49053842928.440002</v>
      </c>
    </row>
    <row r="72" spans="5:17" ht="30" customHeight="1" x14ac:dyDescent="0.25">
      <c r="E72" s="302" t="s">
        <v>18</v>
      </c>
      <c r="F72" s="303">
        <v>5272762030.8900003</v>
      </c>
      <c r="G72" s="303">
        <v>5438785448.75</v>
      </c>
      <c r="H72" s="303">
        <v>2450012243.5999999</v>
      </c>
      <c r="I72" s="303">
        <v>2495531872.52</v>
      </c>
      <c r="J72" s="303">
        <v>2490770310.9400001</v>
      </c>
      <c r="K72" s="303">
        <v>2971844764.2600002</v>
      </c>
      <c r="L72" s="303">
        <v>3109934240.1300001</v>
      </c>
      <c r="M72" s="303">
        <v>3659020221.9400001</v>
      </c>
      <c r="N72" s="383">
        <v>5055893973.9700003</v>
      </c>
      <c r="O72" s="303">
        <v>6097568790.54</v>
      </c>
      <c r="P72" s="303">
        <v>5224612935.8699999</v>
      </c>
      <c r="Q72" s="422">
        <v>4754124251.4099998</v>
      </c>
    </row>
    <row r="73" spans="5:17" ht="30" customHeight="1" x14ac:dyDescent="0.25">
      <c r="E73" s="302" t="s">
        <v>65</v>
      </c>
      <c r="F73" s="303">
        <v>20515565126.32</v>
      </c>
      <c r="G73" s="303">
        <v>29655360354.829998</v>
      </c>
      <c r="H73" s="303">
        <v>20409348014.009998</v>
      </c>
      <c r="I73" s="303">
        <v>19572493785.16</v>
      </c>
      <c r="J73" s="303">
        <v>20986748001.919998</v>
      </c>
      <c r="K73" s="303">
        <v>17966872369.470001</v>
      </c>
      <c r="L73" s="303">
        <v>15552733857.889999</v>
      </c>
      <c r="M73" s="303">
        <v>14887652215.549999</v>
      </c>
      <c r="N73" s="383">
        <v>20395068270.169998</v>
      </c>
      <c r="O73" s="303">
        <f>SUM(O74:O75)</f>
        <v>18751909193.950001</v>
      </c>
      <c r="P73" s="303">
        <f>SUM(P74:P75)</f>
        <v>20253295256.82</v>
      </c>
      <c r="Q73" s="422">
        <f>SUM(Q74:Q75)</f>
        <v>20401012139.5</v>
      </c>
    </row>
    <row r="74" spans="5:17" ht="30" customHeight="1" x14ac:dyDescent="0.25">
      <c r="E74" s="304" t="s">
        <v>66</v>
      </c>
      <c r="F74" s="303">
        <v>0</v>
      </c>
      <c r="G74" s="303">
        <v>38494482.780000001</v>
      </c>
      <c r="H74" s="303">
        <v>0</v>
      </c>
      <c r="I74" s="303">
        <v>0</v>
      </c>
      <c r="J74" s="303">
        <v>0</v>
      </c>
      <c r="K74" s="303">
        <v>0</v>
      </c>
      <c r="L74" s="303">
        <v>0</v>
      </c>
      <c r="M74" s="303">
        <v>0</v>
      </c>
      <c r="N74" s="383">
        <v>0</v>
      </c>
      <c r="O74" s="303">
        <v>0</v>
      </c>
      <c r="P74" s="303">
        <v>0</v>
      </c>
      <c r="Q74" s="422">
        <v>0</v>
      </c>
    </row>
    <row r="75" spans="5:17" ht="30" customHeight="1" x14ac:dyDescent="0.25">
      <c r="E75" s="304" t="s">
        <v>67</v>
      </c>
      <c r="F75" s="303">
        <v>20515565126.32</v>
      </c>
      <c r="G75" s="303">
        <v>29616865872.049999</v>
      </c>
      <c r="H75" s="303">
        <v>20409348014.009998</v>
      </c>
      <c r="I75" s="303">
        <v>19572493785.16</v>
      </c>
      <c r="J75" s="303">
        <v>20986748001.919998</v>
      </c>
      <c r="K75" s="303">
        <v>17966872369.470001</v>
      </c>
      <c r="L75" s="303">
        <v>15552733857.889999</v>
      </c>
      <c r="M75" s="303">
        <v>14887652215.549999</v>
      </c>
      <c r="N75" s="383">
        <v>20395068270.169998</v>
      </c>
      <c r="O75" s="303">
        <v>18751909193.950001</v>
      </c>
      <c r="P75" s="303">
        <v>20253295256.82</v>
      </c>
      <c r="Q75" s="422">
        <v>20401012139.5</v>
      </c>
    </row>
    <row r="76" spans="5:17" ht="30" customHeight="1" x14ac:dyDescent="0.25">
      <c r="E76" s="302" t="s">
        <v>68</v>
      </c>
      <c r="F76" s="303">
        <v>89156866699.210007</v>
      </c>
      <c r="G76" s="303">
        <v>90065407713.470001</v>
      </c>
      <c r="H76" s="303">
        <v>83082693183.749985</v>
      </c>
      <c r="I76" s="303">
        <v>80884738610.700012</v>
      </c>
      <c r="J76" s="303">
        <v>66731063581.230003</v>
      </c>
      <c r="K76" s="303">
        <v>60908741582.510002</v>
      </c>
      <c r="L76" s="303">
        <v>58331324252.670006</v>
      </c>
      <c r="M76" s="303">
        <v>50844697118.230003</v>
      </c>
      <c r="N76" s="383">
        <v>43991197340.499992</v>
      </c>
      <c r="O76" s="303">
        <f>SUM(O77:O81)</f>
        <v>43042032565.069992</v>
      </c>
      <c r="P76" s="303">
        <f>SUM(P77:P81)</f>
        <v>42241753341.920006</v>
      </c>
      <c r="Q76" s="422">
        <f>SUM(Q77:Q81)</f>
        <v>41723774460.880005</v>
      </c>
    </row>
    <row r="77" spans="5:17" ht="30" customHeight="1" x14ac:dyDescent="0.25">
      <c r="E77" s="304" t="s">
        <v>69</v>
      </c>
      <c r="F77" s="303">
        <v>284611823.22000003</v>
      </c>
      <c r="G77" s="303">
        <v>178144632.28</v>
      </c>
      <c r="H77" s="303">
        <v>149248438.78999999</v>
      </c>
      <c r="I77" s="303">
        <v>145264056.41999999</v>
      </c>
      <c r="J77" s="303">
        <v>165556649.62</v>
      </c>
      <c r="K77" s="303">
        <v>167214836.63</v>
      </c>
      <c r="L77" s="303">
        <v>172994719.56</v>
      </c>
      <c r="M77" s="303">
        <v>142968778.62</v>
      </c>
      <c r="N77" s="383">
        <v>132828103.64</v>
      </c>
      <c r="O77" s="303">
        <v>177356967.41999999</v>
      </c>
      <c r="P77" s="303">
        <v>170928761.93000001</v>
      </c>
      <c r="Q77" s="422">
        <v>163308277.03999999</v>
      </c>
    </row>
    <row r="78" spans="5:17" ht="30" customHeight="1" x14ac:dyDescent="0.25">
      <c r="E78" s="304" t="s">
        <v>70</v>
      </c>
      <c r="F78" s="306">
        <v>43250643280.68</v>
      </c>
      <c r="G78" s="306">
        <v>37981403329.589996</v>
      </c>
      <c r="H78" s="306">
        <v>32086855660.619999</v>
      </c>
      <c r="I78" s="306">
        <v>26936191447.380001</v>
      </c>
      <c r="J78" s="306">
        <v>21764811537.560001</v>
      </c>
      <c r="K78" s="306">
        <v>17838581109.540001</v>
      </c>
      <c r="L78" s="306">
        <v>19161196095.369999</v>
      </c>
      <c r="M78" s="306">
        <v>16638211958.540001</v>
      </c>
      <c r="N78" s="384">
        <v>13318065710.549999</v>
      </c>
      <c r="O78" s="306">
        <v>13002006076.629999</v>
      </c>
      <c r="P78" s="306">
        <v>12595167465.950001</v>
      </c>
      <c r="Q78" s="423">
        <v>12139030825.32</v>
      </c>
    </row>
    <row r="79" spans="5:17" ht="30" customHeight="1" x14ac:dyDescent="0.25">
      <c r="E79" s="304" t="s">
        <v>71</v>
      </c>
      <c r="F79" s="306">
        <v>12359686489.620001</v>
      </c>
      <c r="G79" s="306">
        <v>19690627286.790001</v>
      </c>
      <c r="H79" s="306">
        <v>23758042725.07</v>
      </c>
      <c r="I79" s="306">
        <v>26558065422.330002</v>
      </c>
      <c r="J79" s="306">
        <v>29413089439.150002</v>
      </c>
      <c r="K79" s="306">
        <v>30936767039.099998</v>
      </c>
      <c r="L79" s="306">
        <v>30259319104.849998</v>
      </c>
      <c r="M79" s="306">
        <v>28303956684.540001</v>
      </c>
      <c r="N79" s="384">
        <v>27332771280.189999</v>
      </c>
      <c r="O79" s="306">
        <v>27125399087.07</v>
      </c>
      <c r="P79" s="306">
        <v>27129286850.299999</v>
      </c>
      <c r="Q79" s="423">
        <v>27070606500.380001</v>
      </c>
    </row>
    <row r="80" spans="5:17" ht="30" customHeight="1" x14ac:dyDescent="0.25">
      <c r="E80" s="304" t="s">
        <v>72</v>
      </c>
      <c r="F80" s="306">
        <v>32398036436.400002</v>
      </c>
      <c r="G80" s="306">
        <v>29981345821.57</v>
      </c>
      <c r="H80" s="306">
        <v>24765860331.369999</v>
      </c>
      <c r="I80" s="306">
        <v>19775097454.91</v>
      </c>
      <c r="J80" s="306">
        <v>15138554438.690001</v>
      </c>
      <c r="K80" s="306">
        <v>11932324117.629999</v>
      </c>
      <c r="L80" s="306">
        <v>8587352813.1599998</v>
      </c>
      <c r="M80" s="306">
        <v>5558800463.46</v>
      </c>
      <c r="N80" s="384">
        <v>2933974968.9200001</v>
      </c>
      <c r="O80" s="306">
        <v>2481722036.1700001</v>
      </c>
      <c r="P80" s="306">
        <v>2068963835.8299999</v>
      </c>
      <c r="Q80" s="423">
        <v>1961684515.1199999</v>
      </c>
    </row>
    <row r="81" spans="5:17" ht="30" customHeight="1" x14ac:dyDescent="0.25">
      <c r="E81" s="304" t="s">
        <v>73</v>
      </c>
      <c r="F81" s="306">
        <v>863888669.28999996</v>
      </c>
      <c r="G81" s="306">
        <v>2233886643.2399998</v>
      </c>
      <c r="H81" s="306">
        <v>2322686027.9000001</v>
      </c>
      <c r="I81" s="306">
        <v>7470120229.6599998</v>
      </c>
      <c r="J81" s="306">
        <v>249051516.21000001</v>
      </c>
      <c r="K81" s="306">
        <v>33854479.609999999</v>
      </c>
      <c r="L81" s="306">
        <v>150461519.72999999</v>
      </c>
      <c r="M81" s="306">
        <v>200759233.06999999</v>
      </c>
      <c r="N81" s="384">
        <v>273557277.19999999</v>
      </c>
      <c r="O81" s="306">
        <v>255548397.78</v>
      </c>
      <c r="P81" s="306">
        <v>277406427.91000003</v>
      </c>
      <c r="Q81" s="423">
        <v>389144343.01999998</v>
      </c>
    </row>
    <row r="82" spans="5:17" ht="30" customHeight="1" x14ac:dyDescent="0.25">
      <c r="E82" s="302" t="s">
        <v>74</v>
      </c>
      <c r="F82" s="306">
        <v>477151.22</v>
      </c>
      <c r="G82" s="306">
        <v>10297969.82</v>
      </c>
      <c r="H82" s="306">
        <v>477151.22</v>
      </c>
      <c r="I82" s="306">
        <v>477151.22</v>
      </c>
      <c r="J82" s="306">
        <v>477151.22</v>
      </c>
      <c r="K82" s="306">
        <v>0</v>
      </c>
      <c r="L82" s="306">
        <v>0</v>
      </c>
      <c r="M82" s="306">
        <v>0</v>
      </c>
      <c r="N82" s="384">
        <v>0</v>
      </c>
      <c r="O82" s="306">
        <v>0</v>
      </c>
      <c r="P82" s="306">
        <v>0</v>
      </c>
      <c r="Q82" s="423">
        <v>0</v>
      </c>
    </row>
    <row r="83" spans="5:17" ht="30" customHeight="1" x14ac:dyDescent="0.25">
      <c r="E83" s="302" t="s">
        <v>12</v>
      </c>
      <c r="F83" s="306">
        <v>2650184088.1999998</v>
      </c>
      <c r="G83" s="306">
        <v>3289174486.54</v>
      </c>
      <c r="H83" s="306">
        <v>1870391423.8800001</v>
      </c>
      <c r="I83" s="306">
        <v>789887351.35000002</v>
      </c>
      <c r="J83" s="306">
        <v>809201377.12</v>
      </c>
      <c r="K83" s="306">
        <v>961612441.46000004</v>
      </c>
      <c r="L83" s="306">
        <v>3049843001.3899999</v>
      </c>
      <c r="M83" s="306">
        <v>2603926532.96</v>
      </c>
      <c r="N83" s="384">
        <v>3045463131.46</v>
      </c>
      <c r="O83" s="306">
        <v>5038003960.2200003</v>
      </c>
      <c r="P83" s="306">
        <v>5110148048.5600004</v>
      </c>
      <c r="Q83" s="423">
        <v>4165790159.6399999</v>
      </c>
    </row>
    <row r="84" spans="5:17" ht="30" customHeight="1" x14ac:dyDescent="0.25">
      <c r="E84" s="302" t="s">
        <v>75</v>
      </c>
      <c r="F84" s="306">
        <v>182188048999.99997</v>
      </c>
      <c r="G84" s="306">
        <v>204140873000</v>
      </c>
      <c r="H84" s="306">
        <v>220141890210.22977</v>
      </c>
      <c r="I84" s="306">
        <v>206066263212.17017</v>
      </c>
      <c r="J84" s="306">
        <v>227792740042.56</v>
      </c>
      <c r="K84" s="306">
        <v>241490673736.40009</v>
      </c>
      <c r="L84" s="306">
        <v>232338423460.84058</v>
      </c>
      <c r="M84" s="306">
        <v>223565158172.46008</v>
      </c>
      <c r="N84" s="384">
        <v>230681837418.10999</v>
      </c>
      <c r="O84" s="306">
        <f>SUM(O85:O96)</f>
        <v>214812034374.01019</v>
      </c>
      <c r="P84" s="306">
        <f>SUM(P85:P96)</f>
        <v>222714332749.67999</v>
      </c>
      <c r="Q84" s="423">
        <f>SUM(Q85:Q96)</f>
        <v>222257185991.59998</v>
      </c>
    </row>
    <row r="85" spans="5:17" ht="30" customHeight="1" x14ac:dyDescent="0.25">
      <c r="E85" s="304" t="s">
        <v>76</v>
      </c>
      <c r="F85" s="306">
        <v>346909787.70999998</v>
      </c>
      <c r="G85" s="306">
        <v>398228608.26999998</v>
      </c>
      <c r="H85" s="306">
        <v>427462610.69999999</v>
      </c>
      <c r="I85" s="306">
        <v>493167017.24000001</v>
      </c>
      <c r="J85" s="306">
        <v>426786347.42000002</v>
      </c>
      <c r="K85" s="306">
        <v>449067554.38</v>
      </c>
      <c r="L85" s="306">
        <v>392242195.80000001</v>
      </c>
      <c r="M85" s="306">
        <v>487987286.33999997</v>
      </c>
      <c r="N85" s="384">
        <v>460206110.36000001</v>
      </c>
      <c r="O85" s="306">
        <v>5310320477.3699999</v>
      </c>
      <c r="P85" s="306">
        <v>4296303056.8000002</v>
      </c>
      <c r="Q85" s="423">
        <v>4708444561.6800003</v>
      </c>
    </row>
    <row r="86" spans="5:17" ht="30" customHeight="1" x14ac:dyDescent="0.25">
      <c r="E86" s="304" t="s">
        <v>26</v>
      </c>
      <c r="F86" s="306">
        <v>21187499724.360001</v>
      </c>
      <c r="G86" s="306">
        <v>15599939826.85</v>
      </c>
      <c r="H86" s="306">
        <v>23201288142.630001</v>
      </c>
      <c r="I86" s="306">
        <v>9740027803.6399994</v>
      </c>
      <c r="J86" s="306">
        <v>32891616805.100002</v>
      </c>
      <c r="K86" s="306">
        <v>31797424590.559998</v>
      </c>
      <c r="L86" s="306">
        <v>51376935586.110001</v>
      </c>
      <c r="M86" s="306">
        <v>38905708239.980003</v>
      </c>
      <c r="N86" s="384">
        <v>55205592057.050003</v>
      </c>
      <c r="O86" s="306">
        <v>39464384238.989998</v>
      </c>
      <c r="P86" s="306">
        <v>52010459241.919998</v>
      </c>
      <c r="Q86" s="423">
        <v>44072663567.709999</v>
      </c>
    </row>
    <row r="87" spans="5:17" ht="30" customHeight="1" x14ac:dyDescent="0.25">
      <c r="E87" s="304" t="s">
        <v>77</v>
      </c>
      <c r="F87" s="306">
        <v>2185365297.3699999</v>
      </c>
      <c r="G87" s="306">
        <v>1588380674.49</v>
      </c>
      <c r="H87" s="306">
        <v>1126234604.28</v>
      </c>
      <c r="I87" s="306">
        <v>2177819894.73</v>
      </c>
      <c r="J87" s="306">
        <v>3962735098.9000001</v>
      </c>
      <c r="K87" s="306">
        <v>4790252107.75</v>
      </c>
      <c r="L87" s="306">
        <v>2486198642.3899999</v>
      </c>
      <c r="M87" s="306">
        <v>4460298270.2299995</v>
      </c>
      <c r="N87" s="384">
        <v>5841534405.8800001</v>
      </c>
      <c r="O87" s="306">
        <v>5365703048.71</v>
      </c>
      <c r="P87" s="306">
        <v>5658291724.0699997</v>
      </c>
      <c r="Q87" s="423">
        <v>3479106874.4699998</v>
      </c>
    </row>
    <row r="88" spans="5:17" ht="30" customHeight="1" x14ac:dyDescent="0.25">
      <c r="E88" s="307" t="s">
        <v>78</v>
      </c>
      <c r="F88" s="306">
        <v>18939192171.759998</v>
      </c>
      <c r="G88" s="306">
        <v>19934157838.130001</v>
      </c>
      <c r="H88" s="306">
        <v>16026047000</v>
      </c>
      <c r="I88" s="306">
        <v>12375968399.879999</v>
      </c>
      <c r="J88" s="306">
        <v>11557116832.530001</v>
      </c>
      <c r="K88" s="306">
        <v>12571121377.34</v>
      </c>
      <c r="L88" s="306">
        <v>14158192091.73</v>
      </c>
      <c r="M88" s="306">
        <v>19238849729.32</v>
      </c>
      <c r="N88" s="384">
        <v>20972583404.700001</v>
      </c>
      <c r="O88" s="306">
        <v>18174827124.790001</v>
      </c>
      <c r="P88" s="306">
        <v>16122072870.639999</v>
      </c>
      <c r="Q88" s="423">
        <v>18400061606.779999</v>
      </c>
    </row>
    <row r="89" spans="5:17" ht="30" customHeight="1" x14ac:dyDescent="0.25">
      <c r="E89" s="304" t="s">
        <v>28</v>
      </c>
      <c r="F89" s="306">
        <v>589078112.48000002</v>
      </c>
      <c r="G89" s="306">
        <v>671761382.75</v>
      </c>
      <c r="H89" s="306">
        <v>404593614.54000002</v>
      </c>
      <c r="I89" s="306">
        <v>1205648141.28</v>
      </c>
      <c r="J89" s="306">
        <v>977863484.39999998</v>
      </c>
      <c r="K89" s="306">
        <v>1199659610.8599999</v>
      </c>
      <c r="L89" s="306">
        <v>1196699984.0899999</v>
      </c>
      <c r="M89" s="306">
        <v>1374870041.97</v>
      </c>
      <c r="N89" s="384">
        <v>1252362974.02</v>
      </c>
      <c r="O89" s="306">
        <v>1193270833.1600001</v>
      </c>
      <c r="P89" s="306">
        <v>1417235606.3399999</v>
      </c>
      <c r="Q89" s="423">
        <v>2391648503.29</v>
      </c>
    </row>
    <row r="90" spans="5:17" ht="30" customHeight="1" x14ac:dyDescent="0.25">
      <c r="E90" s="304" t="s">
        <v>79</v>
      </c>
      <c r="F90" s="306">
        <v>10840397426.139999</v>
      </c>
      <c r="G90" s="306">
        <v>15002524130.93</v>
      </c>
      <c r="H90" s="306">
        <v>14790525406.43</v>
      </c>
      <c r="I90" s="306">
        <v>16794749592.65</v>
      </c>
      <c r="J90" s="306">
        <v>15522421041.280001</v>
      </c>
      <c r="K90" s="306">
        <v>17012893142.99</v>
      </c>
      <c r="L90" s="306">
        <v>21650543982.470001</v>
      </c>
      <c r="M90" s="306">
        <v>27029672687.630001</v>
      </c>
      <c r="N90" s="384">
        <v>34475894655.269997</v>
      </c>
      <c r="O90" s="306">
        <v>38983202227.230003</v>
      </c>
      <c r="P90" s="306">
        <v>40143913670.110001</v>
      </c>
      <c r="Q90" s="423">
        <v>41127306979.879997</v>
      </c>
    </row>
    <row r="91" spans="5:17" ht="30" customHeight="1" x14ac:dyDescent="0.25">
      <c r="E91" s="304" t="s">
        <v>80</v>
      </c>
      <c r="F91" s="306">
        <v>4865739908.2200003</v>
      </c>
      <c r="G91" s="306">
        <v>7866507265.9700003</v>
      </c>
      <c r="H91" s="306">
        <v>5525338534.9799995</v>
      </c>
      <c r="I91" s="306">
        <v>5607778954.8000002</v>
      </c>
      <c r="J91" s="306">
        <v>4308062991.6000004</v>
      </c>
      <c r="K91" s="306">
        <v>4527219764.5600004</v>
      </c>
      <c r="L91" s="306">
        <v>527712145.99000001</v>
      </c>
      <c r="M91" s="306">
        <v>604817268.78999996</v>
      </c>
      <c r="N91" s="384">
        <v>883353252.32000005</v>
      </c>
      <c r="O91" s="306">
        <v>884877637.28999996</v>
      </c>
      <c r="P91" s="306">
        <v>256971441.43000001</v>
      </c>
      <c r="Q91" s="423">
        <v>715887200.87</v>
      </c>
    </row>
    <row r="92" spans="5:17" ht="30" customHeight="1" x14ac:dyDescent="0.25">
      <c r="E92" s="304" t="s">
        <v>81</v>
      </c>
      <c r="F92" s="306">
        <v>2152602.79</v>
      </c>
      <c r="G92" s="306">
        <v>2187043.6</v>
      </c>
      <c r="H92" s="306">
        <v>2202692.14</v>
      </c>
      <c r="I92" s="306">
        <v>2215630.52</v>
      </c>
      <c r="J92" s="306">
        <v>2215630.52</v>
      </c>
      <c r="K92" s="306">
        <v>2181127.3199999998</v>
      </c>
      <c r="L92" s="306">
        <v>2181127.3199999998</v>
      </c>
      <c r="M92" s="306">
        <v>2287566.36</v>
      </c>
      <c r="N92" s="384">
        <v>2217792.1</v>
      </c>
      <c r="O92" s="306">
        <v>2229564.02</v>
      </c>
      <c r="P92" s="306">
        <v>2240189.0099999998</v>
      </c>
      <c r="Q92" s="423">
        <v>2251143.09</v>
      </c>
    </row>
    <row r="93" spans="5:17" ht="30" customHeight="1" x14ac:dyDescent="0.25">
      <c r="E93" s="304" t="s">
        <v>82</v>
      </c>
      <c r="F93" s="308">
        <v>49413216297.720001</v>
      </c>
      <c r="G93" s="308">
        <v>54017755632.889999</v>
      </c>
      <c r="H93" s="308">
        <v>55101546136.720001</v>
      </c>
      <c r="I93" s="308">
        <v>55681826209.290001</v>
      </c>
      <c r="J93" s="308">
        <v>50570148800.639999</v>
      </c>
      <c r="K93" s="308">
        <v>41626845792.150002</v>
      </c>
      <c r="L93" s="308">
        <v>41744973609.349998</v>
      </c>
      <c r="M93" s="308">
        <v>36218805212.470001</v>
      </c>
      <c r="N93" s="385">
        <v>24493892762.459999</v>
      </c>
      <c r="O93" s="308">
        <v>17602138645.84</v>
      </c>
      <c r="P93" s="308">
        <v>17602138645.84</v>
      </c>
      <c r="Q93" s="424">
        <v>17602138645.84</v>
      </c>
    </row>
    <row r="94" spans="5:17" ht="30" customHeight="1" x14ac:dyDescent="0.25">
      <c r="E94" s="304" t="s">
        <v>83</v>
      </c>
      <c r="F94" s="306">
        <v>5830331000</v>
      </c>
      <c r="G94" s="306">
        <v>6248098000</v>
      </c>
      <c r="H94" s="306">
        <v>7948422000</v>
      </c>
      <c r="I94" s="306">
        <v>8724130000</v>
      </c>
      <c r="J94" s="306">
        <v>9152351000</v>
      </c>
      <c r="K94" s="306">
        <v>13072731000</v>
      </c>
      <c r="L94" s="306">
        <v>12278703000</v>
      </c>
      <c r="M94" s="306">
        <v>9212441000</v>
      </c>
      <c r="N94" s="384">
        <v>8808892000</v>
      </c>
      <c r="O94" s="306">
        <v>8876312000</v>
      </c>
      <c r="P94" s="306">
        <v>10508019000</v>
      </c>
      <c r="Q94" s="423">
        <v>10508019000</v>
      </c>
    </row>
    <row r="95" spans="5:17" ht="30" customHeight="1" x14ac:dyDescent="0.25">
      <c r="E95" s="304" t="s">
        <v>84</v>
      </c>
      <c r="F95" s="306">
        <v>46737641208.839973</v>
      </c>
      <c r="G95" s="306">
        <v>55518029021.310013</v>
      </c>
      <c r="H95" s="306">
        <v>70873736798.13974</v>
      </c>
      <c r="I95" s="306">
        <v>67491159961.350159</v>
      </c>
      <c r="J95" s="306">
        <v>69335737220.51001</v>
      </c>
      <c r="K95" s="306">
        <v>83915737286.990097</v>
      </c>
      <c r="L95" s="306">
        <v>50373446390.220558</v>
      </c>
      <c r="M95" s="306">
        <v>54895261055.560097</v>
      </c>
      <c r="N95" s="384">
        <v>48830428407.549988</v>
      </c>
      <c r="O95" s="306">
        <v>50116749494.760193</v>
      </c>
      <c r="P95" s="306">
        <v>53135160479.540001</v>
      </c>
      <c r="Q95" s="423">
        <v>55473496956.599998</v>
      </c>
    </row>
    <row r="96" spans="5:17" ht="30" customHeight="1" x14ac:dyDescent="0.25">
      <c r="E96" s="304" t="s">
        <v>85</v>
      </c>
      <c r="F96" s="306">
        <v>21250525462.610001</v>
      </c>
      <c r="G96" s="306">
        <v>27293303574.810005</v>
      </c>
      <c r="H96" s="306">
        <v>24714492669.669998</v>
      </c>
      <c r="I96" s="306">
        <v>25771771606.790001</v>
      </c>
      <c r="J96" s="306">
        <v>29085684789.660004</v>
      </c>
      <c r="K96" s="306">
        <v>30525540381.5</v>
      </c>
      <c r="L96" s="306">
        <v>36150594705.370003</v>
      </c>
      <c r="M96" s="306">
        <v>31134159813.810001</v>
      </c>
      <c r="N96" s="384">
        <v>29454879596.400002</v>
      </c>
      <c r="O96" s="306">
        <v>28838019081.849998</v>
      </c>
      <c r="P96" s="306">
        <v>21561526823.98</v>
      </c>
      <c r="Q96" s="423">
        <v>23776160951.389999</v>
      </c>
    </row>
    <row r="97" spans="5:17" ht="30" customHeight="1" x14ac:dyDescent="0.25">
      <c r="E97" s="58" t="s">
        <v>86</v>
      </c>
      <c r="F97" s="313">
        <v>425370343.66000003</v>
      </c>
      <c r="G97" s="313">
        <v>459208224.35000002</v>
      </c>
      <c r="H97" s="313">
        <v>446262479.26999998</v>
      </c>
      <c r="I97" s="313">
        <v>429373264.75</v>
      </c>
      <c r="J97" s="313">
        <v>448237422.57999998</v>
      </c>
      <c r="K97" s="313">
        <v>92496597.340000004</v>
      </c>
      <c r="L97" s="313">
        <v>203990330.62</v>
      </c>
      <c r="M97" s="313">
        <v>192174088.97999999</v>
      </c>
      <c r="N97" s="382">
        <v>0</v>
      </c>
      <c r="O97" s="313" t="s">
        <v>157</v>
      </c>
      <c r="P97" s="313" t="s">
        <v>157</v>
      </c>
      <c r="Q97" s="421">
        <v>0</v>
      </c>
    </row>
    <row r="98" spans="5:17" ht="30" customHeight="1" x14ac:dyDescent="0.25">
      <c r="E98" s="300" t="s">
        <v>3</v>
      </c>
      <c r="F98" s="301">
        <f>SUM(F99:F104,F106:F108)</f>
        <v>80613193763.100006</v>
      </c>
      <c r="G98" s="301">
        <f t="shared" ref="G98:O98" si="8">SUM(G99:G104,G106:G108)</f>
        <v>81536172763.100006</v>
      </c>
      <c r="H98" s="301">
        <f t="shared" si="8"/>
        <v>87193751763.100006</v>
      </c>
      <c r="I98" s="301">
        <f t="shared" si="8"/>
        <v>98723400702.700104</v>
      </c>
      <c r="J98" s="301">
        <f t="shared" si="8"/>
        <v>102252882000</v>
      </c>
      <c r="K98" s="301">
        <f t="shared" si="8"/>
        <v>108564894000</v>
      </c>
      <c r="L98" s="301">
        <f t="shared" si="8"/>
        <v>126971108599.16</v>
      </c>
      <c r="M98" s="301">
        <f t="shared" si="8"/>
        <v>144857185259.88998</v>
      </c>
      <c r="N98" s="381">
        <f t="shared" si="8"/>
        <v>163588214467.32999</v>
      </c>
      <c r="O98" s="301">
        <f t="shared" si="8"/>
        <v>169532630963.11005</v>
      </c>
      <c r="P98" s="301">
        <f t="shared" ref="P98:Q98" si="9">SUM(P99:P104,P106:P108)</f>
        <v>167680246817.40991</v>
      </c>
      <c r="Q98" s="420">
        <f t="shared" si="9"/>
        <v>170510853365.90024</v>
      </c>
    </row>
    <row r="99" spans="5:17" ht="30" customHeight="1" x14ac:dyDescent="0.25">
      <c r="E99" s="302" t="s">
        <v>87</v>
      </c>
      <c r="F99" s="306">
        <v>54000000000</v>
      </c>
      <c r="G99" s="306">
        <v>60000000000</v>
      </c>
      <c r="H99" s="306">
        <v>67000000000</v>
      </c>
      <c r="I99" s="306">
        <v>66999998939.600098</v>
      </c>
      <c r="J99" s="306">
        <v>67000000000</v>
      </c>
      <c r="K99" s="306">
        <v>67000000000</v>
      </c>
      <c r="L99" s="306">
        <v>90000023475.339996</v>
      </c>
      <c r="M99" s="306">
        <v>90000023238.440002</v>
      </c>
      <c r="N99" s="384">
        <v>90000023475.339996</v>
      </c>
      <c r="O99" s="306">
        <v>90000023475.339996</v>
      </c>
      <c r="P99" s="306">
        <v>118999999763.10001</v>
      </c>
      <c r="Q99" s="423">
        <v>119000000000</v>
      </c>
    </row>
    <row r="100" spans="5:17" ht="30" customHeight="1" x14ac:dyDescent="0.25">
      <c r="E100" s="302" t="s">
        <v>88</v>
      </c>
      <c r="F100" s="306">
        <v>8099999763.1000004</v>
      </c>
      <c r="G100" s="306">
        <v>8099999763.1000004</v>
      </c>
      <c r="H100" s="306">
        <v>8099999763.1000004</v>
      </c>
      <c r="I100" s="306">
        <v>8099999763.1000004</v>
      </c>
      <c r="J100" s="306">
        <v>8100000000</v>
      </c>
      <c r="K100" s="306">
        <v>8100000000</v>
      </c>
      <c r="L100" s="306">
        <v>8100000000</v>
      </c>
      <c r="M100" s="306">
        <v>8100000000</v>
      </c>
      <c r="N100" s="384">
        <v>7099999763.1000004</v>
      </c>
      <c r="O100" s="306">
        <v>7099999763.1000004</v>
      </c>
      <c r="P100" s="306">
        <v>8100000000</v>
      </c>
      <c r="Q100" s="423">
        <v>7099999763.1000004</v>
      </c>
    </row>
    <row r="101" spans="5:17" ht="30" customHeight="1" x14ac:dyDescent="0.25">
      <c r="E101" s="302" t="s">
        <v>4</v>
      </c>
      <c r="F101" s="306">
        <v>10773000</v>
      </c>
      <c r="G101" s="306">
        <v>14326000</v>
      </c>
      <c r="H101" s="306">
        <v>15509000</v>
      </c>
      <c r="I101" s="306">
        <v>12436000</v>
      </c>
      <c r="J101" s="306">
        <v>14692000</v>
      </c>
      <c r="K101" s="306">
        <v>1366443000</v>
      </c>
      <c r="L101" s="306">
        <v>1399151380.95</v>
      </c>
      <c r="M101" s="306">
        <v>1401176477.6900001</v>
      </c>
      <c r="N101" s="384">
        <v>1404252387.75</v>
      </c>
      <c r="O101" s="306">
        <v>1407902568.1300001</v>
      </c>
      <c r="P101" s="306">
        <v>1407902568.1300001</v>
      </c>
      <c r="Q101" s="423">
        <v>1407902568.1300001</v>
      </c>
    </row>
    <row r="102" spans="5:17" ht="30" customHeight="1" x14ac:dyDescent="0.25">
      <c r="E102" s="302" t="s">
        <v>89</v>
      </c>
      <c r="F102" s="306">
        <v>2805000</v>
      </c>
      <c r="G102" s="306">
        <v>2730000</v>
      </c>
      <c r="H102" s="306">
        <v>2660000</v>
      </c>
      <c r="I102" s="306">
        <v>2371000</v>
      </c>
      <c r="J102" s="306">
        <v>2240000</v>
      </c>
      <c r="K102" s="306">
        <v>2169000</v>
      </c>
      <c r="L102" s="306">
        <v>2040097.64</v>
      </c>
      <c r="M102" s="306">
        <v>0</v>
      </c>
      <c r="N102" s="384">
        <v>0</v>
      </c>
      <c r="O102" s="306">
        <v>0</v>
      </c>
      <c r="P102" s="306">
        <v>0</v>
      </c>
      <c r="Q102" s="423">
        <v>0</v>
      </c>
    </row>
    <row r="103" spans="5:17" ht="30" customHeight="1" x14ac:dyDescent="0.25">
      <c r="E103" s="302" t="s">
        <v>5</v>
      </c>
      <c r="F103" s="306">
        <v>26625511000</v>
      </c>
      <c r="G103" s="306">
        <v>29031090000</v>
      </c>
      <c r="H103" s="306">
        <v>27646569000</v>
      </c>
      <c r="I103" s="306">
        <v>35280691000</v>
      </c>
      <c r="J103" s="306">
        <v>42612582000</v>
      </c>
      <c r="K103" s="306">
        <v>53814656000</v>
      </c>
      <c r="L103" s="306">
        <v>39198467535.580002</v>
      </c>
      <c r="M103" s="306">
        <v>51180289967.550003</v>
      </c>
      <c r="N103" s="384">
        <v>70142172913.979996</v>
      </c>
      <c r="O103" s="306">
        <v>66918999971.82</v>
      </c>
      <c r="P103" s="306">
        <v>50541777250.110001</v>
      </c>
      <c r="Q103" s="423">
        <v>47338676638.510002</v>
      </c>
    </row>
    <row r="104" spans="5:17" ht="30" customHeight="1" x14ac:dyDescent="0.25">
      <c r="E104" s="302" t="s">
        <v>90</v>
      </c>
      <c r="F104" s="303">
        <v>-9597840000</v>
      </c>
      <c r="G104" s="303">
        <v>-17042671000</v>
      </c>
      <c r="H104" s="303">
        <v>-16929205000</v>
      </c>
      <c r="I104" s="303">
        <v>-13219725000</v>
      </c>
      <c r="J104" s="303">
        <v>-16154116000</v>
      </c>
      <c r="K104" s="303">
        <v>-23282394000</v>
      </c>
      <c r="L104" s="303">
        <v>-13851389263.83</v>
      </c>
      <c r="M104" s="303">
        <v>-8409559261.0699997</v>
      </c>
      <c r="N104" s="383">
        <v>-8095197660.5900002</v>
      </c>
      <c r="O104" s="303">
        <v>-8270960068.71</v>
      </c>
      <c r="P104" s="303">
        <v>-14853399881.59</v>
      </c>
      <c r="Q104" s="422">
        <v>-16755162923.66</v>
      </c>
    </row>
    <row r="105" spans="5:17" ht="30" customHeight="1" x14ac:dyDescent="0.25">
      <c r="E105" s="304" t="s">
        <v>91</v>
      </c>
      <c r="F105" s="303">
        <v>-8680091294.7900009</v>
      </c>
      <c r="G105" s="303">
        <v>-13918186796.469999</v>
      </c>
      <c r="H105" s="303">
        <v>-15492244732.68</v>
      </c>
      <c r="I105" s="303">
        <v>-12442883297.91</v>
      </c>
      <c r="J105" s="303">
        <v>-14085712868.41</v>
      </c>
      <c r="K105" s="303">
        <v>-22162505405.790001</v>
      </c>
      <c r="L105" s="303">
        <v>-13765159014.34</v>
      </c>
      <c r="M105" s="303">
        <v>-4699071504.9700003</v>
      </c>
      <c r="N105" s="383">
        <v>-1846077014.52</v>
      </c>
      <c r="O105" s="303">
        <v>-1846077014.52</v>
      </c>
      <c r="P105" s="303">
        <v>-8074235579.3400002</v>
      </c>
      <c r="Q105" s="422">
        <v>-8074235579.3400002</v>
      </c>
    </row>
    <row r="106" spans="5:17" ht="30" customHeight="1" x14ac:dyDescent="0.25">
      <c r="E106" s="302" t="s">
        <v>92</v>
      </c>
      <c r="F106" s="306">
        <v>0</v>
      </c>
      <c r="G106" s="306">
        <v>0</v>
      </c>
      <c r="H106" s="306">
        <v>0</v>
      </c>
      <c r="I106" s="306">
        <v>0</v>
      </c>
      <c r="J106" s="306">
        <v>0</v>
      </c>
      <c r="K106" s="306">
        <v>0</v>
      </c>
      <c r="L106" s="306">
        <v>0</v>
      </c>
      <c r="M106" s="306">
        <v>0</v>
      </c>
      <c r="N106" s="384">
        <v>0</v>
      </c>
      <c r="O106" s="306">
        <v>8433342622.4700098</v>
      </c>
      <c r="P106" s="306">
        <v>-498.1201171875</v>
      </c>
      <c r="Q106" s="423">
        <v>8364070734.7502098</v>
      </c>
    </row>
    <row r="107" spans="5:17" ht="30" customHeight="1" x14ac:dyDescent="0.25">
      <c r="E107" s="302" t="s">
        <v>93</v>
      </c>
      <c r="F107" s="306">
        <v>-1621507000</v>
      </c>
      <c r="G107" s="306">
        <v>-1697380000</v>
      </c>
      <c r="H107" s="306">
        <v>-1854749000</v>
      </c>
      <c r="I107" s="306">
        <v>-1850043000</v>
      </c>
      <c r="J107" s="306">
        <v>-1833431000</v>
      </c>
      <c r="K107" s="306">
        <v>-339636000</v>
      </c>
      <c r="L107" s="306">
        <v>-280641621.44</v>
      </c>
      <c r="M107" s="306">
        <v>-276912823.27999997</v>
      </c>
      <c r="N107" s="384">
        <v>-272569785.25999999</v>
      </c>
      <c r="O107" s="306">
        <v>-268255174.08000001</v>
      </c>
      <c r="P107" s="306">
        <v>-268255174.08000001</v>
      </c>
      <c r="Q107" s="423">
        <v>-268255174.08000001</v>
      </c>
    </row>
    <row r="108" spans="5:17" ht="30" customHeight="1" thickBot="1" x14ac:dyDescent="0.3">
      <c r="E108" s="309" t="s">
        <v>94</v>
      </c>
      <c r="F108" s="310">
        <v>3093452000</v>
      </c>
      <c r="G108" s="310">
        <v>3128078000</v>
      </c>
      <c r="H108" s="310">
        <v>3212968000</v>
      </c>
      <c r="I108" s="310">
        <v>3397672000</v>
      </c>
      <c r="J108" s="310">
        <v>2510915000</v>
      </c>
      <c r="K108" s="310">
        <v>1903656000</v>
      </c>
      <c r="L108" s="310">
        <v>2403456994.9200001</v>
      </c>
      <c r="M108" s="310">
        <v>2862167660.5599999</v>
      </c>
      <c r="N108" s="386">
        <v>3309533373.0100002</v>
      </c>
      <c r="O108" s="310">
        <v>4211577805.04</v>
      </c>
      <c r="P108" s="310">
        <v>3752222789.8600001</v>
      </c>
      <c r="Q108" s="425">
        <v>4323621759.1499996</v>
      </c>
    </row>
    <row r="109" spans="5:17" ht="30" customHeight="1" x14ac:dyDescent="0.25"/>
    <row r="110" spans="5:17" ht="30" customHeight="1" x14ac:dyDescent="0.25"/>
    <row r="111" spans="5:17" ht="30" customHeight="1" x14ac:dyDescent="0.25"/>
    <row r="112" spans="5:17" ht="30" hidden="1" customHeight="1" x14ac:dyDescent="0.25"/>
    <row r="113" ht="30" hidden="1" customHeight="1" x14ac:dyDescent="0.25"/>
    <row r="114" ht="30" hidden="1" customHeight="1" x14ac:dyDescent="0.25"/>
    <row r="115" ht="30" hidden="1" customHeight="1" x14ac:dyDescent="0.25"/>
    <row r="116" ht="30" hidden="1" customHeight="1" x14ac:dyDescent="0.25"/>
    <row r="117" ht="30" hidden="1" customHeight="1" x14ac:dyDescent="0.25"/>
    <row r="118" ht="30" hidden="1" customHeight="1" x14ac:dyDescent="0.25"/>
    <row r="119" ht="30" hidden="1" customHeight="1" x14ac:dyDescent="0.25"/>
    <row r="120" ht="30" hidden="1" customHeight="1" x14ac:dyDescent="0.25"/>
    <row r="121" ht="30" hidden="1" customHeight="1" x14ac:dyDescent="0.25"/>
    <row r="122" ht="30" hidden="1" customHeight="1" x14ac:dyDescent="0.25"/>
    <row r="123" ht="30" hidden="1" customHeight="1" x14ac:dyDescent="0.25"/>
    <row r="124" ht="30" hidden="1" customHeight="1" x14ac:dyDescent="0.25"/>
    <row r="125" ht="30" hidden="1" customHeight="1" x14ac:dyDescent="0.25"/>
    <row r="126" ht="30" hidden="1" customHeight="1" x14ac:dyDescent="0.25"/>
    <row r="127" ht="30" hidden="1" customHeight="1" x14ac:dyDescent="0.25"/>
    <row r="128" ht="30" hidden="1" customHeight="1" x14ac:dyDescent="0.25"/>
    <row r="129" ht="30" hidden="1" customHeight="1" x14ac:dyDescent="0.25"/>
    <row r="130" ht="30" hidden="1" customHeight="1" x14ac:dyDescent="0.25"/>
    <row r="131" ht="30" hidden="1" customHeight="1" x14ac:dyDescent="0.25"/>
    <row r="132" ht="30" hidden="1" customHeight="1" x14ac:dyDescent="0.25"/>
    <row r="133" ht="30" hidden="1" customHeight="1" x14ac:dyDescent="0.25"/>
    <row r="134" ht="30" hidden="1" customHeight="1" x14ac:dyDescent="0.25"/>
    <row r="135" ht="30" hidden="1" customHeight="1" x14ac:dyDescent="0.25"/>
    <row r="136" ht="30" hidden="1" customHeight="1" x14ac:dyDescent="0.25"/>
    <row r="137" ht="30" hidden="1" customHeight="1" x14ac:dyDescent="0.25"/>
    <row r="138" ht="30" hidden="1" customHeight="1" x14ac:dyDescent="0.25"/>
    <row r="139" ht="30" hidden="1" customHeight="1" x14ac:dyDescent="0.25"/>
    <row r="140" ht="30" hidden="1" customHeight="1" x14ac:dyDescent="0.25"/>
    <row r="141" ht="30" hidden="1" customHeight="1" x14ac:dyDescent="0.25"/>
    <row r="142" ht="30" hidden="1" customHeight="1" x14ac:dyDescent="0.25"/>
    <row r="143" ht="30" hidden="1" customHeight="1" x14ac:dyDescent="0.25"/>
    <row r="144" ht="30" hidden="1" customHeight="1" x14ac:dyDescent="0.25"/>
    <row r="145" ht="30" hidden="1" customHeight="1" x14ac:dyDescent="0.25"/>
    <row r="146" ht="30" hidden="1" customHeight="1" x14ac:dyDescent="0.25"/>
    <row r="147" ht="30" hidden="1" customHeight="1" x14ac:dyDescent="0.25"/>
    <row r="148" ht="30" hidden="1" customHeight="1" x14ac:dyDescent="0.25"/>
    <row r="149" ht="30" hidden="1" customHeight="1" x14ac:dyDescent="0.25"/>
    <row r="150" ht="30" hidden="1" customHeight="1" x14ac:dyDescent="0.25"/>
    <row r="151" ht="30" hidden="1" customHeight="1" x14ac:dyDescent="0.25"/>
    <row r="152" ht="30" hidden="1" customHeight="1" x14ac:dyDescent="0.25"/>
    <row r="153" ht="30" hidden="1" customHeight="1" x14ac:dyDescent="0.25"/>
    <row r="154" ht="30" hidden="1" customHeight="1" x14ac:dyDescent="0.25"/>
    <row r="155" ht="30" hidden="1" customHeight="1" x14ac:dyDescent="0.25"/>
    <row r="156" ht="30" hidden="1" customHeight="1" x14ac:dyDescent="0.25"/>
    <row r="157" ht="30" hidden="1" customHeight="1" x14ac:dyDescent="0.25"/>
    <row r="158" ht="30" hidden="1" customHeight="1" x14ac:dyDescent="0.25"/>
    <row r="159" ht="30" hidden="1" customHeight="1" x14ac:dyDescent="0.25"/>
    <row r="160" ht="30" hidden="1" customHeight="1" x14ac:dyDescent="0.25"/>
    <row r="161" ht="30" hidden="1" customHeight="1" x14ac:dyDescent="0.25"/>
    <row r="162" ht="30" hidden="1" customHeight="1" x14ac:dyDescent="0.25"/>
    <row r="163" ht="30" hidden="1" customHeight="1" x14ac:dyDescent="0.25"/>
    <row r="164" ht="30" hidden="1" customHeight="1" x14ac:dyDescent="0.25"/>
    <row r="165" ht="30" hidden="1" customHeight="1" x14ac:dyDescent="0.25"/>
    <row r="166" ht="30" hidden="1" customHeight="1" x14ac:dyDescent="0.25"/>
    <row r="167" ht="30" hidden="1" customHeight="1" x14ac:dyDescent="0.25"/>
    <row r="168" ht="30" hidden="1" customHeight="1" x14ac:dyDescent="0.25"/>
    <row r="169" ht="30" hidden="1" customHeight="1" x14ac:dyDescent="0.25"/>
    <row r="170" ht="30" hidden="1" customHeight="1" x14ac:dyDescent="0.25"/>
    <row r="171" ht="30" hidden="1" customHeight="1" x14ac:dyDescent="0.25"/>
    <row r="172" ht="30" hidden="1" customHeight="1" x14ac:dyDescent="0.25"/>
    <row r="173" ht="30" hidden="1" customHeight="1" x14ac:dyDescent="0.25"/>
    <row r="174" ht="30" hidden="1" customHeight="1" x14ac:dyDescent="0.25"/>
    <row r="175" ht="30" hidden="1" customHeight="1" x14ac:dyDescent="0.25"/>
    <row r="176" ht="30" hidden="1" customHeight="1" x14ac:dyDescent="0.25"/>
    <row r="177" ht="30" hidden="1" customHeight="1" x14ac:dyDescent="0.25"/>
    <row r="178" ht="30" hidden="1" customHeight="1" x14ac:dyDescent="0.25"/>
    <row r="179" ht="30" hidden="1" customHeight="1" x14ac:dyDescent="0.25"/>
    <row r="180" ht="30" hidden="1" customHeight="1" x14ac:dyDescent="0.25"/>
    <row r="181" ht="30" hidden="1" customHeight="1" x14ac:dyDescent="0.25"/>
    <row r="182" ht="30" hidden="1" customHeight="1" x14ac:dyDescent="0.25"/>
    <row r="183" ht="30" hidden="1" customHeight="1" x14ac:dyDescent="0.25"/>
    <row r="184" ht="30" hidden="1" customHeight="1" x14ac:dyDescent="0.25"/>
    <row r="185" ht="30" hidden="1" customHeight="1" x14ac:dyDescent="0.25"/>
    <row r="186" ht="30" hidden="1" customHeight="1" x14ac:dyDescent="0.25"/>
    <row r="187" ht="30" hidden="1" customHeight="1" x14ac:dyDescent="0.25"/>
    <row r="188" ht="30" hidden="1" customHeight="1" x14ac:dyDescent="0.25"/>
    <row r="189" ht="30" hidden="1" customHeight="1" x14ac:dyDescent="0.25"/>
    <row r="190" ht="30" hidden="1" customHeight="1" x14ac:dyDescent="0.25"/>
    <row r="191" ht="30" hidden="1" customHeight="1" x14ac:dyDescent="0.25"/>
    <row r="192" ht="30" hidden="1" customHeight="1" x14ac:dyDescent="0.25"/>
    <row r="193" ht="30" hidden="1" customHeight="1" x14ac:dyDescent="0.25"/>
    <row r="194" ht="30" hidden="1" customHeight="1" x14ac:dyDescent="0.25"/>
    <row r="195" ht="30" hidden="1" customHeight="1" x14ac:dyDescent="0.25"/>
    <row r="196" ht="30" hidden="1" customHeight="1" x14ac:dyDescent="0.25"/>
    <row r="197" ht="30" hidden="1" customHeight="1" x14ac:dyDescent="0.25"/>
    <row r="198" ht="30" hidden="1" customHeight="1" x14ac:dyDescent="0.25"/>
    <row r="199" ht="30" hidden="1" customHeight="1" x14ac:dyDescent="0.25"/>
    <row r="200" ht="30" hidden="1" customHeight="1" x14ac:dyDescent="0.25"/>
    <row r="201" ht="30" hidden="1" customHeight="1" x14ac:dyDescent="0.25"/>
    <row r="202" ht="30" hidden="1" customHeight="1" x14ac:dyDescent="0.25"/>
    <row r="203" ht="30" hidden="1" customHeight="1" x14ac:dyDescent="0.25"/>
    <row r="204" ht="30" hidden="1" customHeight="1" x14ac:dyDescent="0.25"/>
  </sheetData>
  <mergeCells count="1">
    <mergeCell ref="G4:L5"/>
  </mergeCells>
  <conditionalFormatting sqref="F11:Q108">
    <cfRule type="cellIs" dxfId="17" priority="1" operator="equal">
      <formula>0</formula>
    </cfRule>
  </conditionalFormatting>
  <hyperlinks>
    <hyperlink ref="A13" location="'Projeções - Receitas'!A1" display="Projeções - Receita" xr:uid="{E614658B-1E92-4A77-8C99-157DD3CC3C2C}"/>
    <hyperlink ref="A12" location="'Balanço Patrimonial'!A1" display="Balanço Patrimonial" xr:uid="{EBF1E36C-1516-42B1-B37D-EB5F5E8B06BA}"/>
    <hyperlink ref="A11" location="'DRE CMN 4.720 - Contas Abertas'!A1" display="Contas Abertas" xr:uid="{637ABD6D-9291-4F89-A5A5-73689488FF77}"/>
    <hyperlink ref="A10" location="'DRE + DCF'!A1" display="DRE + DCF" xr:uid="{1CC3C14C-82F4-4E5A-A54C-197078D2C80E}"/>
    <hyperlink ref="A9" location="Ke!A1" display="KE" xr:uid="{E4B27828-A867-4F6F-8842-A6E5AB4B4B1B}"/>
    <hyperlink ref="A8" location="Dashboard!A1" display="Dashboard" xr:uid="{A7F209D4-CEEE-4D27-A140-9B40D3B0EEBA}"/>
    <hyperlink ref="A14" location="'Painel de Índices'!A1" display="Painel de Índices" xr:uid="{137EACF7-D7C7-431C-A901-EB3DA258D5F3}"/>
    <hyperlink ref="A15" location="'Projeções Trimestrais'!A1" display="Projeções Trimestrais" xr:uid="{E38FB800-5E2D-4E74-B977-ECBECCAB3EB3}"/>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B758A-91BB-4E38-A26D-7B5E40C37B4A}">
  <dimension ref="A1:EM270"/>
  <sheetViews>
    <sheetView zoomScaleNormal="100" workbookViewId="0">
      <selection activeCell="A14" sqref="A14"/>
    </sheetView>
  </sheetViews>
  <sheetFormatPr defaultColWidth="0" defaultRowHeight="15" zeroHeight="1" x14ac:dyDescent="0.25"/>
  <cols>
    <col min="1" max="1" width="35.7109375" style="253" customWidth="1"/>
    <col min="2" max="4" width="9.140625" style="4" customWidth="1"/>
    <col min="5" max="5" width="66.28515625" style="4" bestFit="1" customWidth="1"/>
    <col min="6" max="6" width="20.7109375" style="4" bestFit="1" customWidth="1"/>
    <col min="7" max="7" width="22" style="4" bestFit="1" customWidth="1"/>
    <col min="8" max="8" width="21.7109375" style="4" bestFit="1" customWidth="1"/>
    <col min="9" max="11" width="20.85546875" style="4" bestFit="1" customWidth="1"/>
    <col min="12" max="12" width="20.42578125" style="4" bestFit="1" customWidth="1"/>
    <col min="13" max="13" width="20.85546875" style="4" bestFit="1" customWidth="1"/>
    <col min="14" max="14" width="22" style="4" bestFit="1" customWidth="1"/>
    <col min="15" max="19" width="22" style="4" customWidth="1"/>
    <col min="20" max="20" width="24.85546875" style="4" bestFit="1" customWidth="1"/>
    <col min="21" max="21" width="20" style="4" bestFit="1" customWidth="1"/>
    <col min="22" max="22" width="19.7109375" style="4" bestFit="1" customWidth="1"/>
    <col min="23" max="23" width="20.28515625" style="4" bestFit="1" customWidth="1"/>
    <col min="24" max="24" width="19.7109375" style="4" bestFit="1" customWidth="1"/>
    <col min="25" max="25" width="20" style="4" bestFit="1" customWidth="1"/>
    <col min="26" max="26" width="20.28515625" style="4" bestFit="1" customWidth="1"/>
    <col min="27" max="27" width="19.5703125" style="4" bestFit="1" customWidth="1"/>
    <col min="28" max="28" width="20" style="4" bestFit="1" customWidth="1"/>
    <col min="29" max="30" width="20.28515625" style="4" bestFit="1" customWidth="1"/>
    <col min="31" max="31" width="20.42578125" style="4" bestFit="1" customWidth="1"/>
    <col min="32" max="32" width="72.5703125" style="4" bestFit="1" customWidth="1"/>
    <col min="33" max="33" width="22.85546875" style="4" bestFit="1" customWidth="1"/>
    <col min="34" max="35" width="9.140625" style="4" customWidth="1"/>
    <col min="36" max="66" width="9.140625" style="4" hidden="1" customWidth="1"/>
    <col min="67" max="143" width="0" style="4" hidden="1" customWidth="1"/>
    <col min="144" max="16384" width="9.140625" style="4" hidden="1"/>
  </cols>
  <sheetData>
    <row r="1" spans="1:141" ht="15" customHeight="1" x14ac:dyDescent="0.25">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row>
    <row r="2" spans="1:141" ht="15" customHeight="1" x14ac:dyDescent="0.25">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row>
    <row r="3" spans="1:141" ht="15" customHeight="1" x14ac:dyDescent="0.25">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row>
    <row r="4" spans="1:141" ht="15" customHeight="1" x14ac:dyDescent="0.25">
      <c r="B4" s="2"/>
      <c r="C4" s="2"/>
      <c r="D4" s="2"/>
      <c r="E4" s="2"/>
      <c r="F4" s="2"/>
      <c r="G4" s="2"/>
      <c r="H4" s="2"/>
      <c r="I4" s="2"/>
      <c r="J4" s="2"/>
      <c r="K4" s="2"/>
      <c r="L4" s="2"/>
      <c r="M4" s="3"/>
      <c r="N4" s="3"/>
      <c r="O4" s="461" t="str">
        <f>Dashboard!$I$4</f>
        <v>Banco do Brasil ($BBAS3)</v>
      </c>
      <c r="P4" s="461"/>
      <c r="Q4" s="461"/>
      <c r="R4" s="3"/>
      <c r="S4" s="3"/>
      <c r="T4" s="3"/>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row>
    <row r="5" spans="1:141" ht="15" customHeight="1" x14ac:dyDescent="0.25">
      <c r="B5" s="2"/>
      <c r="C5" s="2"/>
      <c r="D5" s="2"/>
      <c r="E5" s="2"/>
      <c r="F5" s="2"/>
      <c r="G5" s="2"/>
      <c r="H5" s="2"/>
      <c r="I5" s="2"/>
      <c r="J5" s="2"/>
      <c r="K5" s="2"/>
      <c r="L5" s="3"/>
      <c r="M5" s="3"/>
      <c r="N5" s="3"/>
      <c r="O5" s="462"/>
      <c r="P5" s="462"/>
      <c r="Q5" s="462"/>
      <c r="R5" s="3"/>
      <c r="S5" s="3"/>
      <c r="T5" s="3"/>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row>
    <row r="6" spans="1:141" ht="15" customHeight="1" x14ac:dyDescent="0.25">
      <c r="B6" s="2"/>
      <c r="C6" s="2"/>
      <c r="D6" s="2"/>
      <c r="E6" s="2"/>
      <c r="F6" s="2"/>
      <c r="G6" s="2"/>
      <c r="H6" s="461"/>
      <c r="I6" s="461"/>
      <c r="J6" s="461"/>
      <c r="K6" s="3"/>
      <c r="L6" s="3"/>
      <c r="M6" s="3"/>
      <c r="N6" s="3"/>
      <c r="O6" s="3"/>
      <c r="P6" s="3"/>
      <c r="Q6" s="3"/>
      <c r="R6" s="3"/>
      <c r="S6" s="3"/>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row>
    <row r="7" spans="1:141" ht="30" customHeight="1" thickBot="1" x14ac:dyDescent="0.3">
      <c r="A7" s="254" t="s">
        <v>317</v>
      </c>
      <c r="B7" s="2"/>
      <c r="C7" s="2"/>
      <c r="D7" s="2"/>
      <c r="E7" s="2"/>
      <c r="F7" s="2"/>
      <c r="G7" s="2"/>
      <c r="H7" s="461"/>
      <c r="I7" s="461"/>
      <c r="J7" s="461"/>
      <c r="K7" s="3"/>
      <c r="L7" s="3"/>
      <c r="M7" s="3"/>
      <c r="N7" s="3"/>
      <c r="O7" s="3"/>
      <c r="P7" s="3"/>
      <c r="Q7" s="3"/>
      <c r="R7" s="3"/>
      <c r="S7" s="3"/>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row>
    <row r="8" spans="1:141" ht="30" customHeight="1" thickBot="1" x14ac:dyDescent="0.3">
      <c r="A8" s="17" t="s">
        <v>318</v>
      </c>
      <c r="B8" s="2"/>
      <c r="C8" s="2"/>
      <c r="D8" s="2"/>
      <c r="E8" s="45"/>
      <c r="F8" s="46"/>
      <c r="G8" s="46"/>
      <c r="H8" s="46"/>
      <c r="I8" s="46"/>
      <c r="J8" s="46"/>
      <c r="K8" s="46"/>
      <c r="L8" s="46"/>
      <c r="M8" s="46"/>
      <c r="N8" s="47"/>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row>
    <row r="9" spans="1:141" ht="30" customHeight="1" x14ac:dyDescent="0.25">
      <c r="A9" s="17" t="s">
        <v>218</v>
      </c>
      <c r="B9" s="2"/>
      <c r="C9" s="2"/>
      <c r="D9" s="2"/>
      <c r="E9" s="48" t="s">
        <v>130</v>
      </c>
      <c r="F9" s="49">
        <v>2014</v>
      </c>
      <c r="G9" s="49">
        <v>2015</v>
      </c>
      <c r="H9" s="49">
        <v>2016</v>
      </c>
      <c r="I9" s="49">
        <v>2017</v>
      </c>
      <c r="J9" s="49">
        <v>2018</v>
      </c>
      <c r="K9" s="49">
        <v>2019</v>
      </c>
      <c r="L9" s="49">
        <v>2020</v>
      </c>
      <c r="M9" s="49">
        <v>2021</v>
      </c>
      <c r="N9" s="49">
        <v>2022</v>
      </c>
      <c r="O9" s="35" t="s">
        <v>450</v>
      </c>
      <c r="P9" s="114" t="s">
        <v>451</v>
      </c>
      <c r="Q9" s="114" t="s">
        <v>452</v>
      </c>
      <c r="R9" s="69" t="s">
        <v>453</v>
      </c>
      <c r="S9" s="69" t="s">
        <v>454</v>
      </c>
      <c r="T9" s="109">
        <v>2023</v>
      </c>
      <c r="U9" s="109">
        <v>2024</v>
      </c>
      <c r="V9" s="109">
        <v>2025</v>
      </c>
      <c r="W9" s="109">
        <v>2026</v>
      </c>
      <c r="X9" s="109">
        <v>2027</v>
      </c>
      <c r="Y9" s="109">
        <v>2028</v>
      </c>
      <c r="Z9" s="109">
        <v>2029</v>
      </c>
      <c r="AA9" s="109">
        <v>2030</v>
      </c>
      <c r="AB9" s="109">
        <v>2031</v>
      </c>
      <c r="AC9" s="109">
        <v>2032</v>
      </c>
      <c r="AD9" s="110">
        <v>2033</v>
      </c>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row>
    <row r="10" spans="1:141" ht="30" customHeight="1" x14ac:dyDescent="0.25">
      <c r="A10" s="17" t="s">
        <v>319</v>
      </c>
      <c r="B10" s="2"/>
      <c r="C10" s="2"/>
      <c r="D10" s="2"/>
      <c r="E10" s="54" t="s">
        <v>145</v>
      </c>
      <c r="F10" s="52">
        <v>0.109</v>
      </c>
      <c r="G10" s="52">
        <v>0.1273</v>
      </c>
      <c r="H10" s="52">
        <v>0.14019999999999999</v>
      </c>
      <c r="I10" s="52">
        <v>9.9400000000000002E-2</v>
      </c>
      <c r="J10" s="52">
        <v>6.4299999999999996E-2</v>
      </c>
      <c r="K10" s="52">
        <v>5.96E-2</v>
      </c>
      <c r="L10" s="52">
        <v>2.76E-2</v>
      </c>
      <c r="M10" s="52">
        <v>4.4200000000000003E-2</v>
      </c>
      <c r="N10" s="52">
        <v>0.12330000000000001</v>
      </c>
      <c r="O10" s="52">
        <f>(1+1.12%)*(1+0.92%)*(1+1.17%)-1</f>
        <v>3.2442925568000103E-2</v>
      </c>
      <c r="P10" s="118">
        <f>(1+0.92%)*(1+1.12%)*(1+1.07%)-1</f>
        <v>3.1422422527999982E-2</v>
      </c>
      <c r="Q10" s="118">
        <f>(1+1.07%)*(1+1.14%)*(1+0.97%)-1</f>
        <v>3.2137533206000102E-2</v>
      </c>
      <c r="R10" s="70" cm="1">
        <f t="array" ref="R10">(1+Ke!F10)/(PRODUCT(1+O10:Q10)) - 1</f>
        <v>1.908134143428919E-2</v>
      </c>
      <c r="S10" s="70">
        <f>R10</f>
        <v>1.908134143428919E-2</v>
      </c>
      <c r="T10" s="70" cm="1">
        <f t="array" ref="T10">PRODUCT(1+O10:R10)-1</f>
        <v>0.12007999999999996</v>
      </c>
      <c r="U10" s="70">
        <f>Ke!G10</f>
        <v>0.1082</v>
      </c>
      <c r="V10" s="70">
        <f>Ke!H10</f>
        <v>0.10619999999999999</v>
      </c>
      <c r="W10" s="70">
        <f>Ke!I10</f>
        <v>0.10765000000000001</v>
      </c>
      <c r="X10" s="70">
        <f>Ke!J10</f>
        <v>0.10958999999999999</v>
      </c>
      <c r="Y10" s="70">
        <f>Ke!K10</f>
        <v>0.11130000000000001</v>
      </c>
      <c r="Z10" s="70">
        <f>Ke!L10</f>
        <v>0.11248</v>
      </c>
      <c r="AA10" s="70">
        <f>Ke!M10</f>
        <v>0.11320000000000001</v>
      </c>
      <c r="AB10" s="70">
        <f>Ke!N10</f>
        <v>0.11362</v>
      </c>
      <c r="AC10" s="70">
        <f>Ke!O10</f>
        <v>0.1139</v>
      </c>
      <c r="AD10" s="71">
        <f>Ke!P10</f>
        <v>0.1139</v>
      </c>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row>
    <row r="11" spans="1:141" ht="30" customHeight="1" thickBot="1" x14ac:dyDescent="0.3">
      <c r="A11" s="17" t="s">
        <v>320</v>
      </c>
      <c r="B11" s="2"/>
      <c r="C11" s="2"/>
      <c r="D11" s="2"/>
      <c r="E11" s="51" t="s">
        <v>159</v>
      </c>
      <c r="F11" s="43">
        <v>6.4100000000000004E-2</v>
      </c>
      <c r="G11" s="43">
        <v>0.1067</v>
      </c>
      <c r="H11" s="43">
        <v>6.2899999999999998E-2</v>
      </c>
      <c r="I11" s="43">
        <v>2.9499999999999998E-2</v>
      </c>
      <c r="J11" s="43">
        <v>3.7499999999999999E-2</v>
      </c>
      <c r="K11" s="43">
        <v>4.3099999999999999E-2</v>
      </c>
      <c r="L11" s="43">
        <v>4.5199999999999997E-2</v>
      </c>
      <c r="M11" s="43">
        <v>0.10059999999999999</v>
      </c>
      <c r="N11" s="43">
        <v>5.79E-2</v>
      </c>
      <c r="O11" s="43">
        <f>(1+0.53%)*(1+0.84%)*(1+0.71%)-1</f>
        <v>2.0942106092000312E-2</v>
      </c>
      <c r="P11" s="295">
        <f>(1+0.61%)*(1+0.23%)*(1-0.08%)-1</f>
        <v>7.60729877599986E-3</v>
      </c>
      <c r="Q11" s="295">
        <f>(1+0.12%)*(1+0.23%)*(1+0.26%)-1</f>
        <v>6.1118671760000964E-3</v>
      </c>
      <c r="R11" s="72" cm="1">
        <f t="array" ref="R11">(1+Ke!F12)/(PRODUCT(1+O11:Q11)) - 1</f>
        <v>6.5738910177481902E-3</v>
      </c>
      <c r="S11" s="72">
        <f>R11</f>
        <v>6.5738910177481902E-3</v>
      </c>
      <c r="T11" s="72" cm="1">
        <f t="array" ref="T11">PRODUCT(1+O11:R11)-1</f>
        <v>4.1800000000000059E-2</v>
      </c>
      <c r="U11" s="72">
        <f>Ke!G12</f>
        <v>4.2169999999999999E-2</v>
      </c>
      <c r="V11" s="72">
        <f>Ke!H12</f>
        <v>4.3339999999999997E-2</v>
      </c>
      <c r="W11" s="72">
        <f>Ke!I12</f>
        <v>4.5519999999999998E-2</v>
      </c>
      <c r="X11" s="72">
        <f>Ke!J12</f>
        <v>4.854E-2</v>
      </c>
      <c r="Y11" s="72">
        <f>Ke!K12</f>
        <v>5.0869999999999999E-2</v>
      </c>
      <c r="Z11" s="72">
        <f>Ke!L12</f>
        <v>5.2380000000000003E-2</v>
      </c>
      <c r="AA11" s="72">
        <f>Ke!M12</f>
        <v>5.4300000000000001E-2</v>
      </c>
      <c r="AB11" s="72">
        <f>Ke!N12</f>
        <v>5.5210000000000002E-2</v>
      </c>
      <c r="AC11" s="72">
        <f>Ke!O12</f>
        <v>5.5620000000000003E-2</v>
      </c>
      <c r="AD11" s="73">
        <f>Ke!P12</f>
        <v>5.5840000000000001E-2</v>
      </c>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row>
    <row r="12" spans="1:141" ht="30" customHeight="1" x14ac:dyDescent="0.25">
      <c r="A12" s="17" t="s">
        <v>321</v>
      </c>
      <c r="B12" s="2"/>
      <c r="C12" s="2"/>
      <c r="D12" s="2"/>
      <c r="E12" s="29"/>
      <c r="F12" s="30"/>
      <c r="G12" s="30"/>
      <c r="H12" s="30"/>
      <c r="I12" s="30"/>
      <c r="J12" s="30"/>
      <c r="K12" s="30"/>
      <c r="L12" s="30"/>
      <c r="M12" s="30"/>
      <c r="N12" s="30"/>
      <c r="O12" s="30"/>
      <c r="P12" s="30"/>
      <c r="Q12" s="30"/>
      <c r="R12" s="30"/>
      <c r="S12" s="30"/>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row>
    <row r="13" spans="1:141" ht="30" customHeight="1" thickBot="1" x14ac:dyDescent="0.3">
      <c r="A13" s="312" t="s">
        <v>322</v>
      </c>
      <c r="B13" s="2"/>
      <c r="C13" s="2"/>
      <c r="D13" s="2"/>
      <c r="E13" s="29"/>
      <c r="F13" s="30"/>
      <c r="G13" s="30"/>
      <c r="H13" s="30"/>
      <c r="I13" s="30"/>
      <c r="J13" s="30"/>
      <c r="K13" s="30"/>
      <c r="L13" s="30"/>
      <c r="M13" s="30"/>
      <c r="N13" s="30"/>
      <c r="O13" s="30"/>
      <c r="P13" s="30"/>
      <c r="Q13" s="30"/>
      <c r="R13" s="30"/>
      <c r="S13" s="30"/>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row>
    <row r="14" spans="1:141" ht="30" customHeight="1" x14ac:dyDescent="0.25">
      <c r="A14" s="17" t="s">
        <v>323</v>
      </c>
      <c r="B14" s="2"/>
      <c r="C14" s="2"/>
      <c r="D14" s="2"/>
      <c r="E14" s="31"/>
      <c r="F14" s="32"/>
      <c r="G14" s="32"/>
      <c r="H14" s="32"/>
      <c r="I14" s="32"/>
      <c r="J14" s="32"/>
      <c r="K14" s="32"/>
      <c r="L14" s="32"/>
      <c r="M14" s="32"/>
      <c r="N14" s="32"/>
      <c r="O14" s="32"/>
      <c r="P14" s="32"/>
      <c r="Q14" s="32"/>
      <c r="R14" s="32"/>
      <c r="S14" s="32"/>
      <c r="T14" s="111"/>
      <c r="U14" s="111"/>
      <c r="V14" s="111"/>
      <c r="W14" s="111"/>
      <c r="X14" s="111"/>
      <c r="Y14" s="111"/>
      <c r="Z14" s="111"/>
      <c r="AA14" s="111"/>
      <c r="AB14" s="111"/>
      <c r="AC14" s="111"/>
      <c r="AD14" s="111"/>
      <c r="AE14" s="111"/>
      <c r="AF14" s="11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row>
    <row r="15" spans="1:141" ht="30" customHeight="1" x14ac:dyDescent="0.25">
      <c r="A15" s="17" t="s">
        <v>462</v>
      </c>
      <c r="B15" s="2"/>
      <c r="C15" s="2"/>
      <c r="D15" s="2"/>
      <c r="E15" s="34" t="s">
        <v>130</v>
      </c>
      <c r="F15" s="35">
        <v>2014</v>
      </c>
      <c r="G15" s="35">
        <v>2015</v>
      </c>
      <c r="H15" s="35">
        <v>2016</v>
      </c>
      <c r="I15" s="35">
        <v>2017</v>
      </c>
      <c r="J15" s="35">
        <v>2018</v>
      </c>
      <c r="K15" s="35">
        <v>2019</v>
      </c>
      <c r="L15" s="35">
        <v>2020</v>
      </c>
      <c r="M15" s="35">
        <v>2021</v>
      </c>
      <c r="N15" s="35">
        <v>2022</v>
      </c>
      <c r="O15" s="35" t="s">
        <v>450</v>
      </c>
      <c r="P15" s="114" t="s">
        <v>451</v>
      </c>
      <c r="Q15" s="114" t="s">
        <v>452</v>
      </c>
      <c r="R15" s="69" t="s">
        <v>453</v>
      </c>
      <c r="S15" s="69" t="s">
        <v>454</v>
      </c>
      <c r="T15" s="69">
        <v>2023</v>
      </c>
      <c r="U15" s="69">
        <v>2024</v>
      </c>
      <c r="V15" s="69">
        <v>2025</v>
      </c>
      <c r="W15" s="69">
        <v>2026</v>
      </c>
      <c r="X15" s="69">
        <v>2027</v>
      </c>
      <c r="Y15" s="69">
        <v>2028</v>
      </c>
      <c r="Z15" s="69">
        <v>2029</v>
      </c>
      <c r="AA15" s="69">
        <v>2030</v>
      </c>
      <c r="AB15" s="69">
        <v>2031</v>
      </c>
      <c r="AC15" s="69">
        <v>2032</v>
      </c>
      <c r="AD15" s="69">
        <v>2033</v>
      </c>
      <c r="AE15" s="114" t="s">
        <v>325</v>
      </c>
      <c r="AF15" s="36" t="s">
        <v>180</v>
      </c>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row>
    <row r="16" spans="1:141" ht="30" customHeight="1" x14ac:dyDescent="0.25">
      <c r="B16" s="2"/>
      <c r="C16" s="2"/>
      <c r="D16" s="2"/>
      <c r="E16" s="37" t="s">
        <v>150</v>
      </c>
      <c r="F16" s="38">
        <f>F18+F20</f>
        <v>44467314265.649963</v>
      </c>
      <c r="G16" s="38">
        <f t="shared" ref="G16:M16" si="0">G18+G20</f>
        <v>50508895013.860001</v>
      </c>
      <c r="H16" s="38">
        <f t="shared" si="0"/>
        <v>54668073561.560211</v>
      </c>
      <c r="I16" s="38">
        <f t="shared" si="0"/>
        <v>50990431181.729919</v>
      </c>
      <c r="J16" s="38">
        <f t="shared" si="0"/>
        <v>47930618572.989883</v>
      </c>
      <c r="K16" s="38">
        <f t="shared" si="0"/>
        <v>53159906586.06002</v>
      </c>
      <c r="L16" s="38">
        <f t="shared" si="0"/>
        <v>56019458957.299881</v>
      </c>
      <c r="M16" s="38">
        <f t="shared" si="0"/>
        <v>58356230795.839996</v>
      </c>
      <c r="N16" s="38">
        <f>N18+N20</f>
        <v>72083163670.180084</v>
      </c>
      <c r="O16" s="38">
        <f>O18+O20</f>
        <v>20685170093.199997</v>
      </c>
      <c r="P16" s="390">
        <f>P18+P20</f>
        <v>22948306623.030083</v>
      </c>
      <c r="Q16" s="390">
        <f>Q18+Q20</f>
        <v>22926951467.349998</v>
      </c>
      <c r="R16" s="74">
        <f t="shared" ref="R16" si="1">R18+R20</f>
        <v>22513093198.034683</v>
      </c>
      <c r="S16" s="74">
        <f>R16</f>
        <v>22513093198.034683</v>
      </c>
      <c r="T16" s="74">
        <f>T18+T20</f>
        <v>89073521381.614777</v>
      </c>
      <c r="U16" s="74">
        <f t="shared" ref="U16:AD16" si="2">U18+U20</f>
        <v>84659474294.591125</v>
      </c>
      <c r="V16" s="74">
        <f t="shared" si="2"/>
        <v>94839162031.122681</v>
      </c>
      <c r="W16" s="74">
        <f t="shared" si="2"/>
        <v>106203174208.05884</v>
      </c>
      <c r="X16" s="74">
        <f t="shared" si="2"/>
        <v>118922549531.43961</v>
      </c>
      <c r="Y16" s="74">
        <f t="shared" si="2"/>
        <v>133168569552.60715</v>
      </c>
      <c r="Z16" s="74">
        <f t="shared" si="2"/>
        <v>149129719001.07501</v>
      </c>
      <c r="AA16" s="74">
        <f t="shared" si="2"/>
        <v>166117538490.60138</v>
      </c>
      <c r="AB16" s="74">
        <f t="shared" si="2"/>
        <v>182056531006.32874</v>
      </c>
      <c r="AC16" s="74">
        <f t="shared" si="2"/>
        <v>199254823389.21265</v>
      </c>
      <c r="AD16" s="74">
        <f t="shared" si="2"/>
        <v>221073226550.33142</v>
      </c>
      <c r="AE16" s="118">
        <f>(N16/F16)^(1/8)-1</f>
        <v>6.2243586011484719E-2</v>
      </c>
      <c r="AF16" s="39"/>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row>
    <row r="17" spans="1:141" ht="30" customHeight="1" x14ac:dyDescent="0.25">
      <c r="A17" s="255"/>
      <c r="B17" s="2"/>
      <c r="C17" s="2"/>
      <c r="D17" s="2"/>
      <c r="E17" s="58" t="s">
        <v>154</v>
      </c>
      <c r="F17" s="52">
        <f>F16/F34</f>
        <v>4.0675989503805694E-2</v>
      </c>
      <c r="G17" s="52">
        <f t="shared" ref="G17:M17" si="3">G16/G34</f>
        <v>4.227596875863035E-2</v>
      </c>
      <c r="H17" s="52">
        <f t="shared" si="3"/>
        <v>4.375613270204199E-2</v>
      </c>
      <c r="I17" s="52">
        <f t="shared" si="3"/>
        <v>4.0795296243170902E-2</v>
      </c>
      <c r="J17" s="52">
        <f t="shared" si="3"/>
        <v>3.7452734234756285E-2</v>
      </c>
      <c r="K17" s="52">
        <f t="shared" si="3"/>
        <v>3.9723682691920212E-2</v>
      </c>
      <c r="L17" s="52">
        <f t="shared" si="3"/>
        <v>3.7908353078141874E-2</v>
      </c>
      <c r="M17" s="52">
        <f t="shared" si="3"/>
        <v>3.5064122948965895E-2</v>
      </c>
      <c r="N17" s="52">
        <f>N16/N34</f>
        <v>3.9107994260728342E-2</v>
      </c>
      <c r="O17" s="52">
        <f>O16/O34</f>
        <v>1.1068533034085148E-2</v>
      </c>
      <c r="P17" s="118">
        <f>P16/P34</f>
        <v>1.2137348732420401E-2</v>
      </c>
      <c r="Q17" s="118">
        <f t="shared" ref="Q17:R17" si="4">Q16/Q34</f>
        <v>1.1659805810706551E-2</v>
      </c>
      <c r="R17" s="70">
        <f t="shared" si="4"/>
        <v>1.1564828207989208E-2</v>
      </c>
      <c r="S17" s="70">
        <f>S16/S34</f>
        <v>1.1564828207989208E-2</v>
      </c>
      <c r="T17" s="70">
        <f>T16/T34</f>
        <v>4.5756483287199043E-2</v>
      </c>
      <c r="U17" s="70">
        <f t="shared" ref="U17:AD17" si="5">U16/U34</f>
        <v>3.8829478813224495E-2</v>
      </c>
      <c r="V17" s="70">
        <f t="shared" si="5"/>
        <v>3.8837894647051258E-2</v>
      </c>
      <c r="W17" s="70">
        <f t="shared" si="5"/>
        <v>3.8831793167526885E-2</v>
      </c>
      <c r="X17" s="70">
        <f t="shared" si="5"/>
        <v>3.8823629808714927E-2</v>
      </c>
      <c r="Y17" s="70">
        <f t="shared" si="5"/>
        <v>3.8816434270793038E-2</v>
      </c>
      <c r="Z17" s="70">
        <f t="shared" si="5"/>
        <v>3.881146892883526E-2</v>
      </c>
      <c r="AA17" s="70">
        <f t="shared" si="5"/>
        <v>3.8808439228657635E-2</v>
      </c>
      <c r="AB17" s="70">
        <f t="shared" si="5"/>
        <v>3.8806671903554038E-2</v>
      </c>
      <c r="AC17" s="70">
        <f t="shared" si="5"/>
        <v>3.8805493686818265E-2</v>
      </c>
      <c r="AD17" s="70">
        <f t="shared" si="5"/>
        <v>3.8805493686818258E-2</v>
      </c>
      <c r="AE17" s="118"/>
      <c r="AF17" s="53"/>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row>
    <row r="18" spans="1:141" ht="30" customHeight="1" x14ac:dyDescent="0.25">
      <c r="A18" s="255"/>
      <c r="B18" s="2"/>
      <c r="C18" s="2"/>
      <c r="D18" s="2"/>
      <c r="E18" s="40" t="s">
        <v>151</v>
      </c>
      <c r="F18" s="38">
        <f>F71</f>
        <v>126077777230.34998</v>
      </c>
      <c r="G18" s="38">
        <f t="shared" ref="G18:AD18" si="6">G71</f>
        <v>155689467777.82996</v>
      </c>
      <c r="H18" s="38">
        <f t="shared" si="6"/>
        <v>170643086056.23999</v>
      </c>
      <c r="I18" s="38">
        <f t="shared" si="6"/>
        <v>143711032549.21002</v>
      </c>
      <c r="J18" s="38">
        <f t="shared" si="6"/>
        <v>117645257001.63002</v>
      </c>
      <c r="K18" s="38">
        <f t="shared" si="6"/>
        <v>119877730668.61</v>
      </c>
      <c r="L18" s="38">
        <f t="shared" si="6"/>
        <v>96729830129.76001</v>
      </c>
      <c r="M18" s="38">
        <f t="shared" si="6"/>
        <v>120936871882.99998</v>
      </c>
      <c r="N18" s="38">
        <f>N71</f>
        <v>231112128201.54999</v>
      </c>
      <c r="O18" s="38">
        <f>O71</f>
        <v>64529253948.889992</v>
      </c>
      <c r="P18" s="390">
        <f>P71</f>
        <v>66931444895.979965</v>
      </c>
      <c r="Q18" s="390">
        <f>Q71</f>
        <v>69759801974.73999</v>
      </c>
      <c r="R18" s="74">
        <f>R71</f>
        <v>69063125430.175827</v>
      </c>
      <c r="S18" s="74">
        <f>R18</f>
        <v>69063125430.175827</v>
      </c>
      <c r="T18" s="74">
        <f>T71</f>
        <v>270283626249.7858</v>
      </c>
      <c r="U18" s="74">
        <f t="shared" si="6"/>
        <v>252530570816.61414</v>
      </c>
      <c r="V18" s="74">
        <f t="shared" si="6"/>
        <v>279919130032.33282</v>
      </c>
      <c r="W18" s="74">
        <f t="shared" si="6"/>
        <v>315876494373.42017</v>
      </c>
      <c r="X18" s="74">
        <f t="shared" si="6"/>
        <v>357328685389.40576</v>
      </c>
      <c r="Y18" s="74">
        <f t="shared" si="6"/>
        <v>403709796085.07202</v>
      </c>
      <c r="Z18" s="74">
        <f t="shared" si="6"/>
        <v>454861290341.66412</v>
      </c>
      <c r="AA18" s="74">
        <f t="shared" si="6"/>
        <v>508555040257.61194</v>
      </c>
      <c r="AB18" s="74">
        <f t="shared" si="6"/>
        <v>558552417950.01025</v>
      </c>
      <c r="AC18" s="74">
        <f t="shared" si="6"/>
        <v>612193777909.2074</v>
      </c>
      <c r="AD18" s="74">
        <f t="shared" si="6"/>
        <v>679228996590.26575</v>
      </c>
      <c r="AE18" s="118">
        <f>(N18/F18)^(1/8)-1</f>
        <v>7.8693406588946635E-2</v>
      </c>
      <c r="AF18" s="39"/>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row>
    <row r="19" spans="1:141" ht="30" customHeight="1" x14ac:dyDescent="0.25">
      <c r="A19" s="255"/>
      <c r="B19" s="2"/>
      <c r="C19" s="2"/>
      <c r="D19" s="2"/>
      <c r="E19" s="59" t="s">
        <v>147</v>
      </c>
      <c r="F19" s="61">
        <f t="shared" ref="F19:T19" si="7">F71/F34</f>
        <v>0.1153282681442805</v>
      </c>
      <c r="G19" s="61">
        <f t="shared" si="7"/>
        <v>0.13031215737380911</v>
      </c>
      <c r="H19" s="61">
        <f t="shared" si="7"/>
        <v>0.13658212246595416</v>
      </c>
      <c r="I19" s="61">
        <f t="shared" si="7"/>
        <v>0.11497714395397465</v>
      </c>
      <c r="J19" s="61">
        <f t="shared" si="7"/>
        <v>9.1927387453843948E-2</v>
      </c>
      <c r="K19" s="61">
        <f t="shared" si="7"/>
        <v>8.9578504567125378E-2</v>
      </c>
      <c r="L19" s="61">
        <f t="shared" si="7"/>
        <v>6.5457050496375763E-2</v>
      </c>
      <c r="M19" s="61">
        <f t="shared" si="7"/>
        <v>7.2666539406982075E-2</v>
      </c>
      <c r="N19" s="61">
        <f t="shared" si="7"/>
        <v>0.12538755685927222</v>
      </c>
      <c r="O19" s="61">
        <f t="shared" si="7"/>
        <v>3.4529287203345631E-2</v>
      </c>
      <c r="P19" s="119">
        <f t="shared" si="7"/>
        <v>3.5400010171209029E-2</v>
      </c>
      <c r="Q19" s="119">
        <f t="shared" si="7"/>
        <v>3.5477274227982067E-2</v>
      </c>
      <c r="R19" s="75">
        <f t="shared" si="7"/>
        <v>3.5477274227982067E-2</v>
      </c>
      <c r="S19" s="75">
        <f t="shared" si="7"/>
        <v>3.5477274227982067E-2</v>
      </c>
      <c r="T19" s="75">
        <f t="shared" si="7"/>
        <v>0.13884292476006829</v>
      </c>
      <c r="U19" s="75">
        <f t="shared" ref="U19:AD19" si="8">U71/U34</f>
        <v>0.11582437206135222</v>
      </c>
      <c r="V19" s="75">
        <f t="shared" si="8"/>
        <v>0.11463059614890284</v>
      </c>
      <c r="W19" s="75">
        <f t="shared" si="8"/>
        <v>0.11549608368542866</v>
      </c>
      <c r="X19" s="75">
        <f t="shared" si="8"/>
        <v>0.11665404632050454</v>
      </c>
      <c r="Y19" s="75">
        <f t="shared" si="8"/>
        <v>0.11767472472564877</v>
      </c>
      <c r="Z19" s="75">
        <f t="shared" si="8"/>
        <v>0.11837905251399389</v>
      </c>
      <c r="AA19" s="75">
        <f t="shared" si="8"/>
        <v>0.11880881184247567</v>
      </c>
      <c r="AB19" s="75">
        <f t="shared" si="8"/>
        <v>0.11905950478409005</v>
      </c>
      <c r="AC19" s="75">
        <f t="shared" si="8"/>
        <v>0.11922663341183294</v>
      </c>
      <c r="AD19" s="75">
        <f t="shared" si="8"/>
        <v>0.11922663341183294</v>
      </c>
      <c r="AE19" s="294"/>
      <c r="AF19" s="60"/>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row>
    <row r="20" spans="1:141" ht="30" customHeight="1" x14ac:dyDescent="0.25">
      <c r="A20" s="255"/>
      <c r="B20" s="2"/>
      <c r="C20" s="2"/>
      <c r="D20" s="2"/>
      <c r="E20" s="40" t="s">
        <v>152</v>
      </c>
      <c r="F20" s="38">
        <f>F77</f>
        <v>-81610462964.700012</v>
      </c>
      <c r="G20" s="38">
        <f t="shared" ref="G20:AD20" si="9">G77</f>
        <v>-105180572763.96996</v>
      </c>
      <c r="H20" s="38">
        <f t="shared" si="9"/>
        <v>-115975012494.67978</v>
      </c>
      <c r="I20" s="38">
        <f t="shared" si="9"/>
        <v>-92720601367.480103</v>
      </c>
      <c r="J20" s="38">
        <f t="shared" si="9"/>
        <v>-69714638428.640137</v>
      </c>
      <c r="K20" s="38">
        <f t="shared" si="9"/>
        <v>-66717824082.54998</v>
      </c>
      <c r="L20" s="38">
        <f t="shared" si="9"/>
        <v>-40710371172.460129</v>
      </c>
      <c r="M20" s="38">
        <f t="shared" si="9"/>
        <v>-62580641087.159988</v>
      </c>
      <c r="N20" s="38">
        <f t="shared" si="9"/>
        <v>-159028964531.3699</v>
      </c>
      <c r="O20" s="38">
        <f t="shared" si="9"/>
        <v>-43844083855.689995</v>
      </c>
      <c r="P20" s="390">
        <f>P77</f>
        <v>-43983138272.949883</v>
      </c>
      <c r="Q20" s="390">
        <f t="shared" ref="Q20:R20" si="10">Q77</f>
        <v>-46832850507.389992</v>
      </c>
      <c r="R20" s="74">
        <f t="shared" si="10"/>
        <v>-46550032232.141144</v>
      </c>
      <c r="S20" s="74">
        <f>R20</f>
        <v>-46550032232.141144</v>
      </c>
      <c r="T20" s="74">
        <f>T77</f>
        <v>-181210104868.17102</v>
      </c>
      <c r="U20" s="74">
        <f t="shared" si="9"/>
        <v>-167871096522.02301</v>
      </c>
      <c r="V20" s="74">
        <f t="shared" si="9"/>
        <v>-185079968001.21014</v>
      </c>
      <c r="W20" s="74">
        <f t="shared" si="9"/>
        <v>-209673320165.36133</v>
      </c>
      <c r="X20" s="74">
        <f t="shared" si="9"/>
        <v>-238406135857.96616</v>
      </c>
      <c r="Y20" s="74">
        <f t="shared" si="9"/>
        <v>-270541226532.46487</v>
      </c>
      <c r="Z20" s="74">
        <f t="shared" si="9"/>
        <v>-305731571340.58911</v>
      </c>
      <c r="AA20" s="74">
        <f t="shared" si="9"/>
        <v>-342437501767.01056</v>
      </c>
      <c r="AB20" s="74">
        <f t="shared" si="9"/>
        <v>-376495886943.68152</v>
      </c>
      <c r="AC20" s="74">
        <f t="shared" si="9"/>
        <v>-412938954519.99475</v>
      </c>
      <c r="AD20" s="74">
        <f t="shared" si="9"/>
        <v>-458155770039.93433</v>
      </c>
      <c r="AE20" s="118">
        <f>(N20/F20)^(1/8)-1</f>
        <v>8.6966848503478023E-2</v>
      </c>
      <c r="AF20" s="39"/>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row>
    <row r="21" spans="1:141" ht="30" customHeight="1" x14ac:dyDescent="0.25">
      <c r="B21" s="2"/>
      <c r="C21" s="2"/>
      <c r="D21" s="2"/>
      <c r="E21" s="59" t="s">
        <v>148</v>
      </c>
      <c r="F21" s="61">
        <f t="shared" ref="F21:T21" si="11">F77/F44</f>
        <v>-8.0419697101001719E-2</v>
      </c>
      <c r="G21" s="61">
        <f t="shared" si="11"/>
        <v>-9.374038449959933E-2</v>
      </c>
      <c r="H21" s="61">
        <f t="shared" si="11"/>
        <v>-0.10125279841892086</v>
      </c>
      <c r="I21" s="61">
        <f t="shared" si="11"/>
        <v>-8.0631112604890059E-2</v>
      </c>
      <c r="J21" s="61">
        <f t="shared" si="11"/>
        <v>-5.9428443151365543E-2</v>
      </c>
      <c r="K21" s="61">
        <f t="shared" si="11"/>
        <v>-5.5232035401013249E-2</v>
      </c>
      <c r="L21" s="61">
        <f t="shared" si="11"/>
        <v>-3.1114771550154303E-2</v>
      </c>
      <c r="M21" s="61">
        <f t="shared" si="11"/>
        <v>-4.304264375906984E-2</v>
      </c>
      <c r="N21" s="61">
        <f t="shared" si="11"/>
        <v>-9.8840748546160373E-2</v>
      </c>
      <c r="O21" s="61">
        <f>O77/O44</f>
        <v>-2.6780422373199487E-2</v>
      </c>
      <c r="P21" s="119">
        <f t="shared" si="11"/>
        <v>-2.6653595166176887E-2</v>
      </c>
      <c r="Q21" s="119">
        <f>Q77/Q44</f>
        <v>-2.7310690764947583E-2</v>
      </c>
      <c r="R21" s="75">
        <f t="shared" si="11"/>
        <v>-2.7310690764947593E-2</v>
      </c>
      <c r="S21" s="75">
        <f t="shared" si="11"/>
        <v>-2.7310690764947593E-2</v>
      </c>
      <c r="T21" s="75">
        <f t="shared" si="11"/>
        <v>-0.10631513879213285</v>
      </c>
      <c r="U21" s="75">
        <f t="shared" ref="U21:AD21" si="12">U77/U44</f>
        <v>-8.7936788993550064E-2</v>
      </c>
      <c r="V21" s="75">
        <f t="shared" si="12"/>
        <v>-8.6563751413234399E-2</v>
      </c>
      <c r="W21" s="75">
        <f t="shared" si="12"/>
        <v>-8.7559203658963233E-2</v>
      </c>
      <c r="X21" s="75">
        <f t="shared" si="12"/>
        <v>-8.8891050111869416E-2</v>
      </c>
      <c r="Y21" s="75">
        <f t="shared" si="12"/>
        <v>-9.0064997243039346E-2</v>
      </c>
      <c r="Z21" s="75">
        <f t="shared" si="12"/>
        <v>-9.0875089415425547E-2</v>
      </c>
      <c r="AA21" s="75">
        <f t="shared" si="12"/>
        <v>-9.1369382944339189E-2</v>
      </c>
      <c r="AB21" s="75">
        <f t="shared" si="12"/>
        <v>-9.1657720836205464E-2</v>
      </c>
      <c r="AC21" s="75">
        <f t="shared" si="12"/>
        <v>-9.1849946097449661E-2</v>
      </c>
      <c r="AD21" s="75">
        <f t="shared" si="12"/>
        <v>-9.1849946097449661E-2</v>
      </c>
      <c r="AE21" s="294"/>
      <c r="AF21" s="60"/>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row>
    <row r="22" spans="1:141" ht="30" customHeight="1" x14ac:dyDescent="0.25">
      <c r="B22" s="2"/>
      <c r="C22" s="2"/>
      <c r="D22" s="2"/>
      <c r="E22" s="37" t="s">
        <v>105</v>
      </c>
      <c r="F22" s="38">
        <f>'DRE CMN 4.720 - Contas Abertas'!F34</f>
        <v>42425198709.48999</v>
      </c>
      <c r="G22" s="38">
        <f>'DRE CMN 4.720 - Contas Abertas'!G34</f>
        <v>49015801202.720016</v>
      </c>
      <c r="H22" s="38">
        <f>'DRE CMN 4.720 - Contas Abertas'!H34</f>
        <v>54984053844.650192</v>
      </c>
      <c r="I22" s="38">
        <f>'DRE CMN 4.720 - Contas Abertas'!I34</f>
        <v>52882427469.44986</v>
      </c>
      <c r="J22" s="38">
        <f>'DRE CMN 4.720 - Contas Abertas'!J34</f>
        <v>50144548529.219879</v>
      </c>
      <c r="K22" s="38">
        <f>'DRE CMN 4.720 - Contas Abertas'!K34</f>
        <v>53946797147.029999</v>
      </c>
      <c r="L22" s="38">
        <f>'DRE CMN 4.720 - Contas Abertas'!L34</f>
        <v>56539099216.68988</v>
      </c>
      <c r="M22" s="38">
        <f>'DRE CMN 4.720 - Contas Abertas'!M34</f>
        <v>59305219275.350021</v>
      </c>
      <c r="N22" s="38">
        <f>'DRE CMN 4.720 - Contas Abertas'!N34</f>
        <v>73396928359.330139</v>
      </c>
      <c r="O22" s="38">
        <f>'DRE CMN 4.720 - Contas Abertas'!O34</f>
        <v>21161005252.669998</v>
      </c>
      <c r="P22" s="38">
        <f>'DRE CMN 4.720 - Contas Abertas'!P34</f>
        <v>22887243982.300102</v>
      </c>
      <c r="Q22" s="38">
        <f>'DRE CMN 4.720 - Contas Abertas'!Q34</f>
        <v>23679772921.039894</v>
      </c>
      <c r="R22" s="74">
        <f t="shared" ref="R22" si="13">R23*R16</f>
        <v>22513093198.034683</v>
      </c>
      <c r="S22" s="74">
        <f>R22</f>
        <v>22513093198.034683</v>
      </c>
      <c r="T22" s="74">
        <f>SUM(O22:R22)</f>
        <v>90241115354.044678</v>
      </c>
      <c r="U22" s="74">
        <f t="shared" ref="U22:AD22" si="14">U23*U16</f>
        <v>84659474294.591125</v>
      </c>
      <c r="V22" s="74">
        <f t="shared" si="14"/>
        <v>94839162031.122681</v>
      </c>
      <c r="W22" s="74">
        <f t="shared" si="14"/>
        <v>106203174208.05884</v>
      </c>
      <c r="X22" s="74">
        <f t="shared" si="14"/>
        <v>118922549531.43961</v>
      </c>
      <c r="Y22" s="74">
        <f t="shared" si="14"/>
        <v>133168569552.60715</v>
      </c>
      <c r="Z22" s="74">
        <f t="shared" si="14"/>
        <v>149129719001.07501</v>
      </c>
      <c r="AA22" s="74">
        <f t="shared" si="14"/>
        <v>166117538490.60138</v>
      </c>
      <c r="AB22" s="74">
        <f t="shared" si="14"/>
        <v>182056531006.32874</v>
      </c>
      <c r="AC22" s="74">
        <f t="shared" si="14"/>
        <v>199254823389.21265</v>
      </c>
      <c r="AD22" s="74">
        <f t="shared" si="14"/>
        <v>221073226550.33142</v>
      </c>
      <c r="AE22" s="118">
        <f>(N22/F22)^(1/8)-1</f>
        <v>7.0919311243893501E-2</v>
      </c>
      <c r="AF22" s="39"/>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row>
    <row r="23" spans="1:141" ht="30" customHeight="1" x14ac:dyDescent="0.25">
      <c r="B23" s="2"/>
      <c r="C23" s="2"/>
      <c r="D23" s="2"/>
      <c r="E23" s="58" t="s">
        <v>153</v>
      </c>
      <c r="F23" s="61">
        <f t="shared" ref="F23:P23" si="15">F22/F16</f>
        <v>0.95407603112793649</v>
      </c>
      <c r="G23" s="61">
        <f t="shared" si="15"/>
        <v>0.97043899276097267</v>
      </c>
      <c r="H23" s="61">
        <f t="shared" si="15"/>
        <v>1.0057799783768522</v>
      </c>
      <c r="I23" s="61">
        <f t="shared" si="15"/>
        <v>1.0371049281967604</v>
      </c>
      <c r="J23" s="61">
        <f t="shared" si="15"/>
        <v>1.0461903063666615</v>
      </c>
      <c r="K23" s="61">
        <f t="shared" si="15"/>
        <v>1.014802331522086</v>
      </c>
      <c r="L23" s="61">
        <f t="shared" si="15"/>
        <v>1.0092760670856549</v>
      </c>
      <c r="M23" s="61">
        <f t="shared" si="15"/>
        <v>1.0162619906489518</v>
      </c>
      <c r="N23" s="61">
        <f t="shared" si="15"/>
        <v>1.0182256802040661</v>
      </c>
      <c r="O23" s="61">
        <f t="shared" si="15"/>
        <v>1.0230036860865082</v>
      </c>
      <c r="P23" s="61">
        <f t="shared" si="15"/>
        <v>0.99733912215253828</v>
      </c>
      <c r="Q23" s="61">
        <v>1</v>
      </c>
      <c r="R23" s="75">
        <v>1</v>
      </c>
      <c r="S23" s="75">
        <f t="shared" ref="S23:T23" si="16">S22/S16</f>
        <v>1</v>
      </c>
      <c r="T23" s="75">
        <f t="shared" si="16"/>
        <v>1.0131082049336257</v>
      </c>
      <c r="U23" s="75">
        <v>1</v>
      </c>
      <c r="V23" s="75">
        <f t="shared" ref="V23:AD23" si="17">U23</f>
        <v>1</v>
      </c>
      <c r="W23" s="75">
        <f t="shared" si="17"/>
        <v>1</v>
      </c>
      <c r="X23" s="75">
        <f t="shared" si="17"/>
        <v>1</v>
      </c>
      <c r="Y23" s="75">
        <f t="shared" si="17"/>
        <v>1</v>
      </c>
      <c r="Z23" s="75">
        <f t="shared" si="17"/>
        <v>1</v>
      </c>
      <c r="AA23" s="75">
        <f t="shared" si="17"/>
        <v>1</v>
      </c>
      <c r="AB23" s="75">
        <f t="shared" si="17"/>
        <v>1</v>
      </c>
      <c r="AC23" s="75">
        <f t="shared" si="17"/>
        <v>1</v>
      </c>
      <c r="AD23" s="75">
        <f t="shared" si="17"/>
        <v>1</v>
      </c>
      <c r="AE23" s="119"/>
      <c r="AF23" s="67" t="s">
        <v>437</v>
      </c>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row>
    <row r="24" spans="1:141" ht="30" customHeight="1" x14ac:dyDescent="0.25">
      <c r="B24" s="2"/>
      <c r="C24" s="2"/>
      <c r="D24" s="2"/>
      <c r="E24" s="37" t="s">
        <v>332</v>
      </c>
      <c r="F24" s="38">
        <f>'DRE CMN 4.720 - Contas Abertas'!F36</f>
        <v>-14471849309.190001</v>
      </c>
      <c r="G24" s="38">
        <f>'DRE CMN 4.720 - Contas Abertas'!G36</f>
        <v>-21045428186.259998</v>
      </c>
      <c r="H24" s="38">
        <f>'DRE CMN 4.720 - Contas Abertas'!H36</f>
        <v>-28508133389.230011</v>
      </c>
      <c r="I24" s="38">
        <f>'DRE CMN 4.720 - Contas Abertas'!I36</f>
        <v>-21711215155.439999</v>
      </c>
      <c r="J24" s="38">
        <f>'DRE CMN 4.720 - Contas Abertas'!J36</f>
        <v>-15579955836.050003</v>
      </c>
      <c r="K24" s="38">
        <f>'DRE CMN 4.720 - Contas Abertas'!K36</f>
        <v>-14931232008.470001</v>
      </c>
      <c r="L24" s="38">
        <f>'DRE CMN 4.720 - Contas Abertas'!L36</f>
        <v>-21922967543.869999</v>
      </c>
      <c r="M24" s="38">
        <f>'DRE CMN 4.720 - Contas Abertas'!M36</f>
        <v>-13107745673.080002</v>
      </c>
      <c r="N24" s="38">
        <f>'DRE CMN 4.720 - Contas Abertas'!N36</f>
        <v>-16746738914.289997</v>
      </c>
      <c r="O24" s="38">
        <f>'DRE CMN 4.720 - Contas Abertas'!O36</f>
        <v>-5854837254.2600002</v>
      </c>
      <c r="P24" s="38">
        <f>'DRE CMN 4.720 - Contas Abertas'!P36</f>
        <v>-7176325904.2399988</v>
      </c>
      <c r="Q24" s="38">
        <f>'DRE CMN 4.720 - Contas Abertas'!Q36</f>
        <v>-7516383225.5500002</v>
      </c>
      <c r="R24" s="74">
        <f>T24-SUM(O24:Q24)</f>
        <v>-6452453615.9500008</v>
      </c>
      <c r="S24" s="74">
        <f>R24</f>
        <v>-6452453615.9500008</v>
      </c>
      <c r="T24" s="74">
        <v>-27000000000</v>
      </c>
      <c r="U24" s="74">
        <f t="shared" ref="U24:Z24" si="18">U25*U38</f>
        <v>-30926176179.250587</v>
      </c>
      <c r="V24" s="74">
        <f t="shared" si="18"/>
        <v>-35405834641.521317</v>
      </c>
      <c r="W24" s="74">
        <f t="shared" si="18"/>
        <v>-40515274197.755814</v>
      </c>
      <c r="X24" s="74">
        <f t="shared" si="18"/>
        <v>-46341135228.648682</v>
      </c>
      <c r="Y24" s="74">
        <f t="shared" si="18"/>
        <v>-52981782958.508156</v>
      </c>
      <c r="Z24" s="74">
        <f t="shared" si="18"/>
        <v>-60548873796.241356</v>
      </c>
      <c r="AA24" s="74">
        <f>AA25*AA38</f>
        <v>-68798579856.354294</v>
      </c>
      <c r="AB24" s="74">
        <f>AB25*AB38</f>
        <v>-76879702876.85051</v>
      </c>
      <c r="AC24" s="74">
        <f>AC25*AC38</f>
        <v>-85760819561.979126</v>
      </c>
      <c r="AD24" s="74">
        <f>AD25*AD38</f>
        <v>-74725451683.386856</v>
      </c>
      <c r="AE24" s="118">
        <f>(N24/F24)^(1/8)-1</f>
        <v>1.8417321359471162E-2</v>
      </c>
      <c r="AF24" s="39" t="s">
        <v>225</v>
      </c>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row>
    <row r="25" spans="1:141" ht="30" customHeight="1" x14ac:dyDescent="0.25">
      <c r="B25" s="2"/>
      <c r="C25" s="2"/>
      <c r="D25" s="2"/>
      <c r="E25" s="58" t="s">
        <v>333</v>
      </c>
      <c r="F25" s="61">
        <f t="shared" ref="F25:P25" si="19">F24/F38</f>
        <v>-2.3366546130953229E-2</v>
      </c>
      <c r="G25" s="61">
        <f t="shared" si="19"/>
        <v>-3.1086261967383687E-2</v>
      </c>
      <c r="H25" s="61">
        <f t="shared" si="19"/>
        <v>-4.1597727738307493E-2</v>
      </c>
      <c r="I25" s="61">
        <f t="shared" si="19"/>
        <v>-3.4231718556988977E-2</v>
      </c>
      <c r="J25" s="61">
        <f t="shared" si="19"/>
        <v>-2.4823637662436858E-2</v>
      </c>
      <c r="K25" s="61">
        <f t="shared" si="19"/>
        <v>-2.4083572662983086E-2</v>
      </c>
      <c r="L25" s="61">
        <f t="shared" si="19"/>
        <v>-3.3446890716164537E-2</v>
      </c>
      <c r="M25" s="61">
        <f t="shared" si="19"/>
        <v>-1.8272453907693789E-2</v>
      </c>
      <c r="N25" s="61">
        <f t="shared" si="19"/>
        <v>-2.0567097668482377E-2</v>
      </c>
      <c r="O25" s="61">
        <f t="shared" si="19"/>
        <v>-6.5959634546249382E-3</v>
      </c>
      <c r="P25" s="119">
        <f t="shared" si="19"/>
        <v>-7.9661367417685151E-3</v>
      </c>
      <c r="Q25" s="119">
        <f t="shared" ref="Q25" si="20">Q24/Q38</f>
        <v>-8.1429577656333199E-3</v>
      </c>
      <c r="R25" s="75">
        <f t="shared" ref="R25:T25" si="21">R24/R38</f>
        <v>-7.0608529946056091E-3</v>
      </c>
      <c r="S25" s="75">
        <f t="shared" si="21"/>
        <v>-7.0608529946056091E-3</v>
      </c>
      <c r="T25" s="75">
        <f t="shared" si="21"/>
        <v>-2.954581965271251E-2</v>
      </c>
      <c r="U25" s="75">
        <f t="shared" ref="U25:AC25" si="22">T25+(($AD$25-$N$25)/11)</f>
        <v>-3.0216244177915061E-2</v>
      </c>
      <c r="V25" s="75">
        <f t="shared" si="22"/>
        <v>-3.0886668703117612E-2</v>
      </c>
      <c r="W25" s="75">
        <f t="shared" si="22"/>
        <v>-3.1557093228320163E-2</v>
      </c>
      <c r="X25" s="75">
        <f t="shared" si="22"/>
        <v>-3.2227517753522714E-2</v>
      </c>
      <c r="Y25" s="75">
        <f t="shared" si="22"/>
        <v>-3.2897942278725265E-2</v>
      </c>
      <c r="Z25" s="75">
        <f t="shared" si="22"/>
        <v>-3.3568366803927815E-2</v>
      </c>
      <c r="AA25" s="75">
        <f t="shared" si="22"/>
        <v>-3.4238791329130366E-2</v>
      </c>
      <c r="AB25" s="75">
        <f t="shared" si="22"/>
        <v>-3.4909215854332917E-2</v>
      </c>
      <c r="AC25" s="75">
        <f t="shared" si="22"/>
        <v>-3.5579640379535468E-2</v>
      </c>
      <c r="AD25" s="75">
        <f>AVERAGE($F$25:$N$25)</f>
        <v>-2.7941767445710444E-2</v>
      </c>
      <c r="AE25" s="118"/>
      <c r="AF25" s="325" t="s">
        <v>438</v>
      </c>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row>
    <row r="26" spans="1:141" ht="30" customHeight="1" x14ac:dyDescent="0.25">
      <c r="B26" s="2"/>
      <c r="C26" s="2"/>
      <c r="D26" s="2"/>
      <c r="E26" s="34" t="s">
        <v>155</v>
      </c>
      <c r="F26" s="115">
        <f>F22+F24</f>
        <v>27953349400.299988</v>
      </c>
      <c r="G26" s="115">
        <f t="shared" ref="G26:R26" si="23">G22+G24</f>
        <v>27970373016.460018</v>
      </c>
      <c r="H26" s="115">
        <f t="shared" si="23"/>
        <v>26475920455.420181</v>
      </c>
      <c r="I26" s="115">
        <f t="shared" si="23"/>
        <v>31171212314.009861</v>
      </c>
      <c r="J26" s="115">
        <f t="shared" si="23"/>
        <v>34564592693.169876</v>
      </c>
      <c r="K26" s="115">
        <f t="shared" si="23"/>
        <v>39015565138.559998</v>
      </c>
      <c r="L26" s="115">
        <f t="shared" si="23"/>
        <v>34616131672.819885</v>
      </c>
      <c r="M26" s="115">
        <f t="shared" si="23"/>
        <v>46197473602.27002</v>
      </c>
      <c r="N26" s="115">
        <f t="shared" si="23"/>
        <v>56650189445.040146</v>
      </c>
      <c r="O26" s="115">
        <f t="shared" si="23"/>
        <v>15306167998.409998</v>
      </c>
      <c r="P26" s="117">
        <f t="shared" si="23"/>
        <v>15710918078.060104</v>
      </c>
      <c r="Q26" s="117">
        <f>Q22+Q24</f>
        <v>16163389695.489895</v>
      </c>
      <c r="R26" s="116">
        <f t="shared" si="23"/>
        <v>16060639582.084682</v>
      </c>
      <c r="S26" s="116">
        <f>S22+S24</f>
        <v>16060639582.084682</v>
      </c>
      <c r="T26" s="116">
        <f>T22+T24</f>
        <v>63241115354.044678</v>
      </c>
      <c r="U26" s="116">
        <f t="shared" ref="U26:AB26" si="24">U22+U24</f>
        <v>53733298115.340538</v>
      </c>
      <c r="V26" s="116">
        <f t="shared" si="24"/>
        <v>59433327389.601364</v>
      </c>
      <c r="W26" s="116">
        <f t="shared" si="24"/>
        <v>65687900010.303024</v>
      </c>
      <c r="X26" s="116">
        <f t="shared" si="24"/>
        <v>72581414302.790924</v>
      </c>
      <c r="Y26" s="116">
        <f t="shared" si="24"/>
        <v>80186786594.098999</v>
      </c>
      <c r="Z26" s="116">
        <f t="shared" si="24"/>
        <v>88580845204.833649</v>
      </c>
      <c r="AA26" s="116">
        <f t="shared" si="24"/>
        <v>97318958634.247086</v>
      </c>
      <c r="AB26" s="116">
        <f t="shared" si="24"/>
        <v>105176828129.47823</v>
      </c>
      <c r="AC26" s="116">
        <f>AC22+AC24</f>
        <v>113494003827.23352</v>
      </c>
      <c r="AD26" s="116">
        <f>AD22+AD24</f>
        <v>146347774866.94458</v>
      </c>
      <c r="AE26" s="118">
        <f>(N26/F26)^(1/8)-1</f>
        <v>9.2310074439726497E-2</v>
      </c>
      <c r="AF26" s="39"/>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row>
    <row r="27" spans="1:141" ht="30" customHeight="1" x14ac:dyDescent="0.25">
      <c r="B27" s="2"/>
      <c r="C27" s="2"/>
      <c r="D27" s="2"/>
      <c r="E27" s="58" t="s">
        <v>156</v>
      </c>
      <c r="F27" s="61">
        <f>F26/F22</f>
        <v>0.6588855267764997</v>
      </c>
      <c r="G27" s="61">
        <f t="shared" ref="G27:AD27" si="25">G26/G22</f>
        <v>0.57063992284406173</v>
      </c>
      <c r="H27" s="61">
        <f t="shared" si="25"/>
        <v>0.48151997905109395</v>
      </c>
      <c r="I27" s="61">
        <f t="shared" si="25"/>
        <v>0.58944367355332639</v>
      </c>
      <c r="J27" s="61">
        <f t="shared" si="25"/>
        <v>0.68929911041134695</v>
      </c>
      <c r="K27" s="61">
        <f t="shared" si="25"/>
        <v>0.72322301233610808</v>
      </c>
      <c r="L27" s="61">
        <f t="shared" si="25"/>
        <v>0.61225120584520187</v>
      </c>
      <c r="M27" s="61">
        <f t="shared" si="25"/>
        <v>0.77897821080094742</v>
      </c>
      <c r="N27" s="61">
        <f t="shared" si="25"/>
        <v>0.77183324576877654</v>
      </c>
      <c r="O27" s="61">
        <f t="shared" si="25"/>
        <v>0.72331951226554969</v>
      </c>
      <c r="P27" s="119">
        <f t="shared" si="25"/>
        <v>0.68644866503848934</v>
      </c>
      <c r="Q27" s="119">
        <f t="shared" si="25"/>
        <v>0.68258212396658746</v>
      </c>
      <c r="R27" s="75">
        <f t="shared" si="25"/>
        <v>0.71339106718070722</v>
      </c>
      <c r="S27" s="75">
        <f t="shared" si="25"/>
        <v>0.71339106718070722</v>
      </c>
      <c r="T27" s="75">
        <f>T26/T22</f>
        <v>0.70080157039205038</v>
      </c>
      <c r="U27" s="75">
        <f t="shared" si="25"/>
        <v>0.63469917056611758</v>
      </c>
      <c r="V27" s="75">
        <f t="shared" si="25"/>
        <v>0.62667495280164498</v>
      </c>
      <c r="W27" s="75">
        <f t="shared" si="25"/>
        <v>0.61851164525098101</v>
      </c>
      <c r="X27" s="75">
        <f t="shared" si="25"/>
        <v>0.61032507786593104</v>
      </c>
      <c r="Y27" s="75">
        <f t="shared" si="25"/>
        <v>0.60214498709038</v>
      </c>
      <c r="Z27" s="75">
        <f t="shared" si="25"/>
        <v>0.59398519489059798</v>
      </c>
      <c r="AA27" s="75">
        <f t="shared" si="25"/>
        <v>0.58584397239761177</v>
      </c>
      <c r="AB27" s="75">
        <f t="shared" si="25"/>
        <v>0.57771521597224118</v>
      </c>
      <c r="AC27" s="75">
        <f t="shared" si="25"/>
        <v>0.56959225326024365</v>
      </c>
      <c r="AD27" s="75">
        <f t="shared" si="25"/>
        <v>0.66198778183402407</v>
      </c>
      <c r="AE27" s="119"/>
      <c r="AF27" s="53"/>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row>
    <row r="28" spans="1:141" ht="30" customHeight="1" thickBot="1" x14ac:dyDescent="0.3">
      <c r="B28" s="2"/>
      <c r="C28" s="2"/>
      <c r="D28" s="2"/>
      <c r="E28" s="51" t="s">
        <v>149</v>
      </c>
      <c r="F28" s="43">
        <f t="shared" ref="F28:S28" si="26">F22/F34</f>
        <v>3.8807986627992543E-2</v>
      </c>
      <c r="G28" s="43">
        <f t="shared" si="26"/>
        <v>4.1026248540119589E-2</v>
      </c>
      <c r="H28" s="43">
        <f t="shared" si="26"/>
        <v>4.4009042202914461E-2</v>
      </c>
      <c r="I28" s="43">
        <f t="shared" si="26"/>
        <v>4.2309002781039329E-2</v>
      </c>
      <c r="J28" s="43">
        <f t="shared" si="26"/>
        <v>3.9182687503328824E-2</v>
      </c>
      <c r="K28" s="43">
        <f t="shared" si="26"/>
        <v>4.0311685812404165E-2</v>
      </c>
      <c r="L28" s="43">
        <f t="shared" si="26"/>
        <v>3.8259993504401402E-2</v>
      </c>
      <c r="M28" s="43">
        <f t="shared" si="26"/>
        <v>3.5634335388475671E-2</v>
      </c>
      <c r="N28" s="43">
        <f t="shared" si="26"/>
        <v>3.982076405754683E-2</v>
      </c>
      <c r="O28" s="43">
        <f t="shared" si="26"/>
        <v>1.1323150093439389E-2</v>
      </c>
      <c r="P28" s="295">
        <f t="shared" si="26"/>
        <v>1.2105052730051387E-2</v>
      </c>
      <c r="Q28" s="295">
        <f t="shared" si="26"/>
        <v>1.2042663164099491E-2</v>
      </c>
      <c r="R28" s="72">
        <f t="shared" si="26"/>
        <v>1.1564828207989208E-2</v>
      </c>
      <c r="S28" s="72">
        <f t="shared" si="26"/>
        <v>1.1564828207989208E-2</v>
      </c>
      <c r="T28" s="72">
        <f>T22/T34</f>
        <v>4.6356268647169664E-2</v>
      </c>
      <c r="U28" s="72">
        <f>U22/U34</f>
        <v>3.8829478813224495E-2</v>
      </c>
      <c r="V28" s="72">
        <f t="shared" ref="V28:AD28" si="27">V22/V34</f>
        <v>3.8837894647051258E-2</v>
      </c>
      <c r="W28" s="72">
        <f t="shared" si="27"/>
        <v>3.8831793167526885E-2</v>
      </c>
      <c r="X28" s="72">
        <f t="shared" si="27"/>
        <v>3.8823629808714927E-2</v>
      </c>
      <c r="Y28" s="72">
        <f t="shared" si="27"/>
        <v>3.8816434270793038E-2</v>
      </c>
      <c r="Z28" s="72">
        <f t="shared" si="27"/>
        <v>3.881146892883526E-2</v>
      </c>
      <c r="AA28" s="72">
        <f t="shared" si="27"/>
        <v>3.8808439228657635E-2</v>
      </c>
      <c r="AB28" s="72">
        <f t="shared" si="27"/>
        <v>3.8806671903554038E-2</v>
      </c>
      <c r="AC28" s="72">
        <f t="shared" si="27"/>
        <v>3.8805493686818265E-2</v>
      </c>
      <c r="AD28" s="72">
        <f t="shared" si="27"/>
        <v>3.8805493686818258E-2</v>
      </c>
      <c r="AE28" s="295"/>
      <c r="AF28" s="44"/>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row>
    <row r="29" spans="1:141" ht="30" customHeight="1" x14ac:dyDescent="0.25">
      <c r="B29" s="2"/>
      <c r="C29" s="2"/>
      <c r="D29" s="2"/>
      <c r="E29" s="210"/>
      <c r="F29" s="26"/>
      <c r="G29" s="26"/>
      <c r="H29" s="26"/>
      <c r="I29" s="26"/>
      <c r="J29" s="26"/>
      <c r="K29" s="26"/>
      <c r="L29" s="26"/>
      <c r="M29" s="26"/>
      <c r="N29" s="26"/>
      <c r="O29" s="26"/>
      <c r="P29" s="26"/>
      <c r="Q29" s="26"/>
      <c r="R29" s="26"/>
      <c r="S29" s="26"/>
      <c r="T29" s="388"/>
      <c r="U29" s="26"/>
      <c r="V29" s="26"/>
      <c r="W29" s="26"/>
      <c r="X29" s="26"/>
      <c r="Y29" s="26"/>
      <c r="Z29" s="26"/>
      <c r="AA29" s="26"/>
      <c r="AB29" s="26"/>
      <c r="AC29" s="26"/>
      <c r="AD29" s="26"/>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row>
    <row r="30" spans="1:141" ht="30" customHeight="1" x14ac:dyDescent="0.25">
      <c r="B30" s="2"/>
      <c r="C30" s="2"/>
      <c r="D30" s="2"/>
      <c r="E30" s="2"/>
      <c r="F30" s="26"/>
      <c r="G30" s="26"/>
      <c r="H30" s="26"/>
      <c r="I30" s="26"/>
      <c r="J30" s="26"/>
      <c r="K30" s="26"/>
      <c r="L30" s="26"/>
      <c r="M30" s="26"/>
      <c r="N30" s="26"/>
      <c r="O30" s="26"/>
      <c r="P30" s="26"/>
      <c r="Q30" s="26"/>
      <c r="R30" s="26"/>
      <c r="S30" s="26"/>
      <c r="T30" s="11"/>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row>
    <row r="31" spans="1:141" s="7" customFormat="1" ht="30" customHeight="1" thickBot="1" x14ac:dyDescent="0.3">
      <c r="A31" s="253"/>
      <c r="B31" s="6"/>
      <c r="C31" s="2"/>
      <c r="D31" s="2"/>
      <c r="E31" s="6"/>
      <c r="F31" s="2"/>
      <c r="G31" s="2"/>
      <c r="H31" s="2"/>
      <c r="I31" s="2"/>
      <c r="J31" s="2"/>
      <c r="K31" s="2"/>
      <c r="L31" s="2"/>
      <c r="M31" s="2"/>
      <c r="N31" s="2"/>
      <c r="O31" s="2"/>
      <c r="P31" s="2"/>
      <c r="Q31" s="2"/>
      <c r="R31" s="2"/>
      <c r="S31" s="2"/>
      <c r="T31" s="6"/>
      <c r="U31" s="6"/>
      <c r="V31" s="6"/>
      <c r="W31" s="6"/>
      <c r="X31" s="6"/>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row>
    <row r="32" spans="1:141" ht="30" customHeight="1" x14ac:dyDescent="0.25">
      <c r="B32" s="2"/>
      <c r="C32" s="2"/>
      <c r="D32" s="2"/>
      <c r="E32" s="31"/>
      <c r="F32" s="32"/>
      <c r="G32" s="32"/>
      <c r="H32" s="32"/>
      <c r="I32" s="32"/>
      <c r="J32" s="32"/>
      <c r="K32" s="32"/>
      <c r="L32" s="32"/>
      <c r="M32" s="32"/>
      <c r="N32" s="32"/>
      <c r="O32" s="32"/>
      <c r="P32" s="32"/>
      <c r="Q32" s="32"/>
      <c r="R32" s="32"/>
      <c r="S32" s="32"/>
      <c r="T32" s="111"/>
      <c r="U32" s="111"/>
      <c r="V32" s="111"/>
      <c r="W32" s="111"/>
      <c r="X32" s="111"/>
      <c r="Y32" s="111"/>
      <c r="Z32" s="111"/>
      <c r="AA32" s="111"/>
      <c r="AB32" s="111"/>
      <c r="AC32" s="111"/>
      <c r="AD32" s="111"/>
      <c r="AE32" s="111"/>
      <c r="AF32" s="11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row>
    <row r="33" spans="2:141" ht="30" customHeight="1" x14ac:dyDescent="0.25">
      <c r="B33" s="2"/>
      <c r="C33" s="2"/>
      <c r="D33" s="2"/>
      <c r="E33" s="34" t="s">
        <v>130</v>
      </c>
      <c r="F33" s="35">
        <v>2014</v>
      </c>
      <c r="G33" s="35">
        <v>2015</v>
      </c>
      <c r="H33" s="35">
        <v>2016</v>
      </c>
      <c r="I33" s="35">
        <v>2017</v>
      </c>
      <c r="J33" s="35">
        <v>2018</v>
      </c>
      <c r="K33" s="35">
        <v>2019</v>
      </c>
      <c r="L33" s="35">
        <v>2020</v>
      </c>
      <c r="M33" s="35">
        <v>2021</v>
      </c>
      <c r="N33" s="35">
        <v>2022</v>
      </c>
      <c r="O33" s="35" t="s">
        <v>450</v>
      </c>
      <c r="P33" s="114" t="s">
        <v>451</v>
      </c>
      <c r="Q33" s="114" t="s">
        <v>452</v>
      </c>
      <c r="R33" s="69" t="s">
        <v>453</v>
      </c>
      <c r="S33" s="69" t="s">
        <v>454</v>
      </c>
      <c r="T33" s="69">
        <v>2023</v>
      </c>
      <c r="U33" s="69">
        <v>2024</v>
      </c>
      <c r="V33" s="69">
        <v>2025</v>
      </c>
      <c r="W33" s="69">
        <v>2026</v>
      </c>
      <c r="X33" s="69">
        <v>2027</v>
      </c>
      <c r="Y33" s="69">
        <v>2028</v>
      </c>
      <c r="Z33" s="69">
        <v>2029</v>
      </c>
      <c r="AA33" s="69">
        <v>2030</v>
      </c>
      <c r="AB33" s="69">
        <v>2031</v>
      </c>
      <c r="AC33" s="69">
        <v>2032</v>
      </c>
      <c r="AD33" s="69">
        <v>2033</v>
      </c>
      <c r="AE33" s="114" t="s">
        <v>188</v>
      </c>
      <c r="AF33" s="36" t="s">
        <v>180</v>
      </c>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row>
    <row r="34" spans="2:141" ht="30" customHeight="1" x14ac:dyDescent="0.25">
      <c r="B34" s="2"/>
      <c r="C34" s="2"/>
      <c r="D34" s="2"/>
      <c r="E34" s="34" t="s">
        <v>131</v>
      </c>
      <c r="F34" s="115">
        <f>SUM(F36,F38,F40,F42)</f>
        <v>1093207929495.8405</v>
      </c>
      <c r="G34" s="115">
        <f t="shared" ref="G34:M34" si="28">SUM(G36,G38,G40,G42)</f>
        <v>1194742462372.2893</v>
      </c>
      <c r="H34" s="115">
        <f t="shared" si="28"/>
        <v>1249380833855.2961</v>
      </c>
      <c r="I34" s="115">
        <f t="shared" si="28"/>
        <v>1249909569911.8909</v>
      </c>
      <c r="J34" s="115">
        <f t="shared" si="28"/>
        <v>1279762867847.178</v>
      </c>
      <c r="K34" s="115">
        <f t="shared" si="28"/>
        <v>1338242151372.1519</v>
      </c>
      <c r="L34" s="115">
        <f t="shared" si="28"/>
        <v>1477760293142.3828</v>
      </c>
      <c r="M34" s="115">
        <f t="shared" si="28"/>
        <v>1664271793729.8652</v>
      </c>
      <c r="N34" s="115">
        <f>SUM(N36,N38,N40,N42)</f>
        <v>1843182321998.1626</v>
      </c>
      <c r="O34" s="115">
        <f>SUM(O36,O38,O40,O42)</f>
        <v>1868826702644.4031</v>
      </c>
      <c r="P34" s="115">
        <f>SUM(P36,P38,P40,P42)</f>
        <v>1890718239126.8232</v>
      </c>
      <c r="Q34" s="115">
        <f>SUM(Q36,Q38,Q40,Q42)</f>
        <v>1966323611178.623</v>
      </c>
      <c r="R34" s="116">
        <f>'Projeções Trimestrais'!I21</f>
        <v>1946686348741.627</v>
      </c>
      <c r="S34" s="116">
        <f>R34</f>
        <v>1946686348741.627</v>
      </c>
      <c r="T34" s="116">
        <f>S34</f>
        <v>1946686348741.627</v>
      </c>
      <c r="U34" s="116">
        <f t="shared" ref="U34:AD34" si="29">T34*(1+U35)</f>
        <v>2180288710590.6223</v>
      </c>
      <c r="V34" s="116">
        <f t="shared" si="29"/>
        <v>2441923355861.4971</v>
      </c>
      <c r="W34" s="116">
        <f t="shared" si="29"/>
        <v>2734954158564.877</v>
      </c>
      <c r="X34" s="116">
        <f t="shared" si="29"/>
        <v>3063148657592.6626</v>
      </c>
      <c r="Y34" s="116">
        <f t="shared" si="29"/>
        <v>3430726496503.7822</v>
      </c>
      <c r="Z34" s="116">
        <f t="shared" si="29"/>
        <v>3842413676084.2363</v>
      </c>
      <c r="AA34" s="116">
        <f t="shared" si="29"/>
        <v>4280448835157.8398</v>
      </c>
      <c r="AB34" s="116">
        <f t="shared" si="29"/>
        <v>4691371923332.9932</v>
      </c>
      <c r="AC34" s="116">
        <f t="shared" si="29"/>
        <v>5134706570087.9609</v>
      </c>
      <c r="AD34" s="116">
        <f t="shared" si="29"/>
        <v>5696956939512.5938</v>
      </c>
      <c r="AE34" s="117"/>
      <c r="AF34" s="36"/>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row>
    <row r="35" spans="2:141" ht="30" customHeight="1" x14ac:dyDescent="0.25">
      <c r="B35" s="2"/>
      <c r="C35" s="2"/>
      <c r="D35" s="2"/>
      <c r="E35" s="55" t="s">
        <v>158</v>
      </c>
      <c r="F35" s="107">
        <v>0</v>
      </c>
      <c r="G35" s="107">
        <f>G34/F34-1</f>
        <v>9.2877603735708414E-2</v>
      </c>
      <c r="H35" s="107">
        <f>H34/G34-1</f>
        <v>4.5732342495399703E-2</v>
      </c>
      <c r="I35" s="107">
        <f>I34/H34-1</f>
        <v>4.2319846940763739E-4</v>
      </c>
      <c r="J35" s="107">
        <f t="shared" ref="J35:R35" si="30">J34/I34-1</f>
        <v>2.3884366240504606E-2</v>
      </c>
      <c r="K35" s="107">
        <f t="shared" si="30"/>
        <v>4.5695405761653207E-2</v>
      </c>
      <c r="L35" s="107">
        <f t="shared" si="30"/>
        <v>0.10425478051724602</v>
      </c>
      <c r="M35" s="107">
        <f t="shared" si="30"/>
        <v>0.12621228317812982</v>
      </c>
      <c r="N35" s="107">
        <f t="shared" si="30"/>
        <v>0.10750078739683122</v>
      </c>
      <c r="O35" s="107">
        <f t="shared" si="30"/>
        <v>1.3913100370038123E-2</v>
      </c>
      <c r="P35" s="391">
        <f t="shared" si="30"/>
        <v>1.171405377044521E-2</v>
      </c>
      <c r="Q35" s="391">
        <f t="shared" si="30"/>
        <v>3.998764622206008E-2</v>
      </c>
      <c r="R35" s="108">
        <f t="shared" si="30"/>
        <v>-9.9867907425601476E-3</v>
      </c>
      <c r="S35" s="108">
        <f>S34/O34-1</f>
        <v>4.1662314642150644E-2</v>
      </c>
      <c r="T35" s="108">
        <f>T34/N34-1</f>
        <v>5.6155066977453094E-2</v>
      </c>
      <c r="U35" s="108">
        <f>VLOOKUP(MIN('G Ativos Rentáveis'!E11:E251),'G Ativos Rentáveis'!E11:P251,12,FALSE)</f>
        <v>0.12000000000000009</v>
      </c>
      <c r="V35" s="108">
        <f>VLOOKUP(MIN('G Ativos Rentáveis'!F11:F251),'G Ativos Rentáveis'!F11:Q251,12,FALSE)</f>
        <v>0.12000000000000009</v>
      </c>
      <c r="W35" s="108">
        <f>VLOOKUP(MIN('G Ativos Rentáveis'!G11:G251),'G Ativos Rentáveis'!G11:R251,12,FALSE)</f>
        <v>0.12000000000000009</v>
      </c>
      <c r="X35" s="108">
        <f>VLOOKUP(MIN('G Ativos Rentáveis'!H11:H251),'G Ativos Rentáveis'!H11:S251,12,FALSE)</f>
        <v>0.12000000000000009</v>
      </c>
      <c r="Y35" s="108">
        <f>VLOOKUP(MIN('G Ativos Rentáveis'!I11:I251),'G Ativos Rentáveis'!I11:T251,12,FALSE)</f>
        <v>0.12000000000000009</v>
      </c>
      <c r="Z35" s="108">
        <f>VLOOKUP(MIN('G Ativos Rentáveis'!J11:J251),'G Ativos Rentáveis'!J11:U251,12,FALSE)</f>
        <v>0.12000000000000009</v>
      </c>
      <c r="AA35" s="108">
        <f>VLOOKUP(MIN('G Ativos Rentáveis'!K11:K251),'G Ativos Rentáveis'!K11:V251,12,FALSE)</f>
        <v>0.11400000000000009</v>
      </c>
      <c r="AB35" s="108">
        <f>VLOOKUP(MIN('G Ativos Rentáveis'!L11:L251),'G Ativos Rentáveis'!L11:W251,12,FALSE)</f>
        <v>9.6000000000000071E-2</v>
      </c>
      <c r="AC35" s="108">
        <f>VLOOKUP(MIN('G Ativos Rentáveis'!M11:M251),'G Ativos Rentáveis'!M11:X251,12,FALSE)</f>
        <v>9.450000000000007E-2</v>
      </c>
      <c r="AD35" s="108">
        <f>VLOOKUP(MIN('G Ativos Rentáveis'!N11:N251),'G Ativos Rentáveis'!N11:Y251,12,FALSE)</f>
        <v>0.10950000000000008</v>
      </c>
      <c r="AE35" s="118">
        <f>(N34/F34)^(1/8)-1</f>
        <v>6.7476174074317496E-2</v>
      </c>
      <c r="AF35" s="36"/>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row>
    <row r="36" spans="2:141" ht="30" customHeight="1" x14ac:dyDescent="0.25">
      <c r="B36" s="2"/>
      <c r="C36" s="2"/>
      <c r="D36" s="2"/>
      <c r="E36" s="40" t="s">
        <v>132</v>
      </c>
      <c r="F36" s="38">
        <v>401317691900.26672</v>
      </c>
      <c r="G36" s="38">
        <v>458854109059.69977</v>
      </c>
      <c r="H36" s="38">
        <v>502781319485.82574</v>
      </c>
      <c r="I36" s="38">
        <v>553909491437.77075</v>
      </c>
      <c r="J36" s="38">
        <v>590308893627.35999</v>
      </c>
      <c r="K36" s="38">
        <v>660070873302.7478</v>
      </c>
      <c r="L36" s="38">
        <v>763852658490.71033</v>
      </c>
      <c r="M36" s="38">
        <v>882800820820.10229</v>
      </c>
      <c r="N36" s="38">
        <v>947869355960.67676</v>
      </c>
      <c r="O36" s="38">
        <v>891816101192.88</v>
      </c>
      <c r="P36" s="390">
        <v>897788616255.09302</v>
      </c>
      <c r="Q36" s="390">
        <v>946873104565.02295</v>
      </c>
      <c r="R36" s="74">
        <f>R37*R$34</f>
        <v>937416881009.97375</v>
      </c>
      <c r="S36" s="74">
        <f>S37*S$34</f>
        <v>937416881009.97375</v>
      </c>
      <c r="T36" s="74">
        <f>T37*T$34</f>
        <v>937416881009.97375</v>
      </c>
      <c r="U36" s="74">
        <f t="shared" ref="U36:AD36" si="31">U37*U$34</f>
        <v>1049906906731.1708</v>
      </c>
      <c r="V36" s="74">
        <f t="shared" si="31"/>
        <v>1175895735538.9111</v>
      </c>
      <c r="W36" s="74">
        <f t="shared" si="31"/>
        <v>1317003223803.5808</v>
      </c>
      <c r="X36" s="74">
        <f t="shared" si="31"/>
        <v>1475043610660.0105</v>
      </c>
      <c r="Y36" s="74">
        <f t="shared" si="31"/>
        <v>1652048843939.2119</v>
      </c>
      <c r="Z36" s="74">
        <f t="shared" si="31"/>
        <v>1850294705211.9175</v>
      </c>
      <c r="AA36" s="74">
        <f t="shared" si="31"/>
        <v>2061228301606.0764</v>
      </c>
      <c r="AB36" s="74">
        <f t="shared" si="31"/>
        <v>2259106218560.2598</v>
      </c>
      <c r="AC36" s="74">
        <f t="shared" si="31"/>
        <v>2472591756214.2046</v>
      </c>
      <c r="AD36" s="74">
        <f t="shared" si="31"/>
        <v>2743340553519.6606</v>
      </c>
      <c r="AE36" s="118">
        <f>(N36/F36)^(1/8)-1</f>
        <v>0.11341616469254578</v>
      </c>
      <c r="AF36" s="39"/>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row>
    <row r="37" spans="2:141" ht="30" customHeight="1" x14ac:dyDescent="0.25">
      <c r="B37" s="2"/>
      <c r="C37" s="2"/>
      <c r="D37" s="2"/>
      <c r="E37" s="59" t="s">
        <v>162</v>
      </c>
      <c r="F37" s="61">
        <f>F36/F$34</f>
        <v>0.36710097052199775</v>
      </c>
      <c r="G37" s="61">
        <f t="shared" ref="G37:Q37" si="32">G36/G$34</f>
        <v>0.38406110397097271</v>
      </c>
      <c r="H37" s="61">
        <f t="shared" si="32"/>
        <v>0.40242438963495264</v>
      </c>
      <c r="I37" s="61">
        <f t="shared" si="32"/>
        <v>0.44315965312339928</v>
      </c>
      <c r="J37" s="61">
        <f t="shared" si="32"/>
        <v>0.46126427673306375</v>
      </c>
      <c r="K37" s="61">
        <f t="shared" si="32"/>
        <v>0.49323724605890751</v>
      </c>
      <c r="L37" s="61">
        <f t="shared" si="32"/>
        <v>0.51689889221912722</v>
      </c>
      <c r="M37" s="61">
        <f t="shared" si="32"/>
        <v>0.53044269820954093</v>
      </c>
      <c r="N37" s="61">
        <f t="shared" si="32"/>
        <v>0.51425696994158865</v>
      </c>
      <c r="O37" s="61">
        <f t="shared" si="32"/>
        <v>0.47720642044067213</v>
      </c>
      <c r="P37" s="61">
        <f t="shared" si="32"/>
        <v>0.47483998285736762</v>
      </c>
      <c r="Q37" s="61">
        <f t="shared" si="32"/>
        <v>0.48154489890779628</v>
      </c>
      <c r="R37" s="75">
        <f t="shared" ref="R37:T43" si="33">Q37</f>
        <v>0.48154489890779628</v>
      </c>
      <c r="S37" s="75">
        <f t="shared" si="33"/>
        <v>0.48154489890779628</v>
      </c>
      <c r="T37" s="75">
        <f t="shared" si="33"/>
        <v>0.48154489890779628</v>
      </c>
      <c r="U37" s="75">
        <f t="shared" ref="U37:AD43" si="34">T37</f>
        <v>0.48154489890779628</v>
      </c>
      <c r="V37" s="75">
        <f t="shared" si="34"/>
        <v>0.48154489890779628</v>
      </c>
      <c r="W37" s="75">
        <f t="shared" si="34"/>
        <v>0.48154489890779628</v>
      </c>
      <c r="X37" s="75">
        <f t="shared" si="34"/>
        <v>0.48154489890779628</v>
      </c>
      <c r="Y37" s="75">
        <f t="shared" si="34"/>
        <v>0.48154489890779628</v>
      </c>
      <c r="Z37" s="75">
        <f t="shared" si="34"/>
        <v>0.48154489890779628</v>
      </c>
      <c r="AA37" s="75">
        <f t="shared" si="34"/>
        <v>0.48154489890779628</v>
      </c>
      <c r="AB37" s="75">
        <f t="shared" si="34"/>
        <v>0.48154489890779628</v>
      </c>
      <c r="AC37" s="75">
        <f t="shared" si="34"/>
        <v>0.48154489890779628</v>
      </c>
      <c r="AD37" s="75">
        <f t="shared" si="34"/>
        <v>0.48154489890779628</v>
      </c>
      <c r="AE37" s="118"/>
      <c r="AF37" s="53" t="s">
        <v>182</v>
      </c>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row>
    <row r="38" spans="2:141" ht="30" customHeight="1" x14ac:dyDescent="0.25">
      <c r="B38" s="2"/>
      <c r="C38" s="2"/>
      <c r="D38" s="2"/>
      <c r="E38" s="40" t="s">
        <v>133</v>
      </c>
      <c r="F38" s="38">
        <v>619340540449.81042</v>
      </c>
      <c r="G38" s="38">
        <v>677000927558.97351</v>
      </c>
      <c r="H38" s="38">
        <v>685329101834.01123</v>
      </c>
      <c r="I38" s="38">
        <v>634242628493.66321</v>
      </c>
      <c r="J38" s="38">
        <v>627625815680.7373</v>
      </c>
      <c r="K38" s="38">
        <v>619975790860.11572</v>
      </c>
      <c r="L38" s="38">
        <v>655456070039.8634</v>
      </c>
      <c r="M38" s="38">
        <v>717350047196.49951</v>
      </c>
      <c r="N38" s="38">
        <v>814249009958.91077</v>
      </c>
      <c r="O38" s="38">
        <v>887639431985.43994</v>
      </c>
      <c r="P38" s="390">
        <v>900853969354.13696</v>
      </c>
      <c r="Q38" s="390">
        <v>923053200309.14001</v>
      </c>
      <c r="R38" s="74">
        <f t="shared" ref="R38:AD38" si="35">R39*R$34</f>
        <v>913834861153.40222</v>
      </c>
      <c r="S38" s="74">
        <f t="shared" si="35"/>
        <v>913834861153.40222</v>
      </c>
      <c r="T38" s="74">
        <f t="shared" si="35"/>
        <v>913834861153.40222</v>
      </c>
      <c r="U38" s="74">
        <f t="shared" si="35"/>
        <v>1023495044491.8105</v>
      </c>
      <c r="V38" s="74">
        <f t="shared" si="35"/>
        <v>1146314449830.8279</v>
      </c>
      <c r="W38" s="74">
        <f t="shared" si="35"/>
        <v>1283872183810.5273</v>
      </c>
      <c r="X38" s="74">
        <f t="shared" si="35"/>
        <v>1437936845867.7908</v>
      </c>
      <c r="Y38" s="74">
        <f t="shared" si="35"/>
        <v>1610489267371.9258</v>
      </c>
      <c r="Z38" s="74">
        <f t="shared" si="35"/>
        <v>1803747979456.5569</v>
      </c>
      <c r="AA38" s="74">
        <f t="shared" si="35"/>
        <v>2009375249114.6045</v>
      </c>
      <c r="AB38" s="74">
        <f t="shared" si="35"/>
        <v>2202275273029.6069</v>
      </c>
      <c r="AC38" s="74">
        <f t="shared" si="35"/>
        <v>2410390286330.9048</v>
      </c>
      <c r="AD38" s="74">
        <f t="shared" si="35"/>
        <v>2674328022684.1392</v>
      </c>
      <c r="AE38" s="118">
        <f>(N38/F38)^(1/8)-1</f>
        <v>3.4792962102369041E-2</v>
      </c>
      <c r="AF38" s="39"/>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row>
    <row r="39" spans="2:141" ht="30" customHeight="1" x14ac:dyDescent="0.25">
      <c r="B39" s="2"/>
      <c r="C39" s="2"/>
      <c r="D39" s="2"/>
      <c r="E39" s="59" t="s">
        <v>162</v>
      </c>
      <c r="F39" s="61">
        <f>F38/F$34</f>
        <v>0.56653498729691287</v>
      </c>
      <c r="G39" s="61">
        <f t="shared" ref="G39:Q39" si="36">G38/G$34</f>
        <v>0.56665009312108616</v>
      </c>
      <c r="H39" s="61">
        <f t="shared" si="36"/>
        <v>0.54853498890266017</v>
      </c>
      <c r="I39" s="61">
        <f t="shared" si="36"/>
        <v>0.50743081240539067</v>
      </c>
      <c r="J39" s="61">
        <f t="shared" si="36"/>
        <v>0.49042352411469153</v>
      </c>
      <c r="K39" s="61">
        <f t="shared" si="36"/>
        <v>0.46327623907558912</v>
      </c>
      <c r="L39" s="61">
        <f t="shared" si="36"/>
        <v>0.44354694944879663</v>
      </c>
      <c r="M39" s="61">
        <f t="shared" si="36"/>
        <v>0.43102938468290569</v>
      </c>
      <c r="N39" s="61">
        <f t="shared" si="36"/>
        <v>0.44176259735184376</v>
      </c>
      <c r="O39" s="61">
        <f t="shared" si="36"/>
        <v>0.47497150523878101</v>
      </c>
      <c r="P39" s="61">
        <f t="shared" si="36"/>
        <v>0.47646124669013179</v>
      </c>
      <c r="Q39" s="61">
        <f t="shared" si="36"/>
        <v>0.46943097009136653</v>
      </c>
      <c r="R39" s="75">
        <f t="shared" si="33"/>
        <v>0.46943097009136653</v>
      </c>
      <c r="S39" s="75">
        <f t="shared" si="33"/>
        <v>0.46943097009136653</v>
      </c>
      <c r="T39" s="75">
        <f t="shared" si="33"/>
        <v>0.46943097009136653</v>
      </c>
      <c r="U39" s="75">
        <f t="shared" si="34"/>
        <v>0.46943097009136653</v>
      </c>
      <c r="V39" s="75">
        <f t="shared" si="34"/>
        <v>0.46943097009136653</v>
      </c>
      <c r="W39" s="75">
        <f t="shared" si="34"/>
        <v>0.46943097009136653</v>
      </c>
      <c r="X39" s="75">
        <f t="shared" si="34"/>
        <v>0.46943097009136653</v>
      </c>
      <c r="Y39" s="75">
        <f t="shared" si="34"/>
        <v>0.46943097009136653</v>
      </c>
      <c r="Z39" s="75">
        <f t="shared" si="34"/>
        <v>0.46943097009136653</v>
      </c>
      <c r="AA39" s="75">
        <f t="shared" si="34"/>
        <v>0.46943097009136653</v>
      </c>
      <c r="AB39" s="75">
        <f t="shared" si="34"/>
        <v>0.46943097009136653</v>
      </c>
      <c r="AC39" s="75">
        <f t="shared" si="34"/>
        <v>0.46943097009136653</v>
      </c>
      <c r="AD39" s="75">
        <f t="shared" si="34"/>
        <v>0.46943097009136653</v>
      </c>
      <c r="AE39" s="119"/>
      <c r="AF39" s="53" t="s">
        <v>182</v>
      </c>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row>
    <row r="40" spans="2:141" ht="30" customHeight="1" x14ac:dyDescent="0.25">
      <c r="B40" s="2"/>
      <c r="C40" s="2"/>
      <c r="D40" s="2"/>
      <c r="E40" s="40" t="s">
        <v>134</v>
      </c>
      <c r="F40" s="38">
        <v>67694102885.989182</v>
      </c>
      <c r="G40" s="38">
        <v>48959301364.710846</v>
      </c>
      <c r="H40" s="38">
        <v>53285564261.396683</v>
      </c>
      <c r="I40" s="38">
        <v>53911175324.760002</v>
      </c>
      <c r="J40" s="38">
        <v>53867867727.475853</v>
      </c>
      <c r="K40" s="38">
        <v>49548251128.906677</v>
      </c>
      <c r="L40" s="38">
        <v>48740432201.419174</v>
      </c>
      <c r="M40" s="38">
        <v>52004125997.309998</v>
      </c>
      <c r="N40" s="38">
        <v>69827716879.830032</v>
      </c>
      <c r="O40" s="38">
        <v>74892949624.863297</v>
      </c>
      <c r="P40" s="390">
        <v>77736176382.490005</v>
      </c>
      <c r="Q40" s="390">
        <v>81829800798.679993</v>
      </c>
      <c r="R40" s="74">
        <f t="shared" ref="R40:AD40" si="37">R41*R$34</f>
        <v>81012583701.59819</v>
      </c>
      <c r="S40" s="74">
        <f t="shared" si="37"/>
        <v>81012583701.59819</v>
      </c>
      <c r="T40" s="74">
        <f t="shared" si="37"/>
        <v>81012583701.59819</v>
      </c>
      <c r="U40" s="74">
        <f t="shared" si="37"/>
        <v>90734093745.789978</v>
      </c>
      <c r="V40" s="74">
        <f t="shared" si="37"/>
        <v>101622184995.28477</v>
      </c>
      <c r="W40" s="74">
        <f t="shared" si="37"/>
        <v>113816847194.71896</v>
      </c>
      <c r="X40" s="74">
        <f t="shared" si="37"/>
        <v>127474868858.08527</v>
      </c>
      <c r="Y40" s="74">
        <f t="shared" si="37"/>
        <v>142771853121.05548</v>
      </c>
      <c r="Z40" s="74">
        <f t="shared" si="37"/>
        <v>159904475495.58215</v>
      </c>
      <c r="AA40" s="74">
        <f t="shared" si="37"/>
        <v>178133585702.07855</v>
      </c>
      <c r="AB40" s="74">
        <f t="shared" si="37"/>
        <v>195234409929.47812</v>
      </c>
      <c r="AC40" s="74">
        <f t="shared" si="37"/>
        <v>213684061667.81381</v>
      </c>
      <c r="AD40" s="74">
        <f t="shared" si="37"/>
        <v>237082466420.43945</v>
      </c>
      <c r="AE40" s="118">
        <f>(N40/F40)^(1/8)-1</f>
        <v>3.8865269529795299E-3</v>
      </c>
      <c r="AF40" s="39"/>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row>
    <row r="41" spans="2:141" ht="30" customHeight="1" x14ac:dyDescent="0.25">
      <c r="B41" s="2"/>
      <c r="C41" s="2"/>
      <c r="D41" s="2"/>
      <c r="E41" s="59" t="s">
        <v>162</v>
      </c>
      <c r="F41" s="61">
        <f>F40/F$34</f>
        <v>6.1922440424675637E-2</v>
      </c>
      <c r="G41" s="61">
        <f t="shared" ref="G41:Q41" si="38">G40/G$34</f>
        <v>4.0978958149270849E-2</v>
      </c>
      <c r="H41" s="61">
        <f t="shared" si="38"/>
        <v>4.264957714852239E-2</v>
      </c>
      <c r="I41" s="61">
        <f t="shared" si="38"/>
        <v>4.3132060608640936E-2</v>
      </c>
      <c r="J41" s="61">
        <f t="shared" si="38"/>
        <v>4.2092069617625794E-2</v>
      </c>
      <c r="K41" s="61">
        <f t="shared" si="38"/>
        <v>3.702487705838807E-2</v>
      </c>
      <c r="L41" s="61">
        <f t="shared" si="38"/>
        <v>3.2982637595286246E-2</v>
      </c>
      <c r="M41" s="61">
        <f t="shared" si="38"/>
        <v>3.1247375695024848E-2</v>
      </c>
      <c r="N41" s="61">
        <f t="shared" si="38"/>
        <v>3.7884324326706319E-2</v>
      </c>
      <c r="O41" s="61">
        <f t="shared" si="38"/>
        <v>4.0074849914595742E-2</v>
      </c>
      <c r="P41" s="61">
        <f t="shared" si="38"/>
        <v>4.1114627644566616E-2</v>
      </c>
      <c r="Q41" s="61">
        <f t="shared" si="38"/>
        <v>4.1615632510068293E-2</v>
      </c>
      <c r="R41" s="75">
        <f t="shared" si="33"/>
        <v>4.1615632510068293E-2</v>
      </c>
      <c r="S41" s="75">
        <f t="shared" si="33"/>
        <v>4.1615632510068293E-2</v>
      </c>
      <c r="T41" s="75">
        <f t="shared" si="33"/>
        <v>4.1615632510068293E-2</v>
      </c>
      <c r="U41" s="75">
        <f t="shared" si="34"/>
        <v>4.1615632510068293E-2</v>
      </c>
      <c r="V41" s="75">
        <f t="shared" si="34"/>
        <v>4.1615632510068293E-2</v>
      </c>
      <c r="W41" s="75">
        <f t="shared" si="34"/>
        <v>4.1615632510068293E-2</v>
      </c>
      <c r="X41" s="75">
        <f t="shared" si="34"/>
        <v>4.1615632510068293E-2</v>
      </c>
      <c r="Y41" s="75">
        <f t="shared" si="34"/>
        <v>4.1615632510068293E-2</v>
      </c>
      <c r="Z41" s="75">
        <f t="shared" si="34"/>
        <v>4.1615632510068293E-2</v>
      </c>
      <c r="AA41" s="75">
        <f t="shared" si="34"/>
        <v>4.1615632510068293E-2</v>
      </c>
      <c r="AB41" s="75">
        <f t="shared" si="34"/>
        <v>4.1615632510068293E-2</v>
      </c>
      <c r="AC41" s="75">
        <f t="shared" si="34"/>
        <v>4.1615632510068293E-2</v>
      </c>
      <c r="AD41" s="75">
        <f t="shared" si="34"/>
        <v>4.1615632510068293E-2</v>
      </c>
      <c r="AE41" s="119"/>
      <c r="AF41" s="53" t="s">
        <v>182</v>
      </c>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row>
    <row r="42" spans="2:141" ht="30" customHeight="1" x14ac:dyDescent="0.25">
      <c r="B42" s="2"/>
      <c r="C42" s="2"/>
      <c r="D42" s="2"/>
      <c r="E42" s="40" t="s">
        <v>135</v>
      </c>
      <c r="F42" s="38">
        <v>4855594259.7741652</v>
      </c>
      <c r="G42" s="38">
        <v>9928124388.9050102</v>
      </c>
      <c r="H42" s="38">
        <v>7984848274.0625</v>
      </c>
      <c r="I42" s="38">
        <v>7846274655.6966677</v>
      </c>
      <c r="J42" s="38">
        <v>7960290811.6050024</v>
      </c>
      <c r="K42" s="38">
        <v>8647236080.3816643</v>
      </c>
      <c r="L42" s="38">
        <v>9711132410.3899994</v>
      </c>
      <c r="M42" s="38">
        <v>12116799715.95335</v>
      </c>
      <c r="N42" s="38">
        <v>11236239198.745001</v>
      </c>
      <c r="O42" s="38">
        <v>14478219841.219999</v>
      </c>
      <c r="P42" s="390">
        <v>14339477135.1033</v>
      </c>
      <c r="Q42" s="390">
        <v>14567505505.780001</v>
      </c>
      <c r="R42" s="74">
        <f>R43*R$34</f>
        <v>14422022876.652683</v>
      </c>
      <c r="S42" s="74">
        <f>S43*S$34</f>
        <v>14422022876.652683</v>
      </c>
      <c r="T42" s="74">
        <f>T43*T$34</f>
        <v>14422022876.652683</v>
      </c>
      <c r="U42" s="74">
        <f t="shared" ref="U42:AD42" si="39">U43*U$34</f>
        <v>16152665621.851006</v>
      </c>
      <c r="V42" s="74">
        <f t="shared" si="39"/>
        <v>18090985496.473125</v>
      </c>
      <c r="W42" s="74">
        <f t="shared" si="39"/>
        <v>20261903756.049904</v>
      </c>
      <c r="X42" s="74">
        <f t="shared" si="39"/>
        <v>22693332206.775894</v>
      </c>
      <c r="Y42" s="74">
        <f t="shared" si="39"/>
        <v>25416532071.589005</v>
      </c>
      <c r="Z42" s="74">
        <f t="shared" si="39"/>
        <v>28466515920.179684</v>
      </c>
      <c r="AA42" s="74">
        <f t="shared" si="39"/>
        <v>31711698735.080173</v>
      </c>
      <c r="AB42" s="74">
        <f t="shared" si="39"/>
        <v>34756021813.647873</v>
      </c>
      <c r="AC42" s="74">
        <f t="shared" si="39"/>
        <v>38040465875.037598</v>
      </c>
      <c r="AD42" s="74">
        <f t="shared" si="39"/>
        <v>42205896888.354225</v>
      </c>
      <c r="AE42" s="118">
        <f>(N42/F42)^(1/8)-1</f>
        <v>0.11057354348552106</v>
      </c>
      <c r="AF42" s="39"/>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row>
    <row r="43" spans="2:141" ht="30" customHeight="1" x14ac:dyDescent="0.25">
      <c r="B43" s="2"/>
      <c r="C43" s="2"/>
      <c r="D43" s="2"/>
      <c r="E43" s="59" t="s">
        <v>162</v>
      </c>
      <c r="F43" s="61">
        <f>F42/F$34</f>
        <v>4.441601756413751E-3</v>
      </c>
      <c r="G43" s="61">
        <f t="shared" ref="G43:Q43" si="40">G42/G$34</f>
        <v>8.309844758670127E-3</v>
      </c>
      <c r="H43" s="61">
        <f t="shared" si="40"/>
        <v>6.3910443138647573E-3</v>
      </c>
      <c r="I43" s="61">
        <f t="shared" si="40"/>
        <v>6.2774738625689299E-3</v>
      </c>
      <c r="J43" s="61">
        <f t="shared" si="40"/>
        <v>6.2201295346190457E-3</v>
      </c>
      <c r="K43" s="61">
        <f t="shared" si="40"/>
        <v>6.4616378071153382E-3</v>
      </c>
      <c r="L43" s="61">
        <f t="shared" si="40"/>
        <v>6.5715207367899736E-3</v>
      </c>
      <c r="M43" s="61">
        <f t="shared" si="40"/>
        <v>7.2805414125284859E-3</v>
      </c>
      <c r="N43" s="61">
        <f t="shared" si="40"/>
        <v>6.0961083798611879E-3</v>
      </c>
      <c r="O43" s="61">
        <f t="shared" si="40"/>
        <v>7.7472244059511863E-3</v>
      </c>
      <c r="P43" s="61">
        <f t="shared" si="40"/>
        <v>7.5841428079339822E-3</v>
      </c>
      <c r="Q43" s="61">
        <f t="shared" si="40"/>
        <v>7.4084984907688582E-3</v>
      </c>
      <c r="R43" s="75">
        <f t="shared" si="33"/>
        <v>7.4084984907688582E-3</v>
      </c>
      <c r="S43" s="75">
        <f t="shared" si="33"/>
        <v>7.4084984907688582E-3</v>
      </c>
      <c r="T43" s="75">
        <f t="shared" si="33"/>
        <v>7.4084984907688582E-3</v>
      </c>
      <c r="U43" s="75">
        <f t="shared" si="34"/>
        <v>7.4084984907688582E-3</v>
      </c>
      <c r="V43" s="75">
        <f t="shared" si="34"/>
        <v>7.4084984907688582E-3</v>
      </c>
      <c r="W43" s="75">
        <f t="shared" si="34"/>
        <v>7.4084984907688582E-3</v>
      </c>
      <c r="X43" s="75">
        <f t="shared" si="34"/>
        <v>7.4084984907688582E-3</v>
      </c>
      <c r="Y43" s="75">
        <f t="shared" si="34"/>
        <v>7.4084984907688582E-3</v>
      </c>
      <c r="Z43" s="75">
        <f t="shared" si="34"/>
        <v>7.4084984907688582E-3</v>
      </c>
      <c r="AA43" s="75">
        <f t="shared" si="34"/>
        <v>7.4084984907688582E-3</v>
      </c>
      <c r="AB43" s="75">
        <f t="shared" si="34"/>
        <v>7.4084984907688582E-3</v>
      </c>
      <c r="AC43" s="75">
        <f t="shared" si="34"/>
        <v>7.4084984907688582E-3</v>
      </c>
      <c r="AD43" s="75">
        <f t="shared" si="34"/>
        <v>7.4084984907688582E-3</v>
      </c>
      <c r="AE43" s="119"/>
      <c r="AF43" s="53" t="s">
        <v>182</v>
      </c>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row>
    <row r="44" spans="2:141" ht="30" customHeight="1" x14ac:dyDescent="0.25">
      <c r="B44" s="2"/>
      <c r="C44" s="2"/>
      <c r="D44" s="2"/>
      <c r="E44" s="34" t="s">
        <v>136</v>
      </c>
      <c r="F44" s="115">
        <f>SUM(F46,F48,F50,F52,F54,F56,F58,F60,F62,F64)</f>
        <v>1014806893169.5026</v>
      </c>
      <c r="G44" s="115">
        <f t="shared" ref="G44:Q44" si="41">SUM(G46,G48,G50,G52,G54,G56,G58,G60,G62,G64)</f>
        <v>1122041192016.0144</v>
      </c>
      <c r="H44" s="115">
        <f t="shared" si="41"/>
        <v>1145400564780.9119</v>
      </c>
      <c r="I44" s="115">
        <f t="shared" si="41"/>
        <v>1149935780023.6636</v>
      </c>
      <c r="J44" s="115">
        <f t="shared" si="41"/>
        <v>1173085390291.5718</v>
      </c>
      <c r="K44" s="115">
        <f t="shared" si="41"/>
        <v>1207955194809.3882</v>
      </c>
      <c r="L44" s="115">
        <f t="shared" si="41"/>
        <v>1308393703191.3782</v>
      </c>
      <c r="M44" s="115">
        <f t="shared" si="41"/>
        <v>1453921869610.3711</v>
      </c>
      <c r="N44" s="115">
        <f t="shared" si="41"/>
        <v>1608941320968.4524</v>
      </c>
      <c r="O44" s="115">
        <f t="shared" si="41"/>
        <v>1637169244185.1467</v>
      </c>
      <c r="P44" s="115">
        <f t="shared" si="41"/>
        <v>1650176570880.1638</v>
      </c>
      <c r="Q44" s="115">
        <f t="shared" si="41"/>
        <v>1714817501705.1743</v>
      </c>
      <c r="R44" s="116">
        <v>1704461913203.8445</v>
      </c>
      <c r="S44" s="116">
        <f>R44</f>
        <v>1704461913203.8445</v>
      </c>
      <c r="T44" s="116">
        <f>S44</f>
        <v>1704461913203.8445</v>
      </c>
      <c r="U44" s="116">
        <f>U66*U34</f>
        <v>1908997342788.3059</v>
      </c>
      <c r="V44" s="116">
        <f t="shared" ref="V44:AD44" si="42">V66*V34</f>
        <v>2138077023922.9026</v>
      </c>
      <c r="W44" s="116">
        <f t="shared" si="42"/>
        <v>2394646266793.6514</v>
      </c>
      <c r="X44" s="116">
        <f t="shared" si="42"/>
        <v>2682003818808.8896</v>
      </c>
      <c r="Y44" s="116">
        <f t="shared" si="42"/>
        <v>3003844277065.9565</v>
      </c>
      <c r="Z44" s="116">
        <f t="shared" si="42"/>
        <v>3364305590313.8716</v>
      </c>
      <c r="AA44" s="116">
        <f t="shared" si="42"/>
        <v>3747836427609.6533</v>
      </c>
      <c r="AB44" s="116">
        <f t="shared" si="42"/>
        <v>4107628724660.1807</v>
      </c>
      <c r="AC44" s="116">
        <f t="shared" si="42"/>
        <v>4495799639140.5674</v>
      </c>
      <c r="AD44" s="116">
        <f t="shared" si="42"/>
        <v>4988089699626.4609</v>
      </c>
      <c r="AE44" s="118"/>
      <c r="AF44" s="482" t="s">
        <v>181</v>
      </c>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row>
    <row r="45" spans="2:141" ht="30" customHeight="1" x14ac:dyDescent="0.25">
      <c r="B45" s="2"/>
      <c r="C45" s="2"/>
      <c r="D45" s="2"/>
      <c r="E45" s="55" t="s">
        <v>160</v>
      </c>
      <c r="F45" s="107">
        <v>0</v>
      </c>
      <c r="G45" s="107">
        <f>G44/F44-1</f>
        <v>0.10566965948722684</v>
      </c>
      <c r="H45" s="107">
        <f>H44/G44-1</f>
        <v>2.0818641000983851E-2</v>
      </c>
      <c r="I45" s="107">
        <f>I44/H44-1</f>
        <v>3.9595014898732295E-3</v>
      </c>
      <c r="J45" s="107">
        <f t="shared" ref="J45:U45" si="43">J44/I44-1</f>
        <v>2.0131220082074242E-2</v>
      </c>
      <c r="K45" s="107">
        <f t="shared" si="43"/>
        <v>2.9724864708398968E-2</v>
      </c>
      <c r="L45" s="107">
        <f t="shared" si="43"/>
        <v>8.3147544555937758E-2</v>
      </c>
      <c r="M45" s="107">
        <f t="shared" si="43"/>
        <v>0.11122658727570056</v>
      </c>
      <c r="N45" s="107">
        <f t="shared" si="43"/>
        <v>0.10662158304257718</v>
      </c>
      <c r="O45" s="107">
        <f t="shared" si="43"/>
        <v>1.7544408145166779E-2</v>
      </c>
      <c r="P45" s="391">
        <f t="shared" si="43"/>
        <v>7.9450104142966271E-3</v>
      </c>
      <c r="Q45" s="391">
        <f>Q44/P44-1</f>
        <v>3.9172129798529687E-2</v>
      </c>
      <c r="R45" s="108">
        <f>R44/Q44-1</f>
        <v>-6.0388866401424046E-3</v>
      </c>
      <c r="S45" s="108">
        <f>S44/O44-1</f>
        <v>4.1103062043039262E-2</v>
      </c>
      <c r="T45" s="108">
        <f>T44/N44-1</f>
        <v>5.9368599084705265E-2</v>
      </c>
      <c r="U45" s="108">
        <f t="shared" si="43"/>
        <v>0.12000000000000011</v>
      </c>
      <c r="V45" s="108">
        <f t="shared" ref="V45:AD45" si="44">V44/U44-1</f>
        <v>0.11999999999999988</v>
      </c>
      <c r="W45" s="108">
        <f t="shared" si="44"/>
        <v>0.12000000000000033</v>
      </c>
      <c r="X45" s="108">
        <f t="shared" si="44"/>
        <v>0.12000000000000011</v>
      </c>
      <c r="Y45" s="108">
        <f t="shared" si="44"/>
        <v>0.12000000000000011</v>
      </c>
      <c r="Z45" s="108">
        <f t="shared" si="44"/>
        <v>0.12000000000000011</v>
      </c>
      <c r="AA45" s="108">
        <f t="shared" si="44"/>
        <v>0.1140000000000001</v>
      </c>
      <c r="AB45" s="108">
        <f t="shared" si="44"/>
        <v>9.6000000000000085E-2</v>
      </c>
      <c r="AC45" s="108">
        <f t="shared" si="44"/>
        <v>9.4499999999999806E-2</v>
      </c>
      <c r="AD45" s="108">
        <f t="shared" si="44"/>
        <v>0.10950000000000037</v>
      </c>
      <c r="AE45" s="118">
        <f>(N44/F44)^(1/8)-1</f>
        <v>5.9301530129392876E-2</v>
      </c>
      <c r="AF45" s="48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row>
    <row r="46" spans="2:141" ht="30" customHeight="1" x14ac:dyDescent="0.25">
      <c r="B46" s="2"/>
      <c r="C46" s="2"/>
      <c r="D46" s="2"/>
      <c r="E46" s="40" t="s">
        <v>54</v>
      </c>
      <c r="F46" s="38">
        <v>146464034122.37076</v>
      </c>
      <c r="G46" s="38">
        <v>147886482407.51501</v>
      </c>
      <c r="H46" s="38">
        <v>149710053239.815</v>
      </c>
      <c r="I46" s="38">
        <v>152402950488.5585</v>
      </c>
      <c r="J46" s="38">
        <v>167730249338.48599</v>
      </c>
      <c r="K46" s="38">
        <v>175594030935.63501</v>
      </c>
      <c r="L46" s="38">
        <v>198983946292.94226</v>
      </c>
      <c r="M46" s="38">
        <v>222568943236.78076</v>
      </c>
      <c r="N46" s="38">
        <v>216679229673.45102</v>
      </c>
      <c r="O46" s="38">
        <v>207712965338.953</v>
      </c>
      <c r="P46" s="390">
        <v>205819579678.423</v>
      </c>
      <c r="Q46" s="390">
        <v>206312422186.177</v>
      </c>
      <c r="R46" s="74">
        <f>R47*R$44</f>
        <v>205066524856.14148</v>
      </c>
      <c r="S46" s="74">
        <f>S47*S$44</f>
        <v>205066524856.14148</v>
      </c>
      <c r="T46" s="74">
        <f>T47*T$44</f>
        <v>205066524856.14148</v>
      </c>
      <c r="U46" s="74">
        <f t="shared" ref="U46:AD46" si="45">U47*U$44</f>
        <v>229674507838.87845</v>
      </c>
      <c r="V46" s="74">
        <f t="shared" si="45"/>
        <v>257235448779.54385</v>
      </c>
      <c r="W46" s="74">
        <f t="shared" si="45"/>
        <v>288103702633.08917</v>
      </c>
      <c r="X46" s="74">
        <f t="shared" si="45"/>
        <v>322676146949.05988</v>
      </c>
      <c r="Y46" s="74">
        <f t="shared" si="45"/>
        <v>361397284582.94708</v>
      </c>
      <c r="Z46" s="74">
        <f t="shared" si="45"/>
        <v>404764958732.90076</v>
      </c>
      <c r="AA46" s="74">
        <f t="shared" si="45"/>
        <v>450908164028.45154</v>
      </c>
      <c r="AB46" s="74">
        <f t="shared" si="45"/>
        <v>494195347775.18292</v>
      </c>
      <c r="AC46" s="74">
        <f t="shared" si="45"/>
        <v>540896808139.93768</v>
      </c>
      <c r="AD46" s="74">
        <f t="shared" si="45"/>
        <v>600125008631.26099</v>
      </c>
      <c r="AE46" s="118">
        <f>(N46/F46)^(1/8)-1</f>
        <v>5.017285011192385E-2</v>
      </c>
      <c r="AF46" s="39"/>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row>
    <row r="47" spans="2:141" ht="30" customHeight="1" x14ac:dyDescent="0.25">
      <c r="B47" s="2"/>
      <c r="C47" s="2"/>
      <c r="D47" s="2"/>
      <c r="E47" s="59" t="s">
        <v>161</v>
      </c>
      <c r="F47" s="61">
        <f>F46/F$44</f>
        <v>0.1443269996569751</v>
      </c>
      <c r="G47" s="61">
        <f t="shared" ref="G47:Q47" si="46">G46/G$44</f>
        <v>0.13180129522856618</v>
      </c>
      <c r="H47" s="61">
        <f t="shared" si="46"/>
        <v>0.13070541244970577</v>
      </c>
      <c r="I47" s="61">
        <f t="shared" si="46"/>
        <v>0.13253170580136425</v>
      </c>
      <c r="J47" s="61">
        <f t="shared" si="46"/>
        <v>0.14298213133214149</v>
      </c>
      <c r="K47" s="61">
        <f t="shared" si="46"/>
        <v>0.14536468876508557</v>
      </c>
      <c r="L47" s="61">
        <f t="shared" si="46"/>
        <v>0.15208262299611278</v>
      </c>
      <c r="M47" s="61">
        <f t="shared" si="46"/>
        <v>0.15308177687458946</v>
      </c>
      <c r="N47" s="61">
        <f t="shared" si="46"/>
        <v>0.13467192796256092</v>
      </c>
      <c r="O47" s="61">
        <f t="shared" si="46"/>
        <v>0.12687323932861694</v>
      </c>
      <c r="P47" s="61">
        <f t="shared" si="46"/>
        <v>0.12472579196094384</v>
      </c>
      <c r="Q47" s="61">
        <f t="shared" si="46"/>
        <v>0.12031159116408875</v>
      </c>
      <c r="R47" s="75">
        <f t="shared" ref="R47:T65" si="47">Q47</f>
        <v>0.12031159116408875</v>
      </c>
      <c r="S47" s="75">
        <f t="shared" si="47"/>
        <v>0.12031159116408875</v>
      </c>
      <c r="T47" s="75">
        <f t="shared" si="47"/>
        <v>0.12031159116408875</v>
      </c>
      <c r="U47" s="75">
        <f t="shared" ref="U47:AD65" si="48">T47</f>
        <v>0.12031159116408875</v>
      </c>
      <c r="V47" s="75">
        <f t="shared" si="48"/>
        <v>0.12031159116408875</v>
      </c>
      <c r="W47" s="75">
        <f t="shared" si="48"/>
        <v>0.12031159116408875</v>
      </c>
      <c r="X47" s="75">
        <f t="shared" si="48"/>
        <v>0.12031159116408875</v>
      </c>
      <c r="Y47" s="75">
        <f t="shared" si="48"/>
        <v>0.12031159116408875</v>
      </c>
      <c r="Z47" s="75">
        <f t="shared" si="48"/>
        <v>0.12031159116408875</v>
      </c>
      <c r="AA47" s="75">
        <f t="shared" si="48"/>
        <v>0.12031159116408875</v>
      </c>
      <c r="AB47" s="75">
        <f t="shared" si="48"/>
        <v>0.12031159116408875</v>
      </c>
      <c r="AC47" s="75">
        <f t="shared" si="48"/>
        <v>0.12031159116408875</v>
      </c>
      <c r="AD47" s="75">
        <f t="shared" si="48"/>
        <v>0.12031159116408875</v>
      </c>
      <c r="AE47" s="119"/>
      <c r="AF47" s="53" t="s">
        <v>183</v>
      </c>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row>
    <row r="48" spans="2:141" ht="30" customHeight="1" x14ac:dyDescent="0.25">
      <c r="B48" s="2"/>
      <c r="C48" s="2"/>
      <c r="D48" s="2"/>
      <c r="E48" s="40" t="s">
        <v>55</v>
      </c>
      <c r="F48" s="38">
        <v>27207468995.728352</v>
      </c>
      <c r="G48" s="38">
        <v>36568440035.989182</v>
      </c>
      <c r="H48" s="38">
        <v>29887806321.410851</v>
      </c>
      <c r="I48" s="38">
        <v>19343963689.64415</v>
      </c>
      <c r="J48" s="38">
        <v>31443421287.047501</v>
      </c>
      <c r="K48" s="38">
        <v>32646892463.885826</v>
      </c>
      <c r="L48" s="38">
        <v>29581525252.225002</v>
      </c>
      <c r="M48" s="38">
        <v>26126828430.884148</v>
      </c>
      <c r="N48" s="38">
        <v>24956742003.532475</v>
      </c>
      <c r="O48" s="38">
        <v>23927880318.903301</v>
      </c>
      <c r="P48" s="390">
        <v>24995117435.166698</v>
      </c>
      <c r="Q48" s="390">
        <v>25322074474.543301</v>
      </c>
      <c r="R48" s="74">
        <f t="shared" ref="R48:AD48" si="49">R49*R$44</f>
        <v>25169157337.29829</v>
      </c>
      <c r="S48" s="74">
        <f t="shared" si="49"/>
        <v>25169157337.29829</v>
      </c>
      <c r="T48" s="74">
        <f t="shared" si="49"/>
        <v>25169157337.29829</v>
      </c>
      <c r="U48" s="74">
        <f t="shared" si="49"/>
        <v>28189456217.774086</v>
      </c>
      <c r="V48" s="74">
        <f t="shared" si="49"/>
        <v>31572190963.906975</v>
      </c>
      <c r="W48" s="74">
        <f t="shared" si="49"/>
        <v>35360853879.575821</v>
      </c>
      <c r="X48" s="74">
        <f t="shared" si="49"/>
        <v>39604156345.124916</v>
      </c>
      <c r="Y48" s="74">
        <f t="shared" si="49"/>
        <v>44356655106.539909</v>
      </c>
      <c r="Z48" s="74">
        <f t="shared" si="49"/>
        <v>49679453719.324707</v>
      </c>
      <c r="AA48" s="74">
        <f t="shared" si="49"/>
        <v>55342911443.327728</v>
      </c>
      <c r="AB48" s="74">
        <f t="shared" si="49"/>
        <v>60655830941.887199</v>
      </c>
      <c r="AC48" s="74">
        <f t="shared" si="49"/>
        <v>66387806965.895531</v>
      </c>
      <c r="AD48" s="74">
        <f t="shared" si="49"/>
        <v>73657271828.661118</v>
      </c>
      <c r="AE48" s="118">
        <f>(N48/F48)^(1/8)-1</f>
        <v>-1.073540042068688E-2</v>
      </c>
      <c r="AF48" s="39"/>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row>
    <row r="49" spans="1:141" ht="30" customHeight="1" x14ac:dyDescent="0.25">
      <c r="B49" s="2"/>
      <c r="C49" s="2"/>
      <c r="D49" s="2"/>
      <c r="E49" s="59" t="s">
        <v>161</v>
      </c>
      <c r="F49" s="61">
        <f t="shared" ref="F49:Q49" si="50">F48/F$44</f>
        <v>2.6810488950023227E-2</v>
      </c>
      <c r="G49" s="61">
        <f t="shared" si="50"/>
        <v>3.2590996031335771E-2</v>
      </c>
      <c r="H49" s="61">
        <f t="shared" si="50"/>
        <v>2.6093759022309967E-2</v>
      </c>
      <c r="I49" s="61">
        <f t="shared" si="50"/>
        <v>1.6821777377208046E-2</v>
      </c>
      <c r="J49" s="61">
        <f t="shared" si="50"/>
        <v>2.6804034512127203E-2</v>
      </c>
      <c r="K49" s="61">
        <f t="shared" si="50"/>
        <v>2.702657565791371E-2</v>
      </c>
      <c r="L49" s="61">
        <f t="shared" si="50"/>
        <v>2.2609039756207178E-2</v>
      </c>
      <c r="M49" s="61">
        <f t="shared" si="50"/>
        <v>1.7969898504852769E-2</v>
      </c>
      <c r="N49" s="61">
        <f t="shared" si="50"/>
        <v>1.5511281659737931E-2</v>
      </c>
      <c r="O49" s="61">
        <f t="shared" si="50"/>
        <v>1.4615398135464428E-2</v>
      </c>
      <c r="P49" s="61">
        <f t="shared" si="50"/>
        <v>1.5146935107577556E-2</v>
      </c>
      <c r="Q49" s="61">
        <f t="shared" si="50"/>
        <v>1.4766629363978163E-2</v>
      </c>
      <c r="R49" s="75">
        <f t="shared" si="47"/>
        <v>1.4766629363978163E-2</v>
      </c>
      <c r="S49" s="75">
        <f t="shared" si="47"/>
        <v>1.4766629363978163E-2</v>
      </c>
      <c r="T49" s="75">
        <f t="shared" si="47"/>
        <v>1.4766629363978163E-2</v>
      </c>
      <c r="U49" s="75">
        <f t="shared" si="48"/>
        <v>1.4766629363978163E-2</v>
      </c>
      <c r="V49" s="75">
        <f t="shared" si="48"/>
        <v>1.4766629363978163E-2</v>
      </c>
      <c r="W49" s="75">
        <f t="shared" si="48"/>
        <v>1.4766629363978163E-2</v>
      </c>
      <c r="X49" s="75">
        <f t="shared" si="48"/>
        <v>1.4766629363978163E-2</v>
      </c>
      <c r="Y49" s="75">
        <f t="shared" si="48"/>
        <v>1.4766629363978163E-2</v>
      </c>
      <c r="Z49" s="75">
        <f t="shared" si="48"/>
        <v>1.4766629363978163E-2</v>
      </c>
      <c r="AA49" s="75">
        <f t="shared" si="48"/>
        <v>1.4766629363978163E-2</v>
      </c>
      <c r="AB49" s="75">
        <f t="shared" si="48"/>
        <v>1.4766629363978163E-2</v>
      </c>
      <c r="AC49" s="75">
        <f t="shared" si="48"/>
        <v>1.4766629363978163E-2</v>
      </c>
      <c r="AD49" s="75">
        <f t="shared" si="48"/>
        <v>1.4766629363978163E-2</v>
      </c>
      <c r="AE49" s="119"/>
      <c r="AF49" s="53" t="s">
        <v>183</v>
      </c>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row>
    <row r="50" spans="1:141" s="15" customFormat="1" ht="30" customHeight="1" x14ac:dyDescent="0.25">
      <c r="A50" s="253"/>
      <c r="B50" s="14"/>
      <c r="C50" s="14"/>
      <c r="D50" s="14"/>
      <c r="E50" s="40" t="s">
        <v>56</v>
      </c>
      <c r="F50" s="38">
        <v>228241820572.30173</v>
      </c>
      <c r="G50" s="38">
        <v>205110060756.93152</v>
      </c>
      <c r="H50" s="38">
        <v>202825734786.29428</v>
      </c>
      <c r="I50" s="38">
        <v>201476914279.07501</v>
      </c>
      <c r="J50" s="38">
        <v>207627904367.4975</v>
      </c>
      <c r="K50" s="38">
        <v>227962724894.27325</v>
      </c>
      <c r="L50" s="38">
        <v>261237230023.32101</v>
      </c>
      <c r="M50" s="38">
        <v>308971141750.39899</v>
      </c>
      <c r="N50" s="38">
        <v>384403841335.70251</v>
      </c>
      <c r="O50" s="38">
        <v>434425952983.46997</v>
      </c>
      <c r="P50" s="390">
        <v>453164150392.44702</v>
      </c>
      <c r="Q50" s="390">
        <v>461263517288.31702</v>
      </c>
      <c r="R50" s="74">
        <f t="shared" ref="R50:AD50" si="51">R51*R$44</f>
        <v>458477999196.1795</v>
      </c>
      <c r="S50" s="74">
        <f t="shared" si="51"/>
        <v>458477999196.1795</v>
      </c>
      <c r="T50" s="74">
        <f t="shared" si="51"/>
        <v>458477999196.1795</v>
      </c>
      <c r="U50" s="74">
        <f t="shared" si="51"/>
        <v>513495359099.72107</v>
      </c>
      <c r="V50" s="74">
        <f t="shared" si="51"/>
        <v>575114802191.68762</v>
      </c>
      <c r="W50" s="74">
        <f t="shared" si="51"/>
        <v>644128578454.69031</v>
      </c>
      <c r="X50" s="74">
        <f t="shared" si="51"/>
        <v>721424007869.25305</v>
      </c>
      <c r="Y50" s="74">
        <f t="shared" si="51"/>
        <v>807994888813.56348</v>
      </c>
      <c r="Z50" s="74">
        <f t="shared" si="51"/>
        <v>904954275471.19116</v>
      </c>
      <c r="AA50" s="74">
        <f t="shared" si="51"/>
        <v>1008119062874.9071</v>
      </c>
      <c r="AB50" s="74">
        <f t="shared" si="51"/>
        <v>1104898492910.8984</v>
      </c>
      <c r="AC50" s="74">
        <f t="shared" si="51"/>
        <v>1209311400490.9783</v>
      </c>
      <c r="AD50" s="74">
        <f t="shared" si="51"/>
        <v>1341730998844.7407</v>
      </c>
      <c r="AE50" s="118">
        <f>(N50/F50)^(1/8)-1</f>
        <v>6.7330849040585283E-2</v>
      </c>
      <c r="AF50" s="39"/>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row>
    <row r="51" spans="1:141" s="15" customFormat="1" ht="30" customHeight="1" x14ac:dyDescent="0.25">
      <c r="A51" s="253"/>
      <c r="B51" s="14"/>
      <c r="C51" s="14"/>
      <c r="D51" s="14"/>
      <c r="E51" s="59" t="s">
        <v>161</v>
      </c>
      <c r="F51" s="61">
        <f t="shared" ref="F51:Q51" si="52">F50/F$44</f>
        <v>0.22491157885166102</v>
      </c>
      <c r="G51" s="61">
        <f t="shared" si="52"/>
        <v>0.18280082960983135</v>
      </c>
      <c r="H51" s="61">
        <f t="shared" si="52"/>
        <v>0.1770784309200075</v>
      </c>
      <c r="I51" s="61">
        <f t="shared" si="52"/>
        <v>0.17520710093474001</v>
      </c>
      <c r="J51" s="61">
        <f t="shared" si="52"/>
        <v>0.17699300160569839</v>
      </c>
      <c r="K51" s="61">
        <f t="shared" si="52"/>
        <v>0.18871786459782153</v>
      </c>
      <c r="L51" s="61">
        <f t="shared" si="52"/>
        <v>0.19966255522792742</v>
      </c>
      <c r="M51" s="61">
        <f t="shared" si="52"/>
        <v>0.21250876557293863</v>
      </c>
      <c r="N51" s="61">
        <f t="shared" si="52"/>
        <v>0.23891725342992778</v>
      </c>
      <c r="O51" s="61">
        <f t="shared" si="52"/>
        <v>0.26535188987116165</v>
      </c>
      <c r="P51" s="61">
        <f t="shared" si="52"/>
        <v>0.27461555229252854</v>
      </c>
      <c r="Q51" s="61">
        <f t="shared" si="52"/>
        <v>0.26898694282607183</v>
      </c>
      <c r="R51" s="75">
        <f t="shared" si="47"/>
        <v>0.26898694282607183</v>
      </c>
      <c r="S51" s="75">
        <f t="shared" si="47"/>
        <v>0.26898694282607183</v>
      </c>
      <c r="T51" s="75">
        <f t="shared" si="47"/>
        <v>0.26898694282607183</v>
      </c>
      <c r="U51" s="75">
        <f t="shared" si="48"/>
        <v>0.26898694282607183</v>
      </c>
      <c r="V51" s="75">
        <f t="shared" si="48"/>
        <v>0.26898694282607183</v>
      </c>
      <c r="W51" s="75">
        <f t="shared" si="48"/>
        <v>0.26898694282607183</v>
      </c>
      <c r="X51" s="75">
        <f t="shared" si="48"/>
        <v>0.26898694282607183</v>
      </c>
      <c r="Y51" s="75">
        <f t="shared" si="48"/>
        <v>0.26898694282607183</v>
      </c>
      <c r="Z51" s="75">
        <f t="shared" si="48"/>
        <v>0.26898694282607183</v>
      </c>
      <c r="AA51" s="75">
        <f t="shared" si="48"/>
        <v>0.26898694282607183</v>
      </c>
      <c r="AB51" s="75">
        <f t="shared" si="48"/>
        <v>0.26898694282607183</v>
      </c>
      <c r="AC51" s="75">
        <f t="shared" si="48"/>
        <v>0.26898694282607183</v>
      </c>
      <c r="AD51" s="75">
        <f t="shared" si="48"/>
        <v>0.26898694282607183</v>
      </c>
      <c r="AE51" s="119"/>
      <c r="AF51" s="53" t="s">
        <v>183</v>
      </c>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row>
    <row r="52" spans="1:141" s="15" customFormat="1" ht="30" customHeight="1" x14ac:dyDescent="0.25">
      <c r="A52" s="253"/>
      <c r="B52" s="14"/>
      <c r="C52" s="14"/>
      <c r="D52" s="2"/>
      <c r="E52" s="40" t="s">
        <v>58</v>
      </c>
      <c r="F52" s="120">
        <v>284148578328.42999</v>
      </c>
      <c r="G52" s="120">
        <v>327789695907.98926</v>
      </c>
      <c r="H52" s="120">
        <v>368633958277.96826</v>
      </c>
      <c r="I52" s="120">
        <v>421009867532.13751</v>
      </c>
      <c r="J52" s="120">
        <v>430458395807.578</v>
      </c>
      <c r="K52" s="120">
        <v>460907921450.75256</v>
      </c>
      <c r="L52" s="120">
        <v>510697863120.53076</v>
      </c>
      <c r="M52" s="120">
        <v>603874904206.30322</v>
      </c>
      <c r="N52" s="120">
        <v>669763194751.07153</v>
      </c>
      <c r="O52" s="120">
        <v>635324054757.22998</v>
      </c>
      <c r="P52" s="390">
        <v>606468218969.14697</v>
      </c>
      <c r="Q52" s="390">
        <v>642440934310.24695</v>
      </c>
      <c r="R52" s="74">
        <f t="shared" ref="R52:AD52" si="53">R53*R$44</f>
        <v>638561306334.96021</v>
      </c>
      <c r="S52" s="74">
        <f t="shared" si="53"/>
        <v>638561306334.96021</v>
      </c>
      <c r="T52" s="74">
        <f t="shared" si="53"/>
        <v>638561306334.96021</v>
      </c>
      <c r="U52" s="74">
        <f t="shared" si="53"/>
        <v>715188663095.1554</v>
      </c>
      <c r="V52" s="74">
        <f t="shared" si="53"/>
        <v>801011302666.5741</v>
      </c>
      <c r="W52" s="74">
        <f t="shared" si="53"/>
        <v>897132658986.56311</v>
      </c>
      <c r="X52" s="74">
        <f t="shared" si="53"/>
        <v>1004788578064.9508</v>
      </c>
      <c r="Y52" s="74">
        <f t="shared" si="53"/>
        <v>1125363207432.7449</v>
      </c>
      <c r="Z52" s="74">
        <f t="shared" si="53"/>
        <v>1260406792324.6743</v>
      </c>
      <c r="AA52" s="74">
        <f t="shared" si="53"/>
        <v>1404093166649.6875</v>
      </c>
      <c r="AB52" s="74">
        <f t="shared" si="53"/>
        <v>1538886110648.0576</v>
      </c>
      <c r="AC52" s="74">
        <f t="shared" si="53"/>
        <v>1684310848104.2991</v>
      </c>
      <c r="AD52" s="74">
        <f t="shared" si="53"/>
        <v>1868742885971.7202</v>
      </c>
      <c r="AE52" s="118">
        <f>(N52/F52)^(1/8)-1</f>
        <v>0.11313278414629901</v>
      </c>
      <c r="AF52" s="121"/>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row>
    <row r="53" spans="1:141" s="15" customFormat="1" ht="30" customHeight="1" x14ac:dyDescent="0.25">
      <c r="A53" s="253"/>
      <c r="B53" s="14"/>
      <c r="C53" s="14"/>
      <c r="D53" s="2"/>
      <c r="E53" s="59" t="s">
        <v>161</v>
      </c>
      <c r="F53" s="61">
        <f t="shared" ref="F53:Q53" si="54">F52/F$44</f>
        <v>0.28000260960088774</v>
      </c>
      <c r="G53" s="61">
        <f t="shared" si="54"/>
        <v>0.29213695383057814</v>
      </c>
      <c r="H53" s="61">
        <f t="shared" si="54"/>
        <v>0.3218384638639315</v>
      </c>
      <c r="I53" s="61">
        <f t="shared" si="54"/>
        <v>0.36611598216682489</v>
      </c>
      <c r="J53" s="61">
        <f t="shared" si="54"/>
        <v>0.36694549209293881</v>
      </c>
      <c r="K53" s="61">
        <f t="shared" si="54"/>
        <v>0.38156044481722889</v>
      </c>
      <c r="L53" s="61">
        <f t="shared" si="54"/>
        <v>0.39032430519564432</v>
      </c>
      <c r="M53" s="61">
        <f t="shared" si="54"/>
        <v>0.41534205986469719</v>
      </c>
      <c r="N53" s="61">
        <f t="shared" si="54"/>
        <v>0.41627571249641865</v>
      </c>
      <c r="O53" s="61">
        <f t="shared" si="54"/>
        <v>0.38806253966335902</v>
      </c>
      <c r="P53" s="61">
        <f t="shared" si="54"/>
        <v>0.36751716735723117</v>
      </c>
      <c r="Q53" s="61">
        <f t="shared" si="54"/>
        <v>0.37464099454980998</v>
      </c>
      <c r="R53" s="75">
        <f t="shared" si="47"/>
        <v>0.37464099454980998</v>
      </c>
      <c r="S53" s="75">
        <f t="shared" si="47"/>
        <v>0.37464099454980998</v>
      </c>
      <c r="T53" s="75">
        <f t="shared" si="47"/>
        <v>0.37464099454980998</v>
      </c>
      <c r="U53" s="75">
        <f t="shared" si="48"/>
        <v>0.37464099454980998</v>
      </c>
      <c r="V53" s="75">
        <f t="shared" si="48"/>
        <v>0.37464099454980998</v>
      </c>
      <c r="W53" s="75">
        <f t="shared" si="48"/>
        <v>0.37464099454980998</v>
      </c>
      <c r="X53" s="75">
        <f t="shared" si="48"/>
        <v>0.37464099454980998</v>
      </c>
      <c r="Y53" s="75">
        <f t="shared" si="48"/>
        <v>0.37464099454980998</v>
      </c>
      <c r="Z53" s="75">
        <f t="shared" si="48"/>
        <v>0.37464099454980998</v>
      </c>
      <c r="AA53" s="75">
        <f t="shared" si="48"/>
        <v>0.37464099454980998</v>
      </c>
      <c r="AB53" s="75">
        <f t="shared" si="48"/>
        <v>0.37464099454980998</v>
      </c>
      <c r="AC53" s="75">
        <f t="shared" si="48"/>
        <v>0.37464099454980998</v>
      </c>
      <c r="AD53" s="75">
        <f t="shared" si="48"/>
        <v>0.37464099454980998</v>
      </c>
      <c r="AE53" s="119"/>
      <c r="AF53" s="53" t="s">
        <v>183</v>
      </c>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row>
    <row r="54" spans="1:141" s="15" customFormat="1" ht="30" customHeight="1" x14ac:dyDescent="0.25">
      <c r="A54" s="253"/>
      <c r="B54" s="14"/>
      <c r="C54" s="2"/>
      <c r="D54" s="2"/>
      <c r="E54" s="40" t="s">
        <v>137</v>
      </c>
      <c r="F54" s="120">
        <v>106203155498.27165</v>
      </c>
      <c r="G54" s="120">
        <v>115759299401.04163</v>
      </c>
      <c r="H54" s="120">
        <v>110272762613.10664</v>
      </c>
      <c r="I54" s="120">
        <v>100092231265.34419</v>
      </c>
      <c r="J54" s="120">
        <v>95885776936.40332</v>
      </c>
      <c r="K54" s="120">
        <v>81897435369.52832</v>
      </c>
      <c r="L54" s="120">
        <v>75997612245.309174</v>
      </c>
      <c r="M54" s="120">
        <v>69265208467.685883</v>
      </c>
      <c r="N54" s="120">
        <v>65095156009.563324</v>
      </c>
      <c r="O54" s="120">
        <v>62917614841.056702</v>
      </c>
      <c r="P54" s="390">
        <v>63138169570.906601</v>
      </c>
      <c r="Q54" s="390">
        <v>62984528844.666595</v>
      </c>
      <c r="R54" s="74">
        <f t="shared" ref="R54:AD54" si="55">R55*R$44</f>
        <v>62604172414.890877</v>
      </c>
      <c r="S54" s="74">
        <f t="shared" si="55"/>
        <v>62604172414.890877</v>
      </c>
      <c r="T54" s="74">
        <f t="shared" si="55"/>
        <v>62604172414.890877</v>
      </c>
      <c r="U54" s="74">
        <f t="shared" si="55"/>
        <v>70116673104.67778</v>
      </c>
      <c r="V54" s="74">
        <f t="shared" si="55"/>
        <v>78530673877.23912</v>
      </c>
      <c r="W54" s="74">
        <f t="shared" si="55"/>
        <v>87954354742.507828</v>
      </c>
      <c r="X54" s="74">
        <f t="shared" si="55"/>
        <v>98508877311.60878</v>
      </c>
      <c r="Y54" s="74">
        <f t="shared" si="55"/>
        <v>110329942589.00183</v>
      </c>
      <c r="Z54" s="74">
        <f t="shared" si="55"/>
        <v>123569535699.68205</v>
      </c>
      <c r="AA54" s="74">
        <f t="shared" si="55"/>
        <v>137656462769.44583</v>
      </c>
      <c r="AB54" s="74">
        <f t="shared" si="55"/>
        <v>150871483195.31265</v>
      </c>
      <c r="AC54" s="74">
        <f t="shared" si="55"/>
        <v>165128838357.26968</v>
      </c>
      <c r="AD54" s="74">
        <f t="shared" si="55"/>
        <v>183210446157.39078</v>
      </c>
      <c r="AE54" s="118">
        <f>(N54/F54)^(1/8)-1</f>
        <v>-5.935358111420963E-2</v>
      </c>
      <c r="AF54" s="121"/>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row>
    <row r="55" spans="1:141" s="15" customFormat="1" ht="30" customHeight="1" x14ac:dyDescent="0.25">
      <c r="A55" s="253"/>
      <c r="B55" s="14"/>
      <c r="C55" s="2"/>
      <c r="D55" s="2"/>
      <c r="E55" s="59" t="s">
        <v>161</v>
      </c>
      <c r="F55" s="61">
        <f t="shared" ref="F55:Q55" si="56">F54/F$44</f>
        <v>0.10465356139488954</v>
      </c>
      <c r="G55" s="61">
        <f t="shared" si="56"/>
        <v>0.10316849347843679</v>
      </c>
      <c r="H55" s="61">
        <f t="shared" si="56"/>
        <v>9.6274409148906975E-2</v>
      </c>
      <c r="I55" s="61">
        <f t="shared" si="56"/>
        <v>8.704158354241702E-2</v>
      </c>
      <c r="J55" s="61">
        <f t="shared" si="56"/>
        <v>8.1738105111487921E-2</v>
      </c>
      <c r="K55" s="61">
        <f t="shared" si="56"/>
        <v>6.7798404875812873E-2</v>
      </c>
      <c r="L55" s="61">
        <f t="shared" si="56"/>
        <v>5.8084666763481847E-2</v>
      </c>
      <c r="M55" s="61">
        <f t="shared" si="56"/>
        <v>4.7640254896398185E-2</v>
      </c>
      <c r="N55" s="61">
        <f t="shared" si="56"/>
        <v>4.045837791671688E-2</v>
      </c>
      <c r="O55" s="61">
        <f t="shared" si="56"/>
        <v>3.8430733453200257E-2</v>
      </c>
      <c r="P55" s="61">
        <f t="shared" si="56"/>
        <v>3.8261462854990269E-2</v>
      </c>
      <c r="Q55" s="61">
        <f t="shared" si="56"/>
        <v>3.6729581300655179E-2</v>
      </c>
      <c r="R55" s="75">
        <f t="shared" si="47"/>
        <v>3.6729581300655179E-2</v>
      </c>
      <c r="S55" s="75">
        <f t="shared" si="47"/>
        <v>3.6729581300655179E-2</v>
      </c>
      <c r="T55" s="75">
        <f t="shared" si="47"/>
        <v>3.6729581300655179E-2</v>
      </c>
      <c r="U55" s="75">
        <f t="shared" si="48"/>
        <v>3.6729581300655179E-2</v>
      </c>
      <c r="V55" s="75">
        <f t="shared" si="48"/>
        <v>3.6729581300655179E-2</v>
      </c>
      <c r="W55" s="75">
        <f t="shared" si="48"/>
        <v>3.6729581300655179E-2</v>
      </c>
      <c r="X55" s="75">
        <f t="shared" si="48"/>
        <v>3.6729581300655179E-2</v>
      </c>
      <c r="Y55" s="75">
        <f t="shared" si="48"/>
        <v>3.6729581300655179E-2</v>
      </c>
      <c r="Z55" s="75">
        <f t="shared" si="48"/>
        <v>3.6729581300655179E-2</v>
      </c>
      <c r="AA55" s="75">
        <f t="shared" si="48"/>
        <v>3.6729581300655179E-2</v>
      </c>
      <c r="AB55" s="75">
        <f t="shared" si="48"/>
        <v>3.6729581300655179E-2</v>
      </c>
      <c r="AC55" s="75">
        <f t="shared" si="48"/>
        <v>3.6729581300655179E-2</v>
      </c>
      <c r="AD55" s="75">
        <f t="shared" si="48"/>
        <v>3.6729581300655179E-2</v>
      </c>
      <c r="AE55" s="119"/>
      <c r="AF55" s="53" t="s">
        <v>183</v>
      </c>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row>
    <row r="56" spans="1:141" ht="30" customHeight="1" x14ac:dyDescent="0.25">
      <c r="B56" s="2"/>
      <c r="C56" s="2"/>
      <c r="D56" s="2"/>
      <c r="E56" s="40" t="s">
        <v>138</v>
      </c>
      <c r="F56" s="120">
        <v>8782452357.519165</v>
      </c>
      <c r="G56" s="120">
        <v>12994434128.607525</v>
      </c>
      <c r="H56" s="120">
        <v>14567127402.625824</v>
      </c>
      <c r="I56" s="120">
        <v>15287879062.33</v>
      </c>
      <c r="J56" s="120">
        <v>15714588562.330027</v>
      </c>
      <c r="K56" s="120">
        <v>16022815083.7575</v>
      </c>
      <c r="L56" s="120">
        <v>21311470004.726677</v>
      </c>
      <c r="M56" s="120">
        <v>26389050941.928326</v>
      </c>
      <c r="N56" s="120">
        <v>32310660700.299175</v>
      </c>
      <c r="O56" s="120">
        <v>38289205753.176697</v>
      </c>
      <c r="P56" s="390">
        <v>39836320691.589996</v>
      </c>
      <c r="Q56" s="390">
        <v>40638230366.830002</v>
      </c>
      <c r="R56" s="74">
        <f t="shared" ref="R56:AD56" si="57">R57*R$44</f>
        <v>40392820700.388718</v>
      </c>
      <c r="S56" s="74">
        <f t="shared" si="57"/>
        <v>40392820700.388718</v>
      </c>
      <c r="T56" s="74">
        <f t="shared" si="57"/>
        <v>40392820700.388718</v>
      </c>
      <c r="U56" s="74">
        <f t="shared" si="57"/>
        <v>45239959184.435364</v>
      </c>
      <c r="V56" s="74">
        <f t="shared" si="57"/>
        <v>50668754286.567612</v>
      </c>
      <c r="W56" s="74">
        <f t="shared" si="57"/>
        <v>56749004800.955734</v>
      </c>
      <c r="X56" s="74">
        <f t="shared" si="57"/>
        <v>63558885377.070427</v>
      </c>
      <c r="Y56" s="74">
        <f t="shared" si="57"/>
        <v>71185951622.318878</v>
      </c>
      <c r="Z56" s="74">
        <f t="shared" si="57"/>
        <v>79728265816.997147</v>
      </c>
      <c r="AA56" s="74">
        <f t="shared" si="57"/>
        <v>88817288120.134842</v>
      </c>
      <c r="AB56" s="74">
        <f t="shared" si="57"/>
        <v>97343747779.667801</v>
      </c>
      <c r="AC56" s="74">
        <f t="shared" si="57"/>
        <v>106542731944.84639</v>
      </c>
      <c r="AD56" s="74">
        <f t="shared" si="57"/>
        <v>118209161092.80711</v>
      </c>
      <c r="AE56" s="118">
        <f>(N56/F56)^(1/8)-1</f>
        <v>0.17683683817295526</v>
      </c>
      <c r="AF56" s="121"/>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row>
    <row r="57" spans="1:141" ht="30" customHeight="1" x14ac:dyDescent="0.25">
      <c r="B57" s="2"/>
      <c r="C57" s="2"/>
      <c r="D57" s="2"/>
      <c r="E57" s="59" t="s">
        <v>161</v>
      </c>
      <c r="F57" s="61">
        <f t="shared" ref="F57:Q57" si="58">F56/F$44</f>
        <v>8.6543089297406242E-3</v>
      </c>
      <c r="G57" s="61">
        <f t="shared" si="58"/>
        <v>1.1581066917213554E-2</v>
      </c>
      <c r="H57" s="61">
        <f t="shared" si="58"/>
        <v>1.2717932791845769E-2</v>
      </c>
      <c r="I57" s="61">
        <f t="shared" si="58"/>
        <v>1.3294550293943722E-2</v>
      </c>
      <c r="J57" s="61">
        <f t="shared" si="58"/>
        <v>1.3395946017556443E-2</v>
      </c>
      <c r="K57" s="61">
        <f t="shared" si="58"/>
        <v>1.3264411753521912E-2</v>
      </c>
      <c r="L57" s="61">
        <f t="shared" si="58"/>
        <v>1.6288270077075919E-2</v>
      </c>
      <c r="M57" s="61">
        <f t="shared" si="58"/>
        <v>1.8150253802152513E-2</v>
      </c>
      <c r="N57" s="61">
        <f t="shared" si="58"/>
        <v>2.0081938526416099E-2</v>
      </c>
      <c r="O57" s="61">
        <f t="shared" si="58"/>
        <v>2.3387445060534369E-2</v>
      </c>
      <c r="P57" s="61">
        <f t="shared" si="58"/>
        <v>2.4140641307458556E-2</v>
      </c>
      <c r="Q57" s="61">
        <f t="shared" si="58"/>
        <v>2.3698282952221036E-2</v>
      </c>
      <c r="R57" s="75">
        <f t="shared" si="47"/>
        <v>2.3698282952221036E-2</v>
      </c>
      <c r="S57" s="75">
        <f t="shared" si="47"/>
        <v>2.3698282952221036E-2</v>
      </c>
      <c r="T57" s="75">
        <f t="shared" si="47"/>
        <v>2.3698282952221036E-2</v>
      </c>
      <c r="U57" s="75">
        <f t="shared" si="48"/>
        <v>2.3698282952221036E-2</v>
      </c>
      <c r="V57" s="75">
        <f t="shared" si="48"/>
        <v>2.3698282952221036E-2</v>
      </c>
      <c r="W57" s="75">
        <f t="shared" si="48"/>
        <v>2.3698282952221036E-2</v>
      </c>
      <c r="X57" s="75">
        <f t="shared" si="48"/>
        <v>2.3698282952221036E-2</v>
      </c>
      <c r="Y57" s="75">
        <f t="shared" si="48"/>
        <v>2.3698282952221036E-2</v>
      </c>
      <c r="Z57" s="75">
        <f t="shared" si="48"/>
        <v>2.3698282952221036E-2</v>
      </c>
      <c r="AA57" s="75">
        <f t="shared" si="48"/>
        <v>2.3698282952221036E-2</v>
      </c>
      <c r="AB57" s="75">
        <f t="shared" si="48"/>
        <v>2.3698282952221036E-2</v>
      </c>
      <c r="AC57" s="75">
        <f t="shared" si="48"/>
        <v>2.3698282952221036E-2</v>
      </c>
      <c r="AD57" s="75">
        <f t="shared" si="48"/>
        <v>2.3698282952221036E-2</v>
      </c>
      <c r="AE57" s="119"/>
      <c r="AF57" s="53" t="s">
        <v>183</v>
      </c>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row>
    <row r="58" spans="1:141" ht="30" customHeight="1" x14ac:dyDescent="0.25">
      <c r="B58" s="2"/>
      <c r="C58" s="2"/>
      <c r="D58" s="2"/>
      <c r="E58" s="40" t="s">
        <v>139</v>
      </c>
      <c r="F58" s="38">
        <v>75700804801.943359</v>
      </c>
      <c r="G58" s="38">
        <v>92102772173.108353</v>
      </c>
      <c r="H58" s="38">
        <v>93219606764.041672</v>
      </c>
      <c r="I58" s="38">
        <v>93409505123.975006</v>
      </c>
      <c r="J58" s="38">
        <v>92401515924.523346</v>
      </c>
      <c r="K58" s="38">
        <v>81144328780.432526</v>
      </c>
      <c r="L58" s="38">
        <v>82900856884.106659</v>
      </c>
      <c r="M58" s="38">
        <v>69677622674.21582</v>
      </c>
      <c r="N58" s="38">
        <v>53839466731.565002</v>
      </c>
      <c r="O58" s="38">
        <v>47650716535.5233</v>
      </c>
      <c r="P58" s="390">
        <v>40062139590.376701</v>
      </c>
      <c r="Q58" s="390">
        <v>40518729560.616699</v>
      </c>
      <c r="R58" s="74">
        <f t="shared" ref="R58:AD58" si="59">R59*R$44</f>
        <v>40274041545.997543</v>
      </c>
      <c r="S58" s="74">
        <f t="shared" si="59"/>
        <v>40274041545.997543</v>
      </c>
      <c r="T58" s="74">
        <f t="shared" si="59"/>
        <v>40274041545.997543</v>
      </c>
      <c r="U58" s="74">
        <f t="shared" si="59"/>
        <v>45106926531.51725</v>
      </c>
      <c r="V58" s="74">
        <f t="shared" si="59"/>
        <v>50519757715.299316</v>
      </c>
      <c r="W58" s="74">
        <f t="shared" si="59"/>
        <v>56582128641.135246</v>
      </c>
      <c r="X58" s="74">
        <f t="shared" si="59"/>
        <v>63371984078.07148</v>
      </c>
      <c r="Y58" s="74">
        <f t="shared" si="59"/>
        <v>70976622167.440063</v>
      </c>
      <c r="Z58" s="74">
        <f t="shared" si="59"/>
        <v>79493816827.532883</v>
      </c>
      <c r="AA58" s="74">
        <f t="shared" si="59"/>
        <v>88556111945.871628</v>
      </c>
      <c r="AB58" s="74">
        <f t="shared" si="59"/>
        <v>97057498692.675323</v>
      </c>
      <c r="AC58" s="74">
        <f t="shared" si="59"/>
        <v>106229432319.13313</v>
      </c>
      <c r="AD58" s="74">
        <f t="shared" si="59"/>
        <v>117861555158.07825</v>
      </c>
      <c r="AE58" s="118">
        <f>(N58/F58)^(1/8)-1</f>
        <v>-4.1703213916508552E-2</v>
      </c>
      <c r="AF58" s="39"/>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row>
    <row r="59" spans="1:141" ht="30" customHeight="1" x14ac:dyDescent="0.25">
      <c r="B59" s="2"/>
      <c r="C59" s="2"/>
      <c r="D59" s="2"/>
      <c r="E59" s="59" t="s">
        <v>161</v>
      </c>
      <c r="F59" s="61">
        <f t="shared" ref="F59:Q59" si="60">F58/F$44</f>
        <v>7.4596265862473893E-2</v>
      </c>
      <c r="G59" s="61">
        <f t="shared" si="60"/>
        <v>8.2085018650361469E-2</v>
      </c>
      <c r="H59" s="61">
        <f t="shared" si="60"/>
        <v>8.1386031778212353E-2</v>
      </c>
      <c r="I59" s="61">
        <f t="shared" si="60"/>
        <v>8.1230192804378001E-2</v>
      </c>
      <c r="J59" s="61">
        <f t="shared" si="60"/>
        <v>7.876793683497911E-2</v>
      </c>
      <c r="K59" s="61">
        <f t="shared" si="60"/>
        <v>6.7174949144729545E-2</v>
      </c>
      <c r="L59" s="61">
        <f t="shared" si="60"/>
        <v>6.336078863869371E-2</v>
      </c>
      <c r="M59" s="61">
        <f t="shared" si="60"/>
        <v>4.7923911271028866E-2</v>
      </c>
      <c r="N59" s="61">
        <f t="shared" si="60"/>
        <v>3.3462666431587448E-2</v>
      </c>
      <c r="O59" s="61">
        <f t="shared" si="60"/>
        <v>2.9105553200909327E-2</v>
      </c>
      <c r="P59" s="61">
        <f t="shared" si="60"/>
        <v>2.4277486601938927E-2</v>
      </c>
      <c r="Q59" s="61">
        <f t="shared" si="60"/>
        <v>2.3628595766211753E-2</v>
      </c>
      <c r="R59" s="75">
        <f t="shared" si="47"/>
        <v>2.3628595766211753E-2</v>
      </c>
      <c r="S59" s="75">
        <f t="shared" si="47"/>
        <v>2.3628595766211753E-2</v>
      </c>
      <c r="T59" s="75">
        <f t="shared" si="47"/>
        <v>2.3628595766211753E-2</v>
      </c>
      <c r="U59" s="75">
        <f t="shared" si="48"/>
        <v>2.3628595766211753E-2</v>
      </c>
      <c r="V59" s="75">
        <f t="shared" si="48"/>
        <v>2.3628595766211753E-2</v>
      </c>
      <c r="W59" s="75">
        <f t="shared" si="48"/>
        <v>2.3628595766211753E-2</v>
      </c>
      <c r="X59" s="75">
        <f t="shared" si="48"/>
        <v>2.3628595766211753E-2</v>
      </c>
      <c r="Y59" s="75">
        <f t="shared" si="48"/>
        <v>2.3628595766211753E-2</v>
      </c>
      <c r="Z59" s="75">
        <f t="shared" si="48"/>
        <v>2.3628595766211753E-2</v>
      </c>
      <c r="AA59" s="75">
        <f t="shared" si="48"/>
        <v>2.3628595766211753E-2</v>
      </c>
      <c r="AB59" s="75">
        <f t="shared" si="48"/>
        <v>2.3628595766211753E-2</v>
      </c>
      <c r="AC59" s="75">
        <f t="shared" si="48"/>
        <v>2.3628595766211753E-2</v>
      </c>
      <c r="AD59" s="75">
        <f t="shared" si="48"/>
        <v>2.3628595766211753E-2</v>
      </c>
      <c r="AE59" s="119"/>
      <c r="AF59" s="53" t="s">
        <v>183</v>
      </c>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row>
    <row r="60" spans="1:141" ht="30" customHeight="1" x14ac:dyDescent="0.25">
      <c r="B60" s="2"/>
      <c r="C60" s="2"/>
      <c r="D60" s="2"/>
      <c r="E60" s="40" t="s">
        <v>140</v>
      </c>
      <c r="F60" s="38">
        <v>30274893442.505001</v>
      </c>
      <c r="G60" s="38">
        <v>35804834951.716675</v>
      </c>
      <c r="H60" s="38">
        <v>22673441068.874149</v>
      </c>
      <c r="I60" s="38">
        <v>22500459541.743324</v>
      </c>
      <c r="J60" s="38">
        <v>25452649123.838352</v>
      </c>
      <c r="K60" s="38">
        <v>29146882348.246651</v>
      </c>
      <c r="L60" s="38">
        <v>39669236955.603325</v>
      </c>
      <c r="M60" s="38">
        <v>39862163616.065002</v>
      </c>
      <c r="N60" s="38">
        <v>37727985830.938354</v>
      </c>
      <c r="O60" s="38">
        <v>37342978499.186699</v>
      </c>
      <c r="P60" s="390">
        <v>40562571318.120003</v>
      </c>
      <c r="Q60" s="390">
        <v>40280041544.940002</v>
      </c>
      <c r="R60" s="74">
        <f t="shared" ref="R60:AD60" si="61">R61*R$44</f>
        <v>40036794940.18988</v>
      </c>
      <c r="S60" s="74">
        <f t="shared" si="61"/>
        <v>40036794940.18988</v>
      </c>
      <c r="T60" s="74">
        <f t="shared" si="61"/>
        <v>40036794940.18988</v>
      </c>
      <c r="U60" s="74">
        <f t="shared" si="61"/>
        <v>44841210333.012672</v>
      </c>
      <c r="V60" s="74">
        <f t="shared" si="61"/>
        <v>50222155572.97419</v>
      </c>
      <c r="W60" s="74">
        <f t="shared" si="61"/>
        <v>56248814241.731102</v>
      </c>
      <c r="X60" s="74">
        <f t="shared" si="61"/>
        <v>62998671950.738838</v>
      </c>
      <c r="Y60" s="74">
        <f t="shared" si="61"/>
        <v>70558512584.827499</v>
      </c>
      <c r="Z60" s="74">
        <f t="shared" si="61"/>
        <v>79025534095.006805</v>
      </c>
      <c r="AA60" s="74">
        <f t="shared" si="61"/>
        <v>88034444981.837601</v>
      </c>
      <c r="AB60" s="74">
        <f t="shared" si="61"/>
        <v>96485751700.094025</v>
      </c>
      <c r="AC60" s="74">
        <f t="shared" si="61"/>
        <v>105603655235.7529</v>
      </c>
      <c r="AD60" s="74">
        <f t="shared" si="61"/>
        <v>117167255484.06787</v>
      </c>
      <c r="AE60" s="118">
        <f>(N60/F60)^(1/8)-1</f>
        <v>2.7892328132873123E-2</v>
      </c>
      <c r="AF60" s="39"/>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row>
    <row r="61" spans="1:141" ht="30" customHeight="1" x14ac:dyDescent="0.25">
      <c r="B61" s="2"/>
      <c r="C61" s="2"/>
      <c r="D61" s="2"/>
      <c r="E61" s="59" t="s">
        <v>161</v>
      </c>
      <c r="F61" s="61">
        <f t="shared" ref="F61:Q61" si="62">F60/F$44</f>
        <v>2.9833157072818785E-2</v>
      </c>
      <c r="G61" s="61">
        <f t="shared" si="62"/>
        <v>3.1910446074965175E-2</v>
      </c>
      <c r="H61" s="61">
        <f t="shared" si="62"/>
        <v>1.9795206817635056E-2</v>
      </c>
      <c r="I61" s="61">
        <f t="shared" si="62"/>
        <v>1.95667096655435E-2</v>
      </c>
      <c r="J61" s="61">
        <f t="shared" si="62"/>
        <v>2.1697183627452786E-2</v>
      </c>
      <c r="K61" s="61">
        <f t="shared" si="62"/>
        <v>2.4129108822489021E-2</v>
      </c>
      <c r="L61" s="61">
        <f t="shared" si="62"/>
        <v>3.0319036891452329E-2</v>
      </c>
      <c r="M61" s="61">
        <f t="shared" si="62"/>
        <v>2.7416991551786379E-2</v>
      </c>
      <c r="N61" s="61">
        <f t="shared" si="62"/>
        <v>2.3448950772318511E-2</v>
      </c>
      <c r="O61" s="61">
        <f t="shared" si="62"/>
        <v>2.2809479613558878E-2</v>
      </c>
      <c r="P61" s="61">
        <f t="shared" si="62"/>
        <v>2.4580746105542464E-2</v>
      </c>
      <c r="Q61" s="61">
        <f t="shared" si="62"/>
        <v>2.3489404268901195E-2</v>
      </c>
      <c r="R61" s="75">
        <f t="shared" si="47"/>
        <v>2.3489404268901195E-2</v>
      </c>
      <c r="S61" s="75">
        <f t="shared" si="47"/>
        <v>2.3489404268901195E-2</v>
      </c>
      <c r="T61" s="75">
        <f t="shared" si="47"/>
        <v>2.3489404268901195E-2</v>
      </c>
      <c r="U61" s="75">
        <f t="shared" si="48"/>
        <v>2.3489404268901195E-2</v>
      </c>
      <c r="V61" s="75">
        <f t="shared" si="48"/>
        <v>2.3489404268901195E-2</v>
      </c>
      <c r="W61" s="75">
        <f t="shared" si="48"/>
        <v>2.3489404268901195E-2</v>
      </c>
      <c r="X61" s="75">
        <f t="shared" si="48"/>
        <v>2.3489404268901195E-2</v>
      </c>
      <c r="Y61" s="75">
        <f t="shared" si="48"/>
        <v>2.3489404268901195E-2</v>
      </c>
      <c r="Z61" s="75">
        <f t="shared" si="48"/>
        <v>2.3489404268901195E-2</v>
      </c>
      <c r="AA61" s="75">
        <f t="shared" si="48"/>
        <v>2.3489404268901195E-2</v>
      </c>
      <c r="AB61" s="75">
        <f t="shared" si="48"/>
        <v>2.3489404268901195E-2</v>
      </c>
      <c r="AC61" s="75">
        <f t="shared" si="48"/>
        <v>2.3489404268901195E-2</v>
      </c>
      <c r="AD61" s="75">
        <f t="shared" si="48"/>
        <v>2.3489404268901195E-2</v>
      </c>
      <c r="AE61" s="119"/>
      <c r="AF61" s="53" t="s">
        <v>183</v>
      </c>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row>
    <row r="62" spans="1:141" ht="30" customHeight="1" x14ac:dyDescent="0.25">
      <c r="B62" s="2"/>
      <c r="C62" s="2"/>
      <c r="D62" s="2"/>
      <c r="E62" s="40" t="s">
        <v>141</v>
      </c>
      <c r="F62" s="120">
        <v>96559420338.471756</v>
      </c>
      <c r="G62" s="120">
        <v>127910684081.19998</v>
      </c>
      <c r="H62" s="120">
        <v>133360334505.1825</v>
      </c>
      <c r="I62" s="120">
        <v>102026537255.94749</v>
      </c>
      <c r="J62" s="120">
        <v>84024304323.872498</v>
      </c>
      <c r="K62" s="120">
        <v>81204160766.259186</v>
      </c>
      <c r="L62" s="120">
        <v>73749374042.0625</v>
      </c>
      <c r="M62" s="120">
        <v>74470098792.785797</v>
      </c>
      <c r="N62" s="120">
        <v>107582064359.61107</v>
      </c>
      <c r="O62" s="120">
        <v>131358864106.02699</v>
      </c>
      <c r="P62" s="390">
        <v>153994211654.56699</v>
      </c>
      <c r="Q62" s="390">
        <v>171407961245.81699</v>
      </c>
      <c r="R62" s="74">
        <f t="shared" ref="R62:AD62" si="63">R63*R$44</f>
        <v>170372847998.63559</v>
      </c>
      <c r="S62" s="74">
        <f t="shared" si="63"/>
        <v>170372847998.63559</v>
      </c>
      <c r="T62" s="74">
        <f t="shared" si="63"/>
        <v>170372847998.63559</v>
      </c>
      <c r="U62" s="74">
        <f t="shared" si="63"/>
        <v>190817589758.47186</v>
      </c>
      <c r="V62" s="74">
        <f t="shared" si="63"/>
        <v>213715700529.48846</v>
      </c>
      <c r="W62" s="74">
        <f t="shared" si="63"/>
        <v>239361584593.02713</v>
      </c>
      <c r="X62" s="74">
        <f t="shared" si="63"/>
        <v>268084974744.1904</v>
      </c>
      <c r="Y62" s="74">
        <f t="shared" si="63"/>
        <v>300255171713.49329</v>
      </c>
      <c r="Z62" s="74">
        <f t="shared" si="63"/>
        <v>336285792319.11249</v>
      </c>
      <c r="AA62" s="74">
        <f t="shared" si="63"/>
        <v>374622372643.49133</v>
      </c>
      <c r="AB62" s="74">
        <f t="shared" si="63"/>
        <v>410586120417.2666</v>
      </c>
      <c r="AC62" s="74">
        <f t="shared" si="63"/>
        <v>449386508796.69824</v>
      </c>
      <c r="AD62" s="74">
        <f t="shared" si="63"/>
        <v>498594331509.93683</v>
      </c>
      <c r="AE62" s="118">
        <f>(N62/F62)^(1/8)-1</f>
        <v>1.3603620063544097E-2</v>
      </c>
      <c r="AF62" s="121"/>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row>
    <row r="63" spans="1:141" ht="30" customHeight="1" x14ac:dyDescent="0.25">
      <c r="B63" s="2"/>
      <c r="C63" s="2"/>
      <c r="D63" s="2"/>
      <c r="E63" s="59" t="s">
        <v>161</v>
      </c>
      <c r="F63" s="61">
        <f t="shared" ref="F63:Q63" si="64">F62/F$44</f>
        <v>9.5150536509356856E-2</v>
      </c>
      <c r="G63" s="61">
        <f t="shared" si="64"/>
        <v>0.11399820701001</v>
      </c>
      <c r="H63" s="61">
        <f t="shared" si="64"/>
        <v>0.11643117578756493</v>
      </c>
      <c r="I63" s="61">
        <f t="shared" si="64"/>
        <v>8.8723682685869623E-2</v>
      </c>
      <c r="J63" s="61">
        <f t="shared" si="64"/>
        <v>7.1626758818459202E-2</v>
      </c>
      <c r="K63" s="61">
        <f t="shared" si="64"/>
        <v>6.7224480771468489E-2</v>
      </c>
      <c r="L63" s="61">
        <f t="shared" si="64"/>
        <v>5.636634742446113E-2</v>
      </c>
      <c r="M63" s="61">
        <f t="shared" si="64"/>
        <v>5.1220151749105096E-2</v>
      </c>
      <c r="N63" s="61">
        <f t="shared" si="64"/>
        <v>6.6865126128313607E-2</v>
      </c>
      <c r="O63" s="61">
        <f t="shared" si="64"/>
        <v>8.0235360255260013E-2</v>
      </c>
      <c r="P63" s="61">
        <f t="shared" si="64"/>
        <v>9.3319838841506658E-2</v>
      </c>
      <c r="Q63" s="61">
        <f t="shared" si="64"/>
        <v>9.995696980895806E-2</v>
      </c>
      <c r="R63" s="75">
        <f t="shared" si="47"/>
        <v>9.995696980895806E-2</v>
      </c>
      <c r="S63" s="75">
        <f t="shared" si="47"/>
        <v>9.995696980895806E-2</v>
      </c>
      <c r="T63" s="75">
        <f t="shared" si="47"/>
        <v>9.995696980895806E-2</v>
      </c>
      <c r="U63" s="75">
        <f t="shared" si="48"/>
        <v>9.995696980895806E-2</v>
      </c>
      <c r="V63" s="75">
        <f t="shared" si="48"/>
        <v>9.995696980895806E-2</v>
      </c>
      <c r="W63" s="75">
        <f t="shared" si="48"/>
        <v>9.995696980895806E-2</v>
      </c>
      <c r="X63" s="75">
        <f t="shared" si="48"/>
        <v>9.995696980895806E-2</v>
      </c>
      <c r="Y63" s="75">
        <f t="shared" si="48"/>
        <v>9.995696980895806E-2</v>
      </c>
      <c r="Z63" s="75">
        <f t="shared" si="48"/>
        <v>9.995696980895806E-2</v>
      </c>
      <c r="AA63" s="75">
        <f t="shared" si="48"/>
        <v>9.995696980895806E-2</v>
      </c>
      <c r="AB63" s="75">
        <f t="shared" si="48"/>
        <v>9.995696980895806E-2</v>
      </c>
      <c r="AC63" s="75">
        <f t="shared" si="48"/>
        <v>9.995696980895806E-2</v>
      </c>
      <c r="AD63" s="75">
        <f t="shared" si="48"/>
        <v>9.995696980895806E-2</v>
      </c>
      <c r="AE63" s="119"/>
      <c r="AF63" s="53" t="s">
        <v>183</v>
      </c>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row>
    <row r="64" spans="1:141" ht="30" customHeight="1" x14ac:dyDescent="0.25">
      <c r="B64" s="2"/>
      <c r="C64" s="2"/>
      <c r="D64" s="2"/>
      <c r="E64" s="40" t="s">
        <v>63</v>
      </c>
      <c r="F64" s="38">
        <v>11224264711.960827</v>
      </c>
      <c r="G64" s="38">
        <v>20114488171.915001</v>
      </c>
      <c r="H64" s="38">
        <v>20249739801.592499</v>
      </c>
      <c r="I64" s="38">
        <v>22385471784.908325</v>
      </c>
      <c r="J64" s="38">
        <v>22346584619.994999</v>
      </c>
      <c r="K64" s="38">
        <v>21428002716.617477</v>
      </c>
      <c r="L64" s="38">
        <v>14264588370.550825</v>
      </c>
      <c r="M64" s="38">
        <v>12715907493.323349</v>
      </c>
      <c r="N64" s="38">
        <v>16582979572.718349</v>
      </c>
      <c r="O64" s="38">
        <v>18219011051.619999</v>
      </c>
      <c r="P64" s="390">
        <v>22136091579.419998</v>
      </c>
      <c r="Q64" s="390">
        <v>23649061883.02</v>
      </c>
      <c r="R64" s="74">
        <f t="shared" ref="R64:AD64" si="65">R65*R$44</f>
        <v>23506247879.162731</v>
      </c>
      <c r="S64" s="74">
        <f t="shared" si="65"/>
        <v>23506247879.162731</v>
      </c>
      <c r="T64" s="74">
        <f t="shared" si="65"/>
        <v>23506247879.162731</v>
      </c>
      <c r="U64" s="74">
        <f t="shared" si="65"/>
        <v>26326997624.662258</v>
      </c>
      <c r="V64" s="74">
        <f t="shared" si="65"/>
        <v>29486237339.621727</v>
      </c>
      <c r="W64" s="74">
        <f t="shared" si="65"/>
        <v>33024585820.376343</v>
      </c>
      <c r="X64" s="74">
        <f t="shared" si="65"/>
        <v>36987536118.821503</v>
      </c>
      <c r="Y64" s="74">
        <f t="shared" si="65"/>
        <v>41426040453.080086</v>
      </c>
      <c r="Z64" s="74">
        <f t="shared" si="65"/>
        <v>46397165307.449699</v>
      </c>
      <c r="AA64" s="74">
        <f t="shared" si="65"/>
        <v>51686442152.49897</v>
      </c>
      <c r="AB64" s="74">
        <f t="shared" si="65"/>
        <v>56648340599.138885</v>
      </c>
      <c r="AC64" s="74">
        <f t="shared" si="65"/>
        <v>62001608785.7575</v>
      </c>
      <c r="AD64" s="74">
        <f t="shared" si="65"/>
        <v>68790784947.797974</v>
      </c>
      <c r="AE64" s="118">
        <f>(N64/F64)^(1/8)-1</f>
        <v>4.9997060276417038E-2</v>
      </c>
      <c r="AF64" s="39"/>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row>
    <row r="65" spans="2:141" ht="30" customHeight="1" x14ac:dyDescent="0.25">
      <c r="B65" s="2"/>
      <c r="C65" s="2"/>
      <c r="D65" s="2"/>
      <c r="E65" s="59" t="s">
        <v>161</v>
      </c>
      <c r="F65" s="61">
        <f t="shared" ref="F65:Q65" si="66">F64/F$44</f>
        <v>1.1060493171173252E-2</v>
      </c>
      <c r="G65" s="61">
        <f t="shared" si="66"/>
        <v>1.7926693168701345E-2</v>
      </c>
      <c r="H65" s="61">
        <f t="shared" si="66"/>
        <v>1.7679177419880003E-2</v>
      </c>
      <c r="I65" s="61">
        <f t="shared" si="66"/>
        <v>1.9466714727710856E-2</v>
      </c>
      <c r="J65" s="61">
        <f t="shared" si="66"/>
        <v>1.9049410047158398E-2</v>
      </c>
      <c r="K65" s="61">
        <f t="shared" si="66"/>
        <v>1.773907079392854E-2</v>
      </c>
      <c r="L65" s="61">
        <f t="shared" si="66"/>
        <v>1.0902367028943391E-2</v>
      </c>
      <c r="M65" s="61">
        <f t="shared" si="66"/>
        <v>8.7459359124510711E-3</v>
      </c>
      <c r="N65" s="61">
        <f t="shared" si="66"/>
        <v>1.0306764676002441E-2</v>
      </c>
      <c r="O65" s="61">
        <f t="shared" si="66"/>
        <v>1.1128361417935127E-2</v>
      </c>
      <c r="P65" s="61">
        <f t="shared" si="66"/>
        <v>1.341437757028216E-2</v>
      </c>
      <c r="Q65" s="61">
        <f t="shared" si="66"/>
        <v>1.3791007999104236E-2</v>
      </c>
      <c r="R65" s="75">
        <f t="shared" si="47"/>
        <v>1.3791007999104236E-2</v>
      </c>
      <c r="S65" s="75">
        <f t="shared" si="47"/>
        <v>1.3791007999104236E-2</v>
      </c>
      <c r="T65" s="75">
        <f t="shared" si="47"/>
        <v>1.3791007999104236E-2</v>
      </c>
      <c r="U65" s="75">
        <f t="shared" si="48"/>
        <v>1.3791007999104236E-2</v>
      </c>
      <c r="V65" s="75">
        <f t="shared" si="48"/>
        <v>1.3791007999104236E-2</v>
      </c>
      <c r="W65" s="75">
        <f t="shared" si="48"/>
        <v>1.3791007999104236E-2</v>
      </c>
      <c r="X65" s="75">
        <f t="shared" si="48"/>
        <v>1.3791007999104236E-2</v>
      </c>
      <c r="Y65" s="75">
        <f t="shared" si="48"/>
        <v>1.3791007999104236E-2</v>
      </c>
      <c r="Z65" s="75">
        <f t="shared" si="48"/>
        <v>1.3791007999104236E-2</v>
      </c>
      <c r="AA65" s="75">
        <f t="shared" si="48"/>
        <v>1.3791007999104236E-2</v>
      </c>
      <c r="AB65" s="75">
        <f t="shared" si="48"/>
        <v>1.3791007999104236E-2</v>
      </c>
      <c r="AC65" s="75">
        <f t="shared" si="48"/>
        <v>1.3791007999104236E-2</v>
      </c>
      <c r="AD65" s="75">
        <f t="shared" si="48"/>
        <v>1.3791007999104236E-2</v>
      </c>
      <c r="AE65" s="119"/>
      <c r="AF65" s="53" t="s">
        <v>183</v>
      </c>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row>
    <row r="66" spans="2:141" ht="30" customHeight="1" thickBot="1" x14ac:dyDescent="0.3">
      <c r="B66" s="2"/>
      <c r="C66" s="2"/>
      <c r="D66" s="2"/>
      <c r="E66" s="122" t="s">
        <v>146</v>
      </c>
      <c r="F66" s="123">
        <f t="shared" ref="F66:T66" si="67">F44/F34</f>
        <v>0.92828350928400749</v>
      </c>
      <c r="G66" s="123">
        <f t="shared" si="67"/>
        <v>0.93914900269643153</v>
      </c>
      <c r="H66" s="123">
        <f t="shared" si="67"/>
        <v>0.91677456044085004</v>
      </c>
      <c r="I66" s="123">
        <f t="shared" si="67"/>
        <v>0.9200151816620824</v>
      </c>
      <c r="J66" s="123">
        <f t="shared" si="67"/>
        <v>0.91664277794287041</v>
      </c>
      <c r="K66" s="123">
        <f t="shared" si="67"/>
        <v>0.9026432126434103</v>
      </c>
      <c r="L66" s="123">
        <f t="shared" si="67"/>
        <v>0.88538967332052543</v>
      </c>
      <c r="M66" s="123">
        <f t="shared" si="67"/>
        <v>0.87360843047873171</v>
      </c>
      <c r="N66" s="123">
        <f t="shared" si="67"/>
        <v>0.8729149047090613</v>
      </c>
      <c r="O66" s="123">
        <f t="shared" si="67"/>
        <v>0.87604123050496907</v>
      </c>
      <c r="P66" s="125">
        <f t="shared" si="67"/>
        <v>0.87277762319691432</v>
      </c>
      <c r="Q66" s="125">
        <f t="shared" si="67"/>
        <v>0.87209322613855267</v>
      </c>
      <c r="R66" s="124">
        <f>R44/R34</f>
        <v>0.87557089733825855</v>
      </c>
      <c r="S66" s="124">
        <f>S44/S34</f>
        <v>0.87557089733825855</v>
      </c>
      <c r="T66" s="124">
        <f t="shared" si="67"/>
        <v>0.87557089733825855</v>
      </c>
      <c r="U66" s="124">
        <f>T66</f>
        <v>0.87557089733825855</v>
      </c>
      <c r="V66" s="124">
        <f>U66</f>
        <v>0.87557089733825855</v>
      </c>
      <c r="W66" s="124">
        <f t="shared" ref="W66:AD66" si="68">V66</f>
        <v>0.87557089733825855</v>
      </c>
      <c r="X66" s="124">
        <f t="shared" si="68"/>
        <v>0.87557089733825855</v>
      </c>
      <c r="Y66" s="124">
        <f t="shared" si="68"/>
        <v>0.87557089733825855</v>
      </c>
      <c r="Z66" s="124">
        <f t="shared" si="68"/>
        <v>0.87557089733825855</v>
      </c>
      <c r="AA66" s="124">
        <f t="shared" si="68"/>
        <v>0.87557089733825855</v>
      </c>
      <c r="AB66" s="124">
        <f t="shared" si="68"/>
        <v>0.87557089733825855</v>
      </c>
      <c r="AC66" s="124">
        <f t="shared" si="68"/>
        <v>0.87557089733825855</v>
      </c>
      <c r="AD66" s="124">
        <f t="shared" si="68"/>
        <v>0.87557089733825855</v>
      </c>
      <c r="AE66" s="125"/>
      <c r="AF66" s="126" t="s">
        <v>184</v>
      </c>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row>
    <row r="67" spans="2:141" ht="30" customHeight="1" x14ac:dyDescent="0.25">
      <c r="B67" s="2"/>
      <c r="C67" s="2"/>
      <c r="D67" s="2"/>
      <c r="E67" s="2"/>
      <c r="F67" s="13"/>
      <c r="G67" s="13"/>
      <c r="H67" s="13"/>
      <c r="I67" s="13"/>
      <c r="J67" s="13"/>
      <c r="K67" s="13"/>
      <c r="L67" s="13"/>
      <c r="M67" s="13"/>
      <c r="N67" s="13"/>
      <c r="O67" s="13"/>
      <c r="P67" s="13"/>
      <c r="Q67" s="13"/>
      <c r="R67" s="13"/>
      <c r="S67" s="13"/>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row>
    <row r="68" spans="2:141" ht="30" customHeight="1" thickBot="1" x14ac:dyDescent="0.3">
      <c r="B68" s="2"/>
      <c r="C68" s="2"/>
      <c r="D68" s="2"/>
      <c r="E68" s="2"/>
      <c r="F68" s="13"/>
      <c r="G68" s="13"/>
      <c r="H68" s="13"/>
      <c r="I68" s="13"/>
      <c r="J68" s="13"/>
      <c r="K68" s="13"/>
      <c r="L68" s="13"/>
      <c r="M68" s="13"/>
      <c r="N68" s="13"/>
      <c r="O68" s="13"/>
      <c r="P68" s="13"/>
      <c r="Q68" s="13"/>
      <c r="R68" s="13"/>
      <c r="S68" s="13"/>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row>
    <row r="69" spans="2:141" ht="30" customHeight="1" x14ac:dyDescent="0.25">
      <c r="B69" s="2"/>
      <c r="C69" s="2"/>
      <c r="D69" s="2"/>
      <c r="E69" s="18"/>
      <c r="F69" s="19"/>
      <c r="G69" s="19"/>
      <c r="H69" s="19"/>
      <c r="I69" s="19"/>
      <c r="J69" s="19"/>
      <c r="K69" s="19"/>
      <c r="L69" s="19"/>
      <c r="M69" s="19"/>
      <c r="N69" s="19"/>
      <c r="O69" s="19"/>
      <c r="P69" s="19"/>
      <c r="Q69" s="19"/>
      <c r="R69" s="19"/>
      <c r="S69" s="19"/>
      <c r="T69" s="127"/>
      <c r="U69" s="127"/>
      <c r="V69" s="127"/>
      <c r="W69" s="127"/>
      <c r="X69" s="127"/>
      <c r="Y69" s="127"/>
      <c r="Z69" s="127"/>
      <c r="AA69" s="127"/>
      <c r="AB69" s="127"/>
      <c r="AC69" s="127"/>
      <c r="AD69" s="127"/>
      <c r="AE69" s="128"/>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row>
    <row r="70" spans="2:141" ht="30" customHeight="1" x14ac:dyDescent="0.25">
      <c r="B70" s="2"/>
      <c r="C70" s="2"/>
      <c r="D70" s="2"/>
      <c r="E70" s="8" t="s">
        <v>130</v>
      </c>
      <c r="F70" s="20">
        <v>2014</v>
      </c>
      <c r="G70" s="20">
        <v>2015</v>
      </c>
      <c r="H70" s="20">
        <v>2016</v>
      </c>
      <c r="I70" s="20">
        <v>2017</v>
      </c>
      <c r="J70" s="20">
        <v>2018</v>
      </c>
      <c r="K70" s="20">
        <v>2019</v>
      </c>
      <c r="L70" s="20">
        <v>2020</v>
      </c>
      <c r="M70" s="20">
        <v>2021</v>
      </c>
      <c r="N70" s="20">
        <v>2022</v>
      </c>
      <c r="O70" s="35" t="s">
        <v>450</v>
      </c>
      <c r="P70" s="114" t="s">
        <v>451</v>
      </c>
      <c r="Q70" s="114" t="s">
        <v>452</v>
      </c>
      <c r="R70" s="69" t="s">
        <v>453</v>
      </c>
      <c r="S70" s="69" t="s">
        <v>454</v>
      </c>
      <c r="T70" s="129">
        <v>2023</v>
      </c>
      <c r="U70" s="129">
        <v>2024</v>
      </c>
      <c r="V70" s="129">
        <v>2025</v>
      </c>
      <c r="W70" s="129">
        <v>2026</v>
      </c>
      <c r="X70" s="129">
        <v>2027</v>
      </c>
      <c r="Y70" s="129">
        <v>2028</v>
      </c>
      <c r="Z70" s="129">
        <v>2029</v>
      </c>
      <c r="AA70" s="129">
        <v>2030</v>
      </c>
      <c r="AB70" s="129">
        <v>2031</v>
      </c>
      <c r="AC70" s="129">
        <v>2032</v>
      </c>
      <c r="AD70" s="129">
        <v>2033</v>
      </c>
      <c r="AE70" s="361" t="s">
        <v>188</v>
      </c>
      <c r="AF70" s="296"/>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row>
    <row r="71" spans="2:141" ht="30" customHeight="1" x14ac:dyDescent="0.25">
      <c r="B71" s="2"/>
      <c r="C71" s="2"/>
      <c r="D71" s="2"/>
      <c r="E71" s="8" t="s">
        <v>131</v>
      </c>
      <c r="F71" s="130">
        <f t="shared" ref="F71:O71" si="69">SUM(F73:F76)</f>
        <v>126077777230.34998</v>
      </c>
      <c r="G71" s="130">
        <f t="shared" si="69"/>
        <v>155689467777.82996</v>
      </c>
      <c r="H71" s="130">
        <f t="shared" si="69"/>
        <v>170643086056.23999</v>
      </c>
      <c r="I71" s="130">
        <f t="shared" si="69"/>
        <v>143711032549.21002</v>
      </c>
      <c r="J71" s="130">
        <f t="shared" si="69"/>
        <v>117645257001.63002</v>
      </c>
      <c r="K71" s="130">
        <f t="shared" si="69"/>
        <v>119877730668.61</v>
      </c>
      <c r="L71" s="130">
        <f t="shared" si="69"/>
        <v>96729830129.76001</v>
      </c>
      <c r="M71" s="130">
        <f t="shared" si="69"/>
        <v>120936871882.99998</v>
      </c>
      <c r="N71" s="130">
        <f t="shared" si="69"/>
        <v>231112128201.54999</v>
      </c>
      <c r="O71" s="130">
        <f t="shared" si="69"/>
        <v>64529253948.889992</v>
      </c>
      <c r="P71" s="392">
        <f>SUM(P73:P76)</f>
        <v>66931444895.979965</v>
      </c>
      <c r="Q71" s="392">
        <f t="shared" ref="Q71:R71" si="70">SUM(Q73:Q76)</f>
        <v>69759801974.73999</v>
      </c>
      <c r="R71" s="131">
        <f t="shared" si="70"/>
        <v>69063125430.175827</v>
      </c>
      <c r="S71" s="131">
        <f>SUM(S73:S76)</f>
        <v>69063125430.175827</v>
      </c>
      <c r="T71" s="131">
        <f>SUM(T73:T76)</f>
        <v>270283626249.7858</v>
      </c>
      <c r="U71" s="131">
        <f>SUM(U73:U76)</f>
        <v>252530570816.61414</v>
      </c>
      <c r="V71" s="131">
        <f t="shared" ref="V71:AD71" si="71">SUM(V73:V76)</f>
        <v>279919130032.33282</v>
      </c>
      <c r="W71" s="131">
        <f t="shared" si="71"/>
        <v>315876494373.42017</v>
      </c>
      <c r="X71" s="131">
        <f t="shared" si="71"/>
        <v>357328685389.40576</v>
      </c>
      <c r="Y71" s="131">
        <f t="shared" si="71"/>
        <v>403709796085.07202</v>
      </c>
      <c r="Z71" s="131">
        <f t="shared" si="71"/>
        <v>454861290341.66412</v>
      </c>
      <c r="AA71" s="131">
        <f t="shared" si="71"/>
        <v>508555040257.61194</v>
      </c>
      <c r="AB71" s="131">
        <f t="shared" si="71"/>
        <v>558552417950.01025</v>
      </c>
      <c r="AC71" s="131">
        <f t="shared" si="71"/>
        <v>612193777909.2074</v>
      </c>
      <c r="AD71" s="131">
        <f t="shared" si="71"/>
        <v>679228996590.26575</v>
      </c>
      <c r="AE71" s="362"/>
      <c r="AF71" s="359"/>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row>
    <row r="72" spans="2:141" ht="30" customHeight="1" x14ac:dyDescent="0.25">
      <c r="B72" s="2"/>
      <c r="C72" s="2"/>
      <c r="D72" s="2"/>
      <c r="E72" s="22" t="s">
        <v>189</v>
      </c>
      <c r="F72" s="132">
        <v>0</v>
      </c>
      <c r="G72" s="132">
        <f t="shared" ref="G72:N72" si="72">G71/F71-1</f>
        <v>0.23486843754691233</v>
      </c>
      <c r="H72" s="132">
        <f t="shared" si="72"/>
        <v>9.6047719167162704E-2</v>
      </c>
      <c r="I72" s="132">
        <f t="shared" si="72"/>
        <v>-0.15782680757516188</v>
      </c>
      <c r="J72" s="132">
        <f t="shared" si="72"/>
        <v>-0.18137630135427818</v>
      </c>
      <c r="K72" s="132">
        <f t="shared" si="72"/>
        <v>1.8976316800846771E-2</v>
      </c>
      <c r="L72" s="132">
        <f t="shared" si="72"/>
        <v>-0.19309591873106147</v>
      </c>
      <c r="M72" s="132">
        <f t="shared" si="72"/>
        <v>0.25025415345780089</v>
      </c>
      <c r="N72" s="132">
        <f t="shared" si="72"/>
        <v>0.91101460293382419</v>
      </c>
      <c r="O72" s="132"/>
      <c r="P72" s="393"/>
      <c r="Q72" s="393"/>
      <c r="R72" s="133"/>
      <c r="S72" s="133"/>
      <c r="T72" s="133">
        <f>T71/N71-1</f>
        <v>0.16949131295296982</v>
      </c>
      <c r="U72" s="133">
        <f t="shared" ref="U72:AD72" si="73">U71/T71-1</f>
        <v>-6.5683059234838637E-2</v>
      </c>
      <c r="V72" s="133">
        <f t="shared" si="73"/>
        <v>0.10845641035519638</v>
      </c>
      <c r="W72" s="133">
        <f t="shared" si="73"/>
        <v>0.12845625926650306</v>
      </c>
      <c r="X72" s="133">
        <f t="shared" si="73"/>
        <v>0.13122910933341569</v>
      </c>
      <c r="Y72" s="133">
        <f t="shared" si="73"/>
        <v>0.12979957275224496</v>
      </c>
      <c r="Z72" s="133">
        <f t="shared" si="73"/>
        <v>0.12670362411967129</v>
      </c>
      <c r="AA72" s="133">
        <f t="shared" si="73"/>
        <v>0.1180442281109837</v>
      </c>
      <c r="AB72" s="133">
        <f t="shared" si="73"/>
        <v>9.8312618565478793E-2</v>
      </c>
      <c r="AC72" s="133">
        <f t="shared" si="73"/>
        <v>9.6036393783900831E-2</v>
      </c>
      <c r="AD72" s="133">
        <f t="shared" si="73"/>
        <v>0.10950000000000015</v>
      </c>
      <c r="AE72" s="363">
        <f>(N71/F71)^(1/8)-1</f>
        <v>7.8693406588946635E-2</v>
      </c>
      <c r="AF72" s="359"/>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row>
    <row r="73" spans="2:141" ht="30" customHeight="1" x14ac:dyDescent="0.25">
      <c r="B73" s="2"/>
      <c r="C73" s="2"/>
      <c r="D73" s="2"/>
      <c r="E73" s="23" t="s">
        <v>132</v>
      </c>
      <c r="F73" s="134">
        <v>38769041643.720001</v>
      </c>
      <c r="G73" s="134">
        <v>52411660710.130005</v>
      </c>
      <c r="H73" s="134">
        <v>62898912143.76001</v>
      </c>
      <c r="I73" s="134">
        <v>52074471132.520012</v>
      </c>
      <c r="J73" s="134">
        <v>39095470454.090019</v>
      </c>
      <c r="K73" s="134">
        <v>42632129921.160004</v>
      </c>
      <c r="L73" s="134">
        <v>25786695650.280003</v>
      </c>
      <c r="M73" s="134">
        <v>42329669025.240005</v>
      </c>
      <c r="N73" s="134">
        <v>114452358646.11998</v>
      </c>
      <c r="O73" s="134">
        <v>30325867839.249992</v>
      </c>
      <c r="P73" s="394">
        <v>31367955679.349976</v>
      </c>
      <c r="Q73" s="394">
        <v>33305474682.990013</v>
      </c>
      <c r="R73" s="135">
        <f>R36*R94</f>
        <v>32972859876.749355</v>
      </c>
      <c r="S73" s="135">
        <f>R73</f>
        <v>32972859876.749355</v>
      </c>
      <c r="T73" s="135">
        <f>SUM(O73:R73)</f>
        <v>127972158078.33934</v>
      </c>
      <c r="U73" s="135">
        <f>U36*U94</f>
        <v>106012875210.43365</v>
      </c>
      <c r="V73" s="135">
        <f t="shared" ref="V73:AD73" si="74">V36*V94</f>
        <v>116821049143.39058</v>
      </c>
      <c r="W73" s="135">
        <f t="shared" si="74"/>
        <v>132393232367.54111</v>
      </c>
      <c r="X73" s="135">
        <f t="shared" si="74"/>
        <v>150608548968.87573</v>
      </c>
      <c r="Y73" s="135">
        <f t="shared" si="74"/>
        <v>170979941916.91321</v>
      </c>
      <c r="Z73" s="135">
        <f t="shared" si="74"/>
        <v>193273863556.33127</v>
      </c>
      <c r="AA73" s="135">
        <f t="shared" si="74"/>
        <v>216514505739.90424</v>
      </c>
      <c r="AB73" s="135">
        <f t="shared" si="74"/>
        <v>238071843255.52631</v>
      </c>
      <c r="AC73" s="135">
        <f t="shared" si="74"/>
        <v>261132894952.33701</v>
      </c>
      <c r="AD73" s="135">
        <f t="shared" si="74"/>
        <v>289726946949.61798</v>
      </c>
      <c r="AE73" s="363">
        <f>(N73/F73)^(1/8)-1</f>
        <v>0.14489974909138903</v>
      </c>
      <c r="AF73" s="28"/>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row>
    <row r="74" spans="2:141" ht="30" customHeight="1" x14ac:dyDescent="0.25">
      <c r="B74" s="2"/>
      <c r="C74" s="2"/>
      <c r="D74" s="2"/>
      <c r="E74" s="23" t="s">
        <v>133</v>
      </c>
      <c r="F74" s="134">
        <v>81384422726.539978</v>
      </c>
      <c r="G74" s="134">
        <v>97936730211.099991</v>
      </c>
      <c r="H74" s="134">
        <v>101791540396.06</v>
      </c>
      <c r="I74" s="134">
        <v>87332361906.269989</v>
      </c>
      <c r="J74" s="134">
        <v>75776473559.340012</v>
      </c>
      <c r="K74" s="134">
        <v>74694146097.159988</v>
      </c>
      <c r="L74" s="134">
        <v>69221473866.040009</v>
      </c>
      <c r="M74" s="134">
        <v>76478537844.959991</v>
      </c>
      <c r="N74" s="134">
        <v>109862808633.28998</v>
      </c>
      <c r="O74" s="134">
        <v>32304148162.110001</v>
      </c>
      <c r="P74" s="394">
        <v>33614104429.599987</v>
      </c>
      <c r="Q74" s="394">
        <v>34430342107.449982</v>
      </c>
      <c r="R74" s="135">
        <f t="shared" ref="R74" si="75">R38*R95</f>
        <v>34086493485.628124</v>
      </c>
      <c r="S74" s="135">
        <f t="shared" ref="S74:S76" si="76">R74</f>
        <v>34086493485.628124</v>
      </c>
      <c r="T74" s="135">
        <f t="shared" ref="T74:T76" si="77">SUM(O74:R74)</f>
        <v>134435088184.7881</v>
      </c>
      <c r="U74" s="135">
        <f t="shared" ref="U74:AD74" si="78">U38*U95</f>
        <v>138398781712.9798</v>
      </c>
      <c r="V74" s="135">
        <f t="shared" si="78"/>
        <v>154156441971.49945</v>
      </c>
      <c r="W74" s="135">
        <f t="shared" si="78"/>
        <v>173345572168.27423</v>
      </c>
      <c r="X74" s="135">
        <f t="shared" si="78"/>
        <v>195181529130.30939</v>
      </c>
      <c r="Y74" s="135">
        <f t="shared" si="78"/>
        <v>219624576541.24982</v>
      </c>
      <c r="Z74" s="135">
        <f t="shared" si="78"/>
        <v>246768825369.74643</v>
      </c>
      <c r="AA74" s="135">
        <f t="shared" si="78"/>
        <v>275436981172.14832</v>
      </c>
      <c r="AB74" s="135">
        <f t="shared" si="78"/>
        <v>302221939906.09491</v>
      </c>
      <c r="AC74" s="135">
        <f t="shared" si="78"/>
        <v>331032195126.27722</v>
      </c>
      <c r="AD74" s="135">
        <f t="shared" si="78"/>
        <v>367280220492.60461</v>
      </c>
      <c r="AE74" s="363">
        <f>(N74/F74)^(1/8)-1</f>
        <v>3.8218291969190243E-2</v>
      </c>
      <c r="AF74" s="28"/>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row>
    <row r="75" spans="2:141" ht="30" customHeight="1" x14ac:dyDescent="0.25">
      <c r="B75" s="2"/>
      <c r="C75" s="2"/>
      <c r="D75" s="2"/>
      <c r="E75" s="23" t="s">
        <v>134</v>
      </c>
      <c r="F75" s="134">
        <v>5668507096.6999989</v>
      </c>
      <c r="G75" s="134">
        <v>5097498929.9899998</v>
      </c>
      <c r="H75" s="134">
        <v>5608445734.2400017</v>
      </c>
      <c r="I75" s="134">
        <v>4103133056.2499995</v>
      </c>
      <c r="J75" s="134">
        <v>2519271890.54</v>
      </c>
      <c r="K75" s="134">
        <v>2328190475.1300001</v>
      </c>
      <c r="L75" s="134">
        <v>1474761402.9700003</v>
      </c>
      <c r="M75" s="134">
        <v>1933977600.0100002</v>
      </c>
      <c r="N75" s="134">
        <v>6451135279.1000004</v>
      </c>
      <c r="O75" s="134">
        <v>1810199206.1399996</v>
      </c>
      <c r="P75" s="394">
        <v>1911775974.5000002</v>
      </c>
      <c r="Q75" s="394">
        <v>1853893342.8</v>
      </c>
      <c r="R75" s="135">
        <f t="shared" ref="R75" si="79">R40*R96</f>
        <v>1835378897.9264309</v>
      </c>
      <c r="S75" s="135">
        <f t="shared" si="76"/>
        <v>1835378897.9264309</v>
      </c>
      <c r="T75" s="135">
        <f t="shared" si="77"/>
        <v>7411247421.3664303</v>
      </c>
      <c r="U75" s="135">
        <f t="shared" ref="U75:AD75" si="80">U40*U96</f>
        <v>7577263154.0889978</v>
      </c>
      <c r="V75" s="135">
        <f t="shared" si="80"/>
        <v>8340217958.6037216</v>
      </c>
      <c r="W75" s="135">
        <f t="shared" si="80"/>
        <v>9459853334.1046467</v>
      </c>
      <c r="X75" s="135">
        <f t="shared" si="80"/>
        <v>10773069302.63438</v>
      </c>
      <c r="Y75" s="135">
        <f t="shared" si="80"/>
        <v>12241595294.347864</v>
      </c>
      <c r="Z75" s="135">
        <f t="shared" si="80"/>
        <v>13846423772.830515</v>
      </c>
      <c r="AA75" s="135">
        <f t="shared" si="80"/>
        <v>15517248435.118368</v>
      </c>
      <c r="AB75" s="135">
        <f t="shared" si="80"/>
        <v>17065935435.386784</v>
      </c>
      <c r="AC75" s="135">
        <f t="shared" si="80"/>
        <v>18721739396.843517</v>
      </c>
      <c r="AD75" s="135">
        <f t="shared" si="80"/>
        <v>20771769860.797882</v>
      </c>
      <c r="AE75" s="363">
        <f>(N75/F75)^(1/8)-1</f>
        <v>1.6297674436619669E-2</v>
      </c>
      <c r="AF75" s="28"/>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row>
    <row r="76" spans="2:141" ht="30" customHeight="1" x14ac:dyDescent="0.25">
      <c r="B76" s="2"/>
      <c r="C76" s="2"/>
      <c r="D76" s="2"/>
      <c r="E76" s="23" t="s">
        <v>135</v>
      </c>
      <c r="F76" s="134">
        <v>255805763.38999999</v>
      </c>
      <c r="G76" s="134">
        <v>243577926.61000001</v>
      </c>
      <c r="H76" s="134">
        <v>344187782.18000001</v>
      </c>
      <c r="I76" s="134">
        <v>201066454.17000002</v>
      </c>
      <c r="J76" s="134">
        <v>254041097.66</v>
      </c>
      <c r="K76" s="134">
        <v>223264175.16</v>
      </c>
      <c r="L76" s="134">
        <v>246899210.47000003</v>
      </c>
      <c r="M76" s="134">
        <v>194687412.78999999</v>
      </c>
      <c r="N76" s="134">
        <v>345825643.04000002</v>
      </c>
      <c r="O76" s="134">
        <v>89038741.390000001</v>
      </c>
      <c r="P76" s="394">
        <v>37608812.530000001</v>
      </c>
      <c r="Q76" s="394">
        <v>170091841.5</v>
      </c>
      <c r="R76" s="135">
        <f t="shared" ref="R76" si="81">R42*R97</f>
        <v>168393169.87192279</v>
      </c>
      <c r="S76" s="135">
        <f t="shared" si="76"/>
        <v>168393169.87192279</v>
      </c>
      <c r="T76" s="135">
        <f t="shared" si="77"/>
        <v>465132565.29192281</v>
      </c>
      <c r="U76" s="135">
        <f t="shared" ref="U76:AD76" si="82">U42*U97</f>
        <v>541650739.11170924</v>
      </c>
      <c r="V76" s="135">
        <f t="shared" si="82"/>
        <v>601420958.83910716</v>
      </c>
      <c r="W76" s="135">
        <f t="shared" si="82"/>
        <v>677836503.50019813</v>
      </c>
      <c r="X76" s="135">
        <f t="shared" si="82"/>
        <v>765537987.58625257</v>
      </c>
      <c r="Y76" s="135">
        <f t="shared" si="82"/>
        <v>863682332.56112981</v>
      </c>
      <c r="Z76" s="135">
        <f t="shared" si="82"/>
        <v>972177642.75590336</v>
      </c>
      <c r="AA76" s="135">
        <f t="shared" si="82"/>
        <v>1086304910.4410493</v>
      </c>
      <c r="AB76" s="135">
        <f t="shared" si="82"/>
        <v>1192699353.0021389</v>
      </c>
      <c r="AC76" s="135">
        <f t="shared" si="82"/>
        <v>1306948433.7496748</v>
      </c>
      <c r="AD76" s="135">
        <f t="shared" si="82"/>
        <v>1450059287.2452645</v>
      </c>
      <c r="AE76" s="363">
        <f>(N76/F76)^(1/8)-1</f>
        <v>3.8408796676700607E-2</v>
      </c>
      <c r="AF76" s="28"/>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row>
    <row r="77" spans="2:141" ht="30" customHeight="1" x14ac:dyDescent="0.25">
      <c r="B77" s="2"/>
      <c r="C77" s="2"/>
      <c r="D77" s="2"/>
      <c r="E77" s="8" t="s">
        <v>136</v>
      </c>
      <c r="F77" s="130">
        <f t="shared" ref="F77:O77" si="83">SUM(F79:F88)</f>
        <v>-81610462964.700012</v>
      </c>
      <c r="G77" s="130">
        <f t="shared" si="83"/>
        <v>-105180572763.96996</v>
      </c>
      <c r="H77" s="130">
        <f t="shared" si="83"/>
        <v>-115975012494.67978</v>
      </c>
      <c r="I77" s="130">
        <f t="shared" si="83"/>
        <v>-92720601367.480103</v>
      </c>
      <c r="J77" s="130">
        <f t="shared" si="83"/>
        <v>-69714638428.640137</v>
      </c>
      <c r="K77" s="130">
        <f t="shared" si="83"/>
        <v>-66717824082.54998</v>
      </c>
      <c r="L77" s="130">
        <f t="shared" si="83"/>
        <v>-40710371172.460129</v>
      </c>
      <c r="M77" s="130">
        <f t="shared" si="83"/>
        <v>-62580641087.159988</v>
      </c>
      <c r="N77" s="130">
        <f t="shared" si="83"/>
        <v>-159028964531.3699</v>
      </c>
      <c r="O77" s="130">
        <f t="shared" si="83"/>
        <v>-43844083855.689995</v>
      </c>
      <c r="P77" s="392">
        <f>SUM(P79:P88)</f>
        <v>-43983138272.949883</v>
      </c>
      <c r="Q77" s="392">
        <f t="shared" ref="Q77:R77" si="84">SUM(Q79:Q88)</f>
        <v>-46832850507.389992</v>
      </c>
      <c r="R77" s="131">
        <f t="shared" si="84"/>
        <v>-46550032232.141144</v>
      </c>
      <c r="S77" s="131">
        <f>SUM(S79:S88)</f>
        <v>-46550032232.141144</v>
      </c>
      <c r="T77" s="131">
        <f>SUM(T79:T88)</f>
        <v>-181210104868.17102</v>
      </c>
      <c r="U77" s="131">
        <f t="shared" ref="U77:AD77" si="85">SUM(U79:U88)</f>
        <v>-167871096522.02301</v>
      </c>
      <c r="V77" s="131">
        <f t="shared" si="85"/>
        <v>-185079968001.21014</v>
      </c>
      <c r="W77" s="131">
        <f t="shared" si="85"/>
        <v>-209673320165.36133</v>
      </c>
      <c r="X77" s="131">
        <f t="shared" si="85"/>
        <v>-238406135857.96616</v>
      </c>
      <c r="Y77" s="131">
        <f t="shared" si="85"/>
        <v>-270541226532.46487</v>
      </c>
      <c r="Z77" s="131">
        <f t="shared" si="85"/>
        <v>-305731571340.58911</v>
      </c>
      <c r="AA77" s="131">
        <f t="shared" si="85"/>
        <v>-342437501767.01056</v>
      </c>
      <c r="AB77" s="131">
        <f t="shared" si="85"/>
        <v>-376495886943.68152</v>
      </c>
      <c r="AC77" s="131">
        <f t="shared" si="85"/>
        <v>-412938954519.99475</v>
      </c>
      <c r="AD77" s="131">
        <f t="shared" si="85"/>
        <v>-458155770039.93433</v>
      </c>
      <c r="AE77" s="362"/>
      <c r="AF77" s="359"/>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row>
    <row r="78" spans="2:141" ht="30" customHeight="1" x14ac:dyDescent="0.25">
      <c r="B78" s="2"/>
      <c r="C78" s="2"/>
      <c r="D78" s="2"/>
      <c r="E78" s="22" t="s">
        <v>190</v>
      </c>
      <c r="F78" s="132">
        <v>0</v>
      </c>
      <c r="G78" s="132">
        <f t="shared" ref="G78:N78" si="86">G77/F77-1</f>
        <v>0.28881235252231097</v>
      </c>
      <c r="H78" s="132">
        <f t="shared" si="86"/>
        <v>0.10262769489697532</v>
      </c>
      <c r="I78" s="132">
        <f t="shared" si="86"/>
        <v>-0.20051225369142722</v>
      </c>
      <c r="J78" s="132">
        <f t="shared" si="86"/>
        <v>-0.24812137323894501</v>
      </c>
      <c r="K78" s="132">
        <f t="shared" si="86"/>
        <v>-4.2986873541023818E-2</v>
      </c>
      <c r="L78" s="132">
        <f t="shared" si="86"/>
        <v>-0.38981266652088087</v>
      </c>
      <c r="M78" s="132">
        <f t="shared" si="86"/>
        <v>0.53721617575166514</v>
      </c>
      <c r="N78" s="132">
        <f t="shared" si="86"/>
        <v>1.5411846502160351</v>
      </c>
      <c r="O78" s="132"/>
      <c r="P78" s="393"/>
      <c r="Q78" s="393"/>
      <c r="R78" s="133"/>
      <c r="S78" s="133"/>
      <c r="T78" s="133">
        <f>T77/N77-1</f>
        <v>0.13947861889288538</v>
      </c>
      <c r="U78" s="133">
        <f t="shared" ref="U78:AD78" si="87">U77/T77-1</f>
        <v>-7.3610731343332292E-2</v>
      </c>
      <c r="V78" s="133">
        <f t="shared" si="87"/>
        <v>0.10251241479756157</v>
      </c>
      <c r="W78" s="133">
        <f t="shared" si="87"/>
        <v>0.13287960026009071</v>
      </c>
      <c r="X78" s="133">
        <f t="shared" si="87"/>
        <v>0.13703610774105335</v>
      </c>
      <c r="Y78" s="133">
        <f t="shared" si="87"/>
        <v>0.13479137421884002</v>
      </c>
      <c r="Z78" s="133">
        <f t="shared" si="87"/>
        <v>0.13007387176867624</v>
      </c>
      <c r="AA78" s="133">
        <f t="shared" si="87"/>
        <v>0.12005933919572387</v>
      </c>
      <c r="AB78" s="133">
        <f t="shared" si="87"/>
        <v>9.9458689544592582E-2</v>
      </c>
      <c r="AC78" s="133">
        <f t="shared" si="87"/>
        <v>9.6795393628734683E-2</v>
      </c>
      <c r="AD78" s="133">
        <f t="shared" si="87"/>
        <v>0.10950000000000037</v>
      </c>
      <c r="AE78" s="363">
        <f>(N77/F77)^(1/8)-1</f>
        <v>8.6966848503478023E-2</v>
      </c>
      <c r="AF78" s="359"/>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row>
    <row r="79" spans="2:141" ht="30" customHeight="1" x14ac:dyDescent="0.25">
      <c r="B79" s="2"/>
      <c r="C79" s="2"/>
      <c r="D79" s="2"/>
      <c r="E79" s="23" t="s">
        <v>54</v>
      </c>
      <c r="F79" s="134">
        <v>-9666772677.6500015</v>
      </c>
      <c r="G79" s="134">
        <v>-10912156101.500002</v>
      </c>
      <c r="H79" s="134">
        <v>-11467022591.180002</v>
      </c>
      <c r="I79" s="134">
        <v>-9420959065.7199993</v>
      </c>
      <c r="J79" s="134">
        <v>-7781067262.7000008</v>
      </c>
      <c r="K79" s="134">
        <v>-7637773018.8599997</v>
      </c>
      <c r="L79" s="134">
        <v>-5101850450.8499994</v>
      </c>
      <c r="M79" s="134">
        <v>-7286796020.5599995</v>
      </c>
      <c r="N79" s="134">
        <v>-15935594131.380001</v>
      </c>
      <c r="O79" s="134">
        <v>-4009135758.2399998</v>
      </c>
      <c r="P79" s="394">
        <v>-3879065859.1599998</v>
      </c>
      <c r="Q79" s="394">
        <v>-3939165018.8399997</v>
      </c>
      <c r="R79" s="135">
        <f t="shared" ref="R79" si="88">R46*R99</f>
        <v>-3915376847.8344107</v>
      </c>
      <c r="S79" s="135">
        <f>R79</f>
        <v>-3915376847.8344107</v>
      </c>
      <c r="T79" s="135">
        <f>SUM(O79:R79)</f>
        <v>-15742743484.074409</v>
      </c>
      <c r="U79" s="135">
        <f>U46*U99</f>
        <v>-14901113298.089407</v>
      </c>
      <c r="V79" s="135">
        <f t="shared" ref="V79:AD79" si="89">V46*V99</f>
        <v>-16447962514.583498</v>
      </c>
      <c r="W79" s="135">
        <f t="shared" si="89"/>
        <v>-18617640932.306149</v>
      </c>
      <c r="X79" s="135">
        <f t="shared" si="89"/>
        <v>-21145344955.786556</v>
      </c>
      <c r="Y79" s="135">
        <f t="shared" si="89"/>
        <v>-23972620389.730099</v>
      </c>
      <c r="Z79" s="135">
        <f t="shared" si="89"/>
        <v>-27073337565.31155</v>
      </c>
      <c r="AA79" s="135">
        <f t="shared" si="89"/>
        <v>-30311959156.847771</v>
      </c>
      <c r="AB79" s="135">
        <f t="shared" si="89"/>
        <v>-33319252838.317131</v>
      </c>
      <c r="AC79" s="135">
        <f t="shared" si="89"/>
        <v>-36538952072.764702</v>
      </c>
      <c r="AD79" s="135">
        <f t="shared" si="89"/>
        <v>-40539967324.732452</v>
      </c>
      <c r="AE79" s="363">
        <f>(N79/F79)^(1/8)-1</f>
        <v>6.4475926755287905E-2</v>
      </c>
      <c r="AF79" s="28"/>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row>
    <row r="80" spans="2:141" ht="30" customHeight="1" x14ac:dyDescent="0.25">
      <c r="B80" s="2"/>
      <c r="C80" s="2"/>
      <c r="D80" s="2"/>
      <c r="E80" s="23" t="s">
        <v>55</v>
      </c>
      <c r="F80" s="134">
        <v>-684414775.16000009</v>
      </c>
      <c r="G80" s="134">
        <v>-816344522.41000009</v>
      </c>
      <c r="H80" s="134">
        <v>-915341254.7300005</v>
      </c>
      <c r="I80" s="134">
        <v>-649642548.30000007</v>
      </c>
      <c r="J80" s="134">
        <v>-881141816.30999994</v>
      </c>
      <c r="K80" s="134">
        <v>-1068880195.3899999</v>
      </c>
      <c r="L80" s="134">
        <v>-610625078.58999991</v>
      </c>
      <c r="M80" s="134">
        <v>-433375514.39999998</v>
      </c>
      <c r="N80" s="134">
        <v>-853199865.5</v>
      </c>
      <c r="O80" s="134">
        <v>-311941250.56000018</v>
      </c>
      <c r="P80" s="394">
        <v>-367508016.78999972</v>
      </c>
      <c r="Q80" s="394">
        <v>-409097262.02000022</v>
      </c>
      <c r="R80" s="135">
        <f t="shared" ref="R80" si="90">R48*R100</f>
        <v>-406626770.02986884</v>
      </c>
      <c r="S80" s="135">
        <f t="shared" ref="S80:S88" si="91">R80</f>
        <v>-406626770.02986884</v>
      </c>
      <c r="T80" s="135">
        <f t="shared" ref="T80:T82" si="92">SUM(O80:R80)</f>
        <v>-1495173299.399869</v>
      </c>
      <c r="U80" s="135">
        <f t="shared" ref="U80:AD80" si="93">U48*U100</f>
        <v>-804638015.54845273</v>
      </c>
      <c r="V80" s="135">
        <f t="shared" si="93"/>
        <v>-896596839.34877384</v>
      </c>
      <c r="W80" s="135">
        <f t="shared" si="93"/>
        <v>-1007921823.3798074</v>
      </c>
      <c r="X80" s="135">
        <f t="shared" si="93"/>
        <v>-1134466822.7358582</v>
      </c>
      <c r="Y80" s="135">
        <f t="shared" si="93"/>
        <v>-1276125706.2220311</v>
      </c>
      <c r="Z80" s="135">
        <f t="shared" si="93"/>
        <v>-1433529222.5850496</v>
      </c>
      <c r="AA80" s="135">
        <f t="shared" si="93"/>
        <v>-1599852929.918103</v>
      </c>
      <c r="AB80" s="135">
        <f t="shared" si="93"/>
        <v>-1755293757.5529511</v>
      </c>
      <c r="AC80" s="135">
        <f t="shared" si="93"/>
        <v>-1922522510.1710284</v>
      </c>
      <c r="AD80" s="135">
        <f t="shared" si="93"/>
        <v>-2133038725.0347569</v>
      </c>
      <c r="AE80" s="363">
        <f>(N80/F80)^(1/8)-1</f>
        <v>2.7936826512182433E-2</v>
      </c>
      <c r="AF80" s="28"/>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row>
    <row r="81" spans="2:141" ht="30" customHeight="1" x14ac:dyDescent="0.25">
      <c r="B81" s="2"/>
      <c r="C81" s="2"/>
      <c r="D81" s="2"/>
      <c r="E81" s="23" t="s">
        <v>56</v>
      </c>
      <c r="F81" s="21">
        <v>-19791368227.120003</v>
      </c>
      <c r="G81" s="21">
        <v>-20037639641.509998</v>
      </c>
      <c r="H81" s="21">
        <v>-20240720554.420002</v>
      </c>
      <c r="I81" s="21">
        <v>-16336812695.949999</v>
      </c>
      <c r="J81" s="21">
        <v>-13323664542.659998</v>
      </c>
      <c r="K81" s="21">
        <v>-13722026581.35</v>
      </c>
      <c r="L81" s="21">
        <v>-7994158876.6599998</v>
      </c>
      <c r="M81" s="21">
        <v>-13923756806.889997</v>
      </c>
      <c r="N81" s="21">
        <v>-37140357988.790001</v>
      </c>
      <c r="O81" s="21">
        <v>-11636987386.790001</v>
      </c>
      <c r="P81" s="395">
        <v>-12384638041.120001</v>
      </c>
      <c r="Q81" s="395">
        <v>-13302384071.699999</v>
      </c>
      <c r="R81" s="77">
        <f t="shared" ref="R81" si="94">R50*R101</f>
        <v>-13222052482.247366</v>
      </c>
      <c r="S81" s="135">
        <f t="shared" si="91"/>
        <v>-13222052482.247366</v>
      </c>
      <c r="T81" s="135">
        <f t="shared" si="92"/>
        <v>-50546061981.857368</v>
      </c>
      <c r="U81" s="77">
        <f t="shared" ref="U81:AD81" si="95">U50*U101</f>
        <v>-43990038425.7742</v>
      </c>
      <c r="V81" s="77">
        <f t="shared" si="95"/>
        <v>-48567530607.678001</v>
      </c>
      <c r="W81" s="77">
        <f t="shared" si="95"/>
        <v>-54965099973.100929</v>
      </c>
      <c r="X81" s="77">
        <f t="shared" si="95"/>
        <v>-62414246491.712593</v>
      </c>
      <c r="Y81" s="77">
        <f t="shared" si="95"/>
        <v>-70746381986.299118</v>
      </c>
      <c r="Z81" s="77">
        <f t="shared" si="95"/>
        <v>-79887029748.650238</v>
      </c>
      <c r="AA81" s="77">
        <f t="shared" si="95"/>
        <v>-89436710283.723572</v>
      </c>
      <c r="AB81" s="77">
        <f t="shared" si="95"/>
        <v>-98305577283.517303</v>
      </c>
      <c r="AC81" s="77">
        <f t="shared" si="95"/>
        <v>-107801908275.7049</v>
      </c>
      <c r="AD81" s="77">
        <f t="shared" si="95"/>
        <v>-119606217231.89461</v>
      </c>
      <c r="AE81" s="363">
        <f>(N81/F81)^(1/8)-1</f>
        <v>8.1860546878137486E-2</v>
      </c>
      <c r="AF81" s="360"/>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row>
    <row r="82" spans="2:141" ht="30" customHeight="1" x14ac:dyDescent="0.25">
      <c r="B82" s="2"/>
      <c r="C82" s="2"/>
      <c r="D82" s="2"/>
      <c r="E82" s="23" t="s">
        <v>58</v>
      </c>
      <c r="F82" s="21">
        <v>-29804924668.210007</v>
      </c>
      <c r="G82" s="21">
        <v>-41733902575.809959</v>
      </c>
      <c r="H82" s="21">
        <v>-48809616053.749794</v>
      </c>
      <c r="I82" s="21">
        <v>-40412451510.400108</v>
      </c>
      <c r="J82" s="21">
        <v>-27602422663.050144</v>
      </c>
      <c r="K82" s="21">
        <v>-27533392607.919971</v>
      </c>
      <c r="L82" s="21">
        <v>-13858932740.030123</v>
      </c>
      <c r="M82" s="21">
        <v>-27510114997.279991</v>
      </c>
      <c r="N82" s="21">
        <v>-81197833077.799866</v>
      </c>
      <c r="O82" s="21">
        <v>-20586074215.009998</v>
      </c>
      <c r="P82" s="395">
        <v>-19498704026.219879</v>
      </c>
      <c r="Q82" s="395">
        <v>-20786002808.760002</v>
      </c>
      <c r="R82" s="77">
        <f t="shared" ref="R82" si="96">R52*R102</f>
        <v>-20660478494.096222</v>
      </c>
      <c r="S82" s="135">
        <f t="shared" si="91"/>
        <v>-20660478494.096222</v>
      </c>
      <c r="T82" s="135">
        <f t="shared" si="92"/>
        <v>-81531259544.08609</v>
      </c>
      <c r="U82" s="77">
        <f>U52*U102</f>
        <v>-75383960517.362503</v>
      </c>
      <c r="V82" s="77">
        <f t="shared" ref="V82:AD82" si="97">V52*V102</f>
        <v>-82905526542.089218</v>
      </c>
      <c r="W82" s="77">
        <f t="shared" si="97"/>
        <v>-94092091227.873657</v>
      </c>
      <c r="X82" s="77">
        <f t="shared" si="97"/>
        <v>-107238116230.93863</v>
      </c>
      <c r="Y82" s="77">
        <f t="shared" si="97"/>
        <v>-121937951163.9684</v>
      </c>
      <c r="Z82" s="77">
        <f t="shared" si="97"/>
        <v>-137985823735.33762</v>
      </c>
      <c r="AA82" s="77">
        <f t="shared" si="97"/>
        <v>-154678240359.54953</v>
      </c>
      <c r="AB82" s="77">
        <f t="shared" si="97"/>
        <v>-170142411018.68604</v>
      </c>
      <c r="AC82" s="77">
        <f t="shared" si="97"/>
        <v>-186669657336.86273</v>
      </c>
      <c r="AD82" s="77">
        <f t="shared" si="97"/>
        <v>-207109984815.24924</v>
      </c>
      <c r="AE82" s="363">
        <f>(N82/F82)^(1/8)-1</f>
        <v>0.133462226128928</v>
      </c>
      <c r="AF82" s="357"/>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row>
    <row r="83" spans="2:141" ht="30" customHeight="1" x14ac:dyDescent="0.25">
      <c r="B83" s="2"/>
      <c r="C83" s="2"/>
      <c r="D83" s="2"/>
      <c r="E83" s="23" t="s">
        <v>137</v>
      </c>
      <c r="F83" s="21">
        <v>-6111393426.3299971</v>
      </c>
      <c r="G83" s="21">
        <v>-7003390096.6699982</v>
      </c>
      <c r="H83" s="21">
        <v>-7757674856.1400032</v>
      </c>
      <c r="I83" s="21">
        <v>-7079471592.9200001</v>
      </c>
      <c r="J83" s="21">
        <v>-6592103829.8500004</v>
      </c>
      <c r="K83" s="21">
        <v>-5992881801.0499992</v>
      </c>
      <c r="L83" s="21">
        <v>-5056281205.9100018</v>
      </c>
      <c r="M83" s="21">
        <v>-4107157074.3799992</v>
      </c>
      <c r="N83" s="21">
        <v>-5392915081.2299995</v>
      </c>
      <c r="O83" s="21">
        <v>-1547886363.1899998</v>
      </c>
      <c r="P83" s="395">
        <v>-1550978076.7100012</v>
      </c>
      <c r="Q83" s="395">
        <v>-1468942298.9399996</v>
      </c>
      <c r="R83" s="77">
        <f t="shared" ref="R83" si="98">R54*R103</f>
        <v>-1460071522.9157908</v>
      </c>
      <c r="S83" s="135">
        <f t="shared" si="91"/>
        <v>-1460071522.9157908</v>
      </c>
      <c r="T83" s="135">
        <f>SUM(O83:R83)</f>
        <v>-6027878261.7557907</v>
      </c>
      <c r="U83" s="77">
        <f t="shared" ref="U83:AD83" si="99">U54*U103</f>
        <v>-4800443684.4635611</v>
      </c>
      <c r="V83" s="77">
        <f t="shared" si="99"/>
        <v>-5370834529.8682499</v>
      </c>
      <c r="W83" s="77">
        <f t="shared" si="99"/>
        <v>-6019932539.5979624</v>
      </c>
      <c r="X83" s="77">
        <f t="shared" si="99"/>
        <v>-6749214267.4952297</v>
      </c>
      <c r="Y83" s="77">
        <f t="shared" si="99"/>
        <v>-7565921726.6504736</v>
      </c>
      <c r="Z83" s="77">
        <f t="shared" si="99"/>
        <v>-8479089169.4678087</v>
      </c>
      <c r="AA83" s="77">
        <f t="shared" si="99"/>
        <v>-9449278557.4257088</v>
      </c>
      <c r="AB83" s="77">
        <f t="shared" si="99"/>
        <v>-10358693779.278837</v>
      </c>
      <c r="AC83" s="77">
        <f t="shared" si="99"/>
        <v>-11339257250.575628</v>
      </c>
      <c r="AD83" s="77">
        <f t="shared" si="99"/>
        <v>-12580905919.513664</v>
      </c>
      <c r="AE83" s="363">
        <f t="shared" ref="AE83:AE88" si="100">(N83/F83)^(1/8)-1</f>
        <v>-1.551202147397357E-2</v>
      </c>
      <c r="AF83" s="357"/>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row>
    <row r="84" spans="2:141" ht="30" customHeight="1" x14ac:dyDescent="0.25">
      <c r="B84" s="2"/>
      <c r="C84" s="2"/>
      <c r="D84" s="2"/>
      <c r="E84" s="23" t="s">
        <v>138</v>
      </c>
      <c r="F84" s="21">
        <v>-401873804.88999999</v>
      </c>
      <c r="G84" s="21">
        <v>-1012959280.41</v>
      </c>
      <c r="H84" s="21">
        <v>-2195829047.6500001</v>
      </c>
      <c r="I84" s="21">
        <v>-2385837010.79</v>
      </c>
      <c r="J84" s="21">
        <v>-2470846607.96</v>
      </c>
      <c r="K84" s="21">
        <v>-645387203.38999999</v>
      </c>
      <c r="L84" s="21">
        <v>-474512190.92000008</v>
      </c>
      <c r="M84" s="21">
        <v>-834532258.23000002</v>
      </c>
      <c r="N84" s="21">
        <v>-641044957.13999987</v>
      </c>
      <c r="O84" s="21">
        <v>-243657951.94999999</v>
      </c>
      <c r="P84" s="395">
        <v>-265213141.68000001</v>
      </c>
      <c r="Q84" s="395">
        <v>-126301843.13</v>
      </c>
      <c r="R84" s="77">
        <f t="shared" ref="R84" si="101">R56*R104</f>
        <v>-125539120.61689685</v>
      </c>
      <c r="S84" s="135">
        <f t="shared" si="91"/>
        <v>-125539120.61689685</v>
      </c>
      <c r="T84" s="135">
        <f t="shared" ref="T84:T86" si="102">SUM(O84:R84)</f>
        <v>-760712057.37689686</v>
      </c>
      <c r="U84" s="77">
        <f t="shared" ref="U84:AD84" si="103">U56*U104</f>
        <v>-3979590780.8192911</v>
      </c>
      <c r="V84" s="77">
        <f t="shared" si="103"/>
        <v>-4406193448.8571424</v>
      </c>
      <c r="W84" s="77">
        <f t="shared" si="103"/>
        <v>-4976306621.9562988</v>
      </c>
      <c r="X84" s="77">
        <f t="shared" si="103"/>
        <v>-5635455587.2314844</v>
      </c>
      <c r="Y84" s="77">
        <f t="shared" si="103"/>
        <v>-6372909951.1067657</v>
      </c>
      <c r="Z84" s="77">
        <f t="shared" si="103"/>
        <v>-7184958276.7058668</v>
      </c>
      <c r="AA84" s="77">
        <f t="shared" si="103"/>
        <v>-8036194102.7643042</v>
      </c>
      <c r="AB84" s="77">
        <f t="shared" si="103"/>
        <v>-8828223675.7169437</v>
      </c>
      <c r="AC84" s="77">
        <f t="shared" si="103"/>
        <v>-9677489066.9595299</v>
      </c>
      <c r="AD84" s="77">
        <f t="shared" si="103"/>
        <v>-10737174119.791603</v>
      </c>
      <c r="AE84" s="363">
        <f t="shared" si="100"/>
        <v>6.0107357500831737E-2</v>
      </c>
      <c r="AF84" s="357"/>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row>
    <row r="85" spans="2:141" ht="30" customHeight="1" x14ac:dyDescent="0.25">
      <c r="B85" s="2"/>
      <c r="C85" s="2"/>
      <c r="D85" s="2"/>
      <c r="E85" s="23" t="s">
        <v>139</v>
      </c>
      <c r="F85" s="134">
        <v>-4588626500.9099998</v>
      </c>
      <c r="G85" s="134">
        <v>-6593151002.4099998</v>
      </c>
      <c r="H85" s="134">
        <v>-6420024934.1799994</v>
      </c>
      <c r="I85" s="134">
        <v>-5394787009.3999996</v>
      </c>
      <c r="J85" s="134">
        <v>-4442313352.3400002</v>
      </c>
      <c r="K85" s="134">
        <v>-3722078728.6199999</v>
      </c>
      <c r="L85" s="134">
        <v>-3833230302.2800002</v>
      </c>
      <c r="M85" s="134">
        <v>-3395098153.0999999</v>
      </c>
      <c r="N85" s="134">
        <v>-3208627455.5899997</v>
      </c>
      <c r="O85" s="134">
        <v>-847887709.43000007</v>
      </c>
      <c r="P85" s="394">
        <v>-783852455.16000009</v>
      </c>
      <c r="Q85" s="394">
        <v>-807710580.35000002</v>
      </c>
      <c r="R85" s="135">
        <f t="shared" ref="R85" si="104">R58*R105</f>
        <v>-802832907.71722269</v>
      </c>
      <c r="S85" s="135">
        <f t="shared" si="91"/>
        <v>-802832907.71722269</v>
      </c>
      <c r="T85" s="135">
        <f t="shared" si="102"/>
        <v>-3242283652.6572227</v>
      </c>
      <c r="U85" s="135">
        <f t="shared" ref="U85:AD85" si="105">U58*U105</f>
        <v>-2743127339.4522095</v>
      </c>
      <c r="V85" s="135">
        <f t="shared" si="105"/>
        <v>-3049714670.9485259</v>
      </c>
      <c r="W85" s="135">
        <f t="shared" si="105"/>
        <v>-3434021846.2435641</v>
      </c>
      <c r="X85" s="135">
        <f t="shared" si="105"/>
        <v>-3873588761.6111517</v>
      </c>
      <c r="Y85" s="135">
        <f t="shared" si="105"/>
        <v>-4365552361.2111511</v>
      </c>
      <c r="Z85" s="135">
        <f t="shared" si="105"/>
        <v>-4910388764.0593691</v>
      </c>
      <c r="AA85" s="135">
        <f t="shared" si="105"/>
        <v>-5484427077.6120272</v>
      </c>
      <c r="AB85" s="135">
        <f t="shared" si="105"/>
        <v>-6020045130.8477449</v>
      </c>
      <c r="AC85" s="135">
        <f t="shared" si="105"/>
        <v>-6595588887.2912836</v>
      </c>
      <c r="AD85" s="135">
        <f t="shared" si="105"/>
        <v>-7317805870.4496813</v>
      </c>
      <c r="AE85" s="363">
        <f t="shared" si="100"/>
        <v>-4.3732109532235164E-2</v>
      </c>
      <c r="AF85" s="28"/>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row>
    <row r="86" spans="2:141" ht="30" customHeight="1" x14ac:dyDescent="0.25">
      <c r="B86" s="2"/>
      <c r="C86" s="2"/>
      <c r="D86" s="2"/>
      <c r="E86" s="23" t="s">
        <v>140</v>
      </c>
      <c r="F86" s="134">
        <v>-1041395471.0000001</v>
      </c>
      <c r="G86" s="134">
        <v>-1109335568.6700001</v>
      </c>
      <c r="H86" s="134">
        <v>-845827144.45000005</v>
      </c>
      <c r="I86" s="134">
        <v>-862791427.99000001</v>
      </c>
      <c r="J86" s="134">
        <v>-1127588609.6400001</v>
      </c>
      <c r="K86" s="134">
        <v>-1408937471.6499999</v>
      </c>
      <c r="L86" s="134">
        <v>-1573408916.9400001</v>
      </c>
      <c r="M86" s="134">
        <v>-1552329578.5900002</v>
      </c>
      <c r="N86" s="134">
        <v>-1642995639.3900001</v>
      </c>
      <c r="O86" s="134">
        <v>-516427901.83999997</v>
      </c>
      <c r="P86" s="394">
        <v>-562964598.50000012</v>
      </c>
      <c r="Q86" s="394">
        <v>-588799194.49000013</v>
      </c>
      <c r="R86" s="135">
        <f t="shared" ref="R86" si="106">R60*R106</f>
        <v>-585243502.90066779</v>
      </c>
      <c r="S86" s="135">
        <f t="shared" si="91"/>
        <v>-585243502.90066779</v>
      </c>
      <c r="T86" s="135">
        <f t="shared" si="102"/>
        <v>-2253435197.7306681</v>
      </c>
      <c r="U86" s="135">
        <f t="shared" ref="U86:AD86" si="107">U60*U106</f>
        <v>-1719653993.5551846</v>
      </c>
      <c r="V86" s="135">
        <f t="shared" si="107"/>
        <v>-1932007190.7429814</v>
      </c>
      <c r="W86" s="135">
        <f t="shared" si="107"/>
        <v>-2158980342.6476655</v>
      </c>
      <c r="X86" s="135">
        <f t="shared" si="107"/>
        <v>-2410763802.7812033</v>
      </c>
      <c r="Y86" s="135">
        <f t="shared" si="107"/>
        <v>-2692854523.3309751</v>
      </c>
      <c r="Z86" s="135">
        <f t="shared" si="107"/>
        <v>-3010431711.3165998</v>
      </c>
      <c r="AA86" s="135">
        <f t="shared" si="107"/>
        <v>-3349837994.3818736</v>
      </c>
      <c r="AB86" s="135">
        <f t="shared" si="107"/>
        <v>-3669003887.3013325</v>
      </c>
      <c r="AC86" s="135">
        <f t="shared" si="107"/>
        <v>-4013960016.0210786</v>
      </c>
      <c r="AD86" s="135">
        <f t="shared" si="107"/>
        <v>-4453488637.7753878</v>
      </c>
      <c r="AE86" s="363">
        <f t="shared" si="100"/>
        <v>5.865046052022227E-2</v>
      </c>
      <c r="AF86" s="28"/>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row>
    <row r="87" spans="2:141" ht="30" customHeight="1" x14ac:dyDescent="0.25">
      <c r="B87" s="2"/>
      <c r="C87" s="2"/>
      <c r="D87" s="2"/>
      <c r="E87" s="23" t="s">
        <v>141</v>
      </c>
      <c r="F87" s="21">
        <v>-8833145296.960001</v>
      </c>
      <c r="G87" s="21">
        <v>-14151741696.41</v>
      </c>
      <c r="H87" s="21">
        <v>-15487656877.809999</v>
      </c>
      <c r="I87" s="21">
        <v>-8778104561.7900009</v>
      </c>
      <c r="J87" s="21">
        <v>-4666751434.8099995</v>
      </c>
      <c r="K87" s="21">
        <v>-4233720507.5899997</v>
      </c>
      <c r="L87" s="21">
        <v>-1862262179.8699999</v>
      </c>
      <c r="M87" s="21">
        <v>-3047657260.8800001</v>
      </c>
      <c r="N87" s="21">
        <v>-11731278542.91</v>
      </c>
      <c r="O87" s="21">
        <v>-3820470244.9200001</v>
      </c>
      <c r="P87" s="395">
        <v>-4353477591.8099995</v>
      </c>
      <c r="Q87" s="395">
        <v>-5017892500.1300001</v>
      </c>
      <c r="R87" s="77">
        <f t="shared" ref="R87" si="108">R62*R107</f>
        <v>-4987590016.1492949</v>
      </c>
      <c r="S87" s="135">
        <f t="shared" si="91"/>
        <v>-4987590016.1492949</v>
      </c>
      <c r="T87" s="135">
        <f t="shared" ref="T87:T88" si="109">SUM(O87:R87)</f>
        <v>-18179430353.009296</v>
      </c>
      <c r="U87" s="77">
        <f t="shared" ref="U87:AD87" si="110">U62*U107</f>
        <v>-17723283149.054173</v>
      </c>
      <c r="V87" s="77">
        <f t="shared" si="110"/>
        <v>-19494702258.839844</v>
      </c>
      <c r="W87" s="77">
        <f t="shared" si="110"/>
        <v>-22122630922.798504</v>
      </c>
      <c r="X87" s="77">
        <f t="shared" si="110"/>
        <v>-25209755401.043621</v>
      </c>
      <c r="Y87" s="77">
        <f t="shared" si="110"/>
        <v>-28661807116.969795</v>
      </c>
      <c r="Z87" s="77">
        <f t="shared" si="110"/>
        <v>-32431145619.664478</v>
      </c>
      <c r="AA87" s="77">
        <f t="shared" si="110"/>
        <v>-36352553471.116295</v>
      </c>
      <c r="AB87" s="77">
        <f t="shared" si="110"/>
        <v>-39985773740.028015</v>
      </c>
      <c r="AC87" s="77">
        <f t="shared" si="110"/>
        <v>-43869045415.798492</v>
      </c>
      <c r="AD87" s="77">
        <f t="shared" si="110"/>
        <v>-48672705888.828438</v>
      </c>
      <c r="AE87" s="363">
        <f t="shared" si="100"/>
        <v>3.6104945220053031E-2</v>
      </c>
      <c r="AF87" s="357"/>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row>
    <row r="88" spans="2:141" ht="30" customHeight="1" thickBot="1" x14ac:dyDescent="0.3">
      <c r="B88" s="2"/>
      <c r="C88" s="2"/>
      <c r="D88" s="2"/>
      <c r="E88" s="24" t="s">
        <v>63</v>
      </c>
      <c r="F88" s="136">
        <v>-686548116.47000003</v>
      </c>
      <c r="G88" s="136">
        <v>-1809952278.1700001</v>
      </c>
      <c r="H88" s="136">
        <v>-1835299180.3699999</v>
      </c>
      <c r="I88" s="136">
        <v>-1399743944.2199998</v>
      </c>
      <c r="J88" s="136">
        <v>-826738309.31999993</v>
      </c>
      <c r="K88" s="136">
        <v>-752745966.7299999</v>
      </c>
      <c r="L88" s="136">
        <v>-345109230.40999997</v>
      </c>
      <c r="M88" s="136">
        <v>-489823422.85000002</v>
      </c>
      <c r="N88" s="136">
        <v>-1285117791.6399999</v>
      </c>
      <c r="O88" s="136">
        <v>-323615073.75999999</v>
      </c>
      <c r="P88" s="396">
        <v>-336736465.80000001</v>
      </c>
      <c r="Q88" s="396">
        <v>-386554929.02999997</v>
      </c>
      <c r="R88" s="137">
        <f t="shared" ref="R88" si="111">R64*R108</f>
        <v>-384220567.63339949</v>
      </c>
      <c r="S88" s="137">
        <f t="shared" si="91"/>
        <v>-384220567.63339949</v>
      </c>
      <c r="T88" s="137">
        <f t="shared" si="109"/>
        <v>-1431127036.2233994</v>
      </c>
      <c r="U88" s="137">
        <f t="shared" ref="U88:AD88" si="112">U64*U108</f>
        <v>-1825247317.9040165</v>
      </c>
      <c r="V88" s="137">
        <f t="shared" si="112"/>
        <v>-2008899398.2538977</v>
      </c>
      <c r="W88" s="137">
        <f t="shared" si="112"/>
        <v>-2278693935.45683</v>
      </c>
      <c r="X88" s="137">
        <f t="shared" si="112"/>
        <v>-2595183536.6298575</v>
      </c>
      <c r="Y88" s="137">
        <f t="shared" si="112"/>
        <v>-2949101606.9760346</v>
      </c>
      <c r="Z88" s="137">
        <f t="shared" si="112"/>
        <v>-3335837527.4905305</v>
      </c>
      <c r="AA88" s="137">
        <f t="shared" si="112"/>
        <v>-3738447833.6714568</v>
      </c>
      <c r="AB88" s="137">
        <f t="shared" si="112"/>
        <v>-4111611832.4353027</v>
      </c>
      <c r="AC88" s="137">
        <f t="shared" si="112"/>
        <v>-4510573687.845438</v>
      </c>
      <c r="AD88" s="137">
        <f t="shared" si="112"/>
        <v>-5004481506.6645155</v>
      </c>
      <c r="AE88" s="364">
        <f t="shared" si="100"/>
        <v>8.1518604149142249E-2</v>
      </c>
      <c r="AF88" s="28"/>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row>
    <row r="89" spans="2:141" ht="30" customHeight="1" x14ac:dyDescent="0.25">
      <c r="B89" s="2"/>
      <c r="C89" s="2"/>
      <c r="D89" s="2"/>
      <c r="E89" s="27"/>
      <c r="F89" s="28"/>
      <c r="G89" s="28"/>
      <c r="H89" s="28"/>
      <c r="I89" s="28"/>
      <c r="J89" s="28"/>
      <c r="K89" s="28"/>
      <c r="L89" s="28"/>
      <c r="M89" s="28"/>
      <c r="N89" s="28"/>
      <c r="O89" s="28"/>
      <c r="P89" s="28"/>
      <c r="Q89" s="28"/>
      <c r="R89" s="28"/>
      <c r="S89" s="28"/>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row>
    <row r="90" spans="2:141" ht="30" customHeight="1" thickBot="1" x14ac:dyDescent="0.3">
      <c r="B90" s="2"/>
      <c r="C90" s="2"/>
      <c r="D90" s="2"/>
      <c r="E90" s="2"/>
      <c r="F90" s="13"/>
      <c r="G90" s="13"/>
      <c r="H90" s="13"/>
      <c r="I90" s="13"/>
      <c r="J90" s="13"/>
      <c r="K90" s="13"/>
      <c r="L90" s="13"/>
      <c r="M90" s="13"/>
      <c r="N90" s="13"/>
      <c r="O90" s="13"/>
      <c r="P90" s="13"/>
      <c r="Q90" s="13"/>
      <c r="R90" s="13"/>
      <c r="S90" s="13"/>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row>
    <row r="91" spans="2:141" ht="30" customHeight="1" x14ac:dyDescent="0.25">
      <c r="B91" s="2"/>
      <c r="C91" s="2"/>
      <c r="D91" s="2"/>
      <c r="E91" s="31"/>
      <c r="F91" s="32"/>
      <c r="G91" s="32"/>
      <c r="H91" s="32"/>
      <c r="I91" s="32"/>
      <c r="J91" s="32"/>
      <c r="K91" s="32"/>
      <c r="L91" s="32"/>
      <c r="M91" s="32"/>
      <c r="N91" s="32"/>
      <c r="O91" s="32"/>
      <c r="P91" s="32"/>
      <c r="Q91" s="32"/>
      <c r="R91" s="32"/>
      <c r="S91" s="32"/>
      <c r="T91" s="111"/>
      <c r="U91" s="111"/>
      <c r="V91" s="111"/>
      <c r="W91" s="111"/>
      <c r="X91" s="111"/>
      <c r="Y91" s="111"/>
      <c r="Z91" s="111"/>
      <c r="AA91" s="111"/>
      <c r="AB91" s="111"/>
      <c r="AC91" s="111"/>
      <c r="AD91" s="11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row>
    <row r="92" spans="2:141" ht="30" customHeight="1" x14ac:dyDescent="0.25">
      <c r="B92" s="2"/>
      <c r="C92" s="2"/>
      <c r="D92" s="2"/>
      <c r="E92" s="34" t="s">
        <v>130</v>
      </c>
      <c r="F92" s="35">
        <v>2014</v>
      </c>
      <c r="G92" s="35">
        <v>2015</v>
      </c>
      <c r="H92" s="35">
        <v>2016</v>
      </c>
      <c r="I92" s="35">
        <v>2017</v>
      </c>
      <c r="J92" s="35">
        <v>2018</v>
      </c>
      <c r="K92" s="35">
        <v>2019</v>
      </c>
      <c r="L92" s="35">
        <v>2020</v>
      </c>
      <c r="M92" s="35">
        <v>2021</v>
      </c>
      <c r="N92" s="35">
        <v>2022</v>
      </c>
      <c r="O92" s="35" t="s">
        <v>450</v>
      </c>
      <c r="P92" s="114" t="s">
        <v>451</v>
      </c>
      <c r="Q92" s="114" t="s">
        <v>452</v>
      </c>
      <c r="R92" s="69" t="s">
        <v>453</v>
      </c>
      <c r="S92" s="69" t="s">
        <v>454</v>
      </c>
      <c r="T92" s="69">
        <v>2023</v>
      </c>
      <c r="U92" s="69">
        <v>2024</v>
      </c>
      <c r="V92" s="69">
        <v>2025</v>
      </c>
      <c r="W92" s="69">
        <v>2026</v>
      </c>
      <c r="X92" s="69">
        <v>2027</v>
      </c>
      <c r="Y92" s="69">
        <v>2028</v>
      </c>
      <c r="Z92" s="69">
        <v>2029</v>
      </c>
      <c r="AA92" s="69">
        <v>2030</v>
      </c>
      <c r="AB92" s="69">
        <v>2031</v>
      </c>
      <c r="AC92" s="69">
        <v>2032</v>
      </c>
      <c r="AD92" s="298">
        <v>2033</v>
      </c>
      <c r="AE92" s="296"/>
      <c r="AF92" s="296"/>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row>
    <row r="93" spans="2:141" ht="30" customHeight="1" x14ac:dyDescent="0.25">
      <c r="B93" s="2"/>
      <c r="C93" s="2"/>
      <c r="D93" s="2"/>
      <c r="E93" s="34" t="s">
        <v>131</v>
      </c>
      <c r="F93" s="56">
        <f t="shared" ref="F93:T93" si="113">F71/F34</f>
        <v>0.1153282681442805</v>
      </c>
      <c r="G93" s="56">
        <f t="shared" si="113"/>
        <v>0.13031215737380911</v>
      </c>
      <c r="H93" s="56">
        <f t="shared" si="113"/>
        <v>0.13658212246595416</v>
      </c>
      <c r="I93" s="56">
        <f t="shared" si="113"/>
        <v>0.11497714395397465</v>
      </c>
      <c r="J93" s="56">
        <f t="shared" si="113"/>
        <v>9.1927387453843948E-2</v>
      </c>
      <c r="K93" s="56">
        <f t="shared" si="113"/>
        <v>8.9578504567125378E-2</v>
      </c>
      <c r="L93" s="56">
        <f t="shared" si="113"/>
        <v>6.5457050496375763E-2</v>
      </c>
      <c r="M93" s="56">
        <f t="shared" si="113"/>
        <v>7.2666539406982075E-2</v>
      </c>
      <c r="N93" s="56">
        <f>N71/N34</f>
        <v>0.12538755685927222</v>
      </c>
      <c r="O93" s="56">
        <f>O71/O34</f>
        <v>3.4529287203345631E-2</v>
      </c>
      <c r="P93" s="397">
        <f t="shared" si="113"/>
        <v>3.5400010171209029E-2</v>
      </c>
      <c r="Q93" s="397">
        <f t="shared" si="113"/>
        <v>3.5477274227982067E-2</v>
      </c>
      <c r="R93" s="78">
        <f t="shared" si="113"/>
        <v>3.5477274227982067E-2</v>
      </c>
      <c r="S93" s="78">
        <f t="shared" si="113"/>
        <v>3.5477274227982067E-2</v>
      </c>
      <c r="T93" s="78">
        <f t="shared" si="113"/>
        <v>0.13884292476006829</v>
      </c>
      <c r="U93" s="78">
        <f t="shared" ref="U93:AC93" si="114">U71/U34</f>
        <v>0.11582437206135222</v>
      </c>
      <c r="V93" s="78">
        <f t="shared" si="114"/>
        <v>0.11463059614890284</v>
      </c>
      <c r="W93" s="78">
        <f t="shared" si="114"/>
        <v>0.11549608368542866</v>
      </c>
      <c r="X93" s="78">
        <f t="shared" si="114"/>
        <v>0.11665404632050454</v>
      </c>
      <c r="Y93" s="78">
        <f>Y71/Y34</f>
        <v>0.11767472472564877</v>
      </c>
      <c r="Z93" s="78">
        <f t="shared" si="114"/>
        <v>0.11837905251399389</v>
      </c>
      <c r="AA93" s="78">
        <f t="shared" si="114"/>
        <v>0.11880881184247567</v>
      </c>
      <c r="AB93" s="78">
        <f t="shared" si="114"/>
        <v>0.11905950478409005</v>
      </c>
      <c r="AC93" s="78">
        <f t="shared" si="114"/>
        <v>0.11922663341183294</v>
      </c>
      <c r="AD93" s="299">
        <f>AD71/AD34</f>
        <v>0.11922663341183294</v>
      </c>
      <c r="AE93" s="297"/>
      <c r="AF93" s="30"/>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row>
    <row r="94" spans="2:141" ht="30" customHeight="1" x14ac:dyDescent="0.25">
      <c r="B94" s="2"/>
      <c r="C94" s="2"/>
      <c r="D94" s="2"/>
      <c r="E94" s="40" t="s">
        <v>132</v>
      </c>
      <c r="F94" s="52">
        <f t="shared" ref="F94:M94" si="115">F73/F36</f>
        <v>9.6604367129059121E-2</v>
      </c>
      <c r="G94" s="52">
        <f t="shared" si="115"/>
        <v>0.11422292984917112</v>
      </c>
      <c r="H94" s="52">
        <f t="shared" si="115"/>
        <v>0.12510192743056603</v>
      </c>
      <c r="I94" s="52">
        <f t="shared" si="115"/>
        <v>9.4012599418275805E-2</v>
      </c>
      <c r="J94" s="52">
        <f t="shared" si="115"/>
        <v>6.6228835235488642E-2</v>
      </c>
      <c r="K94" s="52">
        <f t="shared" si="115"/>
        <v>6.4587200625661256E-2</v>
      </c>
      <c r="L94" s="52">
        <f t="shared" si="115"/>
        <v>3.3758729990194317E-2</v>
      </c>
      <c r="M94" s="52">
        <f t="shared" si="115"/>
        <v>4.7949285984936765E-2</v>
      </c>
      <c r="N94" s="52">
        <f>N73/N36</f>
        <v>0.1207469762856941</v>
      </c>
      <c r="O94" s="52">
        <f>O73/O36</f>
        <v>3.4004620233573445E-2</v>
      </c>
      <c r="P94" s="52">
        <f>P73/P36</f>
        <v>3.4939132788510706E-2</v>
      </c>
      <c r="Q94" s="52">
        <f>Q73/Q36</f>
        <v>3.5174169086036051E-2</v>
      </c>
      <c r="R94" s="70">
        <f>Q94</f>
        <v>3.5174169086036051E-2</v>
      </c>
      <c r="S94" s="70">
        <f>S73/S36</f>
        <v>3.5174169086036051E-2</v>
      </c>
      <c r="T94" s="70">
        <f>T73/T36</f>
        <v>0.13651573880391618</v>
      </c>
      <c r="U94" s="70">
        <f t="shared" ref="U94:AD94" si="116">$F114+$G114*U$10</f>
        <v>0.10097359540237628</v>
      </c>
      <c r="V94" s="70">
        <f t="shared" si="116"/>
        <v>9.9346434902964992E-2</v>
      </c>
      <c r="W94" s="70">
        <f t="shared" si="116"/>
        <v>0.10052612626503818</v>
      </c>
      <c r="X94" s="70">
        <f t="shared" si="116"/>
        <v>0.10210447194946712</v>
      </c>
      <c r="Y94" s="70">
        <f t="shared" si="116"/>
        <v>0.10349569417646377</v>
      </c>
      <c r="Z94" s="70">
        <f t="shared" si="116"/>
        <v>0.10445571887111642</v>
      </c>
      <c r="AA94" s="70">
        <f t="shared" si="116"/>
        <v>0.1050414966509045</v>
      </c>
      <c r="AB94" s="70">
        <f t="shared" si="116"/>
        <v>0.10538320035578086</v>
      </c>
      <c r="AC94" s="70">
        <f t="shared" si="116"/>
        <v>0.10561100282569844</v>
      </c>
      <c r="AD94" s="71">
        <f t="shared" si="116"/>
        <v>0.10561100282569844</v>
      </c>
      <c r="AE94" s="30"/>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row>
    <row r="95" spans="2:141" ht="30" customHeight="1" x14ac:dyDescent="0.25">
      <c r="B95" s="2"/>
      <c r="C95" s="2"/>
      <c r="D95" s="2"/>
      <c r="E95" s="40" t="s">
        <v>133</v>
      </c>
      <c r="F95" s="52">
        <f t="shared" ref="F95:N95" si="117">F74/F38</f>
        <v>0.13140496610706712</v>
      </c>
      <c r="G95" s="52">
        <f t="shared" si="117"/>
        <v>0.1446626233795946</v>
      </c>
      <c r="H95" s="52">
        <f t="shared" si="117"/>
        <v>0.14852942932622495</v>
      </c>
      <c r="I95" s="52">
        <f t="shared" si="117"/>
        <v>0.1376955095460641</v>
      </c>
      <c r="J95" s="52">
        <f t="shared" si="117"/>
        <v>0.12073511265171767</v>
      </c>
      <c r="K95" s="52">
        <f t="shared" si="117"/>
        <v>0.12047913353767248</v>
      </c>
      <c r="L95" s="52">
        <f t="shared" si="117"/>
        <v>0.10560810560779475</v>
      </c>
      <c r="M95" s="52">
        <f t="shared" si="117"/>
        <v>0.1066125779789775</v>
      </c>
      <c r="N95" s="52">
        <f t="shared" si="117"/>
        <v>0.13492532049726896</v>
      </c>
      <c r="O95" s="52">
        <f>O74/O38</f>
        <v>3.6393322556494863E-2</v>
      </c>
      <c r="P95" s="52">
        <f>P74/P38</f>
        <v>3.7313599732151329E-2</v>
      </c>
      <c r="Q95" s="52">
        <f>Q74/Q38</f>
        <v>3.7300495893323272E-2</v>
      </c>
      <c r="R95" s="70">
        <f t="shared" ref="R95" si="118">Q95</f>
        <v>3.7300495893323272E-2</v>
      </c>
      <c r="S95" s="70">
        <f>S74/S38</f>
        <v>3.7300495893323272E-2</v>
      </c>
      <c r="T95" s="70">
        <f>T74/T38</f>
        <v>0.1471109211297871</v>
      </c>
      <c r="U95" s="70">
        <f t="shared" ref="U95:AD95" si="119">$F115+$G115*U$10</f>
        <v>0.13522174089440567</v>
      </c>
      <c r="V95" s="70">
        <f t="shared" si="119"/>
        <v>0.13448006521618019</v>
      </c>
      <c r="W95" s="70">
        <f t="shared" si="119"/>
        <v>0.13501778008289367</v>
      </c>
      <c r="X95" s="70">
        <f t="shared" si="119"/>
        <v>0.13573720549077237</v>
      </c>
      <c r="Y95" s="70">
        <f t="shared" si="119"/>
        <v>0.13637133819565517</v>
      </c>
      <c r="Z95" s="70">
        <f t="shared" si="119"/>
        <v>0.1368089268458082</v>
      </c>
      <c r="AA95" s="70">
        <f t="shared" si="119"/>
        <v>0.13707593008996938</v>
      </c>
      <c r="AB95" s="70">
        <f t="shared" si="119"/>
        <v>0.13723168198239671</v>
      </c>
      <c r="AC95" s="70">
        <f t="shared" si="119"/>
        <v>0.13733551657734827</v>
      </c>
      <c r="AD95" s="71">
        <f t="shared" si="119"/>
        <v>0.13733551657734827</v>
      </c>
      <c r="AE95" s="30"/>
      <c r="AF95" s="30"/>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row>
    <row r="96" spans="2:141" ht="30" customHeight="1" x14ac:dyDescent="0.25">
      <c r="B96" s="2"/>
      <c r="C96" s="2"/>
      <c r="D96" s="2"/>
      <c r="E96" s="40" t="s">
        <v>134</v>
      </c>
      <c r="F96" s="52">
        <f t="shared" ref="F96:N96" si="120">F75/F40</f>
        <v>8.3737088683292438E-2</v>
      </c>
      <c r="G96" s="52">
        <f t="shared" si="120"/>
        <v>0.10411706842010215</v>
      </c>
      <c r="H96" s="52">
        <f t="shared" si="120"/>
        <v>0.10525262914975084</v>
      </c>
      <c r="I96" s="52">
        <f t="shared" si="120"/>
        <v>7.6109137512450728E-2</v>
      </c>
      <c r="J96" s="52">
        <f t="shared" si="120"/>
        <v>4.6767618560387525E-2</v>
      </c>
      <c r="K96" s="52">
        <f t="shared" si="120"/>
        <v>4.6988348167383107E-2</v>
      </c>
      <c r="L96" s="52">
        <f t="shared" si="120"/>
        <v>3.0257454363054655E-2</v>
      </c>
      <c r="M96" s="52">
        <f t="shared" si="120"/>
        <v>3.7188926126939206E-2</v>
      </c>
      <c r="N96" s="52">
        <f t="shared" si="120"/>
        <v>9.2386455799522677E-2</v>
      </c>
      <c r="O96" s="52">
        <f>O75/O40</f>
        <v>2.4170488880558678E-2</v>
      </c>
      <c r="P96" s="52">
        <f>P75/P40</f>
        <v>2.4593131068003312E-2</v>
      </c>
      <c r="Q96" s="52">
        <f>Q75/Q40</f>
        <v>2.2655479112811249E-2</v>
      </c>
      <c r="R96" s="70">
        <f t="shared" ref="R96" si="121">Q96</f>
        <v>2.2655479112811249E-2</v>
      </c>
      <c r="S96" s="70">
        <f>S75/S40</f>
        <v>2.2655479112811249E-2</v>
      </c>
      <c r="T96" s="70">
        <f>T75/T40</f>
        <v>9.1482669515454834E-2</v>
      </c>
      <c r="U96" s="70">
        <f t="shared" ref="U96:AD96" si="122">$F116+$G116*U$10</f>
        <v>8.3510650090562896E-2</v>
      </c>
      <c r="V96" s="70">
        <f t="shared" si="122"/>
        <v>8.207083875426123E-2</v>
      </c>
      <c r="W96" s="70">
        <f t="shared" si="122"/>
        <v>8.3114701973079949E-2</v>
      </c>
      <c r="X96" s="70">
        <f t="shared" si="122"/>
        <v>8.4511318969292537E-2</v>
      </c>
      <c r="Y96" s="70">
        <f t="shared" si="122"/>
        <v>8.5742357661830457E-2</v>
      </c>
      <c r="Z96" s="70">
        <f t="shared" si="122"/>
        <v>8.6591846350248428E-2</v>
      </c>
      <c r="AA96" s="70">
        <f t="shared" si="122"/>
        <v>8.7110178431317034E-2</v>
      </c>
      <c r="AB96" s="70">
        <f t="shared" si="122"/>
        <v>8.7412538811940374E-2</v>
      </c>
      <c r="AC96" s="70">
        <f t="shared" si="122"/>
        <v>8.7614112399022601E-2</v>
      </c>
      <c r="AD96" s="71">
        <f t="shared" si="122"/>
        <v>8.7614112399022601E-2</v>
      </c>
      <c r="AE96" s="30"/>
      <c r="AF96" s="30"/>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row>
    <row r="97" spans="1:141" ht="30" customHeight="1" x14ac:dyDescent="0.25">
      <c r="B97" s="2"/>
      <c r="C97" s="2"/>
      <c r="D97" s="2"/>
      <c r="E97" s="40" t="s">
        <v>135</v>
      </c>
      <c r="F97" s="52">
        <f t="shared" ref="F97:N97" si="123">F76/F42</f>
        <v>5.2682689224922509E-2</v>
      </c>
      <c r="G97" s="52">
        <f t="shared" si="123"/>
        <v>2.4534133242952311E-2</v>
      </c>
      <c r="H97" s="52">
        <f t="shared" si="123"/>
        <v>4.3105112378658321E-2</v>
      </c>
      <c r="I97" s="52">
        <f t="shared" si="123"/>
        <v>2.5625722141146154E-2</v>
      </c>
      <c r="J97" s="52">
        <f t="shared" si="123"/>
        <v>3.1913544827990858E-2</v>
      </c>
      <c r="K97" s="52">
        <f t="shared" si="123"/>
        <v>2.5819137246238542E-2</v>
      </c>
      <c r="L97" s="52">
        <f t="shared" si="123"/>
        <v>2.5424348061183995E-2</v>
      </c>
      <c r="M97" s="52">
        <f t="shared" si="123"/>
        <v>1.6067560523730418E-2</v>
      </c>
      <c r="N97" s="52">
        <f t="shared" si="123"/>
        <v>3.0777703902799259E-2</v>
      </c>
      <c r="O97" s="52">
        <f>O76/O42</f>
        <v>6.1498404062427332E-3</v>
      </c>
      <c r="P97" s="52">
        <f>P76/P42</f>
        <v>2.6227464345916036E-3</v>
      </c>
      <c r="Q97" s="52">
        <f>Q76/Q42</f>
        <v>1.1676113074576293E-2</v>
      </c>
      <c r="R97" s="70">
        <f t="shared" ref="R97" si="124">Q97</f>
        <v>1.1676113074576293E-2</v>
      </c>
      <c r="S97" s="70">
        <f>S76/S42</f>
        <v>1.1676113074576293E-2</v>
      </c>
      <c r="T97" s="70">
        <f>T76/T42</f>
        <v>3.2251548154517903E-2</v>
      </c>
      <c r="U97" s="70">
        <f t="shared" ref="U97:AD97" si="125">$F117+$G117*U$10</f>
        <v>3.3533210665797161E-2</v>
      </c>
      <c r="V97" s="70">
        <f t="shared" si="125"/>
        <v>3.3244234204728947E-2</v>
      </c>
      <c r="W97" s="70">
        <f t="shared" si="125"/>
        <v>3.3453742139003408E-2</v>
      </c>
      <c r="X97" s="70">
        <f t="shared" si="125"/>
        <v>3.3734049306239577E-2</v>
      </c>
      <c r="Y97" s="70">
        <f t="shared" si="125"/>
        <v>3.3981124180452904E-2</v>
      </c>
      <c r="Z97" s="70">
        <f t="shared" si="125"/>
        <v>3.4151620292483156E-2</v>
      </c>
      <c r="AA97" s="70">
        <f t="shared" si="125"/>
        <v>3.4255651818467708E-2</v>
      </c>
      <c r="AB97" s="70">
        <f t="shared" si="125"/>
        <v>3.4316336875292036E-2</v>
      </c>
      <c r="AC97" s="70">
        <f t="shared" si="125"/>
        <v>3.4356793579841588E-2</v>
      </c>
      <c r="AD97" s="71">
        <f t="shared" si="125"/>
        <v>3.4356793579841588E-2</v>
      </c>
      <c r="AE97" s="30"/>
      <c r="AF97" s="30"/>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row>
    <row r="98" spans="1:141" ht="30" customHeight="1" x14ac:dyDescent="0.25">
      <c r="B98" s="2"/>
      <c r="C98" s="2"/>
      <c r="D98" s="2"/>
      <c r="E98" s="34" t="s">
        <v>136</v>
      </c>
      <c r="F98" s="56">
        <f t="shared" ref="F98:N98" si="126">F77/F44</f>
        <v>-8.0419697101001719E-2</v>
      </c>
      <c r="G98" s="56">
        <f t="shared" si="126"/>
        <v>-9.374038449959933E-2</v>
      </c>
      <c r="H98" s="56">
        <f t="shared" si="126"/>
        <v>-0.10125279841892086</v>
      </c>
      <c r="I98" s="56">
        <f t="shared" si="126"/>
        <v>-8.0631112604890059E-2</v>
      </c>
      <c r="J98" s="56">
        <f t="shared" si="126"/>
        <v>-5.9428443151365543E-2</v>
      </c>
      <c r="K98" s="56">
        <f t="shared" si="126"/>
        <v>-5.5232035401013249E-2</v>
      </c>
      <c r="L98" s="56">
        <f t="shared" si="126"/>
        <v>-3.1114771550154303E-2</v>
      </c>
      <c r="M98" s="56">
        <f t="shared" si="126"/>
        <v>-4.304264375906984E-2</v>
      </c>
      <c r="N98" s="56">
        <f t="shared" si="126"/>
        <v>-9.8840748546160373E-2</v>
      </c>
      <c r="O98" s="56">
        <f>O77/O44</f>
        <v>-2.6780422373199487E-2</v>
      </c>
      <c r="P98" s="397">
        <f t="shared" ref="P98:S98" si="127">P77/P44</f>
        <v>-2.6653595166176887E-2</v>
      </c>
      <c r="Q98" s="397">
        <f t="shared" si="127"/>
        <v>-2.7310690764947583E-2</v>
      </c>
      <c r="R98" s="78">
        <f t="shared" si="127"/>
        <v>-2.7310690764947593E-2</v>
      </c>
      <c r="S98" s="78">
        <f t="shared" si="127"/>
        <v>-2.7310690764947593E-2</v>
      </c>
      <c r="T98" s="78">
        <f t="shared" ref="T98:AD98" si="128">T77/T44</f>
        <v>-0.10631513879213285</v>
      </c>
      <c r="U98" s="78">
        <f t="shared" si="128"/>
        <v>-8.7936788993550064E-2</v>
      </c>
      <c r="V98" s="78">
        <f t="shared" si="128"/>
        <v>-8.6563751413234399E-2</v>
      </c>
      <c r="W98" s="78">
        <f t="shared" si="128"/>
        <v>-8.7559203658963233E-2</v>
      </c>
      <c r="X98" s="78">
        <f t="shared" si="128"/>
        <v>-8.8891050111869416E-2</v>
      </c>
      <c r="Y98" s="78">
        <f t="shared" si="128"/>
        <v>-9.0064997243039346E-2</v>
      </c>
      <c r="Z98" s="78">
        <f t="shared" si="128"/>
        <v>-9.0875089415425547E-2</v>
      </c>
      <c r="AA98" s="78">
        <f t="shared" si="128"/>
        <v>-9.1369382944339189E-2</v>
      </c>
      <c r="AB98" s="78">
        <f t="shared" si="128"/>
        <v>-9.1657720836205464E-2</v>
      </c>
      <c r="AC98" s="78">
        <f t="shared" si="128"/>
        <v>-9.1849946097449661E-2</v>
      </c>
      <c r="AD98" s="299">
        <f t="shared" si="128"/>
        <v>-9.1849946097449661E-2</v>
      </c>
      <c r="AE98" s="297"/>
      <c r="AF98" s="30"/>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row>
    <row r="99" spans="1:141" ht="30" customHeight="1" x14ac:dyDescent="0.25">
      <c r="B99" s="2"/>
      <c r="C99" s="2"/>
      <c r="D99" s="2"/>
      <c r="E99" s="40" t="s">
        <v>54</v>
      </c>
      <c r="F99" s="52">
        <f t="shared" ref="F99:N99" si="129">F79/F46</f>
        <v>-6.6000999737405905E-2</v>
      </c>
      <c r="G99" s="52">
        <f t="shared" si="129"/>
        <v>-7.3787380184150542E-2</v>
      </c>
      <c r="H99" s="52">
        <f t="shared" si="129"/>
        <v>-7.6594873510674677E-2</v>
      </c>
      <c r="I99" s="52">
        <f t="shared" si="129"/>
        <v>-6.1816119934156186E-2</v>
      </c>
      <c r="J99" s="52">
        <f t="shared" si="129"/>
        <v>-4.6390363654665014E-2</v>
      </c>
      <c r="K99" s="52">
        <f t="shared" si="129"/>
        <v>-4.3496769099512667E-2</v>
      </c>
      <c r="L99" s="52">
        <f t="shared" si="129"/>
        <v>-2.5639507839185699E-2</v>
      </c>
      <c r="M99" s="52">
        <f t="shared" si="129"/>
        <v>-3.27395004648421E-2</v>
      </c>
      <c r="N99" s="52">
        <f t="shared" si="129"/>
        <v>-7.3544631644647834E-2</v>
      </c>
      <c r="O99" s="52">
        <f>O79/O46</f>
        <v>-1.9301326480500421E-2</v>
      </c>
      <c r="P99" s="52">
        <f>P79/P46</f>
        <v>-1.8846923432749872E-2</v>
      </c>
      <c r="Q99" s="52">
        <f>Q79/Q46</f>
        <v>-1.909320329381468E-2</v>
      </c>
      <c r="R99" s="70">
        <f>Q99</f>
        <v>-1.909320329381468E-2</v>
      </c>
      <c r="S99" s="70">
        <f>S79/S46</f>
        <v>-1.909320329381468E-2</v>
      </c>
      <c r="T99" s="70">
        <f>T79/T46</f>
        <v>-7.6768958244736812E-2</v>
      </c>
      <c r="U99" s="70">
        <f t="shared" ref="U99:AD99" si="130">$F119+$G119*U$10</f>
        <v>-6.4879265175318696E-2</v>
      </c>
      <c r="V99" s="70">
        <f t="shared" si="130"/>
        <v>-6.3941274783942181E-2</v>
      </c>
      <c r="W99" s="70">
        <f t="shared" si="130"/>
        <v>-6.4621317817690149E-2</v>
      </c>
      <c r="X99" s="70">
        <f t="shared" si="130"/>
        <v>-6.5531168497325348E-2</v>
      </c>
      <c r="Y99" s="70">
        <f t="shared" si="130"/>
        <v>-6.6333150281952261E-2</v>
      </c>
      <c r="Z99" s="70">
        <f t="shared" si="130"/>
        <v>-6.688656461286438E-2</v>
      </c>
      <c r="AA99" s="70">
        <f t="shared" si="130"/>
        <v>-6.7224241153759939E-2</v>
      </c>
      <c r="AB99" s="70">
        <f t="shared" si="130"/>
        <v>-6.7421219135948993E-2</v>
      </c>
      <c r="AC99" s="70">
        <f t="shared" si="130"/>
        <v>-6.7552537790741704E-2</v>
      </c>
      <c r="AD99" s="71">
        <f t="shared" si="130"/>
        <v>-6.7552537790741704E-2</v>
      </c>
      <c r="AE99" s="30"/>
      <c r="AF99" s="30"/>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row>
    <row r="100" spans="1:141" ht="30" customHeight="1" x14ac:dyDescent="0.25">
      <c r="B100" s="2"/>
      <c r="C100" s="2"/>
      <c r="D100" s="2"/>
      <c r="E100" s="40" t="s">
        <v>55</v>
      </c>
      <c r="F100" s="52">
        <f t="shared" ref="F100:N100" si="131">F80/F48</f>
        <v>-2.5155400352287641E-2</v>
      </c>
      <c r="G100" s="52">
        <f t="shared" si="131"/>
        <v>-2.2323744781198945E-2</v>
      </c>
      <c r="H100" s="52">
        <f t="shared" si="131"/>
        <v>-3.0625909606295652E-2</v>
      </c>
      <c r="I100" s="52">
        <f t="shared" si="131"/>
        <v>-3.3583734891302973E-2</v>
      </c>
      <c r="J100" s="52">
        <f t="shared" si="131"/>
        <v>-2.8023089735243568E-2</v>
      </c>
      <c r="K100" s="52">
        <f t="shared" si="131"/>
        <v>-3.2740641289899217E-2</v>
      </c>
      <c r="L100" s="52">
        <f t="shared" si="131"/>
        <v>-2.0642109336267953E-2</v>
      </c>
      <c r="M100" s="52">
        <f t="shared" si="131"/>
        <v>-1.658737552269119E-2</v>
      </c>
      <c r="N100" s="52">
        <f t="shared" si="131"/>
        <v>-3.418714932338663E-2</v>
      </c>
      <c r="O100" s="52">
        <f>O80/O48</f>
        <v>-1.303672729897278E-2</v>
      </c>
      <c r="P100" s="52">
        <f>P80/P48</f>
        <v>-1.4703192243175341E-2</v>
      </c>
      <c r="Q100" s="52">
        <f>Q80/Q48</f>
        <v>-1.6155756213073004E-2</v>
      </c>
      <c r="R100" s="70">
        <f t="shared" ref="R100" si="132">Q100</f>
        <v>-1.6155756213073004E-2</v>
      </c>
      <c r="S100" s="70">
        <f>S80/S48</f>
        <v>-1.6155756213073004E-2</v>
      </c>
      <c r="T100" s="70">
        <f>T80/T48</f>
        <v>-5.9404980443432037E-2</v>
      </c>
      <c r="U100" s="70">
        <f t="shared" ref="U100:AD100" si="133">$F120+$G120*U$10</f>
        <v>-2.8543935339948499E-2</v>
      </c>
      <c r="V100" s="70">
        <f t="shared" si="133"/>
        <v>-2.8398309144074124E-2</v>
      </c>
      <c r="W100" s="70">
        <f t="shared" si="133"/>
        <v>-2.8503888136083046E-2</v>
      </c>
      <c r="X100" s="70">
        <f t="shared" si="133"/>
        <v>-2.8645145546081191E-2</v>
      </c>
      <c r="Y100" s="70">
        <f t="shared" si="133"/>
        <v>-2.8769655943553782E-2</v>
      </c>
      <c r="Z100" s="70">
        <f t="shared" si="133"/>
        <v>-2.8855575399119659E-2</v>
      </c>
      <c r="AA100" s="70">
        <f t="shared" si="133"/>
        <v>-2.8908000829634434E-2</v>
      </c>
      <c r="AB100" s="70">
        <f t="shared" si="133"/>
        <v>-2.8938582330768053E-2</v>
      </c>
      <c r="AC100" s="70">
        <f t="shared" si="133"/>
        <v>-2.8958969998190462E-2</v>
      </c>
      <c r="AD100" s="71">
        <f t="shared" si="133"/>
        <v>-2.8958969998190462E-2</v>
      </c>
      <c r="AE100" s="30"/>
      <c r="AF100" s="30"/>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row>
    <row r="101" spans="1:141" ht="30" customHeight="1" x14ac:dyDescent="0.25">
      <c r="B101" s="2"/>
      <c r="C101" s="2"/>
      <c r="D101" s="2"/>
      <c r="E101" s="40" t="s">
        <v>56</v>
      </c>
      <c r="F101" s="52">
        <f t="shared" ref="F101:N101" si="134">F81/F50</f>
        <v>-8.671227813331675E-2</v>
      </c>
      <c r="G101" s="52">
        <f t="shared" si="134"/>
        <v>-9.769213449386023E-2</v>
      </c>
      <c r="H101" s="52">
        <f t="shared" si="134"/>
        <v>-9.9793650819243795E-2</v>
      </c>
      <c r="I101" s="52">
        <f t="shared" si="134"/>
        <v>-8.108528341525581E-2</v>
      </c>
      <c r="J101" s="52">
        <f t="shared" si="134"/>
        <v>-6.4170876179905773E-2</v>
      </c>
      <c r="K101" s="52">
        <f t="shared" si="134"/>
        <v>-6.0194168093551846E-2</v>
      </c>
      <c r="L101" s="52">
        <f t="shared" si="134"/>
        <v>-3.0601146995573144E-2</v>
      </c>
      <c r="M101" s="52">
        <f t="shared" si="134"/>
        <v>-4.5064910360263499E-2</v>
      </c>
      <c r="N101" s="52">
        <f t="shared" si="134"/>
        <v>-9.6618071920761772E-2</v>
      </c>
      <c r="O101" s="52">
        <f>O81/O50</f>
        <v>-2.6787044620312523E-2</v>
      </c>
      <c r="P101" s="52">
        <f>P81/P50</f>
        <v>-2.7329253716108649E-2</v>
      </c>
      <c r="Q101" s="52">
        <f>Q81/Q50</f>
        <v>-2.883901191644693E-2</v>
      </c>
      <c r="R101" s="70">
        <f t="shared" ref="R101" si="135">Q101</f>
        <v>-2.883901191644693E-2</v>
      </c>
      <c r="S101" s="70">
        <f>S81/S50</f>
        <v>-2.883901191644693E-2</v>
      </c>
      <c r="T101" s="70">
        <f>T81/T50</f>
        <v>-0.11024751911864164</v>
      </c>
      <c r="U101" s="70">
        <f t="shared" ref="U101:AD101" si="136">$F121+$G121*U$10</f>
        <v>-8.5667840314855331E-2</v>
      </c>
      <c r="V101" s="70">
        <f t="shared" si="136"/>
        <v>-8.444840999152424E-2</v>
      </c>
      <c r="W101" s="70">
        <f t="shared" si="136"/>
        <v>-8.5332496975939282E-2</v>
      </c>
      <c r="X101" s="70">
        <f t="shared" si="136"/>
        <v>-8.6515344389570425E-2</v>
      </c>
      <c r="Y101" s="70">
        <f t="shared" si="136"/>
        <v>-8.7557957316018509E-2</v>
      </c>
      <c r="Z101" s="70">
        <f t="shared" si="136"/>
        <v>-8.8277421206783835E-2</v>
      </c>
      <c r="AA101" s="70">
        <f t="shared" si="136"/>
        <v>-8.8716416123183026E-2</v>
      </c>
      <c r="AB101" s="70">
        <f t="shared" si="136"/>
        <v>-8.8972496491082548E-2</v>
      </c>
      <c r="AC101" s="70">
        <f t="shared" si="136"/>
        <v>-8.9143216736348896E-2</v>
      </c>
      <c r="AD101" s="71">
        <f t="shared" si="136"/>
        <v>-8.9143216736348896E-2</v>
      </c>
      <c r="AE101" s="30"/>
      <c r="AF101" s="30"/>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row>
    <row r="102" spans="1:141" ht="30" customHeight="1" x14ac:dyDescent="0.25">
      <c r="B102" s="2"/>
      <c r="C102" s="2"/>
      <c r="D102" s="2"/>
      <c r="E102" s="40" t="s">
        <v>58</v>
      </c>
      <c r="F102" s="52">
        <f t="shared" ref="F102:N102" si="137">F82/F52</f>
        <v>-0.10489204219688304</v>
      </c>
      <c r="G102" s="52">
        <f t="shared" si="137"/>
        <v>-0.12731914119571558</v>
      </c>
      <c r="H102" s="52">
        <f t="shared" si="137"/>
        <v>-0.13240672748044804</v>
      </c>
      <c r="I102" s="52">
        <f t="shared" si="137"/>
        <v>-9.5989321455310667E-2</v>
      </c>
      <c r="J102" s="52">
        <f t="shared" si="137"/>
        <v>-6.4123322792358509E-2</v>
      </c>
      <c r="K102" s="52">
        <f t="shared" si="137"/>
        <v>-5.9737295295893236E-2</v>
      </c>
      <c r="L102" s="52">
        <f t="shared" si="137"/>
        <v>-2.713724442735577E-2</v>
      </c>
      <c r="M102" s="52">
        <f t="shared" si="137"/>
        <v>-4.5555983210525411E-2</v>
      </c>
      <c r="N102" s="52">
        <f t="shared" si="137"/>
        <v>-0.12123364453906484</v>
      </c>
      <c r="O102" s="52">
        <f>O82/O52</f>
        <v>-3.2402478799384273E-2</v>
      </c>
      <c r="P102" s="52">
        <f>P82/P52</f>
        <v>-3.2151237964889702E-2</v>
      </c>
      <c r="Q102" s="52">
        <f>Q82/Q52</f>
        <v>-3.2354729748154634E-2</v>
      </c>
      <c r="R102" s="70">
        <f t="shared" ref="R102" si="138">Q102</f>
        <v>-3.2354729748154634E-2</v>
      </c>
      <c r="S102" s="70">
        <f>S82/S52</f>
        <v>-3.2354729748154634E-2</v>
      </c>
      <c r="T102" s="70">
        <f>T82/T52</f>
        <v>-0.12767961155059168</v>
      </c>
      <c r="U102" s="70">
        <f t="shared" ref="U102:AD102" si="139">$F122+$G122*U$10</f>
        <v>-0.10540430016202972</v>
      </c>
      <c r="V102" s="70">
        <f t="shared" si="139"/>
        <v>-0.10350106954308379</v>
      </c>
      <c r="W102" s="70">
        <f t="shared" si="139"/>
        <v>-0.10488091174181959</v>
      </c>
      <c r="X102" s="70">
        <f t="shared" si="139"/>
        <v>-0.10672704544219712</v>
      </c>
      <c r="Y102" s="70">
        <f t="shared" si="139"/>
        <v>-0.10835430762139589</v>
      </c>
      <c r="Z102" s="70">
        <f t="shared" si="139"/>
        <v>-0.10947721368657397</v>
      </c>
      <c r="AA102" s="70">
        <f t="shared" si="139"/>
        <v>-0.11016237670939451</v>
      </c>
      <c r="AB102" s="70">
        <f t="shared" si="139"/>
        <v>-0.11056205513937314</v>
      </c>
      <c r="AC102" s="70">
        <f t="shared" si="139"/>
        <v>-0.11082850742602557</v>
      </c>
      <c r="AD102" s="71">
        <f t="shared" si="139"/>
        <v>-0.11082850742602557</v>
      </c>
      <c r="AE102" s="30"/>
      <c r="AF102" s="30"/>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row>
    <row r="103" spans="1:141" ht="30" customHeight="1" x14ac:dyDescent="0.25">
      <c r="B103" s="2"/>
      <c r="C103" s="2"/>
      <c r="D103" s="2"/>
      <c r="E103" s="40" t="s">
        <v>137</v>
      </c>
      <c r="F103" s="52">
        <f t="shared" ref="F103:N103" si="140">F83/F54</f>
        <v>-5.7544367657036834E-2</v>
      </c>
      <c r="G103" s="52">
        <f t="shared" si="140"/>
        <v>-6.049958951813577E-2</v>
      </c>
      <c r="H103" s="52">
        <f t="shared" si="140"/>
        <v>-7.0349873099288363E-2</v>
      </c>
      <c r="I103" s="52">
        <f t="shared" si="140"/>
        <v>-7.0729481233686789E-2</v>
      </c>
      <c r="J103" s="52">
        <f t="shared" si="140"/>
        <v>-6.8749548060941759E-2</v>
      </c>
      <c r="K103" s="52">
        <f t="shared" si="140"/>
        <v>-7.3175451392459331E-2</v>
      </c>
      <c r="L103" s="52">
        <f t="shared" si="140"/>
        <v>-6.6532106161297094E-2</v>
      </c>
      <c r="M103" s="52">
        <f t="shared" si="140"/>
        <v>-5.9296105003366885E-2</v>
      </c>
      <c r="N103" s="52">
        <f t="shared" si="140"/>
        <v>-8.2846641928897291E-2</v>
      </c>
      <c r="O103" s="52">
        <f>O83/O54</f>
        <v>-2.4601796604977643E-2</v>
      </c>
      <c r="P103" s="52">
        <f>P83/P54</f>
        <v>-2.456482484764138E-2</v>
      </c>
      <c r="Q103" s="52">
        <f>Q83/Q54</f>
        <v>-2.3322271768718435E-2</v>
      </c>
      <c r="R103" s="70">
        <f t="shared" ref="R103" si="141">Q103</f>
        <v>-2.3322271768718435E-2</v>
      </c>
      <c r="S103" s="70">
        <f>S83/S54</f>
        <v>-2.3322271768718435E-2</v>
      </c>
      <c r="T103" s="70">
        <f>T83/T54</f>
        <v>-9.6285567386911325E-2</v>
      </c>
      <c r="U103" s="70">
        <f t="shared" ref="U103:AD103" si="142">$F123+$G123*U$10</f>
        <v>-6.8463654533308188E-2</v>
      </c>
      <c r="V103" s="70">
        <f t="shared" si="142"/>
        <v>-6.8391550265620493E-2</v>
      </c>
      <c r="W103" s="70">
        <f t="shared" si="142"/>
        <v>-6.8443825859694066E-2</v>
      </c>
      <c r="X103" s="70">
        <f t="shared" si="142"/>
        <v>-6.8513766999351119E-2</v>
      </c>
      <c r="Y103" s="70">
        <f t="shared" si="142"/>
        <v>-6.85754161482241E-2</v>
      </c>
      <c r="Z103" s="70">
        <f t="shared" si="142"/>
        <v>-6.8617957666159829E-2</v>
      </c>
      <c r="AA103" s="70">
        <f t="shared" si="142"/>
        <v>-6.8643915202527397E-2</v>
      </c>
      <c r="AB103" s="70">
        <f t="shared" si="142"/>
        <v>-6.8659057098741816E-2</v>
      </c>
      <c r="AC103" s="70">
        <f t="shared" si="142"/>
        <v>-6.8669151696218095E-2</v>
      </c>
      <c r="AD103" s="71">
        <f t="shared" si="142"/>
        <v>-6.8669151696218095E-2</v>
      </c>
      <c r="AE103" s="30"/>
      <c r="AF103" s="30"/>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row>
    <row r="104" spans="1:141" ht="30" customHeight="1" x14ac:dyDescent="0.25">
      <c r="B104" s="2"/>
      <c r="C104" s="2"/>
      <c r="D104" s="2"/>
      <c r="E104" s="40" t="s">
        <v>138</v>
      </c>
      <c r="F104" s="52">
        <f t="shared" ref="F104:N104" si="143">F84/F56</f>
        <v>-4.5758723022952988E-2</v>
      </c>
      <c r="G104" s="52">
        <f t="shared" si="143"/>
        <v>-7.7953319889470865E-2</v>
      </c>
      <c r="H104" s="52">
        <f t="shared" si="143"/>
        <v>-0.15073864509856535</v>
      </c>
      <c r="I104" s="52">
        <f t="shared" si="143"/>
        <v>-0.15606069364250835</v>
      </c>
      <c r="J104" s="52">
        <f t="shared" si="143"/>
        <v>-0.15723266302262284</v>
      </c>
      <c r="K104" s="52">
        <f t="shared" si="143"/>
        <v>-4.0279264287599245E-2</v>
      </c>
      <c r="L104" s="52">
        <f t="shared" si="143"/>
        <v>-2.2265577682569898E-2</v>
      </c>
      <c r="M104" s="52">
        <f t="shared" si="143"/>
        <v>-3.1624186109097653E-2</v>
      </c>
      <c r="N104" s="52">
        <f t="shared" si="143"/>
        <v>-1.9840044841115373E-2</v>
      </c>
      <c r="O104" s="52">
        <f>O84/O56</f>
        <v>-6.3636199068920277E-3</v>
      </c>
      <c r="P104" s="52">
        <f>P84/P56</f>
        <v>-6.6575712082765264E-3</v>
      </c>
      <c r="Q104" s="52">
        <f>Q84/Q56</f>
        <v>-3.1079562763906888E-3</v>
      </c>
      <c r="R104" s="70">
        <f t="shared" ref="R104" si="144">Q104</f>
        <v>-3.1079562763906888E-3</v>
      </c>
      <c r="S104" s="70">
        <f>S84/S56</f>
        <v>-3.1079562763906888E-3</v>
      </c>
      <c r="T104" s="70">
        <f>T84/T56</f>
        <v>-1.8832853071079937E-2</v>
      </c>
      <c r="U104" s="70">
        <f t="shared" ref="U104:AD104" si="145">$F124+$G124*U$10</f>
        <v>-8.7966276994088322E-2</v>
      </c>
      <c r="V104" s="70">
        <f t="shared" si="145"/>
        <v>-8.696076133897046E-2</v>
      </c>
      <c r="W104" s="70">
        <f t="shared" si="145"/>
        <v>-8.7689760188930932E-2</v>
      </c>
      <c r="X104" s="70">
        <f t="shared" si="145"/>
        <v>-8.8665110374395228E-2</v>
      </c>
      <c r="Y104" s="70">
        <f t="shared" si="145"/>
        <v>-8.9524826259521018E-2</v>
      </c>
      <c r="Z104" s="70">
        <f t="shared" si="145"/>
        <v>-9.0118080496040545E-2</v>
      </c>
      <c r="AA104" s="70">
        <f t="shared" si="145"/>
        <v>-9.0480066131882975E-2</v>
      </c>
      <c r="AB104" s="70">
        <f t="shared" si="145"/>
        <v>-9.0691224419457733E-2</v>
      </c>
      <c r="AC104" s="70">
        <f t="shared" si="145"/>
        <v>-9.0831996611174221E-2</v>
      </c>
      <c r="AD104" s="71">
        <f t="shared" si="145"/>
        <v>-9.0831996611174221E-2</v>
      </c>
      <c r="AE104" s="30"/>
      <c r="AF104" s="30"/>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row>
    <row r="105" spans="1:141" ht="30" customHeight="1" x14ac:dyDescent="0.25">
      <c r="B105" s="2"/>
      <c r="C105" s="2"/>
      <c r="D105" s="2"/>
      <c r="E105" s="40" t="s">
        <v>139</v>
      </c>
      <c r="F105" s="52">
        <f t="shared" ref="F105:N105" si="146">F85/F58</f>
        <v>-6.0615293495429295E-2</v>
      </c>
      <c r="G105" s="52">
        <f t="shared" si="146"/>
        <v>-7.1584718318989216E-2</v>
      </c>
      <c r="H105" s="52">
        <f t="shared" si="146"/>
        <v>-6.8869899338134158E-2</v>
      </c>
      <c r="I105" s="52">
        <f t="shared" si="146"/>
        <v>-5.7754154700208803E-2</v>
      </c>
      <c r="J105" s="52">
        <f t="shared" si="146"/>
        <v>-4.8076195589351917E-2</v>
      </c>
      <c r="K105" s="52">
        <f t="shared" si="146"/>
        <v>-4.5869856643851584E-2</v>
      </c>
      <c r="L105" s="52">
        <f t="shared" si="146"/>
        <v>-4.6238729566315112E-2</v>
      </c>
      <c r="M105" s="52">
        <f t="shared" si="146"/>
        <v>-4.8725803533425587E-2</v>
      </c>
      <c r="N105" s="52">
        <f t="shared" si="146"/>
        <v>-5.9596196812046906E-2</v>
      </c>
      <c r="O105" s="52">
        <f>O85/O58</f>
        <v>-1.7793808174907617E-2</v>
      </c>
      <c r="P105" s="52">
        <f>P85/P58</f>
        <v>-1.9565915928970723E-2</v>
      </c>
      <c r="Q105" s="52">
        <f>Q85/Q58</f>
        <v>-1.9934252359557609E-2</v>
      </c>
      <c r="R105" s="70">
        <f t="shared" ref="R105" si="147">Q105</f>
        <v>-1.9934252359557609E-2</v>
      </c>
      <c r="S105" s="70">
        <f>S85/S58</f>
        <v>-1.9934252359557609E-2</v>
      </c>
      <c r="T105" s="70">
        <f>T85/T58</f>
        <v>-8.0505544718032965E-2</v>
      </c>
      <c r="U105" s="70">
        <f t="shared" ref="U105:AD105" si="148">$F125+$G125*U$10</f>
        <v>-6.0813882709023034E-2</v>
      </c>
      <c r="V105" s="70">
        <f t="shared" si="148"/>
        <v>-6.0366771514126949E-2</v>
      </c>
      <c r="W105" s="70">
        <f t="shared" si="148"/>
        <v>-6.069092713042662E-2</v>
      </c>
      <c r="X105" s="70">
        <f t="shared" si="148"/>
        <v>-6.1124624989475816E-2</v>
      </c>
      <c r="Y105" s="70">
        <f t="shared" si="148"/>
        <v>-6.150690506111197E-2</v>
      </c>
      <c r="Z105" s="70">
        <f t="shared" si="148"/>
        <v>-6.1770700666100659E-2</v>
      </c>
      <c r="AA105" s="70">
        <f t="shared" si="148"/>
        <v>-6.1931660696263255E-2</v>
      </c>
      <c r="AB105" s="70">
        <f t="shared" si="148"/>
        <v>-6.2025554047191428E-2</v>
      </c>
      <c r="AC105" s="70">
        <f t="shared" si="148"/>
        <v>-6.2088149614476881E-2</v>
      </c>
      <c r="AD105" s="71">
        <f t="shared" si="148"/>
        <v>-6.2088149614476881E-2</v>
      </c>
      <c r="AE105" s="30"/>
      <c r="AF105" s="30"/>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row>
    <row r="106" spans="1:141" ht="30" customHeight="1" x14ac:dyDescent="0.25">
      <c r="B106" s="2"/>
      <c r="C106" s="2"/>
      <c r="D106" s="2"/>
      <c r="E106" s="40" t="s">
        <v>140</v>
      </c>
      <c r="F106" s="52">
        <f t="shared" ref="F106:N106" si="149">F86/F60</f>
        <v>-3.4397989640416488E-2</v>
      </c>
      <c r="G106" s="52">
        <f t="shared" si="149"/>
        <v>-3.0982842684960137E-2</v>
      </c>
      <c r="H106" s="52">
        <f t="shared" si="149"/>
        <v>-3.7304754134172523E-2</v>
      </c>
      <c r="I106" s="52">
        <f t="shared" si="149"/>
        <v>-3.8345502516929988E-2</v>
      </c>
      <c r="J106" s="52">
        <f t="shared" si="149"/>
        <v>-4.4301424348946343E-2</v>
      </c>
      <c r="K106" s="52">
        <f t="shared" si="149"/>
        <v>-4.8339217032409482E-2</v>
      </c>
      <c r="L106" s="52">
        <f t="shared" si="149"/>
        <v>-3.9663200950926139E-2</v>
      </c>
      <c r="M106" s="52">
        <f t="shared" si="149"/>
        <v>-3.8942431563458585E-2</v>
      </c>
      <c r="N106" s="52">
        <f t="shared" si="149"/>
        <v>-4.3548458874862132E-2</v>
      </c>
      <c r="O106" s="52">
        <f>O86/O60</f>
        <v>-1.3829317386968675E-2</v>
      </c>
      <c r="P106" s="52">
        <f>P86/P60</f>
        <v>-1.387891793360038E-2</v>
      </c>
      <c r="Q106" s="52">
        <f>Q86/Q60</f>
        <v>-1.4617641191682568E-2</v>
      </c>
      <c r="R106" s="70">
        <f t="shared" ref="R106" si="150">Q106</f>
        <v>-1.4617641191682568E-2</v>
      </c>
      <c r="S106" s="70">
        <f>S86/S60</f>
        <v>-1.4617641191682568E-2</v>
      </c>
      <c r="T106" s="70">
        <f>T86/T60</f>
        <v>-5.628410568570804E-2</v>
      </c>
      <c r="U106" s="70">
        <f t="shared" ref="U106:AD106" si="151">$F126+$G126*U$10</f>
        <v>-3.8349856767562612E-2</v>
      </c>
      <c r="V106" s="70">
        <f t="shared" si="151"/>
        <v>-3.8469220779178248E-2</v>
      </c>
      <c r="W106" s="70">
        <f t="shared" si="151"/>
        <v>-3.8382681870756913E-2</v>
      </c>
      <c r="X106" s="70">
        <f t="shared" si="151"/>
        <v>-3.8266898779489751E-2</v>
      </c>
      <c r="Y106" s="70">
        <f t="shared" si="151"/>
        <v>-3.8164842549558382E-2</v>
      </c>
      <c r="Z106" s="70">
        <f t="shared" si="151"/>
        <v>-3.8094417782705156E-2</v>
      </c>
      <c r="AA106" s="70">
        <f t="shared" si="151"/>
        <v>-3.805144673852353E-2</v>
      </c>
      <c r="AB106" s="70">
        <f t="shared" si="151"/>
        <v>-3.8026380296084246E-2</v>
      </c>
      <c r="AC106" s="70">
        <f t="shared" si="151"/>
        <v>-3.8009669334458061E-2</v>
      </c>
      <c r="AD106" s="71">
        <f t="shared" si="151"/>
        <v>-3.8009669334458061E-2</v>
      </c>
      <c r="AE106" s="30"/>
      <c r="AF106" s="30"/>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row>
    <row r="107" spans="1:141" ht="30" customHeight="1" x14ac:dyDescent="0.25">
      <c r="B107" s="2"/>
      <c r="C107" s="2"/>
      <c r="D107" s="2"/>
      <c r="E107" s="40" t="s">
        <v>141</v>
      </c>
      <c r="F107" s="52">
        <f t="shared" ref="F107:N107" si="152">F87/F62</f>
        <v>-9.147885587959198E-2</v>
      </c>
      <c r="G107" s="52">
        <f t="shared" si="152"/>
        <v>-0.11063768283364213</v>
      </c>
      <c r="H107" s="52">
        <f t="shared" si="152"/>
        <v>-0.11613390844642892</v>
      </c>
      <c r="I107" s="52">
        <f t="shared" si="152"/>
        <v>-8.6037464348799053E-2</v>
      </c>
      <c r="J107" s="52">
        <f t="shared" si="152"/>
        <v>-5.5540494769489086E-2</v>
      </c>
      <c r="K107" s="52">
        <f t="shared" si="152"/>
        <v>-5.2136743581113837E-2</v>
      </c>
      <c r="L107" s="52">
        <f t="shared" si="152"/>
        <v>-2.5251226929843093E-2</v>
      </c>
      <c r="M107" s="52">
        <f t="shared" si="152"/>
        <v>-4.0924576578851513E-2</v>
      </c>
      <c r="N107" s="52">
        <f t="shared" si="152"/>
        <v>-0.10904492875035597</v>
      </c>
      <c r="O107" s="52">
        <f>O87/O62</f>
        <v>-2.9084221083369659E-2</v>
      </c>
      <c r="P107" s="52">
        <f>P87/P62</f>
        <v>-2.8270397601537961E-2</v>
      </c>
      <c r="Q107" s="52">
        <f>Q87/Q62</f>
        <v>-2.9274559149174036E-2</v>
      </c>
      <c r="R107" s="70">
        <f t="shared" ref="R107:R108" si="153">Q107</f>
        <v>-2.9274559149174036E-2</v>
      </c>
      <c r="S107" s="70">
        <f>S87/S62</f>
        <v>-2.9274559149174036E-2</v>
      </c>
      <c r="T107" s="70">
        <f>T87/T62</f>
        <v>-0.10670380032125121</v>
      </c>
      <c r="U107" s="70">
        <f t="shared" ref="U107:AD107" si="154">$F127+$G127*U$10</f>
        <v>-9.2880762048653323E-2</v>
      </c>
      <c r="V107" s="70">
        <f t="shared" si="154"/>
        <v>-9.1217922738203172E-2</v>
      </c>
      <c r="W107" s="70">
        <f t="shared" si="154"/>
        <v>-9.2423481238279537E-2</v>
      </c>
      <c r="X107" s="70">
        <f t="shared" si="154"/>
        <v>-9.4036435369416152E-2</v>
      </c>
      <c r="Y107" s="70">
        <f t="shared" si="154"/>
        <v>-9.5458162979851019E-2</v>
      </c>
      <c r="Z107" s="70">
        <f t="shared" si="154"/>
        <v>-9.6439238173016584E-2</v>
      </c>
      <c r="AA107" s="70">
        <f t="shared" si="154"/>
        <v>-9.7037860324778652E-2</v>
      </c>
      <c r="AB107" s="70">
        <f t="shared" si="154"/>
        <v>-9.7387056579973166E-2</v>
      </c>
      <c r="AC107" s="70">
        <f t="shared" si="154"/>
        <v>-9.7619854083436181E-2</v>
      </c>
      <c r="AD107" s="71">
        <f t="shared" si="154"/>
        <v>-9.7619854083436181E-2</v>
      </c>
      <c r="AE107" s="30"/>
      <c r="AF107" s="30"/>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row>
    <row r="108" spans="1:141" ht="30" customHeight="1" thickBot="1" x14ac:dyDescent="0.3">
      <c r="B108" s="2"/>
      <c r="C108" s="2"/>
      <c r="D108" s="2"/>
      <c r="E108" s="138" t="s">
        <v>63</v>
      </c>
      <c r="F108" s="43">
        <f t="shared" ref="F108:N108" si="155">F88/F64</f>
        <v>-6.1166422397219394E-2</v>
      </c>
      <c r="G108" s="43">
        <f t="shared" si="155"/>
        <v>-8.9982517213495844E-2</v>
      </c>
      <c r="H108" s="43">
        <f t="shared" si="155"/>
        <v>-9.0633222863716334E-2</v>
      </c>
      <c r="I108" s="43">
        <f t="shared" si="155"/>
        <v>-6.2529124142188905E-2</v>
      </c>
      <c r="J108" s="43">
        <f t="shared" si="155"/>
        <v>-3.6996181894402839E-2</v>
      </c>
      <c r="K108" s="43">
        <f t="shared" si="155"/>
        <v>-3.5129077435959222E-2</v>
      </c>
      <c r="L108" s="43">
        <f t="shared" si="155"/>
        <v>-2.4193423703867706E-2</v>
      </c>
      <c r="M108" s="43">
        <f t="shared" si="155"/>
        <v>-3.8520524241560272E-2</v>
      </c>
      <c r="N108" s="43">
        <f t="shared" si="155"/>
        <v>-7.7496193371318134E-2</v>
      </c>
      <c r="O108" s="43">
        <f>O88/O64</f>
        <v>-1.7762493959913635E-2</v>
      </c>
      <c r="P108" s="43">
        <f>P88/P64</f>
        <v>-1.5212101223554075E-2</v>
      </c>
      <c r="Q108" s="43">
        <f>Q88/Q64</f>
        <v>-1.634546566549204E-2</v>
      </c>
      <c r="R108" s="72">
        <f t="shared" si="153"/>
        <v>-1.634546566549204E-2</v>
      </c>
      <c r="S108" s="72">
        <f>S88/S64</f>
        <v>-1.634546566549204E-2</v>
      </c>
      <c r="T108" s="72">
        <f>T88/T64</f>
        <v>-6.0882836068959834E-2</v>
      </c>
      <c r="U108" s="72">
        <f t="shared" ref="U108:AD108" si="156">$F128+$G128*U$10</f>
        <v>-6.9329869813722522E-2</v>
      </c>
      <c r="V108" s="72">
        <f t="shared" si="156"/>
        <v>-6.8130069466491971E-2</v>
      </c>
      <c r="W108" s="72">
        <f t="shared" si="156"/>
        <v>-6.8999924718234129E-2</v>
      </c>
      <c r="X108" s="72">
        <f t="shared" si="156"/>
        <v>-7.0163731055047779E-2</v>
      </c>
      <c r="Y108" s="72">
        <f t="shared" si="156"/>
        <v>-7.1189560351929915E-2</v>
      </c>
      <c r="Z108" s="72">
        <f t="shared" si="156"/>
        <v>-7.1897442556795949E-2</v>
      </c>
      <c r="AA108" s="72">
        <f t="shared" si="156"/>
        <v>-7.2329370681798955E-2</v>
      </c>
      <c r="AB108" s="72">
        <f t="shared" si="156"/>
        <v>-7.2581328754717372E-2</v>
      </c>
      <c r="AC108" s="72">
        <f t="shared" si="156"/>
        <v>-7.2749300803329642E-2</v>
      </c>
      <c r="AD108" s="73">
        <f t="shared" si="156"/>
        <v>-7.2749300803329642E-2</v>
      </c>
      <c r="AE108" s="30"/>
      <c r="AF108" s="30"/>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row>
    <row r="109" spans="1:141" s="1" customFormat="1" ht="30" customHeight="1" x14ac:dyDescent="0.25">
      <c r="A109" s="253"/>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row>
    <row r="110" spans="1:141" s="1" customFormat="1" ht="30" customHeight="1" thickBot="1" x14ac:dyDescent="0.3">
      <c r="A110" s="253"/>
      <c r="B110" s="2"/>
      <c r="C110" s="2"/>
      <c r="D110" s="2"/>
      <c r="E110" s="2"/>
      <c r="F110" s="2"/>
      <c r="G110" s="2"/>
      <c r="H110" s="2"/>
      <c r="I110" s="2"/>
      <c r="J110" s="2"/>
      <c r="K110" s="2"/>
      <c r="L110" s="2"/>
      <c r="M110" s="2"/>
      <c r="N110" s="2"/>
      <c r="O110" s="2"/>
      <c r="P110" s="2"/>
      <c r="Q110" s="2"/>
      <c r="R110" s="2"/>
      <c r="S110" s="2"/>
      <c r="T110" s="195"/>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row>
    <row r="111" spans="1:141" s="1" customFormat="1" ht="30" customHeight="1" x14ac:dyDescent="0.25">
      <c r="A111" s="253"/>
      <c r="B111" s="2"/>
      <c r="C111" s="2"/>
      <c r="D111" s="2"/>
      <c r="E111" s="31"/>
      <c r="F111" s="139"/>
      <c r="G111" s="139"/>
      <c r="H111" s="140"/>
      <c r="I111" s="2"/>
      <c r="J111" s="31"/>
      <c r="K111" s="139"/>
      <c r="L111" s="139"/>
      <c r="M111" s="140"/>
      <c r="N111" s="2"/>
      <c r="O111" s="2"/>
      <c r="P111" s="2"/>
      <c r="Q111" s="2"/>
      <c r="R111" s="2"/>
      <c r="S111" s="2"/>
      <c r="T111" s="195"/>
      <c r="U111" s="195"/>
      <c r="V111" s="195"/>
      <c r="W111" s="195"/>
      <c r="X111" s="195"/>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row>
    <row r="112" spans="1:141" ht="30" customHeight="1" x14ac:dyDescent="0.25">
      <c r="B112" s="2"/>
      <c r="C112" s="2"/>
      <c r="D112" s="2"/>
      <c r="E112" s="34"/>
      <c r="F112" s="35" t="s">
        <v>142</v>
      </c>
      <c r="G112" s="35" t="s">
        <v>143</v>
      </c>
      <c r="H112" s="36" t="s">
        <v>144</v>
      </c>
      <c r="I112" s="2"/>
      <c r="J112" s="34"/>
      <c r="K112" s="35" t="s">
        <v>142</v>
      </c>
      <c r="L112" s="35" t="s">
        <v>143</v>
      </c>
      <c r="M112" s="36" t="s">
        <v>144</v>
      </c>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row>
    <row r="113" spans="2:141" ht="30" customHeight="1" x14ac:dyDescent="0.25">
      <c r="B113" s="2"/>
      <c r="C113" s="2"/>
      <c r="D113" s="2"/>
      <c r="E113" s="34" t="s">
        <v>131</v>
      </c>
      <c r="F113" s="141">
        <f>INTERCEPT(F93:N93,$F$10:$N$10)</f>
        <v>4.8748122880064686E-2</v>
      </c>
      <c r="G113" s="141">
        <f>SLOPE(F93:N93,$F$10:$N$10)</f>
        <v>0.63339240759974302</v>
      </c>
      <c r="H113" s="53">
        <f>RSQ(F93:N93,$F$10:$N$10)</f>
        <v>0.98988095858936342</v>
      </c>
      <c r="I113" s="2"/>
      <c r="J113" s="144" t="s">
        <v>158</v>
      </c>
      <c r="K113" s="141"/>
      <c r="L113" s="141"/>
      <c r="M113" s="53"/>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row>
    <row r="114" spans="2:141" ht="30" customHeight="1" x14ac:dyDescent="0.25">
      <c r="B114" s="2"/>
      <c r="C114" s="2"/>
      <c r="D114" s="2"/>
      <c r="E114" s="40" t="s">
        <v>132</v>
      </c>
      <c r="F114" s="142">
        <f>INTERCEPT(F94:N94,$F$10:$N$10)</f>
        <v>1.2944212384225801E-2</v>
      </c>
      <c r="G114" s="142">
        <f>SLOPE(F94:N94,$F$10:$N$10)</f>
        <v>0.81358024970564213</v>
      </c>
      <c r="H114" s="53">
        <f>RSQ(F94:N94,$F$10:$N$10)</f>
        <v>0.98799888998952345</v>
      </c>
      <c r="I114" s="2"/>
      <c r="J114" s="145" t="s">
        <v>163</v>
      </c>
      <c r="K114" s="142">
        <f>INTERCEPT($G$35:$N$35,G10:N10)</f>
        <v>8.6204996475593099E-2</v>
      </c>
      <c r="L114" s="142">
        <f>SLOPE($G$35:$N$35,G10:N10)</f>
        <v>-0.20857151772833382</v>
      </c>
      <c r="M114" s="53">
        <f>RSQ($G$35:$N$35,G10:N10)</f>
        <v>3.7913500566003448E-2</v>
      </c>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row>
    <row r="115" spans="2:141" ht="30" customHeight="1" x14ac:dyDescent="0.25">
      <c r="B115" s="2"/>
      <c r="C115" s="2"/>
      <c r="D115" s="2"/>
      <c r="E115" s="40" t="s">
        <v>133</v>
      </c>
      <c r="F115" s="142">
        <f t="shared" ref="F115:F117" si="157">INTERCEPT(F95:N95,$F$10:$N$10)</f>
        <v>9.5097086702407324E-2</v>
      </c>
      <c r="G115" s="142">
        <f t="shared" ref="G115:G117" si="158">SLOPE(F95:N95,$F$10:$N$10)</f>
        <v>0.37083783911273888</v>
      </c>
      <c r="H115" s="53">
        <f t="shared" ref="H115:H117" si="159">RSQ(F95:N95,$F$10:$N$10)</f>
        <v>0.93228415411355081</v>
      </c>
      <c r="I115" s="2"/>
      <c r="J115" s="145" t="s">
        <v>164</v>
      </c>
      <c r="K115" s="142">
        <f>INTERCEPT($G$35:$N$35,G11:N11)</f>
        <v>2.7883996352802004E-3</v>
      </c>
      <c r="L115" s="142">
        <f>SLOPE($G$35:$N$35,G11:N11)</f>
        <v>1.0845543457026046</v>
      </c>
      <c r="M115" s="53">
        <f>RSQ($G$35:$N$35,G11:N11)</f>
        <v>0.4726886232318257</v>
      </c>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row>
    <row r="116" spans="2:141" ht="30" customHeight="1" x14ac:dyDescent="0.25">
      <c r="B116" s="2"/>
      <c r="C116" s="2"/>
      <c r="D116" s="2"/>
      <c r="E116" s="40" t="s">
        <v>134</v>
      </c>
      <c r="F116" s="142">
        <f t="shared" si="157"/>
        <v>5.6168567966435323E-3</v>
      </c>
      <c r="G116" s="142">
        <f t="shared" si="158"/>
        <v>0.71990566815082591</v>
      </c>
      <c r="H116" s="53">
        <f t="shared" si="159"/>
        <v>0.9846040239899404</v>
      </c>
      <c r="I116" s="2"/>
      <c r="J116" s="144" t="s">
        <v>165</v>
      </c>
      <c r="K116" s="141"/>
      <c r="L116" s="141"/>
      <c r="M116" s="53"/>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row>
    <row r="117" spans="2:141" ht="30" customHeight="1" x14ac:dyDescent="0.25">
      <c r="B117" s="2"/>
      <c r="C117" s="2"/>
      <c r="D117" s="2"/>
      <c r="E117" s="40" t="s">
        <v>135</v>
      </c>
      <c r="F117" s="142">
        <f t="shared" si="157"/>
        <v>1.7899584122006575E-2</v>
      </c>
      <c r="G117" s="142">
        <f t="shared" si="158"/>
        <v>0.14448823053410897</v>
      </c>
      <c r="H117" s="53">
        <f t="shared" si="159"/>
        <v>0.28077370262415052</v>
      </c>
      <c r="I117" s="2"/>
      <c r="J117" s="145" t="s">
        <v>163</v>
      </c>
      <c r="K117" s="142">
        <f>INTERCEPT($G$45:$N$45,G10:N10)</f>
        <v>6.7531657073020349E-2</v>
      </c>
      <c r="L117" s="142">
        <f>SLOPE($G$45:$N$45,G10:N10)</f>
        <v>-8.5950801780711725E-2</v>
      </c>
      <c r="M117" s="53">
        <f>RSQ($G$45:$N$45,G10:N10)</f>
        <v>6.3444455024396261E-3</v>
      </c>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row>
    <row r="118" spans="2:141" ht="30" customHeight="1" thickBot="1" x14ac:dyDescent="0.3">
      <c r="B118" s="2"/>
      <c r="C118" s="2"/>
      <c r="D118" s="2"/>
      <c r="E118" s="34" t="s">
        <v>136</v>
      </c>
      <c r="F118" s="141">
        <f t="shared" ref="F118:F119" si="160">INTERCEPT(F98:N98,$F$10:$N$10)</f>
        <v>-1.6458585389757634E-2</v>
      </c>
      <c r="G118" s="141">
        <f t="shared" ref="G118:G119" si="161">SLOPE(F98:N98,$F$10:$N$10)</f>
        <v>-0.62344366149749231</v>
      </c>
      <c r="H118" s="57">
        <f t="shared" ref="H118:H119" si="162">RSQ(F98:N98,$F$10:$N$10)</f>
        <v>0.98430092197096486</v>
      </c>
      <c r="I118" s="2"/>
      <c r="J118" s="146" t="s">
        <v>166</v>
      </c>
      <c r="K118" s="143">
        <f>INTERCEPT($G$45:$N$45,G11:N11)</f>
        <v>-1.0651443551170856E-2</v>
      </c>
      <c r="L118" s="143">
        <f>SLOPE($G$45:$N$45,G11:N11)</f>
        <v>1.1719303890197341</v>
      </c>
      <c r="M118" s="44">
        <f>RSQ($G$45:$N$45,G11:N11)</f>
        <v>0.54385868541167881</v>
      </c>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row>
    <row r="119" spans="2:141" ht="30" customHeight="1" x14ac:dyDescent="0.25">
      <c r="B119" s="2"/>
      <c r="C119" s="2"/>
      <c r="D119" s="2"/>
      <c r="E119" s="40" t="s">
        <v>54</v>
      </c>
      <c r="F119" s="142">
        <f t="shared" si="160"/>
        <v>-1.4133985001850299E-2</v>
      </c>
      <c r="G119" s="142">
        <f t="shared" si="161"/>
        <v>-0.4689951956882476</v>
      </c>
      <c r="H119" s="53">
        <f t="shared" si="162"/>
        <v>0.99031094915897877</v>
      </c>
      <c r="I119" s="2"/>
      <c r="J119" s="2"/>
      <c r="K119" s="2"/>
      <c r="L119" s="2"/>
      <c r="M119" s="11"/>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row>
    <row r="120" spans="2:141" ht="30" customHeight="1" x14ac:dyDescent="0.25">
      <c r="B120" s="2"/>
      <c r="C120" s="2"/>
      <c r="D120" s="2"/>
      <c r="E120" s="40" t="s">
        <v>55</v>
      </c>
      <c r="F120" s="142">
        <f t="shared" ref="F120:F127" si="163">INTERCEPT(F100:N100,$F$10:$N$10)</f>
        <v>-2.0665558143144885E-2</v>
      </c>
      <c r="G120" s="142">
        <f t="shared" ref="G120:G127" si="164">SLOPE(F100:N100,$F$10:$N$10)</f>
        <v>-7.2813097937186821E-2</v>
      </c>
      <c r="H120" s="53">
        <f t="shared" ref="H120:H126" si="165">RSQ(F100:N100,$F$10:$N$10)</f>
        <v>0.21832526348705619</v>
      </c>
      <c r="I120" s="2"/>
      <c r="J120" s="2"/>
      <c r="K120" s="2"/>
      <c r="L120" s="2"/>
      <c r="M120" s="68"/>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row>
    <row r="121" spans="2:141" ht="30" customHeight="1" x14ac:dyDescent="0.25">
      <c r="B121" s="2"/>
      <c r="C121" s="2"/>
      <c r="D121" s="2"/>
      <c r="E121" s="40" t="s">
        <v>56</v>
      </c>
      <c r="F121" s="142">
        <f t="shared" si="163"/>
        <v>-1.9696659822643875E-2</v>
      </c>
      <c r="G121" s="142">
        <f t="shared" si="164"/>
        <v>-0.60971516166554018</v>
      </c>
      <c r="H121" s="53">
        <f t="shared" si="165"/>
        <v>0.97664367676233355</v>
      </c>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row>
    <row r="122" spans="2:141" ht="30" customHeight="1" x14ac:dyDescent="0.25">
      <c r="B122" s="2"/>
      <c r="C122" s="2"/>
      <c r="D122" s="2"/>
      <c r="E122" s="40" t="s">
        <v>58</v>
      </c>
      <c r="F122" s="142">
        <f t="shared" si="163"/>
        <v>-2.4395236770556744E-3</v>
      </c>
      <c r="G122" s="142">
        <f t="shared" si="164"/>
        <v>-0.9516153094729578</v>
      </c>
      <c r="H122" s="53">
        <f t="shared" si="165"/>
        <v>0.99705172497662053</v>
      </c>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row>
    <row r="123" spans="2:141" ht="30" customHeight="1" x14ac:dyDescent="0.25">
      <c r="B123" s="2"/>
      <c r="C123" s="2"/>
      <c r="D123" s="2"/>
      <c r="E123" s="40" t="s">
        <v>137</v>
      </c>
      <c r="F123" s="142">
        <f t="shared" si="163"/>
        <v>-6.4562813651404358E-2</v>
      </c>
      <c r="G123" s="142">
        <f t="shared" si="164"/>
        <v>-3.6052133843843127E-2</v>
      </c>
      <c r="H123" s="53">
        <f t="shared" si="165"/>
        <v>3.3600816932329372E-2</v>
      </c>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row>
    <row r="124" spans="2:141" ht="30" customHeight="1" x14ac:dyDescent="0.25">
      <c r="B124" s="2"/>
      <c r="C124" s="2"/>
      <c r="D124" s="2"/>
      <c r="E124" s="40" t="s">
        <v>138</v>
      </c>
      <c r="F124" s="142">
        <f t="shared" si="163"/>
        <v>-3.3567880052212132E-2</v>
      </c>
      <c r="G124" s="142">
        <f t="shared" si="164"/>
        <v>-0.50275782755892973</v>
      </c>
      <c r="H124" s="53">
        <f t="shared" si="165"/>
        <v>0.11441598271273376</v>
      </c>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row>
    <row r="125" spans="2:141" ht="30" customHeight="1" x14ac:dyDescent="0.25">
      <c r="B125" s="2"/>
      <c r="C125" s="2"/>
      <c r="D125" s="2"/>
      <c r="E125" s="40" t="s">
        <v>139</v>
      </c>
      <c r="F125" s="142">
        <f t="shared" si="163"/>
        <v>-3.6625167065144862E-2</v>
      </c>
      <c r="G125" s="142">
        <f t="shared" si="164"/>
        <v>-0.22355559744804229</v>
      </c>
      <c r="H125" s="53">
        <f t="shared" si="165"/>
        <v>0.85824056507475255</v>
      </c>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row>
    <row r="126" spans="2:141" ht="30" customHeight="1" x14ac:dyDescent="0.25">
      <c r="B126" s="2"/>
      <c r="C126" s="2"/>
      <c r="D126" s="2"/>
      <c r="E126" s="40" t="s">
        <v>140</v>
      </c>
      <c r="F126" s="142">
        <f t="shared" si="163"/>
        <v>-4.4807449795968367E-2</v>
      </c>
      <c r="G126" s="142">
        <f t="shared" si="164"/>
        <v>5.9682005807816574E-2</v>
      </c>
      <c r="H126" s="53">
        <f t="shared" si="165"/>
        <v>0.20832074434259043</v>
      </c>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row>
    <row r="127" spans="2:141" ht="30" customHeight="1" x14ac:dyDescent="0.25">
      <c r="B127" s="2"/>
      <c r="C127" s="2"/>
      <c r="D127" s="2"/>
      <c r="E127" s="40" t="s">
        <v>141</v>
      </c>
      <c r="F127" s="142">
        <f t="shared" si="163"/>
        <v>-2.9211553533012441E-3</v>
      </c>
      <c r="G127" s="142">
        <f t="shared" si="164"/>
        <v>-0.83141965522506533</v>
      </c>
      <c r="H127" s="53">
        <f>RSQ(F107:N107,$F$10:$N$10)</f>
        <v>0.99611942890479266</v>
      </c>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row>
    <row r="128" spans="2:141" ht="30" customHeight="1" thickBot="1" x14ac:dyDescent="0.3">
      <c r="B128" s="2"/>
      <c r="C128" s="2"/>
      <c r="D128" s="2"/>
      <c r="E128" s="138" t="s">
        <v>63</v>
      </c>
      <c r="F128" s="143">
        <f t="shared" ref="F128" si="166">INTERCEPT(F108:N108,$F$10:$N$10)</f>
        <v>-4.4206710285489906E-3</v>
      </c>
      <c r="G128" s="143">
        <f t="shared" ref="G128" si="167">SLOPE(F108:N108,$F$10:$N$10)</f>
        <v>-0.59990017361528225</v>
      </c>
      <c r="H128" s="44">
        <f>RSQ(F108:N108,$F$10:$N$10)</f>
        <v>0.94056564116289909</v>
      </c>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row>
    <row r="129" spans="2:141" ht="30" customHeight="1" x14ac:dyDescent="0.25">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row>
    <row r="130" spans="2:141" ht="30" customHeight="1" thickBot="1" x14ac:dyDescent="0.3">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row>
    <row r="131" spans="2:141" ht="30" customHeight="1" x14ac:dyDescent="0.25">
      <c r="B131" s="2"/>
      <c r="C131" s="2"/>
      <c r="D131" s="2"/>
      <c r="E131" s="31"/>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3"/>
      <c r="AG131" s="2"/>
      <c r="AH131" s="2"/>
      <c r="AI131" s="2"/>
      <c r="AJ131" s="2"/>
      <c r="AK131" s="2"/>
    </row>
    <row r="132" spans="2:141" ht="30" customHeight="1" x14ac:dyDescent="0.25">
      <c r="B132" s="2"/>
      <c r="C132" s="2"/>
      <c r="D132" s="2"/>
      <c r="E132" s="34"/>
      <c r="F132" s="35">
        <v>2014</v>
      </c>
      <c r="G132" s="35">
        <v>2015</v>
      </c>
      <c r="H132" s="35">
        <v>2016</v>
      </c>
      <c r="I132" s="35">
        <v>2017</v>
      </c>
      <c r="J132" s="35">
        <v>2018</v>
      </c>
      <c r="K132" s="35">
        <v>2019</v>
      </c>
      <c r="L132" s="35">
        <v>2020</v>
      </c>
      <c r="M132" s="35">
        <v>2021</v>
      </c>
      <c r="N132" s="35">
        <v>2022</v>
      </c>
      <c r="O132" s="35" t="s">
        <v>450</v>
      </c>
      <c r="P132" s="114" t="s">
        <v>451</v>
      </c>
      <c r="Q132" s="114" t="s">
        <v>452</v>
      </c>
      <c r="R132" s="69" t="s">
        <v>453</v>
      </c>
      <c r="S132" s="69" t="s">
        <v>454</v>
      </c>
      <c r="T132" s="69">
        <v>2023</v>
      </c>
      <c r="U132" s="69">
        <v>2024</v>
      </c>
      <c r="V132" s="69">
        <v>2025</v>
      </c>
      <c r="W132" s="69">
        <v>2026</v>
      </c>
      <c r="X132" s="69">
        <v>2027</v>
      </c>
      <c r="Y132" s="69">
        <v>2028</v>
      </c>
      <c r="Z132" s="69">
        <v>2029</v>
      </c>
      <c r="AA132" s="69">
        <v>2030</v>
      </c>
      <c r="AB132" s="69">
        <v>2031</v>
      </c>
      <c r="AC132" s="69">
        <v>2032</v>
      </c>
      <c r="AD132" s="69">
        <v>2033</v>
      </c>
      <c r="AE132" s="69" t="s">
        <v>188</v>
      </c>
      <c r="AF132" s="36" t="s">
        <v>180</v>
      </c>
      <c r="AG132" s="2"/>
      <c r="AH132" s="2"/>
      <c r="AI132" s="2"/>
      <c r="AJ132" s="2"/>
      <c r="AK132" s="2"/>
    </row>
    <row r="133" spans="2:141" ht="30" customHeight="1" x14ac:dyDescent="0.25">
      <c r="B133" s="2"/>
      <c r="C133" s="2"/>
      <c r="D133" s="2"/>
      <c r="E133" s="34" t="s">
        <v>113</v>
      </c>
      <c r="F133" s="147">
        <f>'DRE CMN 4.720 - Contas Abertas'!F48</f>
        <v>21778487137.099991</v>
      </c>
      <c r="G133" s="147">
        <f>'DRE CMN 4.720 - Contas Abertas'!G48</f>
        <v>22047847644.750011</v>
      </c>
      <c r="H133" s="147">
        <f>'DRE CMN 4.720 - Contas Abertas'!H48</f>
        <v>23794115688.300003</v>
      </c>
      <c r="I133" s="147">
        <f>'DRE CMN 4.720 - Contas Abertas'!I48</f>
        <v>25941415838.970001</v>
      </c>
      <c r="J133" s="147">
        <f>'DRE CMN 4.720 - Contas Abertas'!J48</f>
        <v>27452372337.14999</v>
      </c>
      <c r="K133" s="147">
        <f>'DRE CMN 4.720 - Contas Abertas'!K48</f>
        <v>29208671229.690002</v>
      </c>
      <c r="L133" s="147">
        <f>'DRE CMN 4.720 - Contas Abertas'!L48</f>
        <v>28701888331.700001</v>
      </c>
      <c r="M133" s="147">
        <f>'DRE CMN 4.720 - Contas Abertas'!M48</f>
        <v>29343336213.020012</v>
      </c>
      <c r="N133" s="147">
        <f>'DRE CMN 4.720 - Contas Abertas'!N48</f>
        <v>32333174638.950008</v>
      </c>
      <c r="O133" s="147">
        <f>'DRE CMN 4.720 - Contas Abertas'!O48</f>
        <v>8131702453.6700001</v>
      </c>
      <c r="P133" s="147">
        <f>'DRE CMN 4.720 - Contas Abertas'!P48</f>
        <v>8285926556.689991</v>
      </c>
      <c r="Q133" s="147">
        <f>'DRE CMN 4.720 - Contas Abertas'!Q48</f>
        <v>8669894676</v>
      </c>
      <c r="R133" s="148">
        <f t="shared" ref="R133" si="168">SUM(R135,R137)</f>
        <v>8966510257.7051849</v>
      </c>
      <c r="S133" s="148">
        <f>SUM(R133)</f>
        <v>8966510257.7051849</v>
      </c>
      <c r="T133" s="148">
        <f>T135+T137</f>
        <v>34054033944.065178</v>
      </c>
      <c r="U133" s="148">
        <f t="shared" ref="U133:AD133" si="169">U135+U137</f>
        <v>35327233993.125938</v>
      </c>
      <c r="V133" s="148">
        <f t="shared" si="169"/>
        <v>36680729527.353828</v>
      </c>
      <c r="W133" s="148">
        <f t="shared" si="169"/>
        <v>38147955948.914368</v>
      </c>
      <c r="X133" s="148">
        <f t="shared" si="169"/>
        <v>39763052796.58902</v>
      </c>
      <c r="Y133" s="148">
        <f t="shared" si="169"/>
        <v>41520384826.040512</v>
      </c>
      <c r="Z133" s="148">
        <f t="shared" si="169"/>
        <v>43408074870.868866</v>
      </c>
      <c r="AA133" s="148">
        <f t="shared" si="169"/>
        <v>45451094569.023956</v>
      </c>
      <c r="AB133" s="148">
        <f t="shared" si="169"/>
        <v>47629147907.847549</v>
      </c>
      <c r="AC133" s="148">
        <f t="shared" si="169"/>
        <v>49934520951.642418</v>
      </c>
      <c r="AD133" s="148">
        <f t="shared" si="169"/>
        <v>52368360231.101677</v>
      </c>
      <c r="AE133" s="149"/>
      <c r="AF133" s="36"/>
      <c r="AG133" s="2"/>
      <c r="AH133" s="2"/>
      <c r="AI133" s="2"/>
      <c r="AJ133" s="2"/>
      <c r="AK133" s="2"/>
    </row>
    <row r="134" spans="2:141" ht="30" customHeight="1" x14ac:dyDescent="0.25">
      <c r="B134" s="2"/>
      <c r="C134" s="2"/>
      <c r="D134" s="2"/>
      <c r="E134" s="58" t="s">
        <v>185</v>
      </c>
      <c r="F134" s="150" t="s">
        <v>157</v>
      </c>
      <c r="G134" s="61">
        <f t="shared" ref="G134:AD134" si="170">G133/F133-1</f>
        <v>1.2368191874593482E-2</v>
      </c>
      <c r="H134" s="61">
        <f t="shared" si="170"/>
        <v>7.9203560895696246E-2</v>
      </c>
      <c r="I134" s="61">
        <f t="shared" si="170"/>
        <v>9.0245007580839198E-2</v>
      </c>
      <c r="J134" s="61">
        <f t="shared" si="170"/>
        <v>5.8244951145271839E-2</v>
      </c>
      <c r="K134" s="61">
        <f t="shared" si="170"/>
        <v>6.3976215642510992E-2</v>
      </c>
      <c r="L134" s="61">
        <f t="shared" si="170"/>
        <v>-1.7350426317061185E-2</v>
      </c>
      <c r="M134" s="61">
        <f t="shared" si="170"/>
        <v>2.2348629954481503E-2</v>
      </c>
      <c r="N134" s="61">
        <f t="shared" si="170"/>
        <v>0.10189156421154899</v>
      </c>
      <c r="O134" s="61"/>
      <c r="P134" s="119"/>
      <c r="Q134" s="119"/>
      <c r="R134" s="75"/>
      <c r="S134" s="75"/>
      <c r="T134" s="75">
        <f>T133/N133-1</f>
        <v>5.3222713956524004E-2</v>
      </c>
      <c r="U134" s="75">
        <f t="shared" si="170"/>
        <v>3.7387642566869772E-2</v>
      </c>
      <c r="V134" s="75">
        <f t="shared" si="170"/>
        <v>3.831309109825165E-2</v>
      </c>
      <c r="W134" s="75">
        <f t="shared" si="170"/>
        <v>3.999992476884584E-2</v>
      </c>
      <c r="X134" s="75">
        <f t="shared" si="170"/>
        <v>4.2337703488949829E-2</v>
      </c>
      <c r="Y134" s="75">
        <f t="shared" si="170"/>
        <v>4.4195098360310991E-2</v>
      </c>
      <c r="Z134" s="75">
        <f t="shared" si="170"/>
        <v>4.5464175072973845E-2</v>
      </c>
      <c r="AA134" s="75">
        <f t="shared" si="170"/>
        <v>4.7065429743952114E-2</v>
      </c>
      <c r="AB134" s="75">
        <f t="shared" si="170"/>
        <v>4.7920811577285782E-2</v>
      </c>
      <c r="AC134" s="75">
        <f t="shared" si="170"/>
        <v>4.8402567441585997E-2</v>
      </c>
      <c r="AD134" s="75">
        <f t="shared" si="170"/>
        <v>4.8740615371402729E-2</v>
      </c>
      <c r="AE134" s="78">
        <f>(N133/F133)^(1/8)-1</f>
        <v>5.0636731123325118E-2</v>
      </c>
      <c r="AF134" s="191" t="s">
        <v>439</v>
      </c>
      <c r="AG134" s="2"/>
      <c r="AH134" s="2"/>
      <c r="AI134" s="2"/>
      <c r="AJ134" s="2"/>
      <c r="AK134" s="2"/>
    </row>
    <row r="135" spans="2:141" ht="30" customHeight="1" x14ac:dyDescent="0.25">
      <c r="B135" s="2"/>
      <c r="C135" s="2"/>
      <c r="D135" s="2"/>
      <c r="E135" s="40" t="s">
        <v>123</v>
      </c>
      <c r="F135" s="120">
        <v>15814483219.939991</v>
      </c>
      <c r="G135" s="120">
        <v>15174731341.890009</v>
      </c>
      <c r="H135" s="120">
        <v>15304166077.810001</v>
      </c>
      <c r="I135" s="120">
        <v>16305667153.610001</v>
      </c>
      <c r="J135" s="120">
        <v>16934672082.759991</v>
      </c>
      <c r="K135" s="120">
        <f>'DRE CMN 4.720 - Contas Abertas'!K49</f>
        <v>18129473408.300003</v>
      </c>
      <c r="L135" s="120">
        <f>'DRE CMN 4.720 - Contas Abertas'!L49</f>
        <v>18336443431.98</v>
      </c>
      <c r="M135" s="120">
        <f>'DRE CMN 4.720 - Contas Abertas'!M49</f>
        <v>20384965035.31002</v>
      </c>
      <c r="N135" s="120">
        <f>'DRE CMN 4.720 - Contas Abertas'!N49</f>
        <v>23529885943.880009</v>
      </c>
      <c r="O135" s="120">
        <f>'DRE CMN 4.720 - Contas Abertas'!O49</f>
        <v>6008043167.6199999</v>
      </c>
      <c r="P135" s="120">
        <f>'DRE CMN 4.720 - Contas Abertas'!P49</f>
        <v>6024426405.9999905</v>
      </c>
      <c r="Q135" s="120">
        <f>'DRE CMN 4.720 - Contas Abertas'!Q49</f>
        <v>6375449659.6700001</v>
      </c>
      <c r="R135" s="151">
        <f>'Projeções Trimestrais'!I49</f>
        <v>6630616479.4781752</v>
      </c>
      <c r="S135" s="151">
        <f>SUM(R135)</f>
        <v>6630616479.4781752</v>
      </c>
      <c r="T135" s="151">
        <f>SUM(O135:R135)</f>
        <v>25038535712.768169</v>
      </c>
      <c r="U135" s="151">
        <f t="shared" ref="U135:AD135" si="171">T135*(1+U136)</f>
        <v>26094410763.775604</v>
      </c>
      <c r="V135" s="151">
        <f t="shared" si="171"/>
        <v>27225342526.277637</v>
      </c>
      <c r="W135" s="151">
        <f t="shared" si="171"/>
        <v>28464640118.073795</v>
      </c>
      <c r="X135" s="151">
        <f t="shared" si="171"/>
        <v>29846313749.405098</v>
      </c>
      <c r="Y135" s="151">
        <f t="shared" si="171"/>
        <v>31364595729.837334</v>
      </c>
      <c r="Z135" s="151">
        <f t="shared" si="171"/>
        <v>33007473254.166218</v>
      </c>
      <c r="AA135" s="151">
        <f t="shared" si="171"/>
        <v>34799779051.867447</v>
      </c>
      <c r="AB135" s="151">
        <f t="shared" si="171"/>
        <v>36721074853.321045</v>
      </c>
      <c r="AC135" s="151">
        <f t="shared" si="171"/>
        <v>38763501036.662758</v>
      </c>
      <c r="AD135" s="151">
        <f t="shared" si="171"/>
        <v>40928054934.550003</v>
      </c>
      <c r="AE135" s="149"/>
      <c r="AF135" s="113"/>
      <c r="AG135" s="2"/>
      <c r="AH135" s="2"/>
      <c r="AI135" s="2"/>
      <c r="AJ135" s="2"/>
      <c r="AK135" s="2"/>
    </row>
    <row r="136" spans="2:141" ht="30" customHeight="1" x14ac:dyDescent="0.25">
      <c r="B136" s="2"/>
      <c r="C136" s="2"/>
      <c r="D136" s="2"/>
      <c r="E136" s="59" t="s">
        <v>186</v>
      </c>
      <c r="F136" s="150" t="s">
        <v>157</v>
      </c>
      <c r="G136" s="61">
        <f t="shared" ref="G136:N136" si="172">G135/F135-1</f>
        <v>-4.0453543068883713E-2</v>
      </c>
      <c r="H136" s="61">
        <f t="shared" si="172"/>
        <v>8.5296228976843302E-3</v>
      </c>
      <c r="I136" s="61">
        <f t="shared" si="172"/>
        <v>6.5439767884648559E-2</v>
      </c>
      <c r="J136" s="61">
        <f t="shared" si="172"/>
        <v>3.8575847478324876E-2</v>
      </c>
      <c r="K136" s="61">
        <f t="shared" si="172"/>
        <v>7.0553555433550796E-2</v>
      </c>
      <c r="L136" s="61">
        <f t="shared" si="172"/>
        <v>1.1416218166890646E-2</v>
      </c>
      <c r="M136" s="61">
        <f t="shared" si="172"/>
        <v>0.11171858986335703</v>
      </c>
      <c r="N136" s="61">
        <f t="shared" si="172"/>
        <v>0.15427649265635157</v>
      </c>
      <c r="O136" s="61"/>
      <c r="P136" s="119"/>
      <c r="Q136" s="119"/>
      <c r="R136" s="75"/>
      <c r="S136" s="75"/>
      <c r="T136" s="75">
        <f>T135/N135-1</f>
        <v>6.4116323066179204E-2</v>
      </c>
      <c r="U136" s="75">
        <f>U11</f>
        <v>4.2169999999999999E-2</v>
      </c>
      <c r="V136" s="75">
        <f t="shared" ref="V136:AD136" si="173">V11</f>
        <v>4.3339999999999997E-2</v>
      </c>
      <c r="W136" s="75">
        <f t="shared" si="173"/>
        <v>4.5519999999999998E-2</v>
      </c>
      <c r="X136" s="75">
        <f t="shared" si="173"/>
        <v>4.854E-2</v>
      </c>
      <c r="Y136" s="75">
        <f t="shared" si="173"/>
        <v>5.0869999999999999E-2</v>
      </c>
      <c r="Z136" s="75">
        <f t="shared" si="173"/>
        <v>5.2380000000000003E-2</v>
      </c>
      <c r="AA136" s="75">
        <f t="shared" si="173"/>
        <v>5.4300000000000001E-2</v>
      </c>
      <c r="AB136" s="75">
        <f t="shared" si="173"/>
        <v>5.5210000000000002E-2</v>
      </c>
      <c r="AC136" s="75">
        <f t="shared" si="173"/>
        <v>5.5620000000000003E-2</v>
      </c>
      <c r="AD136" s="75">
        <f t="shared" si="173"/>
        <v>5.5840000000000001E-2</v>
      </c>
      <c r="AE136" s="70">
        <f>(N135/F135)^(1/8)-1</f>
        <v>5.0922286764734759E-2</v>
      </c>
      <c r="AF136" s="192" t="s">
        <v>439</v>
      </c>
      <c r="AG136" s="2"/>
      <c r="AH136" s="2"/>
      <c r="AI136" s="2"/>
      <c r="AJ136" s="2"/>
      <c r="AK136" s="2"/>
    </row>
    <row r="137" spans="2:141" ht="30" customHeight="1" x14ac:dyDescent="0.25">
      <c r="B137" s="2"/>
      <c r="C137" s="2"/>
      <c r="D137" s="2"/>
      <c r="E137" s="40" t="s">
        <v>108</v>
      </c>
      <c r="F137" s="120">
        <v>6370038226.2900009</v>
      </c>
      <c r="G137" s="120">
        <v>7185887289.5900002</v>
      </c>
      <c r="H137" s="120">
        <v>8489949610.4899998</v>
      </c>
      <c r="I137" s="120">
        <v>9635748685.3600006</v>
      </c>
      <c r="J137" s="120">
        <v>10480020110.23</v>
      </c>
      <c r="K137" s="120">
        <f>'DRE CMN 4.720 - Contas Abertas'!K50</f>
        <v>11079197821.389999</v>
      </c>
      <c r="L137" s="120">
        <f>'DRE CMN 4.720 - Contas Abertas'!L50</f>
        <v>10365444899.720001</v>
      </c>
      <c r="M137" s="120">
        <f>'DRE CMN 4.720 - Contas Abertas'!M50</f>
        <v>8958371177.7099915</v>
      </c>
      <c r="N137" s="120">
        <f>'DRE CMN 4.720 - Contas Abertas'!N50</f>
        <v>8803288695.0699997</v>
      </c>
      <c r="O137" s="120">
        <f>'DRE CMN 4.720 - Contas Abertas'!O50</f>
        <v>2123659286.05</v>
      </c>
      <c r="P137" s="120">
        <f>'DRE CMN 4.720 - Contas Abertas'!P50</f>
        <v>2261500150.6900001</v>
      </c>
      <c r="Q137" s="120">
        <f>'DRE CMN 4.720 - Contas Abertas'!Q50</f>
        <v>2294445016.3299999</v>
      </c>
      <c r="R137" s="151">
        <f>'Projeções Trimestrais'!I63</f>
        <v>2335893778.2270088</v>
      </c>
      <c r="S137" s="151">
        <f>SUM(R137)</f>
        <v>2335893778.2270088</v>
      </c>
      <c r="T137" s="151">
        <f>SUM(O137:R137)</f>
        <v>9015498231.2970085</v>
      </c>
      <c r="U137" s="151">
        <f t="shared" ref="U137:AD137" si="174">T137*(1+U138)</f>
        <v>9232823229.3503342</v>
      </c>
      <c r="V137" s="151">
        <f t="shared" si="174"/>
        <v>9455387001.0761929</v>
      </c>
      <c r="W137" s="151">
        <f t="shared" si="174"/>
        <v>9683315830.8405685</v>
      </c>
      <c r="X137" s="151">
        <f t="shared" si="174"/>
        <v>9916739047.1839218</v>
      </c>
      <c r="Y137" s="151">
        <f t="shared" si="174"/>
        <v>10155789096.20318</v>
      </c>
      <c r="Z137" s="151">
        <f t="shared" si="174"/>
        <v>10400601616.702652</v>
      </c>
      <c r="AA137" s="151">
        <f t="shared" si="174"/>
        <v>10651315517.156509</v>
      </c>
      <c r="AB137" s="151">
        <f t="shared" si="174"/>
        <v>10908073054.526508</v>
      </c>
      <c r="AC137" s="151">
        <f t="shared" si="174"/>
        <v>11171019914.979662</v>
      </c>
      <c r="AD137" s="151">
        <f t="shared" si="174"/>
        <v>11440305296.551674</v>
      </c>
      <c r="AE137" s="149"/>
      <c r="AF137" s="39"/>
      <c r="AG137" s="2"/>
      <c r="AH137" s="2"/>
      <c r="AI137" s="2"/>
      <c r="AJ137" s="2"/>
      <c r="AK137" s="2"/>
    </row>
    <row r="138" spans="2:141" ht="30" customHeight="1" thickBot="1" x14ac:dyDescent="0.3">
      <c r="B138" s="2"/>
      <c r="C138" s="2"/>
      <c r="D138" s="2"/>
      <c r="E138" s="152" t="s">
        <v>187</v>
      </c>
      <c r="F138" s="153" t="s">
        <v>157</v>
      </c>
      <c r="G138" s="62">
        <f t="shared" ref="G138:N138" si="175">G137/F137-1</f>
        <v>0.12807600744574521</v>
      </c>
      <c r="H138" s="62">
        <f t="shared" si="175"/>
        <v>0.18147547663169705</v>
      </c>
      <c r="I138" s="62">
        <f t="shared" si="175"/>
        <v>0.13495946706848239</v>
      </c>
      <c r="J138" s="62">
        <f t="shared" si="175"/>
        <v>8.7618663835923316E-2</v>
      </c>
      <c r="K138" s="62">
        <f t="shared" si="175"/>
        <v>5.7173336010597708E-2</v>
      </c>
      <c r="L138" s="62">
        <f t="shared" si="175"/>
        <v>-6.4422797857440095E-2</v>
      </c>
      <c r="M138" s="62">
        <f t="shared" si="175"/>
        <v>-0.13574658257534311</v>
      </c>
      <c r="N138" s="62">
        <f t="shared" si="175"/>
        <v>-1.7311459813795671E-2</v>
      </c>
      <c r="O138" s="62"/>
      <c r="P138" s="398"/>
      <c r="Q138" s="398"/>
      <c r="R138" s="76"/>
      <c r="S138" s="76"/>
      <c r="T138" s="76">
        <f>T137/N137-1</f>
        <v>2.4105711351469106E-2</v>
      </c>
      <c r="U138" s="76">
        <f>T138</f>
        <v>2.4105711351469106E-2</v>
      </c>
      <c r="V138" s="76">
        <f t="shared" ref="V138:AD138" si="176">U138</f>
        <v>2.4105711351469106E-2</v>
      </c>
      <c r="W138" s="76">
        <f t="shared" si="176"/>
        <v>2.4105711351469106E-2</v>
      </c>
      <c r="X138" s="76">
        <f t="shared" si="176"/>
        <v>2.4105711351469106E-2</v>
      </c>
      <c r="Y138" s="76">
        <f t="shared" si="176"/>
        <v>2.4105711351469106E-2</v>
      </c>
      <c r="Z138" s="76">
        <f t="shared" si="176"/>
        <v>2.4105711351469106E-2</v>
      </c>
      <c r="AA138" s="76">
        <f t="shared" si="176"/>
        <v>2.4105711351469106E-2</v>
      </c>
      <c r="AB138" s="76">
        <f t="shared" si="176"/>
        <v>2.4105711351469106E-2</v>
      </c>
      <c r="AC138" s="76">
        <f t="shared" si="176"/>
        <v>2.4105711351469106E-2</v>
      </c>
      <c r="AD138" s="76">
        <f t="shared" si="176"/>
        <v>2.4105711351469106E-2</v>
      </c>
      <c r="AE138" s="72">
        <f>(N137/F137)^(1/8)-1</f>
        <v>4.1268818222366166E-2</v>
      </c>
      <c r="AF138" s="42"/>
      <c r="AG138" s="2"/>
      <c r="AH138" s="2"/>
      <c r="AI138" s="2"/>
      <c r="AJ138" s="2"/>
      <c r="AK138" s="2"/>
    </row>
    <row r="139" spans="2:141" ht="30" customHeight="1" x14ac:dyDescent="0.25">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row>
    <row r="140" spans="2:141" ht="30" customHeight="1" x14ac:dyDescent="0.25">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row>
    <row r="141" spans="2:141" ht="30" customHeight="1" x14ac:dyDescent="0.25">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row>
    <row r="142" spans="2:141" ht="30" hidden="1" customHeight="1" x14ac:dyDescent="0.25">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row>
    <row r="143" spans="2:141" ht="30" hidden="1" customHeight="1" x14ac:dyDescent="0.25">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row>
    <row r="144" spans="2:141" ht="30" hidden="1" customHeight="1" x14ac:dyDescent="0.25">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spans="2:35" ht="30" hidden="1" customHeight="1" x14ac:dyDescent="0.2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spans="2:35" ht="30" hidden="1" customHeight="1" x14ac:dyDescent="0.25">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spans="2:35" ht="30" hidden="1" customHeight="1" x14ac:dyDescent="0.25">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spans="2:35" ht="30" hidden="1" customHeight="1" x14ac:dyDescent="0.25">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spans="2:35" ht="30" hidden="1" customHeight="1" x14ac:dyDescent="0.25">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spans="2:35" ht="30" hidden="1" customHeight="1" x14ac:dyDescent="0.25">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spans="2:35" ht="30" hidden="1" customHeight="1" x14ac:dyDescent="0.25">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spans="2:35" ht="30" hidden="1" customHeight="1" x14ac:dyDescent="0.25">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spans="2:35" ht="30" hidden="1" customHeight="1" x14ac:dyDescent="0.25">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spans="2:35" ht="30" hidden="1" customHeight="1" x14ac:dyDescent="0.25">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spans="2:35" ht="30" hidden="1" customHeight="1" x14ac:dyDescent="0.2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2:35" ht="30" hidden="1" customHeight="1" x14ac:dyDescent="0.25">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spans="2:35" ht="30" hidden="1" customHeight="1" x14ac:dyDescent="0.25">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spans="2:35" ht="30" hidden="1" customHeight="1" x14ac:dyDescent="0.25">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spans="2:35" ht="30" hidden="1" customHeight="1" x14ac:dyDescent="0.25">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spans="2:35" ht="30" hidden="1" customHeight="1" x14ac:dyDescent="0.25">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spans="2:35" ht="30" hidden="1" customHeight="1" x14ac:dyDescent="0.25">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spans="2:35" ht="30" hidden="1" customHeight="1" x14ac:dyDescent="0.25">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spans="2:35" ht="30" hidden="1" customHeight="1" x14ac:dyDescent="0.25">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spans="2:35" ht="30" hidden="1" customHeight="1" x14ac:dyDescent="0.25">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spans="2:35" ht="30" hidden="1" customHeight="1" x14ac:dyDescent="0.2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spans="2:35" ht="30" hidden="1" customHeight="1" x14ac:dyDescent="0.25">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spans="2:35" ht="30" hidden="1" customHeight="1" x14ac:dyDescent="0.25">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spans="2:35" ht="30" hidden="1" customHeight="1" x14ac:dyDescent="0.25">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spans="2:35" ht="30" hidden="1" customHeight="1" x14ac:dyDescent="0.25">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spans="2:35" ht="30" hidden="1" customHeight="1" x14ac:dyDescent="0.25">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spans="2:35" ht="30" hidden="1" customHeight="1" x14ac:dyDescent="0.25">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spans="2:35" ht="30" hidden="1" customHeight="1" x14ac:dyDescent="0.25">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spans="2:35" ht="30" hidden="1" customHeight="1" x14ac:dyDescent="0.25">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spans="2:35" ht="30" hidden="1" customHeight="1" x14ac:dyDescent="0.25">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spans="2:35" ht="30" hidden="1" customHeight="1" x14ac:dyDescent="0.2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spans="2:35" ht="30" hidden="1" customHeight="1" x14ac:dyDescent="0.25">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spans="2:35" ht="30" hidden="1" customHeight="1" x14ac:dyDescent="0.25">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spans="2:35" ht="30" hidden="1" customHeight="1" x14ac:dyDescent="0.25">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spans="2:35" ht="30" hidden="1" customHeight="1" x14ac:dyDescent="0.25">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spans="2:35" ht="30" hidden="1" customHeight="1" x14ac:dyDescent="0.25">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spans="2:35" ht="30" hidden="1" customHeight="1" x14ac:dyDescent="0.25">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spans="2:35" ht="30" hidden="1" customHeight="1" x14ac:dyDescent="0.25">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spans="2:35" ht="30" hidden="1" customHeight="1" x14ac:dyDescent="0.25">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spans="2:35" ht="30" hidden="1" customHeight="1" x14ac:dyDescent="0.25">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spans="2:35" ht="30" hidden="1" customHeight="1" x14ac:dyDescent="0.2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spans="2:35" ht="30" hidden="1" customHeight="1" x14ac:dyDescent="0.25">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spans="2:35" ht="30" hidden="1" customHeight="1" x14ac:dyDescent="0.25">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spans="2:35" ht="30" hidden="1" customHeight="1" x14ac:dyDescent="0.25">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spans="2:35" ht="30" hidden="1" customHeight="1" x14ac:dyDescent="0.25">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spans="2:35" ht="30" hidden="1" customHeight="1" x14ac:dyDescent="0.25">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spans="2:35" ht="30" hidden="1" customHeight="1" x14ac:dyDescent="0.25">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spans="2:35" ht="30" hidden="1" customHeight="1" x14ac:dyDescent="0.25">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spans="2:35" ht="30" hidden="1" customHeight="1" x14ac:dyDescent="0.25">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spans="2:35" ht="30" hidden="1" customHeight="1" x14ac:dyDescent="0.25">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spans="2:35" ht="30" hidden="1" customHeight="1" x14ac:dyDescent="0.2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spans="2:35" ht="30" hidden="1" customHeight="1"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spans="2:35" ht="30" hidden="1" customHeight="1"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spans="2:35" ht="30" hidden="1" customHeight="1"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spans="2:35" ht="30" hidden="1" customHeight="1"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spans="2:35" ht="30" hidden="1" customHeight="1"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spans="2:35" ht="30" hidden="1" customHeight="1"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spans="2:35" ht="30" hidden="1" customHeight="1"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spans="2:35" ht="30" hidden="1" customHeight="1"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spans="2:35" ht="30" hidden="1" customHeight="1"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spans="2:35" ht="30" hidden="1" customHeight="1"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spans="2:35" ht="30" hidden="1" customHeight="1"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spans="2:35" ht="30" hidden="1" customHeight="1"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spans="2:35" ht="30" hidden="1" customHeight="1"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spans="2:35" ht="30" hidden="1" customHeight="1"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spans="2:35" ht="30" hidden="1" customHeight="1"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spans="2:35" ht="30" hidden="1" customHeight="1"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spans="2:35" ht="30" hidden="1" customHeight="1" x14ac:dyDescent="0.25">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spans="2:35" ht="30" hidden="1" customHeight="1" x14ac:dyDescent="0.25">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spans="2:35" ht="30" hidden="1" customHeight="1" x14ac:dyDescent="0.25">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spans="2:35" ht="30" hidden="1" customHeight="1" x14ac:dyDescent="0.2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spans="2:35" ht="30" hidden="1" customHeight="1" x14ac:dyDescent="0.25">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spans="2:35" ht="30" hidden="1" customHeight="1" x14ac:dyDescent="0.25">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spans="2:35" ht="30" hidden="1" customHeight="1" x14ac:dyDescent="0.25">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spans="2:35" ht="30" hidden="1" customHeight="1" x14ac:dyDescent="0.25">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spans="2:35" ht="30" hidden="1" customHeight="1" x14ac:dyDescent="0.25">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spans="2:35" ht="30" hidden="1" customHeight="1" x14ac:dyDescent="0.25">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spans="2:35" ht="30" hidden="1" customHeight="1" x14ac:dyDescent="0.25">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spans="2:35" ht="30" hidden="1" customHeight="1" x14ac:dyDescent="0.25">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spans="2:35" hidden="1" x14ac:dyDescent="0.25">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spans="2:35" hidden="1" x14ac:dyDescent="0.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spans="2:35" hidden="1" x14ac:dyDescent="0.25">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spans="2:35" hidden="1" x14ac:dyDescent="0.25">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spans="2:35" hidden="1" x14ac:dyDescent="0.25">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spans="2:35" hidden="1" x14ac:dyDescent="0.25">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spans="2:35" hidden="1" x14ac:dyDescent="0.25">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spans="2:35" hidden="1" x14ac:dyDescent="0.25">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spans="2:35" hidden="1" x14ac:dyDescent="0.25">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spans="2:35" hidden="1" x14ac:dyDescent="0.25">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spans="2:35" hidden="1" x14ac:dyDescent="0.25">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spans="2:35" hidden="1" x14ac:dyDescent="0.2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spans="2:35" hidden="1" x14ac:dyDescent="0.25">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spans="2:35" hidden="1" x14ac:dyDescent="0.25">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spans="2:35" hidden="1" x14ac:dyDescent="0.25">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spans="2:35" hidden="1" x14ac:dyDescent="0.25">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spans="2:35" hidden="1" x14ac:dyDescent="0.25">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spans="2:35" hidden="1" x14ac:dyDescent="0.25">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spans="2:35" hidden="1" x14ac:dyDescent="0.25">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spans="2:35" hidden="1" x14ac:dyDescent="0.25">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spans="2:35" hidden="1" x14ac:dyDescent="0.25">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spans="2:35" hidden="1" x14ac:dyDescent="0.2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spans="2:35" hidden="1" x14ac:dyDescent="0.25">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spans="2:35" hidden="1" x14ac:dyDescent="0.25">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spans="2:35" hidden="1" x14ac:dyDescent="0.25">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spans="2:35" hidden="1" x14ac:dyDescent="0.25">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spans="2:35" hidden="1" x14ac:dyDescent="0.25">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spans="2:35" hidden="1" x14ac:dyDescent="0.25">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spans="2:35" hidden="1" x14ac:dyDescent="0.25">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spans="2:35" hidden="1" x14ac:dyDescent="0.25">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spans="2:35" hidden="1" x14ac:dyDescent="0.25">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spans="2:35" hidden="1" x14ac:dyDescent="0.2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spans="2:35" hidden="1" x14ac:dyDescent="0.25">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spans="2:35" hidden="1" x14ac:dyDescent="0.25">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spans="2:35" hidden="1" x14ac:dyDescent="0.25">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spans="2:35" hidden="1" x14ac:dyDescent="0.25">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spans="2:35" hidden="1" x14ac:dyDescent="0.25">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spans="2:35" hidden="1" x14ac:dyDescent="0.25">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spans="2:35" hidden="1" x14ac:dyDescent="0.25">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spans="2:35" hidden="1" x14ac:dyDescent="0.25">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spans="2:35" hidden="1" x14ac:dyDescent="0.25">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spans="2:35" hidden="1" x14ac:dyDescent="0.2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spans="2:35" hidden="1" x14ac:dyDescent="0.25">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spans="2:35" hidden="1" x14ac:dyDescent="0.25">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spans="2:35" hidden="1" x14ac:dyDescent="0.25">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spans="2:35" hidden="1" x14ac:dyDescent="0.25">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spans="2:35" hidden="1" x14ac:dyDescent="0.25">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sheetData>
  <mergeCells count="3">
    <mergeCell ref="H6:J7"/>
    <mergeCell ref="AF44:AF45"/>
    <mergeCell ref="O4:Q5"/>
  </mergeCells>
  <conditionalFormatting sqref="F10:S11">
    <cfRule type="colorScale" priority="30">
      <colorScale>
        <cfvo type="min"/>
        <cfvo type="max"/>
        <color rgb="FFCEF6CE"/>
        <color rgb="FF59BF59"/>
      </colorScale>
    </cfRule>
  </conditionalFormatting>
  <conditionalFormatting sqref="F12:S13">
    <cfRule type="colorScale" priority="28">
      <colorScale>
        <cfvo type="min"/>
        <cfvo type="max"/>
        <color rgb="FFCEF6CE"/>
        <color rgb="FF59BF59"/>
      </colorScale>
    </cfRule>
  </conditionalFormatting>
  <conditionalFormatting sqref="F35:AD35">
    <cfRule type="colorScale" priority="2">
      <colorScale>
        <cfvo type="min"/>
        <cfvo type="max"/>
        <color rgb="FFCEF6CE"/>
        <color rgb="FF59BF59"/>
      </colorScale>
    </cfRule>
  </conditionalFormatting>
  <conditionalFormatting sqref="F45:AD45">
    <cfRule type="colorScale" priority="1">
      <colorScale>
        <cfvo type="min"/>
        <cfvo type="max"/>
        <color rgb="FFCEF6CE"/>
        <color rgb="FF59BF59"/>
      </colorScale>
    </cfRule>
  </conditionalFormatting>
  <conditionalFormatting sqref="F72:AD72">
    <cfRule type="colorScale" priority="4">
      <colorScale>
        <cfvo type="min"/>
        <cfvo type="max"/>
        <color rgb="FFCEF6CE"/>
        <color rgb="FF59BF59"/>
      </colorScale>
    </cfRule>
  </conditionalFormatting>
  <conditionalFormatting sqref="F78:AD78">
    <cfRule type="colorScale" priority="3">
      <colorScale>
        <cfvo type="min"/>
        <cfvo type="max"/>
        <color rgb="FFCEF6CE"/>
        <color rgb="FF59BF59"/>
      </colorScale>
    </cfRule>
  </conditionalFormatting>
  <conditionalFormatting sqref="F17:AF17">
    <cfRule type="colorScale" priority="13">
      <colorScale>
        <cfvo type="min"/>
        <cfvo type="max"/>
        <color rgb="FFCEF6CE"/>
        <color rgb="FF59BF59"/>
      </colorScale>
    </cfRule>
  </conditionalFormatting>
  <conditionalFormatting sqref="F28:AF28">
    <cfRule type="colorScale" priority="12">
      <colorScale>
        <cfvo type="min"/>
        <cfvo type="max"/>
        <color rgb="FFCEF6CE"/>
        <color rgb="FF59BF59"/>
      </colorScale>
    </cfRule>
  </conditionalFormatting>
  <conditionalFormatting sqref="F66:AF66">
    <cfRule type="colorScale" priority="16">
      <colorScale>
        <cfvo type="min"/>
        <cfvo type="max"/>
        <color rgb="FFCEF6CE"/>
        <color rgb="FF59BF59"/>
      </colorScale>
    </cfRule>
  </conditionalFormatting>
  <conditionalFormatting sqref="T10:AB11">
    <cfRule type="colorScale" priority="7">
      <colorScale>
        <cfvo type="min"/>
        <cfvo type="max"/>
        <color rgb="FFCEF6CE"/>
        <color rgb="FF59BF59"/>
      </colorScale>
    </cfRule>
  </conditionalFormatting>
  <conditionalFormatting sqref="AC10:AD11">
    <cfRule type="colorScale" priority="6">
      <colorScale>
        <cfvo type="min"/>
        <cfvo type="max"/>
        <color rgb="FFCEF6CE"/>
        <color rgb="FF59BF59"/>
      </colorScale>
    </cfRule>
  </conditionalFormatting>
  <conditionalFormatting sqref="AF44">
    <cfRule type="colorScale" priority="5">
      <colorScale>
        <cfvo type="min"/>
        <cfvo type="max"/>
        <color rgb="FFCEF6CE"/>
        <color rgb="FF59BF59"/>
      </colorScale>
    </cfRule>
  </conditionalFormatting>
  <hyperlinks>
    <hyperlink ref="A13" location="'Projeções - Receitas'!A1" display="Projeções - Receita" xr:uid="{ABE13BC4-91BA-4E39-87DA-CFA00B8681BC}"/>
    <hyperlink ref="A12" location="'Balanço Patrimonial'!A1" display="Balanço Patrimonial" xr:uid="{DE35F8B0-78F9-4F02-A604-25832739AA71}"/>
    <hyperlink ref="A11" location="'DRE CMN 4.720 - Contas Abertas'!A1" display="Contas Abertas" xr:uid="{6471231A-9F94-49C0-B8C4-5B91D9FC57F2}"/>
    <hyperlink ref="A10" location="'DRE + DCF'!A1" display="DRE + DCF" xr:uid="{32F22C22-C27B-49C0-8CD8-D1A38308F372}"/>
    <hyperlink ref="A9" location="Ke!A1" display="KE" xr:uid="{FE8423AE-3932-4470-B81D-71941AB53302}"/>
    <hyperlink ref="A8" location="Dashboard!A1" display="Dashboard" xr:uid="{5F5FA44D-E64A-4A05-997C-C851F320AB1E}"/>
    <hyperlink ref="A14" location="'Painel de Índices'!A1" display="Painel de Índices" xr:uid="{534ACFFF-A460-48BB-8A7C-962E789879E6}"/>
    <hyperlink ref="A15" location="'Projeções Trimestrais'!A1" display="Projeções Trimestrais" xr:uid="{12912DA0-9023-436D-81E4-A739B138DB4E}"/>
  </hyperlinks>
  <pageMargins left="0.511811024" right="0.511811024" top="0.78740157499999996" bottom="0.78740157499999996" header="0.31496062000000002" footer="0.31496062000000002"/>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C780-E775-4D0B-8683-B16558836CCE}">
  <dimension ref="A1:DK251"/>
  <sheetViews>
    <sheetView zoomScale="85" zoomScaleNormal="85" workbookViewId="0">
      <selection activeCell="A16" sqref="A16"/>
    </sheetView>
  </sheetViews>
  <sheetFormatPr defaultRowHeight="30" customHeight="1" x14ac:dyDescent="0.25"/>
  <cols>
    <col min="1" max="1" width="35.7109375" style="253" customWidth="1"/>
    <col min="2" max="3" width="9.140625" style="12"/>
    <col min="4" max="14" width="8.140625" style="12" bestFit="1" customWidth="1"/>
    <col min="15" max="15" width="14.7109375" style="12" customWidth="1"/>
    <col min="16" max="25" width="14.7109375" style="12" bestFit="1" customWidth="1"/>
    <col min="26" max="36" width="10.28515625" style="12" bestFit="1" customWidth="1"/>
    <col min="37" max="58" width="20.7109375" style="12" bestFit="1" customWidth="1"/>
    <col min="59" max="64" width="18.140625" style="12" bestFit="1" customWidth="1"/>
    <col min="65" max="69" width="19.140625" style="12" bestFit="1" customWidth="1"/>
    <col min="70" max="80" width="18.140625" style="12" bestFit="1" customWidth="1"/>
    <col min="81" max="91" width="19.140625" style="12" bestFit="1" customWidth="1"/>
    <col min="92" max="102" width="20.7109375" style="12" bestFit="1" customWidth="1"/>
    <col min="103" max="103" width="9.140625" style="12"/>
    <col min="104" max="104" width="54.5703125" style="12" bestFit="1" customWidth="1"/>
    <col min="105" max="115" width="7.85546875" style="12" bestFit="1" customWidth="1"/>
    <col min="116" max="16384" width="9.140625" style="12"/>
  </cols>
  <sheetData>
    <row r="1" spans="1:115" ht="15" x14ac:dyDescent="0.25"/>
    <row r="2" spans="1:115" ht="15" x14ac:dyDescent="0.25"/>
    <row r="3" spans="1:115" ht="15" x14ac:dyDescent="0.25"/>
    <row r="4" spans="1:115" ht="15" x14ac:dyDescent="0.25">
      <c r="BF4" s="461" t="str">
        <f>Dashboard!I4</f>
        <v>Banco do Brasil ($BBAS3)</v>
      </c>
      <c r="BG4" s="461"/>
      <c r="BH4" s="461"/>
      <c r="BI4" s="461"/>
    </row>
    <row r="5" spans="1:115" ht="15" x14ac:dyDescent="0.25">
      <c r="BF5" s="462"/>
      <c r="BG5" s="462"/>
      <c r="BH5" s="462"/>
      <c r="BI5" s="462"/>
    </row>
    <row r="6" spans="1:115" ht="15" x14ac:dyDescent="0.25"/>
    <row r="7" spans="1:115" ht="30" customHeight="1" x14ac:dyDescent="0.25">
      <c r="A7" s="254" t="s">
        <v>317</v>
      </c>
    </row>
    <row r="8" spans="1:115" ht="30" customHeight="1" thickBot="1" x14ac:dyDescent="0.3">
      <c r="A8" s="312" t="s">
        <v>318</v>
      </c>
    </row>
    <row r="9" spans="1:115" ht="30" customHeight="1" x14ac:dyDescent="0.25">
      <c r="A9" s="17" t="s">
        <v>218</v>
      </c>
      <c r="D9" s="485" t="s">
        <v>440</v>
      </c>
      <c r="E9" s="483"/>
      <c r="F9" s="483"/>
      <c r="G9" s="483"/>
      <c r="H9" s="483"/>
      <c r="I9" s="483"/>
      <c r="J9" s="483"/>
      <c r="K9" s="483"/>
      <c r="L9" s="483"/>
      <c r="M9" s="483"/>
      <c r="N9" s="483"/>
      <c r="O9" s="483" t="s">
        <v>441</v>
      </c>
      <c r="P9" s="483"/>
      <c r="Q9" s="483"/>
      <c r="R9" s="483"/>
      <c r="S9" s="483"/>
      <c r="T9" s="483"/>
      <c r="U9" s="483"/>
      <c r="V9" s="483"/>
      <c r="W9" s="483"/>
      <c r="X9" s="483"/>
      <c r="Y9" s="483"/>
      <c r="Z9" s="483" t="s">
        <v>442</v>
      </c>
      <c r="AA9" s="483"/>
      <c r="AB9" s="483"/>
      <c r="AC9" s="483"/>
      <c r="AD9" s="483"/>
      <c r="AE9" s="483"/>
      <c r="AF9" s="483"/>
      <c r="AG9" s="483"/>
      <c r="AH9" s="483"/>
      <c r="AI9" s="483"/>
      <c r="AJ9" s="483"/>
      <c r="AK9" s="483" t="s">
        <v>444</v>
      </c>
      <c r="AL9" s="483"/>
      <c r="AM9" s="483"/>
      <c r="AN9" s="483"/>
      <c r="AO9" s="483"/>
      <c r="AP9" s="483"/>
      <c r="AQ9" s="483"/>
      <c r="AR9" s="483"/>
      <c r="AS9" s="483"/>
      <c r="AT9" s="483"/>
      <c r="AU9" s="483"/>
      <c r="AV9" s="483" t="s">
        <v>443</v>
      </c>
      <c r="AW9" s="483"/>
      <c r="AX9" s="483"/>
      <c r="AY9" s="483"/>
      <c r="AZ9" s="483"/>
      <c r="BA9" s="483"/>
      <c r="BB9" s="483"/>
      <c r="BC9" s="483"/>
      <c r="BD9" s="483"/>
      <c r="BE9" s="483"/>
      <c r="BF9" s="483"/>
      <c r="BG9" s="483" t="s">
        <v>445</v>
      </c>
      <c r="BH9" s="483"/>
      <c r="BI9" s="483"/>
      <c r="BJ9" s="483"/>
      <c r="BK9" s="483"/>
      <c r="BL9" s="483"/>
      <c r="BM9" s="483"/>
      <c r="BN9" s="483"/>
      <c r="BO9" s="483"/>
      <c r="BP9" s="483"/>
      <c r="BQ9" s="483"/>
      <c r="BR9" s="483" t="s">
        <v>446</v>
      </c>
      <c r="BS9" s="483"/>
      <c r="BT9" s="483"/>
      <c r="BU9" s="483"/>
      <c r="BV9" s="483"/>
      <c r="BW9" s="483"/>
      <c r="BX9" s="483"/>
      <c r="BY9" s="483"/>
      <c r="BZ9" s="483"/>
      <c r="CA9" s="483"/>
      <c r="CB9" s="483"/>
      <c r="CC9" s="483" t="s">
        <v>447</v>
      </c>
      <c r="CD9" s="483"/>
      <c r="CE9" s="483"/>
      <c r="CF9" s="483"/>
      <c r="CG9" s="483"/>
      <c r="CH9" s="483"/>
      <c r="CI9" s="483"/>
      <c r="CJ9" s="483"/>
      <c r="CK9" s="483"/>
      <c r="CL9" s="483"/>
      <c r="CM9" s="483"/>
      <c r="CN9" s="483" t="s">
        <v>448</v>
      </c>
      <c r="CO9" s="483"/>
      <c r="CP9" s="483"/>
      <c r="CQ9" s="483"/>
      <c r="CR9" s="483"/>
      <c r="CS9" s="483"/>
      <c r="CT9" s="483"/>
      <c r="CU9" s="483"/>
      <c r="CV9" s="483"/>
      <c r="CW9" s="483"/>
      <c r="CX9" s="484"/>
      <c r="CZ9" s="330"/>
      <c r="DA9" s="331">
        <v>2023</v>
      </c>
      <c r="DB9" s="331">
        <v>2024</v>
      </c>
      <c r="DC9" s="331">
        <v>2025</v>
      </c>
      <c r="DD9" s="331">
        <v>2026</v>
      </c>
      <c r="DE9" s="331">
        <v>2027</v>
      </c>
      <c r="DF9" s="331">
        <v>2028</v>
      </c>
      <c r="DG9" s="331">
        <v>2029</v>
      </c>
      <c r="DH9" s="331">
        <v>2030</v>
      </c>
      <c r="DI9" s="331">
        <v>2031</v>
      </c>
      <c r="DJ9" s="331">
        <v>2032</v>
      </c>
      <c r="DK9" s="332">
        <v>2033</v>
      </c>
    </row>
    <row r="10" spans="1:115" ht="30" customHeight="1" x14ac:dyDescent="0.25">
      <c r="A10" s="17" t="s">
        <v>319</v>
      </c>
      <c r="D10" s="202" t="s">
        <v>337</v>
      </c>
      <c r="E10" s="204" t="s">
        <v>338</v>
      </c>
      <c r="F10" s="204" t="s">
        <v>339</v>
      </c>
      <c r="G10" s="204" t="s">
        <v>340</v>
      </c>
      <c r="H10" s="204" t="s">
        <v>341</v>
      </c>
      <c r="I10" s="204" t="s">
        <v>342</v>
      </c>
      <c r="J10" s="204" t="s">
        <v>343</v>
      </c>
      <c r="K10" s="204" t="s">
        <v>344</v>
      </c>
      <c r="L10" s="204" t="s">
        <v>345</v>
      </c>
      <c r="M10" s="204" t="s">
        <v>346</v>
      </c>
      <c r="N10" s="204" t="s">
        <v>347</v>
      </c>
      <c r="O10" s="282" t="s">
        <v>348</v>
      </c>
      <c r="P10" s="282" t="s">
        <v>349</v>
      </c>
      <c r="Q10" s="282" t="s">
        <v>350</v>
      </c>
      <c r="R10" s="282" t="s">
        <v>351</v>
      </c>
      <c r="S10" s="282" t="s">
        <v>352</v>
      </c>
      <c r="T10" s="282" t="s">
        <v>353</v>
      </c>
      <c r="U10" s="282" t="s">
        <v>354</v>
      </c>
      <c r="V10" s="282" t="s">
        <v>355</v>
      </c>
      <c r="W10" s="282" t="s">
        <v>356</v>
      </c>
      <c r="X10" s="282" t="s">
        <v>357</v>
      </c>
      <c r="Y10" s="282" t="s">
        <v>358</v>
      </c>
      <c r="Z10" s="282" t="s">
        <v>359</v>
      </c>
      <c r="AA10" s="282" t="s">
        <v>360</v>
      </c>
      <c r="AB10" s="282" t="s">
        <v>361</v>
      </c>
      <c r="AC10" s="282" t="s">
        <v>362</v>
      </c>
      <c r="AD10" s="282" t="s">
        <v>363</v>
      </c>
      <c r="AE10" s="282" t="s">
        <v>364</v>
      </c>
      <c r="AF10" s="282" t="s">
        <v>365</v>
      </c>
      <c r="AG10" s="282" t="s">
        <v>366</v>
      </c>
      <c r="AH10" s="282" t="s">
        <v>367</v>
      </c>
      <c r="AI10" s="282" t="s">
        <v>368</v>
      </c>
      <c r="AJ10" s="282" t="s">
        <v>369</v>
      </c>
      <c r="AK10" s="204" t="s">
        <v>370</v>
      </c>
      <c r="AL10" s="204" t="s">
        <v>371</v>
      </c>
      <c r="AM10" s="204" t="s">
        <v>372</v>
      </c>
      <c r="AN10" s="204" t="s">
        <v>373</v>
      </c>
      <c r="AO10" s="204" t="s">
        <v>374</v>
      </c>
      <c r="AP10" s="204" t="s">
        <v>375</v>
      </c>
      <c r="AQ10" s="204" t="s">
        <v>376</v>
      </c>
      <c r="AR10" s="204" t="s">
        <v>377</v>
      </c>
      <c r="AS10" s="204" t="s">
        <v>378</v>
      </c>
      <c r="AT10" s="204" t="s">
        <v>379</v>
      </c>
      <c r="AU10" s="204" t="s">
        <v>380</v>
      </c>
      <c r="AV10" s="204" t="s">
        <v>381</v>
      </c>
      <c r="AW10" s="204" t="s">
        <v>382</v>
      </c>
      <c r="AX10" s="204" t="s">
        <v>383</v>
      </c>
      <c r="AY10" s="204" t="s">
        <v>384</v>
      </c>
      <c r="AZ10" s="204" t="s">
        <v>385</v>
      </c>
      <c r="BA10" s="204" t="s">
        <v>386</v>
      </c>
      <c r="BB10" s="204" t="s">
        <v>387</v>
      </c>
      <c r="BC10" s="204" t="s">
        <v>388</v>
      </c>
      <c r="BD10" s="204" t="s">
        <v>389</v>
      </c>
      <c r="BE10" s="204" t="s">
        <v>390</v>
      </c>
      <c r="BF10" s="204" t="s">
        <v>391</v>
      </c>
      <c r="BG10" s="204" t="s">
        <v>392</v>
      </c>
      <c r="BH10" s="204" t="s">
        <v>393</v>
      </c>
      <c r="BI10" s="204" t="s">
        <v>394</v>
      </c>
      <c r="BJ10" s="204" t="s">
        <v>395</v>
      </c>
      <c r="BK10" s="204" t="s">
        <v>396</v>
      </c>
      <c r="BL10" s="204" t="s">
        <v>397</v>
      </c>
      <c r="BM10" s="204" t="s">
        <v>398</v>
      </c>
      <c r="BN10" s="204" t="s">
        <v>399</v>
      </c>
      <c r="BO10" s="204" t="s">
        <v>400</v>
      </c>
      <c r="BP10" s="204" t="s">
        <v>401</v>
      </c>
      <c r="BQ10" s="204" t="s">
        <v>402</v>
      </c>
      <c r="BR10" s="204" t="s">
        <v>403</v>
      </c>
      <c r="BS10" s="204" t="s">
        <v>404</v>
      </c>
      <c r="BT10" s="204" t="s">
        <v>405</v>
      </c>
      <c r="BU10" s="204" t="s">
        <v>406</v>
      </c>
      <c r="BV10" s="204" t="s">
        <v>407</v>
      </c>
      <c r="BW10" s="204" t="s">
        <v>408</v>
      </c>
      <c r="BX10" s="204" t="s">
        <v>409</v>
      </c>
      <c r="BY10" s="204" t="s">
        <v>410</v>
      </c>
      <c r="BZ10" s="204" t="s">
        <v>411</v>
      </c>
      <c r="CA10" s="204" t="s">
        <v>412</v>
      </c>
      <c r="CB10" s="204" t="s">
        <v>413</v>
      </c>
      <c r="CC10" s="204" t="s">
        <v>414</v>
      </c>
      <c r="CD10" s="204" t="s">
        <v>415</v>
      </c>
      <c r="CE10" s="204" t="s">
        <v>416</v>
      </c>
      <c r="CF10" s="204" t="s">
        <v>417</v>
      </c>
      <c r="CG10" s="204" t="s">
        <v>418</v>
      </c>
      <c r="CH10" s="204" t="s">
        <v>419</v>
      </c>
      <c r="CI10" s="204" t="s">
        <v>420</v>
      </c>
      <c r="CJ10" s="204" t="s">
        <v>421</v>
      </c>
      <c r="CK10" s="204" t="s">
        <v>422</v>
      </c>
      <c r="CL10" s="204" t="s">
        <v>423</v>
      </c>
      <c r="CM10" s="204" t="s">
        <v>424</v>
      </c>
      <c r="CN10" s="204" t="s">
        <v>425</v>
      </c>
      <c r="CO10" s="204" t="s">
        <v>426</v>
      </c>
      <c r="CP10" s="204" t="s">
        <v>427</v>
      </c>
      <c r="CQ10" s="204" t="s">
        <v>428</v>
      </c>
      <c r="CR10" s="204" t="s">
        <v>429</v>
      </c>
      <c r="CS10" s="204" t="s">
        <v>430</v>
      </c>
      <c r="CT10" s="204" t="s">
        <v>431</v>
      </c>
      <c r="CU10" s="204" t="s">
        <v>432</v>
      </c>
      <c r="CV10" s="204" t="s">
        <v>433</v>
      </c>
      <c r="CW10" s="204" t="s">
        <v>434</v>
      </c>
      <c r="CX10" s="342" t="s">
        <v>435</v>
      </c>
      <c r="CZ10" s="343" t="s">
        <v>132</v>
      </c>
      <c r="DA10" s="344">
        <f>'Projeções - Receitas'!T37</f>
        <v>0.48154489890779628</v>
      </c>
      <c r="DB10" s="344">
        <f>'Projeções - Receitas'!U37</f>
        <v>0.48154489890779628</v>
      </c>
      <c r="DC10" s="344">
        <f>'Projeções - Receitas'!V37</f>
        <v>0.48154489890779628</v>
      </c>
      <c r="DD10" s="344">
        <f>'Projeções - Receitas'!W37</f>
        <v>0.48154489890779628</v>
      </c>
      <c r="DE10" s="344">
        <f>'Projeções - Receitas'!X37</f>
        <v>0.48154489890779628</v>
      </c>
      <c r="DF10" s="344">
        <f>'Projeções - Receitas'!Y37</f>
        <v>0.48154489890779628</v>
      </c>
      <c r="DG10" s="344">
        <f>'Projeções - Receitas'!Z37</f>
        <v>0.48154489890779628</v>
      </c>
      <c r="DH10" s="344">
        <f>'Projeções - Receitas'!AA37</f>
        <v>0.48154489890779628</v>
      </c>
      <c r="DI10" s="344">
        <f>'Projeções - Receitas'!AB37</f>
        <v>0.48154489890779628</v>
      </c>
      <c r="DJ10" s="344">
        <f>'Projeções - Receitas'!AC37</f>
        <v>0.48154489890779628</v>
      </c>
      <c r="DK10" s="345">
        <f>'Projeções - Receitas'!AD37</f>
        <v>0.48154489890779628</v>
      </c>
    </row>
    <row r="11" spans="1:115" ht="30" customHeight="1" x14ac:dyDescent="0.25">
      <c r="A11" s="17" t="s">
        <v>320</v>
      </c>
      <c r="D11" s="333">
        <f>ABS(Z11-DA$46)</f>
        <v>2.7977944800579052E-2</v>
      </c>
      <c r="E11" s="64">
        <f t="shared" ref="E11:E74" si="0">ABS(AA11-DB$46)</f>
        <v>2.5264575894309693E-2</v>
      </c>
      <c r="F11" s="64">
        <f t="shared" ref="F11:F74" si="1">ABS(AB11-DC$46)</f>
        <v>3.561464271863643E-2</v>
      </c>
      <c r="G11" s="64">
        <f t="shared" ref="G11:G74" si="2">ABS(AC11-DD$46)</f>
        <v>3.1174740783387E-2</v>
      </c>
      <c r="H11" s="64">
        <f t="shared" ref="H11:H74" si="3">ABS(AD11-DE$46)</f>
        <v>2.7041077731966234E-2</v>
      </c>
      <c r="I11" s="64">
        <f t="shared" ref="I11:I74" si="4">ABS(AE11-DF$46)</f>
        <v>2.3170215525787019E-2</v>
      </c>
      <c r="J11" s="64">
        <f t="shared" ref="J11:J74" si="5">ABS(AF11-DG$46)</f>
        <v>1.9529486387666162E-2</v>
      </c>
      <c r="K11" s="64">
        <f t="shared" ref="K11:K74" si="6">ABS(AG11-DH$46)</f>
        <v>1.6088742503286874E-2</v>
      </c>
      <c r="L11" s="64">
        <f t="shared" ref="L11:L74" si="7">ABS(AH11-DI$46)</f>
        <v>1.3570588161812974E-2</v>
      </c>
      <c r="M11" s="64">
        <f t="shared" ref="M11:M74" si="8">ABS(AI11-DJ$46)</f>
        <v>1.3361831875127406E-2</v>
      </c>
      <c r="N11" s="64">
        <f t="shared" ref="N11:N74" si="9">ABS(AJ11-DK$46)</f>
        <v>1.5344395438535802E-2</v>
      </c>
      <c r="O11" s="64">
        <v>0</v>
      </c>
      <c r="P11" s="64">
        <v>0</v>
      </c>
      <c r="Q11" s="64">
        <v>0</v>
      </c>
      <c r="R11" s="64">
        <v>0</v>
      </c>
      <c r="S11" s="64">
        <v>0</v>
      </c>
      <c r="T11" s="64">
        <v>0</v>
      </c>
      <c r="U11" s="64">
        <v>0</v>
      </c>
      <c r="V11" s="64">
        <v>0</v>
      </c>
      <c r="W11" s="64">
        <v>0</v>
      </c>
      <c r="X11" s="64">
        <v>0</v>
      </c>
      <c r="Y11" s="64">
        <v>0</v>
      </c>
      <c r="Z11" s="64">
        <f>CC11/CN11</f>
        <v>0.18516542304238631</v>
      </c>
      <c r="AA11" s="64">
        <f>CD11/CO11</f>
        <v>0.18245205413611695</v>
      </c>
      <c r="AB11" s="64">
        <f t="shared" ref="AB11:AB74" si="10">CE11/CP11</f>
        <v>0.19280212096044369</v>
      </c>
      <c r="AC11" s="64">
        <f t="shared" ref="AC11:AC74" si="11">CF11/CQ11</f>
        <v>0.18836221902519426</v>
      </c>
      <c r="AD11" s="64">
        <f t="shared" ref="AD11:AD74" si="12">CG11/CR11</f>
        <v>0.18422855597377349</v>
      </c>
      <c r="AE11" s="64">
        <f t="shared" ref="AE11:AE74" si="13">CH11/CS11</f>
        <v>0.18035769376759428</v>
      </c>
      <c r="AF11" s="64">
        <f t="shared" ref="AF11:AF74" si="14">CI11/CT11</f>
        <v>0.17671696462947342</v>
      </c>
      <c r="AG11" s="64">
        <f t="shared" ref="AG11:AG74" si="15">CJ11/CU11</f>
        <v>0.17327622074509413</v>
      </c>
      <c r="AH11" s="64">
        <f t="shared" ref="AH11:AH74" si="16">CK11/CV11</f>
        <v>0.17075806640362023</v>
      </c>
      <c r="AI11" s="64">
        <f t="shared" ref="AI11:AI74" si="17">CL11/CW11</f>
        <v>0.17054931011693467</v>
      </c>
      <c r="AJ11" s="64">
        <f t="shared" ref="AJ11:AJ74" si="18">CM11/CX11</f>
        <v>0.17253187368034306</v>
      </c>
      <c r="AK11" s="334">
        <f>(1+O11)*'Projeções - Receitas'!N$34</f>
        <v>1843182321998.1626</v>
      </c>
      <c r="AL11" s="334">
        <f>(1+P11)*'Projeções - Receitas'!T$34</f>
        <v>1946686348741.627</v>
      </c>
      <c r="AM11" s="334">
        <f>(1+Q11)*'Projeções - Receitas'!U$34</f>
        <v>2180288710590.6223</v>
      </c>
      <c r="AN11" s="334">
        <f>(1+R11)*'Projeções - Receitas'!V$34</f>
        <v>2441923355861.4971</v>
      </c>
      <c r="AO11" s="334">
        <f>(1+S11)*'Projeções - Receitas'!W$34</f>
        <v>2734954158564.877</v>
      </c>
      <c r="AP11" s="334">
        <f>(1+T11)*'Projeções - Receitas'!X$34</f>
        <v>3063148657592.6626</v>
      </c>
      <c r="AQ11" s="334">
        <f>(1+U11)*'Projeções - Receitas'!Y$34</f>
        <v>3430726496503.7822</v>
      </c>
      <c r="AR11" s="334">
        <f>(1+V11)*'Projeções - Receitas'!Z$34</f>
        <v>3842413676084.2363</v>
      </c>
      <c r="AS11" s="334">
        <f>(1+W11)*'Projeções - Receitas'!AA$34</f>
        <v>4280448835157.8398</v>
      </c>
      <c r="AT11" s="334">
        <f>(1+X11)*'Projeções - Receitas'!AB$34</f>
        <v>4691371923332.9932</v>
      </c>
      <c r="AU11" s="334">
        <f>(1+Y11)*'Projeções - Receitas'!AC$34</f>
        <v>5134706570087.9609</v>
      </c>
      <c r="AV11" s="335">
        <f t="shared" ref="AV11:AV74" si="19">AK11*DA$49</f>
        <v>1613836799629.9463</v>
      </c>
      <c r="AW11" s="335">
        <f t="shared" ref="AW11:AW74" si="20">AL11*DB$49</f>
        <v>1704461913203.8445</v>
      </c>
      <c r="AX11" s="335">
        <f t="shared" ref="AX11:AX74" si="21">AM11*DC$49</f>
        <v>1908997342788.3059</v>
      </c>
      <c r="AY11" s="335">
        <f t="shared" ref="AY11:AY74" si="22">AN11*DD$49</f>
        <v>2138077023922.9026</v>
      </c>
      <c r="AZ11" s="335">
        <f t="shared" ref="AZ11:AZ74" si="23">AO11*DE$49</f>
        <v>2394646266793.6514</v>
      </c>
      <c r="BA11" s="335">
        <f t="shared" ref="BA11:BA74" si="24">AP11*DF$49</f>
        <v>2682003818808.8896</v>
      </c>
      <c r="BB11" s="335">
        <f t="shared" ref="BB11:BB74" si="25">AQ11*DG$49</f>
        <v>3003844277065.9565</v>
      </c>
      <c r="BC11" s="335">
        <f t="shared" ref="BC11:BC74" si="26">AR11*DH$49</f>
        <v>3364305590313.8716</v>
      </c>
      <c r="BD11" s="335">
        <f t="shared" ref="BD11:BD74" si="27">AS11*DI$49</f>
        <v>3747836427609.6533</v>
      </c>
      <c r="BE11" s="335">
        <f t="shared" ref="BE11:BE74" si="28">AT11*DJ$49</f>
        <v>4107628724660.1807</v>
      </c>
      <c r="BF11" s="335">
        <f t="shared" ref="BF11:BF74" si="29">AU11*DK$49</f>
        <v>4495799639140.5674</v>
      </c>
      <c r="BG11" s="334">
        <f>(AK11*SUMPRODUCT(DA$10:DA$13,DA$28:DA$31)+AV11*SUMPRODUCT(DA$14:DA$23,DA$32:DA$41))*'Projeções - Receitas'!T$23+(AK11*DA$11*'Projeções - Receitas'!T$25)</f>
        <v>59878627041.984192</v>
      </c>
      <c r="BH11" s="334">
        <f>(AL11*SUMPRODUCT(DB$10:DB$13,DB$28:DB$31)+AW11*SUMPRODUCT(DB$14:DB$23,DB$32:DB$41))*'Projeções - Receitas'!U$23+(AL11*DB$11*'Projeções - Receitas'!U$25)</f>
        <v>47976159031.554077</v>
      </c>
      <c r="BI11" s="334">
        <f>(AM11*SUMPRODUCT(DC$10:DC$13,DC$28:DC$31)+AX11*SUMPRODUCT(DC$14:DC$23,DC$32:DC$41))*'Projeções - Receitas'!V$23+(AM11*DC$11*'Projeções - Receitas'!V$25)</f>
        <v>53065470883.572678</v>
      </c>
      <c r="BJ11" s="334">
        <f>(AN11*SUMPRODUCT(DD$10:DD$13,DD$28:DD$31)+AY11*SUMPRODUCT(DD$14:DD$23,DD$32:DD$41))*'Projeções - Receitas'!W$23+(AN11*DD$11*'Projeções - Receitas'!W$25)</f>
        <v>58649910723.484779</v>
      </c>
      <c r="BK11" s="334">
        <f>(AO11*SUMPRODUCT(DE$10:DE$13,DE$28:DE$31)+AZ11*SUMPRODUCT(DE$14:DE$23,DE$32:DE$41))*'Projeções - Receitas'!X$23+(AO11*DE$11*'Projeções - Receitas'!X$25)</f>
        <v>64804834198.920418</v>
      </c>
      <c r="BL11" s="334">
        <f>(AP11*SUMPRODUCT(DF$10:DF$13,DF$28:DF$31)+BA11*SUMPRODUCT(DF$14:DF$23,DF$32:DF$41))*'Projeções - Receitas'!Y$23+(AP11*DF$11*'Projeções - Receitas'!Y$25)</f>
        <v>71595345173.302582</v>
      </c>
      <c r="BM11" s="334">
        <f>(AQ11*SUMPRODUCT(DG$10:DG$13,DG$28:DG$31)+BB11*SUMPRODUCT(DG$14:DG$23,DG$32:DG$41))*'Projeções - Receitas'!Z$23+(AQ11*DG$11*'Projeções - Receitas'!Z$25)</f>
        <v>79090040361.458557</v>
      </c>
      <c r="BN11" s="334">
        <f>(AR11*SUMPRODUCT(DH$10:DH$13,DH$28:DH$31)+BC11*SUMPRODUCT(DH$14:DH$23,DH$32:DH$41))*'Projeções - Receitas'!AA$23+(AR11*DH$11*'Projeções - Receitas'!AA$25)</f>
        <v>87359926960.724396</v>
      </c>
      <c r="BO11" s="334">
        <f>(AS11*SUMPRODUCT(DI$10:DI$13,DI$28:DI$31)+BD11*SUMPRODUCT(DI$14:DI$23,DI$32:DI$41))*'Projeções - Receitas'!AB$23+(AS11*DI$11*'Projeções - Receitas'!AB$25)</f>
        <v>95964259242.224518</v>
      </c>
      <c r="BP11" s="334">
        <f>(AT11*SUMPRODUCT(DJ$10:DJ$13,DJ$28:DJ$31)+BE11*SUMPRODUCT(DJ$14:DJ$23,DJ$32:DJ$41))*'Projeções - Receitas'!AC$23+(AT11*DJ$11*'Projeções - Receitas'!AC$25)</f>
        <v>103694841322.27821</v>
      </c>
      <c r="BQ11" s="334">
        <f>(AU11*SUMPRODUCT(DK$10:DK$13,DK$28:DK$31)+BF11*SUMPRODUCT(DK$14:DK$23,DK$32:DK$41))*'Projeções - Receitas'!AD$23+(AU11*DK$11*'Projeções - Receitas'!AD$25)</f>
        <v>131904258555.15503</v>
      </c>
      <c r="BR11" s="335">
        <f>((BG11+'DRE + DCF'!T$12)*(1+'DRE + DCF'!T$15)+'DRE + DCF'!T$18)*(1+'DRE + DCF'!T$25)*'DRE + DCF'!T$33</f>
        <v>32631312226.731571</v>
      </c>
      <c r="BS11" s="335">
        <f>((BH11+'DRE + DCF'!U$12)*(1+'DRE + DCF'!U$15)+'DRE + DCF'!U$18)*(1+'DRE + DCF'!U$25)*'DRE + DCF'!U$33</f>
        <v>24564151218.332623</v>
      </c>
      <c r="BT11" s="335">
        <f>((BI11+'DRE + DCF'!V$12)*(1+'DRE + DCF'!V$15)+'DRE + DCF'!V$18)*(1+'DRE + DCF'!V$25)*'DRE + DCF'!V$33</f>
        <v>27324143086.958263</v>
      </c>
      <c r="BU11" s="335">
        <f>((BJ11+'DRE + DCF'!W$12)*(1+'DRE + DCF'!W$15)+'DRE + DCF'!W$18)*(1+'DRE + DCF'!W$25)*'DRE + DCF'!W$33</f>
        <v>30339514083.681427</v>
      </c>
      <c r="BV11" s="335">
        <f>((BK11+'DRE + DCF'!X$12)*(1+'DRE + DCF'!X$15)+'DRE + DCF'!X$18)*(1+'DRE + DCF'!X$25)*'DRE + DCF'!X$33</f>
        <v>33641849396.566437</v>
      </c>
      <c r="BW11" s="335">
        <f>((BL11+'DRE + DCF'!Y$12)*(1+'DRE + DCF'!Y$15)+'DRE + DCF'!Y$18)*(1+'DRE + DCF'!Y$25)*'DRE + DCF'!Y$33</f>
        <v>37271999161.811134</v>
      </c>
      <c r="BX11" s="335">
        <f>((BM11+'DRE + DCF'!Z$12)*(1+'DRE + DCF'!Z$15)+'DRE + DCF'!Z$18)*(1+'DRE + DCF'!Z$25)*'DRE + DCF'!Z$33</f>
        <v>41275194346.8069</v>
      </c>
      <c r="BY11" s="335">
        <f>((BN11+'DRE + DCF'!AA$12)*(1+'DRE + DCF'!AA$15)+'DRE + DCF'!AA$18)*(1+'DRE + DCF'!AA$25)*'DRE + DCF'!AA$33</f>
        <v>45683473898.247086</v>
      </c>
      <c r="BZ11" s="335">
        <f>((BO11+'DRE + DCF'!AB$12)*(1+'DRE + DCF'!AB$15)+'DRE + DCF'!AB$18)*(1+'DRE + DCF'!AB$25)*'DRE + DCF'!AB$33</f>
        <v>50237045160.660904</v>
      </c>
      <c r="CA11" s="335">
        <f>((BP11+'DRE + DCF'!AC$12)*(1+'DRE + DCF'!AC$15)+'DRE + DCF'!AC$18)*(1+'DRE + DCF'!AC$25)*'DRE + DCF'!AC$33</f>
        <v>54208884757.149277</v>
      </c>
      <c r="CB11" s="335">
        <f>((BQ11+'DRE + DCF'!AD$12)*(1+'DRE + DCF'!AD$15)+'DRE + DCF'!AD$18)*(1+'DRE + DCF'!AD$25)*'DRE + DCF'!AD$33</f>
        <v>68204262555.412209</v>
      </c>
      <c r="CC11" s="335">
        <f>BR11*(1-DA$47)+('DRE + DCF'!N$53*10^6)</f>
        <v>198662879525.49008</v>
      </c>
      <c r="CD11" s="335">
        <f>BS11*(1-DB$47)+('DRE + DCF'!T$53*10^6)</f>
        <v>199415559423.53232</v>
      </c>
      <c r="CE11" s="335">
        <f>BT11*(1-DC$47)+('DRE + DCF'!U$53*10^6)</f>
        <v>217915060872.10825</v>
      </c>
      <c r="CF11" s="335">
        <f>BU11*(1-DD$47)+('DRE + DCF'!V$53*10^6)</f>
        <v>238444473156.48694</v>
      </c>
      <c r="CG11" s="335">
        <f>BV11*(1-DE$47)+('DRE + DCF'!W$53*10^6)</f>
        <v>261197149516.017</v>
      </c>
      <c r="CH11" s="335">
        <f>BW11*(1-DF$47)+('DRE + DCF'!X$53*10^6)</f>
        <v>286394175360.82117</v>
      </c>
      <c r="CI11" s="335">
        <f>BX11*(1-DG$47)+('DRE + DCF'!Y$53*10^6)</f>
        <v>314286534142.7934</v>
      </c>
      <c r="CJ11" s="335">
        <f>BY11*(1-DH$47)+('DRE + DCF'!Z$53*10^6)</f>
        <v>345147331719.41901</v>
      </c>
      <c r="CK11" s="335">
        <f>BZ11*(1-DI$47)+('DRE + DCF'!AA$53*10^6)</f>
        <v>378906427432.31885</v>
      </c>
      <c r="CL11" s="335">
        <f>CA11*(1-DJ$47)+('DRE + DCF'!AB$53*10^6)</f>
        <v>414773751833.18658</v>
      </c>
      <c r="CM11" s="335">
        <f>CB11*(1-DK$47)+('DRE + DCF'!AC$53*10^6)</f>
        <v>459247079042.1803</v>
      </c>
      <c r="CN11" s="335">
        <f t="shared" ref="CN11:CN74" si="30">AK11*DA$48</f>
        <v>1072894043938.29</v>
      </c>
      <c r="CO11" s="335">
        <f t="shared" ref="CO11:CO74" si="31">AL11*DB$48</f>
        <v>1092975140059.3159</v>
      </c>
      <c r="CP11" s="335">
        <f t="shared" ref="CP11:CP74" si="32">AM11*DC$48</f>
        <v>1130252404831.2563</v>
      </c>
      <c r="CQ11" s="335">
        <f t="shared" ref="CQ11:CQ74" si="33">AN11*DD$48</f>
        <v>1265882693411.0071</v>
      </c>
      <c r="CR11" s="335">
        <f t="shared" ref="CR11:CR74" si="34">AO11*DE$48</f>
        <v>1417788616620.3281</v>
      </c>
      <c r="CS11" s="335">
        <f t="shared" ref="CS11:CS74" si="35">AP11*DF$48</f>
        <v>1587923250614.7678</v>
      </c>
      <c r="CT11" s="335">
        <f t="shared" ref="CT11:CT74" si="36">AQ11*DG$48</f>
        <v>1778474040688.54</v>
      </c>
      <c r="CU11" s="335">
        <f t="shared" ref="CU11:CU74" si="37">AR11*DH$48</f>
        <v>1991890925571.1648</v>
      </c>
      <c r="CV11" s="335">
        <f t="shared" ref="CV11:CV74" si="38">AS11*DI$48</f>
        <v>2218966491086.2778</v>
      </c>
      <c r="CW11" s="335">
        <f t="shared" ref="CW11:CW74" si="39">AT11*DJ$48</f>
        <v>2431987274230.561</v>
      </c>
      <c r="CX11" s="336">
        <f t="shared" ref="CX11:CX74" si="40">AU11*DK$48</f>
        <v>2661810071645.3491</v>
      </c>
      <c r="CZ11" s="343" t="s">
        <v>133</v>
      </c>
      <c r="DA11" s="344">
        <f>'Projeções - Receitas'!T39</f>
        <v>0.46943097009136653</v>
      </c>
      <c r="DB11" s="344">
        <f>'Projeções - Receitas'!U39</f>
        <v>0.46943097009136653</v>
      </c>
      <c r="DC11" s="344">
        <f>'Projeções - Receitas'!V39</f>
        <v>0.46943097009136653</v>
      </c>
      <c r="DD11" s="344">
        <f>'Projeções - Receitas'!W39</f>
        <v>0.46943097009136653</v>
      </c>
      <c r="DE11" s="344">
        <f>'Projeções - Receitas'!X39</f>
        <v>0.46943097009136653</v>
      </c>
      <c r="DF11" s="344">
        <f>'Projeções - Receitas'!Y39</f>
        <v>0.46943097009136653</v>
      </c>
      <c r="DG11" s="344">
        <f>'Projeções - Receitas'!Z39</f>
        <v>0.46943097009136653</v>
      </c>
      <c r="DH11" s="344">
        <f>'Projeções - Receitas'!AA39</f>
        <v>0.46943097009136653</v>
      </c>
      <c r="DI11" s="344">
        <f>'Projeções - Receitas'!AB39</f>
        <v>0.46943097009136653</v>
      </c>
      <c r="DJ11" s="344">
        <f>'Projeções - Receitas'!AC39</f>
        <v>0.46943097009136653</v>
      </c>
      <c r="DK11" s="345">
        <f>'Projeções - Receitas'!AD39</f>
        <v>0.46943097009136653</v>
      </c>
    </row>
    <row r="12" spans="1:115" ht="30" customHeight="1" x14ac:dyDescent="0.25">
      <c r="A12" s="17" t="s">
        <v>321</v>
      </c>
      <c r="D12" s="333">
        <f t="shared" ref="D12:D74" si="41">ABS(Z12-DA$46)</f>
        <v>2.7895913805151246E-2</v>
      </c>
      <c r="E12" s="64">
        <f t="shared" si="0"/>
        <v>2.5181416239213938E-2</v>
      </c>
      <c r="F12" s="64">
        <f t="shared" si="1"/>
        <v>3.5526859238924235E-2</v>
      </c>
      <c r="G12" s="64">
        <f t="shared" si="2"/>
        <v>3.1089053691236934E-2</v>
      </c>
      <c r="H12" s="64">
        <f t="shared" si="3"/>
        <v>2.6957333513833587E-2</v>
      </c>
      <c r="I12" s="64">
        <f t="shared" si="4"/>
        <v>2.3088283441868612E-2</v>
      </c>
      <c r="J12" s="64">
        <f t="shared" si="5"/>
        <v>1.9449252465208483E-2</v>
      </c>
      <c r="K12" s="64">
        <f t="shared" si="6"/>
        <v>1.6010107730137862E-2</v>
      </c>
      <c r="L12" s="64">
        <f t="shared" si="7"/>
        <v>1.3493092166488113E-2</v>
      </c>
      <c r="M12" s="64">
        <f t="shared" si="8"/>
        <v>1.3284320991731158E-2</v>
      </c>
      <c r="N12" s="64">
        <f t="shared" si="9"/>
        <v>1.5266846494556202E-2</v>
      </c>
      <c r="O12" s="64">
        <f>O11+0.0005</f>
        <v>5.0000000000000001E-4</v>
      </c>
      <c r="P12" s="64">
        <f>P11+0.0005</f>
        <v>5.0000000000000001E-4</v>
      </c>
      <c r="Q12" s="64">
        <f t="shared" ref="Q12:Y27" si="42">Q11+0.0005</f>
        <v>5.0000000000000001E-4</v>
      </c>
      <c r="R12" s="64">
        <f t="shared" si="42"/>
        <v>5.0000000000000001E-4</v>
      </c>
      <c r="S12" s="64">
        <f t="shared" si="42"/>
        <v>5.0000000000000001E-4</v>
      </c>
      <c r="T12" s="64">
        <f t="shared" si="42"/>
        <v>5.0000000000000001E-4</v>
      </c>
      <c r="U12" s="64">
        <f t="shared" si="42"/>
        <v>5.0000000000000001E-4</v>
      </c>
      <c r="V12" s="64">
        <f t="shared" si="42"/>
        <v>5.0000000000000001E-4</v>
      </c>
      <c r="W12" s="64">
        <f t="shared" si="42"/>
        <v>5.0000000000000001E-4</v>
      </c>
      <c r="X12" s="64">
        <f t="shared" si="42"/>
        <v>5.0000000000000001E-4</v>
      </c>
      <c r="Y12" s="64">
        <f t="shared" si="42"/>
        <v>5.0000000000000001E-4</v>
      </c>
      <c r="Z12" s="64">
        <f t="shared" ref="Z12:Z74" si="43">CC12/CN12</f>
        <v>0.18508339204695851</v>
      </c>
      <c r="AA12" s="64">
        <f t="shared" ref="AA12:AA75" si="44">CD12/CO12</f>
        <v>0.1823688944810212</v>
      </c>
      <c r="AB12" s="64">
        <f t="shared" si="10"/>
        <v>0.1927143374807315</v>
      </c>
      <c r="AC12" s="64">
        <f t="shared" si="11"/>
        <v>0.18827653193304419</v>
      </c>
      <c r="AD12" s="64">
        <f t="shared" si="12"/>
        <v>0.18414481175564085</v>
      </c>
      <c r="AE12" s="64">
        <f t="shared" si="13"/>
        <v>0.18027576168367587</v>
      </c>
      <c r="AF12" s="64">
        <f t="shared" si="14"/>
        <v>0.17663673070701574</v>
      </c>
      <c r="AG12" s="64">
        <f t="shared" si="15"/>
        <v>0.17319758597194512</v>
      </c>
      <c r="AH12" s="64">
        <f t="shared" si="16"/>
        <v>0.17068057040829537</v>
      </c>
      <c r="AI12" s="64">
        <f t="shared" si="17"/>
        <v>0.17047179923353842</v>
      </c>
      <c r="AJ12" s="64">
        <f t="shared" si="18"/>
        <v>0.17245432473636346</v>
      </c>
      <c r="AK12" s="334">
        <f>(1+O12)*'Projeções - Receitas'!N$34</f>
        <v>1844103913159.1616</v>
      </c>
      <c r="AL12" s="334">
        <f>(1+P12)*'Projeções - Receitas'!T$34</f>
        <v>1947659691915.9976</v>
      </c>
      <c r="AM12" s="334">
        <f>(1+Q12)*'Projeções - Receitas'!U$34</f>
        <v>2181378854945.9175</v>
      </c>
      <c r="AN12" s="334">
        <f>(1+R12)*'Projeções - Receitas'!V$34</f>
        <v>2443144317539.4277</v>
      </c>
      <c r="AO12" s="334">
        <f>(1+S12)*'Projeções - Receitas'!W$34</f>
        <v>2736321635644.1592</v>
      </c>
      <c r="AP12" s="334">
        <f>(1+T12)*'Projeções - Receitas'!X$34</f>
        <v>3064680231921.459</v>
      </c>
      <c r="AQ12" s="334">
        <f>(1+U12)*'Projeções - Receitas'!Y$34</f>
        <v>3432441859752.0337</v>
      </c>
      <c r="AR12" s="334">
        <f>(1+V12)*'Projeções - Receitas'!Z$34</f>
        <v>3844334882922.2783</v>
      </c>
      <c r="AS12" s="334">
        <f>(1+W12)*'Projeções - Receitas'!AA$34</f>
        <v>4282589059575.4185</v>
      </c>
      <c r="AT12" s="334">
        <f>(1+X12)*'Projeções - Receitas'!AB$34</f>
        <v>4693717609294.6592</v>
      </c>
      <c r="AU12" s="334">
        <f>(1+Y12)*'Projeções - Receitas'!AC$34</f>
        <v>5137273923373.0049</v>
      </c>
      <c r="AV12" s="335">
        <f t="shared" si="19"/>
        <v>1614643718029.7612</v>
      </c>
      <c r="AW12" s="335">
        <f t="shared" si="20"/>
        <v>1705314144160.4463</v>
      </c>
      <c r="AX12" s="335">
        <f t="shared" si="21"/>
        <v>1909951841459.7</v>
      </c>
      <c r="AY12" s="335">
        <f t="shared" si="22"/>
        <v>2139146062434.864</v>
      </c>
      <c r="AZ12" s="335">
        <f t="shared" si="23"/>
        <v>2395843589927.0479</v>
      </c>
      <c r="BA12" s="335">
        <f t="shared" si="24"/>
        <v>2683344820718.2939</v>
      </c>
      <c r="BB12" s="335">
        <f t="shared" si="25"/>
        <v>3005346199204.4893</v>
      </c>
      <c r="BC12" s="335">
        <f t="shared" si="26"/>
        <v>3365987743109.0283</v>
      </c>
      <c r="BD12" s="335">
        <f t="shared" si="27"/>
        <v>3749710345823.458</v>
      </c>
      <c r="BE12" s="335">
        <f t="shared" si="28"/>
        <v>4109682539022.5103</v>
      </c>
      <c r="BF12" s="335">
        <f t="shared" si="29"/>
        <v>4498047538960.1377</v>
      </c>
      <c r="BG12" s="334">
        <f>(AK12*SUMPRODUCT(DA$10:DA$13,DA$28:DA$31)+AV12*SUMPRODUCT(DA$14:DA$23,DA$32:DA$41))*'Projeções - Receitas'!T$23+(AK12*DA$11*'Projeções - Receitas'!T$25)</f>
        <v>59908566355.505188</v>
      </c>
      <c r="BH12" s="334">
        <f>(AL12*SUMPRODUCT(DB$10:DB$13,DB$28:DB$31)+AW12*SUMPRODUCT(DB$14:DB$23,DB$32:DB$41))*'Projeções - Receitas'!U$23+(AL12*DB$11*'Projeções - Receitas'!U$25)</f>
        <v>48000147111.069839</v>
      </c>
      <c r="BI12" s="334">
        <f>(AM12*SUMPRODUCT(DC$10:DC$13,DC$28:DC$31)+AX12*SUMPRODUCT(DC$14:DC$23,DC$32:DC$41))*'Projeções - Receitas'!V$23+(AM12*DC$11*'Projeções - Receitas'!V$25)</f>
        <v>53092003619.014465</v>
      </c>
      <c r="BJ12" s="334">
        <f>(AN12*SUMPRODUCT(DD$10:DD$13,DD$28:DD$31)+AY12*SUMPRODUCT(DD$14:DD$23,DD$32:DD$41))*'Projeções - Receitas'!W$23+(AN12*DD$11*'Projeções - Receitas'!W$25)</f>
        <v>58679235678.846512</v>
      </c>
      <c r="BK12" s="334">
        <f>(AO12*SUMPRODUCT(DE$10:DE$13,DE$28:DE$31)+AZ12*SUMPRODUCT(DE$14:DE$23,DE$32:DE$41))*'Projeções - Receitas'!X$23+(AO12*DE$11*'Projeções - Receitas'!X$25)</f>
        <v>64837236616.019897</v>
      </c>
      <c r="BL12" s="334">
        <f>(AP12*SUMPRODUCT(DF$10:DF$13,DF$28:DF$31)+BA12*SUMPRODUCT(DF$14:DF$23,DF$32:DF$41))*'Projeções - Receitas'!Y$23+(AP12*DF$11*'Projeções - Receitas'!Y$25)</f>
        <v>71631142845.889236</v>
      </c>
      <c r="BM12" s="334">
        <f>(AQ12*SUMPRODUCT(DG$10:DG$13,DG$28:DG$31)+BB12*SUMPRODUCT(DG$14:DG$23,DG$32:DG$41))*'Projeções - Receitas'!Z$23+(AQ12*DG$11*'Projeções - Receitas'!Z$25)</f>
        <v>79129585381.639267</v>
      </c>
      <c r="BN12" s="334">
        <f>(AR12*SUMPRODUCT(DH$10:DH$13,DH$28:DH$31)+BC12*SUMPRODUCT(DH$14:DH$23,DH$32:DH$41))*'Projeções - Receitas'!AA$23+(AR12*DH$11*'Projeções - Receitas'!AA$25)</f>
        <v>87403606924.204803</v>
      </c>
      <c r="BO12" s="334">
        <f>(AS12*SUMPRODUCT(DI$10:DI$13,DI$28:DI$31)+BD12*SUMPRODUCT(DI$14:DI$23,DI$32:DI$41))*'Projeções - Receitas'!AB$23+(AS12*DI$11*'Projeções - Receitas'!AB$25)</f>
        <v>96012241371.845627</v>
      </c>
      <c r="BP12" s="334">
        <f>(AT12*SUMPRODUCT(DJ$10:DJ$13,DJ$28:DJ$31)+BE12*SUMPRODUCT(DJ$14:DJ$23,DJ$32:DJ$41))*'Projeções - Receitas'!AC$23+(AT12*DJ$11*'Projeções - Receitas'!AC$25)</f>
        <v>103746688742.93933</v>
      </c>
      <c r="BQ12" s="334">
        <f>(AU12*SUMPRODUCT(DK$10:DK$13,DK$28:DK$31)+BF12*SUMPRODUCT(DK$14:DK$23,DK$32:DK$41))*'Projeções - Receitas'!AD$23+(AU12*DK$11*'Projeções - Receitas'!AD$25)</f>
        <v>131970210684.43259</v>
      </c>
      <c r="BR12" s="335">
        <f>((BG12+'DRE + DCF'!T$12)*(1+'DRE + DCF'!T$15)+'DRE + DCF'!T$18)*(1+'DRE + DCF'!T$25)*'DRE + DCF'!T$33</f>
        <v>32649734819.02256</v>
      </c>
      <c r="BS12" s="335">
        <f>((BH12+'DRE + DCF'!U$12)*(1+'DRE + DCF'!U$15)+'DRE + DCF'!U$18)*(1+'DRE + DCF'!U$25)*'DRE + DCF'!U$33</f>
        <v>24578769382.196499</v>
      </c>
      <c r="BT12" s="335">
        <f>((BI12+'DRE + DCF'!V$12)*(1+'DRE + DCF'!V$15)+'DRE + DCF'!V$18)*(1+'DRE + DCF'!V$25)*'DRE + DCF'!V$33</f>
        <v>27340293808.028877</v>
      </c>
      <c r="BU12" s="335">
        <f>((BJ12+'DRE + DCF'!W$12)*(1+'DRE + DCF'!W$15)+'DRE + DCF'!W$18)*(1+'DRE + DCF'!W$25)*'DRE + DCF'!W$33</f>
        <v>30357344408.136913</v>
      </c>
      <c r="BV12" s="335">
        <f>((BK12+'DRE + DCF'!X$12)*(1+'DRE + DCF'!X$15)+'DRE + DCF'!X$18)*(1+'DRE + DCF'!X$25)*'DRE + DCF'!X$33</f>
        <v>33661528746.203377</v>
      </c>
      <c r="BW12" s="335">
        <f>((BL12+'DRE + DCF'!Y$12)*(1+'DRE + DCF'!Y$15)+'DRE + DCF'!Y$18)*(1+'DRE + DCF'!Y$25)*'DRE + DCF'!Y$33</f>
        <v>37293716121.35202</v>
      </c>
      <c r="BX12" s="335">
        <f>((BM12+'DRE + DCF'!Z$12)*(1+'DRE + DCF'!Z$15)+'DRE + DCF'!Z$18)*(1+'DRE + DCF'!Z$25)*'DRE + DCF'!Z$33</f>
        <v>41299157633.179642</v>
      </c>
      <c r="BY12" s="335">
        <f>((BN12+'DRE + DCF'!AA$12)*(1+'DRE + DCF'!AA$15)+'DRE + DCF'!AA$18)*(1+'DRE + DCF'!AA$25)*'DRE + DCF'!AA$33</f>
        <v>45709912996.320969</v>
      </c>
      <c r="BZ12" s="335">
        <f>((BO12+'DRE + DCF'!AB$12)*(1+'DRE + DCF'!AB$15)+'DRE + DCF'!AB$18)*(1+'DRE + DCF'!AB$25)*'DRE + DCF'!AB$33</f>
        <v>50266055521.308273</v>
      </c>
      <c r="CA12" s="335">
        <f>((BP12+'DRE + DCF'!AC$12)*(1+'DRE + DCF'!AC$15)+'DRE + DCF'!AC$18)*(1+'DRE + DCF'!AC$25)*'DRE + DCF'!AC$33</f>
        <v>54240196659.051804</v>
      </c>
      <c r="CB12" s="335">
        <f>((BQ12+'DRE + DCF'!AD$12)*(1+'DRE + DCF'!AD$15)+'DRE + DCF'!AD$18)*(1+'DRE + DCF'!AD$25)*'DRE + DCF'!AD$33</f>
        <v>68242762170.596497</v>
      </c>
      <c r="CC12" s="335">
        <f>BR12*(1-DA$47)+('DRE + DCF'!N$53*10^6)</f>
        <v>198674156393.55679</v>
      </c>
      <c r="CD12" s="335">
        <f>BS12*(1-DB$47)+('DRE + DCF'!T$53*10^6)</f>
        <v>199424330321.85065</v>
      </c>
      <c r="CE12" s="335">
        <f>BT12*(1-DC$47)+('DRE + DCF'!U$53*10^6)</f>
        <v>217924751304.75061</v>
      </c>
      <c r="CF12" s="335">
        <f>BU12*(1-DD$47)+('DRE + DCF'!V$53*10^6)</f>
        <v>238455171351.16022</v>
      </c>
      <c r="CG12" s="335">
        <f>BV12*(1-DE$47)+('DRE + DCF'!W$53*10^6)</f>
        <v>261208957125.79916</v>
      </c>
      <c r="CH12" s="335">
        <f>BW12*(1-DF$47)+('DRE + DCF'!X$53*10^6)</f>
        <v>286407205536.54572</v>
      </c>
      <c r="CI12" s="335">
        <f>BX12*(1-DG$47)+('DRE + DCF'!Y$53*10^6)</f>
        <v>314300912114.617</v>
      </c>
      <c r="CJ12" s="335">
        <f>BY12*(1-DH$47)+('DRE + DCF'!Z$53*10^6)</f>
        <v>345163195178.26337</v>
      </c>
      <c r="CK12" s="335">
        <f>BZ12*(1-DI$47)+('DRE + DCF'!AA$53*10^6)</f>
        <v>378923833648.70728</v>
      </c>
      <c r="CL12" s="335">
        <f>CA12*(1-DJ$47)+('DRE + DCF'!AB$53*10^6)</f>
        <v>414792538974.32813</v>
      </c>
      <c r="CM12" s="335">
        <f>CB12*(1-DK$47)+('DRE + DCF'!AC$53*10^6)</f>
        <v>459270178811.29089</v>
      </c>
      <c r="CN12" s="335">
        <f t="shared" si="30"/>
        <v>1073430490960.2592</v>
      </c>
      <c r="CO12" s="335">
        <f t="shared" si="31"/>
        <v>1093521627629.3455</v>
      </c>
      <c r="CP12" s="335">
        <f t="shared" si="32"/>
        <v>1130817531033.6719</v>
      </c>
      <c r="CQ12" s="335">
        <f t="shared" si="33"/>
        <v>1266515634757.7126</v>
      </c>
      <c r="CR12" s="335">
        <f t="shared" si="34"/>
        <v>1418497510928.6382</v>
      </c>
      <c r="CS12" s="335">
        <f t="shared" si="35"/>
        <v>1588717212240.0752</v>
      </c>
      <c r="CT12" s="335">
        <f t="shared" si="36"/>
        <v>1779363277708.884</v>
      </c>
      <c r="CU12" s="335">
        <f t="shared" si="37"/>
        <v>1992886871033.9504</v>
      </c>
      <c r="CV12" s="335">
        <f t="shared" si="38"/>
        <v>2220075974331.8208</v>
      </c>
      <c r="CW12" s="335">
        <f t="shared" si="39"/>
        <v>2433203267867.6763</v>
      </c>
      <c r="CX12" s="336">
        <f t="shared" si="40"/>
        <v>2663140976681.1714</v>
      </c>
      <c r="CZ12" s="343" t="s">
        <v>134</v>
      </c>
      <c r="DA12" s="344">
        <f>'Projeções - Receitas'!T41</f>
        <v>4.1615632510068293E-2</v>
      </c>
      <c r="DB12" s="344">
        <f>'Projeções - Receitas'!U41</f>
        <v>4.1615632510068293E-2</v>
      </c>
      <c r="DC12" s="344">
        <f>'Projeções - Receitas'!V41</f>
        <v>4.1615632510068293E-2</v>
      </c>
      <c r="DD12" s="344">
        <f>'Projeções - Receitas'!W41</f>
        <v>4.1615632510068293E-2</v>
      </c>
      <c r="DE12" s="344">
        <f>'Projeções - Receitas'!X41</f>
        <v>4.1615632510068293E-2</v>
      </c>
      <c r="DF12" s="344">
        <f>'Projeções - Receitas'!Y41</f>
        <v>4.1615632510068293E-2</v>
      </c>
      <c r="DG12" s="344">
        <f>'Projeções - Receitas'!Z41</f>
        <v>4.1615632510068293E-2</v>
      </c>
      <c r="DH12" s="344">
        <f>'Projeções - Receitas'!AA41</f>
        <v>4.1615632510068293E-2</v>
      </c>
      <c r="DI12" s="344">
        <f>'Projeções - Receitas'!AB41</f>
        <v>4.1615632510068293E-2</v>
      </c>
      <c r="DJ12" s="344">
        <f>'Projeções - Receitas'!AC41</f>
        <v>4.1615632510068293E-2</v>
      </c>
      <c r="DK12" s="345">
        <f>'Projeções - Receitas'!AD41</f>
        <v>4.1615632510068293E-2</v>
      </c>
    </row>
    <row r="13" spans="1:115" ht="30" customHeight="1" x14ac:dyDescent="0.25">
      <c r="A13" s="17" t="s">
        <v>322</v>
      </c>
      <c r="D13" s="333">
        <f t="shared" si="41"/>
        <v>2.7813964758769821E-2</v>
      </c>
      <c r="E13" s="64">
        <f t="shared" si="0"/>
        <v>2.5098339660696661E-2</v>
      </c>
      <c r="F13" s="64">
        <f t="shared" si="1"/>
        <v>3.5439163454996009E-2</v>
      </c>
      <c r="G13" s="64">
        <f t="shared" si="2"/>
        <v>3.1003452200577541E-2</v>
      </c>
      <c r="H13" s="64">
        <f t="shared" si="3"/>
        <v>2.6873672956258504E-2</v>
      </c>
      <c r="I13" s="64">
        <f t="shared" si="4"/>
        <v>2.3006433208183935E-2</v>
      </c>
      <c r="J13" s="64">
        <f t="shared" si="5"/>
        <v>1.9369098696519482E-2</v>
      </c>
      <c r="K13" s="64">
        <f t="shared" si="6"/>
        <v>1.5931551513205799E-2</v>
      </c>
      <c r="L13" s="64">
        <f t="shared" si="7"/>
        <v>1.341567358973994E-2</v>
      </c>
      <c r="M13" s="64">
        <f t="shared" si="8"/>
        <v>1.3206887541784867E-2</v>
      </c>
      <c r="N13" s="64">
        <f t="shared" si="9"/>
        <v>1.5189375022049117E-2</v>
      </c>
      <c r="O13" s="64">
        <f t="shared" ref="O13:P76" si="45">O12+0.0005</f>
        <v>1E-3</v>
      </c>
      <c r="P13" s="64">
        <f t="shared" si="45"/>
        <v>1E-3</v>
      </c>
      <c r="Q13" s="64">
        <f t="shared" si="42"/>
        <v>1E-3</v>
      </c>
      <c r="R13" s="64">
        <f t="shared" si="42"/>
        <v>1E-3</v>
      </c>
      <c r="S13" s="64">
        <f t="shared" si="42"/>
        <v>1E-3</v>
      </c>
      <c r="T13" s="64">
        <f t="shared" si="42"/>
        <v>1E-3</v>
      </c>
      <c r="U13" s="64">
        <f t="shared" si="42"/>
        <v>1E-3</v>
      </c>
      <c r="V13" s="64">
        <f t="shared" si="42"/>
        <v>1E-3</v>
      </c>
      <c r="W13" s="64">
        <f t="shared" si="42"/>
        <v>1E-3</v>
      </c>
      <c r="X13" s="64">
        <f t="shared" si="42"/>
        <v>1E-3</v>
      </c>
      <c r="Y13" s="64">
        <f t="shared" si="42"/>
        <v>1E-3</v>
      </c>
      <c r="Z13" s="64">
        <f t="shared" si="43"/>
        <v>0.18500144300057708</v>
      </c>
      <c r="AA13" s="64">
        <f t="shared" si="44"/>
        <v>0.18228581790250392</v>
      </c>
      <c r="AB13" s="64">
        <f t="shared" si="10"/>
        <v>0.19262664169680327</v>
      </c>
      <c r="AC13" s="64">
        <f t="shared" si="11"/>
        <v>0.1881909304423848</v>
      </c>
      <c r="AD13" s="64">
        <f t="shared" si="12"/>
        <v>0.18406115119806576</v>
      </c>
      <c r="AE13" s="64">
        <f t="shared" si="13"/>
        <v>0.1801939114499912</v>
      </c>
      <c r="AF13" s="64">
        <f t="shared" si="14"/>
        <v>0.17655657693832674</v>
      </c>
      <c r="AG13" s="64">
        <f t="shared" si="15"/>
        <v>0.17311902975501306</v>
      </c>
      <c r="AH13" s="64">
        <f t="shared" si="16"/>
        <v>0.1706031518315472</v>
      </c>
      <c r="AI13" s="64">
        <f t="shared" si="17"/>
        <v>0.17039436578359213</v>
      </c>
      <c r="AJ13" s="64">
        <f t="shared" si="18"/>
        <v>0.17237685326385638</v>
      </c>
      <c r="AK13" s="334">
        <f>(1+O13)*'Projeções - Receitas'!N$34</f>
        <v>1845025504320.1606</v>
      </c>
      <c r="AL13" s="334">
        <f>(1+P13)*'Projeções - Receitas'!T$34</f>
        <v>1948633035090.3684</v>
      </c>
      <c r="AM13" s="334">
        <f>(1+Q13)*'Projeções - Receitas'!U$34</f>
        <v>2182468999301.2126</v>
      </c>
      <c r="AN13" s="334">
        <f>(1+R13)*'Projeções - Receitas'!V$34</f>
        <v>2444365279217.3584</v>
      </c>
      <c r="AO13" s="334">
        <f>(1+S13)*'Projeções - Receitas'!W$34</f>
        <v>2737689112723.4414</v>
      </c>
      <c r="AP13" s="334">
        <f>(1+T13)*'Projeções - Receitas'!X$34</f>
        <v>3066211806250.2549</v>
      </c>
      <c r="AQ13" s="334">
        <f>(1+U13)*'Projeções - Receitas'!Y$34</f>
        <v>3434157223000.2856</v>
      </c>
      <c r="AR13" s="334">
        <f>(1+V13)*'Projeções - Receitas'!Z$34</f>
        <v>3846256089760.3203</v>
      </c>
      <c r="AS13" s="334">
        <f>(1+W13)*'Projeções - Receitas'!AA$34</f>
        <v>4284729283992.9971</v>
      </c>
      <c r="AT13" s="334">
        <f>(1+X13)*'Projeções - Receitas'!AB$34</f>
        <v>4696063295256.3252</v>
      </c>
      <c r="AU13" s="334">
        <f>(1+Y13)*'Projeções - Receitas'!AC$34</f>
        <v>5139841276658.0479</v>
      </c>
      <c r="AV13" s="335">
        <f t="shared" si="19"/>
        <v>1615450636429.5762</v>
      </c>
      <c r="AW13" s="335">
        <f t="shared" si="20"/>
        <v>1706166375117.0481</v>
      </c>
      <c r="AX13" s="335">
        <f t="shared" si="21"/>
        <v>1910906340131.094</v>
      </c>
      <c r="AY13" s="335">
        <f t="shared" si="22"/>
        <v>2140215100946.8254</v>
      </c>
      <c r="AZ13" s="335">
        <f t="shared" si="23"/>
        <v>2397040913060.4443</v>
      </c>
      <c r="BA13" s="335">
        <f t="shared" si="24"/>
        <v>2684685822627.6982</v>
      </c>
      <c r="BB13" s="335">
        <f t="shared" si="25"/>
        <v>3006848121343.022</v>
      </c>
      <c r="BC13" s="335">
        <f t="shared" si="26"/>
        <v>3367669895904.1851</v>
      </c>
      <c r="BD13" s="335">
        <f t="shared" si="27"/>
        <v>3751584264037.2627</v>
      </c>
      <c r="BE13" s="335">
        <f t="shared" si="28"/>
        <v>4111736353384.8398</v>
      </c>
      <c r="BF13" s="335">
        <f t="shared" si="29"/>
        <v>4500295438779.707</v>
      </c>
      <c r="BG13" s="334">
        <f>(AK13*SUMPRODUCT(DA$10:DA$13,DA$28:DA$31)+AV13*SUMPRODUCT(DA$14:DA$23,DA$32:DA$41))*'Projeções - Receitas'!T$23+(AK13*DA$11*'Projeções - Receitas'!T$25)</f>
        <v>59938505669.026169</v>
      </c>
      <c r="BH13" s="334">
        <f>(AL13*SUMPRODUCT(DB$10:DB$13,DB$28:DB$31)+AW13*SUMPRODUCT(DB$14:DB$23,DB$32:DB$41))*'Projeções - Receitas'!U$23+(AL13*DB$11*'Projeções - Receitas'!U$25)</f>
        <v>48024135190.585655</v>
      </c>
      <c r="BI13" s="334">
        <f>(AM13*SUMPRODUCT(DC$10:DC$13,DC$28:DC$31)+AX13*SUMPRODUCT(DC$14:DC$23,DC$32:DC$41))*'Projeções - Receitas'!V$23+(AM13*DC$11*'Projeções - Receitas'!V$25)</f>
        <v>53118536354.456253</v>
      </c>
      <c r="BJ13" s="334">
        <f>(AN13*SUMPRODUCT(DD$10:DD$13,DD$28:DD$31)+AY13*SUMPRODUCT(DD$14:DD$23,DD$32:DD$41))*'Projeções - Receitas'!W$23+(AN13*DD$11*'Projeções - Receitas'!W$25)</f>
        <v>58708560634.208237</v>
      </c>
      <c r="BK13" s="334">
        <f>(AO13*SUMPRODUCT(DE$10:DE$13,DE$28:DE$31)+AZ13*SUMPRODUCT(DE$14:DE$23,DE$32:DE$41))*'Projeções - Receitas'!X$23+(AO13*DE$11*'Projeções - Receitas'!X$25)</f>
        <v>64869639033.119316</v>
      </c>
      <c r="BL13" s="334">
        <f>(AP13*SUMPRODUCT(DF$10:DF$13,DF$28:DF$31)+BA13*SUMPRODUCT(DF$14:DF$23,DF$32:DF$41))*'Projeções - Receitas'!Y$23+(AP13*DF$11*'Projeções - Receitas'!Y$25)</f>
        <v>71666940518.475891</v>
      </c>
      <c r="BM13" s="334">
        <f>(AQ13*SUMPRODUCT(DG$10:DG$13,DG$28:DG$31)+BB13*SUMPRODUCT(DG$14:DG$23,DG$32:DG$41))*'Projeções - Receitas'!Z$23+(AQ13*DG$11*'Projeções - Receitas'!Z$25)</f>
        <v>79169130401.820053</v>
      </c>
      <c r="BN13" s="334">
        <f>(AR13*SUMPRODUCT(DH$10:DH$13,DH$28:DH$31)+BC13*SUMPRODUCT(DH$14:DH$23,DH$32:DH$41))*'Projeções - Receitas'!AA$23+(AR13*DH$11*'Projeções - Receitas'!AA$25)</f>
        <v>87447286887.685165</v>
      </c>
      <c r="BO13" s="334">
        <f>(AS13*SUMPRODUCT(DI$10:DI$13,DI$28:DI$31)+BD13*SUMPRODUCT(DI$14:DI$23,DI$32:DI$41))*'Projeções - Receitas'!AB$23+(AS13*DI$11*'Projeções - Receitas'!AB$25)</f>
        <v>96060223501.46666</v>
      </c>
      <c r="BP13" s="334">
        <f>(AT13*SUMPRODUCT(DJ$10:DJ$13,DJ$28:DJ$31)+BE13*SUMPRODUCT(DJ$14:DJ$23,DJ$32:DJ$41))*'Projeções - Receitas'!AC$23+(AT13*DJ$11*'Projeções - Receitas'!AC$25)</f>
        <v>103798536163.60037</v>
      </c>
      <c r="BQ13" s="334">
        <f>(AU13*SUMPRODUCT(DK$10:DK$13,DK$28:DK$31)+BF13*SUMPRODUCT(DK$14:DK$23,DK$32:DK$41))*'Projeções - Receitas'!AD$23+(AU13*DK$11*'Projeções - Receitas'!AD$25)</f>
        <v>132036162813.71014</v>
      </c>
      <c r="BR13" s="335">
        <f>((BG13+'DRE + DCF'!T$12)*(1+'DRE + DCF'!T$15)+'DRE + DCF'!T$18)*(1+'DRE + DCF'!T$25)*'DRE + DCF'!T$33</f>
        <v>32668157411.313541</v>
      </c>
      <c r="BS13" s="335">
        <f>((BH13+'DRE + DCF'!U$12)*(1+'DRE + DCF'!U$15)+'DRE + DCF'!U$18)*(1+'DRE + DCF'!U$25)*'DRE + DCF'!U$33</f>
        <v>24593387546.060417</v>
      </c>
      <c r="BT13" s="335">
        <f>((BI13+'DRE + DCF'!V$12)*(1+'DRE + DCF'!V$15)+'DRE + DCF'!V$18)*(1+'DRE + DCF'!V$25)*'DRE + DCF'!V$33</f>
        <v>27356444529.099522</v>
      </c>
      <c r="BU13" s="335">
        <f>((BJ13+'DRE + DCF'!W$12)*(1+'DRE + DCF'!W$15)+'DRE + DCF'!W$18)*(1+'DRE + DCF'!W$25)*'DRE + DCF'!W$33</f>
        <v>30375174732.592396</v>
      </c>
      <c r="BV13" s="335">
        <f>((BK13+'DRE + DCF'!X$12)*(1+'DRE + DCF'!X$15)+'DRE + DCF'!X$18)*(1+'DRE + DCF'!X$25)*'DRE + DCF'!X$33</f>
        <v>33681208095.840282</v>
      </c>
      <c r="BW13" s="335">
        <f>((BL13+'DRE + DCF'!Y$12)*(1+'DRE + DCF'!Y$15)+'DRE + DCF'!Y$18)*(1+'DRE + DCF'!Y$25)*'DRE + DCF'!Y$33</f>
        <v>37315433080.892914</v>
      </c>
      <c r="BX13" s="335">
        <f>((BM13+'DRE + DCF'!Z$12)*(1+'DRE + DCF'!Z$15)+'DRE + DCF'!Z$18)*(1+'DRE + DCF'!Z$25)*'DRE + DCF'!Z$33</f>
        <v>41323120919.552437</v>
      </c>
      <c r="BY13" s="335">
        <f>((BN13+'DRE + DCF'!AA$12)*(1+'DRE + DCF'!AA$15)+'DRE + DCF'!AA$18)*(1+'DRE + DCF'!AA$25)*'DRE + DCF'!AA$33</f>
        <v>45736352094.394821</v>
      </c>
      <c r="BZ13" s="335">
        <f>((BO13+'DRE + DCF'!AB$12)*(1+'DRE + DCF'!AB$15)+'DRE + DCF'!AB$18)*(1+'DRE + DCF'!AB$25)*'DRE + DCF'!AB$33</f>
        <v>50295065881.955605</v>
      </c>
      <c r="CA13" s="335">
        <f>((BP13+'DRE + DCF'!AC$12)*(1+'DRE + DCF'!AC$15)+'DRE + DCF'!AC$18)*(1+'DRE + DCF'!AC$25)*'DRE + DCF'!AC$33</f>
        <v>54271508560.954269</v>
      </c>
      <c r="CB13" s="335">
        <f>((BQ13+'DRE + DCF'!AD$12)*(1+'DRE + DCF'!AD$15)+'DRE + DCF'!AD$18)*(1+'DRE + DCF'!AD$25)*'DRE + DCF'!AD$33</f>
        <v>68281261785.780792</v>
      </c>
      <c r="CC13" s="335">
        <f>BR13*(1-DA$47)+('DRE + DCF'!N$53*10^6)</f>
        <v>198685433261.6235</v>
      </c>
      <c r="CD13" s="335">
        <f>BS13*(1-DB$47)+('DRE + DCF'!T$53*10^6)</f>
        <v>199433101220.16901</v>
      </c>
      <c r="CE13" s="335">
        <f>BT13*(1-DC$47)+('DRE + DCF'!U$53*10^6)</f>
        <v>217934441737.39301</v>
      </c>
      <c r="CF13" s="335">
        <f>BU13*(1-DD$47)+('DRE + DCF'!V$53*10^6)</f>
        <v>238465869545.8335</v>
      </c>
      <c r="CG13" s="335">
        <f>BV13*(1-DE$47)+('DRE + DCF'!W$53*10^6)</f>
        <v>261220764735.58133</v>
      </c>
      <c r="CH13" s="335">
        <f>BW13*(1-DF$47)+('DRE + DCF'!X$53*10^6)</f>
        <v>286420235712.27026</v>
      </c>
      <c r="CI13" s="335">
        <f>BX13*(1-DG$47)+('DRE + DCF'!Y$53*10^6)</f>
        <v>314315290086.44067</v>
      </c>
      <c r="CJ13" s="335">
        <f>BY13*(1-DH$47)+('DRE + DCF'!Z$53*10^6)</f>
        <v>345179058637.10767</v>
      </c>
      <c r="CK13" s="335">
        <f>BZ13*(1-DI$47)+('DRE + DCF'!AA$53*10^6)</f>
        <v>378941239865.09564</v>
      </c>
      <c r="CL13" s="335">
        <f>CA13*(1-DJ$47)+('DRE + DCF'!AB$53*10^6)</f>
        <v>414811326115.4696</v>
      </c>
      <c r="CM13" s="335">
        <f>CB13*(1-DK$47)+('DRE + DCF'!AC$53*10^6)</f>
        <v>459293278580.40149</v>
      </c>
      <c r="CN13" s="335">
        <f t="shared" si="30"/>
        <v>1073966937982.2283</v>
      </c>
      <c r="CO13" s="335">
        <f t="shared" si="31"/>
        <v>1094068115199.3752</v>
      </c>
      <c r="CP13" s="335">
        <f t="shared" si="32"/>
        <v>1131382657236.0874</v>
      </c>
      <c r="CQ13" s="335">
        <f t="shared" si="33"/>
        <v>1267148576104.4182</v>
      </c>
      <c r="CR13" s="335">
        <f t="shared" si="34"/>
        <v>1419206405236.9482</v>
      </c>
      <c r="CS13" s="335">
        <f t="shared" si="35"/>
        <v>1589511173865.3823</v>
      </c>
      <c r="CT13" s="335">
        <f t="shared" si="36"/>
        <v>1780252514729.2283</v>
      </c>
      <c r="CU13" s="335">
        <f t="shared" si="37"/>
        <v>1993882816496.7358</v>
      </c>
      <c r="CV13" s="335">
        <f t="shared" si="38"/>
        <v>2221185457577.3638</v>
      </c>
      <c r="CW13" s="335">
        <f t="shared" si="39"/>
        <v>2434419261504.791</v>
      </c>
      <c r="CX13" s="336">
        <f t="shared" si="40"/>
        <v>2664471881716.9937</v>
      </c>
      <c r="CZ13" s="343" t="s">
        <v>135</v>
      </c>
      <c r="DA13" s="344">
        <f>'Projeções - Receitas'!T43</f>
        <v>7.4084984907688582E-3</v>
      </c>
      <c r="DB13" s="344">
        <f>'Projeções - Receitas'!U43</f>
        <v>7.4084984907688582E-3</v>
      </c>
      <c r="DC13" s="344">
        <f>'Projeções - Receitas'!V43</f>
        <v>7.4084984907688582E-3</v>
      </c>
      <c r="DD13" s="344">
        <f>'Projeções - Receitas'!W43</f>
        <v>7.4084984907688582E-3</v>
      </c>
      <c r="DE13" s="344">
        <f>'Projeções - Receitas'!X43</f>
        <v>7.4084984907688582E-3</v>
      </c>
      <c r="DF13" s="344">
        <f>'Projeções - Receitas'!Y43</f>
        <v>7.4084984907688582E-3</v>
      </c>
      <c r="DG13" s="344">
        <f>'Projeções - Receitas'!Z43</f>
        <v>7.4084984907688582E-3</v>
      </c>
      <c r="DH13" s="344">
        <f>'Projeções - Receitas'!AA43</f>
        <v>7.4084984907688582E-3</v>
      </c>
      <c r="DI13" s="344">
        <f>'Projeções - Receitas'!AB43</f>
        <v>7.4084984907688582E-3</v>
      </c>
      <c r="DJ13" s="344">
        <f>'Projeções - Receitas'!AC43</f>
        <v>7.4084984907688582E-3</v>
      </c>
      <c r="DK13" s="345">
        <f>'Projeções - Receitas'!AD43</f>
        <v>7.4084984907688582E-3</v>
      </c>
    </row>
    <row r="14" spans="1:115" ht="30" customHeight="1" x14ac:dyDescent="0.25">
      <c r="A14" s="17" t="s">
        <v>323</v>
      </c>
      <c r="D14" s="333">
        <f t="shared" si="41"/>
        <v>2.7732097538695294E-2</v>
      </c>
      <c r="E14" s="64">
        <f t="shared" si="0"/>
        <v>2.5015346034329672E-2</v>
      </c>
      <c r="F14" s="64">
        <f t="shared" si="1"/>
        <v>3.5351555235505011E-2</v>
      </c>
      <c r="G14" s="64">
        <f t="shared" si="2"/>
        <v>3.091793618319888E-2</v>
      </c>
      <c r="H14" s="64">
        <f t="shared" si="3"/>
        <v>2.679009593393808E-2</v>
      </c>
      <c r="I14" s="64">
        <f t="shared" si="4"/>
        <v>2.2924664702141384E-2</v>
      </c>
      <c r="J14" s="64">
        <f t="shared" si="5"/>
        <v>1.9289024961548606E-2</v>
      </c>
      <c r="K14" s="64">
        <f t="shared" si="6"/>
        <v>1.5853073734832773E-2</v>
      </c>
      <c r="L14" s="64">
        <f t="shared" si="7"/>
        <v>1.3338332315614626E-2</v>
      </c>
      <c r="M14" s="64">
        <f t="shared" si="8"/>
        <v>1.3129531409312223E-2</v>
      </c>
      <c r="N14" s="64">
        <f t="shared" si="9"/>
        <v>1.5111980904981281E-2</v>
      </c>
      <c r="O14" s="64">
        <f t="shared" si="45"/>
        <v>1.5E-3</v>
      </c>
      <c r="P14" s="64">
        <f t="shared" si="45"/>
        <v>1.5E-3</v>
      </c>
      <c r="Q14" s="64">
        <f t="shared" si="42"/>
        <v>1.5E-3</v>
      </c>
      <c r="R14" s="64">
        <f t="shared" si="42"/>
        <v>1.5E-3</v>
      </c>
      <c r="S14" s="64">
        <f t="shared" si="42"/>
        <v>1.5E-3</v>
      </c>
      <c r="T14" s="64">
        <f t="shared" si="42"/>
        <v>1.5E-3</v>
      </c>
      <c r="U14" s="64">
        <f t="shared" si="42"/>
        <v>1.5E-3</v>
      </c>
      <c r="V14" s="64">
        <f t="shared" si="42"/>
        <v>1.5E-3</v>
      </c>
      <c r="W14" s="64">
        <f t="shared" si="42"/>
        <v>1.5E-3</v>
      </c>
      <c r="X14" s="64">
        <f t="shared" si="42"/>
        <v>1.5E-3</v>
      </c>
      <c r="Y14" s="64">
        <f t="shared" si="42"/>
        <v>1.5E-3</v>
      </c>
      <c r="Z14" s="64">
        <f t="shared" si="43"/>
        <v>0.18491957578050255</v>
      </c>
      <c r="AA14" s="64">
        <f t="shared" si="44"/>
        <v>0.18220282427613693</v>
      </c>
      <c r="AB14" s="64">
        <f t="shared" si="10"/>
        <v>0.19253903347731227</v>
      </c>
      <c r="AC14" s="64">
        <f t="shared" si="11"/>
        <v>0.18810541442500614</v>
      </c>
      <c r="AD14" s="64">
        <f t="shared" si="12"/>
        <v>0.18397757417574534</v>
      </c>
      <c r="AE14" s="64">
        <f t="shared" si="13"/>
        <v>0.18011214294394864</v>
      </c>
      <c r="AF14" s="64">
        <f t="shared" si="14"/>
        <v>0.17647650320335587</v>
      </c>
      <c r="AG14" s="64">
        <f t="shared" si="15"/>
        <v>0.17304055197664003</v>
      </c>
      <c r="AH14" s="64">
        <f t="shared" si="16"/>
        <v>0.17052581055742189</v>
      </c>
      <c r="AI14" s="64">
        <f t="shared" si="17"/>
        <v>0.17031700965111948</v>
      </c>
      <c r="AJ14" s="64">
        <f t="shared" si="18"/>
        <v>0.17229945914678854</v>
      </c>
      <c r="AK14" s="334">
        <f>(1+O14)*'Projeções - Receitas'!N$34</f>
        <v>1845947095481.1599</v>
      </c>
      <c r="AL14" s="334">
        <f>(1+P14)*'Projeções - Receitas'!T$34</f>
        <v>1949606378264.7395</v>
      </c>
      <c r="AM14" s="334">
        <f>(1+Q14)*'Projeções - Receitas'!U$34</f>
        <v>2183559143656.5083</v>
      </c>
      <c r="AN14" s="334">
        <f>(1+R14)*'Projeções - Receitas'!V$34</f>
        <v>2445586240895.2896</v>
      </c>
      <c r="AO14" s="334">
        <f>(1+S14)*'Projeções - Receitas'!W$34</f>
        <v>2739056589802.7246</v>
      </c>
      <c r="AP14" s="334">
        <f>(1+T14)*'Projeções - Receitas'!X$34</f>
        <v>3067743380579.0518</v>
      </c>
      <c r="AQ14" s="334">
        <f>(1+U14)*'Projeções - Receitas'!Y$34</f>
        <v>3435872586248.5381</v>
      </c>
      <c r="AR14" s="334">
        <f>(1+V14)*'Projeções - Receitas'!Z$34</f>
        <v>3848177296598.3628</v>
      </c>
      <c r="AS14" s="334">
        <f>(1+W14)*'Projeções - Receitas'!AA$34</f>
        <v>4286869508410.5767</v>
      </c>
      <c r="AT14" s="334">
        <f>(1+X14)*'Projeções - Receitas'!AB$34</f>
        <v>4698408981217.9932</v>
      </c>
      <c r="AU14" s="334">
        <f>(1+Y14)*'Projeções - Receitas'!AC$34</f>
        <v>5142408629943.0928</v>
      </c>
      <c r="AV14" s="335">
        <f t="shared" si="19"/>
        <v>1616257554829.3911</v>
      </c>
      <c r="AW14" s="335">
        <f t="shared" si="20"/>
        <v>1707018606073.6504</v>
      </c>
      <c r="AX14" s="335">
        <f t="shared" si="21"/>
        <v>1911860838802.4883</v>
      </c>
      <c r="AY14" s="335">
        <f t="shared" si="22"/>
        <v>2141284139458.7871</v>
      </c>
      <c r="AZ14" s="335">
        <f t="shared" si="23"/>
        <v>2398238236193.8418</v>
      </c>
      <c r="BA14" s="335">
        <f t="shared" si="24"/>
        <v>2686026824537.103</v>
      </c>
      <c r="BB14" s="335">
        <f t="shared" si="25"/>
        <v>3008350043481.5557</v>
      </c>
      <c r="BC14" s="335">
        <f t="shared" si="26"/>
        <v>3369352048699.3423</v>
      </c>
      <c r="BD14" s="335">
        <f t="shared" si="27"/>
        <v>3753458182251.0679</v>
      </c>
      <c r="BE14" s="335">
        <f t="shared" si="28"/>
        <v>4113790167747.1714</v>
      </c>
      <c r="BF14" s="335">
        <f t="shared" si="29"/>
        <v>4502543338599.2783</v>
      </c>
      <c r="BG14" s="334">
        <f>(AK14*SUMPRODUCT(DA$10:DA$13,DA$28:DA$31)+AV14*SUMPRODUCT(DA$14:DA$23,DA$32:DA$41))*'Projeções - Receitas'!T$23+(AK14*DA$11*'Projeções - Receitas'!T$25)</f>
        <v>59968444982.547211</v>
      </c>
      <c r="BH14" s="334">
        <f>(AL14*SUMPRODUCT(DB$10:DB$13,DB$28:DB$31)+AW14*SUMPRODUCT(DB$14:DB$23,DB$32:DB$41))*'Projeções - Receitas'!U$23+(AL14*DB$11*'Projeções - Receitas'!U$25)</f>
        <v>48048123270.10144</v>
      </c>
      <c r="BI14" s="334">
        <f>(AM14*SUMPRODUCT(DC$10:DC$13,DC$28:DC$31)+AX14*SUMPRODUCT(DC$14:DC$23,DC$32:DC$41))*'Projeções - Receitas'!V$23+(AM14*DC$11*'Projeções - Receitas'!V$25)</f>
        <v>53145069089.898056</v>
      </c>
      <c r="BJ14" s="334">
        <f>(AN14*SUMPRODUCT(DD$10:DD$13,DD$28:DD$31)+AY14*SUMPRODUCT(DD$14:DD$23,DD$32:DD$41))*'Projeções - Receitas'!W$23+(AN14*DD$11*'Projeções - Receitas'!W$25)</f>
        <v>58737885589.570015</v>
      </c>
      <c r="BK14" s="334">
        <f>(AO14*SUMPRODUCT(DE$10:DE$13,DE$28:DE$31)+AZ14*SUMPRODUCT(DE$14:DE$23,DE$32:DE$41))*'Projeções - Receitas'!X$23+(AO14*DE$11*'Projeções - Receitas'!X$25)</f>
        <v>64902041450.218811</v>
      </c>
      <c r="BL14" s="334">
        <f>(AP14*SUMPRODUCT(DF$10:DF$13,DF$28:DF$31)+BA14*SUMPRODUCT(DF$14:DF$23,DF$32:DF$41))*'Projeções - Receitas'!Y$23+(AP14*DF$11*'Projeções - Receitas'!Y$25)</f>
        <v>71702738191.062561</v>
      </c>
      <c r="BM14" s="334">
        <f>(AQ14*SUMPRODUCT(DG$10:DG$13,DG$28:DG$31)+BB14*SUMPRODUCT(DG$14:DG$23,DG$32:DG$41))*'Projeções - Receitas'!Z$23+(AQ14*DG$11*'Projeções - Receitas'!Z$25)</f>
        <v>79208675422.000732</v>
      </c>
      <c r="BN14" s="334">
        <f>(AR14*SUMPRODUCT(DH$10:DH$13,DH$28:DH$31)+BC14*SUMPRODUCT(DH$14:DH$23,DH$32:DH$41))*'Projeções - Receitas'!AA$23+(AR14*DH$11*'Projeções - Receitas'!AA$25)</f>
        <v>87490966851.165497</v>
      </c>
      <c r="BO14" s="334">
        <f>(AS14*SUMPRODUCT(DI$10:DI$13,DI$28:DI$31)+BD14*SUMPRODUCT(DI$14:DI$23,DI$32:DI$41))*'Projeções - Receitas'!AB$23+(AS14*DI$11*'Projeções - Receitas'!AB$25)</f>
        <v>96108205631.087875</v>
      </c>
      <c r="BP14" s="334">
        <f>(AT14*SUMPRODUCT(DJ$10:DJ$13,DJ$28:DJ$31)+BE14*SUMPRODUCT(DJ$14:DJ$23,DJ$32:DJ$41))*'Projeções - Receitas'!AC$23+(AT14*DJ$11*'Projeções - Receitas'!AC$25)</f>
        <v>103850383584.26157</v>
      </c>
      <c r="BQ14" s="334">
        <f>(AU14*SUMPRODUCT(DK$10:DK$13,DK$28:DK$31)+BF14*SUMPRODUCT(DK$14:DK$23,DK$32:DK$41))*'Projeções - Receitas'!AD$23+(AU14*DK$11*'Projeções - Receitas'!AD$25)</f>
        <v>132102114942.9877</v>
      </c>
      <c r="BR14" s="335">
        <f>((BG14+'DRE + DCF'!T$12)*(1+'DRE + DCF'!T$15)+'DRE + DCF'!T$18)*(1+'DRE + DCF'!T$25)*'DRE + DCF'!T$33</f>
        <v>32686580003.604572</v>
      </c>
      <c r="BS14" s="335">
        <f>((BH14+'DRE + DCF'!U$12)*(1+'DRE + DCF'!U$15)+'DRE + DCF'!U$18)*(1+'DRE + DCF'!U$25)*'DRE + DCF'!U$33</f>
        <v>24608005709.924332</v>
      </c>
      <c r="BT14" s="335">
        <f>((BI14+'DRE + DCF'!V$12)*(1+'DRE + DCF'!V$15)+'DRE + DCF'!V$18)*(1+'DRE + DCF'!V$25)*'DRE + DCF'!V$33</f>
        <v>27372595250.170155</v>
      </c>
      <c r="BU14" s="335">
        <f>((BJ14+'DRE + DCF'!W$12)*(1+'DRE + DCF'!W$15)+'DRE + DCF'!W$18)*(1+'DRE + DCF'!W$25)*'DRE + DCF'!W$33</f>
        <v>30393005057.047894</v>
      </c>
      <c r="BV14" s="335">
        <f>((BK14+'DRE + DCF'!X$12)*(1+'DRE + DCF'!X$15)+'DRE + DCF'!X$18)*(1+'DRE + DCF'!X$25)*'DRE + DCF'!X$33</f>
        <v>33700887445.477226</v>
      </c>
      <c r="BW14" s="335">
        <f>((BL14+'DRE + DCF'!Y$12)*(1+'DRE + DCF'!Y$15)+'DRE + DCF'!Y$18)*(1+'DRE + DCF'!Y$25)*'DRE + DCF'!Y$33</f>
        <v>37337150040.433807</v>
      </c>
      <c r="BX14" s="335">
        <f>((BM14+'DRE + DCF'!Z$12)*(1+'DRE + DCF'!Z$15)+'DRE + DCF'!Z$18)*(1+'DRE + DCF'!Z$25)*'DRE + DCF'!Z$33</f>
        <v>41347084205.925163</v>
      </c>
      <c r="BY14" s="335">
        <f>((BN14+'DRE + DCF'!AA$12)*(1+'DRE + DCF'!AA$15)+'DRE + DCF'!AA$18)*(1+'DRE + DCF'!AA$25)*'DRE + DCF'!AA$33</f>
        <v>45762791192.468666</v>
      </c>
      <c r="BZ14" s="335">
        <f>((BO14+'DRE + DCF'!AB$12)*(1+'DRE + DCF'!AB$15)+'DRE + DCF'!AB$18)*(1+'DRE + DCF'!AB$25)*'DRE + DCF'!AB$33</f>
        <v>50324076242.60305</v>
      </c>
      <c r="CA14" s="335">
        <f>((BP14+'DRE + DCF'!AC$12)*(1+'DRE + DCF'!AC$15)+'DRE + DCF'!AC$18)*(1+'DRE + DCF'!AC$25)*'DRE + DCF'!AC$33</f>
        <v>54302820462.856804</v>
      </c>
      <c r="CB14" s="335">
        <f>((BQ14+'DRE + DCF'!AD$12)*(1+'DRE + DCF'!AD$15)+'DRE + DCF'!AD$18)*(1+'DRE + DCF'!AD$25)*'DRE + DCF'!AD$33</f>
        <v>68319761400.965057</v>
      </c>
      <c r="CC14" s="335">
        <f>BR14*(1-DA$47)+('DRE + DCF'!N$53*10^6)</f>
        <v>198696710129.69022</v>
      </c>
      <c r="CD14" s="335">
        <f>BS14*(1-DB$47)+('DRE + DCF'!T$53*10^6)</f>
        <v>199441872118.48734</v>
      </c>
      <c r="CE14" s="335">
        <f>BT14*(1-DC$47)+('DRE + DCF'!U$53*10^6)</f>
        <v>217944132170.03537</v>
      </c>
      <c r="CF14" s="335">
        <f>BU14*(1-DD$47)+('DRE + DCF'!V$53*10^6)</f>
        <v>238476567740.50681</v>
      </c>
      <c r="CG14" s="335">
        <f>BV14*(1-DE$47)+('DRE + DCF'!W$53*10^6)</f>
        <v>261232572345.36349</v>
      </c>
      <c r="CH14" s="335">
        <f>BW14*(1-DF$47)+('DRE + DCF'!X$53*10^6)</f>
        <v>286433265887.99475</v>
      </c>
      <c r="CI14" s="335">
        <f>BX14*(1-DG$47)+('DRE + DCF'!Y$53*10^6)</f>
        <v>314329668058.26434</v>
      </c>
      <c r="CJ14" s="335">
        <f>BY14*(1-DH$47)+('DRE + DCF'!Z$53*10^6)</f>
        <v>345194922095.95197</v>
      </c>
      <c r="CK14" s="335">
        <f>BZ14*(1-DI$47)+('DRE + DCF'!AA$53*10^6)</f>
        <v>378958646081.48413</v>
      </c>
      <c r="CL14" s="335">
        <f>CA14*(1-DJ$47)+('DRE + DCF'!AB$53*10^6)</f>
        <v>414830113256.61108</v>
      </c>
      <c r="CM14" s="335">
        <f>CB14*(1-DK$47)+('DRE + DCF'!AC$53*10^6)</f>
        <v>459316378349.51202</v>
      </c>
      <c r="CN14" s="335">
        <f t="shared" si="30"/>
        <v>1074503385004.1975</v>
      </c>
      <c r="CO14" s="335">
        <f t="shared" si="31"/>
        <v>1094614602769.405</v>
      </c>
      <c r="CP14" s="335">
        <f t="shared" si="32"/>
        <v>1131947783438.5032</v>
      </c>
      <c r="CQ14" s="335">
        <f t="shared" si="33"/>
        <v>1267781517451.1238</v>
      </c>
      <c r="CR14" s="335">
        <f t="shared" si="34"/>
        <v>1419915299545.2588</v>
      </c>
      <c r="CS14" s="335">
        <f t="shared" si="35"/>
        <v>1590305135490.6899</v>
      </c>
      <c r="CT14" s="335">
        <f t="shared" si="36"/>
        <v>1781141751749.5728</v>
      </c>
      <c r="CU14" s="335">
        <f t="shared" si="37"/>
        <v>1994878761959.5217</v>
      </c>
      <c r="CV14" s="335">
        <f t="shared" si="38"/>
        <v>2222294940822.9072</v>
      </c>
      <c r="CW14" s="335">
        <f t="shared" si="39"/>
        <v>2435635255141.9072</v>
      </c>
      <c r="CX14" s="336">
        <f t="shared" si="40"/>
        <v>2665802786752.8169</v>
      </c>
      <c r="CZ14" s="343" t="s">
        <v>54</v>
      </c>
      <c r="DA14" s="344">
        <f>'Projeções - Receitas'!T47</f>
        <v>0.12031159116408875</v>
      </c>
      <c r="DB14" s="344">
        <f>'Projeções - Receitas'!U47</f>
        <v>0.12031159116408875</v>
      </c>
      <c r="DC14" s="344">
        <f>'Projeções - Receitas'!V47</f>
        <v>0.12031159116408875</v>
      </c>
      <c r="DD14" s="344">
        <f>'Projeções - Receitas'!W47</f>
        <v>0.12031159116408875</v>
      </c>
      <c r="DE14" s="344">
        <f>'Projeções - Receitas'!X47</f>
        <v>0.12031159116408875</v>
      </c>
      <c r="DF14" s="344">
        <f>'Projeções - Receitas'!Y47</f>
        <v>0.12031159116408875</v>
      </c>
      <c r="DG14" s="344">
        <f>'Projeções - Receitas'!Z47</f>
        <v>0.12031159116408875</v>
      </c>
      <c r="DH14" s="344">
        <f>'Projeções - Receitas'!AA47</f>
        <v>0.12031159116408875</v>
      </c>
      <c r="DI14" s="344">
        <f>'Projeções - Receitas'!AB47</f>
        <v>0.12031159116408875</v>
      </c>
      <c r="DJ14" s="344">
        <f>'Projeções - Receitas'!AC47</f>
        <v>0.12031159116408875</v>
      </c>
      <c r="DK14" s="345">
        <f>'Projeções - Receitas'!AD47</f>
        <v>0.12031159116408875</v>
      </c>
    </row>
    <row r="15" spans="1:115" ht="30" customHeight="1" x14ac:dyDescent="0.25">
      <c r="A15" s="17" t="s">
        <v>324</v>
      </c>
      <c r="D15" s="333">
        <f t="shared" si="41"/>
        <v>2.7650312022433232E-2</v>
      </c>
      <c r="E15" s="64">
        <f t="shared" si="0"/>
        <v>2.4932435235933137E-2</v>
      </c>
      <c r="F15" s="64">
        <f t="shared" si="1"/>
        <v>3.5264034449366766E-2</v>
      </c>
      <c r="G15" s="64">
        <f t="shared" si="2"/>
        <v>3.083250551114694E-2</v>
      </c>
      <c r="H15" s="64">
        <f t="shared" si="3"/>
        <v>2.6706602321819595E-2</v>
      </c>
      <c r="I15" s="64">
        <f t="shared" si="4"/>
        <v>2.2842977801394326E-2</v>
      </c>
      <c r="J15" s="64">
        <f t="shared" si="5"/>
        <v>1.9209031140484861E-2</v>
      </c>
      <c r="K15" s="64">
        <f t="shared" si="6"/>
        <v>1.5774674277595907E-2</v>
      </c>
      <c r="L15" s="64">
        <f t="shared" si="7"/>
        <v>1.3261068228389544E-2</v>
      </c>
      <c r="M15" s="64">
        <f t="shared" si="8"/>
        <v>1.3052252478568727E-2</v>
      </c>
      <c r="N15" s="64">
        <f t="shared" si="9"/>
        <v>1.5034664027551298E-2</v>
      </c>
      <c r="O15" s="64">
        <f t="shared" si="45"/>
        <v>2E-3</v>
      </c>
      <c r="P15" s="64">
        <f t="shared" si="45"/>
        <v>2E-3</v>
      </c>
      <c r="Q15" s="64">
        <f t="shared" si="42"/>
        <v>2E-3</v>
      </c>
      <c r="R15" s="64">
        <f t="shared" si="42"/>
        <v>2E-3</v>
      </c>
      <c r="S15" s="64">
        <f t="shared" si="42"/>
        <v>2E-3</v>
      </c>
      <c r="T15" s="64">
        <f t="shared" si="42"/>
        <v>2E-3</v>
      </c>
      <c r="U15" s="64">
        <f t="shared" si="42"/>
        <v>2E-3</v>
      </c>
      <c r="V15" s="64">
        <f t="shared" si="42"/>
        <v>2E-3</v>
      </c>
      <c r="W15" s="64">
        <f t="shared" si="42"/>
        <v>2E-3</v>
      </c>
      <c r="X15" s="64">
        <f t="shared" si="42"/>
        <v>2E-3</v>
      </c>
      <c r="Y15" s="64">
        <f t="shared" si="42"/>
        <v>2E-3</v>
      </c>
      <c r="Z15" s="64">
        <f t="shared" si="43"/>
        <v>0.18483779026424049</v>
      </c>
      <c r="AA15" s="64">
        <f t="shared" si="44"/>
        <v>0.1821199134777404</v>
      </c>
      <c r="AB15" s="64">
        <f t="shared" si="10"/>
        <v>0.19245151269117403</v>
      </c>
      <c r="AC15" s="64">
        <f t="shared" si="11"/>
        <v>0.1880199837529542</v>
      </c>
      <c r="AD15" s="64">
        <f t="shared" si="12"/>
        <v>0.18389408056362685</v>
      </c>
      <c r="AE15" s="64">
        <f t="shared" si="13"/>
        <v>0.18003045604320159</v>
      </c>
      <c r="AF15" s="64">
        <f t="shared" si="14"/>
        <v>0.17639650938229212</v>
      </c>
      <c r="AG15" s="64">
        <f t="shared" si="15"/>
        <v>0.17296215251940317</v>
      </c>
      <c r="AH15" s="64">
        <f t="shared" si="16"/>
        <v>0.1704485464701968</v>
      </c>
      <c r="AI15" s="64">
        <f t="shared" si="17"/>
        <v>0.17023973072037599</v>
      </c>
      <c r="AJ15" s="64">
        <f t="shared" si="18"/>
        <v>0.17222214226935856</v>
      </c>
      <c r="AK15" s="334">
        <f>(1+O15)*'Projeções - Receitas'!N$34</f>
        <v>1846868686642.1589</v>
      </c>
      <c r="AL15" s="334">
        <f>(1+P15)*'Projeções - Receitas'!T$34</f>
        <v>1950579721439.1101</v>
      </c>
      <c r="AM15" s="334">
        <f>(1+Q15)*'Projeções - Receitas'!U$34</f>
        <v>2184649288011.8035</v>
      </c>
      <c r="AN15" s="334">
        <f>(1+R15)*'Projeções - Receitas'!V$34</f>
        <v>2446807202573.2202</v>
      </c>
      <c r="AO15" s="334">
        <f>(1+S15)*'Projeções - Receitas'!W$34</f>
        <v>2740424066882.0068</v>
      </c>
      <c r="AP15" s="334">
        <f>(1+T15)*'Projeções - Receitas'!X$34</f>
        <v>3069274954907.8481</v>
      </c>
      <c r="AQ15" s="334">
        <f>(1+U15)*'Projeções - Receitas'!Y$34</f>
        <v>3437587949496.79</v>
      </c>
      <c r="AR15" s="334">
        <f>(1+V15)*'Projeções - Receitas'!Z$34</f>
        <v>3850098503436.4048</v>
      </c>
      <c r="AS15" s="334">
        <f>(1+W15)*'Projeções - Receitas'!AA$34</f>
        <v>4289009732828.1558</v>
      </c>
      <c r="AT15" s="334">
        <f>(1+X15)*'Projeções - Receitas'!AB$34</f>
        <v>4700754667179.6592</v>
      </c>
      <c r="AU15" s="334">
        <f>(1+Y15)*'Projeções - Receitas'!AC$34</f>
        <v>5144975983228.1367</v>
      </c>
      <c r="AV15" s="335">
        <f t="shared" si="19"/>
        <v>1617064473229.2061</v>
      </c>
      <c r="AW15" s="335">
        <f t="shared" si="20"/>
        <v>1707870837030.252</v>
      </c>
      <c r="AX15" s="335">
        <f t="shared" si="21"/>
        <v>1912815337473.8823</v>
      </c>
      <c r="AY15" s="335">
        <f t="shared" si="22"/>
        <v>2142353177970.7485</v>
      </c>
      <c r="AZ15" s="335">
        <f t="shared" si="23"/>
        <v>2399435559327.2388</v>
      </c>
      <c r="BA15" s="335">
        <f t="shared" si="24"/>
        <v>2687367826446.5078</v>
      </c>
      <c r="BB15" s="335">
        <f t="shared" si="25"/>
        <v>3009851965620.0889</v>
      </c>
      <c r="BC15" s="335">
        <f t="shared" si="26"/>
        <v>3371034201494.499</v>
      </c>
      <c r="BD15" s="335">
        <f t="shared" si="27"/>
        <v>3755332100464.873</v>
      </c>
      <c r="BE15" s="335">
        <f t="shared" si="28"/>
        <v>4115843982109.501</v>
      </c>
      <c r="BF15" s="335">
        <f t="shared" si="29"/>
        <v>4504791238418.8486</v>
      </c>
      <c r="BG15" s="334">
        <f>(AK15*SUMPRODUCT(DA$10:DA$13,DA$28:DA$31)+AV15*SUMPRODUCT(DA$14:DA$23,DA$32:DA$41))*'Projeções - Receitas'!T$23+(AK15*DA$11*'Projeções - Receitas'!T$25)</f>
        <v>59998384296.068192</v>
      </c>
      <c r="BH15" s="334">
        <f>(AL15*SUMPRODUCT(DB$10:DB$13,DB$28:DB$31)+AW15*SUMPRODUCT(DB$14:DB$23,DB$32:DB$41))*'Projeções - Receitas'!U$23+(AL15*DB$11*'Projeções - Receitas'!U$25)</f>
        <v>48072111349.617226</v>
      </c>
      <c r="BI15" s="334">
        <f>(AM15*SUMPRODUCT(DC$10:DC$13,DC$28:DC$31)+AX15*SUMPRODUCT(DC$14:DC$23,DC$32:DC$41))*'Projeções - Receitas'!V$23+(AM15*DC$11*'Projeções - Receitas'!V$25)</f>
        <v>53171601825.339844</v>
      </c>
      <c r="BJ15" s="334">
        <f>(AN15*SUMPRODUCT(DD$10:DD$13,DD$28:DD$31)+AY15*SUMPRODUCT(DD$14:DD$23,DD$32:DD$41))*'Projeções - Receitas'!W$23+(AN15*DD$11*'Projeções - Receitas'!W$25)</f>
        <v>58767210544.93174</v>
      </c>
      <c r="BK15" s="334">
        <f>(AO15*SUMPRODUCT(DE$10:DE$13,DE$28:DE$31)+AZ15*SUMPRODUCT(DE$14:DE$23,DE$32:DE$41))*'Projeções - Receitas'!X$23+(AO15*DE$11*'Projeções - Receitas'!X$25)</f>
        <v>64934443867.318253</v>
      </c>
      <c r="BL15" s="334">
        <f>(AP15*SUMPRODUCT(DF$10:DF$13,DF$28:DF$31)+BA15*SUMPRODUCT(DF$14:DF$23,DF$32:DF$41))*'Projeções - Receitas'!Y$23+(AP15*DF$11*'Projeções - Receitas'!Y$25)</f>
        <v>71738535863.64917</v>
      </c>
      <c r="BM15" s="334">
        <f>(AQ15*SUMPRODUCT(DG$10:DG$13,DG$28:DG$31)+BB15*SUMPRODUCT(DG$14:DG$23,DG$32:DG$41))*'Projeções - Receitas'!Z$23+(AQ15*DG$11*'Projeções - Receitas'!Z$25)</f>
        <v>79248220442.181473</v>
      </c>
      <c r="BN15" s="334">
        <f>(AR15*SUMPRODUCT(DH$10:DH$13,DH$28:DH$31)+BC15*SUMPRODUCT(DH$14:DH$23,DH$32:DH$41))*'Projeções - Receitas'!AA$23+(AR15*DH$11*'Projeções - Receitas'!AA$25)</f>
        <v>87534646814.645905</v>
      </c>
      <c r="BO15" s="334">
        <f>(AS15*SUMPRODUCT(DI$10:DI$13,DI$28:DI$31)+BD15*SUMPRODUCT(DI$14:DI$23,DI$32:DI$41))*'Projeções - Receitas'!AB$23+(AS15*DI$11*'Projeções - Receitas'!AB$25)</f>
        <v>96156187760.708923</v>
      </c>
      <c r="BP15" s="334">
        <f>(AT15*SUMPRODUCT(DJ$10:DJ$13,DJ$28:DJ$31)+BE15*SUMPRODUCT(DJ$14:DJ$23,DJ$32:DJ$41))*'Projeções - Receitas'!AC$23+(AT15*DJ$11*'Projeções - Receitas'!AC$25)</f>
        <v>103902231004.92276</v>
      </c>
      <c r="BQ15" s="334">
        <f>(AU15*SUMPRODUCT(DK$10:DK$13,DK$28:DK$31)+BF15*SUMPRODUCT(DK$14:DK$23,DK$32:DK$41))*'Projeções - Receitas'!AD$23+(AU15*DK$11*'Projeções - Receitas'!AD$25)</f>
        <v>132168067072.2653</v>
      </c>
      <c r="BR15" s="335">
        <f>((BG15+'DRE + DCF'!T$12)*(1+'DRE + DCF'!T$15)+'DRE + DCF'!T$18)*(1+'DRE + DCF'!T$25)*'DRE + DCF'!T$33</f>
        <v>32705002595.895557</v>
      </c>
      <c r="BS15" s="335">
        <f>((BH15+'DRE + DCF'!U$12)*(1+'DRE + DCF'!U$15)+'DRE + DCF'!U$18)*(1+'DRE + DCF'!U$25)*'DRE + DCF'!U$33</f>
        <v>24622623873.788223</v>
      </c>
      <c r="BT15" s="335">
        <f>((BI15+'DRE + DCF'!V$12)*(1+'DRE + DCF'!V$15)+'DRE + DCF'!V$18)*(1+'DRE + DCF'!V$25)*'DRE + DCF'!V$33</f>
        <v>27388745971.240768</v>
      </c>
      <c r="BU15" s="335">
        <f>((BJ15+'DRE + DCF'!W$12)*(1+'DRE + DCF'!W$15)+'DRE + DCF'!W$18)*(1+'DRE + DCF'!W$25)*'DRE + DCF'!W$33</f>
        <v>30410835381.503368</v>
      </c>
      <c r="BV15" s="335">
        <f>((BK15+'DRE + DCF'!X$12)*(1+'DRE + DCF'!X$15)+'DRE + DCF'!X$18)*(1+'DRE + DCF'!X$25)*'DRE + DCF'!X$33</f>
        <v>33720566795.11414</v>
      </c>
      <c r="BW15" s="335">
        <f>((BL15+'DRE + DCF'!Y$12)*(1+'DRE + DCF'!Y$15)+'DRE + DCF'!Y$18)*(1+'DRE + DCF'!Y$25)*'DRE + DCF'!Y$33</f>
        <v>37358866999.97467</v>
      </c>
      <c r="BX15" s="335">
        <f>((BM15+'DRE + DCF'!Z$12)*(1+'DRE + DCF'!Z$15)+'DRE + DCF'!Z$18)*(1+'DRE + DCF'!Z$25)*'DRE + DCF'!Z$33</f>
        <v>41371047492.297928</v>
      </c>
      <c r="BY15" s="335">
        <f>((BN15+'DRE + DCF'!AA$12)*(1+'DRE + DCF'!AA$15)+'DRE + DCF'!AA$18)*(1+'DRE + DCF'!AA$25)*'DRE + DCF'!AA$33</f>
        <v>45789230290.542549</v>
      </c>
      <c r="BZ15" s="335">
        <f>((BO15+'DRE + DCF'!AB$12)*(1+'DRE + DCF'!AB$15)+'DRE + DCF'!AB$18)*(1+'DRE + DCF'!AB$25)*'DRE + DCF'!AB$33</f>
        <v>50353086603.250374</v>
      </c>
      <c r="CA15" s="335">
        <f>((BP15+'DRE + DCF'!AC$12)*(1+'DRE + DCF'!AC$15)+'DRE + DCF'!AC$18)*(1+'DRE + DCF'!AC$25)*'DRE + DCF'!AC$33</f>
        <v>54334132364.759369</v>
      </c>
      <c r="CB15" s="335">
        <f>((BQ15+'DRE + DCF'!AD$12)*(1+'DRE + DCF'!AD$15)+'DRE + DCF'!AD$18)*(1+'DRE + DCF'!AD$25)*'DRE + DCF'!AD$33</f>
        <v>68358261016.149361</v>
      </c>
      <c r="CC15" s="335">
        <f>BR15*(1-DA$47)+('DRE + DCF'!N$53*10^6)</f>
        <v>198707986997.75693</v>
      </c>
      <c r="CD15" s="335">
        <f>BS15*(1-DB$47)+('DRE + DCF'!T$53*10^6)</f>
        <v>199450643016.80566</v>
      </c>
      <c r="CE15" s="335">
        <f>BT15*(1-DC$47)+('DRE + DCF'!U$53*10^6)</f>
        <v>217953822602.67773</v>
      </c>
      <c r="CF15" s="335">
        <f>BU15*(1-DD$47)+('DRE + DCF'!V$53*10^6)</f>
        <v>238487265935.18008</v>
      </c>
      <c r="CG15" s="335">
        <f>BV15*(1-DE$47)+('DRE + DCF'!W$53*10^6)</f>
        <v>261244379955.14563</v>
      </c>
      <c r="CH15" s="335">
        <f>BW15*(1-DF$47)+('DRE + DCF'!X$53*10^6)</f>
        <v>286446296063.7193</v>
      </c>
      <c r="CI15" s="335">
        <f>BX15*(1-DG$47)+('DRE + DCF'!Y$53*10^6)</f>
        <v>314344046030.08801</v>
      </c>
      <c r="CJ15" s="335">
        <f>BY15*(1-DH$47)+('DRE + DCF'!Z$53*10^6)</f>
        <v>345210785554.79626</v>
      </c>
      <c r="CK15" s="335">
        <f>BZ15*(1-DI$47)+('DRE + DCF'!AA$53*10^6)</f>
        <v>378976052297.8725</v>
      </c>
      <c r="CL15" s="335">
        <f>CA15*(1-DJ$47)+('DRE + DCF'!AB$53*10^6)</f>
        <v>414848900397.75269</v>
      </c>
      <c r="CM15" s="335">
        <f>CB15*(1-DK$47)+('DRE + DCF'!AC$53*10^6)</f>
        <v>459339478118.62262</v>
      </c>
      <c r="CN15" s="335">
        <f t="shared" si="30"/>
        <v>1075039832026.1666</v>
      </c>
      <c r="CO15" s="335">
        <f t="shared" si="31"/>
        <v>1095161090339.4346</v>
      </c>
      <c r="CP15" s="335">
        <f t="shared" si="32"/>
        <v>1132512909640.9189</v>
      </c>
      <c r="CQ15" s="335">
        <f t="shared" si="33"/>
        <v>1268414458797.8293</v>
      </c>
      <c r="CR15" s="335">
        <f t="shared" si="34"/>
        <v>1420624193853.5688</v>
      </c>
      <c r="CS15" s="335">
        <f t="shared" si="35"/>
        <v>1591099097115.9973</v>
      </c>
      <c r="CT15" s="335">
        <f t="shared" si="36"/>
        <v>1782030988769.9172</v>
      </c>
      <c r="CU15" s="335">
        <f t="shared" si="37"/>
        <v>1995874707422.3071</v>
      </c>
      <c r="CV15" s="335">
        <f t="shared" si="38"/>
        <v>2223404424068.4507</v>
      </c>
      <c r="CW15" s="335">
        <f t="shared" si="39"/>
        <v>2436851248779.022</v>
      </c>
      <c r="CX15" s="336">
        <f t="shared" si="40"/>
        <v>2667133691788.6396</v>
      </c>
      <c r="CZ15" s="343" t="s">
        <v>55</v>
      </c>
      <c r="DA15" s="344">
        <f>'Projeções - Receitas'!T49</f>
        <v>1.4766629363978163E-2</v>
      </c>
      <c r="DB15" s="344">
        <f>'Projeções - Receitas'!U49</f>
        <v>1.4766629363978163E-2</v>
      </c>
      <c r="DC15" s="344">
        <f>'Projeções - Receitas'!V49</f>
        <v>1.4766629363978163E-2</v>
      </c>
      <c r="DD15" s="344">
        <f>'Projeções - Receitas'!W49</f>
        <v>1.4766629363978163E-2</v>
      </c>
      <c r="DE15" s="344">
        <f>'Projeções - Receitas'!X49</f>
        <v>1.4766629363978163E-2</v>
      </c>
      <c r="DF15" s="344">
        <f>'Projeções - Receitas'!Y49</f>
        <v>1.4766629363978163E-2</v>
      </c>
      <c r="DG15" s="344">
        <f>'Projeções - Receitas'!Z49</f>
        <v>1.4766629363978163E-2</v>
      </c>
      <c r="DH15" s="344">
        <f>'Projeções - Receitas'!AA49</f>
        <v>1.4766629363978163E-2</v>
      </c>
      <c r="DI15" s="344">
        <f>'Projeções - Receitas'!AB49</f>
        <v>1.4766629363978163E-2</v>
      </c>
      <c r="DJ15" s="344">
        <f>'Projeções - Receitas'!AC49</f>
        <v>1.4766629363978163E-2</v>
      </c>
      <c r="DK15" s="345">
        <f>'Projeções - Receitas'!AD49</f>
        <v>1.4766629363978163E-2</v>
      </c>
    </row>
    <row r="16" spans="1:115" ht="30" customHeight="1" x14ac:dyDescent="0.25">
      <c r="A16" s="17" t="s">
        <v>462</v>
      </c>
      <c r="D16" s="333">
        <f t="shared" si="41"/>
        <v>2.7568608087733537E-2</v>
      </c>
      <c r="E16" s="64">
        <f t="shared" si="0"/>
        <v>2.4849607141574886E-2</v>
      </c>
      <c r="F16" s="64">
        <f t="shared" si="1"/>
        <v>3.517660096575842E-2</v>
      </c>
      <c r="G16" s="64">
        <f t="shared" si="2"/>
        <v>3.0747160056723066E-2</v>
      </c>
      <c r="H16" s="64">
        <f t="shared" si="3"/>
        <v>2.6623191995099743E-2</v>
      </c>
      <c r="I16" s="64">
        <f t="shared" si="4"/>
        <v>2.2761372383840045E-2</v>
      </c>
      <c r="J16" s="64">
        <f t="shared" si="5"/>
        <v>1.9129117113756394E-2</v>
      </c>
      <c r="K16" s="64">
        <f t="shared" si="6"/>
        <v>1.5696353024306386E-2</v>
      </c>
      <c r="L16" s="64">
        <f t="shared" si="7"/>
        <v>1.3183881212573301E-2</v>
      </c>
      <c r="M16" s="64">
        <f t="shared" si="8"/>
        <v>1.2975050634040364E-2</v>
      </c>
      <c r="N16" s="64">
        <f t="shared" si="9"/>
        <v>1.4957424274188558E-2</v>
      </c>
      <c r="O16" s="64">
        <f t="shared" si="45"/>
        <v>2.5000000000000001E-3</v>
      </c>
      <c r="P16" s="64">
        <f t="shared" si="45"/>
        <v>2.5000000000000001E-3</v>
      </c>
      <c r="Q16" s="64">
        <f t="shared" si="42"/>
        <v>2.5000000000000001E-3</v>
      </c>
      <c r="R16" s="64">
        <f t="shared" si="42"/>
        <v>2.5000000000000001E-3</v>
      </c>
      <c r="S16" s="64">
        <f t="shared" si="42"/>
        <v>2.5000000000000001E-3</v>
      </c>
      <c r="T16" s="64">
        <f t="shared" si="42"/>
        <v>2.5000000000000001E-3</v>
      </c>
      <c r="U16" s="64">
        <f t="shared" si="42"/>
        <v>2.5000000000000001E-3</v>
      </c>
      <c r="V16" s="64">
        <f t="shared" si="42"/>
        <v>2.5000000000000001E-3</v>
      </c>
      <c r="W16" s="64">
        <f t="shared" si="42"/>
        <v>2.5000000000000001E-3</v>
      </c>
      <c r="X16" s="64">
        <f t="shared" si="42"/>
        <v>2.5000000000000001E-3</v>
      </c>
      <c r="Y16" s="64">
        <f t="shared" si="42"/>
        <v>2.5000000000000001E-3</v>
      </c>
      <c r="Z16" s="64">
        <f t="shared" si="43"/>
        <v>0.1847560863295408</v>
      </c>
      <c r="AA16" s="64">
        <f t="shared" si="44"/>
        <v>0.18203708538338215</v>
      </c>
      <c r="AB16" s="64">
        <f t="shared" si="10"/>
        <v>0.19236407920756568</v>
      </c>
      <c r="AC16" s="64">
        <f t="shared" si="11"/>
        <v>0.18793463829853033</v>
      </c>
      <c r="AD16" s="64">
        <f t="shared" si="12"/>
        <v>0.183810670236907</v>
      </c>
      <c r="AE16" s="64">
        <f t="shared" si="13"/>
        <v>0.17994885062564731</v>
      </c>
      <c r="AF16" s="64">
        <f t="shared" si="14"/>
        <v>0.17631659535556365</v>
      </c>
      <c r="AG16" s="64">
        <f t="shared" si="15"/>
        <v>0.17288383126611365</v>
      </c>
      <c r="AH16" s="64">
        <f t="shared" si="16"/>
        <v>0.17037135945438056</v>
      </c>
      <c r="AI16" s="64">
        <f t="shared" si="17"/>
        <v>0.17016252887584762</v>
      </c>
      <c r="AJ16" s="64">
        <f t="shared" si="18"/>
        <v>0.17214490251599582</v>
      </c>
      <c r="AK16" s="334">
        <f>(1+O16)*'Projeções - Receitas'!N$34</f>
        <v>1847790277803.158</v>
      </c>
      <c r="AL16" s="334">
        <f>(1+P16)*'Projeções - Receitas'!T$34</f>
        <v>1951553064613.481</v>
      </c>
      <c r="AM16" s="334">
        <f>(1+Q16)*'Projeções - Receitas'!U$34</f>
        <v>2185739432367.0986</v>
      </c>
      <c r="AN16" s="334">
        <f>(1+R16)*'Projeções - Receitas'!V$34</f>
        <v>2448028164251.1509</v>
      </c>
      <c r="AO16" s="334">
        <f>(1+S16)*'Projeções - Receitas'!W$34</f>
        <v>2741791543961.2891</v>
      </c>
      <c r="AP16" s="334">
        <f>(1+T16)*'Projeções - Receitas'!X$34</f>
        <v>3070806529236.644</v>
      </c>
      <c r="AQ16" s="334">
        <f>(1+U16)*'Projeções - Receitas'!Y$34</f>
        <v>3439303312745.0415</v>
      </c>
      <c r="AR16" s="334">
        <f>(1+V16)*'Projeções - Receitas'!Z$34</f>
        <v>3852019710274.4468</v>
      </c>
      <c r="AS16" s="334">
        <f>(1+W16)*'Projeções - Receitas'!AA$34</f>
        <v>4291149957245.7344</v>
      </c>
      <c r="AT16" s="334">
        <f>(1+X16)*'Projeções - Receitas'!AB$34</f>
        <v>4703100353141.3252</v>
      </c>
      <c r="AU16" s="334">
        <f>(1+Y16)*'Projeções - Receitas'!AC$34</f>
        <v>5147543336513.1807</v>
      </c>
      <c r="AV16" s="335">
        <f t="shared" si="19"/>
        <v>1617871391629.021</v>
      </c>
      <c r="AW16" s="335">
        <f t="shared" si="20"/>
        <v>1708723067986.854</v>
      </c>
      <c r="AX16" s="335">
        <f t="shared" si="21"/>
        <v>1913769836145.2764</v>
      </c>
      <c r="AY16" s="335">
        <f t="shared" si="22"/>
        <v>2143422216482.71</v>
      </c>
      <c r="AZ16" s="335">
        <f t="shared" si="23"/>
        <v>2400632882460.6353</v>
      </c>
      <c r="BA16" s="335">
        <f t="shared" si="24"/>
        <v>2688708828355.9116</v>
      </c>
      <c r="BB16" s="335">
        <f t="shared" si="25"/>
        <v>3011353887758.6211</v>
      </c>
      <c r="BC16" s="335">
        <f t="shared" si="26"/>
        <v>3372716354289.6563</v>
      </c>
      <c r="BD16" s="335">
        <f t="shared" si="27"/>
        <v>3757206018678.6772</v>
      </c>
      <c r="BE16" s="335">
        <f t="shared" si="28"/>
        <v>4117897796471.8306</v>
      </c>
      <c r="BF16" s="335">
        <f t="shared" si="29"/>
        <v>4507039138238.4189</v>
      </c>
      <c r="BG16" s="334">
        <f>(AK16*SUMPRODUCT(DA$10:DA$13,DA$28:DA$31)+AV16*SUMPRODUCT(DA$14:DA$23,DA$32:DA$41))*'Projeções - Receitas'!T$23+(AK16*DA$11*'Projeções - Receitas'!T$25)</f>
        <v>60028323609.589188</v>
      </c>
      <c r="BH16" s="334">
        <f>(AL16*SUMPRODUCT(DB$10:DB$13,DB$28:DB$31)+AW16*SUMPRODUCT(DB$14:DB$23,DB$32:DB$41))*'Projeções - Receitas'!U$23+(AL16*DB$11*'Projeções - Receitas'!U$25)</f>
        <v>48096099429.13298</v>
      </c>
      <c r="BI16" s="334">
        <f>(AM16*SUMPRODUCT(DC$10:DC$13,DC$28:DC$31)+AX16*SUMPRODUCT(DC$14:DC$23,DC$32:DC$41))*'Projeções - Receitas'!V$23+(AM16*DC$11*'Projeções - Receitas'!V$25)</f>
        <v>53198134560.781631</v>
      </c>
      <c r="BJ16" s="334">
        <f>(AN16*SUMPRODUCT(DD$10:DD$13,DD$28:DD$31)+AY16*SUMPRODUCT(DD$14:DD$23,DD$32:DD$41))*'Projeções - Receitas'!W$23+(AN16*DD$11*'Projeções - Receitas'!W$25)</f>
        <v>58796535500.293495</v>
      </c>
      <c r="BK16" s="334">
        <f>(AO16*SUMPRODUCT(DE$10:DE$13,DE$28:DE$31)+AZ16*SUMPRODUCT(DE$14:DE$23,DE$32:DE$41))*'Projeções - Receitas'!X$23+(AO16*DE$11*'Projeções - Receitas'!X$25)</f>
        <v>64966846284.41774</v>
      </c>
      <c r="BL16" s="334">
        <f>(AP16*SUMPRODUCT(DF$10:DF$13,DF$28:DF$31)+BA16*SUMPRODUCT(DF$14:DF$23,DF$32:DF$41))*'Projeções - Receitas'!Y$23+(AP16*DF$11*'Projeções - Receitas'!Y$25)</f>
        <v>71774333536.23587</v>
      </c>
      <c r="BM16" s="334">
        <f>(AQ16*SUMPRODUCT(DG$10:DG$13,DG$28:DG$31)+BB16*SUMPRODUCT(DG$14:DG$23,DG$32:DG$41))*'Projeções - Receitas'!Z$23+(AQ16*DG$11*'Projeções - Receitas'!Z$25)</f>
        <v>79287765462.362244</v>
      </c>
      <c r="BN16" s="334">
        <f>(AR16*SUMPRODUCT(DH$10:DH$13,DH$28:DH$31)+BC16*SUMPRODUCT(DH$14:DH$23,DH$32:DH$41))*'Projeções - Receitas'!AA$23+(AR16*DH$11*'Projeções - Receitas'!AA$25)</f>
        <v>87578326778.12619</v>
      </c>
      <c r="BO16" s="334">
        <f>(AS16*SUMPRODUCT(DI$10:DI$13,DI$28:DI$31)+BD16*SUMPRODUCT(DI$14:DI$23,DI$32:DI$41))*'Projeções - Receitas'!AB$23+(AS16*DI$11*'Projeções - Receitas'!AB$25)</f>
        <v>96204169890.330078</v>
      </c>
      <c r="BP16" s="334">
        <f>(AT16*SUMPRODUCT(DJ$10:DJ$13,DJ$28:DJ$31)+BE16*SUMPRODUCT(DJ$14:DJ$23,DJ$32:DJ$41))*'Projeções - Receitas'!AC$23+(AT16*DJ$11*'Projeções - Receitas'!AC$25)</f>
        <v>103954078425.58386</v>
      </c>
      <c r="BQ16" s="334">
        <f>(AU16*SUMPRODUCT(DK$10:DK$13,DK$28:DK$31)+BF16*SUMPRODUCT(DK$14:DK$23,DK$32:DK$41))*'Projeções - Receitas'!AD$23+(AU16*DK$11*'Projeções - Receitas'!AD$25)</f>
        <v>132234019201.54285</v>
      </c>
      <c r="BR16" s="335">
        <f>((BG16+'DRE + DCF'!T$12)*(1+'DRE + DCF'!T$15)+'DRE + DCF'!T$18)*(1+'DRE + DCF'!T$25)*'DRE + DCF'!T$33</f>
        <v>32723425188.18655</v>
      </c>
      <c r="BS16" s="335">
        <f>((BH16+'DRE + DCF'!U$12)*(1+'DRE + DCF'!U$15)+'DRE + DCF'!U$18)*(1+'DRE + DCF'!U$25)*'DRE + DCF'!U$33</f>
        <v>24637242037.652103</v>
      </c>
      <c r="BT16" s="335">
        <f>((BI16+'DRE + DCF'!V$12)*(1+'DRE + DCF'!V$15)+'DRE + DCF'!V$18)*(1+'DRE + DCF'!V$25)*'DRE + DCF'!V$33</f>
        <v>27404896692.311398</v>
      </c>
      <c r="BU16" s="335">
        <f>((BJ16+'DRE + DCF'!W$12)*(1+'DRE + DCF'!W$15)+'DRE + DCF'!W$18)*(1+'DRE + DCF'!W$25)*'DRE + DCF'!W$33</f>
        <v>30428665705.958866</v>
      </c>
      <c r="BV16" s="335">
        <f>((BK16+'DRE + DCF'!X$12)*(1+'DRE + DCF'!X$15)+'DRE + DCF'!X$18)*(1+'DRE + DCF'!X$25)*'DRE + DCF'!X$33</f>
        <v>33740246144.75108</v>
      </c>
      <c r="BW16" s="335">
        <f>((BL16+'DRE + DCF'!Y$12)*(1+'DRE + DCF'!Y$15)+'DRE + DCF'!Y$18)*(1+'DRE + DCF'!Y$25)*'DRE + DCF'!Y$33</f>
        <v>37380583959.515594</v>
      </c>
      <c r="BX16" s="335">
        <f>((BM16+'DRE + DCF'!Z$12)*(1+'DRE + DCF'!Z$15)+'DRE + DCF'!Z$18)*(1+'DRE + DCF'!Z$25)*'DRE + DCF'!Z$33</f>
        <v>41395010778.670715</v>
      </c>
      <c r="BY16" s="335">
        <f>((BN16+'DRE + DCF'!AA$12)*(1+'DRE + DCF'!AA$15)+'DRE + DCF'!AA$18)*(1+'DRE + DCF'!AA$25)*'DRE + DCF'!AA$33</f>
        <v>45815669388.616348</v>
      </c>
      <c r="BZ16" s="335">
        <f>((BO16+'DRE + DCF'!AB$12)*(1+'DRE + DCF'!AB$15)+'DRE + DCF'!AB$18)*(1+'DRE + DCF'!AB$25)*'DRE + DCF'!AB$33</f>
        <v>50382096963.897789</v>
      </c>
      <c r="CA16" s="335">
        <f>((BP16+'DRE + DCF'!AC$12)*(1+'DRE + DCF'!AC$15)+'DRE + DCF'!AC$18)*(1+'DRE + DCF'!AC$25)*'DRE + DCF'!AC$33</f>
        <v>54365444266.661873</v>
      </c>
      <c r="CB16" s="335">
        <f>((BQ16+'DRE + DCF'!AD$12)*(1+'DRE + DCF'!AD$15)+'DRE + DCF'!AD$18)*(1+'DRE + DCF'!AD$25)*'DRE + DCF'!AD$33</f>
        <v>68396760631.333626</v>
      </c>
      <c r="CC16" s="335">
        <f>BR16*(1-DA$47)+('DRE + DCF'!N$53*10^6)</f>
        <v>198719263865.82364</v>
      </c>
      <c r="CD16" s="335">
        <f>BS16*(1-DB$47)+('DRE + DCF'!T$53*10^6)</f>
        <v>199459413915.12399</v>
      </c>
      <c r="CE16" s="335">
        <f>BT16*(1-DC$47)+('DRE + DCF'!U$53*10^6)</f>
        <v>217963513035.32013</v>
      </c>
      <c r="CF16" s="335">
        <f>BU16*(1-DD$47)+('DRE + DCF'!V$53*10^6)</f>
        <v>238497964129.85339</v>
      </c>
      <c r="CG16" s="335">
        <f>BV16*(1-DE$47)+('DRE + DCF'!W$53*10^6)</f>
        <v>261256187564.9278</v>
      </c>
      <c r="CH16" s="335">
        <f>BW16*(1-DF$47)+('DRE + DCF'!X$53*10^6)</f>
        <v>286459326239.44385</v>
      </c>
      <c r="CI16" s="335">
        <f>BX16*(1-DG$47)+('DRE + DCF'!Y$53*10^6)</f>
        <v>314358424001.91168</v>
      </c>
      <c r="CJ16" s="335">
        <f>BY16*(1-DH$47)+('DRE + DCF'!Z$53*10^6)</f>
        <v>345226649013.64056</v>
      </c>
      <c r="CK16" s="335">
        <f>BZ16*(1-DI$47)+('DRE + DCF'!AA$53*10^6)</f>
        <v>378993458514.26099</v>
      </c>
      <c r="CL16" s="335">
        <f>CA16*(1-DJ$47)+('DRE + DCF'!AB$53*10^6)</f>
        <v>414867687538.89417</v>
      </c>
      <c r="CM16" s="335">
        <f>CB16*(1-DK$47)+('DRE + DCF'!AC$53*10^6)</f>
        <v>459362577887.73315</v>
      </c>
      <c r="CN16" s="335">
        <f t="shared" si="30"/>
        <v>1075576279048.1357</v>
      </c>
      <c r="CO16" s="335">
        <f t="shared" si="31"/>
        <v>1095707577909.4642</v>
      </c>
      <c r="CP16" s="335">
        <f t="shared" si="32"/>
        <v>1133078035843.3345</v>
      </c>
      <c r="CQ16" s="335">
        <f t="shared" si="33"/>
        <v>1269047400144.5347</v>
      </c>
      <c r="CR16" s="335">
        <f t="shared" si="34"/>
        <v>1421333088161.8789</v>
      </c>
      <c r="CS16" s="335">
        <f t="shared" si="35"/>
        <v>1591893058741.3047</v>
      </c>
      <c r="CT16" s="335">
        <f t="shared" si="36"/>
        <v>1782920225790.2612</v>
      </c>
      <c r="CU16" s="335">
        <f t="shared" si="37"/>
        <v>1996870652885.0928</v>
      </c>
      <c r="CV16" s="335">
        <f t="shared" si="38"/>
        <v>2224513907313.9937</v>
      </c>
      <c r="CW16" s="335">
        <f t="shared" si="39"/>
        <v>2438067242416.1372</v>
      </c>
      <c r="CX16" s="336">
        <f t="shared" si="40"/>
        <v>2668464596824.4624</v>
      </c>
      <c r="CZ16" s="343" t="s">
        <v>56</v>
      </c>
      <c r="DA16" s="344">
        <f>'Projeções - Receitas'!T51</f>
        <v>0.26898694282607183</v>
      </c>
      <c r="DB16" s="344">
        <f>'Projeções - Receitas'!U51</f>
        <v>0.26898694282607183</v>
      </c>
      <c r="DC16" s="344">
        <f>'Projeções - Receitas'!V51</f>
        <v>0.26898694282607183</v>
      </c>
      <c r="DD16" s="344">
        <f>'Projeções - Receitas'!W51</f>
        <v>0.26898694282607183</v>
      </c>
      <c r="DE16" s="344">
        <f>'Projeções - Receitas'!X51</f>
        <v>0.26898694282607183</v>
      </c>
      <c r="DF16" s="344">
        <f>'Projeções - Receitas'!Y51</f>
        <v>0.26898694282607183</v>
      </c>
      <c r="DG16" s="344">
        <f>'Projeções - Receitas'!Z51</f>
        <v>0.26898694282607183</v>
      </c>
      <c r="DH16" s="344">
        <f>'Projeções - Receitas'!AA51</f>
        <v>0.26898694282607183</v>
      </c>
      <c r="DI16" s="344">
        <f>'Projeções - Receitas'!AB51</f>
        <v>0.26898694282607183</v>
      </c>
      <c r="DJ16" s="344">
        <f>'Projeções - Receitas'!AC51</f>
        <v>0.26898694282607183</v>
      </c>
      <c r="DK16" s="345">
        <f>'Projeções - Receitas'!AD51</f>
        <v>0.26898694282607183</v>
      </c>
    </row>
    <row r="17" spans="1:115" ht="30" customHeight="1" x14ac:dyDescent="0.25">
      <c r="A17" s="255"/>
      <c r="D17" s="333">
        <f t="shared" si="41"/>
        <v>2.7486985612589887E-2</v>
      </c>
      <c r="E17" s="64">
        <f t="shared" si="0"/>
        <v>2.4766861627569997E-2</v>
      </c>
      <c r="F17" s="64">
        <f t="shared" si="1"/>
        <v>3.5089254654117746E-2</v>
      </c>
      <c r="G17" s="64">
        <f t="shared" si="2"/>
        <v>3.0661899692483008E-2</v>
      </c>
      <c r="H17" s="64">
        <f t="shared" si="3"/>
        <v>2.6539864829224102E-2</v>
      </c>
      <c r="I17" s="64">
        <f t="shared" si="4"/>
        <v>2.2679848327619295E-2</v>
      </c>
      <c r="J17" s="64">
        <f t="shared" si="5"/>
        <v>1.9049282762029635E-2</v>
      </c>
      <c r="K17" s="64">
        <f t="shared" si="6"/>
        <v>1.561810985800921E-2</v>
      </c>
      <c r="L17" s="64">
        <f t="shared" si="7"/>
        <v>1.3106771152904373E-2</v>
      </c>
      <c r="M17" s="64">
        <f t="shared" si="8"/>
        <v>1.289792576044374E-2</v>
      </c>
      <c r="N17" s="64">
        <f t="shared" si="9"/>
        <v>1.4880261529553046E-2</v>
      </c>
      <c r="O17" s="64">
        <f t="shared" si="45"/>
        <v>3.0000000000000001E-3</v>
      </c>
      <c r="P17" s="64">
        <f t="shared" si="45"/>
        <v>3.0000000000000001E-3</v>
      </c>
      <c r="Q17" s="64">
        <f t="shared" si="42"/>
        <v>3.0000000000000001E-3</v>
      </c>
      <c r="R17" s="64">
        <f t="shared" si="42"/>
        <v>3.0000000000000001E-3</v>
      </c>
      <c r="S17" s="64">
        <f t="shared" si="42"/>
        <v>3.0000000000000001E-3</v>
      </c>
      <c r="T17" s="64">
        <f t="shared" si="42"/>
        <v>3.0000000000000001E-3</v>
      </c>
      <c r="U17" s="64">
        <f t="shared" si="42"/>
        <v>3.0000000000000001E-3</v>
      </c>
      <c r="V17" s="64">
        <f t="shared" si="42"/>
        <v>3.0000000000000001E-3</v>
      </c>
      <c r="W17" s="64">
        <f t="shared" si="42"/>
        <v>3.0000000000000001E-3</v>
      </c>
      <c r="X17" s="64">
        <f t="shared" si="42"/>
        <v>3.0000000000000001E-3</v>
      </c>
      <c r="Y17" s="64">
        <f t="shared" si="42"/>
        <v>3.0000000000000001E-3</v>
      </c>
      <c r="Z17" s="64">
        <f t="shared" si="43"/>
        <v>0.18467446385439715</v>
      </c>
      <c r="AA17" s="64">
        <f t="shared" si="44"/>
        <v>0.18195433986937726</v>
      </c>
      <c r="AB17" s="64">
        <f t="shared" si="10"/>
        <v>0.19227673289592501</v>
      </c>
      <c r="AC17" s="64">
        <f t="shared" si="11"/>
        <v>0.18784937793429027</v>
      </c>
      <c r="AD17" s="64">
        <f t="shared" si="12"/>
        <v>0.18372734307103136</v>
      </c>
      <c r="AE17" s="64">
        <f t="shared" si="13"/>
        <v>0.17986732656942656</v>
      </c>
      <c r="AF17" s="64">
        <f t="shared" si="14"/>
        <v>0.17623676100383689</v>
      </c>
      <c r="AG17" s="64">
        <f t="shared" si="15"/>
        <v>0.17280558809981647</v>
      </c>
      <c r="AH17" s="64">
        <f t="shared" si="16"/>
        <v>0.17029424939471163</v>
      </c>
      <c r="AI17" s="64">
        <f t="shared" si="17"/>
        <v>0.170085404002251</v>
      </c>
      <c r="AJ17" s="64">
        <f t="shared" si="18"/>
        <v>0.17206773977136031</v>
      </c>
      <c r="AK17" s="334">
        <f>(1+O17)*'Projeções - Receitas'!N$34</f>
        <v>1848711868964.157</v>
      </c>
      <c r="AL17" s="334">
        <f>(1+P17)*'Projeções - Receitas'!T$34</f>
        <v>1952526407787.8516</v>
      </c>
      <c r="AM17" s="334">
        <f>(1+Q17)*'Projeções - Receitas'!U$34</f>
        <v>2186829576722.394</v>
      </c>
      <c r="AN17" s="334">
        <f>(1+R17)*'Projeções - Receitas'!V$34</f>
        <v>2449249125929.0811</v>
      </c>
      <c r="AO17" s="334">
        <f>(1+S17)*'Projeções - Receitas'!W$34</f>
        <v>2743159021040.5713</v>
      </c>
      <c r="AP17" s="334">
        <f>(1+T17)*'Projeções - Receitas'!X$34</f>
        <v>3072338103565.4404</v>
      </c>
      <c r="AQ17" s="334">
        <f>(1+U17)*'Projeções - Receitas'!Y$34</f>
        <v>3441018675993.293</v>
      </c>
      <c r="AR17" s="334">
        <f>(1+V17)*'Projeções - Receitas'!Z$34</f>
        <v>3853940917112.4888</v>
      </c>
      <c r="AS17" s="334">
        <f>(1+W17)*'Projeções - Receitas'!AA$34</f>
        <v>4293290181663.313</v>
      </c>
      <c r="AT17" s="334">
        <f>(1+X17)*'Projeções - Receitas'!AB$34</f>
        <v>4705446039102.9912</v>
      </c>
      <c r="AU17" s="334">
        <f>(1+Y17)*'Projeções - Receitas'!AC$34</f>
        <v>5150110689798.2246</v>
      </c>
      <c r="AV17" s="335">
        <f t="shared" si="19"/>
        <v>1618678310028.8359</v>
      </c>
      <c r="AW17" s="335">
        <f t="shared" si="20"/>
        <v>1709575298943.4558</v>
      </c>
      <c r="AX17" s="335">
        <f t="shared" si="21"/>
        <v>1914724334816.6707</v>
      </c>
      <c r="AY17" s="335">
        <f t="shared" si="22"/>
        <v>2144491254994.6709</v>
      </c>
      <c r="AZ17" s="335">
        <f t="shared" si="23"/>
        <v>2401830205594.0317</v>
      </c>
      <c r="BA17" s="335">
        <f t="shared" si="24"/>
        <v>2690049830265.3164</v>
      </c>
      <c r="BB17" s="335">
        <f t="shared" si="25"/>
        <v>3012855809897.1538</v>
      </c>
      <c r="BC17" s="335">
        <f t="shared" si="26"/>
        <v>3374398507084.813</v>
      </c>
      <c r="BD17" s="335">
        <f t="shared" si="27"/>
        <v>3759079936892.4819</v>
      </c>
      <c r="BE17" s="335">
        <f t="shared" si="28"/>
        <v>4119951610834.1606</v>
      </c>
      <c r="BF17" s="335">
        <f t="shared" si="29"/>
        <v>4509287038057.9893</v>
      </c>
      <c r="BG17" s="334">
        <f>(AK17*SUMPRODUCT(DA$10:DA$13,DA$28:DA$31)+AV17*SUMPRODUCT(DA$14:DA$23,DA$32:DA$41))*'Projeções - Receitas'!T$23+(AK17*DA$11*'Projeções - Receitas'!T$25)</f>
        <v>60058262923.110168</v>
      </c>
      <c r="BH17" s="334">
        <f>(AL17*SUMPRODUCT(DB$10:DB$13,DB$28:DB$31)+AW17*SUMPRODUCT(DB$14:DB$23,DB$32:DB$41))*'Projeções - Receitas'!U$23+(AL17*DB$11*'Projeções - Receitas'!U$25)</f>
        <v>48120087508.648766</v>
      </c>
      <c r="BI17" s="334">
        <f>(AM17*SUMPRODUCT(DC$10:DC$13,DC$28:DC$31)+AX17*SUMPRODUCT(DC$14:DC$23,DC$32:DC$41))*'Projeções - Receitas'!V$23+(AM17*DC$11*'Projeções - Receitas'!V$25)</f>
        <v>53224667296.223404</v>
      </c>
      <c r="BJ17" s="334">
        <f>(AN17*SUMPRODUCT(DD$10:DD$13,DD$28:DD$31)+AY17*SUMPRODUCT(DD$14:DD$23,DD$32:DD$41))*'Projeções - Receitas'!W$23+(AN17*DD$11*'Projeções - Receitas'!W$25)</f>
        <v>58825860455.655228</v>
      </c>
      <c r="BK17" s="334">
        <f>(AO17*SUMPRODUCT(DE$10:DE$13,DE$28:DE$31)+AZ17*SUMPRODUCT(DE$14:DE$23,DE$32:DE$41))*'Projeções - Receitas'!X$23+(AO17*DE$11*'Projeções - Receitas'!X$25)</f>
        <v>64999248701.517212</v>
      </c>
      <c r="BL17" s="334">
        <f>(AP17*SUMPRODUCT(DF$10:DF$13,DF$28:DF$31)+BA17*SUMPRODUCT(DF$14:DF$23,DF$32:DF$41))*'Projeções - Receitas'!Y$23+(AP17*DF$11*'Projeções - Receitas'!Y$25)</f>
        <v>71810131208.822464</v>
      </c>
      <c r="BM17" s="334">
        <f>(AQ17*SUMPRODUCT(DG$10:DG$13,DG$28:DG$31)+BB17*SUMPRODUCT(DG$14:DG$23,DG$32:DG$41))*'Projeções - Receitas'!Z$23+(AQ17*DG$11*'Projeções - Receitas'!Z$25)</f>
        <v>79327310482.542938</v>
      </c>
      <c r="BN17" s="334">
        <f>(AR17*SUMPRODUCT(DH$10:DH$13,DH$28:DH$31)+BC17*SUMPRODUCT(DH$14:DH$23,DH$32:DH$41))*'Projeções - Receitas'!AA$23+(AR17*DH$11*'Projeções - Receitas'!AA$25)</f>
        <v>87622006741.606598</v>
      </c>
      <c r="BO17" s="334">
        <f>(AS17*SUMPRODUCT(DI$10:DI$13,DI$28:DI$31)+BD17*SUMPRODUCT(DI$14:DI$23,DI$32:DI$41))*'Projeções - Receitas'!AB$23+(AS17*DI$11*'Projeções - Receitas'!AB$25)</f>
        <v>96252152019.951187</v>
      </c>
      <c r="BP17" s="334">
        <f>(AT17*SUMPRODUCT(DJ$10:DJ$13,DJ$28:DJ$31)+BE17*SUMPRODUCT(DJ$14:DJ$23,DJ$32:DJ$41))*'Projeções - Receitas'!AC$23+(AT17*DJ$11*'Projeções - Receitas'!AC$25)</f>
        <v>104005925846.24498</v>
      </c>
      <c r="BQ17" s="334">
        <f>(AU17*SUMPRODUCT(DK$10:DK$13,DK$28:DK$31)+BF17*SUMPRODUCT(DK$14:DK$23,DK$32:DK$41))*'Projeções - Receitas'!AD$23+(AU17*DK$11*'Projeções - Receitas'!AD$25)</f>
        <v>132299971330.82053</v>
      </c>
      <c r="BR17" s="335">
        <f>((BG17+'DRE + DCF'!T$12)*(1+'DRE + DCF'!T$15)+'DRE + DCF'!T$18)*(1+'DRE + DCF'!T$25)*'DRE + DCF'!T$33</f>
        <v>32741847780.477547</v>
      </c>
      <c r="BS17" s="335">
        <f>((BH17+'DRE + DCF'!U$12)*(1+'DRE + DCF'!U$15)+'DRE + DCF'!U$18)*(1+'DRE + DCF'!U$25)*'DRE + DCF'!U$33</f>
        <v>24651860201.516006</v>
      </c>
      <c r="BT17" s="335">
        <f>((BI17+'DRE + DCF'!V$12)*(1+'DRE + DCF'!V$15)+'DRE + DCF'!V$18)*(1+'DRE + DCF'!V$25)*'DRE + DCF'!V$33</f>
        <v>27421047413.382011</v>
      </c>
      <c r="BU17" s="335">
        <f>((BJ17+'DRE + DCF'!W$12)*(1+'DRE + DCF'!W$15)+'DRE + DCF'!W$18)*(1+'DRE + DCF'!W$25)*'DRE + DCF'!W$33</f>
        <v>30446496030.414352</v>
      </c>
      <c r="BV17" s="335">
        <f>((BK17+'DRE + DCF'!X$12)*(1+'DRE + DCF'!X$15)+'DRE + DCF'!X$18)*(1+'DRE + DCF'!X$25)*'DRE + DCF'!X$33</f>
        <v>33759925494.388016</v>
      </c>
      <c r="BW17" s="335">
        <f>((BL17+'DRE + DCF'!Y$12)*(1+'DRE + DCF'!Y$15)+'DRE + DCF'!Y$18)*(1+'DRE + DCF'!Y$25)*'DRE + DCF'!Y$33</f>
        <v>37402300919.05645</v>
      </c>
      <c r="BX17" s="335">
        <f>((BM17+'DRE + DCF'!Z$12)*(1+'DRE + DCF'!Z$15)+'DRE + DCF'!Z$18)*(1+'DRE + DCF'!Z$25)*'DRE + DCF'!Z$33</f>
        <v>41418974065.043457</v>
      </c>
      <c r="BY17" s="335">
        <f>((BN17+'DRE + DCF'!AA$12)*(1+'DRE + DCF'!AA$15)+'DRE + DCF'!AA$18)*(1+'DRE + DCF'!AA$25)*'DRE + DCF'!AA$33</f>
        <v>45842108486.690231</v>
      </c>
      <c r="BZ17" s="335">
        <f>((BO17+'DRE + DCF'!AB$12)*(1+'DRE + DCF'!AB$15)+'DRE + DCF'!AB$18)*(1+'DRE + DCF'!AB$25)*'DRE + DCF'!AB$33</f>
        <v>50411107324.545181</v>
      </c>
      <c r="CA17" s="335">
        <f>((BP17+'DRE + DCF'!AC$12)*(1+'DRE + DCF'!AC$15)+'DRE + DCF'!AC$18)*(1+'DRE + DCF'!AC$25)*'DRE + DCF'!AC$33</f>
        <v>54396756168.564377</v>
      </c>
      <c r="CB17" s="335">
        <f>((BQ17+'DRE + DCF'!AD$12)*(1+'DRE + DCF'!AD$15)+'DRE + DCF'!AD$18)*(1+'DRE + DCF'!AD$25)*'DRE + DCF'!AD$33</f>
        <v>68435260246.51796</v>
      </c>
      <c r="CC17" s="335">
        <f>BR17*(1-DA$47)+('DRE + DCF'!N$53*10^6)</f>
        <v>198730540733.89035</v>
      </c>
      <c r="CD17" s="335">
        <f>BS17*(1-DB$47)+('DRE + DCF'!T$53*10^6)</f>
        <v>199468184813.44235</v>
      </c>
      <c r="CE17" s="335">
        <f>BT17*(1-DC$47)+('DRE + DCF'!U$53*10^6)</f>
        <v>217973203467.96249</v>
      </c>
      <c r="CF17" s="335">
        <f>BU17*(1-DD$47)+('DRE + DCF'!V$53*10^6)</f>
        <v>238508662324.52667</v>
      </c>
      <c r="CG17" s="335">
        <f>BV17*(1-DE$47)+('DRE + DCF'!W$53*10^6)</f>
        <v>261267995174.70996</v>
      </c>
      <c r="CH17" s="335">
        <f>BW17*(1-DF$47)+('DRE + DCF'!X$53*10^6)</f>
        <v>286472356415.16833</v>
      </c>
      <c r="CI17" s="335">
        <f>BX17*(1-DG$47)+('DRE + DCF'!Y$53*10^6)</f>
        <v>314372801973.73529</v>
      </c>
      <c r="CJ17" s="335">
        <f>BY17*(1-DH$47)+('DRE + DCF'!Z$53*10^6)</f>
        <v>345242512472.48492</v>
      </c>
      <c r="CK17" s="335">
        <f>BZ17*(1-DI$47)+('DRE + DCF'!AA$53*10^6)</f>
        <v>379010864730.64941</v>
      </c>
      <c r="CL17" s="335">
        <f>CA17*(1-DJ$47)+('DRE + DCF'!AB$53*10^6)</f>
        <v>414886474680.03564</v>
      </c>
      <c r="CM17" s="335">
        <f>CB17*(1-DK$47)+('DRE + DCF'!AC$53*10^6)</f>
        <v>459385677656.84375</v>
      </c>
      <c r="CN17" s="335">
        <f t="shared" si="30"/>
        <v>1076112726070.1049</v>
      </c>
      <c r="CO17" s="335">
        <f t="shared" si="31"/>
        <v>1096254065479.4938</v>
      </c>
      <c r="CP17" s="335">
        <f t="shared" si="32"/>
        <v>1133643162045.75</v>
      </c>
      <c r="CQ17" s="335">
        <f t="shared" si="33"/>
        <v>1269680341491.24</v>
      </c>
      <c r="CR17" s="335">
        <f t="shared" si="34"/>
        <v>1422041982470.189</v>
      </c>
      <c r="CS17" s="335">
        <f t="shared" si="35"/>
        <v>1592687020366.6121</v>
      </c>
      <c r="CT17" s="335">
        <f t="shared" si="36"/>
        <v>1783809462810.6052</v>
      </c>
      <c r="CU17" s="335">
        <f t="shared" si="37"/>
        <v>1997866598347.8782</v>
      </c>
      <c r="CV17" s="335">
        <f t="shared" si="38"/>
        <v>2225623390559.5366</v>
      </c>
      <c r="CW17" s="335">
        <f t="shared" si="39"/>
        <v>2439283236053.2524</v>
      </c>
      <c r="CX17" s="336">
        <f t="shared" si="40"/>
        <v>2669795501860.2847</v>
      </c>
      <c r="CZ17" s="343" t="s">
        <v>58</v>
      </c>
      <c r="DA17" s="344">
        <f>'Projeções - Receitas'!T53</f>
        <v>0.37464099454980998</v>
      </c>
      <c r="DB17" s="344">
        <f>'Projeções - Receitas'!U53</f>
        <v>0.37464099454980998</v>
      </c>
      <c r="DC17" s="344">
        <f>'Projeções - Receitas'!V53</f>
        <v>0.37464099454980998</v>
      </c>
      <c r="DD17" s="344">
        <f>'Projeções - Receitas'!W53</f>
        <v>0.37464099454980998</v>
      </c>
      <c r="DE17" s="344">
        <f>'Projeções - Receitas'!X53</f>
        <v>0.37464099454980998</v>
      </c>
      <c r="DF17" s="344">
        <f>'Projeções - Receitas'!Y53</f>
        <v>0.37464099454980998</v>
      </c>
      <c r="DG17" s="344">
        <f>'Projeções - Receitas'!Z53</f>
        <v>0.37464099454980998</v>
      </c>
      <c r="DH17" s="344">
        <f>'Projeções - Receitas'!AA53</f>
        <v>0.37464099454980998</v>
      </c>
      <c r="DI17" s="344">
        <f>'Projeções - Receitas'!AB53</f>
        <v>0.37464099454980998</v>
      </c>
      <c r="DJ17" s="344">
        <f>'Projeções - Receitas'!AC53</f>
        <v>0.37464099454980998</v>
      </c>
      <c r="DK17" s="345">
        <f>'Projeções - Receitas'!AD53</f>
        <v>0.37464099454980998</v>
      </c>
    </row>
    <row r="18" spans="1:115" ht="30" customHeight="1" x14ac:dyDescent="0.25">
      <c r="A18" s="255"/>
      <c r="D18" s="333">
        <f t="shared" si="41"/>
        <v>2.7405444475239071E-2</v>
      </c>
      <c r="E18" s="64">
        <f t="shared" si="0"/>
        <v>2.4684198570479821E-2</v>
      </c>
      <c r="F18" s="64">
        <f t="shared" si="1"/>
        <v>3.5001995384142837E-2</v>
      </c>
      <c r="G18" s="64">
        <f t="shared" si="2"/>
        <v>3.0576724291236673E-2</v>
      </c>
      <c r="H18" s="64">
        <f t="shared" si="3"/>
        <v>2.6456620699886413E-2</v>
      </c>
      <c r="I18" s="64">
        <f t="shared" si="4"/>
        <v>2.2598405511115749E-2</v>
      </c>
      <c r="J18" s="64">
        <f t="shared" si="5"/>
        <v>1.8969527966208877E-2</v>
      </c>
      <c r="K18" s="64">
        <f t="shared" si="6"/>
        <v>1.553994466198233E-2</v>
      </c>
      <c r="L18" s="64">
        <f t="shared" si="7"/>
        <v>1.3029737934351165E-2</v>
      </c>
      <c r="M18" s="64">
        <f t="shared" si="8"/>
        <v>1.282087774272514E-2</v>
      </c>
      <c r="N18" s="64">
        <f t="shared" si="9"/>
        <v>1.4803175678534453E-2</v>
      </c>
      <c r="O18" s="64">
        <f t="shared" si="45"/>
        <v>3.5000000000000001E-3</v>
      </c>
      <c r="P18" s="64">
        <f t="shared" si="45"/>
        <v>3.5000000000000001E-3</v>
      </c>
      <c r="Q18" s="64">
        <f t="shared" si="42"/>
        <v>3.5000000000000001E-3</v>
      </c>
      <c r="R18" s="64">
        <f t="shared" si="42"/>
        <v>3.5000000000000001E-3</v>
      </c>
      <c r="S18" s="64">
        <f t="shared" si="42"/>
        <v>3.5000000000000001E-3</v>
      </c>
      <c r="T18" s="64">
        <f t="shared" si="42"/>
        <v>3.5000000000000001E-3</v>
      </c>
      <c r="U18" s="64">
        <f t="shared" si="42"/>
        <v>3.5000000000000001E-3</v>
      </c>
      <c r="V18" s="64">
        <f t="shared" si="42"/>
        <v>3.5000000000000001E-3</v>
      </c>
      <c r="W18" s="64">
        <f t="shared" si="42"/>
        <v>3.5000000000000001E-3</v>
      </c>
      <c r="X18" s="64">
        <f t="shared" si="42"/>
        <v>3.5000000000000001E-3</v>
      </c>
      <c r="Y18" s="64">
        <f t="shared" si="42"/>
        <v>3.5000000000000001E-3</v>
      </c>
      <c r="Z18" s="64">
        <f t="shared" si="43"/>
        <v>0.18459292271704633</v>
      </c>
      <c r="AA18" s="64">
        <f t="shared" si="44"/>
        <v>0.18187167681228708</v>
      </c>
      <c r="AB18" s="64">
        <f t="shared" si="10"/>
        <v>0.1921894736259501</v>
      </c>
      <c r="AC18" s="64">
        <f t="shared" si="11"/>
        <v>0.18776420253304393</v>
      </c>
      <c r="AD18" s="64">
        <f t="shared" si="12"/>
        <v>0.18364409894169367</v>
      </c>
      <c r="AE18" s="64">
        <f t="shared" si="13"/>
        <v>0.17978588375292301</v>
      </c>
      <c r="AF18" s="64">
        <f t="shared" si="14"/>
        <v>0.17615700620801614</v>
      </c>
      <c r="AG18" s="64">
        <f t="shared" si="15"/>
        <v>0.17272742290378959</v>
      </c>
      <c r="AH18" s="64">
        <f t="shared" si="16"/>
        <v>0.17021721617615843</v>
      </c>
      <c r="AI18" s="64">
        <f t="shared" si="17"/>
        <v>0.1700083559845324</v>
      </c>
      <c r="AJ18" s="64">
        <f t="shared" si="18"/>
        <v>0.17199065392034171</v>
      </c>
      <c r="AK18" s="334">
        <f>(1+O18)*'Projeções - Receitas'!N$34</f>
        <v>1849633460125.1563</v>
      </c>
      <c r="AL18" s="334">
        <f>(1+P18)*'Projeções - Receitas'!T$34</f>
        <v>1953499750962.2227</v>
      </c>
      <c r="AM18" s="334">
        <f>(1+Q18)*'Projeções - Receitas'!U$34</f>
        <v>2187919721077.6897</v>
      </c>
      <c r="AN18" s="334">
        <f>(1+R18)*'Projeções - Receitas'!V$34</f>
        <v>2450470087607.0127</v>
      </c>
      <c r="AO18" s="334">
        <f>(1+S18)*'Projeções - Receitas'!W$34</f>
        <v>2744526498119.854</v>
      </c>
      <c r="AP18" s="334">
        <f>(1+T18)*'Projeções - Receitas'!X$34</f>
        <v>3073869677894.2373</v>
      </c>
      <c r="AQ18" s="334">
        <f>(1+U18)*'Projeções - Receitas'!Y$34</f>
        <v>3442734039241.5459</v>
      </c>
      <c r="AR18" s="334">
        <f>(1+V18)*'Projeções - Receitas'!Z$34</f>
        <v>3855862123950.5313</v>
      </c>
      <c r="AS18" s="334">
        <f>(1+W18)*'Projeções - Receitas'!AA$34</f>
        <v>4295430406080.8926</v>
      </c>
      <c r="AT18" s="334">
        <f>(1+X18)*'Projeções - Receitas'!AB$34</f>
        <v>4707791725064.6592</v>
      </c>
      <c r="AU18" s="334">
        <f>(1+Y18)*'Projeções - Receitas'!AC$34</f>
        <v>5152678043083.2695</v>
      </c>
      <c r="AV18" s="335">
        <f t="shared" si="19"/>
        <v>1619485228428.6511</v>
      </c>
      <c r="AW18" s="335">
        <f t="shared" si="20"/>
        <v>1710427529900.0579</v>
      </c>
      <c r="AX18" s="335">
        <f t="shared" si="21"/>
        <v>1915678833488.0652</v>
      </c>
      <c r="AY18" s="335">
        <f t="shared" si="22"/>
        <v>2145560293506.6331</v>
      </c>
      <c r="AZ18" s="335">
        <f t="shared" si="23"/>
        <v>2403027528727.4287</v>
      </c>
      <c r="BA18" s="335">
        <f t="shared" si="24"/>
        <v>2691390832174.7212</v>
      </c>
      <c r="BB18" s="335">
        <f t="shared" si="25"/>
        <v>3014357732035.688</v>
      </c>
      <c r="BC18" s="335">
        <f t="shared" si="26"/>
        <v>3376080659879.9702</v>
      </c>
      <c r="BD18" s="335">
        <f t="shared" si="27"/>
        <v>3760953855106.2876</v>
      </c>
      <c r="BE18" s="335">
        <f t="shared" si="28"/>
        <v>4122005425196.4917</v>
      </c>
      <c r="BF18" s="335">
        <f t="shared" si="29"/>
        <v>4511534937877.5605</v>
      </c>
      <c r="BG18" s="334">
        <f>(AK18*SUMPRODUCT(DA$10:DA$13,DA$28:DA$31)+AV18*SUMPRODUCT(DA$14:DA$23,DA$32:DA$41))*'Projeções - Receitas'!T$23+(AK18*DA$11*'Projeções - Receitas'!T$25)</f>
        <v>60088202236.63118</v>
      </c>
      <c r="BH18" s="334">
        <f>(AL18*SUMPRODUCT(DB$10:DB$13,DB$28:DB$31)+AW18*SUMPRODUCT(DB$14:DB$23,DB$32:DB$41))*'Projeções - Receitas'!U$23+(AL18*DB$11*'Projeções - Receitas'!U$25)</f>
        <v>48144075588.164551</v>
      </c>
      <c r="BI18" s="334">
        <f>(AM18*SUMPRODUCT(DC$10:DC$13,DC$28:DC$31)+AX18*SUMPRODUCT(DC$14:DC$23,DC$32:DC$41))*'Projeções - Receitas'!V$23+(AM18*DC$11*'Projeções - Receitas'!V$25)</f>
        <v>53251200031.665215</v>
      </c>
      <c r="BJ18" s="334">
        <f>(AN18*SUMPRODUCT(DD$10:DD$13,DD$28:DD$31)+AY18*SUMPRODUCT(DD$14:DD$23,DD$32:DD$41))*'Projeções - Receitas'!W$23+(AN18*DD$11*'Projeções - Receitas'!W$25)</f>
        <v>58855185411.016998</v>
      </c>
      <c r="BK18" s="334">
        <f>(AO18*SUMPRODUCT(DE$10:DE$13,DE$28:DE$31)+AZ18*SUMPRODUCT(DE$14:DE$23,DE$32:DE$41))*'Projeções - Receitas'!X$23+(AO18*DE$11*'Projeções - Receitas'!X$25)</f>
        <v>65031651118.616661</v>
      </c>
      <c r="BL18" s="334">
        <f>(AP18*SUMPRODUCT(DF$10:DF$13,DF$28:DF$31)+BA18*SUMPRODUCT(DF$14:DF$23,DF$32:DF$41))*'Projeções - Receitas'!Y$23+(AP18*DF$11*'Projeções - Receitas'!Y$25)</f>
        <v>71845928881.409149</v>
      </c>
      <c r="BM18" s="334">
        <f>(AQ18*SUMPRODUCT(DG$10:DG$13,DG$28:DG$31)+BB18*SUMPRODUCT(DG$14:DG$23,DG$32:DG$41))*'Projeções - Receitas'!Z$23+(AQ18*DG$11*'Projeções - Receitas'!Z$25)</f>
        <v>79366855502.723663</v>
      </c>
      <c r="BN18" s="334">
        <f>(AR18*SUMPRODUCT(DH$10:DH$13,DH$28:DH$31)+BC18*SUMPRODUCT(DH$14:DH$23,DH$32:DH$41))*'Projeções - Receitas'!AA$23+(AR18*DH$11*'Projeções - Receitas'!AA$25)</f>
        <v>87665686705.08696</v>
      </c>
      <c r="BO18" s="334">
        <f>(AS18*SUMPRODUCT(DI$10:DI$13,DI$28:DI$31)+BD18*SUMPRODUCT(DI$14:DI$23,DI$32:DI$41))*'Projeções - Receitas'!AB$23+(AS18*DI$11*'Projeções - Receitas'!AB$25)</f>
        <v>96300134149.572281</v>
      </c>
      <c r="BP18" s="334">
        <f>(AT18*SUMPRODUCT(DJ$10:DJ$13,DJ$28:DJ$31)+BE18*SUMPRODUCT(DJ$14:DJ$23,DJ$32:DJ$41))*'Projeções - Receitas'!AC$23+(AT18*DJ$11*'Projeções - Receitas'!AC$25)</f>
        <v>104057773266.90611</v>
      </c>
      <c r="BQ18" s="334">
        <f>(AU18*SUMPRODUCT(DK$10:DK$13,DK$28:DK$31)+BF18*SUMPRODUCT(DK$14:DK$23,DK$32:DK$41))*'Projeções - Receitas'!AD$23+(AU18*DK$11*'Projeções - Receitas'!AD$25)</f>
        <v>132365923460.09811</v>
      </c>
      <c r="BR18" s="335">
        <f>((BG18+'DRE + DCF'!T$12)*(1+'DRE + DCF'!T$15)+'DRE + DCF'!T$18)*(1+'DRE + DCF'!T$25)*'DRE + DCF'!T$33</f>
        <v>32760270372.768543</v>
      </c>
      <c r="BS18" s="335">
        <f>((BH18+'DRE + DCF'!U$12)*(1+'DRE + DCF'!U$15)+'DRE + DCF'!U$18)*(1+'DRE + DCF'!U$25)*'DRE + DCF'!U$33</f>
        <v>24666478365.37991</v>
      </c>
      <c r="BT18" s="335">
        <f>((BI18+'DRE + DCF'!V$12)*(1+'DRE + DCF'!V$15)+'DRE + DCF'!V$18)*(1+'DRE + DCF'!V$25)*'DRE + DCF'!V$33</f>
        <v>27437198134.452644</v>
      </c>
      <c r="BU18" s="335">
        <f>((BJ18+'DRE + DCF'!W$12)*(1+'DRE + DCF'!W$15)+'DRE + DCF'!W$18)*(1+'DRE + DCF'!W$25)*'DRE + DCF'!W$33</f>
        <v>30464326354.86985</v>
      </c>
      <c r="BV18" s="335">
        <f>((BK18+'DRE + DCF'!X$12)*(1+'DRE + DCF'!X$15)+'DRE + DCF'!X$18)*(1+'DRE + DCF'!X$25)*'DRE + DCF'!X$33</f>
        <v>33779604844.02494</v>
      </c>
      <c r="BW18" s="335">
        <f>((BL18+'DRE + DCF'!Y$12)*(1+'DRE + DCF'!Y$15)+'DRE + DCF'!Y$18)*(1+'DRE + DCF'!Y$25)*'DRE + DCF'!Y$33</f>
        <v>37424017878.597351</v>
      </c>
      <c r="BX18" s="335">
        <f>((BM18+'DRE + DCF'!Z$12)*(1+'DRE + DCF'!Z$15)+'DRE + DCF'!Z$18)*(1+'DRE + DCF'!Z$25)*'DRE + DCF'!Z$33</f>
        <v>41442937351.416206</v>
      </c>
      <c r="BY18" s="335">
        <f>((BN18+'DRE + DCF'!AA$12)*(1+'DRE + DCF'!AA$15)+'DRE + DCF'!AA$18)*(1+'DRE + DCF'!AA$25)*'DRE + DCF'!AA$33</f>
        <v>45868547584.764091</v>
      </c>
      <c r="BZ18" s="335">
        <f>((BO18+'DRE + DCF'!AB$12)*(1+'DRE + DCF'!AB$15)+'DRE + DCF'!AB$18)*(1+'DRE + DCF'!AB$25)*'DRE + DCF'!AB$33</f>
        <v>50440117685.192543</v>
      </c>
      <c r="CA18" s="335">
        <f>((BP18+'DRE + DCF'!AC$12)*(1+'DRE + DCF'!AC$15)+'DRE + DCF'!AC$18)*(1+'DRE + DCF'!AC$25)*'DRE + DCF'!AC$33</f>
        <v>54428068070.466904</v>
      </c>
      <c r="CB18" s="335">
        <f>((BQ18+'DRE + DCF'!AD$12)*(1+'DRE + DCF'!AD$15)+'DRE + DCF'!AD$18)*(1+'DRE + DCF'!AD$25)*'DRE + DCF'!AD$33</f>
        <v>68473759861.702255</v>
      </c>
      <c r="CC18" s="335">
        <f>BR18*(1-DA$47)+('DRE + DCF'!N$53*10^6)</f>
        <v>198741817601.95706</v>
      </c>
      <c r="CD18" s="335">
        <f>BS18*(1-DB$47)+('DRE + DCF'!T$53*10^6)</f>
        <v>199476955711.76068</v>
      </c>
      <c r="CE18" s="335">
        <f>BT18*(1-DC$47)+('DRE + DCF'!U$53*10^6)</f>
        <v>217982893900.60486</v>
      </c>
      <c r="CF18" s="335">
        <f>BU18*(1-DD$47)+('DRE + DCF'!V$53*10^6)</f>
        <v>238519360519.19998</v>
      </c>
      <c r="CG18" s="335">
        <f>BV18*(1-DE$47)+('DRE + DCF'!W$53*10^6)</f>
        <v>261279802784.49213</v>
      </c>
      <c r="CH18" s="335">
        <f>BW18*(1-DF$47)+('DRE + DCF'!X$53*10^6)</f>
        <v>286485386590.89288</v>
      </c>
      <c r="CI18" s="335">
        <f>BX18*(1-DG$47)+('DRE + DCF'!Y$53*10^6)</f>
        <v>314387179945.55896</v>
      </c>
      <c r="CJ18" s="335">
        <f>BY18*(1-DH$47)+('DRE + DCF'!Z$53*10^6)</f>
        <v>345258375931.32922</v>
      </c>
      <c r="CK18" s="335">
        <f>BZ18*(1-DI$47)+('DRE + DCF'!AA$53*10^6)</f>
        <v>379028270947.03784</v>
      </c>
      <c r="CL18" s="335">
        <f>CA18*(1-DJ$47)+('DRE + DCF'!AB$53*10^6)</f>
        <v>414905261821.17719</v>
      </c>
      <c r="CM18" s="335">
        <f>CB18*(1-DK$47)+('DRE + DCF'!AC$53*10^6)</f>
        <v>459408777425.95435</v>
      </c>
      <c r="CN18" s="335">
        <f t="shared" si="30"/>
        <v>1076649173092.0741</v>
      </c>
      <c r="CO18" s="335">
        <f t="shared" si="31"/>
        <v>1096800553049.5236</v>
      </c>
      <c r="CP18" s="335">
        <f t="shared" si="32"/>
        <v>1134208288248.1658</v>
      </c>
      <c r="CQ18" s="335">
        <f t="shared" si="33"/>
        <v>1270313282837.9458</v>
      </c>
      <c r="CR18" s="335">
        <f t="shared" si="34"/>
        <v>1422750876778.4993</v>
      </c>
      <c r="CS18" s="335">
        <f t="shared" si="35"/>
        <v>1593480981991.9197</v>
      </c>
      <c r="CT18" s="335">
        <f t="shared" si="36"/>
        <v>1784698699830.95</v>
      </c>
      <c r="CU18" s="335">
        <f t="shared" si="37"/>
        <v>1998862543810.6641</v>
      </c>
      <c r="CV18" s="335">
        <f t="shared" si="38"/>
        <v>2226732873805.0801</v>
      </c>
      <c r="CW18" s="335">
        <f t="shared" si="39"/>
        <v>2440499229690.3682</v>
      </c>
      <c r="CX18" s="336">
        <f t="shared" si="40"/>
        <v>2671126406896.1079</v>
      </c>
      <c r="CZ18" s="343" t="s">
        <v>137</v>
      </c>
      <c r="DA18" s="344">
        <f>'Projeções - Receitas'!T55</f>
        <v>3.6729581300655179E-2</v>
      </c>
      <c r="DB18" s="344">
        <f>'Projeções - Receitas'!U55</f>
        <v>3.6729581300655179E-2</v>
      </c>
      <c r="DC18" s="344">
        <f>'Projeções - Receitas'!V55</f>
        <v>3.6729581300655179E-2</v>
      </c>
      <c r="DD18" s="344">
        <f>'Projeções - Receitas'!W55</f>
        <v>3.6729581300655179E-2</v>
      </c>
      <c r="DE18" s="344">
        <f>'Projeções - Receitas'!X55</f>
        <v>3.6729581300655179E-2</v>
      </c>
      <c r="DF18" s="344">
        <f>'Projeções - Receitas'!Y55</f>
        <v>3.6729581300655179E-2</v>
      </c>
      <c r="DG18" s="344">
        <f>'Projeções - Receitas'!Z55</f>
        <v>3.6729581300655179E-2</v>
      </c>
      <c r="DH18" s="344">
        <f>'Projeções - Receitas'!AA55</f>
        <v>3.6729581300655179E-2</v>
      </c>
      <c r="DI18" s="344">
        <f>'Projeções - Receitas'!AB55</f>
        <v>3.6729581300655179E-2</v>
      </c>
      <c r="DJ18" s="344">
        <f>'Projeções - Receitas'!AC55</f>
        <v>3.6729581300655179E-2</v>
      </c>
      <c r="DK18" s="345">
        <f>'Projeções - Receitas'!AD55</f>
        <v>3.6729581300655179E-2</v>
      </c>
    </row>
    <row r="19" spans="1:115" ht="30" customHeight="1" x14ac:dyDescent="0.25">
      <c r="A19" s="255"/>
      <c r="D19" s="333">
        <f t="shared" si="41"/>
        <v>2.7323984554160519E-2</v>
      </c>
      <c r="E19" s="64">
        <f t="shared" si="0"/>
        <v>2.4601617847111873E-2</v>
      </c>
      <c r="F19" s="64">
        <f t="shared" si="1"/>
        <v>3.4914823025791436E-2</v>
      </c>
      <c r="G19" s="64">
        <f t="shared" si="2"/>
        <v>3.0491633726047435E-2</v>
      </c>
      <c r="H19" s="64">
        <f t="shared" si="3"/>
        <v>2.6373459483028133E-2</v>
      </c>
      <c r="I19" s="64">
        <f t="shared" si="4"/>
        <v>2.2517043812955412E-2</v>
      </c>
      <c r="J19" s="64">
        <f t="shared" si="5"/>
        <v>1.8889852607435781E-2</v>
      </c>
      <c r="K19" s="64">
        <f t="shared" si="6"/>
        <v>1.54618573197364E-2</v>
      </c>
      <c r="L19" s="64">
        <f t="shared" si="7"/>
        <v>1.2952781442111316E-2</v>
      </c>
      <c r="M19" s="64">
        <f t="shared" si="8"/>
        <v>1.2743906466060023E-2</v>
      </c>
      <c r="N19" s="64">
        <f t="shared" si="9"/>
        <v>1.4726166606251978E-2</v>
      </c>
      <c r="O19" s="64">
        <f t="shared" si="45"/>
        <v>4.0000000000000001E-3</v>
      </c>
      <c r="P19" s="64">
        <f t="shared" si="45"/>
        <v>4.0000000000000001E-3</v>
      </c>
      <c r="Q19" s="64">
        <f t="shared" si="42"/>
        <v>4.0000000000000001E-3</v>
      </c>
      <c r="R19" s="64">
        <f t="shared" si="42"/>
        <v>4.0000000000000001E-3</v>
      </c>
      <c r="S19" s="64">
        <f t="shared" si="42"/>
        <v>4.0000000000000001E-3</v>
      </c>
      <c r="T19" s="64">
        <f t="shared" si="42"/>
        <v>4.0000000000000001E-3</v>
      </c>
      <c r="U19" s="64">
        <f t="shared" si="42"/>
        <v>4.0000000000000001E-3</v>
      </c>
      <c r="V19" s="64">
        <f t="shared" si="42"/>
        <v>4.0000000000000001E-3</v>
      </c>
      <c r="W19" s="64">
        <f t="shared" si="42"/>
        <v>4.0000000000000001E-3</v>
      </c>
      <c r="X19" s="64">
        <f t="shared" si="42"/>
        <v>4.0000000000000001E-3</v>
      </c>
      <c r="Y19" s="64">
        <f t="shared" si="42"/>
        <v>4.0000000000000001E-3</v>
      </c>
      <c r="Z19" s="64">
        <f t="shared" si="43"/>
        <v>0.18451146279596778</v>
      </c>
      <c r="AA19" s="64">
        <f t="shared" si="44"/>
        <v>0.18178909608891913</v>
      </c>
      <c r="AB19" s="64">
        <f t="shared" si="10"/>
        <v>0.1921023012675987</v>
      </c>
      <c r="AC19" s="64">
        <f t="shared" si="11"/>
        <v>0.18767911196785469</v>
      </c>
      <c r="AD19" s="64">
        <f t="shared" si="12"/>
        <v>0.18356093772483539</v>
      </c>
      <c r="AE19" s="64">
        <f t="shared" si="13"/>
        <v>0.17970452205476267</v>
      </c>
      <c r="AF19" s="64">
        <f t="shared" si="14"/>
        <v>0.17607733084924304</v>
      </c>
      <c r="AG19" s="64">
        <f t="shared" si="15"/>
        <v>0.17264933556154366</v>
      </c>
      <c r="AH19" s="64">
        <f t="shared" si="16"/>
        <v>0.17014025968391858</v>
      </c>
      <c r="AI19" s="64">
        <f t="shared" si="17"/>
        <v>0.16993138470786728</v>
      </c>
      <c r="AJ19" s="64">
        <f t="shared" si="18"/>
        <v>0.17191364484805924</v>
      </c>
      <c r="AK19" s="334">
        <f>(1+O19)*'Projeções - Receitas'!N$34</f>
        <v>1850555051286.1553</v>
      </c>
      <c r="AL19" s="334">
        <f>(1+P19)*'Projeções - Receitas'!T$34</f>
        <v>1954473094136.5935</v>
      </c>
      <c r="AM19" s="334">
        <f>(1+Q19)*'Projeções - Receitas'!U$34</f>
        <v>2189009865432.9849</v>
      </c>
      <c r="AN19" s="334">
        <f>(1+R19)*'Projeções - Receitas'!V$34</f>
        <v>2451691049284.9429</v>
      </c>
      <c r="AO19" s="334">
        <f>(1+S19)*'Projeções - Receitas'!W$34</f>
        <v>2745893975199.1362</v>
      </c>
      <c r="AP19" s="334">
        <f>(1+T19)*'Projeções - Receitas'!X$34</f>
        <v>3075401252223.0332</v>
      </c>
      <c r="AQ19" s="334">
        <f>(1+U19)*'Projeções - Receitas'!Y$34</f>
        <v>3444449402489.7974</v>
      </c>
      <c r="AR19" s="334">
        <f>(1+V19)*'Projeções - Receitas'!Z$34</f>
        <v>3857783330788.5732</v>
      </c>
      <c r="AS19" s="334">
        <f>(1+W19)*'Projeções - Receitas'!AA$34</f>
        <v>4297570630498.4712</v>
      </c>
      <c r="AT19" s="334">
        <f>(1+X19)*'Projeções - Receitas'!AB$34</f>
        <v>4710137411026.3252</v>
      </c>
      <c r="AU19" s="334">
        <f>(1+Y19)*'Projeções - Receitas'!AC$34</f>
        <v>5155245396368.3125</v>
      </c>
      <c r="AV19" s="335">
        <f t="shared" si="19"/>
        <v>1620292146828.4661</v>
      </c>
      <c r="AW19" s="335">
        <f t="shared" si="20"/>
        <v>1711279760856.6599</v>
      </c>
      <c r="AX19" s="335">
        <f t="shared" si="21"/>
        <v>1916633332159.4592</v>
      </c>
      <c r="AY19" s="335">
        <f t="shared" si="22"/>
        <v>2146629332018.594</v>
      </c>
      <c r="AZ19" s="335">
        <f t="shared" si="23"/>
        <v>2404224851860.8257</v>
      </c>
      <c r="BA19" s="335">
        <f t="shared" si="24"/>
        <v>2692731834084.125</v>
      </c>
      <c r="BB19" s="335">
        <f t="shared" si="25"/>
        <v>3015859654174.2202</v>
      </c>
      <c r="BC19" s="335">
        <f t="shared" si="26"/>
        <v>3377762812675.127</v>
      </c>
      <c r="BD19" s="335">
        <f t="shared" si="27"/>
        <v>3762827773320.0918</v>
      </c>
      <c r="BE19" s="335">
        <f t="shared" si="28"/>
        <v>4124059239558.8213</v>
      </c>
      <c r="BF19" s="335">
        <f t="shared" si="29"/>
        <v>4513782837697.1299</v>
      </c>
      <c r="BG19" s="334">
        <f>(AK19*SUMPRODUCT(DA$10:DA$13,DA$28:DA$31)+AV19*SUMPRODUCT(DA$14:DA$23,DA$32:DA$41))*'Projeções - Receitas'!T$23+(AK19*DA$11*'Projeções - Receitas'!T$25)</f>
        <v>60118141550.152168</v>
      </c>
      <c r="BH19" s="334">
        <f>(AL19*SUMPRODUCT(DB$10:DB$13,DB$28:DB$31)+AW19*SUMPRODUCT(DB$14:DB$23,DB$32:DB$41))*'Projeções - Receitas'!U$23+(AL19*DB$11*'Projeções - Receitas'!U$25)</f>
        <v>48168063667.680298</v>
      </c>
      <c r="BI19" s="334">
        <f>(AM19*SUMPRODUCT(DC$10:DC$13,DC$28:DC$31)+AX19*SUMPRODUCT(DC$14:DC$23,DC$32:DC$41))*'Projeções - Receitas'!V$23+(AM19*DC$11*'Projeções - Receitas'!V$25)</f>
        <v>53277732767.106995</v>
      </c>
      <c r="BJ19" s="334">
        <f>(AN19*SUMPRODUCT(DD$10:DD$13,DD$28:DD$31)+AY19*SUMPRODUCT(DD$14:DD$23,DD$32:DD$41))*'Projeções - Receitas'!W$23+(AN19*DD$11*'Projeções - Receitas'!W$25)</f>
        <v>58884510366.378731</v>
      </c>
      <c r="BK19" s="334">
        <f>(AO19*SUMPRODUCT(DE$10:DE$13,DE$28:DE$31)+AZ19*SUMPRODUCT(DE$14:DE$23,DE$32:DE$41))*'Projeções - Receitas'!X$23+(AO19*DE$11*'Projeções - Receitas'!X$25)</f>
        <v>65064053535.716072</v>
      </c>
      <c r="BL19" s="334">
        <f>(AP19*SUMPRODUCT(DF$10:DF$13,DF$28:DF$31)+BA19*SUMPRODUCT(DF$14:DF$23,DF$32:DF$41))*'Projeções - Receitas'!Y$23+(AP19*DF$11*'Projeções - Receitas'!Y$25)</f>
        <v>71881726553.995819</v>
      </c>
      <c r="BM19" s="334">
        <f>(AQ19*SUMPRODUCT(DG$10:DG$13,DG$28:DG$31)+BB19*SUMPRODUCT(DG$14:DG$23,DG$32:DG$41))*'Projeções - Receitas'!Z$23+(AQ19*DG$11*'Projeções - Receitas'!Z$25)</f>
        <v>79406400522.904419</v>
      </c>
      <c r="BN19" s="334">
        <f>(AR19*SUMPRODUCT(DH$10:DH$13,DH$28:DH$31)+BC19*SUMPRODUCT(DH$14:DH$23,DH$32:DH$41))*'Projeções - Receitas'!AA$23+(AR19*DH$11*'Projeções - Receitas'!AA$25)</f>
        <v>87709366668.567307</v>
      </c>
      <c r="BO19" s="334">
        <f>(AS19*SUMPRODUCT(DI$10:DI$13,DI$28:DI$31)+BD19*SUMPRODUCT(DI$14:DI$23,DI$32:DI$41))*'Projeções - Receitas'!AB$23+(AS19*DI$11*'Projeções - Receitas'!AB$25)</f>
        <v>96348116279.193451</v>
      </c>
      <c r="BP19" s="334">
        <f>(AT19*SUMPRODUCT(DJ$10:DJ$13,DJ$28:DJ$31)+BE19*SUMPRODUCT(DJ$14:DJ$23,DJ$32:DJ$41))*'Projeções - Receitas'!AC$23+(AT19*DJ$11*'Projeções - Receitas'!AC$25)</f>
        <v>104109620687.56723</v>
      </c>
      <c r="BQ19" s="334">
        <f>(AU19*SUMPRODUCT(DK$10:DK$13,DK$28:DK$31)+BF19*SUMPRODUCT(DK$14:DK$23,DK$32:DK$41))*'Projeções - Receitas'!AD$23+(AU19*DK$11*'Projeções - Receitas'!AD$25)</f>
        <v>132431875589.37563</v>
      </c>
      <c r="BR19" s="335">
        <f>((BG19+'DRE + DCF'!T$12)*(1+'DRE + DCF'!T$15)+'DRE + DCF'!T$18)*(1+'DRE + DCF'!T$25)*'DRE + DCF'!T$33</f>
        <v>32778692965.05954</v>
      </c>
      <c r="BS19" s="335">
        <f>((BH19+'DRE + DCF'!U$12)*(1+'DRE + DCF'!U$15)+'DRE + DCF'!U$18)*(1+'DRE + DCF'!U$25)*'DRE + DCF'!U$33</f>
        <v>24681096529.243793</v>
      </c>
      <c r="BT19" s="335">
        <f>((BI19+'DRE + DCF'!V$12)*(1+'DRE + DCF'!V$15)+'DRE + DCF'!V$18)*(1+'DRE + DCF'!V$25)*'DRE + DCF'!V$33</f>
        <v>27453348855.523266</v>
      </c>
      <c r="BU19" s="335">
        <f>((BJ19+'DRE + DCF'!W$12)*(1+'DRE + DCF'!W$15)+'DRE + DCF'!W$18)*(1+'DRE + DCF'!W$25)*'DRE + DCF'!W$33</f>
        <v>30482156679.325333</v>
      </c>
      <c r="BV19" s="335">
        <f>((BK19+'DRE + DCF'!X$12)*(1+'DRE + DCF'!X$15)+'DRE + DCF'!X$18)*(1+'DRE + DCF'!X$25)*'DRE + DCF'!X$33</f>
        <v>33799284193.661835</v>
      </c>
      <c r="BW19" s="335">
        <f>((BL19+'DRE + DCF'!Y$12)*(1+'DRE + DCF'!Y$15)+'DRE + DCF'!Y$18)*(1+'DRE + DCF'!Y$25)*'DRE + DCF'!Y$33</f>
        <v>37445734838.138252</v>
      </c>
      <c r="BX19" s="335">
        <f>((BM19+'DRE + DCF'!Z$12)*(1+'DRE + DCF'!Z$15)+'DRE + DCF'!Z$18)*(1+'DRE + DCF'!Z$25)*'DRE + DCF'!Z$33</f>
        <v>41466900637.788994</v>
      </c>
      <c r="BY19" s="335">
        <f>((BN19+'DRE + DCF'!AA$12)*(1+'DRE + DCF'!AA$15)+'DRE + DCF'!AA$18)*(1+'DRE + DCF'!AA$25)*'DRE + DCF'!AA$33</f>
        <v>45894986682.837936</v>
      </c>
      <c r="BZ19" s="335">
        <f>((BO19+'DRE + DCF'!AB$12)*(1+'DRE + DCF'!AB$15)+'DRE + DCF'!AB$18)*(1+'DRE + DCF'!AB$25)*'DRE + DCF'!AB$33</f>
        <v>50469128045.839973</v>
      </c>
      <c r="CA19" s="335">
        <f>((BP19+'DRE + DCF'!AC$12)*(1+'DRE + DCF'!AC$15)+'DRE + DCF'!AC$18)*(1+'DRE + DCF'!AC$25)*'DRE + DCF'!AC$33</f>
        <v>54459379972.369423</v>
      </c>
      <c r="CB19" s="335">
        <f>((BQ19+'DRE + DCF'!AD$12)*(1+'DRE + DCF'!AD$15)+'DRE + DCF'!AD$18)*(1+'DRE + DCF'!AD$25)*'DRE + DCF'!AD$33</f>
        <v>68512259476.886513</v>
      </c>
      <c r="CC19" s="335">
        <f>BR19*(1-DA$47)+('DRE + DCF'!N$53*10^6)</f>
        <v>198753094470.02377</v>
      </c>
      <c r="CD19" s="335">
        <f>BS19*(1-DB$47)+('DRE + DCF'!T$53*10^6)</f>
        <v>199485726610.07901</v>
      </c>
      <c r="CE19" s="335">
        <f>BT19*(1-DC$47)+('DRE + DCF'!U$53*10^6)</f>
        <v>217992584333.24725</v>
      </c>
      <c r="CF19" s="335">
        <f>BU19*(1-DD$47)+('DRE + DCF'!V$53*10^6)</f>
        <v>238530058713.87329</v>
      </c>
      <c r="CG19" s="335">
        <f>BV19*(1-DE$47)+('DRE + DCF'!W$53*10^6)</f>
        <v>261291610394.27426</v>
      </c>
      <c r="CH19" s="335">
        <f>BW19*(1-DF$47)+('DRE + DCF'!X$53*10^6)</f>
        <v>286498416766.61743</v>
      </c>
      <c r="CI19" s="335">
        <f>BX19*(1-DG$47)+('DRE + DCF'!Y$53*10^6)</f>
        <v>314401557917.38263</v>
      </c>
      <c r="CJ19" s="335">
        <f>BY19*(1-DH$47)+('DRE + DCF'!Z$53*10^6)</f>
        <v>345274239390.17352</v>
      </c>
      <c r="CK19" s="335">
        <f>BZ19*(1-DI$47)+('DRE + DCF'!AA$53*10^6)</f>
        <v>379045677163.42627</v>
      </c>
      <c r="CL19" s="335">
        <f>CA19*(1-DJ$47)+('DRE + DCF'!AB$53*10^6)</f>
        <v>414924048962.31866</v>
      </c>
      <c r="CM19" s="335">
        <f>CB19*(1-DK$47)+('DRE + DCF'!AC$53*10^6)</f>
        <v>459431877195.06488</v>
      </c>
      <c r="CN19" s="335">
        <f t="shared" si="30"/>
        <v>1077185620114.0432</v>
      </c>
      <c r="CO19" s="335">
        <f t="shared" si="31"/>
        <v>1097347040619.5532</v>
      </c>
      <c r="CP19" s="335">
        <f t="shared" si="32"/>
        <v>1134773414450.5815</v>
      </c>
      <c r="CQ19" s="335">
        <f t="shared" si="33"/>
        <v>1270946224184.6511</v>
      </c>
      <c r="CR19" s="335">
        <f t="shared" si="34"/>
        <v>1423459771086.8093</v>
      </c>
      <c r="CS19" s="335">
        <f t="shared" si="35"/>
        <v>1594274943617.2268</v>
      </c>
      <c r="CT19" s="335">
        <f t="shared" si="36"/>
        <v>1785587936851.2942</v>
      </c>
      <c r="CU19" s="335">
        <f t="shared" si="37"/>
        <v>1999858489273.4495</v>
      </c>
      <c r="CV19" s="335">
        <f t="shared" si="38"/>
        <v>2227842357050.623</v>
      </c>
      <c r="CW19" s="335">
        <f t="shared" si="39"/>
        <v>2441715223327.4834</v>
      </c>
      <c r="CX19" s="336">
        <f t="shared" si="40"/>
        <v>2672457311931.9302</v>
      </c>
      <c r="CZ19" s="343" t="s">
        <v>138</v>
      </c>
      <c r="DA19" s="344">
        <f>'Projeções - Receitas'!T57</f>
        <v>2.3698282952221036E-2</v>
      </c>
      <c r="DB19" s="344">
        <f>'Projeções - Receitas'!U57</f>
        <v>2.3698282952221036E-2</v>
      </c>
      <c r="DC19" s="344">
        <f>'Projeções - Receitas'!V57</f>
        <v>2.3698282952221036E-2</v>
      </c>
      <c r="DD19" s="344">
        <f>'Projeções - Receitas'!W57</f>
        <v>2.3698282952221036E-2</v>
      </c>
      <c r="DE19" s="344">
        <f>'Projeções - Receitas'!X57</f>
        <v>2.3698282952221036E-2</v>
      </c>
      <c r="DF19" s="344">
        <f>'Projeções - Receitas'!Y57</f>
        <v>2.3698282952221036E-2</v>
      </c>
      <c r="DG19" s="344">
        <f>'Projeções - Receitas'!Z57</f>
        <v>2.3698282952221036E-2</v>
      </c>
      <c r="DH19" s="344">
        <f>'Projeções - Receitas'!AA57</f>
        <v>2.3698282952221036E-2</v>
      </c>
      <c r="DI19" s="344">
        <f>'Projeções - Receitas'!AB57</f>
        <v>2.3698282952221036E-2</v>
      </c>
      <c r="DJ19" s="344">
        <f>'Projeções - Receitas'!AC57</f>
        <v>2.3698282952221036E-2</v>
      </c>
      <c r="DK19" s="345">
        <f>'Projeções - Receitas'!AD57</f>
        <v>2.3698282952221036E-2</v>
      </c>
    </row>
    <row r="20" spans="1:115" ht="30" customHeight="1" x14ac:dyDescent="0.25">
      <c r="A20" s="255"/>
      <c r="D20" s="333">
        <f t="shared" si="41"/>
        <v>2.7242605728075575E-2</v>
      </c>
      <c r="E20" s="64">
        <f t="shared" si="0"/>
        <v>2.4519119334518863E-2</v>
      </c>
      <c r="F20" s="64">
        <f t="shared" si="1"/>
        <v>3.4827737449280138E-2</v>
      </c>
      <c r="G20" s="64">
        <f t="shared" si="2"/>
        <v>3.0406627870231129E-2</v>
      </c>
      <c r="H20" s="64">
        <f t="shared" si="3"/>
        <v>2.6290381054837719E-2</v>
      </c>
      <c r="I20" s="64">
        <f t="shared" si="4"/>
        <v>2.2435763112005735E-2</v>
      </c>
      <c r="J20" s="64">
        <f t="shared" si="5"/>
        <v>1.8810256567088568E-2</v>
      </c>
      <c r="K20" s="64">
        <f t="shared" si="6"/>
        <v>1.5383847715013832E-2</v>
      </c>
      <c r="L20" s="64">
        <f t="shared" si="7"/>
        <v>1.2875901561610892E-2</v>
      </c>
      <c r="M20" s="64">
        <f t="shared" si="8"/>
        <v>1.2667011815852586E-2</v>
      </c>
      <c r="N20" s="64">
        <f t="shared" si="9"/>
        <v>1.464923419805339E-2</v>
      </c>
      <c r="O20" s="64">
        <f t="shared" si="45"/>
        <v>4.5000000000000005E-3</v>
      </c>
      <c r="P20" s="64">
        <f t="shared" si="45"/>
        <v>4.5000000000000005E-3</v>
      </c>
      <c r="Q20" s="64">
        <f t="shared" si="42"/>
        <v>4.5000000000000005E-3</v>
      </c>
      <c r="R20" s="64">
        <f t="shared" si="42"/>
        <v>4.5000000000000005E-3</v>
      </c>
      <c r="S20" s="64">
        <f t="shared" si="42"/>
        <v>4.5000000000000005E-3</v>
      </c>
      <c r="T20" s="64">
        <f t="shared" si="42"/>
        <v>4.5000000000000005E-3</v>
      </c>
      <c r="U20" s="64">
        <f t="shared" si="42"/>
        <v>4.5000000000000005E-3</v>
      </c>
      <c r="V20" s="64">
        <f t="shared" si="42"/>
        <v>4.5000000000000005E-3</v>
      </c>
      <c r="W20" s="64">
        <f t="shared" si="42"/>
        <v>4.5000000000000005E-3</v>
      </c>
      <c r="X20" s="64">
        <f t="shared" si="42"/>
        <v>4.5000000000000005E-3</v>
      </c>
      <c r="Y20" s="64">
        <f t="shared" si="42"/>
        <v>4.5000000000000005E-3</v>
      </c>
      <c r="Z20" s="64">
        <f t="shared" si="43"/>
        <v>0.18443008396988284</v>
      </c>
      <c r="AA20" s="64">
        <f t="shared" si="44"/>
        <v>0.18170659757632612</v>
      </c>
      <c r="AB20" s="64">
        <f t="shared" si="10"/>
        <v>0.1920152156910874</v>
      </c>
      <c r="AC20" s="64">
        <f t="shared" si="11"/>
        <v>0.18759410611203839</v>
      </c>
      <c r="AD20" s="64">
        <f t="shared" si="12"/>
        <v>0.18347785929664498</v>
      </c>
      <c r="AE20" s="64">
        <f t="shared" si="13"/>
        <v>0.179623241353813</v>
      </c>
      <c r="AF20" s="64">
        <f t="shared" si="14"/>
        <v>0.17599773480889583</v>
      </c>
      <c r="AG20" s="64">
        <f t="shared" si="15"/>
        <v>0.17257132595682109</v>
      </c>
      <c r="AH20" s="64">
        <f t="shared" si="16"/>
        <v>0.17006337980341815</v>
      </c>
      <c r="AI20" s="64">
        <f t="shared" si="17"/>
        <v>0.16985449005765985</v>
      </c>
      <c r="AJ20" s="64">
        <f t="shared" si="18"/>
        <v>0.17183671243986065</v>
      </c>
      <c r="AK20" s="334">
        <f>(1+O20)*'Projeções - Receitas'!N$34</f>
        <v>1851476642447.1543</v>
      </c>
      <c r="AL20" s="334">
        <f>(1+P20)*'Projeções - Receitas'!T$34</f>
        <v>1955446437310.9641</v>
      </c>
      <c r="AM20" s="334">
        <f>(1+Q20)*'Projeções - Receitas'!U$34</f>
        <v>2190100009788.28</v>
      </c>
      <c r="AN20" s="334">
        <f>(1+R20)*'Projeções - Receitas'!V$34</f>
        <v>2452912010962.8735</v>
      </c>
      <c r="AO20" s="334">
        <f>(1+S20)*'Projeções - Receitas'!W$34</f>
        <v>2747261452278.4189</v>
      </c>
      <c r="AP20" s="334">
        <f>(1+T20)*'Projeções - Receitas'!X$34</f>
        <v>3076932826551.8296</v>
      </c>
      <c r="AQ20" s="334">
        <f>(1+U20)*'Projeções - Receitas'!Y$34</f>
        <v>3446164765738.0488</v>
      </c>
      <c r="AR20" s="334">
        <f>(1+V20)*'Projeções - Receitas'!Z$34</f>
        <v>3859704537626.6152</v>
      </c>
      <c r="AS20" s="334">
        <f>(1+W20)*'Projeções - Receitas'!AA$34</f>
        <v>4299710854916.0498</v>
      </c>
      <c r="AT20" s="334">
        <f>(1+X20)*'Projeções - Receitas'!AB$34</f>
        <v>4712483096987.9912</v>
      </c>
      <c r="AU20" s="334">
        <f>(1+Y20)*'Projeções - Receitas'!AC$34</f>
        <v>5157812749653.3564</v>
      </c>
      <c r="AV20" s="335">
        <f t="shared" si="19"/>
        <v>1621099065228.281</v>
      </c>
      <c r="AW20" s="335">
        <f t="shared" si="20"/>
        <v>1712131991813.2615</v>
      </c>
      <c r="AX20" s="335">
        <f t="shared" si="21"/>
        <v>1917587830830.8533</v>
      </c>
      <c r="AY20" s="335">
        <f t="shared" si="22"/>
        <v>2147698370530.5554</v>
      </c>
      <c r="AZ20" s="335">
        <f t="shared" si="23"/>
        <v>2405422174994.2227</v>
      </c>
      <c r="BA20" s="335">
        <f t="shared" si="24"/>
        <v>2694072835993.5298</v>
      </c>
      <c r="BB20" s="335">
        <f t="shared" si="25"/>
        <v>3017361576312.7529</v>
      </c>
      <c r="BC20" s="335">
        <f t="shared" si="26"/>
        <v>3379444965470.2837</v>
      </c>
      <c r="BD20" s="335">
        <f t="shared" si="27"/>
        <v>3764701691533.8965</v>
      </c>
      <c r="BE20" s="335">
        <f t="shared" si="28"/>
        <v>4126113053921.1514</v>
      </c>
      <c r="BF20" s="335">
        <f t="shared" si="29"/>
        <v>4516030737516.7002</v>
      </c>
      <c r="BG20" s="334">
        <f>(AK20*SUMPRODUCT(DA$10:DA$13,DA$28:DA$31)+AV20*SUMPRODUCT(DA$14:DA$23,DA$32:DA$41))*'Projeções - Receitas'!T$23+(AK20*DA$11*'Projeções - Receitas'!T$25)</f>
        <v>60148080863.673126</v>
      </c>
      <c r="BH20" s="334">
        <f>(AL20*SUMPRODUCT(DB$10:DB$13,DB$28:DB$31)+AW20*SUMPRODUCT(DB$14:DB$23,DB$32:DB$41))*'Projeções - Receitas'!U$23+(AL20*DB$11*'Projeções - Receitas'!U$25)</f>
        <v>48192051747.196091</v>
      </c>
      <c r="BI20" s="334">
        <f>(AM20*SUMPRODUCT(DC$10:DC$13,DC$28:DC$31)+AX20*SUMPRODUCT(DC$14:DC$23,DC$32:DC$41))*'Projeções - Receitas'!V$23+(AM20*DC$11*'Projeções - Receitas'!V$25)</f>
        <v>53304265502.548782</v>
      </c>
      <c r="BJ20" s="334">
        <f>(AN20*SUMPRODUCT(DD$10:DD$13,DD$28:DD$31)+AY20*SUMPRODUCT(DD$14:DD$23,DD$32:DD$41))*'Projeções - Receitas'!W$23+(AN20*DD$11*'Projeções - Receitas'!W$25)</f>
        <v>58913835321.740456</v>
      </c>
      <c r="BK20" s="334">
        <f>(AO20*SUMPRODUCT(DE$10:DE$13,DE$28:DE$31)+AZ20*SUMPRODUCT(DE$14:DE$23,DE$32:DE$41))*'Projeções - Receitas'!X$23+(AO20*DE$11*'Projeções - Receitas'!X$25)</f>
        <v>65096455952.815582</v>
      </c>
      <c r="BL20" s="334">
        <f>(AP20*SUMPRODUCT(DF$10:DF$13,DF$28:DF$31)+BA20*SUMPRODUCT(DF$14:DF$23,DF$32:DF$41))*'Projeções - Receitas'!Y$23+(AP20*DF$11*'Projeções - Receitas'!Y$25)</f>
        <v>71917524226.582458</v>
      </c>
      <c r="BM20" s="334">
        <f>(AQ20*SUMPRODUCT(DG$10:DG$13,DG$28:DG$31)+BB20*SUMPRODUCT(DG$14:DG$23,DG$32:DG$41))*'Projeções - Receitas'!Z$23+(AQ20*DG$11*'Projeções - Receitas'!Z$25)</f>
        <v>79445945543.085129</v>
      </c>
      <c r="BN20" s="334">
        <f>(AR20*SUMPRODUCT(DH$10:DH$13,DH$28:DH$31)+BC20*SUMPRODUCT(DH$14:DH$23,DH$32:DH$41))*'Projeções - Receitas'!AA$23+(AR20*DH$11*'Projeções - Receitas'!AA$25)</f>
        <v>87753046632.047714</v>
      </c>
      <c r="BO20" s="334">
        <f>(AS20*SUMPRODUCT(DI$10:DI$13,DI$28:DI$31)+BD20*SUMPRODUCT(DI$14:DI$23,DI$32:DI$41))*'Projeções - Receitas'!AB$23+(AS20*DI$11*'Projeções - Receitas'!AB$25)</f>
        <v>96396098408.814499</v>
      </c>
      <c r="BP20" s="334">
        <f>(AT20*SUMPRODUCT(DJ$10:DJ$13,DJ$28:DJ$31)+BE20*SUMPRODUCT(DJ$14:DJ$23,DJ$32:DJ$41))*'Projeções - Receitas'!AC$23+(AT20*DJ$11*'Projeções - Receitas'!AC$25)</f>
        <v>104161468108.22833</v>
      </c>
      <c r="BQ20" s="334">
        <f>(AU20*SUMPRODUCT(DK$10:DK$13,DK$28:DK$31)+BF20*SUMPRODUCT(DK$14:DK$23,DK$32:DK$41))*'Projeções - Receitas'!AD$23+(AU20*DK$11*'Projeções - Receitas'!AD$25)</f>
        <v>132497827718.6532</v>
      </c>
      <c r="BR20" s="335">
        <f>((BG20+'DRE + DCF'!T$12)*(1+'DRE + DCF'!T$15)+'DRE + DCF'!T$18)*(1+'DRE + DCF'!T$25)*'DRE + DCF'!T$33</f>
        <v>32797115557.350513</v>
      </c>
      <c r="BS20" s="335">
        <f>((BH20+'DRE + DCF'!U$12)*(1+'DRE + DCF'!U$15)+'DRE + DCF'!U$18)*(1+'DRE + DCF'!U$25)*'DRE + DCF'!U$33</f>
        <v>24695714693.107685</v>
      </c>
      <c r="BT20" s="335">
        <f>((BI20+'DRE + DCF'!V$12)*(1+'DRE + DCF'!V$15)+'DRE + DCF'!V$18)*(1+'DRE + DCF'!V$25)*'DRE + DCF'!V$33</f>
        <v>27469499576.593903</v>
      </c>
      <c r="BU20" s="335">
        <f>((BJ20+'DRE + DCF'!W$12)*(1+'DRE + DCF'!W$15)+'DRE + DCF'!W$18)*(1+'DRE + DCF'!W$25)*'DRE + DCF'!W$33</f>
        <v>30499987003.780804</v>
      </c>
      <c r="BV20" s="335">
        <f>((BK20+'DRE + DCF'!X$12)*(1+'DRE + DCF'!X$15)+'DRE + DCF'!X$18)*(1+'DRE + DCF'!X$25)*'DRE + DCF'!X$33</f>
        <v>33818963543.29879</v>
      </c>
      <c r="BW20" s="335">
        <f>((BL20+'DRE + DCF'!Y$12)*(1+'DRE + DCF'!Y$15)+'DRE + DCF'!Y$18)*(1+'DRE + DCF'!Y$25)*'DRE + DCF'!Y$33</f>
        <v>37467451797.679138</v>
      </c>
      <c r="BX20" s="335">
        <f>((BM20+'DRE + DCF'!Z$12)*(1+'DRE + DCF'!Z$15)+'DRE + DCF'!Z$18)*(1+'DRE + DCF'!Z$25)*'DRE + DCF'!Z$33</f>
        <v>41490863924.161728</v>
      </c>
      <c r="BY20" s="335">
        <f>((BN20+'DRE + DCF'!AA$12)*(1+'DRE + DCF'!AA$15)+'DRE + DCF'!AA$18)*(1+'DRE + DCF'!AA$25)*'DRE + DCF'!AA$33</f>
        <v>45921425780.911812</v>
      </c>
      <c r="BZ20" s="335">
        <f>((BO20+'DRE + DCF'!AB$12)*(1+'DRE + DCF'!AB$15)+'DRE + DCF'!AB$18)*(1+'DRE + DCF'!AB$25)*'DRE + DCF'!AB$33</f>
        <v>50498138406.487297</v>
      </c>
      <c r="CA20" s="335">
        <f>((BP20+'DRE + DCF'!AC$12)*(1+'DRE + DCF'!AC$15)+'DRE + DCF'!AC$18)*(1+'DRE + DCF'!AC$25)*'DRE + DCF'!AC$33</f>
        <v>54490691874.271927</v>
      </c>
      <c r="CB20" s="335">
        <f>((BQ20+'DRE + DCF'!AD$12)*(1+'DRE + DCF'!AD$15)+'DRE + DCF'!AD$18)*(1+'DRE + DCF'!AD$25)*'DRE + DCF'!AD$33</f>
        <v>68550759092.070808</v>
      </c>
      <c r="CC20" s="335">
        <f>BR20*(1-DA$47)+('DRE + DCF'!N$53*10^6)</f>
        <v>198764371338.09045</v>
      </c>
      <c r="CD20" s="335">
        <f>BS20*(1-DB$47)+('DRE + DCF'!T$53*10^6)</f>
        <v>199494497508.39737</v>
      </c>
      <c r="CE20" s="335">
        <f>BT20*(1-DC$47)+('DRE + DCF'!U$53*10^6)</f>
        <v>218002274765.88962</v>
      </c>
      <c r="CF20" s="335">
        <f>BU20*(1-DD$47)+('DRE + DCF'!V$53*10^6)</f>
        <v>238540756908.54657</v>
      </c>
      <c r="CG20" s="335">
        <f>BV20*(1-DE$47)+('DRE + DCF'!W$53*10^6)</f>
        <v>261303418004.05643</v>
      </c>
      <c r="CH20" s="335">
        <f>BW20*(1-DF$47)+('DRE + DCF'!X$53*10^6)</f>
        <v>286511446942.34198</v>
      </c>
      <c r="CI20" s="335">
        <f>BX20*(1-DG$47)+('DRE + DCF'!Y$53*10^6)</f>
        <v>314415935889.20624</v>
      </c>
      <c r="CJ20" s="335">
        <f>BY20*(1-DH$47)+('DRE + DCF'!Z$53*10^6)</f>
        <v>345290102849.01782</v>
      </c>
      <c r="CK20" s="335">
        <f>BZ20*(1-DI$47)+('DRE + DCF'!AA$53*10^6)</f>
        <v>379063083379.8147</v>
      </c>
      <c r="CL20" s="335">
        <f>CA20*(1-DJ$47)+('DRE + DCF'!AB$53*10^6)</f>
        <v>414942836103.46021</v>
      </c>
      <c r="CM20" s="335">
        <f>CB20*(1-DK$47)+('DRE + DCF'!AC$53*10^6)</f>
        <v>459454976964.17548</v>
      </c>
      <c r="CN20" s="335">
        <f t="shared" si="30"/>
        <v>1077722067136.0123</v>
      </c>
      <c r="CO20" s="335">
        <f t="shared" si="31"/>
        <v>1097893528189.5828</v>
      </c>
      <c r="CP20" s="335">
        <f t="shared" si="32"/>
        <v>1135338540652.9971</v>
      </c>
      <c r="CQ20" s="335">
        <f t="shared" si="33"/>
        <v>1271579165531.3567</v>
      </c>
      <c r="CR20" s="335">
        <f t="shared" si="34"/>
        <v>1424168665395.1196</v>
      </c>
      <c r="CS20" s="335">
        <f t="shared" si="35"/>
        <v>1595068905242.5342</v>
      </c>
      <c r="CT20" s="335">
        <f t="shared" si="36"/>
        <v>1786477173871.6382</v>
      </c>
      <c r="CU20" s="335">
        <f t="shared" si="37"/>
        <v>2000854434736.2351</v>
      </c>
      <c r="CV20" s="335">
        <f t="shared" si="38"/>
        <v>2228951840296.166</v>
      </c>
      <c r="CW20" s="335">
        <f t="shared" si="39"/>
        <v>2442931216964.5981</v>
      </c>
      <c r="CX20" s="336">
        <f t="shared" si="40"/>
        <v>2673788216967.7529</v>
      </c>
      <c r="CZ20" s="343" t="s">
        <v>139</v>
      </c>
      <c r="DA20" s="344">
        <f>'Projeções - Receitas'!T59</f>
        <v>2.3628595766211753E-2</v>
      </c>
      <c r="DB20" s="344">
        <f>'Projeções - Receitas'!U59</f>
        <v>2.3628595766211753E-2</v>
      </c>
      <c r="DC20" s="344">
        <f>'Projeções - Receitas'!V59</f>
        <v>2.3628595766211753E-2</v>
      </c>
      <c r="DD20" s="344">
        <f>'Projeções - Receitas'!W59</f>
        <v>2.3628595766211753E-2</v>
      </c>
      <c r="DE20" s="344">
        <f>'Projeções - Receitas'!X59</f>
        <v>2.3628595766211753E-2</v>
      </c>
      <c r="DF20" s="344">
        <f>'Projeções - Receitas'!Y59</f>
        <v>2.3628595766211753E-2</v>
      </c>
      <c r="DG20" s="344">
        <f>'Projeções - Receitas'!Z59</f>
        <v>2.3628595766211753E-2</v>
      </c>
      <c r="DH20" s="344">
        <f>'Projeções - Receitas'!AA59</f>
        <v>2.3628595766211753E-2</v>
      </c>
      <c r="DI20" s="344">
        <f>'Projeções - Receitas'!AB59</f>
        <v>2.3628595766211753E-2</v>
      </c>
      <c r="DJ20" s="344">
        <f>'Projeções - Receitas'!AC59</f>
        <v>2.3628595766211753E-2</v>
      </c>
      <c r="DK20" s="345">
        <f>'Projeções - Receitas'!AD59</f>
        <v>2.3628595766211753E-2</v>
      </c>
    </row>
    <row r="21" spans="1:115" ht="30" customHeight="1" x14ac:dyDescent="0.25">
      <c r="D21" s="333">
        <f t="shared" si="41"/>
        <v>2.716130787594695E-2</v>
      </c>
      <c r="E21" s="64">
        <f t="shared" si="0"/>
        <v>2.4436702909998026E-2</v>
      </c>
      <c r="F21" s="64">
        <f t="shared" si="1"/>
        <v>3.4740738525083747E-2</v>
      </c>
      <c r="G21" s="64">
        <f t="shared" si="2"/>
        <v>3.0321706597356002E-2</v>
      </c>
      <c r="H21" s="64">
        <f t="shared" si="3"/>
        <v>2.6207385291749985E-2</v>
      </c>
      <c r="I21" s="64">
        <f t="shared" si="4"/>
        <v>2.2354563287375451E-2</v>
      </c>
      <c r="J21" s="64">
        <f t="shared" si="5"/>
        <v>1.8730739726781492E-2</v>
      </c>
      <c r="K21" s="64">
        <f t="shared" si="6"/>
        <v>1.530591573178855E-2</v>
      </c>
      <c r="L21" s="64">
        <f t="shared" si="7"/>
        <v>1.279909817850397E-2</v>
      </c>
      <c r="M21" s="64">
        <f t="shared" si="8"/>
        <v>1.2590193677734868E-2</v>
      </c>
      <c r="N21" s="64">
        <f t="shared" si="9"/>
        <v>1.4572378339514663E-2</v>
      </c>
      <c r="O21" s="64">
        <f t="shared" si="45"/>
        <v>5.000000000000001E-3</v>
      </c>
      <c r="P21" s="64">
        <f t="shared" si="45"/>
        <v>5.000000000000001E-3</v>
      </c>
      <c r="Q21" s="64">
        <f t="shared" si="42"/>
        <v>5.000000000000001E-3</v>
      </c>
      <c r="R21" s="64">
        <f t="shared" si="42"/>
        <v>5.000000000000001E-3</v>
      </c>
      <c r="S21" s="64">
        <f t="shared" si="42"/>
        <v>5.000000000000001E-3</v>
      </c>
      <c r="T21" s="64">
        <f t="shared" si="42"/>
        <v>5.000000000000001E-3</v>
      </c>
      <c r="U21" s="64">
        <f t="shared" si="42"/>
        <v>5.000000000000001E-3</v>
      </c>
      <c r="V21" s="64">
        <f t="shared" si="42"/>
        <v>5.000000000000001E-3</v>
      </c>
      <c r="W21" s="64">
        <f t="shared" si="42"/>
        <v>5.000000000000001E-3</v>
      </c>
      <c r="X21" s="64">
        <f t="shared" si="42"/>
        <v>5.000000000000001E-3</v>
      </c>
      <c r="Y21" s="64">
        <f t="shared" si="42"/>
        <v>5.000000000000001E-3</v>
      </c>
      <c r="Z21" s="64">
        <f t="shared" si="43"/>
        <v>0.18434878611775421</v>
      </c>
      <c r="AA21" s="64">
        <f t="shared" si="44"/>
        <v>0.18162418115180529</v>
      </c>
      <c r="AB21" s="64">
        <f t="shared" si="10"/>
        <v>0.19192821676689101</v>
      </c>
      <c r="AC21" s="64">
        <f t="shared" si="11"/>
        <v>0.18750918483916326</v>
      </c>
      <c r="AD21" s="64">
        <f t="shared" si="12"/>
        <v>0.18339486353355725</v>
      </c>
      <c r="AE21" s="64">
        <f t="shared" si="13"/>
        <v>0.17954204152918271</v>
      </c>
      <c r="AF21" s="64">
        <f t="shared" si="14"/>
        <v>0.17591821796858875</v>
      </c>
      <c r="AG21" s="64">
        <f t="shared" si="15"/>
        <v>0.17249339397359581</v>
      </c>
      <c r="AH21" s="64">
        <f t="shared" si="16"/>
        <v>0.16998657642031123</v>
      </c>
      <c r="AI21" s="64">
        <f t="shared" si="17"/>
        <v>0.16977767191954213</v>
      </c>
      <c r="AJ21" s="64">
        <f t="shared" si="18"/>
        <v>0.17175985658132192</v>
      </c>
      <c r="AK21" s="334">
        <f>(1+O21)*'Projeções - Receitas'!N$34</f>
        <v>1852398233608.1533</v>
      </c>
      <c r="AL21" s="334">
        <f>(1+P21)*'Projeções - Receitas'!T$34</f>
        <v>1956419780485.335</v>
      </c>
      <c r="AM21" s="334">
        <f>(1+Q21)*'Projeções - Receitas'!U$34</f>
        <v>2191190154143.5752</v>
      </c>
      <c r="AN21" s="334">
        <f>(1+R21)*'Projeções - Receitas'!V$34</f>
        <v>2454132972640.8042</v>
      </c>
      <c r="AO21" s="334">
        <f>(1+S21)*'Projeções - Receitas'!W$34</f>
        <v>2748628929357.7012</v>
      </c>
      <c r="AP21" s="334">
        <f>(1+T21)*'Projeções - Receitas'!X$34</f>
        <v>3078464400880.6255</v>
      </c>
      <c r="AQ21" s="334">
        <f>(1+U21)*'Projeções - Receitas'!Y$34</f>
        <v>3447880128986.3008</v>
      </c>
      <c r="AR21" s="334">
        <f>(1+V21)*'Projeções - Receitas'!Z$34</f>
        <v>3861625744464.6572</v>
      </c>
      <c r="AS21" s="334">
        <f>(1+W21)*'Projeções - Receitas'!AA$34</f>
        <v>4301851079333.6284</v>
      </c>
      <c r="AT21" s="334">
        <f>(1+X21)*'Projeções - Receitas'!AB$34</f>
        <v>4714828782949.6572</v>
      </c>
      <c r="AU21" s="334">
        <f>(1+Y21)*'Projeções - Receitas'!AC$34</f>
        <v>5160380102938.4004</v>
      </c>
      <c r="AV21" s="335">
        <f t="shared" si="19"/>
        <v>1621905983628.0959</v>
      </c>
      <c r="AW21" s="335">
        <f t="shared" si="20"/>
        <v>1712984222769.8635</v>
      </c>
      <c r="AX21" s="335">
        <f t="shared" si="21"/>
        <v>1918542329502.2473</v>
      </c>
      <c r="AY21" s="335">
        <f t="shared" si="22"/>
        <v>2148767409042.5168</v>
      </c>
      <c r="AZ21" s="335">
        <f t="shared" si="23"/>
        <v>2406619498127.6191</v>
      </c>
      <c r="BA21" s="335">
        <f t="shared" si="24"/>
        <v>2695413837902.9336</v>
      </c>
      <c r="BB21" s="335">
        <f t="shared" si="25"/>
        <v>3018863498451.2861</v>
      </c>
      <c r="BC21" s="335">
        <f t="shared" si="26"/>
        <v>3381127118265.4404</v>
      </c>
      <c r="BD21" s="335">
        <f t="shared" si="27"/>
        <v>3766575609747.7012</v>
      </c>
      <c r="BE21" s="335">
        <f t="shared" si="28"/>
        <v>4128166868283.481</v>
      </c>
      <c r="BF21" s="335">
        <f t="shared" si="29"/>
        <v>4518278637336.2705</v>
      </c>
      <c r="BG21" s="334">
        <f>(AK21*SUMPRODUCT(DA$10:DA$13,DA$28:DA$31)+AV21*SUMPRODUCT(DA$14:DA$23,DA$32:DA$41))*'Projeções - Receitas'!T$23+(AK21*DA$11*'Projeções - Receitas'!T$25)</f>
        <v>60178020177.194107</v>
      </c>
      <c r="BH21" s="334">
        <f>(AL21*SUMPRODUCT(DB$10:DB$13,DB$28:DB$31)+AW21*SUMPRODUCT(DB$14:DB$23,DB$32:DB$41))*'Projeções - Receitas'!U$23+(AL21*DB$11*'Projeções - Receitas'!U$25)</f>
        <v>48216039826.711845</v>
      </c>
      <c r="BI21" s="334">
        <f>(AM21*SUMPRODUCT(DC$10:DC$13,DC$28:DC$31)+AX21*SUMPRODUCT(DC$14:DC$23,DC$32:DC$41))*'Projeções - Receitas'!V$23+(AM21*DC$11*'Projeções - Receitas'!V$25)</f>
        <v>53330798237.99057</v>
      </c>
      <c r="BJ21" s="334">
        <f>(AN21*SUMPRODUCT(DD$10:DD$13,DD$28:DD$31)+AY21*SUMPRODUCT(DD$14:DD$23,DD$32:DD$41))*'Projeções - Receitas'!W$23+(AN21*DD$11*'Projeções - Receitas'!W$25)</f>
        <v>58943160277.102188</v>
      </c>
      <c r="BK21" s="334">
        <f>(AO21*SUMPRODUCT(DE$10:DE$13,DE$28:DE$31)+AZ21*SUMPRODUCT(DE$14:DE$23,DE$32:DE$41))*'Projeções - Receitas'!X$23+(AO21*DE$11*'Projeções - Receitas'!X$25)</f>
        <v>65128858369.915054</v>
      </c>
      <c r="BL21" s="334">
        <f>(AP21*SUMPRODUCT(DF$10:DF$13,DF$28:DF$31)+BA21*SUMPRODUCT(DF$14:DF$23,DF$32:DF$41))*'Projeções - Receitas'!Y$23+(AP21*DF$11*'Projeções - Receitas'!Y$25)</f>
        <v>71953321899.169144</v>
      </c>
      <c r="BM21" s="334">
        <f>(AQ21*SUMPRODUCT(DG$10:DG$13,DG$28:DG$31)+BB21*SUMPRODUCT(DG$14:DG$23,DG$32:DG$41))*'Projeções - Receitas'!Z$23+(AQ21*DG$11*'Projeções - Receitas'!Z$25)</f>
        <v>79485490563.265854</v>
      </c>
      <c r="BN21" s="334">
        <f>(AR21*SUMPRODUCT(DH$10:DH$13,DH$28:DH$31)+BC21*SUMPRODUCT(DH$14:DH$23,DH$32:DH$41))*'Projeções - Receitas'!AA$23+(AR21*DH$11*'Projeções - Receitas'!AA$25)</f>
        <v>87796726595.528061</v>
      </c>
      <c r="BO21" s="334">
        <f>(AS21*SUMPRODUCT(DI$10:DI$13,DI$28:DI$31)+BD21*SUMPRODUCT(DI$14:DI$23,DI$32:DI$41))*'Projeções - Receitas'!AB$23+(AS21*DI$11*'Projeções - Receitas'!AB$25)</f>
        <v>96444080538.435669</v>
      </c>
      <c r="BP21" s="334">
        <f>(AT21*SUMPRODUCT(DJ$10:DJ$13,DJ$28:DJ$31)+BE21*SUMPRODUCT(DJ$14:DJ$23,DJ$32:DJ$41))*'Projeções - Receitas'!AC$23+(AT21*DJ$11*'Projeções - Receitas'!AC$25)</f>
        <v>104213315528.88953</v>
      </c>
      <c r="BQ21" s="334">
        <f>(AU21*SUMPRODUCT(DK$10:DK$13,DK$28:DK$31)+BF21*SUMPRODUCT(DK$14:DK$23,DK$32:DK$41))*'Projeções - Receitas'!AD$23+(AU21*DK$11*'Projeções - Receitas'!AD$25)</f>
        <v>132563779847.9308</v>
      </c>
      <c r="BR21" s="335">
        <f>((BG21+'DRE + DCF'!T$12)*(1+'DRE + DCF'!T$15)+'DRE + DCF'!T$18)*(1+'DRE + DCF'!T$25)*'DRE + DCF'!T$33</f>
        <v>32815538149.641499</v>
      </c>
      <c r="BS21" s="335">
        <f>((BH21+'DRE + DCF'!U$12)*(1+'DRE + DCF'!U$15)+'DRE + DCF'!U$18)*(1+'DRE + DCF'!U$25)*'DRE + DCF'!U$33</f>
        <v>24710332856.971577</v>
      </c>
      <c r="BT21" s="335">
        <f>((BI21+'DRE + DCF'!V$12)*(1+'DRE + DCF'!V$15)+'DRE + DCF'!V$18)*(1+'DRE + DCF'!V$25)*'DRE + DCF'!V$33</f>
        <v>27485650297.664513</v>
      </c>
      <c r="BU21" s="335">
        <f>((BJ21+'DRE + DCF'!W$12)*(1+'DRE + DCF'!W$15)+'DRE + DCF'!W$18)*(1+'DRE + DCF'!W$25)*'DRE + DCF'!W$33</f>
        <v>30517817328.236298</v>
      </c>
      <c r="BV21" s="335">
        <f>((BK21+'DRE + DCF'!X$12)*(1+'DRE + DCF'!X$15)+'DRE + DCF'!X$18)*(1+'DRE + DCF'!X$25)*'DRE + DCF'!X$33</f>
        <v>33838642892.935719</v>
      </c>
      <c r="BW21" s="335">
        <f>((BL21+'DRE + DCF'!Y$12)*(1+'DRE + DCF'!Y$15)+'DRE + DCF'!Y$18)*(1+'DRE + DCF'!Y$25)*'DRE + DCF'!Y$33</f>
        <v>37489168757.220055</v>
      </c>
      <c r="BX21" s="335">
        <f>((BM21+'DRE + DCF'!Z$12)*(1+'DRE + DCF'!Z$15)+'DRE + DCF'!Z$18)*(1+'DRE + DCF'!Z$25)*'DRE + DCF'!Z$33</f>
        <v>41514827210.5345</v>
      </c>
      <c r="BY21" s="335">
        <f>((BN21+'DRE + DCF'!AA$12)*(1+'DRE + DCF'!AA$15)+'DRE + DCF'!AA$18)*(1+'DRE + DCF'!AA$25)*'DRE + DCF'!AA$33</f>
        <v>45947864878.985657</v>
      </c>
      <c r="BZ21" s="335">
        <f>((BO21+'DRE + DCF'!AB$12)*(1+'DRE + DCF'!AB$15)+'DRE + DCF'!AB$18)*(1+'DRE + DCF'!AB$25)*'DRE + DCF'!AB$33</f>
        <v>50527148767.134712</v>
      </c>
      <c r="CA21" s="335">
        <f>((BP21+'DRE + DCF'!AC$12)*(1+'DRE + DCF'!AC$15)+'DRE + DCF'!AC$18)*(1+'DRE + DCF'!AC$25)*'DRE + DCF'!AC$33</f>
        <v>54522003776.174492</v>
      </c>
      <c r="CB21" s="335">
        <f>((BQ21+'DRE + DCF'!AD$12)*(1+'DRE + DCF'!AD$15)+'DRE + DCF'!AD$18)*(1+'DRE + DCF'!AD$25)*'DRE + DCF'!AD$33</f>
        <v>68589258707.255104</v>
      </c>
      <c r="CC21" s="335">
        <f>BR21*(1-DA$47)+('DRE + DCF'!N$53*10^6)</f>
        <v>198775648206.15717</v>
      </c>
      <c r="CD21" s="335">
        <f>BS21*(1-DB$47)+('DRE + DCF'!T$53*10^6)</f>
        <v>199503268406.7157</v>
      </c>
      <c r="CE21" s="335">
        <f>BT21*(1-DC$47)+('DRE + DCF'!U$53*10^6)</f>
        <v>218011965198.53198</v>
      </c>
      <c r="CF21" s="335">
        <f>BU21*(1-DD$47)+('DRE + DCF'!V$53*10^6)</f>
        <v>238551455103.21985</v>
      </c>
      <c r="CG21" s="335">
        <f>BV21*(1-DE$47)+('DRE + DCF'!W$53*10^6)</f>
        <v>261315225613.83856</v>
      </c>
      <c r="CH21" s="335">
        <f>BW21*(1-DF$47)+('DRE + DCF'!X$53*10^6)</f>
        <v>286524477118.06653</v>
      </c>
      <c r="CI21" s="335">
        <f>BX21*(1-DG$47)+('DRE + DCF'!Y$53*10^6)</f>
        <v>314430313861.02991</v>
      </c>
      <c r="CJ21" s="335">
        <f>BY21*(1-DH$47)+('DRE + DCF'!Z$53*10^6)</f>
        <v>345305966307.86218</v>
      </c>
      <c r="CK21" s="335">
        <f>BZ21*(1-DI$47)+('DRE + DCF'!AA$53*10^6)</f>
        <v>379080489596.20313</v>
      </c>
      <c r="CL21" s="335">
        <f>CA21*(1-DJ$47)+('DRE + DCF'!AB$53*10^6)</f>
        <v>414961623244.60175</v>
      </c>
      <c r="CM21" s="335">
        <f>CB21*(1-DK$47)+('DRE + DCF'!AC$53*10^6)</f>
        <v>459478076733.28601</v>
      </c>
      <c r="CN21" s="335">
        <f t="shared" si="30"/>
        <v>1078258514157.9814</v>
      </c>
      <c r="CO21" s="335">
        <f t="shared" si="31"/>
        <v>1098440015759.6124</v>
      </c>
      <c r="CP21" s="335">
        <f t="shared" si="32"/>
        <v>1135903666855.4126</v>
      </c>
      <c r="CQ21" s="335">
        <f t="shared" si="33"/>
        <v>1272212106878.062</v>
      </c>
      <c r="CR21" s="335">
        <f t="shared" si="34"/>
        <v>1424877559703.4297</v>
      </c>
      <c r="CS21" s="335">
        <f t="shared" si="35"/>
        <v>1595862866867.8413</v>
      </c>
      <c r="CT21" s="335">
        <f t="shared" si="36"/>
        <v>1787366410891.9824</v>
      </c>
      <c r="CU21" s="335">
        <f t="shared" si="37"/>
        <v>2001850380199.0205</v>
      </c>
      <c r="CV21" s="335">
        <f t="shared" si="38"/>
        <v>2230061323541.709</v>
      </c>
      <c r="CW21" s="335">
        <f t="shared" si="39"/>
        <v>2444147210601.7134</v>
      </c>
      <c r="CX21" s="336">
        <f t="shared" si="40"/>
        <v>2675119122003.5757</v>
      </c>
      <c r="CZ21" s="343" t="s">
        <v>140</v>
      </c>
      <c r="DA21" s="344">
        <f>'Projeções - Receitas'!T61</f>
        <v>2.3489404268901195E-2</v>
      </c>
      <c r="DB21" s="344">
        <f>'Projeções - Receitas'!U61</f>
        <v>2.3489404268901195E-2</v>
      </c>
      <c r="DC21" s="344">
        <f>'Projeções - Receitas'!V61</f>
        <v>2.3489404268901195E-2</v>
      </c>
      <c r="DD21" s="344">
        <f>'Projeções - Receitas'!W61</f>
        <v>2.3489404268901195E-2</v>
      </c>
      <c r="DE21" s="344">
        <f>'Projeções - Receitas'!X61</f>
        <v>2.3489404268901195E-2</v>
      </c>
      <c r="DF21" s="344">
        <f>'Projeções - Receitas'!Y61</f>
        <v>2.3489404268901195E-2</v>
      </c>
      <c r="DG21" s="344">
        <f>'Projeções - Receitas'!Z61</f>
        <v>2.3489404268901195E-2</v>
      </c>
      <c r="DH21" s="344">
        <f>'Projeções - Receitas'!AA61</f>
        <v>2.3489404268901195E-2</v>
      </c>
      <c r="DI21" s="344">
        <f>'Projeções - Receitas'!AB61</f>
        <v>2.3489404268901195E-2</v>
      </c>
      <c r="DJ21" s="344">
        <f>'Projeções - Receitas'!AC61</f>
        <v>2.3489404268901195E-2</v>
      </c>
      <c r="DK21" s="345">
        <f>'Projeções - Receitas'!AD61</f>
        <v>2.3489404268901195E-2</v>
      </c>
    </row>
    <row r="22" spans="1:115" ht="30" customHeight="1" x14ac:dyDescent="0.25">
      <c r="D22" s="333">
        <f t="shared" si="41"/>
        <v>2.7080090876978075E-2</v>
      </c>
      <c r="E22" s="64">
        <f t="shared" si="0"/>
        <v>2.4354368451090791E-2</v>
      </c>
      <c r="F22" s="64">
        <f t="shared" si="1"/>
        <v>3.4653826123934806E-2</v>
      </c>
      <c r="G22" s="64">
        <f t="shared" si="2"/>
        <v>3.0236869781241488E-2</v>
      </c>
      <c r="H22" s="64">
        <f t="shared" si="3"/>
        <v>2.612447207044552E-2</v>
      </c>
      <c r="I22" s="64">
        <f t="shared" si="4"/>
        <v>2.2273444218413513E-2</v>
      </c>
      <c r="J22" s="64">
        <f t="shared" si="5"/>
        <v>1.8651301968364287E-2</v>
      </c>
      <c r="K22" s="64">
        <f t="shared" si="6"/>
        <v>1.5228061254265041E-2</v>
      </c>
      <c r="L22" s="64">
        <f t="shared" si="7"/>
        <v>1.2722371178672115E-2</v>
      </c>
      <c r="M22" s="64">
        <f t="shared" si="8"/>
        <v>1.251345193756645E-2</v>
      </c>
      <c r="N22" s="64">
        <f t="shared" si="9"/>
        <v>1.4495598916439451E-2</v>
      </c>
      <c r="O22" s="64">
        <f t="shared" si="45"/>
        <v>5.5000000000000014E-3</v>
      </c>
      <c r="P22" s="64">
        <f t="shared" si="45"/>
        <v>5.5000000000000014E-3</v>
      </c>
      <c r="Q22" s="64">
        <f t="shared" si="42"/>
        <v>5.5000000000000014E-3</v>
      </c>
      <c r="R22" s="64">
        <f t="shared" si="42"/>
        <v>5.5000000000000014E-3</v>
      </c>
      <c r="S22" s="64">
        <f t="shared" si="42"/>
        <v>5.5000000000000014E-3</v>
      </c>
      <c r="T22" s="64">
        <f t="shared" si="42"/>
        <v>5.5000000000000014E-3</v>
      </c>
      <c r="U22" s="64">
        <f t="shared" si="42"/>
        <v>5.5000000000000014E-3</v>
      </c>
      <c r="V22" s="64">
        <f t="shared" si="42"/>
        <v>5.5000000000000014E-3</v>
      </c>
      <c r="W22" s="64">
        <f t="shared" si="42"/>
        <v>5.5000000000000014E-3</v>
      </c>
      <c r="X22" s="64">
        <f t="shared" si="42"/>
        <v>5.5000000000000014E-3</v>
      </c>
      <c r="Y22" s="64">
        <f t="shared" si="42"/>
        <v>5.5000000000000014E-3</v>
      </c>
      <c r="Z22" s="64">
        <f t="shared" si="43"/>
        <v>0.18426756911878533</v>
      </c>
      <c r="AA22" s="64">
        <f t="shared" si="44"/>
        <v>0.18154184669289805</v>
      </c>
      <c r="AB22" s="64">
        <f t="shared" si="10"/>
        <v>0.19184130436574207</v>
      </c>
      <c r="AC22" s="64">
        <f t="shared" si="11"/>
        <v>0.18742434802304875</v>
      </c>
      <c r="AD22" s="64">
        <f t="shared" si="12"/>
        <v>0.18331195031225278</v>
      </c>
      <c r="AE22" s="64">
        <f t="shared" si="13"/>
        <v>0.17946092246022077</v>
      </c>
      <c r="AF22" s="64">
        <f t="shared" si="14"/>
        <v>0.17583878021017155</v>
      </c>
      <c r="AG22" s="64">
        <f t="shared" si="15"/>
        <v>0.1724155394960723</v>
      </c>
      <c r="AH22" s="64">
        <f t="shared" si="16"/>
        <v>0.16990984942047938</v>
      </c>
      <c r="AI22" s="64">
        <f t="shared" si="17"/>
        <v>0.16970093017937371</v>
      </c>
      <c r="AJ22" s="64">
        <f t="shared" si="18"/>
        <v>0.17168307715824671</v>
      </c>
      <c r="AK22" s="334">
        <f>(1+O22)*'Projeções - Receitas'!N$34</f>
        <v>1853319824769.1526</v>
      </c>
      <c r="AL22" s="334">
        <f>(1+P22)*'Projeções - Receitas'!T$34</f>
        <v>1957393123659.7061</v>
      </c>
      <c r="AM22" s="334">
        <f>(1+Q22)*'Projeções - Receitas'!U$34</f>
        <v>2192280298498.8708</v>
      </c>
      <c r="AN22" s="334">
        <f>(1+R22)*'Projeções - Receitas'!V$34</f>
        <v>2455353934318.7354</v>
      </c>
      <c r="AO22" s="334">
        <f>(1+S22)*'Projeções - Receitas'!W$34</f>
        <v>2749996406436.9839</v>
      </c>
      <c r="AP22" s="334">
        <f>(1+T22)*'Projeções - Receitas'!X$34</f>
        <v>3079995975209.4224</v>
      </c>
      <c r="AQ22" s="334">
        <f>(1+U22)*'Projeções - Receitas'!Y$34</f>
        <v>3449595492234.5532</v>
      </c>
      <c r="AR22" s="334">
        <f>(1+V22)*'Projeções - Receitas'!Z$34</f>
        <v>3863546951302.6997</v>
      </c>
      <c r="AS22" s="334">
        <f>(1+W22)*'Projeções - Receitas'!AA$34</f>
        <v>4303991303751.208</v>
      </c>
      <c r="AT22" s="334">
        <f>(1+X22)*'Projeções - Receitas'!AB$34</f>
        <v>4717174468911.3252</v>
      </c>
      <c r="AU22" s="334">
        <f>(1+Y22)*'Projeções - Receitas'!AC$34</f>
        <v>5162947456223.4453</v>
      </c>
      <c r="AV22" s="335">
        <f t="shared" si="19"/>
        <v>1622712902027.9111</v>
      </c>
      <c r="AW22" s="335">
        <f t="shared" si="20"/>
        <v>1713836453726.4658</v>
      </c>
      <c r="AX22" s="335">
        <f t="shared" si="21"/>
        <v>1919496828173.6416</v>
      </c>
      <c r="AY22" s="335">
        <f t="shared" si="22"/>
        <v>2149836447554.4788</v>
      </c>
      <c r="AZ22" s="335">
        <f t="shared" si="23"/>
        <v>2407816821261.0161</v>
      </c>
      <c r="BA22" s="335">
        <f t="shared" si="24"/>
        <v>2696754839812.3389</v>
      </c>
      <c r="BB22" s="335">
        <f t="shared" si="25"/>
        <v>3020365420589.8193</v>
      </c>
      <c r="BC22" s="335">
        <f t="shared" si="26"/>
        <v>3382809271060.5977</v>
      </c>
      <c r="BD22" s="335">
        <f t="shared" si="27"/>
        <v>3768449527961.5063</v>
      </c>
      <c r="BE22" s="335">
        <f t="shared" si="28"/>
        <v>4130220682645.812</v>
      </c>
      <c r="BF22" s="335">
        <f t="shared" si="29"/>
        <v>4520526537155.8418</v>
      </c>
      <c r="BG22" s="334">
        <f>(AK22*SUMPRODUCT(DA$10:DA$13,DA$28:DA$31)+AV22*SUMPRODUCT(DA$14:DA$23,DA$32:DA$41))*'Projeções - Receitas'!T$23+(AK22*DA$11*'Projeções - Receitas'!T$25)</f>
        <v>60207959490.715118</v>
      </c>
      <c r="BH22" s="334">
        <f>(AL22*SUMPRODUCT(DB$10:DB$13,DB$28:DB$31)+AW22*SUMPRODUCT(DB$14:DB$23,DB$32:DB$41))*'Projeções - Receitas'!U$23+(AL22*DB$11*'Projeções - Receitas'!U$25)</f>
        <v>48240027906.227631</v>
      </c>
      <c r="BI22" s="334">
        <f>(AM22*SUMPRODUCT(DC$10:DC$13,DC$28:DC$31)+AX22*SUMPRODUCT(DC$14:DC$23,DC$32:DC$41))*'Projeções - Receitas'!V$23+(AM22*DC$11*'Projeções - Receitas'!V$25)</f>
        <v>53357330973.432373</v>
      </c>
      <c r="BJ22" s="334">
        <f>(AN22*SUMPRODUCT(DD$10:DD$13,DD$28:DD$31)+AY22*SUMPRODUCT(DD$14:DD$23,DD$32:DD$41))*'Projeções - Receitas'!W$23+(AN22*DD$11*'Projeções - Receitas'!W$25)</f>
        <v>58972485232.463928</v>
      </c>
      <c r="BK22" s="334">
        <f>(AO22*SUMPRODUCT(DE$10:DE$13,DE$28:DE$31)+AZ22*SUMPRODUCT(DE$14:DE$23,DE$32:DE$41))*'Projeções - Receitas'!X$23+(AO22*DE$11*'Projeções - Receitas'!X$25)</f>
        <v>65161260787.014503</v>
      </c>
      <c r="BL22" s="334">
        <f>(AP22*SUMPRODUCT(DF$10:DF$13,DF$28:DF$31)+BA22*SUMPRODUCT(DF$14:DF$23,DF$32:DF$41))*'Projeções - Receitas'!Y$23+(AP22*DF$11*'Projeções - Receitas'!Y$25)</f>
        <v>71989119571.755737</v>
      </c>
      <c r="BM22" s="334">
        <f>(AQ22*SUMPRODUCT(DG$10:DG$13,DG$28:DG$31)+BB22*SUMPRODUCT(DG$14:DG$23,DG$32:DG$41))*'Projeções - Receitas'!Z$23+(AQ22*DG$11*'Projeções - Receitas'!Z$25)</f>
        <v>79525035583.446594</v>
      </c>
      <c r="BN22" s="334">
        <f>(AR22*SUMPRODUCT(DH$10:DH$13,DH$28:DH$31)+BC22*SUMPRODUCT(DH$14:DH$23,DH$32:DH$41))*'Projeções - Receitas'!AA$23+(AR22*DH$11*'Projeções - Receitas'!AA$25)</f>
        <v>87840406559.008469</v>
      </c>
      <c r="BO22" s="334">
        <f>(AS22*SUMPRODUCT(DI$10:DI$13,DI$28:DI$31)+BD22*SUMPRODUCT(DI$14:DI$23,DI$32:DI$41))*'Projeções - Receitas'!AB$23+(AS22*DI$11*'Projeções - Receitas'!AB$25)</f>
        <v>96492062668.056763</v>
      </c>
      <c r="BP22" s="334">
        <f>(AT22*SUMPRODUCT(DJ$10:DJ$13,DJ$28:DJ$31)+BE22*SUMPRODUCT(DJ$14:DJ$23,DJ$32:DJ$41))*'Projeções - Receitas'!AC$23+(AT22*DJ$11*'Projeções - Receitas'!AC$25)</f>
        <v>104265162949.55072</v>
      </c>
      <c r="BQ22" s="334">
        <f>(AU22*SUMPRODUCT(DK$10:DK$13,DK$28:DK$31)+BF22*SUMPRODUCT(DK$14:DK$23,DK$32:DK$41))*'Projeções - Receitas'!AD$23+(AU22*DK$11*'Projeções - Receitas'!AD$25)</f>
        <v>132629731977.20834</v>
      </c>
      <c r="BR22" s="335">
        <f>((BG22+'DRE + DCF'!T$12)*(1+'DRE + DCF'!T$15)+'DRE + DCF'!T$18)*(1+'DRE + DCF'!T$25)*'DRE + DCF'!T$33</f>
        <v>32833960741.932522</v>
      </c>
      <c r="BS22" s="335">
        <f>((BH22+'DRE + DCF'!U$12)*(1+'DRE + DCF'!U$15)+'DRE + DCF'!U$18)*(1+'DRE + DCF'!U$25)*'DRE + DCF'!U$33</f>
        <v>24724951020.83548</v>
      </c>
      <c r="BT22" s="335">
        <f>((BI22+'DRE + DCF'!V$12)*(1+'DRE + DCF'!V$15)+'DRE + DCF'!V$18)*(1+'DRE + DCF'!V$25)*'DRE + DCF'!V$33</f>
        <v>27501801018.735149</v>
      </c>
      <c r="BU22" s="335">
        <f>((BJ22+'DRE + DCF'!W$12)*(1+'DRE + DCF'!W$15)+'DRE + DCF'!W$18)*(1+'DRE + DCF'!W$25)*'DRE + DCF'!W$33</f>
        <v>30535647652.691784</v>
      </c>
      <c r="BV22" s="335">
        <f>((BK22+'DRE + DCF'!X$12)*(1+'DRE + DCF'!X$15)+'DRE + DCF'!X$18)*(1+'DRE + DCF'!X$25)*'DRE + DCF'!X$33</f>
        <v>33858322242.572643</v>
      </c>
      <c r="BW22" s="335">
        <f>((BL22+'DRE + DCF'!Y$12)*(1+'DRE + DCF'!Y$15)+'DRE + DCF'!Y$18)*(1+'DRE + DCF'!Y$25)*'DRE + DCF'!Y$33</f>
        <v>37510885716.760895</v>
      </c>
      <c r="BX22" s="335">
        <f>((BM22+'DRE + DCF'!Z$12)*(1+'DRE + DCF'!Z$15)+'DRE + DCF'!Z$18)*(1+'DRE + DCF'!Z$25)*'DRE + DCF'!Z$33</f>
        <v>41538790496.907257</v>
      </c>
      <c r="BY22" s="335">
        <f>((BN22+'DRE + DCF'!AA$12)*(1+'DRE + DCF'!AA$15)+'DRE + DCF'!AA$18)*(1+'DRE + DCF'!AA$25)*'DRE + DCF'!AA$33</f>
        <v>45974303977.059532</v>
      </c>
      <c r="BZ22" s="335">
        <f>((BO22+'DRE + DCF'!AB$12)*(1+'DRE + DCF'!AB$15)+'DRE + DCF'!AB$18)*(1+'DRE + DCF'!AB$25)*'DRE + DCF'!AB$33</f>
        <v>50556159127.782082</v>
      </c>
      <c r="CA22" s="335">
        <f>((BP22+'DRE + DCF'!AC$12)*(1+'DRE + DCF'!AC$15)+'DRE + DCF'!AC$18)*(1+'DRE + DCF'!AC$25)*'DRE + DCF'!AC$33</f>
        <v>54553315678.077034</v>
      </c>
      <c r="CB22" s="335">
        <f>((BQ22+'DRE + DCF'!AD$12)*(1+'DRE + DCF'!AD$15)+'DRE + DCF'!AD$18)*(1+'DRE + DCF'!AD$25)*'DRE + DCF'!AD$33</f>
        <v>68627758322.439377</v>
      </c>
      <c r="CC22" s="335">
        <f>BR22*(1-DA$47)+('DRE + DCF'!N$53*10^6)</f>
        <v>198786925074.22391</v>
      </c>
      <c r="CD22" s="335">
        <f>BS22*(1-DB$47)+('DRE + DCF'!T$53*10^6)</f>
        <v>199512039305.03403</v>
      </c>
      <c r="CE22" s="335">
        <f>BT22*(1-DC$47)+('DRE + DCF'!U$53*10^6)</f>
        <v>218021655631.17438</v>
      </c>
      <c r="CF22" s="335">
        <f>BU22*(1-DD$47)+('DRE + DCF'!V$53*10^6)</f>
        <v>238562153297.89316</v>
      </c>
      <c r="CG22" s="335">
        <f>BV22*(1-DE$47)+('DRE + DCF'!W$53*10^6)</f>
        <v>261327033223.62073</v>
      </c>
      <c r="CH22" s="335">
        <f>BW22*(1-DF$47)+('DRE + DCF'!X$53*10^6)</f>
        <v>286537507293.79102</v>
      </c>
      <c r="CI22" s="335">
        <f>BX22*(1-DG$47)+('DRE + DCF'!Y$53*10^6)</f>
        <v>314444691832.85358</v>
      </c>
      <c r="CJ22" s="335">
        <f>BY22*(1-DH$47)+('DRE + DCF'!Z$53*10^6)</f>
        <v>345321829766.70648</v>
      </c>
      <c r="CK22" s="335">
        <f>BZ22*(1-DI$47)+('DRE + DCF'!AA$53*10^6)</f>
        <v>379097895812.59155</v>
      </c>
      <c r="CL22" s="335">
        <f>CA22*(1-DJ$47)+('DRE + DCF'!AB$53*10^6)</f>
        <v>414980410385.74323</v>
      </c>
      <c r="CM22" s="335">
        <f>CB22*(1-DK$47)+('DRE + DCF'!AC$53*10^6)</f>
        <v>459501176502.39661</v>
      </c>
      <c r="CN22" s="335">
        <f t="shared" si="30"/>
        <v>1078794961179.9507</v>
      </c>
      <c r="CO22" s="335">
        <f t="shared" si="31"/>
        <v>1098986503329.6423</v>
      </c>
      <c r="CP22" s="335">
        <f t="shared" si="32"/>
        <v>1136468793057.8284</v>
      </c>
      <c r="CQ22" s="335">
        <f t="shared" si="33"/>
        <v>1272845048224.7678</v>
      </c>
      <c r="CR22" s="335">
        <f t="shared" si="34"/>
        <v>1425586454011.74</v>
      </c>
      <c r="CS22" s="335">
        <f t="shared" si="35"/>
        <v>1596656828493.1489</v>
      </c>
      <c r="CT22" s="335">
        <f t="shared" si="36"/>
        <v>1788255647912.3269</v>
      </c>
      <c r="CU22" s="335">
        <f t="shared" si="37"/>
        <v>2002846325661.8064</v>
      </c>
      <c r="CV22" s="335">
        <f t="shared" si="38"/>
        <v>2231170806787.2524</v>
      </c>
      <c r="CW22" s="335">
        <f t="shared" si="39"/>
        <v>2445363204238.8296</v>
      </c>
      <c r="CX22" s="336">
        <f t="shared" si="40"/>
        <v>2676450027039.3989</v>
      </c>
      <c r="CZ22" s="343" t="s">
        <v>141</v>
      </c>
      <c r="DA22" s="344">
        <f>'Projeções - Receitas'!T63</f>
        <v>9.995696980895806E-2</v>
      </c>
      <c r="DB22" s="344">
        <f>'Projeções - Receitas'!U63</f>
        <v>9.995696980895806E-2</v>
      </c>
      <c r="DC22" s="344">
        <f>'Projeções - Receitas'!V63</f>
        <v>9.995696980895806E-2</v>
      </c>
      <c r="DD22" s="344">
        <f>'Projeções - Receitas'!W63</f>
        <v>9.995696980895806E-2</v>
      </c>
      <c r="DE22" s="344">
        <f>'Projeções - Receitas'!X63</f>
        <v>9.995696980895806E-2</v>
      </c>
      <c r="DF22" s="344">
        <f>'Projeções - Receitas'!Y63</f>
        <v>9.995696980895806E-2</v>
      </c>
      <c r="DG22" s="344">
        <f>'Projeções - Receitas'!Z63</f>
        <v>9.995696980895806E-2</v>
      </c>
      <c r="DH22" s="344">
        <f>'Projeções - Receitas'!AA63</f>
        <v>9.995696980895806E-2</v>
      </c>
      <c r="DI22" s="344">
        <f>'Projeções - Receitas'!AB63</f>
        <v>9.995696980895806E-2</v>
      </c>
      <c r="DJ22" s="344">
        <f>'Projeções - Receitas'!AC63</f>
        <v>9.995696980895806E-2</v>
      </c>
      <c r="DK22" s="345">
        <f>'Projeções - Receitas'!AD63</f>
        <v>9.995696980895806E-2</v>
      </c>
    </row>
    <row r="23" spans="1:115" ht="30" customHeight="1" thickBot="1" x14ac:dyDescent="0.3">
      <c r="D23" s="333">
        <f t="shared" si="41"/>
        <v>2.6998954610612552E-2</v>
      </c>
      <c r="E23" s="64">
        <f t="shared" si="0"/>
        <v>2.4272115835582142E-2</v>
      </c>
      <c r="F23" s="64">
        <f t="shared" si="1"/>
        <v>3.4567000116822788E-2</v>
      </c>
      <c r="G23" s="64">
        <f t="shared" si="2"/>
        <v>3.0152117295958153E-2</v>
      </c>
      <c r="H23" s="64">
        <f t="shared" si="3"/>
        <v>2.6041641267850163E-2</v>
      </c>
      <c r="I23" s="64">
        <f t="shared" si="4"/>
        <v>2.2192405784709046E-2</v>
      </c>
      <c r="J23" s="64">
        <f t="shared" si="5"/>
        <v>1.8571943173921662E-2</v>
      </c>
      <c r="K23" s="64">
        <f t="shared" si="6"/>
        <v>1.5150284166878303E-2</v>
      </c>
      <c r="L23" s="64">
        <f t="shared" si="7"/>
        <v>1.2645720448223791E-2</v>
      </c>
      <c r="M23" s="64">
        <f t="shared" si="8"/>
        <v>1.243678648143412E-2</v>
      </c>
      <c r="N23" s="64">
        <f t="shared" si="9"/>
        <v>1.4418895814858418E-2</v>
      </c>
      <c r="O23" s="64">
        <f t="shared" si="45"/>
        <v>6.0000000000000019E-3</v>
      </c>
      <c r="P23" s="64">
        <f t="shared" si="45"/>
        <v>6.0000000000000019E-3</v>
      </c>
      <c r="Q23" s="64">
        <f t="shared" si="42"/>
        <v>6.0000000000000019E-3</v>
      </c>
      <c r="R23" s="64">
        <f t="shared" si="42"/>
        <v>6.0000000000000019E-3</v>
      </c>
      <c r="S23" s="64">
        <f t="shared" si="42"/>
        <v>6.0000000000000019E-3</v>
      </c>
      <c r="T23" s="64">
        <f t="shared" si="42"/>
        <v>6.0000000000000019E-3</v>
      </c>
      <c r="U23" s="64">
        <f t="shared" si="42"/>
        <v>6.0000000000000019E-3</v>
      </c>
      <c r="V23" s="64">
        <f t="shared" si="42"/>
        <v>6.0000000000000019E-3</v>
      </c>
      <c r="W23" s="64">
        <f t="shared" si="42"/>
        <v>6.0000000000000019E-3</v>
      </c>
      <c r="X23" s="64">
        <f t="shared" si="42"/>
        <v>6.0000000000000019E-3</v>
      </c>
      <c r="Y23" s="64">
        <f t="shared" si="42"/>
        <v>6.0000000000000019E-3</v>
      </c>
      <c r="Z23" s="64">
        <f t="shared" si="43"/>
        <v>0.18418643285241981</v>
      </c>
      <c r="AA23" s="64">
        <f t="shared" si="44"/>
        <v>0.1814595940773894</v>
      </c>
      <c r="AB23" s="64">
        <f t="shared" si="10"/>
        <v>0.19175447835863005</v>
      </c>
      <c r="AC23" s="64">
        <f t="shared" si="11"/>
        <v>0.18733959553776541</v>
      </c>
      <c r="AD23" s="64">
        <f t="shared" si="12"/>
        <v>0.18322911950965742</v>
      </c>
      <c r="AE23" s="64">
        <f t="shared" si="13"/>
        <v>0.17937988402651631</v>
      </c>
      <c r="AF23" s="64">
        <f t="shared" si="14"/>
        <v>0.17575942141572892</v>
      </c>
      <c r="AG23" s="64">
        <f t="shared" si="15"/>
        <v>0.17233776240868556</v>
      </c>
      <c r="AH23" s="64">
        <f t="shared" si="16"/>
        <v>0.16983319869003105</v>
      </c>
      <c r="AI23" s="64">
        <f t="shared" si="17"/>
        <v>0.16962426472324138</v>
      </c>
      <c r="AJ23" s="64">
        <f t="shared" si="18"/>
        <v>0.17160637405666568</v>
      </c>
      <c r="AK23" s="334">
        <f>(1+O23)*'Projeções - Receitas'!N$34</f>
        <v>1854241415930.1516</v>
      </c>
      <c r="AL23" s="334">
        <f>(1+P23)*'Projeções - Receitas'!T$34</f>
        <v>1958366466834.0767</v>
      </c>
      <c r="AM23" s="334">
        <f>(1+Q23)*'Projeções - Receitas'!U$34</f>
        <v>2193370442854.166</v>
      </c>
      <c r="AN23" s="334">
        <f>(1+R23)*'Projeções - Receitas'!V$34</f>
        <v>2456574895996.666</v>
      </c>
      <c r="AO23" s="334">
        <f>(1+S23)*'Projeções - Receitas'!W$34</f>
        <v>2751363883516.2661</v>
      </c>
      <c r="AP23" s="334">
        <f>(1+T23)*'Projeções - Receitas'!X$34</f>
        <v>3081527549538.2188</v>
      </c>
      <c r="AQ23" s="334">
        <f>(1+U23)*'Projeções - Receitas'!Y$34</f>
        <v>3451310855482.8052</v>
      </c>
      <c r="AR23" s="334">
        <f>(1+V23)*'Projeções - Receitas'!Z$34</f>
        <v>3865468158140.7417</v>
      </c>
      <c r="AS23" s="334">
        <f>(1+W23)*'Projeções - Receitas'!AA$34</f>
        <v>4306131528168.7871</v>
      </c>
      <c r="AT23" s="334">
        <f>(1+X23)*'Projeções - Receitas'!AB$34</f>
        <v>4719520154872.9912</v>
      </c>
      <c r="AU23" s="334">
        <f>(1+Y23)*'Projeções - Receitas'!AC$34</f>
        <v>5165514809508.4883</v>
      </c>
      <c r="AV23" s="335">
        <f t="shared" si="19"/>
        <v>1623519820427.7258</v>
      </c>
      <c r="AW23" s="335">
        <f t="shared" si="20"/>
        <v>1714688684683.0674</v>
      </c>
      <c r="AX23" s="335">
        <f t="shared" si="21"/>
        <v>1920451326845.0356</v>
      </c>
      <c r="AY23" s="335">
        <f t="shared" si="22"/>
        <v>2150905486066.4399</v>
      </c>
      <c r="AZ23" s="335">
        <f t="shared" si="23"/>
        <v>2409014144394.4131</v>
      </c>
      <c r="BA23" s="335">
        <f t="shared" si="24"/>
        <v>2698095841721.7432</v>
      </c>
      <c r="BB23" s="335">
        <f t="shared" si="25"/>
        <v>3021867342728.3525</v>
      </c>
      <c r="BC23" s="335">
        <f t="shared" si="26"/>
        <v>3384491423855.7549</v>
      </c>
      <c r="BD23" s="335">
        <f t="shared" si="27"/>
        <v>3770323446175.3115</v>
      </c>
      <c r="BE23" s="335">
        <f t="shared" si="28"/>
        <v>4132274497008.1421</v>
      </c>
      <c r="BF23" s="335">
        <f t="shared" si="29"/>
        <v>4522774436975.4111</v>
      </c>
      <c r="BG23" s="334">
        <f>(AK23*SUMPRODUCT(DA$10:DA$13,DA$28:DA$31)+AV23*SUMPRODUCT(DA$14:DA$23,DA$32:DA$41))*'Projeções - Receitas'!T$23+(AK23*DA$11*'Projeções - Receitas'!T$25)</f>
        <v>60237898804.236137</v>
      </c>
      <c r="BH23" s="334">
        <f>(AL23*SUMPRODUCT(DB$10:DB$13,DB$28:DB$31)+AW23*SUMPRODUCT(DB$14:DB$23,DB$32:DB$41))*'Projeções - Receitas'!U$23+(AL23*DB$11*'Projeções - Receitas'!U$25)</f>
        <v>48264015985.743408</v>
      </c>
      <c r="BI23" s="334">
        <f>(AM23*SUMPRODUCT(DC$10:DC$13,DC$28:DC$31)+AX23*SUMPRODUCT(DC$14:DC$23,DC$32:DC$41))*'Projeções - Receitas'!V$23+(AM23*DC$11*'Projeções - Receitas'!V$25)</f>
        <v>53383863708.874161</v>
      </c>
      <c r="BJ23" s="334">
        <f>(AN23*SUMPRODUCT(DD$10:DD$13,DD$28:DD$31)+AY23*SUMPRODUCT(DD$14:DD$23,DD$32:DD$41))*'Projeções - Receitas'!W$23+(AN23*DD$11*'Projeções - Receitas'!W$25)</f>
        <v>59001810187.825691</v>
      </c>
      <c r="BK23" s="334">
        <f>(AO23*SUMPRODUCT(DE$10:DE$13,DE$28:DE$31)+AZ23*SUMPRODUCT(DE$14:DE$23,DE$32:DE$41))*'Projeções - Receitas'!X$23+(AO23*DE$11*'Projeções - Receitas'!X$25)</f>
        <v>65193663204.113914</v>
      </c>
      <c r="BL23" s="334">
        <f>(AP23*SUMPRODUCT(DF$10:DF$13,DF$28:DF$31)+BA23*SUMPRODUCT(DF$14:DF$23,DF$32:DF$41))*'Projeções - Receitas'!Y$23+(AP23*DF$11*'Projeções - Receitas'!Y$25)</f>
        <v>72024917244.342407</v>
      </c>
      <c r="BM23" s="334">
        <f>(AQ23*SUMPRODUCT(DG$10:DG$13,DG$28:DG$31)+BB23*SUMPRODUCT(DG$14:DG$23,DG$32:DG$41))*'Projeções - Receitas'!Z$23+(AQ23*DG$11*'Projeções - Receitas'!Z$25)</f>
        <v>79564580603.627335</v>
      </c>
      <c r="BN23" s="334">
        <f>(AR23*SUMPRODUCT(DH$10:DH$13,DH$28:DH$31)+BC23*SUMPRODUCT(DH$14:DH$23,DH$32:DH$41))*'Projeções - Receitas'!AA$23+(AR23*DH$11*'Projeções - Receitas'!AA$25)</f>
        <v>87884086522.488754</v>
      </c>
      <c r="BO23" s="334">
        <f>(AS23*SUMPRODUCT(DI$10:DI$13,DI$28:DI$31)+BD23*SUMPRODUCT(DI$14:DI$23,DI$32:DI$41))*'Projeções - Receitas'!AB$23+(AS23*DI$11*'Projeções - Receitas'!AB$25)</f>
        <v>96540044797.677917</v>
      </c>
      <c r="BP23" s="334">
        <f>(AT23*SUMPRODUCT(DJ$10:DJ$13,DJ$28:DJ$31)+BE23*SUMPRODUCT(DJ$14:DJ$23,DJ$32:DJ$41))*'Projeções - Receitas'!AC$23+(AT23*DJ$11*'Projeções - Receitas'!AC$25)</f>
        <v>104317010370.21182</v>
      </c>
      <c r="BQ23" s="334">
        <f>(AU23*SUMPRODUCT(DK$10:DK$13,DK$28:DK$31)+BF23*SUMPRODUCT(DK$14:DK$23,DK$32:DK$41))*'Projeções - Receitas'!AD$23+(AU23*DK$11*'Projeções - Receitas'!AD$25)</f>
        <v>132695684106.4859</v>
      </c>
      <c r="BR23" s="335">
        <f>((BG23+'DRE + DCF'!T$12)*(1+'DRE + DCF'!T$15)+'DRE + DCF'!T$18)*(1+'DRE + DCF'!T$25)*'DRE + DCF'!T$33</f>
        <v>32852383334.223518</v>
      </c>
      <c r="BS23" s="335">
        <f>((BH23+'DRE + DCF'!U$12)*(1+'DRE + DCF'!U$15)+'DRE + DCF'!U$18)*(1+'DRE + DCF'!U$25)*'DRE + DCF'!U$33</f>
        <v>24739569184.699371</v>
      </c>
      <c r="BT23" s="335">
        <f>((BI23+'DRE + DCF'!V$12)*(1+'DRE + DCF'!V$15)+'DRE + DCF'!V$18)*(1+'DRE + DCF'!V$25)*'DRE + DCF'!V$33</f>
        <v>27517951739.805779</v>
      </c>
      <c r="BU23" s="335">
        <f>((BJ23+'DRE + DCF'!W$12)*(1+'DRE + DCF'!W$15)+'DRE + DCF'!W$18)*(1+'DRE + DCF'!W$25)*'DRE + DCF'!W$33</f>
        <v>30553477977.147282</v>
      </c>
      <c r="BV23" s="335">
        <f>((BK23+'DRE + DCF'!X$12)*(1+'DRE + DCF'!X$15)+'DRE + DCF'!X$18)*(1+'DRE + DCF'!X$25)*'DRE + DCF'!X$33</f>
        <v>33878001592.209549</v>
      </c>
      <c r="BW23" s="335">
        <f>((BL23+'DRE + DCF'!Y$12)*(1+'DRE + DCF'!Y$15)+'DRE + DCF'!Y$18)*(1+'DRE + DCF'!Y$25)*'DRE + DCF'!Y$33</f>
        <v>37532602676.301796</v>
      </c>
      <c r="BX23" s="335">
        <f>((BM23+'DRE + DCF'!Z$12)*(1+'DRE + DCF'!Z$15)+'DRE + DCF'!Z$18)*(1+'DRE + DCF'!Z$25)*'DRE + DCF'!Z$33</f>
        <v>41562753783.280022</v>
      </c>
      <c r="BY23" s="335">
        <f>((BN23+'DRE + DCF'!AA$12)*(1+'DRE + DCF'!AA$15)+'DRE + DCF'!AA$18)*(1+'DRE + DCF'!AA$25)*'DRE + DCF'!AA$33</f>
        <v>46000743075.133339</v>
      </c>
      <c r="BZ23" s="335">
        <f>((BO23+'DRE + DCF'!AB$12)*(1+'DRE + DCF'!AB$15)+'DRE + DCF'!AB$18)*(1+'DRE + DCF'!AB$25)*'DRE + DCF'!AB$33</f>
        <v>50585169488.429482</v>
      </c>
      <c r="CA23" s="335">
        <f>((BP23+'DRE + DCF'!AC$12)*(1+'DRE + DCF'!AC$15)+'DRE + DCF'!AC$18)*(1+'DRE + DCF'!AC$25)*'DRE + DCF'!AC$33</f>
        <v>54584627579.979538</v>
      </c>
      <c r="CB23" s="335">
        <f>((BQ23+'DRE + DCF'!AD$12)*(1+'DRE + DCF'!AD$15)+'DRE + DCF'!AD$18)*(1+'DRE + DCF'!AD$25)*'DRE + DCF'!AD$33</f>
        <v>68666257937.623657</v>
      </c>
      <c r="CC23" s="335">
        <f>BR23*(1-DA$47)+('DRE + DCF'!N$53*10^6)</f>
        <v>198798201942.29062</v>
      </c>
      <c r="CD23" s="335">
        <f>BS23*(1-DB$47)+('DRE + DCF'!T$53*10^6)</f>
        <v>199520810203.35236</v>
      </c>
      <c r="CE23" s="335">
        <f>BT23*(1-DC$47)+('DRE + DCF'!U$53*10^6)</f>
        <v>218031346063.81674</v>
      </c>
      <c r="CF23" s="335">
        <f>BU23*(1-DD$47)+('DRE + DCF'!V$53*10^6)</f>
        <v>238572851492.56644</v>
      </c>
      <c r="CG23" s="335">
        <f>BV23*(1-DE$47)+('DRE + DCF'!W$53*10^6)</f>
        <v>261338840833.40289</v>
      </c>
      <c r="CH23" s="335">
        <f>BW23*(1-DF$47)+('DRE + DCF'!X$53*10^6)</f>
        <v>286550537469.51556</v>
      </c>
      <c r="CI23" s="335">
        <f>BX23*(1-DG$47)+('DRE + DCF'!Y$53*10^6)</f>
        <v>314459069804.67725</v>
      </c>
      <c r="CJ23" s="335">
        <f>BY23*(1-DH$47)+('DRE + DCF'!Z$53*10^6)</f>
        <v>345337693225.55078</v>
      </c>
      <c r="CK23" s="335">
        <f>BZ23*(1-DI$47)+('DRE + DCF'!AA$53*10^6)</f>
        <v>379115302028.97998</v>
      </c>
      <c r="CL23" s="335">
        <f>CA23*(1-DJ$47)+('DRE + DCF'!AB$53*10^6)</f>
        <v>414999197526.88477</v>
      </c>
      <c r="CM23" s="335">
        <f>CB23*(1-DK$47)+('DRE + DCF'!AC$53*10^6)</f>
        <v>459524276271.5072</v>
      </c>
      <c r="CN23" s="335">
        <f t="shared" si="30"/>
        <v>1079331408201.9198</v>
      </c>
      <c r="CO23" s="335">
        <f t="shared" si="31"/>
        <v>1099532990899.6719</v>
      </c>
      <c r="CP23" s="335">
        <f t="shared" si="32"/>
        <v>1137033919260.2439</v>
      </c>
      <c r="CQ23" s="335">
        <f t="shared" si="33"/>
        <v>1273477989571.4731</v>
      </c>
      <c r="CR23" s="335">
        <f t="shared" si="34"/>
        <v>1426295348320.05</v>
      </c>
      <c r="CS23" s="335">
        <f t="shared" si="35"/>
        <v>1597450790118.4565</v>
      </c>
      <c r="CT23" s="335">
        <f t="shared" si="36"/>
        <v>1789144884932.6714</v>
      </c>
      <c r="CU23" s="335">
        <f t="shared" si="37"/>
        <v>2003842271124.5918</v>
      </c>
      <c r="CV23" s="335">
        <f t="shared" si="38"/>
        <v>2232280290032.7959</v>
      </c>
      <c r="CW23" s="335">
        <f t="shared" si="39"/>
        <v>2446579197875.9443</v>
      </c>
      <c r="CX23" s="336">
        <f t="shared" si="40"/>
        <v>2677780932075.2207</v>
      </c>
      <c r="CZ23" s="346" t="s">
        <v>63</v>
      </c>
      <c r="DA23" s="347">
        <f>'Projeções - Receitas'!T65</f>
        <v>1.3791007999104236E-2</v>
      </c>
      <c r="DB23" s="347">
        <f>'Projeções - Receitas'!U65</f>
        <v>1.3791007999104236E-2</v>
      </c>
      <c r="DC23" s="347">
        <f>'Projeções - Receitas'!V65</f>
        <v>1.3791007999104236E-2</v>
      </c>
      <c r="DD23" s="347">
        <f>'Projeções - Receitas'!W65</f>
        <v>1.3791007999104236E-2</v>
      </c>
      <c r="DE23" s="347">
        <f>'Projeções - Receitas'!X65</f>
        <v>1.3791007999104236E-2</v>
      </c>
      <c r="DF23" s="347">
        <f>'Projeções - Receitas'!Y65</f>
        <v>1.3791007999104236E-2</v>
      </c>
      <c r="DG23" s="347">
        <f>'Projeções - Receitas'!Z65</f>
        <v>1.3791007999104236E-2</v>
      </c>
      <c r="DH23" s="347">
        <f>'Projeções - Receitas'!AA65</f>
        <v>1.3791007999104236E-2</v>
      </c>
      <c r="DI23" s="347">
        <f>'Projeções - Receitas'!AB65</f>
        <v>1.3791007999104236E-2</v>
      </c>
      <c r="DJ23" s="347">
        <f>'Projeções - Receitas'!AC65</f>
        <v>1.3791007999104236E-2</v>
      </c>
      <c r="DK23" s="348">
        <f>'Projeções - Receitas'!AD65</f>
        <v>1.3791007999104236E-2</v>
      </c>
    </row>
    <row r="24" spans="1:115" ht="30" customHeight="1" x14ac:dyDescent="0.25">
      <c r="D24" s="333">
        <f t="shared" si="41"/>
        <v>2.6917898956533487E-2</v>
      </c>
      <c r="E24" s="64">
        <f t="shared" si="0"/>
        <v>2.4189944941499758E-2</v>
      </c>
      <c r="F24" s="64">
        <f t="shared" si="1"/>
        <v>3.4480260374993577E-2</v>
      </c>
      <c r="G24" s="64">
        <f t="shared" si="2"/>
        <v>3.0067449015826614E-2</v>
      </c>
      <c r="H24" s="64">
        <f t="shared" si="3"/>
        <v>2.5958892761134139E-2</v>
      </c>
      <c r="I24" s="64">
        <f t="shared" si="4"/>
        <v>2.2111447866090261E-2</v>
      </c>
      <c r="J24" s="64">
        <f t="shared" si="5"/>
        <v>1.8492663225772643E-2</v>
      </c>
      <c r="K24" s="64">
        <f t="shared" si="6"/>
        <v>1.5072584354292706E-2</v>
      </c>
      <c r="L24" s="64">
        <f t="shared" si="7"/>
        <v>1.2569145873493781E-2</v>
      </c>
      <c r="M24" s="64">
        <f t="shared" si="8"/>
        <v>1.2360197195650624E-2</v>
      </c>
      <c r="N24" s="64">
        <f t="shared" si="9"/>
        <v>1.4342268921028523E-2</v>
      </c>
      <c r="O24" s="64">
        <f t="shared" si="45"/>
        <v>6.5000000000000023E-3</v>
      </c>
      <c r="P24" s="64">
        <f t="shared" si="45"/>
        <v>6.5000000000000023E-3</v>
      </c>
      <c r="Q24" s="64">
        <f t="shared" si="42"/>
        <v>6.5000000000000023E-3</v>
      </c>
      <c r="R24" s="64">
        <f t="shared" si="42"/>
        <v>6.5000000000000023E-3</v>
      </c>
      <c r="S24" s="64">
        <f t="shared" si="42"/>
        <v>6.5000000000000023E-3</v>
      </c>
      <c r="T24" s="64">
        <f t="shared" si="42"/>
        <v>6.5000000000000023E-3</v>
      </c>
      <c r="U24" s="64">
        <f t="shared" si="42"/>
        <v>6.5000000000000023E-3</v>
      </c>
      <c r="V24" s="64">
        <f t="shared" si="42"/>
        <v>6.5000000000000023E-3</v>
      </c>
      <c r="W24" s="64">
        <f t="shared" si="42"/>
        <v>6.5000000000000023E-3</v>
      </c>
      <c r="X24" s="64">
        <f t="shared" si="42"/>
        <v>6.5000000000000023E-3</v>
      </c>
      <c r="Y24" s="64">
        <f t="shared" si="42"/>
        <v>6.5000000000000023E-3</v>
      </c>
      <c r="Z24" s="64">
        <f t="shared" si="43"/>
        <v>0.18410537719834075</v>
      </c>
      <c r="AA24" s="64">
        <f t="shared" si="44"/>
        <v>0.18137742318330702</v>
      </c>
      <c r="AB24" s="64">
        <f t="shared" si="10"/>
        <v>0.19166773861680084</v>
      </c>
      <c r="AC24" s="64">
        <f t="shared" si="11"/>
        <v>0.18725492725763387</v>
      </c>
      <c r="AD24" s="64">
        <f t="shared" si="12"/>
        <v>0.1831463710029414</v>
      </c>
      <c r="AE24" s="64">
        <f t="shared" si="13"/>
        <v>0.17929892610789752</v>
      </c>
      <c r="AF24" s="64">
        <f t="shared" si="14"/>
        <v>0.1756801414675799</v>
      </c>
      <c r="AG24" s="64">
        <f t="shared" si="15"/>
        <v>0.17226006259609997</v>
      </c>
      <c r="AH24" s="64">
        <f t="shared" si="16"/>
        <v>0.16975662411530104</v>
      </c>
      <c r="AI24" s="64">
        <f t="shared" si="17"/>
        <v>0.16954767543745788</v>
      </c>
      <c r="AJ24" s="64">
        <f t="shared" si="18"/>
        <v>0.17152974716283578</v>
      </c>
      <c r="AK24" s="334">
        <f>(1+O24)*'Projeções - Receitas'!N$34</f>
        <v>1855163007091.1506</v>
      </c>
      <c r="AL24" s="334">
        <f>(1+P24)*'Projeções - Receitas'!T$34</f>
        <v>1959339810008.4475</v>
      </c>
      <c r="AM24" s="334">
        <f>(1+Q24)*'Projeções - Receitas'!U$34</f>
        <v>2194460587209.4612</v>
      </c>
      <c r="AN24" s="334">
        <f>(1+R24)*'Projeções - Receitas'!V$34</f>
        <v>2457795857674.5967</v>
      </c>
      <c r="AO24" s="334">
        <f>(1+S24)*'Projeções - Receitas'!W$34</f>
        <v>2752731360595.5483</v>
      </c>
      <c r="AP24" s="334">
        <f>(1+T24)*'Projeções - Receitas'!X$34</f>
        <v>3083059123867.0146</v>
      </c>
      <c r="AQ24" s="334">
        <f>(1+U24)*'Projeções - Receitas'!Y$34</f>
        <v>3453026218731.0566</v>
      </c>
      <c r="AR24" s="334">
        <f>(1+V24)*'Projeções - Receitas'!Z$34</f>
        <v>3867389364978.7837</v>
      </c>
      <c r="AS24" s="334">
        <f>(1+W24)*'Projeções - Receitas'!AA$34</f>
        <v>4308271752586.3657</v>
      </c>
      <c r="AT24" s="334">
        <f>(1+X24)*'Projeções - Receitas'!AB$34</f>
        <v>4721865840834.6572</v>
      </c>
      <c r="AU24" s="334">
        <f>(1+Y24)*'Projeções - Receitas'!AC$34</f>
        <v>5168082162793.5322</v>
      </c>
      <c r="AV24" s="335">
        <f t="shared" si="19"/>
        <v>1624326738827.5408</v>
      </c>
      <c r="AW24" s="335">
        <f t="shared" si="20"/>
        <v>1715540915639.6694</v>
      </c>
      <c r="AX24" s="335">
        <f t="shared" si="21"/>
        <v>1921405825516.4297</v>
      </c>
      <c r="AY24" s="335">
        <f t="shared" si="22"/>
        <v>2151974524578.4014</v>
      </c>
      <c r="AZ24" s="335">
        <f t="shared" si="23"/>
        <v>2410211467527.8096</v>
      </c>
      <c r="BA24" s="335">
        <f t="shared" si="24"/>
        <v>2699436843631.1475</v>
      </c>
      <c r="BB24" s="335">
        <f t="shared" si="25"/>
        <v>3023369264866.8853</v>
      </c>
      <c r="BC24" s="335">
        <f t="shared" si="26"/>
        <v>3386173576650.9116</v>
      </c>
      <c r="BD24" s="335">
        <f t="shared" si="27"/>
        <v>3772197364389.1162</v>
      </c>
      <c r="BE24" s="335">
        <f t="shared" si="28"/>
        <v>4134328311370.4717</v>
      </c>
      <c r="BF24" s="335">
        <f t="shared" si="29"/>
        <v>4525022336794.9814</v>
      </c>
      <c r="BG24" s="334">
        <f>(AK24*SUMPRODUCT(DA$10:DA$13,DA$28:DA$31)+AV24*SUMPRODUCT(DA$14:DA$23,DA$32:DA$41))*'Projeções - Receitas'!T$23+(AK24*DA$11*'Projeções - Receitas'!T$25)</f>
        <v>60267838117.757126</v>
      </c>
      <c r="BH24" s="334">
        <f>(AL24*SUMPRODUCT(DB$10:DB$13,DB$28:DB$31)+AW24*SUMPRODUCT(DB$14:DB$23,DB$32:DB$41))*'Projeções - Receitas'!U$23+(AL24*DB$11*'Projeções - Receitas'!U$25)</f>
        <v>48288004065.259201</v>
      </c>
      <c r="BI24" s="334">
        <f>(AM24*SUMPRODUCT(DC$10:DC$13,DC$28:DC$31)+AX24*SUMPRODUCT(DC$14:DC$23,DC$32:DC$41))*'Projeções - Receitas'!V$23+(AM24*DC$11*'Projeções - Receitas'!V$25)</f>
        <v>53410396444.315948</v>
      </c>
      <c r="BJ24" s="334">
        <f>(AN24*SUMPRODUCT(DD$10:DD$13,DD$28:DD$31)+AY24*SUMPRODUCT(DD$14:DD$23,DD$32:DD$41))*'Projeções - Receitas'!W$23+(AN24*DD$11*'Projeções - Receitas'!W$25)</f>
        <v>59031135143.187447</v>
      </c>
      <c r="BK24" s="334">
        <f>(AO24*SUMPRODUCT(DE$10:DE$13,DE$28:DE$31)+AZ24*SUMPRODUCT(DE$14:DE$23,DE$32:DE$41))*'Projeções - Receitas'!X$23+(AO24*DE$11*'Projeções - Receitas'!X$25)</f>
        <v>65226065621.213394</v>
      </c>
      <c r="BL24" s="334">
        <f>(AP24*SUMPRODUCT(DF$10:DF$13,DF$28:DF$31)+BA24*SUMPRODUCT(DF$14:DF$23,DF$32:DF$41))*'Projeções - Receitas'!Y$23+(AP24*DF$11*'Projeções - Receitas'!Y$25)</f>
        <v>72060714916.929062</v>
      </c>
      <c r="BM24" s="334">
        <f>(AQ24*SUMPRODUCT(DG$10:DG$13,DG$28:DG$31)+BB24*SUMPRODUCT(DG$14:DG$23,DG$32:DG$41))*'Projeções - Receitas'!Z$23+(AQ24*DG$11*'Projeções - Receitas'!Z$25)</f>
        <v>79604125623.808044</v>
      </c>
      <c r="BN24" s="334">
        <f>(AR24*SUMPRODUCT(DH$10:DH$13,DH$28:DH$31)+BC24*SUMPRODUCT(DH$14:DH$23,DH$32:DH$41))*'Projeções - Receitas'!AA$23+(AR24*DH$11*'Projeções - Receitas'!AA$25)</f>
        <v>87927766485.969101</v>
      </c>
      <c r="BO24" s="334">
        <f>(AS24*SUMPRODUCT(DI$10:DI$13,DI$28:DI$31)+BD24*SUMPRODUCT(DI$14:DI$23,DI$32:DI$41))*'Projeções - Receitas'!AB$23+(AS24*DI$11*'Projeções - Receitas'!AB$25)</f>
        <v>96588026927.29895</v>
      </c>
      <c r="BP24" s="334">
        <f>(AT24*SUMPRODUCT(DJ$10:DJ$13,DJ$28:DJ$31)+BE24*SUMPRODUCT(DJ$14:DJ$23,DJ$32:DJ$41))*'Projeções - Receitas'!AC$23+(AT24*DJ$11*'Projeções - Receitas'!AC$25)</f>
        <v>104368857790.873</v>
      </c>
      <c r="BQ24" s="334">
        <f>(AU24*SUMPRODUCT(DK$10:DK$13,DK$28:DK$31)+BF24*SUMPRODUCT(DK$14:DK$23,DK$32:DK$41))*'Projeções - Receitas'!AD$23+(AU24*DK$11*'Projeções - Receitas'!AD$25)</f>
        <v>132761636235.76344</v>
      </c>
      <c r="BR24" s="335">
        <f>((BG24+'DRE + DCF'!T$12)*(1+'DRE + DCF'!T$15)+'DRE + DCF'!T$18)*(1+'DRE + DCF'!T$25)*'DRE + DCF'!T$33</f>
        <v>32870805926.514507</v>
      </c>
      <c r="BS24" s="335">
        <f>((BH24+'DRE + DCF'!U$12)*(1+'DRE + DCF'!U$15)+'DRE + DCF'!U$18)*(1+'DRE + DCF'!U$25)*'DRE + DCF'!U$33</f>
        <v>24754187348.563274</v>
      </c>
      <c r="BT24" s="335">
        <f>((BI24+'DRE + DCF'!V$12)*(1+'DRE + DCF'!V$15)+'DRE + DCF'!V$18)*(1+'DRE + DCF'!V$25)*'DRE + DCF'!V$33</f>
        <v>27534102460.876392</v>
      </c>
      <c r="BU24" s="335">
        <f>((BJ24+'DRE + DCF'!W$12)*(1+'DRE + DCF'!W$15)+'DRE + DCF'!W$18)*(1+'DRE + DCF'!W$25)*'DRE + DCF'!W$33</f>
        <v>30571308301.602768</v>
      </c>
      <c r="BV24" s="335">
        <f>((BK24+'DRE + DCF'!X$12)*(1+'DRE + DCF'!X$15)+'DRE + DCF'!X$18)*(1+'DRE + DCF'!X$25)*'DRE + DCF'!X$33</f>
        <v>33897680941.846481</v>
      </c>
      <c r="BW24" s="335">
        <f>((BL24+'DRE + DCF'!Y$12)*(1+'DRE + DCF'!Y$15)+'DRE + DCF'!Y$18)*(1+'DRE + DCF'!Y$25)*'DRE + DCF'!Y$33</f>
        <v>37554319635.842697</v>
      </c>
      <c r="BX24" s="335">
        <f>((BM24+'DRE + DCF'!Z$12)*(1+'DRE + DCF'!Z$15)+'DRE + DCF'!Z$18)*(1+'DRE + DCF'!Z$25)*'DRE + DCF'!Z$33</f>
        <v>41586717069.652771</v>
      </c>
      <c r="BY24" s="335">
        <f>((BN24+'DRE + DCF'!AA$12)*(1+'DRE + DCF'!AA$15)+'DRE + DCF'!AA$18)*(1+'DRE + DCF'!AA$25)*'DRE + DCF'!AA$33</f>
        <v>46027182173.207199</v>
      </c>
      <c r="BZ24" s="335">
        <f>((BO24+'DRE + DCF'!AB$12)*(1+'DRE + DCF'!AB$15)+'DRE + DCF'!AB$18)*(1+'DRE + DCF'!AB$25)*'DRE + DCF'!AB$33</f>
        <v>50614179849.076813</v>
      </c>
      <c r="CA24" s="335">
        <f>((BP24+'DRE + DCF'!AC$12)*(1+'DRE + DCF'!AC$15)+'DRE + DCF'!AC$18)*(1+'DRE + DCF'!AC$25)*'DRE + DCF'!AC$33</f>
        <v>54615939481.88208</v>
      </c>
      <c r="CB24" s="335">
        <f>((BQ24+'DRE + DCF'!AD$12)*(1+'DRE + DCF'!AD$15)+'DRE + DCF'!AD$18)*(1+'DRE + DCF'!AD$25)*'DRE + DCF'!AD$33</f>
        <v>68704757552.807907</v>
      </c>
      <c r="CC24" s="335">
        <f>BR24*(1-DA$47)+('DRE + DCF'!N$53*10^6)</f>
        <v>198809478810.3573</v>
      </c>
      <c r="CD24" s="335">
        <f>BS24*(1-DB$47)+('DRE + DCF'!T$53*10^6)</f>
        <v>199529581101.67072</v>
      </c>
      <c r="CE24" s="335">
        <f>BT24*(1-DC$47)+('DRE + DCF'!U$53*10^6)</f>
        <v>218041036496.45914</v>
      </c>
      <c r="CF24" s="335">
        <f>BU24*(1-DD$47)+('DRE + DCF'!V$53*10^6)</f>
        <v>238583549687.23975</v>
      </c>
      <c r="CG24" s="335">
        <f>BV24*(1-DE$47)+('DRE + DCF'!W$53*10^6)</f>
        <v>261350648443.18503</v>
      </c>
      <c r="CH24" s="335">
        <f>BW24*(1-DF$47)+('DRE + DCF'!X$53*10^6)</f>
        <v>286563567645.24011</v>
      </c>
      <c r="CI24" s="335">
        <f>BX24*(1-DG$47)+('DRE + DCF'!Y$53*10^6)</f>
        <v>314473447776.50092</v>
      </c>
      <c r="CJ24" s="335">
        <f>BY24*(1-DH$47)+('DRE + DCF'!Z$53*10^6)</f>
        <v>345353556684.39508</v>
      </c>
      <c r="CK24" s="335">
        <f>BZ24*(1-DI$47)+('DRE + DCF'!AA$53*10^6)</f>
        <v>379132708245.36841</v>
      </c>
      <c r="CL24" s="335">
        <f>CA24*(1-DJ$47)+('DRE + DCF'!AB$53*10^6)</f>
        <v>415017984668.02631</v>
      </c>
      <c r="CM24" s="335">
        <f>CB24*(1-DK$47)+('DRE + DCF'!AC$53*10^6)</f>
        <v>459547376040.61774</v>
      </c>
      <c r="CN24" s="335">
        <f t="shared" si="30"/>
        <v>1079867855223.8889</v>
      </c>
      <c r="CO24" s="335">
        <f t="shared" si="31"/>
        <v>1100079478469.7014</v>
      </c>
      <c r="CP24" s="335">
        <f t="shared" si="32"/>
        <v>1137599045462.6594</v>
      </c>
      <c r="CQ24" s="335">
        <f t="shared" si="33"/>
        <v>1274110930918.1787</v>
      </c>
      <c r="CR24" s="335">
        <f t="shared" si="34"/>
        <v>1427004242628.3601</v>
      </c>
      <c r="CS24" s="335">
        <f t="shared" si="35"/>
        <v>1598244751743.7637</v>
      </c>
      <c r="CT24" s="335">
        <f t="shared" si="36"/>
        <v>1790034121953.0154</v>
      </c>
      <c r="CU24" s="335">
        <f t="shared" si="37"/>
        <v>2004838216587.3774</v>
      </c>
      <c r="CV24" s="335">
        <f t="shared" si="38"/>
        <v>2233389773278.3389</v>
      </c>
      <c r="CW24" s="335">
        <f t="shared" si="39"/>
        <v>2447795191513.0596</v>
      </c>
      <c r="CX24" s="336">
        <f t="shared" si="40"/>
        <v>2679111837111.0435</v>
      </c>
    </row>
    <row r="25" spans="1:115" ht="30" customHeight="1" x14ac:dyDescent="0.25">
      <c r="D25" s="333">
        <f t="shared" si="41"/>
        <v>2.6836923794663098E-2</v>
      </c>
      <c r="E25" s="64">
        <f t="shared" si="0"/>
        <v>2.4107855647113541E-2</v>
      </c>
      <c r="F25" s="64">
        <f t="shared" si="1"/>
        <v>3.4393606769948681E-2</v>
      </c>
      <c r="G25" s="64">
        <f t="shared" si="2"/>
        <v>2.9982864815417176E-2</v>
      </c>
      <c r="H25" s="64">
        <f t="shared" si="3"/>
        <v>2.5876226427711785E-2</v>
      </c>
      <c r="I25" s="64">
        <f t="shared" si="4"/>
        <v>2.2030570342624012E-2</v>
      </c>
      <c r="J25" s="64">
        <f t="shared" si="5"/>
        <v>1.8413462006469844E-2</v>
      </c>
      <c r="K25" s="64">
        <f t="shared" si="6"/>
        <v>1.499496170140191E-2</v>
      </c>
      <c r="L25" s="64">
        <f t="shared" si="7"/>
        <v>1.2492647341042551E-2</v>
      </c>
      <c r="M25" s="64">
        <f t="shared" si="8"/>
        <v>1.2283683966754722E-2</v>
      </c>
      <c r="N25" s="64">
        <f t="shared" si="9"/>
        <v>1.4265718121432819E-2</v>
      </c>
      <c r="O25" s="64">
        <f t="shared" si="45"/>
        <v>7.0000000000000027E-3</v>
      </c>
      <c r="P25" s="64">
        <f t="shared" si="45"/>
        <v>7.0000000000000027E-3</v>
      </c>
      <c r="Q25" s="64">
        <f t="shared" si="42"/>
        <v>7.0000000000000027E-3</v>
      </c>
      <c r="R25" s="64">
        <f t="shared" si="42"/>
        <v>7.0000000000000027E-3</v>
      </c>
      <c r="S25" s="64">
        <f t="shared" si="42"/>
        <v>7.0000000000000027E-3</v>
      </c>
      <c r="T25" s="64">
        <f t="shared" si="42"/>
        <v>7.0000000000000027E-3</v>
      </c>
      <c r="U25" s="64">
        <f t="shared" si="42"/>
        <v>7.0000000000000027E-3</v>
      </c>
      <c r="V25" s="64">
        <f t="shared" si="42"/>
        <v>7.0000000000000027E-3</v>
      </c>
      <c r="W25" s="64">
        <f t="shared" si="42"/>
        <v>7.0000000000000027E-3</v>
      </c>
      <c r="X25" s="64">
        <f t="shared" si="42"/>
        <v>7.0000000000000027E-3</v>
      </c>
      <c r="Y25" s="64">
        <f t="shared" si="42"/>
        <v>7.0000000000000027E-3</v>
      </c>
      <c r="Z25" s="64">
        <f t="shared" si="43"/>
        <v>0.18402440203647036</v>
      </c>
      <c r="AA25" s="64">
        <f t="shared" si="44"/>
        <v>0.1812953338889208</v>
      </c>
      <c r="AB25" s="64">
        <f t="shared" si="10"/>
        <v>0.19158108501175594</v>
      </c>
      <c r="AC25" s="64">
        <f t="shared" si="11"/>
        <v>0.18717034305722444</v>
      </c>
      <c r="AD25" s="64">
        <f t="shared" si="12"/>
        <v>0.18306370466951905</v>
      </c>
      <c r="AE25" s="64">
        <f t="shared" si="13"/>
        <v>0.17921804858443127</v>
      </c>
      <c r="AF25" s="64">
        <f t="shared" si="14"/>
        <v>0.1756009402482771</v>
      </c>
      <c r="AG25" s="64">
        <f t="shared" si="15"/>
        <v>0.17218243994320917</v>
      </c>
      <c r="AH25" s="64">
        <f t="shared" si="16"/>
        <v>0.16968012558284981</v>
      </c>
      <c r="AI25" s="64">
        <f t="shared" si="17"/>
        <v>0.16947116220856198</v>
      </c>
      <c r="AJ25" s="64">
        <f t="shared" si="18"/>
        <v>0.17145319636324008</v>
      </c>
      <c r="AK25" s="334">
        <f>(1+O25)*'Projeções - Receitas'!N$34</f>
        <v>1856084598252.1497</v>
      </c>
      <c r="AL25" s="334">
        <f>(1+P25)*'Projeções - Receitas'!T$34</f>
        <v>1960313153182.8181</v>
      </c>
      <c r="AM25" s="334">
        <f>(1+Q25)*'Projeções - Receitas'!U$34</f>
        <v>2195550731564.7563</v>
      </c>
      <c r="AN25" s="334">
        <f>(1+R25)*'Projeções - Receitas'!V$34</f>
        <v>2459016819352.5273</v>
      </c>
      <c r="AO25" s="334">
        <f>(1+S25)*'Projeções - Receitas'!W$34</f>
        <v>2754098837674.8306</v>
      </c>
      <c r="AP25" s="334">
        <f>(1+T25)*'Projeções - Receitas'!X$34</f>
        <v>3084590698195.811</v>
      </c>
      <c r="AQ25" s="334">
        <f>(1+U25)*'Projeções - Receitas'!Y$34</f>
        <v>3454741581979.3081</v>
      </c>
      <c r="AR25" s="334">
        <f>(1+V25)*'Projeções - Receitas'!Z$34</f>
        <v>3869310571816.8257</v>
      </c>
      <c r="AS25" s="334">
        <f>(1+W25)*'Projeções - Receitas'!AA$34</f>
        <v>4310411977003.9443</v>
      </c>
      <c r="AT25" s="334">
        <f>(1+X25)*'Projeções - Receitas'!AB$34</f>
        <v>4724211526796.3232</v>
      </c>
      <c r="AU25" s="334">
        <f>(1+Y25)*'Projeções - Receitas'!AC$34</f>
        <v>5170649516078.5762</v>
      </c>
      <c r="AV25" s="335">
        <f t="shared" si="19"/>
        <v>1625133657227.3557</v>
      </c>
      <c r="AW25" s="335">
        <f t="shared" si="20"/>
        <v>1716393146596.2712</v>
      </c>
      <c r="AX25" s="335">
        <f t="shared" si="21"/>
        <v>1922360324187.8237</v>
      </c>
      <c r="AY25" s="335">
        <f t="shared" si="22"/>
        <v>2153043563090.3628</v>
      </c>
      <c r="AZ25" s="335">
        <f t="shared" si="23"/>
        <v>2411408790661.2061</v>
      </c>
      <c r="BA25" s="335">
        <f t="shared" si="24"/>
        <v>2700777845540.5518</v>
      </c>
      <c r="BB25" s="335">
        <f t="shared" si="25"/>
        <v>3024871187005.4175</v>
      </c>
      <c r="BC25" s="335">
        <f t="shared" si="26"/>
        <v>3387855729446.0684</v>
      </c>
      <c r="BD25" s="335">
        <f t="shared" si="27"/>
        <v>3774071282602.9204</v>
      </c>
      <c r="BE25" s="335">
        <f t="shared" si="28"/>
        <v>4136382125732.8013</v>
      </c>
      <c r="BF25" s="335">
        <f t="shared" si="29"/>
        <v>4527270236614.5508</v>
      </c>
      <c r="BG25" s="334">
        <f>(AK25*SUMPRODUCT(DA$10:DA$13,DA$28:DA$31)+AV25*SUMPRODUCT(DA$14:DA$23,DA$32:DA$41))*'Projeções - Receitas'!T$23+(AK25*DA$11*'Projeções - Receitas'!T$25)</f>
        <v>60297777431.278107</v>
      </c>
      <c r="BH25" s="334">
        <f>(AL25*SUMPRODUCT(DB$10:DB$13,DB$28:DB$31)+AW25*SUMPRODUCT(DB$14:DB$23,DB$32:DB$41))*'Projeções - Receitas'!U$23+(AL25*DB$11*'Projeções - Receitas'!U$25)</f>
        <v>48311992144.774956</v>
      </c>
      <c r="BI25" s="334">
        <f>(AM25*SUMPRODUCT(DC$10:DC$13,DC$28:DC$31)+AX25*SUMPRODUCT(DC$14:DC$23,DC$32:DC$41))*'Projeções - Receitas'!V$23+(AM25*DC$11*'Projeções - Receitas'!V$25)</f>
        <v>53436929179.757721</v>
      </c>
      <c r="BJ25" s="334">
        <f>(AN25*SUMPRODUCT(DD$10:DD$13,DD$28:DD$31)+AY25*SUMPRODUCT(DD$14:DD$23,DD$32:DD$41))*'Projeções - Receitas'!W$23+(AN25*DD$11*'Projeções - Receitas'!W$25)</f>
        <v>59060460098.549164</v>
      </c>
      <c r="BK25" s="334">
        <f>(AO25*SUMPRODUCT(DE$10:DE$13,DE$28:DE$31)+AZ25*SUMPRODUCT(DE$14:DE$23,DE$32:DE$41))*'Projeções - Receitas'!X$23+(AO25*DE$11*'Projeções - Receitas'!X$25)</f>
        <v>65258468038.312874</v>
      </c>
      <c r="BL25" s="334">
        <f>(AP25*SUMPRODUCT(DF$10:DF$13,DF$28:DF$31)+BA25*SUMPRODUCT(DF$14:DF$23,DF$32:DF$41))*'Projeções - Receitas'!Y$23+(AP25*DF$11*'Projeções - Receitas'!Y$25)</f>
        <v>72096512589.515717</v>
      </c>
      <c r="BM25" s="334">
        <f>(AQ25*SUMPRODUCT(DG$10:DG$13,DG$28:DG$31)+BB25*SUMPRODUCT(DG$14:DG$23,DG$32:DG$41))*'Projeções - Receitas'!Z$23+(AQ25*DG$11*'Projeções - Receitas'!Z$25)</f>
        <v>79643670643.9888</v>
      </c>
      <c r="BN25" s="334">
        <f>(AR25*SUMPRODUCT(DH$10:DH$13,DH$28:DH$31)+BC25*SUMPRODUCT(DH$14:DH$23,DH$32:DH$41))*'Projeções - Receitas'!AA$23+(AR25*DH$11*'Projeções - Receitas'!AA$25)</f>
        <v>87971446449.449509</v>
      </c>
      <c r="BO25" s="334">
        <f>(AS25*SUMPRODUCT(DI$10:DI$13,DI$28:DI$31)+BD25*SUMPRODUCT(DI$14:DI$23,DI$32:DI$41))*'Projeções - Receitas'!AB$23+(AS25*DI$11*'Projeções - Receitas'!AB$25)</f>
        <v>96636009056.92012</v>
      </c>
      <c r="BP25" s="334">
        <f>(AT25*SUMPRODUCT(DJ$10:DJ$13,DJ$28:DJ$31)+BE25*SUMPRODUCT(DJ$14:DJ$23,DJ$32:DJ$41))*'Projeções - Receitas'!AC$23+(AT25*DJ$11*'Projeções - Receitas'!AC$25)</f>
        <v>104420705211.53404</v>
      </c>
      <c r="BQ25" s="334">
        <f>(AU25*SUMPRODUCT(DK$10:DK$13,DK$28:DK$31)+BF25*SUMPRODUCT(DK$14:DK$23,DK$32:DK$41))*'Projeções - Receitas'!AD$23+(AU25*DK$11*'Projeções - Receitas'!AD$25)</f>
        <v>132827588365.04114</v>
      </c>
      <c r="BR25" s="335">
        <f>((BG25+'DRE + DCF'!T$12)*(1+'DRE + DCF'!T$15)+'DRE + DCF'!T$18)*(1+'DRE + DCF'!T$25)*'DRE + DCF'!T$33</f>
        <v>32889228518.8055</v>
      </c>
      <c r="BS25" s="335">
        <f>((BH25+'DRE + DCF'!U$12)*(1+'DRE + DCF'!U$15)+'DRE + DCF'!U$18)*(1+'DRE + DCF'!U$25)*'DRE + DCF'!U$33</f>
        <v>24768805512.427155</v>
      </c>
      <c r="BT25" s="335">
        <f>((BI25+'DRE + DCF'!V$12)*(1+'DRE + DCF'!V$15)+'DRE + DCF'!V$18)*(1+'DRE + DCF'!V$25)*'DRE + DCF'!V$33</f>
        <v>27550253181.947018</v>
      </c>
      <c r="BU25" s="335">
        <f>((BJ25+'DRE + DCF'!W$12)*(1+'DRE + DCF'!W$15)+'DRE + DCF'!W$18)*(1+'DRE + DCF'!W$25)*'DRE + DCF'!W$33</f>
        <v>30589138626.05825</v>
      </c>
      <c r="BV25" s="335">
        <f>((BK25+'DRE + DCF'!X$12)*(1+'DRE + DCF'!X$15)+'DRE + DCF'!X$18)*(1+'DRE + DCF'!X$25)*'DRE + DCF'!X$33</f>
        <v>33917360291.483418</v>
      </c>
      <c r="BW25" s="335">
        <f>((BL25+'DRE + DCF'!Y$12)*(1+'DRE + DCF'!Y$15)+'DRE + DCF'!Y$18)*(1+'DRE + DCF'!Y$25)*'DRE + DCF'!Y$33</f>
        <v>37576036595.383583</v>
      </c>
      <c r="BX25" s="335">
        <f>((BM25+'DRE + DCF'!Z$12)*(1+'DRE + DCF'!Z$15)+'DRE + DCF'!Z$18)*(1+'DRE + DCF'!Z$25)*'DRE + DCF'!Z$33</f>
        <v>41610680356.025543</v>
      </c>
      <c r="BY25" s="335">
        <f>((BN25+'DRE + DCF'!AA$12)*(1+'DRE + DCF'!AA$15)+'DRE + DCF'!AA$18)*(1+'DRE + DCF'!AA$25)*'DRE + DCF'!AA$33</f>
        <v>46053621271.281082</v>
      </c>
      <c r="BZ25" s="335">
        <f>((BO25+'DRE + DCF'!AB$12)*(1+'DRE + DCF'!AB$15)+'DRE + DCF'!AB$18)*(1+'DRE + DCF'!AB$25)*'DRE + DCF'!AB$33</f>
        <v>50643190209.724243</v>
      </c>
      <c r="CA25" s="335">
        <f>((BP25+'DRE + DCF'!AC$12)*(1+'DRE + DCF'!AC$15)+'DRE + DCF'!AC$18)*(1+'DRE + DCF'!AC$25)*'DRE + DCF'!AC$33</f>
        <v>54647251383.784546</v>
      </c>
      <c r="CB25" s="335">
        <f>((BQ25+'DRE + DCF'!AD$12)*(1+'DRE + DCF'!AD$15)+'DRE + DCF'!AD$18)*(1+'DRE + DCF'!AD$25)*'DRE + DCF'!AD$33</f>
        <v>68743257167.992294</v>
      </c>
      <c r="CC25" s="335">
        <f>BR25*(1-DA$47)+('DRE + DCF'!N$53*10^6)</f>
        <v>198820755678.42401</v>
      </c>
      <c r="CD25" s="335">
        <f>BS25*(1-DB$47)+('DRE + DCF'!T$53*10^6)</f>
        <v>199538351999.98904</v>
      </c>
      <c r="CE25" s="335">
        <f>BT25*(1-DC$47)+('DRE + DCF'!U$53*10^6)</f>
        <v>218050726929.1015</v>
      </c>
      <c r="CF25" s="335">
        <f>BU25*(1-DD$47)+('DRE + DCF'!V$53*10^6)</f>
        <v>238594247881.91302</v>
      </c>
      <c r="CG25" s="335">
        <f>BV25*(1-DE$47)+('DRE + DCF'!W$53*10^6)</f>
        <v>261362456052.96719</v>
      </c>
      <c r="CH25" s="335">
        <f>BW25*(1-DF$47)+('DRE + DCF'!X$53*10^6)</f>
        <v>286576597820.96466</v>
      </c>
      <c r="CI25" s="335">
        <f>BX25*(1-DG$47)+('DRE + DCF'!Y$53*10^6)</f>
        <v>314487825748.32458</v>
      </c>
      <c r="CJ25" s="335">
        <f>BY25*(1-DH$47)+('DRE + DCF'!Z$53*10^6)</f>
        <v>345369420143.23944</v>
      </c>
      <c r="CK25" s="335">
        <f>BZ25*(1-DI$47)+('DRE + DCF'!AA$53*10^6)</f>
        <v>379150114461.75684</v>
      </c>
      <c r="CL25" s="335">
        <f>CA25*(1-DJ$47)+('DRE + DCF'!AB$53*10^6)</f>
        <v>415036771809.16779</v>
      </c>
      <c r="CM25" s="335">
        <f>CB25*(1-DK$47)+('DRE + DCF'!AC$53*10^6)</f>
        <v>459570475809.72833</v>
      </c>
      <c r="CN25" s="335">
        <f t="shared" si="30"/>
        <v>1080404302245.858</v>
      </c>
      <c r="CO25" s="335">
        <f t="shared" si="31"/>
        <v>1100625966039.731</v>
      </c>
      <c r="CP25" s="335">
        <f t="shared" si="32"/>
        <v>1138164171665.075</v>
      </c>
      <c r="CQ25" s="335">
        <f t="shared" si="33"/>
        <v>1274743872264.884</v>
      </c>
      <c r="CR25" s="335">
        <f t="shared" si="34"/>
        <v>1427713136936.6702</v>
      </c>
      <c r="CS25" s="335">
        <f t="shared" si="35"/>
        <v>1599038713369.071</v>
      </c>
      <c r="CT25" s="335">
        <f t="shared" si="36"/>
        <v>1790923358973.3594</v>
      </c>
      <c r="CU25" s="335">
        <f t="shared" si="37"/>
        <v>2005834162050.1628</v>
      </c>
      <c r="CV25" s="335">
        <f t="shared" si="38"/>
        <v>2234499256523.8818</v>
      </c>
      <c r="CW25" s="335">
        <f t="shared" si="39"/>
        <v>2449011185150.1743</v>
      </c>
      <c r="CX25" s="336">
        <f t="shared" si="40"/>
        <v>2680442742146.8662</v>
      </c>
    </row>
    <row r="26" spans="1:115" ht="30" customHeight="1" thickBot="1" x14ac:dyDescent="0.3">
      <c r="D26" s="333">
        <f t="shared" si="41"/>
        <v>2.6756029005161774E-2</v>
      </c>
      <c r="E26" s="64">
        <f t="shared" si="0"/>
        <v>2.4025847830935171E-2</v>
      </c>
      <c r="F26" s="64">
        <f t="shared" si="1"/>
        <v>3.4307039173444714E-2</v>
      </c>
      <c r="G26" s="64">
        <f t="shared" si="2"/>
        <v>2.989836456954903E-2</v>
      </c>
      <c r="H26" s="64">
        <f t="shared" si="3"/>
        <v>2.5793642145240686E-2</v>
      </c>
      <c r="I26" s="64">
        <f t="shared" si="4"/>
        <v>2.1949773094615238E-2</v>
      </c>
      <c r="J26" s="64">
        <f t="shared" si="5"/>
        <v>1.8334339398798943E-2</v>
      </c>
      <c r="K26" s="64">
        <f t="shared" si="6"/>
        <v>1.4917416093327779E-2</v>
      </c>
      <c r="L26" s="64">
        <f t="shared" si="7"/>
        <v>1.2416224737655773E-2</v>
      </c>
      <c r="M26" s="64">
        <f t="shared" si="8"/>
        <v>1.2207246681510187E-2</v>
      </c>
      <c r="N26" s="64">
        <f t="shared" si="9"/>
        <v>1.4189243302779597E-2</v>
      </c>
      <c r="O26" s="64">
        <f t="shared" si="45"/>
        <v>7.5000000000000032E-3</v>
      </c>
      <c r="P26" s="64">
        <f t="shared" si="45"/>
        <v>7.5000000000000032E-3</v>
      </c>
      <c r="Q26" s="64">
        <f t="shared" si="42"/>
        <v>7.5000000000000032E-3</v>
      </c>
      <c r="R26" s="64">
        <f t="shared" si="42"/>
        <v>7.5000000000000032E-3</v>
      </c>
      <c r="S26" s="64">
        <f t="shared" si="42"/>
        <v>7.5000000000000032E-3</v>
      </c>
      <c r="T26" s="64">
        <f t="shared" si="42"/>
        <v>7.5000000000000032E-3</v>
      </c>
      <c r="U26" s="64">
        <f t="shared" si="42"/>
        <v>7.5000000000000032E-3</v>
      </c>
      <c r="V26" s="64">
        <f t="shared" si="42"/>
        <v>7.5000000000000032E-3</v>
      </c>
      <c r="W26" s="64">
        <f t="shared" si="42"/>
        <v>7.5000000000000032E-3</v>
      </c>
      <c r="X26" s="64">
        <f t="shared" si="42"/>
        <v>7.5000000000000032E-3</v>
      </c>
      <c r="Y26" s="64">
        <f t="shared" si="42"/>
        <v>7.5000000000000032E-3</v>
      </c>
      <c r="Z26" s="64">
        <f t="shared" si="43"/>
        <v>0.18394350724696903</v>
      </c>
      <c r="AA26" s="64">
        <f t="shared" si="44"/>
        <v>0.18121332607274243</v>
      </c>
      <c r="AB26" s="64">
        <f t="shared" si="10"/>
        <v>0.19149451741525197</v>
      </c>
      <c r="AC26" s="64">
        <f t="shared" si="11"/>
        <v>0.18708584281135629</v>
      </c>
      <c r="AD26" s="64">
        <f t="shared" si="12"/>
        <v>0.18298112038704795</v>
      </c>
      <c r="AE26" s="64">
        <f t="shared" si="13"/>
        <v>0.1791372513364225</v>
      </c>
      <c r="AF26" s="64">
        <f t="shared" si="14"/>
        <v>0.1755218176406062</v>
      </c>
      <c r="AG26" s="64">
        <f t="shared" si="15"/>
        <v>0.17210489433513504</v>
      </c>
      <c r="AH26" s="64">
        <f t="shared" si="16"/>
        <v>0.16960370297946303</v>
      </c>
      <c r="AI26" s="64">
        <f t="shared" si="17"/>
        <v>0.16939472492331745</v>
      </c>
      <c r="AJ26" s="64">
        <f t="shared" si="18"/>
        <v>0.17137672154458686</v>
      </c>
      <c r="AK26" s="334">
        <f>(1+O26)*'Projeções - Receitas'!N$34</f>
        <v>1857006189413.1489</v>
      </c>
      <c r="AL26" s="334">
        <f>(1+P26)*'Projeções - Receitas'!T$34</f>
        <v>1961286496357.1892</v>
      </c>
      <c r="AM26" s="334">
        <f>(1+Q26)*'Projeções - Receitas'!U$34</f>
        <v>2196640875920.052</v>
      </c>
      <c r="AN26" s="334">
        <f>(1+R26)*'Projeções - Receitas'!V$34</f>
        <v>2460237781030.4585</v>
      </c>
      <c r="AO26" s="334">
        <f>(1+S26)*'Projeções - Receitas'!W$34</f>
        <v>2755466314754.1138</v>
      </c>
      <c r="AP26" s="334">
        <f>(1+T26)*'Projeções - Receitas'!X$34</f>
        <v>3086122272524.6079</v>
      </c>
      <c r="AQ26" s="334">
        <f>(1+U26)*'Projeções - Receitas'!Y$34</f>
        <v>3456456945227.561</v>
      </c>
      <c r="AR26" s="334">
        <f>(1+V26)*'Projeções - Receitas'!Z$34</f>
        <v>3871231778654.8682</v>
      </c>
      <c r="AS26" s="334">
        <f>(1+W26)*'Projeções - Receitas'!AA$34</f>
        <v>4312552201421.5239</v>
      </c>
      <c r="AT26" s="334">
        <f>(1+X26)*'Projeções - Receitas'!AB$34</f>
        <v>4726557212757.9912</v>
      </c>
      <c r="AU26" s="334">
        <f>(1+Y26)*'Projeções - Receitas'!AC$34</f>
        <v>5173216869363.6211</v>
      </c>
      <c r="AV26" s="335">
        <f t="shared" si="19"/>
        <v>1625940575627.1709</v>
      </c>
      <c r="AW26" s="335">
        <f t="shared" si="20"/>
        <v>1717245377552.8733</v>
      </c>
      <c r="AX26" s="335">
        <f t="shared" si="21"/>
        <v>1923314822859.2183</v>
      </c>
      <c r="AY26" s="335">
        <f t="shared" si="22"/>
        <v>2154112601602.3247</v>
      </c>
      <c r="AZ26" s="335">
        <f t="shared" si="23"/>
        <v>2412606113794.6035</v>
      </c>
      <c r="BA26" s="335">
        <f t="shared" si="24"/>
        <v>2702118847449.9565</v>
      </c>
      <c r="BB26" s="335">
        <f t="shared" si="25"/>
        <v>3026373109143.9517</v>
      </c>
      <c r="BC26" s="335">
        <f t="shared" si="26"/>
        <v>3389537882241.2256</v>
      </c>
      <c r="BD26" s="335">
        <f t="shared" si="27"/>
        <v>3775945200816.7261</v>
      </c>
      <c r="BE26" s="335">
        <f t="shared" si="28"/>
        <v>4138435940095.1328</v>
      </c>
      <c r="BF26" s="335">
        <f t="shared" si="29"/>
        <v>4529518136434.1221</v>
      </c>
      <c r="BG26" s="334">
        <f>(AK26*SUMPRODUCT(DA$10:DA$13,DA$28:DA$31)+AV26*SUMPRODUCT(DA$14:DA$23,DA$32:DA$41))*'Projeções - Receitas'!T$23+(AK26*DA$11*'Projeções - Receitas'!T$25)</f>
        <v>60327716744.799088</v>
      </c>
      <c r="BH26" s="334">
        <f>(AL26*SUMPRODUCT(DB$10:DB$13,DB$28:DB$31)+AW26*SUMPRODUCT(DB$14:DB$23,DB$32:DB$41))*'Projeções - Receitas'!U$23+(AL26*DB$11*'Projeções - Receitas'!U$25)</f>
        <v>48335980224.290771</v>
      </c>
      <c r="BI26" s="334">
        <f>(AM26*SUMPRODUCT(DC$10:DC$13,DC$28:DC$31)+AX26*SUMPRODUCT(DC$14:DC$23,DC$32:DC$41))*'Projeções - Receitas'!V$23+(AM26*DC$11*'Projeções - Receitas'!V$25)</f>
        <v>53463461915.199509</v>
      </c>
      <c r="BJ26" s="334">
        <f>(AN26*SUMPRODUCT(DD$10:DD$13,DD$28:DD$31)+AY26*SUMPRODUCT(DD$14:DD$23,DD$32:DD$41))*'Projeções - Receitas'!W$23+(AN26*DD$11*'Projeções - Receitas'!W$25)</f>
        <v>59089785053.910919</v>
      </c>
      <c r="BK26" s="334">
        <f>(AO26*SUMPRODUCT(DE$10:DE$13,DE$28:DE$31)+AZ26*SUMPRODUCT(DE$14:DE$23,DE$32:DE$41))*'Projeções - Receitas'!X$23+(AO26*DE$11*'Projeções - Receitas'!X$25)</f>
        <v>65290870455.412369</v>
      </c>
      <c r="BL26" s="334">
        <f>(AP26*SUMPRODUCT(DF$10:DF$13,DF$28:DF$31)+BA26*SUMPRODUCT(DF$14:DF$23,DF$32:DF$41))*'Projeções - Receitas'!Y$23+(AP26*DF$11*'Projeções - Receitas'!Y$25)</f>
        <v>72132310262.102356</v>
      </c>
      <c r="BM26" s="334">
        <f>(AQ26*SUMPRODUCT(DG$10:DG$13,DG$28:DG$31)+BB26*SUMPRODUCT(DG$14:DG$23,DG$32:DG$41))*'Projeções - Receitas'!Z$23+(AQ26*DG$11*'Projeções - Receitas'!Z$25)</f>
        <v>79683215664.169525</v>
      </c>
      <c r="BN26" s="334">
        <f>(AR26*SUMPRODUCT(DH$10:DH$13,DH$28:DH$31)+BC26*SUMPRODUCT(DH$14:DH$23,DH$32:DH$41))*'Projeções - Receitas'!AA$23+(AR26*DH$11*'Projeções - Receitas'!AA$25)</f>
        <v>88015126412.929871</v>
      </c>
      <c r="BO26" s="334">
        <f>(AS26*SUMPRODUCT(DI$10:DI$13,DI$28:DI$31)+BD26*SUMPRODUCT(DI$14:DI$23,DI$32:DI$41))*'Projeções - Receitas'!AB$23+(AS26*DI$11*'Projeções - Receitas'!AB$25)</f>
        <v>96683991186.541153</v>
      </c>
      <c r="BP26" s="334">
        <f>(AT26*SUMPRODUCT(DJ$10:DJ$13,DJ$28:DJ$31)+BE26*SUMPRODUCT(DJ$14:DJ$23,DJ$32:DJ$41))*'Projeções - Receitas'!AC$23+(AT26*DJ$11*'Projeções - Receitas'!AC$25)</f>
        <v>104472552632.19521</v>
      </c>
      <c r="BQ26" s="334">
        <f>(AU26*SUMPRODUCT(DK$10:DK$13,DK$28:DK$31)+BF26*SUMPRODUCT(DK$14:DK$23,DK$32:DK$41))*'Projeções - Receitas'!AD$23+(AU26*DK$11*'Projeções - Receitas'!AD$25)</f>
        <v>132893540494.31866</v>
      </c>
      <c r="BR26" s="335">
        <f>((BG26+'DRE + DCF'!T$12)*(1+'DRE + DCF'!T$15)+'DRE + DCF'!T$18)*(1+'DRE + DCF'!T$25)*'DRE + DCF'!T$33</f>
        <v>32907651111.096485</v>
      </c>
      <c r="BS26" s="335">
        <f>((BH26+'DRE + DCF'!U$12)*(1+'DRE + DCF'!U$15)+'DRE + DCF'!U$18)*(1+'DRE + DCF'!U$25)*'DRE + DCF'!U$33</f>
        <v>24783423676.291077</v>
      </c>
      <c r="BT26" s="335">
        <f>((BI26+'DRE + DCF'!V$12)*(1+'DRE + DCF'!V$15)+'DRE + DCF'!V$18)*(1+'DRE + DCF'!V$25)*'DRE + DCF'!V$33</f>
        <v>27566403903.017647</v>
      </c>
      <c r="BU26" s="335">
        <f>((BJ26+'DRE + DCF'!W$12)*(1+'DRE + DCF'!W$15)+'DRE + DCF'!W$18)*(1+'DRE + DCF'!W$25)*'DRE + DCF'!W$33</f>
        <v>30606968950.513748</v>
      </c>
      <c r="BV26" s="335">
        <f>((BK26+'DRE + DCF'!X$12)*(1+'DRE + DCF'!X$15)+'DRE + DCF'!X$18)*(1+'DRE + DCF'!X$25)*'DRE + DCF'!X$33</f>
        <v>33937039641.120373</v>
      </c>
      <c r="BW26" s="335">
        <f>((BL26+'DRE + DCF'!Y$12)*(1+'DRE + DCF'!Y$15)+'DRE + DCF'!Y$18)*(1+'DRE + DCF'!Y$25)*'DRE + DCF'!Y$33</f>
        <v>37597753554.924461</v>
      </c>
      <c r="BX26" s="335">
        <f>((BM26+'DRE + DCF'!Z$12)*(1+'DRE + DCF'!Z$15)+'DRE + DCF'!Z$18)*(1+'DRE + DCF'!Z$25)*'DRE + DCF'!Z$33</f>
        <v>41634643642.398308</v>
      </c>
      <c r="BY26" s="335">
        <f>((BN26+'DRE + DCF'!AA$12)*(1+'DRE + DCF'!AA$15)+'DRE + DCF'!AA$18)*(1+'DRE + DCF'!AA$25)*'DRE + DCF'!AA$33</f>
        <v>46080060369.354919</v>
      </c>
      <c r="BZ26" s="335">
        <f>((BO26+'DRE + DCF'!AB$12)*(1+'DRE + DCF'!AB$15)+'DRE + DCF'!AB$18)*(1+'DRE + DCF'!AB$25)*'DRE + DCF'!AB$33</f>
        <v>50672200570.371567</v>
      </c>
      <c r="CA26" s="335">
        <f>((BP26+'DRE + DCF'!AC$12)*(1+'DRE + DCF'!AC$15)+'DRE + DCF'!AC$18)*(1+'DRE + DCF'!AC$25)*'DRE + DCF'!AC$33</f>
        <v>54678563285.687088</v>
      </c>
      <c r="CB26" s="335">
        <f>((BQ26+'DRE + DCF'!AD$12)*(1+'DRE + DCF'!AD$15)+'DRE + DCF'!AD$18)*(1+'DRE + DCF'!AD$25)*'DRE + DCF'!AD$33</f>
        <v>68781756783.176529</v>
      </c>
      <c r="CC26" s="335">
        <f>BR26*(1-DA$47)+('DRE + DCF'!N$53*10^6)</f>
        <v>198832032546.49072</v>
      </c>
      <c r="CD26" s="335">
        <f>BS26*(1-DB$47)+('DRE + DCF'!T$53*10^6)</f>
        <v>199547122898.3074</v>
      </c>
      <c r="CE26" s="335">
        <f>BT26*(1-DC$47)+('DRE + DCF'!U$53*10^6)</f>
        <v>218060417361.74387</v>
      </c>
      <c r="CF26" s="335">
        <f>BU26*(1-DD$47)+('DRE + DCF'!V$53*10^6)</f>
        <v>238604946076.58633</v>
      </c>
      <c r="CG26" s="335">
        <f>BV26*(1-DE$47)+('DRE + DCF'!W$53*10^6)</f>
        <v>261374263662.74936</v>
      </c>
      <c r="CH26" s="335">
        <f>BW26*(1-DF$47)+('DRE + DCF'!X$53*10^6)</f>
        <v>286589627996.68915</v>
      </c>
      <c r="CI26" s="335">
        <f>BX26*(1-DG$47)+('DRE + DCF'!Y$53*10^6)</f>
        <v>314502203720.14819</v>
      </c>
      <c r="CJ26" s="335">
        <f>BY26*(1-DH$47)+('DRE + DCF'!Z$53*10^6)</f>
        <v>345385283602.08374</v>
      </c>
      <c r="CK26" s="335">
        <f>BZ26*(1-DI$47)+('DRE + DCF'!AA$53*10^6)</f>
        <v>379167520678.14526</v>
      </c>
      <c r="CL26" s="335">
        <f>CA26*(1-DJ$47)+('DRE + DCF'!AB$53*10^6)</f>
        <v>415055558950.30927</v>
      </c>
      <c r="CM26" s="335">
        <f>CB26*(1-DK$47)+('DRE + DCF'!AC$53*10^6)</f>
        <v>459593575578.83887</v>
      </c>
      <c r="CN26" s="335">
        <f t="shared" si="30"/>
        <v>1080940749267.8273</v>
      </c>
      <c r="CO26" s="335">
        <f t="shared" si="31"/>
        <v>1101172453609.7607</v>
      </c>
      <c r="CP26" s="335">
        <f t="shared" si="32"/>
        <v>1138729297867.4907</v>
      </c>
      <c r="CQ26" s="335">
        <f t="shared" si="33"/>
        <v>1275376813611.5898</v>
      </c>
      <c r="CR26" s="335">
        <f t="shared" si="34"/>
        <v>1428422031244.9807</v>
      </c>
      <c r="CS26" s="335">
        <f t="shared" si="35"/>
        <v>1599832674994.3787</v>
      </c>
      <c r="CT26" s="335">
        <f t="shared" si="36"/>
        <v>1791812595993.7043</v>
      </c>
      <c r="CU26" s="335">
        <f t="shared" si="37"/>
        <v>2006830107512.9487</v>
      </c>
      <c r="CV26" s="335">
        <f t="shared" si="38"/>
        <v>2235608739769.4253</v>
      </c>
      <c r="CW26" s="335">
        <f t="shared" si="39"/>
        <v>2450227178787.2905</v>
      </c>
      <c r="CX26" s="336">
        <f t="shared" si="40"/>
        <v>2681773647182.6895</v>
      </c>
    </row>
    <row r="27" spans="1:115" ht="30" customHeight="1" x14ac:dyDescent="0.25">
      <c r="D27" s="333">
        <f t="shared" si="41"/>
        <v>2.6675214468427827E-2</v>
      </c>
      <c r="E27" s="64">
        <f t="shared" si="0"/>
        <v>2.3943921371717247E-2</v>
      </c>
      <c r="F27" s="64">
        <f t="shared" si="1"/>
        <v>3.4220557457492889E-2</v>
      </c>
      <c r="G27" s="64">
        <f t="shared" si="2"/>
        <v>2.9813948153289888E-2</v>
      </c>
      <c r="H27" s="64">
        <f t="shared" si="3"/>
        <v>2.5711139791621263E-2</v>
      </c>
      <c r="I27" s="64">
        <f t="shared" si="4"/>
        <v>2.1869056002606579E-2</v>
      </c>
      <c r="J27" s="64">
        <f t="shared" si="5"/>
        <v>1.8255295285778683E-2</v>
      </c>
      <c r="K27" s="64">
        <f t="shared" si="6"/>
        <v>1.483994741542044E-2</v>
      </c>
      <c r="L27" s="64">
        <f t="shared" si="7"/>
        <v>1.2339877950343803E-2</v>
      </c>
      <c r="M27" s="64">
        <f t="shared" si="8"/>
        <v>1.2130885226905891E-2</v>
      </c>
      <c r="N27" s="64">
        <f t="shared" si="9"/>
        <v>1.411284435200208E-2</v>
      </c>
      <c r="O27" s="64">
        <f t="shared" si="45"/>
        <v>8.0000000000000036E-3</v>
      </c>
      <c r="P27" s="64">
        <f t="shared" si="45"/>
        <v>8.0000000000000036E-3</v>
      </c>
      <c r="Q27" s="64">
        <f t="shared" si="42"/>
        <v>8.0000000000000036E-3</v>
      </c>
      <c r="R27" s="64">
        <f t="shared" si="42"/>
        <v>8.0000000000000036E-3</v>
      </c>
      <c r="S27" s="64">
        <f t="shared" si="42"/>
        <v>8.0000000000000036E-3</v>
      </c>
      <c r="T27" s="64">
        <f t="shared" si="42"/>
        <v>8.0000000000000036E-3</v>
      </c>
      <c r="U27" s="64">
        <f t="shared" si="42"/>
        <v>8.0000000000000036E-3</v>
      </c>
      <c r="V27" s="64">
        <f t="shared" si="42"/>
        <v>8.0000000000000036E-3</v>
      </c>
      <c r="W27" s="64">
        <f t="shared" si="42"/>
        <v>8.0000000000000036E-3</v>
      </c>
      <c r="X27" s="64">
        <f t="shared" si="42"/>
        <v>8.0000000000000036E-3</v>
      </c>
      <c r="Y27" s="64">
        <f t="shared" si="42"/>
        <v>8.0000000000000036E-3</v>
      </c>
      <c r="Z27" s="64">
        <f t="shared" si="43"/>
        <v>0.18386269271023509</v>
      </c>
      <c r="AA27" s="64">
        <f t="shared" si="44"/>
        <v>0.18113139961352451</v>
      </c>
      <c r="AB27" s="64">
        <f t="shared" si="10"/>
        <v>0.19140803569930015</v>
      </c>
      <c r="AC27" s="64">
        <f t="shared" si="11"/>
        <v>0.18700142639509715</v>
      </c>
      <c r="AD27" s="64">
        <f t="shared" si="12"/>
        <v>0.18289861803342852</v>
      </c>
      <c r="AE27" s="64">
        <f t="shared" si="13"/>
        <v>0.17905653424441384</v>
      </c>
      <c r="AF27" s="64">
        <f t="shared" si="14"/>
        <v>0.17544277352758594</v>
      </c>
      <c r="AG27" s="64">
        <f t="shared" si="15"/>
        <v>0.1720274256572277</v>
      </c>
      <c r="AH27" s="64">
        <f t="shared" si="16"/>
        <v>0.16952735619215106</v>
      </c>
      <c r="AI27" s="64">
        <f t="shared" si="17"/>
        <v>0.16931836346871315</v>
      </c>
      <c r="AJ27" s="64">
        <f t="shared" si="18"/>
        <v>0.17130032259380934</v>
      </c>
      <c r="AK27" s="334">
        <f>(1+O27)*'Projeções - Receitas'!N$34</f>
        <v>1857927780574.1479</v>
      </c>
      <c r="AL27" s="334">
        <f>(1+P27)*'Projeções - Receitas'!T$34</f>
        <v>1962259839531.5601</v>
      </c>
      <c r="AM27" s="334">
        <f>(1+Q27)*'Projeções - Receitas'!U$34</f>
        <v>2197731020275.3474</v>
      </c>
      <c r="AN27" s="334">
        <f>(1+R27)*'Projeções - Receitas'!V$34</f>
        <v>2461458742708.3892</v>
      </c>
      <c r="AO27" s="334">
        <f>(1+S27)*'Projeções - Receitas'!W$34</f>
        <v>2756833791833.396</v>
      </c>
      <c r="AP27" s="334">
        <f>(1+T27)*'Projeções - Receitas'!X$34</f>
        <v>3087653846853.4038</v>
      </c>
      <c r="AQ27" s="334">
        <f>(1+U27)*'Projeções - Receitas'!Y$34</f>
        <v>3458172308475.8125</v>
      </c>
      <c r="AR27" s="334">
        <f>(1+V27)*'Projeções - Receitas'!Z$34</f>
        <v>3873152985492.9102</v>
      </c>
      <c r="AS27" s="334">
        <f>(1+W27)*'Projeções - Receitas'!AA$34</f>
        <v>4314692425839.1025</v>
      </c>
      <c r="AT27" s="334">
        <f>(1+X27)*'Projeções - Receitas'!AB$34</f>
        <v>4728902898719.6572</v>
      </c>
      <c r="AU27" s="334">
        <f>(1+Y27)*'Projeções - Receitas'!AC$34</f>
        <v>5175784222648.665</v>
      </c>
      <c r="AV27" s="335">
        <f t="shared" si="19"/>
        <v>1626747494026.9858</v>
      </c>
      <c r="AW27" s="335">
        <f t="shared" si="20"/>
        <v>1718097608509.4753</v>
      </c>
      <c r="AX27" s="335">
        <f t="shared" si="21"/>
        <v>1924269321530.6123</v>
      </c>
      <c r="AY27" s="335">
        <f t="shared" si="22"/>
        <v>2155181640114.2859</v>
      </c>
      <c r="AZ27" s="335">
        <f t="shared" si="23"/>
        <v>2413803436928.0005</v>
      </c>
      <c r="BA27" s="335">
        <f t="shared" si="24"/>
        <v>2703459849359.3608</v>
      </c>
      <c r="BB27" s="335">
        <f t="shared" si="25"/>
        <v>3027875031282.4844</v>
      </c>
      <c r="BC27" s="335">
        <f t="shared" si="26"/>
        <v>3391220035036.3823</v>
      </c>
      <c r="BD27" s="335">
        <f t="shared" si="27"/>
        <v>3777819119030.5308</v>
      </c>
      <c r="BE27" s="335">
        <f t="shared" si="28"/>
        <v>4140489754457.4624</v>
      </c>
      <c r="BF27" s="335">
        <f t="shared" si="29"/>
        <v>4531766036253.6924</v>
      </c>
      <c r="BG27" s="334">
        <f>(AK27*SUMPRODUCT(DA$10:DA$13,DA$28:DA$31)+AV27*SUMPRODUCT(DA$14:DA$23,DA$32:DA$41))*'Projeções - Receitas'!T$23+(AK27*DA$11*'Projeções - Receitas'!T$25)</f>
        <v>60357656058.320114</v>
      </c>
      <c r="BH27" s="334">
        <f>(AL27*SUMPRODUCT(DB$10:DB$13,DB$28:DB$31)+AW27*SUMPRODUCT(DB$14:DB$23,DB$32:DB$41))*'Projeções - Receitas'!U$23+(AL27*DB$11*'Projeções - Receitas'!U$25)</f>
        <v>48359968303.806557</v>
      </c>
      <c r="BI27" s="334">
        <f>(AM27*SUMPRODUCT(DC$10:DC$13,DC$28:DC$31)+AX27*SUMPRODUCT(DC$14:DC$23,DC$32:DC$41))*'Projeções - Receitas'!V$23+(AM27*DC$11*'Projeções - Receitas'!V$25)</f>
        <v>53489994650.641312</v>
      </c>
      <c r="BJ27" s="334">
        <f>(AN27*SUMPRODUCT(DD$10:DD$13,DD$28:DD$31)+AY27*SUMPRODUCT(DD$14:DD$23,DD$32:DD$41))*'Projeções - Receitas'!W$23+(AN27*DD$11*'Projeções - Receitas'!W$25)</f>
        <v>59119110009.272667</v>
      </c>
      <c r="BK27" s="334">
        <f>(AO27*SUMPRODUCT(DE$10:DE$13,DE$28:DE$31)+AZ27*SUMPRODUCT(DE$14:DE$23,DE$32:DE$41))*'Projeções - Receitas'!X$23+(AO27*DE$11*'Projeções - Receitas'!X$25)</f>
        <v>65323272872.511757</v>
      </c>
      <c r="BL27" s="334">
        <f>(AP27*SUMPRODUCT(DF$10:DF$13,DF$28:DF$31)+BA27*SUMPRODUCT(DF$14:DF$23,DF$32:DF$41))*'Projeções - Receitas'!Y$23+(AP27*DF$11*'Projeções - Receitas'!Y$25)</f>
        <v>72168107934.689026</v>
      </c>
      <c r="BM27" s="334">
        <f>(AQ27*SUMPRODUCT(DG$10:DG$13,DG$28:DG$31)+BB27*SUMPRODUCT(DG$14:DG$23,DG$32:DG$41))*'Projeções - Receitas'!Z$23+(AQ27*DG$11*'Projeções - Receitas'!Z$25)</f>
        <v>79722760684.35025</v>
      </c>
      <c r="BN27" s="334">
        <f>(AR27*SUMPRODUCT(DH$10:DH$13,DH$28:DH$31)+BC27*SUMPRODUCT(DH$14:DH$23,DH$32:DH$41))*'Projeções - Receitas'!AA$23+(AR27*DH$11*'Projeções - Receitas'!AA$25)</f>
        <v>88058806376.410278</v>
      </c>
      <c r="BO27" s="334">
        <f>(AS27*SUMPRODUCT(DI$10:DI$13,DI$28:DI$31)+BD27*SUMPRODUCT(DI$14:DI$23,DI$32:DI$41))*'Projeções - Receitas'!AB$23+(AS27*DI$11*'Projeções - Receitas'!AB$25)</f>
        <v>96731973316.162323</v>
      </c>
      <c r="BP27" s="334">
        <f>(AT27*SUMPRODUCT(DJ$10:DJ$13,DJ$28:DJ$31)+BE27*SUMPRODUCT(DJ$14:DJ$23,DJ$32:DJ$41))*'Projeções - Receitas'!AC$23+(AT27*DJ$11*'Projeções - Receitas'!AC$25)</f>
        <v>104524400052.85637</v>
      </c>
      <c r="BQ27" s="334">
        <f>(AU27*SUMPRODUCT(DK$10:DK$13,DK$28:DK$31)+BF27*SUMPRODUCT(DK$14:DK$23,DK$32:DK$41))*'Projeções - Receitas'!AD$23+(AU27*DK$11*'Projeções - Receitas'!AD$25)</f>
        <v>132959492623.59628</v>
      </c>
      <c r="BR27" s="335">
        <f>((BG27+'DRE + DCF'!T$12)*(1+'DRE + DCF'!T$15)+'DRE + DCF'!T$18)*(1+'DRE + DCF'!T$25)*'DRE + DCF'!T$33</f>
        <v>32926073703.387493</v>
      </c>
      <c r="BS27" s="335">
        <f>((BH27+'DRE + DCF'!U$12)*(1+'DRE + DCF'!U$15)+'DRE + DCF'!U$18)*(1+'DRE + DCF'!U$25)*'DRE + DCF'!U$33</f>
        <v>24798041840.15498</v>
      </c>
      <c r="BT27" s="335">
        <f>((BI27+'DRE + DCF'!V$12)*(1+'DRE + DCF'!V$15)+'DRE + DCF'!V$18)*(1+'DRE + DCF'!V$25)*'DRE + DCF'!V$33</f>
        <v>27582554624.088284</v>
      </c>
      <c r="BU27" s="335">
        <f>((BJ27+'DRE + DCF'!W$12)*(1+'DRE + DCF'!W$15)+'DRE + DCF'!W$18)*(1+'DRE + DCF'!W$25)*'DRE + DCF'!W$33</f>
        <v>30624799274.969242</v>
      </c>
      <c r="BV27" s="335">
        <f>((BK27+'DRE + DCF'!X$12)*(1+'DRE + DCF'!X$15)+'DRE + DCF'!X$18)*(1+'DRE + DCF'!X$25)*'DRE + DCF'!X$33</f>
        <v>33956718990.757244</v>
      </c>
      <c r="BW27" s="335">
        <f>((BL27+'DRE + DCF'!Y$12)*(1+'DRE + DCF'!Y$15)+'DRE + DCF'!Y$18)*(1+'DRE + DCF'!Y$25)*'DRE + DCF'!Y$33</f>
        <v>37619470514.465355</v>
      </c>
      <c r="BX27" s="335">
        <f>((BM27+'DRE + DCF'!Z$12)*(1+'DRE + DCF'!Z$15)+'DRE + DCF'!Z$18)*(1+'DRE + DCF'!Z$25)*'DRE + DCF'!Z$33</f>
        <v>41658606928.771065</v>
      </c>
      <c r="BY27" s="335">
        <f>((BN27+'DRE + DCF'!AA$12)*(1+'DRE + DCF'!AA$15)+'DRE + DCF'!AA$18)*(1+'DRE + DCF'!AA$25)*'DRE + DCF'!AA$33</f>
        <v>46106499467.428802</v>
      </c>
      <c r="BZ27" s="335">
        <f>((BO27+'DRE + DCF'!AB$12)*(1+'DRE + DCF'!AB$15)+'DRE + DCF'!AB$18)*(1+'DRE + DCF'!AB$25)*'DRE + DCF'!AB$33</f>
        <v>50701210931.01899</v>
      </c>
      <c r="CA27" s="335">
        <f>((BP27+'DRE + DCF'!AC$12)*(1+'DRE + DCF'!AC$15)+'DRE + DCF'!AC$18)*(1+'DRE + DCF'!AC$25)*'DRE + DCF'!AC$33</f>
        <v>54709875187.589638</v>
      </c>
      <c r="CB27" s="335">
        <f>((BQ27+'DRE + DCF'!AD$12)*(1+'DRE + DCF'!AD$15)+'DRE + DCF'!AD$18)*(1+'DRE + DCF'!AD$25)*'DRE + DCF'!AD$33</f>
        <v>68820256398.360855</v>
      </c>
      <c r="CC27" s="335">
        <f>BR27*(1-DA$47)+('DRE + DCF'!N$53*10^6)</f>
        <v>198843309414.55743</v>
      </c>
      <c r="CD27" s="335">
        <f>BS27*(1-DB$47)+('DRE + DCF'!T$53*10^6)</f>
        <v>199555893796.62573</v>
      </c>
      <c r="CE27" s="335">
        <f>BT27*(1-DC$47)+('DRE + DCF'!U$53*10^6)</f>
        <v>218070107794.38626</v>
      </c>
      <c r="CF27" s="335">
        <f>BU27*(1-DD$47)+('DRE + DCF'!V$53*10^6)</f>
        <v>238615644271.25961</v>
      </c>
      <c r="CG27" s="335">
        <f>BV27*(1-DE$47)+('DRE + DCF'!W$53*10^6)</f>
        <v>261386071272.53149</v>
      </c>
      <c r="CH27" s="335">
        <f>BW27*(1-DF$47)+('DRE + DCF'!X$53*10^6)</f>
        <v>286602658172.4137</v>
      </c>
      <c r="CI27" s="335">
        <f>BX27*(1-DG$47)+('DRE + DCF'!Y$53*10^6)</f>
        <v>314516581691.97186</v>
      </c>
      <c r="CJ27" s="335">
        <f>BY27*(1-DH$47)+('DRE + DCF'!Z$53*10^6)</f>
        <v>345401147060.92804</v>
      </c>
      <c r="CK27" s="335">
        <f>BZ27*(1-DI$47)+('DRE + DCF'!AA$53*10^6)</f>
        <v>379184926894.53369</v>
      </c>
      <c r="CL27" s="335">
        <f>CA27*(1-DJ$47)+('DRE + DCF'!AB$53*10^6)</f>
        <v>415074346091.45081</v>
      </c>
      <c r="CM27" s="335">
        <f>CB27*(1-DK$47)+('DRE + DCF'!AC$53*10^6)</f>
        <v>459616675347.94946</v>
      </c>
      <c r="CN27" s="335">
        <f t="shared" si="30"/>
        <v>1081477196289.7964</v>
      </c>
      <c r="CO27" s="335">
        <f t="shared" si="31"/>
        <v>1101718941179.7905</v>
      </c>
      <c r="CP27" s="335">
        <f t="shared" si="32"/>
        <v>1139294424069.9065</v>
      </c>
      <c r="CQ27" s="335">
        <f t="shared" si="33"/>
        <v>1276009754958.2954</v>
      </c>
      <c r="CR27" s="335">
        <f t="shared" si="34"/>
        <v>1429130925553.2908</v>
      </c>
      <c r="CS27" s="335">
        <f t="shared" si="35"/>
        <v>1600626636619.6858</v>
      </c>
      <c r="CT27" s="335">
        <f t="shared" si="36"/>
        <v>1792701833014.0483</v>
      </c>
      <c r="CU27" s="335">
        <f t="shared" si="37"/>
        <v>2007826052975.7341</v>
      </c>
      <c r="CV27" s="335">
        <f t="shared" si="38"/>
        <v>2236718223014.9683</v>
      </c>
      <c r="CW27" s="335">
        <f t="shared" si="39"/>
        <v>2451443172424.4058</v>
      </c>
      <c r="CX27" s="336">
        <f t="shared" si="40"/>
        <v>2683104552218.5122</v>
      </c>
      <c r="CZ27" s="330"/>
      <c r="DA27" s="331">
        <v>2023</v>
      </c>
      <c r="DB27" s="331">
        <v>2024</v>
      </c>
      <c r="DC27" s="331">
        <v>2025</v>
      </c>
      <c r="DD27" s="331">
        <v>2026</v>
      </c>
      <c r="DE27" s="331">
        <v>2027</v>
      </c>
      <c r="DF27" s="331">
        <v>2028</v>
      </c>
      <c r="DG27" s="331">
        <v>2029</v>
      </c>
      <c r="DH27" s="331">
        <v>2030</v>
      </c>
      <c r="DI27" s="331">
        <v>2031</v>
      </c>
      <c r="DJ27" s="331">
        <v>2032</v>
      </c>
      <c r="DK27" s="332">
        <v>2033</v>
      </c>
    </row>
    <row r="28" spans="1:115" ht="30" customHeight="1" x14ac:dyDescent="0.25">
      <c r="D28" s="333">
        <f t="shared" si="41"/>
        <v>2.6594480065096709E-2</v>
      </c>
      <c r="E28" s="64">
        <f t="shared" si="0"/>
        <v>2.3862076148452982E-2</v>
      </c>
      <c r="F28" s="64">
        <f t="shared" si="1"/>
        <v>3.4134161494358078E-2</v>
      </c>
      <c r="G28" s="64">
        <f t="shared" si="2"/>
        <v>2.9729615441955182E-2</v>
      </c>
      <c r="H28" s="64">
        <f t="shared" si="3"/>
        <v>2.5628719244996018E-2</v>
      </c>
      <c r="I28" s="64">
        <f t="shared" si="4"/>
        <v>2.1788418947377236E-2</v>
      </c>
      <c r="J28" s="64">
        <f t="shared" si="5"/>
        <v>1.8176329550659232E-2</v>
      </c>
      <c r="K28" s="64">
        <f t="shared" si="6"/>
        <v>1.4762555553257173E-2</v>
      </c>
      <c r="L28" s="64">
        <f t="shared" si="7"/>
        <v>1.2263606866341009E-2</v>
      </c>
      <c r="M28" s="64">
        <f t="shared" si="8"/>
        <v>1.2054599490154499E-2</v>
      </c>
      <c r="N28" s="64">
        <f t="shared" si="9"/>
        <v>1.4036521156257614E-2</v>
      </c>
      <c r="O28" s="64">
        <f t="shared" si="45"/>
        <v>8.5000000000000041E-3</v>
      </c>
      <c r="P28" s="64">
        <f t="shared" si="45"/>
        <v>8.5000000000000041E-3</v>
      </c>
      <c r="Q28" s="64">
        <f t="shared" ref="Q28:Q91" si="46">Q27+0.0005</f>
        <v>8.5000000000000041E-3</v>
      </c>
      <c r="R28" s="64">
        <f t="shared" ref="R28:R91" si="47">R27+0.0005</f>
        <v>8.5000000000000041E-3</v>
      </c>
      <c r="S28" s="64">
        <f t="shared" ref="S28:S91" si="48">S27+0.0005</f>
        <v>8.5000000000000041E-3</v>
      </c>
      <c r="T28" s="64">
        <f t="shared" ref="T28:T91" si="49">T27+0.0005</f>
        <v>8.5000000000000041E-3</v>
      </c>
      <c r="U28" s="64">
        <f t="shared" ref="U28:U91" si="50">U27+0.0005</f>
        <v>8.5000000000000041E-3</v>
      </c>
      <c r="V28" s="64">
        <f t="shared" ref="V28:V91" si="51">V27+0.0005</f>
        <v>8.5000000000000041E-3</v>
      </c>
      <c r="W28" s="64">
        <f t="shared" ref="W28:W91" si="52">W27+0.0005</f>
        <v>8.5000000000000041E-3</v>
      </c>
      <c r="X28" s="64">
        <f t="shared" ref="X28:X91" si="53">X27+0.0005</f>
        <v>8.5000000000000041E-3</v>
      </c>
      <c r="Y28" s="64">
        <f t="shared" ref="Y28:Y91" si="54">Y27+0.0005</f>
        <v>8.5000000000000041E-3</v>
      </c>
      <c r="Z28" s="64">
        <f t="shared" si="43"/>
        <v>0.18378195830690397</v>
      </c>
      <c r="AA28" s="64">
        <f t="shared" si="44"/>
        <v>0.18104955439026024</v>
      </c>
      <c r="AB28" s="64">
        <f t="shared" si="10"/>
        <v>0.19132163973616534</v>
      </c>
      <c r="AC28" s="64">
        <f t="shared" si="11"/>
        <v>0.18691709368376244</v>
      </c>
      <c r="AD28" s="64">
        <f t="shared" si="12"/>
        <v>0.18281619748680328</v>
      </c>
      <c r="AE28" s="64">
        <f t="shared" si="13"/>
        <v>0.1789758971891845</v>
      </c>
      <c r="AF28" s="64">
        <f t="shared" si="14"/>
        <v>0.17536380779246649</v>
      </c>
      <c r="AG28" s="64">
        <f t="shared" si="15"/>
        <v>0.17195003379506443</v>
      </c>
      <c r="AH28" s="64">
        <f t="shared" si="16"/>
        <v>0.16945108510814827</v>
      </c>
      <c r="AI28" s="64">
        <f t="shared" si="17"/>
        <v>0.16924207773196176</v>
      </c>
      <c r="AJ28" s="64">
        <f t="shared" si="18"/>
        <v>0.17122399939806487</v>
      </c>
      <c r="AK28" s="334">
        <f>(1+O28)*'Projeções - Receitas'!N$34</f>
        <v>1858849371735.147</v>
      </c>
      <c r="AL28" s="334">
        <f>(1+P28)*'Projeções - Receitas'!T$34</f>
        <v>1963233182705.9307</v>
      </c>
      <c r="AM28" s="334">
        <f>(1+Q28)*'Projeções - Receitas'!U$34</f>
        <v>2198821164630.6426</v>
      </c>
      <c r="AN28" s="334">
        <f>(1+R28)*'Projeções - Receitas'!V$34</f>
        <v>2462679704386.3198</v>
      </c>
      <c r="AO28" s="334">
        <f>(1+S28)*'Projeções - Receitas'!W$34</f>
        <v>2758201268912.6782</v>
      </c>
      <c r="AP28" s="334">
        <f>(1+T28)*'Projeções - Receitas'!X$34</f>
        <v>3089185421182.2002</v>
      </c>
      <c r="AQ28" s="334">
        <f>(1+U28)*'Projeções - Receitas'!Y$34</f>
        <v>3459887671724.0645</v>
      </c>
      <c r="AR28" s="334">
        <f>(1+V28)*'Projeções - Receitas'!Z$34</f>
        <v>3875074192330.9521</v>
      </c>
      <c r="AS28" s="334">
        <f>(1+W28)*'Projeções - Receitas'!AA$34</f>
        <v>4316832650256.6812</v>
      </c>
      <c r="AT28" s="334">
        <f>(1+X28)*'Projeções - Receitas'!AB$34</f>
        <v>4731248584681.3232</v>
      </c>
      <c r="AU28" s="334">
        <f>(1+Y28)*'Projeções - Receitas'!AC$34</f>
        <v>5178351575933.708</v>
      </c>
      <c r="AV28" s="335">
        <f t="shared" si="19"/>
        <v>1627554412426.8008</v>
      </c>
      <c r="AW28" s="335">
        <f t="shared" si="20"/>
        <v>1718949839466.0769</v>
      </c>
      <c r="AX28" s="335">
        <f t="shared" si="21"/>
        <v>1925223820202.0063</v>
      </c>
      <c r="AY28" s="335">
        <f t="shared" si="22"/>
        <v>2156250678626.2473</v>
      </c>
      <c r="AZ28" s="335">
        <f t="shared" si="23"/>
        <v>2415000760061.397</v>
      </c>
      <c r="BA28" s="335">
        <f t="shared" si="24"/>
        <v>2704800851268.7651</v>
      </c>
      <c r="BB28" s="335">
        <f t="shared" si="25"/>
        <v>3029376953421.0171</v>
      </c>
      <c r="BC28" s="335">
        <f t="shared" si="26"/>
        <v>3392902187831.5391</v>
      </c>
      <c r="BD28" s="335">
        <f t="shared" si="27"/>
        <v>3779693037244.335</v>
      </c>
      <c r="BE28" s="335">
        <f t="shared" si="28"/>
        <v>4142543568819.792</v>
      </c>
      <c r="BF28" s="335">
        <f t="shared" si="29"/>
        <v>4534013936073.2617</v>
      </c>
      <c r="BG28" s="334">
        <f>(AK28*SUMPRODUCT(DA$10:DA$13,DA$28:DA$31)+AV28*SUMPRODUCT(DA$14:DA$23,DA$32:DA$41))*'Projeções - Receitas'!T$23+(AK28*DA$11*'Projeções - Receitas'!T$25)</f>
        <v>60387595371.841095</v>
      </c>
      <c r="BH28" s="334">
        <f>(AL28*SUMPRODUCT(DB$10:DB$13,DB$28:DB$31)+AW28*SUMPRODUCT(DB$14:DB$23,DB$32:DB$41))*'Projeções - Receitas'!U$23+(AL28*DB$11*'Projeções - Receitas'!U$25)</f>
        <v>48383956383.322342</v>
      </c>
      <c r="BI28" s="334">
        <f>(AM28*SUMPRODUCT(DC$10:DC$13,DC$28:DC$31)+AX28*SUMPRODUCT(DC$14:DC$23,DC$32:DC$41))*'Projeções - Receitas'!V$23+(AM28*DC$11*'Projeções - Receitas'!V$25)</f>
        <v>53516527386.083099</v>
      </c>
      <c r="BJ28" s="334">
        <f>(AN28*SUMPRODUCT(DD$10:DD$13,DD$28:DD$31)+AY28*SUMPRODUCT(DD$14:DD$23,DD$32:DD$41))*'Projeções - Receitas'!W$23+(AN28*DD$11*'Projeções - Receitas'!W$25)</f>
        <v>59148434964.634399</v>
      </c>
      <c r="BK28" s="334">
        <f>(AO28*SUMPRODUCT(DE$10:DE$13,DE$28:DE$31)+AZ28*SUMPRODUCT(DE$14:DE$23,DE$32:DE$41))*'Projeções - Receitas'!X$23+(AO28*DE$11*'Projeções - Receitas'!X$25)</f>
        <v>65355675289.611229</v>
      </c>
      <c r="BL28" s="334">
        <f>(AP28*SUMPRODUCT(DF$10:DF$13,DF$28:DF$31)+BA28*SUMPRODUCT(DF$14:DF$23,DF$32:DF$41))*'Projeções - Receitas'!Y$23+(AP28*DF$11*'Projeções - Receitas'!Y$25)</f>
        <v>72203905607.275665</v>
      </c>
      <c r="BM28" s="334">
        <f>(AQ28*SUMPRODUCT(DG$10:DG$13,DG$28:DG$31)+BB28*SUMPRODUCT(DG$14:DG$23,DG$32:DG$41))*'Projeções - Receitas'!Z$23+(AQ28*DG$11*'Projeções - Receitas'!Z$25)</f>
        <v>79762305704.530975</v>
      </c>
      <c r="BN28" s="334">
        <f>(AR28*SUMPRODUCT(DH$10:DH$13,DH$28:DH$31)+BC28*SUMPRODUCT(DH$14:DH$23,DH$32:DH$41))*'Projeções - Receitas'!AA$23+(AR28*DH$11*'Projeções - Receitas'!AA$25)</f>
        <v>88102486339.890625</v>
      </c>
      <c r="BO28" s="334">
        <f>(AS28*SUMPRODUCT(DI$10:DI$13,DI$28:DI$31)+BD28*SUMPRODUCT(DI$14:DI$23,DI$32:DI$41))*'Projeções - Receitas'!AB$23+(AS28*DI$11*'Projeções - Receitas'!AB$25)</f>
        <v>96779955445.783493</v>
      </c>
      <c r="BP28" s="334">
        <f>(AT28*SUMPRODUCT(DJ$10:DJ$13,DJ$28:DJ$31)+BE28*SUMPRODUCT(DJ$14:DJ$23,DJ$32:DJ$41))*'Projeções - Receitas'!AC$23+(AT28*DJ$11*'Projeções - Receitas'!AC$25)</f>
        <v>104576247473.51755</v>
      </c>
      <c r="BQ28" s="334">
        <f>(AU28*SUMPRODUCT(DK$10:DK$13,DK$28:DK$31)+BF28*SUMPRODUCT(DK$14:DK$23,DK$32:DK$41))*'Projeções - Receitas'!AD$23+(AU28*DK$11*'Projeções - Receitas'!AD$25)</f>
        <v>133025444752.87378</v>
      </c>
      <c r="BR28" s="335">
        <f>((BG28+'DRE + DCF'!T$12)*(1+'DRE + DCF'!T$15)+'DRE + DCF'!T$18)*(1+'DRE + DCF'!T$25)*'DRE + DCF'!T$33</f>
        <v>32944496295.678497</v>
      </c>
      <c r="BS28" s="335">
        <f>((BH28+'DRE + DCF'!U$12)*(1+'DRE + DCF'!U$15)+'DRE + DCF'!U$18)*(1+'DRE + DCF'!U$25)*'DRE + DCF'!U$33</f>
        <v>24812660004.018871</v>
      </c>
      <c r="BT28" s="335">
        <f>((BI28+'DRE + DCF'!V$12)*(1+'DRE + DCF'!V$15)+'DRE + DCF'!V$18)*(1+'DRE + DCF'!V$25)*'DRE + DCF'!V$33</f>
        <v>27598705345.158894</v>
      </c>
      <c r="BU28" s="335">
        <f>((BJ28+'DRE + DCF'!W$12)*(1+'DRE + DCF'!W$15)+'DRE + DCF'!W$18)*(1+'DRE + DCF'!W$25)*'DRE + DCF'!W$33</f>
        <v>30642629599.424721</v>
      </c>
      <c r="BV28" s="335">
        <f>((BK28+'DRE + DCF'!X$12)*(1+'DRE + DCF'!X$15)+'DRE + DCF'!X$18)*(1+'DRE + DCF'!X$25)*'DRE + DCF'!X$33</f>
        <v>33976398340.394188</v>
      </c>
      <c r="BW28" s="335">
        <f>((BL28+'DRE + DCF'!Y$12)*(1+'DRE + DCF'!Y$15)+'DRE + DCF'!Y$18)*(1+'DRE + DCF'!Y$25)*'DRE + DCF'!Y$33</f>
        <v>37641187474.006241</v>
      </c>
      <c r="BX28" s="335">
        <f>((BM28+'DRE + DCF'!Z$12)*(1+'DRE + DCF'!Z$15)+'DRE + DCF'!Z$18)*(1+'DRE + DCF'!Z$25)*'DRE + DCF'!Z$33</f>
        <v>41682570215.143822</v>
      </c>
      <c r="BY28" s="335">
        <f>((BN28+'DRE + DCF'!AA$12)*(1+'DRE + DCF'!AA$15)+'DRE + DCF'!AA$18)*(1+'DRE + DCF'!AA$25)*'DRE + DCF'!AA$33</f>
        <v>46132938565.502663</v>
      </c>
      <c r="BZ28" s="335">
        <f>((BO28+'DRE + DCF'!AB$12)*(1+'DRE + DCF'!AB$15)+'DRE + DCF'!AB$18)*(1+'DRE + DCF'!AB$25)*'DRE + DCF'!AB$33</f>
        <v>50730221291.666382</v>
      </c>
      <c r="CA28" s="335">
        <f>((BP28+'DRE + DCF'!AC$12)*(1+'DRE + DCF'!AC$15)+'DRE + DCF'!AC$18)*(1+'DRE + DCF'!AC$25)*'DRE + DCF'!AC$33</f>
        <v>54741187089.492203</v>
      </c>
      <c r="CB28" s="335">
        <f>((BQ28+'DRE + DCF'!AD$12)*(1+'DRE + DCF'!AD$15)+'DRE + DCF'!AD$18)*(1+'DRE + DCF'!AD$25)*'DRE + DCF'!AD$33</f>
        <v>68858756013.54509</v>
      </c>
      <c r="CC28" s="335">
        <f>BR28*(1-DA$47)+('DRE + DCF'!N$53*10^6)</f>
        <v>198854586282.62415</v>
      </c>
      <c r="CD28" s="335">
        <f>BS28*(1-DB$47)+('DRE + DCF'!T$53*10^6)</f>
        <v>199564664694.94406</v>
      </c>
      <c r="CE28" s="335">
        <f>BT28*(1-DC$47)+('DRE + DCF'!U$53*10^6)</f>
        <v>218079798227.02863</v>
      </c>
      <c r="CF28" s="335">
        <f>BU28*(1-DD$47)+('DRE + DCF'!V$53*10^6)</f>
        <v>238626342465.93292</v>
      </c>
      <c r="CG28" s="335">
        <f>BV28*(1-DE$47)+('DRE + DCF'!W$53*10^6)</f>
        <v>261397878882.31366</v>
      </c>
      <c r="CH28" s="335">
        <f>BW28*(1-DF$47)+('DRE + DCF'!X$53*10^6)</f>
        <v>286615688348.13824</v>
      </c>
      <c r="CI28" s="335">
        <f>BX28*(1-DG$47)+('DRE + DCF'!Y$53*10^6)</f>
        <v>314530959663.79553</v>
      </c>
      <c r="CJ28" s="335">
        <f>BY28*(1-DH$47)+('DRE + DCF'!Z$53*10^6)</f>
        <v>345417010519.77234</v>
      </c>
      <c r="CK28" s="335">
        <f>BZ28*(1-DI$47)+('DRE + DCF'!AA$53*10^6)</f>
        <v>379202333110.92212</v>
      </c>
      <c r="CL28" s="335">
        <f>CA28*(1-DJ$47)+('DRE + DCF'!AB$53*10^6)</f>
        <v>415093133232.59235</v>
      </c>
      <c r="CM28" s="335">
        <f>CB28*(1-DK$47)+('DRE + DCF'!AC$53*10^6)</f>
        <v>459639775117.06006</v>
      </c>
      <c r="CN28" s="335">
        <f t="shared" si="30"/>
        <v>1082013643311.7655</v>
      </c>
      <c r="CO28" s="335">
        <f t="shared" si="31"/>
        <v>1102265428749.8201</v>
      </c>
      <c r="CP28" s="335">
        <f t="shared" si="32"/>
        <v>1139859550272.322</v>
      </c>
      <c r="CQ28" s="335">
        <f t="shared" si="33"/>
        <v>1276642696305.0007</v>
      </c>
      <c r="CR28" s="335">
        <f t="shared" si="34"/>
        <v>1429839819861.6008</v>
      </c>
      <c r="CS28" s="335">
        <f t="shared" si="35"/>
        <v>1601420598244.9932</v>
      </c>
      <c r="CT28" s="335">
        <f t="shared" si="36"/>
        <v>1793591070034.3926</v>
      </c>
      <c r="CU28" s="335">
        <f t="shared" si="37"/>
        <v>2008821998438.5198</v>
      </c>
      <c r="CV28" s="335">
        <f t="shared" si="38"/>
        <v>2237827706260.5112</v>
      </c>
      <c r="CW28" s="335">
        <f t="shared" si="39"/>
        <v>2452659166061.5205</v>
      </c>
      <c r="CX28" s="336">
        <f t="shared" si="40"/>
        <v>2684435457254.334</v>
      </c>
      <c r="CZ28" s="343" t="s">
        <v>132</v>
      </c>
      <c r="DA28" s="344">
        <f>'Projeções - Receitas'!T94</f>
        <v>0.13651573880391618</v>
      </c>
      <c r="DB28" s="344">
        <f>'Projeções - Receitas'!U94</f>
        <v>0.10097359540237628</v>
      </c>
      <c r="DC28" s="344">
        <f>'Projeções - Receitas'!V94</f>
        <v>9.9346434902964992E-2</v>
      </c>
      <c r="DD28" s="344">
        <f>'Projeções - Receitas'!W94</f>
        <v>0.10052612626503818</v>
      </c>
      <c r="DE28" s="344">
        <f>'Projeções - Receitas'!X94</f>
        <v>0.10210447194946712</v>
      </c>
      <c r="DF28" s="344">
        <f>'Projeções - Receitas'!Y94</f>
        <v>0.10349569417646377</v>
      </c>
      <c r="DG28" s="344">
        <f>'Projeções - Receitas'!Z94</f>
        <v>0.10445571887111642</v>
      </c>
      <c r="DH28" s="344">
        <f>'Projeções - Receitas'!AA94</f>
        <v>0.1050414966509045</v>
      </c>
      <c r="DI28" s="344">
        <f>'Projeções - Receitas'!AB94</f>
        <v>0.10538320035578086</v>
      </c>
      <c r="DJ28" s="344">
        <f>'Projeções - Receitas'!AC94</f>
        <v>0.10561100282569844</v>
      </c>
      <c r="DK28" s="345">
        <f>'Projeções - Receitas'!AD94</f>
        <v>0.10561100282569844</v>
      </c>
    </row>
    <row r="29" spans="1:115" ht="30" customHeight="1" x14ac:dyDescent="0.25">
      <c r="D29" s="333">
        <f t="shared" si="41"/>
        <v>2.6513825676040464E-2</v>
      </c>
      <c r="E29" s="64">
        <f t="shared" si="0"/>
        <v>2.3780312040375257E-2</v>
      </c>
      <c r="F29" s="64">
        <f t="shared" si="1"/>
        <v>3.4047851156558367E-2</v>
      </c>
      <c r="G29" s="64">
        <f t="shared" si="2"/>
        <v>2.9645366311107396E-2</v>
      </c>
      <c r="H29" s="64">
        <f t="shared" si="3"/>
        <v>2.5546380383749012E-2</v>
      </c>
      <c r="I29" s="64">
        <f t="shared" si="4"/>
        <v>2.1707861809942969E-2</v>
      </c>
      <c r="J29" s="64">
        <f t="shared" si="5"/>
        <v>1.809744207692246E-2</v>
      </c>
      <c r="K29" s="64">
        <f t="shared" si="6"/>
        <v>1.4685240392642129E-2</v>
      </c>
      <c r="L29" s="64">
        <f t="shared" si="7"/>
        <v>1.2187411373105334E-2</v>
      </c>
      <c r="M29" s="64">
        <f t="shared" si="8"/>
        <v>1.1978389358692193E-2</v>
      </c>
      <c r="N29" s="64">
        <f t="shared" si="9"/>
        <v>1.3960273602927065E-2</v>
      </c>
      <c r="O29" s="64">
        <f t="shared" si="45"/>
        <v>9.0000000000000045E-3</v>
      </c>
      <c r="P29" s="64">
        <f t="shared" si="45"/>
        <v>9.0000000000000045E-3</v>
      </c>
      <c r="Q29" s="64">
        <f t="shared" si="46"/>
        <v>9.0000000000000045E-3</v>
      </c>
      <c r="R29" s="64">
        <f t="shared" si="47"/>
        <v>9.0000000000000045E-3</v>
      </c>
      <c r="S29" s="64">
        <f t="shared" si="48"/>
        <v>9.0000000000000045E-3</v>
      </c>
      <c r="T29" s="64">
        <f t="shared" si="49"/>
        <v>9.0000000000000045E-3</v>
      </c>
      <c r="U29" s="64">
        <f t="shared" si="50"/>
        <v>9.0000000000000045E-3</v>
      </c>
      <c r="V29" s="64">
        <f t="shared" si="51"/>
        <v>9.0000000000000045E-3</v>
      </c>
      <c r="W29" s="64">
        <f t="shared" si="52"/>
        <v>9.0000000000000045E-3</v>
      </c>
      <c r="X29" s="64">
        <f t="shared" si="53"/>
        <v>9.0000000000000045E-3</v>
      </c>
      <c r="Y29" s="64">
        <f t="shared" si="54"/>
        <v>9.0000000000000045E-3</v>
      </c>
      <c r="Z29" s="64">
        <f t="shared" si="43"/>
        <v>0.18370130391784772</v>
      </c>
      <c r="AA29" s="64">
        <f t="shared" si="44"/>
        <v>0.18096779028218252</v>
      </c>
      <c r="AB29" s="64">
        <f t="shared" si="10"/>
        <v>0.19123532939836563</v>
      </c>
      <c r="AC29" s="64">
        <f t="shared" si="11"/>
        <v>0.18683284455291466</v>
      </c>
      <c r="AD29" s="64">
        <f t="shared" si="12"/>
        <v>0.18273385862555627</v>
      </c>
      <c r="AE29" s="64">
        <f t="shared" si="13"/>
        <v>0.17889534005175023</v>
      </c>
      <c r="AF29" s="64">
        <f t="shared" si="14"/>
        <v>0.17528492031872972</v>
      </c>
      <c r="AG29" s="64">
        <f t="shared" si="15"/>
        <v>0.17187271863444939</v>
      </c>
      <c r="AH29" s="64">
        <f t="shared" si="16"/>
        <v>0.16937488961491259</v>
      </c>
      <c r="AI29" s="64">
        <f t="shared" si="17"/>
        <v>0.16916586760049945</v>
      </c>
      <c r="AJ29" s="64">
        <f t="shared" si="18"/>
        <v>0.17114775184473432</v>
      </c>
      <c r="AK29" s="334">
        <f>(1+O29)*'Projeções - Receitas'!N$34</f>
        <v>1859770962896.1458</v>
      </c>
      <c r="AL29" s="334">
        <f>(1+P29)*'Projeções - Receitas'!T$34</f>
        <v>1964206525880.3015</v>
      </c>
      <c r="AM29" s="334">
        <f>(1+Q29)*'Projeções - Receitas'!U$34</f>
        <v>2199911308985.9375</v>
      </c>
      <c r="AN29" s="334">
        <f>(1+R29)*'Projeções - Receitas'!V$34</f>
        <v>2463900666064.2505</v>
      </c>
      <c r="AO29" s="334">
        <f>(1+S29)*'Projeções - Receitas'!W$34</f>
        <v>2759568745991.9604</v>
      </c>
      <c r="AP29" s="334">
        <f>(1+T29)*'Projeções - Receitas'!X$34</f>
        <v>3090716995510.9961</v>
      </c>
      <c r="AQ29" s="334">
        <f>(1+U29)*'Projeções - Receitas'!Y$34</f>
        <v>3461603034972.3159</v>
      </c>
      <c r="AR29" s="334">
        <f>(1+V29)*'Projeções - Receitas'!Z$34</f>
        <v>3876995399168.9941</v>
      </c>
      <c r="AS29" s="334">
        <f>(1+W29)*'Projeções - Receitas'!AA$34</f>
        <v>4318972874674.2598</v>
      </c>
      <c r="AT29" s="334">
        <f>(1+X29)*'Projeções - Receitas'!AB$34</f>
        <v>4733594270642.9893</v>
      </c>
      <c r="AU29" s="334">
        <f>(1+Y29)*'Projeções - Receitas'!AC$34</f>
        <v>5180918929218.752</v>
      </c>
      <c r="AV29" s="335">
        <f t="shared" si="19"/>
        <v>1628361330826.6155</v>
      </c>
      <c r="AW29" s="335">
        <f t="shared" si="20"/>
        <v>1719802070422.679</v>
      </c>
      <c r="AX29" s="335">
        <f t="shared" si="21"/>
        <v>1926178318873.4001</v>
      </c>
      <c r="AY29" s="335">
        <f t="shared" si="22"/>
        <v>2157319717138.2087</v>
      </c>
      <c r="AZ29" s="335">
        <f t="shared" si="23"/>
        <v>2416198083194.7935</v>
      </c>
      <c r="BA29" s="335">
        <f t="shared" si="24"/>
        <v>2706141853178.1694</v>
      </c>
      <c r="BB29" s="335">
        <f t="shared" si="25"/>
        <v>3030878875559.5498</v>
      </c>
      <c r="BC29" s="335">
        <f t="shared" si="26"/>
        <v>3394584340626.6963</v>
      </c>
      <c r="BD29" s="335">
        <f t="shared" si="27"/>
        <v>3781566955458.1396</v>
      </c>
      <c r="BE29" s="335">
        <f t="shared" si="28"/>
        <v>4144597383182.1216</v>
      </c>
      <c r="BF29" s="335">
        <f t="shared" si="29"/>
        <v>4536261835892.832</v>
      </c>
      <c r="BG29" s="334">
        <f>(AK29*SUMPRODUCT(DA$10:DA$13,DA$28:DA$31)+AV29*SUMPRODUCT(DA$14:DA$23,DA$32:DA$41))*'Projeções - Receitas'!T$23+(AK29*DA$11*'Projeções - Receitas'!T$25)</f>
        <v>60417534685.362053</v>
      </c>
      <c r="BH29" s="334">
        <f>(AL29*SUMPRODUCT(DB$10:DB$13,DB$28:DB$31)+AW29*SUMPRODUCT(DB$14:DB$23,DB$32:DB$41))*'Projeções - Receitas'!U$23+(AL29*DB$11*'Projeções - Receitas'!U$25)</f>
        <v>48407944462.838097</v>
      </c>
      <c r="BI29" s="334">
        <f>(AM29*SUMPRODUCT(DC$10:DC$13,DC$28:DC$31)+AX29*SUMPRODUCT(DC$14:DC$23,DC$32:DC$41))*'Projeções - Receitas'!V$23+(AM29*DC$11*'Projeções - Receitas'!V$25)</f>
        <v>53543060121.524857</v>
      </c>
      <c r="BJ29" s="334">
        <f>(AN29*SUMPRODUCT(DD$10:DD$13,DD$28:DD$31)+AY29*SUMPRODUCT(DD$14:DD$23,DD$32:DD$41))*'Projeções - Receitas'!W$23+(AN29*DD$11*'Projeções - Receitas'!W$25)</f>
        <v>59177759919.996155</v>
      </c>
      <c r="BK29" s="334">
        <f>(AO29*SUMPRODUCT(DE$10:DE$13,DE$28:DE$31)+AZ29*SUMPRODUCT(DE$14:DE$23,DE$32:DE$41))*'Projeções - Receitas'!X$23+(AO29*DE$11*'Projeções - Receitas'!X$25)</f>
        <v>65388077706.710716</v>
      </c>
      <c r="BL29" s="334">
        <f>(AP29*SUMPRODUCT(DF$10:DF$13,DF$28:DF$31)+BA29*SUMPRODUCT(DF$14:DF$23,DF$32:DF$41))*'Projeções - Receitas'!Y$23+(AP29*DF$11*'Projeções - Receitas'!Y$25)</f>
        <v>72239703279.862259</v>
      </c>
      <c r="BM29" s="334">
        <f>(AQ29*SUMPRODUCT(DG$10:DG$13,DG$28:DG$31)+BB29*SUMPRODUCT(DG$14:DG$23,DG$32:DG$41))*'Projeções - Receitas'!Z$23+(AQ29*DG$11*'Projeções - Receitas'!Z$25)</f>
        <v>79801850724.711655</v>
      </c>
      <c r="BN29" s="334">
        <f>(AR29*SUMPRODUCT(DH$10:DH$13,DH$28:DH$31)+BC29*SUMPRODUCT(DH$14:DH$23,DH$32:DH$41))*'Projeções - Receitas'!AA$23+(AR29*DH$11*'Projeções - Receitas'!AA$25)</f>
        <v>88146166303.370911</v>
      </c>
      <c r="BO29" s="334">
        <f>(AS29*SUMPRODUCT(DI$10:DI$13,DI$28:DI$31)+BD29*SUMPRODUCT(DI$14:DI$23,DI$32:DI$41))*'Projeções - Receitas'!AB$23+(AS29*DI$11*'Projeções - Receitas'!AB$25)</f>
        <v>96827937575.404541</v>
      </c>
      <c r="BP29" s="334">
        <f>(AT29*SUMPRODUCT(DJ$10:DJ$13,DJ$28:DJ$31)+BE29*SUMPRODUCT(DJ$14:DJ$23,DJ$32:DJ$41))*'Projeções - Receitas'!AC$23+(AT29*DJ$11*'Projeções - Receitas'!AC$25)</f>
        <v>104628094894.17871</v>
      </c>
      <c r="BQ29" s="334">
        <f>(AU29*SUMPRODUCT(DK$10:DK$13,DK$28:DK$31)+BF29*SUMPRODUCT(DK$14:DK$23,DK$32:DK$41))*'Projeções - Receitas'!AD$23+(AU29*DK$11*'Projeções - Receitas'!AD$25)</f>
        <v>133091396882.15134</v>
      </c>
      <c r="BR29" s="335">
        <f>((BG29+'DRE + DCF'!T$12)*(1+'DRE + DCF'!T$15)+'DRE + DCF'!T$18)*(1+'DRE + DCF'!T$25)*'DRE + DCF'!T$33</f>
        <v>32962918887.969456</v>
      </c>
      <c r="BS29" s="335">
        <f>((BH29+'DRE + DCF'!U$12)*(1+'DRE + DCF'!U$15)+'DRE + DCF'!U$18)*(1+'DRE + DCF'!U$25)*'DRE + DCF'!U$33</f>
        <v>24827278167.882763</v>
      </c>
      <c r="BT29" s="335">
        <f>((BI29+'DRE + DCF'!V$12)*(1+'DRE + DCF'!V$15)+'DRE + DCF'!V$18)*(1+'DRE + DCF'!V$25)*'DRE + DCF'!V$33</f>
        <v>27614856066.229507</v>
      </c>
      <c r="BU29" s="335">
        <f>((BJ29+'DRE + DCF'!W$12)*(1+'DRE + DCF'!W$15)+'DRE + DCF'!W$18)*(1+'DRE + DCF'!W$25)*'DRE + DCF'!W$33</f>
        <v>30660459923.880207</v>
      </c>
      <c r="BV29" s="335">
        <f>((BK29+'DRE + DCF'!X$12)*(1+'DRE + DCF'!X$15)+'DRE + DCF'!X$18)*(1+'DRE + DCF'!X$25)*'DRE + DCF'!X$33</f>
        <v>33996077690.031132</v>
      </c>
      <c r="BW29" s="335">
        <f>((BL29+'DRE + DCF'!Y$12)*(1+'DRE + DCF'!Y$15)+'DRE + DCF'!Y$18)*(1+'DRE + DCF'!Y$25)*'DRE + DCF'!Y$33</f>
        <v>37662904433.547096</v>
      </c>
      <c r="BX29" s="335">
        <f>((BM29+'DRE + DCF'!Z$12)*(1+'DRE + DCF'!Z$15)+'DRE + DCF'!Z$18)*(1+'DRE + DCF'!Z$25)*'DRE + DCF'!Z$33</f>
        <v>41706533501.516548</v>
      </c>
      <c r="BY29" s="335">
        <f>((BN29+'DRE + DCF'!AA$12)*(1+'DRE + DCF'!AA$15)+'DRE + DCF'!AA$18)*(1+'DRE + DCF'!AA$25)*'DRE + DCF'!AA$33</f>
        <v>46159377663.576462</v>
      </c>
      <c r="BZ29" s="335">
        <f>((BO29+'DRE + DCF'!AB$12)*(1+'DRE + DCF'!AB$15)+'DRE + DCF'!AB$18)*(1+'DRE + DCF'!AB$25)*'DRE + DCF'!AB$33</f>
        <v>50759231652.313728</v>
      </c>
      <c r="CA29" s="335">
        <f>((BP29+'DRE + DCF'!AC$12)*(1+'DRE + DCF'!AC$15)+'DRE + DCF'!AC$18)*(1+'DRE + DCF'!AC$25)*'DRE + DCF'!AC$33</f>
        <v>54772498991.394745</v>
      </c>
      <c r="CB29" s="335">
        <f>((BQ29+'DRE + DCF'!AD$12)*(1+'DRE + DCF'!AD$15)+'DRE + DCF'!AD$18)*(1+'DRE + DCF'!AD$25)*'DRE + DCF'!AD$33</f>
        <v>68897255628.729355</v>
      </c>
      <c r="CC29" s="335">
        <f>BR29*(1-DA$47)+('DRE + DCF'!N$53*10^6)</f>
        <v>198865863150.69086</v>
      </c>
      <c r="CD29" s="335">
        <f>BS29*(1-DB$47)+('DRE + DCF'!T$53*10^6)</f>
        <v>199573435593.26239</v>
      </c>
      <c r="CE29" s="335">
        <f>BT29*(1-DC$47)+('DRE + DCF'!U$53*10^6)</f>
        <v>218089488659.67099</v>
      </c>
      <c r="CF29" s="335">
        <f>BU29*(1-DD$47)+('DRE + DCF'!V$53*10^6)</f>
        <v>238637040660.6062</v>
      </c>
      <c r="CG29" s="335">
        <f>BV29*(1-DE$47)+('DRE + DCF'!W$53*10^6)</f>
        <v>261409686492.09583</v>
      </c>
      <c r="CH29" s="335">
        <f>BW29*(1-DF$47)+('DRE + DCF'!X$53*10^6)</f>
        <v>286628718523.86273</v>
      </c>
      <c r="CI29" s="335">
        <f>BX29*(1-DG$47)+('DRE + DCF'!Y$53*10^6)</f>
        <v>314545337635.61914</v>
      </c>
      <c r="CJ29" s="335">
        <f>BY29*(1-DH$47)+('DRE + DCF'!Z$53*10^6)</f>
        <v>345432873978.61664</v>
      </c>
      <c r="CK29" s="335">
        <f>BZ29*(1-DI$47)+('DRE + DCF'!AA$53*10^6)</f>
        <v>379219739327.31055</v>
      </c>
      <c r="CL29" s="335">
        <f>CA29*(1-DJ$47)+('DRE + DCF'!AB$53*10^6)</f>
        <v>415111920373.73389</v>
      </c>
      <c r="CM29" s="335">
        <f>CB29*(1-DK$47)+('DRE + DCF'!AC$53*10^6)</f>
        <v>459662874886.17059</v>
      </c>
      <c r="CN29" s="335">
        <f t="shared" si="30"/>
        <v>1082550090333.7345</v>
      </c>
      <c r="CO29" s="335">
        <f t="shared" si="31"/>
        <v>1102811916319.8499</v>
      </c>
      <c r="CP29" s="335">
        <f t="shared" si="32"/>
        <v>1140424676474.7375</v>
      </c>
      <c r="CQ29" s="335">
        <f t="shared" si="33"/>
        <v>1277275637651.7063</v>
      </c>
      <c r="CR29" s="335">
        <f t="shared" si="34"/>
        <v>1430548714169.9109</v>
      </c>
      <c r="CS29" s="335">
        <f t="shared" si="35"/>
        <v>1602214559870.3005</v>
      </c>
      <c r="CT29" s="335">
        <f t="shared" si="36"/>
        <v>1794480307054.7366</v>
      </c>
      <c r="CU29" s="335">
        <f t="shared" si="37"/>
        <v>2009817943901.3052</v>
      </c>
      <c r="CV29" s="335">
        <f t="shared" si="38"/>
        <v>2238937189506.0542</v>
      </c>
      <c r="CW29" s="335">
        <f t="shared" si="39"/>
        <v>2453875159698.6357</v>
      </c>
      <c r="CX29" s="336">
        <f t="shared" si="40"/>
        <v>2685766362290.1567</v>
      </c>
      <c r="CZ29" s="343" t="s">
        <v>133</v>
      </c>
      <c r="DA29" s="344">
        <f>'Projeções - Receitas'!T95</f>
        <v>0.1471109211297871</v>
      </c>
      <c r="DB29" s="344">
        <f>'Projeções - Receitas'!U95</f>
        <v>0.13522174089440567</v>
      </c>
      <c r="DC29" s="344">
        <f>'Projeções - Receitas'!V95</f>
        <v>0.13448006521618019</v>
      </c>
      <c r="DD29" s="344">
        <f>'Projeções - Receitas'!W95</f>
        <v>0.13501778008289367</v>
      </c>
      <c r="DE29" s="344">
        <f>'Projeções - Receitas'!X95</f>
        <v>0.13573720549077237</v>
      </c>
      <c r="DF29" s="344">
        <f>'Projeções - Receitas'!Y95</f>
        <v>0.13637133819565517</v>
      </c>
      <c r="DG29" s="344">
        <f>'Projeções - Receitas'!Z95</f>
        <v>0.1368089268458082</v>
      </c>
      <c r="DH29" s="344">
        <f>'Projeções - Receitas'!AA95</f>
        <v>0.13707593008996938</v>
      </c>
      <c r="DI29" s="344">
        <f>'Projeções - Receitas'!AB95</f>
        <v>0.13723168198239671</v>
      </c>
      <c r="DJ29" s="344">
        <f>'Projeções - Receitas'!AC95</f>
        <v>0.13733551657734827</v>
      </c>
      <c r="DK29" s="345">
        <f>'Projeções - Receitas'!AD95</f>
        <v>0.13733551657734827</v>
      </c>
    </row>
    <row r="30" spans="1:115" ht="30" customHeight="1" x14ac:dyDescent="0.25">
      <c r="D30" s="333">
        <f t="shared" si="41"/>
        <v>2.6433251182367057E-2</v>
      </c>
      <c r="E30" s="64">
        <f t="shared" si="0"/>
        <v>2.3698628926956372E-2</v>
      </c>
      <c r="F30" s="64">
        <f t="shared" si="1"/>
        <v>3.3961626316864446E-2</v>
      </c>
      <c r="G30" s="64">
        <f t="shared" si="2"/>
        <v>2.9561200636555651E-2</v>
      </c>
      <c r="H30" s="64">
        <f t="shared" si="3"/>
        <v>2.5464123086505169E-2</v>
      </c>
      <c r="I30" s="64">
        <f t="shared" si="4"/>
        <v>2.1627384471555211E-2</v>
      </c>
      <c r="J30" s="64">
        <f t="shared" si="5"/>
        <v>1.8018632748280972E-2</v>
      </c>
      <c r="K30" s="64">
        <f t="shared" si="6"/>
        <v>1.4608001819605698E-2</v>
      </c>
      <c r="L30" s="64">
        <f t="shared" si="7"/>
        <v>1.2111291358317566E-2</v>
      </c>
      <c r="M30" s="64">
        <f t="shared" si="8"/>
        <v>1.1902254720178307E-2</v>
      </c>
      <c r="N30" s="64">
        <f t="shared" si="9"/>
        <v>1.3884101579614727E-2</v>
      </c>
      <c r="O30" s="64">
        <f t="shared" si="45"/>
        <v>9.500000000000005E-3</v>
      </c>
      <c r="P30" s="64">
        <f t="shared" si="45"/>
        <v>9.500000000000005E-3</v>
      </c>
      <c r="Q30" s="64">
        <f t="shared" si="46"/>
        <v>9.500000000000005E-3</v>
      </c>
      <c r="R30" s="64">
        <f t="shared" si="47"/>
        <v>9.500000000000005E-3</v>
      </c>
      <c r="S30" s="64">
        <f t="shared" si="48"/>
        <v>9.500000000000005E-3</v>
      </c>
      <c r="T30" s="64">
        <f t="shared" si="49"/>
        <v>9.500000000000005E-3</v>
      </c>
      <c r="U30" s="64">
        <f t="shared" si="50"/>
        <v>9.500000000000005E-3</v>
      </c>
      <c r="V30" s="64">
        <f t="shared" si="51"/>
        <v>9.500000000000005E-3</v>
      </c>
      <c r="W30" s="64">
        <f t="shared" si="52"/>
        <v>9.500000000000005E-3</v>
      </c>
      <c r="X30" s="64">
        <f t="shared" si="53"/>
        <v>9.500000000000005E-3</v>
      </c>
      <c r="Y30" s="64">
        <f t="shared" si="54"/>
        <v>9.500000000000005E-3</v>
      </c>
      <c r="Z30" s="64">
        <f t="shared" si="43"/>
        <v>0.18362072942417432</v>
      </c>
      <c r="AA30" s="64">
        <f t="shared" si="44"/>
        <v>0.18088610716876363</v>
      </c>
      <c r="AB30" s="64">
        <f t="shared" si="10"/>
        <v>0.19114910455867171</v>
      </c>
      <c r="AC30" s="64">
        <f t="shared" si="11"/>
        <v>0.18674867887836291</v>
      </c>
      <c r="AD30" s="64">
        <f t="shared" si="12"/>
        <v>0.18265160132831243</v>
      </c>
      <c r="AE30" s="64">
        <f t="shared" si="13"/>
        <v>0.17881486271336247</v>
      </c>
      <c r="AF30" s="64">
        <f t="shared" si="14"/>
        <v>0.17520611099008823</v>
      </c>
      <c r="AG30" s="64">
        <f t="shared" si="15"/>
        <v>0.17179548006141296</v>
      </c>
      <c r="AH30" s="64">
        <f t="shared" si="16"/>
        <v>0.16929876960012483</v>
      </c>
      <c r="AI30" s="64">
        <f t="shared" si="17"/>
        <v>0.16908973296198557</v>
      </c>
      <c r="AJ30" s="64">
        <f t="shared" si="18"/>
        <v>0.17107157982142199</v>
      </c>
      <c r="AK30" s="334">
        <f>(1+O30)*'Projeções - Receitas'!N$34</f>
        <v>1860692554057.1453</v>
      </c>
      <c r="AL30" s="334">
        <f>(1+P30)*'Projeções - Receitas'!T$34</f>
        <v>1965179869054.6726</v>
      </c>
      <c r="AM30" s="334">
        <f>(1+Q30)*'Projeções - Receitas'!U$34</f>
        <v>2201001453341.2334</v>
      </c>
      <c r="AN30" s="334">
        <f>(1+R30)*'Projeções - Receitas'!V$34</f>
        <v>2465121627742.1816</v>
      </c>
      <c r="AO30" s="334">
        <f>(1+S30)*'Projeções - Receitas'!W$34</f>
        <v>2760936223071.2437</v>
      </c>
      <c r="AP30" s="334">
        <f>(1+T30)*'Projeções - Receitas'!X$34</f>
        <v>3092248569839.793</v>
      </c>
      <c r="AQ30" s="334">
        <f>(1+U30)*'Projeções - Receitas'!Y$34</f>
        <v>3463318398220.5684</v>
      </c>
      <c r="AR30" s="334">
        <f>(1+V30)*'Projeções - Receitas'!Z$34</f>
        <v>3878916606007.0366</v>
      </c>
      <c r="AS30" s="334">
        <f>(1+W30)*'Projeções - Receitas'!AA$34</f>
        <v>4321113099091.8394</v>
      </c>
      <c r="AT30" s="334">
        <f>(1+X30)*'Projeções - Receitas'!AB$34</f>
        <v>4735939956604.6572</v>
      </c>
      <c r="AU30" s="334">
        <f>(1+Y30)*'Projeções - Receitas'!AC$34</f>
        <v>5183486282503.7969</v>
      </c>
      <c r="AV30" s="335">
        <f t="shared" si="19"/>
        <v>1629168249226.4309</v>
      </c>
      <c r="AW30" s="335">
        <f t="shared" si="20"/>
        <v>1720654301379.281</v>
      </c>
      <c r="AX30" s="335">
        <f t="shared" si="21"/>
        <v>1927132817544.7949</v>
      </c>
      <c r="AY30" s="335">
        <f t="shared" si="22"/>
        <v>2158388755650.1704</v>
      </c>
      <c r="AZ30" s="335">
        <f t="shared" si="23"/>
        <v>2417395406328.1914</v>
      </c>
      <c r="BA30" s="335">
        <f t="shared" si="24"/>
        <v>2707482855087.5742</v>
      </c>
      <c r="BB30" s="335">
        <f t="shared" si="25"/>
        <v>3032380797698.0835</v>
      </c>
      <c r="BC30" s="335">
        <f t="shared" si="26"/>
        <v>3396266493421.8535</v>
      </c>
      <c r="BD30" s="335">
        <f t="shared" si="27"/>
        <v>3783440873671.9453</v>
      </c>
      <c r="BE30" s="335">
        <f t="shared" si="28"/>
        <v>4146651197544.4531</v>
      </c>
      <c r="BF30" s="335">
        <f t="shared" si="29"/>
        <v>4538509735712.4033</v>
      </c>
      <c r="BG30" s="334">
        <f>(AK30*SUMPRODUCT(DA$10:DA$13,DA$28:DA$31)+AV30*SUMPRODUCT(DA$14:DA$23,DA$32:DA$41))*'Projeções - Receitas'!T$23+(AK30*DA$11*'Projeções - Receitas'!T$25)</f>
        <v>60447473998.883034</v>
      </c>
      <c r="BH30" s="334">
        <f>(AL30*SUMPRODUCT(DB$10:DB$13,DB$28:DB$31)+AW30*SUMPRODUCT(DB$14:DB$23,DB$32:DB$41))*'Projeções - Receitas'!U$23+(AL30*DB$11*'Projeções - Receitas'!U$25)</f>
        <v>48431932542.353882</v>
      </c>
      <c r="BI30" s="334">
        <f>(AM30*SUMPRODUCT(DC$10:DC$13,DC$28:DC$31)+AX30*SUMPRODUCT(DC$14:DC$23,DC$32:DC$41))*'Projeções - Receitas'!V$23+(AM30*DC$11*'Projeções - Receitas'!V$25)</f>
        <v>53569592856.96666</v>
      </c>
      <c r="BJ30" s="334">
        <f>(AN30*SUMPRODUCT(DD$10:DD$13,DD$28:DD$31)+AY30*SUMPRODUCT(DD$14:DD$23,DD$32:DD$41))*'Projeções - Receitas'!W$23+(AN30*DD$11*'Projeções - Receitas'!W$25)</f>
        <v>59207084875.357895</v>
      </c>
      <c r="BK30" s="334">
        <f>(AO30*SUMPRODUCT(DE$10:DE$13,DE$28:DE$31)+AZ30*SUMPRODUCT(DE$14:DE$23,DE$32:DE$41))*'Projeções - Receitas'!X$23+(AO30*DE$11*'Projeções - Receitas'!X$25)</f>
        <v>65420480123.810173</v>
      </c>
      <c r="BL30" s="334">
        <f>(AP30*SUMPRODUCT(DF$10:DF$13,DF$28:DF$31)+BA30*SUMPRODUCT(DF$14:DF$23,DF$32:DF$41))*'Projeções - Receitas'!Y$23+(AP30*DF$11*'Projeções - Receitas'!Y$25)</f>
        <v>72275500952.449005</v>
      </c>
      <c r="BM30" s="334">
        <f>(AQ30*SUMPRODUCT(DG$10:DG$13,DG$28:DG$31)+BB30*SUMPRODUCT(DG$14:DG$23,DG$32:DG$41))*'Projeções - Receitas'!Z$23+(AQ30*DG$11*'Projeções - Receitas'!Z$25)</f>
        <v>79841395744.892441</v>
      </c>
      <c r="BN30" s="334">
        <f>(AR30*SUMPRODUCT(DH$10:DH$13,DH$28:DH$31)+BC30*SUMPRODUCT(DH$14:DH$23,DH$32:DH$41))*'Projeções - Receitas'!AA$23+(AR30*DH$11*'Projeções - Receitas'!AA$25)</f>
        <v>88189846266.851303</v>
      </c>
      <c r="BO30" s="334">
        <f>(AS30*SUMPRODUCT(DI$10:DI$13,DI$28:DI$31)+BD30*SUMPRODUCT(DI$14:DI$23,DI$32:DI$41))*'Projeções - Receitas'!AB$23+(AS30*DI$11*'Projeções - Receitas'!AB$25)</f>
        <v>96875919705.025681</v>
      </c>
      <c r="BP30" s="334">
        <f>(AT30*SUMPRODUCT(DJ$10:DJ$13,DJ$28:DJ$31)+BE30*SUMPRODUCT(DJ$14:DJ$23,DJ$32:DJ$41))*'Projeções - Receitas'!AC$23+(AT30*DJ$11*'Projeções - Receitas'!AC$25)</f>
        <v>104679942314.83972</v>
      </c>
      <c r="BQ30" s="334">
        <f>(AU30*SUMPRODUCT(DK$10:DK$13,DK$28:DK$31)+BF30*SUMPRODUCT(DK$14:DK$23,DK$32:DK$41))*'Projeções - Receitas'!AD$23+(AU30*DK$11*'Projeções - Receitas'!AD$25)</f>
        <v>133157349011.42906</v>
      </c>
      <c r="BR30" s="335">
        <f>((BG30+'DRE + DCF'!T$12)*(1+'DRE + DCF'!T$15)+'DRE + DCF'!T$18)*(1+'DRE + DCF'!T$25)*'DRE + DCF'!T$33</f>
        <v>32981341480.260448</v>
      </c>
      <c r="BS30" s="335">
        <f>((BH30+'DRE + DCF'!U$12)*(1+'DRE + DCF'!U$15)+'DRE + DCF'!U$18)*(1+'DRE + DCF'!U$25)*'DRE + DCF'!U$33</f>
        <v>24841896331.746666</v>
      </c>
      <c r="BT30" s="335">
        <f>((BI30+'DRE + DCF'!V$12)*(1+'DRE + DCF'!V$15)+'DRE + DCF'!V$18)*(1+'DRE + DCF'!V$25)*'DRE + DCF'!V$33</f>
        <v>27631006787.300144</v>
      </c>
      <c r="BU30" s="335">
        <f>((BJ30+'DRE + DCF'!W$12)*(1+'DRE + DCF'!W$15)+'DRE + DCF'!W$18)*(1+'DRE + DCF'!W$25)*'DRE + DCF'!W$33</f>
        <v>30678290248.335693</v>
      </c>
      <c r="BV30" s="335">
        <f>((BK30+'DRE + DCF'!X$12)*(1+'DRE + DCF'!X$15)+'DRE + DCF'!X$18)*(1+'DRE + DCF'!X$25)*'DRE + DCF'!X$33</f>
        <v>34015757039.668056</v>
      </c>
      <c r="BW30" s="335">
        <f>((BL30+'DRE + DCF'!Y$12)*(1+'DRE + DCF'!Y$15)+'DRE + DCF'!Y$18)*(1+'DRE + DCF'!Y$25)*'DRE + DCF'!Y$33</f>
        <v>37684621393.088043</v>
      </c>
      <c r="BX30" s="335">
        <f>((BM30+'DRE + DCF'!Z$12)*(1+'DRE + DCF'!Z$15)+'DRE + DCF'!Z$18)*(1+'DRE + DCF'!Z$25)*'DRE + DCF'!Z$33</f>
        <v>41730496787.889343</v>
      </c>
      <c r="BY30" s="335">
        <f>((BN30+'DRE + DCF'!AA$12)*(1+'DRE + DCF'!AA$15)+'DRE + DCF'!AA$18)*(1+'DRE + DCF'!AA$25)*'DRE + DCF'!AA$33</f>
        <v>46185816761.65033</v>
      </c>
      <c r="BZ30" s="335">
        <f>((BO30+'DRE + DCF'!AB$12)*(1+'DRE + DCF'!AB$15)+'DRE + DCF'!AB$18)*(1+'DRE + DCF'!AB$25)*'DRE + DCF'!AB$33</f>
        <v>50788242012.961136</v>
      </c>
      <c r="CA30" s="335">
        <f>((BP30+'DRE + DCF'!AC$12)*(1+'DRE + DCF'!AC$15)+'DRE + DCF'!AC$18)*(1+'DRE + DCF'!AC$25)*'DRE + DCF'!AC$33</f>
        <v>54803810893.29718</v>
      </c>
      <c r="CB30" s="335">
        <f>((BQ30+'DRE + DCF'!AD$12)*(1+'DRE + DCF'!AD$15)+'DRE + DCF'!AD$18)*(1+'DRE + DCF'!AD$25)*'DRE + DCF'!AD$33</f>
        <v>68935755243.913742</v>
      </c>
      <c r="CC30" s="335">
        <f>BR30*(1-DA$47)+('DRE + DCF'!N$53*10^6)</f>
        <v>198877140018.75757</v>
      </c>
      <c r="CD30" s="335">
        <f>BS30*(1-DB$47)+('DRE + DCF'!T$53*10^6)</f>
        <v>199582206491.58075</v>
      </c>
      <c r="CE30" s="335">
        <f>BT30*(1-DC$47)+('DRE + DCF'!U$53*10^6)</f>
        <v>218099179092.31339</v>
      </c>
      <c r="CF30" s="335">
        <f>BU30*(1-DD$47)+('DRE + DCF'!V$53*10^6)</f>
        <v>238647738855.27948</v>
      </c>
      <c r="CG30" s="335">
        <f>BV30*(1-DE$47)+('DRE + DCF'!W$53*10^6)</f>
        <v>261421494101.87799</v>
      </c>
      <c r="CH30" s="335">
        <f>BW30*(1-DF$47)+('DRE + DCF'!X$53*10^6)</f>
        <v>286641748699.58734</v>
      </c>
      <c r="CI30" s="335">
        <f>BX30*(1-DG$47)+('DRE + DCF'!Y$53*10^6)</f>
        <v>314559715607.44281</v>
      </c>
      <c r="CJ30" s="335">
        <f>BY30*(1-DH$47)+('DRE + DCF'!Z$53*10^6)</f>
        <v>345448737437.46094</v>
      </c>
      <c r="CK30" s="335">
        <f>BZ30*(1-DI$47)+('DRE + DCF'!AA$53*10^6)</f>
        <v>379237145543.69897</v>
      </c>
      <c r="CL30" s="335">
        <f>CA30*(1-DJ$47)+('DRE + DCF'!AB$53*10^6)</f>
        <v>415130707514.87537</v>
      </c>
      <c r="CM30" s="335">
        <f>CB30*(1-DK$47)+('DRE + DCF'!AC$53*10^6)</f>
        <v>459685974655.28125</v>
      </c>
      <c r="CN30" s="335">
        <f t="shared" si="30"/>
        <v>1083086537355.7039</v>
      </c>
      <c r="CO30" s="335">
        <f t="shared" si="31"/>
        <v>1103358403889.8796</v>
      </c>
      <c r="CP30" s="335">
        <f t="shared" si="32"/>
        <v>1140989802677.1533</v>
      </c>
      <c r="CQ30" s="335">
        <f t="shared" si="33"/>
        <v>1277908578998.4119</v>
      </c>
      <c r="CR30" s="335">
        <f t="shared" si="34"/>
        <v>1431257608478.2214</v>
      </c>
      <c r="CS30" s="335">
        <f t="shared" si="35"/>
        <v>1603008521495.6082</v>
      </c>
      <c r="CT30" s="335">
        <f t="shared" si="36"/>
        <v>1795369544075.0813</v>
      </c>
      <c r="CU30" s="335">
        <f t="shared" si="37"/>
        <v>2010813889364.0911</v>
      </c>
      <c r="CV30" s="335">
        <f t="shared" si="38"/>
        <v>2240046672751.5977</v>
      </c>
      <c r="CW30" s="335">
        <f t="shared" si="39"/>
        <v>2455091153335.7515</v>
      </c>
      <c r="CX30" s="336">
        <f t="shared" si="40"/>
        <v>2687097267325.98</v>
      </c>
      <c r="CZ30" s="343" t="s">
        <v>134</v>
      </c>
      <c r="DA30" s="344">
        <f>'Projeções - Receitas'!T96</f>
        <v>9.1482669515454834E-2</v>
      </c>
      <c r="DB30" s="344">
        <f>'Projeções - Receitas'!U96</f>
        <v>8.3510650090562896E-2</v>
      </c>
      <c r="DC30" s="344">
        <f>'Projeções - Receitas'!V96</f>
        <v>8.207083875426123E-2</v>
      </c>
      <c r="DD30" s="344">
        <f>'Projeções - Receitas'!W96</f>
        <v>8.3114701973079949E-2</v>
      </c>
      <c r="DE30" s="344">
        <f>'Projeções - Receitas'!X96</f>
        <v>8.4511318969292537E-2</v>
      </c>
      <c r="DF30" s="344">
        <f>'Projeções - Receitas'!Y96</f>
        <v>8.5742357661830457E-2</v>
      </c>
      <c r="DG30" s="344">
        <f>'Projeções - Receitas'!Z96</f>
        <v>8.6591846350248428E-2</v>
      </c>
      <c r="DH30" s="344">
        <f>'Projeções - Receitas'!AA96</f>
        <v>8.7110178431317034E-2</v>
      </c>
      <c r="DI30" s="344">
        <f>'Projeções - Receitas'!AB96</f>
        <v>8.7412538811940374E-2</v>
      </c>
      <c r="DJ30" s="344">
        <f>'Projeções - Receitas'!AC96</f>
        <v>8.7614112399022601E-2</v>
      </c>
      <c r="DK30" s="345">
        <f>'Projeções - Receitas'!AD96</f>
        <v>8.7614112399022601E-2</v>
      </c>
    </row>
    <row r="31" spans="1:115" ht="30" customHeight="1" x14ac:dyDescent="0.25">
      <c r="D31" s="333">
        <f t="shared" si="41"/>
        <v>2.6352756465420124E-2</v>
      </c>
      <c r="E31" s="64">
        <f t="shared" si="0"/>
        <v>2.3617026687907217E-2</v>
      </c>
      <c r="F31" s="64">
        <f t="shared" si="1"/>
        <v>3.3875486848298969E-2</v>
      </c>
      <c r="G31" s="64">
        <f t="shared" si="2"/>
        <v>2.9477118294354954E-2</v>
      </c>
      <c r="H31" s="64">
        <f t="shared" si="3"/>
        <v>2.5381947232129942E-2</v>
      </c>
      <c r="I31" s="64">
        <f t="shared" si="4"/>
        <v>2.1546986813700486E-2</v>
      </c>
      <c r="J31" s="64">
        <f t="shared" si="5"/>
        <v>1.7939901448677797E-2</v>
      </c>
      <c r="K31" s="64">
        <f t="shared" si="6"/>
        <v>1.4530839720404004E-2</v>
      </c>
      <c r="L31" s="64">
        <f t="shared" si="7"/>
        <v>1.2035246709881153E-2</v>
      </c>
      <c r="M31" s="64">
        <f t="shared" si="8"/>
        <v>1.1826195462494637E-2</v>
      </c>
      <c r="N31" s="64">
        <f t="shared" si="9"/>
        <v>1.380800497414722E-2</v>
      </c>
      <c r="O31" s="64">
        <f t="shared" si="45"/>
        <v>1.0000000000000005E-2</v>
      </c>
      <c r="P31" s="64">
        <f t="shared" si="45"/>
        <v>1.0000000000000005E-2</v>
      </c>
      <c r="Q31" s="64">
        <f t="shared" si="46"/>
        <v>1.0000000000000005E-2</v>
      </c>
      <c r="R31" s="64">
        <f t="shared" si="47"/>
        <v>1.0000000000000005E-2</v>
      </c>
      <c r="S31" s="64">
        <f t="shared" si="48"/>
        <v>1.0000000000000005E-2</v>
      </c>
      <c r="T31" s="64">
        <f t="shared" si="49"/>
        <v>1.0000000000000005E-2</v>
      </c>
      <c r="U31" s="64">
        <f t="shared" si="50"/>
        <v>1.0000000000000005E-2</v>
      </c>
      <c r="V31" s="64">
        <f t="shared" si="51"/>
        <v>1.0000000000000005E-2</v>
      </c>
      <c r="W31" s="64">
        <f t="shared" si="52"/>
        <v>1.0000000000000005E-2</v>
      </c>
      <c r="X31" s="64">
        <f t="shared" si="53"/>
        <v>1.0000000000000005E-2</v>
      </c>
      <c r="Y31" s="64">
        <f t="shared" si="54"/>
        <v>1.0000000000000005E-2</v>
      </c>
      <c r="Z31" s="64">
        <f t="shared" si="43"/>
        <v>0.18354023470722738</v>
      </c>
      <c r="AA31" s="64">
        <f t="shared" si="44"/>
        <v>0.18080450492971448</v>
      </c>
      <c r="AB31" s="64">
        <f t="shared" si="10"/>
        <v>0.19106296509010623</v>
      </c>
      <c r="AC31" s="64">
        <f t="shared" si="11"/>
        <v>0.18666459653616221</v>
      </c>
      <c r="AD31" s="64">
        <f t="shared" si="12"/>
        <v>0.1825694254739372</v>
      </c>
      <c r="AE31" s="64">
        <f t="shared" si="13"/>
        <v>0.17873446505550775</v>
      </c>
      <c r="AF31" s="64">
        <f t="shared" si="14"/>
        <v>0.17512737969048506</v>
      </c>
      <c r="AG31" s="64">
        <f t="shared" si="15"/>
        <v>0.17171831796221126</v>
      </c>
      <c r="AH31" s="64">
        <f t="shared" si="16"/>
        <v>0.16922272495168841</v>
      </c>
      <c r="AI31" s="64">
        <f t="shared" si="17"/>
        <v>0.1690136737043019</v>
      </c>
      <c r="AJ31" s="64">
        <f t="shared" si="18"/>
        <v>0.17099548321595448</v>
      </c>
      <c r="AK31" s="334">
        <f>(1+O31)*'Projeções - Receitas'!N$34</f>
        <v>1861614145218.1443</v>
      </c>
      <c r="AL31" s="334">
        <f>(1+P31)*'Projeções - Receitas'!T$34</f>
        <v>1966153212229.0432</v>
      </c>
      <c r="AM31" s="334">
        <f>(1+Q31)*'Projeções - Receitas'!U$34</f>
        <v>2202091597696.5283</v>
      </c>
      <c r="AN31" s="334">
        <f>(1+R31)*'Projeções - Receitas'!V$34</f>
        <v>2466342589420.1123</v>
      </c>
      <c r="AO31" s="334">
        <f>(1+S31)*'Projeções - Receitas'!W$34</f>
        <v>2762303700150.5259</v>
      </c>
      <c r="AP31" s="334">
        <f>(1+T31)*'Projeções - Receitas'!X$34</f>
        <v>3093780144168.5894</v>
      </c>
      <c r="AQ31" s="334">
        <f>(1+U31)*'Projeções - Receitas'!Y$34</f>
        <v>3465033761468.8203</v>
      </c>
      <c r="AR31" s="334">
        <f>(1+V31)*'Projeções - Receitas'!Z$34</f>
        <v>3880837812845.0786</v>
      </c>
      <c r="AS31" s="334">
        <f>(1+W31)*'Projeções - Receitas'!AA$34</f>
        <v>4323253323509.4185</v>
      </c>
      <c r="AT31" s="334">
        <f>(1+X31)*'Projeções - Receitas'!AB$34</f>
        <v>4738285642566.3232</v>
      </c>
      <c r="AU31" s="334">
        <f>(1+Y31)*'Projeções - Receitas'!AC$34</f>
        <v>5186053635788.8408</v>
      </c>
      <c r="AV31" s="335">
        <f t="shared" si="19"/>
        <v>1629975167626.2458</v>
      </c>
      <c r="AW31" s="335">
        <f t="shared" si="20"/>
        <v>1721506532335.8828</v>
      </c>
      <c r="AX31" s="335">
        <f t="shared" si="21"/>
        <v>1928087316216.1887</v>
      </c>
      <c r="AY31" s="335">
        <f t="shared" si="22"/>
        <v>2159457794162.1318</v>
      </c>
      <c r="AZ31" s="335">
        <f t="shared" si="23"/>
        <v>2418592729461.5879</v>
      </c>
      <c r="BA31" s="335">
        <f t="shared" si="24"/>
        <v>2708823856996.9785</v>
      </c>
      <c r="BB31" s="335">
        <f t="shared" si="25"/>
        <v>3033882719836.6162</v>
      </c>
      <c r="BC31" s="335">
        <f t="shared" si="26"/>
        <v>3397948646217.0103</v>
      </c>
      <c r="BD31" s="335">
        <f t="shared" si="27"/>
        <v>3785314791885.75</v>
      </c>
      <c r="BE31" s="335">
        <f t="shared" si="28"/>
        <v>4148705011906.7827</v>
      </c>
      <c r="BF31" s="335">
        <f t="shared" si="29"/>
        <v>4540757635531.9736</v>
      </c>
      <c r="BG31" s="334">
        <f>(AK31*SUMPRODUCT(DA$10:DA$13,DA$28:DA$31)+AV31*SUMPRODUCT(DA$14:DA$23,DA$32:DA$41))*'Projeções - Receitas'!T$23+(AK31*DA$11*'Projeções - Receitas'!T$25)</f>
        <v>60477413312.404053</v>
      </c>
      <c r="BH31" s="334">
        <f>(AL31*SUMPRODUCT(DB$10:DB$13,DB$28:DB$31)+AW31*SUMPRODUCT(DB$14:DB$23,DB$32:DB$41))*'Projeções - Receitas'!U$23+(AL31*DB$11*'Projeções - Receitas'!U$25)</f>
        <v>48455920621.869637</v>
      </c>
      <c r="BI31" s="334">
        <f>(AM31*SUMPRODUCT(DC$10:DC$13,DC$28:DC$31)+AX31*SUMPRODUCT(DC$14:DC$23,DC$32:DC$41))*'Projeções - Receitas'!V$23+(AM31*DC$11*'Projeções - Receitas'!V$25)</f>
        <v>53596125592.408447</v>
      </c>
      <c r="BJ31" s="334">
        <f>(AN31*SUMPRODUCT(DD$10:DD$13,DD$28:DD$31)+AY31*SUMPRODUCT(DD$14:DD$23,DD$32:DD$41))*'Projeções - Receitas'!W$23+(AN31*DD$11*'Projeções - Receitas'!W$25)</f>
        <v>59236409830.719658</v>
      </c>
      <c r="BK31" s="334">
        <f>(AO31*SUMPRODUCT(DE$10:DE$13,DE$28:DE$31)+AZ31*SUMPRODUCT(DE$14:DE$23,DE$32:DE$41))*'Projeções - Receitas'!X$23+(AO31*DE$11*'Projeções - Receitas'!X$25)</f>
        <v>65452882540.90966</v>
      </c>
      <c r="BL31" s="334">
        <f>(AP31*SUMPRODUCT(DF$10:DF$13,DF$28:DF$31)+BA31*SUMPRODUCT(DF$14:DF$23,DF$32:DF$41))*'Projeções - Receitas'!Y$23+(AP31*DF$11*'Projeções - Receitas'!Y$25)</f>
        <v>72311298625.035645</v>
      </c>
      <c r="BM31" s="334">
        <f>(AQ31*SUMPRODUCT(DG$10:DG$13,DG$28:DG$31)+BB31*SUMPRODUCT(DG$14:DG$23,DG$32:DG$41))*'Projeções - Receitas'!Z$23+(AQ31*DG$11*'Projeções - Receitas'!Z$25)</f>
        <v>79880940765.073166</v>
      </c>
      <c r="BN31" s="334">
        <f>(AR31*SUMPRODUCT(DH$10:DH$13,DH$28:DH$31)+BC31*SUMPRODUCT(DH$14:DH$23,DH$32:DH$41))*'Projeções - Receitas'!AA$23+(AR31*DH$11*'Projeções - Receitas'!AA$25)</f>
        <v>88233526230.331665</v>
      </c>
      <c r="BO31" s="334">
        <f>(AS31*SUMPRODUCT(DI$10:DI$13,DI$28:DI$31)+BD31*SUMPRODUCT(DI$14:DI$23,DI$32:DI$41))*'Projeções - Receitas'!AB$23+(AS31*DI$11*'Projeções - Receitas'!AB$25)</f>
        <v>96923901834.64679</v>
      </c>
      <c r="BP31" s="334">
        <f>(AT31*SUMPRODUCT(DJ$10:DJ$13,DJ$28:DJ$31)+BE31*SUMPRODUCT(DJ$14:DJ$23,DJ$32:DJ$41))*'Projeções - Receitas'!AC$23+(AT31*DJ$11*'Projeções - Receitas'!AC$25)</f>
        <v>104731789735.5009</v>
      </c>
      <c r="BQ31" s="334">
        <f>(AU31*SUMPRODUCT(DK$10:DK$13,DK$28:DK$31)+BF31*SUMPRODUCT(DK$14:DK$23,DK$32:DK$41))*'Projeções - Receitas'!AD$23+(AU31*DK$11*'Projeções - Receitas'!AD$25)</f>
        <v>133223301140.7066</v>
      </c>
      <c r="BR31" s="335">
        <f>((BG31+'DRE + DCF'!T$12)*(1+'DRE + DCF'!T$15)+'DRE + DCF'!T$18)*(1+'DRE + DCF'!T$25)*'DRE + DCF'!T$33</f>
        <v>32999764072.551464</v>
      </c>
      <c r="BS31" s="335">
        <f>((BH31+'DRE + DCF'!U$12)*(1+'DRE + DCF'!U$15)+'DRE + DCF'!U$18)*(1+'DRE + DCF'!U$25)*'DRE + DCF'!U$33</f>
        <v>24856514495.610546</v>
      </c>
      <c r="BT31" s="335">
        <f>((BI31+'DRE + DCF'!V$12)*(1+'DRE + DCF'!V$15)+'DRE + DCF'!V$18)*(1+'DRE + DCF'!V$25)*'DRE + DCF'!V$33</f>
        <v>27647157508.370766</v>
      </c>
      <c r="BU31" s="335">
        <f>((BJ31+'DRE + DCF'!W$12)*(1+'DRE + DCF'!W$15)+'DRE + DCF'!W$18)*(1+'DRE + DCF'!W$25)*'DRE + DCF'!W$33</f>
        <v>30696120572.791203</v>
      </c>
      <c r="BV31" s="335">
        <f>((BK31+'DRE + DCF'!X$12)*(1+'DRE + DCF'!X$15)+'DRE + DCF'!X$18)*(1+'DRE + DCF'!X$25)*'DRE + DCF'!X$33</f>
        <v>34035436389.304996</v>
      </c>
      <c r="BW31" s="335">
        <f>((BL31+'DRE + DCF'!Y$12)*(1+'DRE + DCF'!Y$15)+'DRE + DCF'!Y$18)*(1+'DRE + DCF'!Y$25)*'DRE + DCF'!Y$33</f>
        <v>37706338352.628929</v>
      </c>
      <c r="BX31" s="335">
        <f>((BM31+'DRE + DCF'!Z$12)*(1+'DRE + DCF'!Z$15)+'DRE + DCF'!Z$18)*(1+'DRE + DCF'!Z$25)*'DRE + DCF'!Z$33</f>
        <v>41754460074.2621</v>
      </c>
      <c r="BY31" s="335">
        <f>((BN31+'DRE + DCF'!AA$12)*(1+'DRE + DCF'!AA$15)+'DRE + DCF'!AA$18)*(1+'DRE + DCF'!AA$25)*'DRE + DCF'!AA$33</f>
        <v>46212255859.724182</v>
      </c>
      <c r="BZ31" s="335">
        <f>((BO31+'DRE + DCF'!AB$12)*(1+'DRE + DCF'!AB$15)+'DRE + DCF'!AB$18)*(1+'DRE + DCF'!AB$25)*'DRE + DCF'!AB$33</f>
        <v>50817252373.608505</v>
      </c>
      <c r="CA31" s="335">
        <f>((BP31+'DRE + DCF'!AC$12)*(1+'DRE + DCF'!AC$15)+'DRE + DCF'!AC$18)*(1+'DRE + DCF'!AC$25)*'DRE + DCF'!AC$33</f>
        <v>54835122795.19973</v>
      </c>
      <c r="CB31" s="335">
        <f>((BQ31+'DRE + DCF'!AD$12)*(1+'DRE + DCF'!AD$15)+'DRE + DCF'!AD$18)*(1+'DRE + DCF'!AD$25)*'DRE + DCF'!AD$33</f>
        <v>68974254859.098007</v>
      </c>
      <c r="CC31" s="335">
        <f>BR31*(1-DA$47)+('DRE + DCF'!N$53*10^6)</f>
        <v>198888416886.82428</v>
      </c>
      <c r="CD31" s="335">
        <f>BS31*(1-DB$47)+('DRE + DCF'!T$53*10^6)</f>
        <v>199590977389.89908</v>
      </c>
      <c r="CE31" s="335">
        <f>BT31*(1-DC$47)+('DRE + DCF'!U$53*10^6)</f>
        <v>218108869524.95575</v>
      </c>
      <c r="CF31" s="335">
        <f>BU31*(1-DD$47)+('DRE + DCF'!V$53*10^6)</f>
        <v>238658437049.95279</v>
      </c>
      <c r="CG31" s="335">
        <f>BV31*(1-DE$47)+('DRE + DCF'!W$53*10^6)</f>
        <v>261433301711.66016</v>
      </c>
      <c r="CH31" s="335">
        <f>BW31*(1-DF$47)+('DRE + DCF'!X$53*10^6)</f>
        <v>286654778875.31183</v>
      </c>
      <c r="CI31" s="335">
        <f>BX31*(1-DG$47)+('DRE + DCF'!Y$53*10^6)</f>
        <v>314574093579.26648</v>
      </c>
      <c r="CJ31" s="335">
        <f>BY31*(1-DH$47)+('DRE + DCF'!Z$53*10^6)</f>
        <v>345464600896.3053</v>
      </c>
      <c r="CK31" s="335">
        <f>BZ31*(1-DI$47)+('DRE + DCF'!AA$53*10^6)</f>
        <v>379254551760.0874</v>
      </c>
      <c r="CL31" s="335">
        <f>CA31*(1-DJ$47)+('DRE + DCF'!AB$53*10^6)</f>
        <v>415149494656.01685</v>
      </c>
      <c r="CM31" s="335">
        <f>CB31*(1-DK$47)+('DRE + DCF'!AC$53*10^6)</f>
        <v>459709074424.39178</v>
      </c>
      <c r="CN31" s="335">
        <f t="shared" si="30"/>
        <v>1083622984377.673</v>
      </c>
      <c r="CO31" s="335">
        <f t="shared" si="31"/>
        <v>1103904891459.9092</v>
      </c>
      <c r="CP31" s="335">
        <f t="shared" si="32"/>
        <v>1141554928879.5688</v>
      </c>
      <c r="CQ31" s="335">
        <f t="shared" si="33"/>
        <v>1278541520345.1174</v>
      </c>
      <c r="CR31" s="335">
        <f t="shared" si="34"/>
        <v>1431966502786.5315</v>
      </c>
      <c r="CS31" s="335">
        <f t="shared" si="35"/>
        <v>1603802483120.9155</v>
      </c>
      <c r="CT31" s="335">
        <f t="shared" si="36"/>
        <v>1796258781095.4255</v>
      </c>
      <c r="CU31" s="335">
        <f t="shared" si="37"/>
        <v>2011809834826.8765</v>
      </c>
      <c r="CV31" s="335">
        <f t="shared" si="38"/>
        <v>2241156155997.1406</v>
      </c>
      <c r="CW31" s="335">
        <f t="shared" si="39"/>
        <v>2456307146972.8667</v>
      </c>
      <c r="CX31" s="336">
        <f t="shared" si="40"/>
        <v>2688428172361.8027</v>
      </c>
      <c r="CZ31" s="343" t="s">
        <v>135</v>
      </c>
      <c r="DA31" s="344">
        <f>'Projeções - Receitas'!T97</f>
        <v>3.2251548154517903E-2</v>
      </c>
      <c r="DB31" s="344">
        <f>'Projeções - Receitas'!U97</f>
        <v>3.3533210665797161E-2</v>
      </c>
      <c r="DC31" s="344">
        <f>'Projeções - Receitas'!V97</f>
        <v>3.3244234204728947E-2</v>
      </c>
      <c r="DD31" s="344">
        <f>'Projeções - Receitas'!W97</f>
        <v>3.3453742139003408E-2</v>
      </c>
      <c r="DE31" s="344">
        <f>'Projeções - Receitas'!X97</f>
        <v>3.3734049306239577E-2</v>
      </c>
      <c r="DF31" s="344">
        <f>'Projeções - Receitas'!Y97</f>
        <v>3.3981124180452904E-2</v>
      </c>
      <c r="DG31" s="344">
        <f>'Projeções - Receitas'!Z97</f>
        <v>3.4151620292483156E-2</v>
      </c>
      <c r="DH31" s="344">
        <f>'Projeções - Receitas'!AA97</f>
        <v>3.4255651818467708E-2</v>
      </c>
      <c r="DI31" s="344">
        <f>'Projeções - Receitas'!AB97</f>
        <v>3.4316336875292036E-2</v>
      </c>
      <c r="DJ31" s="344">
        <f>'Projeções - Receitas'!AC97</f>
        <v>3.4356793579841588E-2</v>
      </c>
      <c r="DK31" s="345">
        <f>'Projeções - Receitas'!AD97</f>
        <v>3.4356793579841588E-2</v>
      </c>
    </row>
    <row r="32" spans="1:115" ht="30" customHeight="1" x14ac:dyDescent="0.25">
      <c r="D32" s="333">
        <f t="shared" si="41"/>
        <v>2.6272341406777894E-2</v>
      </c>
      <c r="E32" s="64">
        <f t="shared" si="0"/>
        <v>2.3535505203176765E-2</v>
      </c>
      <c r="F32" s="64">
        <f t="shared" si="1"/>
        <v>3.3789432624135751E-2</v>
      </c>
      <c r="G32" s="64">
        <f t="shared" si="2"/>
        <v>2.9393119160805697E-2</v>
      </c>
      <c r="H32" s="64">
        <f t="shared" si="3"/>
        <v>2.5299852699728342E-2</v>
      </c>
      <c r="I32" s="64">
        <f t="shared" si="4"/>
        <v>2.146666871809999E-2</v>
      </c>
      <c r="J32" s="64">
        <f t="shared" si="5"/>
        <v>1.7861248062285534E-2</v>
      </c>
      <c r="K32" s="64">
        <f t="shared" si="6"/>
        <v>1.4453753981518158E-2</v>
      </c>
      <c r="L32" s="64">
        <f t="shared" si="7"/>
        <v>1.1959277315921141E-2</v>
      </c>
      <c r="M32" s="64">
        <f t="shared" si="8"/>
        <v>1.1750211473744887E-2</v>
      </c>
      <c r="N32" s="64">
        <f t="shared" si="9"/>
        <v>1.3731983674573317E-2</v>
      </c>
      <c r="O32" s="64">
        <f t="shared" si="45"/>
        <v>1.0500000000000006E-2</v>
      </c>
      <c r="P32" s="64">
        <f t="shared" si="45"/>
        <v>1.0500000000000006E-2</v>
      </c>
      <c r="Q32" s="64">
        <f t="shared" si="46"/>
        <v>1.0500000000000006E-2</v>
      </c>
      <c r="R32" s="64">
        <f t="shared" si="47"/>
        <v>1.0500000000000006E-2</v>
      </c>
      <c r="S32" s="64">
        <f t="shared" si="48"/>
        <v>1.0500000000000006E-2</v>
      </c>
      <c r="T32" s="64">
        <f t="shared" si="49"/>
        <v>1.0500000000000006E-2</v>
      </c>
      <c r="U32" s="64">
        <f t="shared" si="50"/>
        <v>1.0500000000000006E-2</v>
      </c>
      <c r="V32" s="64">
        <f t="shared" si="51"/>
        <v>1.0500000000000006E-2</v>
      </c>
      <c r="W32" s="64">
        <f t="shared" si="52"/>
        <v>1.0500000000000006E-2</v>
      </c>
      <c r="X32" s="64">
        <f t="shared" si="53"/>
        <v>1.0500000000000006E-2</v>
      </c>
      <c r="Y32" s="64">
        <f t="shared" si="54"/>
        <v>1.0500000000000006E-2</v>
      </c>
      <c r="Z32" s="64">
        <f t="shared" si="43"/>
        <v>0.18345981964858515</v>
      </c>
      <c r="AA32" s="64">
        <f t="shared" si="44"/>
        <v>0.18072298344498403</v>
      </c>
      <c r="AB32" s="64">
        <f t="shared" si="10"/>
        <v>0.19097691086594301</v>
      </c>
      <c r="AC32" s="64">
        <f t="shared" si="11"/>
        <v>0.18658059740261296</v>
      </c>
      <c r="AD32" s="64">
        <f t="shared" si="12"/>
        <v>0.1824873309415356</v>
      </c>
      <c r="AE32" s="64">
        <f t="shared" si="13"/>
        <v>0.17865414695990725</v>
      </c>
      <c r="AF32" s="64">
        <f t="shared" si="14"/>
        <v>0.17504872630409279</v>
      </c>
      <c r="AG32" s="64">
        <f t="shared" si="15"/>
        <v>0.17164123222332542</v>
      </c>
      <c r="AH32" s="64">
        <f t="shared" si="16"/>
        <v>0.1691467555577284</v>
      </c>
      <c r="AI32" s="64">
        <f t="shared" si="17"/>
        <v>0.16893768971555215</v>
      </c>
      <c r="AJ32" s="64">
        <f t="shared" si="18"/>
        <v>0.17091946191638058</v>
      </c>
      <c r="AK32" s="334">
        <f>(1+O32)*'Projeções - Receitas'!N$34</f>
        <v>1862535736379.1433</v>
      </c>
      <c r="AL32" s="334">
        <f>(1+P32)*'Projeções - Receitas'!T$34</f>
        <v>1967126555403.4141</v>
      </c>
      <c r="AM32" s="334">
        <f>(1+Q32)*'Projeções - Receitas'!U$34</f>
        <v>2203181742051.8237</v>
      </c>
      <c r="AN32" s="334">
        <f>(1+R32)*'Projeções - Receitas'!V$34</f>
        <v>2467563551098.0425</v>
      </c>
      <c r="AO32" s="334">
        <f>(1+S32)*'Projeções - Receitas'!W$34</f>
        <v>2763671177229.8081</v>
      </c>
      <c r="AP32" s="334">
        <f>(1+T32)*'Projeções - Receitas'!X$34</f>
        <v>3095311718497.3853</v>
      </c>
      <c r="AQ32" s="334">
        <f>(1+U32)*'Projeções - Receitas'!Y$34</f>
        <v>3466749124717.0718</v>
      </c>
      <c r="AR32" s="334">
        <f>(1+V32)*'Projeções - Receitas'!Z$34</f>
        <v>3882759019683.1206</v>
      </c>
      <c r="AS32" s="334">
        <f>(1+W32)*'Projeções - Receitas'!AA$34</f>
        <v>4325393547926.9971</v>
      </c>
      <c r="AT32" s="334">
        <f>(1+X32)*'Projeções - Receitas'!AB$34</f>
        <v>4740631328527.9893</v>
      </c>
      <c r="AU32" s="334">
        <f>(1+Y32)*'Projeções - Receitas'!AC$34</f>
        <v>5188620989073.8848</v>
      </c>
      <c r="AV32" s="335">
        <f t="shared" si="19"/>
        <v>1630782086026.0608</v>
      </c>
      <c r="AW32" s="335">
        <f t="shared" si="20"/>
        <v>1722358763292.4849</v>
      </c>
      <c r="AX32" s="335">
        <f t="shared" si="21"/>
        <v>1929041814887.583</v>
      </c>
      <c r="AY32" s="335">
        <f t="shared" si="22"/>
        <v>2160526832674.0928</v>
      </c>
      <c r="AZ32" s="335">
        <f t="shared" si="23"/>
        <v>2419790052594.9844</v>
      </c>
      <c r="BA32" s="335">
        <f t="shared" si="24"/>
        <v>2710164858906.3828</v>
      </c>
      <c r="BB32" s="335">
        <f t="shared" si="25"/>
        <v>3035384641975.1489</v>
      </c>
      <c r="BC32" s="335">
        <f t="shared" si="26"/>
        <v>3399630799012.167</v>
      </c>
      <c r="BD32" s="335">
        <f t="shared" si="27"/>
        <v>3787188710099.5547</v>
      </c>
      <c r="BE32" s="335">
        <f t="shared" si="28"/>
        <v>4150758826269.1123</v>
      </c>
      <c r="BF32" s="335">
        <f t="shared" si="29"/>
        <v>4543005535351.5439</v>
      </c>
      <c r="BG32" s="334">
        <f>(AK32*SUMPRODUCT(DA$10:DA$13,DA$28:DA$31)+AV32*SUMPRODUCT(DA$14:DA$23,DA$32:DA$41))*'Projeções - Receitas'!T$23+(AK32*DA$11*'Projeções - Receitas'!T$25)</f>
        <v>60507352625.925034</v>
      </c>
      <c r="BH32" s="334">
        <f>(AL32*SUMPRODUCT(DB$10:DB$13,DB$28:DB$31)+AW32*SUMPRODUCT(DB$14:DB$23,DB$32:DB$41))*'Projeções - Receitas'!U$23+(AL32*DB$11*'Projeções - Receitas'!U$25)</f>
        <v>48479908701.385422</v>
      </c>
      <c r="BI32" s="334">
        <f>(AM32*SUMPRODUCT(DC$10:DC$13,DC$28:DC$31)+AX32*SUMPRODUCT(DC$14:DC$23,DC$32:DC$41))*'Projeções - Receitas'!V$23+(AM32*DC$11*'Projeções - Receitas'!V$25)</f>
        <v>53622658327.850227</v>
      </c>
      <c r="BJ32" s="334">
        <f>(AN32*SUMPRODUCT(DD$10:DD$13,DD$28:DD$31)+AY32*SUMPRODUCT(DD$14:DD$23,DD$32:DD$41))*'Projeções - Receitas'!W$23+(AN32*DD$11*'Projeções - Receitas'!W$25)</f>
        <v>59265734786.08139</v>
      </c>
      <c r="BK32" s="334">
        <f>(AO32*SUMPRODUCT(DE$10:DE$13,DE$28:DE$31)+AZ32*SUMPRODUCT(DE$14:DE$23,DE$32:DE$41))*'Projeções - Receitas'!X$23+(AO32*DE$11*'Projeções - Receitas'!X$25)</f>
        <v>65485284958.009071</v>
      </c>
      <c r="BL32" s="334">
        <f>(AP32*SUMPRODUCT(DF$10:DF$13,DF$28:DF$31)+BA32*SUMPRODUCT(DF$14:DF$23,DF$32:DF$41))*'Projeções - Receitas'!Y$23+(AP32*DF$11*'Projeções - Receitas'!Y$25)</f>
        <v>72347096297.622253</v>
      </c>
      <c r="BM32" s="334">
        <f>(AQ32*SUMPRODUCT(DG$10:DG$13,DG$28:DG$31)+BB32*SUMPRODUCT(DG$14:DG$23,DG$32:DG$41))*'Projeções - Receitas'!Z$23+(AQ32*DG$11*'Projeções - Receitas'!Z$25)</f>
        <v>79920485785.253906</v>
      </c>
      <c r="BN32" s="334">
        <f>(AR32*SUMPRODUCT(DH$10:DH$13,DH$28:DH$31)+BC32*SUMPRODUCT(DH$14:DH$23,DH$32:DH$41))*'Projeções - Receitas'!AA$23+(AR32*DH$11*'Projeções - Receitas'!AA$25)</f>
        <v>88277206193.812012</v>
      </c>
      <c r="BO32" s="334">
        <f>(AS32*SUMPRODUCT(DI$10:DI$13,DI$28:DI$31)+BD32*SUMPRODUCT(DI$14:DI$23,DI$32:DI$41))*'Projeções - Receitas'!AB$23+(AS32*DI$11*'Projeções - Receitas'!AB$25)</f>
        <v>96971883964.267899</v>
      </c>
      <c r="BP32" s="334">
        <f>(AT32*SUMPRODUCT(DJ$10:DJ$13,DJ$28:DJ$31)+BE32*SUMPRODUCT(DJ$14:DJ$23,DJ$32:DJ$41))*'Projeções - Receitas'!AC$23+(AT32*DJ$11*'Projeções - Receitas'!AC$25)</f>
        <v>104783637156.16208</v>
      </c>
      <c r="BQ32" s="334">
        <f>(AU32*SUMPRODUCT(DK$10:DK$13,DK$28:DK$31)+BF32*SUMPRODUCT(DK$14:DK$23,DK$32:DK$41))*'Projeções - Receitas'!AD$23+(AU32*DK$11*'Projeções - Receitas'!AD$25)</f>
        <v>133289253269.98416</v>
      </c>
      <c r="BR32" s="335">
        <f>((BG32+'DRE + DCF'!T$12)*(1+'DRE + DCF'!T$15)+'DRE + DCF'!T$18)*(1+'DRE + DCF'!T$25)*'DRE + DCF'!T$33</f>
        <v>33018186664.842442</v>
      </c>
      <c r="BS32" s="335">
        <f>((BH32+'DRE + DCF'!U$12)*(1+'DRE + DCF'!U$15)+'DRE + DCF'!U$18)*(1+'DRE + DCF'!U$25)*'DRE + DCF'!U$33</f>
        <v>24871132659.474438</v>
      </c>
      <c r="BT32" s="335">
        <f>((BI32+'DRE + DCF'!V$12)*(1+'DRE + DCF'!V$15)+'DRE + DCF'!V$18)*(1+'DRE + DCF'!V$25)*'DRE + DCF'!V$33</f>
        <v>27663308229.441391</v>
      </c>
      <c r="BU32" s="335">
        <f>((BJ32+'DRE + DCF'!W$12)*(1+'DRE + DCF'!W$15)+'DRE + DCF'!W$18)*(1+'DRE + DCF'!W$25)*'DRE + DCF'!W$33</f>
        <v>30713950897.246685</v>
      </c>
      <c r="BV32" s="335">
        <f>((BK32+'DRE + DCF'!X$12)*(1+'DRE + DCF'!X$15)+'DRE + DCF'!X$18)*(1+'DRE + DCF'!X$25)*'DRE + DCF'!X$33</f>
        <v>34055115738.941891</v>
      </c>
      <c r="BW32" s="335">
        <f>((BL32+'DRE + DCF'!Y$12)*(1+'DRE + DCF'!Y$15)+'DRE + DCF'!Y$18)*(1+'DRE + DCF'!Y$25)*'DRE + DCF'!Y$33</f>
        <v>37728055312.169792</v>
      </c>
      <c r="BX32" s="335">
        <f>((BM32+'DRE + DCF'!Z$12)*(1+'DRE + DCF'!Z$15)+'DRE + DCF'!Z$18)*(1+'DRE + DCF'!Z$25)*'DRE + DCF'!Z$33</f>
        <v>41778423360.634865</v>
      </c>
      <c r="BY32" s="335">
        <f>((BN32+'DRE + DCF'!AA$12)*(1+'DRE + DCF'!AA$15)+'DRE + DCF'!AA$18)*(1+'DRE + DCF'!AA$25)*'DRE + DCF'!AA$33</f>
        <v>46238694957.798027</v>
      </c>
      <c r="BZ32" s="335">
        <f>((BO32+'DRE + DCF'!AB$12)*(1+'DRE + DCF'!AB$15)+'DRE + DCF'!AB$18)*(1+'DRE + DCF'!AB$25)*'DRE + DCF'!AB$33</f>
        <v>50846262734.25589</v>
      </c>
      <c r="CA32" s="335">
        <f>((BP32+'DRE + DCF'!AC$12)*(1+'DRE + DCF'!AC$15)+'DRE + DCF'!AC$18)*(1+'DRE + DCF'!AC$25)*'DRE + DCF'!AC$33</f>
        <v>54866434697.102295</v>
      </c>
      <c r="CB32" s="335">
        <f>((BQ32+'DRE + DCF'!AD$12)*(1+'DRE + DCF'!AD$15)+'DRE + DCF'!AD$18)*(1+'DRE + DCF'!AD$25)*'DRE + DCF'!AD$33</f>
        <v>69012754474.282288</v>
      </c>
      <c r="CC32" s="335">
        <f>BR32*(1-DA$47)+('DRE + DCF'!N$53*10^6)</f>
        <v>198899693754.89096</v>
      </c>
      <c r="CD32" s="335">
        <f>BS32*(1-DB$47)+('DRE + DCF'!T$53*10^6)</f>
        <v>199599748288.21741</v>
      </c>
      <c r="CE32" s="335">
        <f>BT32*(1-DC$47)+('DRE + DCF'!U$53*10^6)</f>
        <v>218118559957.59811</v>
      </c>
      <c r="CF32" s="335">
        <f>BU32*(1-DD$47)+('DRE + DCF'!V$53*10^6)</f>
        <v>238669135244.6261</v>
      </c>
      <c r="CG32" s="335">
        <f>BV32*(1-DE$47)+('DRE + DCF'!W$53*10^6)</f>
        <v>261445109321.44229</v>
      </c>
      <c r="CH32" s="335">
        <f>BW32*(1-DF$47)+('DRE + DCF'!X$53*10^6)</f>
        <v>286667809051.03638</v>
      </c>
      <c r="CI32" s="335">
        <f>BX32*(1-DG$47)+('DRE + DCF'!Y$53*10^6)</f>
        <v>314588471551.09015</v>
      </c>
      <c r="CJ32" s="335">
        <f>BY32*(1-DH$47)+('DRE + DCF'!Z$53*10^6)</f>
        <v>345480464355.1496</v>
      </c>
      <c r="CK32" s="335">
        <f>BZ32*(1-DI$47)+('DRE + DCF'!AA$53*10^6)</f>
        <v>379271957976.47583</v>
      </c>
      <c r="CL32" s="335">
        <f>CA32*(1-DJ$47)+('DRE + DCF'!AB$53*10^6)</f>
        <v>415168281797.15839</v>
      </c>
      <c r="CM32" s="335">
        <f>CB32*(1-DK$47)+('DRE + DCF'!AC$53*10^6)</f>
        <v>459732174193.50238</v>
      </c>
      <c r="CN32" s="335">
        <f t="shared" si="30"/>
        <v>1084159431399.6421</v>
      </c>
      <c r="CO32" s="335">
        <f t="shared" si="31"/>
        <v>1104451379029.9387</v>
      </c>
      <c r="CP32" s="335">
        <f t="shared" si="32"/>
        <v>1142120055081.9846</v>
      </c>
      <c r="CQ32" s="335">
        <f t="shared" si="33"/>
        <v>1279174461691.8225</v>
      </c>
      <c r="CR32" s="335">
        <f t="shared" si="34"/>
        <v>1432675397094.8416</v>
      </c>
      <c r="CS32" s="335">
        <f t="shared" si="35"/>
        <v>1604596444746.2227</v>
      </c>
      <c r="CT32" s="335">
        <f t="shared" si="36"/>
        <v>1797148018115.7695</v>
      </c>
      <c r="CU32" s="335">
        <f t="shared" si="37"/>
        <v>2012805780289.6621</v>
      </c>
      <c r="CV32" s="335">
        <f t="shared" si="38"/>
        <v>2242265639242.6836</v>
      </c>
      <c r="CW32" s="335">
        <f t="shared" si="39"/>
        <v>2457523140609.9819</v>
      </c>
      <c r="CX32" s="336">
        <f t="shared" si="40"/>
        <v>2689759077397.6255</v>
      </c>
      <c r="CZ32" s="343" t="s">
        <v>54</v>
      </c>
      <c r="DA32" s="344">
        <f>'Projeções - Receitas'!T99</f>
        <v>-7.6768958244736812E-2</v>
      </c>
      <c r="DB32" s="344">
        <f>'Projeções - Receitas'!U99</f>
        <v>-6.4879265175318696E-2</v>
      </c>
      <c r="DC32" s="344">
        <f>'Projeções - Receitas'!V99</f>
        <v>-6.3941274783942181E-2</v>
      </c>
      <c r="DD32" s="344">
        <f>'Projeções - Receitas'!W99</f>
        <v>-6.4621317817690149E-2</v>
      </c>
      <c r="DE32" s="344">
        <f>'Projeções - Receitas'!X99</f>
        <v>-6.5531168497325348E-2</v>
      </c>
      <c r="DF32" s="344">
        <f>'Projeções - Receitas'!Y99</f>
        <v>-6.6333150281952261E-2</v>
      </c>
      <c r="DG32" s="344">
        <f>'Projeções - Receitas'!Z99</f>
        <v>-6.688656461286438E-2</v>
      </c>
      <c r="DH32" s="344">
        <f>'Projeções - Receitas'!AA99</f>
        <v>-6.7224241153759939E-2</v>
      </c>
      <c r="DI32" s="344">
        <f>'Projeções - Receitas'!AB99</f>
        <v>-6.7421219135948993E-2</v>
      </c>
      <c r="DJ32" s="344">
        <f>'Projeções - Receitas'!AC99</f>
        <v>-6.7552537790741704E-2</v>
      </c>
      <c r="DK32" s="345">
        <f>'Projeções - Receitas'!AD99</f>
        <v>-6.7552537790741704E-2</v>
      </c>
    </row>
    <row r="33" spans="4:115" ht="30" customHeight="1" x14ac:dyDescent="0.25">
      <c r="D33" s="333">
        <f t="shared" si="41"/>
        <v>2.6192005888253073E-2</v>
      </c>
      <c r="E33" s="64">
        <f t="shared" si="0"/>
        <v>2.3454064352951498E-2</v>
      </c>
      <c r="F33" s="64">
        <f t="shared" si="1"/>
        <v>3.3703463517899601E-2</v>
      </c>
      <c r="G33" s="64">
        <f t="shared" si="2"/>
        <v>2.9309203112452747E-2</v>
      </c>
      <c r="H33" s="64">
        <f t="shared" si="3"/>
        <v>2.5217839368644662E-2</v>
      </c>
      <c r="I33" s="64">
        <f t="shared" si="4"/>
        <v>2.1386430066708789E-2</v>
      </c>
      <c r="J33" s="64">
        <f t="shared" si="5"/>
        <v>1.7782672473505901E-2</v>
      </c>
      <c r="K33" s="64">
        <f t="shared" si="6"/>
        <v>1.4376744489653953E-2</v>
      </c>
      <c r="L33" s="64">
        <f t="shared" si="7"/>
        <v>1.1883383064784009E-2</v>
      </c>
      <c r="M33" s="64">
        <f t="shared" si="8"/>
        <v>1.1674302642254081E-2</v>
      </c>
      <c r="N33" s="64">
        <f t="shared" si="9"/>
        <v>1.3656037569163226E-2</v>
      </c>
      <c r="O33" s="64">
        <f t="shared" si="45"/>
        <v>1.1000000000000006E-2</v>
      </c>
      <c r="P33" s="64">
        <f t="shared" si="45"/>
        <v>1.1000000000000006E-2</v>
      </c>
      <c r="Q33" s="64">
        <f t="shared" si="46"/>
        <v>1.1000000000000006E-2</v>
      </c>
      <c r="R33" s="64">
        <f t="shared" si="47"/>
        <v>1.1000000000000006E-2</v>
      </c>
      <c r="S33" s="64">
        <f t="shared" si="48"/>
        <v>1.1000000000000006E-2</v>
      </c>
      <c r="T33" s="64">
        <f t="shared" si="49"/>
        <v>1.1000000000000006E-2</v>
      </c>
      <c r="U33" s="64">
        <f t="shared" si="50"/>
        <v>1.1000000000000006E-2</v>
      </c>
      <c r="V33" s="64">
        <f t="shared" si="51"/>
        <v>1.1000000000000006E-2</v>
      </c>
      <c r="W33" s="64">
        <f t="shared" si="52"/>
        <v>1.1000000000000006E-2</v>
      </c>
      <c r="X33" s="64">
        <f t="shared" si="53"/>
        <v>1.1000000000000006E-2</v>
      </c>
      <c r="Y33" s="64">
        <f t="shared" si="54"/>
        <v>1.1000000000000006E-2</v>
      </c>
      <c r="Z33" s="64">
        <f t="shared" si="43"/>
        <v>0.18337948413006033</v>
      </c>
      <c r="AA33" s="64">
        <f t="shared" si="44"/>
        <v>0.18064154259475876</v>
      </c>
      <c r="AB33" s="64">
        <f t="shared" si="10"/>
        <v>0.19089094175970686</v>
      </c>
      <c r="AC33" s="64">
        <f t="shared" si="11"/>
        <v>0.18649668135426001</v>
      </c>
      <c r="AD33" s="64">
        <f t="shared" si="12"/>
        <v>0.18240531761045192</v>
      </c>
      <c r="AE33" s="64">
        <f t="shared" si="13"/>
        <v>0.17857390830851605</v>
      </c>
      <c r="AF33" s="64">
        <f t="shared" si="14"/>
        <v>0.17497015071531316</v>
      </c>
      <c r="AG33" s="64">
        <f t="shared" si="15"/>
        <v>0.17156422273146121</v>
      </c>
      <c r="AH33" s="64">
        <f t="shared" si="16"/>
        <v>0.16907086130659127</v>
      </c>
      <c r="AI33" s="64">
        <f t="shared" si="17"/>
        <v>0.16886178088406134</v>
      </c>
      <c r="AJ33" s="64">
        <f t="shared" si="18"/>
        <v>0.17084351581097049</v>
      </c>
      <c r="AK33" s="334">
        <f>(1+O33)*'Projeções - Receitas'!N$34</f>
        <v>1863457327540.1421</v>
      </c>
      <c r="AL33" s="334">
        <f>(1+P33)*'Projeções - Receitas'!T$34</f>
        <v>1968099898577.7847</v>
      </c>
      <c r="AM33" s="334">
        <f>(1+Q33)*'Projeções - Receitas'!U$34</f>
        <v>2204271886407.1191</v>
      </c>
      <c r="AN33" s="334">
        <f>(1+R33)*'Projeções - Receitas'!V$34</f>
        <v>2468784512775.9731</v>
      </c>
      <c r="AO33" s="334">
        <f>(1+S33)*'Projeções - Receitas'!W$34</f>
        <v>2765038654309.0903</v>
      </c>
      <c r="AP33" s="334">
        <f>(1+T33)*'Projeções - Receitas'!X$34</f>
        <v>3096843292826.1816</v>
      </c>
      <c r="AQ33" s="334">
        <f>(1+U33)*'Projeções - Receitas'!Y$34</f>
        <v>3468464487965.3232</v>
      </c>
      <c r="AR33" s="334">
        <f>(1+V33)*'Projeções - Receitas'!Z$34</f>
        <v>3884680226521.1626</v>
      </c>
      <c r="AS33" s="334">
        <f>(1+W33)*'Projeções - Receitas'!AA$34</f>
        <v>4327533772344.5757</v>
      </c>
      <c r="AT33" s="334">
        <f>(1+X33)*'Projeções - Receitas'!AB$34</f>
        <v>4742977014489.6553</v>
      </c>
      <c r="AU33" s="334">
        <f>(1+Y33)*'Projeções - Receitas'!AC$34</f>
        <v>5191188342358.9277</v>
      </c>
      <c r="AV33" s="335">
        <f t="shared" si="19"/>
        <v>1631589004425.8755</v>
      </c>
      <c r="AW33" s="335">
        <f t="shared" si="20"/>
        <v>1723210994249.0867</v>
      </c>
      <c r="AX33" s="335">
        <f t="shared" si="21"/>
        <v>1929996313558.9773</v>
      </c>
      <c r="AY33" s="335">
        <f t="shared" si="22"/>
        <v>2161595871186.0542</v>
      </c>
      <c r="AZ33" s="335">
        <f t="shared" si="23"/>
        <v>2420987375728.3809</v>
      </c>
      <c r="BA33" s="335">
        <f t="shared" si="24"/>
        <v>2711505860815.7871</v>
      </c>
      <c r="BB33" s="335">
        <f t="shared" si="25"/>
        <v>3036886564113.6816</v>
      </c>
      <c r="BC33" s="335">
        <f t="shared" si="26"/>
        <v>3401312951807.3237</v>
      </c>
      <c r="BD33" s="335">
        <f t="shared" si="27"/>
        <v>3789062628313.3594</v>
      </c>
      <c r="BE33" s="335">
        <f t="shared" si="28"/>
        <v>4152812640631.4419</v>
      </c>
      <c r="BF33" s="335">
        <f t="shared" si="29"/>
        <v>4545253435171.1133</v>
      </c>
      <c r="BG33" s="334">
        <f>(AK33*SUMPRODUCT(DA$10:DA$13,DA$28:DA$31)+AV33*SUMPRODUCT(DA$14:DA$23,DA$32:DA$41))*'Projeções - Receitas'!T$23+(AK33*DA$11*'Projeções - Receitas'!T$25)</f>
        <v>60537291939.446022</v>
      </c>
      <c r="BH33" s="334">
        <f>(AL33*SUMPRODUCT(DB$10:DB$13,DB$28:DB$31)+AW33*SUMPRODUCT(DB$14:DB$23,DB$32:DB$41))*'Projeções - Receitas'!U$23+(AL33*DB$11*'Projeções - Receitas'!U$25)</f>
        <v>48503896780.901176</v>
      </c>
      <c r="BI33" s="334">
        <f>(AM33*SUMPRODUCT(DC$10:DC$13,DC$28:DC$31)+AX33*SUMPRODUCT(DC$14:DC$23,DC$32:DC$41))*'Projeções - Receitas'!V$23+(AM33*DC$11*'Projeções - Receitas'!V$25)</f>
        <v>53649191063.292007</v>
      </c>
      <c r="BJ33" s="334">
        <f>(AN33*SUMPRODUCT(DD$10:DD$13,DD$28:DD$31)+AY33*SUMPRODUCT(DD$14:DD$23,DD$32:DD$41))*'Projeções - Receitas'!W$23+(AN33*DD$11*'Projeções - Receitas'!W$25)</f>
        <v>59295059741.443115</v>
      </c>
      <c r="BK33" s="334">
        <f>(AO33*SUMPRODUCT(DE$10:DE$13,DE$28:DE$31)+AZ33*SUMPRODUCT(DE$14:DE$23,DE$32:DE$41))*'Projeções - Receitas'!X$23+(AO33*DE$11*'Projeções - Receitas'!X$25)</f>
        <v>65517687375.108559</v>
      </c>
      <c r="BL33" s="334">
        <f>(AP33*SUMPRODUCT(DF$10:DF$13,DF$28:DF$31)+BA33*SUMPRODUCT(DF$14:DF$23,DF$32:DF$41))*'Projeções - Receitas'!Y$23+(AP33*DF$11*'Projeções - Receitas'!Y$25)</f>
        <v>72382893970.208954</v>
      </c>
      <c r="BM33" s="334">
        <f>(AQ33*SUMPRODUCT(DG$10:DG$13,DG$28:DG$31)+BB33*SUMPRODUCT(DG$14:DG$23,DG$32:DG$41))*'Projeções - Receitas'!Z$23+(AQ33*DG$11*'Projeções - Receitas'!Z$25)</f>
        <v>79960030805.43457</v>
      </c>
      <c r="BN33" s="334">
        <f>(AR33*SUMPRODUCT(DH$10:DH$13,DH$28:DH$31)+BC33*SUMPRODUCT(DH$14:DH$23,DH$32:DH$41))*'Projeções - Receitas'!AA$23+(AR33*DH$11*'Projeções - Receitas'!AA$25)</f>
        <v>88320886157.292419</v>
      </c>
      <c r="BO33" s="334">
        <f>(AS33*SUMPRODUCT(DI$10:DI$13,DI$28:DI$31)+BD33*SUMPRODUCT(DI$14:DI$23,DI$32:DI$41))*'Projeções - Receitas'!AB$23+(AS33*DI$11*'Projeções - Receitas'!AB$25)</f>
        <v>97019866093.888947</v>
      </c>
      <c r="BP33" s="334">
        <f>(AT33*SUMPRODUCT(DJ$10:DJ$13,DJ$28:DJ$31)+BE33*SUMPRODUCT(DJ$14:DJ$23,DJ$32:DJ$41))*'Projeções - Receitas'!AC$23+(AT33*DJ$11*'Projeções - Receitas'!AC$25)</f>
        <v>104835484576.8232</v>
      </c>
      <c r="BQ33" s="334">
        <f>(AU33*SUMPRODUCT(DK$10:DK$13,DK$28:DK$31)+BF33*SUMPRODUCT(DK$14:DK$23,DK$32:DK$41))*'Projeções - Receitas'!AD$23+(AU33*DK$11*'Projeções - Receitas'!AD$25)</f>
        <v>133355205399.26172</v>
      </c>
      <c r="BR33" s="335">
        <f>((BG33+'DRE + DCF'!T$12)*(1+'DRE + DCF'!T$15)+'DRE + DCF'!T$18)*(1+'DRE + DCF'!T$25)*'DRE + DCF'!T$33</f>
        <v>33036609257.133434</v>
      </c>
      <c r="BS33" s="335">
        <f>((BH33+'DRE + DCF'!U$12)*(1+'DRE + DCF'!U$15)+'DRE + DCF'!U$18)*(1+'DRE + DCF'!U$25)*'DRE + DCF'!U$33</f>
        <v>24885750823.338322</v>
      </c>
      <c r="BT33" s="335">
        <f>((BI33+'DRE + DCF'!V$12)*(1+'DRE + DCF'!V$15)+'DRE + DCF'!V$18)*(1+'DRE + DCF'!V$25)*'DRE + DCF'!V$33</f>
        <v>27679458950.512012</v>
      </c>
      <c r="BU33" s="335">
        <f>((BJ33+'DRE + DCF'!W$12)*(1+'DRE + DCF'!W$15)+'DRE + DCF'!W$18)*(1+'DRE + DCF'!W$25)*'DRE + DCF'!W$33</f>
        <v>30731781221.70216</v>
      </c>
      <c r="BV33" s="335">
        <f>((BK33+'DRE + DCF'!X$12)*(1+'DRE + DCF'!X$15)+'DRE + DCF'!X$18)*(1+'DRE + DCF'!X$25)*'DRE + DCF'!X$33</f>
        <v>34074795088.578835</v>
      </c>
      <c r="BW33" s="335">
        <f>((BL33+'DRE + DCF'!Y$12)*(1+'DRE + DCF'!Y$15)+'DRE + DCF'!Y$18)*(1+'DRE + DCF'!Y$25)*'DRE + DCF'!Y$33</f>
        <v>37749772271.710716</v>
      </c>
      <c r="BX33" s="335">
        <f>((BM33+'DRE + DCF'!Z$12)*(1+'DRE + DCF'!Z$15)+'DRE + DCF'!Z$18)*(1+'DRE + DCF'!Z$25)*'DRE + DCF'!Z$33</f>
        <v>41802386647.007591</v>
      </c>
      <c r="BY33" s="335">
        <f>((BN33+'DRE + DCF'!AA$12)*(1+'DRE + DCF'!AA$15)+'DRE + DCF'!AA$18)*(1+'DRE + DCF'!AA$25)*'DRE + DCF'!AA$33</f>
        <v>46265134055.87191</v>
      </c>
      <c r="BZ33" s="335">
        <f>((BO33+'DRE + DCF'!AB$12)*(1+'DRE + DCF'!AB$15)+'DRE + DCF'!AB$18)*(1+'DRE + DCF'!AB$25)*'DRE + DCF'!AB$33</f>
        <v>50875273094.903244</v>
      </c>
      <c r="CA33" s="335">
        <f>((BP33+'DRE + DCF'!AC$12)*(1+'DRE + DCF'!AC$15)+'DRE + DCF'!AC$18)*(1+'DRE + DCF'!AC$25)*'DRE + DCF'!AC$33</f>
        <v>54897746599.004776</v>
      </c>
      <c r="CB33" s="335">
        <f>((BQ33+'DRE + DCF'!AD$12)*(1+'DRE + DCF'!AD$15)+'DRE + DCF'!AD$18)*(1+'DRE + DCF'!AD$25)*'DRE + DCF'!AD$33</f>
        <v>69051254089.466568</v>
      </c>
      <c r="CC33" s="335">
        <f>BR33*(1-DA$47)+('DRE + DCF'!N$53*10^6)</f>
        <v>198910970622.95767</v>
      </c>
      <c r="CD33" s="335">
        <f>BS33*(1-DB$47)+('DRE + DCF'!T$53*10^6)</f>
        <v>199608519186.53574</v>
      </c>
      <c r="CE33" s="335">
        <f>BT33*(1-DC$47)+('DRE + DCF'!U$53*10^6)</f>
        <v>218128250390.24051</v>
      </c>
      <c r="CF33" s="335">
        <f>BU33*(1-DD$47)+('DRE + DCF'!V$53*10^6)</f>
        <v>238679833439.29938</v>
      </c>
      <c r="CG33" s="335">
        <f>BV33*(1-DE$47)+('DRE + DCF'!W$53*10^6)</f>
        <v>261456916931.22446</v>
      </c>
      <c r="CH33" s="335">
        <f>BW33*(1-DF$47)+('DRE + DCF'!X$53*10^6)</f>
        <v>286680839226.76093</v>
      </c>
      <c r="CI33" s="335">
        <f>BX33*(1-DG$47)+('DRE + DCF'!Y$53*10^6)</f>
        <v>314602849522.91376</v>
      </c>
      <c r="CJ33" s="335">
        <f>BY33*(1-DH$47)+('DRE + DCF'!Z$53*10^6)</f>
        <v>345496327813.9939</v>
      </c>
      <c r="CK33" s="335">
        <f>BZ33*(1-DI$47)+('DRE + DCF'!AA$53*10^6)</f>
        <v>379289364192.86426</v>
      </c>
      <c r="CL33" s="335">
        <f>CA33*(1-DJ$47)+('DRE + DCF'!AB$53*10^6)</f>
        <v>415187068938.29993</v>
      </c>
      <c r="CM33" s="335">
        <f>CB33*(1-DK$47)+('DRE + DCF'!AC$53*10^6)</f>
        <v>459755273962.61292</v>
      </c>
      <c r="CN33" s="335">
        <f t="shared" si="30"/>
        <v>1084695878421.6111</v>
      </c>
      <c r="CO33" s="335">
        <f t="shared" si="31"/>
        <v>1104997866599.9683</v>
      </c>
      <c r="CP33" s="335">
        <f t="shared" si="32"/>
        <v>1142685181284.4001</v>
      </c>
      <c r="CQ33" s="335">
        <f t="shared" si="33"/>
        <v>1279807403038.5281</v>
      </c>
      <c r="CR33" s="335">
        <f t="shared" si="34"/>
        <v>1433384291403.1516</v>
      </c>
      <c r="CS33" s="335">
        <f t="shared" si="35"/>
        <v>1605390406371.53</v>
      </c>
      <c r="CT33" s="335">
        <f t="shared" si="36"/>
        <v>1798037255136.1135</v>
      </c>
      <c r="CU33" s="335">
        <f t="shared" si="37"/>
        <v>2013801725752.4475</v>
      </c>
      <c r="CV33" s="335">
        <f t="shared" si="38"/>
        <v>2243375122488.2271</v>
      </c>
      <c r="CW33" s="335">
        <f t="shared" si="39"/>
        <v>2458739134247.0967</v>
      </c>
      <c r="CX33" s="336">
        <f t="shared" si="40"/>
        <v>2691089982433.4473</v>
      </c>
      <c r="CZ33" s="343" t="s">
        <v>55</v>
      </c>
      <c r="DA33" s="344">
        <f>'Projeções - Receitas'!T100</f>
        <v>-5.9404980443432037E-2</v>
      </c>
      <c r="DB33" s="344">
        <f>'Projeções - Receitas'!U100</f>
        <v>-2.8543935339948499E-2</v>
      </c>
      <c r="DC33" s="344">
        <f>'Projeções - Receitas'!V100</f>
        <v>-2.8398309144074124E-2</v>
      </c>
      <c r="DD33" s="344">
        <f>'Projeções - Receitas'!W100</f>
        <v>-2.8503888136083046E-2</v>
      </c>
      <c r="DE33" s="344">
        <f>'Projeções - Receitas'!X100</f>
        <v>-2.8645145546081191E-2</v>
      </c>
      <c r="DF33" s="344">
        <f>'Projeções - Receitas'!Y100</f>
        <v>-2.8769655943553782E-2</v>
      </c>
      <c r="DG33" s="344">
        <f>'Projeções - Receitas'!Z100</f>
        <v>-2.8855575399119659E-2</v>
      </c>
      <c r="DH33" s="344">
        <f>'Projeções - Receitas'!AA100</f>
        <v>-2.8908000829634434E-2</v>
      </c>
      <c r="DI33" s="344">
        <f>'Projeções - Receitas'!AB100</f>
        <v>-2.8938582330768053E-2</v>
      </c>
      <c r="DJ33" s="344">
        <f>'Projeções - Receitas'!AC100</f>
        <v>-2.8958969998190462E-2</v>
      </c>
      <c r="DK33" s="345">
        <f>'Projeções - Receitas'!AD100</f>
        <v>-2.8958969998190462E-2</v>
      </c>
    </row>
    <row r="34" spans="4:115" ht="30" customHeight="1" x14ac:dyDescent="0.25">
      <c r="D34" s="333">
        <f t="shared" si="41"/>
        <v>2.6111749791891847E-2</v>
      </c>
      <c r="E34" s="64">
        <f t="shared" si="0"/>
        <v>2.3372704017654788E-2</v>
      </c>
      <c r="F34" s="64">
        <f t="shared" si="1"/>
        <v>3.3617579403365044E-2</v>
      </c>
      <c r="G34" s="64">
        <f t="shared" si="2"/>
        <v>2.9225370026085273E-2</v>
      </c>
      <c r="H34" s="64">
        <f t="shared" si="3"/>
        <v>2.513590711846167E-2</v>
      </c>
      <c r="I34" s="64">
        <f t="shared" si="4"/>
        <v>2.1306270741715316E-2</v>
      </c>
      <c r="J34" s="64">
        <f t="shared" si="5"/>
        <v>1.7704174566969183E-2</v>
      </c>
      <c r="K34" s="64">
        <f t="shared" si="6"/>
        <v>1.4299811131741169E-2</v>
      </c>
      <c r="L34" s="64">
        <f t="shared" si="7"/>
        <v>1.1807563845037033E-2</v>
      </c>
      <c r="M34" s="64">
        <f t="shared" si="8"/>
        <v>1.1598468856567873E-2</v>
      </c>
      <c r="N34" s="64">
        <f t="shared" si="9"/>
        <v>1.3580166546407951E-2</v>
      </c>
      <c r="O34" s="64">
        <f t="shared" si="45"/>
        <v>1.1500000000000007E-2</v>
      </c>
      <c r="P34" s="64">
        <f t="shared" si="45"/>
        <v>1.1500000000000007E-2</v>
      </c>
      <c r="Q34" s="64">
        <f t="shared" si="46"/>
        <v>1.1500000000000007E-2</v>
      </c>
      <c r="R34" s="64">
        <f t="shared" si="47"/>
        <v>1.1500000000000007E-2</v>
      </c>
      <c r="S34" s="64">
        <f t="shared" si="48"/>
        <v>1.1500000000000007E-2</v>
      </c>
      <c r="T34" s="64">
        <f t="shared" si="49"/>
        <v>1.1500000000000007E-2</v>
      </c>
      <c r="U34" s="64">
        <f t="shared" si="50"/>
        <v>1.1500000000000007E-2</v>
      </c>
      <c r="V34" s="64">
        <f t="shared" si="51"/>
        <v>1.1500000000000007E-2</v>
      </c>
      <c r="W34" s="64">
        <f t="shared" si="52"/>
        <v>1.1500000000000007E-2</v>
      </c>
      <c r="X34" s="64">
        <f t="shared" si="53"/>
        <v>1.1500000000000007E-2</v>
      </c>
      <c r="Y34" s="64">
        <f t="shared" si="54"/>
        <v>1.1500000000000007E-2</v>
      </c>
      <c r="Z34" s="64">
        <f t="shared" si="43"/>
        <v>0.18329922803369911</v>
      </c>
      <c r="AA34" s="64">
        <f t="shared" si="44"/>
        <v>0.18056018225946205</v>
      </c>
      <c r="AB34" s="64">
        <f t="shared" si="10"/>
        <v>0.1908050576451723</v>
      </c>
      <c r="AC34" s="64">
        <f t="shared" si="11"/>
        <v>0.18641284826789253</v>
      </c>
      <c r="AD34" s="64">
        <f t="shared" si="12"/>
        <v>0.18232338536026893</v>
      </c>
      <c r="AE34" s="64">
        <f t="shared" si="13"/>
        <v>0.17849374898352258</v>
      </c>
      <c r="AF34" s="64">
        <f t="shared" si="14"/>
        <v>0.17489165280877644</v>
      </c>
      <c r="AG34" s="64">
        <f t="shared" si="15"/>
        <v>0.17148728937354843</v>
      </c>
      <c r="AH34" s="64">
        <f t="shared" si="16"/>
        <v>0.16899504208684429</v>
      </c>
      <c r="AI34" s="64">
        <f t="shared" si="17"/>
        <v>0.16878594709837513</v>
      </c>
      <c r="AJ34" s="64">
        <f t="shared" si="18"/>
        <v>0.17076764478821521</v>
      </c>
      <c r="AK34" s="334">
        <f>(1+O34)*'Projeções - Receitas'!N$34</f>
        <v>1864378918701.1416</v>
      </c>
      <c r="AL34" s="334">
        <f>(1+P34)*'Projeções - Receitas'!T$34</f>
        <v>1969073241752.1558</v>
      </c>
      <c r="AM34" s="334">
        <f>(1+Q34)*'Projeções - Receitas'!U$34</f>
        <v>2205362030762.4146</v>
      </c>
      <c r="AN34" s="334">
        <f>(1+R34)*'Projeções - Receitas'!V$34</f>
        <v>2470005474453.9043</v>
      </c>
      <c r="AO34" s="334">
        <f>(1+S34)*'Projeções - Receitas'!W$34</f>
        <v>2766406131388.373</v>
      </c>
      <c r="AP34" s="334">
        <f>(1+T34)*'Projeções - Receitas'!X$34</f>
        <v>3098374867154.9785</v>
      </c>
      <c r="AQ34" s="334">
        <f>(1+U34)*'Projeções - Receitas'!Y$34</f>
        <v>3470179851213.5762</v>
      </c>
      <c r="AR34" s="334">
        <f>(1+V34)*'Projeções - Receitas'!Z$34</f>
        <v>3886601433359.2051</v>
      </c>
      <c r="AS34" s="334">
        <f>(1+W34)*'Projeções - Receitas'!AA$34</f>
        <v>4329673996762.1553</v>
      </c>
      <c r="AT34" s="334">
        <f>(1+X34)*'Projeções - Receitas'!AB$34</f>
        <v>4745322700451.3232</v>
      </c>
      <c r="AU34" s="334">
        <f>(1+Y34)*'Projeções - Receitas'!AC$34</f>
        <v>5193755695643.9727</v>
      </c>
      <c r="AV34" s="335">
        <f t="shared" si="19"/>
        <v>1632395922825.6907</v>
      </c>
      <c r="AW34" s="335">
        <f t="shared" si="20"/>
        <v>1724063225205.6887</v>
      </c>
      <c r="AX34" s="335">
        <f t="shared" si="21"/>
        <v>1930950812230.3713</v>
      </c>
      <c r="AY34" s="335">
        <f t="shared" si="22"/>
        <v>2162664909698.0161</v>
      </c>
      <c r="AZ34" s="335">
        <f t="shared" si="23"/>
        <v>2422184698861.7783</v>
      </c>
      <c r="BA34" s="335">
        <f t="shared" si="24"/>
        <v>2712846862725.1924</v>
      </c>
      <c r="BB34" s="335">
        <f t="shared" si="25"/>
        <v>3038388486252.2153</v>
      </c>
      <c r="BC34" s="335">
        <f t="shared" si="26"/>
        <v>3402995104602.481</v>
      </c>
      <c r="BD34" s="335">
        <f t="shared" si="27"/>
        <v>3790936546527.1646</v>
      </c>
      <c r="BE34" s="335">
        <f t="shared" si="28"/>
        <v>4154866454993.7734</v>
      </c>
      <c r="BF34" s="335">
        <f t="shared" si="29"/>
        <v>4547501334990.6846</v>
      </c>
      <c r="BG34" s="334">
        <f>(AK34*SUMPRODUCT(DA$10:DA$13,DA$28:DA$31)+AV34*SUMPRODUCT(DA$14:DA$23,DA$32:DA$41))*'Projeções - Receitas'!T$23+(AK34*DA$11*'Projeções - Receitas'!T$25)</f>
        <v>60567231252.967033</v>
      </c>
      <c r="BH34" s="334">
        <f>(AL34*SUMPRODUCT(DB$10:DB$13,DB$28:DB$31)+AW34*SUMPRODUCT(DB$14:DB$23,DB$32:DB$41))*'Projeções - Receitas'!U$23+(AL34*DB$11*'Projeções - Receitas'!U$25)</f>
        <v>48527884860.416992</v>
      </c>
      <c r="BI34" s="334">
        <f>(AM34*SUMPRODUCT(DC$10:DC$13,DC$28:DC$31)+AX34*SUMPRODUCT(DC$14:DC$23,DC$32:DC$41))*'Projeções - Receitas'!V$23+(AM34*DC$11*'Projeções - Receitas'!V$25)</f>
        <v>53675723798.733788</v>
      </c>
      <c r="BJ34" s="334">
        <f>(AN34*SUMPRODUCT(DD$10:DD$13,DD$28:DD$31)+AY34*SUMPRODUCT(DD$14:DD$23,DD$32:DD$41))*'Projeções - Receitas'!W$23+(AN34*DD$11*'Projeções - Receitas'!W$25)</f>
        <v>59324384696.804863</v>
      </c>
      <c r="BK34" s="334">
        <f>(AO34*SUMPRODUCT(DE$10:DE$13,DE$28:DE$31)+AZ34*SUMPRODUCT(DE$14:DE$23,DE$32:DE$41))*'Projeções - Receitas'!X$23+(AO34*DE$11*'Projeções - Receitas'!X$25)</f>
        <v>65550089792.207993</v>
      </c>
      <c r="BL34" s="334">
        <f>(AP34*SUMPRODUCT(DF$10:DF$13,DF$28:DF$31)+BA34*SUMPRODUCT(DF$14:DF$23,DF$32:DF$41))*'Projeções - Receitas'!Y$23+(AP34*DF$11*'Projeções - Receitas'!Y$25)</f>
        <v>72418691642.795563</v>
      </c>
      <c r="BM34" s="334">
        <f>(AQ34*SUMPRODUCT(DG$10:DG$13,DG$28:DG$31)+BB34*SUMPRODUCT(DG$14:DG$23,DG$32:DG$41))*'Projeções - Receitas'!Z$23+(AQ34*DG$11*'Projeções - Receitas'!Z$25)</f>
        <v>79999575825.615341</v>
      </c>
      <c r="BN34" s="334">
        <f>(AR34*SUMPRODUCT(DH$10:DH$13,DH$28:DH$31)+BC34*SUMPRODUCT(DH$14:DH$23,DH$32:DH$41))*'Projeções - Receitas'!AA$23+(AR34*DH$11*'Projeções - Receitas'!AA$25)</f>
        <v>88364566120.772751</v>
      </c>
      <c r="BO34" s="334">
        <f>(AS34*SUMPRODUCT(DI$10:DI$13,DI$28:DI$31)+BD34*SUMPRODUCT(DI$14:DI$23,DI$32:DI$41))*'Projeções - Receitas'!AB$23+(AS34*DI$11*'Projeções - Receitas'!AB$25)</f>
        <v>97067848223.510147</v>
      </c>
      <c r="BP34" s="334">
        <f>(AT34*SUMPRODUCT(DJ$10:DJ$13,DJ$28:DJ$31)+BE34*SUMPRODUCT(DJ$14:DJ$23,DJ$32:DJ$41))*'Projeções - Receitas'!AC$23+(AT34*DJ$11*'Projeções - Receitas'!AC$25)</f>
        <v>104887331997.48439</v>
      </c>
      <c r="BQ34" s="334">
        <f>(AU34*SUMPRODUCT(DK$10:DK$13,DK$28:DK$31)+BF34*SUMPRODUCT(DK$14:DK$23,DK$32:DK$41))*'Projeções - Receitas'!AD$23+(AU34*DK$11*'Projeções - Receitas'!AD$25)</f>
        <v>133421157528.53932</v>
      </c>
      <c r="BR34" s="335">
        <f>((BG34+'DRE + DCF'!T$12)*(1+'DRE + DCF'!T$15)+'DRE + DCF'!T$18)*(1+'DRE + DCF'!T$25)*'DRE + DCF'!T$33</f>
        <v>33055031849.42445</v>
      </c>
      <c r="BS34" s="335">
        <f>((BH34+'DRE + DCF'!U$12)*(1+'DRE + DCF'!U$15)+'DRE + DCF'!U$18)*(1+'DRE + DCF'!U$25)*'DRE + DCF'!U$33</f>
        <v>24900368987.202251</v>
      </c>
      <c r="BT34" s="335">
        <f>((BI34+'DRE + DCF'!V$12)*(1+'DRE + DCF'!V$15)+'DRE + DCF'!V$18)*(1+'DRE + DCF'!V$25)*'DRE + DCF'!V$33</f>
        <v>27695609671.582623</v>
      </c>
      <c r="BU34" s="335">
        <f>((BJ34+'DRE + DCF'!W$12)*(1+'DRE + DCF'!W$15)+'DRE + DCF'!W$18)*(1+'DRE + DCF'!W$25)*'DRE + DCF'!W$33</f>
        <v>30749611546.157646</v>
      </c>
      <c r="BV34" s="335">
        <f>((BK34+'DRE + DCF'!X$12)*(1+'DRE + DCF'!X$15)+'DRE + DCF'!X$18)*(1+'DRE + DCF'!X$25)*'DRE + DCF'!X$33</f>
        <v>34094474438.215744</v>
      </c>
      <c r="BW34" s="335">
        <f>((BL34+'DRE + DCF'!Y$12)*(1+'DRE + DCF'!Y$15)+'DRE + DCF'!Y$18)*(1+'DRE + DCF'!Y$25)*'DRE + DCF'!Y$33</f>
        <v>37771489231.251572</v>
      </c>
      <c r="BX34" s="335">
        <f>((BM34+'DRE + DCF'!Z$12)*(1+'DRE + DCF'!Z$15)+'DRE + DCF'!Z$18)*(1+'DRE + DCF'!Z$25)*'DRE + DCF'!Z$33</f>
        <v>41826349933.380371</v>
      </c>
      <c r="BY34" s="335">
        <f>((BN34+'DRE + DCF'!AA$12)*(1+'DRE + DCF'!AA$15)+'DRE + DCF'!AA$18)*(1+'DRE + DCF'!AA$25)*'DRE + DCF'!AA$33</f>
        <v>46291573153.945747</v>
      </c>
      <c r="BZ34" s="335">
        <f>((BO34+'DRE + DCF'!AB$12)*(1+'DRE + DCF'!AB$15)+'DRE + DCF'!AB$18)*(1+'DRE + DCF'!AB$25)*'DRE + DCF'!AB$33</f>
        <v>50904283455.550652</v>
      </c>
      <c r="CA34" s="335">
        <f>((BP34+'DRE + DCF'!AC$12)*(1+'DRE + DCF'!AC$15)+'DRE + DCF'!AC$18)*(1+'DRE + DCF'!AC$25)*'DRE + DCF'!AC$33</f>
        <v>54929058500.907333</v>
      </c>
      <c r="CB34" s="335">
        <f>((BQ34+'DRE + DCF'!AD$12)*(1+'DRE + DCF'!AD$15)+'DRE + DCF'!AD$18)*(1+'DRE + DCF'!AD$25)*'DRE + DCF'!AD$33</f>
        <v>69089753704.650864</v>
      </c>
      <c r="CC34" s="335">
        <f>BR34*(1-DA$47)+('DRE + DCF'!N$53*10^6)</f>
        <v>198922247491.02441</v>
      </c>
      <c r="CD34" s="335">
        <f>BS34*(1-DB$47)+('DRE + DCF'!T$53*10^6)</f>
        <v>199617290084.8541</v>
      </c>
      <c r="CE34" s="335">
        <f>BT34*(1-DC$47)+('DRE + DCF'!U$53*10^6)</f>
        <v>218137940822.88287</v>
      </c>
      <c r="CF34" s="335">
        <f>BU34*(1-DD$47)+('DRE + DCF'!V$53*10^6)</f>
        <v>238690531633.97266</v>
      </c>
      <c r="CG34" s="335">
        <f>BV34*(1-DE$47)+('DRE + DCF'!W$53*10^6)</f>
        <v>261468724541.00659</v>
      </c>
      <c r="CH34" s="335">
        <f>BW34*(1-DF$47)+('DRE + DCF'!X$53*10^6)</f>
        <v>286693869402.48541</v>
      </c>
      <c r="CI34" s="335">
        <f>BX34*(1-DG$47)+('DRE + DCF'!Y$53*10^6)</f>
        <v>314617227494.73743</v>
      </c>
      <c r="CJ34" s="335">
        <f>BY34*(1-DH$47)+('DRE + DCF'!Z$53*10^6)</f>
        <v>345512191272.8382</v>
      </c>
      <c r="CK34" s="335">
        <f>BZ34*(1-DI$47)+('DRE + DCF'!AA$53*10^6)</f>
        <v>379306770409.25269</v>
      </c>
      <c r="CL34" s="335">
        <f>CA34*(1-DJ$47)+('DRE + DCF'!AB$53*10^6)</f>
        <v>415205856079.44141</v>
      </c>
      <c r="CM34" s="335">
        <f>CB34*(1-DK$47)+('DRE + DCF'!AC$53*10^6)</f>
        <v>459778373731.72351</v>
      </c>
      <c r="CN34" s="335">
        <f t="shared" si="30"/>
        <v>1085232325443.5804</v>
      </c>
      <c r="CO34" s="335">
        <f t="shared" si="31"/>
        <v>1105544354169.998</v>
      </c>
      <c r="CP34" s="335">
        <f t="shared" si="32"/>
        <v>1143250307486.8159</v>
      </c>
      <c r="CQ34" s="335">
        <f t="shared" si="33"/>
        <v>1280440344385.2339</v>
      </c>
      <c r="CR34" s="335">
        <f t="shared" si="34"/>
        <v>1434093185711.4619</v>
      </c>
      <c r="CS34" s="335">
        <f t="shared" si="35"/>
        <v>1606184367996.8376</v>
      </c>
      <c r="CT34" s="335">
        <f t="shared" si="36"/>
        <v>1798926492156.4585</v>
      </c>
      <c r="CU34" s="335">
        <f t="shared" si="37"/>
        <v>2014797671215.2334</v>
      </c>
      <c r="CV34" s="335">
        <f t="shared" si="38"/>
        <v>2244484605733.7705</v>
      </c>
      <c r="CW34" s="335">
        <f t="shared" si="39"/>
        <v>2459955127884.2129</v>
      </c>
      <c r="CX34" s="336">
        <f t="shared" si="40"/>
        <v>2692420887469.2705</v>
      </c>
      <c r="CZ34" s="343" t="s">
        <v>56</v>
      </c>
      <c r="DA34" s="344">
        <f>'Projeções - Receitas'!T101</f>
        <v>-0.11024751911864164</v>
      </c>
      <c r="DB34" s="344">
        <f>'Projeções - Receitas'!U101</f>
        <v>-8.5667840314855331E-2</v>
      </c>
      <c r="DC34" s="344">
        <f>'Projeções - Receitas'!V101</f>
        <v>-8.444840999152424E-2</v>
      </c>
      <c r="DD34" s="344">
        <f>'Projeções - Receitas'!W101</f>
        <v>-8.5332496975939282E-2</v>
      </c>
      <c r="DE34" s="344">
        <f>'Projeções - Receitas'!X101</f>
        <v>-8.6515344389570425E-2</v>
      </c>
      <c r="DF34" s="344">
        <f>'Projeções - Receitas'!Y101</f>
        <v>-8.7557957316018509E-2</v>
      </c>
      <c r="DG34" s="344">
        <f>'Projeções - Receitas'!Z101</f>
        <v>-8.8277421206783835E-2</v>
      </c>
      <c r="DH34" s="344">
        <f>'Projeções - Receitas'!AA101</f>
        <v>-8.8716416123183026E-2</v>
      </c>
      <c r="DI34" s="344">
        <f>'Projeções - Receitas'!AB101</f>
        <v>-8.8972496491082548E-2</v>
      </c>
      <c r="DJ34" s="344">
        <f>'Projeções - Receitas'!AC101</f>
        <v>-8.9143216736348896E-2</v>
      </c>
      <c r="DK34" s="345">
        <f>'Projeções - Receitas'!AD101</f>
        <v>-8.9143216736348896E-2</v>
      </c>
    </row>
    <row r="35" spans="4:115" ht="30" customHeight="1" x14ac:dyDescent="0.25">
      <c r="D35" s="333">
        <f t="shared" si="41"/>
        <v>2.6031572999973662E-2</v>
      </c>
      <c r="E35" s="64">
        <f t="shared" si="0"/>
        <v>2.3291424077946266E-2</v>
      </c>
      <c r="F35" s="64">
        <f t="shared" si="1"/>
        <v>3.3531780154556351E-2</v>
      </c>
      <c r="G35" s="64">
        <f t="shared" si="2"/>
        <v>2.9141619778736028E-2</v>
      </c>
      <c r="H35" s="64">
        <f t="shared" si="3"/>
        <v>2.5054055829000249E-2</v>
      </c>
      <c r="I35" s="64">
        <f t="shared" si="4"/>
        <v>2.1226190625541097E-2</v>
      </c>
      <c r="J35" s="64">
        <f t="shared" si="5"/>
        <v>1.7625754227533874E-2</v>
      </c>
      <c r="K35" s="64">
        <f t="shared" si="6"/>
        <v>1.4222953794933074E-2</v>
      </c>
      <c r="L35" s="64">
        <f t="shared" si="7"/>
        <v>1.1731819545467703E-2</v>
      </c>
      <c r="M35" s="64">
        <f t="shared" si="8"/>
        <v>1.152271000545263E-2</v>
      </c>
      <c r="N35" s="64">
        <f t="shared" si="9"/>
        <v>1.3504370495019014E-2</v>
      </c>
      <c r="O35" s="64">
        <f t="shared" si="45"/>
        <v>1.2000000000000007E-2</v>
      </c>
      <c r="P35" s="64">
        <f t="shared" si="45"/>
        <v>1.2000000000000007E-2</v>
      </c>
      <c r="Q35" s="64">
        <f t="shared" si="46"/>
        <v>1.2000000000000007E-2</v>
      </c>
      <c r="R35" s="64">
        <f t="shared" si="47"/>
        <v>1.2000000000000007E-2</v>
      </c>
      <c r="S35" s="64">
        <f t="shared" si="48"/>
        <v>1.2000000000000007E-2</v>
      </c>
      <c r="T35" s="64">
        <f t="shared" si="49"/>
        <v>1.2000000000000007E-2</v>
      </c>
      <c r="U35" s="64">
        <f t="shared" si="50"/>
        <v>1.2000000000000007E-2</v>
      </c>
      <c r="V35" s="64">
        <f t="shared" si="51"/>
        <v>1.2000000000000007E-2</v>
      </c>
      <c r="W35" s="64">
        <f t="shared" si="52"/>
        <v>1.2000000000000007E-2</v>
      </c>
      <c r="X35" s="64">
        <f t="shared" si="53"/>
        <v>1.2000000000000007E-2</v>
      </c>
      <c r="Y35" s="64">
        <f t="shared" si="54"/>
        <v>1.2000000000000007E-2</v>
      </c>
      <c r="Z35" s="64">
        <f t="shared" si="43"/>
        <v>0.18321905124178092</v>
      </c>
      <c r="AA35" s="64">
        <f t="shared" si="44"/>
        <v>0.18047890231975353</v>
      </c>
      <c r="AB35" s="64">
        <f t="shared" si="10"/>
        <v>0.19071925839636361</v>
      </c>
      <c r="AC35" s="64">
        <f t="shared" si="11"/>
        <v>0.18632909802054329</v>
      </c>
      <c r="AD35" s="64">
        <f t="shared" si="12"/>
        <v>0.18224153407080751</v>
      </c>
      <c r="AE35" s="64">
        <f t="shared" si="13"/>
        <v>0.17841366886734836</v>
      </c>
      <c r="AF35" s="64">
        <f t="shared" si="14"/>
        <v>0.17481323246934113</v>
      </c>
      <c r="AG35" s="64">
        <f t="shared" si="15"/>
        <v>0.17141043203674033</v>
      </c>
      <c r="AH35" s="64">
        <f t="shared" si="16"/>
        <v>0.16891929778727496</v>
      </c>
      <c r="AI35" s="64">
        <f t="shared" si="17"/>
        <v>0.16871018824725989</v>
      </c>
      <c r="AJ35" s="64">
        <f t="shared" si="18"/>
        <v>0.17069184873682627</v>
      </c>
      <c r="AK35" s="334">
        <f>(1+O35)*'Projeções - Receitas'!N$34</f>
        <v>1865300509862.1406</v>
      </c>
      <c r="AL35" s="334">
        <f>(1+P35)*'Projeções - Receitas'!T$34</f>
        <v>1970046584926.5266</v>
      </c>
      <c r="AM35" s="334">
        <f>(1+Q35)*'Projeções - Receitas'!U$34</f>
        <v>2206452175117.71</v>
      </c>
      <c r="AN35" s="334">
        <f>(1+R35)*'Projeções - Receitas'!V$34</f>
        <v>2471226436131.835</v>
      </c>
      <c r="AO35" s="334">
        <f>(1+S35)*'Projeções - Receitas'!W$34</f>
        <v>2767773608467.6553</v>
      </c>
      <c r="AP35" s="334">
        <f>(1+T35)*'Projeções - Receitas'!X$34</f>
        <v>3099906441483.7744</v>
      </c>
      <c r="AQ35" s="334">
        <f>(1+U35)*'Projeções - Receitas'!Y$34</f>
        <v>3471895214461.8276</v>
      </c>
      <c r="AR35" s="334">
        <f>(1+V35)*'Projeções - Receitas'!Z$34</f>
        <v>3888522640197.2471</v>
      </c>
      <c r="AS35" s="334">
        <f>(1+W35)*'Projeções - Receitas'!AA$34</f>
        <v>4331814221179.7339</v>
      </c>
      <c r="AT35" s="334">
        <f>(1+X35)*'Projeções - Receitas'!AB$34</f>
        <v>4747668386412.9893</v>
      </c>
      <c r="AU35" s="334">
        <f>(1+Y35)*'Projeções - Receitas'!AC$34</f>
        <v>5196323048929.0166</v>
      </c>
      <c r="AV35" s="335">
        <f t="shared" si="19"/>
        <v>1633202841225.5056</v>
      </c>
      <c r="AW35" s="335">
        <f t="shared" si="20"/>
        <v>1724915456162.2908</v>
      </c>
      <c r="AX35" s="335">
        <f t="shared" si="21"/>
        <v>1931905310901.7656</v>
      </c>
      <c r="AY35" s="335">
        <f t="shared" si="22"/>
        <v>2163733948209.9773</v>
      </c>
      <c r="AZ35" s="335">
        <f t="shared" si="23"/>
        <v>2423382021995.1748</v>
      </c>
      <c r="BA35" s="335">
        <f t="shared" si="24"/>
        <v>2714187864634.5962</v>
      </c>
      <c r="BB35" s="335">
        <f t="shared" si="25"/>
        <v>3039890408390.748</v>
      </c>
      <c r="BC35" s="335">
        <f t="shared" si="26"/>
        <v>3404677257397.6377</v>
      </c>
      <c r="BD35" s="335">
        <f t="shared" si="27"/>
        <v>3792810464740.9692</v>
      </c>
      <c r="BE35" s="335">
        <f t="shared" si="28"/>
        <v>4156920269356.103</v>
      </c>
      <c r="BF35" s="335">
        <f t="shared" si="29"/>
        <v>4549749234810.2549</v>
      </c>
      <c r="BG35" s="334">
        <f>(AK35*SUMPRODUCT(DA$10:DA$13,DA$28:DA$31)+AV35*SUMPRODUCT(DA$14:DA$23,DA$32:DA$41))*'Projeções - Receitas'!T$23+(AK35*DA$11*'Projeções - Receitas'!T$25)</f>
        <v>60597170566.488022</v>
      </c>
      <c r="BH35" s="334">
        <f>(AL35*SUMPRODUCT(DB$10:DB$13,DB$28:DB$31)+AW35*SUMPRODUCT(DB$14:DB$23,DB$32:DB$41))*'Projeções - Receitas'!U$23+(AL35*DB$11*'Projeções - Receitas'!U$25)</f>
        <v>48551872939.932739</v>
      </c>
      <c r="BI35" s="334">
        <f>(AM35*SUMPRODUCT(DC$10:DC$13,DC$28:DC$31)+AX35*SUMPRODUCT(DC$14:DC$23,DC$32:DC$41))*'Projeções - Receitas'!V$23+(AM35*DC$11*'Projeções - Receitas'!V$25)</f>
        <v>53702256534.175568</v>
      </c>
      <c r="BJ35" s="334">
        <f>(AN35*SUMPRODUCT(DD$10:DD$13,DD$28:DD$31)+AY35*SUMPRODUCT(DD$14:DD$23,DD$32:DD$41))*'Projeções - Receitas'!W$23+(AN35*DD$11*'Projeções - Receitas'!W$25)</f>
        <v>59353709652.166626</v>
      </c>
      <c r="BK35" s="334">
        <f>(AO35*SUMPRODUCT(DE$10:DE$13,DE$28:DE$31)+AZ35*SUMPRODUCT(DE$14:DE$23,DE$32:DE$41))*'Projeções - Receitas'!X$23+(AO35*DE$11*'Projeções - Receitas'!X$25)</f>
        <v>65582492209.30748</v>
      </c>
      <c r="BL35" s="334">
        <f>(AP35*SUMPRODUCT(DF$10:DF$13,DF$28:DF$31)+BA35*SUMPRODUCT(DF$14:DF$23,DF$32:DF$41))*'Projeções - Receitas'!Y$23+(AP35*DF$11*'Projeções - Receitas'!Y$25)</f>
        <v>72454489315.382263</v>
      </c>
      <c r="BM35" s="334">
        <f>(AQ35*SUMPRODUCT(DG$10:DG$13,DG$28:DG$31)+BB35*SUMPRODUCT(DG$14:DG$23,DG$32:DG$41))*'Projeções - Receitas'!Z$23+(AQ35*DG$11*'Projeções - Receitas'!Z$25)</f>
        <v>80039120845.796082</v>
      </c>
      <c r="BN35" s="334">
        <f>(AR35*SUMPRODUCT(DH$10:DH$13,DH$28:DH$31)+BC35*SUMPRODUCT(DH$14:DH$23,DH$32:DH$41))*'Projeções - Receitas'!AA$23+(AR35*DH$11*'Projeções - Receitas'!AA$25)</f>
        <v>88408246084.253174</v>
      </c>
      <c r="BO35" s="334">
        <f>(AS35*SUMPRODUCT(DI$10:DI$13,DI$28:DI$31)+BD35*SUMPRODUCT(DI$14:DI$23,DI$32:DI$41))*'Projeções - Receitas'!AB$23+(AS35*DI$11*'Projeções - Receitas'!AB$25)</f>
        <v>97115830353.131195</v>
      </c>
      <c r="BP35" s="334">
        <f>(AT35*SUMPRODUCT(DJ$10:DJ$13,DJ$28:DJ$31)+BE35*SUMPRODUCT(DJ$14:DJ$23,DJ$32:DJ$41))*'Projeções - Receitas'!AC$23+(AT35*DJ$11*'Projeções - Receitas'!AC$25)</f>
        <v>104939179418.14555</v>
      </c>
      <c r="BQ35" s="334">
        <f>(AU35*SUMPRODUCT(DK$10:DK$13,DK$28:DK$31)+BF35*SUMPRODUCT(DK$14:DK$23,DK$32:DK$41))*'Projeções - Receitas'!AD$23+(AU35*DK$11*'Projeções - Receitas'!AD$25)</f>
        <v>133487109657.81688</v>
      </c>
      <c r="BR35" s="335">
        <f>((BG35+'DRE + DCF'!T$12)*(1+'DRE + DCF'!T$15)+'DRE + DCF'!T$18)*(1+'DRE + DCF'!T$25)*'DRE + DCF'!T$33</f>
        <v>33073454441.715427</v>
      </c>
      <c r="BS35" s="335">
        <f>((BH35+'DRE + DCF'!U$12)*(1+'DRE + DCF'!U$15)+'DRE + DCF'!U$18)*(1+'DRE + DCF'!U$25)*'DRE + DCF'!U$33</f>
        <v>24914987151.066124</v>
      </c>
      <c r="BT35" s="335">
        <f>((BI35+'DRE + DCF'!V$12)*(1+'DRE + DCF'!V$15)+'DRE + DCF'!V$18)*(1+'DRE + DCF'!V$25)*'DRE + DCF'!V$33</f>
        <v>27711760392.653236</v>
      </c>
      <c r="BU35" s="335">
        <f>((BJ35+'DRE + DCF'!W$12)*(1+'DRE + DCF'!W$15)+'DRE + DCF'!W$18)*(1+'DRE + DCF'!W$25)*'DRE + DCF'!W$33</f>
        <v>30767441870.613144</v>
      </c>
      <c r="BV35" s="335">
        <f>((BK35+'DRE + DCF'!X$12)*(1+'DRE + DCF'!X$15)+'DRE + DCF'!X$18)*(1+'DRE + DCF'!X$25)*'DRE + DCF'!X$33</f>
        <v>34114153787.852695</v>
      </c>
      <c r="BW35" s="335">
        <f>((BL35+'DRE + DCF'!Y$12)*(1+'DRE + DCF'!Y$15)+'DRE + DCF'!Y$18)*(1+'DRE + DCF'!Y$25)*'DRE + DCF'!Y$33</f>
        <v>37793206190.792488</v>
      </c>
      <c r="BX35" s="335">
        <f>((BM35+'DRE + DCF'!Z$12)*(1+'DRE + DCF'!Z$15)+'DRE + DCF'!Z$18)*(1+'DRE + DCF'!Z$25)*'DRE + DCF'!Z$33</f>
        <v>41850313219.753143</v>
      </c>
      <c r="BY35" s="335">
        <f>((BN35+'DRE + DCF'!AA$12)*(1+'DRE + DCF'!AA$15)+'DRE + DCF'!AA$18)*(1+'DRE + DCF'!AA$25)*'DRE + DCF'!AA$33</f>
        <v>46318012252.019646</v>
      </c>
      <c r="BZ35" s="335">
        <f>((BO35+'DRE + DCF'!AB$12)*(1+'DRE + DCF'!AB$15)+'DRE + DCF'!AB$18)*(1+'DRE + DCF'!AB$25)*'DRE + DCF'!AB$33</f>
        <v>50933293816.198021</v>
      </c>
      <c r="CA35" s="335">
        <f>((BP35+'DRE + DCF'!AC$12)*(1+'DRE + DCF'!AC$15)+'DRE + DCF'!AC$18)*(1+'DRE + DCF'!AC$25)*'DRE + DCF'!AC$33</f>
        <v>54960370402.809883</v>
      </c>
      <c r="CB35" s="335">
        <f>((BQ35+'DRE + DCF'!AD$12)*(1+'DRE + DCF'!AD$15)+'DRE + DCF'!AD$18)*(1+'DRE + DCF'!AD$25)*'DRE + DCF'!AD$33</f>
        <v>69128253319.835129</v>
      </c>
      <c r="CC35" s="335">
        <f>BR35*(1-DA$47)+('DRE + DCF'!N$53*10^6)</f>
        <v>198933524359.09109</v>
      </c>
      <c r="CD35" s="335">
        <f>BS35*(1-DB$47)+('DRE + DCF'!T$53*10^6)</f>
        <v>199626060983.17242</v>
      </c>
      <c r="CE35" s="335">
        <f>BT35*(1-DC$47)+('DRE + DCF'!U$53*10^6)</f>
        <v>218147631255.52524</v>
      </c>
      <c r="CF35" s="335">
        <f>BU35*(1-DD$47)+('DRE + DCF'!V$53*10^6)</f>
        <v>238701229828.64597</v>
      </c>
      <c r="CG35" s="335">
        <f>BV35*(1-DE$47)+('DRE + DCF'!W$53*10^6)</f>
        <v>261480532150.78876</v>
      </c>
      <c r="CH35" s="335">
        <f>BW35*(1-DF$47)+('DRE + DCF'!X$53*10^6)</f>
        <v>286706899578.20996</v>
      </c>
      <c r="CI35" s="335">
        <f>BX35*(1-DG$47)+('DRE + DCF'!Y$53*10^6)</f>
        <v>314631605466.5611</v>
      </c>
      <c r="CJ35" s="335">
        <f>BY35*(1-DH$47)+('DRE + DCF'!Z$53*10^6)</f>
        <v>345528054731.68256</v>
      </c>
      <c r="CK35" s="335">
        <f>BZ35*(1-DI$47)+('DRE + DCF'!AA$53*10^6)</f>
        <v>379324176625.64111</v>
      </c>
      <c r="CL35" s="335">
        <f>CA35*(1-DJ$47)+('DRE + DCF'!AB$53*10^6)</f>
        <v>415224643220.58295</v>
      </c>
      <c r="CM35" s="335">
        <f>CB35*(1-DK$47)+('DRE + DCF'!AC$53*10^6)</f>
        <v>459801473500.83405</v>
      </c>
      <c r="CN35" s="335">
        <f t="shared" si="30"/>
        <v>1085768772465.5496</v>
      </c>
      <c r="CO35" s="335">
        <f t="shared" si="31"/>
        <v>1106090841740.0278</v>
      </c>
      <c r="CP35" s="335">
        <f t="shared" si="32"/>
        <v>1143815433689.2314</v>
      </c>
      <c r="CQ35" s="335">
        <f t="shared" si="33"/>
        <v>1281073285731.9392</v>
      </c>
      <c r="CR35" s="335">
        <f t="shared" si="34"/>
        <v>1434802080019.772</v>
      </c>
      <c r="CS35" s="335">
        <f t="shared" si="35"/>
        <v>1606978329622.145</v>
      </c>
      <c r="CT35" s="335">
        <f t="shared" si="36"/>
        <v>1799815729176.8025</v>
      </c>
      <c r="CU35" s="335">
        <f t="shared" si="37"/>
        <v>2015793616678.0188</v>
      </c>
      <c r="CV35" s="335">
        <f t="shared" si="38"/>
        <v>2245594088979.3135</v>
      </c>
      <c r="CW35" s="335">
        <f t="shared" si="39"/>
        <v>2461171121521.3276</v>
      </c>
      <c r="CX35" s="336">
        <f t="shared" si="40"/>
        <v>2693751792505.0933</v>
      </c>
      <c r="CZ35" s="343" t="s">
        <v>58</v>
      </c>
      <c r="DA35" s="344">
        <f>'Projeções - Receitas'!T102</f>
        <v>-0.12767961155059168</v>
      </c>
      <c r="DB35" s="344">
        <f>'Projeções - Receitas'!U102</f>
        <v>-0.10540430016202972</v>
      </c>
      <c r="DC35" s="344">
        <f>'Projeções - Receitas'!V102</f>
        <v>-0.10350106954308379</v>
      </c>
      <c r="DD35" s="344">
        <f>'Projeções - Receitas'!W102</f>
        <v>-0.10488091174181959</v>
      </c>
      <c r="DE35" s="344">
        <f>'Projeções - Receitas'!X102</f>
        <v>-0.10672704544219712</v>
      </c>
      <c r="DF35" s="344">
        <f>'Projeções - Receitas'!Y102</f>
        <v>-0.10835430762139589</v>
      </c>
      <c r="DG35" s="344">
        <f>'Projeções - Receitas'!Z102</f>
        <v>-0.10947721368657397</v>
      </c>
      <c r="DH35" s="344">
        <f>'Projeções - Receitas'!AA102</f>
        <v>-0.11016237670939451</v>
      </c>
      <c r="DI35" s="344">
        <f>'Projeções - Receitas'!AB102</f>
        <v>-0.11056205513937314</v>
      </c>
      <c r="DJ35" s="344">
        <f>'Projeções - Receitas'!AC102</f>
        <v>-0.11082850742602557</v>
      </c>
      <c r="DK35" s="345">
        <f>'Projeções - Receitas'!AD102</f>
        <v>-0.11082850742602557</v>
      </c>
    </row>
    <row r="36" spans="4:115" ht="30" customHeight="1" x14ac:dyDescent="0.25">
      <c r="D36" s="333">
        <f t="shared" si="41"/>
        <v>2.5951475395010498E-2</v>
      </c>
      <c r="E36" s="64">
        <f t="shared" si="0"/>
        <v>2.3210224414721425E-2</v>
      </c>
      <c r="F36" s="64">
        <f t="shared" si="1"/>
        <v>3.3446065645746481E-2</v>
      </c>
      <c r="G36" s="64">
        <f t="shared" si="2"/>
        <v>2.905795224768043E-2</v>
      </c>
      <c r="H36" s="64">
        <f t="shared" si="3"/>
        <v>2.497228538031851E-2</v>
      </c>
      <c r="I36" s="64">
        <f t="shared" si="4"/>
        <v>2.1146189600839638E-2</v>
      </c>
      <c r="J36" s="64">
        <f t="shared" si="5"/>
        <v>1.7547411340285646E-2</v>
      </c>
      <c r="K36" s="64">
        <f t="shared" si="6"/>
        <v>1.4146172366605786E-2</v>
      </c>
      <c r="L36" s="64">
        <f t="shared" si="7"/>
        <v>1.1656150055083164E-2</v>
      </c>
      <c r="M36" s="64">
        <f t="shared" si="8"/>
        <v>1.1447025977893988E-2</v>
      </c>
      <c r="N36" s="64">
        <f t="shared" si="9"/>
        <v>1.3428649303927814E-2</v>
      </c>
      <c r="O36" s="64">
        <f t="shared" si="45"/>
        <v>1.2500000000000008E-2</v>
      </c>
      <c r="P36" s="64">
        <f t="shared" si="45"/>
        <v>1.2500000000000008E-2</v>
      </c>
      <c r="Q36" s="64">
        <f t="shared" si="46"/>
        <v>1.2500000000000008E-2</v>
      </c>
      <c r="R36" s="64">
        <f t="shared" si="47"/>
        <v>1.2500000000000008E-2</v>
      </c>
      <c r="S36" s="64">
        <f t="shared" si="48"/>
        <v>1.2500000000000008E-2</v>
      </c>
      <c r="T36" s="64">
        <f t="shared" si="49"/>
        <v>1.2500000000000008E-2</v>
      </c>
      <c r="U36" s="64">
        <f t="shared" si="50"/>
        <v>1.2500000000000008E-2</v>
      </c>
      <c r="V36" s="64">
        <f t="shared" si="51"/>
        <v>1.2500000000000008E-2</v>
      </c>
      <c r="W36" s="64">
        <f t="shared" si="52"/>
        <v>1.2500000000000008E-2</v>
      </c>
      <c r="X36" s="64">
        <f t="shared" si="53"/>
        <v>1.2500000000000008E-2</v>
      </c>
      <c r="Y36" s="64">
        <f t="shared" si="54"/>
        <v>1.2500000000000008E-2</v>
      </c>
      <c r="Z36" s="64">
        <f t="shared" si="43"/>
        <v>0.18313895363681776</v>
      </c>
      <c r="AA36" s="64">
        <f t="shared" si="44"/>
        <v>0.18039770265652869</v>
      </c>
      <c r="AB36" s="64">
        <f t="shared" si="10"/>
        <v>0.19063354388755374</v>
      </c>
      <c r="AC36" s="64">
        <f t="shared" si="11"/>
        <v>0.18624543048948769</v>
      </c>
      <c r="AD36" s="64">
        <f t="shared" si="12"/>
        <v>0.18215976362212577</v>
      </c>
      <c r="AE36" s="64">
        <f t="shared" si="13"/>
        <v>0.1783336678426469</v>
      </c>
      <c r="AF36" s="64">
        <f t="shared" si="14"/>
        <v>0.17473488958209291</v>
      </c>
      <c r="AG36" s="64">
        <f t="shared" si="15"/>
        <v>0.17133365060841305</v>
      </c>
      <c r="AH36" s="64">
        <f t="shared" si="16"/>
        <v>0.16884362829689042</v>
      </c>
      <c r="AI36" s="64">
        <f t="shared" si="17"/>
        <v>0.16863450421970125</v>
      </c>
      <c r="AJ36" s="64">
        <f t="shared" si="18"/>
        <v>0.17061612754573507</v>
      </c>
      <c r="AK36" s="334">
        <f>(1+O36)*'Projeções - Receitas'!N$34</f>
        <v>1866222101023.1396</v>
      </c>
      <c r="AL36" s="334">
        <f>(1+P36)*'Projeções - Receitas'!T$34</f>
        <v>1971019928100.8972</v>
      </c>
      <c r="AM36" s="334">
        <f>(1+Q36)*'Projeções - Receitas'!U$34</f>
        <v>2207542319473.0049</v>
      </c>
      <c r="AN36" s="334">
        <f>(1+R36)*'Projeções - Receitas'!V$34</f>
        <v>2472447397809.7656</v>
      </c>
      <c r="AO36" s="334">
        <f>(1+S36)*'Projeções - Receitas'!W$34</f>
        <v>2769141085546.938</v>
      </c>
      <c r="AP36" s="334">
        <f>(1+T36)*'Projeções - Receitas'!X$34</f>
        <v>3101438015812.5708</v>
      </c>
      <c r="AQ36" s="334">
        <f>(1+U36)*'Projeções - Receitas'!Y$34</f>
        <v>3473610577710.0796</v>
      </c>
      <c r="AR36" s="334">
        <f>(1+V36)*'Projeções - Receitas'!Z$34</f>
        <v>3890443847035.2891</v>
      </c>
      <c r="AS36" s="334">
        <f>(1+W36)*'Projeções - Receitas'!AA$34</f>
        <v>4333954445597.3125</v>
      </c>
      <c r="AT36" s="334">
        <f>(1+X36)*'Projeções - Receitas'!AB$34</f>
        <v>4750014072374.6553</v>
      </c>
      <c r="AU36" s="334">
        <f>(1+Y36)*'Projeções - Receitas'!AC$34</f>
        <v>5198890402214.0605</v>
      </c>
      <c r="AV36" s="335">
        <f t="shared" si="19"/>
        <v>1634009759625.3206</v>
      </c>
      <c r="AW36" s="335">
        <f t="shared" si="20"/>
        <v>1725767687118.8923</v>
      </c>
      <c r="AX36" s="335">
        <f t="shared" si="21"/>
        <v>1932859809573.1594</v>
      </c>
      <c r="AY36" s="335">
        <f t="shared" si="22"/>
        <v>2164802986721.9387</v>
      </c>
      <c r="AZ36" s="335">
        <f t="shared" si="23"/>
        <v>2424579345128.5718</v>
      </c>
      <c r="BA36" s="335">
        <f t="shared" si="24"/>
        <v>2715528866544.0005</v>
      </c>
      <c r="BB36" s="335">
        <f t="shared" si="25"/>
        <v>3041392330529.2813</v>
      </c>
      <c r="BC36" s="335">
        <f t="shared" si="26"/>
        <v>3406359410192.7949</v>
      </c>
      <c r="BD36" s="335">
        <f t="shared" si="27"/>
        <v>3794684382954.7739</v>
      </c>
      <c r="BE36" s="335">
        <f t="shared" si="28"/>
        <v>4158974083718.4326</v>
      </c>
      <c r="BF36" s="335">
        <f t="shared" si="29"/>
        <v>4551997134629.8252</v>
      </c>
      <c r="BG36" s="334">
        <f>(AK36*SUMPRODUCT(DA$10:DA$13,DA$28:DA$31)+AV36*SUMPRODUCT(DA$14:DA$23,DA$32:DA$41))*'Projeções - Receitas'!T$23+(AK36*DA$11*'Projeções - Receitas'!T$25)</f>
        <v>60627109880.009033</v>
      </c>
      <c r="BH36" s="334">
        <f>(AL36*SUMPRODUCT(DB$10:DB$13,DB$28:DB$31)+AW36*SUMPRODUCT(DB$14:DB$23,DB$32:DB$41))*'Projeções - Receitas'!U$23+(AL36*DB$11*'Projeções - Receitas'!U$25)</f>
        <v>48575861019.448532</v>
      </c>
      <c r="BI36" s="334">
        <f>(AM36*SUMPRODUCT(DC$10:DC$13,DC$28:DC$31)+AX36*SUMPRODUCT(DC$14:DC$23,DC$32:DC$41))*'Projeções - Receitas'!V$23+(AM36*DC$11*'Projeções - Receitas'!V$25)</f>
        <v>53728789269.617355</v>
      </c>
      <c r="BJ36" s="334">
        <f>(AN36*SUMPRODUCT(DD$10:DD$13,DD$28:DD$31)+AY36*SUMPRODUCT(DD$14:DD$23,DD$32:DD$41))*'Projeções - Receitas'!W$23+(AN36*DD$11*'Projeções - Receitas'!W$25)</f>
        <v>59383034607.528343</v>
      </c>
      <c r="BK36" s="334">
        <f>(AO36*SUMPRODUCT(DE$10:DE$13,DE$28:DE$31)+AZ36*SUMPRODUCT(DE$14:DE$23,DE$32:DE$41))*'Projeções - Receitas'!X$23+(AO36*DE$11*'Projeções - Receitas'!X$25)</f>
        <v>65614894626.406975</v>
      </c>
      <c r="BL36" s="334">
        <f>(AP36*SUMPRODUCT(DF$10:DF$13,DF$28:DF$31)+BA36*SUMPRODUCT(DF$14:DF$23,DF$32:DF$41))*'Projeções - Receitas'!Y$23+(AP36*DF$11*'Projeções - Receitas'!Y$25)</f>
        <v>72490286987.968903</v>
      </c>
      <c r="BM36" s="334">
        <f>(AQ36*SUMPRODUCT(DG$10:DG$13,DG$28:DG$31)+BB36*SUMPRODUCT(DG$14:DG$23,DG$32:DG$41))*'Projeções - Receitas'!Z$23+(AQ36*DG$11*'Projeções - Receitas'!Z$25)</f>
        <v>80078665865.976746</v>
      </c>
      <c r="BN36" s="334">
        <f>(AR36*SUMPRODUCT(DH$10:DH$13,DH$28:DH$31)+BC36*SUMPRODUCT(DH$14:DH$23,DH$32:DH$41))*'Projeções - Receitas'!AA$23+(AR36*DH$11*'Projeções - Receitas'!AA$25)</f>
        <v>88451926047.733459</v>
      </c>
      <c r="BO36" s="334">
        <f>(AS36*SUMPRODUCT(DI$10:DI$13,DI$28:DI$31)+BD36*SUMPRODUCT(DI$14:DI$23,DI$32:DI$41))*'Projeções - Receitas'!AB$23+(AS36*DI$11*'Projeções - Receitas'!AB$25)</f>
        <v>97163812482.752304</v>
      </c>
      <c r="BP36" s="334">
        <f>(AT36*SUMPRODUCT(DJ$10:DJ$13,DJ$28:DJ$31)+BE36*SUMPRODUCT(DJ$14:DJ$23,DJ$32:DJ$41))*'Projeções - Receitas'!AC$23+(AT36*DJ$11*'Projeções - Receitas'!AC$25)</f>
        <v>104991026838.80655</v>
      </c>
      <c r="BQ36" s="334">
        <f>(AU36*SUMPRODUCT(DK$10:DK$13,DK$28:DK$31)+BF36*SUMPRODUCT(DK$14:DK$23,DK$32:DK$41))*'Projeções - Receitas'!AD$23+(AU36*DK$11*'Projeções - Receitas'!AD$25)</f>
        <v>133553061787.09442</v>
      </c>
      <c r="BR36" s="335">
        <f>((BG36+'DRE + DCF'!T$12)*(1+'DRE + DCF'!T$15)+'DRE + DCF'!T$18)*(1+'DRE + DCF'!T$25)*'DRE + DCF'!T$33</f>
        <v>33091877034.006451</v>
      </c>
      <c r="BS36" s="335">
        <f>((BH36+'DRE + DCF'!U$12)*(1+'DRE + DCF'!U$15)+'DRE + DCF'!U$18)*(1+'DRE + DCF'!U$25)*'DRE + DCF'!U$33</f>
        <v>24929605314.930027</v>
      </c>
      <c r="BT36" s="335">
        <f>((BI36+'DRE + DCF'!V$12)*(1+'DRE + DCF'!V$15)+'DRE + DCF'!V$18)*(1+'DRE + DCF'!V$25)*'DRE + DCF'!V$33</f>
        <v>27727911113.723881</v>
      </c>
      <c r="BU36" s="335">
        <f>((BJ36+'DRE + DCF'!W$12)*(1+'DRE + DCF'!W$15)+'DRE + DCF'!W$18)*(1+'DRE + DCF'!W$25)*'DRE + DCF'!W$33</f>
        <v>30785272195.068623</v>
      </c>
      <c r="BV36" s="335">
        <f>((BK36+'DRE + DCF'!X$12)*(1+'DRE + DCF'!X$15)+'DRE + DCF'!X$18)*(1+'DRE + DCF'!X$25)*'DRE + DCF'!X$33</f>
        <v>34133833137.489643</v>
      </c>
      <c r="BW36" s="335">
        <f>((BL36+'DRE + DCF'!Y$12)*(1+'DRE + DCF'!Y$15)+'DRE + DCF'!Y$18)*(1+'DRE + DCF'!Y$25)*'DRE + DCF'!Y$33</f>
        <v>37814923150.333374</v>
      </c>
      <c r="BX36" s="335">
        <f>((BM36+'DRE + DCF'!Z$12)*(1+'DRE + DCF'!Z$15)+'DRE + DCF'!Z$18)*(1+'DRE + DCF'!Z$25)*'DRE + DCF'!Z$33</f>
        <v>41874276506.125854</v>
      </c>
      <c r="BY36" s="335">
        <f>((BN36+'DRE + DCF'!AA$12)*(1+'DRE + DCF'!AA$15)+'DRE + DCF'!AA$18)*(1+'DRE + DCF'!AA$25)*'DRE + DCF'!AA$33</f>
        <v>46344451350.093452</v>
      </c>
      <c r="BZ36" s="335">
        <f>((BO36+'DRE + DCF'!AB$12)*(1+'DRE + DCF'!AB$15)+'DRE + DCF'!AB$18)*(1+'DRE + DCF'!AB$25)*'DRE + DCF'!AB$33</f>
        <v>50962304176.84539</v>
      </c>
      <c r="CA36" s="335">
        <f>((BP36+'DRE + DCF'!AC$12)*(1+'DRE + DCF'!AC$15)+'DRE + DCF'!AC$18)*(1+'DRE + DCF'!AC$25)*'DRE + DCF'!AC$33</f>
        <v>54991682304.712326</v>
      </c>
      <c r="CB36" s="335">
        <f>((BQ36+'DRE + DCF'!AD$12)*(1+'DRE + DCF'!AD$15)+'DRE + DCF'!AD$18)*(1+'DRE + DCF'!AD$25)*'DRE + DCF'!AD$33</f>
        <v>69166752935.019409</v>
      </c>
      <c r="CC36" s="335">
        <f>BR36*(1-DA$47)+('DRE + DCF'!N$53*10^6)</f>
        <v>198944801227.15784</v>
      </c>
      <c r="CD36" s="335">
        <f>BS36*(1-DB$47)+('DRE + DCF'!T$53*10^6)</f>
        <v>199634831881.49075</v>
      </c>
      <c r="CE36" s="335">
        <f>BT36*(1-DC$47)+('DRE + DCF'!U$53*10^6)</f>
        <v>218157321688.1676</v>
      </c>
      <c r="CF36" s="335">
        <f>BU36*(1-DD$47)+('DRE + DCF'!V$53*10^6)</f>
        <v>238711928023.31924</v>
      </c>
      <c r="CG36" s="335">
        <f>BV36*(1-DE$47)+('DRE + DCF'!W$53*10^6)</f>
        <v>261492339760.57092</v>
      </c>
      <c r="CH36" s="335">
        <f>BW36*(1-DF$47)+('DRE + DCF'!X$53*10^6)</f>
        <v>286719929753.93451</v>
      </c>
      <c r="CI36" s="335">
        <f>BX36*(1-DG$47)+('DRE + DCF'!Y$53*10^6)</f>
        <v>314645983438.38477</v>
      </c>
      <c r="CJ36" s="335">
        <f>BY36*(1-DH$47)+('DRE + DCF'!Z$53*10^6)</f>
        <v>345543918190.52686</v>
      </c>
      <c r="CK36" s="335">
        <f>BZ36*(1-DI$47)+('DRE + DCF'!AA$53*10^6)</f>
        <v>379341582842.02954</v>
      </c>
      <c r="CL36" s="335">
        <f>CA36*(1-DJ$47)+('DRE + DCF'!AB$53*10^6)</f>
        <v>415243430361.72443</v>
      </c>
      <c r="CM36" s="335">
        <f>CB36*(1-DK$47)+('DRE + DCF'!AC$53*10^6)</f>
        <v>459824573269.94464</v>
      </c>
      <c r="CN36" s="335">
        <f t="shared" si="30"/>
        <v>1086305219487.5187</v>
      </c>
      <c r="CO36" s="335">
        <f t="shared" si="31"/>
        <v>1106637329310.0574</v>
      </c>
      <c r="CP36" s="335">
        <f t="shared" si="32"/>
        <v>1144380559891.647</v>
      </c>
      <c r="CQ36" s="335">
        <f t="shared" si="33"/>
        <v>1281706227078.6448</v>
      </c>
      <c r="CR36" s="335">
        <f t="shared" si="34"/>
        <v>1435510974328.0823</v>
      </c>
      <c r="CS36" s="335">
        <f t="shared" si="35"/>
        <v>1607772291247.4524</v>
      </c>
      <c r="CT36" s="335">
        <f t="shared" si="36"/>
        <v>1800704966197.1467</v>
      </c>
      <c r="CU36" s="335">
        <f t="shared" si="37"/>
        <v>2016789562140.8042</v>
      </c>
      <c r="CV36" s="335">
        <f t="shared" si="38"/>
        <v>2246703572224.8564</v>
      </c>
      <c r="CW36" s="335">
        <f t="shared" si="39"/>
        <v>2462387115158.4429</v>
      </c>
      <c r="CX36" s="336">
        <f t="shared" si="40"/>
        <v>2695082697540.916</v>
      </c>
      <c r="CZ36" s="343" t="s">
        <v>137</v>
      </c>
      <c r="DA36" s="344">
        <f>'Projeções - Receitas'!T103</f>
        <v>-9.6285567386911325E-2</v>
      </c>
      <c r="DB36" s="344">
        <f>'Projeções - Receitas'!U103</f>
        <v>-6.8463654533308188E-2</v>
      </c>
      <c r="DC36" s="344">
        <f>'Projeções - Receitas'!V103</f>
        <v>-6.8391550265620493E-2</v>
      </c>
      <c r="DD36" s="344">
        <f>'Projeções - Receitas'!W103</f>
        <v>-6.8443825859694066E-2</v>
      </c>
      <c r="DE36" s="344">
        <f>'Projeções - Receitas'!X103</f>
        <v>-6.8513766999351119E-2</v>
      </c>
      <c r="DF36" s="344">
        <f>'Projeções - Receitas'!Y103</f>
        <v>-6.85754161482241E-2</v>
      </c>
      <c r="DG36" s="344">
        <f>'Projeções - Receitas'!Z103</f>
        <v>-6.8617957666159829E-2</v>
      </c>
      <c r="DH36" s="344">
        <f>'Projeções - Receitas'!AA103</f>
        <v>-6.8643915202527397E-2</v>
      </c>
      <c r="DI36" s="344">
        <f>'Projeções - Receitas'!AB103</f>
        <v>-6.8659057098741816E-2</v>
      </c>
      <c r="DJ36" s="344">
        <f>'Projeções - Receitas'!AC103</f>
        <v>-6.8669151696218095E-2</v>
      </c>
      <c r="DK36" s="345">
        <f>'Projeções - Receitas'!AD103</f>
        <v>-6.8669151696218095E-2</v>
      </c>
    </row>
    <row r="37" spans="4:115" ht="30" customHeight="1" x14ac:dyDescent="0.25">
      <c r="D37" s="333">
        <f t="shared" si="41"/>
        <v>2.5871456859746234E-2</v>
      </c>
      <c r="E37" s="64">
        <f t="shared" si="0"/>
        <v>2.3129104909110881E-2</v>
      </c>
      <c r="F37" s="64">
        <f t="shared" si="1"/>
        <v>3.3360435751456641E-2</v>
      </c>
      <c r="G37" s="64">
        <f t="shared" si="2"/>
        <v>2.8974367310436372E-2</v>
      </c>
      <c r="H37" s="64">
        <f t="shared" si="3"/>
        <v>2.4890595652711484E-2</v>
      </c>
      <c r="I37" s="64">
        <f t="shared" si="4"/>
        <v>2.1066267550496232E-2</v>
      </c>
      <c r="J37" s="64">
        <f t="shared" si="5"/>
        <v>1.7469145790537183E-2</v>
      </c>
      <c r="K37" s="64">
        <f t="shared" si="6"/>
        <v>1.4069466734357744E-2</v>
      </c>
      <c r="L37" s="64">
        <f t="shared" si="7"/>
        <v>1.1580555263109638E-2</v>
      </c>
      <c r="M37" s="64">
        <f t="shared" si="8"/>
        <v>1.1371416663097017E-2</v>
      </c>
      <c r="N37" s="64">
        <f t="shared" si="9"/>
        <v>1.3353002862284885E-2</v>
      </c>
      <c r="O37" s="64">
        <f t="shared" si="45"/>
        <v>1.3000000000000008E-2</v>
      </c>
      <c r="P37" s="64">
        <f t="shared" si="45"/>
        <v>1.3000000000000008E-2</v>
      </c>
      <c r="Q37" s="64">
        <f t="shared" si="46"/>
        <v>1.3000000000000008E-2</v>
      </c>
      <c r="R37" s="64">
        <f t="shared" si="47"/>
        <v>1.3000000000000008E-2</v>
      </c>
      <c r="S37" s="64">
        <f t="shared" si="48"/>
        <v>1.3000000000000008E-2</v>
      </c>
      <c r="T37" s="64">
        <f t="shared" si="49"/>
        <v>1.3000000000000008E-2</v>
      </c>
      <c r="U37" s="64">
        <f t="shared" si="50"/>
        <v>1.3000000000000008E-2</v>
      </c>
      <c r="V37" s="64">
        <f t="shared" si="51"/>
        <v>1.3000000000000008E-2</v>
      </c>
      <c r="W37" s="64">
        <f t="shared" si="52"/>
        <v>1.3000000000000008E-2</v>
      </c>
      <c r="X37" s="64">
        <f t="shared" si="53"/>
        <v>1.3000000000000008E-2</v>
      </c>
      <c r="Y37" s="64">
        <f t="shared" si="54"/>
        <v>1.3000000000000008E-2</v>
      </c>
      <c r="Z37" s="64">
        <f t="shared" si="43"/>
        <v>0.18305893510155349</v>
      </c>
      <c r="AA37" s="64">
        <f t="shared" si="44"/>
        <v>0.18031658315091814</v>
      </c>
      <c r="AB37" s="64">
        <f t="shared" si="10"/>
        <v>0.1905479139932639</v>
      </c>
      <c r="AC37" s="64">
        <f t="shared" si="11"/>
        <v>0.18616184555224363</v>
      </c>
      <c r="AD37" s="64">
        <f t="shared" si="12"/>
        <v>0.18207807389451874</v>
      </c>
      <c r="AE37" s="64">
        <f t="shared" si="13"/>
        <v>0.17825374579230349</v>
      </c>
      <c r="AF37" s="64">
        <f t="shared" si="14"/>
        <v>0.17465662403234444</v>
      </c>
      <c r="AG37" s="64">
        <f t="shared" si="15"/>
        <v>0.171256944976165</v>
      </c>
      <c r="AH37" s="64">
        <f t="shared" si="16"/>
        <v>0.1687680335049169</v>
      </c>
      <c r="AI37" s="64">
        <f t="shared" si="17"/>
        <v>0.16855889490490428</v>
      </c>
      <c r="AJ37" s="64">
        <f t="shared" si="18"/>
        <v>0.17054048110409215</v>
      </c>
      <c r="AK37" s="334">
        <f>(1+O37)*'Projeções - Receitas'!N$34</f>
        <v>1867143692184.1384</v>
      </c>
      <c r="AL37" s="334">
        <f>(1+P37)*'Projeções - Receitas'!T$34</f>
        <v>1971993271275.2678</v>
      </c>
      <c r="AM37" s="334">
        <f>(1+Q37)*'Projeções - Receitas'!U$34</f>
        <v>2208632463828.3003</v>
      </c>
      <c r="AN37" s="334">
        <f>(1+R37)*'Projeções - Receitas'!V$34</f>
        <v>2473668359487.6963</v>
      </c>
      <c r="AO37" s="334">
        <f>(1+S37)*'Projeções - Receitas'!W$34</f>
        <v>2770508562626.2202</v>
      </c>
      <c r="AP37" s="334">
        <f>(1+T37)*'Projeções - Receitas'!X$34</f>
        <v>3102969590141.3667</v>
      </c>
      <c r="AQ37" s="334">
        <f>(1+U37)*'Projeções - Receitas'!Y$34</f>
        <v>3475325940958.3311</v>
      </c>
      <c r="AR37" s="334">
        <f>(1+V37)*'Projeções - Receitas'!Z$34</f>
        <v>3892365053873.3311</v>
      </c>
      <c r="AS37" s="334">
        <f>(1+W37)*'Projeções - Receitas'!AA$34</f>
        <v>4336094670014.8911</v>
      </c>
      <c r="AT37" s="334">
        <f>(1+X37)*'Projeções - Receitas'!AB$34</f>
        <v>4752359758336.3213</v>
      </c>
      <c r="AU37" s="334">
        <f>(1+Y37)*'Projeções - Receitas'!AC$34</f>
        <v>5201457755499.1035</v>
      </c>
      <c r="AV37" s="335">
        <f t="shared" si="19"/>
        <v>1634816678025.1353</v>
      </c>
      <c r="AW37" s="335">
        <f t="shared" si="20"/>
        <v>1726619918075.4941</v>
      </c>
      <c r="AX37" s="335">
        <f t="shared" si="21"/>
        <v>1933814308244.5537</v>
      </c>
      <c r="AY37" s="335">
        <f t="shared" si="22"/>
        <v>2165872025233.9001</v>
      </c>
      <c r="AZ37" s="335">
        <f t="shared" si="23"/>
        <v>2425776668261.9688</v>
      </c>
      <c r="BA37" s="335">
        <f t="shared" si="24"/>
        <v>2716869868453.4048</v>
      </c>
      <c r="BB37" s="335">
        <f t="shared" si="25"/>
        <v>3042894252667.8135</v>
      </c>
      <c r="BC37" s="335">
        <f t="shared" si="26"/>
        <v>3408041562987.9517</v>
      </c>
      <c r="BD37" s="335">
        <f t="shared" si="27"/>
        <v>3796558301168.5781</v>
      </c>
      <c r="BE37" s="335">
        <f t="shared" si="28"/>
        <v>4161027898080.7622</v>
      </c>
      <c r="BF37" s="335">
        <f t="shared" si="29"/>
        <v>4554245034449.3945</v>
      </c>
      <c r="BG37" s="334">
        <f>(AK37*SUMPRODUCT(DA$10:DA$13,DA$28:DA$31)+AV37*SUMPRODUCT(DA$14:DA$23,DA$32:DA$41))*'Projeções - Receitas'!T$23+(AK37*DA$11*'Projeções - Receitas'!T$25)</f>
        <v>60657049193.530029</v>
      </c>
      <c r="BH37" s="334">
        <f>(AL37*SUMPRODUCT(DB$10:DB$13,DB$28:DB$31)+AW37*SUMPRODUCT(DB$14:DB$23,DB$32:DB$41))*'Projeções - Receitas'!U$23+(AL37*DB$11*'Projeções - Receitas'!U$25)</f>
        <v>48599849098.964325</v>
      </c>
      <c r="BI37" s="334">
        <f>(AM37*SUMPRODUCT(DC$10:DC$13,DC$28:DC$31)+AX37*SUMPRODUCT(DC$14:DC$23,DC$32:DC$41))*'Projeções - Receitas'!V$23+(AM37*DC$11*'Projeções - Receitas'!V$25)</f>
        <v>53755322005.059143</v>
      </c>
      <c r="BJ37" s="334">
        <f>(AN37*SUMPRODUCT(DD$10:DD$13,DD$28:DD$31)+AY37*SUMPRODUCT(DD$14:DD$23,DD$32:DD$41))*'Projeções - Receitas'!W$23+(AN37*DD$11*'Projeções - Receitas'!W$25)</f>
        <v>59412359562.890099</v>
      </c>
      <c r="BK37" s="334">
        <f>(AO37*SUMPRODUCT(DE$10:DE$13,DE$28:DE$31)+AZ37*SUMPRODUCT(DE$14:DE$23,DE$32:DE$41))*'Projeções - Receitas'!X$23+(AO37*DE$11*'Projeções - Receitas'!X$25)</f>
        <v>65647297043.50634</v>
      </c>
      <c r="BL37" s="334">
        <f>(AP37*SUMPRODUCT(DF$10:DF$13,DF$28:DF$31)+BA37*SUMPRODUCT(DF$14:DF$23,DF$32:DF$41))*'Projeções - Receitas'!Y$23+(AP37*DF$11*'Projeções - Receitas'!Y$25)</f>
        <v>72526084660.555511</v>
      </c>
      <c r="BM37" s="334">
        <f>(AQ37*SUMPRODUCT(DG$10:DG$13,DG$28:DG$31)+BB37*SUMPRODUCT(DG$14:DG$23,DG$32:DG$41))*'Projeções - Receitas'!Z$23+(AQ37*DG$11*'Projeções - Receitas'!Z$25)</f>
        <v>80118210886.157547</v>
      </c>
      <c r="BN37" s="334">
        <f>(AR37*SUMPRODUCT(DH$10:DH$13,DH$28:DH$31)+BC37*SUMPRODUCT(DH$14:DH$23,DH$32:DH$41))*'Projeções - Receitas'!AA$23+(AR37*DH$11*'Projeções - Receitas'!AA$25)</f>
        <v>88495606011.213806</v>
      </c>
      <c r="BO37" s="334">
        <f>(AS37*SUMPRODUCT(DI$10:DI$13,DI$28:DI$31)+BD37*SUMPRODUCT(DI$14:DI$23,DI$32:DI$41))*'Projeções - Receitas'!AB$23+(AS37*DI$11*'Projeções - Receitas'!AB$25)</f>
        <v>97211794612.373459</v>
      </c>
      <c r="BP37" s="334">
        <f>(AT37*SUMPRODUCT(DJ$10:DJ$13,DJ$28:DJ$31)+BE37*SUMPRODUCT(DJ$14:DJ$23,DJ$32:DJ$41))*'Projeções - Receitas'!AC$23+(AT37*DJ$11*'Projeções - Receitas'!AC$25)</f>
        <v>105042874259.46771</v>
      </c>
      <c r="BQ37" s="334">
        <f>(AU37*SUMPRODUCT(DK$10:DK$13,DK$28:DK$31)+BF37*SUMPRODUCT(DK$14:DK$23,DK$32:DK$41))*'Projeções - Receitas'!AD$23+(AU37*DK$11*'Projeções - Receitas'!AD$25)</f>
        <v>133619013916.37199</v>
      </c>
      <c r="BR37" s="335">
        <f>((BG37+'DRE + DCF'!T$12)*(1+'DRE + DCF'!T$15)+'DRE + DCF'!T$18)*(1+'DRE + DCF'!T$25)*'DRE + DCF'!T$33</f>
        <v>33110299626.29744</v>
      </c>
      <c r="BS37" s="335">
        <f>((BH37+'DRE + DCF'!U$12)*(1+'DRE + DCF'!U$15)+'DRE + DCF'!U$18)*(1+'DRE + DCF'!U$25)*'DRE + DCF'!U$33</f>
        <v>24944223478.793941</v>
      </c>
      <c r="BT37" s="335">
        <f>((BI37+'DRE + DCF'!V$12)*(1+'DRE + DCF'!V$15)+'DRE + DCF'!V$18)*(1+'DRE + DCF'!V$25)*'DRE + DCF'!V$33</f>
        <v>27744061834.794495</v>
      </c>
      <c r="BU37" s="335">
        <f>((BJ37+'DRE + DCF'!W$12)*(1+'DRE + DCF'!W$15)+'DRE + DCF'!W$18)*(1+'DRE + DCF'!W$25)*'DRE + DCF'!W$33</f>
        <v>30803102519.52412</v>
      </c>
      <c r="BV37" s="335">
        <f>((BK37+'DRE + DCF'!X$12)*(1+'DRE + DCF'!X$15)+'DRE + DCF'!X$18)*(1+'DRE + DCF'!X$25)*'DRE + DCF'!X$33</f>
        <v>34153512487.126511</v>
      </c>
      <c r="BW37" s="335">
        <f>((BL37+'DRE + DCF'!Y$12)*(1+'DRE + DCF'!Y$15)+'DRE + DCF'!Y$18)*(1+'DRE + DCF'!Y$25)*'DRE + DCF'!Y$33</f>
        <v>37836640109.874229</v>
      </c>
      <c r="BX37" s="335">
        <f>((BM37+'DRE + DCF'!Z$12)*(1+'DRE + DCF'!Z$15)+'DRE + DCF'!Z$18)*(1+'DRE + DCF'!Z$25)*'DRE + DCF'!Z$33</f>
        <v>41898239792.49865</v>
      </c>
      <c r="BY37" s="335">
        <f>((BN37+'DRE + DCF'!AA$12)*(1+'DRE + DCF'!AA$15)+'DRE + DCF'!AA$18)*(1+'DRE + DCF'!AA$25)*'DRE + DCF'!AA$33</f>
        <v>46370890448.16729</v>
      </c>
      <c r="BZ37" s="335">
        <f>((BO37+'DRE + DCF'!AB$12)*(1+'DRE + DCF'!AB$15)+'DRE + DCF'!AB$18)*(1+'DRE + DCF'!AB$25)*'DRE + DCF'!AB$33</f>
        <v>50991314537.49279</v>
      </c>
      <c r="CA37" s="335">
        <f>((BP37+'DRE + DCF'!AC$12)*(1+'DRE + DCF'!AC$15)+'DRE + DCF'!AC$18)*(1+'DRE + DCF'!AC$25)*'DRE + DCF'!AC$33</f>
        <v>55022994206.614868</v>
      </c>
      <c r="CB37" s="335">
        <f>((BQ37+'DRE + DCF'!AD$12)*(1+'DRE + DCF'!AD$15)+'DRE + DCF'!AD$18)*(1+'DRE + DCF'!AD$25)*'DRE + DCF'!AD$33</f>
        <v>69205252550.20369</v>
      </c>
      <c r="CC37" s="335">
        <f>BR37*(1-DA$47)+('DRE + DCF'!N$53*10^6)</f>
        <v>198956078095.22455</v>
      </c>
      <c r="CD37" s="335">
        <f>BS37*(1-DB$47)+('DRE + DCF'!T$53*10^6)</f>
        <v>199643602779.80911</v>
      </c>
      <c r="CE37" s="335">
        <f>BT37*(1-DC$47)+('DRE + DCF'!U$53*10^6)</f>
        <v>218167012120.81</v>
      </c>
      <c r="CF37" s="335">
        <f>BU37*(1-DD$47)+('DRE + DCF'!V$53*10^6)</f>
        <v>238722626217.99255</v>
      </c>
      <c r="CG37" s="335">
        <f>BV37*(1-DE$47)+('DRE + DCF'!W$53*10^6)</f>
        <v>261504147370.35306</v>
      </c>
      <c r="CH37" s="335">
        <f>BW37*(1-DF$47)+('DRE + DCF'!X$53*10^6)</f>
        <v>286732959929.65906</v>
      </c>
      <c r="CI37" s="335">
        <f>BX37*(1-DG$47)+('DRE + DCF'!Y$53*10^6)</f>
        <v>314660361410.20844</v>
      </c>
      <c r="CJ37" s="335">
        <f>BY37*(1-DH$47)+('DRE + DCF'!Z$53*10^6)</f>
        <v>345559781649.37115</v>
      </c>
      <c r="CK37" s="335">
        <f>BZ37*(1-DI$47)+('DRE + DCF'!AA$53*10^6)</f>
        <v>379358989058.41797</v>
      </c>
      <c r="CL37" s="335">
        <f>CA37*(1-DJ$47)+('DRE + DCF'!AB$53*10^6)</f>
        <v>415262217502.86597</v>
      </c>
      <c r="CM37" s="335">
        <f>CB37*(1-DK$47)+('DRE + DCF'!AC$53*10^6)</f>
        <v>459847673039.05518</v>
      </c>
      <c r="CN37" s="335">
        <f t="shared" si="30"/>
        <v>1086841666509.4877</v>
      </c>
      <c r="CO37" s="335">
        <f t="shared" si="31"/>
        <v>1107183816880.0869</v>
      </c>
      <c r="CP37" s="335">
        <f t="shared" si="32"/>
        <v>1144945686094.0627</v>
      </c>
      <c r="CQ37" s="335">
        <f t="shared" si="33"/>
        <v>1282339168425.3501</v>
      </c>
      <c r="CR37" s="335">
        <f t="shared" si="34"/>
        <v>1436219868636.3923</v>
      </c>
      <c r="CS37" s="335">
        <f t="shared" si="35"/>
        <v>1608566252872.7595</v>
      </c>
      <c r="CT37" s="335">
        <f t="shared" si="36"/>
        <v>1801594203217.4907</v>
      </c>
      <c r="CU37" s="335">
        <f t="shared" si="37"/>
        <v>2017785507603.5898</v>
      </c>
      <c r="CV37" s="335">
        <f t="shared" si="38"/>
        <v>2247813055470.3994</v>
      </c>
      <c r="CW37" s="335">
        <f t="shared" si="39"/>
        <v>2463603108795.5581</v>
      </c>
      <c r="CX37" s="336">
        <f t="shared" si="40"/>
        <v>2696413602576.7378</v>
      </c>
      <c r="CZ37" s="343" t="s">
        <v>138</v>
      </c>
      <c r="DA37" s="344">
        <f>'Projeções - Receitas'!T104</f>
        <v>-1.8832853071079937E-2</v>
      </c>
      <c r="DB37" s="344">
        <f>'Projeções - Receitas'!U104</f>
        <v>-8.7966276994088322E-2</v>
      </c>
      <c r="DC37" s="344">
        <f>'Projeções - Receitas'!V104</f>
        <v>-8.696076133897046E-2</v>
      </c>
      <c r="DD37" s="344">
        <f>'Projeções - Receitas'!W104</f>
        <v>-8.7689760188930932E-2</v>
      </c>
      <c r="DE37" s="344">
        <f>'Projeções - Receitas'!X104</f>
        <v>-8.8665110374395228E-2</v>
      </c>
      <c r="DF37" s="344">
        <f>'Projeções - Receitas'!Y104</f>
        <v>-8.9524826259521018E-2</v>
      </c>
      <c r="DG37" s="344">
        <f>'Projeções - Receitas'!Z104</f>
        <v>-9.0118080496040545E-2</v>
      </c>
      <c r="DH37" s="344">
        <f>'Projeções - Receitas'!AA104</f>
        <v>-9.0480066131882975E-2</v>
      </c>
      <c r="DI37" s="344">
        <f>'Projeções - Receitas'!AB104</f>
        <v>-9.0691224419457733E-2</v>
      </c>
      <c r="DJ37" s="344">
        <f>'Projeções - Receitas'!AC104</f>
        <v>-9.0831996611174221E-2</v>
      </c>
      <c r="DK37" s="345">
        <f>'Projeções - Receitas'!AD104</f>
        <v>-9.0831996611174221E-2</v>
      </c>
    </row>
    <row r="38" spans="4:115" ht="30" customHeight="1" x14ac:dyDescent="0.25">
      <c r="D38" s="333">
        <f t="shared" si="41"/>
        <v>2.5791517277156034E-2</v>
      </c>
      <c r="E38" s="64">
        <f t="shared" si="0"/>
        <v>2.3048065442479615E-2</v>
      </c>
      <c r="F38" s="64">
        <f t="shared" si="1"/>
        <v>3.3274890346455699E-2</v>
      </c>
      <c r="G38" s="64">
        <f t="shared" si="2"/>
        <v>2.8890864844763248E-2</v>
      </c>
      <c r="H38" s="64">
        <f t="shared" si="3"/>
        <v>2.4808986526710403E-2</v>
      </c>
      <c r="I38" s="64">
        <f t="shared" si="4"/>
        <v>2.0986424357627237E-2</v>
      </c>
      <c r="J38" s="64">
        <f t="shared" si="5"/>
        <v>1.739095746382735E-2</v>
      </c>
      <c r="K38" s="64">
        <f t="shared" si="6"/>
        <v>1.3992836786009322E-2</v>
      </c>
      <c r="L38" s="64">
        <f t="shared" si="7"/>
        <v>1.1505035058991975E-2</v>
      </c>
      <c r="M38" s="64">
        <f t="shared" si="8"/>
        <v>1.1295881950485337E-2</v>
      </c>
      <c r="N38" s="64">
        <f t="shared" si="9"/>
        <v>1.3277431059459499E-2</v>
      </c>
      <c r="O38" s="64">
        <f t="shared" si="45"/>
        <v>1.3500000000000009E-2</v>
      </c>
      <c r="P38" s="64">
        <f t="shared" si="45"/>
        <v>1.3500000000000009E-2</v>
      </c>
      <c r="Q38" s="64">
        <f t="shared" si="46"/>
        <v>1.3500000000000009E-2</v>
      </c>
      <c r="R38" s="64">
        <f t="shared" si="47"/>
        <v>1.3500000000000009E-2</v>
      </c>
      <c r="S38" s="64">
        <f t="shared" si="48"/>
        <v>1.3500000000000009E-2</v>
      </c>
      <c r="T38" s="64">
        <f t="shared" si="49"/>
        <v>1.3500000000000009E-2</v>
      </c>
      <c r="U38" s="64">
        <f t="shared" si="50"/>
        <v>1.3500000000000009E-2</v>
      </c>
      <c r="V38" s="64">
        <f t="shared" si="51"/>
        <v>1.3500000000000009E-2</v>
      </c>
      <c r="W38" s="64">
        <f t="shared" si="52"/>
        <v>1.3500000000000009E-2</v>
      </c>
      <c r="X38" s="64">
        <f t="shared" si="53"/>
        <v>1.3500000000000009E-2</v>
      </c>
      <c r="Y38" s="64">
        <f t="shared" si="54"/>
        <v>1.3500000000000009E-2</v>
      </c>
      <c r="Z38" s="64">
        <f t="shared" si="43"/>
        <v>0.18297899551896329</v>
      </c>
      <c r="AA38" s="64">
        <f t="shared" si="44"/>
        <v>0.18023554368428688</v>
      </c>
      <c r="AB38" s="64">
        <f t="shared" si="10"/>
        <v>0.19046236858826296</v>
      </c>
      <c r="AC38" s="64">
        <f t="shared" si="11"/>
        <v>0.18607834308657051</v>
      </c>
      <c r="AD38" s="64">
        <f t="shared" si="12"/>
        <v>0.18199646476851766</v>
      </c>
      <c r="AE38" s="64">
        <f t="shared" si="13"/>
        <v>0.1781739025994345</v>
      </c>
      <c r="AF38" s="64">
        <f t="shared" si="14"/>
        <v>0.17457843570563461</v>
      </c>
      <c r="AG38" s="64">
        <f t="shared" si="15"/>
        <v>0.17118031502781658</v>
      </c>
      <c r="AH38" s="64">
        <f t="shared" si="16"/>
        <v>0.16869251330079924</v>
      </c>
      <c r="AI38" s="64">
        <f t="shared" si="17"/>
        <v>0.1684833601922926</v>
      </c>
      <c r="AJ38" s="64">
        <f t="shared" si="18"/>
        <v>0.17046490930126676</v>
      </c>
      <c r="AK38" s="334">
        <f>(1+O38)*'Projeções - Receitas'!N$34</f>
        <v>1868065283345.1379</v>
      </c>
      <c r="AL38" s="334">
        <f>(1+P38)*'Projeções - Receitas'!T$34</f>
        <v>1972966614449.6392</v>
      </c>
      <c r="AM38" s="334">
        <f>(1+Q38)*'Projeções - Receitas'!U$34</f>
        <v>2209722608183.5957</v>
      </c>
      <c r="AN38" s="334">
        <f>(1+R38)*'Projeções - Receitas'!V$34</f>
        <v>2474889321165.6274</v>
      </c>
      <c r="AO38" s="334">
        <f>(1+S38)*'Projeções - Receitas'!W$34</f>
        <v>2771876039705.5029</v>
      </c>
      <c r="AP38" s="334">
        <f>(1+T38)*'Projeções - Receitas'!X$34</f>
        <v>3104501164470.1636</v>
      </c>
      <c r="AQ38" s="334">
        <f>(1+U38)*'Projeções - Receitas'!Y$34</f>
        <v>3477041304206.5835</v>
      </c>
      <c r="AR38" s="334">
        <f>(1+V38)*'Projeções - Receitas'!Z$34</f>
        <v>3894286260711.3735</v>
      </c>
      <c r="AS38" s="334">
        <f>(1+W38)*'Projeções - Receitas'!AA$34</f>
        <v>4338234894432.4712</v>
      </c>
      <c r="AT38" s="334">
        <f>(1+X38)*'Projeções - Receitas'!AB$34</f>
        <v>4754705444297.9893</v>
      </c>
      <c r="AU38" s="334">
        <f>(1+Y38)*'Projeções - Receitas'!AC$34</f>
        <v>5204025108784.1484</v>
      </c>
      <c r="AV38" s="335">
        <f t="shared" si="19"/>
        <v>1635623596424.9507</v>
      </c>
      <c r="AW38" s="335">
        <f t="shared" si="20"/>
        <v>1727472149032.0964</v>
      </c>
      <c r="AX38" s="335">
        <f t="shared" si="21"/>
        <v>1934768806915.948</v>
      </c>
      <c r="AY38" s="335">
        <f t="shared" si="22"/>
        <v>2166941063745.8621</v>
      </c>
      <c r="AZ38" s="335">
        <f t="shared" si="23"/>
        <v>2426973991395.3657</v>
      </c>
      <c r="BA38" s="335">
        <f t="shared" si="24"/>
        <v>2718210870362.8096</v>
      </c>
      <c r="BB38" s="335">
        <f t="shared" si="25"/>
        <v>3044396174806.3472</v>
      </c>
      <c r="BC38" s="335">
        <f t="shared" si="26"/>
        <v>3409723715783.1089</v>
      </c>
      <c r="BD38" s="335">
        <f t="shared" si="27"/>
        <v>3798432219382.3843</v>
      </c>
      <c r="BE38" s="335">
        <f t="shared" si="28"/>
        <v>4163081712443.0938</v>
      </c>
      <c r="BF38" s="335">
        <f t="shared" si="29"/>
        <v>4556492934268.9658</v>
      </c>
      <c r="BG38" s="334">
        <f>(AK38*SUMPRODUCT(DA$10:DA$13,DA$28:DA$31)+AV38*SUMPRODUCT(DA$14:DA$23,DA$32:DA$41))*'Projeções - Receitas'!T$23+(AK38*DA$11*'Projeções - Receitas'!T$25)</f>
        <v>60686988507.05101</v>
      </c>
      <c r="BH38" s="334">
        <f>(AL38*SUMPRODUCT(DB$10:DB$13,DB$28:DB$31)+AW38*SUMPRODUCT(DB$14:DB$23,DB$32:DB$41))*'Projeções - Receitas'!U$23+(AL38*DB$11*'Projeções - Receitas'!U$25)</f>
        <v>48623837178.480095</v>
      </c>
      <c r="BI38" s="334">
        <f>(AM38*SUMPRODUCT(DC$10:DC$13,DC$28:DC$31)+AX38*SUMPRODUCT(DC$14:DC$23,DC$32:DC$41))*'Projeções - Receitas'!V$23+(AM38*DC$11*'Projeções - Receitas'!V$25)</f>
        <v>53781854740.500916</v>
      </c>
      <c r="BJ38" s="334">
        <f>(AN38*SUMPRODUCT(DD$10:DD$13,DD$28:DD$31)+AY38*SUMPRODUCT(DD$14:DD$23,DD$32:DD$41))*'Projeções - Receitas'!W$23+(AN38*DD$11*'Projeções - Receitas'!W$25)</f>
        <v>59441684518.251854</v>
      </c>
      <c r="BK38" s="334">
        <f>(AO38*SUMPRODUCT(DE$10:DE$13,DE$28:DE$31)+AZ38*SUMPRODUCT(DE$14:DE$23,DE$32:DE$41))*'Projeções - Receitas'!X$23+(AO38*DE$11*'Projeções - Receitas'!X$25)</f>
        <v>65679699460.605835</v>
      </c>
      <c r="BL38" s="334">
        <f>(AP38*SUMPRODUCT(DF$10:DF$13,DF$28:DF$31)+BA38*SUMPRODUCT(DF$14:DF$23,DF$32:DF$41))*'Projeções - Receitas'!Y$23+(AP38*DF$11*'Projeções - Receitas'!Y$25)</f>
        <v>72561882333.142242</v>
      </c>
      <c r="BM38" s="334">
        <f>(AQ38*SUMPRODUCT(DG$10:DG$13,DG$28:DG$31)+BB38*SUMPRODUCT(DG$14:DG$23,DG$32:DG$41))*'Projeções - Receitas'!Z$23+(AQ38*DG$11*'Projeções - Receitas'!Z$25)</f>
        <v>80157755906.338257</v>
      </c>
      <c r="BN38" s="334">
        <f>(AR38*SUMPRODUCT(DH$10:DH$13,DH$28:DH$31)+BC38*SUMPRODUCT(DH$14:DH$23,DH$32:DH$41))*'Projeções - Receitas'!AA$23+(AR38*DH$11*'Projeções - Receitas'!AA$25)</f>
        <v>88539285974.694214</v>
      </c>
      <c r="BO38" s="334">
        <f>(AS38*SUMPRODUCT(DI$10:DI$13,DI$28:DI$31)+BD38*SUMPRODUCT(DI$14:DI$23,DI$32:DI$41))*'Projeções - Receitas'!AB$23+(AS38*DI$11*'Projeções - Receitas'!AB$25)</f>
        <v>97259776741.994553</v>
      </c>
      <c r="BP38" s="334">
        <f>(AT38*SUMPRODUCT(DJ$10:DJ$13,DJ$28:DJ$31)+BE38*SUMPRODUCT(DJ$14:DJ$23,DJ$32:DJ$41))*'Projeções - Receitas'!AC$23+(AT38*DJ$11*'Projeções - Receitas'!AC$25)</f>
        <v>105094721680.12894</v>
      </c>
      <c r="BQ38" s="334">
        <f>(AU38*SUMPRODUCT(DK$10:DK$13,DK$28:DK$31)+BF38*SUMPRODUCT(DK$14:DK$23,DK$32:DK$41))*'Projeções - Receitas'!AD$23+(AU38*DK$11*'Projeções - Receitas'!AD$25)</f>
        <v>133684966045.64954</v>
      </c>
      <c r="BR38" s="335">
        <f>((BG38+'DRE + DCF'!T$12)*(1+'DRE + DCF'!T$15)+'DRE + DCF'!T$18)*(1+'DRE + DCF'!T$25)*'DRE + DCF'!T$33</f>
        <v>33128722218.588425</v>
      </c>
      <c r="BS38" s="335">
        <f>((BH38+'DRE + DCF'!U$12)*(1+'DRE + DCF'!U$15)+'DRE + DCF'!U$18)*(1+'DRE + DCF'!U$25)*'DRE + DCF'!U$33</f>
        <v>24958841642.657818</v>
      </c>
      <c r="BT38" s="335">
        <f>((BI38+'DRE + DCF'!V$12)*(1+'DRE + DCF'!V$15)+'DRE + DCF'!V$18)*(1+'DRE + DCF'!V$25)*'DRE + DCF'!V$33</f>
        <v>27760212555.865105</v>
      </c>
      <c r="BU38" s="335">
        <f>((BJ38+'DRE + DCF'!W$12)*(1+'DRE + DCF'!W$15)+'DRE + DCF'!W$18)*(1+'DRE + DCF'!W$25)*'DRE + DCF'!W$33</f>
        <v>30820932843.979622</v>
      </c>
      <c r="BV38" s="335">
        <f>((BK38+'DRE + DCF'!X$12)*(1+'DRE + DCF'!X$15)+'DRE + DCF'!X$18)*(1+'DRE + DCF'!X$25)*'DRE + DCF'!X$33</f>
        <v>34173191836.763454</v>
      </c>
      <c r="BW38" s="335">
        <f>((BL38+'DRE + DCF'!Y$12)*(1+'DRE + DCF'!Y$15)+'DRE + DCF'!Y$18)*(1+'DRE + DCF'!Y$25)*'DRE + DCF'!Y$33</f>
        <v>37858357069.415176</v>
      </c>
      <c r="BX38" s="335">
        <f>((BM38+'DRE + DCF'!Z$12)*(1+'DRE + DCF'!Z$15)+'DRE + DCF'!Z$18)*(1+'DRE + DCF'!Z$25)*'DRE + DCF'!Z$33</f>
        <v>41922203078.871407</v>
      </c>
      <c r="BY38" s="335">
        <f>((BN38+'DRE + DCF'!AA$12)*(1+'DRE + DCF'!AA$15)+'DRE + DCF'!AA$18)*(1+'DRE + DCF'!AA$25)*'DRE + DCF'!AA$33</f>
        <v>46397329546.241173</v>
      </c>
      <c r="BZ38" s="335">
        <f>((BO38+'DRE + DCF'!AB$12)*(1+'DRE + DCF'!AB$15)+'DRE + DCF'!AB$18)*(1+'DRE + DCF'!AB$25)*'DRE + DCF'!AB$33</f>
        <v>51020324898.14016</v>
      </c>
      <c r="CA38" s="335">
        <f>((BP38+'DRE + DCF'!AC$12)*(1+'DRE + DCF'!AC$15)+'DRE + DCF'!AC$18)*(1+'DRE + DCF'!AC$25)*'DRE + DCF'!AC$33</f>
        <v>55054306108.517456</v>
      </c>
      <c r="CB38" s="335">
        <f>((BQ38+'DRE + DCF'!AD$12)*(1+'DRE + DCF'!AD$15)+'DRE + DCF'!AD$18)*(1+'DRE + DCF'!AD$25)*'DRE + DCF'!AD$33</f>
        <v>69243752165.387955</v>
      </c>
      <c r="CC38" s="335">
        <f>BR38*(1-DA$47)+('DRE + DCF'!N$53*10^6)</f>
        <v>198967354963.29123</v>
      </c>
      <c r="CD38" s="335">
        <f>BS38*(1-DB$47)+('DRE + DCF'!T$53*10^6)</f>
        <v>199652373678.12744</v>
      </c>
      <c r="CE38" s="335">
        <f>BT38*(1-DC$47)+('DRE + DCF'!U$53*10^6)</f>
        <v>218176702553.45236</v>
      </c>
      <c r="CF38" s="335">
        <f>BU38*(1-DD$47)+('DRE + DCF'!V$53*10^6)</f>
        <v>238733324412.66583</v>
      </c>
      <c r="CG38" s="335">
        <f>BV38*(1-DE$47)+('DRE + DCF'!W$53*10^6)</f>
        <v>261515954980.13522</v>
      </c>
      <c r="CH38" s="335">
        <f>BW38*(1-DF$47)+('DRE + DCF'!X$53*10^6)</f>
        <v>286745990105.38361</v>
      </c>
      <c r="CI38" s="335">
        <f>BX38*(1-DG$47)+('DRE + DCF'!Y$53*10^6)</f>
        <v>314674739382.03204</v>
      </c>
      <c r="CJ38" s="335">
        <f>BY38*(1-DH$47)+('DRE + DCF'!Z$53*10^6)</f>
        <v>345575645108.21545</v>
      </c>
      <c r="CK38" s="335">
        <f>BZ38*(1-DI$47)+('DRE + DCF'!AA$53*10^6)</f>
        <v>379376395274.8064</v>
      </c>
      <c r="CL38" s="335">
        <f>CA38*(1-DJ$47)+('DRE + DCF'!AB$53*10^6)</f>
        <v>415281004644.00751</v>
      </c>
      <c r="CM38" s="335">
        <f>CB38*(1-DK$47)+('DRE + DCF'!AC$53*10^6)</f>
        <v>459870772808.16577</v>
      </c>
      <c r="CN38" s="335">
        <f t="shared" si="30"/>
        <v>1087378113531.457</v>
      </c>
      <c r="CO38" s="335">
        <f t="shared" si="31"/>
        <v>1107730304450.1169</v>
      </c>
      <c r="CP38" s="335">
        <f t="shared" si="32"/>
        <v>1145510812296.4783</v>
      </c>
      <c r="CQ38" s="335">
        <f t="shared" si="33"/>
        <v>1282972109772.0559</v>
      </c>
      <c r="CR38" s="335">
        <f t="shared" si="34"/>
        <v>1436928762944.7026</v>
      </c>
      <c r="CS38" s="335">
        <f t="shared" si="35"/>
        <v>1609360214498.0671</v>
      </c>
      <c r="CT38" s="335">
        <f t="shared" si="36"/>
        <v>1802483440237.8354</v>
      </c>
      <c r="CU38" s="335">
        <f t="shared" si="37"/>
        <v>2018781453066.3755</v>
      </c>
      <c r="CV38" s="335">
        <f t="shared" si="38"/>
        <v>2248922538715.9429</v>
      </c>
      <c r="CW38" s="335">
        <f t="shared" si="39"/>
        <v>2464819102432.6738</v>
      </c>
      <c r="CX38" s="336">
        <f t="shared" si="40"/>
        <v>2697744507612.561</v>
      </c>
      <c r="CZ38" s="343" t="s">
        <v>139</v>
      </c>
      <c r="DA38" s="344">
        <f>'Projeções - Receitas'!T105</f>
        <v>-8.0505544718032965E-2</v>
      </c>
      <c r="DB38" s="344">
        <f>'Projeções - Receitas'!U105</f>
        <v>-6.0813882709023034E-2</v>
      </c>
      <c r="DC38" s="344">
        <f>'Projeções - Receitas'!V105</f>
        <v>-6.0366771514126949E-2</v>
      </c>
      <c r="DD38" s="344">
        <f>'Projeções - Receitas'!W105</f>
        <v>-6.069092713042662E-2</v>
      </c>
      <c r="DE38" s="344">
        <f>'Projeções - Receitas'!X105</f>
        <v>-6.1124624989475816E-2</v>
      </c>
      <c r="DF38" s="344">
        <f>'Projeções - Receitas'!Y105</f>
        <v>-6.150690506111197E-2</v>
      </c>
      <c r="DG38" s="344">
        <f>'Projeções - Receitas'!Z105</f>
        <v>-6.1770700666100659E-2</v>
      </c>
      <c r="DH38" s="344">
        <f>'Projeções - Receitas'!AA105</f>
        <v>-6.1931660696263255E-2</v>
      </c>
      <c r="DI38" s="344">
        <f>'Projeções - Receitas'!AB105</f>
        <v>-6.2025554047191428E-2</v>
      </c>
      <c r="DJ38" s="344">
        <f>'Projeções - Receitas'!AC105</f>
        <v>-6.2088149614476881E-2</v>
      </c>
      <c r="DK38" s="345">
        <f>'Projeções - Receitas'!AD105</f>
        <v>-6.2088149614476881E-2</v>
      </c>
    </row>
    <row r="39" spans="4:115" ht="30" customHeight="1" x14ac:dyDescent="0.25">
      <c r="D39" s="333">
        <f t="shared" si="41"/>
        <v>2.5711656530446159E-2</v>
      </c>
      <c r="E39" s="64">
        <f t="shared" si="0"/>
        <v>2.2967105896426948E-2</v>
      </c>
      <c r="F39" s="64">
        <f t="shared" si="1"/>
        <v>3.3189429305759466E-2</v>
      </c>
      <c r="G39" s="64">
        <f t="shared" si="2"/>
        <v>2.8807444728661924E-2</v>
      </c>
      <c r="H39" s="64">
        <f t="shared" si="3"/>
        <v>2.4727457883082088E-2</v>
      </c>
      <c r="I39" s="64">
        <f t="shared" si="4"/>
        <v>2.0906659905579578E-2</v>
      </c>
      <c r="J39" s="64">
        <f t="shared" si="5"/>
        <v>1.7312846245921054E-2</v>
      </c>
      <c r="K39" s="64">
        <f t="shared" si="6"/>
        <v>1.3916282409602049E-2</v>
      </c>
      <c r="L39" s="64">
        <f t="shared" si="7"/>
        <v>1.1429589332393242E-2</v>
      </c>
      <c r="M39" s="64">
        <f t="shared" si="8"/>
        <v>1.1220421729700669E-2</v>
      </c>
      <c r="N39" s="64">
        <f t="shared" si="9"/>
        <v>1.3201933785039283E-2</v>
      </c>
      <c r="O39" s="64">
        <f t="shared" si="45"/>
        <v>1.4000000000000009E-2</v>
      </c>
      <c r="P39" s="64">
        <f t="shared" si="45"/>
        <v>1.4000000000000009E-2</v>
      </c>
      <c r="Q39" s="64">
        <f t="shared" si="46"/>
        <v>1.4000000000000009E-2</v>
      </c>
      <c r="R39" s="64">
        <f t="shared" si="47"/>
        <v>1.4000000000000009E-2</v>
      </c>
      <c r="S39" s="64">
        <f t="shared" si="48"/>
        <v>1.4000000000000009E-2</v>
      </c>
      <c r="T39" s="64">
        <f t="shared" si="49"/>
        <v>1.4000000000000009E-2</v>
      </c>
      <c r="U39" s="64">
        <f t="shared" si="50"/>
        <v>1.4000000000000009E-2</v>
      </c>
      <c r="V39" s="64">
        <f t="shared" si="51"/>
        <v>1.4000000000000009E-2</v>
      </c>
      <c r="W39" s="64">
        <f t="shared" si="52"/>
        <v>1.4000000000000009E-2</v>
      </c>
      <c r="X39" s="64">
        <f t="shared" si="53"/>
        <v>1.4000000000000009E-2</v>
      </c>
      <c r="Y39" s="64">
        <f t="shared" si="54"/>
        <v>1.4000000000000009E-2</v>
      </c>
      <c r="Z39" s="64">
        <f t="shared" si="43"/>
        <v>0.18289913477225342</v>
      </c>
      <c r="AA39" s="64">
        <f t="shared" si="44"/>
        <v>0.18015458413823421</v>
      </c>
      <c r="AB39" s="64">
        <f t="shared" si="10"/>
        <v>0.19037690754756673</v>
      </c>
      <c r="AC39" s="64">
        <f t="shared" si="11"/>
        <v>0.18599492297046918</v>
      </c>
      <c r="AD39" s="64">
        <f t="shared" si="12"/>
        <v>0.18191493612488935</v>
      </c>
      <c r="AE39" s="64">
        <f t="shared" si="13"/>
        <v>0.17809413814738684</v>
      </c>
      <c r="AF39" s="64">
        <f t="shared" si="14"/>
        <v>0.17450032448772831</v>
      </c>
      <c r="AG39" s="64">
        <f t="shared" si="15"/>
        <v>0.17110376065140931</v>
      </c>
      <c r="AH39" s="64">
        <f t="shared" si="16"/>
        <v>0.1686170675742005</v>
      </c>
      <c r="AI39" s="64">
        <f t="shared" si="17"/>
        <v>0.16840789997150793</v>
      </c>
      <c r="AJ39" s="64">
        <f t="shared" si="18"/>
        <v>0.17038941202684654</v>
      </c>
      <c r="AK39" s="334">
        <f>(1+O39)*'Projeções - Receitas'!N$34</f>
        <v>1868986874506.137</v>
      </c>
      <c r="AL39" s="334">
        <f>(1+P39)*'Projeções - Receitas'!T$34</f>
        <v>1973939957624.0098</v>
      </c>
      <c r="AM39" s="334">
        <f>(1+Q39)*'Projeções - Receitas'!U$34</f>
        <v>2210812752538.8911</v>
      </c>
      <c r="AN39" s="334">
        <f>(1+R39)*'Projeções - Receitas'!V$34</f>
        <v>2476110282843.5581</v>
      </c>
      <c r="AO39" s="334">
        <f>(1+S39)*'Projeções - Receitas'!W$34</f>
        <v>2773243516784.7852</v>
      </c>
      <c r="AP39" s="334">
        <f>(1+T39)*'Projeções - Receitas'!X$34</f>
        <v>3106032738798.96</v>
      </c>
      <c r="AQ39" s="334">
        <f>(1+U39)*'Projeções - Receitas'!Y$34</f>
        <v>3478756667454.8354</v>
      </c>
      <c r="AR39" s="334">
        <f>(1+V39)*'Projeções - Receitas'!Z$34</f>
        <v>3896207467549.4155</v>
      </c>
      <c r="AS39" s="334">
        <f>(1+W39)*'Projeções - Receitas'!AA$34</f>
        <v>4340375118850.0498</v>
      </c>
      <c r="AT39" s="334">
        <f>(1+X39)*'Projeções - Receitas'!AB$34</f>
        <v>4757051130259.6553</v>
      </c>
      <c r="AU39" s="334">
        <f>(1+Y39)*'Projeções - Receitas'!AC$34</f>
        <v>5206592462069.1924</v>
      </c>
      <c r="AV39" s="335">
        <f t="shared" si="19"/>
        <v>1636430514824.7656</v>
      </c>
      <c r="AW39" s="335">
        <f t="shared" si="20"/>
        <v>1728324379988.6982</v>
      </c>
      <c r="AX39" s="335">
        <f t="shared" si="21"/>
        <v>1935723305587.3423</v>
      </c>
      <c r="AY39" s="335">
        <f t="shared" si="22"/>
        <v>2168010102257.8232</v>
      </c>
      <c r="AZ39" s="335">
        <f t="shared" si="23"/>
        <v>2428171314528.7622</v>
      </c>
      <c r="BA39" s="335">
        <f t="shared" si="24"/>
        <v>2719551872272.2144</v>
      </c>
      <c r="BB39" s="335">
        <f t="shared" si="25"/>
        <v>3045898096944.8804</v>
      </c>
      <c r="BC39" s="335">
        <f t="shared" si="26"/>
        <v>3411405868578.2656</v>
      </c>
      <c r="BD39" s="335">
        <f t="shared" si="27"/>
        <v>3800306137596.1885</v>
      </c>
      <c r="BE39" s="335">
        <f t="shared" si="28"/>
        <v>4165135526805.4233</v>
      </c>
      <c r="BF39" s="335">
        <f t="shared" si="29"/>
        <v>4558740834088.5361</v>
      </c>
      <c r="BG39" s="334">
        <f>(AK39*SUMPRODUCT(DA$10:DA$13,DA$28:DA$31)+AV39*SUMPRODUCT(DA$14:DA$23,DA$32:DA$41))*'Projeções - Receitas'!T$23+(AK39*DA$11*'Projeções - Receitas'!T$25)</f>
        <v>60716927820.571991</v>
      </c>
      <c r="BH39" s="334">
        <f>(AL39*SUMPRODUCT(DB$10:DB$13,DB$28:DB$31)+AW39*SUMPRODUCT(DB$14:DB$23,DB$32:DB$41))*'Projeções - Receitas'!U$23+(AL39*DB$11*'Projeções - Receitas'!U$25)</f>
        <v>48647825257.99588</v>
      </c>
      <c r="BI39" s="334">
        <f>(AM39*SUMPRODUCT(DC$10:DC$13,DC$28:DC$31)+AX39*SUMPRODUCT(DC$14:DC$23,DC$32:DC$41))*'Projeções - Receitas'!V$23+(AM39*DC$11*'Projeções - Receitas'!V$25)</f>
        <v>53808387475.942734</v>
      </c>
      <c r="BJ39" s="334">
        <f>(AN39*SUMPRODUCT(DD$10:DD$13,DD$28:DD$31)+AY39*SUMPRODUCT(DD$14:DD$23,DD$32:DD$41))*'Projeções - Receitas'!W$23+(AN39*DD$11*'Projeções - Receitas'!W$25)</f>
        <v>59471009473.613602</v>
      </c>
      <c r="BK39" s="334">
        <f>(AO39*SUMPRODUCT(DE$10:DE$13,DE$28:DE$31)+AZ39*SUMPRODUCT(DE$14:DE$23,DE$32:DE$41))*'Projeções - Receitas'!X$23+(AO39*DE$11*'Projeções - Receitas'!X$25)</f>
        <v>65712101877.705322</v>
      </c>
      <c r="BL39" s="334">
        <f>(AP39*SUMPRODUCT(DF$10:DF$13,DF$28:DF$31)+BA39*SUMPRODUCT(DF$14:DF$23,DF$32:DF$41))*'Projeções - Receitas'!Y$23+(AP39*DF$11*'Projeções - Receitas'!Y$25)</f>
        <v>72597680005.728821</v>
      </c>
      <c r="BM39" s="334">
        <f>(AQ39*SUMPRODUCT(DG$10:DG$13,DG$28:DG$31)+BB39*SUMPRODUCT(DG$14:DG$23,DG$32:DG$41))*'Projeções - Receitas'!Z$23+(AQ39*DG$11*'Projeções - Receitas'!Z$25)</f>
        <v>80197300926.518997</v>
      </c>
      <c r="BN39" s="334">
        <f>(AR39*SUMPRODUCT(DH$10:DH$13,DH$28:DH$31)+BC39*SUMPRODUCT(DH$14:DH$23,DH$32:DH$41))*'Projeções - Receitas'!AA$23+(AR39*DH$11*'Projeções - Receitas'!AA$25)</f>
        <v>88582965938.174561</v>
      </c>
      <c r="BO39" s="334">
        <f>(AS39*SUMPRODUCT(DI$10:DI$13,DI$28:DI$31)+BD39*SUMPRODUCT(DI$14:DI$23,DI$32:DI$41))*'Projeções - Receitas'!AB$23+(AS39*DI$11*'Projeções - Receitas'!AB$25)</f>
        <v>97307758871.615723</v>
      </c>
      <c r="BP39" s="334">
        <f>(AT39*SUMPRODUCT(DJ$10:DJ$13,DJ$28:DJ$31)+BE39*SUMPRODUCT(DJ$14:DJ$23,DJ$32:DJ$41))*'Projeções - Receitas'!AC$23+(AT39*DJ$11*'Projeções - Receitas'!AC$25)</f>
        <v>105146569100.79004</v>
      </c>
      <c r="BQ39" s="334">
        <f>(AU39*SUMPRODUCT(DK$10:DK$13,DK$28:DK$31)+BF39*SUMPRODUCT(DK$14:DK$23,DK$32:DK$41))*'Projeções - Receitas'!AD$23+(AU39*DK$11*'Projeções - Receitas'!AD$25)</f>
        <v>133750918174.92708</v>
      </c>
      <c r="BR39" s="335">
        <f>((BG39+'DRE + DCF'!T$12)*(1+'DRE + DCF'!T$15)+'DRE + DCF'!T$18)*(1+'DRE + DCF'!T$25)*'DRE + DCF'!T$33</f>
        <v>33147144810.879417</v>
      </c>
      <c r="BS39" s="335">
        <f>((BH39+'DRE + DCF'!U$12)*(1+'DRE + DCF'!U$15)+'DRE + DCF'!U$18)*(1+'DRE + DCF'!U$25)*'DRE + DCF'!U$33</f>
        <v>24973459806.521732</v>
      </c>
      <c r="BT39" s="335">
        <f>((BI39+'DRE + DCF'!V$12)*(1+'DRE + DCF'!V$15)+'DRE + DCF'!V$18)*(1+'DRE + DCF'!V$25)*'DRE + DCF'!V$33</f>
        <v>27776363276.935757</v>
      </c>
      <c r="BU39" s="335">
        <f>((BJ39+'DRE + DCF'!W$12)*(1+'DRE + DCF'!W$15)+'DRE + DCF'!W$18)*(1+'DRE + DCF'!W$25)*'DRE + DCF'!W$33</f>
        <v>30838763168.435093</v>
      </c>
      <c r="BV39" s="335">
        <f>((BK39+'DRE + DCF'!X$12)*(1+'DRE + DCF'!X$15)+'DRE + DCF'!X$18)*(1+'DRE + DCF'!X$25)*'DRE + DCF'!X$33</f>
        <v>34192871186.400398</v>
      </c>
      <c r="BW39" s="335">
        <f>((BL39+'DRE + DCF'!Y$12)*(1+'DRE + DCF'!Y$15)+'DRE + DCF'!Y$18)*(1+'DRE + DCF'!Y$25)*'DRE + DCF'!Y$33</f>
        <v>37880074028.956017</v>
      </c>
      <c r="BX39" s="335">
        <f>((BM39+'DRE + DCF'!Z$12)*(1+'DRE + DCF'!Z$15)+'DRE + DCF'!Z$18)*(1+'DRE + DCF'!Z$25)*'DRE + DCF'!Z$33</f>
        <v>41946166365.244171</v>
      </c>
      <c r="BY39" s="335">
        <f>((BN39+'DRE + DCF'!AA$12)*(1+'DRE + DCF'!AA$15)+'DRE + DCF'!AA$18)*(1+'DRE + DCF'!AA$25)*'DRE + DCF'!AA$33</f>
        <v>46423768644.31501</v>
      </c>
      <c r="BZ39" s="335">
        <f>((BO39+'DRE + DCF'!AB$12)*(1+'DRE + DCF'!AB$15)+'DRE + DCF'!AB$18)*(1+'DRE + DCF'!AB$25)*'DRE + DCF'!AB$33</f>
        <v>51049335258.787552</v>
      </c>
      <c r="CA39" s="335">
        <f>((BP39+'DRE + DCF'!AC$12)*(1+'DRE + DCF'!AC$15)+'DRE + DCF'!AC$18)*(1+'DRE + DCF'!AC$25)*'DRE + DCF'!AC$33</f>
        <v>55085618010.41996</v>
      </c>
      <c r="CB39" s="335">
        <f>((BQ39+'DRE + DCF'!AD$12)*(1+'DRE + DCF'!AD$15)+'DRE + DCF'!AD$18)*(1+'DRE + DCF'!AD$25)*'DRE + DCF'!AD$33</f>
        <v>69282251780.57222</v>
      </c>
      <c r="CC39" s="335">
        <f>BR39*(1-DA$47)+('DRE + DCF'!N$53*10^6)</f>
        <v>198978631831.35794</v>
      </c>
      <c r="CD39" s="335">
        <f>BS39*(1-DB$47)+('DRE + DCF'!T$53*10^6)</f>
        <v>199661144576.44577</v>
      </c>
      <c r="CE39" s="335">
        <f>BT39*(1-DC$47)+('DRE + DCF'!U$53*10^6)</f>
        <v>218186392986.09473</v>
      </c>
      <c r="CF39" s="335">
        <f>BU39*(1-DD$47)+('DRE + DCF'!V$53*10^6)</f>
        <v>238744022607.33914</v>
      </c>
      <c r="CG39" s="335">
        <f>BV39*(1-DE$47)+('DRE + DCF'!W$53*10^6)</f>
        <v>261527762589.91739</v>
      </c>
      <c r="CH39" s="335">
        <f>BW39*(1-DF$47)+('DRE + DCF'!X$53*10^6)</f>
        <v>286759020281.10809</v>
      </c>
      <c r="CI39" s="335">
        <f>BX39*(1-DG$47)+('DRE + DCF'!Y$53*10^6)</f>
        <v>314689117353.85571</v>
      </c>
      <c r="CJ39" s="335">
        <f>BY39*(1-DH$47)+('DRE + DCF'!Z$53*10^6)</f>
        <v>345591508567.05975</v>
      </c>
      <c r="CK39" s="335">
        <f>BZ39*(1-DI$47)+('DRE + DCF'!AA$53*10^6)</f>
        <v>379393801491.19482</v>
      </c>
      <c r="CL39" s="335">
        <f>CA39*(1-DJ$47)+('DRE + DCF'!AB$53*10^6)</f>
        <v>415299791785.14899</v>
      </c>
      <c r="CM39" s="335">
        <f>CB39*(1-DK$47)+('DRE + DCF'!AC$53*10^6)</f>
        <v>459893872577.27631</v>
      </c>
      <c r="CN39" s="335">
        <f t="shared" si="30"/>
        <v>1087914560553.4261</v>
      </c>
      <c r="CO39" s="335">
        <f t="shared" si="31"/>
        <v>1108276792020.1465</v>
      </c>
      <c r="CP39" s="335">
        <f t="shared" si="32"/>
        <v>1146075938498.894</v>
      </c>
      <c r="CQ39" s="335">
        <f t="shared" si="33"/>
        <v>1283605051118.7612</v>
      </c>
      <c r="CR39" s="335">
        <f t="shared" si="34"/>
        <v>1437637657253.0127</v>
      </c>
      <c r="CS39" s="335">
        <f t="shared" si="35"/>
        <v>1610154176123.3745</v>
      </c>
      <c r="CT39" s="335">
        <f t="shared" si="36"/>
        <v>1803372677258.1797</v>
      </c>
      <c r="CU39" s="335">
        <f t="shared" si="37"/>
        <v>2019777398529.1611</v>
      </c>
      <c r="CV39" s="335">
        <f t="shared" si="38"/>
        <v>2250032021961.4858</v>
      </c>
      <c r="CW39" s="335">
        <f t="shared" si="39"/>
        <v>2466035096069.7891</v>
      </c>
      <c r="CX39" s="336">
        <f t="shared" si="40"/>
        <v>2699075412648.3838</v>
      </c>
      <c r="CZ39" s="343" t="s">
        <v>140</v>
      </c>
      <c r="DA39" s="344">
        <f>'Projeções - Receitas'!T106</f>
        <v>-5.628410568570804E-2</v>
      </c>
      <c r="DB39" s="344">
        <f>'Projeções - Receitas'!U106</f>
        <v>-3.8349856767562612E-2</v>
      </c>
      <c r="DC39" s="344">
        <f>'Projeções - Receitas'!V106</f>
        <v>-3.8469220779178248E-2</v>
      </c>
      <c r="DD39" s="344">
        <f>'Projeções - Receitas'!W106</f>
        <v>-3.8382681870756913E-2</v>
      </c>
      <c r="DE39" s="344">
        <f>'Projeções - Receitas'!X106</f>
        <v>-3.8266898779489751E-2</v>
      </c>
      <c r="DF39" s="344">
        <f>'Projeções - Receitas'!Y106</f>
        <v>-3.8164842549558382E-2</v>
      </c>
      <c r="DG39" s="344">
        <f>'Projeções - Receitas'!Z106</f>
        <v>-3.8094417782705156E-2</v>
      </c>
      <c r="DH39" s="344">
        <f>'Projeções - Receitas'!AA106</f>
        <v>-3.805144673852353E-2</v>
      </c>
      <c r="DI39" s="344">
        <f>'Projeções - Receitas'!AB106</f>
        <v>-3.8026380296084246E-2</v>
      </c>
      <c r="DJ39" s="344">
        <f>'Projeções - Receitas'!AC106</f>
        <v>-3.8009669334458061E-2</v>
      </c>
      <c r="DK39" s="345">
        <f>'Projeções - Receitas'!AD106</f>
        <v>-3.8009669334458061E-2</v>
      </c>
    </row>
    <row r="40" spans="4:115" ht="30" customHeight="1" x14ac:dyDescent="0.25">
      <c r="D40" s="333">
        <f t="shared" si="41"/>
        <v>2.5631874503052904E-2</v>
      </c>
      <c r="E40" s="64">
        <f t="shared" si="0"/>
        <v>2.2886226152785377E-2</v>
      </c>
      <c r="F40" s="64">
        <f t="shared" si="1"/>
        <v>3.3104052504630277E-2</v>
      </c>
      <c r="G40" s="64">
        <f t="shared" si="2"/>
        <v>2.8724106840373326E-2</v>
      </c>
      <c r="H40" s="64">
        <f t="shared" si="3"/>
        <v>2.4646009602828506E-2</v>
      </c>
      <c r="I40" s="64">
        <f t="shared" si="4"/>
        <v>2.0826974077930271E-2</v>
      </c>
      <c r="J40" s="64">
        <f t="shared" si="5"/>
        <v>1.7234812022808188E-2</v>
      </c>
      <c r="K40" s="64">
        <f t="shared" si="6"/>
        <v>1.3839803493398306E-2</v>
      </c>
      <c r="L40" s="64">
        <f t="shared" si="7"/>
        <v>1.1354217973193775E-2</v>
      </c>
      <c r="M40" s="64">
        <f t="shared" si="8"/>
        <v>1.1145035890602395E-2</v>
      </c>
      <c r="N40" s="64">
        <f t="shared" si="9"/>
        <v>1.3126510928829438E-2</v>
      </c>
      <c r="O40" s="64">
        <f t="shared" si="45"/>
        <v>1.4500000000000009E-2</v>
      </c>
      <c r="P40" s="64">
        <f t="shared" si="45"/>
        <v>1.4500000000000009E-2</v>
      </c>
      <c r="Q40" s="64">
        <f t="shared" si="46"/>
        <v>1.4500000000000009E-2</v>
      </c>
      <c r="R40" s="64">
        <f t="shared" si="47"/>
        <v>1.4500000000000009E-2</v>
      </c>
      <c r="S40" s="64">
        <f t="shared" si="48"/>
        <v>1.4500000000000009E-2</v>
      </c>
      <c r="T40" s="64">
        <f t="shared" si="49"/>
        <v>1.4500000000000009E-2</v>
      </c>
      <c r="U40" s="64">
        <f t="shared" si="50"/>
        <v>1.4500000000000009E-2</v>
      </c>
      <c r="V40" s="64">
        <f t="shared" si="51"/>
        <v>1.4500000000000009E-2</v>
      </c>
      <c r="W40" s="64">
        <f t="shared" si="52"/>
        <v>1.4500000000000009E-2</v>
      </c>
      <c r="X40" s="64">
        <f t="shared" si="53"/>
        <v>1.4500000000000009E-2</v>
      </c>
      <c r="Y40" s="64">
        <f t="shared" si="54"/>
        <v>1.4500000000000009E-2</v>
      </c>
      <c r="Z40" s="64">
        <f t="shared" si="43"/>
        <v>0.18281935274486016</v>
      </c>
      <c r="AA40" s="64">
        <f t="shared" si="44"/>
        <v>0.18007370439459264</v>
      </c>
      <c r="AB40" s="64">
        <f t="shared" si="10"/>
        <v>0.19029153074643754</v>
      </c>
      <c r="AC40" s="64">
        <f t="shared" si="11"/>
        <v>0.18591158508218059</v>
      </c>
      <c r="AD40" s="64">
        <f t="shared" si="12"/>
        <v>0.18183348784463577</v>
      </c>
      <c r="AE40" s="64">
        <f t="shared" si="13"/>
        <v>0.17801445231973753</v>
      </c>
      <c r="AF40" s="64">
        <f t="shared" si="14"/>
        <v>0.17442229026461545</v>
      </c>
      <c r="AG40" s="64">
        <f t="shared" si="15"/>
        <v>0.17102728173520557</v>
      </c>
      <c r="AH40" s="64">
        <f t="shared" si="16"/>
        <v>0.16854169621500104</v>
      </c>
      <c r="AI40" s="64">
        <f t="shared" si="17"/>
        <v>0.16833251413240966</v>
      </c>
      <c r="AJ40" s="64">
        <f t="shared" si="18"/>
        <v>0.1703139891706367</v>
      </c>
      <c r="AK40" s="334">
        <f>(1+O40)*'Projeções - Receitas'!N$34</f>
        <v>1869908465667.136</v>
      </c>
      <c r="AL40" s="334">
        <f>(1+P40)*'Projeções - Receitas'!T$34</f>
        <v>1974913300798.3804</v>
      </c>
      <c r="AM40" s="334">
        <f>(1+Q40)*'Projeções - Receitas'!U$34</f>
        <v>2211902896894.186</v>
      </c>
      <c r="AN40" s="334">
        <f>(1+R40)*'Projeções - Receitas'!V$34</f>
        <v>2477331244521.4888</v>
      </c>
      <c r="AO40" s="334">
        <f>(1+S40)*'Projeções - Receitas'!W$34</f>
        <v>2774610993864.0674</v>
      </c>
      <c r="AP40" s="334">
        <f>(1+T40)*'Projeções - Receitas'!X$34</f>
        <v>3107564313127.7559</v>
      </c>
      <c r="AQ40" s="334">
        <f>(1+U40)*'Projeções - Receitas'!Y$34</f>
        <v>3480472030703.0869</v>
      </c>
      <c r="AR40" s="334">
        <f>(1+V40)*'Projeções - Receitas'!Z$34</f>
        <v>3898128674387.4575</v>
      </c>
      <c r="AS40" s="334">
        <f>(1+W40)*'Projeções - Receitas'!AA$34</f>
        <v>4342515343267.6284</v>
      </c>
      <c r="AT40" s="334">
        <f>(1+X40)*'Projeções - Receitas'!AB$34</f>
        <v>4759396816221.3213</v>
      </c>
      <c r="AU40" s="334">
        <f>(1+Y40)*'Projeções - Receitas'!AC$34</f>
        <v>5209159815354.2363</v>
      </c>
      <c r="AV40" s="335">
        <f t="shared" si="19"/>
        <v>1637237433224.5806</v>
      </c>
      <c r="AW40" s="335">
        <f t="shared" si="20"/>
        <v>1729176610945.3</v>
      </c>
      <c r="AX40" s="335">
        <f t="shared" si="21"/>
        <v>1936677804258.7361</v>
      </c>
      <c r="AY40" s="335">
        <f t="shared" si="22"/>
        <v>2169079140769.7847</v>
      </c>
      <c r="AZ40" s="335">
        <f t="shared" si="23"/>
        <v>2429368637662.1587</v>
      </c>
      <c r="BA40" s="335">
        <f t="shared" si="24"/>
        <v>2720892874181.6182</v>
      </c>
      <c r="BB40" s="335">
        <f t="shared" si="25"/>
        <v>3047400019083.4126</v>
      </c>
      <c r="BC40" s="335">
        <f t="shared" si="26"/>
        <v>3413088021373.4224</v>
      </c>
      <c r="BD40" s="335">
        <f t="shared" si="27"/>
        <v>3802180055809.9932</v>
      </c>
      <c r="BE40" s="335">
        <f t="shared" si="28"/>
        <v>4167189341167.7529</v>
      </c>
      <c r="BF40" s="335">
        <f t="shared" si="29"/>
        <v>4560988733908.1055</v>
      </c>
      <c r="BG40" s="334">
        <f>(AK40*SUMPRODUCT(DA$10:DA$13,DA$28:DA$31)+AV40*SUMPRODUCT(DA$14:DA$23,DA$32:DA$41))*'Projeções - Receitas'!T$23+(AK40*DA$11*'Projeções - Receitas'!T$25)</f>
        <v>60746867134.092972</v>
      </c>
      <c r="BH40" s="334">
        <f>(AL40*SUMPRODUCT(DB$10:DB$13,DB$28:DB$31)+AW40*SUMPRODUCT(DB$14:DB$23,DB$32:DB$41))*'Projeções - Receitas'!U$23+(AL40*DB$11*'Projeções - Receitas'!U$25)</f>
        <v>48671813337.511642</v>
      </c>
      <c r="BI40" s="334">
        <f>(AM40*SUMPRODUCT(DC$10:DC$13,DC$28:DC$31)+AX40*SUMPRODUCT(DC$14:DC$23,DC$32:DC$41))*'Projeções - Receitas'!V$23+(AM40*DC$11*'Projeções - Receitas'!V$25)</f>
        <v>53834920211.384491</v>
      </c>
      <c r="BJ40" s="334">
        <f>(AN40*SUMPRODUCT(DD$10:DD$13,DD$28:DD$31)+AY40*SUMPRODUCT(DD$14:DD$23,DD$32:DD$41))*'Projeções - Receitas'!W$23+(AN40*DD$11*'Projeções - Receitas'!W$25)</f>
        <v>59500334428.975334</v>
      </c>
      <c r="BK40" s="334">
        <f>(AO40*SUMPRODUCT(DE$10:DE$13,DE$28:DE$31)+AZ40*SUMPRODUCT(DE$14:DE$23,DE$32:DE$41))*'Projeções - Receitas'!X$23+(AO40*DE$11*'Projeções - Receitas'!X$25)</f>
        <v>65744504294.804794</v>
      </c>
      <c r="BL40" s="334">
        <f>(AP40*SUMPRODUCT(DF$10:DF$13,DF$28:DF$31)+BA40*SUMPRODUCT(DF$14:DF$23,DF$32:DF$41))*'Projeções - Receitas'!Y$23+(AP40*DF$11*'Projeções - Receitas'!Y$25)</f>
        <v>72633477678.31546</v>
      </c>
      <c r="BM40" s="334">
        <f>(AQ40*SUMPRODUCT(DG$10:DG$13,DG$28:DG$31)+BB40*SUMPRODUCT(DG$14:DG$23,DG$32:DG$41))*'Projeções - Receitas'!Z$23+(AQ40*DG$11*'Projeções - Receitas'!Z$25)</f>
        <v>80236845946.699738</v>
      </c>
      <c r="BN40" s="334">
        <f>(AR40*SUMPRODUCT(DH$10:DH$13,DH$28:DH$31)+BC40*SUMPRODUCT(DH$14:DH$23,DH$32:DH$41))*'Projeções - Receitas'!AA$23+(AR40*DH$11*'Projeções - Receitas'!AA$25)</f>
        <v>88626645901.654968</v>
      </c>
      <c r="BO40" s="334">
        <f>(AS40*SUMPRODUCT(DI$10:DI$13,DI$28:DI$31)+BD40*SUMPRODUCT(DI$14:DI$23,DI$32:DI$41))*'Projeções - Receitas'!AB$23+(AS40*DI$11*'Projeções - Receitas'!AB$25)</f>
        <v>97355741001.236755</v>
      </c>
      <c r="BP40" s="334">
        <f>(AT40*SUMPRODUCT(DJ$10:DJ$13,DJ$28:DJ$31)+BE40*SUMPRODUCT(DJ$14:DJ$23,DJ$32:DJ$41))*'Projeções - Receitas'!AC$23+(AT40*DJ$11*'Projeções - Receitas'!AC$25)</f>
        <v>105198416521.45122</v>
      </c>
      <c r="BQ40" s="334">
        <f>(AU40*SUMPRODUCT(DK$10:DK$13,DK$28:DK$31)+BF40*SUMPRODUCT(DK$14:DK$23,DK$32:DK$41))*'Projeções - Receitas'!AD$23+(AU40*DK$11*'Projeções - Receitas'!AD$25)</f>
        <v>133816870304.20474</v>
      </c>
      <c r="BR40" s="335">
        <f>((BG40+'DRE + DCF'!T$12)*(1+'DRE + DCF'!T$15)+'DRE + DCF'!T$18)*(1+'DRE + DCF'!T$25)*'DRE + DCF'!T$33</f>
        <v>33165567403.170395</v>
      </c>
      <c r="BS40" s="335">
        <f>((BH40+'DRE + DCF'!U$12)*(1+'DRE + DCF'!U$15)+'DRE + DCF'!U$18)*(1+'DRE + DCF'!U$25)*'DRE + DCF'!U$33</f>
        <v>24988077970.385605</v>
      </c>
      <c r="BT40" s="335">
        <f>((BI40+'DRE + DCF'!V$12)*(1+'DRE + DCF'!V$15)+'DRE + DCF'!V$18)*(1+'DRE + DCF'!V$25)*'DRE + DCF'!V$33</f>
        <v>27792513998.006351</v>
      </c>
      <c r="BU40" s="335">
        <f>((BJ40+'DRE + DCF'!W$12)*(1+'DRE + DCF'!W$15)+'DRE + DCF'!W$18)*(1+'DRE + DCF'!W$25)*'DRE + DCF'!W$33</f>
        <v>30856593492.890587</v>
      </c>
      <c r="BV40" s="335">
        <f>((BK40+'DRE + DCF'!X$12)*(1+'DRE + DCF'!X$15)+'DRE + DCF'!X$18)*(1+'DRE + DCF'!X$25)*'DRE + DCF'!X$33</f>
        <v>34212550536.037327</v>
      </c>
      <c r="BW40" s="335">
        <f>((BL40+'DRE + DCF'!Y$12)*(1+'DRE + DCF'!Y$15)+'DRE + DCF'!Y$18)*(1+'DRE + DCF'!Y$25)*'DRE + DCF'!Y$33</f>
        <v>37901790988.496902</v>
      </c>
      <c r="BX40" s="335">
        <f>((BM40+'DRE + DCF'!Z$12)*(1+'DRE + DCF'!Z$15)+'DRE + DCF'!Z$18)*(1+'DRE + DCF'!Z$25)*'DRE + DCF'!Z$33</f>
        <v>41970129651.616943</v>
      </c>
      <c r="BY40" s="335">
        <f>((BN40+'DRE + DCF'!AA$12)*(1+'DRE + DCF'!AA$15)+'DRE + DCF'!AA$18)*(1+'DRE + DCF'!AA$25)*'DRE + DCF'!AA$33</f>
        <v>46450207742.388893</v>
      </c>
      <c r="BZ40" s="335">
        <f>((BO40+'DRE + DCF'!AB$12)*(1+'DRE + DCF'!AB$15)+'DRE + DCF'!AB$18)*(1+'DRE + DCF'!AB$25)*'DRE + DCF'!AB$33</f>
        <v>51078345619.434891</v>
      </c>
      <c r="CA40" s="335">
        <f>((BP40+'DRE + DCF'!AC$12)*(1+'DRE + DCF'!AC$15)+'DRE + DCF'!AC$18)*(1+'DRE + DCF'!AC$25)*'DRE + DCF'!AC$33</f>
        <v>55116929912.322502</v>
      </c>
      <c r="CB40" s="335">
        <f>((BQ40+'DRE + DCF'!AD$12)*(1+'DRE + DCF'!AD$15)+'DRE + DCF'!AD$18)*(1+'DRE + DCF'!AD$25)*'DRE + DCF'!AD$33</f>
        <v>69320751395.756561</v>
      </c>
      <c r="CC40" s="335">
        <f>BR40*(1-DA$47)+('DRE + DCF'!N$53*10^6)</f>
        <v>198989908699.42465</v>
      </c>
      <c r="CD40" s="335">
        <f>BS40*(1-DB$47)+('DRE + DCF'!T$53*10^6)</f>
        <v>199669915474.7641</v>
      </c>
      <c r="CE40" s="335">
        <f>BT40*(1-DC$47)+('DRE + DCF'!U$53*10^6)</f>
        <v>218196083418.73709</v>
      </c>
      <c r="CF40" s="335">
        <f>BU40*(1-DD$47)+('DRE + DCF'!V$53*10^6)</f>
        <v>238754720802.01242</v>
      </c>
      <c r="CG40" s="335">
        <f>BV40*(1-DE$47)+('DRE + DCF'!W$53*10^6)</f>
        <v>261539570199.69955</v>
      </c>
      <c r="CH40" s="335">
        <f>BW40*(1-DF$47)+('DRE + DCF'!X$53*10^6)</f>
        <v>286772050456.83264</v>
      </c>
      <c r="CI40" s="335">
        <f>BX40*(1-DG$47)+('DRE + DCF'!Y$53*10^6)</f>
        <v>314703495325.67938</v>
      </c>
      <c r="CJ40" s="335">
        <f>BY40*(1-DH$47)+('DRE + DCF'!Z$53*10^6)</f>
        <v>345607372025.90411</v>
      </c>
      <c r="CK40" s="335">
        <f>BZ40*(1-DI$47)+('DRE + DCF'!AA$53*10^6)</f>
        <v>379411207707.58325</v>
      </c>
      <c r="CL40" s="335">
        <f>CA40*(1-DJ$47)+('DRE + DCF'!AB$53*10^6)</f>
        <v>415318578926.29053</v>
      </c>
      <c r="CM40" s="335">
        <f>CB40*(1-DK$47)+('DRE + DCF'!AC$53*10^6)</f>
        <v>459916972346.3869</v>
      </c>
      <c r="CN40" s="335">
        <f t="shared" si="30"/>
        <v>1088451007575.3953</v>
      </c>
      <c r="CO40" s="335">
        <f t="shared" si="31"/>
        <v>1108823279590.176</v>
      </c>
      <c r="CP40" s="335">
        <f t="shared" si="32"/>
        <v>1146641064701.3093</v>
      </c>
      <c r="CQ40" s="335">
        <f t="shared" si="33"/>
        <v>1284237992465.4668</v>
      </c>
      <c r="CR40" s="335">
        <f t="shared" si="34"/>
        <v>1438346551561.3228</v>
      </c>
      <c r="CS40" s="335">
        <f t="shared" si="35"/>
        <v>1610948137748.6816</v>
      </c>
      <c r="CT40" s="335">
        <f t="shared" si="36"/>
        <v>1804261914278.5237</v>
      </c>
      <c r="CU40" s="335">
        <f t="shared" si="37"/>
        <v>2020773343991.9465</v>
      </c>
      <c r="CV40" s="335">
        <f t="shared" si="38"/>
        <v>2251141505207.0288</v>
      </c>
      <c r="CW40" s="335">
        <f t="shared" si="39"/>
        <v>2467251089706.9038</v>
      </c>
      <c r="CX40" s="336">
        <f t="shared" si="40"/>
        <v>2700406317684.2065</v>
      </c>
      <c r="CZ40" s="343" t="s">
        <v>141</v>
      </c>
      <c r="DA40" s="344">
        <f>'Projeções - Receitas'!T107</f>
        <v>-0.10670380032125121</v>
      </c>
      <c r="DB40" s="344">
        <f>'Projeções - Receitas'!U107</f>
        <v>-9.2880762048653323E-2</v>
      </c>
      <c r="DC40" s="344">
        <f>'Projeções - Receitas'!V107</f>
        <v>-9.1217922738203172E-2</v>
      </c>
      <c r="DD40" s="344">
        <f>'Projeções - Receitas'!W107</f>
        <v>-9.2423481238279537E-2</v>
      </c>
      <c r="DE40" s="344">
        <f>'Projeções - Receitas'!X107</f>
        <v>-9.4036435369416152E-2</v>
      </c>
      <c r="DF40" s="344">
        <f>'Projeções - Receitas'!Y107</f>
        <v>-9.5458162979851019E-2</v>
      </c>
      <c r="DG40" s="344">
        <f>'Projeções - Receitas'!Z107</f>
        <v>-9.6439238173016584E-2</v>
      </c>
      <c r="DH40" s="344">
        <f>'Projeções - Receitas'!AA107</f>
        <v>-9.7037860324778652E-2</v>
      </c>
      <c r="DI40" s="344">
        <f>'Projeções - Receitas'!AB107</f>
        <v>-9.7387056579973166E-2</v>
      </c>
      <c r="DJ40" s="344">
        <f>'Projeções - Receitas'!AC107</f>
        <v>-9.7619854083436181E-2</v>
      </c>
      <c r="DK40" s="345">
        <f>'Projeções - Receitas'!AD107</f>
        <v>-9.7619854083436181E-2</v>
      </c>
    </row>
    <row r="41" spans="4:115" ht="30" customHeight="1" thickBot="1" x14ac:dyDescent="0.3">
      <c r="D41" s="333">
        <f t="shared" si="41"/>
        <v>2.5552171078642327E-2</v>
      </c>
      <c r="E41" s="64">
        <f t="shared" si="0"/>
        <v>2.2805426093620323E-2</v>
      </c>
      <c r="F41" s="64">
        <f t="shared" si="1"/>
        <v>3.3018759818576021E-2</v>
      </c>
      <c r="G41" s="64">
        <f t="shared" si="2"/>
        <v>2.8640851058378658E-2</v>
      </c>
      <c r="H41" s="64">
        <f t="shared" si="3"/>
        <v>2.4564641567185991E-2</v>
      </c>
      <c r="I41" s="64">
        <f t="shared" si="4"/>
        <v>2.0747366758485514E-2</v>
      </c>
      <c r="J41" s="64">
        <f t="shared" si="5"/>
        <v>1.7156854680703298E-2</v>
      </c>
      <c r="K41" s="64">
        <f t="shared" si="6"/>
        <v>1.376339992588041E-2</v>
      </c>
      <c r="L41" s="64">
        <f t="shared" si="7"/>
        <v>1.1278920871491099E-2</v>
      </c>
      <c r="M41" s="64">
        <f t="shared" si="8"/>
        <v>1.106972432326675E-2</v>
      </c>
      <c r="N41" s="64">
        <f t="shared" si="9"/>
        <v>1.3051162380852327E-2</v>
      </c>
      <c r="O41" s="64">
        <f t="shared" si="45"/>
        <v>1.500000000000001E-2</v>
      </c>
      <c r="P41" s="64">
        <f t="shared" si="45"/>
        <v>1.500000000000001E-2</v>
      </c>
      <c r="Q41" s="64">
        <f t="shared" si="46"/>
        <v>1.500000000000001E-2</v>
      </c>
      <c r="R41" s="64">
        <f t="shared" si="47"/>
        <v>1.500000000000001E-2</v>
      </c>
      <c r="S41" s="64">
        <f t="shared" si="48"/>
        <v>1.500000000000001E-2</v>
      </c>
      <c r="T41" s="64">
        <f t="shared" si="49"/>
        <v>1.500000000000001E-2</v>
      </c>
      <c r="U41" s="64">
        <f t="shared" si="50"/>
        <v>1.500000000000001E-2</v>
      </c>
      <c r="V41" s="64">
        <f t="shared" si="51"/>
        <v>1.500000000000001E-2</v>
      </c>
      <c r="W41" s="64">
        <f t="shared" si="52"/>
        <v>1.500000000000001E-2</v>
      </c>
      <c r="X41" s="64">
        <f t="shared" si="53"/>
        <v>1.500000000000001E-2</v>
      </c>
      <c r="Y41" s="64">
        <f t="shared" si="54"/>
        <v>1.500000000000001E-2</v>
      </c>
      <c r="Z41" s="64">
        <f t="shared" si="43"/>
        <v>0.18273964932044959</v>
      </c>
      <c r="AA41" s="64">
        <f t="shared" si="44"/>
        <v>0.17999290433542758</v>
      </c>
      <c r="AB41" s="64">
        <f t="shared" si="10"/>
        <v>0.19020623806038328</v>
      </c>
      <c r="AC41" s="64">
        <f t="shared" si="11"/>
        <v>0.18582832930018592</v>
      </c>
      <c r="AD41" s="64">
        <f t="shared" si="12"/>
        <v>0.18175211980899325</v>
      </c>
      <c r="AE41" s="64">
        <f t="shared" si="13"/>
        <v>0.17793484500029277</v>
      </c>
      <c r="AF41" s="64">
        <f t="shared" si="14"/>
        <v>0.17434433292251056</v>
      </c>
      <c r="AG41" s="64">
        <f t="shared" si="15"/>
        <v>0.17095087816768767</v>
      </c>
      <c r="AH41" s="64">
        <f t="shared" si="16"/>
        <v>0.16846639911329836</v>
      </c>
      <c r="AI41" s="64">
        <f t="shared" si="17"/>
        <v>0.16825720256507401</v>
      </c>
      <c r="AJ41" s="64">
        <f t="shared" si="18"/>
        <v>0.17023864062265959</v>
      </c>
      <c r="AK41" s="334">
        <f>(1+O41)*'Projeções - Receitas'!N$34</f>
        <v>1870830056828.1348</v>
      </c>
      <c r="AL41" s="334">
        <f>(1+P41)*'Projeções - Receitas'!T$34</f>
        <v>1975886643972.7512</v>
      </c>
      <c r="AM41" s="334">
        <f>(1+Q41)*'Projeções - Receitas'!U$34</f>
        <v>2212993041249.4814</v>
      </c>
      <c r="AN41" s="334">
        <f>(1+R41)*'Projeções - Receitas'!V$34</f>
        <v>2478552206199.4194</v>
      </c>
      <c r="AO41" s="334">
        <f>(1+S41)*'Projeções - Receitas'!W$34</f>
        <v>2775978470943.3496</v>
      </c>
      <c r="AP41" s="334">
        <f>(1+T41)*'Projeções - Receitas'!X$34</f>
        <v>3109095887456.5522</v>
      </c>
      <c r="AQ41" s="334">
        <f>(1+U41)*'Projeções - Receitas'!Y$34</f>
        <v>3482187393951.3389</v>
      </c>
      <c r="AR41" s="334">
        <f>(1+V41)*'Projeções - Receitas'!Z$34</f>
        <v>3900049881225.4995</v>
      </c>
      <c r="AS41" s="334">
        <f>(1+W41)*'Projeções - Receitas'!AA$34</f>
        <v>4344655567685.207</v>
      </c>
      <c r="AT41" s="334">
        <f>(1+X41)*'Projeções - Receitas'!AB$34</f>
        <v>4761742502182.9873</v>
      </c>
      <c r="AU41" s="334">
        <f>(1+Y41)*'Projeções - Receitas'!AC$34</f>
        <v>5211727168639.2803</v>
      </c>
      <c r="AV41" s="335">
        <f t="shared" si="19"/>
        <v>1638044351624.3953</v>
      </c>
      <c r="AW41" s="335">
        <f t="shared" si="20"/>
        <v>1730028841901.9019</v>
      </c>
      <c r="AX41" s="335">
        <f t="shared" si="21"/>
        <v>1937632302930.1304</v>
      </c>
      <c r="AY41" s="335">
        <f t="shared" si="22"/>
        <v>2170148179281.7461</v>
      </c>
      <c r="AZ41" s="335">
        <f t="shared" si="23"/>
        <v>2430565960795.5557</v>
      </c>
      <c r="BA41" s="335">
        <f t="shared" si="24"/>
        <v>2722233876091.0229</v>
      </c>
      <c r="BB41" s="335">
        <f t="shared" si="25"/>
        <v>3048901941221.9458</v>
      </c>
      <c r="BC41" s="335">
        <f t="shared" si="26"/>
        <v>3414770174168.5791</v>
      </c>
      <c r="BD41" s="335">
        <f t="shared" si="27"/>
        <v>3804053974023.7979</v>
      </c>
      <c r="BE41" s="335">
        <f t="shared" si="28"/>
        <v>4169243155530.0825</v>
      </c>
      <c r="BF41" s="335">
        <f t="shared" si="29"/>
        <v>4563236633727.6758</v>
      </c>
      <c r="BG41" s="334">
        <f>(AK41*SUMPRODUCT(DA$10:DA$13,DA$28:DA$31)+AV41*SUMPRODUCT(DA$14:DA$23,DA$32:DA$41))*'Projeções - Receitas'!T$23+(AK41*DA$11*'Projeções - Receitas'!T$25)</f>
        <v>60776806447.613968</v>
      </c>
      <c r="BH41" s="334">
        <f>(AL41*SUMPRODUCT(DB$10:DB$13,DB$28:DB$31)+AW41*SUMPRODUCT(DB$14:DB$23,DB$32:DB$41))*'Projeções - Receitas'!U$23+(AL41*DB$11*'Projeções - Receitas'!U$25)</f>
        <v>48695801417.027397</v>
      </c>
      <c r="BI41" s="334">
        <f>(AM41*SUMPRODUCT(DC$10:DC$13,DC$28:DC$31)+AX41*SUMPRODUCT(DC$14:DC$23,DC$32:DC$41))*'Projeções - Receitas'!V$23+(AM41*DC$11*'Projeções - Receitas'!V$25)</f>
        <v>53861452946.826263</v>
      </c>
      <c r="BJ41" s="334">
        <f>(AN41*SUMPRODUCT(DD$10:DD$13,DD$28:DD$31)+AY41*SUMPRODUCT(DD$14:DD$23,DD$32:DD$41))*'Projeções - Receitas'!W$23+(AN41*DD$11*'Projeções - Receitas'!W$25)</f>
        <v>59529659384.337051</v>
      </c>
      <c r="BK41" s="334">
        <f>(AO41*SUMPRODUCT(DE$10:DE$13,DE$28:DE$31)+AZ41*SUMPRODUCT(DE$14:DE$23,DE$32:DE$41))*'Projeções - Receitas'!X$23+(AO41*DE$11*'Projeções - Receitas'!X$25)</f>
        <v>65776906711.904236</v>
      </c>
      <c r="BL41" s="334">
        <f>(AP41*SUMPRODUCT(DF$10:DF$13,DF$28:DF$31)+BA41*SUMPRODUCT(DF$14:DF$23,DF$32:DF$41))*'Projeções - Receitas'!Y$23+(AP41*DF$11*'Projeções - Receitas'!Y$25)</f>
        <v>72669275350.90213</v>
      </c>
      <c r="BM41" s="334">
        <f>(AQ41*SUMPRODUCT(DG$10:DG$13,DG$28:DG$31)+BB41*SUMPRODUCT(DG$14:DG$23,DG$32:DG$41))*'Projeções - Receitas'!Z$23+(AQ41*DG$11*'Projeções - Receitas'!Z$25)</f>
        <v>80276390966.880463</v>
      </c>
      <c r="BN41" s="334">
        <f>(AR41*SUMPRODUCT(DH$10:DH$13,DH$28:DH$31)+BC41*SUMPRODUCT(DH$14:DH$23,DH$32:DH$41))*'Projeções - Receitas'!AA$23+(AR41*DH$11*'Projeções - Receitas'!AA$25)</f>
        <v>88670325865.135315</v>
      </c>
      <c r="BO41" s="334">
        <f>(AS41*SUMPRODUCT(DI$10:DI$13,DI$28:DI$31)+BD41*SUMPRODUCT(DI$14:DI$23,DI$32:DI$41))*'Projeções - Receitas'!AB$23+(AS41*DI$11*'Projeções - Receitas'!AB$25)</f>
        <v>97403723130.857864</v>
      </c>
      <c r="BP41" s="334">
        <f>(AT41*SUMPRODUCT(DJ$10:DJ$13,DJ$28:DJ$31)+BE41*SUMPRODUCT(DJ$14:DJ$23,DJ$32:DJ$41))*'Projeções - Receitas'!AC$23+(AT41*DJ$11*'Projeções - Receitas'!AC$25)</f>
        <v>105250263942.11238</v>
      </c>
      <c r="BQ41" s="334">
        <f>(AU41*SUMPRODUCT(DK$10:DK$13,DK$28:DK$31)+BF41*SUMPRODUCT(DK$14:DK$23,DK$32:DK$41))*'Projeções - Receitas'!AD$23+(AU41*DK$11*'Projeções - Receitas'!AD$25)</f>
        <v>133882822433.48232</v>
      </c>
      <c r="BR41" s="335">
        <f>((BG41+'DRE + DCF'!T$12)*(1+'DRE + DCF'!T$15)+'DRE + DCF'!T$18)*(1+'DRE + DCF'!T$25)*'DRE + DCF'!T$33</f>
        <v>33183989995.461399</v>
      </c>
      <c r="BS41" s="335">
        <f>((BH41+'DRE + DCF'!U$12)*(1+'DRE + DCF'!U$15)+'DRE + DCF'!U$18)*(1+'DRE + DCF'!U$25)*'DRE + DCF'!U$33</f>
        <v>25002696134.249496</v>
      </c>
      <c r="BT41" s="335">
        <f>((BI41+'DRE + DCF'!V$12)*(1+'DRE + DCF'!V$15)+'DRE + DCF'!V$18)*(1+'DRE + DCF'!V$25)*'DRE + DCF'!V$33</f>
        <v>27808664719.076973</v>
      </c>
      <c r="BU41" s="335">
        <f>((BJ41+'DRE + DCF'!W$12)*(1+'DRE + DCF'!W$15)+'DRE + DCF'!W$18)*(1+'DRE + DCF'!W$25)*'DRE + DCF'!W$33</f>
        <v>30874423817.346054</v>
      </c>
      <c r="BV41" s="335">
        <f>((BK41+'DRE + DCF'!X$12)*(1+'DRE + DCF'!X$15)+'DRE + DCF'!X$18)*(1+'DRE + DCF'!X$25)*'DRE + DCF'!X$33</f>
        <v>34232229885.674252</v>
      </c>
      <c r="BW41" s="335">
        <f>((BL41+'DRE + DCF'!Y$12)*(1+'DRE + DCF'!Y$15)+'DRE + DCF'!Y$18)*(1+'DRE + DCF'!Y$25)*'DRE + DCF'!Y$33</f>
        <v>37923507948.037804</v>
      </c>
      <c r="BX41" s="335">
        <f>((BM41+'DRE + DCF'!Z$12)*(1+'DRE + DCF'!Z$15)+'DRE + DCF'!Z$18)*(1+'DRE + DCF'!Z$25)*'DRE + DCF'!Z$33</f>
        <v>41994092937.989693</v>
      </c>
      <c r="BY41" s="335">
        <f>((BN41+'DRE + DCF'!AA$12)*(1+'DRE + DCF'!AA$15)+'DRE + DCF'!AA$18)*(1+'DRE + DCF'!AA$25)*'DRE + DCF'!AA$33</f>
        <v>46476646840.462738</v>
      </c>
      <c r="BZ41" s="335">
        <f>((BO41+'DRE + DCF'!AB$12)*(1+'DRE + DCF'!AB$15)+'DRE + DCF'!AB$18)*(1+'DRE + DCF'!AB$25)*'DRE + DCF'!AB$33</f>
        <v>51107355980.082283</v>
      </c>
      <c r="CA41" s="335">
        <f>((BP41+'DRE + DCF'!AC$12)*(1+'DRE + DCF'!AC$15)+'DRE + DCF'!AC$18)*(1+'DRE + DCF'!AC$25)*'DRE + DCF'!AC$33</f>
        <v>55148241814.225021</v>
      </c>
      <c r="CB41" s="335">
        <f>((BQ41+'DRE + DCF'!AD$12)*(1+'DRE + DCF'!AD$15)+'DRE + DCF'!AD$18)*(1+'DRE + DCF'!AD$25)*'DRE + DCF'!AD$33</f>
        <v>69359251010.940842</v>
      </c>
      <c r="CC41" s="335">
        <f>BR41*(1-DA$47)+('DRE + DCF'!N$53*10^6)</f>
        <v>199001185567.49136</v>
      </c>
      <c r="CD41" s="335">
        <f>BS41*(1-DB$47)+('DRE + DCF'!T$53*10^6)</f>
        <v>199678686373.08246</v>
      </c>
      <c r="CE41" s="335">
        <f>BT41*(1-DC$47)+('DRE + DCF'!U$53*10^6)</f>
        <v>218205773851.37946</v>
      </c>
      <c r="CF41" s="335">
        <f>BU41*(1-DD$47)+('DRE + DCF'!V$53*10^6)</f>
        <v>238765418996.6857</v>
      </c>
      <c r="CG41" s="335">
        <f>BV41*(1-DE$47)+('DRE + DCF'!W$53*10^6)</f>
        <v>261551377809.48169</v>
      </c>
      <c r="CH41" s="335">
        <f>BW41*(1-DF$47)+('DRE + DCF'!X$53*10^6)</f>
        <v>286785080632.55719</v>
      </c>
      <c r="CI41" s="335">
        <f>BX41*(1-DG$47)+('DRE + DCF'!Y$53*10^6)</f>
        <v>314717873297.50305</v>
      </c>
      <c r="CJ41" s="335">
        <f>BY41*(1-DH$47)+('DRE + DCF'!Z$53*10^6)</f>
        <v>345623235484.74841</v>
      </c>
      <c r="CK41" s="335">
        <f>BZ41*(1-DI$47)+('DRE + DCF'!AA$53*10^6)</f>
        <v>379428613923.97168</v>
      </c>
      <c r="CL41" s="335">
        <f>CA41*(1-DJ$47)+('DRE + DCF'!AB$53*10^6)</f>
        <v>415337366067.43207</v>
      </c>
      <c r="CM41" s="335">
        <f>CB41*(1-DK$47)+('DRE + DCF'!AC$53*10^6)</f>
        <v>459940072115.4975</v>
      </c>
      <c r="CN41" s="335">
        <f t="shared" si="30"/>
        <v>1088987454597.3643</v>
      </c>
      <c r="CO41" s="335">
        <f t="shared" si="31"/>
        <v>1109369767160.2056</v>
      </c>
      <c r="CP41" s="335">
        <f t="shared" si="32"/>
        <v>1147206190903.7251</v>
      </c>
      <c r="CQ41" s="335">
        <f t="shared" si="33"/>
        <v>1284870933812.1721</v>
      </c>
      <c r="CR41" s="335">
        <f t="shared" si="34"/>
        <v>1439055445869.6328</v>
      </c>
      <c r="CS41" s="335">
        <f t="shared" si="35"/>
        <v>1611742099373.989</v>
      </c>
      <c r="CT41" s="335">
        <f t="shared" si="36"/>
        <v>1805151151298.8679</v>
      </c>
      <c r="CU41" s="335">
        <f t="shared" si="37"/>
        <v>2021769289454.7322</v>
      </c>
      <c r="CV41" s="335">
        <f t="shared" si="38"/>
        <v>2252250988452.5718</v>
      </c>
      <c r="CW41" s="335">
        <f t="shared" si="39"/>
        <v>2468467083344.019</v>
      </c>
      <c r="CX41" s="336">
        <f t="shared" si="40"/>
        <v>2701737222720.0293</v>
      </c>
      <c r="CZ41" s="346" t="s">
        <v>63</v>
      </c>
      <c r="DA41" s="347">
        <f>'Projeções - Receitas'!T108</f>
        <v>-6.0882836068959834E-2</v>
      </c>
      <c r="DB41" s="347">
        <f>'Projeções - Receitas'!U108</f>
        <v>-6.9329869813722522E-2</v>
      </c>
      <c r="DC41" s="347">
        <f>'Projeções - Receitas'!V108</f>
        <v>-6.8130069466491971E-2</v>
      </c>
      <c r="DD41" s="347">
        <f>'Projeções - Receitas'!W108</f>
        <v>-6.8999924718234129E-2</v>
      </c>
      <c r="DE41" s="347">
        <f>'Projeções - Receitas'!X108</f>
        <v>-7.0163731055047779E-2</v>
      </c>
      <c r="DF41" s="347">
        <f>'Projeções - Receitas'!Y108</f>
        <v>-7.1189560351929915E-2</v>
      </c>
      <c r="DG41" s="347">
        <f>'Projeções - Receitas'!Z108</f>
        <v>-7.1897442556795949E-2</v>
      </c>
      <c r="DH41" s="347">
        <f>'Projeções - Receitas'!AA108</f>
        <v>-7.2329370681798955E-2</v>
      </c>
      <c r="DI41" s="347">
        <f>'Projeções - Receitas'!AB108</f>
        <v>-7.2581328754717372E-2</v>
      </c>
      <c r="DJ41" s="347">
        <f>'Projeções - Receitas'!AC108</f>
        <v>-7.2749300803329642E-2</v>
      </c>
      <c r="DK41" s="348">
        <f>'Projeções - Receitas'!AD108</f>
        <v>-7.2749300803329642E-2</v>
      </c>
    </row>
    <row r="42" spans="4:115" ht="30" customHeight="1" x14ac:dyDescent="0.25">
      <c r="D42" s="333">
        <f t="shared" si="41"/>
        <v>2.5472546141109498E-2</v>
      </c>
      <c r="E42" s="64">
        <f t="shared" si="0"/>
        <v>2.2724705601229384E-2</v>
      </c>
      <c r="F42" s="64">
        <f t="shared" si="1"/>
        <v>3.2933551123350002E-2</v>
      </c>
      <c r="G42" s="64">
        <f t="shared" si="2"/>
        <v>2.8557677261398212E-2</v>
      </c>
      <c r="H42" s="64">
        <f t="shared" si="3"/>
        <v>2.4483353657624801E-2</v>
      </c>
      <c r="I42" s="64">
        <f t="shared" si="4"/>
        <v>2.0667837831280372E-2</v>
      </c>
      <c r="J42" s="64">
        <f t="shared" si="5"/>
        <v>1.7078974106045031E-2</v>
      </c>
      <c r="K42" s="64">
        <f t="shared" si="6"/>
        <v>1.3687071595750527E-2</v>
      </c>
      <c r="L42" s="64">
        <f t="shared" si="7"/>
        <v>1.1203697917599009E-2</v>
      </c>
      <c r="M42" s="64">
        <f t="shared" si="8"/>
        <v>1.099448691798649E-2</v>
      </c>
      <c r="N42" s="64">
        <f t="shared" si="9"/>
        <v>1.2975888031346861E-2</v>
      </c>
      <c r="O42" s="64">
        <f t="shared" si="45"/>
        <v>1.550000000000001E-2</v>
      </c>
      <c r="P42" s="64">
        <f t="shared" si="45"/>
        <v>1.550000000000001E-2</v>
      </c>
      <c r="Q42" s="64">
        <f t="shared" si="46"/>
        <v>1.550000000000001E-2</v>
      </c>
      <c r="R42" s="64">
        <f t="shared" si="47"/>
        <v>1.550000000000001E-2</v>
      </c>
      <c r="S42" s="64">
        <f t="shared" si="48"/>
        <v>1.550000000000001E-2</v>
      </c>
      <c r="T42" s="64">
        <f t="shared" si="49"/>
        <v>1.550000000000001E-2</v>
      </c>
      <c r="U42" s="64">
        <f t="shared" si="50"/>
        <v>1.550000000000001E-2</v>
      </c>
      <c r="V42" s="64">
        <f t="shared" si="51"/>
        <v>1.550000000000001E-2</v>
      </c>
      <c r="W42" s="64">
        <f t="shared" si="52"/>
        <v>1.550000000000001E-2</v>
      </c>
      <c r="X42" s="64">
        <f t="shared" si="53"/>
        <v>1.550000000000001E-2</v>
      </c>
      <c r="Y42" s="64">
        <f t="shared" si="54"/>
        <v>1.550000000000001E-2</v>
      </c>
      <c r="Z42" s="64">
        <f t="shared" si="43"/>
        <v>0.18266002438291676</v>
      </c>
      <c r="AA42" s="64">
        <f t="shared" si="44"/>
        <v>0.17991218384303664</v>
      </c>
      <c r="AB42" s="64">
        <f t="shared" si="10"/>
        <v>0.19012102936515726</v>
      </c>
      <c r="AC42" s="64">
        <f t="shared" si="11"/>
        <v>0.18574515550320547</v>
      </c>
      <c r="AD42" s="64">
        <f t="shared" si="12"/>
        <v>0.18167083189943206</v>
      </c>
      <c r="AE42" s="64">
        <f t="shared" si="13"/>
        <v>0.17785531607308763</v>
      </c>
      <c r="AF42" s="64">
        <f t="shared" si="14"/>
        <v>0.17426645234785229</v>
      </c>
      <c r="AG42" s="64">
        <f t="shared" si="15"/>
        <v>0.17087454983755779</v>
      </c>
      <c r="AH42" s="64">
        <f t="shared" si="16"/>
        <v>0.16839117615940627</v>
      </c>
      <c r="AI42" s="64">
        <f t="shared" si="17"/>
        <v>0.16818196515979375</v>
      </c>
      <c r="AJ42" s="64">
        <f t="shared" si="18"/>
        <v>0.17016336627315412</v>
      </c>
      <c r="AK42" s="334">
        <f>(1+O42)*'Projeções - Receitas'!N$34</f>
        <v>1871751647989.1343</v>
      </c>
      <c r="AL42" s="334">
        <f>(1+P42)*'Projeções - Receitas'!T$34</f>
        <v>1976859987147.1223</v>
      </c>
      <c r="AM42" s="334">
        <f>(1+Q42)*'Projeções - Receitas'!U$34</f>
        <v>2214083185604.7773</v>
      </c>
      <c r="AN42" s="334">
        <f>(1+R42)*'Projeções - Receitas'!V$34</f>
        <v>2479773167877.3506</v>
      </c>
      <c r="AO42" s="334">
        <f>(1+S42)*'Projeções - Receitas'!W$34</f>
        <v>2777345948022.6328</v>
      </c>
      <c r="AP42" s="334">
        <f>(1+T42)*'Projeções - Receitas'!X$34</f>
        <v>3110627461785.3491</v>
      </c>
      <c r="AQ42" s="334">
        <f>(1+U42)*'Projeções - Receitas'!Y$34</f>
        <v>3483902757199.5913</v>
      </c>
      <c r="AR42" s="334">
        <f>(1+V42)*'Projeções - Receitas'!Z$34</f>
        <v>3901971088063.5425</v>
      </c>
      <c r="AS42" s="334">
        <f>(1+W42)*'Projeções - Receitas'!AA$34</f>
        <v>4346795792102.7866</v>
      </c>
      <c r="AT42" s="334">
        <f>(1+X42)*'Projeções - Receitas'!AB$34</f>
        <v>4764088188144.6553</v>
      </c>
      <c r="AU42" s="334">
        <f>(1+Y42)*'Projeções - Receitas'!AC$34</f>
        <v>5214294521924.3242</v>
      </c>
      <c r="AV42" s="335">
        <f t="shared" si="19"/>
        <v>1638851270024.2104</v>
      </c>
      <c r="AW42" s="335">
        <f t="shared" si="20"/>
        <v>1730881072858.5042</v>
      </c>
      <c r="AX42" s="335">
        <f t="shared" si="21"/>
        <v>1938586801601.5249</v>
      </c>
      <c r="AY42" s="335">
        <f t="shared" si="22"/>
        <v>2171217217793.708</v>
      </c>
      <c r="AZ42" s="335">
        <f t="shared" si="23"/>
        <v>2431763283928.9531</v>
      </c>
      <c r="BA42" s="335">
        <f t="shared" si="24"/>
        <v>2723574878000.4277</v>
      </c>
      <c r="BB42" s="335">
        <f t="shared" si="25"/>
        <v>3050403863360.4795</v>
      </c>
      <c r="BC42" s="335">
        <f t="shared" si="26"/>
        <v>3416452326963.7368</v>
      </c>
      <c r="BD42" s="335">
        <f t="shared" si="27"/>
        <v>3805927892237.603</v>
      </c>
      <c r="BE42" s="335">
        <f t="shared" si="28"/>
        <v>4171296969892.4141</v>
      </c>
      <c r="BF42" s="335">
        <f t="shared" si="29"/>
        <v>4565484533547.2461</v>
      </c>
      <c r="BG42" s="334">
        <f>(AK42*SUMPRODUCT(DA$10:DA$13,DA$28:DA$31)+AV42*SUMPRODUCT(DA$14:DA$23,DA$32:DA$41))*'Projeções - Receitas'!T$23+(AK42*DA$11*'Projeções - Receitas'!T$25)</f>
        <v>60806745761.134979</v>
      </c>
      <c r="BH42" s="334">
        <f>(AL42*SUMPRODUCT(DB$10:DB$13,DB$28:DB$31)+AW42*SUMPRODUCT(DB$14:DB$23,DB$32:DB$41))*'Projeções - Receitas'!U$23+(AL42*DB$11*'Projeções - Receitas'!U$25)</f>
        <v>48719789496.543175</v>
      </c>
      <c r="BI42" s="334">
        <f>(AM42*SUMPRODUCT(DC$10:DC$13,DC$28:DC$31)+AX42*SUMPRODUCT(DC$14:DC$23,DC$32:DC$41))*'Projeções - Receitas'!V$23+(AM42*DC$11*'Projeções - Receitas'!V$25)</f>
        <v>53887985682.268105</v>
      </c>
      <c r="BJ42" s="334">
        <f>(AN42*SUMPRODUCT(DD$10:DD$13,DD$28:DD$31)+AY42*SUMPRODUCT(DD$14:DD$23,DD$32:DD$41))*'Projeções - Receitas'!W$23+(AN42*DD$11*'Projeções - Receitas'!W$25)</f>
        <v>59558984339.698807</v>
      </c>
      <c r="BK42" s="334">
        <f>(AO42*SUMPRODUCT(DE$10:DE$13,DE$28:DE$31)+AZ42*SUMPRODUCT(DE$14:DE$23,DE$32:DE$41))*'Projeções - Receitas'!X$23+(AO42*DE$11*'Projeções - Receitas'!X$25)</f>
        <v>65809309129.003677</v>
      </c>
      <c r="BL42" s="334">
        <f>(AP42*SUMPRODUCT(DF$10:DF$13,DF$28:DF$31)+BA42*SUMPRODUCT(DF$14:DF$23,DF$32:DF$41))*'Projeções - Receitas'!Y$23+(AP42*DF$11*'Projeções - Receitas'!Y$25)</f>
        <v>72705073023.48877</v>
      </c>
      <c r="BM42" s="334">
        <f>(AQ42*SUMPRODUCT(DG$10:DG$13,DG$28:DG$31)+BB42*SUMPRODUCT(DG$14:DG$23,DG$32:DG$41))*'Projeções - Receitas'!Z$23+(AQ42*DG$11*'Projeções - Receitas'!Z$25)</f>
        <v>80315935987.061188</v>
      </c>
      <c r="BN42" s="334">
        <f>(AR42*SUMPRODUCT(DH$10:DH$13,DH$28:DH$31)+BC42*SUMPRODUCT(DH$14:DH$23,DH$32:DH$41))*'Projeções - Receitas'!AA$23+(AR42*DH$11*'Projeções - Receitas'!AA$25)</f>
        <v>88714005828.615646</v>
      </c>
      <c r="BO42" s="334">
        <f>(AS42*SUMPRODUCT(DI$10:DI$13,DI$28:DI$31)+BD42*SUMPRODUCT(DI$14:DI$23,DI$32:DI$41))*'Projeções - Receitas'!AB$23+(AS42*DI$11*'Projeções - Receitas'!AB$25)</f>
        <v>97451705260.479019</v>
      </c>
      <c r="BP42" s="334">
        <f>(AT42*SUMPRODUCT(DJ$10:DJ$13,DJ$28:DJ$31)+BE42*SUMPRODUCT(DJ$14:DJ$23,DJ$32:DJ$41))*'Projeções - Receitas'!AC$23+(AT42*DJ$11*'Projeções - Receitas'!AC$25)</f>
        <v>105302111362.77345</v>
      </c>
      <c r="BQ42" s="334">
        <f>(AU42*SUMPRODUCT(DK$10:DK$13,DK$28:DK$31)+BF42*SUMPRODUCT(DK$14:DK$23,DK$32:DK$41))*'Projeções - Receitas'!AD$23+(AU42*DK$11*'Projeções - Receitas'!AD$25)</f>
        <v>133948774562.75986</v>
      </c>
      <c r="BR42" s="335">
        <f>((BG42+'DRE + DCF'!T$12)*(1+'DRE + DCF'!T$15)+'DRE + DCF'!T$18)*(1+'DRE + DCF'!T$25)*'DRE + DCF'!T$33</f>
        <v>33202412587.752407</v>
      </c>
      <c r="BS42" s="335">
        <f>((BH42+'DRE + DCF'!U$12)*(1+'DRE + DCF'!U$15)+'DRE + DCF'!U$18)*(1+'DRE + DCF'!U$25)*'DRE + DCF'!U$33</f>
        <v>25017314298.113388</v>
      </c>
      <c r="BT42" s="335">
        <f>((BI42+'DRE + DCF'!V$12)*(1+'DRE + DCF'!V$15)+'DRE + DCF'!V$18)*(1+'DRE + DCF'!V$25)*'DRE + DCF'!V$33</f>
        <v>27824815440.14764</v>
      </c>
      <c r="BU42" s="335">
        <f>((BJ42+'DRE + DCF'!W$12)*(1+'DRE + DCF'!W$15)+'DRE + DCF'!W$18)*(1+'DRE + DCF'!W$25)*'DRE + DCF'!W$33</f>
        <v>30892254141.801548</v>
      </c>
      <c r="BV42" s="335">
        <f>((BK42+'DRE + DCF'!X$12)*(1+'DRE + DCF'!X$15)+'DRE + DCF'!X$18)*(1+'DRE + DCF'!X$25)*'DRE + DCF'!X$33</f>
        <v>34251909235.311169</v>
      </c>
      <c r="BW42" s="335">
        <f>((BL42+'DRE + DCF'!Y$12)*(1+'DRE + DCF'!Y$15)+'DRE + DCF'!Y$18)*(1+'DRE + DCF'!Y$25)*'DRE + DCF'!Y$33</f>
        <v>37945224907.578682</v>
      </c>
      <c r="BX42" s="335">
        <f>((BM42+'DRE + DCF'!Z$12)*(1+'DRE + DCF'!Z$15)+'DRE + DCF'!Z$18)*(1+'DRE + DCF'!Z$25)*'DRE + DCF'!Z$33</f>
        <v>42018056224.362457</v>
      </c>
      <c r="BY42" s="335">
        <f>((BN42+'DRE + DCF'!AA$12)*(1+'DRE + DCF'!AA$15)+'DRE + DCF'!AA$18)*(1+'DRE + DCF'!AA$25)*'DRE + DCF'!AA$33</f>
        <v>46503085938.536575</v>
      </c>
      <c r="BZ42" s="335">
        <f>((BO42+'DRE + DCF'!AB$12)*(1+'DRE + DCF'!AB$15)+'DRE + DCF'!AB$18)*(1+'DRE + DCF'!AB$25)*'DRE + DCF'!AB$33</f>
        <v>51136366340.729668</v>
      </c>
      <c r="CA42" s="335">
        <f>((BP42+'DRE + DCF'!AC$12)*(1+'DRE + DCF'!AC$15)+'DRE + DCF'!AC$18)*(1+'DRE + DCF'!AC$25)*'DRE + DCF'!AC$33</f>
        <v>55179553716.127525</v>
      </c>
      <c r="CB42" s="335">
        <f>((BQ42+'DRE + DCF'!AD$12)*(1+'DRE + DCF'!AD$15)+'DRE + DCF'!AD$18)*(1+'DRE + DCF'!AD$25)*'DRE + DCF'!AD$33</f>
        <v>69397750626.125122</v>
      </c>
      <c r="CC42" s="335">
        <f>BR42*(1-DA$47)+('DRE + DCF'!N$53*10^6)</f>
        <v>199012462435.55807</v>
      </c>
      <c r="CD42" s="335">
        <f>BS42*(1-DB$47)+('DRE + DCF'!T$53*10^6)</f>
        <v>199687457271.40079</v>
      </c>
      <c r="CE42" s="335">
        <f>BT42*(1-DC$47)+('DRE + DCF'!U$53*10^6)</f>
        <v>218215464284.02188</v>
      </c>
      <c r="CF42" s="335">
        <f>BU42*(1-DD$47)+('DRE + DCF'!V$53*10^6)</f>
        <v>238776117191.35901</v>
      </c>
      <c r="CG42" s="335">
        <f>BV42*(1-DE$47)+('DRE + DCF'!W$53*10^6)</f>
        <v>261563185419.26385</v>
      </c>
      <c r="CH42" s="335">
        <f>BW42*(1-DF$47)+('DRE + DCF'!X$53*10^6)</f>
        <v>286798110808.28168</v>
      </c>
      <c r="CI42" s="335">
        <f>BX42*(1-DG$47)+('DRE + DCF'!Y$53*10^6)</f>
        <v>314732251269.32672</v>
      </c>
      <c r="CJ42" s="335">
        <f>BY42*(1-DH$47)+('DRE + DCF'!Z$53*10^6)</f>
        <v>345639098943.59271</v>
      </c>
      <c r="CK42" s="335">
        <f>BZ42*(1-DI$47)+('DRE + DCF'!AA$53*10^6)</f>
        <v>379446020140.36011</v>
      </c>
      <c r="CL42" s="335">
        <f>CA42*(1-DJ$47)+('DRE + DCF'!AB$53*10^6)</f>
        <v>415356153208.57355</v>
      </c>
      <c r="CM42" s="335">
        <f>CB42*(1-DK$47)+('DRE + DCF'!AC$53*10^6)</f>
        <v>459963171884.60803</v>
      </c>
      <c r="CN42" s="335">
        <f t="shared" si="30"/>
        <v>1089523901619.3336</v>
      </c>
      <c r="CO42" s="335">
        <f t="shared" si="31"/>
        <v>1109916254730.2354</v>
      </c>
      <c r="CP42" s="335">
        <f t="shared" si="32"/>
        <v>1147771317106.1411</v>
      </c>
      <c r="CQ42" s="335">
        <f t="shared" si="33"/>
        <v>1285503875158.8779</v>
      </c>
      <c r="CR42" s="335">
        <f t="shared" si="34"/>
        <v>1439764340177.9434</v>
      </c>
      <c r="CS42" s="335">
        <f t="shared" si="35"/>
        <v>1612536060999.2969</v>
      </c>
      <c r="CT42" s="335">
        <f t="shared" si="36"/>
        <v>1806040388319.2126</v>
      </c>
      <c r="CU42" s="335">
        <f t="shared" si="37"/>
        <v>2022765234917.5181</v>
      </c>
      <c r="CV42" s="335">
        <f t="shared" si="38"/>
        <v>2253360471698.1152</v>
      </c>
      <c r="CW42" s="335">
        <f t="shared" si="39"/>
        <v>2469683076981.1353</v>
      </c>
      <c r="CX42" s="336">
        <f t="shared" si="40"/>
        <v>2703068127755.8521</v>
      </c>
    </row>
    <row r="43" spans="4:115" ht="30" customHeight="1" x14ac:dyDescent="0.25">
      <c r="D43" s="333">
        <f t="shared" si="41"/>
        <v>2.5392999574578218E-2</v>
      </c>
      <c r="E43" s="64">
        <f t="shared" si="0"/>
        <v>2.2644064558141996E-2</v>
      </c>
      <c r="F43" s="64">
        <f t="shared" si="1"/>
        <v>3.2848426294950051E-2</v>
      </c>
      <c r="G43" s="64">
        <f t="shared" si="2"/>
        <v>2.8474585328391172E-2</v>
      </c>
      <c r="H43" s="64">
        <f t="shared" si="3"/>
        <v>2.4402145755848675E-2</v>
      </c>
      <c r="I43" s="64">
        <f t="shared" si="4"/>
        <v>2.0588387180578538E-2</v>
      </c>
      <c r="J43" s="64">
        <f t="shared" si="5"/>
        <v>1.7001170185495768E-2</v>
      </c>
      <c r="K43" s="64">
        <f t="shared" si="6"/>
        <v>1.3610818391929846E-2</v>
      </c>
      <c r="L43" s="64">
        <f t="shared" si="7"/>
        <v>1.1128549002047378E-2</v>
      </c>
      <c r="M43" s="64">
        <f t="shared" si="8"/>
        <v>1.0919323565270589E-2</v>
      </c>
      <c r="N43" s="64">
        <f t="shared" si="9"/>
        <v>1.2900687770768166E-2</v>
      </c>
      <c r="O43" s="64">
        <f t="shared" si="45"/>
        <v>1.6000000000000011E-2</v>
      </c>
      <c r="P43" s="64">
        <f t="shared" si="45"/>
        <v>1.6000000000000011E-2</v>
      </c>
      <c r="Q43" s="64">
        <f t="shared" si="46"/>
        <v>1.6000000000000011E-2</v>
      </c>
      <c r="R43" s="64">
        <f t="shared" si="47"/>
        <v>1.6000000000000011E-2</v>
      </c>
      <c r="S43" s="64">
        <f t="shared" si="48"/>
        <v>1.6000000000000011E-2</v>
      </c>
      <c r="T43" s="64">
        <f t="shared" si="49"/>
        <v>1.6000000000000011E-2</v>
      </c>
      <c r="U43" s="64">
        <f t="shared" si="50"/>
        <v>1.6000000000000011E-2</v>
      </c>
      <c r="V43" s="64">
        <f t="shared" si="51"/>
        <v>1.6000000000000011E-2</v>
      </c>
      <c r="W43" s="64">
        <f t="shared" si="52"/>
        <v>1.6000000000000011E-2</v>
      </c>
      <c r="X43" s="64">
        <f t="shared" si="53"/>
        <v>1.6000000000000011E-2</v>
      </c>
      <c r="Y43" s="64">
        <f t="shared" si="54"/>
        <v>1.6000000000000011E-2</v>
      </c>
      <c r="Z43" s="64">
        <f t="shared" si="43"/>
        <v>0.18258047781638548</v>
      </c>
      <c r="AA43" s="64">
        <f t="shared" si="44"/>
        <v>0.17983154279994926</v>
      </c>
      <c r="AB43" s="64">
        <f t="shared" si="10"/>
        <v>0.19003590453675731</v>
      </c>
      <c r="AC43" s="64">
        <f t="shared" si="11"/>
        <v>0.18566206357019843</v>
      </c>
      <c r="AD43" s="64">
        <f t="shared" si="12"/>
        <v>0.18158962399765594</v>
      </c>
      <c r="AE43" s="64">
        <f t="shared" si="13"/>
        <v>0.1777758654223858</v>
      </c>
      <c r="AF43" s="64">
        <f t="shared" si="14"/>
        <v>0.17418864842730303</v>
      </c>
      <c r="AG43" s="64">
        <f t="shared" si="15"/>
        <v>0.17079829663373711</v>
      </c>
      <c r="AH43" s="64">
        <f t="shared" si="16"/>
        <v>0.16831602724385464</v>
      </c>
      <c r="AI43" s="64">
        <f t="shared" si="17"/>
        <v>0.16810680180707785</v>
      </c>
      <c r="AJ43" s="64">
        <f t="shared" si="18"/>
        <v>0.17008816601257543</v>
      </c>
      <c r="AK43" s="334">
        <f>(1+O43)*'Projeções - Receitas'!N$34</f>
        <v>1872673239150.1333</v>
      </c>
      <c r="AL43" s="334">
        <f>(1+P43)*'Projeções - Receitas'!T$34</f>
        <v>1977833330321.4929</v>
      </c>
      <c r="AM43" s="334">
        <f>(1+Q43)*'Projeções - Receitas'!U$34</f>
        <v>2215173329960.0723</v>
      </c>
      <c r="AN43" s="334">
        <f>(1+R43)*'Projeções - Receitas'!V$34</f>
        <v>2480994129555.2813</v>
      </c>
      <c r="AO43" s="334">
        <f>(1+S43)*'Projeções - Receitas'!W$34</f>
        <v>2778713425101.915</v>
      </c>
      <c r="AP43" s="334">
        <f>(1+T43)*'Projeções - Receitas'!X$34</f>
        <v>3112159036114.145</v>
      </c>
      <c r="AQ43" s="334">
        <f>(1+U43)*'Projeções - Receitas'!Y$34</f>
        <v>3485618120447.8428</v>
      </c>
      <c r="AR43" s="334">
        <f>(1+V43)*'Projeções - Receitas'!Z$34</f>
        <v>3903892294901.584</v>
      </c>
      <c r="AS43" s="334">
        <f>(1+W43)*'Projeções - Receitas'!AA$34</f>
        <v>4348936016520.3652</v>
      </c>
      <c r="AT43" s="334">
        <f>(1+X43)*'Projeções - Receitas'!AB$34</f>
        <v>4766433874106.3213</v>
      </c>
      <c r="AU43" s="334">
        <f>(1+Y43)*'Projeções - Receitas'!AC$34</f>
        <v>5216861875209.3682</v>
      </c>
      <c r="AV43" s="335">
        <f t="shared" si="19"/>
        <v>1639658188424.0254</v>
      </c>
      <c r="AW43" s="335">
        <f t="shared" si="20"/>
        <v>1731733303815.106</v>
      </c>
      <c r="AX43" s="335">
        <f t="shared" si="21"/>
        <v>1939541300272.9187</v>
      </c>
      <c r="AY43" s="335">
        <f t="shared" si="22"/>
        <v>2172286256305.6692</v>
      </c>
      <c r="AZ43" s="335">
        <f t="shared" si="23"/>
        <v>2432960607062.3496</v>
      </c>
      <c r="BA43" s="335">
        <f t="shared" si="24"/>
        <v>2724915879909.8315</v>
      </c>
      <c r="BB43" s="335">
        <f t="shared" si="25"/>
        <v>3051905785499.0117</v>
      </c>
      <c r="BC43" s="335">
        <f t="shared" si="26"/>
        <v>3418134479758.8936</v>
      </c>
      <c r="BD43" s="335">
        <f t="shared" si="27"/>
        <v>3807801810451.4077</v>
      </c>
      <c r="BE43" s="335">
        <f t="shared" si="28"/>
        <v>4173350784254.7437</v>
      </c>
      <c r="BF43" s="335">
        <f t="shared" si="29"/>
        <v>4567732433366.8164</v>
      </c>
      <c r="BG43" s="334">
        <f>(AK43*SUMPRODUCT(DA$10:DA$13,DA$28:DA$31)+AV43*SUMPRODUCT(DA$14:DA$23,DA$32:DA$41))*'Projeções - Receitas'!T$23+(AK43*DA$11*'Projeções - Receitas'!T$25)</f>
        <v>60836685074.65596</v>
      </c>
      <c r="BH43" s="334">
        <f>(AL43*SUMPRODUCT(DB$10:DB$13,DB$28:DB$31)+AW43*SUMPRODUCT(DB$14:DB$23,DB$32:DB$41))*'Projeções - Receitas'!U$23+(AL43*DB$11*'Projeções - Receitas'!U$25)</f>
        <v>48743777576.058968</v>
      </c>
      <c r="BI43" s="334">
        <f>(AM43*SUMPRODUCT(DC$10:DC$13,DC$28:DC$31)+AX43*SUMPRODUCT(DC$14:DC$23,DC$32:DC$41))*'Projeções - Receitas'!V$23+(AM43*DC$11*'Projeções - Receitas'!V$25)</f>
        <v>53914518417.709862</v>
      </c>
      <c r="BJ43" s="334">
        <f>(AN43*SUMPRODUCT(DD$10:DD$13,DD$28:DD$31)+AY43*SUMPRODUCT(DD$14:DD$23,DD$32:DD$41))*'Projeções - Receitas'!W$23+(AN43*DD$11*'Projeções - Receitas'!W$25)</f>
        <v>59588309295.060562</v>
      </c>
      <c r="BK43" s="334">
        <f>(AO43*SUMPRODUCT(DE$10:DE$13,DE$28:DE$31)+AZ43*SUMPRODUCT(DE$14:DE$23,DE$32:DE$41))*'Projeções - Receitas'!X$23+(AO43*DE$11*'Projeções - Receitas'!X$25)</f>
        <v>65841711546.103157</v>
      </c>
      <c r="BL43" s="334">
        <f>(AP43*SUMPRODUCT(DF$10:DF$13,DF$28:DF$31)+BA43*SUMPRODUCT(DF$14:DF$23,DF$32:DF$41))*'Projeções - Receitas'!Y$23+(AP43*DF$11*'Projeções - Receitas'!Y$25)</f>
        <v>72740870696.075439</v>
      </c>
      <c r="BM43" s="334">
        <f>(AQ43*SUMPRODUCT(DG$10:DG$13,DG$28:DG$31)+BB43*SUMPRODUCT(DG$14:DG$23,DG$32:DG$41))*'Projeções - Receitas'!Z$23+(AQ43*DG$11*'Projeções - Receitas'!Z$25)</f>
        <v>80355481007.241974</v>
      </c>
      <c r="BN43" s="334">
        <f>(AR43*SUMPRODUCT(DH$10:DH$13,DH$28:DH$31)+BC43*SUMPRODUCT(DH$14:DH$23,DH$32:DH$41))*'Projeções - Receitas'!AA$23+(AR43*DH$11*'Projeções - Receitas'!AA$25)</f>
        <v>88757685792.096008</v>
      </c>
      <c r="BO43" s="334">
        <f>(AS43*SUMPRODUCT(DI$10:DI$13,DI$28:DI$31)+BD43*SUMPRODUCT(DI$14:DI$23,DI$32:DI$41))*'Projeções - Receitas'!AB$23+(AS43*DI$11*'Projeções - Receitas'!AB$25)</f>
        <v>97499687390.100128</v>
      </c>
      <c r="BP43" s="334">
        <f>(AT43*SUMPRODUCT(DJ$10:DJ$13,DJ$28:DJ$31)+BE43*SUMPRODUCT(DJ$14:DJ$23,DJ$32:DJ$41))*'Projeções - Receitas'!AC$23+(AT43*DJ$11*'Projeções - Receitas'!AC$25)</f>
        <v>105353958783.43459</v>
      </c>
      <c r="BQ43" s="334">
        <f>(AU43*SUMPRODUCT(DK$10:DK$13,DK$28:DK$31)+BF43*SUMPRODUCT(DK$14:DK$23,DK$32:DK$41))*'Projeções - Receitas'!AD$23+(AU43*DK$11*'Projeções - Receitas'!AD$25)</f>
        <v>134014726692.0376</v>
      </c>
      <c r="BR43" s="335">
        <f>((BG43+'DRE + DCF'!T$12)*(1+'DRE + DCF'!T$15)+'DRE + DCF'!T$18)*(1+'DRE + DCF'!T$25)*'DRE + DCF'!T$33</f>
        <v>33220835180.043392</v>
      </c>
      <c r="BS43" s="335">
        <f>((BH43+'DRE + DCF'!U$12)*(1+'DRE + DCF'!U$15)+'DRE + DCF'!U$18)*(1+'DRE + DCF'!U$25)*'DRE + DCF'!U$33</f>
        <v>25031932461.977291</v>
      </c>
      <c r="BT43" s="335">
        <f>((BI43+'DRE + DCF'!V$12)*(1+'DRE + DCF'!V$15)+'DRE + DCF'!V$18)*(1+'DRE + DCF'!V$25)*'DRE + DCF'!V$33</f>
        <v>27840966161.218243</v>
      </c>
      <c r="BU43" s="335">
        <f>((BJ43+'DRE + DCF'!W$12)*(1+'DRE + DCF'!W$15)+'DRE + DCF'!W$18)*(1+'DRE + DCF'!W$25)*'DRE + DCF'!W$33</f>
        <v>30910084466.257046</v>
      </c>
      <c r="BV43" s="335">
        <f>((BK43+'DRE + DCF'!X$12)*(1+'DRE + DCF'!X$15)+'DRE + DCF'!X$18)*(1+'DRE + DCF'!X$25)*'DRE + DCF'!X$33</f>
        <v>34271588584.948097</v>
      </c>
      <c r="BW43" s="335">
        <f>((BL43+'DRE + DCF'!Y$12)*(1+'DRE + DCF'!Y$15)+'DRE + DCF'!Y$18)*(1+'DRE + DCF'!Y$25)*'DRE + DCF'!Y$33</f>
        <v>37966941867.119583</v>
      </c>
      <c r="BX43" s="335">
        <f>((BM43+'DRE + DCF'!Z$12)*(1+'DRE + DCF'!Z$15)+'DRE + DCF'!Z$18)*(1+'DRE + DCF'!Z$25)*'DRE + DCF'!Z$33</f>
        <v>42042019510.735245</v>
      </c>
      <c r="BY43" s="335">
        <f>((BN43+'DRE + DCF'!AA$12)*(1+'DRE + DCF'!AA$15)+'DRE + DCF'!AA$18)*(1+'DRE + DCF'!AA$25)*'DRE + DCF'!AA$33</f>
        <v>46529525036.610443</v>
      </c>
      <c r="BZ43" s="335">
        <f>((BO43+'DRE + DCF'!AB$12)*(1+'DRE + DCF'!AB$15)+'DRE + DCF'!AB$18)*(1+'DRE + DCF'!AB$25)*'DRE + DCF'!AB$33</f>
        <v>51165376701.37706</v>
      </c>
      <c r="CA43" s="335">
        <f>((BP43+'DRE + DCF'!AC$12)*(1+'DRE + DCF'!AC$15)+'DRE + DCF'!AC$18)*(1+'DRE + DCF'!AC$25)*'DRE + DCF'!AC$33</f>
        <v>55210865618.030029</v>
      </c>
      <c r="CB43" s="335">
        <f>((BQ43+'DRE + DCF'!AD$12)*(1+'DRE + DCF'!AD$15)+'DRE + DCF'!AD$18)*(1+'DRE + DCF'!AD$25)*'DRE + DCF'!AD$33</f>
        <v>69436250241.309509</v>
      </c>
      <c r="CC43" s="335">
        <f>BR43*(1-DA$47)+('DRE + DCF'!N$53*10^6)</f>
        <v>199023739303.62479</v>
      </c>
      <c r="CD43" s="335">
        <f>BS43*(1-DB$47)+('DRE + DCF'!T$53*10^6)</f>
        <v>199696228169.71912</v>
      </c>
      <c r="CE43" s="335">
        <f>BT43*(1-DC$47)+('DRE + DCF'!U$53*10^6)</f>
        <v>218225154716.66425</v>
      </c>
      <c r="CF43" s="335">
        <f>BU43*(1-DD$47)+('DRE + DCF'!V$53*10^6)</f>
        <v>238786815386.03229</v>
      </c>
      <c r="CG43" s="335">
        <f>BV43*(1-DE$47)+('DRE + DCF'!W$53*10^6)</f>
        <v>261574993029.04602</v>
      </c>
      <c r="CH43" s="335">
        <f>BW43*(1-DF$47)+('DRE + DCF'!X$53*10^6)</f>
        <v>286811140984.00623</v>
      </c>
      <c r="CI43" s="335">
        <f>BX43*(1-DG$47)+('DRE + DCF'!Y$53*10^6)</f>
        <v>314746629241.15039</v>
      </c>
      <c r="CJ43" s="335">
        <f>BY43*(1-DH$47)+('DRE + DCF'!Z$53*10^6)</f>
        <v>345654962402.43701</v>
      </c>
      <c r="CK43" s="335">
        <f>BZ43*(1-DI$47)+('DRE + DCF'!AA$53*10^6)</f>
        <v>379463426356.74854</v>
      </c>
      <c r="CL43" s="335">
        <f>CA43*(1-DJ$47)+('DRE + DCF'!AB$53*10^6)</f>
        <v>415374940349.71503</v>
      </c>
      <c r="CM43" s="335">
        <f>CB43*(1-DK$47)+('DRE + DCF'!AC$53*10^6)</f>
        <v>459986271653.71869</v>
      </c>
      <c r="CN43" s="335">
        <f t="shared" si="30"/>
        <v>1090060348641.3027</v>
      </c>
      <c r="CO43" s="335">
        <f t="shared" si="31"/>
        <v>1110462742300.2649</v>
      </c>
      <c r="CP43" s="335">
        <f t="shared" si="32"/>
        <v>1148336443308.5564</v>
      </c>
      <c r="CQ43" s="335">
        <f t="shared" si="33"/>
        <v>1286136816505.5835</v>
      </c>
      <c r="CR43" s="335">
        <f t="shared" si="34"/>
        <v>1440473234486.2534</v>
      </c>
      <c r="CS43" s="335">
        <f t="shared" si="35"/>
        <v>1613330022624.604</v>
      </c>
      <c r="CT43" s="335">
        <f t="shared" si="36"/>
        <v>1806929625339.5566</v>
      </c>
      <c r="CU43" s="335">
        <f t="shared" si="37"/>
        <v>2023761180380.3035</v>
      </c>
      <c r="CV43" s="335">
        <f t="shared" si="38"/>
        <v>2254469954943.6582</v>
      </c>
      <c r="CW43" s="335">
        <f t="shared" si="39"/>
        <v>2470899070618.25</v>
      </c>
      <c r="CX43" s="336">
        <f t="shared" si="40"/>
        <v>2704399032791.6743</v>
      </c>
    </row>
    <row r="44" spans="4:115" ht="30" customHeight="1" thickBot="1" x14ac:dyDescent="0.3">
      <c r="D44" s="333">
        <f t="shared" si="41"/>
        <v>2.5313531263400135E-2</v>
      </c>
      <c r="E44" s="64">
        <f t="shared" si="0"/>
        <v>2.2563502847118638E-2</v>
      </c>
      <c r="F44" s="64">
        <f t="shared" si="1"/>
        <v>3.2763385209617801E-2</v>
      </c>
      <c r="G44" s="64">
        <f t="shared" si="2"/>
        <v>2.8391575138554892E-2</v>
      </c>
      <c r="H44" s="64">
        <f t="shared" si="3"/>
        <v>2.4321017743793916E-2</v>
      </c>
      <c r="I44" s="64">
        <f t="shared" si="4"/>
        <v>2.0509014690870964E-2</v>
      </c>
      <c r="J44" s="64">
        <f t="shared" si="5"/>
        <v>1.6923442805940575E-2</v>
      </c>
      <c r="K44" s="64">
        <f t="shared" si="6"/>
        <v>1.3534640203558074E-2</v>
      </c>
      <c r="L44" s="64">
        <f t="shared" si="7"/>
        <v>1.1053474015581405E-2</v>
      </c>
      <c r="M44" s="64">
        <f t="shared" si="8"/>
        <v>1.0844234155843152E-2</v>
      </c>
      <c r="N44" s="64">
        <f t="shared" si="9"/>
        <v>1.2825561489786586E-2</v>
      </c>
      <c r="O44" s="64">
        <f t="shared" si="45"/>
        <v>1.6500000000000011E-2</v>
      </c>
      <c r="P44" s="64">
        <f t="shared" si="45"/>
        <v>1.6500000000000011E-2</v>
      </c>
      <c r="Q44" s="64">
        <f t="shared" si="46"/>
        <v>1.6500000000000011E-2</v>
      </c>
      <c r="R44" s="64">
        <f t="shared" si="47"/>
        <v>1.6500000000000011E-2</v>
      </c>
      <c r="S44" s="64">
        <f t="shared" si="48"/>
        <v>1.6500000000000011E-2</v>
      </c>
      <c r="T44" s="64">
        <f t="shared" si="49"/>
        <v>1.6500000000000011E-2</v>
      </c>
      <c r="U44" s="64">
        <f t="shared" si="50"/>
        <v>1.6500000000000011E-2</v>
      </c>
      <c r="V44" s="64">
        <f t="shared" si="51"/>
        <v>1.6500000000000011E-2</v>
      </c>
      <c r="W44" s="64">
        <f t="shared" si="52"/>
        <v>1.6500000000000011E-2</v>
      </c>
      <c r="X44" s="64">
        <f t="shared" si="53"/>
        <v>1.6500000000000011E-2</v>
      </c>
      <c r="Y44" s="64">
        <f t="shared" si="54"/>
        <v>1.6500000000000011E-2</v>
      </c>
      <c r="Z44" s="64">
        <f t="shared" si="43"/>
        <v>0.1825010095052074</v>
      </c>
      <c r="AA44" s="64">
        <f t="shared" si="44"/>
        <v>0.1797509810889259</v>
      </c>
      <c r="AB44" s="64">
        <f t="shared" si="10"/>
        <v>0.18995086345142506</v>
      </c>
      <c r="AC44" s="64">
        <f t="shared" si="11"/>
        <v>0.18557905338036215</v>
      </c>
      <c r="AD44" s="64">
        <f t="shared" si="12"/>
        <v>0.18150849598560118</v>
      </c>
      <c r="AE44" s="64">
        <f t="shared" si="13"/>
        <v>0.17769649293267822</v>
      </c>
      <c r="AF44" s="64">
        <f t="shared" si="14"/>
        <v>0.17411092104774784</v>
      </c>
      <c r="AG44" s="64">
        <f t="shared" si="15"/>
        <v>0.17072211844536533</v>
      </c>
      <c r="AH44" s="64">
        <f t="shared" si="16"/>
        <v>0.16824095225738867</v>
      </c>
      <c r="AI44" s="64">
        <f t="shared" si="17"/>
        <v>0.16803171239765041</v>
      </c>
      <c r="AJ44" s="64">
        <f t="shared" si="18"/>
        <v>0.17001303973159385</v>
      </c>
      <c r="AK44" s="334">
        <f>(1+O44)*'Projeções - Receitas'!N$34</f>
        <v>1873594830311.1323</v>
      </c>
      <c r="AL44" s="334">
        <f>(1+P44)*'Projeções - Receitas'!T$34</f>
        <v>1978806673495.8638</v>
      </c>
      <c r="AM44" s="334">
        <f>(1+Q44)*'Projeções - Receitas'!U$34</f>
        <v>2216263474315.3677</v>
      </c>
      <c r="AN44" s="334">
        <f>(1+R44)*'Projeções - Receitas'!V$34</f>
        <v>2482215091233.2119</v>
      </c>
      <c r="AO44" s="334">
        <f>(1+S44)*'Projeções - Receitas'!W$34</f>
        <v>2780080902181.1973</v>
      </c>
      <c r="AP44" s="334">
        <f>(1+T44)*'Projeções - Receitas'!X$34</f>
        <v>3113690610442.9414</v>
      </c>
      <c r="AQ44" s="334">
        <f>(1+U44)*'Projeções - Receitas'!Y$34</f>
        <v>3487333483696.0947</v>
      </c>
      <c r="AR44" s="334">
        <f>(1+V44)*'Projeções - Receitas'!Z$34</f>
        <v>3905813501739.626</v>
      </c>
      <c r="AS44" s="334">
        <f>(1+W44)*'Projeções - Receitas'!AA$34</f>
        <v>4351076240937.9438</v>
      </c>
      <c r="AT44" s="334">
        <f>(1+X44)*'Projeções - Receitas'!AB$34</f>
        <v>4768779560067.9873</v>
      </c>
      <c r="AU44" s="334">
        <f>(1+Y44)*'Projeções - Receitas'!AC$34</f>
        <v>5219429228494.4121</v>
      </c>
      <c r="AV44" s="335">
        <f t="shared" si="19"/>
        <v>1640465106823.8403</v>
      </c>
      <c r="AW44" s="335">
        <f t="shared" si="20"/>
        <v>1732585534771.7078</v>
      </c>
      <c r="AX44" s="335">
        <f t="shared" si="21"/>
        <v>1940495798944.313</v>
      </c>
      <c r="AY44" s="335">
        <f t="shared" si="22"/>
        <v>2173355294817.6306</v>
      </c>
      <c r="AZ44" s="335">
        <f t="shared" si="23"/>
        <v>2434157930195.7461</v>
      </c>
      <c r="BA44" s="335">
        <f t="shared" si="24"/>
        <v>2726256881819.2363</v>
      </c>
      <c r="BB44" s="335">
        <f t="shared" si="25"/>
        <v>3053407707637.5449</v>
      </c>
      <c r="BC44" s="335">
        <f t="shared" si="26"/>
        <v>3419816632554.0503</v>
      </c>
      <c r="BD44" s="335">
        <f t="shared" si="27"/>
        <v>3809675728665.2124</v>
      </c>
      <c r="BE44" s="335">
        <f t="shared" si="28"/>
        <v>4175404598617.0732</v>
      </c>
      <c r="BF44" s="335">
        <f t="shared" si="29"/>
        <v>4569980333186.3867</v>
      </c>
      <c r="BG44" s="334">
        <f>(AK44*SUMPRODUCT(DA$10:DA$13,DA$28:DA$31)+AV44*SUMPRODUCT(DA$14:DA$23,DA$32:DA$41))*'Projeções - Receitas'!T$23+(AK44*DA$11*'Projeções - Receitas'!T$25)</f>
        <v>60866624388.176941</v>
      </c>
      <c r="BH44" s="334">
        <f>(AL44*SUMPRODUCT(DB$10:DB$13,DB$28:DB$31)+AW44*SUMPRODUCT(DB$14:DB$23,DB$32:DB$41))*'Projeções - Receitas'!U$23+(AL44*DB$11*'Projeções - Receitas'!U$25)</f>
        <v>48767765655.574753</v>
      </c>
      <c r="BI44" s="334">
        <f>(AM44*SUMPRODUCT(DC$10:DC$13,DC$28:DC$31)+AX44*SUMPRODUCT(DC$14:DC$23,DC$32:DC$41))*'Projeções - Receitas'!V$23+(AM44*DC$11*'Projeções - Receitas'!V$25)</f>
        <v>53941051153.151672</v>
      </c>
      <c r="BJ44" s="334">
        <f>(AN44*SUMPRODUCT(DD$10:DD$13,DD$28:DD$31)+AY44*SUMPRODUCT(DD$14:DD$23,DD$32:DD$41))*'Projeções - Receitas'!W$23+(AN44*DD$11*'Projeções - Receitas'!W$25)</f>
        <v>59617634250.42231</v>
      </c>
      <c r="BK44" s="334">
        <f>(AO44*SUMPRODUCT(DE$10:DE$13,DE$28:DE$31)+AZ44*SUMPRODUCT(DE$14:DE$23,DE$32:DE$41))*'Projeções - Receitas'!X$23+(AO44*DE$11*'Projeções - Receitas'!X$25)</f>
        <v>65874113963.202637</v>
      </c>
      <c r="BL44" s="334">
        <f>(AP44*SUMPRODUCT(DF$10:DF$13,DF$28:DF$31)+BA44*SUMPRODUCT(DF$14:DF$23,DF$32:DF$41))*'Projeções - Receitas'!Y$23+(AP44*DF$11*'Projeções - Receitas'!Y$25)</f>
        <v>72776668368.662079</v>
      </c>
      <c r="BM44" s="334">
        <f>(AQ44*SUMPRODUCT(DG$10:DG$13,DG$28:DG$31)+BB44*SUMPRODUCT(DG$14:DG$23,DG$32:DG$41))*'Projeções - Receitas'!Z$23+(AQ44*DG$11*'Projeções - Receitas'!Z$25)</f>
        <v>80395026027.422638</v>
      </c>
      <c r="BN44" s="334">
        <f>(AR44*SUMPRODUCT(DH$10:DH$13,DH$28:DH$31)+BC44*SUMPRODUCT(DH$14:DH$23,DH$32:DH$41))*'Projeções - Receitas'!AA$23+(AR44*DH$11*'Projeções - Receitas'!AA$25)</f>
        <v>88801365755.576355</v>
      </c>
      <c r="BO44" s="334">
        <f>(AS44*SUMPRODUCT(DI$10:DI$13,DI$28:DI$31)+BD44*SUMPRODUCT(DI$14:DI$23,DI$32:DI$41))*'Projeções - Receitas'!AB$23+(AS44*DI$11*'Projeções - Receitas'!AB$25)</f>
        <v>97547669519.721176</v>
      </c>
      <c r="BP44" s="334">
        <f>(AT44*SUMPRODUCT(DJ$10:DJ$13,DJ$28:DJ$31)+BE44*SUMPRODUCT(DJ$14:DJ$23,DJ$32:DJ$41))*'Projeções - Receitas'!AC$23+(AT44*DJ$11*'Projeções - Receitas'!AC$25)</f>
        <v>105405806204.09575</v>
      </c>
      <c r="BQ44" s="334">
        <f>(AU44*SUMPRODUCT(DK$10:DK$13,DK$28:DK$31)+BF44*SUMPRODUCT(DK$14:DK$23,DK$32:DK$41))*'Projeções - Receitas'!AD$23+(AU44*DK$11*'Projeções - Receitas'!AD$25)</f>
        <v>134080678821.31514</v>
      </c>
      <c r="BR44" s="335">
        <f>((BG44+'DRE + DCF'!T$12)*(1+'DRE + DCF'!T$15)+'DRE + DCF'!T$18)*(1+'DRE + DCF'!T$25)*'DRE + DCF'!T$33</f>
        <v>33239257772.334385</v>
      </c>
      <c r="BS44" s="335">
        <f>((BH44+'DRE + DCF'!U$12)*(1+'DRE + DCF'!U$15)+'DRE + DCF'!U$18)*(1+'DRE + DCF'!U$25)*'DRE + DCF'!U$33</f>
        <v>25046550625.841194</v>
      </c>
      <c r="BT44" s="335">
        <f>((BI44+'DRE + DCF'!V$12)*(1+'DRE + DCF'!V$15)+'DRE + DCF'!V$18)*(1+'DRE + DCF'!V$25)*'DRE + DCF'!V$33</f>
        <v>27857116882.288876</v>
      </c>
      <c r="BU44" s="335">
        <f>((BJ44+'DRE + DCF'!W$12)*(1+'DRE + DCF'!W$15)+'DRE + DCF'!W$18)*(1+'DRE + DCF'!W$25)*'DRE + DCF'!W$33</f>
        <v>30927914790.71254</v>
      </c>
      <c r="BV44" s="335">
        <f>((BK44+'DRE + DCF'!X$12)*(1+'DRE + DCF'!X$15)+'DRE + DCF'!X$18)*(1+'DRE + DCF'!X$25)*'DRE + DCF'!X$33</f>
        <v>34291267934.585041</v>
      </c>
      <c r="BW44" s="335">
        <f>((BL44+'DRE + DCF'!Y$12)*(1+'DRE + DCF'!Y$15)+'DRE + DCF'!Y$18)*(1+'DRE + DCF'!Y$25)*'DRE + DCF'!Y$33</f>
        <v>37988658826.660461</v>
      </c>
      <c r="BX44" s="335">
        <f>((BM44+'DRE + DCF'!Z$12)*(1+'DRE + DCF'!Z$15)+'DRE + DCF'!Z$18)*(1+'DRE + DCF'!Z$25)*'DRE + DCF'!Z$33</f>
        <v>42065982797.107964</v>
      </c>
      <c r="BY44" s="335">
        <f>((BN44+'DRE + DCF'!AA$12)*(1+'DRE + DCF'!AA$15)+'DRE + DCF'!AA$18)*(1+'DRE + DCF'!AA$25)*'DRE + DCF'!AA$33</f>
        <v>46555964134.68428</v>
      </c>
      <c r="BZ44" s="335">
        <f>((BO44+'DRE + DCF'!AB$12)*(1+'DRE + DCF'!AB$15)+'DRE + DCF'!AB$18)*(1+'DRE + DCF'!AB$25)*'DRE + DCF'!AB$33</f>
        <v>51194387062.024406</v>
      </c>
      <c r="CA44" s="335">
        <f>((BP44+'DRE + DCF'!AC$12)*(1+'DRE + DCF'!AC$15)+'DRE + DCF'!AC$18)*(1+'DRE + DCF'!AC$25)*'DRE + DCF'!AC$33</f>
        <v>55242177519.932579</v>
      </c>
      <c r="CB44" s="335">
        <f>((BQ44+'DRE + DCF'!AD$12)*(1+'DRE + DCF'!AD$15)+'DRE + DCF'!AD$18)*(1+'DRE + DCF'!AD$25)*'DRE + DCF'!AD$33</f>
        <v>69474749856.493774</v>
      </c>
      <c r="CC44" s="335">
        <f>BR44*(1-DA$47)+('DRE + DCF'!N$53*10^6)</f>
        <v>199035016171.6915</v>
      </c>
      <c r="CD44" s="335">
        <f>BS44*(1-DB$47)+('DRE + DCF'!T$53*10^6)</f>
        <v>199704999068.03748</v>
      </c>
      <c r="CE44" s="335">
        <f>BT44*(1-DC$47)+('DRE + DCF'!U$53*10^6)</f>
        <v>218234845149.30661</v>
      </c>
      <c r="CF44" s="335">
        <f>BU44*(1-DD$47)+('DRE + DCF'!V$53*10^6)</f>
        <v>238797513580.7056</v>
      </c>
      <c r="CG44" s="335">
        <f>BV44*(1-DE$47)+('DRE + DCF'!W$53*10^6)</f>
        <v>261586800638.82819</v>
      </c>
      <c r="CH44" s="335">
        <f>BW44*(1-DF$47)+('DRE + DCF'!X$53*10^6)</f>
        <v>286824171159.73077</v>
      </c>
      <c r="CI44" s="335">
        <f>BX44*(1-DG$47)+('DRE + DCF'!Y$53*10^6)</f>
        <v>314761007212.974</v>
      </c>
      <c r="CJ44" s="335">
        <f>BY44*(1-DH$47)+('DRE + DCF'!Z$53*10^6)</f>
        <v>345670825861.28131</v>
      </c>
      <c r="CK44" s="335">
        <f>BZ44*(1-DI$47)+('DRE + DCF'!AA$53*10^6)</f>
        <v>379480832573.13696</v>
      </c>
      <c r="CL44" s="335">
        <f>CA44*(1-DJ$47)+('DRE + DCF'!AB$53*10^6)</f>
        <v>415393727490.85657</v>
      </c>
      <c r="CM44" s="335">
        <f>CB44*(1-DK$47)+('DRE + DCF'!AC$53*10^6)</f>
        <v>460009371422.82922</v>
      </c>
      <c r="CN44" s="335">
        <f t="shared" si="30"/>
        <v>1090596795663.2719</v>
      </c>
      <c r="CO44" s="335">
        <f t="shared" si="31"/>
        <v>1111009229870.2947</v>
      </c>
      <c r="CP44" s="335">
        <f t="shared" si="32"/>
        <v>1148901569510.9722</v>
      </c>
      <c r="CQ44" s="335">
        <f t="shared" si="33"/>
        <v>1286769757852.2888</v>
      </c>
      <c r="CR44" s="335">
        <f t="shared" si="34"/>
        <v>1441182128794.5635</v>
      </c>
      <c r="CS44" s="335">
        <f t="shared" si="35"/>
        <v>1614123984249.9114</v>
      </c>
      <c r="CT44" s="335">
        <f t="shared" si="36"/>
        <v>1807818862359.9009</v>
      </c>
      <c r="CU44" s="335">
        <f t="shared" si="37"/>
        <v>2024757125843.0889</v>
      </c>
      <c r="CV44" s="335">
        <f t="shared" si="38"/>
        <v>2255579438189.2012</v>
      </c>
      <c r="CW44" s="335">
        <f t="shared" si="39"/>
        <v>2472115064255.3652</v>
      </c>
      <c r="CX44" s="336">
        <f t="shared" si="40"/>
        <v>2705729937827.4971</v>
      </c>
    </row>
    <row r="45" spans="4:115" ht="30" customHeight="1" x14ac:dyDescent="0.25">
      <c r="D45" s="333">
        <f t="shared" si="41"/>
        <v>2.5234141092154411E-2</v>
      </c>
      <c r="E45" s="64">
        <f t="shared" si="0"/>
        <v>2.2483020351150351E-2</v>
      </c>
      <c r="F45" s="64">
        <f t="shared" si="1"/>
        <v>3.2678427743838528E-2</v>
      </c>
      <c r="G45" s="64">
        <f t="shared" si="2"/>
        <v>2.8308646571324175E-2</v>
      </c>
      <c r="H45" s="64">
        <f t="shared" si="3"/>
        <v>2.4239969503629083E-2</v>
      </c>
      <c r="I45" s="64">
        <f t="shared" si="4"/>
        <v>2.0429720246875976E-2</v>
      </c>
      <c r="J45" s="64">
        <f t="shared" si="5"/>
        <v>1.6845791854487258E-2</v>
      </c>
      <c r="K45" s="64">
        <f t="shared" si="6"/>
        <v>1.3458536919992964E-2</v>
      </c>
      <c r="L45" s="64">
        <f t="shared" si="7"/>
        <v>1.0978472849161092E-2</v>
      </c>
      <c r="M45" s="64">
        <f t="shared" si="8"/>
        <v>1.0769218580643281E-2</v>
      </c>
      <c r="N45" s="64">
        <f t="shared" si="9"/>
        <v>1.275050907928782E-2</v>
      </c>
      <c r="O45" s="64">
        <f t="shared" si="45"/>
        <v>1.7000000000000012E-2</v>
      </c>
      <c r="P45" s="64">
        <f t="shared" si="45"/>
        <v>1.7000000000000012E-2</v>
      </c>
      <c r="Q45" s="64">
        <f t="shared" si="46"/>
        <v>1.7000000000000012E-2</v>
      </c>
      <c r="R45" s="64">
        <f t="shared" si="47"/>
        <v>1.7000000000000012E-2</v>
      </c>
      <c r="S45" s="64">
        <f t="shared" si="48"/>
        <v>1.7000000000000012E-2</v>
      </c>
      <c r="T45" s="64">
        <f t="shared" si="49"/>
        <v>1.7000000000000012E-2</v>
      </c>
      <c r="U45" s="64">
        <f t="shared" si="50"/>
        <v>1.7000000000000012E-2</v>
      </c>
      <c r="V45" s="64">
        <f t="shared" si="51"/>
        <v>1.7000000000000012E-2</v>
      </c>
      <c r="W45" s="64">
        <f t="shared" si="52"/>
        <v>1.7000000000000012E-2</v>
      </c>
      <c r="X45" s="64">
        <f t="shared" si="53"/>
        <v>1.7000000000000012E-2</v>
      </c>
      <c r="Y45" s="64">
        <f t="shared" si="54"/>
        <v>1.7000000000000012E-2</v>
      </c>
      <c r="Z45" s="64">
        <f t="shared" si="43"/>
        <v>0.18242161933396167</v>
      </c>
      <c r="AA45" s="64">
        <f t="shared" si="44"/>
        <v>0.17967049859295761</v>
      </c>
      <c r="AB45" s="64">
        <f t="shared" si="10"/>
        <v>0.18986590598564579</v>
      </c>
      <c r="AC45" s="64">
        <f t="shared" si="11"/>
        <v>0.18549612481313144</v>
      </c>
      <c r="AD45" s="64">
        <f t="shared" si="12"/>
        <v>0.18142744774543634</v>
      </c>
      <c r="AE45" s="64">
        <f t="shared" si="13"/>
        <v>0.17761719848868324</v>
      </c>
      <c r="AF45" s="64">
        <f t="shared" si="14"/>
        <v>0.17403327009629452</v>
      </c>
      <c r="AG45" s="64">
        <f t="shared" si="15"/>
        <v>0.17064601516180022</v>
      </c>
      <c r="AH45" s="64">
        <f t="shared" si="16"/>
        <v>0.16816595109096835</v>
      </c>
      <c r="AI45" s="64">
        <f t="shared" si="17"/>
        <v>0.16795669682245054</v>
      </c>
      <c r="AJ45" s="64">
        <f t="shared" si="18"/>
        <v>0.16993798732109508</v>
      </c>
      <c r="AK45" s="334">
        <f>(1+O45)*'Projeções - Receitas'!N$34</f>
        <v>1874516421472.1311</v>
      </c>
      <c r="AL45" s="334">
        <f>(1+P45)*'Projeções - Receitas'!T$34</f>
        <v>1979780016670.2344</v>
      </c>
      <c r="AM45" s="334">
        <f>(1+Q45)*'Projeções - Receitas'!U$34</f>
        <v>2217353618670.6626</v>
      </c>
      <c r="AN45" s="334">
        <f>(1+R45)*'Projeções - Receitas'!V$34</f>
        <v>2483436052911.1421</v>
      </c>
      <c r="AO45" s="334">
        <f>(1+S45)*'Projeções - Receitas'!W$34</f>
        <v>2781448379260.4795</v>
      </c>
      <c r="AP45" s="334">
        <f>(1+T45)*'Projeções - Receitas'!X$34</f>
        <v>3115222184771.7378</v>
      </c>
      <c r="AQ45" s="334">
        <f>(1+U45)*'Projeções - Receitas'!Y$34</f>
        <v>3489048846944.3462</v>
      </c>
      <c r="AR45" s="334">
        <f>(1+V45)*'Projeções - Receitas'!Z$34</f>
        <v>3907734708577.668</v>
      </c>
      <c r="AS45" s="334">
        <f>(1+W45)*'Projeções - Receitas'!AA$34</f>
        <v>4353216465355.5229</v>
      </c>
      <c r="AT45" s="334">
        <f>(1+X45)*'Projeções - Receitas'!AB$34</f>
        <v>4771125246029.6533</v>
      </c>
      <c r="AU45" s="334">
        <f>(1+Y45)*'Projeções - Receitas'!AC$34</f>
        <v>5221996581779.4561</v>
      </c>
      <c r="AV45" s="335">
        <f t="shared" si="19"/>
        <v>1641272025223.655</v>
      </c>
      <c r="AW45" s="335">
        <f t="shared" si="20"/>
        <v>1733437765728.3096</v>
      </c>
      <c r="AX45" s="335">
        <f t="shared" si="21"/>
        <v>1941450297615.7068</v>
      </c>
      <c r="AY45" s="335">
        <f t="shared" si="22"/>
        <v>2174424333329.5916</v>
      </c>
      <c r="AZ45" s="335">
        <f t="shared" si="23"/>
        <v>2435355253329.1431</v>
      </c>
      <c r="BA45" s="335">
        <f t="shared" si="24"/>
        <v>2727597883728.6406</v>
      </c>
      <c r="BB45" s="335">
        <f t="shared" si="25"/>
        <v>3054909629776.0776</v>
      </c>
      <c r="BC45" s="335">
        <f t="shared" si="26"/>
        <v>3421498785349.207</v>
      </c>
      <c r="BD45" s="335">
        <f t="shared" si="27"/>
        <v>3811549646879.0171</v>
      </c>
      <c r="BE45" s="335">
        <f t="shared" si="28"/>
        <v>4177458412979.4033</v>
      </c>
      <c r="BF45" s="335">
        <f t="shared" si="29"/>
        <v>4572228233005.957</v>
      </c>
      <c r="BG45" s="334">
        <f>(AK45*SUMPRODUCT(DA$10:DA$13,DA$28:DA$31)+AV45*SUMPRODUCT(DA$14:DA$23,DA$32:DA$41))*'Projeções - Receitas'!T$23+(AK45*DA$11*'Projeções - Receitas'!T$25)</f>
        <v>60896563701.697968</v>
      </c>
      <c r="BH45" s="334">
        <f>(AL45*SUMPRODUCT(DB$10:DB$13,DB$28:DB$31)+AW45*SUMPRODUCT(DB$14:DB$23,DB$32:DB$41))*'Projeções - Receitas'!U$23+(AL45*DB$11*'Projeções - Receitas'!U$25)</f>
        <v>48791753735.090508</v>
      </c>
      <c r="BI45" s="334">
        <f>(AM45*SUMPRODUCT(DC$10:DC$13,DC$28:DC$31)+AX45*SUMPRODUCT(DC$14:DC$23,DC$32:DC$41))*'Projeções - Receitas'!V$23+(AM45*DC$11*'Projeções - Receitas'!V$25)</f>
        <v>53967583888.59343</v>
      </c>
      <c r="BJ45" s="334">
        <f>(AN45*SUMPRODUCT(DD$10:DD$13,DD$28:DD$31)+AY45*SUMPRODUCT(DD$14:DD$23,DD$32:DD$41))*'Projeções - Receitas'!W$23+(AN45*DD$11*'Projeções - Receitas'!W$25)</f>
        <v>59646959205.78405</v>
      </c>
      <c r="BK45" s="334">
        <f>(AO45*SUMPRODUCT(DE$10:DE$13,DE$28:DE$31)+AZ45*SUMPRODUCT(DE$14:DE$23,DE$32:DE$41))*'Projeções - Receitas'!X$23+(AO45*DE$11*'Projeções - Receitas'!X$25)</f>
        <v>65906516380.302078</v>
      </c>
      <c r="BL45" s="334">
        <f>(AP45*SUMPRODUCT(DF$10:DF$13,DF$28:DF$31)+BA45*SUMPRODUCT(DF$14:DF$23,DF$32:DF$41))*'Projeções - Receitas'!Y$23+(AP45*DF$11*'Projeções - Receitas'!Y$25)</f>
        <v>72812466041.248734</v>
      </c>
      <c r="BM45" s="334">
        <f>(AQ45*SUMPRODUCT(DG$10:DG$13,DG$28:DG$31)+BB45*SUMPRODUCT(DG$14:DG$23,DG$32:DG$41))*'Projeções - Receitas'!Z$23+(AQ45*DG$11*'Projeções - Receitas'!Z$25)</f>
        <v>80434571047.603317</v>
      </c>
      <c r="BN45" s="334">
        <f>(AR45*SUMPRODUCT(DH$10:DH$13,DH$28:DH$31)+BC45*SUMPRODUCT(DH$14:DH$23,DH$32:DH$41))*'Projeções - Receitas'!AA$23+(AR45*DH$11*'Projeções - Receitas'!AA$25)</f>
        <v>88845045719.056702</v>
      </c>
      <c r="BO45" s="334">
        <f>(AS45*SUMPRODUCT(DI$10:DI$13,DI$28:DI$31)+BD45*SUMPRODUCT(DI$14:DI$23,DI$32:DI$41))*'Projeções - Receitas'!AB$23+(AS45*DI$11*'Projeções - Receitas'!AB$25)</f>
        <v>97595651649.342331</v>
      </c>
      <c r="BP45" s="334">
        <f>(AT45*SUMPRODUCT(DJ$10:DJ$13,DJ$28:DJ$31)+BE45*SUMPRODUCT(DJ$14:DJ$23,DJ$32:DJ$41))*'Projeções - Receitas'!AC$23+(AT45*DJ$11*'Projeções - Receitas'!AC$25)</f>
        <v>105457653624.75687</v>
      </c>
      <c r="BQ45" s="334">
        <f>(AU45*SUMPRODUCT(DK$10:DK$13,DK$28:DK$31)+BF45*SUMPRODUCT(DK$14:DK$23,DK$32:DK$41))*'Projeções - Receitas'!AD$23+(AU45*DK$11*'Projeções - Receitas'!AD$25)</f>
        <v>134146630950.59268</v>
      </c>
      <c r="BR45" s="335">
        <f>((BG45+'DRE + DCF'!T$12)*(1+'DRE + DCF'!T$15)+'DRE + DCF'!T$18)*(1+'DRE + DCF'!T$25)*'DRE + DCF'!T$33</f>
        <v>33257680364.625404</v>
      </c>
      <c r="BS45" s="335">
        <f>((BH45+'DRE + DCF'!U$12)*(1+'DRE + DCF'!U$15)+'DRE + DCF'!U$18)*(1+'DRE + DCF'!U$25)*'DRE + DCF'!U$33</f>
        <v>25061168789.705074</v>
      </c>
      <c r="BT45" s="335">
        <f>((BI45+'DRE + DCF'!V$12)*(1+'DRE + DCF'!V$15)+'DRE + DCF'!V$18)*(1+'DRE + DCF'!V$25)*'DRE + DCF'!V$33</f>
        <v>27873267603.359486</v>
      </c>
      <c r="BU45" s="335">
        <f>((BJ45+'DRE + DCF'!W$12)*(1+'DRE + DCF'!W$15)+'DRE + DCF'!W$18)*(1+'DRE + DCF'!W$25)*'DRE + DCF'!W$33</f>
        <v>30945745115.168026</v>
      </c>
      <c r="BV45" s="335">
        <f>((BK45+'DRE + DCF'!X$12)*(1+'DRE + DCF'!X$15)+'DRE + DCF'!X$18)*(1+'DRE + DCF'!X$25)*'DRE + DCF'!X$33</f>
        <v>34310947284.221958</v>
      </c>
      <c r="BW45" s="335">
        <f>((BL45+'DRE + DCF'!Y$12)*(1+'DRE + DCF'!Y$15)+'DRE + DCF'!Y$18)*(1+'DRE + DCF'!Y$25)*'DRE + DCF'!Y$33</f>
        <v>38010375786.201355</v>
      </c>
      <c r="BX45" s="335">
        <f>((BM45+'DRE + DCF'!Z$12)*(1+'DRE + DCF'!Z$15)+'DRE + DCF'!Z$18)*(1+'DRE + DCF'!Z$25)*'DRE + DCF'!Z$33</f>
        <v>42089946083.480698</v>
      </c>
      <c r="BY45" s="335">
        <f>((BN45+'DRE + DCF'!AA$12)*(1+'DRE + DCF'!AA$15)+'DRE + DCF'!AA$18)*(1+'DRE + DCF'!AA$25)*'DRE + DCF'!AA$33</f>
        <v>46582403232.758125</v>
      </c>
      <c r="BZ45" s="335">
        <f>((BO45+'DRE + DCF'!AB$12)*(1+'DRE + DCF'!AB$15)+'DRE + DCF'!AB$18)*(1+'DRE + DCF'!AB$25)*'DRE + DCF'!AB$33</f>
        <v>51223397422.671814</v>
      </c>
      <c r="CA45" s="335">
        <f>((BP45+'DRE + DCF'!AC$12)*(1+'DRE + DCF'!AC$15)+'DRE + DCF'!AC$18)*(1+'DRE + DCF'!AC$25)*'DRE + DCF'!AC$33</f>
        <v>55273489421.835098</v>
      </c>
      <c r="CB45" s="335">
        <f>((BQ45+'DRE + DCF'!AD$12)*(1+'DRE + DCF'!AD$15)+'DRE + DCF'!AD$18)*(1+'DRE + DCF'!AD$25)*'DRE + DCF'!AD$33</f>
        <v>69513249471.67804</v>
      </c>
      <c r="CC45" s="335">
        <f>BR45*(1-DA$47)+('DRE + DCF'!N$53*10^6)</f>
        <v>199046293039.75821</v>
      </c>
      <c r="CD45" s="335">
        <f>BS45*(1-DB$47)+('DRE + DCF'!T$53*10^6)</f>
        <v>199713769966.35577</v>
      </c>
      <c r="CE45" s="335">
        <f>BT45*(1-DC$47)+('DRE + DCF'!U$53*10^6)</f>
        <v>218244535581.94897</v>
      </c>
      <c r="CF45" s="335">
        <f>BU45*(1-DD$47)+('DRE + DCF'!V$53*10^6)</f>
        <v>238808211775.37891</v>
      </c>
      <c r="CG45" s="335">
        <f>BV45*(1-DE$47)+('DRE + DCF'!W$53*10^6)</f>
        <v>261598608248.61032</v>
      </c>
      <c r="CH45" s="335">
        <f>BW45*(1-DF$47)+('DRE + DCF'!X$53*10^6)</f>
        <v>286837201335.45532</v>
      </c>
      <c r="CI45" s="335">
        <f>BX45*(1-DG$47)+('DRE + DCF'!Y$53*10^6)</f>
        <v>314775385184.79767</v>
      </c>
      <c r="CJ45" s="335">
        <f>BY45*(1-DH$47)+('DRE + DCF'!Z$53*10^6)</f>
        <v>345686689320.12561</v>
      </c>
      <c r="CK45" s="335">
        <f>BZ45*(1-DI$47)+('DRE + DCF'!AA$53*10^6)</f>
        <v>379498238789.52539</v>
      </c>
      <c r="CL45" s="335">
        <f>CA45*(1-DJ$47)+('DRE + DCF'!AB$53*10^6)</f>
        <v>415412514631.99811</v>
      </c>
      <c r="CM45" s="335">
        <f>CB45*(1-DK$47)+('DRE + DCF'!AC$53*10^6)</f>
        <v>460032471191.93982</v>
      </c>
      <c r="CN45" s="335">
        <f t="shared" si="30"/>
        <v>1091133242685.2408</v>
      </c>
      <c r="CO45" s="335">
        <f t="shared" si="31"/>
        <v>1111555717440.3242</v>
      </c>
      <c r="CP45" s="335">
        <f t="shared" si="32"/>
        <v>1149466695713.3877</v>
      </c>
      <c r="CQ45" s="335">
        <f t="shared" si="33"/>
        <v>1287402699198.9941</v>
      </c>
      <c r="CR45" s="335">
        <f t="shared" si="34"/>
        <v>1441891023102.8735</v>
      </c>
      <c r="CS45" s="335">
        <f t="shared" si="35"/>
        <v>1614917945875.2188</v>
      </c>
      <c r="CT45" s="335">
        <f t="shared" si="36"/>
        <v>1808708099380.2449</v>
      </c>
      <c r="CU45" s="335">
        <f t="shared" si="37"/>
        <v>2025753071305.8745</v>
      </c>
      <c r="CV45" s="335">
        <f t="shared" si="38"/>
        <v>2256688921434.7446</v>
      </c>
      <c r="CW45" s="335">
        <f t="shared" si="39"/>
        <v>2473331057892.48</v>
      </c>
      <c r="CX45" s="336">
        <f t="shared" si="40"/>
        <v>2707060842863.3198</v>
      </c>
      <c r="CZ45" s="330"/>
      <c r="DA45" s="331">
        <v>2023</v>
      </c>
      <c r="DB45" s="331">
        <v>2024</v>
      </c>
      <c r="DC45" s="331">
        <v>2025</v>
      </c>
      <c r="DD45" s="331">
        <v>2026</v>
      </c>
      <c r="DE45" s="331">
        <v>2027</v>
      </c>
      <c r="DF45" s="331">
        <v>2028</v>
      </c>
      <c r="DG45" s="331">
        <v>2029</v>
      </c>
      <c r="DH45" s="331">
        <v>2030</v>
      </c>
      <c r="DI45" s="331">
        <v>2031</v>
      </c>
      <c r="DJ45" s="331">
        <v>2032</v>
      </c>
      <c r="DK45" s="332">
        <v>2033</v>
      </c>
    </row>
    <row r="46" spans="4:115" ht="30" customHeight="1" x14ac:dyDescent="0.25">
      <c r="D46" s="333">
        <f t="shared" si="41"/>
        <v>2.515482894564694E-2</v>
      </c>
      <c r="E46" s="64">
        <f t="shared" si="0"/>
        <v>2.2402616953458243E-2</v>
      </c>
      <c r="F46" s="64">
        <f t="shared" si="1"/>
        <v>3.2593553774340089E-2</v>
      </c>
      <c r="G46" s="64">
        <f t="shared" si="2"/>
        <v>2.8225799506370747E-2</v>
      </c>
      <c r="H46" s="64">
        <f t="shared" si="3"/>
        <v>2.4159000917754248E-2</v>
      </c>
      <c r="I46" s="64">
        <f t="shared" si="4"/>
        <v>2.0350503733538416E-2</v>
      </c>
      <c r="J46" s="64">
        <f t="shared" si="5"/>
        <v>1.6768217218465276E-2</v>
      </c>
      <c r="K46" s="64">
        <f t="shared" si="6"/>
        <v>1.3382508430809709E-2</v>
      </c>
      <c r="L46" s="64">
        <f t="shared" si="7"/>
        <v>1.0903545393960851E-2</v>
      </c>
      <c r="M46" s="64">
        <f t="shared" si="8"/>
        <v>1.0694276730824348E-2</v>
      </c>
      <c r="N46" s="64">
        <f t="shared" si="9"/>
        <v>1.267553043037184E-2</v>
      </c>
      <c r="O46" s="64">
        <f t="shared" si="45"/>
        <v>1.7500000000000012E-2</v>
      </c>
      <c r="P46" s="64">
        <f t="shared" si="45"/>
        <v>1.7500000000000012E-2</v>
      </c>
      <c r="Q46" s="64">
        <f t="shared" si="46"/>
        <v>1.7500000000000012E-2</v>
      </c>
      <c r="R46" s="64">
        <f t="shared" si="47"/>
        <v>1.7500000000000012E-2</v>
      </c>
      <c r="S46" s="64">
        <f t="shared" si="48"/>
        <v>1.7500000000000012E-2</v>
      </c>
      <c r="T46" s="64">
        <f t="shared" si="49"/>
        <v>1.7500000000000012E-2</v>
      </c>
      <c r="U46" s="64">
        <f t="shared" si="50"/>
        <v>1.7500000000000012E-2</v>
      </c>
      <c r="V46" s="64">
        <f t="shared" si="51"/>
        <v>1.7500000000000012E-2</v>
      </c>
      <c r="W46" s="64">
        <f t="shared" si="52"/>
        <v>1.7500000000000012E-2</v>
      </c>
      <c r="X46" s="64">
        <f t="shared" si="53"/>
        <v>1.7500000000000012E-2</v>
      </c>
      <c r="Y46" s="64">
        <f t="shared" si="54"/>
        <v>1.7500000000000012E-2</v>
      </c>
      <c r="Z46" s="64">
        <f t="shared" si="43"/>
        <v>0.1823423071874542</v>
      </c>
      <c r="AA46" s="64">
        <f t="shared" si="44"/>
        <v>0.1795900951952655</v>
      </c>
      <c r="AB46" s="64">
        <f t="shared" si="10"/>
        <v>0.18978103201614735</v>
      </c>
      <c r="AC46" s="64">
        <f t="shared" si="11"/>
        <v>0.18541327774817801</v>
      </c>
      <c r="AD46" s="64">
        <f t="shared" si="12"/>
        <v>0.18134647915956151</v>
      </c>
      <c r="AE46" s="64">
        <f t="shared" si="13"/>
        <v>0.17753798197534568</v>
      </c>
      <c r="AF46" s="64">
        <f t="shared" si="14"/>
        <v>0.17395569546027254</v>
      </c>
      <c r="AG46" s="64">
        <f t="shared" si="15"/>
        <v>0.17056998667261697</v>
      </c>
      <c r="AH46" s="64">
        <f t="shared" si="16"/>
        <v>0.16809102363576811</v>
      </c>
      <c r="AI46" s="64">
        <f t="shared" si="17"/>
        <v>0.16788175497263161</v>
      </c>
      <c r="AJ46" s="64">
        <f t="shared" si="18"/>
        <v>0.1698630086721791</v>
      </c>
      <c r="AK46" s="334">
        <f>(1+O46)*'Projeções - Receitas'!N$34</f>
        <v>1875438012633.1306</v>
      </c>
      <c r="AL46" s="334">
        <f>(1+P46)*'Projeções - Receitas'!T$34</f>
        <v>1980753359844.6055</v>
      </c>
      <c r="AM46" s="334">
        <f>(1+Q46)*'Projeções - Receitas'!U$34</f>
        <v>2218443763025.9585</v>
      </c>
      <c r="AN46" s="334">
        <f>(1+R46)*'Projeções - Receitas'!V$34</f>
        <v>2484657014589.0732</v>
      </c>
      <c r="AO46" s="334">
        <f>(1+S46)*'Projeções - Receitas'!W$34</f>
        <v>2782815856339.7627</v>
      </c>
      <c r="AP46" s="334">
        <f>(1+T46)*'Projeções - Receitas'!X$34</f>
        <v>3116753759100.5342</v>
      </c>
      <c r="AQ46" s="334">
        <f>(1+U46)*'Projeções - Receitas'!Y$34</f>
        <v>3490764210192.5986</v>
      </c>
      <c r="AR46" s="334">
        <f>(1+V46)*'Projeções - Receitas'!Z$34</f>
        <v>3909655915415.7109</v>
      </c>
      <c r="AS46" s="334">
        <f>(1+W46)*'Projeções - Receitas'!AA$34</f>
        <v>4355356689773.1025</v>
      </c>
      <c r="AT46" s="334">
        <f>(1+X46)*'Projeções - Receitas'!AB$34</f>
        <v>4773470931991.3213</v>
      </c>
      <c r="AU46" s="334">
        <f>(1+Y46)*'Projeções - Receitas'!AC$34</f>
        <v>5224563935064.501</v>
      </c>
      <c r="AV46" s="335">
        <f t="shared" si="19"/>
        <v>1642078943623.4705</v>
      </c>
      <c r="AW46" s="335">
        <f t="shared" si="20"/>
        <v>1734289996684.9119</v>
      </c>
      <c r="AX46" s="335">
        <f t="shared" si="21"/>
        <v>1942404796287.1016</v>
      </c>
      <c r="AY46" s="335">
        <f t="shared" si="22"/>
        <v>2175493371841.5535</v>
      </c>
      <c r="AZ46" s="335">
        <f t="shared" si="23"/>
        <v>2436552576462.5405</v>
      </c>
      <c r="BA46" s="335">
        <f t="shared" si="24"/>
        <v>2728938885638.0454</v>
      </c>
      <c r="BB46" s="335">
        <f t="shared" si="25"/>
        <v>3056411551914.6108</v>
      </c>
      <c r="BC46" s="335">
        <f t="shared" si="26"/>
        <v>3423180938144.3647</v>
      </c>
      <c r="BD46" s="335">
        <f t="shared" si="27"/>
        <v>3813423565092.8228</v>
      </c>
      <c r="BE46" s="335">
        <f t="shared" si="28"/>
        <v>4179512227341.7344</v>
      </c>
      <c r="BF46" s="335">
        <f t="shared" si="29"/>
        <v>4574476132825.5283</v>
      </c>
      <c r="BG46" s="334">
        <f>(AK46*SUMPRODUCT(DA$10:DA$13,DA$28:DA$31)+AV46*SUMPRODUCT(DA$14:DA$23,DA$32:DA$41))*'Projeções - Receitas'!T$23+(AK46*DA$11*'Projeções - Receitas'!T$25)</f>
        <v>60926503015.218948</v>
      </c>
      <c r="BH46" s="334">
        <f>(AL46*SUMPRODUCT(DB$10:DB$13,DB$28:DB$31)+AW46*SUMPRODUCT(DB$14:DB$23,DB$32:DB$41))*'Projeções - Receitas'!U$23+(AL46*DB$11*'Projeções - Receitas'!U$25)</f>
        <v>48815741814.606293</v>
      </c>
      <c r="BI46" s="334">
        <f>(AM46*SUMPRODUCT(DC$10:DC$13,DC$28:DC$31)+AX46*SUMPRODUCT(DC$14:DC$23,DC$32:DC$41))*'Projeções - Receitas'!V$23+(AM46*DC$11*'Projeções - Receitas'!V$25)</f>
        <v>53994116624.035233</v>
      </c>
      <c r="BJ46" s="334">
        <f>(AN46*SUMPRODUCT(DD$10:DD$13,DD$28:DD$31)+AY46*SUMPRODUCT(DD$14:DD$23,DD$32:DD$41))*'Projeções - Receitas'!W$23+(AN46*DD$11*'Projeções - Receitas'!W$25)</f>
        <v>59676284161.145798</v>
      </c>
      <c r="BK46" s="334">
        <f>(AO46*SUMPRODUCT(DE$10:DE$13,DE$28:DE$31)+AZ46*SUMPRODUCT(DE$14:DE$23,DE$32:DE$41))*'Projeções - Receitas'!X$23+(AO46*DE$11*'Projeções - Receitas'!X$25)</f>
        <v>65938918797.40152</v>
      </c>
      <c r="BL46" s="334">
        <f>(AP46*SUMPRODUCT(DF$10:DF$13,DF$28:DF$31)+BA46*SUMPRODUCT(DF$14:DF$23,DF$32:DF$41))*'Projeções - Receitas'!Y$23+(AP46*DF$11*'Projeções - Receitas'!Y$25)</f>
        <v>72848263713.835358</v>
      </c>
      <c r="BM46" s="334">
        <f>(AQ46*SUMPRODUCT(DG$10:DG$13,DG$28:DG$31)+BB46*SUMPRODUCT(DG$14:DG$23,DG$32:DG$41))*'Projeções - Receitas'!Z$23+(AQ46*DG$11*'Projeções - Receitas'!Z$25)</f>
        <v>80474116067.784088</v>
      </c>
      <c r="BN46" s="334">
        <f>(AR46*SUMPRODUCT(DH$10:DH$13,DH$28:DH$31)+BC46*SUMPRODUCT(DH$14:DH$23,DH$32:DH$41))*'Projeções - Receitas'!AA$23+(AR46*DH$11*'Projeções - Receitas'!AA$25)</f>
        <v>88888725682.537109</v>
      </c>
      <c r="BO46" s="334">
        <f>(AS46*SUMPRODUCT(DI$10:DI$13,DI$28:DI$31)+BD46*SUMPRODUCT(DI$14:DI$23,DI$32:DI$41))*'Projeções - Receitas'!AB$23+(AS46*DI$11*'Projeções - Receitas'!AB$25)</f>
        <v>97643633778.963486</v>
      </c>
      <c r="BP46" s="334">
        <f>(AT46*SUMPRODUCT(DJ$10:DJ$13,DJ$28:DJ$31)+BE46*SUMPRODUCT(DJ$14:DJ$23,DJ$32:DJ$41))*'Projeções - Receitas'!AC$23+(AT46*DJ$11*'Projeções - Receitas'!AC$25)</f>
        <v>105509501045.41806</v>
      </c>
      <c r="BQ46" s="334">
        <f>(AU46*SUMPRODUCT(DK$10:DK$13,DK$28:DK$31)+BF46*SUMPRODUCT(DK$14:DK$23,DK$32:DK$41))*'Projeções - Receitas'!AD$23+(AU46*DK$11*'Projeções - Receitas'!AD$25)</f>
        <v>134212583079.8703</v>
      </c>
      <c r="BR46" s="335">
        <f>((BG46+'DRE + DCF'!T$12)*(1+'DRE + DCF'!T$15)+'DRE + DCF'!T$18)*(1+'DRE + DCF'!T$25)*'DRE + DCF'!T$33</f>
        <v>33276102956.916378</v>
      </c>
      <c r="BS46" s="335">
        <f>((BH46+'DRE + DCF'!U$12)*(1+'DRE + DCF'!U$15)+'DRE + DCF'!U$18)*(1+'DRE + DCF'!U$25)*'DRE + DCF'!U$33</f>
        <v>25075786953.568989</v>
      </c>
      <c r="BT46" s="335">
        <f>((BI46+'DRE + DCF'!V$12)*(1+'DRE + DCF'!V$15)+'DRE + DCF'!V$18)*(1+'DRE + DCF'!V$25)*'DRE + DCF'!V$33</f>
        <v>27889418324.430122</v>
      </c>
      <c r="BU46" s="335">
        <f>((BJ46+'DRE + DCF'!W$12)*(1+'DRE + DCF'!W$15)+'DRE + DCF'!W$18)*(1+'DRE + DCF'!W$25)*'DRE + DCF'!W$33</f>
        <v>30963575439.623512</v>
      </c>
      <c r="BV46" s="335">
        <f>((BK46+'DRE + DCF'!X$12)*(1+'DRE + DCF'!X$15)+'DRE + DCF'!X$18)*(1+'DRE + DCF'!X$25)*'DRE + DCF'!X$33</f>
        <v>34330626633.858871</v>
      </c>
      <c r="BW46" s="335">
        <f>((BL46+'DRE + DCF'!Y$12)*(1+'DRE + DCF'!Y$15)+'DRE + DCF'!Y$18)*(1+'DRE + DCF'!Y$25)*'DRE + DCF'!Y$33</f>
        <v>38032092745.742226</v>
      </c>
      <c r="BX46" s="335">
        <f>((BM46+'DRE + DCF'!Z$12)*(1+'DRE + DCF'!Z$15)+'DRE + DCF'!Z$18)*(1+'DRE + DCF'!Z$25)*'DRE + DCF'!Z$33</f>
        <v>42113909369.853477</v>
      </c>
      <c r="BY46" s="335">
        <f>((BN46+'DRE + DCF'!AA$12)*(1+'DRE + DCF'!AA$15)+'DRE + DCF'!AA$18)*(1+'DRE + DCF'!AA$25)*'DRE + DCF'!AA$33</f>
        <v>46608842330.832001</v>
      </c>
      <c r="BZ46" s="335">
        <f>((BO46+'DRE + DCF'!AB$12)*(1+'DRE + DCF'!AB$15)+'DRE + DCF'!AB$18)*(1+'DRE + DCF'!AB$25)*'DRE + DCF'!AB$33</f>
        <v>51252407783.319199</v>
      </c>
      <c r="CA46" s="335">
        <f>((BP46+'DRE + DCF'!AC$12)*(1+'DRE + DCF'!AC$15)+'DRE + DCF'!AC$18)*(1+'DRE + DCF'!AC$25)*'DRE + DCF'!AC$33</f>
        <v>55304801323.737663</v>
      </c>
      <c r="CB46" s="335">
        <f>((BQ46+'DRE + DCF'!AD$12)*(1+'DRE + DCF'!AD$15)+'DRE + DCF'!AD$18)*(1+'DRE + DCF'!AD$25)*'DRE + DCF'!AD$33</f>
        <v>69551749086.86235</v>
      </c>
      <c r="CC46" s="335">
        <f>BR46*(1-DA$47)+('DRE + DCF'!N$53*10^6)</f>
        <v>199057569907.82492</v>
      </c>
      <c r="CD46" s="335">
        <f>BS46*(1-DB$47)+('DRE + DCF'!T$53*10^6)</f>
        <v>199722540864.67413</v>
      </c>
      <c r="CE46" s="335">
        <f>BT46*(1-DC$47)+('DRE + DCF'!U$53*10^6)</f>
        <v>218254226014.59137</v>
      </c>
      <c r="CF46" s="335">
        <f>BU46*(1-DD$47)+('DRE + DCF'!V$53*10^6)</f>
        <v>238818909970.05219</v>
      </c>
      <c r="CG46" s="335">
        <f>BV46*(1-DE$47)+('DRE + DCF'!W$53*10^6)</f>
        <v>261610415858.39246</v>
      </c>
      <c r="CH46" s="335">
        <f>BW46*(1-DF$47)+('DRE + DCF'!X$53*10^6)</f>
        <v>286850231511.17981</v>
      </c>
      <c r="CI46" s="335">
        <f>BX46*(1-DG$47)+('DRE + DCF'!Y$53*10^6)</f>
        <v>314789763156.62134</v>
      </c>
      <c r="CJ46" s="335">
        <f>BY46*(1-DH$47)+('DRE + DCF'!Z$53*10^6)</f>
        <v>345702552778.96997</v>
      </c>
      <c r="CK46" s="335">
        <f>BZ46*(1-DI$47)+('DRE + DCF'!AA$53*10^6)</f>
        <v>379515645005.91382</v>
      </c>
      <c r="CL46" s="335">
        <f>CA46*(1-DJ$47)+('DRE + DCF'!AB$53*10^6)</f>
        <v>415431301773.13965</v>
      </c>
      <c r="CM46" s="335">
        <f>CB46*(1-DK$47)+('DRE + DCF'!AC$53*10^6)</f>
        <v>460055570961.05042</v>
      </c>
      <c r="CN46" s="335">
        <f t="shared" si="30"/>
        <v>1091669689707.2102</v>
      </c>
      <c r="CO46" s="335">
        <f t="shared" si="31"/>
        <v>1112102205010.354</v>
      </c>
      <c r="CP46" s="335">
        <f t="shared" si="32"/>
        <v>1150031821915.8035</v>
      </c>
      <c r="CQ46" s="335">
        <f t="shared" si="33"/>
        <v>1288035640545.6997</v>
      </c>
      <c r="CR46" s="335">
        <f t="shared" si="34"/>
        <v>1442599917411.1841</v>
      </c>
      <c r="CS46" s="335">
        <f t="shared" si="35"/>
        <v>1615711907500.5261</v>
      </c>
      <c r="CT46" s="335">
        <f t="shared" si="36"/>
        <v>1809597336400.5896</v>
      </c>
      <c r="CU46" s="335">
        <f t="shared" si="37"/>
        <v>2026749016768.6604</v>
      </c>
      <c r="CV46" s="335">
        <f t="shared" si="38"/>
        <v>2257798404680.2881</v>
      </c>
      <c r="CW46" s="335">
        <f t="shared" si="39"/>
        <v>2474547051529.5962</v>
      </c>
      <c r="CX46" s="336">
        <f t="shared" si="40"/>
        <v>2708391747899.1431</v>
      </c>
      <c r="CZ46" s="343" t="s">
        <v>334</v>
      </c>
      <c r="DA46" s="329">
        <f>'DRE + DCF'!T60</f>
        <v>0.15718747824180726</v>
      </c>
      <c r="DB46" s="329">
        <f>'DRE + DCF'!U60</f>
        <v>0.15718747824180726</v>
      </c>
      <c r="DC46" s="329">
        <f>'DRE + DCF'!V60</f>
        <v>0.15718747824180726</v>
      </c>
      <c r="DD46" s="329">
        <f>'DRE + DCF'!W60</f>
        <v>0.15718747824180726</v>
      </c>
      <c r="DE46" s="329">
        <f>'DRE + DCF'!X60</f>
        <v>0.15718747824180726</v>
      </c>
      <c r="DF46" s="329">
        <f>'DRE + DCF'!Y60</f>
        <v>0.15718747824180726</v>
      </c>
      <c r="DG46" s="329">
        <f>'DRE + DCF'!Z60</f>
        <v>0.15718747824180726</v>
      </c>
      <c r="DH46" s="329">
        <f>'DRE + DCF'!AA60</f>
        <v>0.15718747824180726</v>
      </c>
      <c r="DI46" s="329">
        <f>'DRE + DCF'!AB60</f>
        <v>0.15718747824180726</v>
      </c>
      <c r="DJ46" s="329">
        <f>'DRE + DCF'!AC60</f>
        <v>0.15718747824180726</v>
      </c>
      <c r="DK46" s="349">
        <f>'DRE + DCF'!AD60</f>
        <v>0.15718747824180726</v>
      </c>
    </row>
    <row r="47" spans="4:115" ht="30" customHeight="1" x14ac:dyDescent="0.25">
      <c r="D47" s="333">
        <f t="shared" si="41"/>
        <v>2.5075594708910132E-2</v>
      </c>
      <c r="E47" s="64">
        <f t="shared" si="0"/>
        <v>2.2322292537492683E-2</v>
      </c>
      <c r="F47" s="64">
        <f t="shared" si="1"/>
        <v>3.2508763178092648E-2</v>
      </c>
      <c r="G47" s="64">
        <f t="shared" si="2"/>
        <v>2.8143033823602948E-2</v>
      </c>
      <c r="H47" s="64">
        <f t="shared" si="3"/>
        <v>2.4078111868800822E-2</v>
      </c>
      <c r="I47" s="64">
        <f t="shared" si="4"/>
        <v>2.027136503602936E-2</v>
      </c>
      <c r="J47" s="64">
        <f t="shared" si="5"/>
        <v>1.6690718785425662E-2</v>
      </c>
      <c r="K47" s="64">
        <f t="shared" si="6"/>
        <v>1.3306554625800548E-2</v>
      </c>
      <c r="L47" s="64">
        <f t="shared" si="7"/>
        <v>1.0828691541368868E-2</v>
      </c>
      <c r="M47" s="64">
        <f t="shared" si="8"/>
        <v>1.0619408497753807E-2</v>
      </c>
      <c r="N47" s="64">
        <f t="shared" si="9"/>
        <v>1.2600625434352641E-2</v>
      </c>
      <c r="O47" s="64">
        <f t="shared" si="45"/>
        <v>1.8000000000000013E-2</v>
      </c>
      <c r="P47" s="64">
        <f t="shared" si="45"/>
        <v>1.8000000000000013E-2</v>
      </c>
      <c r="Q47" s="64">
        <f t="shared" si="46"/>
        <v>1.8000000000000013E-2</v>
      </c>
      <c r="R47" s="64">
        <f t="shared" si="47"/>
        <v>1.8000000000000013E-2</v>
      </c>
      <c r="S47" s="64">
        <f t="shared" si="48"/>
        <v>1.8000000000000013E-2</v>
      </c>
      <c r="T47" s="64">
        <f t="shared" si="49"/>
        <v>1.8000000000000013E-2</v>
      </c>
      <c r="U47" s="64">
        <f t="shared" si="50"/>
        <v>1.8000000000000013E-2</v>
      </c>
      <c r="V47" s="64">
        <f t="shared" si="51"/>
        <v>1.8000000000000013E-2</v>
      </c>
      <c r="W47" s="64">
        <f t="shared" si="52"/>
        <v>1.8000000000000013E-2</v>
      </c>
      <c r="X47" s="64">
        <f t="shared" si="53"/>
        <v>1.8000000000000013E-2</v>
      </c>
      <c r="Y47" s="64">
        <f t="shared" si="54"/>
        <v>1.8000000000000013E-2</v>
      </c>
      <c r="Z47" s="64">
        <f t="shared" si="43"/>
        <v>0.18226307295071739</v>
      </c>
      <c r="AA47" s="64">
        <f t="shared" si="44"/>
        <v>0.17950977077929994</v>
      </c>
      <c r="AB47" s="64">
        <f t="shared" si="10"/>
        <v>0.18969624141989991</v>
      </c>
      <c r="AC47" s="64">
        <f t="shared" si="11"/>
        <v>0.18533051206541021</v>
      </c>
      <c r="AD47" s="64">
        <f t="shared" si="12"/>
        <v>0.18126559011060808</v>
      </c>
      <c r="AE47" s="64">
        <f t="shared" si="13"/>
        <v>0.17745884327783662</v>
      </c>
      <c r="AF47" s="64">
        <f t="shared" si="14"/>
        <v>0.17387819702723292</v>
      </c>
      <c r="AG47" s="64">
        <f t="shared" si="15"/>
        <v>0.17049403286760781</v>
      </c>
      <c r="AH47" s="64">
        <f t="shared" si="16"/>
        <v>0.16801616978317613</v>
      </c>
      <c r="AI47" s="64">
        <f t="shared" si="17"/>
        <v>0.16780688673956107</v>
      </c>
      <c r="AJ47" s="64">
        <f t="shared" si="18"/>
        <v>0.1697881036761599</v>
      </c>
      <c r="AK47" s="334">
        <f>(1+O47)*'Projeções - Receitas'!N$34</f>
        <v>1876359603794.1296</v>
      </c>
      <c r="AL47" s="334">
        <f>(1+P47)*'Projeções - Receitas'!T$34</f>
        <v>1981726703018.9763</v>
      </c>
      <c r="AM47" s="334">
        <f>(1+Q47)*'Projeções - Receitas'!U$34</f>
        <v>2219533907381.2534</v>
      </c>
      <c r="AN47" s="334">
        <f>(1+R47)*'Projeções - Receitas'!V$34</f>
        <v>2485877976267.0039</v>
      </c>
      <c r="AO47" s="334">
        <f>(1+S47)*'Projeções - Receitas'!W$34</f>
        <v>2784183333419.0449</v>
      </c>
      <c r="AP47" s="334">
        <f>(1+T47)*'Projeções - Receitas'!X$34</f>
        <v>3118285333429.3306</v>
      </c>
      <c r="AQ47" s="334">
        <f>(1+U47)*'Projeções - Receitas'!Y$34</f>
        <v>3492479573440.8506</v>
      </c>
      <c r="AR47" s="334">
        <f>(1+V47)*'Projeções - Receitas'!Z$34</f>
        <v>3911577122253.7524</v>
      </c>
      <c r="AS47" s="334">
        <f>(1+W47)*'Projeções - Receitas'!AA$34</f>
        <v>4357496914190.6812</v>
      </c>
      <c r="AT47" s="334">
        <f>(1+X47)*'Projeções - Receitas'!AB$34</f>
        <v>4775816617952.9873</v>
      </c>
      <c r="AU47" s="334">
        <f>(1+Y47)*'Projeções - Receitas'!AC$34</f>
        <v>5227131288349.5439</v>
      </c>
      <c r="AV47" s="335">
        <f t="shared" si="19"/>
        <v>1642885862023.2854</v>
      </c>
      <c r="AW47" s="335">
        <f t="shared" si="20"/>
        <v>1735142227641.5137</v>
      </c>
      <c r="AX47" s="335">
        <f t="shared" si="21"/>
        <v>1943359294958.4954</v>
      </c>
      <c r="AY47" s="335">
        <f t="shared" si="22"/>
        <v>2176562410353.5149</v>
      </c>
      <c r="AZ47" s="335">
        <f t="shared" si="23"/>
        <v>2437749899595.937</v>
      </c>
      <c r="BA47" s="335">
        <f t="shared" si="24"/>
        <v>2730279887547.4497</v>
      </c>
      <c r="BB47" s="335">
        <f t="shared" si="25"/>
        <v>3057913474053.144</v>
      </c>
      <c r="BC47" s="335">
        <f t="shared" si="26"/>
        <v>3424863090939.521</v>
      </c>
      <c r="BD47" s="335">
        <f t="shared" si="27"/>
        <v>3815297483306.6274</v>
      </c>
      <c r="BE47" s="335">
        <f t="shared" si="28"/>
        <v>4181566041704.064</v>
      </c>
      <c r="BF47" s="335">
        <f t="shared" si="29"/>
        <v>4576724032645.0977</v>
      </c>
      <c r="BG47" s="334">
        <f>(AK47*SUMPRODUCT(DA$10:DA$13,DA$28:DA$31)+AV47*SUMPRODUCT(DA$14:DA$23,DA$32:DA$41))*'Projeções - Receitas'!T$23+(AK47*DA$11*'Projeções - Receitas'!T$25)</f>
        <v>60956442328.739929</v>
      </c>
      <c r="BH47" s="334">
        <f>(AL47*SUMPRODUCT(DB$10:DB$13,DB$28:DB$31)+AW47*SUMPRODUCT(DB$14:DB$23,DB$32:DB$41))*'Projeções - Receitas'!U$23+(AL47*DB$11*'Projeções - Receitas'!U$25)</f>
        <v>48839729894.12207</v>
      </c>
      <c r="BI47" s="334">
        <f>(AM47*SUMPRODUCT(DC$10:DC$13,DC$28:DC$31)+AX47*SUMPRODUCT(DC$14:DC$23,DC$32:DC$41))*'Projeções - Receitas'!V$23+(AM47*DC$11*'Projeções - Receitas'!V$25)</f>
        <v>54020649359.47702</v>
      </c>
      <c r="BJ47" s="334">
        <f>(AN47*SUMPRODUCT(DD$10:DD$13,DD$28:DD$31)+AY47*SUMPRODUCT(DD$14:DD$23,DD$32:DD$41))*'Projeções - Receitas'!W$23+(AN47*DD$11*'Projeções - Receitas'!W$25)</f>
        <v>59705609116.507523</v>
      </c>
      <c r="BK47" s="334">
        <f>(AO47*SUMPRODUCT(DE$10:DE$13,DE$28:DE$31)+AZ47*SUMPRODUCT(DE$14:DE$23,DE$32:DE$41))*'Projeções - Receitas'!X$23+(AO47*DE$11*'Projeções - Receitas'!X$25)</f>
        <v>65971321214.500992</v>
      </c>
      <c r="BL47" s="334">
        <f>(AP47*SUMPRODUCT(DF$10:DF$13,DF$28:DF$31)+BA47*SUMPRODUCT(DF$14:DF$23,DF$32:DF$41))*'Projeções - Receitas'!Y$23+(AP47*DF$11*'Projeções - Receitas'!Y$25)</f>
        <v>72884061386.422073</v>
      </c>
      <c r="BM47" s="334">
        <f>(AQ47*SUMPRODUCT(DG$10:DG$13,DG$28:DG$31)+BB47*SUMPRODUCT(DG$14:DG$23,DG$32:DG$41))*'Projeções - Receitas'!Z$23+(AQ47*DG$11*'Projeções - Receitas'!Z$25)</f>
        <v>80513661087.964828</v>
      </c>
      <c r="BN47" s="334">
        <f>(AR47*SUMPRODUCT(DH$10:DH$13,DH$28:DH$31)+BC47*SUMPRODUCT(DH$14:DH$23,DH$32:DH$41))*'Projeções - Receitas'!AA$23+(AR47*DH$11*'Projeções - Receitas'!AA$25)</f>
        <v>88932405646.017456</v>
      </c>
      <c r="BO47" s="334">
        <f>(AS47*SUMPRODUCT(DI$10:DI$13,DI$28:DI$31)+BD47*SUMPRODUCT(DI$14:DI$23,DI$32:DI$41))*'Projeções - Receitas'!AB$23+(AS47*DI$11*'Projeções - Receitas'!AB$25)</f>
        <v>97691615908.584534</v>
      </c>
      <c r="BP47" s="334">
        <f>(AT47*SUMPRODUCT(DJ$10:DJ$13,DJ$28:DJ$31)+BE47*SUMPRODUCT(DJ$14:DJ$23,DJ$32:DJ$41))*'Projeções - Receitas'!AC$23+(AT47*DJ$11*'Projeções - Receitas'!AC$25)</f>
        <v>105561348466.07924</v>
      </c>
      <c r="BQ47" s="334">
        <f>(AU47*SUMPRODUCT(DK$10:DK$13,DK$28:DK$31)+BF47*SUMPRODUCT(DK$14:DK$23,DK$32:DK$41))*'Projeções - Receitas'!AD$23+(AU47*DK$11*'Projeções - Receitas'!AD$25)</f>
        <v>134278535209.1478</v>
      </c>
      <c r="BR47" s="335">
        <f>((BG47+'DRE + DCF'!T$12)*(1+'DRE + DCF'!T$15)+'DRE + DCF'!T$18)*(1+'DRE + DCF'!T$25)*'DRE + DCF'!T$33</f>
        <v>33294525549.207375</v>
      </c>
      <c r="BS47" s="335">
        <f>((BH47+'DRE + DCF'!U$12)*(1+'DRE + DCF'!U$15)+'DRE + DCF'!U$18)*(1+'DRE + DCF'!U$25)*'DRE + DCF'!U$33</f>
        <v>25090405117.43288</v>
      </c>
      <c r="BT47" s="335">
        <f>((BI47+'DRE + DCF'!V$12)*(1+'DRE + DCF'!V$15)+'DRE + DCF'!V$18)*(1+'DRE + DCF'!V$25)*'DRE + DCF'!V$33</f>
        <v>27905569045.500744</v>
      </c>
      <c r="BU47" s="335">
        <f>((BJ47+'DRE + DCF'!W$12)*(1+'DRE + DCF'!W$15)+'DRE + DCF'!W$18)*(1+'DRE + DCF'!W$25)*'DRE + DCF'!W$33</f>
        <v>30981405764.078991</v>
      </c>
      <c r="BV47" s="335">
        <f>((BK47+'DRE + DCF'!X$12)*(1+'DRE + DCF'!X$15)+'DRE + DCF'!X$18)*(1+'DRE + DCF'!X$25)*'DRE + DCF'!X$33</f>
        <v>34350305983.4958</v>
      </c>
      <c r="BW47" s="335">
        <f>((BL47+'DRE + DCF'!Y$12)*(1+'DRE + DCF'!Y$15)+'DRE + DCF'!Y$18)*(1+'DRE + DCF'!Y$25)*'DRE + DCF'!Y$33</f>
        <v>38053809705.28315</v>
      </c>
      <c r="BX47" s="335">
        <f>((BM47+'DRE + DCF'!Z$12)*(1+'DRE + DCF'!Z$15)+'DRE + DCF'!Z$18)*(1+'DRE + DCF'!Z$25)*'DRE + DCF'!Z$33</f>
        <v>42137872656.22625</v>
      </c>
      <c r="BY47" s="335">
        <f>((BN47+'DRE + DCF'!AA$12)*(1+'DRE + DCF'!AA$15)+'DRE + DCF'!AA$18)*(1+'DRE + DCF'!AA$25)*'DRE + DCF'!AA$33</f>
        <v>46635281428.905846</v>
      </c>
      <c r="BZ47" s="335">
        <f>((BO47+'DRE + DCF'!AB$12)*(1+'DRE + DCF'!AB$15)+'DRE + DCF'!AB$18)*(1+'DRE + DCF'!AB$25)*'DRE + DCF'!AB$33</f>
        <v>51281418143.966553</v>
      </c>
      <c r="CA47" s="335">
        <f>((BP47+'DRE + DCF'!AC$12)*(1+'DRE + DCF'!AC$15)+'DRE + DCF'!AC$18)*(1+'DRE + DCF'!AC$25)*'DRE + DCF'!AC$33</f>
        <v>55336113225.640205</v>
      </c>
      <c r="CB47" s="335">
        <f>((BQ47+'DRE + DCF'!AD$12)*(1+'DRE + DCF'!AD$15)+'DRE + DCF'!AD$18)*(1+'DRE + DCF'!AD$25)*'DRE + DCF'!AD$33</f>
        <v>69590248702.0466</v>
      </c>
      <c r="CC47" s="335">
        <f>BR47*(1-DA$47)+('DRE + DCF'!N$53*10^6)</f>
        <v>199068846775.89163</v>
      </c>
      <c r="CD47" s="335">
        <f>BS47*(1-DB$47)+('DRE + DCF'!T$53*10^6)</f>
        <v>199731311762.99246</v>
      </c>
      <c r="CE47" s="335">
        <f>BT47*(1-DC$47)+('DRE + DCF'!U$53*10^6)</f>
        <v>218263916447.23373</v>
      </c>
      <c r="CF47" s="335">
        <f>BU47*(1-DD$47)+('DRE + DCF'!V$53*10^6)</f>
        <v>238829608164.72546</v>
      </c>
      <c r="CG47" s="335">
        <f>BV47*(1-DE$47)+('DRE + DCF'!W$53*10^6)</f>
        <v>261622223468.17462</v>
      </c>
      <c r="CH47" s="335">
        <f>BW47*(1-DF$47)+('DRE + DCF'!X$53*10^6)</f>
        <v>286863261686.90436</v>
      </c>
      <c r="CI47" s="335">
        <f>BX47*(1-DG$47)+('DRE + DCF'!Y$53*10^6)</f>
        <v>314804141128.44495</v>
      </c>
      <c r="CJ47" s="335">
        <f>BY47*(1-DH$47)+('DRE + DCF'!Z$53*10^6)</f>
        <v>345718416237.81427</v>
      </c>
      <c r="CK47" s="335">
        <f>BZ47*(1-DI$47)+('DRE + DCF'!AA$53*10^6)</f>
        <v>379533051222.30225</v>
      </c>
      <c r="CL47" s="335">
        <f>CA47*(1-DJ$47)+('DRE + DCF'!AB$53*10^6)</f>
        <v>415450088914.28113</v>
      </c>
      <c r="CM47" s="335">
        <f>CB47*(1-DK$47)+('DRE + DCF'!AC$53*10^6)</f>
        <v>460078670730.16095</v>
      </c>
      <c r="CN47" s="335">
        <f t="shared" si="30"/>
        <v>1092206136729.1793</v>
      </c>
      <c r="CO47" s="335">
        <f t="shared" si="31"/>
        <v>1112648692580.3838</v>
      </c>
      <c r="CP47" s="335">
        <f t="shared" si="32"/>
        <v>1150596948118.219</v>
      </c>
      <c r="CQ47" s="335">
        <f t="shared" si="33"/>
        <v>1288668581892.4053</v>
      </c>
      <c r="CR47" s="335">
        <f t="shared" si="34"/>
        <v>1443308811719.4941</v>
      </c>
      <c r="CS47" s="335">
        <f t="shared" si="35"/>
        <v>1616505869125.8335</v>
      </c>
      <c r="CT47" s="335">
        <f t="shared" si="36"/>
        <v>1810486573420.9338</v>
      </c>
      <c r="CU47" s="335">
        <f t="shared" si="37"/>
        <v>2027744962231.4458</v>
      </c>
      <c r="CV47" s="335">
        <f t="shared" si="38"/>
        <v>2258907887925.8311</v>
      </c>
      <c r="CW47" s="335">
        <f t="shared" si="39"/>
        <v>2475763045166.7114</v>
      </c>
      <c r="CX47" s="336">
        <f t="shared" si="40"/>
        <v>2709722652934.9653</v>
      </c>
      <c r="CZ47" s="350" t="s">
        <v>335</v>
      </c>
      <c r="DA47" s="351">
        <f>'DRE + DCF'!T39</f>
        <v>0.38787832414759238</v>
      </c>
      <c r="DB47" s="351">
        <f>'DRE + DCF'!U39</f>
        <v>0.4</v>
      </c>
      <c r="DC47" s="351">
        <f>'DRE + DCF'!V39</f>
        <v>0.4</v>
      </c>
      <c r="DD47" s="351">
        <f>'DRE + DCF'!W39</f>
        <v>0.4</v>
      </c>
      <c r="DE47" s="351">
        <f>'DRE + DCF'!X39</f>
        <v>0.4</v>
      </c>
      <c r="DF47" s="351">
        <f>'DRE + DCF'!Y39</f>
        <v>0.4</v>
      </c>
      <c r="DG47" s="351">
        <f>'DRE + DCF'!Z39</f>
        <v>0.4</v>
      </c>
      <c r="DH47" s="351">
        <f>'DRE + DCF'!AA39</f>
        <v>0.4</v>
      </c>
      <c r="DI47" s="351">
        <f>'DRE + DCF'!AB39</f>
        <v>0.4</v>
      </c>
      <c r="DJ47" s="351">
        <f>'DRE + DCF'!AC39</f>
        <v>0.4</v>
      </c>
      <c r="DK47" s="352">
        <v>0.4</v>
      </c>
    </row>
    <row r="48" spans="4:115" ht="30" customHeight="1" x14ac:dyDescent="0.25">
      <c r="D48" s="333">
        <f t="shared" si="41"/>
        <v>2.4996438267202076E-2</v>
      </c>
      <c r="E48" s="64">
        <f t="shared" si="0"/>
        <v>2.2242046986933162E-2</v>
      </c>
      <c r="F48" s="64">
        <f t="shared" si="1"/>
        <v>3.2424055832307924E-2</v>
      </c>
      <c r="G48" s="64">
        <f t="shared" si="2"/>
        <v>2.8060349403164847E-2</v>
      </c>
      <c r="H48" s="64">
        <f t="shared" si="3"/>
        <v>2.3997302239630341E-2</v>
      </c>
      <c r="I48" s="64">
        <f t="shared" si="4"/>
        <v>2.0192304039745118E-2</v>
      </c>
      <c r="J48" s="64">
        <f t="shared" si="5"/>
        <v>1.6613296443140191E-2</v>
      </c>
      <c r="K48" s="64">
        <f t="shared" si="6"/>
        <v>1.3230675394973995E-2</v>
      </c>
      <c r="L48" s="64">
        <f t="shared" si="7"/>
        <v>1.0753911182986631E-2</v>
      </c>
      <c r="M48" s="64">
        <f t="shared" si="8"/>
        <v>1.0544613773012274E-2</v>
      </c>
      <c r="N48" s="64">
        <f t="shared" si="9"/>
        <v>1.2525793982757633E-2</v>
      </c>
      <c r="O48" s="64">
        <f t="shared" si="45"/>
        <v>1.8500000000000013E-2</v>
      </c>
      <c r="P48" s="64">
        <f t="shared" si="45"/>
        <v>1.8500000000000013E-2</v>
      </c>
      <c r="Q48" s="64">
        <f t="shared" si="46"/>
        <v>1.8500000000000013E-2</v>
      </c>
      <c r="R48" s="64">
        <f t="shared" si="47"/>
        <v>1.8500000000000013E-2</v>
      </c>
      <c r="S48" s="64">
        <f t="shared" si="48"/>
        <v>1.8500000000000013E-2</v>
      </c>
      <c r="T48" s="64">
        <f t="shared" si="49"/>
        <v>1.8500000000000013E-2</v>
      </c>
      <c r="U48" s="64">
        <f t="shared" si="50"/>
        <v>1.8500000000000013E-2</v>
      </c>
      <c r="V48" s="64">
        <f t="shared" si="51"/>
        <v>1.8500000000000013E-2</v>
      </c>
      <c r="W48" s="64">
        <f t="shared" si="52"/>
        <v>1.8500000000000013E-2</v>
      </c>
      <c r="X48" s="64">
        <f t="shared" si="53"/>
        <v>1.8500000000000013E-2</v>
      </c>
      <c r="Y48" s="64">
        <f t="shared" si="54"/>
        <v>1.8500000000000013E-2</v>
      </c>
      <c r="Z48" s="64">
        <f t="shared" si="43"/>
        <v>0.18218391650900934</v>
      </c>
      <c r="AA48" s="64">
        <f t="shared" si="44"/>
        <v>0.17942952522874042</v>
      </c>
      <c r="AB48" s="64">
        <f t="shared" si="10"/>
        <v>0.18961153407411518</v>
      </c>
      <c r="AC48" s="64">
        <f t="shared" si="11"/>
        <v>0.18524782764497211</v>
      </c>
      <c r="AD48" s="64">
        <f t="shared" si="12"/>
        <v>0.1811847804814376</v>
      </c>
      <c r="AE48" s="64">
        <f t="shared" si="13"/>
        <v>0.17737978228155238</v>
      </c>
      <c r="AF48" s="64">
        <f t="shared" si="14"/>
        <v>0.17380077468494745</v>
      </c>
      <c r="AG48" s="64">
        <f t="shared" si="15"/>
        <v>0.17041815363678126</v>
      </c>
      <c r="AH48" s="64">
        <f t="shared" si="16"/>
        <v>0.16794138942479389</v>
      </c>
      <c r="AI48" s="64">
        <f t="shared" si="17"/>
        <v>0.16773209201481953</v>
      </c>
      <c r="AJ48" s="64">
        <f t="shared" si="18"/>
        <v>0.16971327222456489</v>
      </c>
      <c r="AK48" s="334">
        <f>(1+O48)*'Projeções - Receitas'!N$34</f>
        <v>1877281194955.1284</v>
      </c>
      <c r="AL48" s="334">
        <f>(1+P48)*'Projeções - Receitas'!T$34</f>
        <v>1982700046193.3469</v>
      </c>
      <c r="AM48" s="334">
        <f>(1+Q48)*'Projeções - Receitas'!U$34</f>
        <v>2220624051736.5488</v>
      </c>
      <c r="AN48" s="334">
        <f>(1+R48)*'Projeções - Receitas'!V$34</f>
        <v>2487098937944.9346</v>
      </c>
      <c r="AO48" s="334">
        <f>(1+S48)*'Projeções - Receitas'!W$34</f>
        <v>2785550810498.3271</v>
      </c>
      <c r="AP48" s="334">
        <f>(1+T48)*'Projeções - Receitas'!X$34</f>
        <v>3119816907758.127</v>
      </c>
      <c r="AQ48" s="334">
        <f>(1+U48)*'Projeções - Receitas'!Y$34</f>
        <v>3494194936689.1021</v>
      </c>
      <c r="AR48" s="334">
        <f>(1+V48)*'Projeções - Receitas'!Z$34</f>
        <v>3913498329091.7944</v>
      </c>
      <c r="AS48" s="334">
        <f>(1+W48)*'Projeções - Receitas'!AA$34</f>
        <v>4359637138608.2598</v>
      </c>
      <c r="AT48" s="334">
        <f>(1+X48)*'Projeções - Receitas'!AB$34</f>
        <v>4778162303914.6533</v>
      </c>
      <c r="AU48" s="334">
        <f>(1+Y48)*'Projeções - Receitas'!AC$34</f>
        <v>5229698641634.5879</v>
      </c>
      <c r="AV48" s="335">
        <f t="shared" si="19"/>
        <v>1643692780423.1001</v>
      </c>
      <c r="AW48" s="335">
        <f t="shared" si="20"/>
        <v>1735994458598.1155</v>
      </c>
      <c r="AX48" s="335">
        <f t="shared" si="21"/>
        <v>1944313793629.8896</v>
      </c>
      <c r="AY48" s="335">
        <f t="shared" si="22"/>
        <v>2177631448865.4761</v>
      </c>
      <c r="AZ48" s="335">
        <f t="shared" si="23"/>
        <v>2438947222729.3335</v>
      </c>
      <c r="BA48" s="335">
        <f t="shared" si="24"/>
        <v>2731620889456.854</v>
      </c>
      <c r="BB48" s="335">
        <f t="shared" si="25"/>
        <v>3059415396191.6768</v>
      </c>
      <c r="BC48" s="335">
        <f t="shared" si="26"/>
        <v>3426545243734.6777</v>
      </c>
      <c r="BD48" s="335">
        <f t="shared" si="27"/>
        <v>3817171401520.4316</v>
      </c>
      <c r="BE48" s="335">
        <f t="shared" si="28"/>
        <v>4183619856066.394</v>
      </c>
      <c r="BF48" s="335">
        <f t="shared" si="29"/>
        <v>4578971932464.668</v>
      </c>
      <c r="BG48" s="334">
        <f>(AK48*SUMPRODUCT(DA$10:DA$13,DA$28:DA$31)+AV48*SUMPRODUCT(DA$14:DA$23,DA$32:DA$41))*'Projeções - Receitas'!T$23+(AK48*DA$11*'Projeções - Receitas'!T$25)</f>
        <v>60986381642.260925</v>
      </c>
      <c r="BH48" s="334">
        <f>(AL48*SUMPRODUCT(DB$10:DB$13,DB$28:DB$31)+AW48*SUMPRODUCT(DB$14:DB$23,DB$32:DB$41))*'Projeções - Receitas'!U$23+(AL48*DB$11*'Projeções - Receitas'!U$25)</f>
        <v>48863717973.637863</v>
      </c>
      <c r="BI48" s="334">
        <f>(AM48*SUMPRODUCT(DC$10:DC$13,DC$28:DC$31)+AX48*SUMPRODUCT(DC$14:DC$23,DC$32:DC$41))*'Projeções - Receitas'!V$23+(AM48*DC$11*'Projeções - Receitas'!V$25)</f>
        <v>54047182094.9188</v>
      </c>
      <c r="BJ48" s="334">
        <f>(AN48*SUMPRODUCT(DD$10:DD$13,DD$28:DD$31)+AY48*SUMPRODUCT(DD$14:DD$23,DD$32:DD$41))*'Projeções - Receitas'!W$23+(AN48*DD$11*'Projeções - Receitas'!W$25)</f>
        <v>59734934071.869278</v>
      </c>
      <c r="BK48" s="334">
        <f>(AO48*SUMPRODUCT(DE$10:DE$13,DE$28:DE$31)+AZ48*SUMPRODUCT(DE$14:DE$23,DE$32:DE$41))*'Projeções - Receitas'!X$23+(AO48*DE$11*'Projeções - Receitas'!X$25)</f>
        <v>66003723631.600479</v>
      </c>
      <c r="BL48" s="334">
        <f>(AP48*SUMPRODUCT(DF$10:DF$13,DF$28:DF$31)+BA48*SUMPRODUCT(DF$14:DF$23,DF$32:DF$41))*'Projeções - Receitas'!Y$23+(AP48*DF$11*'Projeções - Receitas'!Y$25)</f>
        <v>72919859059.008728</v>
      </c>
      <c r="BM48" s="334">
        <f>(AQ48*SUMPRODUCT(DG$10:DG$13,DG$28:DG$31)+BB48*SUMPRODUCT(DG$14:DG$23,DG$32:DG$41))*'Projeções - Receitas'!Z$23+(AQ48*DG$11*'Projeções - Receitas'!Z$25)</f>
        <v>80553206108.145508</v>
      </c>
      <c r="BN48" s="334">
        <f>(AR48*SUMPRODUCT(DH$10:DH$13,DH$28:DH$31)+BC48*SUMPRODUCT(DH$14:DH$23,DH$32:DH$41))*'Projeções - Receitas'!AA$23+(AR48*DH$11*'Projeções - Receitas'!AA$25)</f>
        <v>88976085609.497864</v>
      </c>
      <c r="BO48" s="334">
        <f>(AS48*SUMPRODUCT(DI$10:DI$13,DI$28:DI$31)+BD48*SUMPRODUCT(DI$14:DI$23,DI$32:DI$41))*'Projeções - Receitas'!AB$23+(AS48*DI$11*'Projeções - Receitas'!AB$25)</f>
        <v>97739598038.205688</v>
      </c>
      <c r="BP48" s="334">
        <f>(AT48*SUMPRODUCT(DJ$10:DJ$13,DJ$28:DJ$31)+BE48*SUMPRODUCT(DJ$14:DJ$23,DJ$32:DJ$41))*'Projeções - Receitas'!AC$23+(AT48*DJ$11*'Projeções - Receitas'!AC$25)</f>
        <v>105613195886.74022</v>
      </c>
      <c r="BQ48" s="334">
        <f>(AU48*SUMPRODUCT(DK$10:DK$13,DK$28:DK$31)+BF48*SUMPRODUCT(DK$14:DK$23,DK$32:DK$41))*'Projeções - Receitas'!AD$23+(AU48*DK$11*'Projeções - Receitas'!AD$25)</f>
        <v>134344487338.42535</v>
      </c>
      <c r="BR48" s="335">
        <f>((BG48+'DRE + DCF'!T$12)*(1+'DRE + DCF'!T$15)+'DRE + DCF'!T$18)*(1+'DRE + DCF'!T$25)*'DRE + DCF'!T$33</f>
        <v>33312948141.498371</v>
      </c>
      <c r="BS48" s="335">
        <f>((BH48+'DRE + DCF'!U$12)*(1+'DRE + DCF'!U$15)+'DRE + DCF'!U$18)*(1+'DRE + DCF'!U$25)*'DRE + DCF'!U$33</f>
        <v>25105023281.296772</v>
      </c>
      <c r="BT48" s="335">
        <f>((BI48+'DRE + DCF'!V$12)*(1+'DRE + DCF'!V$15)+'DRE + DCF'!V$18)*(1+'DRE + DCF'!V$25)*'DRE + DCF'!V$33</f>
        <v>27921719766.571369</v>
      </c>
      <c r="BU48" s="335">
        <f>((BJ48+'DRE + DCF'!W$12)*(1+'DRE + DCF'!W$15)+'DRE + DCF'!W$18)*(1+'DRE + DCF'!W$25)*'DRE + DCF'!W$33</f>
        <v>30999236088.534489</v>
      </c>
      <c r="BV48" s="335">
        <f>((BK48+'DRE + DCF'!X$12)*(1+'DRE + DCF'!X$15)+'DRE + DCF'!X$18)*(1+'DRE + DCF'!X$25)*'DRE + DCF'!X$33</f>
        <v>34369985333.132751</v>
      </c>
      <c r="BW48" s="335">
        <f>((BL48+'DRE + DCF'!Y$12)*(1+'DRE + DCF'!Y$15)+'DRE + DCF'!Y$18)*(1+'DRE + DCF'!Y$25)*'DRE + DCF'!Y$33</f>
        <v>38075526664.824043</v>
      </c>
      <c r="BX48" s="335">
        <f>((BM48+'DRE + DCF'!Z$12)*(1+'DRE + DCF'!Z$15)+'DRE + DCF'!Z$18)*(1+'DRE + DCF'!Z$25)*'DRE + DCF'!Z$33</f>
        <v>42161835942.598976</v>
      </c>
      <c r="BY48" s="335">
        <f>((BN48+'DRE + DCF'!AA$12)*(1+'DRE + DCF'!AA$15)+'DRE + DCF'!AA$18)*(1+'DRE + DCF'!AA$25)*'DRE + DCF'!AA$33</f>
        <v>46661720526.979721</v>
      </c>
      <c r="BZ48" s="335">
        <f>((BO48+'DRE + DCF'!AB$12)*(1+'DRE + DCF'!AB$15)+'DRE + DCF'!AB$18)*(1+'DRE + DCF'!AB$25)*'DRE + DCF'!AB$33</f>
        <v>51310428504.613937</v>
      </c>
      <c r="CA48" s="335">
        <f>((BP48+'DRE + DCF'!AC$12)*(1+'DRE + DCF'!AC$15)+'DRE + DCF'!AC$18)*(1+'DRE + DCF'!AC$25)*'DRE + DCF'!AC$33</f>
        <v>55367425127.542625</v>
      </c>
      <c r="CB48" s="335">
        <f>((BQ48+'DRE + DCF'!AD$12)*(1+'DRE + DCF'!AD$15)+'DRE + DCF'!AD$18)*(1+'DRE + DCF'!AD$25)*'DRE + DCF'!AD$33</f>
        <v>69628748317.230865</v>
      </c>
      <c r="CC48" s="335">
        <f>BR48*(1-DA$47)+('DRE + DCF'!N$53*10^6)</f>
        <v>199080123643.95834</v>
      </c>
      <c r="CD48" s="335">
        <f>BS48*(1-DB$47)+('DRE + DCF'!T$53*10^6)</f>
        <v>199740082661.31082</v>
      </c>
      <c r="CE48" s="335">
        <f>BT48*(1-DC$47)+('DRE + DCF'!U$53*10^6)</f>
        <v>218273606879.8761</v>
      </c>
      <c r="CF48" s="335">
        <f>BU48*(1-DD$47)+('DRE + DCF'!V$53*10^6)</f>
        <v>238840306359.39877</v>
      </c>
      <c r="CG48" s="335">
        <f>BV48*(1-DE$47)+('DRE + DCF'!W$53*10^6)</f>
        <v>261634031077.95679</v>
      </c>
      <c r="CH48" s="335">
        <f>BW48*(1-DF$47)+('DRE + DCF'!X$53*10^6)</f>
        <v>286876291862.62891</v>
      </c>
      <c r="CI48" s="335">
        <f>BX48*(1-DG$47)+('DRE + DCF'!Y$53*10^6)</f>
        <v>314818519100.26862</v>
      </c>
      <c r="CJ48" s="335">
        <f>BY48*(1-DH$47)+('DRE + DCF'!Z$53*10^6)</f>
        <v>345734279696.65857</v>
      </c>
      <c r="CK48" s="335">
        <f>BZ48*(1-DI$47)+('DRE + DCF'!AA$53*10^6)</f>
        <v>379550457438.69067</v>
      </c>
      <c r="CL48" s="335">
        <f>CA48*(1-DJ$47)+('DRE + DCF'!AB$53*10^6)</f>
        <v>415468876055.42261</v>
      </c>
      <c r="CM48" s="335">
        <f>CB48*(1-DK$47)+('DRE + DCF'!AC$53*10^6)</f>
        <v>460101770499.27148</v>
      </c>
      <c r="CN48" s="335">
        <f t="shared" si="30"/>
        <v>1092742583751.1483</v>
      </c>
      <c r="CO48" s="335">
        <f t="shared" si="31"/>
        <v>1113195180150.4133</v>
      </c>
      <c r="CP48" s="335">
        <f t="shared" si="32"/>
        <v>1151162074320.6345</v>
      </c>
      <c r="CQ48" s="335">
        <f t="shared" si="33"/>
        <v>1289301523239.1106</v>
      </c>
      <c r="CR48" s="335">
        <f t="shared" si="34"/>
        <v>1444017706027.8042</v>
      </c>
      <c r="CS48" s="335">
        <f t="shared" si="35"/>
        <v>1617299830751.1411</v>
      </c>
      <c r="CT48" s="335">
        <f t="shared" si="36"/>
        <v>1811375810441.2778</v>
      </c>
      <c r="CU48" s="335">
        <f t="shared" si="37"/>
        <v>2028740907694.2312</v>
      </c>
      <c r="CV48" s="335">
        <f t="shared" si="38"/>
        <v>2260017371171.374</v>
      </c>
      <c r="CW48" s="335">
        <f t="shared" si="39"/>
        <v>2476979038803.8262</v>
      </c>
      <c r="CX48" s="336">
        <f t="shared" si="40"/>
        <v>2711053557970.7876</v>
      </c>
      <c r="CZ48" s="343" t="s">
        <v>336</v>
      </c>
      <c r="DA48" s="353">
        <f>'DRE + DCF'!N57</f>
        <v>0.58208785486569981</v>
      </c>
      <c r="DB48" s="353">
        <f>'DRE + DCF'!T57</f>
        <v>0.56145415555301692</v>
      </c>
      <c r="DC48" s="353">
        <f>'DRE + DCF'!U57</f>
        <v>0.51839575159983298</v>
      </c>
      <c r="DD48" s="353">
        <f>'DRE + DCF'!V57</f>
        <v>0.51839575159983298</v>
      </c>
      <c r="DE48" s="353">
        <f>'DRE + DCF'!W57</f>
        <v>0.51839575159983298</v>
      </c>
      <c r="DF48" s="353">
        <f>'DRE + DCF'!X57</f>
        <v>0.51839575159983298</v>
      </c>
      <c r="DG48" s="353">
        <f>'DRE + DCF'!Y57</f>
        <v>0.51839575159983298</v>
      </c>
      <c r="DH48" s="353">
        <f>'DRE + DCF'!Z57</f>
        <v>0.51839575159983298</v>
      </c>
      <c r="DI48" s="353">
        <f>'DRE + DCF'!AA57</f>
        <v>0.51839575159983298</v>
      </c>
      <c r="DJ48" s="353">
        <f>'DRE + DCF'!AB57</f>
        <v>0.51839575159983298</v>
      </c>
      <c r="DK48" s="354">
        <f>'DRE + DCF'!AC57</f>
        <v>0.51839575159983298</v>
      </c>
    </row>
    <row r="49" spans="4:115" ht="30" customHeight="1" thickBot="1" x14ac:dyDescent="0.3">
      <c r="D49" s="333">
        <f t="shared" si="41"/>
        <v>2.4917359506005932E-2</v>
      </c>
      <c r="E49" s="64">
        <f t="shared" si="0"/>
        <v>2.2161880185687211E-2</v>
      </c>
      <c r="F49" s="64">
        <f t="shared" si="1"/>
        <v>3.2339431614438557E-2</v>
      </c>
      <c r="G49" s="64">
        <f t="shared" si="2"/>
        <v>2.7977746125435687E-2</v>
      </c>
      <c r="H49" s="64">
        <f t="shared" si="3"/>
        <v>2.3916571913334406E-2</v>
      </c>
      <c r="I49" s="64">
        <f t="shared" si="4"/>
        <v>2.011332063030713E-2</v>
      </c>
      <c r="J49" s="64">
        <f t="shared" si="5"/>
        <v>1.6535950079600792E-2</v>
      </c>
      <c r="K49" s="64">
        <f t="shared" si="6"/>
        <v>1.3154870628554527E-2</v>
      </c>
      <c r="L49" s="64">
        <f t="shared" si="7"/>
        <v>1.067920421062829E-2</v>
      </c>
      <c r="M49" s="64">
        <f t="shared" si="8"/>
        <v>1.0469892448393164E-2</v>
      </c>
      <c r="N49" s="64">
        <f t="shared" si="9"/>
        <v>1.2451035967327079E-2</v>
      </c>
      <c r="O49" s="64">
        <f t="shared" si="45"/>
        <v>1.9000000000000013E-2</v>
      </c>
      <c r="P49" s="64">
        <f t="shared" si="45"/>
        <v>1.9000000000000013E-2</v>
      </c>
      <c r="Q49" s="64">
        <f t="shared" si="46"/>
        <v>1.9000000000000013E-2</v>
      </c>
      <c r="R49" s="64">
        <f t="shared" si="47"/>
        <v>1.9000000000000013E-2</v>
      </c>
      <c r="S49" s="64">
        <f t="shared" si="48"/>
        <v>1.9000000000000013E-2</v>
      </c>
      <c r="T49" s="64">
        <f t="shared" si="49"/>
        <v>1.9000000000000013E-2</v>
      </c>
      <c r="U49" s="64">
        <f t="shared" si="50"/>
        <v>1.9000000000000013E-2</v>
      </c>
      <c r="V49" s="64">
        <f t="shared" si="51"/>
        <v>1.9000000000000013E-2</v>
      </c>
      <c r="W49" s="64">
        <f t="shared" si="52"/>
        <v>1.9000000000000013E-2</v>
      </c>
      <c r="X49" s="64">
        <f t="shared" si="53"/>
        <v>1.9000000000000013E-2</v>
      </c>
      <c r="Y49" s="64">
        <f t="shared" si="54"/>
        <v>1.9000000000000013E-2</v>
      </c>
      <c r="Z49" s="64">
        <f t="shared" si="43"/>
        <v>0.18210483774781319</v>
      </c>
      <c r="AA49" s="64">
        <f t="shared" si="44"/>
        <v>0.17934935842749447</v>
      </c>
      <c r="AB49" s="64">
        <f t="shared" si="10"/>
        <v>0.18952690985624582</v>
      </c>
      <c r="AC49" s="64">
        <f t="shared" si="11"/>
        <v>0.18516522436724295</v>
      </c>
      <c r="AD49" s="64">
        <f t="shared" si="12"/>
        <v>0.18110405015514167</v>
      </c>
      <c r="AE49" s="64">
        <f t="shared" si="13"/>
        <v>0.17730079887211439</v>
      </c>
      <c r="AF49" s="64">
        <f t="shared" si="14"/>
        <v>0.17372342832140805</v>
      </c>
      <c r="AG49" s="64">
        <f t="shared" si="15"/>
        <v>0.17034234887036179</v>
      </c>
      <c r="AH49" s="64">
        <f t="shared" si="16"/>
        <v>0.16786668245243555</v>
      </c>
      <c r="AI49" s="64">
        <f t="shared" si="17"/>
        <v>0.16765737069020042</v>
      </c>
      <c r="AJ49" s="64">
        <f t="shared" si="18"/>
        <v>0.16963851420913434</v>
      </c>
      <c r="AK49" s="334">
        <f>(1+O49)*'Projeções - Receitas'!N$34</f>
        <v>1878202786116.1274</v>
      </c>
      <c r="AL49" s="334">
        <f>(1+P49)*'Projeções - Receitas'!T$34</f>
        <v>1983673389367.7178</v>
      </c>
      <c r="AM49" s="334">
        <f>(1+Q49)*'Projeções - Receitas'!U$34</f>
        <v>2221714196091.8438</v>
      </c>
      <c r="AN49" s="334">
        <f>(1+R49)*'Projeções - Receitas'!V$34</f>
        <v>2488319899622.8652</v>
      </c>
      <c r="AO49" s="334">
        <f>(1+S49)*'Projeções - Receitas'!W$34</f>
        <v>2786918287577.6094</v>
      </c>
      <c r="AP49" s="334">
        <f>(1+T49)*'Projeções - Receitas'!X$34</f>
        <v>3121348482086.9229</v>
      </c>
      <c r="AQ49" s="334">
        <f>(1+U49)*'Projeções - Receitas'!Y$34</f>
        <v>3495910299937.354</v>
      </c>
      <c r="AR49" s="334">
        <f>(1+V49)*'Projeções - Receitas'!Z$34</f>
        <v>3915419535929.8364</v>
      </c>
      <c r="AS49" s="334">
        <f>(1+W49)*'Projeções - Receitas'!AA$34</f>
        <v>4361777363025.8384</v>
      </c>
      <c r="AT49" s="334">
        <f>(1+X49)*'Projeções - Receitas'!AB$34</f>
        <v>4780507989876.3193</v>
      </c>
      <c r="AU49" s="334">
        <f>(1+Y49)*'Projeções - Receitas'!AC$34</f>
        <v>5232265994919.6318</v>
      </c>
      <c r="AV49" s="335">
        <f t="shared" si="19"/>
        <v>1644499698822.915</v>
      </c>
      <c r="AW49" s="335">
        <f t="shared" si="20"/>
        <v>1736846689554.7173</v>
      </c>
      <c r="AX49" s="335">
        <f t="shared" si="21"/>
        <v>1945268292301.2834</v>
      </c>
      <c r="AY49" s="335">
        <f t="shared" si="22"/>
        <v>2178700487377.4375</v>
      </c>
      <c r="AZ49" s="335">
        <f t="shared" si="23"/>
        <v>2440144545862.7305</v>
      </c>
      <c r="BA49" s="335">
        <f t="shared" si="24"/>
        <v>2732961891366.2583</v>
      </c>
      <c r="BB49" s="335">
        <f t="shared" si="25"/>
        <v>3060917318330.2095</v>
      </c>
      <c r="BC49" s="335">
        <f t="shared" si="26"/>
        <v>3428227396529.835</v>
      </c>
      <c r="BD49" s="335">
        <f t="shared" si="27"/>
        <v>3819045319734.2363</v>
      </c>
      <c r="BE49" s="335">
        <f t="shared" si="28"/>
        <v>4185673670428.7236</v>
      </c>
      <c r="BF49" s="335">
        <f t="shared" si="29"/>
        <v>4581219832284.2383</v>
      </c>
      <c r="BG49" s="334">
        <f>(AK49*SUMPRODUCT(DA$10:DA$13,DA$28:DA$31)+AV49*SUMPRODUCT(DA$14:DA$23,DA$32:DA$41))*'Projeções - Receitas'!T$23+(AK49*DA$11*'Projeções - Receitas'!T$25)</f>
        <v>61016320955.781906</v>
      </c>
      <c r="BH49" s="334">
        <f>(AL49*SUMPRODUCT(DB$10:DB$13,DB$28:DB$31)+AW49*SUMPRODUCT(DB$14:DB$23,DB$32:DB$41))*'Projeções - Receitas'!U$23+(AL49*DB$11*'Projeções - Receitas'!U$25)</f>
        <v>48887706053.153648</v>
      </c>
      <c r="BI49" s="334">
        <f>(AM49*SUMPRODUCT(DC$10:DC$13,DC$28:DC$31)+AX49*SUMPRODUCT(DC$14:DC$23,DC$32:DC$41))*'Projeções - Receitas'!V$23+(AM49*DC$11*'Projeções - Receitas'!V$25)</f>
        <v>54073714830.360558</v>
      </c>
      <c r="BJ49" s="334">
        <f>(AN49*SUMPRODUCT(DD$10:DD$13,DD$28:DD$31)+AY49*SUMPRODUCT(DD$14:DD$23,DD$32:DD$41))*'Projeções - Receitas'!W$23+(AN49*DD$11*'Projeções - Receitas'!W$25)</f>
        <v>59764259027.231003</v>
      </c>
      <c r="BK49" s="334">
        <f>(AO49*SUMPRODUCT(DE$10:DE$13,DE$28:DE$31)+AZ49*SUMPRODUCT(DE$14:DE$23,DE$32:DE$41))*'Projeções - Receitas'!X$23+(AO49*DE$11*'Projeções - Receitas'!X$25)</f>
        <v>66036126048.69989</v>
      </c>
      <c r="BL49" s="334">
        <f>(AP49*SUMPRODUCT(DF$10:DF$13,DF$28:DF$31)+BA49*SUMPRODUCT(DF$14:DF$23,DF$32:DF$41))*'Projeções - Receitas'!Y$23+(AP49*DF$11*'Projeções - Receitas'!Y$25)</f>
        <v>72955656731.595383</v>
      </c>
      <c r="BM49" s="334">
        <f>(AQ49*SUMPRODUCT(DG$10:DG$13,DG$28:DG$31)+BB49*SUMPRODUCT(DG$14:DG$23,DG$32:DG$41))*'Projeções - Receitas'!Z$23+(AQ49*DG$11*'Projeções - Receitas'!Z$25)</f>
        <v>80592751128.326294</v>
      </c>
      <c r="BN49" s="334">
        <f>(AR49*SUMPRODUCT(DH$10:DH$13,DH$28:DH$31)+BC49*SUMPRODUCT(DH$14:DH$23,DH$32:DH$41))*'Projeções - Receitas'!AA$23+(AR49*DH$11*'Projeções - Receitas'!AA$25)</f>
        <v>89019765572.978165</v>
      </c>
      <c r="BO49" s="334">
        <f>(AS49*SUMPRODUCT(DI$10:DI$13,DI$28:DI$31)+BD49*SUMPRODUCT(DI$14:DI$23,DI$32:DI$41))*'Projeções - Receitas'!AB$23+(AS49*DI$11*'Projeções - Receitas'!AB$25)</f>
        <v>97787580167.826736</v>
      </c>
      <c r="BP49" s="334">
        <f>(AT49*SUMPRODUCT(DJ$10:DJ$13,DJ$28:DJ$31)+BE49*SUMPRODUCT(DJ$14:DJ$23,DJ$32:DJ$41))*'Projeções - Receitas'!AC$23+(AT49*DJ$11*'Projeções - Receitas'!AC$25)</f>
        <v>105665043307.40141</v>
      </c>
      <c r="BQ49" s="334">
        <f>(AU49*SUMPRODUCT(DK$10:DK$13,DK$28:DK$31)+BF49*SUMPRODUCT(DK$14:DK$23,DK$32:DK$41))*'Projeções - Receitas'!AD$23+(AU49*DK$11*'Projeções - Receitas'!AD$25)</f>
        <v>134410439467.70291</v>
      </c>
      <c r="BR49" s="335">
        <f>((BG49+'DRE + DCF'!T$12)*(1+'DRE + DCF'!T$15)+'DRE + DCF'!T$18)*(1+'DRE + DCF'!T$25)*'DRE + DCF'!T$33</f>
        <v>33331370733.789352</v>
      </c>
      <c r="BS49" s="335">
        <f>((BH49+'DRE + DCF'!U$12)*(1+'DRE + DCF'!U$15)+'DRE + DCF'!U$18)*(1+'DRE + DCF'!U$25)*'DRE + DCF'!U$33</f>
        <v>25119641445.160683</v>
      </c>
      <c r="BT49" s="335">
        <f>((BI49+'DRE + DCF'!V$12)*(1+'DRE + DCF'!V$15)+'DRE + DCF'!V$18)*(1+'DRE + DCF'!V$25)*'DRE + DCF'!V$33</f>
        <v>27937870487.641968</v>
      </c>
      <c r="BU49" s="335">
        <f>((BJ49+'DRE + DCF'!W$12)*(1+'DRE + DCF'!W$15)+'DRE + DCF'!W$18)*(1+'DRE + DCF'!W$25)*'DRE + DCF'!W$33</f>
        <v>31017066412.989964</v>
      </c>
      <c r="BV49" s="335">
        <f>((BK49+'DRE + DCF'!X$12)*(1+'DRE + DCF'!X$15)+'DRE + DCF'!X$18)*(1+'DRE + DCF'!X$25)*'DRE + DCF'!X$33</f>
        <v>34389664682.769653</v>
      </c>
      <c r="BW49" s="335">
        <f>((BL49+'DRE + DCF'!Y$12)*(1+'DRE + DCF'!Y$15)+'DRE + DCF'!Y$18)*(1+'DRE + DCF'!Y$25)*'DRE + DCF'!Y$33</f>
        <v>38097243624.364929</v>
      </c>
      <c r="BX49" s="335">
        <f>((BM49+'DRE + DCF'!Z$12)*(1+'DRE + DCF'!Z$15)+'DRE + DCF'!Z$18)*(1+'DRE + DCF'!Z$25)*'DRE + DCF'!Z$33</f>
        <v>42185799228.971771</v>
      </c>
      <c r="BY49" s="335">
        <f>((BN49+'DRE + DCF'!AA$12)*(1+'DRE + DCF'!AA$15)+'DRE + DCF'!AA$18)*(1+'DRE + DCF'!AA$25)*'DRE + DCF'!AA$33</f>
        <v>46688159625.053543</v>
      </c>
      <c r="BZ49" s="335">
        <f>((BO49+'DRE + DCF'!AB$12)*(1+'DRE + DCF'!AB$15)+'DRE + DCF'!AB$18)*(1+'DRE + DCF'!AB$25)*'DRE + DCF'!AB$33</f>
        <v>51339438865.261307</v>
      </c>
      <c r="CA49" s="335">
        <f>((BP49+'DRE + DCF'!AC$12)*(1+'DRE + DCF'!AC$15)+'DRE + DCF'!AC$18)*(1+'DRE + DCF'!AC$25)*'DRE + DCF'!AC$33</f>
        <v>55398737029.44519</v>
      </c>
      <c r="CB49" s="335">
        <f>((BQ49+'DRE + DCF'!AD$12)*(1+'DRE + DCF'!AD$15)+'DRE + DCF'!AD$18)*(1+'DRE + DCF'!AD$25)*'DRE + DCF'!AD$33</f>
        <v>69667247932.415131</v>
      </c>
      <c r="CC49" s="335">
        <f>BR49*(1-DA$47)+('DRE + DCF'!N$53*10^6)</f>
        <v>199091400512.02502</v>
      </c>
      <c r="CD49" s="335">
        <f>BS49*(1-DB$47)+('DRE + DCF'!T$53*10^6)</f>
        <v>199748853559.62915</v>
      </c>
      <c r="CE49" s="335">
        <f>BT49*(1-DC$47)+('DRE + DCF'!U$53*10^6)</f>
        <v>218283297312.51846</v>
      </c>
      <c r="CF49" s="335">
        <f>BU49*(1-DD$47)+('DRE + DCF'!V$53*10^6)</f>
        <v>238851004554.07205</v>
      </c>
      <c r="CG49" s="335">
        <f>BV49*(1-DE$47)+('DRE + DCF'!W$53*10^6)</f>
        <v>261645838687.73895</v>
      </c>
      <c r="CH49" s="335">
        <f>BW49*(1-DF$47)+('DRE + DCF'!X$53*10^6)</f>
        <v>286889322038.35345</v>
      </c>
      <c r="CI49" s="335">
        <f>BX49*(1-DG$47)+('DRE + DCF'!Y$53*10^6)</f>
        <v>314832897072.09229</v>
      </c>
      <c r="CJ49" s="335">
        <f>BY49*(1-DH$47)+('DRE + DCF'!Z$53*10^6)</f>
        <v>345750143155.50287</v>
      </c>
      <c r="CK49" s="335">
        <f>BZ49*(1-DI$47)+('DRE + DCF'!AA$53*10^6)</f>
        <v>379567863655.0791</v>
      </c>
      <c r="CL49" s="335">
        <f>CA49*(1-DJ$47)+('DRE + DCF'!AB$53*10^6)</f>
        <v>415487663196.56415</v>
      </c>
      <c r="CM49" s="335">
        <f>CB49*(1-DK$47)+('DRE + DCF'!AC$53*10^6)</f>
        <v>460124870268.38208</v>
      </c>
      <c r="CN49" s="335">
        <f t="shared" si="30"/>
        <v>1093279030773.1174</v>
      </c>
      <c r="CO49" s="335">
        <f t="shared" si="31"/>
        <v>1113741667720.4429</v>
      </c>
      <c r="CP49" s="335">
        <f t="shared" si="32"/>
        <v>1151727200523.05</v>
      </c>
      <c r="CQ49" s="335">
        <f t="shared" si="33"/>
        <v>1289934464585.8162</v>
      </c>
      <c r="CR49" s="335">
        <f t="shared" si="34"/>
        <v>1444726600336.1143</v>
      </c>
      <c r="CS49" s="335">
        <f t="shared" si="35"/>
        <v>1618093792376.4482</v>
      </c>
      <c r="CT49" s="335">
        <f t="shared" si="36"/>
        <v>1812265047461.6221</v>
      </c>
      <c r="CU49" s="335">
        <f t="shared" si="37"/>
        <v>2029736853157.0168</v>
      </c>
      <c r="CV49" s="335">
        <f t="shared" si="38"/>
        <v>2261126854416.917</v>
      </c>
      <c r="CW49" s="335">
        <f t="shared" si="39"/>
        <v>2478195032440.9414</v>
      </c>
      <c r="CX49" s="336">
        <f t="shared" si="40"/>
        <v>2712384463006.6104</v>
      </c>
      <c r="CZ49" s="346" t="s">
        <v>436</v>
      </c>
      <c r="DA49" s="347">
        <f>'Projeções - Receitas'!T66</f>
        <v>0.87557089733825855</v>
      </c>
      <c r="DB49" s="347">
        <f>'Projeções - Receitas'!U66</f>
        <v>0.87557089733825855</v>
      </c>
      <c r="DC49" s="347">
        <f>'Projeções - Receitas'!V66</f>
        <v>0.87557089733825855</v>
      </c>
      <c r="DD49" s="347">
        <f>'Projeções - Receitas'!W66</f>
        <v>0.87557089733825855</v>
      </c>
      <c r="DE49" s="347">
        <f>'Projeções - Receitas'!X66</f>
        <v>0.87557089733825855</v>
      </c>
      <c r="DF49" s="347">
        <f>'Projeções - Receitas'!Y66</f>
        <v>0.87557089733825855</v>
      </c>
      <c r="DG49" s="347">
        <f>'Projeções - Receitas'!Z66</f>
        <v>0.87557089733825855</v>
      </c>
      <c r="DH49" s="347">
        <f>'Projeções - Receitas'!AA66</f>
        <v>0.87557089733825855</v>
      </c>
      <c r="DI49" s="347">
        <f>'Projeções - Receitas'!AB66</f>
        <v>0.87557089733825855</v>
      </c>
      <c r="DJ49" s="347">
        <f>'Projeções - Receitas'!AC66</f>
        <v>0.87557089733825855</v>
      </c>
      <c r="DK49" s="348">
        <f>'Projeções - Receitas'!AD66</f>
        <v>0.87557089733825855</v>
      </c>
    </row>
    <row r="50" spans="4:115" ht="30" customHeight="1" x14ac:dyDescent="0.25">
      <c r="D50" s="333">
        <f t="shared" si="41"/>
        <v>2.4838358311029735E-2</v>
      </c>
      <c r="E50" s="64">
        <f t="shared" si="0"/>
        <v>2.2081792017890206E-2</v>
      </c>
      <c r="F50" s="64">
        <f t="shared" si="1"/>
        <v>3.2254890402177661E-2</v>
      </c>
      <c r="G50" s="64">
        <f t="shared" si="2"/>
        <v>2.7895223871029412E-2</v>
      </c>
      <c r="H50" s="64">
        <f t="shared" si="3"/>
        <v>2.3835920773233932E-2</v>
      </c>
      <c r="I50" s="64">
        <f t="shared" si="4"/>
        <v>2.0034414693561015E-2</v>
      </c>
      <c r="J50" s="64">
        <f t="shared" si="5"/>
        <v>1.645867958301922E-2</v>
      </c>
      <c r="K50" s="64">
        <f t="shared" si="6"/>
        <v>1.3079140216981977E-2</v>
      </c>
      <c r="L50" s="64">
        <f t="shared" si="7"/>
        <v>1.0604570516320327E-2</v>
      </c>
      <c r="M50" s="64">
        <f t="shared" si="8"/>
        <v>1.0395244415902116E-2</v>
      </c>
      <c r="N50" s="64">
        <f t="shared" si="9"/>
        <v>1.2376351280013631E-2</v>
      </c>
      <c r="O50" s="64">
        <f t="shared" si="45"/>
        <v>1.9500000000000014E-2</v>
      </c>
      <c r="P50" s="64">
        <f t="shared" si="45"/>
        <v>1.9500000000000014E-2</v>
      </c>
      <c r="Q50" s="64">
        <f t="shared" si="46"/>
        <v>1.9500000000000014E-2</v>
      </c>
      <c r="R50" s="64">
        <f t="shared" si="47"/>
        <v>1.9500000000000014E-2</v>
      </c>
      <c r="S50" s="64">
        <f t="shared" si="48"/>
        <v>1.9500000000000014E-2</v>
      </c>
      <c r="T50" s="64">
        <f t="shared" si="49"/>
        <v>1.9500000000000014E-2</v>
      </c>
      <c r="U50" s="64">
        <f t="shared" si="50"/>
        <v>1.9500000000000014E-2</v>
      </c>
      <c r="V50" s="64">
        <f t="shared" si="51"/>
        <v>1.9500000000000014E-2</v>
      </c>
      <c r="W50" s="64">
        <f t="shared" si="52"/>
        <v>1.9500000000000014E-2</v>
      </c>
      <c r="X50" s="64">
        <f t="shared" si="53"/>
        <v>1.9500000000000014E-2</v>
      </c>
      <c r="Y50" s="64">
        <f t="shared" si="54"/>
        <v>1.9500000000000014E-2</v>
      </c>
      <c r="Z50" s="64">
        <f t="shared" si="43"/>
        <v>0.18202583655283699</v>
      </c>
      <c r="AA50" s="64">
        <f t="shared" si="44"/>
        <v>0.17926927025969747</v>
      </c>
      <c r="AB50" s="64">
        <f t="shared" si="10"/>
        <v>0.18944236864398492</v>
      </c>
      <c r="AC50" s="64">
        <f t="shared" si="11"/>
        <v>0.18508270211283667</v>
      </c>
      <c r="AD50" s="64">
        <f t="shared" si="12"/>
        <v>0.18102339901504119</v>
      </c>
      <c r="AE50" s="64">
        <f t="shared" si="13"/>
        <v>0.17722189293536827</v>
      </c>
      <c r="AF50" s="64">
        <f t="shared" si="14"/>
        <v>0.17364615782482648</v>
      </c>
      <c r="AG50" s="64">
        <f t="shared" si="15"/>
        <v>0.17026661845878924</v>
      </c>
      <c r="AH50" s="64">
        <f t="shared" si="16"/>
        <v>0.16779204875812759</v>
      </c>
      <c r="AI50" s="64">
        <f t="shared" si="17"/>
        <v>0.16758272265770938</v>
      </c>
      <c r="AJ50" s="64">
        <f t="shared" si="18"/>
        <v>0.16956382952182089</v>
      </c>
      <c r="AK50" s="334">
        <f>(1+O50)*'Projeções - Receitas'!N$34</f>
        <v>1879124377277.127</v>
      </c>
      <c r="AL50" s="334">
        <f>(1+P50)*'Projeções - Receitas'!T$34</f>
        <v>1984646732542.0889</v>
      </c>
      <c r="AM50" s="334">
        <f>(1+Q50)*'Projeções - Receitas'!U$34</f>
        <v>2222804340447.1396</v>
      </c>
      <c r="AN50" s="334">
        <f>(1+R50)*'Projeções - Receitas'!V$34</f>
        <v>2489540861300.7964</v>
      </c>
      <c r="AO50" s="334">
        <f>(1+S50)*'Projeções - Receitas'!W$34</f>
        <v>2788285764656.8921</v>
      </c>
      <c r="AP50" s="334">
        <f>(1+T50)*'Projeções - Receitas'!X$34</f>
        <v>3122880056415.7197</v>
      </c>
      <c r="AQ50" s="334">
        <f>(1+U50)*'Projeções - Receitas'!Y$34</f>
        <v>3497625663185.6064</v>
      </c>
      <c r="AR50" s="334">
        <f>(1+V50)*'Projeções - Receitas'!Z$34</f>
        <v>3917340742767.8794</v>
      </c>
      <c r="AS50" s="334">
        <f>(1+W50)*'Projeções - Receitas'!AA$34</f>
        <v>4363917587443.418</v>
      </c>
      <c r="AT50" s="334">
        <f>(1+X50)*'Projeções - Receitas'!AB$34</f>
        <v>4782853675837.9873</v>
      </c>
      <c r="AU50" s="334">
        <f>(1+Y50)*'Projeções - Receitas'!AC$34</f>
        <v>5234833348204.6768</v>
      </c>
      <c r="AV50" s="335">
        <f t="shared" si="19"/>
        <v>1645306617222.7302</v>
      </c>
      <c r="AW50" s="335">
        <f t="shared" si="20"/>
        <v>1737698920511.3196</v>
      </c>
      <c r="AX50" s="335">
        <f t="shared" si="21"/>
        <v>1946222790972.678</v>
      </c>
      <c r="AY50" s="335">
        <f t="shared" si="22"/>
        <v>2179769525889.3994</v>
      </c>
      <c r="AZ50" s="335">
        <f t="shared" si="23"/>
        <v>2441341868996.1274</v>
      </c>
      <c r="BA50" s="335">
        <f t="shared" si="24"/>
        <v>2734302893275.6631</v>
      </c>
      <c r="BB50" s="335">
        <f t="shared" si="25"/>
        <v>3062419240468.7432</v>
      </c>
      <c r="BC50" s="335">
        <f t="shared" si="26"/>
        <v>3429909549324.9922</v>
      </c>
      <c r="BD50" s="335">
        <f t="shared" si="27"/>
        <v>3820919237948.042</v>
      </c>
      <c r="BE50" s="335">
        <f t="shared" si="28"/>
        <v>4187727484791.0547</v>
      </c>
      <c r="BF50" s="335">
        <f t="shared" si="29"/>
        <v>4583467732103.8096</v>
      </c>
      <c r="BG50" s="334">
        <f>(AK50*SUMPRODUCT(DA$10:DA$13,DA$28:DA$31)+AV50*SUMPRODUCT(DA$14:DA$23,DA$32:DA$41))*'Projeções - Receitas'!T$23+(AK50*DA$11*'Projeções - Receitas'!T$25)</f>
        <v>61046260269.302948</v>
      </c>
      <c r="BH50" s="334">
        <f>(AL50*SUMPRODUCT(DB$10:DB$13,DB$28:DB$31)+AW50*SUMPRODUCT(DB$14:DB$23,DB$32:DB$41))*'Projeções - Receitas'!U$23+(AL50*DB$11*'Projeções - Receitas'!U$25)</f>
        <v>48911694132.669395</v>
      </c>
      <c r="BI50" s="334">
        <f>(AM50*SUMPRODUCT(DC$10:DC$13,DC$28:DC$31)+AX50*SUMPRODUCT(DC$14:DC$23,DC$32:DC$41))*'Projeções - Receitas'!V$23+(AM50*DC$11*'Projeções - Receitas'!V$25)</f>
        <v>54100247565.802399</v>
      </c>
      <c r="BJ50" s="334">
        <f>(AN50*SUMPRODUCT(DD$10:DD$13,DD$28:DD$31)+AY50*SUMPRODUCT(DD$14:DD$23,DD$32:DD$41))*'Projeções - Receitas'!W$23+(AN50*DD$11*'Projeções - Receitas'!W$25)</f>
        <v>59793583982.592751</v>
      </c>
      <c r="BK50" s="334">
        <f>(AO50*SUMPRODUCT(DE$10:DE$13,DE$28:DE$31)+AZ50*SUMPRODUCT(DE$14:DE$23,DE$32:DE$41))*'Projeções - Receitas'!X$23+(AO50*DE$11*'Projeções - Receitas'!X$25)</f>
        <v>66068528465.7994</v>
      </c>
      <c r="BL50" s="334">
        <f>(AP50*SUMPRODUCT(DF$10:DF$13,DF$28:DF$31)+BA50*SUMPRODUCT(DF$14:DF$23,DF$32:DF$41))*'Projeções - Receitas'!Y$23+(AP50*DF$11*'Projeções - Receitas'!Y$25)</f>
        <v>72991454404.182022</v>
      </c>
      <c r="BM50" s="334">
        <f>(AQ50*SUMPRODUCT(DG$10:DG$13,DG$28:DG$31)+BB50*SUMPRODUCT(DG$14:DG$23,DG$32:DG$41))*'Projeções - Receitas'!Z$23+(AQ50*DG$11*'Projeções - Receitas'!Z$25)</f>
        <v>80632296148.50708</v>
      </c>
      <c r="BN50" s="334">
        <f>(AR50*SUMPRODUCT(DH$10:DH$13,DH$28:DH$31)+BC50*SUMPRODUCT(DH$14:DH$23,DH$32:DH$41))*'Projeções - Receitas'!AA$23+(AR50*DH$11*'Projeções - Receitas'!AA$25)</f>
        <v>89063445536.458557</v>
      </c>
      <c r="BO50" s="334">
        <f>(AS50*SUMPRODUCT(DI$10:DI$13,DI$28:DI$31)+BD50*SUMPRODUCT(DI$14:DI$23,DI$32:DI$41))*'Projeções - Receitas'!AB$23+(AS50*DI$11*'Projeções - Receitas'!AB$25)</f>
        <v>97835562297.447891</v>
      </c>
      <c r="BP50" s="334">
        <f>(AT50*SUMPRODUCT(DJ$10:DJ$13,DJ$28:DJ$31)+BE50*SUMPRODUCT(DJ$14:DJ$23,DJ$32:DJ$41))*'Projeções - Receitas'!AC$23+(AT50*DJ$11*'Projeções - Receitas'!AC$25)</f>
        <v>105716890728.06261</v>
      </c>
      <c r="BQ50" s="334">
        <f>(AU50*SUMPRODUCT(DK$10:DK$13,DK$28:DK$31)+BF50*SUMPRODUCT(DK$14:DK$23,DK$32:DK$41))*'Projeções - Receitas'!AD$23+(AU50*DK$11*'Projeções - Receitas'!AD$25)</f>
        <v>134476391596.9805</v>
      </c>
      <c r="BR50" s="335">
        <f>((BG50+'DRE + DCF'!T$12)*(1+'DRE + DCF'!T$15)+'DRE + DCF'!T$18)*(1+'DRE + DCF'!T$25)*'DRE + DCF'!T$33</f>
        <v>33349793326.080387</v>
      </c>
      <c r="BS50" s="335">
        <f>((BH50+'DRE + DCF'!U$12)*(1+'DRE + DCF'!U$15)+'DRE + DCF'!U$18)*(1+'DRE + DCF'!U$25)*'DRE + DCF'!U$33</f>
        <v>25134259609.024555</v>
      </c>
      <c r="BT50" s="335">
        <f>((BI50+'DRE + DCF'!V$12)*(1+'DRE + DCF'!V$15)+'DRE + DCF'!V$18)*(1+'DRE + DCF'!V$25)*'DRE + DCF'!V$33</f>
        <v>27954021208.712624</v>
      </c>
      <c r="BU50" s="335">
        <f>((BJ50+'DRE + DCF'!W$12)*(1+'DRE + DCF'!W$15)+'DRE + DCF'!W$18)*(1+'DRE + DCF'!W$25)*'DRE + DCF'!W$33</f>
        <v>31034896737.445442</v>
      </c>
      <c r="BV50" s="335">
        <f>((BK50+'DRE + DCF'!X$12)*(1+'DRE + DCF'!X$15)+'DRE + DCF'!X$18)*(1+'DRE + DCF'!X$25)*'DRE + DCF'!X$33</f>
        <v>34409344032.406609</v>
      </c>
      <c r="BW50" s="335">
        <f>((BL50+'DRE + DCF'!Y$12)*(1+'DRE + DCF'!Y$15)+'DRE + DCF'!Y$18)*(1+'DRE + DCF'!Y$25)*'DRE + DCF'!Y$33</f>
        <v>38118960583.905815</v>
      </c>
      <c r="BX50" s="335">
        <f>((BM50+'DRE + DCF'!Z$12)*(1+'DRE + DCF'!Z$15)+'DRE + DCF'!Z$18)*(1+'DRE + DCF'!Z$25)*'DRE + DCF'!Z$33</f>
        <v>42209762515.344566</v>
      </c>
      <c r="BY50" s="335">
        <f>((BN50+'DRE + DCF'!AA$12)*(1+'DRE + DCF'!AA$15)+'DRE + DCF'!AA$18)*(1+'DRE + DCF'!AA$25)*'DRE + DCF'!AA$33</f>
        <v>46714598723.127426</v>
      </c>
      <c r="BZ50" s="335">
        <f>((BO50+'DRE + DCF'!AB$12)*(1+'DRE + DCF'!AB$15)+'DRE + DCF'!AB$18)*(1+'DRE + DCF'!AB$25)*'DRE + DCF'!AB$33</f>
        <v>51368449225.908699</v>
      </c>
      <c r="CA50" s="335">
        <f>((BP50+'DRE + DCF'!AC$12)*(1+'DRE + DCF'!AC$15)+'DRE + DCF'!AC$18)*(1+'DRE + DCF'!AC$25)*'DRE + DCF'!AC$33</f>
        <v>55430048931.347755</v>
      </c>
      <c r="CB50" s="335">
        <f>((BQ50+'DRE + DCF'!AD$12)*(1+'DRE + DCF'!AD$15)+'DRE + DCF'!AD$18)*(1+'DRE + DCF'!AD$25)*'DRE + DCF'!AD$33</f>
        <v>69705747547.599426</v>
      </c>
      <c r="CC50" s="335">
        <f>BR50*(1-DA$47)+('DRE + DCF'!N$53*10^6)</f>
        <v>199102677380.09177</v>
      </c>
      <c r="CD50" s="335">
        <f>BS50*(1-DB$47)+('DRE + DCF'!T$53*10^6)</f>
        <v>199757624457.94748</v>
      </c>
      <c r="CE50" s="335">
        <f>BT50*(1-DC$47)+('DRE + DCF'!U$53*10^6)</f>
        <v>218292987745.16086</v>
      </c>
      <c r="CF50" s="335">
        <f>BU50*(1-DD$47)+('DRE + DCF'!V$53*10^6)</f>
        <v>238861702748.74533</v>
      </c>
      <c r="CG50" s="335">
        <f>BV50*(1-DE$47)+('DRE + DCF'!W$53*10^6)</f>
        <v>261657646297.52112</v>
      </c>
      <c r="CH50" s="335">
        <f>BW50*(1-DF$47)+('DRE + DCF'!X$53*10^6)</f>
        <v>286902352214.078</v>
      </c>
      <c r="CI50" s="335">
        <f>BX50*(1-DG$47)+('DRE + DCF'!Y$53*10^6)</f>
        <v>314847275043.91595</v>
      </c>
      <c r="CJ50" s="335">
        <f>BY50*(1-DH$47)+('DRE + DCF'!Z$53*10^6)</f>
        <v>345766006614.34723</v>
      </c>
      <c r="CK50" s="335">
        <f>BZ50*(1-DI$47)+('DRE + DCF'!AA$53*10^6)</f>
        <v>379585269871.46753</v>
      </c>
      <c r="CL50" s="335">
        <f>CA50*(1-DJ$47)+('DRE + DCF'!AB$53*10^6)</f>
        <v>415506450337.70569</v>
      </c>
      <c r="CM50" s="335">
        <f>CB50*(1-DK$47)+('DRE + DCF'!AC$53*10^6)</f>
        <v>460147970037.49261</v>
      </c>
      <c r="CN50" s="335">
        <f t="shared" si="30"/>
        <v>1093815477795.0868</v>
      </c>
      <c r="CO50" s="335">
        <f t="shared" si="31"/>
        <v>1114288155290.4727</v>
      </c>
      <c r="CP50" s="335">
        <f t="shared" si="32"/>
        <v>1152292326725.4661</v>
      </c>
      <c r="CQ50" s="335">
        <f t="shared" si="33"/>
        <v>1290567405932.522</v>
      </c>
      <c r="CR50" s="335">
        <f t="shared" si="34"/>
        <v>1445435494644.4246</v>
      </c>
      <c r="CS50" s="335">
        <f t="shared" si="35"/>
        <v>1618887754001.7559</v>
      </c>
      <c r="CT50" s="335">
        <f t="shared" si="36"/>
        <v>1813154284481.9668</v>
      </c>
      <c r="CU50" s="335">
        <f t="shared" si="37"/>
        <v>2030732798619.8027</v>
      </c>
      <c r="CV50" s="335">
        <f t="shared" si="38"/>
        <v>2262236337662.4604</v>
      </c>
      <c r="CW50" s="335">
        <f t="shared" si="39"/>
        <v>2479411026078.0571</v>
      </c>
      <c r="CX50" s="336">
        <f t="shared" si="40"/>
        <v>2713715368042.4336</v>
      </c>
    </row>
    <row r="51" spans="4:115" ht="30" customHeight="1" x14ac:dyDescent="0.25">
      <c r="D51" s="333">
        <f t="shared" si="41"/>
        <v>2.4759434568205452E-2</v>
      </c>
      <c r="E51" s="64">
        <f t="shared" si="0"/>
        <v>2.2001782367904815E-2</v>
      </c>
      <c r="F51" s="64">
        <f t="shared" si="1"/>
        <v>3.2170432073458322E-2</v>
      </c>
      <c r="G51" s="64">
        <f t="shared" si="2"/>
        <v>2.7812782520794221E-2</v>
      </c>
      <c r="H51" s="64">
        <f t="shared" si="3"/>
        <v>2.3755348702878681E-2</v>
      </c>
      <c r="I51" s="64">
        <f t="shared" si="4"/>
        <v>1.9955586115576435E-2</v>
      </c>
      <c r="J51" s="64">
        <f t="shared" si="5"/>
        <v>1.6381484841826499E-2</v>
      </c>
      <c r="K51" s="64">
        <f t="shared" si="6"/>
        <v>1.3003484050910979E-2</v>
      </c>
      <c r="L51" s="64">
        <f t="shared" si="7"/>
        <v>1.0530009992300915E-2</v>
      </c>
      <c r="M51" s="64">
        <f t="shared" si="8"/>
        <v>1.032066956775668E-2</v>
      </c>
      <c r="N51" s="64">
        <f t="shared" si="9"/>
        <v>1.2301739812981882E-2</v>
      </c>
      <c r="O51" s="64">
        <f t="shared" si="45"/>
        <v>2.0000000000000014E-2</v>
      </c>
      <c r="P51" s="64">
        <f t="shared" si="45"/>
        <v>2.0000000000000014E-2</v>
      </c>
      <c r="Q51" s="64">
        <f t="shared" si="46"/>
        <v>2.0000000000000014E-2</v>
      </c>
      <c r="R51" s="64">
        <f t="shared" si="47"/>
        <v>2.0000000000000014E-2</v>
      </c>
      <c r="S51" s="64">
        <f t="shared" si="48"/>
        <v>2.0000000000000014E-2</v>
      </c>
      <c r="T51" s="64">
        <f t="shared" si="49"/>
        <v>2.0000000000000014E-2</v>
      </c>
      <c r="U51" s="64">
        <f t="shared" si="50"/>
        <v>2.0000000000000014E-2</v>
      </c>
      <c r="V51" s="64">
        <f t="shared" si="51"/>
        <v>2.0000000000000014E-2</v>
      </c>
      <c r="W51" s="64">
        <f t="shared" si="52"/>
        <v>2.0000000000000014E-2</v>
      </c>
      <c r="X51" s="64">
        <f t="shared" si="53"/>
        <v>2.0000000000000014E-2</v>
      </c>
      <c r="Y51" s="64">
        <f t="shared" si="54"/>
        <v>2.0000000000000014E-2</v>
      </c>
      <c r="Z51" s="64">
        <f t="shared" si="43"/>
        <v>0.18194691281001271</v>
      </c>
      <c r="AA51" s="64">
        <f t="shared" si="44"/>
        <v>0.17918926060971208</v>
      </c>
      <c r="AB51" s="64">
        <f t="shared" si="10"/>
        <v>0.18935791031526558</v>
      </c>
      <c r="AC51" s="64">
        <f t="shared" si="11"/>
        <v>0.18500026076260148</v>
      </c>
      <c r="AD51" s="64">
        <f t="shared" si="12"/>
        <v>0.18094282694468594</v>
      </c>
      <c r="AE51" s="64">
        <f t="shared" si="13"/>
        <v>0.17714306435738369</v>
      </c>
      <c r="AF51" s="64">
        <f t="shared" si="14"/>
        <v>0.17356896308363376</v>
      </c>
      <c r="AG51" s="64">
        <f t="shared" si="15"/>
        <v>0.17019096229271824</v>
      </c>
      <c r="AH51" s="64">
        <f t="shared" si="16"/>
        <v>0.16771748823410818</v>
      </c>
      <c r="AI51" s="64">
        <f t="shared" si="17"/>
        <v>0.16750814780956394</v>
      </c>
      <c r="AJ51" s="64">
        <f t="shared" si="18"/>
        <v>0.16948921805478914</v>
      </c>
      <c r="AK51" s="334">
        <f>(1+O51)*'Projeções - Receitas'!N$34</f>
        <v>1880045968438.126</v>
      </c>
      <c r="AL51" s="334">
        <f>(1+P51)*'Projeções - Receitas'!T$34</f>
        <v>1985620075716.4595</v>
      </c>
      <c r="AM51" s="334">
        <f>(1+Q51)*'Projeções - Receitas'!U$34</f>
        <v>2223894484802.4346</v>
      </c>
      <c r="AN51" s="334">
        <f>(1+R51)*'Projeções - Receitas'!V$34</f>
        <v>2490761822978.7271</v>
      </c>
      <c r="AO51" s="334">
        <f>(1+S51)*'Projeções - Receitas'!W$34</f>
        <v>2789653241736.1743</v>
      </c>
      <c r="AP51" s="334">
        <f>(1+T51)*'Projeções - Receitas'!X$34</f>
        <v>3124411630744.5161</v>
      </c>
      <c r="AQ51" s="334">
        <f>(1+U51)*'Projeções - Receitas'!Y$34</f>
        <v>3499341026433.8579</v>
      </c>
      <c r="AR51" s="334">
        <f>(1+V51)*'Projeções - Receitas'!Z$34</f>
        <v>3919261949605.9209</v>
      </c>
      <c r="AS51" s="334">
        <f>(1+W51)*'Projeções - Receitas'!AA$34</f>
        <v>4366057811860.9966</v>
      </c>
      <c r="AT51" s="334">
        <f>(1+X51)*'Projeções - Receitas'!AB$34</f>
        <v>4785199361799.6533</v>
      </c>
      <c r="AU51" s="334">
        <f>(1+Y51)*'Projeções - Receitas'!AC$34</f>
        <v>5237400701489.7207</v>
      </c>
      <c r="AV51" s="335">
        <f t="shared" si="19"/>
        <v>1646113535622.5452</v>
      </c>
      <c r="AW51" s="335">
        <f t="shared" si="20"/>
        <v>1738551151467.9214</v>
      </c>
      <c r="AX51" s="335">
        <f t="shared" si="21"/>
        <v>1947177289644.0718</v>
      </c>
      <c r="AY51" s="335">
        <f t="shared" si="22"/>
        <v>2180838564401.3608</v>
      </c>
      <c r="AZ51" s="335">
        <f t="shared" si="23"/>
        <v>2442539192129.5239</v>
      </c>
      <c r="BA51" s="335">
        <f t="shared" si="24"/>
        <v>2735643895185.0679</v>
      </c>
      <c r="BB51" s="335">
        <f t="shared" si="25"/>
        <v>3063921162607.2759</v>
      </c>
      <c r="BC51" s="335">
        <f t="shared" si="26"/>
        <v>3431591702120.1489</v>
      </c>
      <c r="BD51" s="335">
        <f t="shared" si="27"/>
        <v>3822793156161.8462</v>
      </c>
      <c r="BE51" s="335">
        <f t="shared" si="28"/>
        <v>4189781299153.3848</v>
      </c>
      <c r="BF51" s="335">
        <f t="shared" si="29"/>
        <v>4585715631923.3799</v>
      </c>
      <c r="BG51" s="334">
        <f>(AK51*SUMPRODUCT(DA$10:DA$13,DA$28:DA$31)+AV51*SUMPRODUCT(DA$14:DA$23,DA$32:DA$41))*'Projeções - Receitas'!T$23+(AK51*DA$11*'Projeções - Receitas'!T$25)</f>
        <v>61076199582.823898</v>
      </c>
      <c r="BH51" s="334">
        <f>(AL51*SUMPRODUCT(DB$10:DB$13,DB$28:DB$31)+AW51*SUMPRODUCT(DB$14:DB$23,DB$32:DB$41))*'Projeções - Receitas'!U$23+(AL51*DB$11*'Projeções - Receitas'!U$25)</f>
        <v>48935682212.18515</v>
      </c>
      <c r="BI51" s="334">
        <f>(AM51*SUMPRODUCT(DC$10:DC$13,DC$28:DC$31)+AX51*SUMPRODUCT(DC$14:DC$23,DC$32:DC$41))*'Projeções - Receitas'!V$23+(AM51*DC$11*'Projeções - Receitas'!V$25)</f>
        <v>54126780301.244186</v>
      </c>
      <c r="BJ51" s="334">
        <f>(AN51*SUMPRODUCT(DD$10:DD$13,DD$28:DD$31)+AY51*SUMPRODUCT(DD$14:DD$23,DD$32:DD$41))*'Projeções - Receitas'!W$23+(AN51*DD$11*'Projeções - Receitas'!W$25)</f>
        <v>59822908937.954506</v>
      </c>
      <c r="BK51" s="334">
        <f>(AO51*SUMPRODUCT(DE$10:DE$13,DE$28:DE$31)+AZ51*SUMPRODUCT(DE$14:DE$23,DE$32:DE$41))*'Projeções - Receitas'!X$23+(AO51*DE$11*'Projeções - Receitas'!X$25)</f>
        <v>66100930882.898811</v>
      </c>
      <c r="BL51" s="334">
        <f>(AP51*SUMPRODUCT(DF$10:DF$13,DF$28:DF$31)+BA51*SUMPRODUCT(DF$14:DF$23,DF$32:DF$41))*'Projeções - Receitas'!Y$23+(AP51*DF$11*'Projeções - Receitas'!Y$25)</f>
        <v>73027252076.768646</v>
      </c>
      <c r="BM51" s="334">
        <f>(AQ51*SUMPRODUCT(DG$10:DG$13,DG$28:DG$31)+BB51*SUMPRODUCT(DG$14:DG$23,DG$32:DG$41))*'Projeções - Receitas'!Z$23+(AQ51*DG$11*'Projeções - Receitas'!Z$25)</f>
        <v>80671841168.687683</v>
      </c>
      <c r="BN51" s="334">
        <f>(AR51*SUMPRODUCT(DH$10:DH$13,DH$28:DH$31)+BC51*SUMPRODUCT(DH$14:DH$23,DH$32:DH$41))*'Projeções - Receitas'!AA$23+(AR51*DH$11*'Projeções - Receitas'!AA$25)</f>
        <v>89107125499.938904</v>
      </c>
      <c r="BO51" s="334">
        <f>(AS51*SUMPRODUCT(DI$10:DI$13,DI$28:DI$31)+BD51*SUMPRODUCT(DI$14:DI$23,DI$32:DI$41))*'Projeções - Receitas'!AB$23+(AS51*DI$11*'Projeções - Receitas'!AB$25)</f>
        <v>97883544427.069</v>
      </c>
      <c r="BP51" s="334">
        <f>(AT51*SUMPRODUCT(DJ$10:DJ$13,DJ$28:DJ$31)+BE51*SUMPRODUCT(DJ$14:DJ$23,DJ$32:DJ$41))*'Projeções - Receitas'!AC$23+(AT51*DJ$11*'Projeções - Receitas'!AC$25)</f>
        <v>105768738148.72371</v>
      </c>
      <c r="BQ51" s="334">
        <f>(AU51*SUMPRODUCT(DK$10:DK$13,DK$28:DK$31)+BF51*SUMPRODUCT(DK$14:DK$23,DK$32:DK$41))*'Projeções - Receitas'!AD$23+(AU51*DK$11*'Projeções - Receitas'!AD$25)</f>
        <v>134542343726.25806</v>
      </c>
      <c r="BR51" s="335">
        <f>((BG51+'DRE + DCF'!T$12)*(1+'DRE + DCF'!T$15)+'DRE + DCF'!T$18)*(1+'DRE + DCF'!T$25)*'DRE + DCF'!T$33</f>
        <v>33368215918.371346</v>
      </c>
      <c r="BS51" s="335">
        <f>((BH51+'DRE + DCF'!U$12)*(1+'DRE + DCF'!U$15)+'DRE + DCF'!U$18)*(1+'DRE + DCF'!U$25)*'DRE + DCF'!U$33</f>
        <v>25148877772.888447</v>
      </c>
      <c r="BT51" s="335">
        <f>((BI51+'DRE + DCF'!V$12)*(1+'DRE + DCF'!V$15)+'DRE + DCF'!V$18)*(1+'DRE + DCF'!V$25)*'DRE + DCF'!V$33</f>
        <v>27970171929.783257</v>
      </c>
      <c r="BU51" s="335">
        <f>((BJ51+'DRE + DCF'!W$12)*(1+'DRE + DCF'!W$15)+'DRE + DCF'!W$18)*(1+'DRE + DCF'!W$25)*'DRE + DCF'!W$33</f>
        <v>31052727061.900944</v>
      </c>
      <c r="BV51" s="335">
        <f>((BK51+'DRE + DCF'!X$12)*(1+'DRE + DCF'!X$15)+'DRE + DCF'!X$18)*(1+'DRE + DCF'!X$25)*'DRE + DCF'!X$33</f>
        <v>34429023382.043495</v>
      </c>
      <c r="BW51" s="335">
        <f>((BL51+'DRE + DCF'!Y$12)*(1+'DRE + DCF'!Y$15)+'DRE + DCF'!Y$18)*(1+'DRE + DCF'!Y$25)*'DRE + DCF'!Y$33</f>
        <v>38140677543.446693</v>
      </c>
      <c r="BX51" s="335">
        <f>((BM51+'DRE + DCF'!Z$12)*(1+'DRE + DCF'!Z$15)+'DRE + DCF'!Z$18)*(1+'DRE + DCF'!Z$25)*'DRE + DCF'!Z$33</f>
        <v>42233725801.717247</v>
      </c>
      <c r="BY51" s="335">
        <f>((BN51+'DRE + DCF'!AA$12)*(1+'DRE + DCF'!AA$15)+'DRE + DCF'!AA$18)*(1+'DRE + DCF'!AA$25)*'DRE + DCF'!AA$33</f>
        <v>46741037821.201271</v>
      </c>
      <c r="BZ51" s="335">
        <f>((BO51+'DRE + DCF'!AB$12)*(1+'DRE + DCF'!AB$15)+'DRE + DCF'!AB$18)*(1+'DRE + DCF'!AB$25)*'DRE + DCF'!AB$33</f>
        <v>51397459586.556084</v>
      </c>
      <c r="CA51" s="335">
        <f>((BP51+'DRE + DCF'!AC$12)*(1+'DRE + DCF'!AC$15)+'DRE + DCF'!AC$18)*(1+'DRE + DCF'!AC$25)*'DRE + DCF'!AC$33</f>
        <v>55461360833.250259</v>
      </c>
      <c r="CB51" s="335">
        <f>((BQ51+'DRE + DCF'!AD$12)*(1+'DRE + DCF'!AD$15)+'DRE + DCF'!AD$18)*(1+'DRE + DCF'!AD$25)*'DRE + DCF'!AD$33</f>
        <v>69744247162.783722</v>
      </c>
      <c r="CC51" s="335">
        <f>BR51*(1-DA$47)+('DRE + DCF'!N$53*10^6)</f>
        <v>199113954248.15845</v>
      </c>
      <c r="CD51" s="335">
        <f>BS51*(1-DB$47)+('DRE + DCF'!T$53*10^6)</f>
        <v>199766395356.26581</v>
      </c>
      <c r="CE51" s="335">
        <f>BT51*(1-DC$47)+('DRE + DCF'!U$53*10^6)</f>
        <v>218302678177.80325</v>
      </c>
      <c r="CF51" s="335">
        <f>BU51*(1-DD$47)+('DRE + DCF'!V$53*10^6)</f>
        <v>238872400943.41864</v>
      </c>
      <c r="CG51" s="335">
        <f>BV51*(1-DE$47)+('DRE + DCF'!W$53*10^6)</f>
        <v>261669453907.30325</v>
      </c>
      <c r="CH51" s="335">
        <f>BW51*(1-DF$47)+('DRE + DCF'!X$53*10^6)</f>
        <v>286915382389.80249</v>
      </c>
      <c r="CI51" s="335">
        <f>BX51*(1-DG$47)+('DRE + DCF'!Y$53*10^6)</f>
        <v>314861653015.73956</v>
      </c>
      <c r="CJ51" s="335">
        <f>BY51*(1-DH$47)+('DRE + DCF'!Z$53*10^6)</f>
        <v>345781870073.19153</v>
      </c>
      <c r="CK51" s="335">
        <f>BZ51*(1-DI$47)+('DRE + DCF'!AA$53*10^6)</f>
        <v>379602676087.85596</v>
      </c>
      <c r="CL51" s="335">
        <f>CA51*(1-DJ$47)+('DRE + DCF'!AB$53*10^6)</f>
        <v>415525237478.84717</v>
      </c>
      <c r="CM51" s="335">
        <f>CB51*(1-DK$47)+('DRE + DCF'!AC$53*10^6)</f>
        <v>460171069806.60321</v>
      </c>
      <c r="CN51" s="335">
        <f t="shared" si="30"/>
        <v>1094351924817.0559</v>
      </c>
      <c r="CO51" s="335">
        <f t="shared" si="31"/>
        <v>1114834642860.5022</v>
      </c>
      <c r="CP51" s="335">
        <f t="shared" si="32"/>
        <v>1152857452927.8813</v>
      </c>
      <c r="CQ51" s="335">
        <f t="shared" si="33"/>
        <v>1291200347279.2273</v>
      </c>
      <c r="CR51" s="335">
        <f t="shared" si="34"/>
        <v>1446144388952.7346</v>
      </c>
      <c r="CS51" s="335">
        <f t="shared" si="35"/>
        <v>1619681715627.0632</v>
      </c>
      <c r="CT51" s="335">
        <f t="shared" si="36"/>
        <v>1814043521502.3108</v>
      </c>
      <c r="CU51" s="335">
        <f t="shared" si="37"/>
        <v>2031728744082.5881</v>
      </c>
      <c r="CV51" s="335">
        <f t="shared" si="38"/>
        <v>2263345820908.0034</v>
      </c>
      <c r="CW51" s="335">
        <f t="shared" si="39"/>
        <v>2480627019715.1724</v>
      </c>
      <c r="CX51" s="336">
        <f t="shared" si="40"/>
        <v>2715046273078.2563</v>
      </c>
    </row>
    <row r="52" spans="4:115" ht="30" customHeight="1" x14ac:dyDescent="0.25">
      <c r="D52" s="333">
        <f t="shared" si="41"/>
        <v>2.4680588163688733E-2</v>
      </c>
      <c r="E52" s="64">
        <f t="shared" si="0"/>
        <v>2.1921851120320163E-2</v>
      </c>
      <c r="F52" s="64">
        <f t="shared" si="1"/>
        <v>3.2086056506452437E-2</v>
      </c>
      <c r="G52" s="64">
        <f t="shared" si="2"/>
        <v>2.7730421955811546E-2</v>
      </c>
      <c r="H52" s="64">
        <f t="shared" si="3"/>
        <v>2.3674855586046539E-2</v>
      </c>
      <c r="I52" s="64">
        <f t="shared" si="4"/>
        <v>1.9876834782646263E-2</v>
      </c>
      <c r="J52" s="64">
        <f t="shared" si="5"/>
        <v>1.6304365744672172E-2</v>
      </c>
      <c r="K52" s="64">
        <f t="shared" si="6"/>
        <v>1.2927902021210441E-2</v>
      </c>
      <c r="L52" s="64">
        <f t="shared" si="7"/>
        <v>1.045552253101939E-2</v>
      </c>
      <c r="M52" s="64">
        <f t="shared" si="8"/>
        <v>1.0246167796385541E-2</v>
      </c>
      <c r="N52" s="64">
        <f t="shared" si="9"/>
        <v>1.2227201458607728E-2</v>
      </c>
      <c r="O52" s="64">
        <f t="shared" si="45"/>
        <v>2.0500000000000015E-2</v>
      </c>
      <c r="P52" s="64">
        <f t="shared" si="45"/>
        <v>2.0500000000000015E-2</v>
      </c>
      <c r="Q52" s="64">
        <f t="shared" si="46"/>
        <v>2.0500000000000015E-2</v>
      </c>
      <c r="R52" s="64">
        <f t="shared" si="47"/>
        <v>2.0500000000000015E-2</v>
      </c>
      <c r="S52" s="64">
        <f t="shared" si="48"/>
        <v>2.0500000000000015E-2</v>
      </c>
      <c r="T52" s="64">
        <f t="shared" si="49"/>
        <v>2.0500000000000015E-2</v>
      </c>
      <c r="U52" s="64">
        <f t="shared" si="50"/>
        <v>2.0500000000000015E-2</v>
      </c>
      <c r="V52" s="64">
        <f t="shared" si="51"/>
        <v>2.0500000000000015E-2</v>
      </c>
      <c r="W52" s="64">
        <f t="shared" si="52"/>
        <v>2.0500000000000015E-2</v>
      </c>
      <c r="X52" s="64">
        <f t="shared" si="53"/>
        <v>2.0500000000000015E-2</v>
      </c>
      <c r="Y52" s="64">
        <f t="shared" si="54"/>
        <v>2.0500000000000015E-2</v>
      </c>
      <c r="Z52" s="64">
        <f t="shared" si="43"/>
        <v>0.18186806640549599</v>
      </c>
      <c r="AA52" s="64">
        <f t="shared" si="44"/>
        <v>0.17910932936212742</v>
      </c>
      <c r="AB52" s="64">
        <f t="shared" si="10"/>
        <v>0.1892735347482597</v>
      </c>
      <c r="AC52" s="64">
        <f t="shared" si="11"/>
        <v>0.18491790019761881</v>
      </c>
      <c r="AD52" s="64">
        <f t="shared" si="12"/>
        <v>0.1808623338278538</v>
      </c>
      <c r="AE52" s="64">
        <f t="shared" si="13"/>
        <v>0.17706431302445352</v>
      </c>
      <c r="AF52" s="64">
        <f t="shared" si="14"/>
        <v>0.17349184398647943</v>
      </c>
      <c r="AG52" s="64">
        <f t="shared" si="15"/>
        <v>0.1701153802630177</v>
      </c>
      <c r="AH52" s="64">
        <f t="shared" si="16"/>
        <v>0.16764300077282665</v>
      </c>
      <c r="AI52" s="64">
        <f t="shared" si="17"/>
        <v>0.1674336460381928</v>
      </c>
      <c r="AJ52" s="64">
        <f t="shared" si="18"/>
        <v>0.16941467970041499</v>
      </c>
      <c r="AK52" s="334">
        <f>(1+O52)*'Projeções - Receitas'!N$34</f>
        <v>1880967559599.1248</v>
      </c>
      <c r="AL52" s="334">
        <f>(1+P52)*'Projeções - Receitas'!T$34</f>
        <v>1986593418890.8303</v>
      </c>
      <c r="AM52" s="334">
        <f>(1+Q52)*'Projeções - Receitas'!U$34</f>
        <v>2224984629157.73</v>
      </c>
      <c r="AN52" s="334">
        <f>(1+R52)*'Projeções - Receitas'!V$34</f>
        <v>2491982784656.6577</v>
      </c>
      <c r="AO52" s="334">
        <f>(1+S52)*'Projeções - Receitas'!W$34</f>
        <v>2791020718815.457</v>
      </c>
      <c r="AP52" s="334">
        <f>(1+T52)*'Projeções - Receitas'!X$34</f>
        <v>3125943205073.312</v>
      </c>
      <c r="AQ52" s="334">
        <f>(1+U52)*'Projeções - Receitas'!Y$34</f>
        <v>3501056389682.1099</v>
      </c>
      <c r="AR52" s="334">
        <f>(1+V52)*'Projeções - Receitas'!Z$34</f>
        <v>3921183156443.9629</v>
      </c>
      <c r="AS52" s="334">
        <f>(1+W52)*'Projeções - Receitas'!AA$34</f>
        <v>4368198036278.5752</v>
      </c>
      <c r="AT52" s="334">
        <f>(1+X52)*'Projeções - Receitas'!AB$34</f>
        <v>4787545047761.3193</v>
      </c>
      <c r="AU52" s="334">
        <f>(1+Y52)*'Projeções - Receitas'!AC$34</f>
        <v>5239968054774.7637</v>
      </c>
      <c r="AV52" s="335">
        <f t="shared" si="19"/>
        <v>1646920454022.3599</v>
      </c>
      <c r="AW52" s="335">
        <f t="shared" si="20"/>
        <v>1739403382424.5232</v>
      </c>
      <c r="AX52" s="335">
        <f t="shared" si="21"/>
        <v>1948131788315.4661</v>
      </c>
      <c r="AY52" s="335">
        <f t="shared" si="22"/>
        <v>2181907602913.322</v>
      </c>
      <c r="AZ52" s="335">
        <f t="shared" si="23"/>
        <v>2443736515262.9209</v>
      </c>
      <c r="BA52" s="335">
        <f t="shared" si="24"/>
        <v>2736984897094.4717</v>
      </c>
      <c r="BB52" s="335">
        <f t="shared" si="25"/>
        <v>3065423084745.8086</v>
      </c>
      <c r="BC52" s="335">
        <f t="shared" si="26"/>
        <v>3433273854915.3057</v>
      </c>
      <c r="BD52" s="335">
        <f t="shared" si="27"/>
        <v>3824667074375.6509</v>
      </c>
      <c r="BE52" s="335">
        <f t="shared" si="28"/>
        <v>4191835113515.7144</v>
      </c>
      <c r="BF52" s="335">
        <f t="shared" si="29"/>
        <v>4587963531742.9492</v>
      </c>
      <c r="BG52" s="334">
        <f>(AK52*SUMPRODUCT(DA$10:DA$13,DA$28:DA$31)+AV52*SUMPRODUCT(DA$14:DA$23,DA$32:DA$41))*'Projeções - Receitas'!T$23+(AK52*DA$11*'Projeções - Receitas'!T$25)</f>
        <v>61106138896.344894</v>
      </c>
      <c r="BH52" s="334">
        <f>(AL52*SUMPRODUCT(DB$10:DB$13,DB$28:DB$31)+AW52*SUMPRODUCT(DB$14:DB$23,DB$32:DB$41))*'Projeções - Receitas'!U$23+(AL52*DB$11*'Projeções - Receitas'!U$25)</f>
        <v>48959670291.700974</v>
      </c>
      <c r="BI52" s="334">
        <f>(AM52*SUMPRODUCT(DC$10:DC$13,DC$28:DC$31)+AX52*SUMPRODUCT(DC$14:DC$23,DC$32:DC$41))*'Projeções - Receitas'!V$23+(AM52*DC$11*'Projeções - Receitas'!V$25)</f>
        <v>54153313036.685959</v>
      </c>
      <c r="BJ52" s="334">
        <f>(AN52*SUMPRODUCT(DD$10:DD$13,DD$28:DD$31)+AY52*SUMPRODUCT(DD$14:DD$23,DD$32:DD$41))*'Projeções - Receitas'!W$23+(AN52*DD$11*'Projeções - Receitas'!W$25)</f>
        <v>59852233893.316261</v>
      </c>
      <c r="BK52" s="334">
        <f>(AO52*SUMPRODUCT(DE$10:DE$13,DE$28:DE$31)+AZ52*SUMPRODUCT(DE$14:DE$23,DE$32:DE$41))*'Projeções - Receitas'!X$23+(AO52*DE$11*'Projeções - Receitas'!X$25)</f>
        <v>66133333299.998322</v>
      </c>
      <c r="BL52" s="334">
        <f>(AP52*SUMPRODUCT(DF$10:DF$13,DF$28:DF$31)+BA52*SUMPRODUCT(DF$14:DF$23,DF$32:DF$41))*'Projeções - Receitas'!Y$23+(AP52*DF$11*'Projeções - Receitas'!Y$25)</f>
        <v>73063049749.355331</v>
      </c>
      <c r="BM52" s="334">
        <f>(AQ52*SUMPRODUCT(DG$10:DG$13,DG$28:DG$31)+BB52*SUMPRODUCT(DG$14:DG$23,DG$32:DG$41))*'Projeções - Receitas'!Z$23+(AQ52*DG$11*'Projeções - Receitas'!Z$25)</f>
        <v>80711386188.868469</v>
      </c>
      <c r="BN52" s="334">
        <f>(AR52*SUMPRODUCT(DH$10:DH$13,DH$28:DH$31)+BC52*SUMPRODUCT(DH$14:DH$23,DH$32:DH$41))*'Projeções - Receitas'!AA$23+(AR52*DH$11*'Projeções - Receitas'!AA$25)</f>
        <v>89150805463.41925</v>
      </c>
      <c r="BO52" s="334">
        <f>(AS52*SUMPRODUCT(DI$10:DI$13,DI$28:DI$31)+BD52*SUMPRODUCT(DI$14:DI$23,DI$32:DI$41))*'Projeções - Receitas'!AB$23+(AS52*DI$11*'Projeções - Receitas'!AB$25)</f>
        <v>97931526556.690109</v>
      </c>
      <c r="BP52" s="334">
        <f>(AT52*SUMPRODUCT(DJ$10:DJ$13,DJ$28:DJ$31)+BE52*SUMPRODUCT(DJ$14:DJ$23,DJ$32:DJ$41))*'Projeções - Receitas'!AC$23+(AT52*DJ$11*'Projeções - Receitas'!AC$25)</f>
        <v>105820585569.38489</v>
      </c>
      <c r="BQ52" s="334">
        <f>(AU52*SUMPRODUCT(DK$10:DK$13,DK$28:DK$31)+BF52*SUMPRODUCT(DK$14:DK$23,DK$32:DK$41))*'Projeções - Receitas'!AD$23+(AU52*DK$11*'Projeções - Receitas'!AD$25)</f>
        <v>134608295855.53563</v>
      </c>
      <c r="BR52" s="335">
        <f>((BG52+'DRE + DCF'!T$12)*(1+'DRE + DCF'!T$15)+'DRE + DCF'!T$18)*(1+'DRE + DCF'!T$25)*'DRE + DCF'!T$33</f>
        <v>33386638510.662338</v>
      </c>
      <c r="BS52" s="335">
        <f>((BH52+'DRE + DCF'!U$12)*(1+'DRE + DCF'!U$15)+'DRE + DCF'!U$18)*(1+'DRE + DCF'!U$25)*'DRE + DCF'!U$33</f>
        <v>25163495936.752361</v>
      </c>
      <c r="BT52" s="335">
        <f>((BI52+'DRE + DCF'!V$12)*(1+'DRE + DCF'!V$15)+'DRE + DCF'!V$18)*(1+'DRE + DCF'!V$25)*'DRE + DCF'!V$33</f>
        <v>27986322650.853867</v>
      </c>
      <c r="BU52" s="335">
        <f>((BJ52+'DRE + DCF'!W$12)*(1+'DRE + DCF'!W$15)+'DRE + DCF'!W$18)*(1+'DRE + DCF'!W$25)*'DRE + DCF'!W$33</f>
        <v>31070557386.356441</v>
      </c>
      <c r="BV52" s="335">
        <f>((BK52+'DRE + DCF'!X$12)*(1+'DRE + DCF'!X$15)+'DRE + DCF'!X$18)*(1+'DRE + DCF'!X$25)*'DRE + DCF'!X$33</f>
        <v>34448702731.680466</v>
      </c>
      <c r="BW52" s="335">
        <f>((BL52+'DRE + DCF'!Y$12)*(1+'DRE + DCF'!Y$15)+'DRE + DCF'!Y$18)*(1+'DRE + DCF'!Y$25)*'DRE + DCF'!Y$33</f>
        <v>38162394502.987602</v>
      </c>
      <c r="BX52" s="335">
        <f>((BM52+'DRE + DCF'!Z$12)*(1+'DRE + DCF'!Z$15)+'DRE + DCF'!Z$18)*(1+'DRE + DCF'!Z$25)*'DRE + DCF'!Z$33</f>
        <v>42257689088.090042</v>
      </c>
      <c r="BY52" s="335">
        <f>((BN52+'DRE + DCF'!AA$12)*(1+'DRE + DCF'!AA$15)+'DRE + DCF'!AA$18)*(1+'DRE + DCF'!AA$25)*'DRE + DCF'!AA$33</f>
        <v>46767476919.275108</v>
      </c>
      <c r="BZ52" s="335">
        <f>((BO52+'DRE + DCF'!AB$12)*(1+'DRE + DCF'!AB$15)+'DRE + DCF'!AB$18)*(1+'DRE + DCF'!AB$25)*'DRE + DCF'!AB$33</f>
        <v>51426469947.203453</v>
      </c>
      <c r="CA52" s="335">
        <f>((BP52+'DRE + DCF'!AC$12)*(1+'DRE + DCF'!AC$15)+'DRE + DCF'!AC$18)*(1+'DRE + DCF'!AC$25)*'DRE + DCF'!AC$33</f>
        <v>55492672735.152809</v>
      </c>
      <c r="CB52" s="335">
        <f>((BQ52+'DRE + DCF'!AD$12)*(1+'DRE + DCF'!AD$15)+'DRE + DCF'!AD$18)*(1+'DRE + DCF'!AD$25)*'DRE + DCF'!AD$33</f>
        <v>69782746777.967987</v>
      </c>
      <c r="CC52" s="335">
        <f>BR52*(1-DA$47)+('DRE + DCF'!N$53*10^6)</f>
        <v>199125231116.22516</v>
      </c>
      <c r="CD52" s="335">
        <f>BS52*(1-DB$47)+('DRE + DCF'!T$53*10^6)</f>
        <v>199775166254.58417</v>
      </c>
      <c r="CE52" s="335">
        <f>BT52*(1-DC$47)+('DRE + DCF'!U$53*10^6)</f>
        <v>218312368610.44562</v>
      </c>
      <c r="CF52" s="335">
        <f>BU52*(1-DD$47)+('DRE + DCF'!V$53*10^6)</f>
        <v>238883099138.09195</v>
      </c>
      <c r="CG52" s="335">
        <f>BV52*(1-DE$47)+('DRE + DCF'!W$53*10^6)</f>
        <v>261681261517.08542</v>
      </c>
      <c r="CH52" s="335">
        <f>BW52*(1-DF$47)+('DRE + DCF'!X$53*10^6)</f>
        <v>286928412565.52704</v>
      </c>
      <c r="CI52" s="335">
        <f>BX52*(1-DG$47)+('DRE + DCF'!Y$53*10^6)</f>
        <v>314876030987.56323</v>
      </c>
      <c r="CJ52" s="335">
        <f>BY52*(1-DH$47)+('DRE + DCF'!Z$53*10^6)</f>
        <v>345797733532.03583</v>
      </c>
      <c r="CK52" s="335">
        <f>BZ52*(1-DI$47)+('DRE + DCF'!AA$53*10^6)</f>
        <v>379620082304.24438</v>
      </c>
      <c r="CL52" s="335">
        <f>CA52*(1-DJ$47)+('DRE + DCF'!AB$53*10^6)</f>
        <v>415544024619.98871</v>
      </c>
      <c r="CM52" s="335">
        <f>CB52*(1-DK$47)+('DRE + DCF'!AC$53*10^6)</f>
        <v>460194169575.71375</v>
      </c>
      <c r="CN52" s="335">
        <f t="shared" si="30"/>
        <v>1094888371839.0249</v>
      </c>
      <c r="CO52" s="335">
        <f t="shared" si="31"/>
        <v>1115381130430.532</v>
      </c>
      <c r="CP52" s="335">
        <f t="shared" si="32"/>
        <v>1153422579130.2971</v>
      </c>
      <c r="CQ52" s="335">
        <f t="shared" si="33"/>
        <v>1291833288625.9329</v>
      </c>
      <c r="CR52" s="335">
        <f t="shared" si="34"/>
        <v>1446853283261.0449</v>
      </c>
      <c r="CS52" s="335">
        <f t="shared" si="35"/>
        <v>1620475677252.3704</v>
      </c>
      <c r="CT52" s="335">
        <f t="shared" si="36"/>
        <v>1814932758522.655</v>
      </c>
      <c r="CU52" s="335">
        <f t="shared" si="37"/>
        <v>2032724689545.3735</v>
      </c>
      <c r="CV52" s="335">
        <f t="shared" si="38"/>
        <v>2264455304153.5464</v>
      </c>
      <c r="CW52" s="335">
        <f t="shared" si="39"/>
        <v>2481843013352.2876</v>
      </c>
      <c r="CX52" s="336">
        <f t="shared" si="40"/>
        <v>2716377178114.0786</v>
      </c>
    </row>
    <row r="53" spans="4:115" ht="30" customHeight="1" x14ac:dyDescent="0.25">
      <c r="D53" s="333">
        <f t="shared" si="41"/>
        <v>2.4601818983858104E-2</v>
      </c>
      <c r="E53" s="64">
        <f t="shared" si="0"/>
        <v>2.1841998159951581E-2</v>
      </c>
      <c r="F53" s="64">
        <f t="shared" si="1"/>
        <v>3.2001763579571019E-2</v>
      </c>
      <c r="G53" s="64">
        <f t="shared" si="2"/>
        <v>2.7648142057395964E-2</v>
      </c>
      <c r="H53" s="64">
        <f t="shared" si="3"/>
        <v>2.3594441306743125E-2</v>
      </c>
      <c r="I53" s="64">
        <f t="shared" si="4"/>
        <v>1.9798160581286056E-2</v>
      </c>
      <c r="J53" s="64">
        <f t="shared" si="5"/>
        <v>1.6227322180424025E-2</v>
      </c>
      <c r="K53" s="64">
        <f t="shared" si="6"/>
        <v>1.2852394018963098E-2</v>
      </c>
      <c r="L53" s="64">
        <f t="shared" si="7"/>
        <v>1.0381108025135755E-2</v>
      </c>
      <c r="M53" s="64">
        <f t="shared" si="8"/>
        <v>1.0171738994428081E-2</v>
      </c>
      <c r="N53" s="64">
        <f t="shared" si="9"/>
        <v>1.2152736109477841E-2</v>
      </c>
      <c r="O53" s="64">
        <f t="shared" si="45"/>
        <v>2.1000000000000015E-2</v>
      </c>
      <c r="P53" s="64">
        <f t="shared" si="45"/>
        <v>2.1000000000000015E-2</v>
      </c>
      <c r="Q53" s="64">
        <f t="shared" si="46"/>
        <v>2.1000000000000015E-2</v>
      </c>
      <c r="R53" s="64">
        <f t="shared" si="47"/>
        <v>2.1000000000000015E-2</v>
      </c>
      <c r="S53" s="64">
        <f t="shared" si="48"/>
        <v>2.1000000000000015E-2</v>
      </c>
      <c r="T53" s="64">
        <f t="shared" si="49"/>
        <v>2.1000000000000015E-2</v>
      </c>
      <c r="U53" s="64">
        <f t="shared" si="50"/>
        <v>2.1000000000000015E-2</v>
      </c>
      <c r="V53" s="64">
        <f t="shared" si="51"/>
        <v>2.1000000000000015E-2</v>
      </c>
      <c r="W53" s="64">
        <f t="shared" si="52"/>
        <v>2.1000000000000015E-2</v>
      </c>
      <c r="X53" s="64">
        <f t="shared" si="53"/>
        <v>2.1000000000000015E-2</v>
      </c>
      <c r="Y53" s="64">
        <f t="shared" si="54"/>
        <v>2.1000000000000015E-2</v>
      </c>
      <c r="Z53" s="64">
        <f t="shared" si="43"/>
        <v>0.18178929722566536</v>
      </c>
      <c r="AA53" s="64">
        <f t="shared" si="44"/>
        <v>0.17902947640175884</v>
      </c>
      <c r="AB53" s="64">
        <f t="shared" si="10"/>
        <v>0.18918924182137828</v>
      </c>
      <c r="AC53" s="64">
        <f t="shared" si="11"/>
        <v>0.18483562029920322</v>
      </c>
      <c r="AD53" s="64">
        <f t="shared" si="12"/>
        <v>0.18078191954855038</v>
      </c>
      <c r="AE53" s="64">
        <f t="shared" si="13"/>
        <v>0.17698563882309332</v>
      </c>
      <c r="AF53" s="64">
        <f t="shared" si="14"/>
        <v>0.17341480042223129</v>
      </c>
      <c r="AG53" s="64">
        <f t="shared" si="15"/>
        <v>0.17003987226077036</v>
      </c>
      <c r="AH53" s="64">
        <f t="shared" si="16"/>
        <v>0.16756858626694301</v>
      </c>
      <c r="AI53" s="64">
        <f t="shared" si="17"/>
        <v>0.16735921723623534</v>
      </c>
      <c r="AJ53" s="64">
        <f t="shared" si="18"/>
        <v>0.1693402143512851</v>
      </c>
      <c r="AK53" s="334">
        <f>(1+O53)*'Projeções - Receitas'!N$34</f>
        <v>1881889150760.1238</v>
      </c>
      <c r="AL53" s="334">
        <f>(1+P53)*'Projeções - Receitas'!T$34</f>
        <v>1987566762065.2009</v>
      </c>
      <c r="AM53" s="334">
        <f>(1+Q53)*'Projeções - Receitas'!U$34</f>
        <v>2226074773513.0254</v>
      </c>
      <c r="AN53" s="334">
        <f>(1+R53)*'Projeções - Receitas'!V$34</f>
        <v>2493203746334.5884</v>
      </c>
      <c r="AO53" s="334">
        <f>(1+S53)*'Projeções - Receitas'!W$34</f>
        <v>2792388195894.7393</v>
      </c>
      <c r="AP53" s="334">
        <f>(1+T53)*'Projeções - Receitas'!X$34</f>
        <v>3127474779402.1084</v>
      </c>
      <c r="AQ53" s="334">
        <f>(1+U53)*'Projeções - Receitas'!Y$34</f>
        <v>3502771752930.3613</v>
      </c>
      <c r="AR53" s="334">
        <f>(1+V53)*'Projeções - Receitas'!Z$34</f>
        <v>3923104363282.0049</v>
      </c>
      <c r="AS53" s="334">
        <f>(1+W53)*'Projeções - Receitas'!AA$34</f>
        <v>4370338260696.1543</v>
      </c>
      <c r="AT53" s="334">
        <f>(1+X53)*'Projeções - Receitas'!AB$34</f>
        <v>4789890733722.9854</v>
      </c>
      <c r="AU53" s="334">
        <f>(1+Y53)*'Projeções - Receitas'!AC$34</f>
        <v>5242535408059.8076</v>
      </c>
      <c r="AV53" s="335">
        <f t="shared" si="19"/>
        <v>1647727372422.1748</v>
      </c>
      <c r="AW53" s="335">
        <f t="shared" si="20"/>
        <v>1740255613381.125</v>
      </c>
      <c r="AX53" s="335">
        <f t="shared" si="21"/>
        <v>1949086286986.8604</v>
      </c>
      <c r="AY53" s="335">
        <f t="shared" si="22"/>
        <v>2182976641425.2834</v>
      </c>
      <c r="AZ53" s="335">
        <f t="shared" si="23"/>
        <v>2444933838396.3179</v>
      </c>
      <c r="BA53" s="335">
        <f t="shared" si="24"/>
        <v>2738325899003.8765</v>
      </c>
      <c r="BB53" s="335">
        <f t="shared" si="25"/>
        <v>3066925006884.3413</v>
      </c>
      <c r="BC53" s="335">
        <f t="shared" si="26"/>
        <v>3434956007710.4624</v>
      </c>
      <c r="BD53" s="335">
        <f t="shared" si="27"/>
        <v>3826540992589.4561</v>
      </c>
      <c r="BE53" s="335">
        <f t="shared" si="28"/>
        <v>4193888927878.0439</v>
      </c>
      <c r="BF53" s="335">
        <f t="shared" si="29"/>
        <v>4590211431562.5195</v>
      </c>
      <c r="BG53" s="334">
        <f>(AK53*SUMPRODUCT(DA$10:DA$13,DA$28:DA$31)+AV53*SUMPRODUCT(DA$14:DA$23,DA$32:DA$41))*'Projeções - Receitas'!T$23+(AK53*DA$11*'Projeções - Receitas'!T$25)</f>
        <v>61136078209.865875</v>
      </c>
      <c r="BH53" s="334">
        <f>(AL53*SUMPRODUCT(DB$10:DB$13,DB$28:DB$31)+AW53*SUMPRODUCT(DB$14:DB$23,DB$32:DB$41))*'Projeções - Receitas'!U$23+(AL53*DB$11*'Projeções - Receitas'!U$25)</f>
        <v>48983658371.216728</v>
      </c>
      <c r="BI53" s="334">
        <f>(AM53*SUMPRODUCT(DC$10:DC$13,DC$28:DC$31)+AX53*SUMPRODUCT(DC$14:DC$23,DC$32:DC$41))*'Projeções - Receitas'!V$23+(AM53*DC$11*'Projeções - Receitas'!V$25)</f>
        <v>54179845772.127747</v>
      </c>
      <c r="BJ53" s="334">
        <f>(AN53*SUMPRODUCT(DD$10:DD$13,DD$28:DD$31)+AY53*SUMPRODUCT(DD$14:DD$23,DD$32:DD$41))*'Projeções - Receitas'!W$23+(AN53*DD$11*'Projeções - Receitas'!W$25)</f>
        <v>59881558848.677986</v>
      </c>
      <c r="BK53" s="334">
        <f>(AO53*SUMPRODUCT(DE$10:DE$13,DE$28:DE$31)+AZ53*SUMPRODUCT(DE$14:DE$23,DE$32:DE$41))*'Projeções - Receitas'!X$23+(AO53*DE$11*'Projeções - Receitas'!X$25)</f>
        <v>66165735717.097733</v>
      </c>
      <c r="BL53" s="334">
        <f>(AP53*SUMPRODUCT(DF$10:DF$13,DF$28:DF$31)+BA53*SUMPRODUCT(DF$14:DF$23,DF$32:DF$41))*'Projeções - Receitas'!Y$23+(AP53*DF$11*'Projeções - Receitas'!Y$25)</f>
        <v>73098847421.941956</v>
      </c>
      <c r="BM53" s="334">
        <f>(AQ53*SUMPRODUCT(DG$10:DG$13,DG$28:DG$31)+BB53*SUMPRODUCT(DG$14:DG$23,DG$32:DG$41))*'Projeções - Receitas'!Z$23+(AQ53*DG$11*'Projeções - Receitas'!Z$25)</f>
        <v>80750931209.049225</v>
      </c>
      <c r="BN53" s="334">
        <f>(AR53*SUMPRODUCT(DH$10:DH$13,DH$28:DH$31)+BC53*SUMPRODUCT(DH$14:DH$23,DH$32:DH$41))*'Projeções - Receitas'!AA$23+(AR53*DH$11*'Projeções - Receitas'!AA$25)</f>
        <v>89194485426.899673</v>
      </c>
      <c r="BO53" s="334">
        <f>(AS53*SUMPRODUCT(DI$10:DI$13,DI$28:DI$31)+BD53*SUMPRODUCT(DI$14:DI$23,DI$32:DI$41))*'Projeções - Receitas'!AB$23+(AS53*DI$11*'Projeções - Receitas'!AB$25)</f>
        <v>97979508686.311203</v>
      </c>
      <c r="BP53" s="334">
        <f>(AT53*SUMPRODUCT(DJ$10:DJ$13,DJ$28:DJ$31)+BE53*SUMPRODUCT(DJ$14:DJ$23,DJ$32:DJ$41))*'Projeções - Receitas'!AC$23+(AT53*DJ$11*'Projeções - Receitas'!AC$25)</f>
        <v>105872432990.04599</v>
      </c>
      <c r="BQ53" s="334">
        <f>(AU53*SUMPRODUCT(DK$10:DK$13,DK$28:DK$31)+BF53*SUMPRODUCT(DK$14:DK$23,DK$32:DK$41))*'Projeções - Receitas'!AD$23+(AU53*DK$11*'Projeções - Receitas'!AD$25)</f>
        <v>134674247984.81317</v>
      </c>
      <c r="BR53" s="335">
        <f>((BG53+'DRE + DCF'!T$12)*(1+'DRE + DCF'!T$15)+'DRE + DCF'!T$18)*(1+'DRE + DCF'!T$25)*'DRE + DCF'!T$33</f>
        <v>33405061102.953339</v>
      </c>
      <c r="BS53" s="335">
        <f>((BH53+'DRE + DCF'!U$12)*(1+'DRE + DCF'!U$15)+'DRE + DCF'!U$18)*(1+'DRE + DCF'!U$25)*'DRE + DCF'!U$33</f>
        <v>25178114100.616241</v>
      </c>
      <c r="BT53" s="335">
        <f>((BI53+'DRE + DCF'!V$12)*(1+'DRE + DCF'!V$15)+'DRE + DCF'!V$18)*(1+'DRE + DCF'!V$25)*'DRE + DCF'!V$33</f>
        <v>28002473371.924492</v>
      </c>
      <c r="BU53" s="335">
        <f>((BJ53+'DRE + DCF'!W$12)*(1+'DRE + DCF'!W$15)+'DRE + DCF'!W$18)*(1+'DRE + DCF'!W$25)*'DRE + DCF'!W$33</f>
        <v>31088387710.811916</v>
      </c>
      <c r="BV53" s="335">
        <f>((BK53+'DRE + DCF'!X$12)*(1+'DRE + DCF'!X$15)+'DRE + DCF'!X$18)*(1+'DRE + DCF'!X$25)*'DRE + DCF'!X$33</f>
        <v>34468382081.31736</v>
      </c>
      <c r="BW53" s="335">
        <f>((BL53+'DRE + DCF'!Y$12)*(1+'DRE + DCF'!Y$15)+'DRE + DCF'!Y$18)*(1+'DRE + DCF'!Y$25)*'DRE + DCF'!Y$33</f>
        <v>38184111462.528473</v>
      </c>
      <c r="BX53" s="335">
        <f>((BM53+'DRE + DCF'!Z$12)*(1+'DRE + DCF'!Z$15)+'DRE + DCF'!Z$18)*(1+'DRE + DCF'!Z$25)*'DRE + DCF'!Z$33</f>
        <v>42281652374.462814</v>
      </c>
      <c r="BY53" s="335">
        <f>((BN53+'DRE + DCF'!AA$12)*(1+'DRE + DCF'!AA$15)+'DRE + DCF'!AA$18)*(1+'DRE + DCF'!AA$25)*'DRE + DCF'!AA$33</f>
        <v>46793916017.349014</v>
      </c>
      <c r="BZ53" s="335">
        <f>((BO53+'DRE + DCF'!AB$12)*(1+'DRE + DCF'!AB$15)+'DRE + DCF'!AB$18)*(1+'DRE + DCF'!AB$25)*'DRE + DCF'!AB$33</f>
        <v>51455480307.850815</v>
      </c>
      <c r="CA53" s="335">
        <f>((BP53+'DRE + DCF'!AC$12)*(1+'DRE + DCF'!AC$15)+'DRE + DCF'!AC$18)*(1+'DRE + DCF'!AC$25)*'DRE + DCF'!AC$33</f>
        <v>55523984637.055305</v>
      </c>
      <c r="CB53" s="335">
        <f>((BQ53+'DRE + DCF'!AD$12)*(1+'DRE + DCF'!AD$15)+'DRE + DCF'!AD$18)*(1+'DRE + DCF'!AD$25)*'DRE + DCF'!AD$33</f>
        <v>69821246393.152252</v>
      </c>
      <c r="CC53" s="335">
        <f>BR53*(1-DA$47)+('DRE + DCF'!N$53*10^6)</f>
        <v>199136507984.29187</v>
      </c>
      <c r="CD53" s="335">
        <f>BS53*(1-DB$47)+('DRE + DCF'!T$53*10^6)</f>
        <v>199783937152.9025</v>
      </c>
      <c r="CE53" s="335">
        <f>BT53*(1-DC$47)+('DRE + DCF'!U$53*10^6)</f>
        <v>218322059043.08798</v>
      </c>
      <c r="CF53" s="335">
        <f>BU53*(1-DD$47)+('DRE + DCF'!V$53*10^6)</f>
        <v>238893797332.76523</v>
      </c>
      <c r="CG53" s="335">
        <f>BV53*(1-DE$47)+('DRE + DCF'!W$53*10^6)</f>
        <v>261693069126.86755</v>
      </c>
      <c r="CH53" s="335">
        <f>BW53*(1-DF$47)+('DRE + DCF'!X$53*10^6)</f>
        <v>286941442741.25159</v>
      </c>
      <c r="CI53" s="335">
        <f>BX53*(1-DG$47)+('DRE + DCF'!Y$53*10^6)</f>
        <v>314890408959.3869</v>
      </c>
      <c r="CJ53" s="335">
        <f>BY53*(1-DH$47)+('DRE + DCF'!Z$53*10^6)</f>
        <v>345813596990.88019</v>
      </c>
      <c r="CK53" s="335">
        <f>BZ53*(1-DI$47)+('DRE + DCF'!AA$53*10^6)</f>
        <v>379637488520.63281</v>
      </c>
      <c r="CL53" s="335">
        <f>CA53*(1-DJ$47)+('DRE + DCF'!AB$53*10^6)</f>
        <v>415562811761.13019</v>
      </c>
      <c r="CM53" s="335">
        <f>CB53*(1-DK$47)+('DRE + DCF'!AC$53*10^6)</f>
        <v>460217269344.82434</v>
      </c>
      <c r="CN53" s="335">
        <f t="shared" si="30"/>
        <v>1095424818860.994</v>
      </c>
      <c r="CO53" s="335">
        <f t="shared" si="31"/>
        <v>1115927618000.5615</v>
      </c>
      <c r="CP53" s="335">
        <f t="shared" si="32"/>
        <v>1153987705332.7126</v>
      </c>
      <c r="CQ53" s="335">
        <f t="shared" si="33"/>
        <v>1292466229972.6382</v>
      </c>
      <c r="CR53" s="335">
        <f t="shared" si="34"/>
        <v>1447562177569.355</v>
      </c>
      <c r="CS53" s="335">
        <f t="shared" si="35"/>
        <v>1621269638877.6777</v>
      </c>
      <c r="CT53" s="335">
        <f t="shared" si="36"/>
        <v>1815821995542.999</v>
      </c>
      <c r="CU53" s="335">
        <f t="shared" si="37"/>
        <v>2033720635008.1592</v>
      </c>
      <c r="CV53" s="335">
        <f t="shared" si="38"/>
        <v>2265564787399.0898</v>
      </c>
      <c r="CW53" s="335">
        <f t="shared" si="39"/>
        <v>2483059006989.4023</v>
      </c>
      <c r="CX53" s="336">
        <f t="shared" si="40"/>
        <v>2717708083149.9009</v>
      </c>
    </row>
    <row r="54" spans="4:115" ht="30" customHeight="1" x14ac:dyDescent="0.25">
      <c r="D54" s="333">
        <f t="shared" si="41"/>
        <v>2.452312691531458E-2</v>
      </c>
      <c r="E54" s="64">
        <f t="shared" si="0"/>
        <v>2.1762223371839834E-2</v>
      </c>
      <c r="F54" s="64">
        <f t="shared" si="1"/>
        <v>3.1917553171462804E-2</v>
      </c>
      <c r="G54" s="64">
        <f t="shared" si="2"/>
        <v>2.756594270709431E-2</v>
      </c>
      <c r="H54" s="64">
        <f t="shared" si="3"/>
        <v>2.3514105749201153E-2</v>
      </c>
      <c r="I54" s="64">
        <f t="shared" si="4"/>
        <v>1.9719563398233525E-2</v>
      </c>
      <c r="J54" s="64">
        <f t="shared" si="5"/>
        <v>1.6150354038167197E-2</v>
      </c>
      <c r="K54" s="64">
        <f t="shared" si="6"/>
        <v>1.2776959935464877E-2</v>
      </c>
      <c r="L54" s="64">
        <f t="shared" si="7"/>
        <v>1.0306766367520259E-2</v>
      </c>
      <c r="M54" s="64">
        <f t="shared" si="8"/>
        <v>1.0097383054733844E-2</v>
      </c>
      <c r="N54" s="64">
        <f t="shared" si="9"/>
        <v>1.2078343658389112E-2</v>
      </c>
      <c r="O54" s="64">
        <f t="shared" si="45"/>
        <v>2.1500000000000016E-2</v>
      </c>
      <c r="P54" s="64">
        <f t="shared" si="45"/>
        <v>2.1500000000000016E-2</v>
      </c>
      <c r="Q54" s="64">
        <f t="shared" si="46"/>
        <v>2.1500000000000016E-2</v>
      </c>
      <c r="R54" s="64">
        <f t="shared" si="47"/>
        <v>2.1500000000000016E-2</v>
      </c>
      <c r="S54" s="64">
        <f t="shared" si="48"/>
        <v>2.1500000000000016E-2</v>
      </c>
      <c r="T54" s="64">
        <f t="shared" si="49"/>
        <v>2.1500000000000016E-2</v>
      </c>
      <c r="U54" s="64">
        <f t="shared" si="50"/>
        <v>2.1500000000000016E-2</v>
      </c>
      <c r="V54" s="64">
        <f t="shared" si="51"/>
        <v>2.1500000000000016E-2</v>
      </c>
      <c r="W54" s="64">
        <f t="shared" si="52"/>
        <v>2.1500000000000016E-2</v>
      </c>
      <c r="X54" s="64">
        <f t="shared" si="53"/>
        <v>2.1500000000000016E-2</v>
      </c>
      <c r="Y54" s="64">
        <f t="shared" si="54"/>
        <v>2.1500000000000016E-2</v>
      </c>
      <c r="Z54" s="64">
        <f t="shared" si="43"/>
        <v>0.18171060515712184</v>
      </c>
      <c r="AA54" s="64">
        <f t="shared" si="44"/>
        <v>0.17894970161364709</v>
      </c>
      <c r="AB54" s="64">
        <f t="shared" si="10"/>
        <v>0.18910503141327006</v>
      </c>
      <c r="AC54" s="64">
        <f t="shared" si="11"/>
        <v>0.18475342094890157</v>
      </c>
      <c r="AD54" s="64">
        <f t="shared" si="12"/>
        <v>0.18070158399100841</v>
      </c>
      <c r="AE54" s="64">
        <f t="shared" si="13"/>
        <v>0.17690704164004079</v>
      </c>
      <c r="AF54" s="64">
        <f t="shared" si="14"/>
        <v>0.17333783227997446</v>
      </c>
      <c r="AG54" s="64">
        <f t="shared" si="15"/>
        <v>0.16996443817727214</v>
      </c>
      <c r="AH54" s="64">
        <f t="shared" si="16"/>
        <v>0.16749424460932752</v>
      </c>
      <c r="AI54" s="64">
        <f t="shared" si="17"/>
        <v>0.1672848612965411</v>
      </c>
      <c r="AJ54" s="64">
        <f t="shared" si="18"/>
        <v>0.16926582190019637</v>
      </c>
      <c r="AK54" s="334">
        <f>(1+O54)*'Projeções - Receitas'!N$34</f>
        <v>1882810741921.1233</v>
      </c>
      <c r="AL54" s="334">
        <f>(1+P54)*'Projeções - Receitas'!T$34</f>
        <v>1988540105239.572</v>
      </c>
      <c r="AM54" s="334">
        <f>(1+Q54)*'Projeções - Receitas'!U$34</f>
        <v>2227164917868.3208</v>
      </c>
      <c r="AN54" s="334">
        <f>(1+R54)*'Projeções - Receitas'!V$34</f>
        <v>2494424708012.5195</v>
      </c>
      <c r="AO54" s="334">
        <f>(1+S54)*'Projeções - Receitas'!W$34</f>
        <v>2793755672974.022</v>
      </c>
      <c r="AP54" s="334">
        <f>(1+T54)*'Projeções - Receitas'!X$34</f>
        <v>3129006353730.9053</v>
      </c>
      <c r="AQ54" s="334">
        <f>(1+U54)*'Projeções - Receitas'!Y$34</f>
        <v>3504487116178.6138</v>
      </c>
      <c r="AR54" s="334">
        <f>(1+V54)*'Projeções - Receitas'!Z$34</f>
        <v>3925025570120.0479</v>
      </c>
      <c r="AS54" s="334">
        <f>(1+W54)*'Projeções - Receitas'!AA$34</f>
        <v>4372478485113.7339</v>
      </c>
      <c r="AT54" s="334">
        <f>(1+X54)*'Projeções - Receitas'!AB$34</f>
        <v>4792236419684.6533</v>
      </c>
      <c r="AU54" s="334">
        <f>(1+Y54)*'Projeções - Receitas'!AC$34</f>
        <v>5245102761344.8525</v>
      </c>
      <c r="AV54" s="335">
        <f t="shared" si="19"/>
        <v>1648534290821.9902</v>
      </c>
      <c r="AW54" s="335">
        <f t="shared" si="20"/>
        <v>1741107844337.7271</v>
      </c>
      <c r="AX54" s="335">
        <f t="shared" si="21"/>
        <v>1950040785658.2546</v>
      </c>
      <c r="AY54" s="335">
        <f t="shared" si="22"/>
        <v>2184045679937.2454</v>
      </c>
      <c r="AZ54" s="335">
        <f t="shared" si="23"/>
        <v>2446131161529.7148</v>
      </c>
      <c r="BA54" s="335">
        <f t="shared" si="24"/>
        <v>2739666900913.2813</v>
      </c>
      <c r="BB54" s="335">
        <f t="shared" si="25"/>
        <v>3068426929022.875</v>
      </c>
      <c r="BC54" s="335">
        <f t="shared" si="26"/>
        <v>3436638160505.6201</v>
      </c>
      <c r="BD54" s="335">
        <f t="shared" si="27"/>
        <v>3828414910803.2612</v>
      </c>
      <c r="BE54" s="335">
        <f t="shared" si="28"/>
        <v>4195942742240.3755</v>
      </c>
      <c r="BF54" s="335">
        <f t="shared" si="29"/>
        <v>4592459331382.0898</v>
      </c>
      <c r="BG54" s="334">
        <f>(AK54*SUMPRODUCT(DA$10:DA$13,DA$28:DA$31)+AV54*SUMPRODUCT(DA$14:DA$23,DA$32:DA$41))*'Projeções - Receitas'!T$23+(AK54*DA$11*'Projeções - Receitas'!T$25)</f>
        <v>61166017523.386887</v>
      </c>
      <c r="BH54" s="334">
        <f>(AL54*SUMPRODUCT(DB$10:DB$13,DB$28:DB$31)+AW54*SUMPRODUCT(DB$14:DB$23,DB$32:DB$41))*'Projeções - Receitas'!U$23+(AL54*DB$11*'Projeções - Receitas'!U$25)</f>
        <v>49007646450.732506</v>
      </c>
      <c r="BI54" s="334">
        <f>(AM54*SUMPRODUCT(DC$10:DC$13,DC$28:DC$31)+AX54*SUMPRODUCT(DC$14:DC$23,DC$32:DC$41))*'Projeções - Receitas'!V$23+(AM54*DC$11*'Projeções - Receitas'!V$25)</f>
        <v>54206378507.569519</v>
      </c>
      <c r="BJ54" s="334">
        <f>(AN54*SUMPRODUCT(DD$10:DD$13,DD$28:DD$31)+AY54*SUMPRODUCT(DD$14:DD$23,DD$32:DD$41))*'Projeções - Receitas'!W$23+(AN54*DD$11*'Projeções - Receitas'!W$25)</f>
        <v>59910883804.039742</v>
      </c>
      <c r="BK54" s="334">
        <f>(AO54*SUMPRODUCT(DE$10:DE$13,DE$28:DE$31)+AZ54*SUMPRODUCT(DE$14:DE$23,DE$32:DE$41))*'Projeções - Receitas'!X$23+(AO54*DE$11*'Projeções - Receitas'!X$25)</f>
        <v>66198138134.197235</v>
      </c>
      <c r="BL54" s="334">
        <f>(AP54*SUMPRODUCT(DF$10:DF$13,DF$28:DF$31)+BA54*SUMPRODUCT(DF$14:DF$23,DF$32:DF$41))*'Projeções - Receitas'!Y$23+(AP54*DF$11*'Projeções - Receitas'!Y$25)</f>
        <v>73134645094.528595</v>
      </c>
      <c r="BM54" s="334">
        <f>(AQ54*SUMPRODUCT(DG$10:DG$13,DG$28:DG$31)+BB54*SUMPRODUCT(DG$14:DG$23,DG$32:DG$41))*'Projeções - Receitas'!Z$23+(AQ54*DG$11*'Projeções - Receitas'!Z$25)</f>
        <v>80790476229.229935</v>
      </c>
      <c r="BN54" s="334">
        <f>(AR54*SUMPRODUCT(DH$10:DH$13,DH$28:DH$31)+BC54*SUMPRODUCT(DH$14:DH$23,DH$32:DH$41))*'Projeções - Receitas'!AA$23+(AR54*DH$11*'Projeções - Receitas'!AA$25)</f>
        <v>89238165390.380005</v>
      </c>
      <c r="BO54" s="334">
        <f>(AS54*SUMPRODUCT(DI$10:DI$13,DI$28:DI$31)+BD54*SUMPRODUCT(DI$14:DI$23,DI$32:DI$41))*'Projeções - Receitas'!AB$23+(AS54*DI$11*'Projeções - Receitas'!AB$25)</f>
        <v>98027490815.932358</v>
      </c>
      <c r="BP54" s="334">
        <f>(AT54*SUMPRODUCT(DJ$10:DJ$13,DJ$28:DJ$31)+BE54*SUMPRODUCT(DJ$14:DJ$23,DJ$32:DJ$41))*'Projeções - Receitas'!AC$23+(AT54*DJ$11*'Projeções - Receitas'!AC$25)</f>
        <v>105924280410.70706</v>
      </c>
      <c r="BQ54" s="334">
        <f>(AU54*SUMPRODUCT(DK$10:DK$13,DK$28:DK$31)+BF54*SUMPRODUCT(DK$14:DK$23,DK$32:DK$41))*'Projeções - Receitas'!AD$23+(AU54*DK$11*'Projeções - Receitas'!AD$25)</f>
        <v>134740200114.09084</v>
      </c>
      <c r="BR54" s="335">
        <f>((BG54+'DRE + DCF'!T$12)*(1+'DRE + DCF'!T$15)+'DRE + DCF'!T$18)*(1+'DRE + DCF'!T$25)*'DRE + DCF'!T$33</f>
        <v>33423483695.244331</v>
      </c>
      <c r="BS54" s="335">
        <f>((BH54+'DRE + DCF'!U$12)*(1+'DRE + DCF'!U$15)+'DRE + DCF'!U$18)*(1+'DRE + DCF'!U$25)*'DRE + DCF'!U$33</f>
        <v>25192732264.480141</v>
      </c>
      <c r="BT54" s="335">
        <f>((BI54+'DRE + DCF'!V$12)*(1+'DRE + DCF'!V$15)+'DRE + DCF'!V$18)*(1+'DRE + DCF'!V$25)*'DRE + DCF'!V$33</f>
        <v>28018624092.995106</v>
      </c>
      <c r="BU54" s="335">
        <f>((BJ54+'DRE + DCF'!W$12)*(1+'DRE + DCF'!W$15)+'DRE + DCF'!W$18)*(1+'DRE + DCF'!W$25)*'DRE + DCF'!W$33</f>
        <v>31106218035.267414</v>
      </c>
      <c r="BV54" s="335">
        <f>((BK54+'DRE + DCF'!X$12)*(1+'DRE + DCF'!X$15)+'DRE + DCF'!X$18)*(1+'DRE + DCF'!X$25)*'DRE + DCF'!X$33</f>
        <v>34488061430.954308</v>
      </c>
      <c r="BW54" s="335">
        <f>((BL54+'DRE + DCF'!Y$12)*(1+'DRE + DCF'!Y$15)+'DRE + DCF'!Y$18)*(1+'DRE + DCF'!Y$25)*'DRE + DCF'!Y$33</f>
        <v>38205828422.069351</v>
      </c>
      <c r="BX54" s="335">
        <f>((BM54+'DRE + DCF'!Z$12)*(1+'DRE + DCF'!Z$15)+'DRE + DCF'!Z$18)*(1+'DRE + DCF'!Z$25)*'DRE + DCF'!Z$33</f>
        <v>42305615660.835571</v>
      </c>
      <c r="BY54" s="335">
        <f>((BN54+'DRE + DCF'!AA$12)*(1+'DRE + DCF'!AA$15)+'DRE + DCF'!AA$18)*(1+'DRE + DCF'!AA$25)*'DRE + DCF'!AA$33</f>
        <v>46820355115.422836</v>
      </c>
      <c r="BZ54" s="335">
        <f>((BO54+'DRE + DCF'!AB$12)*(1+'DRE + DCF'!AB$15)+'DRE + DCF'!AB$18)*(1+'DRE + DCF'!AB$25)*'DRE + DCF'!AB$33</f>
        <v>51484490668.49823</v>
      </c>
      <c r="CA54" s="335">
        <f>((BP54+'DRE + DCF'!AC$12)*(1+'DRE + DCF'!AC$15)+'DRE + DCF'!AC$18)*(1+'DRE + DCF'!AC$25)*'DRE + DCF'!AC$33</f>
        <v>55555296538.957794</v>
      </c>
      <c r="CB54" s="335">
        <f>((BQ54+'DRE + DCF'!AD$12)*(1+'DRE + DCF'!AD$15)+'DRE + DCF'!AD$18)*(1+'DRE + DCF'!AD$25)*'DRE + DCF'!AD$33</f>
        <v>69859746008.336594</v>
      </c>
      <c r="CC54" s="335">
        <f>BR54*(1-DA$47)+('DRE + DCF'!N$53*10^6)</f>
        <v>199147784852.35858</v>
      </c>
      <c r="CD54" s="335">
        <f>BS54*(1-DB$47)+('DRE + DCF'!T$53*10^6)</f>
        <v>199792708051.22083</v>
      </c>
      <c r="CE54" s="335">
        <f>BT54*(1-DC$47)+('DRE + DCF'!U$53*10^6)</f>
        <v>218331749475.73035</v>
      </c>
      <c r="CF54" s="335">
        <f>BU54*(1-DD$47)+('DRE + DCF'!V$53*10^6)</f>
        <v>238904495527.43854</v>
      </c>
      <c r="CG54" s="335">
        <f>BV54*(1-DE$47)+('DRE + DCF'!W$53*10^6)</f>
        <v>261704876736.64972</v>
      </c>
      <c r="CH54" s="335">
        <f>BW54*(1-DF$47)+('DRE + DCF'!X$53*10^6)</f>
        <v>286954472916.97614</v>
      </c>
      <c r="CI54" s="335">
        <f>BX54*(1-DG$47)+('DRE + DCF'!Y$53*10^6)</f>
        <v>314904786931.21057</v>
      </c>
      <c r="CJ54" s="335">
        <f>BY54*(1-DH$47)+('DRE + DCF'!Z$53*10^6)</f>
        <v>345829460449.72449</v>
      </c>
      <c r="CK54" s="335">
        <f>BZ54*(1-DI$47)+('DRE + DCF'!AA$53*10^6)</f>
        <v>379654894737.02124</v>
      </c>
      <c r="CL54" s="335">
        <f>CA54*(1-DJ$47)+('DRE + DCF'!AB$53*10^6)</f>
        <v>415581598902.27173</v>
      </c>
      <c r="CM54" s="335">
        <f>CB54*(1-DK$47)+('DRE + DCF'!AC$53*10^6)</f>
        <v>460240369113.93494</v>
      </c>
      <c r="CN54" s="335">
        <f t="shared" si="30"/>
        <v>1095961265882.9634</v>
      </c>
      <c r="CO54" s="335">
        <f t="shared" si="31"/>
        <v>1116474105570.5913</v>
      </c>
      <c r="CP54" s="335">
        <f t="shared" si="32"/>
        <v>1154552831535.1284</v>
      </c>
      <c r="CQ54" s="335">
        <f t="shared" si="33"/>
        <v>1293099171319.344</v>
      </c>
      <c r="CR54" s="335">
        <f t="shared" si="34"/>
        <v>1448271071877.6653</v>
      </c>
      <c r="CS54" s="335">
        <f t="shared" si="35"/>
        <v>1622063600502.9856</v>
      </c>
      <c r="CT54" s="335">
        <f t="shared" si="36"/>
        <v>1816711232563.3438</v>
      </c>
      <c r="CU54" s="335">
        <f t="shared" si="37"/>
        <v>2034716580470.9451</v>
      </c>
      <c r="CV54" s="335">
        <f t="shared" si="38"/>
        <v>2266674270644.6333</v>
      </c>
      <c r="CW54" s="335">
        <f t="shared" si="39"/>
        <v>2484275000626.5186</v>
      </c>
      <c r="CX54" s="336">
        <f t="shared" si="40"/>
        <v>2719038988185.7241</v>
      </c>
    </row>
    <row r="55" spans="4:115" ht="30" customHeight="1" x14ac:dyDescent="0.25">
      <c r="D55" s="333">
        <f t="shared" si="41"/>
        <v>2.4444511844881223E-2</v>
      </c>
      <c r="E55" s="64">
        <f t="shared" si="0"/>
        <v>2.1682526641250699E-2</v>
      </c>
      <c r="F55" s="64">
        <f t="shared" si="1"/>
        <v>3.18334251610142E-2</v>
      </c>
      <c r="G55" s="64">
        <f t="shared" si="2"/>
        <v>2.7483823786685346E-2</v>
      </c>
      <c r="H55" s="64">
        <f t="shared" si="3"/>
        <v>2.343384879787988E-2</v>
      </c>
      <c r="I55" s="64">
        <f t="shared" si="4"/>
        <v>1.9641043120448232E-2</v>
      </c>
      <c r="J55" s="64">
        <f t="shared" si="5"/>
        <v>1.6073461207204237E-2</v>
      </c>
      <c r="K55" s="64">
        <f t="shared" si="6"/>
        <v>1.2701599662224478E-2</v>
      </c>
      <c r="L55" s="64">
        <f t="shared" si="7"/>
        <v>1.0232497451252737E-2</v>
      </c>
      <c r="M55" s="64">
        <f t="shared" si="8"/>
        <v>1.0023099870362318E-2</v>
      </c>
      <c r="N55" s="64">
        <f t="shared" si="9"/>
        <v>1.2004023998348462E-2</v>
      </c>
      <c r="O55" s="64">
        <f t="shared" si="45"/>
        <v>2.2000000000000016E-2</v>
      </c>
      <c r="P55" s="64">
        <f t="shared" si="45"/>
        <v>2.2000000000000016E-2</v>
      </c>
      <c r="Q55" s="64">
        <f t="shared" si="46"/>
        <v>2.2000000000000016E-2</v>
      </c>
      <c r="R55" s="64">
        <f t="shared" si="47"/>
        <v>2.2000000000000016E-2</v>
      </c>
      <c r="S55" s="64">
        <f t="shared" si="48"/>
        <v>2.2000000000000016E-2</v>
      </c>
      <c r="T55" s="64">
        <f t="shared" si="49"/>
        <v>2.2000000000000016E-2</v>
      </c>
      <c r="U55" s="64">
        <f t="shared" si="50"/>
        <v>2.2000000000000016E-2</v>
      </c>
      <c r="V55" s="64">
        <f t="shared" si="51"/>
        <v>2.2000000000000016E-2</v>
      </c>
      <c r="W55" s="64">
        <f t="shared" si="52"/>
        <v>2.2000000000000016E-2</v>
      </c>
      <c r="X55" s="64">
        <f t="shared" si="53"/>
        <v>2.2000000000000016E-2</v>
      </c>
      <c r="Y55" s="64">
        <f t="shared" si="54"/>
        <v>2.2000000000000016E-2</v>
      </c>
      <c r="Z55" s="64">
        <f t="shared" si="43"/>
        <v>0.18163199008668848</v>
      </c>
      <c r="AA55" s="64">
        <f t="shared" si="44"/>
        <v>0.17887000488305796</v>
      </c>
      <c r="AB55" s="64">
        <f t="shared" si="10"/>
        <v>0.18902090340282146</v>
      </c>
      <c r="AC55" s="64">
        <f t="shared" si="11"/>
        <v>0.18467130202849261</v>
      </c>
      <c r="AD55" s="64">
        <f t="shared" si="12"/>
        <v>0.18062132703968714</v>
      </c>
      <c r="AE55" s="64">
        <f t="shared" si="13"/>
        <v>0.17682852136225549</v>
      </c>
      <c r="AF55" s="64">
        <f t="shared" si="14"/>
        <v>0.1732609394490115</v>
      </c>
      <c r="AG55" s="64">
        <f t="shared" si="15"/>
        <v>0.16988907790403174</v>
      </c>
      <c r="AH55" s="64">
        <f t="shared" si="16"/>
        <v>0.16741997569306</v>
      </c>
      <c r="AI55" s="64">
        <f t="shared" si="17"/>
        <v>0.16721057811216958</v>
      </c>
      <c r="AJ55" s="64">
        <f t="shared" si="18"/>
        <v>0.16919150224015572</v>
      </c>
      <c r="AK55" s="334">
        <f>(1+O55)*'Projeções - Receitas'!N$34</f>
        <v>1883732333082.1223</v>
      </c>
      <c r="AL55" s="334">
        <f>(1+P55)*'Projeções - Receitas'!T$34</f>
        <v>1989513448413.9429</v>
      </c>
      <c r="AM55" s="334">
        <f>(1+Q55)*'Projeções - Receitas'!U$34</f>
        <v>2228255062223.6162</v>
      </c>
      <c r="AN55" s="334">
        <f>(1+R55)*'Projeções - Receitas'!V$34</f>
        <v>2495645669690.4502</v>
      </c>
      <c r="AO55" s="334">
        <f>(1+S55)*'Projeções - Receitas'!W$34</f>
        <v>2795123150053.3042</v>
      </c>
      <c r="AP55" s="334">
        <f>(1+T55)*'Projeções - Receitas'!X$34</f>
        <v>3130537928059.7012</v>
      </c>
      <c r="AQ55" s="334">
        <f>(1+U55)*'Projeções - Receitas'!Y$34</f>
        <v>3506202479426.8657</v>
      </c>
      <c r="AR55" s="334">
        <f>(1+V55)*'Projeções - Receitas'!Z$34</f>
        <v>3926946776958.0898</v>
      </c>
      <c r="AS55" s="334">
        <f>(1+W55)*'Projeções - Receitas'!AA$34</f>
        <v>4374618709531.3125</v>
      </c>
      <c r="AT55" s="334">
        <f>(1+X55)*'Projeções - Receitas'!AB$34</f>
        <v>4794582105646.3193</v>
      </c>
      <c r="AU55" s="334">
        <f>(1+Y55)*'Projeções - Receitas'!AC$34</f>
        <v>5247670114629.8965</v>
      </c>
      <c r="AV55" s="335">
        <f t="shared" si="19"/>
        <v>1649341209221.8052</v>
      </c>
      <c r="AW55" s="335">
        <f t="shared" si="20"/>
        <v>1741960075294.3291</v>
      </c>
      <c r="AX55" s="335">
        <f t="shared" si="21"/>
        <v>1950995284329.6487</v>
      </c>
      <c r="AY55" s="335">
        <f t="shared" si="22"/>
        <v>2185114718449.2068</v>
      </c>
      <c r="AZ55" s="335">
        <f t="shared" si="23"/>
        <v>2447328484663.1113</v>
      </c>
      <c r="BA55" s="335">
        <f t="shared" si="24"/>
        <v>2741007902822.6851</v>
      </c>
      <c r="BB55" s="335">
        <f t="shared" si="25"/>
        <v>3069928851161.4077</v>
      </c>
      <c r="BC55" s="335">
        <f t="shared" si="26"/>
        <v>3438320313300.7769</v>
      </c>
      <c r="BD55" s="335">
        <f t="shared" si="27"/>
        <v>3830288829017.0659</v>
      </c>
      <c r="BE55" s="335">
        <f t="shared" si="28"/>
        <v>4197996556602.7051</v>
      </c>
      <c r="BF55" s="335">
        <f t="shared" si="29"/>
        <v>4594707231201.6602</v>
      </c>
      <c r="BG55" s="334">
        <f>(AK55*SUMPRODUCT(DA$10:DA$13,DA$28:DA$31)+AV55*SUMPRODUCT(DA$14:DA$23,DA$32:DA$41))*'Projeções - Receitas'!T$23+(AK55*DA$11*'Projeções - Receitas'!T$25)</f>
        <v>61195956836.907867</v>
      </c>
      <c r="BH55" s="334">
        <f>(AL55*SUMPRODUCT(DB$10:DB$13,DB$28:DB$31)+AW55*SUMPRODUCT(DB$14:DB$23,DB$32:DB$41))*'Projeções - Receitas'!U$23+(AL55*DB$11*'Projeções - Receitas'!U$25)</f>
        <v>49031634530.248291</v>
      </c>
      <c r="BI55" s="334">
        <f>(AM55*SUMPRODUCT(DC$10:DC$13,DC$28:DC$31)+AX55*SUMPRODUCT(DC$14:DC$23,DC$32:DC$41))*'Projeções - Receitas'!V$23+(AM55*DC$11*'Projeções - Receitas'!V$25)</f>
        <v>54232911243.011337</v>
      </c>
      <c r="BJ55" s="334">
        <f>(AN55*SUMPRODUCT(DD$10:DD$13,DD$28:DD$31)+AY55*SUMPRODUCT(DD$14:DD$23,DD$32:DD$41))*'Projeções - Receitas'!W$23+(AN55*DD$11*'Projeções - Receitas'!W$25)</f>
        <v>59940208759.401459</v>
      </c>
      <c r="BK55" s="334">
        <f>(AO55*SUMPRODUCT(DE$10:DE$13,DE$28:DE$31)+AZ55*SUMPRODUCT(DE$14:DE$23,DE$32:DE$41))*'Projeções - Receitas'!X$23+(AO55*DE$11*'Projeções - Receitas'!X$25)</f>
        <v>66230540551.296715</v>
      </c>
      <c r="BL55" s="334">
        <f>(AP55*SUMPRODUCT(DF$10:DF$13,DF$28:DF$31)+BA55*SUMPRODUCT(DF$14:DF$23,DF$32:DF$41))*'Projeções - Receitas'!Y$23+(AP55*DF$11*'Projeções - Receitas'!Y$25)</f>
        <v>73170442767.115311</v>
      </c>
      <c r="BM55" s="334">
        <f>(AQ55*SUMPRODUCT(DG$10:DG$13,DG$28:DG$31)+BB55*SUMPRODUCT(DG$14:DG$23,DG$32:DG$41))*'Projeções - Receitas'!Z$23+(AQ55*DG$11*'Projeções - Receitas'!Z$25)</f>
        <v>80830021249.41066</v>
      </c>
      <c r="BN55" s="334">
        <f>(AR55*SUMPRODUCT(DH$10:DH$13,DH$28:DH$31)+BC55*SUMPRODUCT(DH$14:DH$23,DH$32:DH$41))*'Projeções - Receitas'!AA$23+(AR55*DH$11*'Projeções - Receitas'!AA$25)</f>
        <v>89281845353.860352</v>
      </c>
      <c r="BO55" s="334">
        <f>(AS55*SUMPRODUCT(DI$10:DI$13,DI$28:DI$31)+BD55*SUMPRODUCT(DI$14:DI$23,DI$32:DI$41))*'Projeções - Receitas'!AB$23+(AS55*DI$11*'Projeções - Receitas'!AB$25)</f>
        <v>98075472945.553467</v>
      </c>
      <c r="BP55" s="334">
        <f>(AT55*SUMPRODUCT(DJ$10:DJ$13,DJ$28:DJ$31)+BE55*SUMPRODUCT(DJ$14:DJ$23,DJ$32:DJ$41))*'Projeções - Receitas'!AC$23+(AT55*DJ$11*'Projeções - Receitas'!AC$25)</f>
        <v>105976127831.36826</v>
      </c>
      <c r="BQ55" s="334">
        <f>(AU55*SUMPRODUCT(DK$10:DK$13,DK$28:DK$31)+BF55*SUMPRODUCT(DK$14:DK$23,DK$32:DK$41))*'Projeções - Receitas'!AD$23+(AU55*DK$11*'Projeções - Receitas'!AD$25)</f>
        <v>134806152243.36838</v>
      </c>
      <c r="BR55" s="335">
        <f>((BG55+'DRE + DCF'!T$12)*(1+'DRE + DCF'!T$15)+'DRE + DCF'!T$18)*(1+'DRE + DCF'!T$25)*'DRE + DCF'!T$33</f>
        <v>33441906287.535336</v>
      </c>
      <c r="BS55" s="335">
        <f>((BH55+'DRE + DCF'!U$12)*(1+'DRE + DCF'!U$15)+'DRE + DCF'!U$18)*(1+'DRE + DCF'!U$25)*'DRE + DCF'!U$33</f>
        <v>25207350428.344048</v>
      </c>
      <c r="BT55" s="335">
        <f>((BI55+'DRE + DCF'!V$12)*(1+'DRE + DCF'!V$15)+'DRE + DCF'!V$18)*(1+'DRE + DCF'!V$25)*'DRE + DCF'!V$33</f>
        <v>28034774814.065754</v>
      </c>
      <c r="BU55" s="335">
        <f>((BJ55+'DRE + DCF'!W$12)*(1+'DRE + DCF'!W$15)+'DRE + DCF'!W$18)*(1+'DRE + DCF'!W$25)*'DRE + DCF'!W$33</f>
        <v>31124048359.722893</v>
      </c>
      <c r="BV55" s="335">
        <f>((BK55+'DRE + DCF'!X$12)*(1+'DRE + DCF'!X$15)+'DRE + DCF'!X$18)*(1+'DRE + DCF'!X$25)*'DRE + DCF'!X$33</f>
        <v>34507740780.591255</v>
      </c>
      <c r="BW55" s="335">
        <f>((BL55+'DRE + DCF'!Y$12)*(1+'DRE + DCF'!Y$15)+'DRE + DCF'!Y$18)*(1+'DRE + DCF'!Y$25)*'DRE + DCF'!Y$33</f>
        <v>38227545381.610283</v>
      </c>
      <c r="BX55" s="335">
        <f>((BM55+'DRE + DCF'!Z$12)*(1+'DRE + DCF'!Z$15)+'DRE + DCF'!Z$18)*(1+'DRE + DCF'!Z$25)*'DRE + DCF'!Z$33</f>
        <v>42329578947.208321</v>
      </c>
      <c r="BY55" s="335">
        <f>((BN55+'DRE + DCF'!AA$12)*(1+'DRE + DCF'!AA$15)+'DRE + DCF'!AA$18)*(1+'DRE + DCF'!AA$25)*'DRE + DCF'!AA$33</f>
        <v>46846794213.496689</v>
      </c>
      <c r="BZ55" s="335">
        <f>((BO55+'DRE + DCF'!AB$12)*(1+'DRE + DCF'!AB$15)+'DRE + DCF'!AB$18)*(1+'DRE + DCF'!AB$25)*'DRE + DCF'!AB$33</f>
        <v>51513501029.145599</v>
      </c>
      <c r="CA55" s="335">
        <f>((BP55+'DRE + DCF'!AC$12)*(1+'DRE + DCF'!AC$15)+'DRE + DCF'!AC$18)*(1+'DRE + DCF'!AC$25)*'DRE + DCF'!AC$33</f>
        <v>55586608440.860352</v>
      </c>
      <c r="CB55" s="335">
        <f>((BQ55+'DRE + DCF'!AD$12)*(1+'DRE + DCF'!AD$15)+'DRE + DCF'!AD$18)*(1+'DRE + DCF'!AD$25)*'DRE + DCF'!AD$33</f>
        <v>69898245623.520874</v>
      </c>
      <c r="CC55" s="335">
        <f>BR55*(1-DA$47)+('DRE + DCF'!N$53*10^6)</f>
        <v>199159061720.42529</v>
      </c>
      <c r="CD55" s="335">
        <f>BS55*(1-DB$47)+('DRE + DCF'!T$53*10^6)</f>
        <v>199801478949.53918</v>
      </c>
      <c r="CE55" s="335">
        <f>BT55*(1-DC$47)+('DRE + DCF'!U$53*10^6)</f>
        <v>218341439908.37274</v>
      </c>
      <c r="CF55" s="335">
        <f>BU55*(1-DD$47)+('DRE + DCF'!V$53*10^6)</f>
        <v>238915193722.11182</v>
      </c>
      <c r="CG55" s="335">
        <f>BV55*(1-DE$47)+('DRE + DCF'!W$53*10^6)</f>
        <v>261716684346.43188</v>
      </c>
      <c r="CH55" s="335">
        <f>BW55*(1-DF$47)+('DRE + DCF'!X$53*10^6)</f>
        <v>286967503092.70068</v>
      </c>
      <c r="CI55" s="335">
        <f>BX55*(1-DG$47)+('DRE + DCF'!Y$53*10^6)</f>
        <v>314919164903.03424</v>
      </c>
      <c r="CJ55" s="335">
        <f>BY55*(1-DH$47)+('DRE + DCF'!Z$53*10^6)</f>
        <v>345845323908.56879</v>
      </c>
      <c r="CK55" s="335">
        <f>BZ55*(1-DI$47)+('DRE + DCF'!AA$53*10^6)</f>
        <v>379672300953.40967</v>
      </c>
      <c r="CL55" s="335">
        <f>CA55*(1-DJ$47)+('DRE + DCF'!AB$53*10^6)</f>
        <v>415600386043.41327</v>
      </c>
      <c r="CM55" s="335">
        <f>CB55*(1-DK$47)+('DRE + DCF'!AC$53*10^6)</f>
        <v>460263468883.04553</v>
      </c>
      <c r="CN55" s="335">
        <f t="shared" si="30"/>
        <v>1096497712904.9325</v>
      </c>
      <c r="CO55" s="335">
        <f t="shared" si="31"/>
        <v>1117020593140.6211</v>
      </c>
      <c r="CP55" s="335">
        <f t="shared" si="32"/>
        <v>1155117957737.5442</v>
      </c>
      <c r="CQ55" s="335">
        <f t="shared" si="33"/>
        <v>1293732112666.0493</v>
      </c>
      <c r="CR55" s="335">
        <f t="shared" si="34"/>
        <v>1448979966185.9753</v>
      </c>
      <c r="CS55" s="335">
        <f t="shared" si="35"/>
        <v>1622857562128.2927</v>
      </c>
      <c r="CT55" s="335">
        <f t="shared" si="36"/>
        <v>1817600469583.688</v>
      </c>
      <c r="CU55" s="335">
        <f t="shared" si="37"/>
        <v>2035712525933.7307</v>
      </c>
      <c r="CV55" s="335">
        <f t="shared" si="38"/>
        <v>2267783753890.1763</v>
      </c>
      <c r="CW55" s="335">
        <f t="shared" si="39"/>
        <v>2485490994263.6333</v>
      </c>
      <c r="CX55" s="336">
        <f t="shared" si="40"/>
        <v>2720369893221.5469</v>
      </c>
    </row>
    <row r="56" spans="4:115" ht="30" customHeight="1" x14ac:dyDescent="0.25">
      <c r="D56" s="333">
        <f t="shared" si="41"/>
        <v>2.4365973659602358E-2</v>
      </c>
      <c r="E56" s="64">
        <f t="shared" si="0"/>
        <v>2.1602907853674386E-2</v>
      </c>
      <c r="F56" s="64">
        <f t="shared" si="1"/>
        <v>3.1749379427348484E-2</v>
      </c>
      <c r="G56" s="64">
        <f t="shared" si="2"/>
        <v>2.7401785178178956E-2</v>
      </c>
      <c r="H56" s="64">
        <f t="shared" si="3"/>
        <v>2.3353670337464549E-2</v>
      </c>
      <c r="I56" s="64">
        <f t="shared" si="4"/>
        <v>1.9562599635110589E-2</v>
      </c>
      <c r="J56" s="64">
        <f t="shared" si="5"/>
        <v>1.5996643577053993E-2</v>
      </c>
      <c r="K56" s="64">
        <f t="shared" si="6"/>
        <v>1.2626313090962821E-2</v>
      </c>
      <c r="L56" s="64">
        <f t="shared" si="7"/>
        <v>1.0158301169622158E-2</v>
      </c>
      <c r="M56" s="64">
        <f t="shared" si="8"/>
        <v>9.9488893345817953E-3</v>
      </c>
      <c r="N56" s="64">
        <f t="shared" si="9"/>
        <v>1.1929777022571947E-2</v>
      </c>
      <c r="O56" s="64">
        <f t="shared" si="45"/>
        <v>2.2500000000000017E-2</v>
      </c>
      <c r="P56" s="64">
        <f t="shared" si="45"/>
        <v>2.2500000000000017E-2</v>
      </c>
      <c r="Q56" s="64">
        <f t="shared" si="46"/>
        <v>2.2500000000000017E-2</v>
      </c>
      <c r="R56" s="64">
        <f t="shared" si="47"/>
        <v>2.2500000000000017E-2</v>
      </c>
      <c r="S56" s="64">
        <f t="shared" si="48"/>
        <v>2.2500000000000017E-2</v>
      </c>
      <c r="T56" s="64">
        <f t="shared" si="49"/>
        <v>2.2500000000000017E-2</v>
      </c>
      <c r="U56" s="64">
        <f t="shared" si="50"/>
        <v>2.2500000000000017E-2</v>
      </c>
      <c r="V56" s="64">
        <f t="shared" si="51"/>
        <v>2.2500000000000017E-2</v>
      </c>
      <c r="W56" s="64">
        <f t="shared" si="52"/>
        <v>2.2500000000000017E-2</v>
      </c>
      <c r="X56" s="64">
        <f t="shared" si="53"/>
        <v>2.2500000000000017E-2</v>
      </c>
      <c r="Y56" s="64">
        <f t="shared" si="54"/>
        <v>2.2500000000000017E-2</v>
      </c>
      <c r="Z56" s="64">
        <f t="shared" si="43"/>
        <v>0.18155345190140962</v>
      </c>
      <c r="AA56" s="64">
        <f t="shared" si="44"/>
        <v>0.17879038609548165</v>
      </c>
      <c r="AB56" s="64">
        <f t="shared" si="10"/>
        <v>0.18893685766915574</v>
      </c>
      <c r="AC56" s="64">
        <f t="shared" si="11"/>
        <v>0.18458926341998622</v>
      </c>
      <c r="AD56" s="64">
        <f t="shared" si="12"/>
        <v>0.18054114857927181</v>
      </c>
      <c r="AE56" s="64">
        <f t="shared" si="13"/>
        <v>0.17675007787691785</v>
      </c>
      <c r="AF56" s="64">
        <f t="shared" si="14"/>
        <v>0.17318412181886125</v>
      </c>
      <c r="AG56" s="64">
        <f t="shared" si="15"/>
        <v>0.16981379133277008</v>
      </c>
      <c r="AH56" s="64">
        <f t="shared" si="16"/>
        <v>0.16734577941142942</v>
      </c>
      <c r="AI56" s="64">
        <f t="shared" si="17"/>
        <v>0.16713636757638906</v>
      </c>
      <c r="AJ56" s="64">
        <f t="shared" si="18"/>
        <v>0.16911725526437921</v>
      </c>
      <c r="AK56" s="334">
        <f>(1+O56)*'Projeções - Receitas'!N$34</f>
        <v>1884653924243.1211</v>
      </c>
      <c r="AL56" s="334">
        <f>(1+P56)*'Projeções - Receitas'!T$34</f>
        <v>1990486791588.3135</v>
      </c>
      <c r="AM56" s="334">
        <f>(1+Q56)*'Projeções - Receitas'!U$34</f>
        <v>2229345206578.9111</v>
      </c>
      <c r="AN56" s="334">
        <f>(1+R56)*'Projeções - Receitas'!V$34</f>
        <v>2496866631368.3809</v>
      </c>
      <c r="AO56" s="334">
        <f>(1+S56)*'Projeções - Receitas'!W$34</f>
        <v>2796490627132.5864</v>
      </c>
      <c r="AP56" s="334">
        <f>(1+T56)*'Projeções - Receitas'!X$34</f>
        <v>3132069502388.4976</v>
      </c>
      <c r="AQ56" s="334">
        <f>(1+U56)*'Projeções - Receitas'!Y$34</f>
        <v>3507917842675.1172</v>
      </c>
      <c r="AR56" s="334">
        <f>(1+V56)*'Projeções - Receitas'!Z$34</f>
        <v>3928867983796.1313</v>
      </c>
      <c r="AS56" s="334">
        <f>(1+W56)*'Projeções - Receitas'!AA$34</f>
        <v>4376758933948.8911</v>
      </c>
      <c r="AT56" s="334">
        <f>(1+X56)*'Projeções - Receitas'!AB$34</f>
        <v>4796927791607.9854</v>
      </c>
      <c r="AU56" s="334">
        <f>(1+Y56)*'Projeções - Receitas'!AC$34</f>
        <v>5250237467914.9395</v>
      </c>
      <c r="AV56" s="335">
        <f t="shared" si="19"/>
        <v>1650148127621.6199</v>
      </c>
      <c r="AW56" s="335">
        <f t="shared" si="20"/>
        <v>1742812306250.9309</v>
      </c>
      <c r="AX56" s="335">
        <f t="shared" si="21"/>
        <v>1951949783001.0425</v>
      </c>
      <c r="AY56" s="335">
        <f t="shared" si="22"/>
        <v>2186183756961.168</v>
      </c>
      <c r="AZ56" s="335">
        <f t="shared" si="23"/>
        <v>2448525807796.5083</v>
      </c>
      <c r="BA56" s="335">
        <f t="shared" si="24"/>
        <v>2742348904732.0898</v>
      </c>
      <c r="BB56" s="335">
        <f t="shared" si="25"/>
        <v>3071430773299.9404</v>
      </c>
      <c r="BC56" s="335">
        <f t="shared" si="26"/>
        <v>3440002466095.9336</v>
      </c>
      <c r="BD56" s="335">
        <f t="shared" si="27"/>
        <v>3832162747230.8706</v>
      </c>
      <c r="BE56" s="335">
        <f t="shared" si="28"/>
        <v>4200050370965.0347</v>
      </c>
      <c r="BF56" s="335">
        <f t="shared" si="29"/>
        <v>4596955131021.2295</v>
      </c>
      <c r="BG56" s="334">
        <f>(AK56*SUMPRODUCT(DA$10:DA$13,DA$28:DA$31)+AV56*SUMPRODUCT(DA$14:DA$23,DA$32:DA$41))*'Projeções - Receitas'!T$23+(AK56*DA$11*'Projeções - Receitas'!T$25)</f>
        <v>61225896150.428848</v>
      </c>
      <c r="BH56" s="334">
        <f>(AL56*SUMPRODUCT(DB$10:DB$13,DB$28:DB$31)+AW56*SUMPRODUCT(DB$14:DB$23,DB$32:DB$41))*'Projeções - Receitas'!U$23+(AL56*DB$11*'Projeções - Receitas'!U$25)</f>
        <v>49055622609.764053</v>
      </c>
      <c r="BI56" s="334">
        <f>(AM56*SUMPRODUCT(DC$10:DC$13,DC$28:DC$31)+AX56*SUMPRODUCT(DC$14:DC$23,DC$32:DC$41))*'Projeções - Receitas'!V$23+(AM56*DC$11*'Projeções - Receitas'!V$25)</f>
        <v>54259443978.453125</v>
      </c>
      <c r="BJ56" s="334">
        <f>(AN56*SUMPRODUCT(DD$10:DD$13,DD$28:DD$31)+AY56*SUMPRODUCT(DD$14:DD$23,DD$32:DD$41))*'Projeções - Receitas'!W$23+(AN56*DD$11*'Projeções - Receitas'!W$25)</f>
        <v>59969533714.763222</v>
      </c>
      <c r="BK56" s="334">
        <f>(AO56*SUMPRODUCT(DE$10:DE$13,DE$28:DE$31)+AZ56*SUMPRODUCT(DE$14:DE$23,DE$32:DE$41))*'Projeções - Receitas'!X$23+(AO56*DE$11*'Projeções - Receitas'!X$25)</f>
        <v>66262942968.396072</v>
      </c>
      <c r="BL56" s="334">
        <f>(AP56*SUMPRODUCT(DF$10:DF$13,DF$28:DF$31)+BA56*SUMPRODUCT(DF$14:DF$23,DF$32:DF$41))*'Projeções - Receitas'!Y$23+(AP56*DF$11*'Projeções - Receitas'!Y$25)</f>
        <v>73206240439.701904</v>
      </c>
      <c r="BM56" s="334">
        <f>(AQ56*SUMPRODUCT(DG$10:DG$13,DG$28:DG$31)+BB56*SUMPRODUCT(DG$14:DG$23,DG$32:DG$41))*'Projeções - Receitas'!Z$23+(AQ56*DG$11*'Projeções - Receitas'!Z$25)</f>
        <v>80869566269.5914</v>
      </c>
      <c r="BN56" s="334">
        <f>(AR56*SUMPRODUCT(DH$10:DH$13,DH$28:DH$31)+BC56*SUMPRODUCT(DH$14:DH$23,DH$32:DH$41))*'Projeções - Receitas'!AA$23+(AR56*DH$11*'Projeções - Receitas'!AA$25)</f>
        <v>89325525317.340698</v>
      </c>
      <c r="BO56" s="334">
        <f>(AS56*SUMPRODUCT(DI$10:DI$13,DI$28:DI$31)+BD56*SUMPRODUCT(DI$14:DI$23,DI$32:DI$41))*'Projeções - Receitas'!AB$23+(AS56*DI$11*'Projeções - Receitas'!AB$25)</f>
        <v>98123455075.174576</v>
      </c>
      <c r="BP56" s="334">
        <f>(AT56*SUMPRODUCT(DJ$10:DJ$13,DJ$28:DJ$31)+BE56*SUMPRODUCT(DJ$14:DJ$23,DJ$32:DJ$41))*'Projeções - Receitas'!AC$23+(AT56*DJ$11*'Projeções - Receitas'!AC$25)</f>
        <v>106027975252.02937</v>
      </c>
      <c r="BQ56" s="334">
        <f>(AU56*SUMPRODUCT(DK$10:DK$13,DK$28:DK$31)+BF56*SUMPRODUCT(DK$14:DK$23,DK$32:DK$41))*'Projeções - Receitas'!AD$23+(AU56*DK$11*'Projeções - Receitas'!AD$25)</f>
        <v>134872104372.64607</v>
      </c>
      <c r="BR56" s="335">
        <f>((BG56+'DRE + DCF'!T$12)*(1+'DRE + DCF'!T$15)+'DRE + DCF'!T$18)*(1+'DRE + DCF'!T$25)*'DRE + DCF'!T$33</f>
        <v>33460328879.826313</v>
      </c>
      <c r="BS56" s="335">
        <f>((BH56+'DRE + DCF'!U$12)*(1+'DRE + DCF'!U$15)+'DRE + DCF'!U$18)*(1+'DRE + DCF'!U$25)*'DRE + DCF'!U$33</f>
        <v>25221968592.207928</v>
      </c>
      <c r="BT56" s="335">
        <f>((BI56+'DRE + DCF'!V$12)*(1+'DRE + DCF'!V$15)+'DRE + DCF'!V$18)*(1+'DRE + DCF'!V$25)*'DRE + DCF'!V$33</f>
        <v>28050925535.136375</v>
      </c>
      <c r="BU56" s="335">
        <f>((BJ56+'DRE + DCF'!W$12)*(1+'DRE + DCF'!W$15)+'DRE + DCF'!W$18)*(1+'DRE + DCF'!W$25)*'DRE + DCF'!W$33</f>
        <v>31141878684.178379</v>
      </c>
      <c r="BV56" s="335">
        <f>((BK56+'DRE + DCF'!X$12)*(1+'DRE + DCF'!X$15)+'DRE + DCF'!X$18)*(1+'DRE + DCF'!X$25)*'DRE + DCF'!X$33</f>
        <v>34527420130.228104</v>
      </c>
      <c r="BW56" s="335">
        <f>((BL56+'DRE + DCF'!Y$12)*(1+'DRE + DCF'!Y$15)+'DRE + DCF'!Y$18)*(1+'DRE + DCF'!Y$25)*'DRE + DCF'!Y$33</f>
        <v>38249262341.151131</v>
      </c>
      <c r="BX56" s="335">
        <f>((BM56+'DRE + DCF'!Z$12)*(1+'DRE + DCF'!Z$15)+'DRE + DCF'!Z$18)*(1+'DRE + DCF'!Z$25)*'DRE + DCF'!Z$33</f>
        <v>42353542233.581085</v>
      </c>
      <c r="BY56" s="335">
        <f>((BN56+'DRE + DCF'!AA$12)*(1+'DRE + DCF'!AA$15)+'DRE + DCF'!AA$18)*(1+'DRE + DCF'!AA$25)*'DRE + DCF'!AA$33</f>
        <v>46873233311.570534</v>
      </c>
      <c r="BZ56" s="335">
        <f>((BO56+'DRE + DCF'!AB$12)*(1+'DRE + DCF'!AB$15)+'DRE + DCF'!AB$18)*(1+'DRE + DCF'!AB$25)*'DRE + DCF'!AB$33</f>
        <v>51542511389.792984</v>
      </c>
      <c r="CA56" s="335">
        <f>((BP56+'DRE + DCF'!AC$12)*(1+'DRE + DCF'!AC$15)+'DRE + DCF'!AC$18)*(1+'DRE + DCF'!AC$25)*'DRE + DCF'!AC$33</f>
        <v>55617920342.762856</v>
      </c>
      <c r="CB56" s="335">
        <f>((BQ56+'DRE + DCF'!AD$12)*(1+'DRE + DCF'!AD$15)+'DRE + DCF'!AD$18)*(1+'DRE + DCF'!AD$25)*'DRE + DCF'!AD$33</f>
        <v>69936745238.705215</v>
      </c>
      <c r="CC56" s="335">
        <f>BR56*(1-DA$47)+('DRE + DCF'!N$53*10^6)</f>
        <v>199170338588.492</v>
      </c>
      <c r="CD56" s="335">
        <f>BS56*(1-DB$47)+('DRE + DCF'!T$53*10^6)</f>
        <v>199810249847.85751</v>
      </c>
      <c r="CE56" s="335">
        <f>BT56*(1-DC$47)+('DRE + DCF'!U$53*10^6)</f>
        <v>218351130341.01511</v>
      </c>
      <c r="CF56" s="335">
        <f>BU56*(1-DD$47)+('DRE + DCF'!V$53*10^6)</f>
        <v>238925891916.7851</v>
      </c>
      <c r="CG56" s="335">
        <f>BV56*(1-DE$47)+('DRE + DCF'!W$53*10^6)</f>
        <v>261728491956.21402</v>
      </c>
      <c r="CH56" s="335">
        <f>BW56*(1-DF$47)+('DRE + DCF'!X$53*10^6)</f>
        <v>286980533268.42517</v>
      </c>
      <c r="CI56" s="335">
        <f>BX56*(1-DG$47)+('DRE + DCF'!Y$53*10^6)</f>
        <v>314933542874.85791</v>
      </c>
      <c r="CJ56" s="335">
        <f>BY56*(1-DH$47)+('DRE + DCF'!Z$53*10^6)</f>
        <v>345861187367.41309</v>
      </c>
      <c r="CK56" s="335">
        <f>BZ56*(1-DI$47)+('DRE + DCF'!AA$53*10^6)</f>
        <v>379689707169.7981</v>
      </c>
      <c r="CL56" s="335">
        <f>CA56*(1-DJ$47)+('DRE + DCF'!AB$53*10^6)</f>
        <v>415619173184.55475</v>
      </c>
      <c r="CM56" s="335">
        <f>CB56*(1-DK$47)+('DRE + DCF'!AC$53*10^6)</f>
        <v>460286568652.15613</v>
      </c>
      <c r="CN56" s="335">
        <f t="shared" si="30"/>
        <v>1097034159926.9015</v>
      </c>
      <c r="CO56" s="335">
        <f t="shared" si="31"/>
        <v>1117567080710.6506</v>
      </c>
      <c r="CP56" s="335">
        <f t="shared" si="32"/>
        <v>1155683083939.9595</v>
      </c>
      <c r="CQ56" s="335">
        <f t="shared" si="33"/>
        <v>1294365054012.7549</v>
      </c>
      <c r="CR56" s="335">
        <f t="shared" si="34"/>
        <v>1449688860494.2854</v>
      </c>
      <c r="CS56" s="335">
        <f t="shared" si="35"/>
        <v>1623651523753.6001</v>
      </c>
      <c r="CT56" s="335">
        <f t="shared" si="36"/>
        <v>1818489706604.032</v>
      </c>
      <c r="CU56" s="335">
        <f t="shared" si="37"/>
        <v>2036708471396.5159</v>
      </c>
      <c r="CV56" s="335">
        <f t="shared" si="38"/>
        <v>2268893237135.7192</v>
      </c>
      <c r="CW56" s="335">
        <f t="shared" si="39"/>
        <v>2486706987900.7485</v>
      </c>
      <c r="CX56" s="336">
        <f t="shared" si="40"/>
        <v>2721700798257.3691</v>
      </c>
    </row>
    <row r="57" spans="4:115" ht="30" customHeight="1" x14ac:dyDescent="0.25">
      <c r="D57" s="333">
        <f t="shared" si="41"/>
        <v>2.4287512246743082E-2</v>
      </c>
      <c r="E57" s="64">
        <f t="shared" si="0"/>
        <v>2.1523366894824925E-2</v>
      </c>
      <c r="F57" s="64">
        <f t="shared" si="1"/>
        <v>3.1665415849825101E-2</v>
      </c>
      <c r="G57" s="64">
        <f t="shared" si="2"/>
        <v>2.7319826763815808E-2</v>
      </c>
      <c r="H57" s="64">
        <f t="shared" si="3"/>
        <v>2.3273570252865861E-2</v>
      </c>
      <c r="I57" s="64">
        <f t="shared" si="4"/>
        <v>1.9484232829621861E-2</v>
      </c>
      <c r="J57" s="64">
        <f t="shared" si="5"/>
        <v>1.5919901037451223E-2</v>
      </c>
      <c r="K57" s="64">
        <f t="shared" si="6"/>
        <v>1.2551100113612462E-2</v>
      </c>
      <c r="L57" s="64">
        <f t="shared" si="7"/>
        <v>1.0084177416126133E-2</v>
      </c>
      <c r="M57" s="64">
        <f t="shared" si="8"/>
        <v>9.8747513408695142E-3</v>
      </c>
      <c r="N57" s="64">
        <f t="shared" si="9"/>
        <v>1.185560262448429E-2</v>
      </c>
      <c r="O57" s="64">
        <f t="shared" si="45"/>
        <v>2.3000000000000017E-2</v>
      </c>
      <c r="P57" s="64">
        <f t="shared" si="45"/>
        <v>2.3000000000000017E-2</v>
      </c>
      <c r="Q57" s="64">
        <f t="shared" si="46"/>
        <v>2.3000000000000017E-2</v>
      </c>
      <c r="R57" s="64">
        <f t="shared" si="47"/>
        <v>2.3000000000000017E-2</v>
      </c>
      <c r="S57" s="64">
        <f t="shared" si="48"/>
        <v>2.3000000000000017E-2</v>
      </c>
      <c r="T57" s="64">
        <f t="shared" si="49"/>
        <v>2.3000000000000017E-2</v>
      </c>
      <c r="U57" s="64">
        <f t="shared" si="50"/>
        <v>2.3000000000000017E-2</v>
      </c>
      <c r="V57" s="64">
        <f t="shared" si="51"/>
        <v>2.3000000000000017E-2</v>
      </c>
      <c r="W57" s="64">
        <f t="shared" si="52"/>
        <v>2.3000000000000017E-2</v>
      </c>
      <c r="X57" s="64">
        <f t="shared" si="53"/>
        <v>2.3000000000000017E-2</v>
      </c>
      <c r="Y57" s="64">
        <f t="shared" si="54"/>
        <v>2.3000000000000017E-2</v>
      </c>
      <c r="Z57" s="64">
        <f t="shared" si="43"/>
        <v>0.18147499048855034</v>
      </c>
      <c r="AA57" s="64">
        <f t="shared" si="44"/>
        <v>0.17871084513663218</v>
      </c>
      <c r="AB57" s="64">
        <f t="shared" si="10"/>
        <v>0.18885289409163236</v>
      </c>
      <c r="AC57" s="64">
        <f t="shared" si="11"/>
        <v>0.18450730500562307</v>
      </c>
      <c r="AD57" s="64">
        <f t="shared" si="12"/>
        <v>0.18046104849467312</v>
      </c>
      <c r="AE57" s="64">
        <f t="shared" si="13"/>
        <v>0.17667171107142912</v>
      </c>
      <c r="AF57" s="64">
        <f t="shared" si="14"/>
        <v>0.17310737927925848</v>
      </c>
      <c r="AG57" s="64">
        <f t="shared" si="15"/>
        <v>0.16973857835541972</v>
      </c>
      <c r="AH57" s="64">
        <f t="shared" si="16"/>
        <v>0.16727165565793339</v>
      </c>
      <c r="AI57" s="64">
        <f t="shared" si="17"/>
        <v>0.16706222958267677</v>
      </c>
      <c r="AJ57" s="64">
        <f t="shared" si="18"/>
        <v>0.16904308086629155</v>
      </c>
      <c r="AK57" s="334">
        <f>(1+O57)*'Projeções - Receitas'!N$34</f>
        <v>1885575515404.1201</v>
      </c>
      <c r="AL57" s="334">
        <f>(1+P57)*'Projeções - Receitas'!T$34</f>
        <v>1991460134762.6841</v>
      </c>
      <c r="AM57" s="334">
        <f>(1+Q57)*'Projeções - Receitas'!U$34</f>
        <v>2230435350934.2065</v>
      </c>
      <c r="AN57" s="334">
        <f>(1+R57)*'Projeções - Receitas'!V$34</f>
        <v>2498087593046.3115</v>
      </c>
      <c r="AO57" s="334">
        <f>(1+S57)*'Projeções - Receitas'!W$34</f>
        <v>2797858104211.8687</v>
      </c>
      <c r="AP57" s="334">
        <f>(1+T57)*'Projeções - Receitas'!X$34</f>
        <v>3133601076717.2935</v>
      </c>
      <c r="AQ57" s="334">
        <f>(1+U57)*'Projeções - Receitas'!Y$34</f>
        <v>3509633205923.3691</v>
      </c>
      <c r="AR57" s="334">
        <f>(1+V57)*'Projeções - Receitas'!Z$34</f>
        <v>3930789190634.1733</v>
      </c>
      <c r="AS57" s="334">
        <f>(1+W57)*'Projeções - Receitas'!AA$34</f>
        <v>4378899158366.4697</v>
      </c>
      <c r="AT57" s="334">
        <f>(1+X57)*'Projeções - Receitas'!AB$34</f>
        <v>4799273477569.6514</v>
      </c>
      <c r="AU57" s="334">
        <f>(1+Y57)*'Projeções - Receitas'!AC$34</f>
        <v>5252804821199.9834</v>
      </c>
      <c r="AV57" s="335">
        <f t="shared" si="19"/>
        <v>1650955046021.4348</v>
      </c>
      <c r="AW57" s="335">
        <f t="shared" si="20"/>
        <v>1743664537207.5327</v>
      </c>
      <c r="AX57" s="335">
        <f t="shared" si="21"/>
        <v>1952904281672.4368</v>
      </c>
      <c r="AY57" s="335">
        <f t="shared" si="22"/>
        <v>2187252795473.1294</v>
      </c>
      <c r="AZ57" s="335">
        <f t="shared" si="23"/>
        <v>2449723130929.9048</v>
      </c>
      <c r="BA57" s="335">
        <f t="shared" si="24"/>
        <v>2743689906641.4937</v>
      </c>
      <c r="BB57" s="335">
        <f t="shared" si="25"/>
        <v>3072932695438.4736</v>
      </c>
      <c r="BC57" s="335">
        <f t="shared" si="26"/>
        <v>3441684618891.0903</v>
      </c>
      <c r="BD57" s="335">
        <f t="shared" si="27"/>
        <v>3834036665444.6748</v>
      </c>
      <c r="BE57" s="335">
        <f t="shared" si="28"/>
        <v>4202104185327.3643</v>
      </c>
      <c r="BF57" s="335">
        <f t="shared" si="29"/>
        <v>4599203030840.7998</v>
      </c>
      <c r="BG57" s="334">
        <f>(AK57*SUMPRODUCT(DA$10:DA$13,DA$28:DA$31)+AV57*SUMPRODUCT(DA$14:DA$23,DA$32:DA$41))*'Projeções - Receitas'!T$23+(AK57*DA$11*'Projeções - Receitas'!T$25)</f>
        <v>61255835463.949829</v>
      </c>
      <c r="BH57" s="334">
        <f>(AL57*SUMPRODUCT(DB$10:DB$13,DB$28:DB$31)+AW57*SUMPRODUCT(DB$14:DB$23,DB$32:DB$41))*'Projeções - Receitas'!U$23+(AL57*DB$11*'Projeções - Receitas'!U$25)</f>
        <v>49079610689.279839</v>
      </c>
      <c r="BI57" s="334">
        <f>(AM57*SUMPRODUCT(DC$10:DC$13,DC$28:DC$31)+AX57*SUMPRODUCT(DC$14:DC$23,DC$32:DC$41))*'Projeções - Receitas'!V$23+(AM57*DC$11*'Projeções - Receitas'!V$25)</f>
        <v>54285976713.894905</v>
      </c>
      <c r="BJ57" s="334">
        <f>(AN57*SUMPRODUCT(DD$10:DD$13,DD$28:DD$31)+AY57*SUMPRODUCT(DD$14:DD$23,DD$32:DD$41))*'Projeções - Receitas'!W$23+(AN57*DD$11*'Projeções - Receitas'!W$25)</f>
        <v>59998858670.124977</v>
      </c>
      <c r="BK57" s="334">
        <f>(AO57*SUMPRODUCT(DE$10:DE$13,DE$28:DE$31)+AZ57*SUMPRODUCT(DE$14:DE$23,DE$32:DE$41))*'Projeções - Receitas'!X$23+(AO57*DE$11*'Projeções - Receitas'!X$25)</f>
        <v>66295345385.495583</v>
      </c>
      <c r="BL57" s="334">
        <f>(AP57*SUMPRODUCT(DF$10:DF$13,DF$28:DF$31)+BA57*SUMPRODUCT(DF$14:DF$23,DF$32:DF$41))*'Projeções - Receitas'!Y$23+(AP57*DF$11*'Projeções - Receitas'!Y$25)</f>
        <v>73242038112.288528</v>
      </c>
      <c r="BM57" s="334">
        <f>(AQ57*SUMPRODUCT(DG$10:DG$13,DG$28:DG$31)+BB57*SUMPRODUCT(DG$14:DG$23,DG$32:DG$41))*'Projeções - Receitas'!Z$23+(AQ57*DG$11*'Projeções - Receitas'!Z$25)</f>
        <v>80909111289.772125</v>
      </c>
      <c r="BN57" s="334">
        <f>(AR57*SUMPRODUCT(DH$10:DH$13,DH$28:DH$31)+BC57*SUMPRODUCT(DH$14:DH$23,DH$32:DH$41))*'Projeções - Receitas'!AA$23+(AR57*DH$11*'Projeções - Receitas'!AA$25)</f>
        <v>89369205280.821075</v>
      </c>
      <c r="BO57" s="334">
        <f>(AS57*SUMPRODUCT(DI$10:DI$13,DI$28:DI$31)+BD57*SUMPRODUCT(DI$14:DI$23,DI$32:DI$41))*'Projeções - Receitas'!AB$23+(AS57*DI$11*'Projeções - Receitas'!AB$25)</f>
        <v>98171437204.795746</v>
      </c>
      <c r="BP57" s="334">
        <f>(AT57*SUMPRODUCT(DJ$10:DJ$13,DJ$28:DJ$31)+BE57*SUMPRODUCT(DJ$14:DJ$23,DJ$32:DJ$41))*'Projeções - Receitas'!AC$23+(AT57*DJ$11*'Projeções - Receitas'!AC$25)</f>
        <v>106079822672.69054</v>
      </c>
      <c r="BQ57" s="334">
        <f>(AU57*SUMPRODUCT(DK$10:DK$13,DK$28:DK$31)+BF57*SUMPRODUCT(DK$14:DK$23,DK$32:DK$41))*'Projeções - Receitas'!AD$23+(AU57*DK$11*'Projeções - Receitas'!AD$25)</f>
        <v>134938056501.92363</v>
      </c>
      <c r="BR57" s="335">
        <f>((BG57+'DRE + DCF'!T$12)*(1+'DRE + DCF'!T$15)+'DRE + DCF'!T$18)*(1+'DRE + DCF'!T$25)*'DRE + DCF'!T$33</f>
        <v>33478751472.117302</v>
      </c>
      <c r="BS57" s="335">
        <f>((BH57+'DRE + DCF'!U$12)*(1+'DRE + DCF'!U$15)+'DRE + DCF'!U$18)*(1+'DRE + DCF'!U$25)*'DRE + DCF'!U$33</f>
        <v>25236586756.071831</v>
      </c>
      <c r="BT57" s="335">
        <f>((BI57+'DRE + DCF'!V$12)*(1+'DRE + DCF'!V$15)+'DRE + DCF'!V$18)*(1+'DRE + DCF'!V$25)*'DRE + DCF'!V$33</f>
        <v>28067076256.206993</v>
      </c>
      <c r="BU57" s="335">
        <f>((BJ57+'DRE + DCF'!W$12)*(1+'DRE + DCF'!W$15)+'DRE + DCF'!W$18)*(1+'DRE + DCF'!W$25)*'DRE + DCF'!W$33</f>
        <v>31159709008.633877</v>
      </c>
      <c r="BV57" s="335">
        <f>((BK57+'DRE + DCF'!X$12)*(1+'DRE + DCF'!X$15)+'DRE + DCF'!X$18)*(1+'DRE + DCF'!X$25)*'DRE + DCF'!X$33</f>
        <v>34547099479.865059</v>
      </c>
      <c r="BW57" s="335">
        <f>((BL57+'DRE + DCF'!Y$12)*(1+'DRE + DCF'!Y$15)+'DRE + DCF'!Y$18)*(1+'DRE + DCF'!Y$25)*'DRE + DCF'!Y$33</f>
        <v>38270979300.692001</v>
      </c>
      <c r="BX57" s="335">
        <f>((BM57+'DRE + DCF'!Z$12)*(1+'DRE + DCF'!Z$15)+'DRE + DCF'!Z$18)*(1+'DRE + DCF'!Z$25)*'DRE + DCF'!Z$33</f>
        <v>42377505519.953842</v>
      </c>
      <c r="BY57" s="335">
        <f>((BN57+'DRE + DCF'!AA$12)*(1+'DRE + DCF'!AA$15)+'DRE + DCF'!AA$18)*(1+'DRE + DCF'!AA$25)*'DRE + DCF'!AA$33</f>
        <v>46899672409.644394</v>
      </c>
      <c r="BZ57" s="335">
        <f>((BO57+'DRE + DCF'!AB$12)*(1+'DRE + DCF'!AB$15)+'DRE + DCF'!AB$18)*(1+'DRE + DCF'!AB$25)*'DRE + DCF'!AB$33</f>
        <v>51571521750.440407</v>
      </c>
      <c r="CA57" s="335">
        <f>((BP57+'DRE + DCF'!AC$12)*(1+'DRE + DCF'!AC$15)+'DRE + DCF'!AC$18)*(1+'DRE + DCF'!AC$25)*'DRE + DCF'!AC$33</f>
        <v>55649232244.665398</v>
      </c>
      <c r="CB57" s="335">
        <f>((BQ57+'DRE + DCF'!AD$12)*(1+'DRE + DCF'!AD$15)+'DRE + DCF'!AD$18)*(1+'DRE + DCF'!AD$25)*'DRE + DCF'!AD$33</f>
        <v>69975244853.889496</v>
      </c>
      <c r="CC57" s="335">
        <f>BR57*(1-DA$47)+('DRE + DCF'!N$53*10^6)</f>
        <v>199181615456.55872</v>
      </c>
      <c r="CD57" s="335">
        <f>BS57*(1-DB$47)+('DRE + DCF'!T$53*10^6)</f>
        <v>199819020746.17584</v>
      </c>
      <c r="CE57" s="335">
        <f>BT57*(1-DC$47)+('DRE + DCF'!U$53*10^6)</f>
        <v>218360820773.65747</v>
      </c>
      <c r="CF57" s="335">
        <f>BU57*(1-DD$47)+('DRE + DCF'!V$53*10^6)</f>
        <v>238936590111.4584</v>
      </c>
      <c r="CG57" s="335">
        <f>BV57*(1-DE$47)+('DRE + DCF'!W$53*10^6)</f>
        <v>261740299565.99619</v>
      </c>
      <c r="CH57" s="335">
        <f>BW57*(1-DF$47)+('DRE + DCF'!X$53*10^6)</f>
        <v>286993563444.14972</v>
      </c>
      <c r="CI57" s="335">
        <f>BX57*(1-DG$47)+('DRE + DCF'!Y$53*10^6)</f>
        <v>314947920846.68152</v>
      </c>
      <c r="CJ57" s="335">
        <f>BY57*(1-DH$47)+('DRE + DCF'!Z$53*10^6)</f>
        <v>345877050826.25739</v>
      </c>
      <c r="CK57" s="335">
        <f>BZ57*(1-DI$47)+('DRE + DCF'!AA$53*10^6)</f>
        <v>379707113386.18652</v>
      </c>
      <c r="CL57" s="335">
        <f>CA57*(1-DJ$47)+('DRE + DCF'!AB$53*10^6)</f>
        <v>415637960325.69629</v>
      </c>
      <c r="CM57" s="335">
        <f>CB57*(1-DK$47)+('DRE + DCF'!AC$53*10^6)</f>
        <v>460309668421.26666</v>
      </c>
      <c r="CN57" s="335">
        <f t="shared" si="30"/>
        <v>1097570606948.8706</v>
      </c>
      <c r="CO57" s="335">
        <f t="shared" si="31"/>
        <v>1118113568280.6802</v>
      </c>
      <c r="CP57" s="335">
        <f t="shared" si="32"/>
        <v>1156248210142.3752</v>
      </c>
      <c r="CQ57" s="335">
        <f t="shared" si="33"/>
        <v>1294997995359.4604</v>
      </c>
      <c r="CR57" s="335">
        <f t="shared" si="34"/>
        <v>1450397754802.5955</v>
      </c>
      <c r="CS57" s="335">
        <f t="shared" si="35"/>
        <v>1624445485378.9072</v>
      </c>
      <c r="CT57" s="335">
        <f t="shared" si="36"/>
        <v>1819378943624.3762</v>
      </c>
      <c r="CU57" s="335">
        <f t="shared" si="37"/>
        <v>2037704416859.3015</v>
      </c>
      <c r="CV57" s="335">
        <f t="shared" si="38"/>
        <v>2270002720381.2622</v>
      </c>
      <c r="CW57" s="335">
        <f t="shared" si="39"/>
        <v>2487922981537.8638</v>
      </c>
      <c r="CX57" s="336">
        <f t="shared" si="40"/>
        <v>2723031703293.1919</v>
      </c>
    </row>
    <row r="58" spans="4:115" ht="30" customHeight="1" x14ac:dyDescent="0.25">
      <c r="D58" s="333">
        <f t="shared" si="41"/>
        <v>2.4209127493788868E-2</v>
      </c>
      <c r="E58" s="64">
        <f t="shared" si="0"/>
        <v>2.1443903650639695E-2</v>
      </c>
      <c r="F58" s="64">
        <f t="shared" si="1"/>
        <v>3.1581534308039422E-2</v>
      </c>
      <c r="G58" s="64">
        <f t="shared" si="2"/>
        <v>2.7237948426066555E-2</v>
      </c>
      <c r="H58" s="64">
        <f t="shared" si="3"/>
        <v>2.3193548429219335E-2</v>
      </c>
      <c r="I58" s="64">
        <f t="shared" si="4"/>
        <v>1.9405942591602998E-2</v>
      </c>
      <c r="J58" s="64">
        <f t="shared" si="5"/>
        <v>1.5843233478346347E-2</v>
      </c>
      <c r="K58" s="64">
        <f t="shared" si="6"/>
        <v>1.2475960622317123E-2</v>
      </c>
      <c r="L58" s="64">
        <f t="shared" si="7"/>
        <v>1.00101260844703E-2</v>
      </c>
      <c r="M58" s="64">
        <f t="shared" si="8"/>
        <v>9.8006857829106842E-3</v>
      </c>
      <c r="N58" s="64">
        <f t="shared" si="9"/>
        <v>1.1781500697718689E-2</v>
      </c>
      <c r="O58" s="64">
        <f t="shared" si="45"/>
        <v>2.3500000000000017E-2</v>
      </c>
      <c r="P58" s="64">
        <f t="shared" si="45"/>
        <v>2.3500000000000017E-2</v>
      </c>
      <c r="Q58" s="64">
        <f t="shared" si="46"/>
        <v>2.3500000000000017E-2</v>
      </c>
      <c r="R58" s="64">
        <f t="shared" si="47"/>
        <v>2.3500000000000017E-2</v>
      </c>
      <c r="S58" s="64">
        <f t="shared" si="48"/>
        <v>2.3500000000000017E-2</v>
      </c>
      <c r="T58" s="64">
        <f t="shared" si="49"/>
        <v>2.3500000000000017E-2</v>
      </c>
      <c r="U58" s="64">
        <f t="shared" si="50"/>
        <v>2.3500000000000017E-2</v>
      </c>
      <c r="V58" s="64">
        <f t="shared" si="51"/>
        <v>2.3500000000000017E-2</v>
      </c>
      <c r="W58" s="64">
        <f t="shared" si="52"/>
        <v>2.3500000000000017E-2</v>
      </c>
      <c r="X58" s="64">
        <f t="shared" si="53"/>
        <v>2.3500000000000017E-2</v>
      </c>
      <c r="Y58" s="64">
        <f t="shared" si="54"/>
        <v>2.3500000000000017E-2</v>
      </c>
      <c r="Z58" s="64">
        <f t="shared" si="43"/>
        <v>0.18139660573559613</v>
      </c>
      <c r="AA58" s="64">
        <f t="shared" si="44"/>
        <v>0.17863138189244696</v>
      </c>
      <c r="AB58" s="64">
        <f t="shared" si="10"/>
        <v>0.18876901254984668</v>
      </c>
      <c r="AC58" s="64">
        <f t="shared" si="11"/>
        <v>0.18442542666787382</v>
      </c>
      <c r="AD58" s="64">
        <f t="shared" si="12"/>
        <v>0.1803810266710266</v>
      </c>
      <c r="AE58" s="64">
        <f t="shared" si="13"/>
        <v>0.17659342083341026</v>
      </c>
      <c r="AF58" s="64">
        <f t="shared" si="14"/>
        <v>0.17303071172015361</v>
      </c>
      <c r="AG58" s="64">
        <f t="shared" si="15"/>
        <v>0.16966343886412438</v>
      </c>
      <c r="AH58" s="64">
        <f t="shared" si="16"/>
        <v>0.16719760432627756</v>
      </c>
      <c r="AI58" s="64">
        <f t="shared" si="17"/>
        <v>0.16698816402471794</v>
      </c>
      <c r="AJ58" s="64">
        <f t="shared" si="18"/>
        <v>0.16896897893952595</v>
      </c>
      <c r="AK58" s="334">
        <f>(1+O58)*'Projeções - Receitas'!N$34</f>
        <v>1886497106565.1196</v>
      </c>
      <c r="AL58" s="334">
        <f>(1+P58)*'Projeções - Receitas'!T$34</f>
        <v>1992433477937.0554</v>
      </c>
      <c r="AM58" s="334">
        <f>(1+Q58)*'Projeções - Receitas'!U$34</f>
        <v>2231525495289.502</v>
      </c>
      <c r="AN58" s="334">
        <f>(1+R58)*'Projeções - Receitas'!V$34</f>
        <v>2499308554724.2427</v>
      </c>
      <c r="AO58" s="334">
        <f>(1+S58)*'Projeções - Receitas'!W$34</f>
        <v>2799225581291.1519</v>
      </c>
      <c r="AP58" s="334">
        <f>(1+T58)*'Projeções - Receitas'!X$34</f>
        <v>3135132651046.0903</v>
      </c>
      <c r="AQ58" s="334">
        <f>(1+U58)*'Projeções - Receitas'!Y$34</f>
        <v>3511348569171.6216</v>
      </c>
      <c r="AR58" s="334">
        <f>(1+V58)*'Projeções - Receitas'!Z$34</f>
        <v>3932710397472.2163</v>
      </c>
      <c r="AS58" s="334">
        <f>(1+W58)*'Projeções - Receitas'!AA$34</f>
        <v>4381039382784.0493</v>
      </c>
      <c r="AT58" s="334">
        <f>(1+X58)*'Projeções - Receitas'!AB$34</f>
        <v>4801619163531.3193</v>
      </c>
      <c r="AU58" s="334">
        <f>(1+Y58)*'Projeções - Receitas'!AC$34</f>
        <v>5255372174485.0283</v>
      </c>
      <c r="AV58" s="335">
        <f t="shared" si="19"/>
        <v>1651761964421.2502</v>
      </c>
      <c r="AW58" s="335">
        <f t="shared" si="20"/>
        <v>1744516768164.135</v>
      </c>
      <c r="AX58" s="335">
        <f t="shared" si="21"/>
        <v>1953858780343.8311</v>
      </c>
      <c r="AY58" s="335">
        <f t="shared" si="22"/>
        <v>2188321833985.0913</v>
      </c>
      <c r="AZ58" s="335">
        <f t="shared" si="23"/>
        <v>2450920454063.3022</v>
      </c>
      <c r="BA58" s="335">
        <f t="shared" si="24"/>
        <v>2745030908550.8989</v>
      </c>
      <c r="BB58" s="335">
        <f t="shared" si="25"/>
        <v>3074434617577.0068</v>
      </c>
      <c r="BC58" s="335">
        <f t="shared" si="26"/>
        <v>3443366771686.248</v>
      </c>
      <c r="BD58" s="335">
        <f t="shared" si="27"/>
        <v>3835910583658.4805</v>
      </c>
      <c r="BE58" s="335">
        <f t="shared" si="28"/>
        <v>4204157999689.6958</v>
      </c>
      <c r="BF58" s="335">
        <f t="shared" si="29"/>
        <v>4601450930660.3711</v>
      </c>
      <c r="BG58" s="334">
        <f>(AK58*SUMPRODUCT(DA$10:DA$13,DA$28:DA$31)+AV58*SUMPRODUCT(DA$14:DA$23,DA$32:DA$41))*'Projeções - Receitas'!T$23+(AK58*DA$11*'Projeções - Receitas'!T$25)</f>
        <v>61285774777.47084</v>
      </c>
      <c r="BH58" s="334">
        <f>(AL58*SUMPRODUCT(DB$10:DB$13,DB$28:DB$31)+AW58*SUMPRODUCT(DB$14:DB$23,DB$32:DB$41))*'Projeções - Receitas'!U$23+(AL58*DB$11*'Projeções - Receitas'!U$25)</f>
        <v>49103598768.795654</v>
      </c>
      <c r="BI58" s="334">
        <f>(AM58*SUMPRODUCT(DC$10:DC$13,DC$28:DC$31)+AX58*SUMPRODUCT(DC$14:DC$23,DC$32:DC$41))*'Projeções - Receitas'!V$23+(AM58*DC$11*'Projeções - Receitas'!V$25)</f>
        <v>54312509449.336685</v>
      </c>
      <c r="BJ58" s="334">
        <f>(AN58*SUMPRODUCT(DD$10:DD$13,DD$28:DD$31)+AY58*SUMPRODUCT(DD$14:DD$23,DD$32:DD$41))*'Projeções - Receitas'!W$23+(AN58*DD$11*'Projeções - Receitas'!W$25)</f>
        <v>60028183625.486656</v>
      </c>
      <c r="BK58" s="334">
        <f>(AO58*SUMPRODUCT(DE$10:DE$13,DE$28:DE$31)+AZ58*SUMPRODUCT(DE$14:DE$23,DE$32:DE$41))*'Projeções - Receitas'!X$23+(AO58*DE$11*'Projeções - Receitas'!X$25)</f>
        <v>66327747802.595078</v>
      </c>
      <c r="BL58" s="334">
        <f>(AP58*SUMPRODUCT(DF$10:DF$13,DF$28:DF$31)+BA58*SUMPRODUCT(DF$14:DF$23,DF$32:DF$41))*'Projeções - Receitas'!Y$23+(AP58*DF$11*'Projeções - Receitas'!Y$25)</f>
        <v>73277835784.875214</v>
      </c>
      <c r="BM58" s="334">
        <f>(AQ58*SUMPRODUCT(DG$10:DG$13,DG$28:DG$31)+BB58*SUMPRODUCT(DG$14:DG$23,DG$32:DG$41))*'Projeções - Receitas'!Z$23+(AQ58*DG$11*'Projeções - Receitas'!Z$25)</f>
        <v>80948656309.95285</v>
      </c>
      <c r="BN58" s="334">
        <f>(AR58*SUMPRODUCT(DH$10:DH$13,DH$28:DH$31)+BC58*SUMPRODUCT(DH$14:DH$23,DH$32:DH$41))*'Projeções - Receitas'!AA$23+(AR58*DH$11*'Projeções - Receitas'!AA$25)</f>
        <v>89412885244.301392</v>
      </c>
      <c r="BO58" s="334">
        <f>(AS58*SUMPRODUCT(DI$10:DI$13,DI$28:DI$31)+BD58*SUMPRODUCT(DI$14:DI$23,DI$32:DI$41))*'Projeções - Receitas'!AB$23+(AS58*DI$11*'Projeções - Receitas'!AB$25)</f>
        <v>98219419334.416763</v>
      </c>
      <c r="BP58" s="334">
        <f>(AT58*SUMPRODUCT(DJ$10:DJ$13,DJ$28:DJ$31)+BE58*SUMPRODUCT(DJ$14:DJ$23,DJ$32:DJ$41))*'Projeções - Receitas'!AC$23+(AT58*DJ$11*'Projeções - Receitas'!AC$25)</f>
        <v>106131670093.35173</v>
      </c>
      <c r="BQ58" s="334">
        <f>(AU58*SUMPRODUCT(DK$10:DK$13,DK$28:DK$31)+BF58*SUMPRODUCT(DK$14:DK$23,DK$32:DK$41))*'Projeções - Receitas'!AD$23+(AU58*DK$11*'Projeções - Receitas'!AD$25)</f>
        <v>135004008631.20123</v>
      </c>
      <c r="BR58" s="335">
        <f>((BG58+'DRE + DCF'!T$12)*(1+'DRE + DCF'!T$15)+'DRE + DCF'!T$18)*(1+'DRE + DCF'!T$25)*'DRE + DCF'!T$33</f>
        <v>33497174064.408306</v>
      </c>
      <c r="BS58" s="335">
        <f>((BH58+'DRE + DCF'!U$12)*(1+'DRE + DCF'!U$15)+'DRE + DCF'!U$18)*(1+'DRE + DCF'!U$25)*'DRE + DCF'!U$33</f>
        <v>25251204919.935753</v>
      </c>
      <c r="BT58" s="335">
        <f>((BI58+'DRE + DCF'!V$12)*(1+'DRE + DCF'!V$15)+'DRE + DCF'!V$18)*(1+'DRE + DCF'!V$25)*'DRE + DCF'!V$33</f>
        <v>28083226977.277618</v>
      </c>
      <c r="BU58" s="335">
        <f>((BJ58+'DRE + DCF'!W$12)*(1+'DRE + DCF'!W$15)+'DRE + DCF'!W$18)*(1+'DRE + DCF'!W$25)*'DRE + DCF'!W$33</f>
        <v>31177539333.089333</v>
      </c>
      <c r="BV58" s="335">
        <f>((BK58+'DRE + DCF'!X$12)*(1+'DRE + DCF'!X$15)+'DRE + DCF'!X$18)*(1+'DRE + DCF'!X$25)*'DRE + DCF'!X$33</f>
        <v>34566778829.502014</v>
      </c>
      <c r="BW58" s="335">
        <f>((BL58+'DRE + DCF'!Y$12)*(1+'DRE + DCF'!Y$15)+'DRE + DCF'!Y$18)*(1+'DRE + DCF'!Y$25)*'DRE + DCF'!Y$33</f>
        <v>38292696260.23291</v>
      </c>
      <c r="BX58" s="335">
        <f>((BM58+'DRE + DCF'!Z$12)*(1+'DRE + DCF'!Z$15)+'DRE + DCF'!Z$18)*(1+'DRE + DCF'!Z$25)*'DRE + DCF'!Z$33</f>
        <v>42401468806.326599</v>
      </c>
      <c r="BY58" s="335">
        <f>((BN58+'DRE + DCF'!AA$12)*(1+'DRE + DCF'!AA$15)+'DRE + DCF'!AA$18)*(1+'DRE + DCF'!AA$25)*'DRE + DCF'!AA$33</f>
        <v>46926111507.718216</v>
      </c>
      <c r="BZ58" s="335">
        <f>((BO58+'DRE + DCF'!AB$12)*(1+'DRE + DCF'!AB$15)+'DRE + DCF'!AB$18)*(1+'DRE + DCF'!AB$25)*'DRE + DCF'!AB$33</f>
        <v>51600532111.087715</v>
      </c>
      <c r="CA58" s="335">
        <f>((BP58+'DRE + DCF'!AC$12)*(1+'DRE + DCF'!AC$15)+'DRE + DCF'!AC$18)*(1+'DRE + DCF'!AC$25)*'DRE + DCF'!AC$33</f>
        <v>55680544146.567963</v>
      </c>
      <c r="CB58" s="335">
        <f>((BQ58+'DRE + DCF'!AD$12)*(1+'DRE + DCF'!AD$15)+'DRE + DCF'!AD$18)*(1+'DRE + DCF'!AD$25)*'DRE + DCF'!AD$33</f>
        <v>70013744469.073807</v>
      </c>
      <c r="CC58" s="335">
        <f>BR58*(1-DA$47)+('DRE + DCF'!N$53*10^6)</f>
        <v>199192892324.62543</v>
      </c>
      <c r="CD58" s="335">
        <f>BS58*(1-DB$47)+('DRE + DCF'!T$53*10^6)</f>
        <v>199827791644.4942</v>
      </c>
      <c r="CE58" s="335">
        <f>BT58*(1-DC$47)+('DRE + DCF'!U$53*10^6)</f>
        <v>218370511206.29987</v>
      </c>
      <c r="CF58" s="335">
        <f>BU58*(1-DD$47)+('DRE + DCF'!V$53*10^6)</f>
        <v>238947288306.13168</v>
      </c>
      <c r="CG58" s="335">
        <f>BV58*(1-DE$47)+('DRE + DCF'!W$53*10^6)</f>
        <v>261752107175.77835</v>
      </c>
      <c r="CH58" s="335">
        <f>BW58*(1-DF$47)+('DRE + DCF'!X$53*10^6)</f>
        <v>287006593619.87427</v>
      </c>
      <c r="CI58" s="335">
        <f>BX58*(1-DG$47)+('DRE + DCF'!Y$53*10^6)</f>
        <v>314962298818.50519</v>
      </c>
      <c r="CJ58" s="335">
        <f>BY58*(1-DH$47)+('DRE + DCF'!Z$53*10^6)</f>
        <v>345892914285.10168</v>
      </c>
      <c r="CK58" s="335">
        <f>BZ58*(1-DI$47)+('DRE + DCF'!AA$53*10^6)</f>
        <v>379724519602.57495</v>
      </c>
      <c r="CL58" s="335">
        <f>CA58*(1-DJ$47)+('DRE + DCF'!AB$53*10^6)</f>
        <v>415656747466.83783</v>
      </c>
      <c r="CM58" s="335">
        <f>CB58*(1-DK$47)+('DRE + DCF'!AC$53*10^6)</f>
        <v>460332768190.37726</v>
      </c>
      <c r="CN58" s="335">
        <f t="shared" si="30"/>
        <v>1098107053970.84</v>
      </c>
      <c r="CO58" s="335">
        <f t="shared" si="31"/>
        <v>1118660055850.71</v>
      </c>
      <c r="CP58" s="335">
        <f t="shared" si="32"/>
        <v>1156813336344.791</v>
      </c>
      <c r="CQ58" s="335">
        <f t="shared" si="33"/>
        <v>1295630936706.166</v>
      </c>
      <c r="CR58" s="335">
        <f t="shared" si="34"/>
        <v>1451106649110.906</v>
      </c>
      <c r="CS58" s="335">
        <f t="shared" si="35"/>
        <v>1625239447004.2148</v>
      </c>
      <c r="CT58" s="335">
        <f t="shared" si="36"/>
        <v>1820268180644.7209</v>
      </c>
      <c r="CU58" s="335">
        <f t="shared" si="37"/>
        <v>2038700362322.0874</v>
      </c>
      <c r="CV58" s="335">
        <f t="shared" si="38"/>
        <v>2271112203626.8057</v>
      </c>
      <c r="CW58" s="335">
        <f t="shared" si="39"/>
        <v>2489138975174.9795</v>
      </c>
      <c r="CX58" s="336">
        <f t="shared" si="40"/>
        <v>2724362608329.0146</v>
      </c>
    </row>
    <row r="59" spans="4:115" ht="30" customHeight="1" x14ac:dyDescent="0.25">
      <c r="D59" s="333">
        <f t="shared" si="41"/>
        <v>2.4130819288444988E-2</v>
      </c>
      <c r="E59" s="64">
        <f t="shared" si="0"/>
        <v>2.1364518007278871E-2</v>
      </c>
      <c r="F59" s="64">
        <f t="shared" si="1"/>
        <v>3.1497734681821904E-2</v>
      </c>
      <c r="G59" s="64">
        <f t="shared" si="2"/>
        <v>2.7156150047631583E-2</v>
      </c>
      <c r="H59" s="64">
        <f t="shared" si="3"/>
        <v>2.3113604751885009E-2</v>
      </c>
      <c r="I59" s="64">
        <f t="shared" si="4"/>
        <v>1.932772880889469E-2</v>
      </c>
      <c r="J59" s="64">
        <f t="shared" si="5"/>
        <v>1.5766640789904723E-2</v>
      </c>
      <c r="K59" s="64">
        <f t="shared" si="6"/>
        <v>1.2400894509431298E-2</v>
      </c>
      <c r="L59" s="64">
        <f t="shared" si="7"/>
        <v>9.9361470685680742E-3</v>
      </c>
      <c r="M59" s="64">
        <f t="shared" si="8"/>
        <v>9.7266925545983485E-3</v>
      </c>
      <c r="N59" s="64">
        <f t="shared" si="9"/>
        <v>1.1707471136115921E-2</v>
      </c>
      <c r="O59" s="64">
        <f t="shared" si="45"/>
        <v>2.4000000000000018E-2</v>
      </c>
      <c r="P59" s="64">
        <f t="shared" si="45"/>
        <v>2.4000000000000018E-2</v>
      </c>
      <c r="Q59" s="64">
        <f t="shared" si="46"/>
        <v>2.4000000000000018E-2</v>
      </c>
      <c r="R59" s="64">
        <f t="shared" si="47"/>
        <v>2.4000000000000018E-2</v>
      </c>
      <c r="S59" s="64">
        <f t="shared" si="48"/>
        <v>2.4000000000000018E-2</v>
      </c>
      <c r="T59" s="64">
        <f t="shared" si="49"/>
        <v>2.4000000000000018E-2</v>
      </c>
      <c r="U59" s="64">
        <f t="shared" si="50"/>
        <v>2.4000000000000018E-2</v>
      </c>
      <c r="V59" s="64">
        <f t="shared" si="51"/>
        <v>2.4000000000000018E-2</v>
      </c>
      <c r="W59" s="64">
        <f t="shared" si="52"/>
        <v>2.4000000000000018E-2</v>
      </c>
      <c r="X59" s="64">
        <f t="shared" si="53"/>
        <v>2.4000000000000018E-2</v>
      </c>
      <c r="Y59" s="64">
        <f t="shared" si="54"/>
        <v>2.4000000000000018E-2</v>
      </c>
      <c r="Z59" s="64">
        <f t="shared" si="43"/>
        <v>0.18131829753025225</v>
      </c>
      <c r="AA59" s="64">
        <f t="shared" si="44"/>
        <v>0.17855199624908613</v>
      </c>
      <c r="AB59" s="64">
        <f t="shared" si="10"/>
        <v>0.18868521292362916</v>
      </c>
      <c r="AC59" s="64">
        <f t="shared" si="11"/>
        <v>0.18434362828943884</v>
      </c>
      <c r="AD59" s="64">
        <f t="shared" si="12"/>
        <v>0.18030108299369227</v>
      </c>
      <c r="AE59" s="64">
        <f t="shared" si="13"/>
        <v>0.17651520705070195</v>
      </c>
      <c r="AF59" s="64">
        <f t="shared" si="14"/>
        <v>0.17295411903171198</v>
      </c>
      <c r="AG59" s="64">
        <f t="shared" si="15"/>
        <v>0.16958837275123856</v>
      </c>
      <c r="AH59" s="64">
        <f t="shared" si="16"/>
        <v>0.16712362531037533</v>
      </c>
      <c r="AI59" s="64">
        <f t="shared" si="17"/>
        <v>0.16691417079640561</v>
      </c>
      <c r="AJ59" s="64">
        <f t="shared" si="18"/>
        <v>0.16889494937792318</v>
      </c>
      <c r="AK59" s="334">
        <f>(1+O59)*'Projeções - Receitas'!N$34</f>
        <v>1887418697726.1187</v>
      </c>
      <c r="AL59" s="334">
        <f>(1+P59)*'Projeções - Receitas'!T$34</f>
        <v>1993406821111.426</v>
      </c>
      <c r="AM59" s="334">
        <f>(1+Q59)*'Projeções - Receitas'!U$34</f>
        <v>2232615639644.7974</v>
      </c>
      <c r="AN59" s="334">
        <f>(1+R59)*'Projeções - Receitas'!V$34</f>
        <v>2500529516402.1729</v>
      </c>
      <c r="AO59" s="334">
        <f>(1+S59)*'Projeções - Receitas'!W$34</f>
        <v>2800593058370.4341</v>
      </c>
      <c r="AP59" s="334">
        <f>(1+T59)*'Projeções - Receitas'!X$34</f>
        <v>3136664225374.8867</v>
      </c>
      <c r="AQ59" s="334">
        <f>(1+U59)*'Projeções - Receitas'!Y$34</f>
        <v>3513063932419.873</v>
      </c>
      <c r="AR59" s="334">
        <f>(1+V59)*'Projeções - Receitas'!Z$34</f>
        <v>3934631604310.2583</v>
      </c>
      <c r="AS59" s="334">
        <f>(1+W59)*'Projeções - Receitas'!AA$34</f>
        <v>4383179607201.6279</v>
      </c>
      <c r="AT59" s="334">
        <f>(1+X59)*'Projeções - Receitas'!AB$34</f>
        <v>4803964849492.9854</v>
      </c>
      <c r="AU59" s="334">
        <f>(1+Y59)*'Projeções - Receitas'!AC$34</f>
        <v>5257939527770.0723</v>
      </c>
      <c r="AV59" s="335">
        <f t="shared" si="19"/>
        <v>1652568882821.0652</v>
      </c>
      <c r="AW59" s="335">
        <f t="shared" si="20"/>
        <v>1745368999120.7368</v>
      </c>
      <c r="AX59" s="335">
        <f t="shared" si="21"/>
        <v>1954813279015.2253</v>
      </c>
      <c r="AY59" s="335">
        <f t="shared" si="22"/>
        <v>2189390872497.0522</v>
      </c>
      <c r="AZ59" s="335">
        <f t="shared" si="23"/>
        <v>2452117777196.6987</v>
      </c>
      <c r="BA59" s="335">
        <f t="shared" si="24"/>
        <v>2746371910460.3032</v>
      </c>
      <c r="BB59" s="335">
        <f t="shared" si="25"/>
        <v>3075936539715.5396</v>
      </c>
      <c r="BC59" s="335">
        <f t="shared" si="26"/>
        <v>3445048924481.4048</v>
      </c>
      <c r="BD59" s="335">
        <f t="shared" si="27"/>
        <v>3837784501872.2852</v>
      </c>
      <c r="BE59" s="335">
        <f t="shared" si="28"/>
        <v>4206211814052.0254</v>
      </c>
      <c r="BF59" s="335">
        <f t="shared" si="29"/>
        <v>4603698830479.9414</v>
      </c>
      <c r="BG59" s="334">
        <f>(AK59*SUMPRODUCT(DA$10:DA$13,DA$28:DA$31)+AV59*SUMPRODUCT(DA$14:DA$23,DA$32:DA$41))*'Projeções - Receitas'!T$23+(AK59*DA$11*'Projeções - Receitas'!T$25)</f>
        <v>61315714090.991829</v>
      </c>
      <c r="BH59" s="334">
        <f>(AL59*SUMPRODUCT(DB$10:DB$13,DB$28:DB$31)+AW59*SUMPRODUCT(DB$14:DB$23,DB$32:DB$41))*'Projeções - Receitas'!U$23+(AL59*DB$11*'Projeções - Receitas'!U$25)</f>
        <v>49127586848.311401</v>
      </c>
      <c r="BI59" s="334">
        <f>(AM59*SUMPRODUCT(DC$10:DC$13,DC$28:DC$31)+AX59*SUMPRODUCT(DC$14:DC$23,DC$32:DC$41))*'Projeções - Receitas'!V$23+(AM59*DC$11*'Projeções - Receitas'!V$25)</f>
        <v>54339042184.778435</v>
      </c>
      <c r="BJ59" s="334">
        <f>(AN59*SUMPRODUCT(DD$10:DD$13,DD$28:DD$31)+AY59*SUMPRODUCT(DD$14:DD$23,DD$32:DD$41))*'Projeções - Receitas'!W$23+(AN59*DD$11*'Projeções - Receitas'!W$25)</f>
        <v>60057508580.848427</v>
      </c>
      <c r="BK59" s="334">
        <f>(AO59*SUMPRODUCT(DE$10:DE$13,DE$28:DE$31)+AZ59*SUMPRODUCT(DE$14:DE$23,DE$32:DE$41))*'Projeções - Receitas'!X$23+(AO59*DE$11*'Projeções - Receitas'!X$25)</f>
        <v>66360150219.694557</v>
      </c>
      <c r="BL59" s="334">
        <f>(AP59*SUMPRODUCT(DF$10:DF$13,DF$28:DF$31)+BA59*SUMPRODUCT(DF$14:DF$23,DF$32:DF$41))*'Projeções - Receitas'!Y$23+(AP59*DF$11*'Projeções - Receitas'!Y$25)</f>
        <v>73313633457.461853</v>
      </c>
      <c r="BM59" s="334">
        <f>(AQ59*SUMPRODUCT(DG$10:DG$13,DG$28:DG$31)+BB59*SUMPRODUCT(DG$14:DG$23,DG$32:DG$41))*'Projeções - Receitas'!Z$23+(AQ59*DG$11*'Projeções - Receitas'!Z$25)</f>
        <v>80988201330.133575</v>
      </c>
      <c r="BN59" s="334">
        <f>(AR59*SUMPRODUCT(DH$10:DH$13,DH$28:DH$31)+BC59*SUMPRODUCT(DH$14:DH$23,DH$32:DH$41))*'Projeções - Receitas'!AA$23+(AR59*DH$11*'Projeções - Receitas'!AA$25)</f>
        <v>89456565207.781799</v>
      </c>
      <c r="BO59" s="334">
        <f>(AS59*SUMPRODUCT(DI$10:DI$13,DI$28:DI$31)+BD59*SUMPRODUCT(DI$14:DI$23,DI$32:DI$41))*'Projeções - Receitas'!AB$23+(AS59*DI$11*'Projeções - Receitas'!AB$25)</f>
        <v>98267401464.037933</v>
      </c>
      <c r="BP59" s="334">
        <f>(AT59*SUMPRODUCT(DJ$10:DJ$13,DJ$28:DJ$31)+BE59*SUMPRODUCT(DJ$14:DJ$23,DJ$32:DJ$41))*'Projeções - Receitas'!AC$23+(AT59*DJ$11*'Projeções - Receitas'!AC$25)</f>
        <v>106183517514.01291</v>
      </c>
      <c r="BQ59" s="334">
        <f>(AU59*SUMPRODUCT(DK$10:DK$13,DK$28:DK$31)+BF59*SUMPRODUCT(DK$14:DK$23,DK$32:DK$41))*'Projeções - Receitas'!AD$23+(AU59*DK$11*'Projeções - Receitas'!AD$25)</f>
        <v>135069960760.47878</v>
      </c>
      <c r="BR59" s="335">
        <f>((BG59+'DRE + DCF'!T$12)*(1+'DRE + DCF'!T$15)+'DRE + DCF'!T$18)*(1+'DRE + DCF'!T$25)*'DRE + DCF'!T$33</f>
        <v>33515596656.699299</v>
      </c>
      <c r="BS59" s="335">
        <f>((BH59+'DRE + DCF'!U$12)*(1+'DRE + DCF'!U$15)+'DRE + DCF'!U$18)*(1+'DRE + DCF'!U$25)*'DRE + DCF'!U$33</f>
        <v>25265823083.799637</v>
      </c>
      <c r="BT59" s="335">
        <f>((BI59+'DRE + DCF'!V$12)*(1+'DRE + DCF'!V$15)+'DRE + DCF'!V$18)*(1+'DRE + DCF'!V$25)*'DRE + DCF'!V$33</f>
        <v>28099377698.348217</v>
      </c>
      <c r="BU59" s="335">
        <f>((BJ59+'DRE + DCF'!W$12)*(1+'DRE + DCF'!W$15)+'DRE + DCF'!W$18)*(1+'DRE + DCF'!W$25)*'DRE + DCF'!W$33</f>
        <v>31195369657.544834</v>
      </c>
      <c r="BV59" s="335">
        <f>((BK59+'DRE + DCF'!X$12)*(1+'DRE + DCF'!X$15)+'DRE + DCF'!X$18)*(1+'DRE + DCF'!X$25)*'DRE + DCF'!X$33</f>
        <v>34586458179.138947</v>
      </c>
      <c r="BW59" s="335">
        <f>((BL59+'DRE + DCF'!Y$12)*(1+'DRE + DCF'!Y$15)+'DRE + DCF'!Y$18)*(1+'DRE + DCF'!Y$25)*'DRE + DCF'!Y$33</f>
        <v>38314413219.773788</v>
      </c>
      <c r="BX59" s="335">
        <f>((BM59+'DRE + DCF'!Z$12)*(1+'DRE + DCF'!Z$15)+'DRE + DCF'!Z$18)*(1+'DRE + DCF'!Z$25)*'DRE + DCF'!Z$33</f>
        <v>42425432092.699364</v>
      </c>
      <c r="BY59" s="335">
        <f>((BN59+'DRE + DCF'!AA$12)*(1+'DRE + DCF'!AA$15)+'DRE + DCF'!AA$18)*(1+'DRE + DCF'!AA$25)*'DRE + DCF'!AA$33</f>
        <v>46952550605.792099</v>
      </c>
      <c r="BZ59" s="335">
        <f>((BO59+'DRE + DCF'!AB$12)*(1+'DRE + DCF'!AB$15)+'DRE + DCF'!AB$18)*(1+'DRE + DCF'!AB$25)*'DRE + DCF'!AB$33</f>
        <v>51629542471.735146</v>
      </c>
      <c r="CA59" s="335">
        <f>((BP59+'DRE + DCF'!AC$12)*(1+'DRE + DCF'!AC$15)+'DRE + DCF'!AC$18)*(1+'DRE + DCF'!AC$25)*'DRE + DCF'!AC$33</f>
        <v>55711856048.470505</v>
      </c>
      <c r="CB59" s="335">
        <f>((BQ59+'DRE + DCF'!AD$12)*(1+'DRE + DCF'!AD$15)+'DRE + DCF'!AD$18)*(1+'DRE + DCF'!AD$25)*'DRE + DCF'!AD$33</f>
        <v>70052244084.258072</v>
      </c>
      <c r="CC59" s="335">
        <f>BR59*(1-DA$47)+('DRE + DCF'!N$53*10^6)</f>
        <v>199204169192.69214</v>
      </c>
      <c r="CD59" s="335">
        <f>BS59*(1-DB$47)+('DRE + DCF'!T$53*10^6)</f>
        <v>199836562542.81253</v>
      </c>
      <c r="CE59" s="335">
        <f>BT59*(1-DC$47)+('DRE + DCF'!U$53*10^6)</f>
        <v>218380201638.94223</v>
      </c>
      <c r="CF59" s="335">
        <f>BU59*(1-DD$47)+('DRE + DCF'!V$53*10^6)</f>
        <v>238957986500.80499</v>
      </c>
      <c r="CG59" s="335">
        <f>BV59*(1-DE$47)+('DRE + DCF'!W$53*10^6)</f>
        <v>261763914785.56052</v>
      </c>
      <c r="CH59" s="335">
        <f>BW59*(1-DF$47)+('DRE + DCF'!X$53*10^6)</f>
        <v>287019623795.59875</v>
      </c>
      <c r="CI59" s="335">
        <f>BX59*(1-DG$47)+('DRE + DCF'!Y$53*10^6)</f>
        <v>314976676790.32886</v>
      </c>
      <c r="CJ59" s="335">
        <f>BY59*(1-DH$47)+('DRE + DCF'!Z$53*10^6)</f>
        <v>345908777743.94604</v>
      </c>
      <c r="CK59" s="335">
        <f>BZ59*(1-DI$47)+('DRE + DCF'!AA$53*10^6)</f>
        <v>379741925818.96338</v>
      </c>
      <c r="CL59" s="335">
        <f>CA59*(1-DJ$47)+('DRE + DCF'!AB$53*10^6)</f>
        <v>415675534607.97931</v>
      </c>
      <c r="CM59" s="335">
        <f>CB59*(1-DK$47)+('DRE + DCF'!AC$53*10^6)</f>
        <v>460355867959.48779</v>
      </c>
      <c r="CN59" s="335">
        <f t="shared" si="30"/>
        <v>1098643500992.8091</v>
      </c>
      <c r="CO59" s="335">
        <f t="shared" si="31"/>
        <v>1119206543420.7395</v>
      </c>
      <c r="CP59" s="335">
        <f t="shared" si="32"/>
        <v>1157378462547.2065</v>
      </c>
      <c r="CQ59" s="335">
        <f t="shared" si="33"/>
        <v>1296263878052.8713</v>
      </c>
      <c r="CR59" s="335">
        <f t="shared" si="34"/>
        <v>1451815543419.2161</v>
      </c>
      <c r="CS59" s="335">
        <f t="shared" si="35"/>
        <v>1626033408629.5222</v>
      </c>
      <c r="CT59" s="335">
        <f t="shared" si="36"/>
        <v>1821157417665.0649</v>
      </c>
      <c r="CU59" s="335">
        <f t="shared" si="37"/>
        <v>2039696307784.873</v>
      </c>
      <c r="CV59" s="335">
        <f t="shared" si="38"/>
        <v>2272221686872.3486</v>
      </c>
      <c r="CW59" s="335">
        <f t="shared" si="39"/>
        <v>2490354968812.0947</v>
      </c>
      <c r="CX59" s="336">
        <f t="shared" si="40"/>
        <v>2725693513364.8374</v>
      </c>
    </row>
    <row r="60" spans="4:115" ht="30" customHeight="1" x14ac:dyDescent="0.25">
      <c r="D60" s="333">
        <f t="shared" si="41"/>
        <v>2.4052587518635843E-2</v>
      </c>
      <c r="E60" s="64">
        <f t="shared" si="0"/>
        <v>2.1285209851124837E-2</v>
      </c>
      <c r="F60" s="64">
        <f t="shared" si="1"/>
        <v>3.1414016851237597E-2</v>
      </c>
      <c r="G60" s="64">
        <f t="shared" si="2"/>
        <v>2.7074431511440039E-2</v>
      </c>
      <c r="H60" s="64">
        <f t="shared" si="3"/>
        <v>2.3033739106446544E-2</v>
      </c>
      <c r="I60" s="64">
        <f t="shared" si="4"/>
        <v>1.924959136955659E-2</v>
      </c>
      <c r="J60" s="64">
        <f t="shared" si="5"/>
        <v>1.5690122862505929E-2</v>
      </c>
      <c r="K60" s="64">
        <f t="shared" si="6"/>
        <v>1.2325901667519512E-2</v>
      </c>
      <c r="L60" s="64">
        <f t="shared" si="7"/>
        <v>9.8622402625398453E-3</v>
      </c>
      <c r="M60" s="64">
        <f t="shared" si="8"/>
        <v>9.652771550032524E-3</v>
      </c>
      <c r="N60" s="64">
        <f t="shared" si="9"/>
        <v>1.1633513833724102E-2</v>
      </c>
      <c r="O60" s="64">
        <f t="shared" si="45"/>
        <v>2.4500000000000018E-2</v>
      </c>
      <c r="P60" s="64">
        <f t="shared" si="45"/>
        <v>2.4500000000000018E-2</v>
      </c>
      <c r="Q60" s="64">
        <f t="shared" si="46"/>
        <v>2.4500000000000018E-2</v>
      </c>
      <c r="R60" s="64">
        <f t="shared" si="47"/>
        <v>2.4500000000000018E-2</v>
      </c>
      <c r="S60" s="64">
        <f t="shared" si="48"/>
        <v>2.4500000000000018E-2</v>
      </c>
      <c r="T60" s="64">
        <f t="shared" si="49"/>
        <v>2.4500000000000018E-2</v>
      </c>
      <c r="U60" s="64">
        <f t="shared" si="50"/>
        <v>2.4500000000000018E-2</v>
      </c>
      <c r="V60" s="64">
        <f t="shared" si="51"/>
        <v>2.4500000000000018E-2</v>
      </c>
      <c r="W60" s="64">
        <f t="shared" si="52"/>
        <v>2.4500000000000018E-2</v>
      </c>
      <c r="X60" s="64">
        <f t="shared" si="53"/>
        <v>2.4500000000000018E-2</v>
      </c>
      <c r="Y60" s="64">
        <f t="shared" si="54"/>
        <v>2.4500000000000018E-2</v>
      </c>
      <c r="Z60" s="64">
        <f t="shared" si="43"/>
        <v>0.1812400657604431</v>
      </c>
      <c r="AA60" s="64">
        <f t="shared" si="44"/>
        <v>0.1784726880929321</v>
      </c>
      <c r="AB60" s="64">
        <f t="shared" si="10"/>
        <v>0.18860149509304486</v>
      </c>
      <c r="AC60" s="64">
        <f t="shared" si="11"/>
        <v>0.1842619097532473</v>
      </c>
      <c r="AD60" s="64">
        <f t="shared" si="12"/>
        <v>0.1802212173482538</v>
      </c>
      <c r="AE60" s="64">
        <f t="shared" si="13"/>
        <v>0.17643706961136385</v>
      </c>
      <c r="AF60" s="64">
        <f t="shared" si="14"/>
        <v>0.17287760110431319</v>
      </c>
      <c r="AG60" s="64">
        <f t="shared" si="15"/>
        <v>0.16951337990932677</v>
      </c>
      <c r="AH60" s="64">
        <f t="shared" si="16"/>
        <v>0.16704971850434711</v>
      </c>
      <c r="AI60" s="64">
        <f t="shared" si="17"/>
        <v>0.16684024979183978</v>
      </c>
      <c r="AJ60" s="64">
        <f t="shared" si="18"/>
        <v>0.16882099207553136</v>
      </c>
      <c r="AK60" s="334">
        <f>(1+O60)*'Projeções - Receitas'!N$34</f>
        <v>1888340288887.1174</v>
      </c>
      <c r="AL60" s="334">
        <f>(1+P60)*'Projeções - Receitas'!T$34</f>
        <v>1994380164285.7966</v>
      </c>
      <c r="AM60" s="334">
        <f>(1+Q60)*'Projeções - Receitas'!U$34</f>
        <v>2233705784000.0923</v>
      </c>
      <c r="AN60" s="334">
        <f>(1+R60)*'Projeções - Receitas'!V$34</f>
        <v>2501750478080.1035</v>
      </c>
      <c r="AO60" s="334">
        <f>(1+S60)*'Projeções - Receitas'!W$34</f>
        <v>2801960535449.7163</v>
      </c>
      <c r="AP60" s="334">
        <f>(1+T60)*'Projeções - Receitas'!X$34</f>
        <v>3138195799703.6826</v>
      </c>
      <c r="AQ60" s="334">
        <f>(1+U60)*'Projeções - Receitas'!Y$34</f>
        <v>3514779295668.125</v>
      </c>
      <c r="AR60" s="334">
        <f>(1+V60)*'Projeções - Receitas'!Z$34</f>
        <v>3936552811148.2998</v>
      </c>
      <c r="AS60" s="334">
        <f>(1+W60)*'Projeções - Receitas'!AA$34</f>
        <v>4385319831619.2065</v>
      </c>
      <c r="AT60" s="334">
        <f>(1+X60)*'Projeções - Receitas'!AB$34</f>
        <v>4806310535454.6514</v>
      </c>
      <c r="AU60" s="334">
        <f>(1+Y60)*'Projeções - Receitas'!AC$34</f>
        <v>5260506881055.1162</v>
      </c>
      <c r="AV60" s="335">
        <f t="shared" si="19"/>
        <v>1653375801220.8799</v>
      </c>
      <c r="AW60" s="335">
        <f t="shared" si="20"/>
        <v>1746221230077.3384</v>
      </c>
      <c r="AX60" s="335">
        <f t="shared" si="21"/>
        <v>1955767777686.6191</v>
      </c>
      <c r="AY60" s="335">
        <f t="shared" si="22"/>
        <v>2190459911009.0137</v>
      </c>
      <c r="AZ60" s="335">
        <f t="shared" si="23"/>
        <v>2453315100330.0957</v>
      </c>
      <c r="BA60" s="335">
        <f t="shared" si="24"/>
        <v>2747712912369.707</v>
      </c>
      <c r="BB60" s="335">
        <f t="shared" si="25"/>
        <v>3077438461854.0728</v>
      </c>
      <c r="BC60" s="335">
        <f t="shared" si="26"/>
        <v>3446731077276.561</v>
      </c>
      <c r="BD60" s="335">
        <f t="shared" si="27"/>
        <v>3839658420086.0894</v>
      </c>
      <c r="BE60" s="335">
        <f t="shared" si="28"/>
        <v>4208265628414.355</v>
      </c>
      <c r="BF60" s="335">
        <f t="shared" si="29"/>
        <v>4605946730299.5117</v>
      </c>
      <c r="BG60" s="334">
        <f>(AK60*SUMPRODUCT(DA$10:DA$13,DA$28:DA$31)+AV60*SUMPRODUCT(DA$14:DA$23,DA$32:DA$41))*'Projeções - Receitas'!T$23+(AK60*DA$11*'Projeções - Receitas'!T$25)</f>
        <v>61345653404.512787</v>
      </c>
      <c r="BH60" s="334">
        <f>(AL60*SUMPRODUCT(DB$10:DB$13,DB$28:DB$31)+AW60*SUMPRODUCT(DB$14:DB$23,DB$32:DB$41))*'Projeções - Receitas'!U$23+(AL60*DB$11*'Projeções - Receitas'!U$25)</f>
        <v>49151574927.827194</v>
      </c>
      <c r="BI60" s="334">
        <f>(AM60*SUMPRODUCT(DC$10:DC$13,DC$28:DC$31)+AX60*SUMPRODUCT(DC$14:DC$23,DC$32:DC$41))*'Projeções - Receitas'!V$23+(AM60*DC$11*'Projeções - Receitas'!V$25)</f>
        <v>54365574920.220253</v>
      </c>
      <c r="BJ60" s="334">
        <f>(AN60*SUMPRODUCT(DD$10:DD$13,DD$28:DD$31)+AY60*SUMPRODUCT(DD$14:DD$23,DD$32:DD$41))*'Projeções - Receitas'!W$23+(AN60*DD$11*'Projeções - Receitas'!W$25)</f>
        <v>60086833536.210175</v>
      </c>
      <c r="BK60" s="334">
        <f>(AO60*SUMPRODUCT(DE$10:DE$13,DE$28:DE$31)+AZ60*SUMPRODUCT(DE$14:DE$23,DE$32:DE$41))*'Projeções - Receitas'!X$23+(AO60*DE$11*'Projeções - Receitas'!X$25)</f>
        <v>66392552636.793976</v>
      </c>
      <c r="BL60" s="334">
        <f>(AP60*SUMPRODUCT(DF$10:DF$13,DF$28:DF$31)+BA60*SUMPRODUCT(DF$14:DF$23,DF$32:DF$41))*'Projeções - Receitas'!Y$23+(AP60*DF$11*'Projeções - Receitas'!Y$25)</f>
        <v>73349431130.048508</v>
      </c>
      <c r="BM60" s="334">
        <f>(AQ60*SUMPRODUCT(DG$10:DG$13,DG$28:DG$31)+BB60*SUMPRODUCT(DG$14:DG$23,DG$32:DG$41))*'Projeções - Receitas'!Z$23+(AQ60*DG$11*'Projeções - Receitas'!Z$25)</f>
        <v>81027746350.314301</v>
      </c>
      <c r="BN60" s="334">
        <f>(AR60*SUMPRODUCT(DH$10:DH$13,DH$28:DH$31)+BC60*SUMPRODUCT(DH$14:DH$23,DH$32:DH$41))*'Projeções - Receitas'!AA$23+(AR60*DH$11*'Projeções - Receitas'!AA$25)</f>
        <v>89500245171.262161</v>
      </c>
      <c r="BO60" s="334">
        <f>(AS60*SUMPRODUCT(DI$10:DI$13,DI$28:DI$31)+BD60*SUMPRODUCT(DI$14:DI$23,DI$32:DI$41))*'Projeções - Receitas'!AB$23+(AS60*DI$11*'Projeções - Receitas'!AB$25)</f>
        <v>98315383593.659042</v>
      </c>
      <c r="BP60" s="334">
        <f>(AT60*SUMPRODUCT(DJ$10:DJ$13,DJ$28:DJ$31)+BE60*SUMPRODUCT(DJ$14:DJ$23,DJ$32:DJ$41))*'Projeções - Receitas'!AC$23+(AT60*DJ$11*'Projeções - Receitas'!AC$25)</f>
        <v>106235364934.67389</v>
      </c>
      <c r="BQ60" s="334">
        <f>(AU60*SUMPRODUCT(DK$10:DK$13,DK$28:DK$31)+BF60*SUMPRODUCT(DK$14:DK$23,DK$32:DK$41))*'Projeções - Receitas'!AD$23+(AU60*DK$11*'Projeções - Receitas'!AD$25)</f>
        <v>135135912889.75632</v>
      </c>
      <c r="BR60" s="335">
        <f>((BG60+'DRE + DCF'!T$12)*(1+'DRE + DCF'!T$15)+'DRE + DCF'!T$18)*(1+'DRE + DCF'!T$25)*'DRE + DCF'!T$33</f>
        <v>33534019248.990276</v>
      </c>
      <c r="BS60" s="335">
        <f>((BH60+'DRE + DCF'!U$12)*(1+'DRE + DCF'!U$15)+'DRE + DCF'!U$18)*(1+'DRE + DCF'!U$25)*'DRE + DCF'!U$33</f>
        <v>25280441247.663525</v>
      </c>
      <c r="BT60" s="335">
        <f>((BI60+'DRE + DCF'!V$12)*(1+'DRE + DCF'!V$15)+'DRE + DCF'!V$18)*(1+'DRE + DCF'!V$25)*'DRE + DCF'!V$33</f>
        <v>28115528419.418861</v>
      </c>
      <c r="BU60" s="335">
        <f>((BJ60+'DRE + DCF'!W$12)*(1+'DRE + DCF'!W$15)+'DRE + DCF'!W$18)*(1+'DRE + DCF'!W$25)*'DRE + DCF'!W$33</f>
        <v>31213199982.000332</v>
      </c>
      <c r="BV60" s="335">
        <f>((BK60+'DRE + DCF'!X$12)*(1+'DRE + DCF'!X$15)+'DRE + DCF'!X$18)*(1+'DRE + DCF'!X$25)*'DRE + DCF'!X$33</f>
        <v>34606137528.775856</v>
      </c>
      <c r="BW60" s="335">
        <f>((BL60+'DRE + DCF'!Y$12)*(1+'DRE + DCF'!Y$15)+'DRE + DCF'!Y$18)*(1+'DRE + DCF'!Y$25)*'DRE + DCF'!Y$33</f>
        <v>38336130179.314682</v>
      </c>
      <c r="BX60" s="335">
        <f>((BM60+'DRE + DCF'!Z$12)*(1+'DRE + DCF'!Z$15)+'DRE + DCF'!Z$18)*(1+'DRE + DCF'!Z$25)*'DRE + DCF'!Z$33</f>
        <v>42449395379.072113</v>
      </c>
      <c r="BY60" s="335">
        <f>((BN60+'DRE + DCF'!AA$12)*(1+'DRE + DCF'!AA$15)+'DRE + DCF'!AA$18)*(1+'DRE + DCF'!AA$25)*'DRE + DCF'!AA$33</f>
        <v>46978989703.865959</v>
      </c>
      <c r="BZ60" s="335">
        <f>((BO60+'DRE + DCF'!AB$12)*(1+'DRE + DCF'!AB$15)+'DRE + DCF'!AB$18)*(1+'DRE + DCF'!AB$25)*'DRE + DCF'!AB$33</f>
        <v>51658552832.382515</v>
      </c>
      <c r="CA60" s="335">
        <f>((BP60+'DRE + DCF'!AC$12)*(1+'DRE + DCF'!AC$15)+'DRE + DCF'!AC$18)*(1+'DRE + DCF'!AC$25)*'DRE + DCF'!AC$33</f>
        <v>55743167950.372955</v>
      </c>
      <c r="CB60" s="335">
        <f>((BQ60+'DRE + DCF'!AD$12)*(1+'DRE + DCF'!AD$15)+'DRE + DCF'!AD$18)*(1+'DRE + DCF'!AD$25)*'DRE + DCF'!AD$33</f>
        <v>70090743699.442337</v>
      </c>
      <c r="CC60" s="335">
        <f>BR60*(1-DA$47)+('DRE + DCF'!N$53*10^6)</f>
        <v>199215446060.75882</v>
      </c>
      <c r="CD60" s="335">
        <f>BS60*(1-DB$47)+('DRE + DCF'!T$53*10^6)</f>
        <v>199845333441.13086</v>
      </c>
      <c r="CE60" s="335">
        <f>BT60*(1-DC$47)+('DRE + DCF'!U$53*10^6)</f>
        <v>218389892071.58459</v>
      </c>
      <c r="CF60" s="335">
        <f>BU60*(1-DD$47)+('DRE + DCF'!V$53*10^6)</f>
        <v>238968684695.47827</v>
      </c>
      <c r="CG60" s="335">
        <f>BV60*(1-DE$47)+('DRE + DCF'!W$53*10^6)</f>
        <v>261775722395.34265</v>
      </c>
      <c r="CH60" s="335">
        <f>BW60*(1-DF$47)+('DRE + DCF'!X$53*10^6)</f>
        <v>287032653971.3233</v>
      </c>
      <c r="CI60" s="335">
        <f>BX60*(1-DG$47)+('DRE + DCF'!Y$53*10^6)</f>
        <v>314991054762.15247</v>
      </c>
      <c r="CJ60" s="335">
        <f>BY60*(1-DH$47)+('DRE + DCF'!Z$53*10^6)</f>
        <v>345924641202.79034</v>
      </c>
      <c r="CK60" s="335">
        <f>BZ60*(1-DI$47)+('DRE + DCF'!AA$53*10^6)</f>
        <v>379759332035.35181</v>
      </c>
      <c r="CL60" s="335">
        <f>CA60*(1-DJ$47)+('DRE + DCF'!AB$53*10^6)</f>
        <v>415694321749.12079</v>
      </c>
      <c r="CM60" s="335">
        <f>CB60*(1-DK$47)+('DRE + DCF'!AC$53*10^6)</f>
        <v>460378967728.59839</v>
      </c>
      <c r="CN60" s="335">
        <f t="shared" si="30"/>
        <v>1099179948014.7781</v>
      </c>
      <c r="CO60" s="335">
        <f t="shared" si="31"/>
        <v>1119753030990.769</v>
      </c>
      <c r="CP60" s="335">
        <f t="shared" si="32"/>
        <v>1157943588749.6221</v>
      </c>
      <c r="CQ60" s="335">
        <f t="shared" si="33"/>
        <v>1296896819399.5767</v>
      </c>
      <c r="CR60" s="335">
        <f t="shared" si="34"/>
        <v>1452524437727.5261</v>
      </c>
      <c r="CS60" s="335">
        <f t="shared" si="35"/>
        <v>1626827370254.8293</v>
      </c>
      <c r="CT60" s="335">
        <f t="shared" si="36"/>
        <v>1822046654685.4092</v>
      </c>
      <c r="CU60" s="335">
        <f t="shared" si="37"/>
        <v>2040692253247.6582</v>
      </c>
      <c r="CV60" s="335">
        <f t="shared" si="38"/>
        <v>2273331170117.8916</v>
      </c>
      <c r="CW60" s="335">
        <f t="shared" si="39"/>
        <v>2491570962449.2095</v>
      </c>
      <c r="CX60" s="336">
        <f t="shared" si="40"/>
        <v>2727024418400.6602</v>
      </c>
    </row>
    <row r="61" spans="4:115" ht="30" customHeight="1" x14ac:dyDescent="0.25">
      <c r="D61" s="333">
        <f t="shared" si="41"/>
        <v>2.3974432072504603E-2</v>
      </c>
      <c r="E61" s="64">
        <f t="shared" si="0"/>
        <v>2.1205979068781688E-2</v>
      </c>
      <c r="F61" s="64">
        <f t="shared" si="1"/>
        <v>3.1330380696585558E-2</v>
      </c>
      <c r="G61" s="64">
        <f t="shared" si="2"/>
        <v>2.6992792700649637E-2</v>
      </c>
      <c r="H61" s="64">
        <f t="shared" si="3"/>
        <v>2.2953951378710979E-2</v>
      </c>
      <c r="I61" s="64">
        <f t="shared" si="4"/>
        <v>1.9171530161866568E-2</v>
      </c>
      <c r="J61" s="64">
        <f t="shared" si="5"/>
        <v>1.5613679586743701E-2</v>
      </c>
      <c r="K61" s="64">
        <f t="shared" si="6"/>
        <v>1.2250981989355869E-2</v>
      </c>
      <c r="L61" s="64">
        <f t="shared" si="7"/>
        <v>9.7884055607126152E-3</v>
      </c>
      <c r="M61" s="64">
        <f t="shared" si="8"/>
        <v>9.5789226635199509E-3</v>
      </c>
      <c r="N61" s="64">
        <f t="shared" si="9"/>
        <v>1.1559628684798068E-2</v>
      </c>
      <c r="O61" s="64">
        <f t="shared" si="45"/>
        <v>2.5000000000000019E-2</v>
      </c>
      <c r="P61" s="64">
        <f t="shared" si="45"/>
        <v>2.5000000000000019E-2</v>
      </c>
      <c r="Q61" s="64">
        <f t="shared" si="46"/>
        <v>2.5000000000000019E-2</v>
      </c>
      <c r="R61" s="64">
        <f t="shared" si="47"/>
        <v>2.5000000000000019E-2</v>
      </c>
      <c r="S61" s="64">
        <f t="shared" si="48"/>
        <v>2.5000000000000019E-2</v>
      </c>
      <c r="T61" s="64">
        <f t="shared" si="49"/>
        <v>2.5000000000000019E-2</v>
      </c>
      <c r="U61" s="64">
        <f t="shared" si="50"/>
        <v>2.5000000000000019E-2</v>
      </c>
      <c r="V61" s="64">
        <f t="shared" si="51"/>
        <v>2.5000000000000019E-2</v>
      </c>
      <c r="W61" s="64">
        <f t="shared" si="52"/>
        <v>2.5000000000000019E-2</v>
      </c>
      <c r="X61" s="64">
        <f t="shared" si="53"/>
        <v>2.5000000000000019E-2</v>
      </c>
      <c r="Y61" s="64">
        <f t="shared" si="54"/>
        <v>2.5000000000000019E-2</v>
      </c>
      <c r="Z61" s="64">
        <f t="shared" si="43"/>
        <v>0.18116191031431186</v>
      </c>
      <c r="AA61" s="64">
        <f t="shared" si="44"/>
        <v>0.17839345731058895</v>
      </c>
      <c r="AB61" s="64">
        <f t="shared" si="10"/>
        <v>0.18851785893839282</v>
      </c>
      <c r="AC61" s="64">
        <f t="shared" si="11"/>
        <v>0.1841802709424569</v>
      </c>
      <c r="AD61" s="64">
        <f t="shared" si="12"/>
        <v>0.18014142962051824</v>
      </c>
      <c r="AE61" s="64">
        <f t="shared" si="13"/>
        <v>0.17635900840367383</v>
      </c>
      <c r="AF61" s="64">
        <f t="shared" si="14"/>
        <v>0.17280115782855096</v>
      </c>
      <c r="AG61" s="64">
        <f t="shared" si="15"/>
        <v>0.16943846023116313</v>
      </c>
      <c r="AH61" s="64">
        <f t="shared" si="16"/>
        <v>0.16697588380251988</v>
      </c>
      <c r="AI61" s="64">
        <f t="shared" si="17"/>
        <v>0.16676640090532721</v>
      </c>
      <c r="AJ61" s="64">
        <f t="shared" si="18"/>
        <v>0.16874710692660533</v>
      </c>
      <c r="AK61" s="334">
        <f>(1+O61)*'Projeções - Receitas'!N$34</f>
        <v>1889261880048.1165</v>
      </c>
      <c r="AL61" s="334">
        <f>(1+P61)*'Projeções - Receitas'!T$34</f>
        <v>1995353507460.1675</v>
      </c>
      <c r="AM61" s="334">
        <f>(1+Q61)*'Projeções - Receitas'!U$34</f>
        <v>2234795928355.3877</v>
      </c>
      <c r="AN61" s="334">
        <f>(1+R61)*'Projeções - Receitas'!V$34</f>
        <v>2502971439758.0342</v>
      </c>
      <c r="AO61" s="334">
        <f>(1+S61)*'Projeções - Receitas'!W$34</f>
        <v>2803328012528.9985</v>
      </c>
      <c r="AP61" s="334">
        <f>(1+T61)*'Projeções - Receitas'!X$34</f>
        <v>3139727374032.479</v>
      </c>
      <c r="AQ61" s="334">
        <f>(1+U61)*'Projeções - Receitas'!Y$34</f>
        <v>3516494658916.3765</v>
      </c>
      <c r="AR61" s="334">
        <f>(1+V61)*'Projeções - Receitas'!Z$34</f>
        <v>3938474017986.3418</v>
      </c>
      <c r="AS61" s="334">
        <f>(1+W61)*'Projeções - Receitas'!AA$34</f>
        <v>4387460056036.7856</v>
      </c>
      <c r="AT61" s="334">
        <f>(1+X61)*'Projeções - Receitas'!AB$34</f>
        <v>4808656221416.3174</v>
      </c>
      <c r="AU61" s="334">
        <f>(1+Y61)*'Projeções - Receitas'!AC$34</f>
        <v>5263074234340.1592</v>
      </c>
      <c r="AV61" s="335">
        <f t="shared" si="19"/>
        <v>1654182719620.6948</v>
      </c>
      <c r="AW61" s="335">
        <f t="shared" si="20"/>
        <v>1747073461033.9404</v>
      </c>
      <c r="AX61" s="335">
        <f t="shared" si="21"/>
        <v>1956722276358.0134</v>
      </c>
      <c r="AY61" s="335">
        <f t="shared" si="22"/>
        <v>2191528949520.9749</v>
      </c>
      <c r="AZ61" s="335">
        <f t="shared" si="23"/>
        <v>2454512423463.4922</v>
      </c>
      <c r="BA61" s="335">
        <f t="shared" si="24"/>
        <v>2749053914279.1118</v>
      </c>
      <c r="BB61" s="335">
        <f t="shared" si="25"/>
        <v>3078940383992.605</v>
      </c>
      <c r="BC61" s="335">
        <f t="shared" si="26"/>
        <v>3448413230071.7178</v>
      </c>
      <c r="BD61" s="335">
        <f t="shared" si="27"/>
        <v>3841532338299.8945</v>
      </c>
      <c r="BE61" s="335">
        <f t="shared" si="28"/>
        <v>4210319442776.6846</v>
      </c>
      <c r="BF61" s="335">
        <f t="shared" si="29"/>
        <v>4608194630119.0811</v>
      </c>
      <c r="BG61" s="334">
        <f>(AK61*SUMPRODUCT(DA$10:DA$13,DA$28:DA$31)+AV61*SUMPRODUCT(DA$14:DA$23,DA$32:DA$41))*'Projeções - Receitas'!T$23+(AK61*DA$11*'Projeções - Receitas'!T$25)</f>
        <v>61375592718.033768</v>
      </c>
      <c r="BH61" s="334">
        <f>(AL61*SUMPRODUCT(DB$10:DB$13,DB$28:DB$31)+AW61*SUMPRODUCT(DB$14:DB$23,DB$32:DB$41))*'Projeções - Receitas'!U$23+(AL61*DB$11*'Projeções - Receitas'!U$25)</f>
        <v>49175563007.342979</v>
      </c>
      <c r="BI61" s="334">
        <f>(AM61*SUMPRODUCT(DC$10:DC$13,DC$28:DC$31)+AX61*SUMPRODUCT(DC$14:DC$23,DC$32:DC$41))*'Projeções - Receitas'!V$23+(AM61*DC$11*'Projeções - Receitas'!V$25)</f>
        <v>54392107655.662003</v>
      </c>
      <c r="BJ61" s="334">
        <f>(AN61*SUMPRODUCT(DD$10:DD$13,DD$28:DD$31)+AY61*SUMPRODUCT(DD$14:DD$23,DD$32:DD$41))*'Projeções - Receitas'!W$23+(AN61*DD$11*'Projeções - Receitas'!W$25)</f>
        <v>60116158491.571938</v>
      </c>
      <c r="BK61" s="334">
        <f>(AO61*SUMPRODUCT(DE$10:DE$13,DE$28:DE$31)+AZ61*SUMPRODUCT(DE$14:DE$23,DE$32:DE$41))*'Projeções - Receitas'!X$23+(AO61*DE$11*'Projeções - Receitas'!X$25)</f>
        <v>66424955053.893394</v>
      </c>
      <c r="BL61" s="334">
        <f>(AP61*SUMPRODUCT(DF$10:DF$13,DF$28:DF$31)+BA61*SUMPRODUCT(DF$14:DF$23,DF$32:DF$41))*'Projeções - Receitas'!Y$23+(AP61*DF$11*'Projeções - Receitas'!Y$25)</f>
        <v>73385228802.635162</v>
      </c>
      <c r="BM61" s="334">
        <f>(AQ61*SUMPRODUCT(DG$10:DG$13,DG$28:DG$31)+BB61*SUMPRODUCT(DG$14:DG$23,DG$32:DG$41))*'Projeções - Receitas'!Z$23+(AQ61*DG$11*'Projeções - Receitas'!Z$25)</f>
        <v>81067291370.495041</v>
      </c>
      <c r="BN61" s="334">
        <f>(AR61*SUMPRODUCT(DH$10:DH$13,DH$28:DH$31)+BC61*SUMPRODUCT(DH$14:DH$23,DH$32:DH$41))*'Projeções - Receitas'!AA$23+(AR61*DH$11*'Projeções - Receitas'!AA$25)</f>
        <v>89543925134.742584</v>
      </c>
      <c r="BO61" s="334">
        <f>(AS61*SUMPRODUCT(DI$10:DI$13,DI$28:DI$31)+BD61*SUMPRODUCT(DI$14:DI$23,DI$32:DI$41))*'Projeções - Receitas'!AB$23+(AS61*DI$11*'Projeções - Receitas'!AB$25)</f>
        <v>98363365723.280136</v>
      </c>
      <c r="BP61" s="334">
        <f>(AT61*SUMPRODUCT(DJ$10:DJ$13,DJ$28:DJ$31)+BE61*SUMPRODUCT(DJ$14:DJ$23,DJ$32:DJ$41))*'Projeções - Receitas'!AC$23+(AT61*DJ$11*'Projeções - Receitas'!AC$25)</f>
        <v>106287212355.33508</v>
      </c>
      <c r="BQ61" s="334">
        <f>(AU61*SUMPRODUCT(DK$10:DK$13,DK$28:DK$31)+BF61*SUMPRODUCT(DK$14:DK$23,DK$32:DK$41))*'Projeções - Receitas'!AD$23+(AU61*DK$11*'Projeções - Receitas'!AD$25)</f>
        <v>135201865019.03389</v>
      </c>
      <c r="BR61" s="335">
        <f>((BG61+'DRE + DCF'!T$12)*(1+'DRE + DCF'!T$15)+'DRE + DCF'!T$18)*(1+'DRE + DCF'!T$25)*'DRE + DCF'!T$33</f>
        <v>33552441841.28125</v>
      </c>
      <c r="BS61" s="335">
        <f>((BH61+'DRE + DCF'!U$12)*(1+'DRE + DCF'!U$15)+'DRE + DCF'!U$18)*(1+'DRE + DCF'!U$25)*'DRE + DCF'!U$33</f>
        <v>25295059411.527431</v>
      </c>
      <c r="BT61" s="335">
        <f>((BI61+'DRE + DCF'!V$12)*(1+'DRE + DCF'!V$15)+'DRE + DCF'!V$18)*(1+'DRE + DCF'!V$25)*'DRE + DCF'!V$33</f>
        <v>28131679140.489468</v>
      </c>
      <c r="BU61" s="335">
        <f>((BJ61+'DRE + DCF'!W$12)*(1+'DRE + DCF'!W$15)+'DRE + DCF'!W$18)*(1+'DRE + DCF'!W$25)*'DRE + DCF'!W$33</f>
        <v>31231030306.455818</v>
      </c>
      <c r="BV61" s="335">
        <f>((BK61+'DRE + DCF'!X$12)*(1+'DRE + DCF'!X$15)+'DRE + DCF'!X$18)*(1+'DRE + DCF'!X$25)*'DRE + DCF'!X$33</f>
        <v>34625816878.412766</v>
      </c>
      <c r="BW61" s="335">
        <f>((BL61+'DRE + DCF'!Y$12)*(1+'DRE + DCF'!Y$15)+'DRE + DCF'!Y$18)*(1+'DRE + DCF'!Y$25)*'DRE + DCF'!Y$33</f>
        <v>38357847138.855576</v>
      </c>
      <c r="BX61" s="335">
        <f>((BM61+'DRE + DCF'!Z$12)*(1+'DRE + DCF'!Z$15)+'DRE + DCF'!Z$18)*(1+'DRE + DCF'!Z$25)*'DRE + DCF'!Z$33</f>
        <v>42473358665.444885</v>
      </c>
      <c r="BY61" s="335">
        <f>((BN61+'DRE + DCF'!AA$12)*(1+'DRE + DCF'!AA$15)+'DRE + DCF'!AA$18)*(1+'DRE + DCF'!AA$25)*'DRE + DCF'!AA$33</f>
        <v>47005428801.939835</v>
      </c>
      <c r="BZ61" s="335">
        <f>((BO61+'DRE + DCF'!AB$12)*(1+'DRE + DCF'!AB$15)+'DRE + DCF'!AB$18)*(1+'DRE + DCF'!AB$25)*'DRE + DCF'!AB$33</f>
        <v>51687563193.029877</v>
      </c>
      <c r="CA61" s="335">
        <f>((BP61+'DRE + DCF'!AC$12)*(1+'DRE + DCF'!AC$15)+'DRE + DCF'!AC$18)*(1+'DRE + DCF'!AC$25)*'DRE + DCF'!AC$33</f>
        <v>55774479852.27549</v>
      </c>
      <c r="CB61" s="335">
        <f>((BQ61+'DRE + DCF'!AD$12)*(1+'DRE + DCF'!AD$15)+'DRE + DCF'!AD$18)*(1+'DRE + DCF'!AD$25)*'DRE + DCF'!AD$33</f>
        <v>70129243314.626617</v>
      </c>
      <c r="CC61" s="335">
        <f>BR61*(1-DA$47)+('DRE + DCF'!N$53*10^6)</f>
        <v>199226722928.82553</v>
      </c>
      <c r="CD61" s="335">
        <f>BS61*(1-DB$47)+('DRE + DCF'!T$53*10^6)</f>
        <v>199854104339.44922</v>
      </c>
      <c r="CE61" s="335">
        <f>BT61*(1-DC$47)+('DRE + DCF'!U$53*10^6)</f>
        <v>218399582504.22696</v>
      </c>
      <c r="CF61" s="335">
        <f>BU61*(1-DD$47)+('DRE + DCF'!V$53*10^6)</f>
        <v>238979382890.15155</v>
      </c>
      <c r="CG61" s="335">
        <f>BV61*(1-DE$47)+('DRE + DCF'!W$53*10^6)</f>
        <v>261787530005.12482</v>
      </c>
      <c r="CH61" s="335">
        <f>BW61*(1-DF$47)+('DRE + DCF'!X$53*10^6)</f>
        <v>287045684147.04785</v>
      </c>
      <c r="CI61" s="335">
        <f>BX61*(1-DG$47)+('DRE + DCF'!Y$53*10^6)</f>
        <v>315005432733.97614</v>
      </c>
      <c r="CJ61" s="335">
        <f>BY61*(1-DH$47)+('DRE + DCF'!Z$53*10^6)</f>
        <v>345940504661.63464</v>
      </c>
      <c r="CK61" s="335">
        <f>BZ61*(1-DI$47)+('DRE + DCF'!AA$53*10^6)</f>
        <v>379776738251.74023</v>
      </c>
      <c r="CL61" s="335">
        <f>CA61*(1-DJ$47)+('DRE + DCF'!AB$53*10^6)</f>
        <v>415713108890.26233</v>
      </c>
      <c r="CM61" s="335">
        <f>CB61*(1-DK$47)+('DRE + DCF'!AC$53*10^6)</f>
        <v>460402067497.70898</v>
      </c>
      <c r="CN61" s="335">
        <f t="shared" si="30"/>
        <v>1099716395036.7471</v>
      </c>
      <c r="CO61" s="335">
        <f t="shared" si="31"/>
        <v>1120299518560.7988</v>
      </c>
      <c r="CP61" s="335">
        <f t="shared" si="32"/>
        <v>1158508714952.0376</v>
      </c>
      <c r="CQ61" s="335">
        <f t="shared" si="33"/>
        <v>1297529760746.2822</v>
      </c>
      <c r="CR61" s="335">
        <f t="shared" si="34"/>
        <v>1453233332035.8362</v>
      </c>
      <c r="CS61" s="335">
        <f t="shared" si="35"/>
        <v>1627621331880.137</v>
      </c>
      <c r="CT61" s="335">
        <f t="shared" si="36"/>
        <v>1822935891705.7532</v>
      </c>
      <c r="CU61" s="335">
        <f t="shared" si="37"/>
        <v>2041688198710.4438</v>
      </c>
      <c r="CV61" s="335">
        <f t="shared" si="38"/>
        <v>2274440653363.4346</v>
      </c>
      <c r="CW61" s="335">
        <f t="shared" si="39"/>
        <v>2492786956086.3247</v>
      </c>
      <c r="CX61" s="336">
        <f t="shared" si="40"/>
        <v>2728355323436.4824</v>
      </c>
    </row>
    <row r="62" spans="4:115" ht="30" customHeight="1" x14ac:dyDescent="0.25">
      <c r="D62" s="333">
        <f t="shared" si="41"/>
        <v>2.3896352838412432E-2</v>
      </c>
      <c r="E62" s="64">
        <f t="shared" si="0"/>
        <v>2.1126825547074624E-2</v>
      </c>
      <c r="F62" s="64">
        <f t="shared" si="1"/>
        <v>3.1246826098398267E-2</v>
      </c>
      <c r="G62" s="64">
        <f t="shared" si="2"/>
        <v>2.6911233498645964E-2</v>
      </c>
      <c r="H62" s="64">
        <f t="shared" si="3"/>
        <v>2.2874241454707928E-2</v>
      </c>
      <c r="I62" s="64">
        <f t="shared" si="4"/>
        <v>1.9093545074320567E-2</v>
      </c>
      <c r="J62" s="64">
        <f t="shared" si="5"/>
        <v>1.5537310853424857E-2</v>
      </c>
      <c r="K62" s="64">
        <f t="shared" si="6"/>
        <v>1.2176135367923752E-2</v>
      </c>
      <c r="L62" s="64">
        <f t="shared" si="7"/>
        <v>9.7146428576194155E-3</v>
      </c>
      <c r="M62" s="64">
        <f t="shared" si="8"/>
        <v>9.505145789573427E-3</v>
      </c>
      <c r="N62" s="64">
        <f t="shared" si="9"/>
        <v>1.1485815583798742E-2</v>
      </c>
      <c r="O62" s="64">
        <f t="shared" si="45"/>
        <v>2.5500000000000019E-2</v>
      </c>
      <c r="P62" s="64">
        <f t="shared" si="45"/>
        <v>2.5500000000000019E-2</v>
      </c>
      <c r="Q62" s="64">
        <f t="shared" si="46"/>
        <v>2.5500000000000019E-2</v>
      </c>
      <c r="R62" s="64">
        <f t="shared" si="47"/>
        <v>2.5500000000000019E-2</v>
      </c>
      <c r="S62" s="64">
        <f t="shared" si="48"/>
        <v>2.5500000000000019E-2</v>
      </c>
      <c r="T62" s="64">
        <f t="shared" si="49"/>
        <v>2.5500000000000019E-2</v>
      </c>
      <c r="U62" s="64">
        <f t="shared" si="50"/>
        <v>2.5500000000000019E-2</v>
      </c>
      <c r="V62" s="64">
        <f t="shared" si="51"/>
        <v>2.5500000000000019E-2</v>
      </c>
      <c r="W62" s="64">
        <f t="shared" si="52"/>
        <v>2.5500000000000019E-2</v>
      </c>
      <c r="X62" s="64">
        <f t="shared" si="53"/>
        <v>2.5500000000000019E-2</v>
      </c>
      <c r="Y62" s="64">
        <f t="shared" si="54"/>
        <v>2.5500000000000019E-2</v>
      </c>
      <c r="Z62" s="64">
        <f t="shared" si="43"/>
        <v>0.18108383108021969</v>
      </c>
      <c r="AA62" s="64">
        <f t="shared" si="44"/>
        <v>0.17831430378888188</v>
      </c>
      <c r="AB62" s="64">
        <f t="shared" si="10"/>
        <v>0.18843430434020553</v>
      </c>
      <c r="AC62" s="64">
        <f t="shared" si="11"/>
        <v>0.18409871174045322</v>
      </c>
      <c r="AD62" s="64">
        <f t="shared" si="12"/>
        <v>0.18006171969651519</v>
      </c>
      <c r="AE62" s="64">
        <f t="shared" si="13"/>
        <v>0.17628102331612783</v>
      </c>
      <c r="AF62" s="64">
        <f t="shared" si="14"/>
        <v>0.17272478909523212</v>
      </c>
      <c r="AG62" s="64">
        <f t="shared" si="15"/>
        <v>0.16936361360973101</v>
      </c>
      <c r="AH62" s="64">
        <f t="shared" si="16"/>
        <v>0.16690212109942668</v>
      </c>
      <c r="AI62" s="64">
        <f t="shared" si="17"/>
        <v>0.16669262403138069</v>
      </c>
      <c r="AJ62" s="64">
        <f t="shared" si="18"/>
        <v>0.168673293825606</v>
      </c>
      <c r="AK62" s="334">
        <f>(1+O62)*'Projeções - Receitas'!N$34</f>
        <v>1890183471209.116</v>
      </c>
      <c r="AL62" s="334">
        <f>(1+P62)*'Projeções - Receitas'!T$34</f>
        <v>1996326850634.5386</v>
      </c>
      <c r="AM62" s="334">
        <f>(1+Q62)*'Projeções - Receitas'!U$34</f>
        <v>2235886072710.6836</v>
      </c>
      <c r="AN62" s="334">
        <f>(1+R62)*'Projeções - Receitas'!V$34</f>
        <v>2504192401435.9653</v>
      </c>
      <c r="AO62" s="334">
        <f>(1+S62)*'Projeções - Receitas'!W$34</f>
        <v>2804695489608.2817</v>
      </c>
      <c r="AP62" s="334">
        <f>(1+T62)*'Projeções - Receitas'!X$34</f>
        <v>3141258948361.2759</v>
      </c>
      <c r="AQ62" s="334">
        <f>(1+U62)*'Projeções - Receitas'!Y$34</f>
        <v>3518210022164.6289</v>
      </c>
      <c r="AR62" s="334">
        <f>(1+V62)*'Projeções - Receitas'!Z$34</f>
        <v>3940395224824.3848</v>
      </c>
      <c r="AS62" s="334">
        <f>(1+W62)*'Projeções - Receitas'!AA$34</f>
        <v>4389600280454.3652</v>
      </c>
      <c r="AT62" s="334">
        <f>(1+X62)*'Projeções - Receitas'!AB$34</f>
        <v>4811001907377.9844</v>
      </c>
      <c r="AU62" s="334">
        <f>(1+Y62)*'Projeções - Receitas'!AC$34</f>
        <v>5265641587625.2041</v>
      </c>
      <c r="AV62" s="335">
        <f t="shared" si="19"/>
        <v>1654989638020.51</v>
      </c>
      <c r="AW62" s="335">
        <f t="shared" si="20"/>
        <v>1747925691990.5425</v>
      </c>
      <c r="AX62" s="335">
        <f t="shared" si="21"/>
        <v>1957676775029.408</v>
      </c>
      <c r="AY62" s="335">
        <f t="shared" si="22"/>
        <v>2192597988032.9368</v>
      </c>
      <c r="AZ62" s="335">
        <f t="shared" si="23"/>
        <v>2455709746596.8896</v>
      </c>
      <c r="BA62" s="335">
        <f t="shared" si="24"/>
        <v>2750394916188.5166</v>
      </c>
      <c r="BB62" s="335">
        <f t="shared" si="25"/>
        <v>3080442306131.1387</v>
      </c>
      <c r="BC62" s="335">
        <f t="shared" si="26"/>
        <v>3450095382866.8755</v>
      </c>
      <c r="BD62" s="335">
        <f t="shared" si="27"/>
        <v>3843406256513.6997</v>
      </c>
      <c r="BE62" s="335">
        <f t="shared" si="28"/>
        <v>4212373257139.0151</v>
      </c>
      <c r="BF62" s="335">
        <f t="shared" si="29"/>
        <v>4610442529938.6523</v>
      </c>
      <c r="BG62" s="334">
        <f>(AK62*SUMPRODUCT(DA$10:DA$13,DA$28:DA$31)+AV62*SUMPRODUCT(DA$14:DA$23,DA$32:DA$41))*'Projeções - Receitas'!T$23+(AK62*DA$11*'Projeções - Receitas'!T$25)</f>
        <v>61405532031.55481</v>
      </c>
      <c r="BH62" s="334">
        <f>(AL62*SUMPRODUCT(DB$10:DB$13,DB$28:DB$31)+AW62*SUMPRODUCT(DB$14:DB$23,DB$32:DB$41))*'Projeções - Receitas'!U$23+(AL62*DB$11*'Projeções - Receitas'!U$25)</f>
        <v>49199551086.858734</v>
      </c>
      <c r="BI62" s="334">
        <f>(AM62*SUMPRODUCT(DC$10:DC$13,DC$28:DC$31)+AX62*SUMPRODUCT(DC$14:DC$23,DC$32:DC$41))*'Projeções - Receitas'!V$23+(AM62*DC$11*'Projeções - Receitas'!V$25)</f>
        <v>54418640391.103836</v>
      </c>
      <c r="BJ62" s="334">
        <f>(AN62*SUMPRODUCT(DD$10:DD$13,DD$28:DD$31)+AY62*SUMPRODUCT(DD$14:DD$23,DD$32:DD$41))*'Projeções - Receitas'!W$23+(AN62*DD$11*'Projeções - Receitas'!W$25)</f>
        <v>60145483446.933624</v>
      </c>
      <c r="BK62" s="334">
        <f>(AO62*SUMPRODUCT(DE$10:DE$13,DE$28:DE$31)+AZ62*SUMPRODUCT(DE$14:DE$23,DE$32:DE$41))*'Projeções - Receitas'!X$23+(AO62*DE$11*'Projeções - Receitas'!X$25)</f>
        <v>66457357470.99292</v>
      </c>
      <c r="BL62" s="334">
        <f>(AP62*SUMPRODUCT(DF$10:DF$13,DF$28:DF$31)+BA62*SUMPRODUCT(DF$14:DF$23,DF$32:DF$41))*'Projeções - Receitas'!Y$23+(AP62*DF$11*'Projeções - Receitas'!Y$25)</f>
        <v>73421026475.221832</v>
      </c>
      <c r="BM62" s="334">
        <f>(AQ62*SUMPRODUCT(DG$10:DG$13,DG$28:DG$31)+BB62*SUMPRODUCT(DG$14:DG$23,DG$32:DG$41))*'Projeções - Receitas'!Z$23+(AQ62*DG$11*'Projeções - Receitas'!Z$25)</f>
        <v>81106836390.675751</v>
      </c>
      <c r="BN62" s="334">
        <f>(AR62*SUMPRODUCT(DH$10:DH$13,DH$28:DH$31)+BC62*SUMPRODUCT(DH$14:DH$23,DH$32:DH$41))*'Projeções - Receitas'!AA$23+(AR62*DH$11*'Projeções - Receitas'!AA$25)</f>
        <v>89587605098.2229</v>
      </c>
      <c r="BO62" s="334">
        <f>(AS62*SUMPRODUCT(DI$10:DI$13,DI$28:DI$31)+BD62*SUMPRODUCT(DI$14:DI$23,DI$32:DI$41))*'Projeções - Receitas'!AB$23+(AS62*DI$11*'Projeções - Receitas'!AB$25)</f>
        <v>98411347852.90123</v>
      </c>
      <c r="BP62" s="334">
        <f>(AT62*SUMPRODUCT(DJ$10:DJ$13,DJ$28:DJ$31)+BE62*SUMPRODUCT(DJ$14:DJ$23,DJ$32:DJ$41))*'Projeções - Receitas'!AC$23+(AT62*DJ$11*'Projeções - Receitas'!AC$25)</f>
        <v>106339059775.99623</v>
      </c>
      <c r="BQ62" s="334">
        <f>(AU62*SUMPRODUCT(DK$10:DK$13,DK$28:DK$31)+BF62*SUMPRODUCT(DK$14:DK$23,DK$32:DK$41))*'Projeções - Receitas'!AD$23+(AU62*DK$11*'Projeções - Receitas'!AD$25)</f>
        <v>135267817148.31149</v>
      </c>
      <c r="BR62" s="335">
        <f>((BG62+'DRE + DCF'!T$12)*(1+'DRE + DCF'!T$15)+'DRE + DCF'!T$18)*(1+'DRE + DCF'!T$25)*'DRE + DCF'!T$33</f>
        <v>33570864433.572296</v>
      </c>
      <c r="BS62" s="335">
        <f>((BH62+'DRE + DCF'!U$12)*(1+'DRE + DCF'!U$15)+'DRE + DCF'!U$18)*(1+'DRE + DCF'!U$25)*'DRE + DCF'!U$33</f>
        <v>25309677575.391319</v>
      </c>
      <c r="BT62" s="335">
        <f>((BI62+'DRE + DCF'!V$12)*(1+'DRE + DCF'!V$15)+'DRE + DCF'!V$18)*(1+'DRE + DCF'!V$25)*'DRE + DCF'!V$33</f>
        <v>28147829861.56012</v>
      </c>
      <c r="BU62" s="335">
        <f>((BJ62+'DRE + DCF'!W$12)*(1+'DRE + DCF'!W$15)+'DRE + DCF'!W$18)*(1+'DRE + DCF'!W$25)*'DRE + DCF'!W$33</f>
        <v>31248860630.911278</v>
      </c>
      <c r="BV62" s="335">
        <f>((BK62+'DRE + DCF'!X$12)*(1+'DRE + DCF'!X$15)+'DRE + DCF'!X$18)*(1+'DRE + DCF'!X$25)*'DRE + DCF'!X$33</f>
        <v>34645496228.049728</v>
      </c>
      <c r="BW62" s="335">
        <f>((BL62+'DRE + DCF'!Y$12)*(1+'DRE + DCF'!Y$15)+'DRE + DCF'!Y$18)*(1+'DRE + DCF'!Y$25)*'DRE + DCF'!Y$33</f>
        <v>38379564098.396477</v>
      </c>
      <c r="BX62" s="335">
        <f>((BM62+'DRE + DCF'!Z$12)*(1+'DRE + DCF'!Z$15)+'DRE + DCF'!Z$18)*(1+'DRE + DCF'!Z$25)*'DRE + DCF'!Z$33</f>
        <v>42497321951.817627</v>
      </c>
      <c r="BY62" s="335">
        <f>((BN62+'DRE + DCF'!AA$12)*(1+'DRE + DCF'!AA$15)+'DRE + DCF'!AA$18)*(1+'DRE + DCF'!AA$25)*'DRE + DCF'!AA$33</f>
        <v>47031867900.01368</v>
      </c>
      <c r="BZ62" s="335">
        <f>((BO62+'DRE + DCF'!AB$12)*(1+'DRE + DCF'!AB$15)+'DRE + DCF'!AB$18)*(1+'DRE + DCF'!AB$25)*'DRE + DCF'!AB$33</f>
        <v>51716573553.677246</v>
      </c>
      <c r="CA62" s="335">
        <f>((BP62+'DRE + DCF'!AC$12)*(1+'DRE + DCF'!AC$15)+'DRE + DCF'!AC$18)*(1+'DRE + DCF'!AC$25)*'DRE + DCF'!AC$33</f>
        <v>55805791754.178024</v>
      </c>
      <c r="CB62" s="335">
        <f>((BQ62+'DRE + DCF'!AD$12)*(1+'DRE + DCF'!AD$15)+'DRE + DCF'!AD$18)*(1+'DRE + DCF'!AD$25)*'DRE + DCF'!AD$33</f>
        <v>70167742929.810928</v>
      </c>
      <c r="CC62" s="335">
        <f>BR62*(1-DA$47)+('DRE + DCF'!N$53*10^6)</f>
        <v>199237999796.89227</v>
      </c>
      <c r="CD62" s="335">
        <f>BS62*(1-DB$47)+('DRE + DCF'!T$53*10^6)</f>
        <v>199862875237.76755</v>
      </c>
      <c r="CE62" s="335">
        <f>BT62*(1-DC$47)+('DRE + DCF'!U$53*10^6)</f>
        <v>218409272936.86935</v>
      </c>
      <c r="CF62" s="335">
        <f>BU62*(1-DD$47)+('DRE + DCF'!V$53*10^6)</f>
        <v>238990081084.82483</v>
      </c>
      <c r="CG62" s="335">
        <f>BV62*(1-DE$47)+('DRE + DCF'!W$53*10^6)</f>
        <v>261799337614.90698</v>
      </c>
      <c r="CH62" s="335">
        <f>BW62*(1-DF$47)+('DRE + DCF'!X$53*10^6)</f>
        <v>287058714322.7724</v>
      </c>
      <c r="CI62" s="335">
        <f>BX62*(1-DG$47)+('DRE + DCF'!Y$53*10^6)</f>
        <v>315019810705.7998</v>
      </c>
      <c r="CJ62" s="335">
        <f>BY62*(1-DH$47)+('DRE + DCF'!Z$53*10^6)</f>
        <v>345956368120.47894</v>
      </c>
      <c r="CK62" s="335">
        <f>BZ62*(1-DI$47)+('DRE + DCF'!AA$53*10^6)</f>
        <v>379794144468.12866</v>
      </c>
      <c r="CL62" s="335">
        <f>CA62*(1-DJ$47)+('DRE + DCF'!AB$53*10^6)</f>
        <v>415731896031.40387</v>
      </c>
      <c r="CM62" s="335">
        <f>CB62*(1-DK$47)+('DRE + DCF'!AC$53*10^6)</f>
        <v>460425167266.81952</v>
      </c>
      <c r="CN62" s="335">
        <f t="shared" si="30"/>
        <v>1100252842058.7166</v>
      </c>
      <c r="CO62" s="335">
        <f t="shared" si="31"/>
        <v>1120846006130.8286</v>
      </c>
      <c r="CP62" s="335">
        <f t="shared" si="32"/>
        <v>1159073841154.4536</v>
      </c>
      <c r="CQ62" s="335">
        <f t="shared" si="33"/>
        <v>1298162702092.9878</v>
      </c>
      <c r="CR62" s="335">
        <f t="shared" si="34"/>
        <v>1453942226344.1467</v>
      </c>
      <c r="CS62" s="335">
        <f t="shared" si="35"/>
        <v>1628415293505.4446</v>
      </c>
      <c r="CT62" s="335">
        <f t="shared" si="36"/>
        <v>1823825128726.0979</v>
      </c>
      <c r="CU62" s="335">
        <f t="shared" si="37"/>
        <v>2042684144173.2297</v>
      </c>
      <c r="CV62" s="335">
        <f t="shared" si="38"/>
        <v>2275550136608.9785</v>
      </c>
      <c r="CW62" s="335">
        <f t="shared" si="39"/>
        <v>2494002949723.4404</v>
      </c>
      <c r="CX62" s="336">
        <f t="shared" si="40"/>
        <v>2729686228472.3057</v>
      </c>
    </row>
    <row r="63" spans="4:115" ht="30" customHeight="1" x14ac:dyDescent="0.25">
      <c r="D63" s="333">
        <f t="shared" si="41"/>
        <v>2.3818349704938319E-2</v>
      </c>
      <c r="E63" s="64">
        <f t="shared" si="0"/>
        <v>2.1047749173049579E-2</v>
      </c>
      <c r="F63" s="64">
        <f t="shared" si="1"/>
        <v>3.1163352937441241E-2</v>
      </c>
      <c r="G63" s="64">
        <f t="shared" si="2"/>
        <v>2.6829753789041927E-2</v>
      </c>
      <c r="H63" s="64">
        <f t="shared" si="3"/>
        <v>2.2794609220689321E-2</v>
      </c>
      <c r="I63" s="64">
        <f t="shared" si="4"/>
        <v>1.901563599563183E-2</v>
      </c>
      <c r="J63" s="64">
        <f t="shared" si="5"/>
        <v>1.5461016553569323E-2</v>
      </c>
      <c r="K63" s="64">
        <f t="shared" si="6"/>
        <v>1.2101361696415042E-2</v>
      </c>
      <c r="L63" s="64">
        <f t="shared" si="7"/>
        <v>9.6409520479991129E-3</v>
      </c>
      <c r="M63" s="64">
        <f t="shared" si="8"/>
        <v>9.4314408229114466E-3</v>
      </c>
      <c r="N63" s="64">
        <f t="shared" si="9"/>
        <v>1.1412074425393076E-2</v>
      </c>
      <c r="O63" s="64">
        <f t="shared" si="45"/>
        <v>2.600000000000002E-2</v>
      </c>
      <c r="P63" s="64">
        <f t="shared" si="45"/>
        <v>2.600000000000002E-2</v>
      </c>
      <c r="Q63" s="64">
        <f t="shared" si="46"/>
        <v>2.600000000000002E-2</v>
      </c>
      <c r="R63" s="64">
        <f t="shared" si="47"/>
        <v>2.600000000000002E-2</v>
      </c>
      <c r="S63" s="64">
        <f t="shared" si="48"/>
        <v>2.600000000000002E-2</v>
      </c>
      <c r="T63" s="64">
        <f t="shared" si="49"/>
        <v>2.600000000000002E-2</v>
      </c>
      <c r="U63" s="64">
        <f t="shared" si="50"/>
        <v>2.600000000000002E-2</v>
      </c>
      <c r="V63" s="64">
        <f t="shared" si="51"/>
        <v>2.600000000000002E-2</v>
      </c>
      <c r="W63" s="64">
        <f t="shared" si="52"/>
        <v>2.600000000000002E-2</v>
      </c>
      <c r="X63" s="64">
        <f t="shared" si="53"/>
        <v>2.600000000000002E-2</v>
      </c>
      <c r="Y63" s="64">
        <f t="shared" si="54"/>
        <v>2.600000000000002E-2</v>
      </c>
      <c r="Z63" s="64">
        <f t="shared" si="43"/>
        <v>0.18100582794674558</v>
      </c>
      <c r="AA63" s="64">
        <f t="shared" si="44"/>
        <v>0.17823522741485684</v>
      </c>
      <c r="AB63" s="64">
        <f t="shared" si="10"/>
        <v>0.1883508311792485</v>
      </c>
      <c r="AC63" s="64">
        <f t="shared" si="11"/>
        <v>0.18401723203084919</v>
      </c>
      <c r="AD63" s="64">
        <f t="shared" si="12"/>
        <v>0.17998208746249658</v>
      </c>
      <c r="AE63" s="64">
        <f t="shared" si="13"/>
        <v>0.17620311423743909</v>
      </c>
      <c r="AF63" s="64">
        <f t="shared" si="14"/>
        <v>0.17264849479537658</v>
      </c>
      <c r="AG63" s="64">
        <f t="shared" si="15"/>
        <v>0.1692888399382223</v>
      </c>
      <c r="AH63" s="64">
        <f t="shared" si="16"/>
        <v>0.16682843028980637</v>
      </c>
      <c r="AI63" s="64">
        <f t="shared" si="17"/>
        <v>0.16661891906471871</v>
      </c>
      <c r="AJ63" s="64">
        <f t="shared" si="18"/>
        <v>0.16859955266720034</v>
      </c>
      <c r="AK63" s="334">
        <f>(1+O63)*'Projeções - Receitas'!N$34</f>
        <v>1891105062370.1147</v>
      </c>
      <c r="AL63" s="334">
        <f>(1+P63)*'Projeções - Receitas'!T$34</f>
        <v>1997300193808.9092</v>
      </c>
      <c r="AM63" s="334">
        <f>(1+Q63)*'Projeções - Receitas'!U$34</f>
        <v>2236976217065.9785</v>
      </c>
      <c r="AN63" s="334">
        <f>(1+R63)*'Projeções - Receitas'!V$34</f>
        <v>2505413363113.896</v>
      </c>
      <c r="AO63" s="334">
        <f>(1+S63)*'Projeções - Receitas'!W$34</f>
        <v>2806062966687.564</v>
      </c>
      <c r="AP63" s="334">
        <f>(1+T63)*'Projeções - Receitas'!X$34</f>
        <v>3142790522690.0718</v>
      </c>
      <c r="AQ63" s="334">
        <f>(1+U63)*'Projeções - Receitas'!Y$34</f>
        <v>3519925385412.8809</v>
      </c>
      <c r="AR63" s="334">
        <f>(1+V63)*'Projeções - Receitas'!Z$34</f>
        <v>3942316431662.4268</v>
      </c>
      <c r="AS63" s="334">
        <f>(1+W63)*'Projeções - Receitas'!AA$34</f>
        <v>4391740504871.9438</v>
      </c>
      <c r="AT63" s="334">
        <f>(1+X63)*'Projeções - Receitas'!AB$34</f>
        <v>4813347593339.6514</v>
      </c>
      <c r="AU63" s="334">
        <f>(1+Y63)*'Projeções - Receitas'!AC$34</f>
        <v>5268208940910.248</v>
      </c>
      <c r="AV63" s="335">
        <f t="shared" si="19"/>
        <v>1655796556420.3247</v>
      </c>
      <c r="AW63" s="335">
        <f t="shared" si="20"/>
        <v>1748777922947.1443</v>
      </c>
      <c r="AX63" s="335">
        <f t="shared" si="21"/>
        <v>1958631273700.8018</v>
      </c>
      <c r="AY63" s="335">
        <f t="shared" si="22"/>
        <v>2193667026544.8982</v>
      </c>
      <c r="AZ63" s="335">
        <f t="shared" si="23"/>
        <v>2456907069730.2861</v>
      </c>
      <c r="BA63" s="335">
        <f t="shared" si="24"/>
        <v>2751735918097.9209</v>
      </c>
      <c r="BB63" s="335">
        <f t="shared" si="25"/>
        <v>3081944228269.6719</v>
      </c>
      <c r="BC63" s="335">
        <f t="shared" si="26"/>
        <v>3451777535662.0322</v>
      </c>
      <c r="BD63" s="335">
        <f t="shared" si="27"/>
        <v>3845280174727.5044</v>
      </c>
      <c r="BE63" s="335">
        <f t="shared" si="28"/>
        <v>4214427071501.3457</v>
      </c>
      <c r="BF63" s="335">
        <f t="shared" si="29"/>
        <v>4612690429758.2227</v>
      </c>
      <c r="BG63" s="334">
        <f>(AK63*SUMPRODUCT(DA$10:DA$13,DA$28:DA$31)+AV63*SUMPRODUCT(DA$14:DA$23,DA$32:DA$41))*'Projeções - Receitas'!T$23+(AK63*DA$11*'Projeções - Receitas'!T$25)</f>
        <v>61435471345.075806</v>
      </c>
      <c r="BH63" s="334">
        <f>(AL63*SUMPRODUCT(DB$10:DB$13,DB$28:DB$31)+AW63*SUMPRODUCT(DB$14:DB$23,DB$32:DB$41))*'Projeções - Receitas'!U$23+(AL63*DB$11*'Projeções - Receitas'!U$25)</f>
        <v>49223539166.374481</v>
      </c>
      <c r="BI63" s="334">
        <f>(AM63*SUMPRODUCT(DC$10:DC$13,DC$28:DC$31)+AX63*SUMPRODUCT(DC$14:DC$23,DC$32:DC$41))*'Projeções - Receitas'!V$23+(AM63*DC$11*'Projeções - Receitas'!V$25)</f>
        <v>54445173126.545593</v>
      </c>
      <c r="BJ63" s="334">
        <f>(AN63*SUMPRODUCT(DD$10:DD$13,DD$28:DD$31)+AY63*SUMPRODUCT(DD$14:DD$23,DD$32:DD$41))*'Projeções - Receitas'!W$23+(AN63*DD$11*'Projeções - Receitas'!W$25)</f>
        <v>60174808402.295341</v>
      </c>
      <c r="BK63" s="334">
        <f>(AO63*SUMPRODUCT(DE$10:DE$13,DE$28:DE$31)+AZ63*SUMPRODUCT(DE$14:DE$23,DE$32:DE$41))*'Projeções - Receitas'!X$23+(AO63*DE$11*'Projeções - Receitas'!X$25)</f>
        <v>66489759888.0924</v>
      </c>
      <c r="BL63" s="334">
        <f>(AP63*SUMPRODUCT(DF$10:DF$13,DF$28:DF$31)+BA63*SUMPRODUCT(DF$14:DF$23,DF$32:DF$41))*'Projeções - Receitas'!Y$23+(AP63*DF$11*'Projeções - Receitas'!Y$25)</f>
        <v>73456824147.808441</v>
      </c>
      <c r="BM63" s="334">
        <f>(AQ63*SUMPRODUCT(DG$10:DG$13,DG$28:DG$31)+BB63*SUMPRODUCT(DG$14:DG$23,DG$32:DG$41))*'Projeções - Receitas'!Z$23+(AQ63*DG$11*'Projeções - Receitas'!Z$25)</f>
        <v>81146381410.856491</v>
      </c>
      <c r="BN63" s="334">
        <f>(AR63*SUMPRODUCT(DH$10:DH$13,DH$28:DH$31)+BC63*SUMPRODUCT(DH$14:DH$23,DH$32:DH$41))*'Projeções - Receitas'!AA$23+(AR63*DH$11*'Projeções - Receitas'!AA$25)</f>
        <v>89631285061.703247</v>
      </c>
      <c r="BO63" s="334">
        <f>(AS63*SUMPRODUCT(DI$10:DI$13,DI$28:DI$31)+BD63*SUMPRODUCT(DI$14:DI$23,DI$32:DI$41))*'Projeções - Receitas'!AB$23+(AS63*DI$11*'Projeções - Receitas'!AB$25)</f>
        <v>98459329982.5224</v>
      </c>
      <c r="BP63" s="334">
        <f>(AT63*SUMPRODUCT(DJ$10:DJ$13,DJ$28:DJ$31)+BE63*SUMPRODUCT(DJ$14:DJ$23,DJ$32:DJ$41))*'Projeções - Receitas'!AC$23+(AT63*DJ$11*'Projeções - Receitas'!AC$25)</f>
        <v>106390907196.65738</v>
      </c>
      <c r="BQ63" s="334">
        <f>(AU63*SUMPRODUCT(DK$10:DK$13,DK$28:DK$31)+BF63*SUMPRODUCT(DK$14:DK$23,DK$32:DK$41))*'Projeções - Receitas'!AD$23+(AU63*DK$11*'Projeções - Receitas'!AD$25)</f>
        <v>135333769277.58905</v>
      </c>
      <c r="BR63" s="335">
        <f>((BG63+'DRE + DCF'!T$12)*(1+'DRE + DCF'!T$15)+'DRE + DCF'!T$18)*(1+'DRE + DCF'!T$25)*'DRE + DCF'!T$33</f>
        <v>33589287025.863285</v>
      </c>
      <c r="BS63" s="335">
        <f>((BH63+'DRE + DCF'!U$12)*(1+'DRE + DCF'!U$15)+'DRE + DCF'!U$18)*(1+'DRE + DCF'!U$25)*'DRE + DCF'!U$33</f>
        <v>25324295739.255203</v>
      </c>
      <c r="BT63" s="335">
        <f>((BI63+'DRE + DCF'!V$12)*(1+'DRE + DCF'!V$15)+'DRE + DCF'!V$18)*(1+'DRE + DCF'!V$25)*'DRE + DCF'!V$33</f>
        <v>28163980582.630714</v>
      </c>
      <c r="BU63" s="335">
        <f>((BJ63+'DRE + DCF'!W$12)*(1+'DRE + DCF'!W$15)+'DRE + DCF'!W$18)*(1+'DRE + DCF'!W$25)*'DRE + DCF'!W$33</f>
        <v>31266690955.366753</v>
      </c>
      <c r="BV63" s="335">
        <f>((BK63+'DRE + DCF'!X$12)*(1+'DRE + DCF'!X$15)+'DRE + DCF'!X$18)*(1+'DRE + DCF'!X$25)*'DRE + DCF'!X$33</f>
        <v>34665175577.686676</v>
      </c>
      <c r="BW63" s="335">
        <f>((BL63+'DRE + DCF'!Y$12)*(1+'DRE + DCF'!Y$15)+'DRE + DCF'!Y$18)*(1+'DRE + DCF'!Y$25)*'DRE + DCF'!Y$33</f>
        <v>38401281057.93734</v>
      </c>
      <c r="BX63" s="335">
        <f>((BM63+'DRE + DCF'!Z$12)*(1+'DRE + DCF'!Z$15)+'DRE + DCF'!Z$18)*(1+'DRE + DCF'!Z$25)*'DRE + DCF'!Z$33</f>
        <v>42521285238.190392</v>
      </c>
      <c r="BY63" s="335">
        <f>((BN63+'DRE + DCF'!AA$12)*(1+'DRE + DCF'!AA$15)+'DRE + DCF'!AA$18)*(1+'DRE + DCF'!AA$25)*'DRE + DCF'!AA$33</f>
        <v>47058306998.087517</v>
      </c>
      <c r="BZ63" s="335">
        <f>((BO63+'DRE + DCF'!AB$12)*(1+'DRE + DCF'!AB$15)+'DRE + DCF'!AB$18)*(1+'DRE + DCF'!AB$25)*'DRE + DCF'!AB$33</f>
        <v>51745583914.324654</v>
      </c>
      <c r="CA63" s="335">
        <f>((BP63+'DRE + DCF'!AC$12)*(1+'DRE + DCF'!AC$15)+'DRE + DCF'!AC$18)*(1+'DRE + DCF'!AC$25)*'DRE + DCF'!AC$33</f>
        <v>55837103656.080559</v>
      </c>
      <c r="CB63" s="335">
        <f>((BQ63+'DRE + DCF'!AD$12)*(1+'DRE + DCF'!AD$15)+'DRE + DCF'!AD$18)*(1+'DRE + DCF'!AD$25)*'DRE + DCF'!AD$33</f>
        <v>70206242544.995209</v>
      </c>
      <c r="CC63" s="335">
        <f>BR63*(1-DA$47)+('DRE + DCF'!N$53*10^6)</f>
        <v>199249276664.95895</v>
      </c>
      <c r="CD63" s="335">
        <f>BS63*(1-DB$47)+('DRE + DCF'!T$53*10^6)</f>
        <v>199871646136.08588</v>
      </c>
      <c r="CE63" s="335">
        <f>BT63*(1-DC$47)+('DRE + DCF'!U$53*10^6)</f>
        <v>218418963369.51172</v>
      </c>
      <c r="CF63" s="335">
        <f>BU63*(1-DD$47)+('DRE + DCF'!V$53*10^6)</f>
        <v>239000779279.49814</v>
      </c>
      <c r="CG63" s="335">
        <f>BV63*(1-DE$47)+('DRE + DCF'!W$53*10^6)</f>
        <v>261811145224.68915</v>
      </c>
      <c r="CH63" s="335">
        <f>BW63*(1-DF$47)+('DRE + DCF'!X$53*10^6)</f>
        <v>287071744498.49689</v>
      </c>
      <c r="CI63" s="335">
        <f>BX63*(1-DG$47)+('DRE + DCF'!Y$53*10^6)</f>
        <v>315034188677.62347</v>
      </c>
      <c r="CJ63" s="335">
        <f>BY63*(1-DH$47)+('DRE + DCF'!Z$53*10^6)</f>
        <v>345972231579.32324</v>
      </c>
      <c r="CK63" s="335">
        <f>BZ63*(1-DI$47)+('DRE + DCF'!AA$53*10^6)</f>
        <v>379811550684.51709</v>
      </c>
      <c r="CL63" s="335">
        <f>CA63*(1-DJ$47)+('DRE + DCF'!AB$53*10^6)</f>
        <v>415750683172.54535</v>
      </c>
      <c r="CM63" s="335">
        <f>CB63*(1-DK$47)+('DRE + DCF'!AC$53*10^6)</f>
        <v>460448267035.93011</v>
      </c>
      <c r="CN63" s="335">
        <f t="shared" si="30"/>
        <v>1100789289080.6855</v>
      </c>
      <c r="CO63" s="335">
        <f t="shared" si="31"/>
        <v>1121392493700.8582</v>
      </c>
      <c r="CP63" s="335">
        <f t="shared" si="32"/>
        <v>1159638967356.8691</v>
      </c>
      <c r="CQ63" s="335">
        <f t="shared" si="33"/>
        <v>1298795643439.6934</v>
      </c>
      <c r="CR63" s="335">
        <f t="shared" si="34"/>
        <v>1454651120652.4568</v>
      </c>
      <c r="CS63" s="335">
        <f t="shared" si="35"/>
        <v>1629209255130.7517</v>
      </c>
      <c r="CT63" s="335">
        <f t="shared" si="36"/>
        <v>1824714365746.4421</v>
      </c>
      <c r="CU63" s="335">
        <f t="shared" si="37"/>
        <v>2043680089636.0154</v>
      </c>
      <c r="CV63" s="335">
        <f t="shared" si="38"/>
        <v>2276659619854.5215</v>
      </c>
      <c r="CW63" s="335">
        <f t="shared" si="39"/>
        <v>2495218943360.5557</v>
      </c>
      <c r="CX63" s="336">
        <f t="shared" si="40"/>
        <v>2731017133508.1279</v>
      </c>
    </row>
    <row r="64" spans="4:115" ht="30" customHeight="1" x14ac:dyDescent="0.25">
      <c r="D64" s="333">
        <f t="shared" si="41"/>
        <v>2.3740422560878244E-2</v>
      </c>
      <c r="E64" s="64">
        <f t="shared" si="0"/>
        <v>2.0968749833972455E-2</v>
      </c>
      <c r="F64" s="64">
        <f t="shared" si="1"/>
        <v>3.1079961094712144E-2</v>
      </c>
      <c r="G64" s="64">
        <f t="shared" si="2"/>
        <v>2.6748353455677137E-2</v>
      </c>
      <c r="H64" s="64">
        <f t="shared" si="3"/>
        <v>2.2715054563128584E-2</v>
      </c>
      <c r="I64" s="64">
        <f t="shared" si="4"/>
        <v>1.8937802814730426E-2</v>
      </c>
      <c r="J64" s="64">
        <f t="shared" si="5"/>
        <v>1.5384796578409216E-2</v>
      </c>
      <c r="K64" s="64">
        <f t="shared" si="6"/>
        <v>1.2026660868229871E-2</v>
      </c>
      <c r="L64" s="64">
        <f t="shared" si="7"/>
        <v>9.5673330267953549E-3</v>
      </c>
      <c r="M64" s="64">
        <f t="shared" si="8"/>
        <v>9.3578076584576453E-3</v>
      </c>
      <c r="N64" s="64">
        <f t="shared" si="9"/>
        <v>1.1338405104452914E-2</v>
      </c>
      <c r="O64" s="64">
        <f t="shared" si="45"/>
        <v>2.650000000000002E-2</v>
      </c>
      <c r="P64" s="64">
        <f t="shared" si="45"/>
        <v>2.650000000000002E-2</v>
      </c>
      <c r="Q64" s="64">
        <f t="shared" si="46"/>
        <v>2.650000000000002E-2</v>
      </c>
      <c r="R64" s="64">
        <f t="shared" si="47"/>
        <v>2.650000000000002E-2</v>
      </c>
      <c r="S64" s="64">
        <f t="shared" si="48"/>
        <v>2.650000000000002E-2</v>
      </c>
      <c r="T64" s="64">
        <f t="shared" si="49"/>
        <v>2.650000000000002E-2</v>
      </c>
      <c r="U64" s="64">
        <f t="shared" si="50"/>
        <v>2.650000000000002E-2</v>
      </c>
      <c r="V64" s="64">
        <f t="shared" si="51"/>
        <v>2.650000000000002E-2</v>
      </c>
      <c r="W64" s="64">
        <f t="shared" si="52"/>
        <v>2.650000000000002E-2</v>
      </c>
      <c r="X64" s="64">
        <f t="shared" si="53"/>
        <v>2.650000000000002E-2</v>
      </c>
      <c r="Y64" s="64">
        <f t="shared" si="54"/>
        <v>2.650000000000002E-2</v>
      </c>
      <c r="Z64" s="64">
        <f t="shared" si="43"/>
        <v>0.1809279008026855</v>
      </c>
      <c r="AA64" s="64">
        <f t="shared" si="44"/>
        <v>0.17815622807577972</v>
      </c>
      <c r="AB64" s="64">
        <f t="shared" si="10"/>
        <v>0.1882674393365194</v>
      </c>
      <c r="AC64" s="64">
        <f t="shared" si="11"/>
        <v>0.1839358316974844</v>
      </c>
      <c r="AD64" s="64">
        <f t="shared" si="12"/>
        <v>0.17990253280493584</v>
      </c>
      <c r="AE64" s="64">
        <f t="shared" si="13"/>
        <v>0.17612528105653769</v>
      </c>
      <c r="AF64" s="64">
        <f t="shared" si="14"/>
        <v>0.17257227482021648</v>
      </c>
      <c r="AG64" s="64">
        <f t="shared" si="15"/>
        <v>0.16921413911003713</v>
      </c>
      <c r="AH64" s="64">
        <f t="shared" si="16"/>
        <v>0.16675481126860262</v>
      </c>
      <c r="AI64" s="64">
        <f t="shared" si="17"/>
        <v>0.16654528590026491</v>
      </c>
      <c r="AJ64" s="64">
        <f t="shared" si="18"/>
        <v>0.16852588334626017</v>
      </c>
      <c r="AK64" s="334">
        <f>(1+O64)*'Projeções - Receitas'!N$34</f>
        <v>1892026653531.1138</v>
      </c>
      <c r="AL64" s="334">
        <f>(1+P64)*'Projeções - Receitas'!T$34</f>
        <v>1998273536983.28</v>
      </c>
      <c r="AM64" s="334">
        <f>(1+Q64)*'Projeções - Receitas'!U$34</f>
        <v>2238066361421.2739</v>
      </c>
      <c r="AN64" s="334">
        <f>(1+R64)*'Projeções - Receitas'!V$34</f>
        <v>2506634324791.8267</v>
      </c>
      <c r="AO64" s="334">
        <f>(1+S64)*'Projeções - Receitas'!W$34</f>
        <v>2807430443766.8462</v>
      </c>
      <c r="AP64" s="334">
        <f>(1+T64)*'Projeções - Receitas'!X$34</f>
        <v>3144322097018.8682</v>
      </c>
      <c r="AQ64" s="334">
        <f>(1+U64)*'Projeções - Receitas'!Y$34</f>
        <v>3521640748661.1323</v>
      </c>
      <c r="AR64" s="334">
        <f>(1+V64)*'Projeções - Receitas'!Z$34</f>
        <v>3944237638500.4683</v>
      </c>
      <c r="AS64" s="334">
        <f>(1+W64)*'Projeções - Receitas'!AA$34</f>
        <v>4393880729289.5225</v>
      </c>
      <c r="AT64" s="334">
        <f>(1+X64)*'Projeções - Receitas'!AB$34</f>
        <v>4815693279301.3174</v>
      </c>
      <c r="AU64" s="334">
        <f>(1+Y64)*'Projeções - Receitas'!AC$34</f>
        <v>5270776294195.292</v>
      </c>
      <c r="AV64" s="335">
        <f t="shared" si="19"/>
        <v>1656603474820.1396</v>
      </c>
      <c r="AW64" s="335">
        <f t="shared" si="20"/>
        <v>1749630153903.7463</v>
      </c>
      <c r="AX64" s="335">
        <f t="shared" si="21"/>
        <v>1959585772372.196</v>
      </c>
      <c r="AY64" s="335">
        <f t="shared" si="22"/>
        <v>2194736065056.8594</v>
      </c>
      <c r="AZ64" s="335">
        <f t="shared" si="23"/>
        <v>2458104392863.6831</v>
      </c>
      <c r="BA64" s="335">
        <f t="shared" si="24"/>
        <v>2753076920007.3252</v>
      </c>
      <c r="BB64" s="335">
        <f t="shared" si="25"/>
        <v>3083446150408.2041</v>
      </c>
      <c r="BC64" s="335">
        <f t="shared" si="26"/>
        <v>3453459688457.189</v>
      </c>
      <c r="BD64" s="335">
        <f t="shared" si="27"/>
        <v>3847154092941.3091</v>
      </c>
      <c r="BE64" s="335">
        <f t="shared" si="28"/>
        <v>4216480885863.6753</v>
      </c>
      <c r="BF64" s="335">
        <f t="shared" si="29"/>
        <v>4614938329577.793</v>
      </c>
      <c r="BG64" s="334">
        <f>(AK64*SUMPRODUCT(DA$10:DA$13,DA$28:DA$31)+AV64*SUMPRODUCT(DA$14:DA$23,DA$32:DA$41))*'Projeções - Receitas'!T$23+(AK64*DA$11*'Projeções - Receitas'!T$25)</f>
        <v>61465410658.596786</v>
      </c>
      <c r="BH64" s="334">
        <f>(AL64*SUMPRODUCT(DB$10:DB$13,DB$28:DB$31)+AW64*SUMPRODUCT(DB$14:DB$23,DB$32:DB$41))*'Projeções - Receitas'!U$23+(AL64*DB$11*'Projeções - Receitas'!U$25)</f>
        <v>49247527245.890274</v>
      </c>
      <c r="BI64" s="334">
        <f>(AM64*SUMPRODUCT(DC$10:DC$13,DC$28:DC$31)+AX64*SUMPRODUCT(DC$14:DC$23,DC$32:DC$41))*'Projeções - Receitas'!V$23+(AM64*DC$11*'Projeções - Receitas'!V$25)</f>
        <v>54471705861.987381</v>
      </c>
      <c r="BJ64" s="334">
        <f>(AN64*SUMPRODUCT(DD$10:DD$13,DD$28:DD$31)+AY64*SUMPRODUCT(DD$14:DD$23,DD$32:DD$41))*'Projeções - Receitas'!W$23+(AN64*DD$11*'Projeções - Receitas'!W$25)</f>
        <v>60204133357.657104</v>
      </c>
      <c r="BK64" s="334">
        <f>(AO64*SUMPRODUCT(DE$10:DE$13,DE$28:DE$31)+AZ64*SUMPRODUCT(DE$14:DE$23,DE$32:DE$41))*'Projeções - Receitas'!X$23+(AO64*DE$11*'Projeções - Receitas'!X$25)</f>
        <v>66522162305.191811</v>
      </c>
      <c r="BL64" s="334">
        <f>(AP64*SUMPRODUCT(DF$10:DF$13,DF$28:DF$31)+BA64*SUMPRODUCT(DF$14:DF$23,DF$32:DF$41))*'Projeções - Receitas'!Y$23+(AP64*DF$11*'Projeções - Receitas'!Y$25)</f>
        <v>73492621820.395142</v>
      </c>
      <c r="BM64" s="334">
        <f>(AQ64*SUMPRODUCT(DG$10:DG$13,DG$28:DG$31)+BB64*SUMPRODUCT(DG$14:DG$23,DG$32:DG$41))*'Projeções - Receitas'!Z$23+(AQ64*DG$11*'Projeções - Receitas'!Z$25)</f>
        <v>81185926431.037231</v>
      </c>
      <c r="BN64" s="334">
        <f>(AR64*SUMPRODUCT(DH$10:DH$13,DH$28:DH$31)+BC64*SUMPRODUCT(DH$14:DH$23,DH$32:DH$41))*'Projeções - Receitas'!AA$23+(AR64*DH$11*'Projeções - Receitas'!AA$25)</f>
        <v>89674965025.183609</v>
      </c>
      <c r="BO64" s="334">
        <f>(AS64*SUMPRODUCT(DI$10:DI$13,DI$28:DI$31)+BD64*SUMPRODUCT(DI$14:DI$23,DI$32:DI$41))*'Projeções - Receitas'!AB$23+(AS64*DI$11*'Projeções - Receitas'!AB$25)</f>
        <v>98507312112.143494</v>
      </c>
      <c r="BP64" s="334">
        <f>(AT64*SUMPRODUCT(DJ$10:DJ$13,DJ$28:DJ$31)+BE64*SUMPRODUCT(DJ$14:DJ$23,DJ$32:DJ$41))*'Projeções - Receitas'!AC$23+(AT64*DJ$11*'Projeções - Receitas'!AC$25)</f>
        <v>106442754617.31856</v>
      </c>
      <c r="BQ64" s="334">
        <f>(AU64*SUMPRODUCT(DK$10:DK$13,DK$28:DK$31)+BF64*SUMPRODUCT(DK$14:DK$23,DK$32:DK$41))*'Projeções - Receitas'!AD$23+(AU64*DK$11*'Projeções - Receitas'!AD$25)</f>
        <v>135399721406.86659</v>
      </c>
      <c r="BR64" s="335">
        <f>((BG64+'DRE + DCF'!T$12)*(1+'DRE + DCF'!T$15)+'DRE + DCF'!T$18)*(1+'DRE + DCF'!T$25)*'DRE + DCF'!T$33</f>
        <v>33607709618.154266</v>
      </c>
      <c r="BS64" s="335">
        <f>((BH64+'DRE + DCF'!U$12)*(1+'DRE + DCF'!U$15)+'DRE + DCF'!U$18)*(1+'DRE + DCF'!U$25)*'DRE + DCF'!U$33</f>
        <v>25338913903.119095</v>
      </c>
      <c r="BT64" s="335">
        <f>((BI64+'DRE + DCF'!V$12)*(1+'DRE + DCF'!V$15)+'DRE + DCF'!V$18)*(1+'DRE + DCF'!V$25)*'DRE + DCF'!V$33</f>
        <v>28180131303.701355</v>
      </c>
      <c r="BU64" s="335">
        <f>((BJ64+'DRE + DCF'!W$12)*(1+'DRE + DCF'!W$15)+'DRE + DCF'!W$18)*(1+'DRE + DCF'!W$25)*'DRE + DCF'!W$33</f>
        <v>31284521279.82225</v>
      </c>
      <c r="BV64" s="335">
        <f>((BK64+'DRE + DCF'!X$12)*(1+'DRE + DCF'!X$15)+'DRE + DCF'!X$18)*(1+'DRE + DCF'!X$25)*'DRE + DCF'!X$33</f>
        <v>34684854927.323555</v>
      </c>
      <c r="BW64" s="335">
        <f>((BL64+'DRE + DCF'!Y$12)*(1+'DRE + DCF'!Y$15)+'DRE + DCF'!Y$18)*(1+'DRE + DCF'!Y$25)*'DRE + DCF'!Y$33</f>
        <v>38422998017.478264</v>
      </c>
      <c r="BX64" s="335">
        <f>((BM64+'DRE + DCF'!Z$12)*(1+'DRE + DCF'!Z$15)+'DRE + DCF'!Z$18)*(1+'DRE + DCF'!Z$25)*'DRE + DCF'!Z$33</f>
        <v>42545248524.563164</v>
      </c>
      <c r="BY64" s="335">
        <f>((BN64+'DRE + DCF'!AA$12)*(1+'DRE + DCF'!AA$15)+'DRE + DCF'!AA$18)*(1+'DRE + DCF'!AA$25)*'DRE + DCF'!AA$33</f>
        <v>47084746096.161362</v>
      </c>
      <c r="BZ64" s="335">
        <f>((BO64+'DRE + DCF'!AB$12)*(1+'DRE + DCF'!AB$15)+'DRE + DCF'!AB$18)*(1+'DRE + DCF'!AB$25)*'DRE + DCF'!AB$33</f>
        <v>51774594274.972023</v>
      </c>
      <c r="CA64" s="335">
        <f>((BP64+'DRE + DCF'!AC$12)*(1+'DRE + DCF'!AC$15)+'DRE + DCF'!AC$18)*(1+'DRE + DCF'!AC$25)*'DRE + DCF'!AC$33</f>
        <v>55868415557.983109</v>
      </c>
      <c r="CB64" s="335">
        <f>((BQ64+'DRE + DCF'!AD$12)*(1+'DRE + DCF'!AD$15)+'DRE + DCF'!AD$18)*(1+'DRE + DCF'!AD$25)*'DRE + DCF'!AD$33</f>
        <v>70244742160.179459</v>
      </c>
      <c r="CC64" s="335">
        <f>BR64*(1-DA$47)+('DRE + DCF'!N$53*10^6)</f>
        <v>199260553533.02567</v>
      </c>
      <c r="CD64" s="335">
        <f>BS64*(1-DB$47)+('DRE + DCF'!T$53*10^6)</f>
        <v>199880417034.40421</v>
      </c>
      <c r="CE64" s="335">
        <f>BT64*(1-DC$47)+('DRE + DCF'!U$53*10^6)</f>
        <v>218428653802.15411</v>
      </c>
      <c r="CF64" s="335">
        <f>BU64*(1-DD$47)+('DRE + DCF'!V$53*10^6)</f>
        <v>239011477474.17142</v>
      </c>
      <c r="CG64" s="335">
        <f>BV64*(1-DE$47)+('DRE + DCF'!W$53*10^6)</f>
        <v>261822952834.47128</v>
      </c>
      <c r="CH64" s="335">
        <f>BW64*(1-DF$47)+('DRE + DCF'!X$53*10^6)</f>
        <v>287084774674.22144</v>
      </c>
      <c r="CI64" s="335">
        <f>BX64*(1-DG$47)+('DRE + DCF'!Y$53*10^6)</f>
        <v>315048566649.44714</v>
      </c>
      <c r="CJ64" s="335">
        <f>BY64*(1-DH$47)+('DRE + DCF'!Z$53*10^6)</f>
        <v>345988095038.1676</v>
      </c>
      <c r="CK64" s="335">
        <f>BZ64*(1-DI$47)+('DRE + DCF'!AA$53*10^6)</f>
        <v>379828956900.90552</v>
      </c>
      <c r="CL64" s="335">
        <f>CA64*(1-DJ$47)+('DRE + DCF'!AB$53*10^6)</f>
        <v>415769470313.68689</v>
      </c>
      <c r="CM64" s="335">
        <f>CB64*(1-DK$47)+('DRE + DCF'!AC$53*10^6)</f>
        <v>460471366805.04065</v>
      </c>
      <c r="CN64" s="335">
        <f t="shared" si="30"/>
        <v>1101325736102.6545</v>
      </c>
      <c r="CO64" s="335">
        <f t="shared" si="31"/>
        <v>1121938981270.8877</v>
      </c>
      <c r="CP64" s="335">
        <f t="shared" si="32"/>
        <v>1160204093559.2847</v>
      </c>
      <c r="CQ64" s="335">
        <f t="shared" si="33"/>
        <v>1299428584786.3989</v>
      </c>
      <c r="CR64" s="335">
        <f t="shared" si="34"/>
        <v>1455360014960.7668</v>
      </c>
      <c r="CS64" s="335">
        <f t="shared" si="35"/>
        <v>1630003216756.0591</v>
      </c>
      <c r="CT64" s="335">
        <f t="shared" si="36"/>
        <v>1825603602766.7861</v>
      </c>
      <c r="CU64" s="335">
        <f t="shared" si="37"/>
        <v>2044676035098.8005</v>
      </c>
      <c r="CV64" s="335">
        <f t="shared" si="38"/>
        <v>2277769103100.0645</v>
      </c>
      <c r="CW64" s="335">
        <f t="shared" si="39"/>
        <v>2496434936997.6709</v>
      </c>
      <c r="CX64" s="336">
        <f t="shared" si="40"/>
        <v>2732348038543.9507</v>
      </c>
    </row>
    <row r="65" spans="4:102" ht="30" customHeight="1" x14ac:dyDescent="0.25">
      <c r="D65" s="333">
        <f t="shared" si="41"/>
        <v>2.3662571295244655E-2</v>
      </c>
      <c r="E65" s="64">
        <f t="shared" si="0"/>
        <v>2.0889827417328671E-2</v>
      </c>
      <c r="F65" s="64">
        <f t="shared" si="1"/>
        <v>3.09966504514404E-2</v>
      </c>
      <c r="G65" s="64">
        <f t="shared" si="2"/>
        <v>2.6667032382617528E-2</v>
      </c>
      <c r="H65" s="64">
        <f t="shared" si="3"/>
        <v>2.2635577368720322E-2</v>
      </c>
      <c r="I65" s="64">
        <f t="shared" si="4"/>
        <v>1.886004542076275E-2</v>
      </c>
      <c r="J65" s="64">
        <f t="shared" si="5"/>
        <v>1.5308650819388481E-2</v>
      </c>
      <c r="K65" s="64">
        <f t="shared" si="6"/>
        <v>1.195203277697568E-2</v>
      </c>
      <c r="L65" s="64">
        <f t="shared" si="7"/>
        <v>9.4937856891565697E-3</v>
      </c>
      <c r="M65" s="64">
        <f t="shared" si="8"/>
        <v>9.2842461913402452E-3</v>
      </c>
      <c r="N65" s="64">
        <f t="shared" si="9"/>
        <v>1.1264807516055103E-2</v>
      </c>
      <c r="O65" s="64">
        <f t="shared" si="45"/>
        <v>2.7000000000000021E-2</v>
      </c>
      <c r="P65" s="64">
        <f t="shared" si="45"/>
        <v>2.7000000000000021E-2</v>
      </c>
      <c r="Q65" s="64">
        <f t="shared" si="46"/>
        <v>2.7000000000000021E-2</v>
      </c>
      <c r="R65" s="64">
        <f t="shared" si="47"/>
        <v>2.7000000000000021E-2</v>
      </c>
      <c r="S65" s="64">
        <f t="shared" si="48"/>
        <v>2.7000000000000021E-2</v>
      </c>
      <c r="T65" s="64">
        <f t="shared" si="49"/>
        <v>2.7000000000000021E-2</v>
      </c>
      <c r="U65" s="64">
        <f t="shared" si="50"/>
        <v>2.7000000000000021E-2</v>
      </c>
      <c r="V65" s="64">
        <f t="shared" si="51"/>
        <v>2.7000000000000021E-2</v>
      </c>
      <c r="W65" s="64">
        <f t="shared" si="52"/>
        <v>2.7000000000000021E-2</v>
      </c>
      <c r="X65" s="64">
        <f t="shared" si="53"/>
        <v>2.7000000000000021E-2</v>
      </c>
      <c r="Y65" s="64">
        <f t="shared" si="54"/>
        <v>2.7000000000000021E-2</v>
      </c>
      <c r="Z65" s="64">
        <f t="shared" si="43"/>
        <v>0.18085004953705192</v>
      </c>
      <c r="AA65" s="64">
        <f t="shared" si="44"/>
        <v>0.17807730565913593</v>
      </c>
      <c r="AB65" s="64">
        <f t="shared" si="10"/>
        <v>0.18818412869324766</v>
      </c>
      <c r="AC65" s="64">
        <f t="shared" si="11"/>
        <v>0.18385451062442479</v>
      </c>
      <c r="AD65" s="64">
        <f t="shared" si="12"/>
        <v>0.17982305561052758</v>
      </c>
      <c r="AE65" s="64">
        <f t="shared" si="13"/>
        <v>0.17604752366257001</v>
      </c>
      <c r="AF65" s="64">
        <f t="shared" si="14"/>
        <v>0.17249612906119574</v>
      </c>
      <c r="AG65" s="64">
        <f t="shared" si="15"/>
        <v>0.16913951101878294</v>
      </c>
      <c r="AH65" s="64">
        <f t="shared" si="16"/>
        <v>0.16668126393096383</v>
      </c>
      <c r="AI65" s="64">
        <f t="shared" si="17"/>
        <v>0.16647172443314751</v>
      </c>
      <c r="AJ65" s="64">
        <f t="shared" si="18"/>
        <v>0.16845228575786236</v>
      </c>
      <c r="AK65" s="334">
        <f>(1+O65)*'Projeções - Receitas'!N$34</f>
        <v>1892948244692.1128</v>
      </c>
      <c r="AL65" s="334">
        <f>(1+P65)*'Projeções - Receitas'!T$34</f>
        <v>1999246880157.6506</v>
      </c>
      <c r="AM65" s="334">
        <f>(1+Q65)*'Projeções - Receitas'!U$34</f>
        <v>2239156505776.5688</v>
      </c>
      <c r="AN65" s="334">
        <f>(1+R65)*'Projeções - Receitas'!V$34</f>
        <v>2507855286469.7573</v>
      </c>
      <c r="AO65" s="334">
        <f>(1+S65)*'Projeções - Receitas'!W$34</f>
        <v>2808797920846.1284</v>
      </c>
      <c r="AP65" s="334">
        <f>(1+T65)*'Projeções - Receitas'!X$34</f>
        <v>3145853671347.6641</v>
      </c>
      <c r="AQ65" s="334">
        <f>(1+U65)*'Projeções - Receitas'!Y$34</f>
        <v>3523356111909.3843</v>
      </c>
      <c r="AR65" s="334">
        <f>(1+V65)*'Projeções - Receitas'!Z$34</f>
        <v>3946158845338.5103</v>
      </c>
      <c r="AS65" s="334">
        <f>(1+W65)*'Projeções - Receitas'!AA$34</f>
        <v>4396020953707.1011</v>
      </c>
      <c r="AT65" s="334">
        <f>(1+X65)*'Projeções - Receitas'!AB$34</f>
        <v>4818038965262.9834</v>
      </c>
      <c r="AU65" s="334">
        <f>(1+Y65)*'Projeções - Receitas'!AC$34</f>
        <v>5273343647480.335</v>
      </c>
      <c r="AV65" s="335">
        <f t="shared" si="19"/>
        <v>1657410393219.9546</v>
      </c>
      <c r="AW65" s="335">
        <f t="shared" si="20"/>
        <v>1750482384860.3479</v>
      </c>
      <c r="AX65" s="335">
        <f t="shared" si="21"/>
        <v>1960540271043.5898</v>
      </c>
      <c r="AY65" s="335">
        <f t="shared" si="22"/>
        <v>2195805103568.8208</v>
      </c>
      <c r="AZ65" s="335">
        <f t="shared" si="23"/>
        <v>2459301715997.0796</v>
      </c>
      <c r="BA65" s="335">
        <f t="shared" si="24"/>
        <v>2754417921916.7295</v>
      </c>
      <c r="BB65" s="335">
        <f t="shared" si="25"/>
        <v>3084948072546.7373</v>
      </c>
      <c r="BC65" s="335">
        <f t="shared" si="26"/>
        <v>3455141841252.3457</v>
      </c>
      <c r="BD65" s="335">
        <f t="shared" si="27"/>
        <v>3849028011155.1138</v>
      </c>
      <c r="BE65" s="335">
        <f t="shared" si="28"/>
        <v>4218534700226.0049</v>
      </c>
      <c r="BF65" s="335">
        <f t="shared" si="29"/>
        <v>4617186229397.3623</v>
      </c>
      <c r="BG65" s="334">
        <f>(AK65*SUMPRODUCT(DA$10:DA$13,DA$28:DA$31)+AV65*SUMPRODUCT(DA$14:DA$23,DA$32:DA$41))*'Projeções - Receitas'!T$23+(AK65*DA$11*'Projeções - Receitas'!T$25)</f>
        <v>61495349972.117767</v>
      </c>
      <c r="BH65" s="334">
        <f>(AL65*SUMPRODUCT(DB$10:DB$13,DB$28:DB$31)+AW65*SUMPRODUCT(DB$14:DB$23,DB$32:DB$41))*'Projeções - Receitas'!U$23+(AL65*DB$11*'Projeções - Receitas'!U$25)</f>
        <v>49271515325.406059</v>
      </c>
      <c r="BI65" s="334">
        <f>(AM65*SUMPRODUCT(DC$10:DC$13,DC$28:DC$31)+AX65*SUMPRODUCT(DC$14:DC$23,DC$32:DC$41))*'Projeções - Receitas'!V$23+(AM65*DC$11*'Projeções - Receitas'!V$25)</f>
        <v>54498238597.429169</v>
      </c>
      <c r="BJ65" s="334">
        <f>(AN65*SUMPRODUCT(DD$10:DD$13,DD$28:DD$31)+AY65*SUMPRODUCT(DD$14:DD$23,DD$32:DD$41))*'Projeções - Receitas'!W$23+(AN65*DD$11*'Projeções - Receitas'!W$25)</f>
        <v>60233458313.01886</v>
      </c>
      <c r="BK65" s="334">
        <f>(AO65*SUMPRODUCT(DE$10:DE$13,DE$28:DE$31)+AZ65*SUMPRODUCT(DE$14:DE$23,DE$32:DE$41))*'Projeções - Receitas'!X$23+(AO65*DE$11*'Projeções - Receitas'!X$25)</f>
        <v>66554564722.291298</v>
      </c>
      <c r="BL65" s="334">
        <f>(AP65*SUMPRODUCT(DF$10:DF$13,DF$28:DF$31)+BA65*SUMPRODUCT(DF$14:DF$23,DF$32:DF$41))*'Projeções - Receitas'!Y$23+(AP65*DF$11*'Projeções - Receitas'!Y$25)</f>
        <v>73528419492.98175</v>
      </c>
      <c r="BM65" s="334">
        <f>(AQ65*SUMPRODUCT(DG$10:DG$13,DG$28:DG$31)+BB65*SUMPRODUCT(DG$14:DG$23,DG$32:DG$41))*'Projeções - Receitas'!Z$23+(AQ65*DG$11*'Projeções - Receitas'!Z$25)</f>
        <v>81225471451.217957</v>
      </c>
      <c r="BN65" s="334">
        <f>(AR65*SUMPRODUCT(DH$10:DH$13,DH$28:DH$31)+BC65*SUMPRODUCT(DH$14:DH$23,DH$32:DH$41))*'Projeções - Receitas'!AA$23+(AR65*DH$11*'Projeções - Receitas'!AA$25)</f>
        <v>89718644988.663971</v>
      </c>
      <c r="BO65" s="334">
        <f>(AS65*SUMPRODUCT(DI$10:DI$13,DI$28:DI$31)+BD65*SUMPRODUCT(DI$14:DI$23,DI$32:DI$41))*'Projeções - Receitas'!AB$23+(AS65*DI$11*'Projeções - Receitas'!AB$25)</f>
        <v>98555294241.764542</v>
      </c>
      <c r="BP65" s="334">
        <f>(AT65*SUMPRODUCT(DJ$10:DJ$13,DJ$28:DJ$31)+BE65*SUMPRODUCT(DJ$14:DJ$23,DJ$32:DJ$41))*'Projeções - Receitas'!AC$23+(AT65*DJ$11*'Projeções - Receitas'!AC$25)</f>
        <v>106494602037.97972</v>
      </c>
      <c r="BQ65" s="334">
        <f>(AU65*SUMPRODUCT(DK$10:DK$13,DK$28:DK$31)+BF65*SUMPRODUCT(DK$14:DK$23,DK$32:DK$41))*'Projeções - Receitas'!AD$23+(AU65*DK$11*'Projeções - Receitas'!AD$25)</f>
        <v>135465673536.1441</v>
      </c>
      <c r="BR65" s="335">
        <f>((BG65+'DRE + DCF'!T$12)*(1+'DRE + DCF'!T$15)+'DRE + DCF'!T$18)*(1+'DRE + DCF'!T$25)*'DRE + DCF'!T$33</f>
        <v>33626132210.445255</v>
      </c>
      <c r="BS65" s="335">
        <f>((BH65+'DRE + DCF'!U$12)*(1+'DRE + DCF'!U$15)+'DRE + DCF'!U$18)*(1+'DRE + DCF'!U$25)*'DRE + DCF'!U$33</f>
        <v>25353532066.982998</v>
      </c>
      <c r="BT65" s="335">
        <f>((BI65+'DRE + DCF'!V$12)*(1+'DRE + DCF'!V$15)+'DRE + DCF'!V$18)*(1+'DRE + DCF'!V$25)*'DRE + DCF'!V$33</f>
        <v>28196282024.771969</v>
      </c>
      <c r="BU65" s="335">
        <f>((BJ65+'DRE + DCF'!W$12)*(1+'DRE + DCF'!W$15)+'DRE + DCF'!W$18)*(1+'DRE + DCF'!W$25)*'DRE + DCF'!W$33</f>
        <v>31302351604.277752</v>
      </c>
      <c r="BV65" s="335">
        <f>((BK65+'DRE + DCF'!X$12)*(1+'DRE + DCF'!X$15)+'DRE + DCF'!X$18)*(1+'DRE + DCF'!X$25)*'DRE + DCF'!X$33</f>
        <v>34704534276.960495</v>
      </c>
      <c r="BW65" s="335">
        <f>((BL65+'DRE + DCF'!Y$12)*(1+'DRE + DCF'!Y$15)+'DRE + DCF'!Y$18)*(1+'DRE + DCF'!Y$25)*'DRE + DCF'!Y$33</f>
        <v>38444714977.019119</v>
      </c>
      <c r="BX65" s="335">
        <f>((BM65+'DRE + DCF'!Z$12)*(1+'DRE + DCF'!Z$15)+'DRE + DCF'!Z$18)*(1+'DRE + DCF'!Z$25)*'DRE + DCF'!Z$33</f>
        <v>42569211810.935921</v>
      </c>
      <c r="BY65" s="335">
        <f>((BN65+'DRE + DCF'!AA$12)*(1+'DRE + DCF'!AA$15)+'DRE + DCF'!AA$18)*(1+'DRE + DCF'!AA$25)*'DRE + DCF'!AA$33</f>
        <v>47111185194.235229</v>
      </c>
      <c r="BZ65" s="335">
        <f>((BO65+'DRE + DCF'!AB$12)*(1+'DRE + DCF'!AB$15)+'DRE + DCF'!AB$18)*(1+'DRE + DCF'!AB$25)*'DRE + DCF'!AB$33</f>
        <v>51803604635.619377</v>
      </c>
      <c r="CA65" s="335">
        <f>((BP65+'DRE + DCF'!AC$12)*(1+'DRE + DCF'!AC$15)+'DRE + DCF'!AC$18)*(1+'DRE + DCF'!AC$25)*'DRE + DCF'!AC$33</f>
        <v>55899727459.885651</v>
      </c>
      <c r="CB65" s="335">
        <f>((BQ65+'DRE + DCF'!AD$12)*(1+'DRE + DCF'!AD$15)+'DRE + DCF'!AD$18)*(1+'DRE + DCF'!AD$25)*'DRE + DCF'!AD$33</f>
        <v>70283241775.363739</v>
      </c>
      <c r="CC65" s="335">
        <f>BR65*(1-DA$47)+('DRE + DCF'!N$53*10^6)</f>
        <v>199271830401.09238</v>
      </c>
      <c r="CD65" s="335">
        <f>BS65*(1-DB$47)+('DRE + DCF'!T$53*10^6)</f>
        <v>199889187932.72253</v>
      </c>
      <c r="CE65" s="335">
        <f>BT65*(1-DC$47)+('DRE + DCF'!U$53*10^6)</f>
        <v>218438344234.79648</v>
      </c>
      <c r="CF65" s="335">
        <f>BU65*(1-DD$47)+('DRE + DCF'!V$53*10^6)</f>
        <v>239022175668.84473</v>
      </c>
      <c r="CG65" s="335">
        <f>BV65*(1-DE$47)+('DRE + DCF'!W$53*10^6)</f>
        <v>261834760444.25345</v>
      </c>
      <c r="CH65" s="335">
        <f>BW65*(1-DF$47)+('DRE + DCF'!X$53*10^6)</f>
        <v>287097804849.94598</v>
      </c>
      <c r="CI65" s="335">
        <f>BX65*(1-DG$47)+('DRE + DCF'!Y$53*10^6)</f>
        <v>315062944621.27075</v>
      </c>
      <c r="CJ65" s="335">
        <f>BY65*(1-DH$47)+('DRE + DCF'!Z$53*10^6)</f>
        <v>346003958497.0119</v>
      </c>
      <c r="CK65" s="335">
        <f>BZ65*(1-DI$47)+('DRE + DCF'!AA$53*10^6)</f>
        <v>379846363117.29395</v>
      </c>
      <c r="CL65" s="335">
        <f>CA65*(1-DJ$47)+('DRE + DCF'!AB$53*10^6)</f>
        <v>415788257454.82843</v>
      </c>
      <c r="CM65" s="335">
        <f>CB65*(1-DK$47)+('DRE + DCF'!AC$53*10^6)</f>
        <v>460494466574.15125</v>
      </c>
      <c r="CN65" s="335">
        <f t="shared" si="30"/>
        <v>1101862183124.6238</v>
      </c>
      <c r="CO65" s="335">
        <f t="shared" si="31"/>
        <v>1122485468840.9172</v>
      </c>
      <c r="CP65" s="335">
        <f t="shared" si="32"/>
        <v>1160769219761.7002</v>
      </c>
      <c r="CQ65" s="335">
        <f t="shared" si="33"/>
        <v>1300061526133.1042</v>
      </c>
      <c r="CR65" s="335">
        <f t="shared" si="34"/>
        <v>1456068909269.0769</v>
      </c>
      <c r="CS65" s="335">
        <f t="shared" si="35"/>
        <v>1630797178381.3662</v>
      </c>
      <c r="CT65" s="335">
        <f t="shared" si="36"/>
        <v>1826492839787.1304</v>
      </c>
      <c r="CU65" s="335">
        <f t="shared" si="37"/>
        <v>2045671980561.5862</v>
      </c>
      <c r="CV65" s="335">
        <f t="shared" si="38"/>
        <v>2278878586345.6074</v>
      </c>
      <c r="CW65" s="335">
        <f t="shared" si="39"/>
        <v>2497650930634.7856</v>
      </c>
      <c r="CX65" s="336">
        <f t="shared" si="40"/>
        <v>2733678943579.7729</v>
      </c>
    </row>
    <row r="66" spans="4:102" ht="30" customHeight="1" x14ac:dyDescent="0.25">
      <c r="D66" s="333">
        <f t="shared" si="41"/>
        <v>2.3584795797266134E-2</v>
      </c>
      <c r="E66" s="64">
        <f t="shared" si="0"/>
        <v>2.0810981810822721E-2</v>
      </c>
      <c r="F66" s="64">
        <f t="shared" si="1"/>
        <v>3.0913420889086635E-2</v>
      </c>
      <c r="G66" s="64">
        <f t="shared" si="2"/>
        <v>2.658579045415449E-2</v>
      </c>
      <c r="H66" s="64">
        <f t="shared" si="3"/>
        <v>2.255617752437955E-2</v>
      </c>
      <c r="I66" s="64">
        <f t="shared" si="4"/>
        <v>1.8782363703090832E-2</v>
      </c>
      <c r="J66" s="64">
        <f t="shared" si="5"/>
        <v>1.5232579168162397E-2</v>
      </c>
      <c r="K66" s="64">
        <f t="shared" si="6"/>
        <v>1.1877477316467183E-2</v>
      </c>
      <c r="L66" s="64">
        <f t="shared" si="7"/>
        <v>9.4203099304351612E-3</v>
      </c>
      <c r="M66" s="64">
        <f t="shared" si="8"/>
        <v>9.2107563168914719E-3</v>
      </c>
      <c r="N66" s="64">
        <f t="shared" si="9"/>
        <v>1.1191281555480492E-2</v>
      </c>
      <c r="O66" s="64">
        <f t="shared" si="45"/>
        <v>2.7500000000000021E-2</v>
      </c>
      <c r="P66" s="64">
        <f t="shared" si="45"/>
        <v>2.7500000000000021E-2</v>
      </c>
      <c r="Q66" s="64">
        <f t="shared" si="46"/>
        <v>2.7500000000000021E-2</v>
      </c>
      <c r="R66" s="64">
        <f t="shared" si="47"/>
        <v>2.7500000000000021E-2</v>
      </c>
      <c r="S66" s="64">
        <f t="shared" si="48"/>
        <v>2.7500000000000021E-2</v>
      </c>
      <c r="T66" s="64">
        <f t="shared" si="49"/>
        <v>2.7500000000000021E-2</v>
      </c>
      <c r="U66" s="64">
        <f t="shared" si="50"/>
        <v>2.7500000000000021E-2</v>
      </c>
      <c r="V66" s="64">
        <f t="shared" si="51"/>
        <v>2.7500000000000021E-2</v>
      </c>
      <c r="W66" s="64">
        <f t="shared" si="52"/>
        <v>2.7500000000000021E-2</v>
      </c>
      <c r="X66" s="64">
        <f t="shared" si="53"/>
        <v>2.7500000000000021E-2</v>
      </c>
      <c r="Y66" s="64">
        <f t="shared" si="54"/>
        <v>2.7500000000000021E-2</v>
      </c>
      <c r="Z66" s="64">
        <f t="shared" si="43"/>
        <v>0.18077227403907339</v>
      </c>
      <c r="AA66" s="64">
        <f t="shared" si="44"/>
        <v>0.17799846005262998</v>
      </c>
      <c r="AB66" s="64">
        <f t="shared" si="10"/>
        <v>0.18810089913089389</v>
      </c>
      <c r="AC66" s="64">
        <f t="shared" si="11"/>
        <v>0.18377326869596175</v>
      </c>
      <c r="AD66" s="64">
        <f t="shared" si="12"/>
        <v>0.17974365576618681</v>
      </c>
      <c r="AE66" s="64">
        <f t="shared" si="13"/>
        <v>0.17596984194489809</v>
      </c>
      <c r="AF66" s="64">
        <f t="shared" si="14"/>
        <v>0.17242005740996966</v>
      </c>
      <c r="AG66" s="64">
        <f t="shared" si="15"/>
        <v>0.16906495555827444</v>
      </c>
      <c r="AH66" s="64">
        <f t="shared" si="16"/>
        <v>0.16660778817224242</v>
      </c>
      <c r="AI66" s="64">
        <f t="shared" si="17"/>
        <v>0.16639823455869873</v>
      </c>
      <c r="AJ66" s="64">
        <f t="shared" si="18"/>
        <v>0.16837875979728775</v>
      </c>
      <c r="AK66" s="334">
        <f>(1+O66)*'Projeções - Receitas'!N$34</f>
        <v>1893869835853.1123</v>
      </c>
      <c r="AL66" s="334">
        <f>(1+P66)*'Projeções - Receitas'!T$34</f>
        <v>2000220223332.0217</v>
      </c>
      <c r="AM66" s="334">
        <f>(1+Q66)*'Projeções - Receitas'!U$34</f>
        <v>2240246650131.8647</v>
      </c>
      <c r="AN66" s="334">
        <f>(1+R66)*'Projeções - Receitas'!V$34</f>
        <v>2509076248147.6885</v>
      </c>
      <c r="AO66" s="334">
        <f>(1+S66)*'Projeções - Receitas'!W$34</f>
        <v>2810165397925.4111</v>
      </c>
      <c r="AP66" s="334">
        <f>(1+T66)*'Projeções - Receitas'!X$34</f>
        <v>3147385245676.4609</v>
      </c>
      <c r="AQ66" s="334">
        <f>(1+U66)*'Projeções - Receitas'!Y$34</f>
        <v>3525071475157.6367</v>
      </c>
      <c r="AR66" s="334">
        <f>(1+V66)*'Projeções - Receitas'!Z$34</f>
        <v>3948080052176.5532</v>
      </c>
      <c r="AS66" s="334">
        <f>(1+W66)*'Projeções - Receitas'!AA$34</f>
        <v>4398161178124.6807</v>
      </c>
      <c r="AT66" s="334">
        <f>(1+X66)*'Projeções - Receitas'!AB$34</f>
        <v>4820384651224.6504</v>
      </c>
      <c r="AU66" s="334">
        <f>(1+Y66)*'Projeções - Receitas'!AC$34</f>
        <v>5275911000765.3799</v>
      </c>
      <c r="AV66" s="335">
        <f t="shared" si="19"/>
        <v>1658217311619.77</v>
      </c>
      <c r="AW66" s="335">
        <f t="shared" si="20"/>
        <v>1751334615816.9502</v>
      </c>
      <c r="AX66" s="335">
        <f t="shared" si="21"/>
        <v>1961494769714.9846</v>
      </c>
      <c r="AY66" s="335">
        <f t="shared" si="22"/>
        <v>2196874142080.7827</v>
      </c>
      <c r="AZ66" s="335">
        <f t="shared" si="23"/>
        <v>2460499039130.4766</v>
      </c>
      <c r="BA66" s="335">
        <f t="shared" si="24"/>
        <v>2755758923826.1343</v>
      </c>
      <c r="BB66" s="335">
        <f t="shared" si="25"/>
        <v>3086449994685.271</v>
      </c>
      <c r="BC66" s="335">
        <f t="shared" si="26"/>
        <v>3456823994047.5034</v>
      </c>
      <c r="BD66" s="335">
        <f t="shared" si="27"/>
        <v>3850901929368.9189</v>
      </c>
      <c r="BE66" s="335">
        <f t="shared" si="28"/>
        <v>4220588514588.3354</v>
      </c>
      <c r="BF66" s="335">
        <f t="shared" si="29"/>
        <v>4619434129216.9336</v>
      </c>
      <c r="BG66" s="334">
        <f>(AK66*SUMPRODUCT(DA$10:DA$13,DA$28:DA$31)+AV66*SUMPRODUCT(DA$14:DA$23,DA$32:DA$41))*'Projeções - Receitas'!T$23+(AK66*DA$11*'Projeções - Receitas'!T$25)</f>
        <v>61525289285.638779</v>
      </c>
      <c r="BH66" s="334">
        <f>(AL66*SUMPRODUCT(DB$10:DB$13,DB$28:DB$31)+AW66*SUMPRODUCT(DB$14:DB$23,DB$32:DB$41))*'Projeções - Receitas'!U$23+(AL66*DB$11*'Projeções - Receitas'!U$25)</f>
        <v>49295503404.921844</v>
      </c>
      <c r="BI66" s="334">
        <f>(AM66*SUMPRODUCT(DC$10:DC$13,DC$28:DC$31)+AX66*SUMPRODUCT(DC$14:DC$23,DC$32:DC$41))*'Projeções - Receitas'!V$23+(AM66*DC$11*'Projeções - Receitas'!V$25)</f>
        <v>54524771332.870972</v>
      </c>
      <c r="BJ66" s="334">
        <f>(AN66*SUMPRODUCT(DD$10:DD$13,DD$28:DD$31)+AY66*SUMPRODUCT(DD$14:DD$23,DD$32:DD$41))*'Projeções - Receitas'!W$23+(AN66*DD$11*'Projeções - Receitas'!W$25)</f>
        <v>60262783268.380608</v>
      </c>
      <c r="BK66" s="334">
        <f>(AO66*SUMPRODUCT(DE$10:DE$13,DE$28:DE$31)+AZ66*SUMPRODUCT(DE$14:DE$23,DE$32:DE$41))*'Projeções - Receitas'!X$23+(AO66*DE$11*'Projeções - Receitas'!X$25)</f>
        <v>66586967139.390732</v>
      </c>
      <c r="BL66" s="334">
        <f>(AP66*SUMPRODUCT(DF$10:DF$13,DF$28:DF$31)+BA66*SUMPRODUCT(DF$14:DF$23,DF$32:DF$41))*'Projeções - Receitas'!Y$23+(AP66*DF$11*'Projeções - Receitas'!Y$25)</f>
        <v>73564217165.56839</v>
      </c>
      <c r="BM66" s="334">
        <f>(AQ66*SUMPRODUCT(DG$10:DG$13,DG$28:DG$31)+BB66*SUMPRODUCT(DG$14:DG$23,DG$32:DG$41))*'Projeções - Receitas'!Z$23+(AQ66*DG$11*'Projeções - Receitas'!Z$25)</f>
        <v>81265016471.398682</v>
      </c>
      <c r="BN66" s="334">
        <f>(AR66*SUMPRODUCT(DH$10:DH$13,DH$28:DH$31)+BC66*SUMPRODUCT(DH$14:DH$23,DH$32:DH$41))*'Projeções - Receitas'!AA$23+(AR66*DH$11*'Projeções - Receitas'!AA$25)</f>
        <v>89762324952.144363</v>
      </c>
      <c r="BO66" s="334">
        <f>(AS66*SUMPRODUCT(DI$10:DI$13,DI$28:DI$31)+BD66*SUMPRODUCT(DI$14:DI$23,DI$32:DI$41))*'Projeções - Receitas'!AB$23+(AS66*DI$11*'Projeções - Receitas'!AB$25)</f>
        <v>98603276371.385757</v>
      </c>
      <c r="BP66" s="334">
        <f>(AT66*SUMPRODUCT(DJ$10:DJ$13,DJ$28:DJ$31)+BE66*SUMPRODUCT(DJ$14:DJ$23,DJ$32:DJ$41))*'Projeções - Receitas'!AC$23+(AT66*DJ$11*'Projeções - Receitas'!AC$25)</f>
        <v>106546449458.64078</v>
      </c>
      <c r="BQ66" s="334">
        <f>(AU66*SUMPRODUCT(DK$10:DK$13,DK$28:DK$31)+BF66*SUMPRODUCT(DK$14:DK$23,DK$32:DK$41))*'Projeções - Receitas'!AD$23+(AU66*DK$11*'Projeções - Receitas'!AD$25)</f>
        <v>135531625665.42169</v>
      </c>
      <c r="BR66" s="335">
        <f>((BG66+'DRE + DCF'!T$12)*(1+'DRE + DCF'!T$15)+'DRE + DCF'!T$18)*(1+'DRE + DCF'!T$25)*'DRE + DCF'!T$33</f>
        <v>33644554802.736259</v>
      </c>
      <c r="BS66" s="335">
        <f>((BH66+'DRE + DCF'!U$12)*(1+'DRE + DCF'!U$15)+'DRE + DCF'!U$18)*(1+'DRE + DCF'!U$25)*'DRE + DCF'!U$33</f>
        <v>25368150230.846909</v>
      </c>
      <c r="BT66" s="335">
        <f>((BI66+'DRE + DCF'!V$12)*(1+'DRE + DCF'!V$15)+'DRE + DCF'!V$18)*(1+'DRE + DCF'!V$25)*'DRE + DCF'!V$33</f>
        <v>28212432745.842602</v>
      </c>
      <c r="BU66" s="335">
        <f>((BJ66+'DRE + DCF'!W$12)*(1+'DRE + DCF'!W$15)+'DRE + DCF'!W$18)*(1+'DRE + DCF'!W$25)*'DRE + DCF'!W$33</f>
        <v>31320181928.733238</v>
      </c>
      <c r="BV66" s="335">
        <f>((BK66+'DRE + DCF'!X$12)*(1+'DRE + DCF'!X$15)+'DRE + DCF'!X$18)*(1+'DRE + DCF'!X$25)*'DRE + DCF'!X$33</f>
        <v>34724213626.597412</v>
      </c>
      <c r="BW66" s="335">
        <f>((BL66+'DRE + DCF'!Y$12)*(1+'DRE + DCF'!Y$15)+'DRE + DCF'!Y$18)*(1+'DRE + DCF'!Y$25)*'DRE + DCF'!Y$33</f>
        <v>38466431936.560005</v>
      </c>
      <c r="BX66" s="335">
        <f>((BM66+'DRE + DCF'!Z$12)*(1+'DRE + DCF'!Z$15)+'DRE + DCF'!Z$18)*(1+'DRE + DCF'!Z$25)*'DRE + DCF'!Z$33</f>
        <v>42593175097.308678</v>
      </c>
      <c r="BY66" s="335">
        <f>((BN66+'DRE + DCF'!AA$12)*(1+'DRE + DCF'!AA$15)+'DRE + DCF'!AA$18)*(1+'DRE + DCF'!AA$25)*'DRE + DCF'!AA$33</f>
        <v>47137624292.309105</v>
      </c>
      <c r="BZ66" s="335">
        <f>((BO66+'DRE + DCF'!AB$12)*(1+'DRE + DCF'!AB$15)+'DRE + DCF'!AB$18)*(1+'DRE + DCF'!AB$25)*'DRE + DCF'!AB$33</f>
        <v>51832614996.266823</v>
      </c>
      <c r="CA66" s="335">
        <f>((BP66+'DRE + DCF'!AC$12)*(1+'DRE + DCF'!AC$15)+'DRE + DCF'!AC$18)*(1+'DRE + DCF'!AC$25)*'DRE + DCF'!AC$33</f>
        <v>55931039361.788124</v>
      </c>
      <c r="CB66" s="335">
        <f>((BQ66+'DRE + DCF'!AD$12)*(1+'DRE + DCF'!AD$15)+'DRE + DCF'!AD$18)*(1+'DRE + DCF'!AD$25)*'DRE + DCF'!AD$33</f>
        <v>70321741390.548035</v>
      </c>
      <c r="CC66" s="335">
        <f>BR66*(1-DA$47)+('DRE + DCF'!N$53*10^6)</f>
        <v>199283107269.15909</v>
      </c>
      <c r="CD66" s="335">
        <f>BS66*(1-DB$47)+('DRE + DCF'!T$53*10^6)</f>
        <v>199897958831.04089</v>
      </c>
      <c r="CE66" s="335">
        <f>BT66*(1-DC$47)+('DRE + DCF'!U$53*10^6)</f>
        <v>218448034667.43884</v>
      </c>
      <c r="CF66" s="335">
        <f>BU66*(1-DD$47)+('DRE + DCF'!V$53*10^6)</f>
        <v>239032873863.51801</v>
      </c>
      <c r="CG66" s="335">
        <f>BV66*(1-DE$47)+('DRE + DCF'!W$53*10^6)</f>
        <v>261846568054.03558</v>
      </c>
      <c r="CH66" s="335">
        <f>BW66*(1-DF$47)+('DRE + DCF'!X$53*10^6)</f>
        <v>287110835025.67047</v>
      </c>
      <c r="CI66" s="335">
        <f>BX66*(1-DG$47)+('DRE + DCF'!Y$53*10^6)</f>
        <v>315077322593.09442</v>
      </c>
      <c r="CJ66" s="335">
        <f>BY66*(1-DH$47)+('DRE + DCF'!Z$53*10^6)</f>
        <v>346019821955.8562</v>
      </c>
      <c r="CK66" s="335">
        <f>BZ66*(1-DI$47)+('DRE + DCF'!AA$53*10^6)</f>
        <v>379863769333.68237</v>
      </c>
      <c r="CL66" s="335">
        <f>CA66*(1-DJ$47)+('DRE + DCF'!AB$53*10^6)</f>
        <v>415807044595.96991</v>
      </c>
      <c r="CM66" s="335">
        <f>CB66*(1-DK$47)+('DRE + DCF'!AC$53*10^6)</f>
        <v>460517566343.26178</v>
      </c>
      <c r="CN66" s="335">
        <f t="shared" si="30"/>
        <v>1102398630146.5933</v>
      </c>
      <c r="CO66" s="335">
        <f t="shared" si="31"/>
        <v>1123031956410.9473</v>
      </c>
      <c r="CP66" s="335">
        <f t="shared" si="32"/>
        <v>1161334345964.1162</v>
      </c>
      <c r="CQ66" s="335">
        <f t="shared" si="33"/>
        <v>1300694467479.8101</v>
      </c>
      <c r="CR66" s="335">
        <f t="shared" si="34"/>
        <v>1456777803577.3872</v>
      </c>
      <c r="CS66" s="335">
        <f t="shared" si="35"/>
        <v>1631591140006.6738</v>
      </c>
      <c r="CT66" s="335">
        <f t="shared" si="36"/>
        <v>1827382076807.4751</v>
      </c>
      <c r="CU66" s="335">
        <f t="shared" si="37"/>
        <v>2046667926024.3721</v>
      </c>
      <c r="CV66" s="335">
        <f t="shared" si="38"/>
        <v>2279988069591.1509</v>
      </c>
      <c r="CW66" s="335">
        <f t="shared" si="39"/>
        <v>2498866924271.9014</v>
      </c>
      <c r="CX66" s="336">
        <f t="shared" si="40"/>
        <v>2735009848615.5962</v>
      </c>
    </row>
    <row r="67" spans="4:102" ht="30" customHeight="1" x14ac:dyDescent="0.25">
      <c r="D67" s="333">
        <f t="shared" si="41"/>
        <v>2.3507095956386975E-2</v>
      </c>
      <c r="E67" s="64">
        <f t="shared" si="0"/>
        <v>2.0732212902377617E-2</v>
      </c>
      <c r="F67" s="64">
        <f t="shared" si="1"/>
        <v>3.0830272289342237E-2</v>
      </c>
      <c r="G67" s="64">
        <f t="shared" si="2"/>
        <v>2.6504627554804816E-2</v>
      </c>
      <c r="H67" s="64">
        <f t="shared" si="3"/>
        <v>2.2476854917241496E-2</v>
      </c>
      <c r="I67" s="64">
        <f t="shared" si="4"/>
        <v>1.8704757551292139E-2</v>
      </c>
      <c r="J67" s="64">
        <f t="shared" si="5"/>
        <v>1.5156581516597101E-2</v>
      </c>
      <c r="K67" s="64">
        <f t="shared" si="6"/>
        <v>1.1802994380725768E-2</v>
      </c>
      <c r="L67" s="64">
        <f t="shared" si="7"/>
        <v>9.3469056461872313E-3</v>
      </c>
      <c r="M67" s="64">
        <f t="shared" si="8"/>
        <v>9.1373379306474434E-3</v>
      </c>
      <c r="N67" s="64">
        <f t="shared" si="9"/>
        <v>1.1117827118213852E-2</v>
      </c>
      <c r="O67" s="64">
        <f t="shared" si="45"/>
        <v>2.8000000000000021E-2</v>
      </c>
      <c r="P67" s="64">
        <f t="shared" si="45"/>
        <v>2.8000000000000021E-2</v>
      </c>
      <c r="Q67" s="64">
        <f t="shared" si="46"/>
        <v>2.8000000000000021E-2</v>
      </c>
      <c r="R67" s="64">
        <f t="shared" si="47"/>
        <v>2.8000000000000021E-2</v>
      </c>
      <c r="S67" s="64">
        <f t="shared" si="48"/>
        <v>2.8000000000000021E-2</v>
      </c>
      <c r="T67" s="64">
        <f t="shared" si="49"/>
        <v>2.8000000000000021E-2</v>
      </c>
      <c r="U67" s="64">
        <f t="shared" si="50"/>
        <v>2.8000000000000021E-2</v>
      </c>
      <c r="V67" s="64">
        <f t="shared" si="51"/>
        <v>2.8000000000000021E-2</v>
      </c>
      <c r="W67" s="64">
        <f t="shared" si="52"/>
        <v>2.8000000000000021E-2</v>
      </c>
      <c r="X67" s="64">
        <f t="shared" si="53"/>
        <v>2.8000000000000021E-2</v>
      </c>
      <c r="Y67" s="64">
        <f t="shared" si="54"/>
        <v>2.8000000000000021E-2</v>
      </c>
      <c r="Z67" s="64">
        <f t="shared" si="43"/>
        <v>0.18069457419819424</v>
      </c>
      <c r="AA67" s="64">
        <f t="shared" si="44"/>
        <v>0.17791969114418488</v>
      </c>
      <c r="AB67" s="64">
        <f t="shared" si="10"/>
        <v>0.1880177505311495</v>
      </c>
      <c r="AC67" s="64">
        <f t="shared" si="11"/>
        <v>0.18369210579661208</v>
      </c>
      <c r="AD67" s="64">
        <f t="shared" si="12"/>
        <v>0.17966433315904876</v>
      </c>
      <c r="AE67" s="64">
        <f t="shared" si="13"/>
        <v>0.1758922357930994</v>
      </c>
      <c r="AF67" s="64">
        <f t="shared" si="14"/>
        <v>0.17234405975840436</v>
      </c>
      <c r="AG67" s="64">
        <f t="shared" si="15"/>
        <v>0.16899047262253303</v>
      </c>
      <c r="AH67" s="64">
        <f t="shared" si="16"/>
        <v>0.16653438388799449</v>
      </c>
      <c r="AI67" s="64">
        <f t="shared" si="17"/>
        <v>0.1663248161724547</v>
      </c>
      <c r="AJ67" s="64">
        <f t="shared" si="18"/>
        <v>0.16830530536002111</v>
      </c>
      <c r="AK67" s="334">
        <f>(1+O67)*'Projeções - Receitas'!N$34</f>
        <v>1894791427014.1111</v>
      </c>
      <c r="AL67" s="334">
        <f>(1+P67)*'Projeções - Receitas'!T$34</f>
        <v>2001193566506.3926</v>
      </c>
      <c r="AM67" s="334">
        <f>(1+Q67)*'Projeções - Receitas'!U$34</f>
        <v>2241336794487.1597</v>
      </c>
      <c r="AN67" s="334">
        <f>(1+R67)*'Projeções - Receitas'!V$34</f>
        <v>2510297209825.6191</v>
      </c>
      <c r="AO67" s="334">
        <f>(1+S67)*'Projeções - Receitas'!W$34</f>
        <v>2811532875004.6934</v>
      </c>
      <c r="AP67" s="334">
        <f>(1+T67)*'Projeções - Receitas'!X$34</f>
        <v>3148916820005.2573</v>
      </c>
      <c r="AQ67" s="334">
        <f>(1+U67)*'Projeções - Receitas'!Y$34</f>
        <v>3526786838405.8882</v>
      </c>
      <c r="AR67" s="334">
        <f>(1+V67)*'Projeções - Receitas'!Z$34</f>
        <v>3950001259014.5952</v>
      </c>
      <c r="AS67" s="334">
        <f>(1+W67)*'Projeções - Receitas'!AA$34</f>
        <v>4400301402542.2598</v>
      </c>
      <c r="AT67" s="334">
        <f>(1+X67)*'Projeções - Receitas'!AB$34</f>
        <v>4822730337186.3174</v>
      </c>
      <c r="AU67" s="334">
        <f>(1+Y67)*'Projeções - Receitas'!AC$34</f>
        <v>5278478354050.4238</v>
      </c>
      <c r="AV67" s="335">
        <f t="shared" si="19"/>
        <v>1659024230019.5847</v>
      </c>
      <c r="AW67" s="335">
        <f t="shared" si="20"/>
        <v>1752186846773.5522</v>
      </c>
      <c r="AX67" s="335">
        <f t="shared" si="21"/>
        <v>1962449268386.3784</v>
      </c>
      <c r="AY67" s="335">
        <f t="shared" si="22"/>
        <v>2197943180592.7441</v>
      </c>
      <c r="AZ67" s="335">
        <f t="shared" si="23"/>
        <v>2461696362263.873</v>
      </c>
      <c r="BA67" s="335">
        <f t="shared" si="24"/>
        <v>2757099925735.5386</v>
      </c>
      <c r="BB67" s="335">
        <f t="shared" si="25"/>
        <v>3087951916823.8032</v>
      </c>
      <c r="BC67" s="335">
        <f t="shared" si="26"/>
        <v>3458506146842.6602</v>
      </c>
      <c r="BD67" s="335">
        <f t="shared" si="27"/>
        <v>3852775847582.7241</v>
      </c>
      <c r="BE67" s="335">
        <f t="shared" si="28"/>
        <v>4222642328950.666</v>
      </c>
      <c r="BF67" s="335">
        <f t="shared" si="29"/>
        <v>4621682029036.5039</v>
      </c>
      <c r="BG67" s="334">
        <f>(AK67*SUMPRODUCT(DA$10:DA$13,DA$28:DA$31)+AV67*SUMPRODUCT(DA$14:DA$23,DA$32:DA$41))*'Projeções - Receitas'!T$23+(AK67*DA$11*'Projeções - Receitas'!T$25)</f>
        <v>61555228599.159775</v>
      </c>
      <c r="BH67" s="334">
        <f>(AL67*SUMPRODUCT(DB$10:DB$13,DB$28:DB$31)+AW67*SUMPRODUCT(DB$14:DB$23,DB$32:DB$41))*'Projeções - Receitas'!U$23+(AL67*DB$11*'Projeções - Receitas'!U$25)</f>
        <v>49319491484.437622</v>
      </c>
      <c r="BI67" s="334">
        <f>(AM67*SUMPRODUCT(DC$10:DC$13,DC$28:DC$31)+AX67*SUMPRODUCT(DC$14:DC$23,DC$32:DC$41))*'Projeções - Receitas'!V$23+(AM67*DC$11*'Projeções - Receitas'!V$25)</f>
        <v>54551304068.312729</v>
      </c>
      <c r="BJ67" s="334">
        <f>(AN67*SUMPRODUCT(DD$10:DD$13,DD$28:DD$31)+AY67*SUMPRODUCT(DD$14:DD$23,DD$32:DD$41))*'Projeções - Receitas'!W$23+(AN67*DD$11*'Projeções - Receitas'!W$25)</f>
        <v>60292108223.742332</v>
      </c>
      <c r="BK67" s="334">
        <f>(AO67*SUMPRODUCT(DE$10:DE$13,DE$28:DE$31)+AZ67*SUMPRODUCT(DE$14:DE$23,DE$32:DE$41))*'Projeções - Receitas'!X$23+(AO67*DE$11*'Projeções - Receitas'!X$25)</f>
        <v>66619369556.490211</v>
      </c>
      <c r="BL67" s="334">
        <f>(AP67*SUMPRODUCT(DF$10:DF$13,DF$28:DF$31)+BA67*SUMPRODUCT(DF$14:DF$23,DF$32:DF$41))*'Projeções - Receitas'!Y$23+(AP67*DF$11*'Projeções - Receitas'!Y$25)</f>
        <v>73600014838.15509</v>
      </c>
      <c r="BM67" s="334">
        <f>(AQ67*SUMPRODUCT(DG$10:DG$13,DG$28:DG$31)+BB67*SUMPRODUCT(DG$14:DG$23,DG$32:DG$41))*'Projeções - Receitas'!Z$23+(AQ67*DG$11*'Projeções - Receitas'!Z$25)</f>
        <v>81304561491.579407</v>
      </c>
      <c r="BN67" s="334">
        <f>(AR67*SUMPRODUCT(DH$10:DH$13,DH$28:DH$31)+BC67*SUMPRODUCT(DH$14:DH$23,DH$32:DH$41))*'Projeções - Receitas'!AA$23+(AR67*DH$11*'Projeções - Receitas'!AA$25)</f>
        <v>89806004915.62471</v>
      </c>
      <c r="BO67" s="334">
        <f>(AS67*SUMPRODUCT(DI$10:DI$13,DI$28:DI$31)+BD67*SUMPRODUCT(DI$14:DI$23,DI$32:DI$41))*'Projeções - Receitas'!AB$23+(AS67*DI$11*'Projeções - Receitas'!AB$25)</f>
        <v>98651258501.00679</v>
      </c>
      <c r="BP67" s="334">
        <f>(AT67*SUMPRODUCT(DJ$10:DJ$13,DJ$28:DJ$31)+BE67*SUMPRODUCT(DJ$14:DJ$23,DJ$32:DJ$41))*'Projeções - Receitas'!AC$23+(AT67*DJ$11*'Projeções - Receitas'!AC$25)</f>
        <v>106598296879.30193</v>
      </c>
      <c r="BQ67" s="334">
        <f>(AU67*SUMPRODUCT(DK$10:DK$13,DK$28:DK$31)+BF67*SUMPRODUCT(DK$14:DK$23,DK$32:DK$41))*'Projeções - Receitas'!AD$23+(AU67*DK$11*'Projeções - Receitas'!AD$25)</f>
        <v>135597577794.69925</v>
      </c>
      <c r="BR67" s="335">
        <f>((BG67+'DRE + DCF'!T$12)*(1+'DRE + DCF'!T$15)+'DRE + DCF'!T$18)*(1+'DRE + DCF'!T$25)*'DRE + DCF'!T$33</f>
        <v>33662977395.027252</v>
      </c>
      <c r="BS67" s="335">
        <f>((BH67+'DRE + DCF'!U$12)*(1+'DRE + DCF'!U$15)+'DRE + DCF'!U$18)*(1+'DRE + DCF'!U$25)*'DRE + DCF'!U$33</f>
        <v>25382768394.7108</v>
      </c>
      <c r="BT67" s="335">
        <f>((BI67+'DRE + DCF'!V$12)*(1+'DRE + DCF'!V$15)+'DRE + DCF'!V$18)*(1+'DRE + DCF'!V$25)*'DRE + DCF'!V$33</f>
        <v>28228583466.913212</v>
      </c>
      <c r="BU67" s="335">
        <f>((BJ67+'DRE + DCF'!W$12)*(1+'DRE + DCF'!W$15)+'DRE + DCF'!W$18)*(1+'DRE + DCF'!W$25)*'DRE + DCF'!W$33</f>
        <v>31338012253.188717</v>
      </c>
      <c r="BV67" s="335">
        <f>((BK67+'DRE + DCF'!X$12)*(1+'DRE + DCF'!X$15)+'DRE + DCF'!X$18)*(1+'DRE + DCF'!X$25)*'DRE + DCF'!X$33</f>
        <v>34743892976.234344</v>
      </c>
      <c r="BW67" s="335">
        <f>((BL67+'DRE + DCF'!Y$12)*(1+'DRE + DCF'!Y$15)+'DRE + DCF'!Y$18)*(1+'DRE + DCF'!Y$25)*'DRE + DCF'!Y$33</f>
        <v>38488148896.100922</v>
      </c>
      <c r="BX67" s="335">
        <f>((BM67+'DRE + DCF'!Z$12)*(1+'DRE + DCF'!Z$15)+'DRE + DCF'!Z$18)*(1+'DRE + DCF'!Z$25)*'DRE + DCF'!Z$33</f>
        <v>42617138383.681427</v>
      </c>
      <c r="BY67" s="335">
        <f>((BN67+'DRE + DCF'!AA$12)*(1+'DRE + DCF'!AA$15)+'DRE + DCF'!AA$18)*(1+'DRE + DCF'!AA$25)*'DRE + DCF'!AA$33</f>
        <v>47164063390.382942</v>
      </c>
      <c r="BZ67" s="335">
        <f>((BO67+'DRE + DCF'!AB$12)*(1+'DRE + DCF'!AB$15)+'DRE + DCF'!AB$18)*(1+'DRE + DCF'!AB$25)*'DRE + DCF'!AB$33</f>
        <v>51861625356.914146</v>
      </c>
      <c r="CA67" s="335">
        <f>((BP67+'DRE + DCF'!AC$12)*(1+'DRE + DCF'!AC$15)+'DRE + DCF'!AC$18)*(1+'DRE + DCF'!AC$25)*'DRE + DCF'!AC$33</f>
        <v>55962351263.690659</v>
      </c>
      <c r="CB67" s="335">
        <f>((BQ67+'DRE + DCF'!AD$12)*(1+'DRE + DCF'!AD$15)+'DRE + DCF'!AD$18)*(1+'DRE + DCF'!AD$25)*'DRE + DCF'!AD$33</f>
        <v>70360241005.732315</v>
      </c>
      <c r="CC67" s="335">
        <f>BR67*(1-DA$47)+('DRE + DCF'!N$53*10^6)</f>
        <v>199294384137.2258</v>
      </c>
      <c r="CD67" s="335">
        <f>BS67*(1-DB$47)+('DRE + DCF'!T$53*10^6)</f>
        <v>199906729729.35922</v>
      </c>
      <c r="CE67" s="335">
        <f>BT67*(1-DC$47)+('DRE + DCF'!U$53*10^6)</f>
        <v>218457725100.08121</v>
      </c>
      <c r="CF67" s="335">
        <f>BU67*(1-DD$47)+('DRE + DCF'!V$53*10^6)</f>
        <v>239043572058.19131</v>
      </c>
      <c r="CG67" s="335">
        <f>BV67*(1-DE$47)+('DRE + DCF'!W$53*10^6)</f>
        <v>261858375663.81775</v>
      </c>
      <c r="CH67" s="335">
        <f>BW67*(1-DF$47)+('DRE + DCF'!X$53*10^6)</f>
        <v>287123865201.39502</v>
      </c>
      <c r="CI67" s="335">
        <f>BX67*(1-DG$47)+('DRE + DCF'!Y$53*10^6)</f>
        <v>315091700564.91809</v>
      </c>
      <c r="CJ67" s="335">
        <f>BY67*(1-DH$47)+('DRE + DCF'!Z$53*10^6)</f>
        <v>346035685414.7005</v>
      </c>
      <c r="CK67" s="335">
        <f>BZ67*(1-DI$47)+('DRE + DCF'!AA$53*10^6)</f>
        <v>379881175550.0708</v>
      </c>
      <c r="CL67" s="335">
        <f>CA67*(1-DJ$47)+('DRE + DCF'!AB$53*10^6)</f>
        <v>415825831737.11145</v>
      </c>
      <c r="CM67" s="335">
        <f>CB67*(1-DK$47)+('DRE + DCF'!AC$53*10^6)</f>
        <v>460540666112.37238</v>
      </c>
      <c r="CN67" s="335">
        <f t="shared" si="30"/>
        <v>1102935077168.562</v>
      </c>
      <c r="CO67" s="335">
        <f t="shared" si="31"/>
        <v>1123578443980.9768</v>
      </c>
      <c r="CP67" s="335">
        <f t="shared" si="32"/>
        <v>1161899472166.5315</v>
      </c>
      <c r="CQ67" s="335">
        <f t="shared" si="33"/>
        <v>1301327408826.5154</v>
      </c>
      <c r="CR67" s="335">
        <f t="shared" si="34"/>
        <v>1457486697885.6973</v>
      </c>
      <c r="CS67" s="335">
        <f t="shared" si="35"/>
        <v>1632385101631.9814</v>
      </c>
      <c r="CT67" s="335">
        <f t="shared" si="36"/>
        <v>1828271313827.8191</v>
      </c>
      <c r="CU67" s="335">
        <f t="shared" si="37"/>
        <v>2047663871487.1577</v>
      </c>
      <c r="CV67" s="335">
        <f t="shared" si="38"/>
        <v>2281097552836.6938</v>
      </c>
      <c r="CW67" s="335">
        <f t="shared" si="39"/>
        <v>2500082917909.0171</v>
      </c>
      <c r="CX67" s="336">
        <f t="shared" si="40"/>
        <v>2736340753651.4189</v>
      </c>
    </row>
    <row r="68" spans="4:102" ht="30" customHeight="1" x14ac:dyDescent="0.25">
      <c r="D68" s="333">
        <f t="shared" si="41"/>
        <v>2.3429471662265972E-2</v>
      </c>
      <c r="E68" s="64">
        <f t="shared" si="0"/>
        <v>2.0653520580134199E-2</v>
      </c>
      <c r="F68" s="64">
        <f t="shared" si="1"/>
        <v>3.0747204534128408E-2</v>
      </c>
      <c r="G68" s="64">
        <f t="shared" si="2"/>
        <v>2.6423543569309593E-2</v>
      </c>
      <c r="H68" s="64">
        <f t="shared" si="3"/>
        <v>2.2397609434660654E-2</v>
      </c>
      <c r="I68" s="64">
        <f t="shared" si="4"/>
        <v>1.8627226855158857E-2</v>
      </c>
      <c r="J68" s="64">
        <f t="shared" si="5"/>
        <v>1.5080657756768839E-2</v>
      </c>
      <c r="K68" s="64">
        <f t="shared" si="6"/>
        <v>1.1728583863978792E-2</v>
      </c>
      <c r="L68" s="64">
        <f t="shared" si="7"/>
        <v>9.2735727321719419E-3</v>
      </c>
      <c r="M68" s="64">
        <f t="shared" si="8"/>
        <v>9.0639909283473097E-3</v>
      </c>
      <c r="N68" s="64">
        <f t="shared" si="9"/>
        <v>1.1044444099943124E-2</v>
      </c>
      <c r="O68" s="64">
        <f t="shared" si="45"/>
        <v>2.8500000000000022E-2</v>
      </c>
      <c r="P68" s="64">
        <f t="shared" si="45"/>
        <v>2.8500000000000022E-2</v>
      </c>
      <c r="Q68" s="64">
        <f t="shared" si="46"/>
        <v>2.8500000000000022E-2</v>
      </c>
      <c r="R68" s="64">
        <f t="shared" si="47"/>
        <v>2.8500000000000022E-2</v>
      </c>
      <c r="S68" s="64">
        <f t="shared" si="48"/>
        <v>2.8500000000000022E-2</v>
      </c>
      <c r="T68" s="64">
        <f t="shared" si="49"/>
        <v>2.8500000000000022E-2</v>
      </c>
      <c r="U68" s="64">
        <f t="shared" si="50"/>
        <v>2.8500000000000022E-2</v>
      </c>
      <c r="V68" s="64">
        <f t="shared" si="51"/>
        <v>2.8500000000000022E-2</v>
      </c>
      <c r="W68" s="64">
        <f t="shared" si="52"/>
        <v>2.8500000000000022E-2</v>
      </c>
      <c r="X68" s="64">
        <f t="shared" si="53"/>
        <v>2.8500000000000022E-2</v>
      </c>
      <c r="Y68" s="64">
        <f t="shared" si="54"/>
        <v>2.8500000000000022E-2</v>
      </c>
      <c r="Z68" s="64">
        <f t="shared" si="43"/>
        <v>0.18061694990407323</v>
      </c>
      <c r="AA68" s="64">
        <f t="shared" si="44"/>
        <v>0.17784099882194146</v>
      </c>
      <c r="AB68" s="64">
        <f t="shared" si="10"/>
        <v>0.18793468277593567</v>
      </c>
      <c r="AC68" s="64">
        <f t="shared" si="11"/>
        <v>0.18361102181111685</v>
      </c>
      <c r="AD68" s="64">
        <f t="shared" si="12"/>
        <v>0.17958508767646791</v>
      </c>
      <c r="AE68" s="64">
        <f t="shared" si="13"/>
        <v>0.17581470509696612</v>
      </c>
      <c r="AF68" s="64">
        <f t="shared" si="14"/>
        <v>0.1722681359985761</v>
      </c>
      <c r="AG68" s="64">
        <f t="shared" si="15"/>
        <v>0.16891606210578605</v>
      </c>
      <c r="AH68" s="64">
        <f t="shared" si="16"/>
        <v>0.1664610509739792</v>
      </c>
      <c r="AI68" s="64">
        <f t="shared" si="17"/>
        <v>0.16625146917015457</v>
      </c>
      <c r="AJ68" s="64">
        <f t="shared" si="18"/>
        <v>0.16823192234175038</v>
      </c>
      <c r="AK68" s="334">
        <f>(1+O68)*'Projeções - Receitas'!N$34</f>
        <v>1895713018175.1101</v>
      </c>
      <c r="AL68" s="334">
        <f>(1+P68)*'Projeções - Receitas'!T$34</f>
        <v>2002166909680.7632</v>
      </c>
      <c r="AM68" s="334">
        <f>(1+Q68)*'Projeções - Receitas'!U$34</f>
        <v>2242426938842.4551</v>
      </c>
      <c r="AN68" s="334">
        <f>(1+R68)*'Projeções - Receitas'!V$34</f>
        <v>2511518171503.5498</v>
      </c>
      <c r="AO68" s="334">
        <f>(1+S68)*'Projeções - Receitas'!W$34</f>
        <v>2812900352083.9761</v>
      </c>
      <c r="AP68" s="334">
        <f>(1+T68)*'Projeções - Receitas'!X$34</f>
        <v>3150448394334.0532</v>
      </c>
      <c r="AQ68" s="334">
        <f>(1+U68)*'Projeções - Receitas'!Y$34</f>
        <v>3528502201654.1401</v>
      </c>
      <c r="AR68" s="334">
        <f>(1+V68)*'Projeções - Receitas'!Z$34</f>
        <v>3951922465852.6367</v>
      </c>
      <c r="AS68" s="334">
        <f>(1+W68)*'Projeções - Receitas'!AA$34</f>
        <v>4402441626959.8379</v>
      </c>
      <c r="AT68" s="334">
        <f>(1+X68)*'Projeções - Receitas'!AB$34</f>
        <v>4825076023147.9834</v>
      </c>
      <c r="AU68" s="334">
        <f>(1+Y68)*'Projeções - Receitas'!AC$34</f>
        <v>5281045707335.4678</v>
      </c>
      <c r="AV68" s="335">
        <f t="shared" si="19"/>
        <v>1659831148419.3997</v>
      </c>
      <c r="AW68" s="335">
        <f t="shared" si="20"/>
        <v>1753039077730.1538</v>
      </c>
      <c r="AX68" s="335">
        <f t="shared" si="21"/>
        <v>1963403767057.7727</v>
      </c>
      <c r="AY68" s="335">
        <f t="shared" si="22"/>
        <v>2199012219104.7053</v>
      </c>
      <c r="AZ68" s="335">
        <f t="shared" si="23"/>
        <v>2462893685397.2705</v>
      </c>
      <c r="BA68" s="335">
        <f t="shared" si="24"/>
        <v>2758440927644.9429</v>
      </c>
      <c r="BB68" s="335">
        <f t="shared" si="25"/>
        <v>3089453838962.3364</v>
      </c>
      <c r="BC68" s="335">
        <f t="shared" si="26"/>
        <v>3460188299637.8164</v>
      </c>
      <c r="BD68" s="335">
        <f t="shared" si="27"/>
        <v>3854649765796.5283</v>
      </c>
      <c r="BE68" s="335">
        <f t="shared" si="28"/>
        <v>4224696143312.9956</v>
      </c>
      <c r="BF68" s="335">
        <f t="shared" si="29"/>
        <v>4623929928856.0742</v>
      </c>
      <c r="BG68" s="334">
        <f>(AK68*SUMPRODUCT(DA$10:DA$13,DA$28:DA$31)+AV68*SUMPRODUCT(DA$14:DA$23,DA$32:DA$41))*'Projeções - Receitas'!T$23+(AK68*DA$11*'Projeções - Receitas'!T$25)</f>
        <v>61585167912.680756</v>
      </c>
      <c r="BH68" s="334">
        <f>(AL68*SUMPRODUCT(DB$10:DB$13,DB$28:DB$31)+AW68*SUMPRODUCT(DB$14:DB$23,DB$32:DB$41))*'Projeções - Receitas'!U$23+(AL68*DB$11*'Projeções - Receitas'!U$25)</f>
        <v>49343479563.953415</v>
      </c>
      <c r="BI68" s="334">
        <f>(AM68*SUMPRODUCT(DC$10:DC$13,DC$28:DC$31)+AX68*SUMPRODUCT(DC$14:DC$23,DC$32:DC$41))*'Projeções - Receitas'!V$23+(AM68*DC$11*'Projeções - Receitas'!V$25)</f>
        <v>54577836803.754501</v>
      </c>
      <c r="BJ68" s="334">
        <f>(AN68*SUMPRODUCT(DD$10:DD$13,DD$28:DD$31)+AY68*SUMPRODUCT(DD$14:DD$23,DD$32:DD$41))*'Projeções - Receitas'!W$23+(AN68*DD$11*'Projeções - Receitas'!W$25)</f>
        <v>60321433179.104095</v>
      </c>
      <c r="BK68" s="334">
        <f>(AO68*SUMPRODUCT(DE$10:DE$13,DE$28:DE$31)+AZ68*SUMPRODUCT(DE$14:DE$23,DE$32:DE$41))*'Projeções - Receitas'!X$23+(AO68*DE$11*'Projeções - Receitas'!X$25)</f>
        <v>66651771973.589653</v>
      </c>
      <c r="BL68" s="334">
        <f>(AP68*SUMPRODUCT(DF$10:DF$13,DF$28:DF$31)+BA68*SUMPRODUCT(DF$14:DF$23,DF$32:DF$41))*'Projeções - Receitas'!Y$23+(AP68*DF$11*'Projeções - Receitas'!Y$25)</f>
        <v>73635812510.741699</v>
      </c>
      <c r="BM68" s="334">
        <f>(AQ68*SUMPRODUCT(DG$10:DG$13,DG$28:DG$31)+BB68*SUMPRODUCT(DG$14:DG$23,DG$32:DG$41))*'Projeções - Receitas'!Z$23+(AQ68*DG$11*'Projeções - Receitas'!Z$25)</f>
        <v>81344106511.760132</v>
      </c>
      <c r="BN68" s="334">
        <f>(AR68*SUMPRODUCT(DH$10:DH$13,DH$28:DH$31)+BC68*SUMPRODUCT(DH$14:DH$23,DH$32:DH$41))*'Projeções - Receitas'!AA$23+(AR68*DH$11*'Projeções - Receitas'!AA$25)</f>
        <v>89849684879.105072</v>
      </c>
      <c r="BO68" s="334">
        <f>(AS68*SUMPRODUCT(DI$10:DI$13,DI$28:DI$31)+BD68*SUMPRODUCT(DI$14:DI$23,DI$32:DI$41))*'Projeções - Receitas'!AB$23+(AS68*DI$11*'Projeções - Receitas'!AB$25)</f>
        <v>98699240630.627914</v>
      </c>
      <c r="BP68" s="334">
        <f>(AT68*SUMPRODUCT(DJ$10:DJ$13,DJ$28:DJ$31)+BE68*SUMPRODUCT(DJ$14:DJ$23,DJ$32:DJ$41))*'Projeções - Receitas'!AC$23+(AT68*DJ$11*'Projeções - Receitas'!AC$25)</f>
        <v>106650144299.9631</v>
      </c>
      <c r="BQ68" s="334">
        <f>(AU68*SUMPRODUCT(DK$10:DK$13,DK$28:DK$31)+BF68*SUMPRODUCT(DK$14:DK$23,DK$32:DK$41))*'Projeções - Receitas'!AD$23+(AU68*DK$11*'Projeções - Receitas'!AD$25)</f>
        <v>135663529923.97681</v>
      </c>
      <c r="BR68" s="335">
        <f>((BG68+'DRE + DCF'!T$12)*(1+'DRE + DCF'!T$15)+'DRE + DCF'!T$18)*(1+'DRE + DCF'!T$25)*'DRE + DCF'!T$33</f>
        <v>33681399987.318253</v>
      </c>
      <c r="BS68" s="335">
        <f>((BH68+'DRE + DCF'!U$12)*(1+'DRE + DCF'!U$15)+'DRE + DCF'!U$18)*(1+'DRE + DCF'!U$25)*'DRE + DCF'!U$33</f>
        <v>25397386558.574692</v>
      </c>
      <c r="BT68" s="335">
        <f>((BI68+'DRE + DCF'!V$12)*(1+'DRE + DCF'!V$15)+'DRE + DCF'!V$18)*(1+'DRE + DCF'!V$25)*'DRE + DCF'!V$33</f>
        <v>28244734187.983826</v>
      </c>
      <c r="BU68" s="335">
        <f>((BJ68+'DRE + DCF'!W$12)*(1+'DRE + DCF'!W$15)+'DRE + DCF'!W$18)*(1+'DRE + DCF'!W$25)*'DRE + DCF'!W$33</f>
        <v>31355842577.644215</v>
      </c>
      <c r="BV68" s="335">
        <f>((BK68+'DRE + DCF'!X$12)*(1+'DRE + DCF'!X$15)+'DRE + DCF'!X$18)*(1+'DRE + DCF'!X$25)*'DRE + DCF'!X$33</f>
        <v>34763572325.871269</v>
      </c>
      <c r="BW68" s="335">
        <f>((BL68+'DRE + DCF'!Y$12)*(1+'DRE + DCF'!Y$15)+'DRE + DCF'!Y$18)*(1+'DRE + DCF'!Y$25)*'DRE + DCF'!Y$33</f>
        <v>38509865855.641777</v>
      </c>
      <c r="BX68" s="335">
        <f>((BM68+'DRE + DCF'!Z$12)*(1+'DRE + DCF'!Z$15)+'DRE + DCF'!Z$18)*(1+'DRE + DCF'!Z$25)*'DRE + DCF'!Z$33</f>
        <v>42641101670.054199</v>
      </c>
      <c r="BY68" s="335">
        <f>((BN68+'DRE + DCF'!AA$12)*(1+'DRE + DCF'!AA$15)+'DRE + DCF'!AA$18)*(1+'DRE + DCF'!AA$25)*'DRE + DCF'!AA$33</f>
        <v>47190502488.456787</v>
      </c>
      <c r="BZ68" s="335">
        <f>((BO68+'DRE + DCF'!AB$12)*(1+'DRE + DCF'!AB$15)+'DRE + DCF'!AB$18)*(1+'DRE + DCF'!AB$25)*'DRE + DCF'!AB$33</f>
        <v>51890635717.561539</v>
      </c>
      <c r="CA68" s="335">
        <f>((BP68+'DRE + DCF'!AC$12)*(1+'DRE + DCF'!AC$15)+'DRE + DCF'!AC$18)*(1+'DRE + DCF'!AC$25)*'DRE + DCF'!AC$33</f>
        <v>55993663165.593216</v>
      </c>
      <c r="CB68" s="335">
        <f>((BQ68+'DRE + DCF'!AD$12)*(1+'DRE + DCF'!AD$15)+'DRE + DCF'!AD$18)*(1+'DRE + DCF'!AD$25)*'DRE + DCF'!AD$33</f>
        <v>70398740620.91658</v>
      </c>
      <c r="CC68" s="335">
        <f>BR68*(1-DA$47)+('DRE + DCF'!N$53*10^6)</f>
        <v>199305661005.29251</v>
      </c>
      <c r="CD68" s="335">
        <f>BS68*(1-DB$47)+('DRE + DCF'!T$53*10^6)</f>
        <v>199915500627.67755</v>
      </c>
      <c r="CE68" s="335">
        <f>BT68*(1-DC$47)+('DRE + DCF'!U$53*10^6)</f>
        <v>218467415532.72357</v>
      </c>
      <c r="CF68" s="335">
        <f>BU68*(1-DD$47)+('DRE + DCF'!V$53*10^6)</f>
        <v>239054270252.86459</v>
      </c>
      <c r="CG68" s="335">
        <f>BV68*(1-DE$47)+('DRE + DCF'!W$53*10^6)</f>
        <v>261870183273.59991</v>
      </c>
      <c r="CH68" s="335">
        <f>BW68*(1-DF$47)+('DRE + DCF'!X$53*10^6)</f>
        <v>287136895377.11957</v>
      </c>
      <c r="CI68" s="335">
        <f>BX68*(1-DG$47)+('DRE + DCF'!Y$53*10^6)</f>
        <v>315106078536.74176</v>
      </c>
      <c r="CJ68" s="335">
        <f>BY68*(1-DH$47)+('DRE + DCF'!Z$53*10^6)</f>
        <v>346051548873.54486</v>
      </c>
      <c r="CK68" s="335">
        <f>BZ68*(1-DI$47)+('DRE + DCF'!AA$53*10^6)</f>
        <v>379898581766.45923</v>
      </c>
      <c r="CL68" s="335">
        <f>CA68*(1-DJ$47)+('DRE + DCF'!AB$53*10^6)</f>
        <v>415844618878.25293</v>
      </c>
      <c r="CM68" s="335">
        <f>CB68*(1-DK$47)+('DRE + DCF'!AC$53*10^6)</f>
        <v>460563765881.48291</v>
      </c>
      <c r="CN68" s="335">
        <f t="shared" si="30"/>
        <v>1103471524190.5313</v>
      </c>
      <c r="CO68" s="335">
        <f t="shared" si="31"/>
        <v>1124124931551.0063</v>
      </c>
      <c r="CP68" s="335">
        <f t="shared" si="32"/>
        <v>1162464598368.9473</v>
      </c>
      <c r="CQ68" s="335">
        <f t="shared" si="33"/>
        <v>1301960350173.2209</v>
      </c>
      <c r="CR68" s="335">
        <f t="shared" si="34"/>
        <v>1458195592194.0076</v>
      </c>
      <c r="CS68" s="335">
        <f t="shared" si="35"/>
        <v>1633179063257.2886</v>
      </c>
      <c r="CT68" s="335">
        <f t="shared" si="36"/>
        <v>1829160550848.1633</v>
      </c>
      <c r="CU68" s="335">
        <f t="shared" si="37"/>
        <v>2048659816949.9429</v>
      </c>
      <c r="CV68" s="335">
        <f t="shared" si="38"/>
        <v>2282207036082.2368</v>
      </c>
      <c r="CW68" s="335">
        <f t="shared" si="39"/>
        <v>2501298911546.1318</v>
      </c>
      <c r="CX68" s="336">
        <f t="shared" si="40"/>
        <v>2737671658687.2412</v>
      </c>
    </row>
    <row r="69" spans="4:102" ht="30" customHeight="1" x14ac:dyDescent="0.25">
      <c r="D69" s="333">
        <f t="shared" si="41"/>
        <v>2.335192280477677E-2</v>
      </c>
      <c r="E69" s="64">
        <f t="shared" si="0"/>
        <v>2.0574904732450772E-2</v>
      </c>
      <c r="F69" s="64">
        <f t="shared" si="1"/>
        <v>3.0664217505596142E-2</v>
      </c>
      <c r="G69" s="64">
        <f t="shared" si="2"/>
        <v>2.6342538382634145E-2</v>
      </c>
      <c r="H69" s="64">
        <f t="shared" si="3"/>
        <v>2.2318440964210651E-2</v>
      </c>
      <c r="I69" s="64">
        <f t="shared" si="4"/>
        <v>1.8549771504697193E-2</v>
      </c>
      <c r="J69" s="64">
        <f t="shared" si="5"/>
        <v>1.5004807780963719E-2</v>
      </c>
      <c r="K69" s="64">
        <f t="shared" si="6"/>
        <v>1.1654245660659118E-2</v>
      </c>
      <c r="L69" s="64">
        <f t="shared" si="7"/>
        <v>9.2003110843510427E-3</v>
      </c>
      <c r="M69" s="64">
        <f t="shared" si="8"/>
        <v>8.9907152059327811E-3</v>
      </c>
      <c r="N69" s="64">
        <f t="shared" si="9"/>
        <v>1.0971132396558947E-2</v>
      </c>
      <c r="O69" s="64">
        <f t="shared" si="45"/>
        <v>2.9000000000000022E-2</v>
      </c>
      <c r="P69" s="64">
        <f t="shared" si="45"/>
        <v>2.9000000000000022E-2</v>
      </c>
      <c r="Q69" s="64">
        <f t="shared" si="46"/>
        <v>2.9000000000000022E-2</v>
      </c>
      <c r="R69" s="64">
        <f t="shared" si="47"/>
        <v>2.9000000000000022E-2</v>
      </c>
      <c r="S69" s="64">
        <f t="shared" si="48"/>
        <v>2.9000000000000022E-2</v>
      </c>
      <c r="T69" s="64">
        <f t="shared" si="49"/>
        <v>2.9000000000000022E-2</v>
      </c>
      <c r="U69" s="64">
        <f t="shared" si="50"/>
        <v>2.9000000000000022E-2</v>
      </c>
      <c r="V69" s="64">
        <f t="shared" si="51"/>
        <v>2.9000000000000022E-2</v>
      </c>
      <c r="W69" s="64">
        <f t="shared" si="52"/>
        <v>2.9000000000000022E-2</v>
      </c>
      <c r="X69" s="64">
        <f t="shared" si="53"/>
        <v>2.9000000000000022E-2</v>
      </c>
      <c r="Y69" s="64">
        <f t="shared" si="54"/>
        <v>2.9000000000000022E-2</v>
      </c>
      <c r="Z69" s="64">
        <f t="shared" si="43"/>
        <v>0.18053940104658403</v>
      </c>
      <c r="AA69" s="64">
        <f t="shared" si="44"/>
        <v>0.17776238297425803</v>
      </c>
      <c r="AB69" s="64">
        <f t="shared" si="10"/>
        <v>0.1878516957474034</v>
      </c>
      <c r="AC69" s="64">
        <f t="shared" si="11"/>
        <v>0.18353001662444141</v>
      </c>
      <c r="AD69" s="64">
        <f t="shared" si="12"/>
        <v>0.17950591920601791</v>
      </c>
      <c r="AE69" s="64">
        <f t="shared" si="13"/>
        <v>0.17573724974650445</v>
      </c>
      <c r="AF69" s="64">
        <f t="shared" si="14"/>
        <v>0.17219228602277098</v>
      </c>
      <c r="AG69" s="64">
        <f t="shared" si="15"/>
        <v>0.16884172390246638</v>
      </c>
      <c r="AH69" s="64">
        <f t="shared" si="16"/>
        <v>0.1663877893261583</v>
      </c>
      <c r="AI69" s="64">
        <f t="shared" si="17"/>
        <v>0.16617819344774004</v>
      </c>
      <c r="AJ69" s="64">
        <f t="shared" si="18"/>
        <v>0.16815861063836621</v>
      </c>
      <c r="AK69" s="334">
        <f>(1+O69)*'Projeções - Receitas'!N$34</f>
        <v>1896634609336.1091</v>
      </c>
      <c r="AL69" s="334">
        <f>(1+P69)*'Projeções - Receitas'!T$34</f>
        <v>2003140252855.134</v>
      </c>
      <c r="AM69" s="334">
        <f>(1+Q69)*'Projeções - Receitas'!U$34</f>
        <v>2243517083197.75</v>
      </c>
      <c r="AN69" s="334">
        <f>(1+R69)*'Projeções - Receitas'!V$34</f>
        <v>2512739133181.4805</v>
      </c>
      <c r="AO69" s="334">
        <f>(1+S69)*'Projeções - Receitas'!W$34</f>
        <v>2814267829163.2583</v>
      </c>
      <c r="AP69" s="334">
        <f>(1+T69)*'Projeções - Receitas'!X$34</f>
        <v>3151979968662.8496</v>
      </c>
      <c r="AQ69" s="334">
        <f>(1+U69)*'Projeções - Receitas'!Y$34</f>
        <v>3530217564902.3916</v>
      </c>
      <c r="AR69" s="334">
        <f>(1+V69)*'Projeções - Receitas'!Z$34</f>
        <v>3953843672690.6787</v>
      </c>
      <c r="AS69" s="334">
        <f>(1+W69)*'Projeções - Receitas'!AA$34</f>
        <v>4404581851377.417</v>
      </c>
      <c r="AT69" s="334">
        <f>(1+X69)*'Projeções - Receitas'!AB$34</f>
        <v>4827421709109.6494</v>
      </c>
      <c r="AU69" s="334">
        <f>(1+Y69)*'Projeções - Receitas'!AC$34</f>
        <v>5283613060620.5117</v>
      </c>
      <c r="AV69" s="335">
        <f t="shared" si="19"/>
        <v>1660638066819.2146</v>
      </c>
      <c r="AW69" s="335">
        <f t="shared" si="20"/>
        <v>1753891308686.7559</v>
      </c>
      <c r="AX69" s="335">
        <f t="shared" si="21"/>
        <v>1964358265729.1665</v>
      </c>
      <c r="AY69" s="335">
        <f t="shared" si="22"/>
        <v>2200081257616.667</v>
      </c>
      <c r="AZ69" s="335">
        <f t="shared" si="23"/>
        <v>2464091008530.667</v>
      </c>
      <c r="BA69" s="335">
        <f t="shared" si="24"/>
        <v>2759781929554.3472</v>
      </c>
      <c r="BB69" s="335">
        <f t="shared" si="25"/>
        <v>3090955761100.8691</v>
      </c>
      <c r="BC69" s="335">
        <f t="shared" si="26"/>
        <v>3461870452432.9731</v>
      </c>
      <c r="BD69" s="335">
        <f t="shared" si="27"/>
        <v>3856523684010.333</v>
      </c>
      <c r="BE69" s="335">
        <f t="shared" si="28"/>
        <v>4226749957675.3257</v>
      </c>
      <c r="BF69" s="335">
        <f t="shared" si="29"/>
        <v>4626177828675.6445</v>
      </c>
      <c r="BG69" s="334">
        <f>(AK69*SUMPRODUCT(DA$10:DA$13,DA$28:DA$31)+AV69*SUMPRODUCT(DA$14:DA$23,DA$32:DA$41))*'Projeções - Receitas'!T$23+(AK69*DA$11*'Projeções - Receitas'!T$25)</f>
        <v>61615107226.201714</v>
      </c>
      <c r="BH69" s="334">
        <f>(AL69*SUMPRODUCT(DB$10:DB$13,DB$28:DB$31)+AW69*SUMPRODUCT(DB$14:DB$23,DB$32:DB$41))*'Projeções - Receitas'!U$23+(AL69*DB$11*'Projeções - Receitas'!U$25)</f>
        <v>49367467643.469162</v>
      </c>
      <c r="BI69" s="334">
        <f>(AM69*SUMPRODUCT(DC$10:DC$13,DC$28:DC$31)+AX69*SUMPRODUCT(DC$14:DC$23,DC$32:DC$41))*'Projeções - Receitas'!V$23+(AM69*DC$11*'Projeções - Receitas'!V$25)</f>
        <v>54604369539.196289</v>
      </c>
      <c r="BJ69" s="334">
        <f>(AN69*SUMPRODUCT(DD$10:DD$13,DD$28:DD$31)+AY69*SUMPRODUCT(DD$14:DD$23,DD$32:DD$41))*'Projeções - Receitas'!W$23+(AN69*DD$11*'Projeções - Receitas'!W$25)</f>
        <v>60350758134.465813</v>
      </c>
      <c r="BK69" s="334">
        <f>(AO69*SUMPRODUCT(DE$10:DE$13,DE$28:DE$31)+AZ69*SUMPRODUCT(DE$14:DE$23,DE$32:DE$41))*'Projeções - Receitas'!X$23+(AO69*DE$11*'Projeções - Receitas'!X$25)</f>
        <v>66684174390.689133</v>
      </c>
      <c r="BL69" s="334">
        <f>(AP69*SUMPRODUCT(DF$10:DF$13,DF$28:DF$31)+BA69*SUMPRODUCT(DF$14:DF$23,DF$32:DF$41))*'Projeções - Receitas'!Y$23+(AP69*DF$11*'Projeções - Receitas'!Y$25)</f>
        <v>73671610183.3284</v>
      </c>
      <c r="BM69" s="334">
        <f>(AQ69*SUMPRODUCT(DG$10:DG$13,DG$28:DG$31)+BB69*SUMPRODUCT(DG$14:DG$23,DG$32:DG$41))*'Projeções - Receitas'!Z$23+(AQ69*DG$11*'Projeções - Receitas'!Z$25)</f>
        <v>81383651531.940872</v>
      </c>
      <c r="BN69" s="334">
        <f>(AR69*SUMPRODUCT(DH$10:DH$13,DH$28:DH$31)+BC69*SUMPRODUCT(DH$14:DH$23,DH$32:DH$41))*'Projeções - Receitas'!AA$23+(AR69*DH$11*'Projeções - Receitas'!AA$25)</f>
        <v>89893364842.58548</v>
      </c>
      <c r="BO69" s="334">
        <f>(AS69*SUMPRODUCT(DI$10:DI$13,DI$28:DI$31)+BD69*SUMPRODUCT(DI$14:DI$23,DI$32:DI$41))*'Projeções - Receitas'!AB$23+(AS69*DI$11*'Projeções - Receitas'!AB$25)</f>
        <v>98747222760.249008</v>
      </c>
      <c r="BP69" s="334">
        <f>(AT69*SUMPRODUCT(DJ$10:DJ$13,DJ$28:DJ$31)+BE69*SUMPRODUCT(DJ$14:DJ$23,DJ$32:DJ$41))*'Projeções - Receitas'!AC$23+(AT69*DJ$11*'Projeções - Receitas'!AC$25)</f>
        <v>106701991720.62421</v>
      </c>
      <c r="BQ69" s="334">
        <f>(AU69*SUMPRODUCT(DK$10:DK$13,DK$28:DK$31)+BF69*SUMPRODUCT(DK$14:DK$23,DK$32:DK$41))*'Projeções - Receitas'!AD$23+(AU69*DK$11*'Projeções - Receitas'!AD$25)</f>
        <v>135729482053.25453</v>
      </c>
      <c r="BR69" s="335">
        <f>((BG69+'DRE + DCF'!T$12)*(1+'DRE + DCF'!T$15)+'DRE + DCF'!T$18)*(1+'DRE + DCF'!T$25)*'DRE + DCF'!T$33</f>
        <v>33699822579.609226</v>
      </c>
      <c r="BS69" s="335">
        <f>((BH69+'DRE + DCF'!U$12)*(1+'DRE + DCF'!U$15)+'DRE + DCF'!U$18)*(1+'DRE + DCF'!U$25)*'DRE + DCF'!U$33</f>
        <v>25412004722.438576</v>
      </c>
      <c r="BT69" s="335">
        <f>((BI69+'DRE + DCF'!V$12)*(1+'DRE + DCF'!V$15)+'DRE + DCF'!V$18)*(1+'DRE + DCF'!V$25)*'DRE + DCF'!V$33</f>
        <v>28260884909.054451</v>
      </c>
      <c r="BU69" s="335">
        <f>((BJ69+'DRE + DCF'!W$12)*(1+'DRE + DCF'!W$15)+'DRE + DCF'!W$18)*(1+'DRE + DCF'!W$25)*'DRE + DCF'!W$33</f>
        <v>31373672902.099689</v>
      </c>
      <c r="BV69" s="335">
        <f>((BK69+'DRE + DCF'!X$12)*(1+'DRE + DCF'!X$15)+'DRE + DCF'!X$18)*(1+'DRE + DCF'!X$25)*'DRE + DCF'!X$33</f>
        <v>34783251675.508209</v>
      </c>
      <c r="BW69" s="335">
        <f>((BL69+'DRE + DCF'!Y$12)*(1+'DRE + DCF'!Y$15)+'DRE + DCF'!Y$18)*(1+'DRE + DCF'!Y$25)*'DRE + DCF'!Y$33</f>
        <v>38531582815.182701</v>
      </c>
      <c r="BX69" s="335">
        <f>((BM69+'DRE + DCF'!Z$12)*(1+'DRE + DCF'!Z$15)+'DRE + DCF'!Z$18)*(1+'DRE + DCF'!Z$25)*'DRE + DCF'!Z$33</f>
        <v>42665064956.426956</v>
      </c>
      <c r="BY69" s="335">
        <f>((BN69+'DRE + DCF'!AA$12)*(1+'DRE + DCF'!AA$15)+'DRE + DCF'!AA$18)*(1+'DRE + DCF'!AA$25)*'DRE + DCF'!AA$33</f>
        <v>47216941586.530693</v>
      </c>
      <c r="BZ69" s="335">
        <f>((BO69+'DRE + DCF'!AB$12)*(1+'DRE + DCF'!AB$15)+'DRE + DCF'!AB$18)*(1+'DRE + DCF'!AB$25)*'DRE + DCF'!AB$33</f>
        <v>51919646078.208908</v>
      </c>
      <c r="CA69" s="335">
        <f>((BP69+'DRE + DCF'!AC$12)*(1+'DRE + DCF'!AC$15)+'DRE + DCF'!AC$18)*(1+'DRE + DCF'!AC$25)*'DRE + DCF'!AC$33</f>
        <v>56024975067.495728</v>
      </c>
      <c r="CB69" s="335">
        <f>((BQ69+'DRE + DCF'!AD$12)*(1+'DRE + DCF'!AD$15)+'DRE + DCF'!AD$18)*(1+'DRE + DCF'!AD$25)*'DRE + DCF'!AD$33</f>
        <v>70437240236.100937</v>
      </c>
      <c r="CC69" s="335">
        <f>BR69*(1-DA$47)+('DRE + DCF'!N$53*10^6)</f>
        <v>199316937873.35919</v>
      </c>
      <c r="CD69" s="335">
        <f>BS69*(1-DB$47)+('DRE + DCF'!T$53*10^6)</f>
        <v>199924271525.99588</v>
      </c>
      <c r="CE69" s="335">
        <f>BT69*(1-DC$47)+('DRE + DCF'!U$53*10^6)</f>
        <v>218477105965.36597</v>
      </c>
      <c r="CF69" s="335">
        <f>BU69*(1-DD$47)+('DRE + DCF'!V$53*10^6)</f>
        <v>239064968447.5379</v>
      </c>
      <c r="CG69" s="335">
        <f>BV69*(1-DE$47)+('DRE + DCF'!W$53*10^6)</f>
        <v>261881990883.38208</v>
      </c>
      <c r="CH69" s="335">
        <f>BW69*(1-DF$47)+('DRE + DCF'!X$53*10^6)</f>
        <v>287149925552.84412</v>
      </c>
      <c r="CI69" s="335">
        <f>BX69*(1-DG$47)+('DRE + DCF'!Y$53*10^6)</f>
        <v>315120456508.56543</v>
      </c>
      <c r="CJ69" s="335">
        <f>BY69*(1-DH$47)+('DRE + DCF'!Z$53*10^6)</f>
        <v>346067412332.38916</v>
      </c>
      <c r="CK69" s="335">
        <f>BZ69*(1-DI$47)+('DRE + DCF'!AA$53*10^6)</f>
        <v>379915987982.84766</v>
      </c>
      <c r="CL69" s="335">
        <f>CA69*(1-DJ$47)+('DRE + DCF'!AB$53*10^6)</f>
        <v>415863406019.39447</v>
      </c>
      <c r="CM69" s="335">
        <f>CB69*(1-DK$47)+('DRE + DCF'!AC$53*10^6)</f>
        <v>460586865650.59357</v>
      </c>
      <c r="CN69" s="335">
        <f t="shared" si="30"/>
        <v>1104007971212.5002</v>
      </c>
      <c r="CO69" s="335">
        <f t="shared" si="31"/>
        <v>1124671419121.0361</v>
      </c>
      <c r="CP69" s="335">
        <f t="shared" si="32"/>
        <v>1163029724571.3625</v>
      </c>
      <c r="CQ69" s="335">
        <f t="shared" si="33"/>
        <v>1302593291519.9263</v>
      </c>
      <c r="CR69" s="335">
        <f t="shared" si="34"/>
        <v>1458904486502.3176</v>
      </c>
      <c r="CS69" s="335">
        <f t="shared" si="35"/>
        <v>1633973024882.5959</v>
      </c>
      <c r="CT69" s="335">
        <f t="shared" si="36"/>
        <v>1830049787868.5076</v>
      </c>
      <c r="CU69" s="335">
        <f t="shared" si="37"/>
        <v>2049655762412.7285</v>
      </c>
      <c r="CV69" s="335">
        <f t="shared" si="38"/>
        <v>2283316519327.7798</v>
      </c>
      <c r="CW69" s="335">
        <f t="shared" si="39"/>
        <v>2502514905183.2471</v>
      </c>
      <c r="CX69" s="336">
        <f t="shared" si="40"/>
        <v>2739002563723.064</v>
      </c>
    </row>
    <row r="70" spans="4:102" ht="30" customHeight="1" x14ac:dyDescent="0.25">
      <c r="D70" s="333">
        <f t="shared" si="41"/>
        <v>2.3274449274006848E-2</v>
      </c>
      <c r="E70" s="64">
        <f t="shared" si="0"/>
        <v>2.0496365247902548E-2</v>
      </c>
      <c r="F70" s="64">
        <f t="shared" si="1"/>
        <v>3.0581311086124968E-2</v>
      </c>
      <c r="G70" s="64">
        <f t="shared" si="2"/>
        <v>2.6261611879967006E-2</v>
      </c>
      <c r="H70" s="64">
        <f t="shared" si="3"/>
        <v>2.2239349393683328E-2</v>
      </c>
      <c r="I70" s="64">
        <f t="shared" si="4"/>
        <v>1.8472391390127185E-2</v>
      </c>
      <c r="J70" s="64">
        <f t="shared" si="5"/>
        <v>1.4929031481677069E-2</v>
      </c>
      <c r="K70" s="64">
        <f t="shared" si="6"/>
        <v>1.1579979665404833E-2</v>
      </c>
      <c r="L70" s="64">
        <f t="shared" si="7"/>
        <v>9.1271205988883164E-3</v>
      </c>
      <c r="M70" s="64">
        <f t="shared" si="8"/>
        <v>8.9175106595477949E-3</v>
      </c>
      <c r="N70" s="64">
        <f t="shared" si="9"/>
        <v>1.0897891904154244E-2</v>
      </c>
      <c r="O70" s="64">
        <f t="shared" si="45"/>
        <v>2.9500000000000023E-2</v>
      </c>
      <c r="P70" s="64">
        <f t="shared" si="45"/>
        <v>2.9500000000000023E-2</v>
      </c>
      <c r="Q70" s="64">
        <f t="shared" si="46"/>
        <v>2.9500000000000023E-2</v>
      </c>
      <c r="R70" s="64">
        <f t="shared" si="47"/>
        <v>2.9500000000000023E-2</v>
      </c>
      <c r="S70" s="64">
        <f t="shared" si="48"/>
        <v>2.9500000000000023E-2</v>
      </c>
      <c r="T70" s="64">
        <f t="shared" si="49"/>
        <v>2.9500000000000023E-2</v>
      </c>
      <c r="U70" s="64">
        <f t="shared" si="50"/>
        <v>2.9500000000000023E-2</v>
      </c>
      <c r="V70" s="64">
        <f t="shared" si="51"/>
        <v>2.9500000000000023E-2</v>
      </c>
      <c r="W70" s="64">
        <f t="shared" si="52"/>
        <v>2.9500000000000023E-2</v>
      </c>
      <c r="X70" s="64">
        <f t="shared" si="53"/>
        <v>2.9500000000000023E-2</v>
      </c>
      <c r="Y70" s="64">
        <f t="shared" si="54"/>
        <v>2.9500000000000023E-2</v>
      </c>
      <c r="Z70" s="64">
        <f t="shared" si="43"/>
        <v>0.18046192751581411</v>
      </c>
      <c r="AA70" s="64">
        <f t="shared" si="44"/>
        <v>0.17768384348970981</v>
      </c>
      <c r="AB70" s="64">
        <f t="shared" si="10"/>
        <v>0.18776878932793223</v>
      </c>
      <c r="AC70" s="64">
        <f t="shared" si="11"/>
        <v>0.18344909012177427</v>
      </c>
      <c r="AD70" s="64">
        <f t="shared" si="12"/>
        <v>0.17942682763549059</v>
      </c>
      <c r="AE70" s="64">
        <f t="shared" si="13"/>
        <v>0.17565986963193445</v>
      </c>
      <c r="AF70" s="64">
        <f t="shared" si="14"/>
        <v>0.17211650972348433</v>
      </c>
      <c r="AG70" s="64">
        <f t="shared" si="15"/>
        <v>0.16876745790721209</v>
      </c>
      <c r="AH70" s="64">
        <f t="shared" si="16"/>
        <v>0.16631459884069558</v>
      </c>
      <c r="AI70" s="64">
        <f t="shared" si="17"/>
        <v>0.16610498890135506</v>
      </c>
      <c r="AJ70" s="64">
        <f t="shared" si="18"/>
        <v>0.1680853701459615</v>
      </c>
      <c r="AK70" s="334">
        <f>(1+O70)*'Projeções - Receitas'!N$34</f>
        <v>1897556200497.1086</v>
      </c>
      <c r="AL70" s="334">
        <f>(1+P70)*'Projeções - Receitas'!T$34</f>
        <v>2004113596029.5051</v>
      </c>
      <c r="AM70" s="334">
        <f>(1+Q70)*'Projeções - Receitas'!U$34</f>
        <v>2244607227553.0459</v>
      </c>
      <c r="AN70" s="334">
        <f>(1+R70)*'Projeções - Receitas'!V$34</f>
        <v>2513960094859.4116</v>
      </c>
      <c r="AO70" s="334">
        <f>(1+S70)*'Projeções - Receitas'!W$34</f>
        <v>2815635306242.541</v>
      </c>
      <c r="AP70" s="334">
        <f>(1+T70)*'Projeções - Receitas'!X$34</f>
        <v>3153511542991.6465</v>
      </c>
      <c r="AQ70" s="334">
        <f>(1+U70)*'Projeções - Receitas'!Y$34</f>
        <v>3531932928150.644</v>
      </c>
      <c r="AR70" s="334">
        <f>(1+V70)*'Projeções - Receitas'!Z$34</f>
        <v>3955764879528.7217</v>
      </c>
      <c r="AS70" s="334">
        <f>(1+W70)*'Projeções - Receitas'!AA$34</f>
        <v>4406722075794.9961</v>
      </c>
      <c r="AT70" s="334">
        <f>(1+X70)*'Projeções - Receitas'!AB$34</f>
        <v>4829767395071.3164</v>
      </c>
      <c r="AU70" s="334">
        <f>(1+Y70)*'Projeções - Receitas'!AC$34</f>
        <v>5286180413905.5566</v>
      </c>
      <c r="AV70" s="335">
        <f t="shared" si="19"/>
        <v>1661444985219.0298</v>
      </c>
      <c r="AW70" s="335">
        <f t="shared" si="20"/>
        <v>1754743539643.3579</v>
      </c>
      <c r="AX70" s="335">
        <f t="shared" si="21"/>
        <v>1965312764400.561</v>
      </c>
      <c r="AY70" s="335">
        <f t="shared" si="22"/>
        <v>2201150296128.6284</v>
      </c>
      <c r="AZ70" s="335">
        <f t="shared" si="23"/>
        <v>2465288331664.064</v>
      </c>
      <c r="BA70" s="335">
        <f t="shared" si="24"/>
        <v>2761122931463.7524</v>
      </c>
      <c r="BB70" s="335">
        <f t="shared" si="25"/>
        <v>3092457683239.4023</v>
      </c>
      <c r="BC70" s="335">
        <f t="shared" si="26"/>
        <v>3463552605228.1309</v>
      </c>
      <c r="BD70" s="335">
        <f t="shared" si="27"/>
        <v>3858397602224.1382</v>
      </c>
      <c r="BE70" s="335">
        <f t="shared" si="28"/>
        <v>4228803772037.6558</v>
      </c>
      <c r="BF70" s="335">
        <f t="shared" si="29"/>
        <v>4628425728495.2148</v>
      </c>
      <c r="BG70" s="334">
        <f>(AK70*SUMPRODUCT(DA$10:DA$13,DA$28:DA$31)+AV70*SUMPRODUCT(DA$14:DA$23,DA$32:DA$41))*'Projeções - Receitas'!T$23+(AK70*DA$11*'Projeções - Receitas'!T$25)</f>
        <v>61645046539.722748</v>
      </c>
      <c r="BH70" s="334">
        <f>(AL70*SUMPRODUCT(DB$10:DB$13,DB$28:DB$31)+AW70*SUMPRODUCT(DB$14:DB$23,DB$32:DB$41))*'Projeções - Receitas'!U$23+(AL70*DB$11*'Projeções - Receitas'!U$25)</f>
        <v>49391455722.984985</v>
      </c>
      <c r="BI70" s="334">
        <f>(AM70*SUMPRODUCT(DC$10:DC$13,DC$28:DC$31)+AX70*SUMPRODUCT(DC$14:DC$23,DC$32:DC$41))*'Projeções - Receitas'!V$23+(AM70*DC$11*'Projeções - Receitas'!V$25)</f>
        <v>54630902274.638123</v>
      </c>
      <c r="BJ70" s="334">
        <f>(AN70*SUMPRODUCT(DD$10:DD$13,DD$28:DD$31)+AY70*SUMPRODUCT(DD$14:DD$23,DD$32:DD$41))*'Projeções - Receitas'!W$23+(AN70*DD$11*'Projeções - Receitas'!W$25)</f>
        <v>60380083089.827591</v>
      </c>
      <c r="BK70" s="334">
        <f>(AO70*SUMPRODUCT(DE$10:DE$13,DE$28:DE$31)+AZ70*SUMPRODUCT(DE$14:DE$23,DE$32:DE$41))*'Projeções - Receitas'!X$23+(AO70*DE$11*'Projeções - Receitas'!X$25)</f>
        <v>66716576807.788574</v>
      </c>
      <c r="BL70" s="334">
        <f>(AP70*SUMPRODUCT(DF$10:DF$13,DF$28:DF$31)+BA70*SUMPRODUCT(DF$14:DF$23,DF$32:DF$41))*'Projeções - Receitas'!Y$23+(AP70*DF$11*'Projeções - Receitas'!Y$25)</f>
        <v>73707407855.915024</v>
      </c>
      <c r="BM70" s="334">
        <f>(AQ70*SUMPRODUCT(DG$10:DG$13,DG$28:DG$31)+BB70*SUMPRODUCT(DG$14:DG$23,DG$32:DG$41))*'Projeções - Receitas'!Z$23+(AQ70*DG$11*'Projeções - Receitas'!Z$25)</f>
        <v>81423196552.121582</v>
      </c>
      <c r="BN70" s="334">
        <f>(AR70*SUMPRODUCT(DH$10:DH$13,DH$28:DH$31)+BC70*SUMPRODUCT(DH$14:DH$23,DH$32:DH$41))*'Projeções - Receitas'!AA$23+(AR70*DH$11*'Projeções - Receitas'!AA$25)</f>
        <v>89937044806.065811</v>
      </c>
      <c r="BO70" s="334">
        <f>(AS70*SUMPRODUCT(DI$10:DI$13,DI$28:DI$31)+BD70*SUMPRODUCT(DI$14:DI$23,DI$32:DI$41))*'Projeções - Receitas'!AB$23+(AS70*DI$11*'Projeções - Receitas'!AB$25)</f>
        <v>98795204889.870178</v>
      </c>
      <c r="BP70" s="334">
        <f>(AT70*SUMPRODUCT(DJ$10:DJ$13,DJ$28:DJ$31)+BE70*SUMPRODUCT(DJ$14:DJ$23,DJ$32:DJ$41))*'Projeções - Receitas'!AC$23+(AT70*DJ$11*'Projeções - Receitas'!AC$25)</f>
        <v>106753839141.28543</v>
      </c>
      <c r="BQ70" s="334">
        <f>(AU70*SUMPRODUCT(DK$10:DK$13,DK$28:DK$31)+BF70*SUMPRODUCT(DK$14:DK$23,DK$32:DK$41))*'Projeções - Receitas'!AD$23+(AU70*DK$11*'Projeções - Receitas'!AD$25)</f>
        <v>135795434182.5322</v>
      </c>
      <c r="BR70" s="335">
        <f>((BG70+'DRE + DCF'!T$12)*(1+'DRE + DCF'!T$15)+'DRE + DCF'!T$18)*(1+'DRE + DCF'!T$25)*'DRE + DCF'!T$33</f>
        <v>33718245171.900249</v>
      </c>
      <c r="BS70" s="335">
        <f>((BH70+'DRE + DCF'!U$12)*(1+'DRE + DCF'!U$15)+'DRE + DCF'!U$18)*(1+'DRE + DCF'!U$25)*'DRE + DCF'!U$33</f>
        <v>25426622886.302509</v>
      </c>
      <c r="BT70" s="335">
        <f>((BI70+'DRE + DCF'!V$12)*(1+'DRE + DCF'!V$15)+'DRE + DCF'!V$18)*(1+'DRE + DCF'!V$25)*'DRE + DCF'!V$33</f>
        <v>28277035630.125107</v>
      </c>
      <c r="BU70" s="335">
        <f>((BJ70+'DRE + DCF'!W$12)*(1+'DRE + DCF'!W$15)+'DRE + DCF'!W$18)*(1+'DRE + DCF'!W$25)*'DRE + DCF'!W$33</f>
        <v>31391503226.555199</v>
      </c>
      <c r="BV70" s="335">
        <f>((BK70+'DRE + DCF'!X$12)*(1+'DRE + DCF'!X$15)+'DRE + DCF'!X$18)*(1+'DRE + DCF'!X$25)*'DRE + DCF'!X$33</f>
        <v>34802931025.145126</v>
      </c>
      <c r="BW70" s="335">
        <f>((BL70+'DRE + DCF'!Y$12)*(1+'DRE + DCF'!Y$15)+'DRE + DCF'!Y$18)*(1+'DRE + DCF'!Y$25)*'DRE + DCF'!Y$33</f>
        <v>38553299774.723572</v>
      </c>
      <c r="BX70" s="335">
        <f>((BM70+'DRE + DCF'!Z$12)*(1+'DRE + DCF'!Z$15)+'DRE + DCF'!Z$18)*(1+'DRE + DCF'!Z$25)*'DRE + DCF'!Z$33</f>
        <v>42689028242.799706</v>
      </c>
      <c r="BY70" s="335">
        <f>((BN70+'DRE + DCF'!AA$12)*(1+'DRE + DCF'!AA$15)+'DRE + DCF'!AA$18)*(1+'DRE + DCF'!AA$25)*'DRE + DCF'!AA$33</f>
        <v>47243380684.604507</v>
      </c>
      <c r="BZ70" s="335">
        <f>((BO70+'DRE + DCF'!AB$12)*(1+'DRE + DCF'!AB$15)+'DRE + DCF'!AB$18)*(1+'DRE + DCF'!AB$25)*'DRE + DCF'!AB$33</f>
        <v>51948656438.856316</v>
      </c>
      <c r="CA70" s="335">
        <f>((BP70+'DRE + DCF'!AC$12)*(1+'DRE + DCF'!AC$15)+'DRE + DCF'!AC$18)*(1+'DRE + DCF'!AC$25)*'DRE + DCF'!AC$33</f>
        <v>56056286969.398285</v>
      </c>
      <c r="CB70" s="335">
        <f>((BQ70+'DRE + DCF'!AD$12)*(1+'DRE + DCF'!AD$15)+'DRE + DCF'!AD$18)*(1+'DRE + DCF'!AD$25)*'DRE + DCF'!AD$33</f>
        <v>70475739851.285294</v>
      </c>
      <c r="CC70" s="335">
        <f>BR70*(1-DA$47)+('DRE + DCF'!N$53*10^6)</f>
        <v>199328214741.42593</v>
      </c>
      <c r="CD70" s="335">
        <f>BS70*(1-DB$47)+('DRE + DCF'!T$53*10^6)</f>
        <v>199933042424.31424</v>
      </c>
      <c r="CE70" s="335">
        <f>BT70*(1-DC$47)+('DRE + DCF'!U$53*10^6)</f>
        <v>218486796398.00836</v>
      </c>
      <c r="CF70" s="335">
        <f>BU70*(1-DD$47)+('DRE + DCF'!V$53*10^6)</f>
        <v>239075666642.21118</v>
      </c>
      <c r="CG70" s="335">
        <f>BV70*(1-DE$47)+('DRE + DCF'!W$53*10^6)</f>
        <v>261893798493.16422</v>
      </c>
      <c r="CH70" s="335">
        <f>BW70*(1-DF$47)+('DRE + DCF'!X$53*10^6)</f>
        <v>287162955728.56866</v>
      </c>
      <c r="CI70" s="335">
        <f>BX70*(1-DG$47)+('DRE + DCF'!Y$53*10^6)</f>
        <v>315134834480.38904</v>
      </c>
      <c r="CJ70" s="335">
        <f>BY70*(1-DH$47)+('DRE + DCF'!Z$53*10^6)</f>
        <v>346083275791.23346</v>
      </c>
      <c r="CK70" s="335">
        <f>BZ70*(1-DI$47)+('DRE + DCF'!AA$53*10^6)</f>
        <v>379933394199.23608</v>
      </c>
      <c r="CL70" s="335">
        <f>CA70*(1-DJ$47)+('DRE + DCF'!AB$53*10^6)</f>
        <v>415882193160.53601</v>
      </c>
      <c r="CM70" s="335">
        <f>CB70*(1-DK$47)+('DRE + DCF'!AC$53*10^6)</f>
        <v>460609965419.70416</v>
      </c>
      <c r="CN70" s="335">
        <f t="shared" si="30"/>
        <v>1104544418234.4697</v>
      </c>
      <c r="CO70" s="335">
        <f t="shared" si="31"/>
        <v>1125217906691.0659</v>
      </c>
      <c r="CP70" s="335">
        <f t="shared" si="32"/>
        <v>1163594850773.7786</v>
      </c>
      <c r="CQ70" s="335">
        <f t="shared" si="33"/>
        <v>1303226232866.6321</v>
      </c>
      <c r="CR70" s="335">
        <f t="shared" si="34"/>
        <v>1459613380810.6279</v>
      </c>
      <c r="CS70" s="335">
        <f t="shared" si="35"/>
        <v>1634766986507.9036</v>
      </c>
      <c r="CT70" s="335">
        <f t="shared" si="36"/>
        <v>1830939024888.8521</v>
      </c>
      <c r="CU70" s="335">
        <f t="shared" si="37"/>
        <v>2050651707875.5144</v>
      </c>
      <c r="CV70" s="335">
        <f t="shared" si="38"/>
        <v>2284426002573.3232</v>
      </c>
      <c r="CW70" s="335">
        <f t="shared" si="39"/>
        <v>2503730898820.3623</v>
      </c>
      <c r="CX70" s="336">
        <f t="shared" si="40"/>
        <v>2740333468758.8872</v>
      </c>
    </row>
    <row r="71" spans="4:102" ht="30" customHeight="1" x14ac:dyDescent="0.25">
      <c r="D71" s="333">
        <f t="shared" si="41"/>
        <v>2.3197050960257121E-2</v>
      </c>
      <c r="E71" s="64">
        <f t="shared" si="0"/>
        <v>2.041790201528107E-2</v>
      </c>
      <c r="F71" s="64">
        <f t="shared" si="1"/>
        <v>3.0498485158323235E-2</v>
      </c>
      <c r="G71" s="64">
        <f t="shared" si="2"/>
        <v>2.6180763946720031E-2</v>
      </c>
      <c r="H71" s="64">
        <f t="shared" si="3"/>
        <v>2.21603346110886E-2</v>
      </c>
      <c r="I71" s="64">
        <f t="shared" si="4"/>
        <v>1.8395086401882005E-2</v>
      </c>
      <c r="J71" s="64">
        <f t="shared" si="5"/>
        <v>1.4853328751613104E-2</v>
      </c>
      <c r="K71" s="64">
        <f t="shared" si="6"/>
        <v>1.1505785773058552E-2</v>
      </c>
      <c r="L71" s="64">
        <f t="shared" si="7"/>
        <v>9.0540011721494118E-3</v>
      </c>
      <c r="M71" s="64">
        <f t="shared" si="8"/>
        <v>8.8443771855378772E-3</v>
      </c>
      <c r="N71" s="64">
        <f t="shared" si="9"/>
        <v>1.0824722519023722E-2</v>
      </c>
      <c r="O71" s="64">
        <f t="shared" si="45"/>
        <v>3.0000000000000023E-2</v>
      </c>
      <c r="P71" s="64">
        <f t="shared" si="45"/>
        <v>3.0000000000000023E-2</v>
      </c>
      <c r="Q71" s="64">
        <f t="shared" si="46"/>
        <v>3.0000000000000023E-2</v>
      </c>
      <c r="R71" s="64">
        <f t="shared" si="47"/>
        <v>3.0000000000000023E-2</v>
      </c>
      <c r="S71" s="64">
        <f t="shared" si="48"/>
        <v>3.0000000000000023E-2</v>
      </c>
      <c r="T71" s="64">
        <f t="shared" si="49"/>
        <v>3.0000000000000023E-2</v>
      </c>
      <c r="U71" s="64">
        <f t="shared" si="50"/>
        <v>3.0000000000000023E-2</v>
      </c>
      <c r="V71" s="64">
        <f t="shared" si="51"/>
        <v>3.0000000000000023E-2</v>
      </c>
      <c r="W71" s="64">
        <f t="shared" si="52"/>
        <v>3.0000000000000023E-2</v>
      </c>
      <c r="X71" s="64">
        <f t="shared" si="53"/>
        <v>3.0000000000000023E-2</v>
      </c>
      <c r="Y71" s="64">
        <f t="shared" si="54"/>
        <v>3.0000000000000023E-2</v>
      </c>
      <c r="Z71" s="64">
        <f t="shared" si="43"/>
        <v>0.18038452920206438</v>
      </c>
      <c r="AA71" s="64">
        <f t="shared" si="44"/>
        <v>0.17760538025708833</v>
      </c>
      <c r="AB71" s="64">
        <f t="shared" si="10"/>
        <v>0.1876859634001305</v>
      </c>
      <c r="AC71" s="64">
        <f t="shared" si="11"/>
        <v>0.18336824218852729</v>
      </c>
      <c r="AD71" s="64">
        <f t="shared" si="12"/>
        <v>0.17934781285289586</v>
      </c>
      <c r="AE71" s="64">
        <f t="shared" si="13"/>
        <v>0.17558256464368927</v>
      </c>
      <c r="AF71" s="64">
        <f t="shared" si="14"/>
        <v>0.17204080699342036</v>
      </c>
      <c r="AG71" s="64">
        <f t="shared" si="15"/>
        <v>0.16869326401486581</v>
      </c>
      <c r="AH71" s="64">
        <f t="shared" si="16"/>
        <v>0.16624147941395667</v>
      </c>
      <c r="AI71" s="64">
        <f t="shared" si="17"/>
        <v>0.16603185542734514</v>
      </c>
      <c r="AJ71" s="64">
        <f t="shared" si="18"/>
        <v>0.16801220076083098</v>
      </c>
      <c r="AK71" s="334">
        <f>(1+O71)*'Projeções - Receitas'!N$34</f>
        <v>1898477791658.1074</v>
      </c>
      <c r="AL71" s="334">
        <f>(1+P71)*'Projeções - Receitas'!T$34</f>
        <v>2005086939203.8757</v>
      </c>
      <c r="AM71" s="334">
        <f>(1+Q71)*'Projeções - Receitas'!U$34</f>
        <v>2245697371908.3408</v>
      </c>
      <c r="AN71" s="334">
        <f>(1+R71)*'Projeções - Receitas'!V$34</f>
        <v>2515181056537.3423</v>
      </c>
      <c r="AO71" s="334">
        <f>(1+S71)*'Projeções - Receitas'!W$34</f>
        <v>2817002783321.8232</v>
      </c>
      <c r="AP71" s="334">
        <f>(1+T71)*'Projeções - Receitas'!X$34</f>
        <v>3155043117320.4424</v>
      </c>
      <c r="AQ71" s="334">
        <f>(1+U71)*'Projeções - Receitas'!Y$34</f>
        <v>3533648291398.896</v>
      </c>
      <c r="AR71" s="334">
        <f>(1+V71)*'Projeções - Receitas'!Z$34</f>
        <v>3957686086366.7637</v>
      </c>
      <c r="AS71" s="334">
        <f>(1+W71)*'Projeções - Receitas'!AA$34</f>
        <v>4408862300212.5752</v>
      </c>
      <c r="AT71" s="334">
        <f>(1+X71)*'Projeções - Receitas'!AB$34</f>
        <v>4832113081032.9834</v>
      </c>
      <c r="AU71" s="334">
        <f>(1+Y71)*'Projeções - Receitas'!AC$34</f>
        <v>5288747767190.5996</v>
      </c>
      <c r="AV71" s="335">
        <f t="shared" si="19"/>
        <v>1662251903618.8445</v>
      </c>
      <c r="AW71" s="335">
        <f t="shared" si="20"/>
        <v>1755595770599.9597</v>
      </c>
      <c r="AX71" s="335">
        <f t="shared" si="21"/>
        <v>1966267263071.9548</v>
      </c>
      <c r="AY71" s="335">
        <f t="shared" si="22"/>
        <v>2202219334640.5898</v>
      </c>
      <c r="AZ71" s="335">
        <f t="shared" si="23"/>
        <v>2466485654797.4604</v>
      </c>
      <c r="BA71" s="335">
        <f t="shared" si="24"/>
        <v>2762463933373.1563</v>
      </c>
      <c r="BB71" s="335">
        <f t="shared" si="25"/>
        <v>3093959605377.9355</v>
      </c>
      <c r="BC71" s="335">
        <f t="shared" si="26"/>
        <v>3465234758023.2881</v>
      </c>
      <c r="BD71" s="335">
        <f t="shared" si="27"/>
        <v>3860271520437.9429</v>
      </c>
      <c r="BE71" s="335">
        <f t="shared" si="28"/>
        <v>4230857586399.9863</v>
      </c>
      <c r="BF71" s="335">
        <f t="shared" si="29"/>
        <v>4630673628314.7842</v>
      </c>
      <c r="BG71" s="334">
        <f>(AK71*SUMPRODUCT(DA$10:DA$13,DA$28:DA$31)+AV71*SUMPRODUCT(DA$14:DA$23,DA$32:DA$41))*'Projeções - Receitas'!T$23+(AK71*DA$11*'Projeções - Receitas'!T$25)</f>
        <v>61674985853.243744</v>
      </c>
      <c r="BH71" s="334">
        <f>(AL71*SUMPRODUCT(DB$10:DB$13,DB$28:DB$31)+AW71*SUMPRODUCT(DB$14:DB$23,DB$32:DB$41))*'Projeções - Receitas'!U$23+(AL71*DB$11*'Projeções - Receitas'!U$25)</f>
        <v>49415443802.500732</v>
      </c>
      <c r="BI71" s="334">
        <f>(AM71*SUMPRODUCT(DC$10:DC$13,DC$28:DC$31)+AX71*SUMPRODUCT(DC$14:DC$23,DC$32:DC$41))*'Projeções - Receitas'!V$23+(AM71*DC$11*'Projeções - Receitas'!V$25)</f>
        <v>54657435010.079887</v>
      </c>
      <c r="BJ71" s="334">
        <f>(AN71*SUMPRODUCT(DD$10:DD$13,DD$28:DD$31)+AY71*SUMPRODUCT(DD$14:DD$23,DD$32:DD$41))*'Projeções - Receitas'!W$23+(AN71*DD$11*'Projeções - Receitas'!W$25)</f>
        <v>60409408045.189323</v>
      </c>
      <c r="BK71" s="334">
        <f>(AO71*SUMPRODUCT(DE$10:DE$13,DE$28:DE$31)+AZ71*SUMPRODUCT(DE$14:DE$23,DE$32:DE$41))*'Projeções - Receitas'!X$23+(AO71*DE$11*'Projeções - Receitas'!X$25)</f>
        <v>66748979224.888054</v>
      </c>
      <c r="BL71" s="334">
        <f>(AP71*SUMPRODUCT(DF$10:DF$13,DF$28:DF$31)+BA71*SUMPRODUCT(DF$14:DF$23,DF$32:DF$41))*'Projeções - Receitas'!Y$23+(AP71*DF$11*'Projeções - Receitas'!Y$25)</f>
        <v>73743205528.501678</v>
      </c>
      <c r="BM71" s="334">
        <f>(AQ71*SUMPRODUCT(DG$10:DG$13,DG$28:DG$31)+BB71*SUMPRODUCT(DG$14:DG$23,DG$32:DG$41))*'Projeções - Receitas'!Z$23+(AQ71*DG$11*'Projeções - Receitas'!Z$25)</f>
        <v>81462741572.302322</v>
      </c>
      <c r="BN71" s="334">
        <f>(AR71*SUMPRODUCT(DH$10:DH$13,DH$28:DH$31)+BC71*SUMPRODUCT(DH$14:DH$23,DH$32:DH$41))*'Projeções - Receitas'!AA$23+(AR71*DH$11*'Projeções - Receitas'!AA$25)</f>
        <v>89980724769.546097</v>
      </c>
      <c r="BO71" s="334">
        <f>(AS71*SUMPRODUCT(DI$10:DI$13,DI$28:DI$31)+BD71*SUMPRODUCT(DI$14:DI$23,DI$32:DI$41))*'Projeções - Receitas'!AB$23+(AS71*DI$11*'Projeções - Receitas'!AB$25)</f>
        <v>98843187019.491272</v>
      </c>
      <c r="BP71" s="334">
        <f>(AT71*SUMPRODUCT(DJ$10:DJ$13,DJ$28:DJ$31)+BE71*SUMPRODUCT(DJ$14:DJ$23,DJ$32:DJ$41))*'Projeções - Receitas'!AC$23+(AT71*DJ$11*'Projeções - Receitas'!AC$25)</f>
        <v>106805686561.94658</v>
      </c>
      <c r="BQ71" s="334">
        <f>(AU71*SUMPRODUCT(DK$10:DK$13,DK$28:DK$31)+BF71*SUMPRODUCT(DK$14:DK$23,DK$32:DK$41))*'Projeções - Receitas'!AD$23+(AU71*DK$11*'Projeções - Receitas'!AD$25)</f>
        <v>135861386311.80969</v>
      </c>
      <c r="BR71" s="335">
        <f>((BG71+'DRE + DCF'!T$12)*(1+'DRE + DCF'!T$15)+'DRE + DCF'!T$18)*(1+'DRE + DCF'!T$25)*'DRE + DCF'!T$33</f>
        <v>33736667764.191238</v>
      </c>
      <c r="BS71" s="335">
        <f>((BH71+'DRE + DCF'!U$12)*(1+'DRE + DCF'!U$15)+'DRE + DCF'!U$18)*(1+'DRE + DCF'!U$25)*'DRE + DCF'!U$33</f>
        <v>25441241050.166389</v>
      </c>
      <c r="BT71" s="335">
        <f>((BI71+'DRE + DCF'!V$12)*(1+'DRE + DCF'!V$15)+'DRE + DCF'!V$18)*(1+'DRE + DCF'!V$25)*'DRE + DCF'!V$33</f>
        <v>28293186351.195721</v>
      </c>
      <c r="BU71" s="335">
        <f>((BJ71+'DRE + DCF'!W$12)*(1+'DRE + DCF'!W$15)+'DRE + DCF'!W$18)*(1+'DRE + DCF'!W$25)*'DRE + DCF'!W$33</f>
        <v>31409333551.010685</v>
      </c>
      <c r="BV71" s="335">
        <f>((BK71+'DRE + DCF'!X$12)*(1+'DRE + DCF'!X$15)+'DRE + DCF'!X$18)*(1+'DRE + DCF'!X$25)*'DRE + DCF'!X$33</f>
        <v>34822610374.782074</v>
      </c>
      <c r="BW71" s="335">
        <f>((BL71+'DRE + DCF'!Y$12)*(1+'DRE + DCF'!Y$15)+'DRE + DCF'!Y$18)*(1+'DRE + DCF'!Y$25)*'DRE + DCF'!Y$33</f>
        <v>38575016734.264465</v>
      </c>
      <c r="BX71" s="335">
        <f>((BM71+'DRE + DCF'!Z$12)*(1+'DRE + DCF'!Z$15)+'DRE + DCF'!Z$18)*(1+'DRE + DCF'!Z$25)*'DRE + DCF'!Z$33</f>
        <v>42712991529.17247</v>
      </c>
      <c r="BY71" s="335">
        <f>((BN71+'DRE + DCF'!AA$12)*(1+'DRE + DCF'!AA$15)+'DRE + DCF'!AA$18)*(1+'DRE + DCF'!AA$25)*'DRE + DCF'!AA$33</f>
        <v>47269819782.678329</v>
      </c>
      <c r="BZ71" s="335">
        <f>((BO71+'DRE + DCF'!AB$12)*(1+'DRE + DCF'!AB$15)+'DRE + DCF'!AB$18)*(1+'DRE + DCF'!AB$25)*'DRE + DCF'!AB$33</f>
        <v>51977666799.503677</v>
      </c>
      <c r="CA71" s="335">
        <f>((BP71+'DRE + DCF'!AC$12)*(1+'DRE + DCF'!AC$15)+'DRE + DCF'!AC$18)*(1+'DRE + DCF'!AC$25)*'DRE + DCF'!AC$33</f>
        <v>56087598871.300812</v>
      </c>
      <c r="CB71" s="335">
        <f>((BQ71+'DRE + DCF'!AD$12)*(1+'DRE + DCF'!AD$15)+'DRE + DCF'!AD$18)*(1+'DRE + DCF'!AD$25)*'DRE + DCF'!AD$33</f>
        <v>70514239466.469528</v>
      </c>
      <c r="CC71" s="335">
        <f>BR71*(1-DA$47)+('DRE + DCF'!N$53*10^6)</f>
        <v>199339491609.49265</v>
      </c>
      <c r="CD71" s="335">
        <f>BS71*(1-DB$47)+('DRE + DCF'!T$53*10^6)</f>
        <v>199941813322.63257</v>
      </c>
      <c r="CE71" s="335">
        <f>BT71*(1-DC$47)+('DRE + DCF'!U$53*10^6)</f>
        <v>218496486830.65073</v>
      </c>
      <c r="CF71" s="335">
        <f>BU71*(1-DD$47)+('DRE + DCF'!V$53*10^6)</f>
        <v>239086364836.88449</v>
      </c>
      <c r="CG71" s="335">
        <f>BV71*(1-DE$47)+('DRE + DCF'!W$53*10^6)</f>
        <v>261905606102.94638</v>
      </c>
      <c r="CH71" s="335">
        <f>BW71*(1-DF$47)+('DRE + DCF'!X$53*10^6)</f>
        <v>287175985904.29315</v>
      </c>
      <c r="CI71" s="335">
        <f>BX71*(1-DG$47)+('DRE + DCF'!Y$53*10^6)</f>
        <v>315149212452.21271</v>
      </c>
      <c r="CJ71" s="335">
        <f>BY71*(1-DH$47)+('DRE + DCF'!Z$53*10^6)</f>
        <v>346099139250.07776</v>
      </c>
      <c r="CK71" s="335">
        <f>BZ71*(1-DI$47)+('DRE + DCF'!AA$53*10^6)</f>
        <v>379950800415.62451</v>
      </c>
      <c r="CL71" s="335">
        <f>CA71*(1-DJ$47)+('DRE + DCF'!AB$53*10^6)</f>
        <v>415900980301.67749</v>
      </c>
      <c r="CM71" s="335">
        <f>CB71*(1-DK$47)+('DRE + DCF'!AC$53*10^6)</f>
        <v>460633065188.8147</v>
      </c>
      <c r="CN71" s="335">
        <f t="shared" si="30"/>
        <v>1105080865256.4387</v>
      </c>
      <c r="CO71" s="335">
        <f t="shared" si="31"/>
        <v>1125764394261.0955</v>
      </c>
      <c r="CP71" s="335">
        <f t="shared" si="32"/>
        <v>1164159976976.1941</v>
      </c>
      <c r="CQ71" s="335">
        <f t="shared" si="33"/>
        <v>1303859174213.3376</v>
      </c>
      <c r="CR71" s="335">
        <f t="shared" si="34"/>
        <v>1460322275118.938</v>
      </c>
      <c r="CS71" s="335">
        <f t="shared" si="35"/>
        <v>1635560948133.2107</v>
      </c>
      <c r="CT71" s="335">
        <f t="shared" si="36"/>
        <v>1831828261909.1963</v>
      </c>
      <c r="CU71" s="335">
        <f t="shared" si="37"/>
        <v>2051647653338.3</v>
      </c>
      <c r="CV71" s="335">
        <f t="shared" si="38"/>
        <v>2285535485818.8662</v>
      </c>
      <c r="CW71" s="335">
        <f t="shared" si="39"/>
        <v>2504946892457.478</v>
      </c>
      <c r="CX71" s="336">
        <f t="shared" si="40"/>
        <v>2741664373794.7095</v>
      </c>
    </row>
    <row r="72" spans="4:102" ht="30" customHeight="1" x14ac:dyDescent="0.25">
      <c r="D72" s="333">
        <f t="shared" si="41"/>
        <v>2.3119727754041336E-2</v>
      </c>
      <c r="E72" s="64">
        <f t="shared" si="0"/>
        <v>2.0339514923593732E-2</v>
      </c>
      <c r="F72" s="64">
        <f t="shared" si="1"/>
        <v>3.0415739605026887E-2</v>
      </c>
      <c r="G72" s="64">
        <f t="shared" si="2"/>
        <v>2.6099994468527177E-2</v>
      </c>
      <c r="H72" s="64">
        <f t="shared" si="3"/>
        <v>2.2081396504653572E-2</v>
      </c>
      <c r="I72" s="64">
        <f t="shared" si="4"/>
        <v>1.831785643060746E-2</v>
      </c>
      <c r="J72" s="64">
        <f t="shared" si="5"/>
        <v>1.477769948368407E-2</v>
      </c>
      <c r="K72" s="64">
        <f t="shared" si="6"/>
        <v>1.1431663878667064E-2</v>
      </c>
      <c r="L72" s="64">
        <f t="shared" si="7"/>
        <v>8.9809527007008449E-3</v>
      </c>
      <c r="M72" s="64">
        <f t="shared" si="8"/>
        <v>8.7713146804498932E-3</v>
      </c>
      <c r="N72" s="64">
        <f t="shared" si="9"/>
        <v>1.075162413766334E-2</v>
      </c>
      <c r="O72" s="64">
        <f t="shared" si="45"/>
        <v>3.0500000000000024E-2</v>
      </c>
      <c r="P72" s="64">
        <f t="shared" si="45"/>
        <v>3.0500000000000024E-2</v>
      </c>
      <c r="Q72" s="64">
        <f t="shared" si="46"/>
        <v>3.0500000000000024E-2</v>
      </c>
      <c r="R72" s="64">
        <f t="shared" si="47"/>
        <v>3.0500000000000024E-2</v>
      </c>
      <c r="S72" s="64">
        <f t="shared" si="48"/>
        <v>3.0500000000000024E-2</v>
      </c>
      <c r="T72" s="64">
        <f t="shared" si="49"/>
        <v>3.0500000000000024E-2</v>
      </c>
      <c r="U72" s="64">
        <f t="shared" si="50"/>
        <v>3.0500000000000024E-2</v>
      </c>
      <c r="V72" s="64">
        <f t="shared" si="51"/>
        <v>3.0500000000000024E-2</v>
      </c>
      <c r="W72" s="64">
        <f t="shared" si="52"/>
        <v>3.0500000000000024E-2</v>
      </c>
      <c r="X72" s="64">
        <f t="shared" si="53"/>
        <v>3.0500000000000024E-2</v>
      </c>
      <c r="Y72" s="64">
        <f t="shared" si="54"/>
        <v>3.0500000000000024E-2</v>
      </c>
      <c r="Z72" s="64">
        <f t="shared" si="43"/>
        <v>0.1803072059958486</v>
      </c>
      <c r="AA72" s="64">
        <f t="shared" si="44"/>
        <v>0.17752699316540099</v>
      </c>
      <c r="AB72" s="64">
        <f t="shared" si="10"/>
        <v>0.18760321784683415</v>
      </c>
      <c r="AC72" s="64">
        <f t="shared" si="11"/>
        <v>0.18328747271033444</v>
      </c>
      <c r="AD72" s="64">
        <f t="shared" si="12"/>
        <v>0.17926887474646083</v>
      </c>
      <c r="AE72" s="64">
        <f t="shared" si="13"/>
        <v>0.17550533467241472</v>
      </c>
      <c r="AF72" s="64">
        <f t="shared" si="14"/>
        <v>0.17196517772549133</v>
      </c>
      <c r="AG72" s="64">
        <f t="shared" si="15"/>
        <v>0.16861914212047432</v>
      </c>
      <c r="AH72" s="64">
        <f t="shared" si="16"/>
        <v>0.16616843094250811</v>
      </c>
      <c r="AI72" s="64">
        <f t="shared" si="17"/>
        <v>0.16595879292225715</v>
      </c>
      <c r="AJ72" s="64">
        <f t="shared" si="18"/>
        <v>0.1679391023794706</v>
      </c>
      <c r="AK72" s="334">
        <f>(1+O72)*'Projeções - Receitas'!N$34</f>
        <v>1899399382819.1064</v>
      </c>
      <c r="AL72" s="334">
        <f>(1+P72)*'Projeções - Receitas'!T$34</f>
        <v>2006060282378.2466</v>
      </c>
      <c r="AM72" s="334">
        <f>(1+Q72)*'Projeções - Receitas'!U$34</f>
        <v>2246787516263.6362</v>
      </c>
      <c r="AN72" s="334">
        <f>(1+R72)*'Projeções - Receitas'!V$34</f>
        <v>2516402018215.2725</v>
      </c>
      <c r="AO72" s="334">
        <f>(1+S72)*'Projeções - Receitas'!W$34</f>
        <v>2818370260401.1055</v>
      </c>
      <c r="AP72" s="334">
        <f>(1+T72)*'Projeções - Receitas'!X$34</f>
        <v>3156574691649.2388</v>
      </c>
      <c r="AQ72" s="334">
        <f>(1+U72)*'Projeções - Receitas'!Y$34</f>
        <v>3535363654647.1475</v>
      </c>
      <c r="AR72" s="334">
        <f>(1+V72)*'Projeções - Receitas'!Z$34</f>
        <v>3959607293204.8057</v>
      </c>
      <c r="AS72" s="334">
        <f>(1+W72)*'Projeções - Receitas'!AA$34</f>
        <v>4411002524630.1543</v>
      </c>
      <c r="AT72" s="334">
        <f>(1+X72)*'Projeções - Receitas'!AB$34</f>
        <v>4834458766994.6494</v>
      </c>
      <c r="AU72" s="334">
        <f>(1+Y72)*'Projeções - Receitas'!AC$34</f>
        <v>5291315120475.6436</v>
      </c>
      <c r="AV72" s="335">
        <f t="shared" si="19"/>
        <v>1663058822018.6594</v>
      </c>
      <c r="AW72" s="335">
        <f t="shared" si="20"/>
        <v>1756448001556.5618</v>
      </c>
      <c r="AX72" s="335">
        <f t="shared" si="21"/>
        <v>1967221761743.3491</v>
      </c>
      <c r="AY72" s="335">
        <f t="shared" si="22"/>
        <v>2203288373152.5508</v>
      </c>
      <c r="AZ72" s="335">
        <f t="shared" si="23"/>
        <v>2467682977930.8574</v>
      </c>
      <c r="BA72" s="335">
        <f t="shared" si="24"/>
        <v>2763804935282.5605</v>
      </c>
      <c r="BB72" s="335">
        <f t="shared" si="25"/>
        <v>3095461527516.4683</v>
      </c>
      <c r="BC72" s="335">
        <f t="shared" si="26"/>
        <v>3466916910818.4448</v>
      </c>
      <c r="BD72" s="335">
        <f t="shared" si="27"/>
        <v>3862145438651.748</v>
      </c>
      <c r="BE72" s="335">
        <f t="shared" si="28"/>
        <v>4232911400762.3164</v>
      </c>
      <c r="BF72" s="335">
        <f t="shared" si="29"/>
        <v>4632921528134.3545</v>
      </c>
      <c r="BG72" s="334">
        <f>(AK72*SUMPRODUCT(DA$10:DA$13,DA$28:DA$31)+AV72*SUMPRODUCT(DA$14:DA$23,DA$32:DA$41))*'Projeções - Receitas'!T$23+(AK72*DA$11*'Projeções - Receitas'!T$25)</f>
        <v>61704925166.764725</v>
      </c>
      <c r="BH72" s="334">
        <f>(AL72*SUMPRODUCT(DB$10:DB$13,DB$28:DB$31)+AW72*SUMPRODUCT(DB$14:DB$23,DB$32:DB$41))*'Projeções - Receitas'!U$23+(AL72*DB$11*'Projeções - Receitas'!U$25)</f>
        <v>49439431882.016495</v>
      </c>
      <c r="BI72" s="334">
        <f>(AM72*SUMPRODUCT(DC$10:DC$13,DC$28:DC$31)+AX72*SUMPRODUCT(DC$14:DC$23,DC$32:DC$41))*'Projeções - Receitas'!V$23+(AM72*DC$11*'Projeções - Receitas'!V$25)</f>
        <v>54683967745.521667</v>
      </c>
      <c r="BJ72" s="334">
        <f>(AN72*SUMPRODUCT(DD$10:DD$13,DD$28:DD$31)+AY72*SUMPRODUCT(DD$14:DD$23,DD$32:DD$41))*'Projeções - Receitas'!W$23+(AN72*DD$11*'Projeções - Receitas'!W$25)</f>
        <v>60438733000.551048</v>
      </c>
      <c r="BK72" s="334">
        <f>(AO72*SUMPRODUCT(DE$10:DE$13,DE$28:DE$31)+AZ72*SUMPRODUCT(DE$14:DE$23,DE$32:DE$41))*'Projeções - Receitas'!X$23+(AO72*DE$11*'Projeções - Receitas'!X$25)</f>
        <v>66781381641.987473</v>
      </c>
      <c r="BL72" s="334">
        <f>(AP72*SUMPRODUCT(DF$10:DF$13,DF$28:DF$31)+BA72*SUMPRODUCT(DF$14:DF$23,DF$32:DF$41))*'Projeções - Receitas'!Y$23+(AP72*DF$11*'Projeções - Receitas'!Y$25)</f>
        <v>73779003201.088348</v>
      </c>
      <c r="BM72" s="334">
        <f>(AQ72*SUMPRODUCT(DG$10:DG$13,DG$28:DG$31)+BB72*SUMPRODUCT(DG$14:DG$23,DG$32:DG$41))*'Projeções - Receitas'!Z$23+(AQ72*DG$11*'Projeções - Receitas'!Z$25)</f>
        <v>81502286592.483063</v>
      </c>
      <c r="BN72" s="334">
        <f>(AR72*SUMPRODUCT(DH$10:DH$13,DH$28:DH$31)+BC72*SUMPRODUCT(DH$14:DH$23,DH$32:DH$41))*'Projeções - Receitas'!AA$23+(AR72*DH$11*'Projeções - Receitas'!AA$25)</f>
        <v>90024404733.026505</v>
      </c>
      <c r="BO72" s="334">
        <f>(AS72*SUMPRODUCT(DI$10:DI$13,DI$28:DI$31)+BD72*SUMPRODUCT(DI$14:DI$23,DI$32:DI$41))*'Projeções - Receitas'!AB$23+(AS72*DI$11*'Projeções - Receitas'!AB$25)</f>
        <v>98891169149.112366</v>
      </c>
      <c r="BP72" s="334">
        <f>(AT72*SUMPRODUCT(DJ$10:DJ$13,DJ$28:DJ$31)+BE72*SUMPRODUCT(DJ$14:DJ$23,DJ$32:DJ$41))*'Projeções - Receitas'!AC$23+(AT72*DJ$11*'Projeções - Receitas'!AC$25)</f>
        <v>106857533982.60757</v>
      </c>
      <c r="BQ72" s="334">
        <f>(AU72*SUMPRODUCT(DK$10:DK$13,DK$28:DK$31)+BF72*SUMPRODUCT(DK$14:DK$23,DK$32:DK$41))*'Projeções - Receitas'!AD$23+(AU72*DK$11*'Projeções - Receitas'!AD$25)</f>
        <v>135927338441.08733</v>
      </c>
      <c r="BR72" s="335">
        <f>((BG72+'DRE + DCF'!T$12)*(1+'DRE + DCF'!T$15)+'DRE + DCF'!T$18)*(1+'DRE + DCF'!T$25)*'DRE + DCF'!T$33</f>
        <v>33755090356.48222</v>
      </c>
      <c r="BS72" s="335">
        <f>((BH72+'DRE + DCF'!U$12)*(1+'DRE + DCF'!U$15)+'DRE + DCF'!U$18)*(1+'DRE + DCF'!U$25)*'DRE + DCF'!U$33</f>
        <v>25455859214.030262</v>
      </c>
      <c r="BT72" s="335">
        <f>((BI72+'DRE + DCF'!V$12)*(1+'DRE + DCF'!V$15)+'DRE + DCF'!V$18)*(1+'DRE + DCF'!V$25)*'DRE + DCF'!V$33</f>
        <v>28309337072.266331</v>
      </c>
      <c r="BU72" s="335">
        <f>((BJ72+'DRE + DCF'!W$12)*(1+'DRE + DCF'!W$15)+'DRE + DCF'!W$18)*(1+'DRE + DCF'!W$25)*'DRE + DCF'!W$33</f>
        <v>31427163875.466156</v>
      </c>
      <c r="BV72" s="335">
        <f>((BK72+'DRE + DCF'!X$12)*(1+'DRE + DCF'!X$15)+'DRE + DCF'!X$18)*(1+'DRE + DCF'!X$25)*'DRE + DCF'!X$33</f>
        <v>34842289724.418968</v>
      </c>
      <c r="BW72" s="335">
        <f>((BL72+'DRE + DCF'!Y$12)*(1+'DRE + DCF'!Y$15)+'DRE + DCF'!Y$18)*(1+'DRE + DCF'!Y$25)*'DRE + DCF'!Y$33</f>
        <v>38596733693.805367</v>
      </c>
      <c r="BX72" s="335">
        <f>((BM72+'DRE + DCF'!Z$12)*(1+'DRE + DCF'!Z$15)+'DRE + DCF'!Z$18)*(1+'DRE + DCF'!Z$25)*'DRE + DCF'!Z$33</f>
        <v>42736954815.545235</v>
      </c>
      <c r="BY72" s="335">
        <f>((BN72+'DRE + DCF'!AA$12)*(1+'DRE + DCF'!AA$15)+'DRE + DCF'!AA$18)*(1+'DRE + DCF'!AA$25)*'DRE + DCF'!AA$33</f>
        <v>47296258880.752213</v>
      </c>
      <c r="BZ72" s="335">
        <f>((BO72+'DRE + DCF'!AB$12)*(1+'DRE + DCF'!AB$15)+'DRE + DCF'!AB$18)*(1+'DRE + DCF'!AB$25)*'DRE + DCF'!AB$33</f>
        <v>52006677160.151047</v>
      </c>
      <c r="CA72" s="335">
        <f>((BP72+'DRE + DCF'!AC$12)*(1+'DRE + DCF'!AC$15)+'DRE + DCF'!AC$18)*(1+'DRE + DCF'!AC$25)*'DRE + DCF'!AC$33</f>
        <v>56118910773.203255</v>
      </c>
      <c r="CB72" s="335">
        <f>((BQ72+'DRE + DCF'!AD$12)*(1+'DRE + DCF'!AD$15)+'DRE + DCF'!AD$18)*(1+'DRE + DCF'!AD$25)*'DRE + DCF'!AD$33</f>
        <v>70552739081.653839</v>
      </c>
      <c r="CC72" s="335">
        <f>BR72*(1-DA$47)+('DRE + DCF'!N$53*10^6)</f>
        <v>199350768477.55933</v>
      </c>
      <c r="CD72" s="335">
        <f>BS72*(1-DB$47)+('DRE + DCF'!T$53*10^6)</f>
        <v>199950584220.9509</v>
      </c>
      <c r="CE72" s="335">
        <f>BT72*(1-DC$47)+('DRE + DCF'!U$53*10^6)</f>
        <v>218506177263.29309</v>
      </c>
      <c r="CF72" s="335">
        <f>BU72*(1-DD$47)+('DRE + DCF'!V$53*10^6)</f>
        <v>239097063031.55777</v>
      </c>
      <c r="CG72" s="335">
        <f>BV72*(1-DE$47)+('DRE + DCF'!W$53*10^6)</f>
        <v>261917413712.72852</v>
      </c>
      <c r="CH72" s="335">
        <f>BW72*(1-DF$47)+('DRE + DCF'!X$53*10^6)</f>
        <v>287189016080.0177</v>
      </c>
      <c r="CI72" s="335">
        <f>BX72*(1-DG$47)+('DRE + DCF'!Y$53*10^6)</f>
        <v>315163590424.03638</v>
      </c>
      <c r="CJ72" s="335">
        <f>BY72*(1-DH$47)+('DRE + DCF'!Z$53*10^6)</f>
        <v>346115002708.92212</v>
      </c>
      <c r="CK72" s="335">
        <f>BZ72*(1-DI$47)+('DRE + DCF'!AA$53*10^6)</f>
        <v>379968206632.01294</v>
      </c>
      <c r="CL72" s="335">
        <f>CA72*(1-DJ$47)+('DRE + DCF'!AB$53*10^6)</f>
        <v>415919767442.81897</v>
      </c>
      <c r="CM72" s="335">
        <f>CB72*(1-DK$47)+('DRE + DCF'!AC$53*10^6)</f>
        <v>460656164957.92529</v>
      </c>
      <c r="CN72" s="335">
        <f t="shared" si="30"/>
        <v>1105617312278.4077</v>
      </c>
      <c r="CO72" s="335">
        <f t="shared" si="31"/>
        <v>1126310881831.125</v>
      </c>
      <c r="CP72" s="335">
        <f t="shared" si="32"/>
        <v>1164725103178.6096</v>
      </c>
      <c r="CQ72" s="335">
        <f t="shared" si="33"/>
        <v>1304492115560.0427</v>
      </c>
      <c r="CR72" s="335">
        <f t="shared" si="34"/>
        <v>1461031169427.248</v>
      </c>
      <c r="CS72" s="335">
        <f t="shared" si="35"/>
        <v>1636354909758.5181</v>
      </c>
      <c r="CT72" s="335">
        <f t="shared" si="36"/>
        <v>1832717498929.5403</v>
      </c>
      <c r="CU72" s="335">
        <f t="shared" si="37"/>
        <v>2052643598801.0854</v>
      </c>
      <c r="CV72" s="335">
        <f t="shared" si="38"/>
        <v>2286644969064.4097</v>
      </c>
      <c r="CW72" s="335">
        <f t="shared" si="39"/>
        <v>2506162886094.5933</v>
      </c>
      <c r="CX72" s="336">
        <f t="shared" si="40"/>
        <v>2742995278830.5322</v>
      </c>
    </row>
    <row r="73" spans="4:102" ht="30" customHeight="1" x14ac:dyDescent="0.25">
      <c r="D73" s="333">
        <f t="shared" si="41"/>
        <v>2.3042479546085681E-2</v>
      </c>
      <c r="E73" s="64">
        <f t="shared" si="0"/>
        <v>2.026120386206326E-2</v>
      </c>
      <c r="F73" s="64">
        <f t="shared" si="1"/>
        <v>3.0333074309299213E-2</v>
      </c>
      <c r="G73" s="64">
        <f t="shared" si="2"/>
        <v>2.6019303331244248E-2</v>
      </c>
      <c r="H73" s="64">
        <f t="shared" si="3"/>
        <v>2.2002534962822284E-2</v>
      </c>
      <c r="I73" s="64">
        <f t="shared" si="4"/>
        <v>1.8240701367161549E-2</v>
      </c>
      <c r="J73" s="64">
        <f t="shared" si="5"/>
        <v>1.4702143571010046E-2</v>
      </c>
      <c r="K73" s="64">
        <f t="shared" si="6"/>
        <v>1.1357613877480605E-2</v>
      </c>
      <c r="L73" s="64">
        <f t="shared" si="7"/>
        <v>8.9079750813099989E-3</v>
      </c>
      <c r="M73" s="64">
        <f t="shared" si="8"/>
        <v>8.698323041031325E-3</v>
      </c>
      <c r="N73" s="64">
        <f t="shared" si="9"/>
        <v>1.0678596656769873E-2</v>
      </c>
      <c r="O73" s="64">
        <f t="shared" si="45"/>
        <v>3.1000000000000024E-2</v>
      </c>
      <c r="P73" s="64">
        <f t="shared" si="45"/>
        <v>3.1000000000000024E-2</v>
      </c>
      <c r="Q73" s="64">
        <f t="shared" si="46"/>
        <v>3.1000000000000024E-2</v>
      </c>
      <c r="R73" s="64">
        <f t="shared" si="47"/>
        <v>3.1000000000000024E-2</v>
      </c>
      <c r="S73" s="64">
        <f t="shared" si="48"/>
        <v>3.1000000000000024E-2</v>
      </c>
      <c r="T73" s="64">
        <f t="shared" si="49"/>
        <v>3.1000000000000024E-2</v>
      </c>
      <c r="U73" s="64">
        <f t="shared" si="50"/>
        <v>3.1000000000000024E-2</v>
      </c>
      <c r="V73" s="64">
        <f t="shared" si="51"/>
        <v>3.1000000000000024E-2</v>
      </c>
      <c r="W73" s="64">
        <f t="shared" si="52"/>
        <v>3.1000000000000024E-2</v>
      </c>
      <c r="X73" s="64">
        <f t="shared" si="53"/>
        <v>3.1000000000000024E-2</v>
      </c>
      <c r="Y73" s="64">
        <f t="shared" si="54"/>
        <v>3.1000000000000024E-2</v>
      </c>
      <c r="Z73" s="64">
        <f t="shared" si="43"/>
        <v>0.18022995778789294</v>
      </c>
      <c r="AA73" s="64">
        <f t="shared" si="44"/>
        <v>0.17744868210387052</v>
      </c>
      <c r="AB73" s="64">
        <f t="shared" si="10"/>
        <v>0.18752055255110647</v>
      </c>
      <c r="AC73" s="64">
        <f t="shared" si="11"/>
        <v>0.18320678157305151</v>
      </c>
      <c r="AD73" s="64">
        <f t="shared" si="12"/>
        <v>0.17919001320462954</v>
      </c>
      <c r="AE73" s="64">
        <f t="shared" si="13"/>
        <v>0.17542817960896881</v>
      </c>
      <c r="AF73" s="64">
        <f t="shared" si="14"/>
        <v>0.17188962181281731</v>
      </c>
      <c r="AG73" s="64">
        <f t="shared" si="15"/>
        <v>0.16854509211928786</v>
      </c>
      <c r="AH73" s="64">
        <f t="shared" si="16"/>
        <v>0.16609545332311726</v>
      </c>
      <c r="AI73" s="64">
        <f t="shared" si="17"/>
        <v>0.16588580128283859</v>
      </c>
      <c r="AJ73" s="64">
        <f t="shared" si="18"/>
        <v>0.16786607489857713</v>
      </c>
      <c r="AK73" s="334">
        <f>(1+O73)*'Projeções - Receitas'!N$34</f>
        <v>1900320973980.1055</v>
      </c>
      <c r="AL73" s="334">
        <f>(1+P73)*'Projeções - Receitas'!T$34</f>
        <v>2007033625552.6172</v>
      </c>
      <c r="AM73" s="334">
        <f>(1+Q73)*'Projeções - Receitas'!U$34</f>
        <v>2247877660618.9316</v>
      </c>
      <c r="AN73" s="334">
        <f>(1+R73)*'Projeções - Receitas'!V$34</f>
        <v>2517622979893.2031</v>
      </c>
      <c r="AO73" s="334">
        <f>(1+S73)*'Projeções - Receitas'!W$34</f>
        <v>2819737737480.3877</v>
      </c>
      <c r="AP73" s="334">
        <f>(1+T73)*'Projeções - Receitas'!X$34</f>
        <v>3158106265978.0347</v>
      </c>
      <c r="AQ73" s="334">
        <f>(1+U73)*'Projeções - Receitas'!Y$34</f>
        <v>3537079017895.3994</v>
      </c>
      <c r="AR73" s="334">
        <f>(1+V73)*'Projeções - Receitas'!Z$34</f>
        <v>3961528500042.8472</v>
      </c>
      <c r="AS73" s="334">
        <f>(1+W73)*'Projeções - Receitas'!AA$34</f>
        <v>4413142749047.7324</v>
      </c>
      <c r="AT73" s="334">
        <f>(1+X73)*'Projeções - Receitas'!AB$34</f>
        <v>4836804452956.3154</v>
      </c>
      <c r="AU73" s="334">
        <f>(1+Y73)*'Projeções - Receitas'!AC$34</f>
        <v>5293882473760.6875</v>
      </c>
      <c r="AV73" s="335">
        <f t="shared" si="19"/>
        <v>1663865740418.4744</v>
      </c>
      <c r="AW73" s="335">
        <f t="shared" si="20"/>
        <v>1757300232513.1633</v>
      </c>
      <c r="AX73" s="335">
        <f t="shared" si="21"/>
        <v>1968176260414.7434</v>
      </c>
      <c r="AY73" s="335">
        <f t="shared" si="22"/>
        <v>2204357411664.5122</v>
      </c>
      <c r="AZ73" s="335">
        <f t="shared" si="23"/>
        <v>2468880301064.2539</v>
      </c>
      <c r="BA73" s="335">
        <f t="shared" si="24"/>
        <v>2765145937191.9648</v>
      </c>
      <c r="BB73" s="335">
        <f t="shared" si="25"/>
        <v>3096963449655.001</v>
      </c>
      <c r="BC73" s="335">
        <f t="shared" si="26"/>
        <v>3468599063613.6011</v>
      </c>
      <c r="BD73" s="335">
        <f t="shared" si="27"/>
        <v>3864019356865.5522</v>
      </c>
      <c r="BE73" s="335">
        <f t="shared" si="28"/>
        <v>4234965215124.646</v>
      </c>
      <c r="BF73" s="335">
        <f t="shared" si="29"/>
        <v>4635169427953.9248</v>
      </c>
      <c r="BG73" s="334">
        <f>(AK73*SUMPRODUCT(DA$10:DA$13,DA$28:DA$31)+AV73*SUMPRODUCT(DA$14:DA$23,DA$32:DA$41))*'Projeções - Receitas'!T$23+(AK73*DA$11*'Projeções - Receitas'!T$25)</f>
        <v>61734864480.285713</v>
      </c>
      <c r="BH73" s="334">
        <f>(AL73*SUMPRODUCT(DB$10:DB$13,DB$28:DB$31)+AW73*SUMPRODUCT(DB$14:DB$23,DB$32:DB$41))*'Projeções - Receitas'!U$23+(AL73*DB$11*'Projeções - Receitas'!U$25)</f>
        <v>49463419961.532272</v>
      </c>
      <c r="BI73" s="334">
        <f>(AM73*SUMPRODUCT(DC$10:DC$13,DC$28:DC$31)+AX73*SUMPRODUCT(DC$14:DC$23,DC$32:DC$41))*'Projeções - Receitas'!V$23+(AM73*DC$11*'Projeções - Receitas'!V$25)</f>
        <v>54710500480.963478</v>
      </c>
      <c r="BJ73" s="334">
        <f>(AN73*SUMPRODUCT(DD$10:DD$13,DD$28:DD$31)+AY73*SUMPRODUCT(DD$14:DD$23,DD$32:DD$41))*'Projeções - Receitas'!W$23+(AN73*DD$11*'Projeções - Receitas'!W$25)</f>
        <v>60468057955.912781</v>
      </c>
      <c r="BK73" s="334">
        <f>(AO73*SUMPRODUCT(DE$10:DE$13,DE$28:DE$31)+AZ73*SUMPRODUCT(DE$14:DE$23,DE$32:DE$41))*'Projeções - Receitas'!X$23+(AO73*DE$11*'Projeções - Receitas'!X$25)</f>
        <v>66813784059.086952</v>
      </c>
      <c r="BL73" s="334">
        <f>(AP73*SUMPRODUCT(DF$10:DF$13,DF$28:DF$31)+BA73*SUMPRODUCT(DF$14:DF$23,DF$32:DF$41))*'Projeções - Receitas'!Y$23+(AP73*DF$11*'Projeções - Receitas'!Y$25)</f>
        <v>73814800873.674957</v>
      </c>
      <c r="BM73" s="334">
        <f>(AQ73*SUMPRODUCT(DG$10:DG$13,DG$28:DG$31)+BB73*SUMPRODUCT(DG$14:DG$23,DG$32:DG$41))*'Projeções - Receitas'!Z$23+(AQ73*DG$11*'Projeções - Receitas'!Z$25)</f>
        <v>81541831612.663788</v>
      </c>
      <c r="BN73" s="334">
        <f>(AR73*SUMPRODUCT(DH$10:DH$13,DH$28:DH$31)+BC73*SUMPRODUCT(DH$14:DH$23,DH$32:DH$41))*'Projeções - Receitas'!AA$23+(AR73*DH$11*'Projeções - Receitas'!AA$25)</f>
        <v>90068084696.506866</v>
      </c>
      <c r="BO73" s="334">
        <f>(AS73*SUMPRODUCT(DI$10:DI$13,DI$28:DI$31)+BD73*SUMPRODUCT(DI$14:DI$23,DI$32:DI$41))*'Projeções - Receitas'!AB$23+(AS73*DI$11*'Projeções - Receitas'!AB$25)</f>
        <v>98939151278.733475</v>
      </c>
      <c r="BP73" s="334">
        <f>(AT73*SUMPRODUCT(DJ$10:DJ$13,DJ$28:DJ$31)+BE73*SUMPRODUCT(DJ$14:DJ$23,DJ$32:DJ$41))*'Projeções - Receitas'!AC$23+(AT73*DJ$11*'Projeções - Receitas'!AC$25)</f>
        <v>106909381403.26869</v>
      </c>
      <c r="BQ73" s="334">
        <f>(AU73*SUMPRODUCT(DK$10:DK$13,DK$28:DK$31)+BF73*SUMPRODUCT(DK$14:DK$23,DK$32:DK$41))*'Projeções - Receitas'!AD$23+(AU73*DK$11*'Projeções - Receitas'!AD$25)</f>
        <v>135993290570.36487</v>
      </c>
      <c r="BR73" s="335">
        <f>((BG73+'DRE + DCF'!T$12)*(1+'DRE + DCF'!T$15)+'DRE + DCF'!T$18)*(1+'DRE + DCF'!T$25)*'DRE + DCF'!T$33</f>
        <v>33773512948.77322</v>
      </c>
      <c r="BS73" s="335">
        <f>((BH73+'DRE + DCF'!U$12)*(1+'DRE + DCF'!U$15)+'DRE + DCF'!U$18)*(1+'DRE + DCF'!U$25)*'DRE + DCF'!U$33</f>
        <v>25470477377.894165</v>
      </c>
      <c r="BT73" s="335">
        <f>((BI73+'DRE + DCF'!V$12)*(1+'DRE + DCF'!V$15)+'DRE + DCF'!V$18)*(1+'DRE + DCF'!V$25)*'DRE + DCF'!V$33</f>
        <v>28325487793.336975</v>
      </c>
      <c r="BU73" s="335">
        <f>((BJ73+'DRE + DCF'!W$12)*(1+'DRE + DCF'!W$15)+'DRE + DCF'!W$18)*(1+'DRE + DCF'!W$25)*'DRE + DCF'!W$33</f>
        <v>31444994199.921635</v>
      </c>
      <c r="BV73" s="335">
        <f>((BK73+'DRE + DCF'!X$12)*(1+'DRE + DCF'!X$15)+'DRE + DCF'!X$18)*(1+'DRE + DCF'!X$25)*'DRE + DCF'!X$33</f>
        <v>34861969074.055893</v>
      </c>
      <c r="BW73" s="335">
        <f>((BL73+'DRE + DCF'!Y$12)*(1+'DRE + DCF'!Y$15)+'DRE + DCF'!Y$18)*(1+'DRE + DCF'!Y$25)*'DRE + DCF'!Y$33</f>
        <v>38618450653.34623</v>
      </c>
      <c r="BX73" s="335">
        <f>((BM73+'DRE + DCF'!Z$12)*(1+'DRE + DCF'!Z$15)+'DRE + DCF'!Z$18)*(1+'DRE + DCF'!Z$25)*'DRE + DCF'!Z$33</f>
        <v>42760918101.917999</v>
      </c>
      <c r="BY73" s="335">
        <f>((BN73+'DRE + DCF'!AA$12)*(1+'DRE + DCF'!AA$15)+'DRE + DCF'!AA$18)*(1+'DRE + DCF'!AA$25)*'DRE + DCF'!AA$33</f>
        <v>47322697978.826057</v>
      </c>
      <c r="BZ73" s="335">
        <f>((BO73+'DRE + DCF'!AB$12)*(1+'DRE + DCF'!AB$15)+'DRE + DCF'!AB$18)*(1+'DRE + DCF'!AB$25)*'DRE + DCF'!AB$33</f>
        <v>52035687520.798439</v>
      </c>
      <c r="CA73" s="335">
        <f>((BP73+'DRE + DCF'!AC$12)*(1+'DRE + DCF'!AC$15)+'DRE + DCF'!AC$18)*(1+'DRE + DCF'!AC$25)*'DRE + DCF'!AC$33</f>
        <v>56150222675.105751</v>
      </c>
      <c r="CB73" s="335">
        <f>((BQ73+'DRE + DCF'!AD$12)*(1+'DRE + DCF'!AD$15)+'DRE + DCF'!AD$18)*(1+'DRE + DCF'!AD$25)*'DRE + DCF'!AD$33</f>
        <v>70591238696.83812</v>
      </c>
      <c r="CC73" s="335">
        <f>BR73*(1-DA$47)+('DRE + DCF'!N$53*10^6)</f>
        <v>199362045345.62604</v>
      </c>
      <c r="CD73" s="335">
        <f>BS73*(1-DB$47)+('DRE + DCF'!T$53*10^6)</f>
        <v>199959355119.26926</v>
      </c>
      <c r="CE73" s="335">
        <f>BT73*(1-DC$47)+('DRE + DCF'!U$53*10^6)</f>
        <v>218515867695.93549</v>
      </c>
      <c r="CF73" s="335">
        <f>BU73*(1-DD$47)+('DRE + DCF'!V$53*10^6)</f>
        <v>239107761226.23105</v>
      </c>
      <c r="CG73" s="335">
        <f>BV73*(1-DE$47)+('DRE + DCF'!W$53*10^6)</f>
        <v>261929221322.51068</v>
      </c>
      <c r="CH73" s="335">
        <f>BW73*(1-DF$47)+('DRE + DCF'!X$53*10^6)</f>
        <v>287202046255.74225</v>
      </c>
      <c r="CI73" s="335">
        <f>BX73*(1-DG$47)+('DRE + DCF'!Y$53*10^6)</f>
        <v>315177968395.86005</v>
      </c>
      <c r="CJ73" s="335">
        <f>BY73*(1-DH$47)+('DRE + DCF'!Z$53*10^6)</f>
        <v>346130866167.76642</v>
      </c>
      <c r="CK73" s="335">
        <f>BZ73*(1-DI$47)+('DRE + DCF'!AA$53*10^6)</f>
        <v>379985612848.40137</v>
      </c>
      <c r="CL73" s="335">
        <f>CA73*(1-DJ$47)+('DRE + DCF'!AB$53*10^6)</f>
        <v>415938554583.96051</v>
      </c>
      <c r="CM73" s="335">
        <f>CB73*(1-DK$47)+('DRE + DCF'!AC$53*10^6)</f>
        <v>460679264727.03583</v>
      </c>
      <c r="CN73" s="335">
        <f t="shared" si="30"/>
        <v>1106153759300.377</v>
      </c>
      <c r="CO73" s="335">
        <f t="shared" si="31"/>
        <v>1126857369401.1545</v>
      </c>
      <c r="CP73" s="335">
        <f t="shared" si="32"/>
        <v>1165290229381.0254</v>
      </c>
      <c r="CQ73" s="335">
        <f t="shared" si="33"/>
        <v>1305125056906.7483</v>
      </c>
      <c r="CR73" s="335">
        <f t="shared" si="34"/>
        <v>1461740063735.5581</v>
      </c>
      <c r="CS73" s="335">
        <f t="shared" si="35"/>
        <v>1637148871383.8252</v>
      </c>
      <c r="CT73" s="335">
        <f t="shared" si="36"/>
        <v>1833606735949.8848</v>
      </c>
      <c r="CU73" s="335">
        <f t="shared" si="37"/>
        <v>2053639544263.8706</v>
      </c>
      <c r="CV73" s="335">
        <f t="shared" si="38"/>
        <v>2287754452309.9521</v>
      </c>
      <c r="CW73" s="335">
        <f t="shared" si="39"/>
        <v>2507378879731.708</v>
      </c>
      <c r="CX73" s="336">
        <f t="shared" si="40"/>
        <v>2744326183866.3545</v>
      </c>
    </row>
    <row r="74" spans="4:102" ht="30" customHeight="1" x14ac:dyDescent="0.25">
      <c r="D74" s="333">
        <f t="shared" si="41"/>
        <v>2.2965306227328203E-2</v>
      </c>
      <c r="E74" s="64">
        <f t="shared" si="0"/>
        <v>2.0182968720126981E-2</v>
      </c>
      <c r="F74" s="64">
        <f t="shared" si="1"/>
        <v>3.025048915443021E-2</v>
      </c>
      <c r="G74" s="64">
        <f t="shared" si="2"/>
        <v>2.5938690420948513E-2</v>
      </c>
      <c r="H74" s="64">
        <f t="shared" si="3"/>
        <v>2.1923749874254966E-2</v>
      </c>
      <c r="I74" s="64">
        <f t="shared" si="4"/>
        <v>1.8163621102613686E-2</v>
      </c>
      <c r="J74" s="64">
        <f t="shared" si="5"/>
        <v>1.4626660906918304E-2</v>
      </c>
      <c r="K74" s="64">
        <f t="shared" si="6"/>
        <v>1.1283635664952496E-2</v>
      </c>
      <c r="L74" s="64">
        <f t="shared" si="7"/>
        <v>8.8350682109441525E-3</v>
      </c>
      <c r="M74" s="64">
        <f t="shared" si="8"/>
        <v>8.6254021642296341E-3</v>
      </c>
      <c r="N74" s="64">
        <f t="shared" si="9"/>
        <v>1.0605639973240294E-2</v>
      </c>
      <c r="O74" s="64">
        <f t="shared" si="45"/>
        <v>3.1500000000000021E-2</v>
      </c>
      <c r="P74" s="64">
        <f t="shared" si="45"/>
        <v>3.1500000000000021E-2</v>
      </c>
      <c r="Q74" s="64">
        <f t="shared" si="46"/>
        <v>3.1500000000000021E-2</v>
      </c>
      <c r="R74" s="64">
        <f t="shared" si="47"/>
        <v>3.1500000000000021E-2</v>
      </c>
      <c r="S74" s="64">
        <f t="shared" si="48"/>
        <v>3.1500000000000021E-2</v>
      </c>
      <c r="T74" s="64">
        <f t="shared" si="49"/>
        <v>3.1500000000000021E-2</v>
      </c>
      <c r="U74" s="64">
        <f t="shared" si="50"/>
        <v>3.1500000000000021E-2</v>
      </c>
      <c r="V74" s="64">
        <f t="shared" si="51"/>
        <v>3.1500000000000021E-2</v>
      </c>
      <c r="W74" s="64">
        <f t="shared" si="52"/>
        <v>3.1500000000000021E-2</v>
      </c>
      <c r="X74" s="64">
        <f t="shared" si="53"/>
        <v>3.1500000000000021E-2</v>
      </c>
      <c r="Y74" s="64">
        <f t="shared" si="54"/>
        <v>3.1500000000000021E-2</v>
      </c>
      <c r="Z74" s="64">
        <f t="shared" si="43"/>
        <v>0.18015278446913546</v>
      </c>
      <c r="AA74" s="64">
        <f t="shared" si="44"/>
        <v>0.17737044696193424</v>
      </c>
      <c r="AB74" s="64">
        <f t="shared" si="10"/>
        <v>0.18743796739623747</v>
      </c>
      <c r="AC74" s="64">
        <f t="shared" si="11"/>
        <v>0.18312616866275577</v>
      </c>
      <c r="AD74" s="64">
        <f t="shared" si="12"/>
        <v>0.17911122811606223</v>
      </c>
      <c r="AE74" s="64">
        <f t="shared" si="13"/>
        <v>0.17535109934442095</v>
      </c>
      <c r="AF74" s="64">
        <f t="shared" si="14"/>
        <v>0.17181413914872556</v>
      </c>
      <c r="AG74" s="64">
        <f t="shared" si="15"/>
        <v>0.16847111390675976</v>
      </c>
      <c r="AH74" s="64">
        <f t="shared" si="16"/>
        <v>0.16602254645275141</v>
      </c>
      <c r="AI74" s="64">
        <f t="shared" si="17"/>
        <v>0.16581288040603689</v>
      </c>
      <c r="AJ74" s="64">
        <f t="shared" si="18"/>
        <v>0.16779311821504755</v>
      </c>
      <c r="AK74" s="334">
        <f>(1+O74)*'Projeções - Receitas'!N$34</f>
        <v>1901242565141.105</v>
      </c>
      <c r="AL74" s="334">
        <f>(1+P74)*'Projeções - Receitas'!T$34</f>
        <v>2008006968726.9883</v>
      </c>
      <c r="AM74" s="334">
        <f>(1+Q74)*'Projeções - Receitas'!U$34</f>
        <v>2248967804974.2271</v>
      </c>
      <c r="AN74" s="334">
        <f>(1+R74)*'Projeções - Receitas'!V$34</f>
        <v>2518843941571.1343</v>
      </c>
      <c r="AO74" s="334">
        <f>(1+S74)*'Projeções - Receitas'!W$34</f>
        <v>2821105214559.6709</v>
      </c>
      <c r="AP74" s="334">
        <f>(1+T74)*'Projeções - Receitas'!X$34</f>
        <v>3159637840306.8315</v>
      </c>
      <c r="AQ74" s="334">
        <f>(1+U74)*'Projeções - Receitas'!Y$34</f>
        <v>3538794381143.6519</v>
      </c>
      <c r="AR74" s="334">
        <f>(1+V74)*'Projeções - Receitas'!Z$34</f>
        <v>3963449706880.8901</v>
      </c>
      <c r="AS74" s="334">
        <f>(1+W74)*'Projeções - Receitas'!AA$34</f>
        <v>4415282973465.3125</v>
      </c>
      <c r="AT74" s="334">
        <f>(1+X74)*'Projeções - Receitas'!AB$34</f>
        <v>4839150138917.9824</v>
      </c>
      <c r="AU74" s="334">
        <f>(1+Y74)*'Projeções - Receitas'!AC$34</f>
        <v>5296449827045.7324</v>
      </c>
      <c r="AV74" s="335">
        <f t="shared" si="19"/>
        <v>1664672658818.2898</v>
      </c>
      <c r="AW74" s="335">
        <f t="shared" si="20"/>
        <v>1758152463469.7656</v>
      </c>
      <c r="AX74" s="335">
        <f t="shared" si="21"/>
        <v>1969130759086.1377</v>
      </c>
      <c r="AY74" s="335">
        <f t="shared" si="22"/>
        <v>2205426450176.4741</v>
      </c>
      <c r="AZ74" s="335">
        <f t="shared" si="23"/>
        <v>2470077624197.6514</v>
      </c>
      <c r="BA74" s="335">
        <f t="shared" si="24"/>
        <v>2766486939101.3696</v>
      </c>
      <c r="BB74" s="335">
        <f t="shared" si="25"/>
        <v>3098465371793.5347</v>
      </c>
      <c r="BC74" s="335">
        <f t="shared" si="26"/>
        <v>3470281216408.7588</v>
      </c>
      <c r="BD74" s="335">
        <f t="shared" si="27"/>
        <v>3865893275079.3579</v>
      </c>
      <c r="BE74" s="335">
        <f t="shared" si="28"/>
        <v>4237019029486.9766</v>
      </c>
      <c r="BF74" s="335">
        <f t="shared" si="29"/>
        <v>4637417327773.4961</v>
      </c>
      <c r="BG74" s="334">
        <f>(AK74*SUMPRODUCT(DA$10:DA$13,DA$28:DA$31)+AV74*SUMPRODUCT(DA$14:DA$23,DA$32:DA$41))*'Projeções - Receitas'!T$23+(AK74*DA$11*'Projeções - Receitas'!T$25)</f>
        <v>61764803793.806694</v>
      </c>
      <c r="BH74" s="334">
        <f>(AL74*SUMPRODUCT(DB$10:DB$13,DB$28:DB$31)+AW74*SUMPRODUCT(DB$14:DB$23,DB$32:DB$41))*'Projeções - Receitas'!U$23+(AL74*DB$11*'Projeções - Receitas'!U$25)</f>
        <v>49487408041.048065</v>
      </c>
      <c r="BI74" s="334">
        <f>(AM74*SUMPRODUCT(DC$10:DC$13,DC$28:DC$31)+AX74*SUMPRODUCT(DC$14:DC$23,DC$32:DC$41))*'Projeções - Receitas'!V$23+(AM74*DC$11*'Projeções - Receitas'!V$25)</f>
        <v>54737033216.405258</v>
      </c>
      <c r="BJ74" s="334">
        <f>(AN74*SUMPRODUCT(DD$10:DD$13,DD$28:DD$31)+AY74*SUMPRODUCT(DD$14:DD$23,DD$32:DD$41))*'Projeções - Receitas'!W$23+(AN74*DD$11*'Projeções - Receitas'!W$25)</f>
        <v>60497382911.274521</v>
      </c>
      <c r="BK74" s="334">
        <f>(AO74*SUMPRODUCT(DE$10:DE$13,DE$28:DE$31)+AZ74*SUMPRODUCT(DE$14:DE$23,DE$32:DE$41))*'Projeções - Receitas'!X$23+(AO74*DE$11*'Projeções - Receitas'!X$25)</f>
        <v>66846186476.186478</v>
      </c>
      <c r="BL74" s="334">
        <f>(AP74*SUMPRODUCT(DF$10:DF$13,DF$28:DF$31)+BA74*SUMPRODUCT(DF$14:DF$23,DF$32:DF$41))*'Projeções - Receitas'!Y$23+(AP74*DF$11*'Projeções - Receitas'!Y$25)</f>
        <v>73850598546.261627</v>
      </c>
      <c r="BM74" s="334">
        <f>(AQ74*SUMPRODUCT(DG$10:DG$13,DG$28:DG$31)+BB74*SUMPRODUCT(DG$14:DG$23,DG$32:DG$41))*'Projeções - Receitas'!Z$23+(AQ74*DG$11*'Projeções - Receitas'!Z$25)</f>
        <v>81581376632.844513</v>
      </c>
      <c r="BN74" s="334">
        <f>(AR74*SUMPRODUCT(DH$10:DH$13,DH$28:DH$31)+BC74*SUMPRODUCT(DH$14:DH$23,DH$32:DH$41))*'Projeções - Receitas'!AA$23+(AR74*DH$11*'Projeções - Receitas'!AA$25)</f>
        <v>90111764659.987274</v>
      </c>
      <c r="BO74" s="334">
        <f>(AS74*SUMPRODUCT(DI$10:DI$13,DI$28:DI$31)+BD74*SUMPRODUCT(DI$14:DI$23,DI$32:DI$41))*'Projeções - Receitas'!AB$23+(AS74*DI$11*'Projeções - Receitas'!AB$25)</f>
        <v>98987133408.354614</v>
      </c>
      <c r="BP74" s="334">
        <f>(AT74*SUMPRODUCT(DJ$10:DJ$13,DJ$28:DJ$31)+BE74*SUMPRODUCT(DJ$14:DJ$23,DJ$32:DJ$41))*'Projeções - Receitas'!AC$23+(AT74*DJ$11*'Projeções - Receitas'!AC$25)</f>
        <v>106961228823.9299</v>
      </c>
      <c r="BQ74" s="334">
        <f>(AU74*SUMPRODUCT(DK$10:DK$13,DK$28:DK$31)+BF74*SUMPRODUCT(DK$14:DK$23,DK$32:DK$41))*'Projeções - Receitas'!AD$23+(AU74*DK$11*'Projeções - Receitas'!AD$25)</f>
        <v>136059242699.64241</v>
      </c>
      <c r="BR74" s="335">
        <f>((BG74+'DRE + DCF'!T$12)*(1+'DRE + DCF'!T$15)+'DRE + DCF'!T$18)*(1+'DRE + DCF'!T$25)*'DRE + DCF'!T$33</f>
        <v>33791935541.064201</v>
      </c>
      <c r="BS74" s="335">
        <f>((BH74+'DRE + DCF'!U$12)*(1+'DRE + DCF'!U$15)+'DRE + DCF'!U$18)*(1+'DRE + DCF'!U$25)*'DRE + DCF'!U$33</f>
        <v>25485095541.758076</v>
      </c>
      <c r="BT74" s="335">
        <f>((BI74+'DRE + DCF'!V$12)*(1+'DRE + DCF'!V$15)+'DRE + DCF'!V$18)*(1+'DRE + DCF'!V$25)*'DRE + DCF'!V$33</f>
        <v>28341638514.407593</v>
      </c>
      <c r="BU74" s="335">
        <f>((BJ74+'DRE + DCF'!W$12)*(1+'DRE + DCF'!W$15)+'DRE + DCF'!W$18)*(1+'DRE + DCF'!W$25)*'DRE + DCF'!W$33</f>
        <v>31462824524.377121</v>
      </c>
      <c r="BV74" s="335">
        <f>((BK74+'DRE + DCF'!X$12)*(1+'DRE + DCF'!X$15)+'DRE + DCF'!X$18)*(1+'DRE + DCF'!X$25)*'DRE + DCF'!X$33</f>
        <v>34881648423.692871</v>
      </c>
      <c r="BW74" s="335">
        <f>((BL74+'DRE + DCF'!Y$12)*(1+'DRE + DCF'!Y$15)+'DRE + DCF'!Y$18)*(1+'DRE + DCF'!Y$25)*'DRE + DCF'!Y$33</f>
        <v>38640167612.887131</v>
      </c>
      <c r="BX74" s="335">
        <f>((BM74+'DRE + DCF'!Z$12)*(1+'DRE + DCF'!Z$15)+'DRE + DCF'!Z$18)*(1+'DRE + DCF'!Z$25)*'DRE + DCF'!Z$33</f>
        <v>42784881388.290749</v>
      </c>
      <c r="BY74" s="335">
        <f>((BN74+'DRE + DCF'!AA$12)*(1+'DRE + DCF'!AA$15)+'DRE + DCF'!AA$18)*(1+'DRE + DCF'!AA$25)*'DRE + DCF'!AA$33</f>
        <v>47349137076.899933</v>
      </c>
      <c r="BZ74" s="335">
        <f>((BO74+'DRE + DCF'!AB$12)*(1+'DRE + DCF'!AB$15)+'DRE + DCF'!AB$18)*(1+'DRE + DCF'!AB$25)*'DRE + DCF'!AB$33</f>
        <v>52064697881.445824</v>
      </c>
      <c r="CA74" s="335">
        <f>((BP74+'DRE + DCF'!AC$12)*(1+'DRE + DCF'!AC$15)+'DRE + DCF'!AC$18)*(1+'DRE + DCF'!AC$25)*'DRE + DCF'!AC$33</f>
        <v>56181534577.008339</v>
      </c>
      <c r="CB74" s="335">
        <f>((BQ74+'DRE + DCF'!AD$12)*(1+'DRE + DCF'!AD$15)+'DRE + DCF'!AD$18)*(1+'DRE + DCF'!AD$25)*'DRE + DCF'!AD$33</f>
        <v>70629738312.0224</v>
      </c>
      <c r="CC74" s="335">
        <f>BR74*(1-DA$47)+('DRE + DCF'!N$53*10^6)</f>
        <v>199373322213.69275</v>
      </c>
      <c r="CD74" s="335">
        <f>BS74*(1-DB$47)+('DRE + DCF'!T$53*10^6)</f>
        <v>199968126017.58759</v>
      </c>
      <c r="CE74" s="335">
        <f>BT74*(1-DC$47)+('DRE + DCF'!U$53*10^6)</f>
        <v>218525558128.57785</v>
      </c>
      <c r="CF74" s="335">
        <f>BU74*(1-DD$47)+('DRE + DCF'!V$53*10^6)</f>
        <v>239118459420.90436</v>
      </c>
      <c r="CG74" s="335">
        <f>BV74*(1-DE$47)+('DRE + DCF'!W$53*10^6)</f>
        <v>261941028932.29288</v>
      </c>
      <c r="CH74" s="335">
        <f>BW74*(1-DF$47)+('DRE + DCF'!X$53*10^6)</f>
        <v>287215076431.4668</v>
      </c>
      <c r="CI74" s="335">
        <f>BX74*(1-DG$47)+('DRE + DCF'!Y$53*10^6)</f>
        <v>315192346367.68365</v>
      </c>
      <c r="CJ74" s="335">
        <f>BY74*(1-DH$47)+('DRE + DCF'!Z$53*10^6)</f>
        <v>346146729626.61072</v>
      </c>
      <c r="CK74" s="335">
        <f>BZ74*(1-DI$47)+('DRE + DCF'!AA$53*10^6)</f>
        <v>380003019064.78979</v>
      </c>
      <c r="CL74" s="335">
        <f>CA74*(1-DJ$47)+('DRE + DCF'!AB$53*10^6)</f>
        <v>415957341725.10205</v>
      </c>
      <c r="CM74" s="335">
        <f>CB74*(1-DK$47)+('DRE + DCF'!AC$53*10^6)</f>
        <v>460702364496.14642</v>
      </c>
      <c r="CN74" s="335">
        <f t="shared" si="30"/>
        <v>1106690206322.3464</v>
      </c>
      <c r="CO74" s="335">
        <f t="shared" si="31"/>
        <v>1127403856971.1846</v>
      </c>
      <c r="CP74" s="335">
        <f t="shared" si="32"/>
        <v>1165855355583.4409</v>
      </c>
      <c r="CQ74" s="335">
        <f t="shared" si="33"/>
        <v>1305757998253.4539</v>
      </c>
      <c r="CR74" s="335">
        <f t="shared" si="34"/>
        <v>1462448958043.8687</v>
      </c>
      <c r="CS74" s="335">
        <f t="shared" si="35"/>
        <v>1637942833009.1331</v>
      </c>
      <c r="CT74" s="335">
        <f t="shared" si="36"/>
        <v>1834495972970.2292</v>
      </c>
      <c r="CU74" s="335">
        <f t="shared" si="37"/>
        <v>2054635489726.6567</v>
      </c>
      <c r="CV74" s="335">
        <f t="shared" si="38"/>
        <v>2288863935555.4961</v>
      </c>
      <c r="CW74" s="335">
        <f t="shared" si="39"/>
        <v>2508594873368.8237</v>
      </c>
      <c r="CX74" s="336">
        <f t="shared" si="40"/>
        <v>2745657088902.1777</v>
      </c>
    </row>
    <row r="75" spans="4:102" ht="30" customHeight="1" x14ac:dyDescent="0.25">
      <c r="D75" s="333">
        <f t="shared" ref="D75:D138" si="55">ABS(Z75-DA$46)</f>
        <v>2.2888207688918499E-2</v>
      </c>
      <c r="E75" s="64">
        <f t="shared" ref="E75:E138" si="56">ABS(AA75-DB$46)</f>
        <v>2.0104809387436834E-2</v>
      </c>
      <c r="F75" s="64">
        <f t="shared" ref="F75:F138" si="57">ABS(AB75-DC$46)</f>
        <v>3.0167984023936056E-2</v>
      </c>
      <c r="G75" s="64">
        <f t="shared" ref="G75:G138" si="58">ABS(AC75-DD$46)</f>
        <v>2.5858155623937951E-2</v>
      </c>
      <c r="H75" s="64">
        <f t="shared" ref="H75:H138" si="59">ABS(AD75-DE$46)</f>
        <v>2.184504112782773E-2</v>
      </c>
      <c r="I75" s="64">
        <f t="shared" ref="I75:I138" si="60">ABS(AE75-DF$46)</f>
        <v>1.8086615528244698E-2</v>
      </c>
      <c r="J75" s="64">
        <f t="shared" ref="J75:J138" si="61">ABS(AF75-DG$46)</f>
        <v>1.4551251384943009E-2</v>
      </c>
      <c r="K75" s="64">
        <f t="shared" ref="K75:K138" si="62">ABS(AG75-DH$46)</f>
        <v>1.12097291367389E-2</v>
      </c>
      <c r="L75" s="64">
        <f t="shared" ref="L75:L138" si="63">ABS(AH75-DI$46)</f>
        <v>8.7622319867706466E-3</v>
      </c>
      <c r="M75" s="64">
        <f t="shared" ref="M75:M138" si="64">ABS(AI75-DJ$46)</f>
        <v>8.5525519471923162E-3</v>
      </c>
      <c r="N75" s="64">
        <f t="shared" ref="N75:N138" si="65">ABS(AJ75-DK$46)</f>
        <v>1.0532753984171528E-2</v>
      </c>
      <c r="O75" s="64">
        <f t="shared" si="45"/>
        <v>3.2000000000000021E-2</v>
      </c>
      <c r="P75" s="64">
        <f t="shared" si="45"/>
        <v>3.2000000000000021E-2</v>
      </c>
      <c r="Q75" s="64">
        <f t="shared" si="46"/>
        <v>3.2000000000000021E-2</v>
      </c>
      <c r="R75" s="64">
        <f t="shared" si="47"/>
        <v>3.2000000000000021E-2</v>
      </c>
      <c r="S75" s="64">
        <f t="shared" si="48"/>
        <v>3.2000000000000021E-2</v>
      </c>
      <c r="T75" s="64">
        <f t="shared" si="49"/>
        <v>3.2000000000000021E-2</v>
      </c>
      <c r="U75" s="64">
        <f t="shared" si="50"/>
        <v>3.2000000000000021E-2</v>
      </c>
      <c r="V75" s="64">
        <f t="shared" si="51"/>
        <v>3.2000000000000021E-2</v>
      </c>
      <c r="W75" s="64">
        <f t="shared" si="52"/>
        <v>3.2000000000000021E-2</v>
      </c>
      <c r="X75" s="64">
        <f t="shared" si="53"/>
        <v>3.2000000000000021E-2</v>
      </c>
      <c r="Y75" s="64">
        <f t="shared" si="54"/>
        <v>3.2000000000000021E-2</v>
      </c>
      <c r="Z75" s="64">
        <f t="shared" ref="Z75:Z138" si="66">CC75/CN75</f>
        <v>0.18007568593072576</v>
      </c>
      <c r="AA75" s="64">
        <f t="shared" si="44"/>
        <v>0.17729228762924409</v>
      </c>
      <c r="AB75" s="64">
        <f t="shared" ref="AB75:AB138" si="67">CE75/CP75</f>
        <v>0.18735546226574332</v>
      </c>
      <c r="AC75" s="64">
        <f t="shared" ref="AC75:AC138" si="68">CF75/CQ75</f>
        <v>0.18304563386574521</v>
      </c>
      <c r="AD75" s="64">
        <f t="shared" ref="AD75:AD138" si="69">CG75/CR75</f>
        <v>0.17903251936963499</v>
      </c>
      <c r="AE75" s="64">
        <f t="shared" ref="AE75:AE138" si="70">CH75/CS75</f>
        <v>0.17527409377005196</v>
      </c>
      <c r="AF75" s="64">
        <f t="shared" ref="AF75:AF138" si="71">CI75/CT75</f>
        <v>0.17173872962675027</v>
      </c>
      <c r="AG75" s="64">
        <f t="shared" ref="AG75:AG138" si="72">CJ75/CU75</f>
        <v>0.16839720737854616</v>
      </c>
      <c r="AH75" s="64">
        <f t="shared" ref="AH75:AH138" si="73">CK75/CV75</f>
        <v>0.16594971022857791</v>
      </c>
      <c r="AI75" s="64">
        <f t="shared" ref="AI75:AI138" si="74">CL75/CW75</f>
        <v>0.16574003018899958</v>
      </c>
      <c r="AJ75" s="64">
        <f t="shared" ref="AJ75:AJ138" si="75">CM75/CX75</f>
        <v>0.16772023222597879</v>
      </c>
      <c r="AK75" s="334">
        <f>(1+O75)*'Projeções - Receitas'!N$34</f>
        <v>1902164156302.1038</v>
      </c>
      <c r="AL75" s="334">
        <f>(1+P75)*'Projeções - Receitas'!T$34</f>
        <v>2008980311901.3591</v>
      </c>
      <c r="AM75" s="334">
        <f>(1+Q75)*'Projeções - Receitas'!U$34</f>
        <v>2250057949329.5225</v>
      </c>
      <c r="AN75" s="334">
        <f>(1+R75)*'Projeções - Receitas'!V$34</f>
        <v>2520064903249.0649</v>
      </c>
      <c r="AO75" s="334">
        <f>(1+S75)*'Projeções - Receitas'!W$34</f>
        <v>2822472691638.9531</v>
      </c>
      <c r="AP75" s="334">
        <f>(1+T75)*'Projeções - Receitas'!X$34</f>
        <v>3161169414635.6279</v>
      </c>
      <c r="AQ75" s="334">
        <f>(1+U75)*'Projeções - Receitas'!Y$34</f>
        <v>3540509744391.9033</v>
      </c>
      <c r="AR75" s="334">
        <f>(1+V75)*'Projeções - Receitas'!Z$34</f>
        <v>3965370913718.9321</v>
      </c>
      <c r="AS75" s="334">
        <f>(1+W75)*'Projeções - Receitas'!AA$34</f>
        <v>4417423197882.8906</v>
      </c>
      <c r="AT75" s="334">
        <f>(1+X75)*'Projeções - Receitas'!AB$34</f>
        <v>4841495824879.6494</v>
      </c>
      <c r="AU75" s="334">
        <f>(1+Y75)*'Projeções - Receitas'!AC$34</f>
        <v>5299017180330.7754</v>
      </c>
      <c r="AV75" s="335">
        <f t="shared" ref="AV75:AV138" si="76">AK75*DA$49</f>
        <v>1665479577218.1045</v>
      </c>
      <c r="AW75" s="335">
        <f t="shared" ref="AW75:AW138" si="77">AL75*DB$49</f>
        <v>1759004694426.3674</v>
      </c>
      <c r="AX75" s="335">
        <f t="shared" ref="AX75:AX138" si="78">AM75*DC$49</f>
        <v>1970085257757.532</v>
      </c>
      <c r="AY75" s="335">
        <f t="shared" ref="AY75:AY138" si="79">AN75*DD$49</f>
        <v>2206495488688.4355</v>
      </c>
      <c r="AZ75" s="335">
        <f t="shared" ref="AZ75:AZ138" si="80">AO75*DE$49</f>
        <v>2471274947331.0483</v>
      </c>
      <c r="BA75" s="335">
        <f t="shared" ref="BA75:BA138" si="81">AP75*DF$49</f>
        <v>2767827941010.7744</v>
      </c>
      <c r="BB75" s="335">
        <f t="shared" ref="BB75:BB138" si="82">AQ75*DG$49</f>
        <v>3099967293932.0674</v>
      </c>
      <c r="BC75" s="335">
        <f t="shared" ref="BC75:BC138" si="83">AR75*DH$49</f>
        <v>3471963369203.9155</v>
      </c>
      <c r="BD75" s="335">
        <f t="shared" ref="BD75:BD138" si="84">AS75*DI$49</f>
        <v>3867767193293.1621</v>
      </c>
      <c r="BE75" s="335">
        <f t="shared" ref="BE75:BE138" si="85">AT75*DJ$49</f>
        <v>4239072843849.3071</v>
      </c>
      <c r="BF75" s="335">
        <f t="shared" ref="BF75:BF138" si="86">AU75*DK$49</f>
        <v>4639665227593.0654</v>
      </c>
      <c r="BG75" s="334">
        <f>(AK75*SUMPRODUCT(DA$10:DA$13,DA$28:DA$31)+AV75*SUMPRODUCT(DA$14:DA$23,DA$32:DA$41))*'Projeções - Receitas'!T$23+(AK75*DA$11*'Projeções - Receitas'!T$25)</f>
        <v>61794743107.327713</v>
      </c>
      <c r="BH75" s="334">
        <f>(AL75*SUMPRODUCT(DB$10:DB$13,DB$28:DB$31)+AW75*SUMPRODUCT(DB$14:DB$23,DB$32:DB$41))*'Projeções - Receitas'!U$23+(AL75*DB$11*'Projeções - Receitas'!U$25)</f>
        <v>49511396120.563843</v>
      </c>
      <c r="BI75" s="334">
        <f>(AM75*SUMPRODUCT(DC$10:DC$13,DC$28:DC$31)+AX75*SUMPRODUCT(DC$14:DC$23,DC$32:DC$41))*'Projeções - Receitas'!V$23+(AM75*DC$11*'Projeções - Receitas'!V$25)</f>
        <v>54763565951.847038</v>
      </c>
      <c r="BJ75" s="334">
        <f>(AN75*SUMPRODUCT(DD$10:DD$13,DD$28:DD$31)+AY75*SUMPRODUCT(DD$14:DD$23,DD$32:DD$41))*'Projeções - Receitas'!W$23+(AN75*DD$11*'Projeções - Receitas'!W$25)</f>
        <v>60526707866.636284</v>
      </c>
      <c r="BK75" s="334">
        <f>(AO75*SUMPRODUCT(DE$10:DE$13,DE$28:DE$31)+AZ75*SUMPRODUCT(DE$14:DE$23,DE$32:DE$41))*'Projeções - Receitas'!X$23+(AO75*DE$11*'Projeções - Receitas'!X$25)</f>
        <v>66878588893.285835</v>
      </c>
      <c r="BL75" s="334">
        <f>(AP75*SUMPRODUCT(DF$10:DF$13,DF$28:DF$31)+BA75*SUMPRODUCT(DF$14:DF$23,DF$32:DF$41))*'Projeções - Receitas'!Y$23+(AP75*DF$11*'Projeções - Receitas'!Y$25)</f>
        <v>73886396218.848282</v>
      </c>
      <c r="BM75" s="334">
        <f>(AQ75*SUMPRODUCT(DG$10:DG$13,DG$28:DG$31)+BB75*SUMPRODUCT(DG$14:DG$23,DG$32:DG$41))*'Projeções - Receitas'!Z$23+(AQ75*DG$11*'Projeções - Receitas'!Z$25)</f>
        <v>81620921653.025238</v>
      </c>
      <c r="BN75" s="334">
        <f>(AR75*SUMPRODUCT(DH$10:DH$13,DH$28:DH$31)+BC75*SUMPRODUCT(DH$14:DH$23,DH$32:DH$41))*'Projeções - Receitas'!AA$23+(AR75*DH$11*'Projeções - Receitas'!AA$25)</f>
        <v>90155444623.467621</v>
      </c>
      <c r="BO75" s="334">
        <f>(AS75*SUMPRODUCT(DI$10:DI$13,DI$28:DI$31)+BD75*SUMPRODUCT(DI$14:DI$23,DI$32:DI$41))*'Projeções - Receitas'!AB$23+(AS75*DI$11*'Projeções - Receitas'!AB$25)</f>
        <v>99035115537.975739</v>
      </c>
      <c r="BP75" s="334">
        <f>(AT75*SUMPRODUCT(DJ$10:DJ$13,DJ$28:DJ$31)+BE75*SUMPRODUCT(DJ$14:DJ$23,DJ$32:DJ$41))*'Projeções - Receitas'!AC$23+(AT75*DJ$11*'Projeções - Receitas'!AC$25)</f>
        <v>107013076244.59106</v>
      </c>
      <c r="BQ75" s="334">
        <f>(AU75*SUMPRODUCT(DK$10:DK$13,DK$28:DK$31)+BF75*SUMPRODUCT(DK$14:DK$23,DK$32:DK$41))*'Projeções - Receitas'!AD$23+(AU75*DK$11*'Projeções - Receitas'!AD$25)</f>
        <v>136125194828.91997</v>
      </c>
      <c r="BR75" s="335">
        <f>((BG75+'DRE + DCF'!T$12)*(1+'DRE + DCF'!T$15)+'DRE + DCF'!T$18)*(1+'DRE + DCF'!T$25)*'DRE + DCF'!T$33</f>
        <v>33810358133.355217</v>
      </c>
      <c r="BS75" s="335">
        <f>((BH75+'DRE + DCF'!U$12)*(1+'DRE + DCF'!U$15)+'DRE + DCF'!U$18)*(1+'DRE + DCF'!U$25)*'DRE + DCF'!U$33</f>
        <v>25499713705.621967</v>
      </c>
      <c r="BT75" s="335">
        <f>((BI75+'DRE + DCF'!V$12)*(1+'DRE + DCF'!V$15)+'DRE + DCF'!V$18)*(1+'DRE + DCF'!V$25)*'DRE + DCF'!V$33</f>
        <v>28357789235.478207</v>
      </c>
      <c r="BU75" s="335">
        <f>((BJ75+'DRE + DCF'!W$12)*(1+'DRE + DCF'!W$15)+'DRE + DCF'!W$18)*(1+'DRE + DCF'!W$25)*'DRE + DCF'!W$33</f>
        <v>31480654848.832626</v>
      </c>
      <c r="BV75" s="335">
        <f>((BK75+'DRE + DCF'!X$12)*(1+'DRE + DCF'!X$15)+'DRE + DCF'!X$18)*(1+'DRE + DCF'!X$25)*'DRE + DCF'!X$33</f>
        <v>34901327773.329727</v>
      </c>
      <c r="BW75" s="335">
        <f>((BL75+'DRE + DCF'!Y$12)*(1+'DRE + DCF'!Y$15)+'DRE + DCF'!Y$18)*(1+'DRE + DCF'!Y$25)*'DRE + DCF'!Y$33</f>
        <v>38661884572.428024</v>
      </c>
      <c r="BX75" s="335">
        <f>((BM75+'DRE + DCF'!Z$12)*(1+'DRE + DCF'!Z$15)+'DRE + DCF'!Z$18)*(1+'DRE + DCF'!Z$25)*'DRE + DCF'!Z$33</f>
        <v>42808844674.663513</v>
      </c>
      <c r="BY75" s="335">
        <f>((BN75+'DRE + DCF'!AA$12)*(1+'DRE + DCF'!AA$15)+'DRE + DCF'!AA$18)*(1+'DRE + DCF'!AA$25)*'DRE + DCF'!AA$33</f>
        <v>47375576174.973778</v>
      </c>
      <c r="BZ75" s="335">
        <f>((BO75+'DRE + DCF'!AB$12)*(1+'DRE + DCF'!AB$15)+'DRE + DCF'!AB$18)*(1+'DRE + DCF'!AB$25)*'DRE + DCF'!AB$33</f>
        <v>52093708242.093231</v>
      </c>
      <c r="CA75" s="335">
        <f>((BP75+'DRE + DCF'!AC$12)*(1+'DRE + DCF'!AC$15)+'DRE + DCF'!AC$18)*(1+'DRE + DCF'!AC$25)*'DRE + DCF'!AC$33</f>
        <v>56212846478.910881</v>
      </c>
      <c r="CB75" s="335">
        <f>((BQ75+'DRE + DCF'!AD$12)*(1+'DRE + DCF'!AD$15)+'DRE + DCF'!AD$18)*(1+'DRE + DCF'!AD$25)*'DRE + DCF'!AD$33</f>
        <v>70668237927.206665</v>
      </c>
      <c r="CC75" s="335">
        <f>BR75*(1-DA$47)+('DRE + DCF'!N$53*10^6)</f>
        <v>199384599081.75946</v>
      </c>
      <c r="CD75" s="335">
        <f>BS75*(1-DB$47)+('DRE + DCF'!T$53*10^6)</f>
        <v>199976896915.90591</v>
      </c>
      <c r="CE75" s="335">
        <f>BT75*(1-DC$47)+('DRE + DCF'!U$53*10^6)</f>
        <v>218535248561.22021</v>
      </c>
      <c r="CF75" s="335">
        <f>BU75*(1-DD$47)+('DRE + DCF'!V$53*10^6)</f>
        <v>239129157615.57764</v>
      </c>
      <c r="CG75" s="335">
        <f>BV75*(1-DE$47)+('DRE + DCF'!W$53*10^6)</f>
        <v>261952836542.07498</v>
      </c>
      <c r="CH75" s="335">
        <f>BW75*(1-DF$47)+('DRE + DCF'!X$53*10^6)</f>
        <v>287228106607.19128</v>
      </c>
      <c r="CI75" s="335">
        <f>BX75*(1-DG$47)+('DRE + DCF'!Y$53*10^6)</f>
        <v>315206724339.50732</v>
      </c>
      <c r="CJ75" s="335">
        <f>BY75*(1-DH$47)+('DRE + DCF'!Z$53*10^6)</f>
        <v>346162593085.45502</v>
      </c>
      <c r="CK75" s="335">
        <f>BZ75*(1-DI$47)+('DRE + DCF'!AA$53*10^6)</f>
        <v>380020425281.17822</v>
      </c>
      <c r="CL75" s="335">
        <f>CA75*(1-DJ$47)+('DRE + DCF'!AB$53*10^6)</f>
        <v>415976128866.24353</v>
      </c>
      <c r="CM75" s="335">
        <f>CB75*(1-DK$47)+('DRE + DCF'!AC$53*10^6)</f>
        <v>460725464265.25696</v>
      </c>
      <c r="CN75" s="335">
        <f t="shared" ref="CN75:CN138" si="87">AK75*DA$48</f>
        <v>1107226653344.3152</v>
      </c>
      <c r="CO75" s="335">
        <f t="shared" ref="CO75:CO138" si="88">AL75*DB$48</f>
        <v>1127950344541.2141</v>
      </c>
      <c r="CP75" s="335">
        <f t="shared" ref="CP75:CP138" si="89">AM75*DC$48</f>
        <v>1166420481785.8567</v>
      </c>
      <c r="CQ75" s="335">
        <f t="shared" ref="CQ75:CQ138" si="90">AN75*DD$48</f>
        <v>1306390939600.1594</v>
      </c>
      <c r="CR75" s="335">
        <f t="shared" ref="CR75:CR138" si="91">AO75*DE$48</f>
        <v>1463157852352.1787</v>
      </c>
      <c r="CS75" s="335">
        <f t="shared" ref="CS75:CS138" si="92">AP75*DF$48</f>
        <v>1638736794634.4404</v>
      </c>
      <c r="CT75" s="335">
        <f t="shared" ref="CT75:CT138" si="93">AQ75*DG$48</f>
        <v>1835385209990.5732</v>
      </c>
      <c r="CU75" s="335">
        <f t="shared" ref="CU75:CU138" si="94">AR75*DH$48</f>
        <v>2055631435189.4424</v>
      </c>
      <c r="CV75" s="335">
        <f t="shared" ref="CV75:CV138" si="95">AS75*DI$48</f>
        <v>2289973418801.0386</v>
      </c>
      <c r="CW75" s="335">
        <f t="shared" ref="CW75:CW138" si="96">AT75*DJ$48</f>
        <v>2509810867005.939</v>
      </c>
      <c r="CX75" s="336">
        <f t="shared" ref="CX75:CX138" si="97">AU75*DK$48</f>
        <v>2746987993938</v>
      </c>
    </row>
    <row r="76" spans="4:102" ht="30" customHeight="1" x14ac:dyDescent="0.25">
      <c r="D76" s="333">
        <f t="shared" si="55"/>
        <v>2.2811183822216585E-2</v>
      </c>
      <c r="E76" s="64">
        <f t="shared" si="56"/>
        <v>2.0026725753858277E-2</v>
      </c>
      <c r="F76" s="64">
        <f t="shared" si="57"/>
        <v>3.0085558801558665E-2</v>
      </c>
      <c r="G76" s="64">
        <f t="shared" si="58"/>
        <v>2.577769882673081E-2</v>
      </c>
      <c r="H76" s="64">
        <f t="shared" si="59"/>
        <v>2.176640861263196E-2</v>
      </c>
      <c r="I76" s="64">
        <f t="shared" si="60"/>
        <v>1.8009684535545856E-2</v>
      </c>
      <c r="J76" s="64">
        <f t="shared" si="61"/>
        <v>1.4475914898824327E-2</v>
      </c>
      <c r="K76" s="64">
        <f t="shared" si="62"/>
        <v>1.1135894188697926E-2</v>
      </c>
      <c r="L76" s="64">
        <f t="shared" si="63"/>
        <v>8.6894663061555799E-3</v>
      </c>
      <c r="M76" s="64">
        <f t="shared" si="64"/>
        <v>8.4797722872659576E-3</v>
      </c>
      <c r="N76" s="64">
        <f t="shared" si="65"/>
        <v>1.0459938586859729E-2</v>
      </c>
      <c r="O76" s="64">
        <f t="shared" si="45"/>
        <v>3.2500000000000022E-2</v>
      </c>
      <c r="P76" s="64">
        <f t="shared" si="45"/>
        <v>3.2500000000000022E-2</v>
      </c>
      <c r="Q76" s="64">
        <f t="shared" si="46"/>
        <v>3.2500000000000022E-2</v>
      </c>
      <c r="R76" s="64">
        <f t="shared" si="47"/>
        <v>3.2500000000000022E-2</v>
      </c>
      <c r="S76" s="64">
        <f t="shared" si="48"/>
        <v>3.2500000000000022E-2</v>
      </c>
      <c r="T76" s="64">
        <f t="shared" si="49"/>
        <v>3.2500000000000022E-2</v>
      </c>
      <c r="U76" s="64">
        <f t="shared" si="50"/>
        <v>3.2500000000000022E-2</v>
      </c>
      <c r="V76" s="64">
        <f t="shared" si="51"/>
        <v>3.2500000000000022E-2</v>
      </c>
      <c r="W76" s="64">
        <f t="shared" si="52"/>
        <v>3.2500000000000022E-2</v>
      </c>
      <c r="X76" s="64">
        <f t="shared" si="53"/>
        <v>3.2500000000000022E-2</v>
      </c>
      <c r="Y76" s="64">
        <f t="shared" si="54"/>
        <v>3.2500000000000022E-2</v>
      </c>
      <c r="Z76" s="64">
        <f t="shared" si="66"/>
        <v>0.17999866206402385</v>
      </c>
      <c r="AA76" s="64">
        <f t="shared" ref="AA76:AA139" si="98">CD76/CO76</f>
        <v>0.17721420399566554</v>
      </c>
      <c r="AB76" s="64">
        <f t="shared" si="67"/>
        <v>0.18727303704336593</v>
      </c>
      <c r="AC76" s="64">
        <f t="shared" si="68"/>
        <v>0.18296517706853807</v>
      </c>
      <c r="AD76" s="64">
        <f t="shared" si="69"/>
        <v>0.17895388685443922</v>
      </c>
      <c r="AE76" s="64">
        <f t="shared" si="70"/>
        <v>0.17519716277735312</v>
      </c>
      <c r="AF76" s="64">
        <f t="shared" si="71"/>
        <v>0.17166339314063159</v>
      </c>
      <c r="AG76" s="64">
        <f t="shared" si="72"/>
        <v>0.16832337243050519</v>
      </c>
      <c r="AH76" s="64">
        <f t="shared" si="73"/>
        <v>0.16587694454796284</v>
      </c>
      <c r="AI76" s="64">
        <f t="shared" si="74"/>
        <v>0.16566725052907322</v>
      </c>
      <c r="AJ76" s="64">
        <f t="shared" si="75"/>
        <v>0.16764741682866699</v>
      </c>
      <c r="AK76" s="334">
        <f>(1+O76)*'Projeções - Receitas'!N$34</f>
        <v>1903085747463.1028</v>
      </c>
      <c r="AL76" s="334">
        <f>(1+P76)*'Projeções - Receitas'!T$34</f>
        <v>2009953655075.7297</v>
      </c>
      <c r="AM76" s="334">
        <f>(1+Q76)*'Projeções - Receitas'!U$34</f>
        <v>2251148093684.8174</v>
      </c>
      <c r="AN76" s="334">
        <f>(1+R76)*'Projeções - Receitas'!V$34</f>
        <v>2521285864926.9956</v>
      </c>
      <c r="AO76" s="334">
        <f>(1+S76)*'Projeções - Receitas'!W$34</f>
        <v>2823840168718.2354</v>
      </c>
      <c r="AP76" s="334">
        <f>(1+T76)*'Projeções - Receitas'!X$34</f>
        <v>3162700988964.4238</v>
      </c>
      <c r="AQ76" s="334">
        <f>(1+U76)*'Projeções - Receitas'!Y$34</f>
        <v>3542225107640.1553</v>
      </c>
      <c r="AR76" s="334">
        <f>(1+V76)*'Projeções - Receitas'!Z$34</f>
        <v>3967292120556.9741</v>
      </c>
      <c r="AS76" s="334">
        <f>(1+W76)*'Projeções - Receitas'!AA$34</f>
        <v>4419563422300.4697</v>
      </c>
      <c r="AT76" s="334">
        <f>(1+X76)*'Projeções - Receitas'!AB$34</f>
        <v>4843841510841.3154</v>
      </c>
      <c r="AU76" s="334">
        <f>(1+Y76)*'Projeções - Receitas'!AC$34</f>
        <v>5301584533615.8193</v>
      </c>
      <c r="AV76" s="335">
        <f t="shared" si="76"/>
        <v>1666286495617.9194</v>
      </c>
      <c r="AW76" s="335">
        <f t="shared" si="77"/>
        <v>1759856925382.9692</v>
      </c>
      <c r="AX76" s="335">
        <f t="shared" si="78"/>
        <v>1971039756428.9258</v>
      </c>
      <c r="AY76" s="335">
        <f t="shared" si="79"/>
        <v>2207564527200.397</v>
      </c>
      <c r="AZ76" s="335">
        <f t="shared" si="80"/>
        <v>2472472270464.4448</v>
      </c>
      <c r="BA76" s="335">
        <f t="shared" si="81"/>
        <v>2769168942920.1782</v>
      </c>
      <c r="BB76" s="335">
        <f t="shared" si="82"/>
        <v>3101469216070.6001</v>
      </c>
      <c r="BC76" s="335">
        <f t="shared" si="83"/>
        <v>3473645521999.0723</v>
      </c>
      <c r="BD76" s="335">
        <f t="shared" si="84"/>
        <v>3869641111506.9673</v>
      </c>
      <c r="BE76" s="335">
        <f t="shared" si="85"/>
        <v>4241126658211.6367</v>
      </c>
      <c r="BF76" s="335">
        <f t="shared" si="86"/>
        <v>4641913127412.6357</v>
      </c>
      <c r="BG76" s="334">
        <f>(AK76*SUMPRODUCT(DA$10:DA$13,DA$28:DA$31)+AV76*SUMPRODUCT(DA$14:DA$23,DA$32:DA$41))*'Projeções - Receitas'!T$23+(AK76*DA$11*'Projeções - Receitas'!T$25)</f>
        <v>61824682420.848694</v>
      </c>
      <c r="BH76" s="334">
        <f>(AL76*SUMPRODUCT(DB$10:DB$13,DB$28:DB$31)+AW76*SUMPRODUCT(DB$14:DB$23,DB$32:DB$41))*'Projeções - Receitas'!U$23+(AL76*DB$11*'Projeções - Receitas'!U$25)</f>
        <v>49535384200.079605</v>
      </c>
      <c r="BI76" s="334">
        <f>(AM76*SUMPRODUCT(DC$10:DC$13,DC$28:DC$31)+AX76*SUMPRODUCT(DC$14:DC$23,DC$32:DC$41))*'Projeções - Receitas'!V$23+(AM76*DC$11*'Projeções - Receitas'!V$25)</f>
        <v>54790098687.288826</v>
      </c>
      <c r="BJ76" s="334">
        <f>(AN76*SUMPRODUCT(DD$10:DD$13,DD$28:DD$31)+AY76*SUMPRODUCT(DD$14:DD$23,DD$32:DD$41))*'Projeções - Receitas'!W$23+(AN76*DD$11*'Projeções - Receitas'!W$25)</f>
        <v>60556032821.998009</v>
      </c>
      <c r="BK76" s="334">
        <f>(AO76*SUMPRODUCT(DE$10:DE$13,DE$28:DE$31)+AZ76*SUMPRODUCT(DE$14:DE$23,DE$32:DE$41))*'Projeções - Receitas'!X$23+(AO76*DE$11*'Projeções - Receitas'!X$25)</f>
        <v>66910991310.385315</v>
      </c>
      <c r="BL76" s="334">
        <f>(AP76*SUMPRODUCT(DF$10:DF$13,DF$28:DF$31)+BA76*SUMPRODUCT(DF$14:DF$23,DF$32:DF$41))*'Projeções - Receitas'!Y$23+(AP76*DF$11*'Projeções - Receitas'!Y$25)</f>
        <v>73922193891.434937</v>
      </c>
      <c r="BM76" s="334">
        <f>(AQ76*SUMPRODUCT(DG$10:DG$13,DG$28:DG$31)+BB76*SUMPRODUCT(DG$14:DG$23,DG$32:DG$41))*'Projeções - Receitas'!Z$23+(AQ76*DG$11*'Projeções - Receitas'!Z$25)</f>
        <v>81660466673.206024</v>
      </c>
      <c r="BN76" s="334">
        <f>(AR76*SUMPRODUCT(DH$10:DH$13,DH$28:DH$31)+BC76*SUMPRODUCT(DH$14:DH$23,DH$32:DH$41))*'Projeções - Receitas'!AA$23+(AR76*DH$11*'Projeções - Receitas'!AA$25)</f>
        <v>90199124586.947968</v>
      </c>
      <c r="BO76" s="334">
        <f>(AS76*SUMPRODUCT(DI$10:DI$13,DI$28:DI$31)+BD76*SUMPRODUCT(DI$14:DI$23,DI$32:DI$41))*'Projeções - Receitas'!AB$23+(AS76*DI$11*'Projeções - Receitas'!AB$25)</f>
        <v>99083097667.596771</v>
      </c>
      <c r="BP76" s="334">
        <f>(AT76*SUMPRODUCT(DJ$10:DJ$13,DJ$28:DJ$31)+BE76*SUMPRODUCT(DJ$14:DJ$23,DJ$32:DJ$41))*'Projeções - Receitas'!AC$23+(AT76*DJ$11*'Projeções - Receitas'!AC$25)</f>
        <v>107064923665.25223</v>
      </c>
      <c r="BQ76" s="334">
        <f>(AU76*SUMPRODUCT(DK$10:DK$13,DK$28:DK$31)+BF76*SUMPRODUCT(DK$14:DK$23,DK$32:DK$41))*'Projeções - Receitas'!AD$23+(AU76*DK$11*'Projeções - Receitas'!AD$25)</f>
        <v>136191146958.19753</v>
      </c>
      <c r="BR76" s="335">
        <f>((BG76+'DRE + DCF'!T$12)*(1+'DRE + DCF'!T$15)+'DRE + DCF'!T$18)*(1+'DRE + DCF'!T$25)*'DRE + DCF'!T$33</f>
        <v>33828780725.646206</v>
      </c>
      <c r="BS76" s="335">
        <f>((BH76+'DRE + DCF'!U$12)*(1+'DRE + DCF'!U$15)+'DRE + DCF'!U$18)*(1+'DRE + DCF'!U$25)*'DRE + DCF'!U$33</f>
        <v>25514331869.485851</v>
      </c>
      <c r="BT76" s="335">
        <f>((BI76+'DRE + DCF'!V$12)*(1+'DRE + DCF'!V$15)+'DRE + DCF'!V$18)*(1+'DRE + DCF'!V$25)*'DRE + DCF'!V$33</f>
        <v>28373939956.548843</v>
      </c>
      <c r="BU76" s="335">
        <f>((BJ76+'DRE + DCF'!W$12)*(1+'DRE + DCF'!W$15)+'DRE + DCF'!W$18)*(1+'DRE + DCF'!W$25)*'DRE + DCF'!W$33</f>
        <v>31498485173.288105</v>
      </c>
      <c r="BV76" s="335">
        <f>((BK76+'DRE + DCF'!X$12)*(1+'DRE + DCF'!X$15)+'DRE + DCF'!X$18)*(1+'DRE + DCF'!X$25)*'DRE + DCF'!X$33</f>
        <v>34921007122.966667</v>
      </c>
      <c r="BW76" s="335">
        <f>((BL76+'DRE + DCF'!Y$12)*(1+'DRE + DCF'!Y$15)+'DRE + DCF'!Y$18)*(1+'DRE + DCF'!Y$25)*'DRE + DCF'!Y$33</f>
        <v>38683601531.96891</v>
      </c>
      <c r="BX76" s="335">
        <f>((BM76+'DRE + DCF'!Z$12)*(1+'DRE + DCF'!Z$15)+'DRE + DCF'!Z$18)*(1+'DRE + DCF'!Z$25)*'DRE + DCF'!Z$33</f>
        <v>42832807961.036301</v>
      </c>
      <c r="BY76" s="335">
        <f>((BN76+'DRE + DCF'!AA$12)*(1+'DRE + DCF'!AA$15)+'DRE + DCF'!AA$18)*(1+'DRE + DCF'!AA$25)*'DRE + DCF'!AA$33</f>
        <v>47402015273.047638</v>
      </c>
      <c r="BZ76" s="335">
        <f>((BO76+'DRE + DCF'!AB$12)*(1+'DRE + DCF'!AB$15)+'DRE + DCF'!AB$18)*(1+'DRE + DCF'!AB$25)*'DRE + DCF'!AB$33</f>
        <v>52122718602.740555</v>
      </c>
      <c r="CA76" s="335">
        <f>((BP76+'DRE + DCF'!AC$12)*(1+'DRE + DCF'!AC$15)+'DRE + DCF'!AC$18)*(1+'DRE + DCF'!AC$25)*'DRE + DCF'!AC$33</f>
        <v>56244158380.813431</v>
      </c>
      <c r="CB76" s="335">
        <f>((BQ76+'DRE + DCF'!AD$12)*(1+'DRE + DCF'!AD$15)+'DRE + DCF'!AD$18)*(1+'DRE + DCF'!AD$25)*'DRE + DCF'!AD$33</f>
        <v>70706737542.390945</v>
      </c>
      <c r="CC76" s="335">
        <f>BR76*(1-DA$47)+('DRE + DCF'!N$53*10^6)</f>
        <v>199395875949.82617</v>
      </c>
      <c r="CD76" s="335">
        <f>BS76*(1-DB$47)+('DRE + DCF'!T$53*10^6)</f>
        <v>199985667814.22424</v>
      </c>
      <c r="CE76" s="335">
        <f>BT76*(1-DC$47)+('DRE + DCF'!U$53*10^6)</f>
        <v>218544938993.86261</v>
      </c>
      <c r="CF76" s="335">
        <f>BU76*(1-DD$47)+('DRE + DCF'!V$53*10^6)</f>
        <v>239139855810.25095</v>
      </c>
      <c r="CG76" s="335">
        <f>BV76*(1-DE$47)+('DRE + DCF'!W$53*10^6)</f>
        <v>261964644151.85715</v>
      </c>
      <c r="CH76" s="335">
        <f>BW76*(1-DF$47)+('DRE + DCF'!X$53*10^6)</f>
        <v>287241136782.91583</v>
      </c>
      <c r="CI76" s="335">
        <f>BX76*(1-DG$47)+('DRE + DCF'!Y$53*10^6)</f>
        <v>315221102311.33099</v>
      </c>
      <c r="CJ76" s="335">
        <f>BY76*(1-DH$47)+('DRE + DCF'!Z$53*10^6)</f>
        <v>346178456544.29932</v>
      </c>
      <c r="CK76" s="335">
        <f>BZ76*(1-DI$47)+('DRE + DCF'!AA$53*10^6)</f>
        <v>380037831497.56665</v>
      </c>
      <c r="CL76" s="335">
        <f>CA76*(1-DJ$47)+('DRE + DCF'!AB$53*10^6)</f>
        <v>415994916007.38507</v>
      </c>
      <c r="CM76" s="335">
        <f>CB76*(1-DK$47)+('DRE + DCF'!AC$53*10^6)</f>
        <v>460748564034.36755</v>
      </c>
      <c r="CN76" s="335">
        <f t="shared" si="87"/>
        <v>1107763100366.2844</v>
      </c>
      <c r="CO76" s="335">
        <f t="shared" si="88"/>
        <v>1128496832111.2437</v>
      </c>
      <c r="CP76" s="335">
        <f t="shared" si="89"/>
        <v>1166985607988.2722</v>
      </c>
      <c r="CQ76" s="335">
        <f t="shared" si="90"/>
        <v>1307023880946.8647</v>
      </c>
      <c r="CR76" s="335">
        <f t="shared" si="91"/>
        <v>1463866746660.4888</v>
      </c>
      <c r="CS76" s="335">
        <f t="shared" si="92"/>
        <v>1639530756259.7476</v>
      </c>
      <c r="CT76" s="335">
        <f t="shared" si="93"/>
        <v>1836274447010.9175</v>
      </c>
      <c r="CU76" s="335">
        <f t="shared" si="94"/>
        <v>2056627380652.2278</v>
      </c>
      <c r="CV76" s="335">
        <f t="shared" si="95"/>
        <v>2291082902046.582</v>
      </c>
      <c r="CW76" s="335">
        <f t="shared" si="96"/>
        <v>2511026860643.0542</v>
      </c>
      <c r="CX76" s="336">
        <f t="shared" si="97"/>
        <v>2748318898973.8228</v>
      </c>
    </row>
    <row r="77" spans="4:102" ht="30" customHeight="1" x14ac:dyDescent="0.25">
      <c r="D77" s="333">
        <f t="shared" si="55"/>
        <v>2.273423451879325E-2</v>
      </c>
      <c r="E77" s="64">
        <f t="shared" si="56"/>
        <v>1.9948717709469987E-2</v>
      </c>
      <c r="F77" s="64">
        <f t="shared" si="57"/>
        <v>3.0003213371264853E-2</v>
      </c>
      <c r="G77" s="64">
        <f t="shared" si="58"/>
        <v>2.5697319916064998E-2</v>
      </c>
      <c r="H77" s="64">
        <f t="shared" si="59"/>
        <v>2.1687852217973647E-2</v>
      </c>
      <c r="I77" s="64">
        <f t="shared" si="60"/>
        <v>1.7932828016218372E-2</v>
      </c>
      <c r="J77" s="64">
        <f t="shared" si="61"/>
        <v>1.4400651342508286E-2</v>
      </c>
      <c r="K77" s="64">
        <f t="shared" si="62"/>
        <v>1.1062130716889385E-2</v>
      </c>
      <c r="L77" s="64">
        <f t="shared" si="63"/>
        <v>8.6167710666640862E-3</v>
      </c>
      <c r="M77" s="64">
        <f t="shared" si="64"/>
        <v>8.407063081995847E-3</v>
      </c>
      <c r="N77" s="64">
        <f t="shared" si="65"/>
        <v>1.0387193678799922E-2</v>
      </c>
      <c r="O77" s="64">
        <f t="shared" ref="O77:P125" si="99">O76+0.0005</f>
        <v>3.3000000000000022E-2</v>
      </c>
      <c r="P77" s="64">
        <f t="shared" si="99"/>
        <v>3.3000000000000022E-2</v>
      </c>
      <c r="Q77" s="64">
        <f t="shared" si="46"/>
        <v>3.3000000000000022E-2</v>
      </c>
      <c r="R77" s="64">
        <f t="shared" si="47"/>
        <v>3.3000000000000022E-2</v>
      </c>
      <c r="S77" s="64">
        <f t="shared" si="48"/>
        <v>3.3000000000000022E-2</v>
      </c>
      <c r="T77" s="64">
        <f t="shared" si="49"/>
        <v>3.3000000000000022E-2</v>
      </c>
      <c r="U77" s="64">
        <f t="shared" si="50"/>
        <v>3.3000000000000022E-2</v>
      </c>
      <c r="V77" s="64">
        <f t="shared" si="51"/>
        <v>3.3000000000000022E-2</v>
      </c>
      <c r="W77" s="64">
        <f t="shared" si="52"/>
        <v>3.3000000000000022E-2</v>
      </c>
      <c r="X77" s="64">
        <f t="shared" si="53"/>
        <v>3.3000000000000022E-2</v>
      </c>
      <c r="Y77" s="64">
        <f t="shared" si="54"/>
        <v>3.3000000000000022E-2</v>
      </c>
      <c r="Z77" s="64">
        <f t="shared" si="66"/>
        <v>0.17992171276060051</v>
      </c>
      <c r="AA77" s="64">
        <f t="shared" si="98"/>
        <v>0.17713619595127725</v>
      </c>
      <c r="AB77" s="64">
        <f t="shared" si="67"/>
        <v>0.18719069161307211</v>
      </c>
      <c r="AC77" s="64">
        <f t="shared" si="68"/>
        <v>0.18288479815787226</v>
      </c>
      <c r="AD77" s="64">
        <f t="shared" si="69"/>
        <v>0.17887533045978091</v>
      </c>
      <c r="AE77" s="64">
        <f t="shared" si="70"/>
        <v>0.17512030625802563</v>
      </c>
      <c r="AF77" s="64">
        <f t="shared" si="71"/>
        <v>0.17158812958431555</v>
      </c>
      <c r="AG77" s="64">
        <f t="shared" si="72"/>
        <v>0.16824960895869664</v>
      </c>
      <c r="AH77" s="64">
        <f t="shared" si="73"/>
        <v>0.16580424930847135</v>
      </c>
      <c r="AI77" s="64">
        <f t="shared" si="74"/>
        <v>0.16559454132380311</v>
      </c>
      <c r="AJ77" s="64">
        <f t="shared" si="75"/>
        <v>0.16757467192060718</v>
      </c>
      <c r="AK77" s="334">
        <f>(1+O77)*'Projeções - Receitas'!N$34</f>
        <v>1904007338624.1018</v>
      </c>
      <c r="AL77" s="334">
        <f>(1+P77)*'Projeções - Receitas'!T$34</f>
        <v>2010926998250.1006</v>
      </c>
      <c r="AM77" s="334">
        <f>(1+Q77)*'Projeções - Receitas'!U$34</f>
        <v>2252238238040.1128</v>
      </c>
      <c r="AN77" s="334">
        <f>(1+R77)*'Projeções - Receitas'!V$34</f>
        <v>2522506826604.9263</v>
      </c>
      <c r="AO77" s="334">
        <f>(1+S77)*'Projeções - Receitas'!W$34</f>
        <v>2825207645797.5176</v>
      </c>
      <c r="AP77" s="334">
        <f>(1+T77)*'Projeções - Receitas'!X$34</f>
        <v>3164232563293.2202</v>
      </c>
      <c r="AQ77" s="334">
        <f>(1+U77)*'Projeções - Receitas'!Y$34</f>
        <v>3543940470888.4067</v>
      </c>
      <c r="AR77" s="334">
        <f>(1+V77)*'Projeções - Receitas'!Z$34</f>
        <v>3969213327395.0156</v>
      </c>
      <c r="AS77" s="334">
        <f>(1+W77)*'Projeções - Receitas'!AA$34</f>
        <v>4421703646718.0479</v>
      </c>
      <c r="AT77" s="334">
        <f>(1+X77)*'Projeções - Receitas'!AB$34</f>
        <v>4846187196802.9814</v>
      </c>
      <c r="AU77" s="334">
        <f>(1+Y77)*'Projeções - Receitas'!AC$34</f>
        <v>5304151886900.8633</v>
      </c>
      <c r="AV77" s="335">
        <f t="shared" si="76"/>
        <v>1667093414017.7344</v>
      </c>
      <c r="AW77" s="335">
        <f t="shared" si="77"/>
        <v>1760709156339.5713</v>
      </c>
      <c r="AX77" s="335">
        <f t="shared" si="78"/>
        <v>1971994255100.3198</v>
      </c>
      <c r="AY77" s="335">
        <f t="shared" si="79"/>
        <v>2208633565712.3584</v>
      </c>
      <c r="AZ77" s="335">
        <f t="shared" si="80"/>
        <v>2473669593597.8413</v>
      </c>
      <c r="BA77" s="335">
        <f t="shared" si="81"/>
        <v>2770509944829.583</v>
      </c>
      <c r="BB77" s="335">
        <f t="shared" si="82"/>
        <v>3102971138209.1328</v>
      </c>
      <c r="BC77" s="335">
        <f t="shared" si="83"/>
        <v>3475327674794.229</v>
      </c>
      <c r="BD77" s="335">
        <f t="shared" si="84"/>
        <v>3871515029720.7715</v>
      </c>
      <c r="BE77" s="335">
        <f t="shared" si="85"/>
        <v>4243180472573.9663</v>
      </c>
      <c r="BF77" s="335">
        <f t="shared" si="86"/>
        <v>4644161027232.2061</v>
      </c>
      <c r="BG77" s="334">
        <f>(AK77*SUMPRODUCT(DA$10:DA$13,DA$28:DA$31)+AV77*SUMPRODUCT(DA$14:DA$23,DA$32:DA$41))*'Projeções - Receitas'!T$23+(AK77*DA$11*'Projeções - Receitas'!T$25)</f>
        <v>61854621734.36969</v>
      </c>
      <c r="BH77" s="334">
        <f>(AL77*SUMPRODUCT(DB$10:DB$13,DB$28:DB$31)+AW77*SUMPRODUCT(DB$14:DB$23,DB$32:DB$41))*'Projeções - Receitas'!U$23+(AL77*DB$11*'Projeções - Receitas'!U$25)</f>
        <v>49559372279.595383</v>
      </c>
      <c r="BI77" s="334">
        <f>(AM77*SUMPRODUCT(DC$10:DC$13,DC$28:DC$31)+AX77*SUMPRODUCT(DC$14:DC$23,DC$32:DC$41))*'Projeções - Receitas'!V$23+(AM77*DC$11*'Projeções - Receitas'!V$25)</f>
        <v>54816631422.730606</v>
      </c>
      <c r="BJ77" s="334">
        <f>(AN77*SUMPRODUCT(DD$10:DD$13,DD$28:DD$31)+AY77*SUMPRODUCT(DD$14:DD$23,DD$32:DD$41))*'Projeções - Receitas'!W$23+(AN77*DD$11*'Projeções - Receitas'!W$25)</f>
        <v>60585357777.359756</v>
      </c>
      <c r="BK77" s="334">
        <f>(AO77*SUMPRODUCT(DE$10:DE$13,DE$28:DE$31)+AZ77*SUMPRODUCT(DE$14:DE$23,DE$32:DE$41))*'Projeções - Receitas'!X$23+(AO77*DE$11*'Projeções - Receitas'!X$25)</f>
        <v>66943393727.484795</v>
      </c>
      <c r="BL77" s="334">
        <f>(AP77*SUMPRODUCT(DF$10:DF$13,DF$28:DF$31)+BA77*SUMPRODUCT(DF$14:DF$23,DF$32:DF$41))*'Projeções - Receitas'!Y$23+(AP77*DF$11*'Projeções - Receitas'!Y$25)</f>
        <v>73957991564.021515</v>
      </c>
      <c r="BM77" s="334">
        <f>(AQ77*SUMPRODUCT(DG$10:DG$13,DG$28:DG$31)+BB77*SUMPRODUCT(DG$14:DG$23,DG$32:DG$41))*'Projeções - Receitas'!Z$23+(AQ77*DG$11*'Projeções - Receitas'!Z$25)</f>
        <v>81700011693.386719</v>
      </c>
      <c r="BN77" s="334">
        <f>(AR77*SUMPRODUCT(DH$10:DH$13,DH$28:DH$31)+BC77*SUMPRODUCT(DH$14:DH$23,DH$32:DH$41))*'Projeções - Receitas'!AA$23+(AR77*DH$11*'Projeções - Receitas'!AA$25)</f>
        <v>90242804550.428314</v>
      </c>
      <c r="BO77" s="334">
        <f>(AS77*SUMPRODUCT(DI$10:DI$13,DI$28:DI$31)+BD77*SUMPRODUCT(DI$14:DI$23,DI$32:DI$41))*'Projeções - Receitas'!AB$23+(AS77*DI$11*'Projeções - Receitas'!AB$25)</f>
        <v>99131079797.217896</v>
      </c>
      <c r="BP77" s="334">
        <f>(AT77*SUMPRODUCT(DJ$10:DJ$13,DJ$28:DJ$31)+BE77*SUMPRODUCT(DJ$14:DJ$23,DJ$32:DJ$41))*'Projeções - Receitas'!AC$23+(AT77*DJ$11*'Projeções - Receitas'!AC$25)</f>
        <v>107116771085.91335</v>
      </c>
      <c r="BQ77" s="334">
        <f>(AU77*SUMPRODUCT(DK$10:DK$13,DK$28:DK$31)+BF77*SUMPRODUCT(DK$14:DK$23,DK$32:DK$41))*'Projeções - Receitas'!AD$23+(AU77*DK$11*'Projeções - Receitas'!AD$25)</f>
        <v>136257099087.47507</v>
      </c>
      <c r="BR77" s="335">
        <f>((BG77+'DRE + DCF'!T$12)*(1+'DRE + DCF'!T$15)+'DRE + DCF'!T$18)*(1+'DRE + DCF'!T$25)*'DRE + DCF'!T$33</f>
        <v>33847203317.93721</v>
      </c>
      <c r="BS77" s="335">
        <f>((BH77+'DRE + DCF'!U$12)*(1+'DRE + DCF'!U$15)+'DRE + DCF'!U$18)*(1+'DRE + DCF'!U$25)*'DRE + DCF'!U$33</f>
        <v>25528950033.349739</v>
      </c>
      <c r="BT77" s="335">
        <f>((BI77+'DRE + DCF'!V$12)*(1+'DRE + DCF'!V$15)+'DRE + DCF'!V$18)*(1+'DRE + DCF'!V$25)*'DRE + DCF'!V$33</f>
        <v>28390090677.619465</v>
      </c>
      <c r="BU77" s="335">
        <f>((BJ77+'DRE + DCF'!W$12)*(1+'DRE + DCF'!W$15)+'DRE + DCF'!W$18)*(1+'DRE + DCF'!W$25)*'DRE + DCF'!W$33</f>
        <v>31516315497.743591</v>
      </c>
      <c r="BV77" s="335">
        <f>((BK77+'DRE + DCF'!X$12)*(1+'DRE + DCF'!X$15)+'DRE + DCF'!X$18)*(1+'DRE + DCF'!X$25)*'DRE + DCF'!X$33</f>
        <v>34940686472.603607</v>
      </c>
      <c r="BW77" s="335">
        <f>((BL77+'DRE + DCF'!Y$12)*(1+'DRE + DCF'!Y$15)+'DRE + DCF'!Y$18)*(1+'DRE + DCF'!Y$25)*'DRE + DCF'!Y$33</f>
        <v>38705318491.50975</v>
      </c>
      <c r="BX77" s="335">
        <f>((BM77+'DRE + DCF'!Z$12)*(1+'DRE + DCF'!Z$15)+'DRE + DCF'!Z$18)*(1+'DRE + DCF'!Z$25)*'DRE + DCF'!Z$33</f>
        <v>42856771247.409042</v>
      </c>
      <c r="BY77" s="335">
        <f>((BN77+'DRE + DCF'!AA$12)*(1+'DRE + DCF'!AA$15)+'DRE + DCF'!AA$18)*(1+'DRE + DCF'!AA$25)*'DRE + DCF'!AA$33</f>
        <v>47428454371.121475</v>
      </c>
      <c r="BZ77" s="335">
        <f>((BO77+'DRE + DCF'!AB$12)*(1+'DRE + DCF'!AB$15)+'DRE + DCF'!AB$18)*(1+'DRE + DCF'!AB$25)*'DRE + DCF'!AB$33</f>
        <v>52151728963.387924</v>
      </c>
      <c r="CA77" s="335">
        <f>((BP77+'DRE + DCF'!AC$12)*(1+'DRE + DCF'!AC$15)+'DRE + DCF'!AC$18)*(1+'DRE + DCF'!AC$25)*'DRE + DCF'!AC$33</f>
        <v>56275470282.715927</v>
      </c>
      <c r="CB77" s="335">
        <f>((BQ77+'DRE + DCF'!AD$12)*(1+'DRE + DCF'!AD$15)+'DRE + DCF'!AD$18)*(1+'DRE + DCF'!AD$25)*'DRE + DCF'!AD$33</f>
        <v>70745237157.575226</v>
      </c>
      <c r="CC77" s="335">
        <f>BR77*(1-DA$47)+('DRE + DCF'!N$53*10^6)</f>
        <v>199407152817.89288</v>
      </c>
      <c r="CD77" s="335">
        <f>BS77*(1-DB$47)+('DRE + DCF'!T$53*10^6)</f>
        <v>199994438712.5426</v>
      </c>
      <c r="CE77" s="335">
        <f>BT77*(1-DC$47)+('DRE + DCF'!U$53*10^6)</f>
        <v>218554629426.50497</v>
      </c>
      <c r="CF77" s="335">
        <f>BU77*(1-DD$47)+('DRE + DCF'!V$53*10^6)</f>
        <v>239150554004.92422</v>
      </c>
      <c r="CG77" s="335">
        <f>BV77*(1-DE$47)+('DRE + DCF'!W$53*10^6)</f>
        <v>261976451761.63931</v>
      </c>
      <c r="CH77" s="335">
        <f>BW77*(1-DF$47)+('DRE + DCF'!X$53*10^6)</f>
        <v>287254166958.64032</v>
      </c>
      <c r="CI77" s="335">
        <f>BX77*(1-DG$47)+('DRE + DCF'!Y$53*10^6)</f>
        <v>315235480283.15466</v>
      </c>
      <c r="CJ77" s="335">
        <f>BY77*(1-DH$47)+('DRE + DCF'!Z$53*10^6)</f>
        <v>346194320003.14368</v>
      </c>
      <c r="CK77" s="335">
        <f>BZ77*(1-DI$47)+('DRE + DCF'!AA$53*10^6)</f>
        <v>380055237713.95508</v>
      </c>
      <c r="CL77" s="335">
        <f>CA77*(1-DJ$47)+('DRE + DCF'!AB$53*10^6)</f>
        <v>416013703148.52661</v>
      </c>
      <c r="CM77" s="335">
        <f>CB77*(1-DK$47)+('DRE + DCF'!AC$53*10^6)</f>
        <v>460771663803.47815</v>
      </c>
      <c r="CN77" s="335">
        <f t="shared" si="87"/>
        <v>1108299547388.2534</v>
      </c>
      <c r="CO77" s="335">
        <f t="shared" si="88"/>
        <v>1129043319681.2734</v>
      </c>
      <c r="CP77" s="335">
        <f t="shared" si="89"/>
        <v>1167550734190.6877</v>
      </c>
      <c r="CQ77" s="335">
        <f t="shared" si="90"/>
        <v>1307656822293.5703</v>
      </c>
      <c r="CR77" s="335">
        <f t="shared" si="91"/>
        <v>1464575640968.7988</v>
      </c>
      <c r="CS77" s="335">
        <f t="shared" si="92"/>
        <v>1640324717885.0549</v>
      </c>
      <c r="CT77" s="335">
        <f t="shared" si="93"/>
        <v>1837163684031.2617</v>
      </c>
      <c r="CU77" s="335">
        <f t="shared" si="94"/>
        <v>2057623326115.0129</v>
      </c>
      <c r="CV77" s="335">
        <f t="shared" si="95"/>
        <v>2292192385292.125</v>
      </c>
      <c r="CW77" s="335">
        <f t="shared" si="96"/>
        <v>2512242854280.1694</v>
      </c>
      <c r="CX77" s="336">
        <f t="shared" si="97"/>
        <v>2749649804009.6455</v>
      </c>
    </row>
    <row r="78" spans="4:102" ht="30" customHeight="1" x14ac:dyDescent="0.25">
      <c r="D78" s="333">
        <f t="shared" si="55"/>
        <v>2.2657359670428784E-2</v>
      </c>
      <c r="E78" s="64">
        <f t="shared" si="56"/>
        <v>1.9870785144563419E-2</v>
      </c>
      <c r="F78" s="64">
        <f t="shared" si="57"/>
        <v>2.9920947617246091E-2</v>
      </c>
      <c r="G78" s="64">
        <f t="shared" si="58"/>
        <v>2.5617018778897604E-2</v>
      </c>
      <c r="H78" s="64">
        <f t="shared" si="59"/>
        <v>2.160937183337297E-2</v>
      </c>
      <c r="I78" s="64">
        <f t="shared" si="60"/>
        <v>1.785604586217332E-2</v>
      </c>
      <c r="J78" s="64">
        <f t="shared" si="61"/>
        <v>1.4325460610146029E-2</v>
      </c>
      <c r="K78" s="64">
        <f t="shared" si="62"/>
        <v>1.0988438617574009E-2</v>
      </c>
      <c r="L78" s="64">
        <f t="shared" si="63"/>
        <v>8.5441461660593354E-3</v>
      </c>
      <c r="M78" s="64">
        <f t="shared" si="64"/>
        <v>8.3344242291256143E-3</v>
      </c>
      <c r="N78" s="64">
        <f t="shared" si="65"/>
        <v>1.031451915768547E-2</v>
      </c>
      <c r="O78" s="64">
        <f t="shared" si="99"/>
        <v>3.3500000000000023E-2</v>
      </c>
      <c r="P78" s="64">
        <f t="shared" si="99"/>
        <v>3.3500000000000023E-2</v>
      </c>
      <c r="Q78" s="64">
        <f t="shared" si="46"/>
        <v>3.3500000000000023E-2</v>
      </c>
      <c r="R78" s="64">
        <f t="shared" si="47"/>
        <v>3.3500000000000023E-2</v>
      </c>
      <c r="S78" s="64">
        <f t="shared" si="48"/>
        <v>3.3500000000000023E-2</v>
      </c>
      <c r="T78" s="64">
        <f t="shared" si="49"/>
        <v>3.3500000000000023E-2</v>
      </c>
      <c r="U78" s="64">
        <f t="shared" si="50"/>
        <v>3.3500000000000023E-2</v>
      </c>
      <c r="V78" s="64">
        <f t="shared" si="51"/>
        <v>3.3500000000000023E-2</v>
      </c>
      <c r="W78" s="64">
        <f t="shared" si="52"/>
        <v>3.3500000000000023E-2</v>
      </c>
      <c r="X78" s="64">
        <f t="shared" si="53"/>
        <v>3.3500000000000023E-2</v>
      </c>
      <c r="Y78" s="64">
        <f t="shared" si="54"/>
        <v>3.3500000000000023E-2</v>
      </c>
      <c r="Z78" s="64">
        <f t="shared" si="66"/>
        <v>0.17984483791223604</v>
      </c>
      <c r="AA78" s="64">
        <f t="shared" si="98"/>
        <v>0.17705826338637068</v>
      </c>
      <c r="AB78" s="64">
        <f t="shared" si="67"/>
        <v>0.18710842585905335</v>
      </c>
      <c r="AC78" s="64">
        <f t="shared" si="68"/>
        <v>0.18280449702070486</v>
      </c>
      <c r="AD78" s="64">
        <f t="shared" si="69"/>
        <v>0.17879685007518023</v>
      </c>
      <c r="AE78" s="64">
        <f t="shared" si="70"/>
        <v>0.17504352410398058</v>
      </c>
      <c r="AF78" s="64">
        <f t="shared" si="71"/>
        <v>0.17151293885195329</v>
      </c>
      <c r="AG78" s="64">
        <f t="shared" si="72"/>
        <v>0.16817591685938127</v>
      </c>
      <c r="AH78" s="64">
        <f t="shared" si="73"/>
        <v>0.1657316244078666</v>
      </c>
      <c r="AI78" s="64">
        <f t="shared" si="74"/>
        <v>0.16552190247093287</v>
      </c>
      <c r="AJ78" s="64">
        <f t="shared" si="75"/>
        <v>0.16750199739949273</v>
      </c>
      <c r="AK78" s="334">
        <f>(1+O78)*'Projeções - Receitas'!N$34</f>
        <v>1904928929785.1013</v>
      </c>
      <c r="AL78" s="334">
        <f>(1+P78)*'Projeções - Receitas'!T$34</f>
        <v>2011900341424.4717</v>
      </c>
      <c r="AM78" s="334">
        <f>(1+Q78)*'Projeções - Receitas'!U$34</f>
        <v>2253328382395.4082</v>
      </c>
      <c r="AN78" s="334">
        <f>(1+R78)*'Projeções - Receitas'!V$34</f>
        <v>2523727788282.8574</v>
      </c>
      <c r="AO78" s="334">
        <f>(1+S78)*'Projeções - Receitas'!W$34</f>
        <v>2826575122876.8008</v>
      </c>
      <c r="AP78" s="334">
        <f>(1+T78)*'Projeções - Receitas'!X$34</f>
        <v>3165764137622.0171</v>
      </c>
      <c r="AQ78" s="334">
        <f>(1+U78)*'Projeções - Receitas'!Y$34</f>
        <v>3545655834136.6592</v>
      </c>
      <c r="AR78" s="334">
        <f>(1+V78)*'Projeções - Receitas'!Z$34</f>
        <v>3971134534233.0586</v>
      </c>
      <c r="AS78" s="334">
        <f>(1+W78)*'Projeções - Receitas'!AA$34</f>
        <v>4423843871135.6279</v>
      </c>
      <c r="AT78" s="334">
        <f>(1+X78)*'Projeções - Receitas'!AB$34</f>
        <v>4848532882764.6484</v>
      </c>
      <c r="AU78" s="334">
        <f>(1+Y78)*'Projeções - Receitas'!AC$34</f>
        <v>5306719240185.9082</v>
      </c>
      <c r="AV78" s="335">
        <f t="shared" si="76"/>
        <v>1667900332417.5496</v>
      </c>
      <c r="AW78" s="335">
        <f t="shared" si="77"/>
        <v>1761561387296.1733</v>
      </c>
      <c r="AX78" s="335">
        <f t="shared" si="78"/>
        <v>1972948753771.7141</v>
      </c>
      <c r="AY78" s="335">
        <f t="shared" si="79"/>
        <v>2209702604224.3198</v>
      </c>
      <c r="AZ78" s="335">
        <f t="shared" si="80"/>
        <v>2474866916731.2388</v>
      </c>
      <c r="BA78" s="335">
        <f t="shared" si="81"/>
        <v>2771850946738.9878</v>
      </c>
      <c r="BB78" s="335">
        <f t="shared" si="82"/>
        <v>3104473060347.6665</v>
      </c>
      <c r="BC78" s="335">
        <f t="shared" si="83"/>
        <v>3477009827589.3867</v>
      </c>
      <c r="BD78" s="335">
        <f t="shared" si="84"/>
        <v>3873388947934.5771</v>
      </c>
      <c r="BE78" s="335">
        <f t="shared" si="85"/>
        <v>4245234286936.2969</v>
      </c>
      <c r="BF78" s="335">
        <f t="shared" si="86"/>
        <v>4646408927051.7773</v>
      </c>
      <c r="BG78" s="334">
        <f>(AK78*SUMPRODUCT(DA$10:DA$13,DA$28:DA$31)+AV78*SUMPRODUCT(DA$14:DA$23,DA$32:DA$41))*'Projeções - Receitas'!T$23+(AK78*DA$11*'Projeções - Receitas'!T$25)</f>
        <v>61884561047.890694</v>
      </c>
      <c r="BH78" s="334">
        <f>(AL78*SUMPRODUCT(DB$10:DB$13,DB$28:DB$31)+AW78*SUMPRODUCT(DB$14:DB$23,DB$32:DB$41))*'Projeções - Receitas'!U$23+(AL78*DB$11*'Projeções - Receitas'!U$25)</f>
        <v>49583360359.111198</v>
      </c>
      <c r="BI78" s="334">
        <f>(AM78*SUMPRODUCT(DC$10:DC$13,DC$28:DC$31)+AX78*SUMPRODUCT(DC$14:DC$23,DC$32:DC$41))*'Projeções - Receitas'!V$23+(AM78*DC$11*'Projeções - Receitas'!V$25)</f>
        <v>54843164158.172424</v>
      </c>
      <c r="BJ78" s="334">
        <f>(AN78*SUMPRODUCT(DD$10:DD$13,DD$28:DD$31)+AY78*SUMPRODUCT(DD$14:DD$23,DD$32:DD$41))*'Projeções - Receitas'!W$23+(AN78*DD$11*'Projeções - Receitas'!W$25)</f>
        <v>60614682732.721542</v>
      </c>
      <c r="BK78" s="334">
        <f>(AO78*SUMPRODUCT(DE$10:DE$13,DE$28:DE$31)+AZ78*SUMPRODUCT(DE$14:DE$23,DE$32:DE$41))*'Projeções - Receitas'!X$23+(AO78*DE$11*'Projeções - Receitas'!X$25)</f>
        <v>66975796144.584282</v>
      </c>
      <c r="BL78" s="334">
        <f>(AP78*SUMPRODUCT(DF$10:DF$13,DF$28:DF$31)+BA78*SUMPRODUCT(DF$14:DF$23,DF$32:DF$41))*'Projeções - Receitas'!Y$23+(AP78*DF$11*'Projeções - Receitas'!Y$25)</f>
        <v>73993789236.608261</v>
      </c>
      <c r="BM78" s="334">
        <f>(AQ78*SUMPRODUCT(DG$10:DG$13,DG$28:DG$31)+BB78*SUMPRODUCT(DG$14:DG$23,DG$32:DG$41))*'Projeções - Receitas'!Z$23+(AQ78*DG$11*'Projeções - Receitas'!Z$25)</f>
        <v>81739556713.567429</v>
      </c>
      <c r="BN78" s="334">
        <f>(AR78*SUMPRODUCT(DH$10:DH$13,DH$28:DH$31)+BC78*SUMPRODUCT(DH$14:DH$23,DH$32:DH$41))*'Projeções - Receitas'!AA$23+(AR78*DH$11*'Projeções - Receitas'!AA$25)</f>
        <v>90286484513.908661</v>
      </c>
      <c r="BO78" s="334">
        <f>(AS78*SUMPRODUCT(DI$10:DI$13,DI$28:DI$31)+BD78*SUMPRODUCT(DI$14:DI$23,DI$32:DI$41))*'Projeções - Receitas'!AB$23+(AS78*DI$11*'Projeções - Receitas'!AB$25)</f>
        <v>99179061926.839035</v>
      </c>
      <c r="BP78" s="334">
        <f>(AT78*SUMPRODUCT(DJ$10:DJ$13,DJ$28:DJ$31)+BE78*SUMPRODUCT(DJ$14:DJ$23,DJ$32:DJ$41))*'Projeções - Receitas'!AC$23+(AT78*DJ$11*'Projeções - Receitas'!AC$25)</f>
        <v>107168618506.57439</v>
      </c>
      <c r="BQ78" s="334">
        <f>(AU78*SUMPRODUCT(DK$10:DK$13,DK$28:DK$31)+BF78*SUMPRODUCT(DK$14:DK$23,DK$32:DK$41))*'Projeções - Receitas'!AD$23+(AU78*DK$11*'Projeções - Receitas'!AD$25)</f>
        <v>136323051216.75267</v>
      </c>
      <c r="BR78" s="335">
        <f>((BG78+'DRE + DCF'!T$12)*(1+'DRE + DCF'!T$15)+'DRE + DCF'!T$18)*(1+'DRE + DCF'!T$25)*'DRE + DCF'!T$33</f>
        <v>33865625910.228203</v>
      </c>
      <c r="BS78" s="335">
        <f>((BH78+'DRE + DCF'!U$12)*(1+'DRE + DCF'!U$15)+'DRE + DCF'!U$18)*(1+'DRE + DCF'!U$25)*'DRE + DCF'!U$33</f>
        <v>25543568197.213665</v>
      </c>
      <c r="BT78" s="335">
        <f>((BI78+'DRE + DCF'!V$12)*(1+'DRE + DCF'!V$15)+'DRE + DCF'!V$18)*(1+'DRE + DCF'!V$25)*'DRE + DCF'!V$33</f>
        <v>28406241398.690102</v>
      </c>
      <c r="BU78" s="335">
        <f>((BJ78+'DRE + DCF'!W$12)*(1+'DRE + DCF'!W$15)+'DRE + DCF'!W$18)*(1+'DRE + DCF'!W$25)*'DRE + DCF'!W$33</f>
        <v>31534145822.199104</v>
      </c>
      <c r="BV78" s="335">
        <f>((BK78+'DRE + DCF'!X$12)*(1+'DRE + DCF'!X$15)+'DRE + DCF'!X$18)*(1+'DRE + DCF'!X$25)*'DRE + DCF'!X$33</f>
        <v>34960365822.240555</v>
      </c>
      <c r="BW78" s="335">
        <f>((BL78+'DRE + DCF'!Y$12)*(1+'DRE + DCF'!Y$15)+'DRE + DCF'!Y$18)*(1+'DRE + DCF'!Y$25)*'DRE + DCF'!Y$33</f>
        <v>38727035451.050697</v>
      </c>
      <c r="BX78" s="335">
        <f>((BM78+'DRE + DCF'!Z$12)*(1+'DRE + DCF'!Z$15)+'DRE + DCF'!Z$18)*(1+'DRE + DCF'!Z$25)*'DRE + DCF'!Z$33</f>
        <v>42880734533.781792</v>
      </c>
      <c r="BY78" s="335">
        <f>((BN78+'DRE + DCF'!AA$12)*(1+'DRE + DCF'!AA$15)+'DRE + DCF'!AA$18)*(1+'DRE + DCF'!AA$25)*'DRE + DCF'!AA$33</f>
        <v>47454893469.19532</v>
      </c>
      <c r="BZ78" s="335">
        <f>((BO78+'DRE + DCF'!AB$12)*(1+'DRE + DCF'!AB$15)+'DRE + DCF'!AB$18)*(1+'DRE + DCF'!AB$25)*'DRE + DCF'!AB$33</f>
        <v>52180739324.035332</v>
      </c>
      <c r="CA78" s="335">
        <f>((BP78+'DRE + DCF'!AC$12)*(1+'DRE + DCF'!AC$15)+'DRE + DCF'!AC$18)*(1+'DRE + DCF'!AC$25)*'DRE + DCF'!AC$33</f>
        <v>56306782184.618401</v>
      </c>
      <c r="CB78" s="335">
        <f>((BQ78+'DRE + DCF'!AD$12)*(1+'DRE + DCF'!AD$15)+'DRE + DCF'!AD$18)*(1+'DRE + DCF'!AD$25)*'DRE + DCF'!AD$33</f>
        <v>70783736772.759521</v>
      </c>
      <c r="CC78" s="335">
        <f>BR78*(1-DA$47)+('DRE + DCF'!N$53*10^6)</f>
        <v>199418429685.95959</v>
      </c>
      <c r="CD78" s="335">
        <f>BS78*(1-DB$47)+('DRE + DCF'!T$53*10^6)</f>
        <v>200003209610.86093</v>
      </c>
      <c r="CE78" s="335">
        <f>BT78*(1-DC$47)+('DRE + DCF'!U$53*10^6)</f>
        <v>218564319859.14734</v>
      </c>
      <c r="CF78" s="335">
        <f>BU78*(1-DD$47)+('DRE + DCF'!V$53*10^6)</f>
        <v>239161252199.59753</v>
      </c>
      <c r="CG78" s="335">
        <f>BV78*(1-DE$47)+('DRE + DCF'!W$53*10^6)</f>
        <v>261988259371.42148</v>
      </c>
      <c r="CH78" s="335">
        <f>BW78*(1-DF$47)+('DRE + DCF'!X$53*10^6)</f>
        <v>287267197134.36493</v>
      </c>
      <c r="CI78" s="335">
        <f>BX78*(1-DG$47)+('DRE + DCF'!Y$53*10^6)</f>
        <v>315249858254.97827</v>
      </c>
      <c r="CJ78" s="335">
        <f>BY78*(1-DH$47)+('DRE + DCF'!Z$53*10^6)</f>
        <v>346210183461.98798</v>
      </c>
      <c r="CK78" s="335">
        <f>BZ78*(1-DI$47)+('DRE + DCF'!AA$53*10^6)</f>
        <v>380072643930.34351</v>
      </c>
      <c r="CL78" s="335">
        <f>CA78*(1-DJ$47)+('DRE + DCF'!AB$53*10^6)</f>
        <v>416032490289.66809</v>
      </c>
      <c r="CM78" s="335">
        <f>CB78*(1-DK$47)+('DRE + DCF'!AC$53*10^6)</f>
        <v>460794763572.58868</v>
      </c>
      <c r="CN78" s="335">
        <f t="shared" si="87"/>
        <v>1108835994410.2229</v>
      </c>
      <c r="CO78" s="335">
        <f t="shared" si="88"/>
        <v>1129589807251.3032</v>
      </c>
      <c r="CP78" s="335">
        <f t="shared" si="89"/>
        <v>1168115860393.1035</v>
      </c>
      <c r="CQ78" s="335">
        <f t="shared" si="90"/>
        <v>1308289763640.2761</v>
      </c>
      <c r="CR78" s="335">
        <f t="shared" si="91"/>
        <v>1465284535277.1094</v>
      </c>
      <c r="CS78" s="335">
        <f t="shared" si="92"/>
        <v>1641118679510.3625</v>
      </c>
      <c r="CT78" s="335">
        <f t="shared" si="93"/>
        <v>1838052921051.6062</v>
      </c>
      <c r="CU78" s="335">
        <f t="shared" si="94"/>
        <v>2058619271577.7991</v>
      </c>
      <c r="CV78" s="335">
        <f t="shared" si="95"/>
        <v>2293301868537.6685</v>
      </c>
      <c r="CW78" s="335">
        <f t="shared" si="96"/>
        <v>2513458847917.2847</v>
      </c>
      <c r="CX78" s="336">
        <f t="shared" si="97"/>
        <v>2750980709045.4683</v>
      </c>
    </row>
    <row r="79" spans="4:102" ht="30" customHeight="1" x14ac:dyDescent="0.25">
      <c r="D79" s="333">
        <f t="shared" si="55"/>
        <v>2.2580559169113085E-2</v>
      </c>
      <c r="E79" s="64">
        <f t="shared" si="56"/>
        <v>1.9792927949642325E-2</v>
      </c>
      <c r="F79" s="64">
        <f t="shared" si="57"/>
        <v>2.9838761423917892E-2</v>
      </c>
      <c r="G79" s="64">
        <f t="shared" si="58"/>
        <v>2.5536795302404519E-2</v>
      </c>
      <c r="H79" s="64">
        <f t="shared" si="59"/>
        <v>2.1530967348564078E-2</v>
      </c>
      <c r="I79" s="64">
        <f t="shared" si="60"/>
        <v>1.7779337965530606E-2</v>
      </c>
      <c r="J79" s="64">
        <f t="shared" si="61"/>
        <v>1.4250342596093701E-2</v>
      </c>
      <c r="K79" s="64">
        <f t="shared" si="62"/>
        <v>1.0914817787213538E-2</v>
      </c>
      <c r="L79" s="64">
        <f t="shared" si="63"/>
        <v>8.4715915023023947E-3</v>
      </c>
      <c r="M79" s="64">
        <f t="shared" si="64"/>
        <v>8.2618556265966203E-3</v>
      </c>
      <c r="N79" s="64">
        <f t="shared" si="65"/>
        <v>1.0241914921407719E-2</v>
      </c>
      <c r="O79" s="64">
        <f t="shared" si="99"/>
        <v>3.4000000000000023E-2</v>
      </c>
      <c r="P79" s="64">
        <f t="shared" si="99"/>
        <v>3.4000000000000023E-2</v>
      </c>
      <c r="Q79" s="64">
        <f t="shared" si="46"/>
        <v>3.4000000000000023E-2</v>
      </c>
      <c r="R79" s="64">
        <f t="shared" si="47"/>
        <v>3.4000000000000023E-2</v>
      </c>
      <c r="S79" s="64">
        <f t="shared" si="48"/>
        <v>3.4000000000000023E-2</v>
      </c>
      <c r="T79" s="64">
        <f t="shared" si="49"/>
        <v>3.4000000000000023E-2</v>
      </c>
      <c r="U79" s="64">
        <f t="shared" si="50"/>
        <v>3.4000000000000023E-2</v>
      </c>
      <c r="V79" s="64">
        <f t="shared" si="51"/>
        <v>3.4000000000000023E-2</v>
      </c>
      <c r="W79" s="64">
        <f t="shared" si="52"/>
        <v>3.4000000000000023E-2</v>
      </c>
      <c r="X79" s="64">
        <f t="shared" si="53"/>
        <v>3.4000000000000023E-2</v>
      </c>
      <c r="Y79" s="64">
        <f t="shared" si="54"/>
        <v>3.4000000000000023E-2</v>
      </c>
      <c r="Z79" s="64">
        <f t="shared" si="66"/>
        <v>0.17976803741092034</v>
      </c>
      <c r="AA79" s="64">
        <f t="shared" si="98"/>
        <v>0.17698040619144959</v>
      </c>
      <c r="AB79" s="64">
        <f t="shared" si="67"/>
        <v>0.18702623966572515</v>
      </c>
      <c r="AC79" s="64">
        <f t="shared" si="68"/>
        <v>0.18272427354421178</v>
      </c>
      <c r="AD79" s="64">
        <f t="shared" si="69"/>
        <v>0.17871844559037134</v>
      </c>
      <c r="AE79" s="64">
        <f t="shared" si="70"/>
        <v>0.17496681620733787</v>
      </c>
      <c r="AF79" s="64">
        <f t="shared" si="71"/>
        <v>0.17143782083790096</v>
      </c>
      <c r="AG79" s="64">
        <f t="shared" si="72"/>
        <v>0.1681022960290208</v>
      </c>
      <c r="AH79" s="64">
        <f t="shared" si="73"/>
        <v>0.16565906974410965</v>
      </c>
      <c r="AI79" s="64">
        <f t="shared" si="74"/>
        <v>0.16544933386840388</v>
      </c>
      <c r="AJ79" s="64">
        <f t="shared" si="75"/>
        <v>0.16742939316321498</v>
      </c>
      <c r="AK79" s="334">
        <f>(1+O79)*'Projeções - Receitas'!N$34</f>
        <v>1905850520946.1001</v>
      </c>
      <c r="AL79" s="334">
        <f>(1+P79)*'Projeções - Receitas'!T$34</f>
        <v>2012873684598.8423</v>
      </c>
      <c r="AM79" s="334">
        <f>(1+Q79)*'Projeções - Receitas'!U$34</f>
        <v>2254418526750.7036</v>
      </c>
      <c r="AN79" s="334">
        <f>(1+R79)*'Projeções - Receitas'!V$34</f>
        <v>2524948749960.7881</v>
      </c>
      <c r="AO79" s="334">
        <f>(1+S79)*'Projeções - Receitas'!W$34</f>
        <v>2827942599956.083</v>
      </c>
      <c r="AP79" s="334">
        <f>(1+T79)*'Projeções - Receitas'!X$34</f>
        <v>3167295711950.813</v>
      </c>
      <c r="AQ79" s="334">
        <f>(1+U79)*'Projeções - Receitas'!Y$34</f>
        <v>3547371197384.9111</v>
      </c>
      <c r="AR79" s="334">
        <f>(1+V79)*'Projeções - Receitas'!Z$34</f>
        <v>3973055741071.1006</v>
      </c>
      <c r="AS79" s="334">
        <f>(1+W79)*'Projeções - Receitas'!AA$34</f>
        <v>4425984095553.2061</v>
      </c>
      <c r="AT79" s="334">
        <f>(1+X79)*'Projeções - Receitas'!AB$34</f>
        <v>4850878568726.3154</v>
      </c>
      <c r="AU79" s="334">
        <f>(1+Y79)*'Projeções - Receitas'!AC$34</f>
        <v>5309286593470.9521</v>
      </c>
      <c r="AV79" s="335">
        <f t="shared" si="76"/>
        <v>1668707250817.3643</v>
      </c>
      <c r="AW79" s="335">
        <f t="shared" si="77"/>
        <v>1762413618252.7751</v>
      </c>
      <c r="AX79" s="335">
        <f t="shared" si="78"/>
        <v>1973903252443.1084</v>
      </c>
      <c r="AY79" s="335">
        <f t="shared" si="79"/>
        <v>2210771642736.2813</v>
      </c>
      <c r="AZ79" s="335">
        <f t="shared" si="80"/>
        <v>2476064239864.6357</v>
      </c>
      <c r="BA79" s="335">
        <f t="shared" si="81"/>
        <v>2773191948648.3916</v>
      </c>
      <c r="BB79" s="335">
        <f t="shared" si="82"/>
        <v>3105974982486.1992</v>
      </c>
      <c r="BC79" s="335">
        <f t="shared" si="83"/>
        <v>3478691980384.5435</v>
      </c>
      <c r="BD79" s="335">
        <f t="shared" si="84"/>
        <v>3875262866148.3813</v>
      </c>
      <c r="BE79" s="335">
        <f t="shared" si="85"/>
        <v>4247288101298.6274</v>
      </c>
      <c r="BF79" s="335">
        <f t="shared" si="86"/>
        <v>4648656826871.3477</v>
      </c>
      <c r="BG79" s="334">
        <f>(AK79*SUMPRODUCT(DA$10:DA$13,DA$28:DA$31)+AV79*SUMPRODUCT(DA$14:DA$23,DA$32:DA$41))*'Projeções - Receitas'!T$23+(AK79*DA$11*'Projeções - Receitas'!T$25)</f>
        <v>61914500361.411682</v>
      </c>
      <c r="BH79" s="334">
        <f>(AL79*SUMPRODUCT(DB$10:DB$13,DB$28:DB$31)+AW79*SUMPRODUCT(DB$14:DB$23,DB$32:DB$41))*'Projeções - Receitas'!U$23+(AL79*DB$11*'Projeções - Receitas'!U$25)</f>
        <v>49607348438.626953</v>
      </c>
      <c r="BI79" s="334">
        <f>(AM79*SUMPRODUCT(DC$10:DC$13,DC$28:DC$31)+AX79*SUMPRODUCT(DC$14:DC$23,DC$32:DC$41))*'Projeções - Receitas'!V$23+(AM79*DC$11*'Projeções - Receitas'!V$25)</f>
        <v>54869696893.614197</v>
      </c>
      <c r="BJ79" s="334">
        <f>(AN79*SUMPRODUCT(DD$10:DD$13,DD$28:DD$31)+AY79*SUMPRODUCT(DD$14:DD$23,DD$32:DD$41))*'Projeções - Receitas'!W$23+(AN79*DD$11*'Projeções - Receitas'!W$25)</f>
        <v>60644007688.083267</v>
      </c>
      <c r="BK79" s="334">
        <f>(AO79*SUMPRODUCT(DE$10:DE$13,DE$28:DE$31)+AZ79*SUMPRODUCT(DE$14:DE$23,DE$32:DE$41))*'Projeções - Receitas'!X$23+(AO79*DE$11*'Projeções - Receitas'!X$25)</f>
        <v>67008198561.683739</v>
      </c>
      <c r="BL79" s="334">
        <f>(AP79*SUMPRODUCT(DF$10:DF$13,DF$28:DF$31)+BA79*SUMPRODUCT(DF$14:DF$23,DF$32:DF$41))*'Projeções - Receitas'!Y$23+(AP79*DF$11*'Projeções - Receitas'!Y$25)</f>
        <v>74029586909.194885</v>
      </c>
      <c r="BM79" s="334">
        <f>(AQ79*SUMPRODUCT(DG$10:DG$13,DG$28:DG$31)+BB79*SUMPRODUCT(DG$14:DG$23,DG$32:DG$41))*'Projeções - Receitas'!Z$23+(AQ79*DG$11*'Projeções - Receitas'!Z$25)</f>
        <v>81779101733.748215</v>
      </c>
      <c r="BN79" s="334">
        <f>(AR79*SUMPRODUCT(DH$10:DH$13,DH$28:DH$31)+BC79*SUMPRODUCT(DH$14:DH$23,DH$32:DH$41))*'Projeções - Receitas'!AA$23+(AR79*DH$11*'Projeções - Receitas'!AA$25)</f>
        <v>90330164477.389069</v>
      </c>
      <c r="BO79" s="334">
        <f>(AS79*SUMPRODUCT(DI$10:DI$13,DI$28:DI$31)+BD79*SUMPRODUCT(DI$14:DI$23,DI$32:DI$41))*'Projeções - Receitas'!AB$23+(AS79*DI$11*'Projeções - Receitas'!AB$25)</f>
        <v>99227044056.460144</v>
      </c>
      <c r="BP79" s="334">
        <f>(AT79*SUMPRODUCT(DJ$10:DJ$13,DJ$28:DJ$31)+BE79*SUMPRODUCT(DJ$14:DJ$23,DJ$32:DJ$41))*'Projeções - Receitas'!AC$23+(AT79*DJ$11*'Projeções - Receitas'!AC$25)</f>
        <v>107220465927.2356</v>
      </c>
      <c r="BQ79" s="334">
        <f>(AU79*SUMPRODUCT(DK$10:DK$13,DK$28:DK$31)+BF79*SUMPRODUCT(DK$14:DK$23,DK$32:DK$41))*'Projeções - Receitas'!AD$23+(AU79*DK$11*'Projeções - Receitas'!AD$25)</f>
        <v>136389003346.03023</v>
      </c>
      <c r="BR79" s="335">
        <f>((BG79+'DRE + DCF'!T$12)*(1+'DRE + DCF'!T$15)+'DRE + DCF'!T$18)*(1+'DRE + DCF'!T$25)*'DRE + DCF'!T$33</f>
        <v>33884048502.519199</v>
      </c>
      <c r="BS79" s="335">
        <f>((BH79+'DRE + DCF'!U$12)*(1+'DRE + DCF'!U$15)+'DRE + DCF'!U$18)*(1+'DRE + DCF'!U$25)*'DRE + DCF'!U$33</f>
        <v>25558186361.077557</v>
      </c>
      <c r="BT79" s="335">
        <f>((BI79+'DRE + DCF'!V$12)*(1+'DRE + DCF'!V$15)+'DRE + DCF'!V$18)*(1+'DRE + DCF'!V$25)*'DRE + DCF'!V$33</f>
        <v>28422392119.760712</v>
      </c>
      <c r="BU79" s="335">
        <f>((BJ79+'DRE + DCF'!W$12)*(1+'DRE + DCF'!W$15)+'DRE + DCF'!W$18)*(1+'DRE + DCF'!W$25)*'DRE + DCF'!W$33</f>
        <v>31551976146.654575</v>
      </c>
      <c r="BV79" s="335">
        <f>((BK79+'DRE + DCF'!X$12)*(1+'DRE + DCF'!X$15)+'DRE + DCF'!X$18)*(1+'DRE + DCF'!X$25)*'DRE + DCF'!X$33</f>
        <v>34980045171.87748</v>
      </c>
      <c r="BW79" s="335">
        <f>((BL79+'DRE + DCF'!Y$12)*(1+'DRE + DCF'!Y$15)+'DRE + DCF'!Y$18)*(1+'DRE + DCF'!Y$25)*'DRE + DCF'!Y$33</f>
        <v>38748752410.591568</v>
      </c>
      <c r="BX79" s="335">
        <f>((BM79+'DRE + DCF'!Z$12)*(1+'DRE + DCF'!Z$15)+'DRE + DCF'!Z$18)*(1+'DRE + DCF'!Z$25)*'DRE + DCF'!Z$33</f>
        <v>42904697820.154579</v>
      </c>
      <c r="BY79" s="335">
        <f>((BN79+'DRE + DCF'!AA$12)*(1+'DRE + DCF'!AA$15)+'DRE + DCF'!AA$18)*(1+'DRE + DCF'!AA$25)*'DRE + DCF'!AA$33</f>
        <v>47481332567.269203</v>
      </c>
      <c r="BZ79" s="335">
        <f>((BO79+'DRE + DCF'!AB$12)*(1+'DRE + DCF'!AB$15)+'DRE + DCF'!AB$18)*(1+'DRE + DCF'!AB$25)*'DRE + DCF'!AB$33</f>
        <v>52209749684.682701</v>
      </c>
      <c r="CA79" s="335">
        <f>((BP79+'DRE + DCF'!AC$12)*(1+'DRE + DCF'!AC$15)+'DRE + DCF'!AC$18)*(1+'DRE + DCF'!AC$25)*'DRE + DCF'!AC$33</f>
        <v>56338094086.520981</v>
      </c>
      <c r="CB79" s="335">
        <f>((BQ79+'DRE + DCF'!AD$12)*(1+'DRE + DCF'!AD$15)+'DRE + DCF'!AD$18)*(1+'DRE + DCF'!AD$25)*'DRE + DCF'!AD$33</f>
        <v>70822236387.943787</v>
      </c>
      <c r="CC79" s="335">
        <f>BR79*(1-DA$47)+('DRE + DCF'!N$53*10^6)</f>
        <v>199429706554.02631</v>
      </c>
      <c r="CD79" s="335">
        <f>BS79*(1-DB$47)+('DRE + DCF'!T$53*10^6)</f>
        <v>200011980509.17929</v>
      </c>
      <c r="CE79" s="335">
        <f>BT79*(1-DC$47)+('DRE + DCF'!U$53*10^6)</f>
        <v>218574010291.7897</v>
      </c>
      <c r="CF79" s="335">
        <f>BU79*(1-DD$47)+('DRE + DCF'!V$53*10^6)</f>
        <v>239171950394.27081</v>
      </c>
      <c r="CG79" s="335">
        <f>BV79*(1-DE$47)+('DRE + DCF'!W$53*10^6)</f>
        <v>262000066981.20364</v>
      </c>
      <c r="CH79" s="335">
        <f>BW79*(1-DF$47)+('DRE + DCF'!X$53*10^6)</f>
        <v>287280227310.08942</v>
      </c>
      <c r="CI79" s="335">
        <f>BX79*(1-DG$47)+('DRE + DCF'!Y$53*10^6)</f>
        <v>315264236226.802</v>
      </c>
      <c r="CJ79" s="335">
        <f>BY79*(1-DH$47)+('DRE + DCF'!Z$53*10^6)</f>
        <v>346226046920.83228</v>
      </c>
      <c r="CK79" s="335">
        <f>BZ79*(1-DI$47)+('DRE + DCF'!AA$53*10^6)</f>
        <v>380090050146.73193</v>
      </c>
      <c r="CL79" s="335">
        <f>CA79*(1-DJ$47)+('DRE + DCF'!AB$53*10^6)</f>
        <v>416051277430.80963</v>
      </c>
      <c r="CM79" s="335">
        <f>CB79*(1-DK$47)+('DRE + DCF'!AC$53*10^6)</f>
        <v>460817863341.69928</v>
      </c>
      <c r="CN79" s="335">
        <f t="shared" si="87"/>
        <v>1109372441432.1919</v>
      </c>
      <c r="CO79" s="335">
        <f t="shared" si="88"/>
        <v>1130136294821.3328</v>
      </c>
      <c r="CP79" s="335">
        <f t="shared" si="89"/>
        <v>1168680986595.5193</v>
      </c>
      <c r="CQ79" s="335">
        <f t="shared" si="90"/>
        <v>1308922704986.9814</v>
      </c>
      <c r="CR79" s="335">
        <f t="shared" si="91"/>
        <v>1465993429585.4194</v>
      </c>
      <c r="CS79" s="335">
        <f t="shared" si="92"/>
        <v>1641912641135.6697</v>
      </c>
      <c r="CT79" s="335">
        <f t="shared" si="93"/>
        <v>1838942158071.9504</v>
      </c>
      <c r="CU79" s="335">
        <f t="shared" si="94"/>
        <v>2059615217040.5845</v>
      </c>
      <c r="CV79" s="335">
        <f t="shared" si="95"/>
        <v>2294411351783.2114</v>
      </c>
      <c r="CW79" s="335">
        <f t="shared" si="96"/>
        <v>2514674841554.4004</v>
      </c>
      <c r="CX79" s="336">
        <f t="shared" si="97"/>
        <v>2752311614081.291</v>
      </c>
    </row>
    <row r="80" spans="4:102" ht="30" customHeight="1" x14ac:dyDescent="0.25">
      <c r="D80" s="333">
        <f t="shared" si="55"/>
        <v>2.2503832907044663E-2</v>
      </c>
      <c r="E80" s="64">
        <f t="shared" si="56"/>
        <v>1.971514601542193E-2</v>
      </c>
      <c r="F80" s="64">
        <f t="shared" si="57"/>
        <v>2.9756654675919203E-2</v>
      </c>
      <c r="G80" s="64">
        <f t="shared" si="58"/>
        <v>2.5456649373979567E-2</v>
      </c>
      <c r="H80" s="64">
        <f t="shared" si="59"/>
        <v>2.1452638653493949E-2</v>
      </c>
      <c r="I80" s="64">
        <f t="shared" si="60"/>
        <v>1.7702704218618803E-2</v>
      </c>
      <c r="J80" s="64">
        <f t="shared" si="61"/>
        <v>1.4175297194911368E-2</v>
      </c>
      <c r="K80" s="64">
        <f t="shared" si="62"/>
        <v>1.0841268122469661E-2</v>
      </c>
      <c r="L80" s="64">
        <f t="shared" si="63"/>
        <v>8.3991069735515067E-3</v>
      </c>
      <c r="M80" s="64">
        <f t="shared" si="64"/>
        <v>8.1893571725476511E-3</v>
      </c>
      <c r="N80" s="64">
        <f t="shared" si="65"/>
        <v>1.0169380868055328E-2</v>
      </c>
      <c r="O80" s="64">
        <f t="shared" si="99"/>
        <v>3.4500000000000024E-2</v>
      </c>
      <c r="P80" s="64">
        <f t="shared" si="99"/>
        <v>3.4500000000000024E-2</v>
      </c>
      <c r="Q80" s="64">
        <f t="shared" si="46"/>
        <v>3.4500000000000024E-2</v>
      </c>
      <c r="R80" s="64">
        <f t="shared" si="47"/>
        <v>3.4500000000000024E-2</v>
      </c>
      <c r="S80" s="64">
        <f t="shared" si="48"/>
        <v>3.4500000000000024E-2</v>
      </c>
      <c r="T80" s="64">
        <f t="shared" si="49"/>
        <v>3.4500000000000024E-2</v>
      </c>
      <c r="U80" s="64">
        <f t="shared" si="50"/>
        <v>3.4500000000000024E-2</v>
      </c>
      <c r="V80" s="64">
        <f t="shared" si="51"/>
        <v>3.4500000000000024E-2</v>
      </c>
      <c r="W80" s="64">
        <f t="shared" si="52"/>
        <v>3.4500000000000024E-2</v>
      </c>
      <c r="X80" s="64">
        <f t="shared" si="53"/>
        <v>3.4500000000000024E-2</v>
      </c>
      <c r="Y80" s="64">
        <f t="shared" si="54"/>
        <v>3.4500000000000024E-2</v>
      </c>
      <c r="Z80" s="64">
        <f t="shared" si="66"/>
        <v>0.17969131114885192</v>
      </c>
      <c r="AA80" s="64">
        <f t="shared" si="98"/>
        <v>0.17690262425722919</v>
      </c>
      <c r="AB80" s="64">
        <f t="shared" si="67"/>
        <v>0.18694413291772646</v>
      </c>
      <c r="AC80" s="64">
        <f t="shared" si="68"/>
        <v>0.18264412761578683</v>
      </c>
      <c r="AD80" s="64">
        <f t="shared" si="69"/>
        <v>0.17864011689530121</v>
      </c>
      <c r="AE80" s="64">
        <f t="shared" si="70"/>
        <v>0.17489018246042606</v>
      </c>
      <c r="AF80" s="64">
        <f t="shared" si="71"/>
        <v>0.17136277543671863</v>
      </c>
      <c r="AG80" s="64">
        <f t="shared" si="72"/>
        <v>0.16802874636427692</v>
      </c>
      <c r="AH80" s="64">
        <f t="shared" si="73"/>
        <v>0.16558658521535877</v>
      </c>
      <c r="AI80" s="64">
        <f t="shared" si="74"/>
        <v>0.16537683541435491</v>
      </c>
      <c r="AJ80" s="64">
        <f t="shared" si="75"/>
        <v>0.16735685910986259</v>
      </c>
      <c r="AK80" s="334">
        <f>(1+O80)*'Projeções - Receitas'!N$34</f>
        <v>1906772112107.0991</v>
      </c>
      <c r="AL80" s="334">
        <f>(1+P80)*'Projeções - Receitas'!T$34</f>
        <v>2013847027773.2131</v>
      </c>
      <c r="AM80" s="334">
        <f>(1+Q80)*'Projeções - Receitas'!U$34</f>
        <v>2255508671105.9985</v>
      </c>
      <c r="AN80" s="334">
        <f>(1+R80)*'Projeções - Receitas'!V$34</f>
        <v>2526169711638.7188</v>
      </c>
      <c r="AO80" s="334">
        <f>(1+S80)*'Projeções - Receitas'!W$34</f>
        <v>2829310077035.3652</v>
      </c>
      <c r="AP80" s="334">
        <f>(1+T80)*'Projeções - Receitas'!X$34</f>
        <v>3168827286279.6094</v>
      </c>
      <c r="AQ80" s="334">
        <f>(1+U80)*'Projeções - Receitas'!Y$34</f>
        <v>3549086560633.1626</v>
      </c>
      <c r="AR80" s="334">
        <f>(1+V80)*'Projeções - Receitas'!Z$34</f>
        <v>3974976947909.1426</v>
      </c>
      <c r="AS80" s="334">
        <f>(1+W80)*'Projeções - Receitas'!AA$34</f>
        <v>4428124319970.7852</v>
      </c>
      <c r="AT80" s="334">
        <f>(1+X80)*'Projeções - Receitas'!AB$34</f>
        <v>4853224254687.9814</v>
      </c>
      <c r="AU80" s="334">
        <f>(1+Y80)*'Projeções - Receitas'!AC$34</f>
        <v>5311853946755.9951</v>
      </c>
      <c r="AV80" s="335">
        <f t="shared" si="76"/>
        <v>1669514169217.1792</v>
      </c>
      <c r="AW80" s="335">
        <f t="shared" si="77"/>
        <v>1763265849209.3772</v>
      </c>
      <c r="AX80" s="335">
        <f t="shared" si="78"/>
        <v>1974857751114.5022</v>
      </c>
      <c r="AY80" s="335">
        <f t="shared" si="79"/>
        <v>2211840681248.2427</v>
      </c>
      <c r="AZ80" s="335">
        <f t="shared" si="80"/>
        <v>2477261562998.0322</v>
      </c>
      <c r="BA80" s="335">
        <f t="shared" si="81"/>
        <v>2774532950557.7964</v>
      </c>
      <c r="BB80" s="335">
        <f t="shared" si="82"/>
        <v>3107476904624.7319</v>
      </c>
      <c r="BC80" s="335">
        <f t="shared" si="83"/>
        <v>3480374133179.7002</v>
      </c>
      <c r="BD80" s="335">
        <f t="shared" si="84"/>
        <v>3877136784362.186</v>
      </c>
      <c r="BE80" s="335">
        <f t="shared" si="85"/>
        <v>4249341915660.957</v>
      </c>
      <c r="BF80" s="335">
        <f t="shared" si="86"/>
        <v>4650904726690.917</v>
      </c>
      <c r="BG80" s="334">
        <f>(AK80*SUMPRODUCT(DA$10:DA$13,DA$28:DA$31)+AV80*SUMPRODUCT(DA$14:DA$23,DA$32:DA$41))*'Projeções - Receitas'!T$23+(AK80*DA$11*'Projeções - Receitas'!T$25)</f>
        <v>61944439674.932663</v>
      </c>
      <c r="BH80" s="334">
        <f>(AL80*SUMPRODUCT(DB$10:DB$13,DB$28:DB$31)+AW80*SUMPRODUCT(DB$14:DB$23,DB$32:DB$41))*'Projeções - Receitas'!U$23+(AL80*DB$11*'Projeções - Receitas'!U$25)</f>
        <v>49631336518.142715</v>
      </c>
      <c r="BI80" s="334">
        <f>(AM80*SUMPRODUCT(DC$10:DC$13,DC$28:DC$31)+AX80*SUMPRODUCT(DC$14:DC$23,DC$32:DC$41))*'Projeções - Receitas'!V$23+(AM80*DC$11*'Projeções - Receitas'!V$25)</f>
        <v>54896229629.055954</v>
      </c>
      <c r="BJ80" s="334">
        <f>(AN80*SUMPRODUCT(DD$10:DD$13,DD$28:DD$31)+AY80*SUMPRODUCT(DD$14:DD$23,DD$32:DD$41))*'Projeções - Receitas'!W$23+(AN80*DD$11*'Projeções - Receitas'!W$25)</f>
        <v>60673332643.445023</v>
      </c>
      <c r="BK80" s="334">
        <f>(AO80*SUMPRODUCT(DE$10:DE$13,DE$28:DE$31)+AZ80*SUMPRODUCT(DE$14:DE$23,DE$32:DE$41))*'Projeções - Receitas'!X$23+(AO80*DE$11*'Projeções - Receitas'!X$25)</f>
        <v>67040600978.78315</v>
      </c>
      <c r="BL80" s="334">
        <f>(AP80*SUMPRODUCT(DF$10:DF$13,DF$28:DF$31)+BA80*SUMPRODUCT(DF$14:DF$23,DF$32:DF$41))*'Projeções - Receitas'!Y$23+(AP80*DF$11*'Projeções - Receitas'!Y$25)</f>
        <v>74065384581.781509</v>
      </c>
      <c r="BM80" s="334">
        <f>(AQ80*SUMPRODUCT(DG$10:DG$13,DG$28:DG$31)+BB80*SUMPRODUCT(DG$14:DG$23,DG$32:DG$41))*'Projeções - Receitas'!Z$23+(AQ80*DG$11*'Projeções - Receitas'!Z$25)</f>
        <v>81818646753.928955</v>
      </c>
      <c r="BN80" s="334">
        <f>(AR80*SUMPRODUCT(DH$10:DH$13,DH$28:DH$31)+BC80*SUMPRODUCT(DH$14:DH$23,DH$32:DH$41))*'Projeções - Receitas'!AA$23+(AR80*DH$11*'Projeções - Receitas'!AA$25)</f>
        <v>90373844440.869415</v>
      </c>
      <c r="BO80" s="334">
        <f>(AS80*SUMPRODUCT(DI$10:DI$13,DI$28:DI$31)+BD80*SUMPRODUCT(DI$14:DI$23,DI$32:DI$41))*'Projeções - Receitas'!AB$23+(AS80*DI$11*'Projeções - Receitas'!AB$25)</f>
        <v>99275026186.081314</v>
      </c>
      <c r="BP80" s="334">
        <f>(AT80*SUMPRODUCT(DJ$10:DJ$13,DJ$28:DJ$31)+BE80*SUMPRODUCT(DJ$14:DJ$23,DJ$32:DJ$41))*'Projeções - Receitas'!AC$23+(AT80*DJ$11*'Projeções - Receitas'!AC$25)</f>
        <v>107272313347.89671</v>
      </c>
      <c r="BQ80" s="334">
        <f>(AU80*SUMPRODUCT(DK$10:DK$13,DK$28:DK$31)+BF80*SUMPRODUCT(DK$14:DK$23,DK$32:DK$41))*'Projeções - Receitas'!AD$23+(AU80*DK$11*'Projeções - Receitas'!AD$25)</f>
        <v>136454955475.30779</v>
      </c>
      <c r="BR80" s="335">
        <f>((BG80+'DRE + DCF'!T$12)*(1+'DRE + DCF'!T$15)+'DRE + DCF'!T$18)*(1+'DRE + DCF'!T$25)*'DRE + DCF'!T$33</f>
        <v>33902471094.810169</v>
      </c>
      <c r="BS80" s="335">
        <f>((BH80+'DRE + DCF'!U$12)*(1+'DRE + DCF'!U$15)+'DRE + DCF'!U$18)*(1+'DRE + DCF'!U$25)*'DRE + DCF'!U$33</f>
        <v>25572804524.941425</v>
      </c>
      <c r="BT80" s="335">
        <f>((BI80+'DRE + DCF'!V$12)*(1+'DRE + DCF'!V$15)+'DRE + DCF'!V$18)*(1+'DRE + DCF'!V$25)*'DRE + DCF'!V$33</f>
        <v>28438542840.831326</v>
      </c>
      <c r="BU80" s="335">
        <f>((BJ80+'DRE + DCF'!W$12)*(1+'DRE + DCF'!W$15)+'DRE + DCF'!W$18)*(1+'DRE + DCF'!W$25)*'DRE + DCF'!W$33</f>
        <v>31569806471.110077</v>
      </c>
      <c r="BV80" s="335">
        <f>((BK80+'DRE + DCF'!X$12)*(1+'DRE + DCF'!X$15)+'DRE + DCF'!X$18)*(1+'DRE + DCF'!X$25)*'DRE + DCF'!X$33</f>
        <v>34999724521.514374</v>
      </c>
      <c r="BW80" s="335">
        <f>((BL80+'DRE + DCF'!Y$12)*(1+'DRE + DCF'!Y$15)+'DRE + DCF'!Y$18)*(1+'DRE + DCF'!Y$25)*'DRE + DCF'!Y$33</f>
        <v>38770469370.132454</v>
      </c>
      <c r="BX80" s="335">
        <f>((BM80+'DRE + DCF'!Z$12)*(1+'DRE + DCF'!Z$15)+'DRE + DCF'!Z$18)*(1+'DRE + DCF'!Z$25)*'DRE + DCF'!Z$33</f>
        <v>42928661106.527344</v>
      </c>
      <c r="BY80" s="335">
        <f>((BN80+'DRE + DCF'!AA$12)*(1+'DRE + DCF'!AA$15)+'DRE + DCF'!AA$18)*(1+'DRE + DCF'!AA$25)*'DRE + DCF'!AA$33</f>
        <v>47507771665.34304</v>
      </c>
      <c r="BZ80" s="335">
        <f>((BO80+'DRE + DCF'!AB$12)*(1+'DRE + DCF'!AB$15)+'DRE + DCF'!AB$18)*(1+'DRE + DCF'!AB$25)*'DRE + DCF'!AB$33</f>
        <v>52238760045.330132</v>
      </c>
      <c r="CA80" s="335">
        <f>((BP80+'DRE + DCF'!AC$12)*(1+'DRE + DCF'!AC$15)+'DRE + DCF'!AC$18)*(1+'DRE + DCF'!AC$25)*'DRE + DCF'!AC$33</f>
        <v>56369405988.423477</v>
      </c>
      <c r="CB80" s="335">
        <f>((BQ80+'DRE + DCF'!AD$12)*(1+'DRE + DCF'!AD$15)+'DRE + DCF'!AD$18)*(1+'DRE + DCF'!AD$25)*'DRE + DCF'!AD$33</f>
        <v>70860736003.128067</v>
      </c>
      <c r="CC80" s="335">
        <f>BR80*(1-DA$47)+('DRE + DCF'!N$53*10^6)</f>
        <v>199440983422.09302</v>
      </c>
      <c r="CD80" s="335">
        <f>BS80*(1-DB$47)+('DRE + DCF'!T$53*10^6)</f>
        <v>200020751407.49759</v>
      </c>
      <c r="CE80" s="335">
        <f>BT80*(1-DC$47)+('DRE + DCF'!U$53*10^6)</f>
        <v>218583700724.43207</v>
      </c>
      <c r="CF80" s="335">
        <f>BU80*(1-DD$47)+('DRE + DCF'!V$53*10^6)</f>
        <v>239182648588.94412</v>
      </c>
      <c r="CG80" s="335">
        <f>BV80*(1-DE$47)+('DRE + DCF'!W$53*10^6)</f>
        <v>262011874590.98578</v>
      </c>
      <c r="CH80" s="335">
        <f>BW80*(1-DF$47)+('DRE + DCF'!X$53*10^6)</f>
        <v>287293257485.81396</v>
      </c>
      <c r="CI80" s="335">
        <f>BX80*(1-DG$47)+('DRE + DCF'!Y$53*10^6)</f>
        <v>315278614198.62561</v>
      </c>
      <c r="CJ80" s="335">
        <f>BY80*(1-DH$47)+('DRE + DCF'!Z$53*10^6)</f>
        <v>346241910379.67657</v>
      </c>
      <c r="CK80" s="335">
        <f>BZ80*(1-DI$47)+('DRE + DCF'!AA$53*10^6)</f>
        <v>380107456363.12036</v>
      </c>
      <c r="CL80" s="335">
        <f>CA80*(1-DJ$47)+('DRE + DCF'!AB$53*10^6)</f>
        <v>416070064571.95111</v>
      </c>
      <c r="CM80" s="335">
        <f>CB80*(1-DK$47)+('DRE + DCF'!AC$53*10^6)</f>
        <v>460840963110.80981</v>
      </c>
      <c r="CN80" s="335">
        <f t="shared" si="87"/>
        <v>1109908888454.1609</v>
      </c>
      <c r="CO80" s="335">
        <f t="shared" si="88"/>
        <v>1130682782391.3623</v>
      </c>
      <c r="CP80" s="335">
        <f t="shared" si="89"/>
        <v>1169246112797.9346</v>
      </c>
      <c r="CQ80" s="335">
        <f t="shared" si="90"/>
        <v>1309555646333.687</v>
      </c>
      <c r="CR80" s="335">
        <f t="shared" si="91"/>
        <v>1466702323893.7295</v>
      </c>
      <c r="CS80" s="335">
        <f t="shared" si="92"/>
        <v>1642706602760.9773</v>
      </c>
      <c r="CT80" s="335">
        <f t="shared" si="93"/>
        <v>1839831395092.2944</v>
      </c>
      <c r="CU80" s="335">
        <f t="shared" si="94"/>
        <v>2060611162503.3701</v>
      </c>
      <c r="CV80" s="335">
        <f t="shared" si="95"/>
        <v>2295520835028.7544</v>
      </c>
      <c r="CW80" s="335">
        <f t="shared" si="96"/>
        <v>2515890835191.5151</v>
      </c>
      <c r="CX80" s="336">
        <f t="shared" si="97"/>
        <v>2753642519117.1133</v>
      </c>
    </row>
    <row r="81" spans="4:102" ht="30" customHeight="1" x14ac:dyDescent="0.25">
      <c r="D81" s="333">
        <f t="shared" si="55"/>
        <v>2.242718077663039E-2</v>
      </c>
      <c r="E81" s="64">
        <f t="shared" si="56"/>
        <v>1.9637439232828846E-2</v>
      </c>
      <c r="F81" s="64">
        <f t="shared" si="57"/>
        <v>2.9674627258111763E-2</v>
      </c>
      <c r="G81" s="64">
        <f t="shared" si="58"/>
        <v>2.5376580881234262E-2</v>
      </c>
      <c r="H81" s="64">
        <f t="shared" si="59"/>
        <v>2.1374385638322474E-2</v>
      </c>
      <c r="I81" s="64">
        <f t="shared" si="60"/>
        <v>1.7626144513974568E-2</v>
      </c>
      <c r="J81" s="64">
        <f t="shared" si="61"/>
        <v>1.4100324301363015E-2</v>
      </c>
      <c r="K81" s="64">
        <f t="shared" si="62"/>
        <v>1.0767789520203797E-2</v>
      </c>
      <c r="L81" s="64">
        <f t="shared" si="63"/>
        <v>8.3266924781617013E-3</v>
      </c>
      <c r="M81" s="64">
        <f t="shared" si="64"/>
        <v>8.1169287653141686E-3</v>
      </c>
      <c r="N81" s="64">
        <f t="shared" si="65"/>
        <v>1.0096916895913882E-2</v>
      </c>
      <c r="O81" s="64">
        <f t="shared" si="99"/>
        <v>3.5000000000000024E-2</v>
      </c>
      <c r="P81" s="64">
        <f t="shared" si="99"/>
        <v>3.5000000000000024E-2</v>
      </c>
      <c r="Q81" s="64">
        <f t="shared" si="46"/>
        <v>3.5000000000000024E-2</v>
      </c>
      <c r="R81" s="64">
        <f t="shared" si="47"/>
        <v>3.5000000000000024E-2</v>
      </c>
      <c r="S81" s="64">
        <f t="shared" si="48"/>
        <v>3.5000000000000024E-2</v>
      </c>
      <c r="T81" s="64">
        <f t="shared" si="49"/>
        <v>3.5000000000000024E-2</v>
      </c>
      <c r="U81" s="64">
        <f t="shared" si="50"/>
        <v>3.5000000000000024E-2</v>
      </c>
      <c r="V81" s="64">
        <f t="shared" si="51"/>
        <v>3.5000000000000024E-2</v>
      </c>
      <c r="W81" s="64">
        <f t="shared" si="52"/>
        <v>3.5000000000000024E-2</v>
      </c>
      <c r="X81" s="64">
        <f t="shared" si="53"/>
        <v>3.5000000000000024E-2</v>
      </c>
      <c r="Y81" s="64">
        <f t="shared" si="54"/>
        <v>3.5000000000000024E-2</v>
      </c>
      <c r="Z81" s="64">
        <f t="shared" si="66"/>
        <v>0.17961465901843765</v>
      </c>
      <c r="AA81" s="64">
        <f t="shared" si="98"/>
        <v>0.17682491747463611</v>
      </c>
      <c r="AB81" s="64">
        <f t="shared" si="67"/>
        <v>0.18686210549991902</v>
      </c>
      <c r="AC81" s="64">
        <f t="shared" si="68"/>
        <v>0.18256405912304152</v>
      </c>
      <c r="AD81" s="64">
        <f t="shared" si="69"/>
        <v>0.17856186388012973</v>
      </c>
      <c r="AE81" s="64">
        <f t="shared" si="70"/>
        <v>0.17481362275578183</v>
      </c>
      <c r="AF81" s="64">
        <f t="shared" si="71"/>
        <v>0.17128780254317028</v>
      </c>
      <c r="AG81" s="64">
        <f t="shared" si="72"/>
        <v>0.16795526776201106</v>
      </c>
      <c r="AH81" s="64">
        <f t="shared" si="73"/>
        <v>0.16551417071996896</v>
      </c>
      <c r="AI81" s="64">
        <f t="shared" si="74"/>
        <v>0.16530440700712143</v>
      </c>
      <c r="AJ81" s="64">
        <f t="shared" si="75"/>
        <v>0.16728439513772114</v>
      </c>
      <c r="AK81" s="334">
        <f>(1+O81)*'Projeções - Receitas'!N$34</f>
        <v>1907693703268.0981</v>
      </c>
      <c r="AL81" s="334">
        <f>(1+P81)*'Projeções - Receitas'!T$34</f>
        <v>2014820370947.5837</v>
      </c>
      <c r="AM81" s="334">
        <f>(1+Q81)*'Projeções - Receitas'!U$34</f>
        <v>2256598815461.2939</v>
      </c>
      <c r="AN81" s="334">
        <f>(1+R81)*'Projeções - Receitas'!V$34</f>
        <v>2527390673316.6494</v>
      </c>
      <c r="AO81" s="334">
        <f>(1+S81)*'Projeções - Receitas'!W$34</f>
        <v>2830677554114.6475</v>
      </c>
      <c r="AP81" s="334">
        <f>(1+T81)*'Projeções - Receitas'!X$34</f>
        <v>3170358860608.4058</v>
      </c>
      <c r="AQ81" s="334">
        <f>(1+U81)*'Projeções - Receitas'!Y$34</f>
        <v>3550801923881.4146</v>
      </c>
      <c r="AR81" s="334">
        <f>(1+V81)*'Projeções - Receitas'!Z$34</f>
        <v>3976898154747.1841</v>
      </c>
      <c r="AS81" s="334">
        <f>(1+W81)*'Projeções - Receitas'!AA$34</f>
        <v>4430264544388.3643</v>
      </c>
      <c r="AT81" s="334">
        <f>(1+X81)*'Projeções - Receitas'!AB$34</f>
        <v>4855569940649.6475</v>
      </c>
      <c r="AU81" s="334">
        <f>(1+Y81)*'Projeções - Receitas'!AC$34</f>
        <v>5314421300041.0391</v>
      </c>
      <c r="AV81" s="335">
        <f t="shared" si="76"/>
        <v>1670321087616.9941</v>
      </c>
      <c r="AW81" s="335">
        <f t="shared" si="77"/>
        <v>1764118080165.9788</v>
      </c>
      <c r="AX81" s="335">
        <f t="shared" si="78"/>
        <v>1975812249785.8965</v>
      </c>
      <c r="AY81" s="335">
        <f t="shared" si="79"/>
        <v>2212909719760.2041</v>
      </c>
      <c r="AZ81" s="335">
        <f t="shared" si="80"/>
        <v>2478458886131.4287</v>
      </c>
      <c r="BA81" s="335">
        <f t="shared" si="81"/>
        <v>2775873952467.2007</v>
      </c>
      <c r="BB81" s="335">
        <f t="shared" si="82"/>
        <v>3108978826763.2651</v>
      </c>
      <c r="BC81" s="335">
        <f t="shared" si="83"/>
        <v>3482056285974.8564</v>
      </c>
      <c r="BD81" s="335">
        <f t="shared" si="84"/>
        <v>3879010702575.9912</v>
      </c>
      <c r="BE81" s="335">
        <f t="shared" si="85"/>
        <v>4251395730023.2866</v>
      </c>
      <c r="BF81" s="335">
        <f t="shared" si="86"/>
        <v>4653152626510.4873</v>
      </c>
      <c r="BG81" s="334">
        <f>(AK81*SUMPRODUCT(DA$10:DA$13,DA$28:DA$31)+AV81*SUMPRODUCT(DA$14:DA$23,DA$32:DA$41))*'Projeções - Receitas'!T$23+(AK81*DA$11*'Projeções - Receitas'!T$25)</f>
        <v>61974378988.453659</v>
      </c>
      <c r="BH81" s="334">
        <f>(AL81*SUMPRODUCT(DB$10:DB$13,DB$28:DB$31)+AW81*SUMPRODUCT(DB$14:DB$23,DB$32:DB$41))*'Projeções - Receitas'!U$23+(AL81*DB$11*'Projeções - Receitas'!U$25)</f>
        <v>49655324597.658493</v>
      </c>
      <c r="BI81" s="334">
        <f>(AM81*SUMPRODUCT(DC$10:DC$13,DC$28:DC$31)+AX81*SUMPRODUCT(DC$14:DC$23,DC$32:DC$41))*'Projeções - Receitas'!V$23+(AM81*DC$11*'Projeções - Receitas'!V$25)</f>
        <v>54922762364.497772</v>
      </c>
      <c r="BJ81" s="334">
        <f>(AN81*SUMPRODUCT(DD$10:DD$13,DD$28:DD$31)+AY81*SUMPRODUCT(DD$14:DD$23,DD$32:DD$41))*'Projeções - Receitas'!W$23+(AN81*DD$11*'Projeções - Receitas'!W$25)</f>
        <v>60702657598.806747</v>
      </c>
      <c r="BK81" s="334">
        <f>(AO81*SUMPRODUCT(DE$10:DE$13,DE$28:DE$31)+AZ81*SUMPRODUCT(DE$14:DE$23,DE$32:DE$41))*'Projeções - Receitas'!X$23+(AO81*DE$11*'Projeções - Receitas'!X$25)</f>
        <v>67073003395.882629</v>
      </c>
      <c r="BL81" s="334">
        <f>(AP81*SUMPRODUCT(DF$10:DF$13,DF$28:DF$31)+BA81*SUMPRODUCT(DF$14:DF$23,DF$32:DF$41))*'Projeções - Receitas'!Y$23+(AP81*DF$11*'Projeções - Receitas'!Y$25)</f>
        <v>74101182254.368225</v>
      </c>
      <c r="BM81" s="334">
        <f>(AQ81*SUMPRODUCT(DG$10:DG$13,DG$28:DG$31)+BB81*SUMPRODUCT(DG$14:DG$23,DG$32:DG$41))*'Projeções - Receitas'!Z$23+(AQ81*DG$11*'Projeções - Receitas'!Z$25)</f>
        <v>81858191774.109619</v>
      </c>
      <c r="BN81" s="334">
        <f>(AR81*SUMPRODUCT(DH$10:DH$13,DH$28:DH$31)+BC81*SUMPRODUCT(DH$14:DH$23,DH$32:DH$41))*'Projeções - Receitas'!AA$23+(AR81*DH$11*'Projeções - Receitas'!AA$25)</f>
        <v>90417524404.349762</v>
      </c>
      <c r="BO81" s="334">
        <f>(AS81*SUMPRODUCT(DI$10:DI$13,DI$28:DI$31)+BD81*SUMPRODUCT(DI$14:DI$23,DI$32:DI$41))*'Projeções - Receitas'!AB$23+(AS81*DI$11*'Projeções - Receitas'!AB$25)</f>
        <v>99323008315.702408</v>
      </c>
      <c r="BP81" s="334">
        <f>(AT81*SUMPRODUCT(DJ$10:DJ$13,DJ$28:DJ$31)+BE81*SUMPRODUCT(DJ$14:DJ$23,DJ$32:DJ$41))*'Projeções - Receitas'!AC$23+(AT81*DJ$11*'Projeções - Receitas'!AC$25)</f>
        <v>107324160768.55788</v>
      </c>
      <c r="BQ81" s="334">
        <f>(AU81*SUMPRODUCT(DK$10:DK$13,DK$28:DK$31)+BF81*SUMPRODUCT(DK$14:DK$23,DK$32:DK$41))*'Projeções - Receitas'!AD$23+(AU81*DK$11*'Projeções - Receitas'!AD$25)</f>
        <v>136520907604.58546</v>
      </c>
      <c r="BR81" s="335">
        <f>((BG81+'DRE + DCF'!T$12)*(1+'DRE + DCF'!T$15)+'DRE + DCF'!T$18)*(1+'DRE + DCF'!T$25)*'DRE + DCF'!T$33</f>
        <v>33920893687.101173</v>
      </c>
      <c r="BS81" s="335">
        <f>((BH81+'DRE + DCF'!U$12)*(1+'DRE + DCF'!U$15)+'DRE + DCF'!U$18)*(1+'DRE + DCF'!U$25)*'DRE + DCF'!U$33</f>
        <v>25587422688.805328</v>
      </c>
      <c r="BT81" s="335">
        <f>((BI81+'DRE + DCF'!V$12)*(1+'DRE + DCF'!V$15)+'DRE + DCF'!V$18)*(1+'DRE + DCF'!V$25)*'DRE + DCF'!V$33</f>
        <v>28454693561.90197</v>
      </c>
      <c r="BU81" s="335">
        <f>((BJ81+'DRE + DCF'!W$12)*(1+'DRE + DCF'!W$15)+'DRE + DCF'!W$18)*(1+'DRE + DCF'!W$25)*'DRE + DCF'!W$33</f>
        <v>31587636795.565556</v>
      </c>
      <c r="BV81" s="335">
        <f>((BK81+'DRE + DCF'!X$12)*(1+'DRE + DCF'!X$15)+'DRE + DCF'!X$18)*(1+'DRE + DCF'!X$25)*'DRE + DCF'!X$33</f>
        <v>35019403871.151314</v>
      </c>
      <c r="BW81" s="335">
        <f>((BL81+'DRE + DCF'!Y$12)*(1+'DRE + DCF'!Y$15)+'DRE + DCF'!Y$18)*(1+'DRE + DCF'!Y$25)*'DRE + DCF'!Y$33</f>
        <v>38792186329.67337</v>
      </c>
      <c r="BX81" s="335">
        <f>((BM81+'DRE + DCF'!Z$12)*(1+'DRE + DCF'!Z$15)+'DRE + DCF'!Z$18)*(1+'DRE + DCF'!Z$25)*'DRE + DCF'!Z$33</f>
        <v>42952624392.90007</v>
      </c>
      <c r="BY81" s="335">
        <f>((BN81+'DRE + DCF'!AA$12)*(1+'DRE + DCF'!AA$15)+'DRE + DCF'!AA$18)*(1+'DRE + DCF'!AA$25)*'DRE + DCF'!AA$33</f>
        <v>47534210763.416878</v>
      </c>
      <c r="BZ81" s="335">
        <f>((BO81+'DRE + DCF'!AB$12)*(1+'DRE + DCF'!AB$15)+'DRE + DCF'!AB$18)*(1+'DRE + DCF'!AB$25)*'DRE + DCF'!AB$33</f>
        <v>52267770405.977493</v>
      </c>
      <c r="CA81" s="335">
        <f>((BP81+'DRE + DCF'!AC$12)*(1+'DRE + DCF'!AC$15)+'DRE + DCF'!AC$18)*(1+'DRE + DCF'!AC$25)*'DRE + DCF'!AC$33</f>
        <v>56400717890.325996</v>
      </c>
      <c r="CB81" s="335">
        <f>((BQ81+'DRE + DCF'!AD$12)*(1+'DRE + DCF'!AD$15)+'DRE + DCF'!AD$18)*(1+'DRE + DCF'!AD$25)*'DRE + DCF'!AD$33</f>
        <v>70899235618.312408</v>
      </c>
      <c r="CC81" s="335">
        <f>BR81*(1-DA$47)+('DRE + DCF'!N$53*10^6)</f>
        <v>199452260290.15973</v>
      </c>
      <c r="CD81" s="335">
        <f>BS81*(1-DB$47)+('DRE + DCF'!T$53*10^6)</f>
        <v>200029522305.81595</v>
      </c>
      <c r="CE81" s="335">
        <f>BT81*(1-DC$47)+('DRE + DCF'!U$53*10^6)</f>
        <v>218593391157.07446</v>
      </c>
      <c r="CF81" s="335">
        <f>BU81*(1-DD$47)+('DRE + DCF'!V$53*10^6)</f>
        <v>239193346783.6174</v>
      </c>
      <c r="CG81" s="335">
        <f>BV81*(1-DE$47)+('DRE + DCF'!W$53*10^6)</f>
        <v>262023682200.76794</v>
      </c>
      <c r="CH81" s="335">
        <f>BW81*(1-DF$47)+('DRE + DCF'!X$53*10^6)</f>
        <v>287306287661.53851</v>
      </c>
      <c r="CI81" s="335">
        <f>BX81*(1-DG$47)+('DRE + DCF'!Y$53*10^6)</f>
        <v>315292992170.44928</v>
      </c>
      <c r="CJ81" s="335">
        <f>BY81*(1-DH$47)+('DRE + DCF'!Z$53*10^6)</f>
        <v>346257773838.52087</v>
      </c>
      <c r="CK81" s="335">
        <f>BZ81*(1-DI$47)+('DRE + DCF'!AA$53*10^6)</f>
        <v>380124862579.50879</v>
      </c>
      <c r="CL81" s="335">
        <f>CA81*(1-DJ$47)+('DRE + DCF'!AB$53*10^6)</f>
        <v>416088851713.09265</v>
      </c>
      <c r="CM81" s="335">
        <f>CB81*(1-DK$47)+('DRE + DCF'!AC$53*10^6)</f>
        <v>460864062879.92041</v>
      </c>
      <c r="CN81" s="335">
        <f t="shared" si="87"/>
        <v>1110445335476.1301</v>
      </c>
      <c r="CO81" s="335">
        <f t="shared" si="88"/>
        <v>1131229269961.3918</v>
      </c>
      <c r="CP81" s="335">
        <f t="shared" si="89"/>
        <v>1169811239000.3503</v>
      </c>
      <c r="CQ81" s="335">
        <f t="shared" si="90"/>
        <v>1310188587680.3923</v>
      </c>
      <c r="CR81" s="335">
        <f t="shared" si="91"/>
        <v>1467411218202.0396</v>
      </c>
      <c r="CS81" s="335">
        <f t="shared" si="92"/>
        <v>1643500564386.2847</v>
      </c>
      <c r="CT81" s="335">
        <f t="shared" si="93"/>
        <v>1840720632112.6389</v>
      </c>
      <c r="CU81" s="335">
        <f t="shared" si="94"/>
        <v>2061607107966.1553</v>
      </c>
      <c r="CV81" s="335">
        <f t="shared" si="95"/>
        <v>2296630318274.2979</v>
      </c>
      <c r="CW81" s="335">
        <f t="shared" si="96"/>
        <v>2517106828828.6304</v>
      </c>
      <c r="CX81" s="336">
        <f t="shared" si="97"/>
        <v>2754973424152.936</v>
      </c>
    </row>
    <row r="82" spans="4:102" ht="30" customHeight="1" x14ac:dyDescent="0.25">
      <c r="D82" s="333">
        <f t="shared" si="55"/>
        <v>2.2350602670484998E-2</v>
      </c>
      <c r="E82" s="64">
        <f t="shared" si="56"/>
        <v>1.9559807493000153E-2</v>
      </c>
      <c r="F82" s="64">
        <f t="shared" si="57"/>
        <v>2.9592679055579885E-2</v>
      </c>
      <c r="G82" s="64">
        <f t="shared" si="58"/>
        <v>2.5296589711997108E-2</v>
      </c>
      <c r="H82" s="64">
        <f t="shared" si="59"/>
        <v>2.129620819342154E-2</v>
      </c>
      <c r="I82" s="64">
        <f t="shared" si="60"/>
        <v>1.7549658744342056E-2</v>
      </c>
      <c r="J82" s="64">
        <f t="shared" si="61"/>
        <v>1.4025423810415882E-2</v>
      </c>
      <c r="K82" s="64">
        <f t="shared" si="62"/>
        <v>1.0694381877476566E-2</v>
      </c>
      <c r="L82" s="64">
        <f t="shared" si="63"/>
        <v>8.2543479146844345E-3</v>
      </c>
      <c r="M82" s="64">
        <f t="shared" si="64"/>
        <v>8.0445703034280336E-3</v>
      </c>
      <c r="N82" s="64">
        <f t="shared" si="65"/>
        <v>1.0024522903465477E-2</v>
      </c>
      <c r="O82" s="64">
        <f t="shared" si="99"/>
        <v>3.5500000000000025E-2</v>
      </c>
      <c r="P82" s="64">
        <f t="shared" si="99"/>
        <v>3.5500000000000025E-2</v>
      </c>
      <c r="Q82" s="64">
        <f t="shared" si="46"/>
        <v>3.5500000000000025E-2</v>
      </c>
      <c r="R82" s="64">
        <f t="shared" si="47"/>
        <v>3.5500000000000025E-2</v>
      </c>
      <c r="S82" s="64">
        <f t="shared" si="48"/>
        <v>3.5500000000000025E-2</v>
      </c>
      <c r="T82" s="64">
        <f t="shared" si="49"/>
        <v>3.5500000000000025E-2</v>
      </c>
      <c r="U82" s="64">
        <f t="shared" si="50"/>
        <v>3.5500000000000025E-2</v>
      </c>
      <c r="V82" s="64">
        <f t="shared" si="51"/>
        <v>3.5500000000000025E-2</v>
      </c>
      <c r="W82" s="64">
        <f t="shared" si="52"/>
        <v>3.5500000000000025E-2</v>
      </c>
      <c r="X82" s="64">
        <f t="shared" si="53"/>
        <v>3.5500000000000025E-2</v>
      </c>
      <c r="Y82" s="64">
        <f t="shared" si="54"/>
        <v>3.5500000000000025E-2</v>
      </c>
      <c r="Z82" s="64">
        <f t="shared" si="66"/>
        <v>0.17953808091229226</v>
      </c>
      <c r="AA82" s="64">
        <f t="shared" si="98"/>
        <v>0.17674728573480741</v>
      </c>
      <c r="AB82" s="64">
        <f t="shared" si="67"/>
        <v>0.18678015729738714</v>
      </c>
      <c r="AC82" s="64">
        <f t="shared" si="68"/>
        <v>0.18248406795380437</v>
      </c>
      <c r="AD82" s="64">
        <f t="shared" si="69"/>
        <v>0.1784836864352288</v>
      </c>
      <c r="AE82" s="64">
        <f t="shared" si="70"/>
        <v>0.17473713698614932</v>
      </c>
      <c r="AF82" s="64">
        <f t="shared" si="71"/>
        <v>0.17121290205222314</v>
      </c>
      <c r="AG82" s="64">
        <f t="shared" si="72"/>
        <v>0.16788186011928383</v>
      </c>
      <c r="AH82" s="64">
        <f t="shared" si="73"/>
        <v>0.16544182615649169</v>
      </c>
      <c r="AI82" s="64">
        <f t="shared" si="74"/>
        <v>0.16523204854523529</v>
      </c>
      <c r="AJ82" s="64">
        <f t="shared" si="75"/>
        <v>0.16721200114527274</v>
      </c>
      <c r="AK82" s="334">
        <f>(1+O82)*'Projeções - Receitas'!N$34</f>
        <v>1908615294429.0974</v>
      </c>
      <c r="AL82" s="334">
        <f>(1+P82)*'Projeções - Receitas'!T$34</f>
        <v>2015793714121.9548</v>
      </c>
      <c r="AM82" s="334">
        <f>(1+Q82)*'Projeções - Receitas'!U$34</f>
        <v>2257688959816.5894</v>
      </c>
      <c r="AN82" s="334">
        <f>(1+R82)*'Projeções - Receitas'!V$34</f>
        <v>2528611634994.5806</v>
      </c>
      <c r="AO82" s="334">
        <f>(1+S82)*'Projeções - Receitas'!W$34</f>
        <v>2832045031193.9302</v>
      </c>
      <c r="AP82" s="334">
        <f>(1+T82)*'Projeções - Receitas'!X$34</f>
        <v>3171890434937.2021</v>
      </c>
      <c r="AQ82" s="334">
        <f>(1+U82)*'Projeções - Receitas'!Y$34</f>
        <v>3552517287129.667</v>
      </c>
      <c r="AR82" s="334">
        <f>(1+V82)*'Projeções - Receitas'!Z$34</f>
        <v>3978819361585.2271</v>
      </c>
      <c r="AS82" s="334">
        <f>(1+W82)*'Projeções - Receitas'!AA$34</f>
        <v>4432404768805.9434</v>
      </c>
      <c r="AT82" s="334">
        <f>(1+X82)*'Projeções - Receitas'!AB$34</f>
        <v>4857915626611.3145</v>
      </c>
      <c r="AU82" s="334">
        <f>(1+Y82)*'Projeções - Receitas'!AC$34</f>
        <v>5316988653326.084</v>
      </c>
      <c r="AV82" s="335">
        <f t="shared" si="76"/>
        <v>1671128006016.8093</v>
      </c>
      <c r="AW82" s="335">
        <f t="shared" si="77"/>
        <v>1764970311122.5811</v>
      </c>
      <c r="AX82" s="335">
        <f t="shared" si="78"/>
        <v>1976766748457.2908</v>
      </c>
      <c r="AY82" s="335">
        <f t="shared" si="79"/>
        <v>2213978758272.166</v>
      </c>
      <c r="AZ82" s="335">
        <f t="shared" si="80"/>
        <v>2479656209264.8257</v>
      </c>
      <c r="BA82" s="335">
        <f t="shared" si="81"/>
        <v>2777214954376.6055</v>
      </c>
      <c r="BB82" s="335">
        <f t="shared" si="82"/>
        <v>3110480748901.7983</v>
      </c>
      <c r="BC82" s="335">
        <f t="shared" si="83"/>
        <v>3483738438770.0142</v>
      </c>
      <c r="BD82" s="335">
        <f t="shared" si="84"/>
        <v>3880884620789.7964</v>
      </c>
      <c r="BE82" s="335">
        <f t="shared" si="85"/>
        <v>4253449544385.6172</v>
      </c>
      <c r="BF82" s="335">
        <f t="shared" si="86"/>
        <v>4655400526330.0586</v>
      </c>
      <c r="BG82" s="334">
        <f>(AK82*SUMPRODUCT(DA$10:DA$13,DA$28:DA$31)+AV82*SUMPRODUCT(DA$14:DA$23,DA$32:DA$41))*'Projeções - Receitas'!T$23+(AK82*DA$11*'Projeções - Receitas'!T$25)</f>
        <v>62004318301.97464</v>
      </c>
      <c r="BH82" s="334">
        <f>(AL82*SUMPRODUCT(DB$10:DB$13,DB$28:DB$31)+AW82*SUMPRODUCT(DB$14:DB$23,DB$32:DB$41))*'Projeções - Receitas'!U$23+(AL82*DB$11*'Projeções - Receitas'!U$25)</f>
        <v>49679312677.174248</v>
      </c>
      <c r="BI82" s="334">
        <f>(AM82*SUMPRODUCT(DC$10:DC$13,DC$28:DC$31)+AX82*SUMPRODUCT(DC$14:DC$23,DC$32:DC$41))*'Projeções - Receitas'!V$23+(AM82*DC$11*'Projeções - Receitas'!V$25)</f>
        <v>54949295099.939545</v>
      </c>
      <c r="BJ82" s="334">
        <f>(AN82*SUMPRODUCT(DD$10:DD$13,DD$28:DD$31)+AY82*SUMPRODUCT(DD$14:DD$23,DD$32:DD$41))*'Projeções - Receitas'!W$23+(AN82*DD$11*'Projeções - Receitas'!W$25)</f>
        <v>60731982554.168503</v>
      </c>
      <c r="BK82" s="334">
        <f>(AO82*SUMPRODUCT(DE$10:DE$13,DE$28:DE$31)+AZ82*SUMPRODUCT(DE$14:DE$23,DE$32:DE$41))*'Projeções - Receitas'!X$23+(AO82*DE$11*'Projeções - Receitas'!X$25)</f>
        <v>67105405812.982132</v>
      </c>
      <c r="BL82" s="334">
        <f>(AP82*SUMPRODUCT(DF$10:DF$13,DF$28:DF$31)+BA82*SUMPRODUCT(DF$14:DF$23,DF$32:DF$41))*'Projeções - Receitas'!Y$23+(AP82*DF$11*'Projeções - Receitas'!Y$25)</f>
        <v>74136979926.954803</v>
      </c>
      <c r="BM82" s="334">
        <f>(AQ82*SUMPRODUCT(DG$10:DG$13,DG$28:DG$31)+BB82*SUMPRODUCT(DG$14:DG$23,DG$32:DG$41))*'Projeções - Receitas'!Z$23+(AQ82*DG$11*'Projeções - Receitas'!Z$25)</f>
        <v>81897736794.290405</v>
      </c>
      <c r="BN82" s="334">
        <f>(AR82*SUMPRODUCT(DH$10:DH$13,DH$28:DH$31)+BC82*SUMPRODUCT(DH$14:DH$23,DH$32:DH$41))*'Projeções - Receitas'!AA$23+(AR82*DH$11*'Projeções - Receitas'!AA$25)</f>
        <v>90461204367.83017</v>
      </c>
      <c r="BO82" s="334">
        <f>(AS82*SUMPRODUCT(DI$10:DI$13,DI$28:DI$31)+BD82*SUMPRODUCT(DI$14:DI$23,DI$32:DI$41))*'Projeções - Receitas'!AB$23+(AS82*DI$11*'Projeções - Receitas'!AB$25)</f>
        <v>99370990445.323502</v>
      </c>
      <c r="BP82" s="334">
        <f>(AT82*SUMPRODUCT(DJ$10:DJ$13,DJ$28:DJ$31)+BE82*SUMPRODUCT(DJ$14:DJ$23,DJ$32:DJ$41))*'Projeções - Receitas'!AC$23+(AT82*DJ$11*'Projeções - Receitas'!AC$25)</f>
        <v>107376008189.21904</v>
      </c>
      <c r="BQ82" s="334">
        <f>(AU82*SUMPRODUCT(DK$10:DK$13,DK$28:DK$31)+BF82*SUMPRODUCT(DK$14:DK$23,DK$32:DK$41))*'Projeções - Receitas'!AD$23+(AU82*DK$11*'Projeções - Receitas'!AD$25)</f>
        <v>136586859733.86305</v>
      </c>
      <c r="BR82" s="335">
        <f>((BG82+'DRE + DCF'!T$12)*(1+'DRE + DCF'!T$15)+'DRE + DCF'!T$18)*(1+'DRE + DCF'!T$25)*'DRE + DCF'!T$33</f>
        <v>33939316279.392166</v>
      </c>
      <c r="BS82" s="335">
        <f>((BH82+'DRE + DCF'!U$12)*(1+'DRE + DCF'!U$15)+'DRE + DCF'!U$18)*(1+'DRE + DCF'!U$25)*'DRE + DCF'!U$33</f>
        <v>25602040852.669212</v>
      </c>
      <c r="BT82" s="335">
        <f>((BI82+'DRE + DCF'!V$12)*(1+'DRE + DCF'!V$15)+'DRE + DCF'!V$18)*(1+'DRE + DCF'!V$25)*'DRE + DCF'!V$33</f>
        <v>28470844282.972584</v>
      </c>
      <c r="BU82" s="335">
        <f>((BJ82+'DRE + DCF'!W$12)*(1+'DRE + DCF'!W$15)+'DRE + DCF'!W$18)*(1+'DRE + DCF'!W$25)*'DRE + DCF'!W$33</f>
        <v>31605467120.021042</v>
      </c>
      <c r="BV82" s="335">
        <f>((BK82+'DRE + DCF'!X$12)*(1+'DRE + DCF'!X$15)+'DRE + DCF'!X$18)*(1+'DRE + DCF'!X$25)*'DRE + DCF'!X$33</f>
        <v>35039083220.788269</v>
      </c>
      <c r="BW82" s="335">
        <f>((BL82+'DRE + DCF'!Y$12)*(1+'DRE + DCF'!Y$15)+'DRE + DCF'!Y$18)*(1+'DRE + DCF'!Y$25)*'DRE + DCF'!Y$33</f>
        <v>38813903289.214218</v>
      </c>
      <c r="BX82" s="335">
        <f>((BM82+'DRE + DCF'!Z$12)*(1+'DRE + DCF'!Z$15)+'DRE + DCF'!Z$18)*(1+'DRE + DCF'!Z$25)*'DRE + DCF'!Z$33</f>
        <v>42976587679.272858</v>
      </c>
      <c r="BY82" s="335">
        <f>((BN82+'DRE + DCF'!AA$12)*(1+'DRE + DCF'!AA$15)+'DRE + DCF'!AA$18)*(1+'DRE + DCF'!AA$25)*'DRE + DCF'!AA$33</f>
        <v>47560649861.490761</v>
      </c>
      <c r="BZ82" s="335">
        <f>((BO82+'DRE + DCF'!AB$12)*(1+'DRE + DCF'!AB$15)+'DRE + DCF'!AB$18)*(1+'DRE + DCF'!AB$25)*'DRE + DCF'!AB$33</f>
        <v>52296780766.624863</v>
      </c>
      <c r="CA82" s="335">
        <f>((BP82+'DRE + DCF'!AC$12)*(1+'DRE + DCF'!AC$15)+'DRE + DCF'!AC$18)*(1+'DRE + DCF'!AC$25)*'DRE + DCF'!AC$33</f>
        <v>56432029792.228546</v>
      </c>
      <c r="CB82" s="335">
        <f>((BQ82+'DRE + DCF'!AD$12)*(1+'DRE + DCF'!AD$15)+'DRE + DCF'!AD$18)*(1+'DRE + DCF'!AD$25)*'DRE + DCF'!AD$33</f>
        <v>70937735233.496704</v>
      </c>
      <c r="CC82" s="335">
        <f>BR82*(1-DA$47)+('DRE + DCF'!N$53*10^6)</f>
        <v>199463537158.22644</v>
      </c>
      <c r="CD82" s="335">
        <f>BS82*(1-DB$47)+('DRE + DCF'!T$53*10^6)</f>
        <v>200038293204.13428</v>
      </c>
      <c r="CE82" s="335">
        <f>BT82*(1-DC$47)+('DRE + DCF'!U$53*10^6)</f>
        <v>218603081589.71683</v>
      </c>
      <c r="CF82" s="335">
        <f>BU82*(1-DD$47)+('DRE + DCF'!V$53*10^6)</f>
        <v>239204044978.29071</v>
      </c>
      <c r="CG82" s="335">
        <f>BV82*(1-DE$47)+('DRE + DCF'!W$53*10^6)</f>
        <v>262035489810.55011</v>
      </c>
      <c r="CH82" s="335">
        <f>BW82*(1-DF$47)+('DRE + DCF'!X$53*10^6)</f>
        <v>287319317837.263</v>
      </c>
      <c r="CI82" s="335">
        <f>BX82*(1-DG$47)+('DRE + DCF'!Y$53*10^6)</f>
        <v>315307370142.27295</v>
      </c>
      <c r="CJ82" s="335">
        <f>BY82*(1-DH$47)+('DRE + DCF'!Z$53*10^6)</f>
        <v>346273637297.36523</v>
      </c>
      <c r="CK82" s="335">
        <f>BZ82*(1-DI$47)+('DRE + DCF'!AA$53*10^6)</f>
        <v>380142268795.89722</v>
      </c>
      <c r="CL82" s="335">
        <f>CA82*(1-DJ$47)+('DRE + DCF'!AB$53*10^6)</f>
        <v>416107638854.23413</v>
      </c>
      <c r="CM82" s="335">
        <f>CB82*(1-DK$47)+('DRE + DCF'!AC$53*10^6)</f>
        <v>460887162649.03101</v>
      </c>
      <c r="CN82" s="335">
        <f t="shared" si="87"/>
        <v>1110981782498.0994</v>
      </c>
      <c r="CO82" s="335">
        <f t="shared" si="88"/>
        <v>1131775757531.4216</v>
      </c>
      <c r="CP82" s="335">
        <f t="shared" si="89"/>
        <v>1170376365202.7659</v>
      </c>
      <c r="CQ82" s="335">
        <f t="shared" si="90"/>
        <v>1310821529027.0981</v>
      </c>
      <c r="CR82" s="335">
        <f t="shared" si="91"/>
        <v>1468120112510.3499</v>
      </c>
      <c r="CS82" s="335">
        <f t="shared" si="92"/>
        <v>1644294526011.592</v>
      </c>
      <c r="CT82" s="335">
        <f t="shared" si="93"/>
        <v>1841609869132.9834</v>
      </c>
      <c r="CU82" s="335">
        <f t="shared" si="94"/>
        <v>2062603053428.9414</v>
      </c>
      <c r="CV82" s="335">
        <f t="shared" si="95"/>
        <v>2297739801519.8408</v>
      </c>
      <c r="CW82" s="335">
        <f t="shared" si="96"/>
        <v>2518322822465.7461</v>
      </c>
      <c r="CX82" s="336">
        <f t="shared" si="97"/>
        <v>2756304329188.7593</v>
      </c>
    </row>
    <row r="83" spans="4:102" ht="30" customHeight="1" x14ac:dyDescent="0.25">
      <c r="D83" s="333">
        <f t="shared" si="55"/>
        <v>2.2274098481430499E-2</v>
      </c>
      <c r="E83" s="64">
        <f t="shared" si="56"/>
        <v>1.9482250687283265E-2</v>
      </c>
      <c r="F83" s="64">
        <f t="shared" si="57"/>
        <v>2.9510809953629563E-2</v>
      </c>
      <c r="G83" s="64">
        <f t="shared" si="58"/>
        <v>2.52166757543133E-2</v>
      </c>
      <c r="H83" s="64">
        <f t="shared" si="59"/>
        <v>2.1218106209374754E-2</v>
      </c>
      <c r="I83" s="64">
        <f t="shared" si="60"/>
        <v>1.7473246802672537E-2</v>
      </c>
      <c r="J83" s="64">
        <f t="shared" si="61"/>
        <v>1.3950595617239908E-2</v>
      </c>
      <c r="K83" s="64">
        <f t="shared" si="62"/>
        <v>1.0621045091547349E-2</v>
      </c>
      <c r="L83" s="64">
        <f t="shared" si="63"/>
        <v>8.1820731818668391E-3</v>
      </c>
      <c r="M83" s="64">
        <f t="shared" si="64"/>
        <v>7.9722816856171441E-3</v>
      </c>
      <c r="N83" s="64">
        <f t="shared" si="65"/>
        <v>9.9521987893881891E-3</v>
      </c>
      <c r="O83" s="64">
        <f t="shared" si="99"/>
        <v>3.6000000000000025E-2</v>
      </c>
      <c r="P83" s="64">
        <f t="shared" si="99"/>
        <v>3.6000000000000025E-2</v>
      </c>
      <c r="Q83" s="64">
        <f t="shared" si="46"/>
        <v>3.6000000000000025E-2</v>
      </c>
      <c r="R83" s="64">
        <f t="shared" si="47"/>
        <v>3.6000000000000025E-2</v>
      </c>
      <c r="S83" s="64">
        <f t="shared" si="48"/>
        <v>3.6000000000000025E-2</v>
      </c>
      <c r="T83" s="64">
        <f t="shared" si="49"/>
        <v>3.6000000000000025E-2</v>
      </c>
      <c r="U83" s="64">
        <f t="shared" si="50"/>
        <v>3.6000000000000025E-2</v>
      </c>
      <c r="V83" s="64">
        <f t="shared" si="51"/>
        <v>3.6000000000000025E-2</v>
      </c>
      <c r="W83" s="64">
        <f t="shared" si="52"/>
        <v>3.6000000000000025E-2</v>
      </c>
      <c r="X83" s="64">
        <f t="shared" si="53"/>
        <v>3.6000000000000025E-2</v>
      </c>
      <c r="Y83" s="64">
        <f t="shared" si="54"/>
        <v>3.6000000000000025E-2</v>
      </c>
      <c r="Z83" s="64">
        <f t="shared" si="66"/>
        <v>0.17946157672323776</v>
      </c>
      <c r="AA83" s="64">
        <f t="shared" si="98"/>
        <v>0.17666972892909052</v>
      </c>
      <c r="AB83" s="64">
        <f t="shared" si="67"/>
        <v>0.18669828819543682</v>
      </c>
      <c r="AC83" s="64">
        <f t="shared" si="68"/>
        <v>0.18240415399612056</v>
      </c>
      <c r="AD83" s="64">
        <f t="shared" si="69"/>
        <v>0.17840558445118201</v>
      </c>
      <c r="AE83" s="64">
        <f t="shared" si="70"/>
        <v>0.1746607250444798</v>
      </c>
      <c r="AF83" s="64">
        <f t="shared" si="71"/>
        <v>0.17113807385904717</v>
      </c>
      <c r="AG83" s="64">
        <f t="shared" si="72"/>
        <v>0.16780852333335461</v>
      </c>
      <c r="AH83" s="64">
        <f t="shared" si="73"/>
        <v>0.1653695514236741</v>
      </c>
      <c r="AI83" s="64">
        <f t="shared" si="74"/>
        <v>0.1651597599274244</v>
      </c>
      <c r="AJ83" s="64">
        <f t="shared" si="75"/>
        <v>0.16713967703119545</v>
      </c>
      <c r="AK83" s="334">
        <f>(1+O83)*'Projeções - Receitas'!N$34</f>
        <v>1909536885590.0964</v>
      </c>
      <c r="AL83" s="334">
        <f>(1+P83)*'Projeções - Receitas'!T$34</f>
        <v>2016767057296.3257</v>
      </c>
      <c r="AM83" s="334">
        <f>(1+Q83)*'Projeções - Receitas'!U$34</f>
        <v>2258779104171.8848</v>
      </c>
      <c r="AN83" s="334">
        <f>(1+R83)*'Projeções - Receitas'!V$34</f>
        <v>2529832596672.5112</v>
      </c>
      <c r="AO83" s="334">
        <f>(1+S83)*'Projeções - Receitas'!W$34</f>
        <v>2833412508273.2124</v>
      </c>
      <c r="AP83" s="334">
        <f>(1+T83)*'Projeções - Receitas'!X$34</f>
        <v>3173422009265.9985</v>
      </c>
      <c r="AQ83" s="334">
        <f>(1+U83)*'Projeções - Receitas'!Y$34</f>
        <v>3554232650377.9185</v>
      </c>
      <c r="AR83" s="334">
        <f>(1+V83)*'Projeções - Receitas'!Z$34</f>
        <v>3980740568423.269</v>
      </c>
      <c r="AS83" s="334">
        <f>(1+W83)*'Projeções - Receitas'!AA$34</f>
        <v>4434544993223.5225</v>
      </c>
      <c r="AT83" s="334">
        <f>(1+X83)*'Projeções - Receitas'!AB$34</f>
        <v>4860261312572.9814</v>
      </c>
      <c r="AU83" s="334">
        <f>(1+Y83)*'Projeções - Receitas'!AC$34</f>
        <v>5319556006611.1279</v>
      </c>
      <c r="AV83" s="335">
        <f t="shared" si="76"/>
        <v>1671934924416.6243</v>
      </c>
      <c r="AW83" s="335">
        <f t="shared" si="77"/>
        <v>1765822542079.1829</v>
      </c>
      <c r="AX83" s="335">
        <f t="shared" si="78"/>
        <v>1977721247128.6848</v>
      </c>
      <c r="AY83" s="335">
        <f t="shared" si="79"/>
        <v>2215047796784.1274</v>
      </c>
      <c r="AZ83" s="335">
        <f t="shared" si="80"/>
        <v>2480853532398.2227</v>
      </c>
      <c r="BA83" s="335">
        <f t="shared" si="81"/>
        <v>2778555956286.0098</v>
      </c>
      <c r="BB83" s="335">
        <f t="shared" si="82"/>
        <v>3111982671040.3311</v>
      </c>
      <c r="BC83" s="335">
        <f t="shared" si="83"/>
        <v>3485420591565.1709</v>
      </c>
      <c r="BD83" s="335">
        <f t="shared" si="84"/>
        <v>3882758539003.6011</v>
      </c>
      <c r="BE83" s="335">
        <f t="shared" si="85"/>
        <v>4255503358747.9478</v>
      </c>
      <c r="BF83" s="335">
        <f t="shared" si="86"/>
        <v>4657648426149.6289</v>
      </c>
      <c r="BG83" s="334">
        <f>(AK83*SUMPRODUCT(DA$10:DA$13,DA$28:DA$31)+AV83*SUMPRODUCT(DA$14:DA$23,DA$32:DA$41))*'Projeções - Receitas'!T$23+(AK83*DA$11*'Projeções - Receitas'!T$25)</f>
        <v>62034257615.495621</v>
      </c>
      <c r="BH83" s="334">
        <f>(AL83*SUMPRODUCT(DB$10:DB$13,DB$28:DB$31)+AW83*SUMPRODUCT(DB$14:DB$23,DB$32:DB$41))*'Projeções - Receitas'!U$23+(AL83*DB$11*'Projeções - Receitas'!U$25)</f>
        <v>49703300756.690063</v>
      </c>
      <c r="BI83" s="334">
        <f>(AM83*SUMPRODUCT(DC$10:DC$13,DC$28:DC$31)+AX83*SUMPRODUCT(DC$14:DC$23,DC$32:DC$41))*'Projeções - Receitas'!V$23+(AM83*DC$11*'Projeções - Receitas'!V$25)</f>
        <v>54975827835.381363</v>
      </c>
      <c r="BJ83" s="334">
        <f>(AN83*SUMPRODUCT(DD$10:DD$13,DD$28:DD$31)+AY83*SUMPRODUCT(DD$14:DD$23,DD$32:DD$41))*'Projeções - Receitas'!W$23+(AN83*DD$11*'Projeções - Receitas'!W$25)</f>
        <v>60761307509.53022</v>
      </c>
      <c r="BK83" s="334">
        <f>(AO83*SUMPRODUCT(DE$10:DE$13,DE$28:DE$31)+AZ83*SUMPRODUCT(DE$14:DE$23,DE$32:DE$41))*'Projeções - Receitas'!X$23+(AO83*DE$11*'Projeções - Receitas'!X$25)</f>
        <v>67137808230.081551</v>
      </c>
      <c r="BL83" s="334">
        <f>(AP83*SUMPRODUCT(DF$10:DF$13,DF$28:DF$31)+BA83*SUMPRODUCT(DF$14:DF$23,DF$32:DF$41))*'Projeções - Receitas'!Y$23+(AP83*DF$11*'Projeções - Receitas'!Y$25)</f>
        <v>74172777599.541519</v>
      </c>
      <c r="BM83" s="334">
        <f>(AQ83*SUMPRODUCT(DG$10:DG$13,DG$28:DG$31)+BB83*SUMPRODUCT(DG$14:DG$23,DG$32:DG$41))*'Projeções - Receitas'!Z$23+(AQ83*DG$11*'Projeções - Receitas'!Z$25)</f>
        <v>81937281814.471069</v>
      </c>
      <c r="BN83" s="334">
        <f>(AR83*SUMPRODUCT(DH$10:DH$13,DH$28:DH$31)+BC83*SUMPRODUCT(DH$14:DH$23,DH$32:DH$41))*'Projeções - Receitas'!AA$23+(AR83*DH$11*'Projeções - Receitas'!AA$25)</f>
        <v>90504884331.310516</v>
      </c>
      <c r="BO83" s="334">
        <f>(AS83*SUMPRODUCT(DI$10:DI$13,DI$28:DI$31)+BD83*SUMPRODUCT(DI$14:DI$23,DI$32:DI$41))*'Projeções - Receitas'!AB$23+(AS83*DI$11*'Projeções - Receitas'!AB$25)</f>
        <v>99418972574.944611</v>
      </c>
      <c r="BP83" s="334">
        <f>(AT83*SUMPRODUCT(DJ$10:DJ$13,DJ$28:DJ$31)+BE83*SUMPRODUCT(DJ$14:DJ$23,DJ$32:DJ$41))*'Projeções - Receitas'!AC$23+(AT83*DJ$11*'Projeções - Receitas'!AC$25)</f>
        <v>107427855609.8802</v>
      </c>
      <c r="BQ83" s="334">
        <f>(AU83*SUMPRODUCT(DK$10:DK$13,DK$28:DK$31)+BF83*SUMPRODUCT(DK$14:DK$23,DK$32:DK$41))*'Projeções - Receitas'!AD$23+(AU83*DK$11*'Projeções - Receitas'!AD$25)</f>
        <v>136652811863.14063</v>
      </c>
      <c r="BR83" s="335">
        <f>((BG83+'DRE + DCF'!T$12)*(1+'DRE + DCF'!T$15)+'DRE + DCF'!T$18)*(1+'DRE + DCF'!T$25)*'DRE + DCF'!T$33</f>
        <v>33957738871.683151</v>
      </c>
      <c r="BS83" s="335">
        <f>((BH83+'DRE + DCF'!U$12)*(1+'DRE + DCF'!U$15)+'DRE + DCF'!U$18)*(1+'DRE + DCF'!U$25)*'DRE + DCF'!U$33</f>
        <v>25616659016.533134</v>
      </c>
      <c r="BT83" s="335">
        <f>((BI83+'DRE + DCF'!V$12)*(1+'DRE + DCF'!V$15)+'DRE + DCF'!V$18)*(1+'DRE + DCF'!V$25)*'DRE + DCF'!V$33</f>
        <v>28486995004.043232</v>
      </c>
      <c r="BU83" s="335">
        <f>((BJ83+'DRE + DCF'!W$12)*(1+'DRE + DCF'!W$15)+'DRE + DCF'!W$18)*(1+'DRE + DCF'!W$25)*'DRE + DCF'!W$33</f>
        <v>31623297444.476509</v>
      </c>
      <c r="BV83" s="335">
        <f>((BK83+'DRE + DCF'!X$12)*(1+'DRE + DCF'!X$15)+'DRE + DCF'!X$18)*(1+'DRE + DCF'!X$25)*'DRE + DCF'!X$33</f>
        <v>35058762570.425163</v>
      </c>
      <c r="BW83" s="335">
        <f>((BL83+'DRE + DCF'!Y$12)*(1+'DRE + DCF'!Y$15)+'DRE + DCF'!Y$18)*(1+'DRE + DCF'!Y$25)*'DRE + DCF'!Y$33</f>
        <v>38835620248.75515</v>
      </c>
      <c r="BX83" s="335">
        <f>((BM83+'DRE + DCF'!Z$12)*(1+'DRE + DCF'!Z$15)+'DRE + DCF'!Z$18)*(1+'DRE + DCF'!Z$25)*'DRE + DCF'!Z$33</f>
        <v>43000550965.645584</v>
      </c>
      <c r="BY83" s="335">
        <f>((BN83+'DRE + DCF'!AA$12)*(1+'DRE + DCF'!AA$15)+'DRE + DCF'!AA$18)*(1+'DRE + DCF'!AA$25)*'DRE + DCF'!AA$33</f>
        <v>47587088959.564621</v>
      </c>
      <c r="BZ83" s="335">
        <f>((BO83+'DRE + DCF'!AB$12)*(1+'DRE + DCF'!AB$15)+'DRE + DCF'!AB$18)*(1+'DRE + DCF'!AB$25)*'DRE + DCF'!AB$33</f>
        <v>52325791127.272255</v>
      </c>
      <c r="CA83" s="335">
        <f>((BP83+'DRE + DCF'!AC$12)*(1+'DRE + DCF'!AC$15)+'DRE + DCF'!AC$18)*(1+'DRE + DCF'!AC$25)*'DRE + DCF'!AC$33</f>
        <v>56463341694.131088</v>
      </c>
      <c r="CB83" s="335">
        <f>((BQ83+'DRE + DCF'!AD$12)*(1+'DRE + DCF'!AD$15)+'DRE + DCF'!AD$18)*(1+'DRE + DCF'!AD$25)*'DRE + DCF'!AD$33</f>
        <v>70976234848.681</v>
      </c>
      <c r="CC83" s="335">
        <f>BR83*(1-DA$47)+('DRE + DCF'!N$53*10^6)</f>
        <v>199474814026.29315</v>
      </c>
      <c r="CD83" s="335">
        <f>BS83*(1-DB$47)+('DRE + DCF'!T$53*10^6)</f>
        <v>200047064102.45264</v>
      </c>
      <c r="CE83" s="335">
        <f>BT83*(1-DC$47)+('DRE + DCF'!U$53*10^6)</f>
        <v>218612772022.35922</v>
      </c>
      <c r="CF83" s="335">
        <f>BU83*(1-DD$47)+('DRE + DCF'!V$53*10^6)</f>
        <v>239214743172.96399</v>
      </c>
      <c r="CG83" s="335">
        <f>BV83*(1-DE$47)+('DRE + DCF'!W$53*10^6)</f>
        <v>262047297420.33224</v>
      </c>
      <c r="CH83" s="335">
        <f>BW83*(1-DF$47)+('DRE + DCF'!X$53*10^6)</f>
        <v>287332348012.98761</v>
      </c>
      <c r="CI83" s="335">
        <f>BX83*(1-DG$47)+('DRE + DCF'!Y$53*10^6)</f>
        <v>315321748114.09656</v>
      </c>
      <c r="CJ83" s="335">
        <f>BY83*(1-DH$47)+('DRE + DCF'!Z$53*10^6)</f>
        <v>346289500756.20953</v>
      </c>
      <c r="CK83" s="335">
        <f>BZ83*(1-DI$47)+('DRE + DCF'!AA$53*10^6)</f>
        <v>380159675012.28564</v>
      </c>
      <c r="CL83" s="335">
        <f>CA83*(1-DJ$47)+('DRE + DCF'!AB$53*10^6)</f>
        <v>416126425995.37567</v>
      </c>
      <c r="CM83" s="335">
        <f>CB83*(1-DK$47)+('DRE + DCF'!AC$53*10^6)</f>
        <v>460910262418.1416</v>
      </c>
      <c r="CN83" s="335">
        <f t="shared" si="87"/>
        <v>1111518229520.0684</v>
      </c>
      <c r="CO83" s="335">
        <f t="shared" si="88"/>
        <v>1132322245101.4514</v>
      </c>
      <c r="CP83" s="335">
        <f t="shared" si="89"/>
        <v>1170941491405.1816</v>
      </c>
      <c r="CQ83" s="335">
        <f t="shared" si="90"/>
        <v>1311454470373.8035</v>
      </c>
      <c r="CR83" s="335">
        <f t="shared" si="91"/>
        <v>1468829006818.6599</v>
      </c>
      <c r="CS83" s="335">
        <f t="shared" si="92"/>
        <v>1645088487636.8994</v>
      </c>
      <c r="CT83" s="335">
        <f t="shared" si="93"/>
        <v>1842499106153.3274</v>
      </c>
      <c r="CU83" s="335">
        <f t="shared" si="94"/>
        <v>2063598998891.7268</v>
      </c>
      <c r="CV83" s="335">
        <f t="shared" si="95"/>
        <v>2298849284765.3843</v>
      </c>
      <c r="CW83" s="335">
        <f t="shared" si="96"/>
        <v>2519538816102.8613</v>
      </c>
      <c r="CX83" s="336">
        <f t="shared" si="97"/>
        <v>2757635234224.5815</v>
      </c>
    </row>
    <row r="84" spans="4:102" ht="30" customHeight="1" x14ac:dyDescent="0.25">
      <c r="D84" s="333">
        <f t="shared" si="55"/>
        <v>2.2197668102495655E-2</v>
      </c>
      <c r="E84" s="64">
        <f t="shared" si="56"/>
        <v>1.9404768707235232E-2</v>
      </c>
      <c r="F84" s="64">
        <f t="shared" si="57"/>
        <v>2.9429019837788201E-2</v>
      </c>
      <c r="G84" s="64">
        <f t="shared" si="58"/>
        <v>2.5136838896443942E-2</v>
      </c>
      <c r="H84" s="64">
        <f t="shared" si="59"/>
        <v>2.1140079576976833E-2</v>
      </c>
      <c r="I84" s="64">
        <f t="shared" si="60"/>
        <v>1.7396908582123727E-2</v>
      </c>
      <c r="J84" s="64">
        <f t="shared" si="61"/>
        <v>1.3875839617207425E-2</v>
      </c>
      <c r="K84" s="64">
        <f t="shared" si="62"/>
        <v>1.0547779059873696E-2</v>
      </c>
      <c r="L84" s="64">
        <f t="shared" si="63"/>
        <v>8.1098681786516691E-3</v>
      </c>
      <c r="M84" s="64">
        <f t="shared" si="64"/>
        <v>7.9000628108045756E-3</v>
      </c>
      <c r="N84" s="64">
        <f t="shared" si="65"/>
        <v>9.8799444525555224E-3</v>
      </c>
      <c r="O84" s="64">
        <f t="shared" si="99"/>
        <v>3.6500000000000025E-2</v>
      </c>
      <c r="P84" s="64">
        <f t="shared" si="99"/>
        <v>3.6500000000000025E-2</v>
      </c>
      <c r="Q84" s="64">
        <f t="shared" si="46"/>
        <v>3.6500000000000025E-2</v>
      </c>
      <c r="R84" s="64">
        <f t="shared" si="47"/>
        <v>3.6500000000000025E-2</v>
      </c>
      <c r="S84" s="64">
        <f t="shared" si="48"/>
        <v>3.6500000000000025E-2</v>
      </c>
      <c r="T84" s="64">
        <f t="shared" si="49"/>
        <v>3.6500000000000025E-2</v>
      </c>
      <c r="U84" s="64">
        <f t="shared" si="50"/>
        <v>3.6500000000000025E-2</v>
      </c>
      <c r="V84" s="64">
        <f t="shared" si="51"/>
        <v>3.6500000000000025E-2</v>
      </c>
      <c r="W84" s="64">
        <f t="shared" si="52"/>
        <v>3.6500000000000025E-2</v>
      </c>
      <c r="X84" s="64">
        <f t="shared" si="53"/>
        <v>3.6500000000000025E-2</v>
      </c>
      <c r="Y84" s="64">
        <f t="shared" si="54"/>
        <v>3.6500000000000025E-2</v>
      </c>
      <c r="Z84" s="64">
        <f t="shared" si="66"/>
        <v>0.17938514634430291</v>
      </c>
      <c r="AA84" s="64">
        <f t="shared" si="98"/>
        <v>0.17659224694904249</v>
      </c>
      <c r="AB84" s="64">
        <f t="shared" si="67"/>
        <v>0.18661649807959546</v>
      </c>
      <c r="AC84" s="64">
        <f t="shared" si="68"/>
        <v>0.1823243171382512</v>
      </c>
      <c r="AD84" s="64">
        <f t="shared" si="69"/>
        <v>0.17832755781878409</v>
      </c>
      <c r="AE84" s="64">
        <f t="shared" si="70"/>
        <v>0.17458438682393099</v>
      </c>
      <c r="AF84" s="64">
        <f t="shared" si="71"/>
        <v>0.17106331785901469</v>
      </c>
      <c r="AG84" s="64">
        <f t="shared" si="72"/>
        <v>0.16773525730168096</v>
      </c>
      <c r="AH84" s="64">
        <f t="shared" si="73"/>
        <v>0.16529734642045893</v>
      </c>
      <c r="AI84" s="64">
        <f t="shared" si="74"/>
        <v>0.16508754105261184</v>
      </c>
      <c r="AJ84" s="64">
        <f t="shared" si="75"/>
        <v>0.16706742269436278</v>
      </c>
      <c r="AK84" s="334">
        <f>(1+O84)*'Projeções - Receitas'!N$34</f>
        <v>1910458476751.0955</v>
      </c>
      <c r="AL84" s="334">
        <f>(1+P84)*'Projeções - Receitas'!T$34</f>
        <v>2017740400470.6963</v>
      </c>
      <c r="AM84" s="334">
        <f>(1+Q84)*'Projeções - Receitas'!U$34</f>
        <v>2259869248527.1802</v>
      </c>
      <c r="AN84" s="334">
        <f>(1+R84)*'Projeções - Receitas'!V$34</f>
        <v>2531053558350.4419</v>
      </c>
      <c r="AO84" s="334">
        <f>(1+S84)*'Projeções - Receitas'!W$34</f>
        <v>2834779985352.4951</v>
      </c>
      <c r="AP84" s="334">
        <f>(1+T84)*'Projeções - Receitas'!X$34</f>
        <v>3174953583594.7949</v>
      </c>
      <c r="AQ84" s="334">
        <f>(1+U84)*'Projeções - Receitas'!Y$34</f>
        <v>3555948013626.1704</v>
      </c>
      <c r="AR84" s="334">
        <f>(1+V84)*'Projeções - Receitas'!Z$34</f>
        <v>3982661775261.311</v>
      </c>
      <c r="AS84" s="334">
        <f>(1+W84)*'Projeções - Receitas'!AA$34</f>
        <v>4436685217641.1006</v>
      </c>
      <c r="AT84" s="334">
        <f>(1+X84)*'Projeções - Receitas'!AB$34</f>
        <v>4862606998534.6475</v>
      </c>
      <c r="AU84" s="334">
        <f>(1+Y84)*'Projeções - Receitas'!AC$34</f>
        <v>5322123359896.1719</v>
      </c>
      <c r="AV84" s="335">
        <f t="shared" si="76"/>
        <v>1672741842816.4392</v>
      </c>
      <c r="AW84" s="335">
        <f t="shared" si="77"/>
        <v>1766674773035.7847</v>
      </c>
      <c r="AX84" s="335">
        <f t="shared" si="78"/>
        <v>1978675745800.0791</v>
      </c>
      <c r="AY84" s="335">
        <f t="shared" si="79"/>
        <v>2216116835296.0889</v>
      </c>
      <c r="AZ84" s="335">
        <f t="shared" si="80"/>
        <v>2482050855531.6196</v>
      </c>
      <c r="BA84" s="335">
        <f t="shared" si="81"/>
        <v>2779896958195.4141</v>
      </c>
      <c r="BB84" s="335">
        <f t="shared" si="82"/>
        <v>3113484593178.8643</v>
      </c>
      <c r="BC84" s="335">
        <f t="shared" si="83"/>
        <v>3487102744360.3281</v>
      </c>
      <c r="BD84" s="335">
        <f t="shared" si="84"/>
        <v>3884632457217.4053</v>
      </c>
      <c r="BE84" s="335">
        <f t="shared" si="85"/>
        <v>4257557173110.2773</v>
      </c>
      <c r="BF84" s="335">
        <f t="shared" si="86"/>
        <v>4659896325969.1992</v>
      </c>
      <c r="BG84" s="334">
        <f>(AK84*SUMPRODUCT(DA$10:DA$13,DA$28:DA$31)+AV84*SUMPRODUCT(DA$14:DA$23,DA$32:DA$41))*'Projeções - Receitas'!T$23+(AK84*DA$11*'Projeções - Receitas'!T$25)</f>
        <v>62064196929.01664</v>
      </c>
      <c r="BH84" s="334">
        <f>(AL84*SUMPRODUCT(DB$10:DB$13,DB$28:DB$31)+AW84*SUMPRODUCT(DB$14:DB$23,DB$32:DB$41))*'Projeções - Receitas'!U$23+(AL84*DB$11*'Projeções - Receitas'!U$25)</f>
        <v>49727288836.205826</v>
      </c>
      <c r="BI84" s="334">
        <f>(AM84*SUMPRODUCT(DC$10:DC$13,DC$28:DC$31)+AX84*SUMPRODUCT(DC$14:DC$23,DC$32:DC$41))*'Projeções - Receitas'!V$23+(AM84*DC$11*'Projeções - Receitas'!V$25)</f>
        <v>55002360570.823105</v>
      </c>
      <c r="BJ84" s="334">
        <f>(AN84*SUMPRODUCT(DD$10:DD$13,DD$28:DD$31)+AY84*SUMPRODUCT(DD$14:DD$23,DD$32:DD$41))*'Projeções - Receitas'!W$23+(AN84*DD$11*'Projeções - Receitas'!W$25)</f>
        <v>60790632464.891975</v>
      </c>
      <c r="BK84" s="334">
        <f>(AO84*SUMPRODUCT(DE$10:DE$13,DE$28:DE$31)+AZ84*SUMPRODUCT(DE$14:DE$23,DE$32:DE$41))*'Projeções - Receitas'!X$23+(AO84*DE$11*'Projeções - Receitas'!X$25)</f>
        <v>67170210647.181053</v>
      </c>
      <c r="BL84" s="334">
        <f>(AP84*SUMPRODUCT(DF$10:DF$13,DF$28:DF$31)+BA84*SUMPRODUCT(DF$14:DF$23,DF$32:DF$41))*'Projeções - Receitas'!Y$23+(AP84*DF$11*'Projeções - Receitas'!Y$25)</f>
        <v>74208575272.128174</v>
      </c>
      <c r="BM84" s="334">
        <f>(AQ84*SUMPRODUCT(DG$10:DG$13,DG$28:DG$31)+BB84*SUMPRODUCT(DG$14:DG$23,DG$32:DG$41))*'Projeções - Receitas'!Z$23+(AQ84*DG$11*'Projeções - Receitas'!Z$25)</f>
        <v>81976826834.651794</v>
      </c>
      <c r="BN84" s="334">
        <f>(AR84*SUMPRODUCT(DH$10:DH$13,DH$28:DH$31)+BC84*SUMPRODUCT(DH$14:DH$23,DH$32:DH$41))*'Projeções - Receitas'!AA$23+(AR84*DH$11*'Projeções - Receitas'!AA$25)</f>
        <v>90548564294.790863</v>
      </c>
      <c r="BO84" s="334">
        <f>(AS84*SUMPRODUCT(DI$10:DI$13,DI$28:DI$31)+BD84*SUMPRODUCT(DI$14:DI$23,DI$32:DI$41))*'Projeções - Receitas'!AB$23+(AS84*DI$11*'Projeções - Receitas'!AB$25)</f>
        <v>99466954704.56572</v>
      </c>
      <c r="BP84" s="334">
        <f>(AT84*SUMPRODUCT(DJ$10:DJ$13,DJ$28:DJ$31)+BE84*SUMPRODUCT(DJ$14:DJ$23,DJ$32:DJ$41))*'Projeções - Receitas'!AC$23+(AT84*DJ$11*'Projeções - Receitas'!AC$25)</f>
        <v>107479703030.54126</v>
      </c>
      <c r="BQ84" s="334">
        <f>(AU84*SUMPRODUCT(DK$10:DK$13,DK$28:DK$31)+BF84*SUMPRODUCT(DK$14:DK$23,DK$32:DK$41))*'Projeções - Receitas'!AD$23+(AU84*DK$11*'Projeções - Receitas'!AD$25)</f>
        <v>136718763992.41817</v>
      </c>
      <c r="BR84" s="335">
        <f>((BG84+'DRE + DCF'!T$12)*(1+'DRE + DCF'!T$15)+'DRE + DCF'!T$18)*(1+'DRE + DCF'!T$25)*'DRE + DCF'!T$33</f>
        <v>33976161463.974159</v>
      </c>
      <c r="BS84" s="335">
        <f>((BH84+'DRE + DCF'!U$12)*(1+'DRE + DCF'!U$15)+'DRE + DCF'!U$18)*(1+'DRE + DCF'!U$25)*'DRE + DCF'!U$33</f>
        <v>25631277180.397015</v>
      </c>
      <c r="BT84" s="335">
        <f>((BI84+'DRE + DCF'!V$12)*(1+'DRE + DCF'!V$15)+'DRE + DCF'!V$18)*(1+'DRE + DCF'!V$25)*'DRE + DCF'!V$33</f>
        <v>28503145725.113827</v>
      </c>
      <c r="BU84" s="335">
        <f>((BJ84+'DRE + DCF'!W$12)*(1+'DRE + DCF'!W$15)+'DRE + DCF'!W$18)*(1+'DRE + DCF'!W$25)*'DRE + DCF'!W$33</f>
        <v>31641127768.932007</v>
      </c>
      <c r="BV84" s="335">
        <f>((BK84+'DRE + DCF'!X$12)*(1+'DRE + DCF'!X$15)+'DRE + DCF'!X$18)*(1+'DRE + DCF'!X$25)*'DRE + DCF'!X$33</f>
        <v>35078441920.062126</v>
      </c>
      <c r="BW84" s="335">
        <f>((BL84+'DRE + DCF'!Y$12)*(1+'DRE + DCF'!Y$15)+'DRE + DCF'!Y$18)*(1+'DRE + DCF'!Y$25)*'DRE + DCF'!Y$33</f>
        <v>38857337208.296043</v>
      </c>
      <c r="BX84" s="335">
        <f>((BM84+'DRE + DCF'!Z$12)*(1+'DRE + DCF'!Z$15)+'DRE + DCF'!Z$18)*(1+'DRE + DCF'!Z$25)*'DRE + DCF'!Z$33</f>
        <v>43024514252.018333</v>
      </c>
      <c r="BY84" s="335">
        <f>((BN84+'DRE + DCF'!AA$12)*(1+'DRE + DCF'!AA$15)+'DRE + DCF'!AA$18)*(1+'DRE + DCF'!AA$25)*'DRE + DCF'!AA$33</f>
        <v>47613528057.638466</v>
      </c>
      <c r="BZ84" s="335">
        <f>((BO84+'DRE + DCF'!AB$12)*(1+'DRE + DCF'!AB$15)+'DRE + DCF'!AB$18)*(1+'DRE + DCF'!AB$25)*'DRE + DCF'!AB$33</f>
        <v>52354801487.919624</v>
      </c>
      <c r="CA84" s="335">
        <f>((BP84+'DRE + DCF'!AC$12)*(1+'DRE + DCF'!AC$15)+'DRE + DCF'!AC$18)*(1+'DRE + DCF'!AC$25)*'DRE + DCF'!AC$33</f>
        <v>56494653596.033577</v>
      </c>
      <c r="CB84" s="335">
        <f>((BQ84+'DRE + DCF'!AD$12)*(1+'DRE + DCF'!AD$15)+'DRE + DCF'!AD$18)*(1+'DRE + DCF'!AD$25)*'DRE + DCF'!AD$33</f>
        <v>71014734463.865265</v>
      </c>
      <c r="CC84" s="335">
        <f>BR84*(1-DA$47)+('DRE + DCF'!N$53*10^6)</f>
        <v>199486090894.35986</v>
      </c>
      <c r="CD84" s="335">
        <f>BS84*(1-DB$47)+('DRE + DCF'!T$53*10^6)</f>
        <v>200055835000.77097</v>
      </c>
      <c r="CE84" s="335">
        <f>BT84*(1-DC$47)+('DRE + DCF'!U$53*10^6)</f>
        <v>218622462455.00159</v>
      </c>
      <c r="CF84" s="335">
        <f>BU84*(1-DD$47)+('DRE + DCF'!V$53*10^6)</f>
        <v>239225441367.63727</v>
      </c>
      <c r="CG84" s="335">
        <f>BV84*(1-DE$47)+('DRE + DCF'!W$53*10^6)</f>
        <v>262059105030.11441</v>
      </c>
      <c r="CH84" s="335">
        <f>BW84*(1-DF$47)+('DRE + DCF'!X$53*10^6)</f>
        <v>287345378188.7121</v>
      </c>
      <c r="CI84" s="335">
        <f>BX84*(1-DG$47)+('DRE + DCF'!Y$53*10^6)</f>
        <v>315336126085.92023</v>
      </c>
      <c r="CJ84" s="335">
        <f>BY84*(1-DH$47)+('DRE + DCF'!Z$53*10^6)</f>
        <v>346305364215.05383</v>
      </c>
      <c r="CK84" s="335">
        <f>BZ84*(1-DI$47)+('DRE + DCF'!AA$53*10^6)</f>
        <v>380177081228.67407</v>
      </c>
      <c r="CL84" s="335">
        <f>CA84*(1-DJ$47)+('DRE + DCF'!AB$53*10^6)</f>
        <v>416145213136.51715</v>
      </c>
      <c r="CM84" s="335">
        <f>CB84*(1-DK$47)+('DRE + DCF'!AC$53*10^6)</f>
        <v>460933362187.25214</v>
      </c>
      <c r="CN84" s="335">
        <f t="shared" si="87"/>
        <v>1112054676542.0376</v>
      </c>
      <c r="CO84" s="335">
        <f t="shared" si="88"/>
        <v>1132868732671.481</v>
      </c>
      <c r="CP84" s="335">
        <f t="shared" si="89"/>
        <v>1171506617607.5974</v>
      </c>
      <c r="CQ84" s="335">
        <f t="shared" si="90"/>
        <v>1312087411720.509</v>
      </c>
      <c r="CR84" s="335">
        <f t="shared" si="91"/>
        <v>1469537901126.9702</v>
      </c>
      <c r="CS84" s="335">
        <f t="shared" si="92"/>
        <v>1645882449262.2068</v>
      </c>
      <c r="CT84" s="335">
        <f t="shared" si="93"/>
        <v>1843388343173.6716</v>
      </c>
      <c r="CU84" s="335">
        <f t="shared" si="94"/>
        <v>2064594944354.5125</v>
      </c>
      <c r="CV84" s="335">
        <f t="shared" si="95"/>
        <v>2299958768010.9268</v>
      </c>
      <c r="CW84" s="335">
        <f t="shared" si="96"/>
        <v>2520754809739.9766</v>
      </c>
      <c r="CX84" s="336">
        <f t="shared" si="97"/>
        <v>2758966139260.4043</v>
      </c>
    </row>
    <row r="85" spans="4:102" ht="30" customHeight="1" x14ac:dyDescent="0.25">
      <c r="D85" s="333">
        <f t="shared" si="55"/>
        <v>2.2121311426915674E-2</v>
      </c>
      <c r="E85" s="64">
        <f t="shared" si="56"/>
        <v>1.9327361444622104E-2</v>
      </c>
      <c r="F85" s="64">
        <f t="shared" si="57"/>
        <v>2.9347308593804078E-2</v>
      </c>
      <c r="G85" s="64">
        <f t="shared" si="58"/>
        <v>2.5057079026865714E-2</v>
      </c>
      <c r="H85" s="64">
        <f t="shared" si="59"/>
        <v>2.1062128187233103E-2</v>
      </c>
      <c r="I85" s="64">
        <f t="shared" si="60"/>
        <v>1.7320643976059619E-2</v>
      </c>
      <c r="J85" s="64">
        <f t="shared" si="61"/>
        <v>1.3801155705892409E-2</v>
      </c>
      <c r="K85" s="64">
        <f t="shared" si="62"/>
        <v>1.047458368011106E-2</v>
      </c>
      <c r="L85" s="64">
        <f t="shared" si="63"/>
        <v>8.0377328041762452E-3</v>
      </c>
      <c r="M85" s="64">
        <f t="shared" si="64"/>
        <v>7.8279135781086084E-3</v>
      </c>
      <c r="N85" s="64">
        <f t="shared" si="65"/>
        <v>9.8077597920361304E-3</v>
      </c>
      <c r="O85" s="64">
        <f t="shared" si="99"/>
        <v>3.7000000000000026E-2</v>
      </c>
      <c r="P85" s="64">
        <f t="shared" si="99"/>
        <v>3.7000000000000026E-2</v>
      </c>
      <c r="Q85" s="64">
        <f t="shared" si="46"/>
        <v>3.7000000000000026E-2</v>
      </c>
      <c r="R85" s="64">
        <f t="shared" si="47"/>
        <v>3.7000000000000026E-2</v>
      </c>
      <c r="S85" s="64">
        <f t="shared" si="48"/>
        <v>3.7000000000000026E-2</v>
      </c>
      <c r="T85" s="64">
        <f t="shared" si="49"/>
        <v>3.7000000000000026E-2</v>
      </c>
      <c r="U85" s="64">
        <f t="shared" si="50"/>
        <v>3.7000000000000026E-2</v>
      </c>
      <c r="V85" s="64">
        <f t="shared" si="51"/>
        <v>3.7000000000000026E-2</v>
      </c>
      <c r="W85" s="64">
        <f t="shared" si="52"/>
        <v>3.7000000000000026E-2</v>
      </c>
      <c r="X85" s="64">
        <f t="shared" si="53"/>
        <v>3.7000000000000026E-2</v>
      </c>
      <c r="Y85" s="64">
        <f t="shared" si="54"/>
        <v>3.7000000000000026E-2</v>
      </c>
      <c r="Z85" s="64">
        <f t="shared" si="66"/>
        <v>0.17930878966872293</v>
      </c>
      <c r="AA85" s="64">
        <f t="shared" si="98"/>
        <v>0.17651483968642936</v>
      </c>
      <c r="AB85" s="64">
        <f t="shared" si="67"/>
        <v>0.18653478683561134</v>
      </c>
      <c r="AC85" s="64">
        <f t="shared" si="68"/>
        <v>0.18224455726867297</v>
      </c>
      <c r="AD85" s="64">
        <f t="shared" si="69"/>
        <v>0.17824960642904036</v>
      </c>
      <c r="AE85" s="64">
        <f t="shared" si="70"/>
        <v>0.17450812221786688</v>
      </c>
      <c r="AF85" s="64">
        <f t="shared" si="71"/>
        <v>0.17098863394769967</v>
      </c>
      <c r="AG85" s="64">
        <f t="shared" si="72"/>
        <v>0.16766206192191832</v>
      </c>
      <c r="AH85" s="64">
        <f t="shared" si="73"/>
        <v>0.16522521104598351</v>
      </c>
      <c r="AI85" s="64">
        <f t="shared" si="74"/>
        <v>0.16501539181991587</v>
      </c>
      <c r="AJ85" s="64">
        <f t="shared" si="75"/>
        <v>0.16699523803384339</v>
      </c>
      <c r="AK85" s="334">
        <f>(1+O85)*'Projeções - Receitas'!N$34</f>
        <v>1911380067912.0945</v>
      </c>
      <c r="AL85" s="334">
        <f>(1+P85)*'Projeções - Receitas'!T$34</f>
        <v>2018713743645.0669</v>
      </c>
      <c r="AM85" s="334">
        <f>(1+Q85)*'Projeções - Receitas'!U$34</f>
        <v>2260959392882.4751</v>
      </c>
      <c r="AN85" s="334">
        <f>(1+R85)*'Projeções - Receitas'!V$34</f>
        <v>2532274520028.3721</v>
      </c>
      <c r="AO85" s="334">
        <f>(1+S85)*'Projeções - Receitas'!W$34</f>
        <v>2836147462431.7773</v>
      </c>
      <c r="AP85" s="334">
        <f>(1+T85)*'Projeções - Receitas'!X$34</f>
        <v>3176485157923.5908</v>
      </c>
      <c r="AQ85" s="334">
        <f>(1+U85)*'Projeções - Receitas'!Y$34</f>
        <v>3557663376874.4219</v>
      </c>
      <c r="AR85" s="334">
        <f>(1+V85)*'Projeções - Receitas'!Z$34</f>
        <v>3984582982099.3525</v>
      </c>
      <c r="AS85" s="334">
        <f>(1+W85)*'Projeções - Receitas'!AA$34</f>
        <v>4438825442058.6797</v>
      </c>
      <c r="AT85" s="334">
        <f>(1+X85)*'Projeções - Receitas'!AB$34</f>
        <v>4864952684496.3135</v>
      </c>
      <c r="AU85" s="334">
        <f>(1+Y85)*'Projeções - Receitas'!AC$34</f>
        <v>5324690713181.2148</v>
      </c>
      <c r="AV85" s="335">
        <f t="shared" si="76"/>
        <v>1673548761216.2542</v>
      </c>
      <c r="AW85" s="335">
        <f t="shared" si="77"/>
        <v>1767527003992.3865</v>
      </c>
      <c r="AX85" s="335">
        <f t="shared" si="78"/>
        <v>1979630244471.4729</v>
      </c>
      <c r="AY85" s="335">
        <f t="shared" si="79"/>
        <v>2217185873808.0498</v>
      </c>
      <c r="AZ85" s="335">
        <f t="shared" si="80"/>
        <v>2483248178665.0161</v>
      </c>
      <c r="BA85" s="335">
        <f t="shared" si="81"/>
        <v>2781237960104.8184</v>
      </c>
      <c r="BB85" s="335">
        <f t="shared" si="82"/>
        <v>3114986515317.3965</v>
      </c>
      <c r="BC85" s="335">
        <f t="shared" si="83"/>
        <v>3488784897155.4844</v>
      </c>
      <c r="BD85" s="335">
        <f t="shared" si="84"/>
        <v>3886506375431.2104</v>
      </c>
      <c r="BE85" s="335">
        <f t="shared" si="85"/>
        <v>4259610987472.6069</v>
      </c>
      <c r="BF85" s="335">
        <f t="shared" si="86"/>
        <v>4662144225788.7686</v>
      </c>
      <c r="BG85" s="334">
        <f>(AK85*SUMPRODUCT(DA$10:DA$13,DA$28:DA$31)+AV85*SUMPRODUCT(DA$14:DA$23,DA$32:DA$41))*'Projeções - Receitas'!T$23+(AK85*DA$11*'Projeções - Receitas'!T$25)</f>
        <v>62094136242.537628</v>
      </c>
      <c r="BH85" s="334">
        <f>(AL85*SUMPRODUCT(DB$10:DB$13,DB$28:DB$31)+AW85*SUMPRODUCT(DB$14:DB$23,DB$32:DB$41))*'Projeções - Receitas'!U$23+(AL85*DB$11*'Projeções - Receitas'!U$25)</f>
        <v>49751276915.721573</v>
      </c>
      <c r="BI85" s="334">
        <f>(AM85*SUMPRODUCT(DC$10:DC$13,DC$28:DC$31)+AX85*SUMPRODUCT(DC$14:DC$23,DC$32:DC$41))*'Projeções - Receitas'!V$23+(AM85*DC$11*'Projeções - Receitas'!V$25)</f>
        <v>55028893306.264923</v>
      </c>
      <c r="BJ85" s="334">
        <f>(AN85*SUMPRODUCT(DD$10:DD$13,DD$28:DD$31)+AY85*SUMPRODUCT(DD$14:DD$23,DD$32:DD$41))*'Projeções - Receitas'!W$23+(AN85*DD$11*'Projeções - Receitas'!W$25)</f>
        <v>60819957420.253677</v>
      </c>
      <c r="BK85" s="334">
        <f>(AO85*SUMPRODUCT(DE$10:DE$13,DE$28:DE$31)+AZ85*SUMPRODUCT(DE$14:DE$23,DE$32:DE$41))*'Projeções - Receitas'!X$23+(AO85*DE$11*'Projeções - Receitas'!X$25)</f>
        <v>67202613064.280472</v>
      </c>
      <c r="BL85" s="334">
        <f>(AP85*SUMPRODUCT(DF$10:DF$13,DF$28:DF$31)+BA85*SUMPRODUCT(DF$14:DF$23,DF$32:DF$41))*'Projeções - Receitas'!Y$23+(AP85*DF$11*'Projeções - Receitas'!Y$25)</f>
        <v>74244372944.714767</v>
      </c>
      <c r="BM85" s="334">
        <f>(AQ85*SUMPRODUCT(DG$10:DG$13,DG$28:DG$31)+BB85*SUMPRODUCT(DG$14:DG$23,DG$32:DG$41))*'Projeções - Receitas'!Z$23+(AQ85*DG$11*'Projeções - Receitas'!Z$25)</f>
        <v>82016371854.832535</v>
      </c>
      <c r="BN85" s="334">
        <f>(AR85*SUMPRODUCT(DH$10:DH$13,DH$28:DH$31)+BC85*SUMPRODUCT(DH$14:DH$23,DH$32:DH$41))*'Projeções - Receitas'!AA$23+(AR85*DH$11*'Projeções - Receitas'!AA$25)</f>
        <v>90592244258.27121</v>
      </c>
      <c r="BO85" s="334">
        <f>(AS85*SUMPRODUCT(DI$10:DI$13,DI$28:DI$31)+BD85*SUMPRODUCT(DI$14:DI$23,DI$32:DI$41))*'Projeções - Receitas'!AB$23+(AS85*DI$11*'Projeções - Receitas'!AB$25)</f>
        <v>99514936834.186813</v>
      </c>
      <c r="BP85" s="334">
        <f>(AT85*SUMPRODUCT(DJ$10:DJ$13,DJ$28:DJ$31)+BE85*SUMPRODUCT(DJ$14:DJ$23,DJ$32:DJ$41))*'Projeções - Receitas'!AC$23+(AT85*DJ$11*'Projeções - Receitas'!AC$25)</f>
        <v>107531550451.20242</v>
      </c>
      <c r="BQ85" s="334">
        <f>(AU85*SUMPRODUCT(DK$10:DK$13,DK$28:DK$31)+BF85*SUMPRODUCT(DK$14:DK$23,DK$32:DK$41))*'Projeções - Receitas'!AD$23+(AU85*DK$11*'Projeções - Receitas'!AD$25)</f>
        <v>136784716121.69574</v>
      </c>
      <c r="BR85" s="335">
        <f>((BG85+'DRE + DCF'!T$12)*(1+'DRE + DCF'!T$15)+'DRE + DCF'!T$18)*(1+'DRE + DCF'!T$25)*'DRE + DCF'!T$33</f>
        <v>33994584056.265163</v>
      </c>
      <c r="BS85" s="335">
        <f>((BH85+'DRE + DCF'!U$12)*(1+'DRE + DCF'!U$15)+'DRE + DCF'!U$18)*(1+'DRE + DCF'!U$25)*'DRE + DCF'!U$33</f>
        <v>25645895344.260887</v>
      </c>
      <c r="BT85" s="335">
        <f>((BI85+'DRE + DCF'!V$12)*(1+'DRE + DCF'!V$15)+'DRE + DCF'!V$18)*(1+'DRE + DCF'!V$25)*'DRE + DCF'!V$33</f>
        <v>28519296446.184464</v>
      </c>
      <c r="BU85" s="335">
        <f>((BJ85+'DRE + DCF'!W$12)*(1+'DRE + DCF'!W$15)+'DRE + DCF'!W$18)*(1+'DRE + DCF'!W$25)*'DRE + DCF'!W$33</f>
        <v>31658958093.387478</v>
      </c>
      <c r="BV85" s="335">
        <f>((BK85+'DRE + DCF'!X$12)*(1+'DRE + DCF'!X$15)+'DRE + DCF'!X$18)*(1+'DRE + DCF'!X$25)*'DRE + DCF'!X$33</f>
        <v>35098121269.69902</v>
      </c>
      <c r="BW85" s="335">
        <f>((BL85+'DRE + DCF'!Y$12)*(1+'DRE + DCF'!Y$15)+'DRE + DCF'!Y$18)*(1+'DRE + DCF'!Y$25)*'DRE + DCF'!Y$33</f>
        <v>38879054167.836891</v>
      </c>
      <c r="BX85" s="335">
        <f>((BM85+'DRE + DCF'!Z$12)*(1+'DRE + DCF'!Z$15)+'DRE + DCF'!Z$18)*(1+'DRE + DCF'!Z$25)*'DRE + DCF'!Z$33</f>
        <v>43048477538.391106</v>
      </c>
      <c r="BY85" s="335">
        <f>((BN85+'DRE + DCF'!AA$12)*(1+'DRE + DCF'!AA$15)+'DRE + DCF'!AA$18)*(1+'DRE + DCF'!AA$25)*'DRE + DCF'!AA$33</f>
        <v>47639967155.712303</v>
      </c>
      <c r="BZ85" s="335">
        <f>((BO85+'DRE + DCF'!AB$12)*(1+'DRE + DCF'!AB$15)+'DRE + DCF'!AB$18)*(1+'DRE + DCF'!AB$25)*'DRE + DCF'!AB$33</f>
        <v>52383811848.566994</v>
      </c>
      <c r="CA85" s="335">
        <f>((BP85+'DRE + DCF'!AC$12)*(1+'DRE + DCF'!AC$15)+'DRE + DCF'!AC$18)*(1+'DRE + DCF'!AC$25)*'DRE + DCF'!AC$33</f>
        <v>56525965497.936119</v>
      </c>
      <c r="CB85" s="335">
        <f>((BQ85+'DRE + DCF'!AD$12)*(1+'DRE + DCF'!AD$15)+'DRE + DCF'!AD$18)*(1+'DRE + DCF'!AD$25)*'DRE + DCF'!AD$33</f>
        <v>71053234079.049561</v>
      </c>
      <c r="CC85" s="335">
        <f>BR85*(1-DA$47)+('DRE + DCF'!N$53*10^6)</f>
        <v>199497367762.42657</v>
      </c>
      <c r="CD85" s="335">
        <f>BS85*(1-DB$47)+('DRE + DCF'!T$53*10^6)</f>
        <v>200064605899.08926</v>
      </c>
      <c r="CE85" s="335">
        <f>BT85*(1-DC$47)+('DRE + DCF'!U$53*10^6)</f>
        <v>218632152887.64398</v>
      </c>
      <c r="CF85" s="335">
        <f>BU85*(1-DD$47)+('DRE + DCF'!V$53*10^6)</f>
        <v>239236139562.31055</v>
      </c>
      <c r="CG85" s="335">
        <f>BV85*(1-DE$47)+('DRE + DCF'!W$53*10^6)</f>
        <v>262070912639.89655</v>
      </c>
      <c r="CH85" s="335">
        <f>BW85*(1-DF$47)+('DRE + DCF'!X$53*10^6)</f>
        <v>287358408364.43665</v>
      </c>
      <c r="CI85" s="335">
        <f>BX85*(1-DG$47)+('DRE + DCF'!Y$53*10^6)</f>
        <v>315350504057.7439</v>
      </c>
      <c r="CJ85" s="335">
        <f>BY85*(1-DH$47)+('DRE + DCF'!Z$53*10^6)</f>
        <v>346321227673.89813</v>
      </c>
      <c r="CK85" s="335">
        <f>BZ85*(1-DI$47)+('DRE + DCF'!AA$53*10^6)</f>
        <v>380194487445.0625</v>
      </c>
      <c r="CL85" s="335">
        <f>CA85*(1-DJ$47)+('DRE + DCF'!AB$53*10^6)</f>
        <v>416164000277.65869</v>
      </c>
      <c r="CM85" s="335">
        <f>CB85*(1-DK$47)+('DRE + DCF'!AC$53*10^6)</f>
        <v>460956461956.36273</v>
      </c>
      <c r="CN85" s="335">
        <f t="shared" si="87"/>
        <v>1112591123564.0066</v>
      </c>
      <c r="CO85" s="335">
        <f t="shared" si="88"/>
        <v>1133415220241.5105</v>
      </c>
      <c r="CP85" s="335">
        <f t="shared" si="89"/>
        <v>1172071743810.0127</v>
      </c>
      <c r="CQ85" s="335">
        <f t="shared" si="90"/>
        <v>1312720353067.2144</v>
      </c>
      <c r="CR85" s="335">
        <f t="shared" si="91"/>
        <v>1470246795435.2803</v>
      </c>
      <c r="CS85" s="335">
        <f t="shared" si="92"/>
        <v>1646676410887.5139</v>
      </c>
      <c r="CT85" s="335">
        <f t="shared" si="93"/>
        <v>1844277580194.0159</v>
      </c>
      <c r="CU85" s="335">
        <f t="shared" si="94"/>
        <v>2065590889817.2976</v>
      </c>
      <c r="CV85" s="335">
        <f t="shared" si="95"/>
        <v>2301068251256.4702</v>
      </c>
      <c r="CW85" s="335">
        <f t="shared" si="96"/>
        <v>2521970803377.0913</v>
      </c>
      <c r="CX85" s="336">
        <f t="shared" si="97"/>
        <v>2760297044296.2266</v>
      </c>
    </row>
    <row r="86" spans="4:102" ht="30" customHeight="1" x14ac:dyDescent="0.25">
      <c r="D86" s="333">
        <f t="shared" si="55"/>
        <v>2.2045028348131351E-2</v>
      </c>
      <c r="E86" s="64">
        <f t="shared" si="56"/>
        <v>1.9250028791418711E-2</v>
      </c>
      <c r="F86" s="64">
        <f t="shared" si="57"/>
        <v>2.9265676107645328E-2</v>
      </c>
      <c r="G86" s="64">
        <f t="shared" si="58"/>
        <v>2.4977396034270183E-2</v>
      </c>
      <c r="H86" s="64">
        <f t="shared" si="59"/>
        <v>2.0984251931359027E-2</v>
      </c>
      <c r="I86" s="64">
        <f t="shared" si="60"/>
        <v>1.7244452878049432E-2</v>
      </c>
      <c r="J86" s="64">
        <f t="shared" si="61"/>
        <v>1.3726543779070205E-2</v>
      </c>
      <c r="K86" s="64">
        <f t="shared" si="62"/>
        <v>1.0401458850111983E-2</v>
      </c>
      <c r="L86" s="64">
        <f t="shared" si="63"/>
        <v>7.9656669577726491E-3</v>
      </c>
      <c r="M86" s="64">
        <f t="shared" si="64"/>
        <v>7.7558338868416454E-3</v>
      </c>
      <c r="N86" s="64">
        <f t="shared" si="65"/>
        <v>9.735644707093094E-3</v>
      </c>
      <c r="O86" s="64">
        <f t="shared" si="99"/>
        <v>3.7500000000000026E-2</v>
      </c>
      <c r="P86" s="64">
        <f t="shared" si="99"/>
        <v>3.7500000000000026E-2</v>
      </c>
      <c r="Q86" s="64">
        <f t="shared" si="46"/>
        <v>3.7500000000000026E-2</v>
      </c>
      <c r="R86" s="64">
        <f t="shared" si="47"/>
        <v>3.7500000000000026E-2</v>
      </c>
      <c r="S86" s="64">
        <f t="shared" si="48"/>
        <v>3.7500000000000026E-2</v>
      </c>
      <c r="T86" s="64">
        <f t="shared" si="49"/>
        <v>3.7500000000000026E-2</v>
      </c>
      <c r="U86" s="64">
        <f t="shared" si="50"/>
        <v>3.7500000000000026E-2</v>
      </c>
      <c r="V86" s="64">
        <f t="shared" si="51"/>
        <v>3.7500000000000026E-2</v>
      </c>
      <c r="W86" s="64">
        <f t="shared" si="52"/>
        <v>3.7500000000000026E-2</v>
      </c>
      <c r="X86" s="64">
        <f t="shared" si="53"/>
        <v>3.7500000000000026E-2</v>
      </c>
      <c r="Y86" s="64">
        <f t="shared" si="54"/>
        <v>3.7500000000000026E-2</v>
      </c>
      <c r="Z86" s="64">
        <f t="shared" si="66"/>
        <v>0.17923250658993861</v>
      </c>
      <c r="AA86" s="64">
        <f t="shared" si="98"/>
        <v>0.17643750703322597</v>
      </c>
      <c r="AB86" s="64">
        <f t="shared" si="67"/>
        <v>0.18645315434945259</v>
      </c>
      <c r="AC86" s="64">
        <f t="shared" si="68"/>
        <v>0.18216487427607744</v>
      </c>
      <c r="AD86" s="64">
        <f t="shared" si="69"/>
        <v>0.17817173017316629</v>
      </c>
      <c r="AE86" s="64">
        <f t="shared" si="70"/>
        <v>0.17443193111985669</v>
      </c>
      <c r="AF86" s="64">
        <f t="shared" si="71"/>
        <v>0.17091402202087747</v>
      </c>
      <c r="AG86" s="64">
        <f t="shared" si="72"/>
        <v>0.16758893709191924</v>
      </c>
      <c r="AH86" s="64">
        <f t="shared" si="73"/>
        <v>0.16515314519957991</v>
      </c>
      <c r="AI86" s="64">
        <f t="shared" si="74"/>
        <v>0.16494331212864891</v>
      </c>
      <c r="AJ86" s="64">
        <f t="shared" si="75"/>
        <v>0.16692312294890035</v>
      </c>
      <c r="AK86" s="334">
        <f>(1+O86)*'Projeções - Receitas'!N$34</f>
        <v>1912301659073.0938</v>
      </c>
      <c r="AL86" s="334">
        <f>(1+P86)*'Projeções - Receitas'!T$34</f>
        <v>2019687086819.4382</v>
      </c>
      <c r="AM86" s="334">
        <f>(1+Q86)*'Projeções - Receitas'!U$34</f>
        <v>2262049537237.771</v>
      </c>
      <c r="AN86" s="334">
        <f>(1+R86)*'Projeções - Receitas'!V$34</f>
        <v>2533495481706.3032</v>
      </c>
      <c r="AO86" s="334">
        <f>(1+S86)*'Projeções - Receitas'!W$34</f>
        <v>2837514939511.0601</v>
      </c>
      <c r="AP86" s="334">
        <f>(1+T86)*'Projeções - Receitas'!X$34</f>
        <v>3178016732252.3877</v>
      </c>
      <c r="AQ86" s="334">
        <f>(1+U86)*'Projeções - Receitas'!Y$34</f>
        <v>3559378740122.6743</v>
      </c>
      <c r="AR86" s="334">
        <f>(1+V86)*'Projeções - Receitas'!Z$34</f>
        <v>3986504188937.3955</v>
      </c>
      <c r="AS86" s="334">
        <f>(1+W86)*'Projeções - Receitas'!AA$34</f>
        <v>4440965666476.2588</v>
      </c>
      <c r="AT86" s="334">
        <f>(1+X86)*'Projeções - Receitas'!AB$34</f>
        <v>4867298370457.9805</v>
      </c>
      <c r="AU86" s="334">
        <f>(1+Y86)*'Projeções - Receitas'!AC$34</f>
        <v>5327258066466.2598</v>
      </c>
      <c r="AV86" s="335">
        <f t="shared" si="76"/>
        <v>1674355679616.0693</v>
      </c>
      <c r="AW86" s="335">
        <f t="shared" si="77"/>
        <v>1768379234948.9888</v>
      </c>
      <c r="AX86" s="335">
        <f t="shared" si="78"/>
        <v>1980584743142.8677</v>
      </c>
      <c r="AY86" s="335">
        <f t="shared" si="79"/>
        <v>2218254912320.0117</v>
      </c>
      <c r="AZ86" s="335">
        <f t="shared" si="80"/>
        <v>2484445501798.4131</v>
      </c>
      <c r="BA86" s="335">
        <f t="shared" si="81"/>
        <v>2782578962014.2231</v>
      </c>
      <c r="BB86" s="335">
        <f t="shared" si="82"/>
        <v>3116488437455.9302</v>
      </c>
      <c r="BC86" s="335">
        <f t="shared" si="83"/>
        <v>3490467049950.6421</v>
      </c>
      <c r="BD86" s="335">
        <f t="shared" si="84"/>
        <v>3888380293645.0151</v>
      </c>
      <c r="BE86" s="335">
        <f t="shared" si="85"/>
        <v>4261664801834.9375</v>
      </c>
      <c r="BF86" s="335">
        <f t="shared" si="86"/>
        <v>4664392125608.3389</v>
      </c>
      <c r="BG86" s="334">
        <f>(AK86*SUMPRODUCT(DA$10:DA$13,DA$28:DA$31)+AV86*SUMPRODUCT(DA$14:DA$23,DA$32:DA$41))*'Projeções - Receitas'!T$23+(AK86*DA$11*'Projeções - Receitas'!T$25)</f>
        <v>62124075556.058609</v>
      </c>
      <c r="BH86" s="334">
        <f>(AL86*SUMPRODUCT(DB$10:DB$13,DB$28:DB$31)+AW86*SUMPRODUCT(DB$14:DB$23,DB$32:DB$41))*'Projeções - Receitas'!U$23+(AL86*DB$11*'Projeções - Receitas'!U$25)</f>
        <v>49775264995.237389</v>
      </c>
      <c r="BI86" s="334">
        <f>(AM86*SUMPRODUCT(DC$10:DC$13,DC$28:DC$31)+AX86*SUMPRODUCT(DC$14:DC$23,DC$32:DC$41))*'Projeções - Receitas'!V$23+(AM86*DC$11*'Projeções - Receitas'!V$25)</f>
        <v>55055426041.706673</v>
      </c>
      <c r="BJ86" s="334">
        <f>(AN86*SUMPRODUCT(DD$10:DD$13,DD$28:DD$31)+AY86*SUMPRODUCT(DD$14:DD$23,DD$32:DD$41))*'Projeções - Receitas'!W$23+(AN86*DD$11*'Projeções - Receitas'!W$25)</f>
        <v>60849282375.615425</v>
      </c>
      <c r="BK86" s="334">
        <f>(AO86*SUMPRODUCT(DE$10:DE$13,DE$28:DE$31)+AZ86*SUMPRODUCT(DE$14:DE$23,DE$32:DE$41))*'Projeções - Receitas'!X$23+(AO86*DE$11*'Projeções - Receitas'!X$25)</f>
        <v>67235015481.379974</v>
      </c>
      <c r="BL86" s="334">
        <f>(AP86*SUMPRODUCT(DF$10:DF$13,DF$28:DF$31)+BA86*SUMPRODUCT(DF$14:DF$23,DF$32:DF$41))*'Projeções - Receitas'!Y$23+(AP86*DF$11*'Projeções - Receitas'!Y$25)</f>
        <v>74280170617.301514</v>
      </c>
      <c r="BM86" s="334">
        <f>(AQ86*SUMPRODUCT(DG$10:DG$13,DG$28:DG$31)+BB86*SUMPRODUCT(DG$14:DG$23,DG$32:DG$41))*'Projeções - Receitas'!Z$23+(AQ86*DG$11*'Projeções - Receitas'!Z$25)</f>
        <v>82055916875.013245</v>
      </c>
      <c r="BN86" s="334">
        <f>(AR86*SUMPRODUCT(DH$10:DH$13,DH$28:DH$31)+BC86*SUMPRODUCT(DH$14:DH$23,DH$32:DH$41))*'Projeções - Receitas'!AA$23+(AR86*DH$11*'Projeções - Receitas'!AA$25)</f>
        <v>90635924221.751556</v>
      </c>
      <c r="BO86" s="334">
        <f>(AS86*SUMPRODUCT(DI$10:DI$13,DI$28:DI$31)+BD86*SUMPRODUCT(DI$14:DI$23,DI$32:DI$41))*'Projeções - Receitas'!AB$23+(AS86*DI$11*'Projeções - Receitas'!AB$25)</f>
        <v>99562918963.807968</v>
      </c>
      <c r="BP86" s="334">
        <f>(AT86*SUMPRODUCT(DJ$10:DJ$13,DJ$28:DJ$31)+BE86*SUMPRODUCT(DJ$14:DJ$23,DJ$32:DJ$41))*'Projeções - Receitas'!AC$23+(AT86*DJ$11*'Projeções - Receitas'!AC$25)</f>
        <v>107583397871.86357</v>
      </c>
      <c r="BQ86" s="334">
        <f>(AU86*SUMPRODUCT(DK$10:DK$13,DK$28:DK$31)+BF86*SUMPRODUCT(DK$14:DK$23,DK$32:DK$41))*'Projeções - Receitas'!AD$23+(AU86*DK$11*'Projeções - Receitas'!AD$25)</f>
        <v>136850668250.97339</v>
      </c>
      <c r="BR86" s="335">
        <f>((BG86+'DRE + DCF'!T$12)*(1+'DRE + DCF'!T$15)+'DRE + DCF'!T$18)*(1+'DRE + DCF'!T$25)*'DRE + DCF'!T$33</f>
        <v>34013006648.556141</v>
      </c>
      <c r="BS86" s="335">
        <f>((BH86+'DRE + DCF'!U$12)*(1+'DRE + DCF'!U$15)+'DRE + DCF'!U$18)*(1+'DRE + DCF'!U$25)*'DRE + DCF'!U$33</f>
        <v>25660513508.124817</v>
      </c>
      <c r="BT86" s="335">
        <f>((BI86+'DRE + DCF'!V$12)*(1+'DRE + DCF'!V$15)+'DRE + DCF'!V$18)*(1+'DRE + DCF'!V$25)*'DRE + DCF'!V$33</f>
        <v>28535447167.255077</v>
      </c>
      <c r="BU86" s="335">
        <f>((BJ86+'DRE + DCF'!W$12)*(1+'DRE + DCF'!W$15)+'DRE + DCF'!W$18)*(1+'DRE + DCF'!W$25)*'DRE + DCF'!W$33</f>
        <v>31676788417.842964</v>
      </c>
      <c r="BV86" s="335">
        <f>((BK86+'DRE + DCF'!X$12)*(1+'DRE + DCF'!X$15)+'DRE + DCF'!X$18)*(1+'DRE + DCF'!X$25)*'DRE + DCF'!X$33</f>
        <v>35117800619.335976</v>
      </c>
      <c r="BW86" s="335">
        <f>((BL86+'DRE + DCF'!Y$12)*(1+'DRE + DCF'!Y$15)+'DRE + DCF'!Y$18)*(1+'DRE + DCF'!Y$25)*'DRE + DCF'!Y$33</f>
        <v>38900771127.377846</v>
      </c>
      <c r="BX86" s="335">
        <f>((BM86+'DRE + DCF'!Z$12)*(1+'DRE + DCF'!Z$15)+'DRE + DCF'!Z$18)*(1+'DRE + DCF'!Z$25)*'DRE + DCF'!Z$33</f>
        <v>43072440824.763855</v>
      </c>
      <c r="BY86" s="335">
        <f>((BN86+'DRE + DCF'!AA$12)*(1+'DRE + DCF'!AA$15)+'DRE + DCF'!AA$18)*(1+'DRE + DCF'!AA$25)*'DRE + DCF'!AA$33</f>
        <v>47666406253.786148</v>
      </c>
      <c r="BZ86" s="335">
        <f>((BO86+'DRE + DCF'!AB$12)*(1+'DRE + DCF'!AB$15)+'DRE + DCF'!AB$18)*(1+'DRE + DCF'!AB$25)*'DRE + DCF'!AB$33</f>
        <v>52412822209.214394</v>
      </c>
      <c r="CA86" s="335">
        <f>((BP86+'DRE + DCF'!AC$12)*(1+'DRE + DCF'!AC$15)+'DRE + DCF'!AC$18)*(1+'DRE + DCF'!AC$25)*'DRE + DCF'!AC$33</f>
        <v>56557277399.838646</v>
      </c>
      <c r="CB86" s="335">
        <f>((BQ86+'DRE + DCF'!AD$12)*(1+'DRE + DCF'!AD$15)+'DRE + DCF'!AD$18)*(1+'DRE + DCF'!AD$25)*'DRE + DCF'!AD$33</f>
        <v>71091733694.233887</v>
      </c>
      <c r="CC86" s="335">
        <f>BR86*(1-DA$47)+('DRE + DCF'!N$53*10^6)</f>
        <v>199508644630.49326</v>
      </c>
      <c r="CD86" s="335">
        <f>BS86*(1-DB$47)+('DRE + DCF'!T$53*10^6)</f>
        <v>200073376797.40762</v>
      </c>
      <c r="CE86" s="335">
        <f>BT86*(1-DC$47)+('DRE + DCF'!U$53*10^6)</f>
        <v>218641843320.28635</v>
      </c>
      <c r="CF86" s="335">
        <f>BU86*(1-DD$47)+('DRE + DCF'!V$53*10^6)</f>
        <v>239246837756.98386</v>
      </c>
      <c r="CG86" s="335">
        <f>BV86*(1-DE$47)+('DRE + DCF'!W$53*10^6)</f>
        <v>262082720249.67874</v>
      </c>
      <c r="CH86" s="335">
        <f>BW86*(1-DF$47)+('DRE + DCF'!X$53*10^6)</f>
        <v>287371438540.16119</v>
      </c>
      <c r="CI86" s="335">
        <f>BX86*(1-DG$47)+('DRE + DCF'!Y$53*10^6)</f>
        <v>315364882029.56757</v>
      </c>
      <c r="CJ86" s="335">
        <f>BY86*(1-DH$47)+('DRE + DCF'!Z$53*10^6)</f>
        <v>346337091132.74243</v>
      </c>
      <c r="CK86" s="335">
        <f>BZ86*(1-DI$47)+('DRE + DCF'!AA$53*10^6)</f>
        <v>380211893661.45093</v>
      </c>
      <c r="CL86" s="335">
        <f>CA86*(1-DJ$47)+('DRE + DCF'!AB$53*10^6)</f>
        <v>416182787418.80023</v>
      </c>
      <c r="CM86" s="335">
        <f>CB86*(1-DK$47)+('DRE + DCF'!AC$53*10^6)</f>
        <v>460979561725.47333</v>
      </c>
      <c r="CN86" s="335">
        <f t="shared" si="87"/>
        <v>1113127570585.9758</v>
      </c>
      <c r="CO86" s="335">
        <f t="shared" si="88"/>
        <v>1133961707811.5405</v>
      </c>
      <c r="CP86" s="335">
        <f t="shared" si="89"/>
        <v>1172636870012.4287</v>
      </c>
      <c r="CQ86" s="335">
        <f t="shared" si="90"/>
        <v>1313353294413.9199</v>
      </c>
      <c r="CR86" s="335">
        <f t="shared" si="91"/>
        <v>1470955689743.5906</v>
      </c>
      <c r="CS86" s="335">
        <f t="shared" si="92"/>
        <v>1647470372512.8218</v>
      </c>
      <c r="CT86" s="335">
        <f t="shared" si="93"/>
        <v>1845166817214.3604</v>
      </c>
      <c r="CU86" s="335">
        <f t="shared" si="94"/>
        <v>2066586835280.0837</v>
      </c>
      <c r="CV86" s="335">
        <f t="shared" si="95"/>
        <v>2302177734502.0132</v>
      </c>
      <c r="CW86" s="335">
        <f t="shared" si="96"/>
        <v>2523186797014.207</v>
      </c>
      <c r="CX86" s="336">
        <f t="shared" si="97"/>
        <v>2761627949332.0498</v>
      </c>
    </row>
    <row r="87" spans="4:102" ht="30" customHeight="1" x14ac:dyDescent="0.25">
      <c r="D87" s="333">
        <f t="shared" si="55"/>
        <v>2.1968818759789038E-2</v>
      </c>
      <c r="E87" s="64">
        <f t="shared" si="56"/>
        <v>1.9172770639808046E-2</v>
      </c>
      <c r="F87" s="64">
        <f t="shared" si="57"/>
        <v>2.9184122265500351E-2</v>
      </c>
      <c r="G87" s="64">
        <f t="shared" si="58"/>
        <v>2.4897789807563492E-2</v>
      </c>
      <c r="H87" s="64">
        <f t="shared" si="59"/>
        <v>2.0906450700779622E-2</v>
      </c>
      <c r="I87" s="64">
        <f t="shared" si="60"/>
        <v>1.7168335181867805E-2</v>
      </c>
      <c r="J87" s="64">
        <f t="shared" si="61"/>
        <v>1.3652003732717022E-2</v>
      </c>
      <c r="K87" s="64">
        <f t="shared" si="62"/>
        <v>1.03284044679261E-2</v>
      </c>
      <c r="L87" s="64">
        <f t="shared" si="63"/>
        <v>7.8936705389667239E-3</v>
      </c>
      <c r="M87" s="64">
        <f t="shared" si="64"/>
        <v>7.6838236365104062E-3</v>
      </c>
      <c r="N87" s="64">
        <f t="shared" si="65"/>
        <v>9.6635990971837282E-3</v>
      </c>
      <c r="O87" s="64">
        <f t="shared" si="99"/>
        <v>3.8000000000000027E-2</v>
      </c>
      <c r="P87" s="64">
        <f t="shared" si="99"/>
        <v>3.8000000000000027E-2</v>
      </c>
      <c r="Q87" s="64">
        <f t="shared" si="46"/>
        <v>3.8000000000000027E-2</v>
      </c>
      <c r="R87" s="64">
        <f t="shared" si="47"/>
        <v>3.8000000000000027E-2</v>
      </c>
      <c r="S87" s="64">
        <f t="shared" si="48"/>
        <v>3.8000000000000027E-2</v>
      </c>
      <c r="T87" s="64">
        <f t="shared" si="49"/>
        <v>3.8000000000000027E-2</v>
      </c>
      <c r="U87" s="64">
        <f t="shared" si="50"/>
        <v>3.8000000000000027E-2</v>
      </c>
      <c r="V87" s="64">
        <f t="shared" si="51"/>
        <v>3.8000000000000027E-2</v>
      </c>
      <c r="W87" s="64">
        <f t="shared" si="52"/>
        <v>3.8000000000000027E-2</v>
      </c>
      <c r="X87" s="64">
        <f t="shared" si="53"/>
        <v>3.8000000000000027E-2</v>
      </c>
      <c r="Y87" s="64">
        <f t="shared" si="54"/>
        <v>3.8000000000000027E-2</v>
      </c>
      <c r="Z87" s="64">
        <f t="shared" si="66"/>
        <v>0.1791562970015963</v>
      </c>
      <c r="AA87" s="64">
        <f t="shared" si="98"/>
        <v>0.17636024888161531</v>
      </c>
      <c r="AB87" s="64">
        <f t="shared" si="67"/>
        <v>0.18637160050730761</v>
      </c>
      <c r="AC87" s="64">
        <f t="shared" si="68"/>
        <v>0.18208526804937075</v>
      </c>
      <c r="AD87" s="64">
        <f t="shared" si="69"/>
        <v>0.17809392894258688</v>
      </c>
      <c r="AE87" s="64">
        <f t="shared" si="70"/>
        <v>0.17435581342367507</v>
      </c>
      <c r="AF87" s="64">
        <f t="shared" si="71"/>
        <v>0.17083948197452428</v>
      </c>
      <c r="AG87" s="64">
        <f t="shared" si="72"/>
        <v>0.16751588270973336</v>
      </c>
      <c r="AH87" s="64">
        <f t="shared" si="73"/>
        <v>0.16508114878077398</v>
      </c>
      <c r="AI87" s="64">
        <f t="shared" si="74"/>
        <v>0.16487130187831767</v>
      </c>
      <c r="AJ87" s="64">
        <f t="shared" si="75"/>
        <v>0.16685107733899099</v>
      </c>
      <c r="AK87" s="334">
        <f>(1+O87)*'Projeções - Receitas'!N$34</f>
        <v>1913223250234.0928</v>
      </c>
      <c r="AL87" s="334">
        <f>(1+P87)*'Projeções - Receitas'!T$34</f>
        <v>2020660429993.8088</v>
      </c>
      <c r="AM87" s="334">
        <f>(1+Q87)*'Projeções - Receitas'!U$34</f>
        <v>2263139681593.0659</v>
      </c>
      <c r="AN87" s="334">
        <f>(1+R87)*'Projeções - Receitas'!V$34</f>
        <v>2534716443384.2339</v>
      </c>
      <c r="AO87" s="334">
        <f>(1+S87)*'Projeções - Receitas'!W$34</f>
        <v>2838882416590.3423</v>
      </c>
      <c r="AP87" s="334">
        <f>(1+T87)*'Projeções - Receitas'!X$34</f>
        <v>3179548306581.1841</v>
      </c>
      <c r="AQ87" s="334">
        <f>(1+U87)*'Projeções - Receitas'!Y$34</f>
        <v>3561094103370.9263</v>
      </c>
      <c r="AR87" s="334">
        <f>(1+V87)*'Projeções - Receitas'!Z$34</f>
        <v>3988425395775.4375</v>
      </c>
      <c r="AS87" s="334">
        <f>(1+W87)*'Projeções - Receitas'!AA$34</f>
        <v>4443105890893.8379</v>
      </c>
      <c r="AT87" s="334">
        <f>(1+X87)*'Projeções - Receitas'!AB$34</f>
        <v>4869644056419.6475</v>
      </c>
      <c r="AU87" s="334">
        <f>(1+Y87)*'Projeções - Receitas'!AC$34</f>
        <v>5329825419751.3037</v>
      </c>
      <c r="AV87" s="335">
        <f t="shared" si="76"/>
        <v>1675162598015.8843</v>
      </c>
      <c r="AW87" s="335">
        <f t="shared" si="77"/>
        <v>1769231465905.5906</v>
      </c>
      <c r="AX87" s="335">
        <f t="shared" si="78"/>
        <v>1981539241814.2615</v>
      </c>
      <c r="AY87" s="335">
        <f t="shared" si="79"/>
        <v>2219323950831.9727</v>
      </c>
      <c r="AZ87" s="335">
        <f t="shared" si="80"/>
        <v>2485642824931.8101</v>
      </c>
      <c r="BA87" s="335">
        <f t="shared" si="81"/>
        <v>2783919963923.6279</v>
      </c>
      <c r="BB87" s="335">
        <f t="shared" si="82"/>
        <v>3117990359594.4634</v>
      </c>
      <c r="BC87" s="335">
        <f t="shared" si="83"/>
        <v>3492149202745.7988</v>
      </c>
      <c r="BD87" s="335">
        <f t="shared" si="84"/>
        <v>3890254211858.8203</v>
      </c>
      <c r="BE87" s="335">
        <f t="shared" si="85"/>
        <v>4263718616197.2681</v>
      </c>
      <c r="BF87" s="335">
        <f t="shared" si="86"/>
        <v>4666640025427.9092</v>
      </c>
      <c r="BG87" s="334">
        <f>(AK87*SUMPRODUCT(DA$10:DA$13,DA$28:DA$31)+AV87*SUMPRODUCT(DA$14:DA$23,DA$32:DA$41))*'Projeções - Receitas'!T$23+(AK87*DA$11*'Projeções - Receitas'!T$25)</f>
        <v>62154014869.579597</v>
      </c>
      <c r="BH87" s="334">
        <f>(AL87*SUMPRODUCT(DB$10:DB$13,DB$28:DB$31)+AW87*SUMPRODUCT(DB$14:DB$23,DB$32:DB$41))*'Projeções - Receitas'!U$23+(AL87*DB$11*'Projeções - Receitas'!U$25)</f>
        <v>49799253074.753143</v>
      </c>
      <c r="BI87" s="334">
        <f>(AM87*SUMPRODUCT(DC$10:DC$13,DC$28:DC$31)+AX87*SUMPRODUCT(DC$14:DC$23,DC$32:DC$41))*'Projeções - Receitas'!V$23+(AM87*DC$11*'Projeções - Receitas'!V$25)</f>
        <v>55081958777.14846</v>
      </c>
      <c r="BJ87" s="334">
        <f>(AN87*SUMPRODUCT(DD$10:DD$13,DD$28:DD$31)+AY87*SUMPRODUCT(DD$14:DD$23,DD$32:DD$41))*'Projeções - Receitas'!W$23+(AN87*DD$11*'Projeções - Receitas'!W$25)</f>
        <v>60878607330.977219</v>
      </c>
      <c r="BK87" s="334">
        <f>(AO87*SUMPRODUCT(DE$10:DE$13,DE$28:DE$31)+AZ87*SUMPRODUCT(DE$14:DE$23,DE$32:DE$41))*'Projeções - Receitas'!X$23+(AO87*DE$11*'Projeções - Receitas'!X$25)</f>
        <v>67267417898.479393</v>
      </c>
      <c r="BL87" s="334">
        <f>(AP87*SUMPRODUCT(DF$10:DF$13,DF$28:DF$31)+BA87*SUMPRODUCT(DF$14:DF$23,DF$32:DF$41))*'Projeções - Receitas'!Y$23+(AP87*DF$11*'Projeções - Receitas'!Y$25)</f>
        <v>74315968289.888092</v>
      </c>
      <c r="BM87" s="334">
        <f>(AQ87*SUMPRODUCT(DG$10:DG$13,DG$28:DG$31)+BB87*SUMPRODUCT(DG$14:DG$23,DG$32:DG$41))*'Projeções - Receitas'!Z$23+(AQ87*DG$11*'Projeções - Receitas'!Z$25)</f>
        <v>82095461895.193985</v>
      </c>
      <c r="BN87" s="334">
        <f>(AR87*SUMPRODUCT(DH$10:DH$13,DH$28:DH$31)+BC87*SUMPRODUCT(DH$14:DH$23,DH$32:DH$41))*'Projeções - Receitas'!AA$23+(AR87*DH$11*'Projeções - Receitas'!AA$25)</f>
        <v>90679604185.231964</v>
      </c>
      <c r="BO87" s="334">
        <f>(AS87*SUMPRODUCT(DI$10:DI$13,DI$28:DI$31)+BD87*SUMPRODUCT(DI$14:DI$23,DI$32:DI$41))*'Projeções - Receitas'!AB$23+(AS87*DI$11*'Projeções - Receitas'!AB$25)</f>
        <v>99610901093.429016</v>
      </c>
      <c r="BP87" s="334">
        <f>(AT87*SUMPRODUCT(DJ$10:DJ$13,DJ$28:DJ$31)+BE87*SUMPRODUCT(DJ$14:DJ$23,DJ$32:DJ$41))*'Projeções - Receitas'!AC$23+(AT87*DJ$11*'Projeções - Receitas'!AC$25)</f>
        <v>107635245292.52473</v>
      </c>
      <c r="BQ87" s="334">
        <f>(AU87*SUMPRODUCT(DK$10:DK$13,DK$28:DK$31)+BF87*SUMPRODUCT(DK$14:DK$23,DK$32:DK$41))*'Projeções - Receitas'!AD$23+(AU87*DK$11*'Projeções - Receitas'!AD$25)</f>
        <v>136916620380.25095</v>
      </c>
      <c r="BR87" s="335">
        <f>((BG87+'DRE + DCF'!T$12)*(1+'DRE + DCF'!T$15)+'DRE + DCF'!T$18)*(1+'DRE + DCF'!T$25)*'DRE + DCF'!T$33</f>
        <v>34031429240.847134</v>
      </c>
      <c r="BS87" s="335">
        <f>((BH87+'DRE + DCF'!U$12)*(1+'DRE + DCF'!U$15)+'DRE + DCF'!U$18)*(1+'DRE + DCF'!U$25)*'DRE + DCF'!U$33</f>
        <v>25675131671.988701</v>
      </c>
      <c r="BT87" s="335">
        <f>((BI87+'DRE + DCF'!V$12)*(1+'DRE + DCF'!V$15)+'DRE + DCF'!V$18)*(1+'DRE + DCF'!V$25)*'DRE + DCF'!V$33</f>
        <v>28551597888.325695</v>
      </c>
      <c r="BU87" s="335">
        <f>((BJ87+'DRE + DCF'!W$12)*(1+'DRE + DCF'!W$15)+'DRE + DCF'!W$18)*(1+'DRE + DCF'!W$25)*'DRE + DCF'!W$33</f>
        <v>31694618742.298481</v>
      </c>
      <c r="BV87" s="335">
        <f>((BK87+'DRE + DCF'!X$12)*(1+'DRE + DCF'!X$15)+'DRE + DCF'!X$18)*(1+'DRE + DCF'!X$25)*'DRE + DCF'!X$33</f>
        <v>35137479968.972878</v>
      </c>
      <c r="BW87" s="335">
        <f>((BL87+'DRE + DCF'!Y$12)*(1+'DRE + DCF'!Y$15)+'DRE + DCF'!Y$18)*(1+'DRE + DCF'!Y$25)*'DRE + DCF'!Y$33</f>
        <v>38922488086.918678</v>
      </c>
      <c r="BX87" s="335">
        <f>((BM87+'DRE + DCF'!Z$12)*(1+'DRE + DCF'!Z$15)+'DRE + DCF'!Z$18)*(1+'DRE + DCF'!Z$25)*'DRE + DCF'!Z$33</f>
        <v>43096404111.136627</v>
      </c>
      <c r="BY87" s="335">
        <f>((BN87+'DRE + DCF'!AA$12)*(1+'DRE + DCF'!AA$15)+'DRE + DCF'!AA$18)*(1+'DRE + DCF'!AA$25)*'DRE + DCF'!AA$33</f>
        <v>47692845351.860023</v>
      </c>
      <c r="BZ87" s="335">
        <f>((BO87+'DRE + DCF'!AB$12)*(1+'DRE + DCF'!AB$15)+'DRE + DCF'!AB$18)*(1+'DRE + DCF'!AB$25)*'DRE + DCF'!AB$33</f>
        <v>52441832569.861725</v>
      </c>
      <c r="CA87" s="335">
        <f>((BP87+'DRE + DCF'!AC$12)*(1+'DRE + DCF'!AC$15)+'DRE + DCF'!AC$18)*(1+'DRE + DCF'!AC$25)*'DRE + DCF'!AC$33</f>
        <v>56588589301.741188</v>
      </c>
      <c r="CB87" s="335">
        <f>((BQ87+'DRE + DCF'!AD$12)*(1+'DRE + DCF'!AD$15)+'DRE + DCF'!AD$18)*(1+'DRE + DCF'!AD$25)*'DRE + DCF'!AD$33</f>
        <v>71130233309.418167</v>
      </c>
      <c r="CC87" s="335">
        <f>BR87*(1-DA$47)+('DRE + DCF'!N$53*10^6)</f>
        <v>199519921498.55997</v>
      </c>
      <c r="CD87" s="335">
        <f>BS87*(1-DB$47)+('DRE + DCF'!T$53*10^6)</f>
        <v>200082147695.72595</v>
      </c>
      <c r="CE87" s="335">
        <f>BT87*(1-DC$47)+('DRE + DCF'!U$53*10^6)</f>
        <v>218651533752.92871</v>
      </c>
      <c r="CF87" s="335">
        <f>BU87*(1-DD$47)+('DRE + DCF'!V$53*10^6)</f>
        <v>239257535951.65717</v>
      </c>
      <c r="CG87" s="335">
        <f>BV87*(1-DE$47)+('DRE + DCF'!W$53*10^6)</f>
        <v>262094527859.46088</v>
      </c>
      <c r="CH87" s="335">
        <f>BW87*(1-DF$47)+('DRE + DCF'!X$53*10^6)</f>
        <v>287384468715.88568</v>
      </c>
      <c r="CI87" s="335">
        <f>BX87*(1-DG$47)+('DRE + DCF'!Y$53*10^6)</f>
        <v>315379260001.39124</v>
      </c>
      <c r="CJ87" s="335">
        <f>BY87*(1-DH$47)+('DRE + DCF'!Z$53*10^6)</f>
        <v>346352954591.58679</v>
      </c>
      <c r="CK87" s="335">
        <f>BZ87*(1-DI$47)+('DRE + DCF'!AA$53*10^6)</f>
        <v>380229299877.83936</v>
      </c>
      <c r="CL87" s="335">
        <f>CA87*(1-DJ$47)+('DRE + DCF'!AB$53*10^6)</f>
        <v>416201574559.94177</v>
      </c>
      <c r="CM87" s="335">
        <f>CB87*(1-DK$47)+('DRE + DCF'!AC$53*10^6)</f>
        <v>461002661494.58386</v>
      </c>
      <c r="CN87" s="335">
        <f t="shared" si="87"/>
        <v>1113664017607.9451</v>
      </c>
      <c r="CO87" s="335">
        <f t="shared" si="88"/>
        <v>1134508195381.5701</v>
      </c>
      <c r="CP87" s="335">
        <f t="shared" si="89"/>
        <v>1173201996214.844</v>
      </c>
      <c r="CQ87" s="335">
        <f t="shared" si="90"/>
        <v>1313986235760.6255</v>
      </c>
      <c r="CR87" s="335">
        <f t="shared" si="91"/>
        <v>1471664584051.9006</v>
      </c>
      <c r="CS87" s="335">
        <f t="shared" si="92"/>
        <v>1648264334138.1292</v>
      </c>
      <c r="CT87" s="335">
        <f t="shared" si="93"/>
        <v>1846056054234.7046</v>
      </c>
      <c r="CU87" s="335">
        <f t="shared" si="94"/>
        <v>2067582780742.8691</v>
      </c>
      <c r="CV87" s="335">
        <f t="shared" si="95"/>
        <v>2303287217747.5566</v>
      </c>
      <c r="CW87" s="335">
        <f t="shared" si="96"/>
        <v>2524402790651.3228</v>
      </c>
      <c r="CX87" s="336">
        <f t="shared" si="97"/>
        <v>2762958854367.8726</v>
      </c>
    </row>
    <row r="88" spans="4:102" ht="30" customHeight="1" x14ac:dyDescent="0.25">
      <c r="D88" s="333">
        <f t="shared" si="55"/>
        <v>2.1892682555739812E-2</v>
      </c>
      <c r="E88" s="64">
        <f t="shared" si="56"/>
        <v>1.9095586882180687E-2</v>
      </c>
      <c r="F88" s="64">
        <f t="shared" si="57"/>
        <v>2.9102646953776207E-2</v>
      </c>
      <c r="G88" s="64">
        <f t="shared" si="58"/>
        <v>2.4818260235865669E-2</v>
      </c>
      <c r="H88" s="64">
        <f t="shared" si="59"/>
        <v>2.0828724387129044E-2</v>
      </c>
      <c r="I88" s="64">
        <f t="shared" si="60"/>
        <v>1.7092290781493852E-2</v>
      </c>
      <c r="J88" s="64">
        <f t="shared" si="61"/>
        <v>1.3577535463009327E-2</v>
      </c>
      <c r="K88" s="64">
        <f t="shared" si="62"/>
        <v>1.0255420431799056E-2</v>
      </c>
      <c r="L88" s="64">
        <f t="shared" si="63"/>
        <v>7.821743447477908E-3</v>
      </c>
      <c r="M88" s="64">
        <f t="shared" si="64"/>
        <v>7.6118827268150391E-3</v>
      </c>
      <c r="N88" s="64">
        <f t="shared" si="65"/>
        <v>9.5916228619589705E-3</v>
      </c>
      <c r="O88" s="64">
        <f t="shared" si="99"/>
        <v>3.8500000000000027E-2</v>
      </c>
      <c r="P88" s="64">
        <f t="shared" si="99"/>
        <v>3.8500000000000027E-2</v>
      </c>
      <c r="Q88" s="64">
        <f t="shared" si="46"/>
        <v>3.8500000000000027E-2</v>
      </c>
      <c r="R88" s="64">
        <f t="shared" si="47"/>
        <v>3.8500000000000027E-2</v>
      </c>
      <c r="S88" s="64">
        <f t="shared" si="48"/>
        <v>3.8500000000000027E-2</v>
      </c>
      <c r="T88" s="64">
        <f t="shared" si="49"/>
        <v>3.8500000000000027E-2</v>
      </c>
      <c r="U88" s="64">
        <f t="shared" si="50"/>
        <v>3.8500000000000027E-2</v>
      </c>
      <c r="V88" s="64">
        <f t="shared" si="51"/>
        <v>3.8500000000000027E-2</v>
      </c>
      <c r="W88" s="64">
        <f t="shared" si="52"/>
        <v>3.8500000000000027E-2</v>
      </c>
      <c r="X88" s="64">
        <f t="shared" si="53"/>
        <v>3.8500000000000027E-2</v>
      </c>
      <c r="Y88" s="64">
        <f t="shared" si="54"/>
        <v>3.8500000000000027E-2</v>
      </c>
      <c r="Z88" s="64">
        <f t="shared" si="66"/>
        <v>0.17908016079754707</v>
      </c>
      <c r="AA88" s="64">
        <f t="shared" si="98"/>
        <v>0.17628306512398795</v>
      </c>
      <c r="AB88" s="64">
        <f t="shared" si="67"/>
        <v>0.18629012519558347</v>
      </c>
      <c r="AC88" s="64">
        <f t="shared" si="68"/>
        <v>0.18200573847767293</v>
      </c>
      <c r="AD88" s="64">
        <f t="shared" si="69"/>
        <v>0.1780162026289363</v>
      </c>
      <c r="AE88" s="64">
        <f t="shared" si="70"/>
        <v>0.17427976902330111</v>
      </c>
      <c r="AF88" s="64">
        <f t="shared" si="71"/>
        <v>0.17076501370481659</v>
      </c>
      <c r="AG88" s="64">
        <f t="shared" si="72"/>
        <v>0.16744289867360632</v>
      </c>
      <c r="AH88" s="64">
        <f t="shared" si="73"/>
        <v>0.16500922168928517</v>
      </c>
      <c r="AI88" s="64">
        <f t="shared" si="74"/>
        <v>0.1647993609686223</v>
      </c>
      <c r="AJ88" s="64">
        <f t="shared" si="75"/>
        <v>0.16677910110376623</v>
      </c>
      <c r="AK88" s="334">
        <f>(1+O88)*'Projeções - Receitas'!N$34</f>
        <v>1914144841395.0918</v>
      </c>
      <c r="AL88" s="334">
        <f>(1+P88)*'Projeções - Receitas'!T$34</f>
        <v>2021633773168.1794</v>
      </c>
      <c r="AM88" s="334">
        <f>(1+Q88)*'Projeções - Receitas'!U$34</f>
        <v>2264229825948.3613</v>
      </c>
      <c r="AN88" s="334">
        <f>(1+R88)*'Projeções - Receitas'!V$34</f>
        <v>2535937405062.1646</v>
      </c>
      <c r="AO88" s="334">
        <f>(1+S88)*'Projeções - Receitas'!W$34</f>
        <v>2840249893669.6245</v>
      </c>
      <c r="AP88" s="334">
        <f>(1+T88)*'Projeções - Receitas'!X$34</f>
        <v>3181079880909.98</v>
      </c>
      <c r="AQ88" s="334">
        <f>(1+U88)*'Projeções - Receitas'!Y$34</f>
        <v>3562809466619.1777</v>
      </c>
      <c r="AR88" s="334">
        <f>(1+V88)*'Projeções - Receitas'!Z$34</f>
        <v>3990346602613.4795</v>
      </c>
      <c r="AS88" s="334">
        <f>(1+W88)*'Projeções - Receitas'!AA$34</f>
        <v>4445246115311.417</v>
      </c>
      <c r="AT88" s="334">
        <f>(1+X88)*'Projeções - Receitas'!AB$34</f>
        <v>4871989742381.3135</v>
      </c>
      <c r="AU88" s="334">
        <f>(1+Y88)*'Projeções - Receitas'!AC$34</f>
        <v>5332392773036.3477</v>
      </c>
      <c r="AV88" s="335">
        <f t="shared" si="76"/>
        <v>1675969516415.6992</v>
      </c>
      <c r="AW88" s="335">
        <f t="shared" si="77"/>
        <v>1770083696862.1924</v>
      </c>
      <c r="AX88" s="335">
        <f t="shared" si="78"/>
        <v>1982493740485.6558</v>
      </c>
      <c r="AY88" s="335">
        <f t="shared" si="79"/>
        <v>2220392989343.9341</v>
      </c>
      <c r="AZ88" s="335">
        <f t="shared" si="80"/>
        <v>2486840148065.2065</v>
      </c>
      <c r="BA88" s="335">
        <f t="shared" si="81"/>
        <v>2785260965833.0317</v>
      </c>
      <c r="BB88" s="335">
        <f t="shared" si="82"/>
        <v>3119492281732.9956</v>
      </c>
      <c r="BC88" s="335">
        <f t="shared" si="83"/>
        <v>3493831355540.9556</v>
      </c>
      <c r="BD88" s="335">
        <f t="shared" si="84"/>
        <v>3892128130072.6255</v>
      </c>
      <c r="BE88" s="335">
        <f t="shared" si="85"/>
        <v>4265772430559.5977</v>
      </c>
      <c r="BF88" s="335">
        <f t="shared" si="86"/>
        <v>4668887925247.4795</v>
      </c>
      <c r="BG88" s="334">
        <f>(AK88*SUMPRODUCT(DA$10:DA$13,DA$28:DA$31)+AV88*SUMPRODUCT(DA$14:DA$23,DA$32:DA$41))*'Projeções - Receitas'!T$23+(AK88*DA$11*'Projeções - Receitas'!T$25)</f>
        <v>62183954183.100609</v>
      </c>
      <c r="BH88" s="334">
        <f>(AL88*SUMPRODUCT(DB$10:DB$13,DB$28:DB$31)+AW88*SUMPRODUCT(DB$14:DB$23,DB$32:DB$41))*'Projeções - Receitas'!U$23+(AL88*DB$11*'Projeções - Receitas'!U$25)</f>
        <v>49823241154.268936</v>
      </c>
      <c r="BI88" s="334">
        <f>(AM88*SUMPRODUCT(DC$10:DC$13,DC$28:DC$31)+AX88*SUMPRODUCT(DC$14:DC$23,DC$32:DC$41))*'Projeções - Receitas'!V$23+(AM88*DC$11*'Projeções - Receitas'!V$25)</f>
        <v>55108491512.59024</v>
      </c>
      <c r="BJ88" s="334">
        <f>(AN88*SUMPRODUCT(DD$10:DD$13,DD$28:DD$31)+AY88*SUMPRODUCT(DD$14:DD$23,DD$32:DD$41))*'Projeções - Receitas'!W$23+(AN88*DD$11*'Projeções - Receitas'!W$25)</f>
        <v>60907932286.338936</v>
      </c>
      <c r="BK88" s="334">
        <f>(AO88*SUMPRODUCT(DE$10:DE$13,DE$28:DE$31)+AZ88*SUMPRODUCT(DE$14:DE$23,DE$32:DE$41))*'Projeções - Receitas'!X$23+(AO88*DE$11*'Projeções - Receitas'!X$25)</f>
        <v>67299820315.578873</v>
      </c>
      <c r="BL88" s="334">
        <f>(AP88*SUMPRODUCT(DF$10:DF$13,DF$28:DF$31)+BA88*SUMPRODUCT(DF$14:DF$23,DF$32:DF$41))*'Projeções - Receitas'!Y$23+(AP88*DF$11*'Projeções - Receitas'!Y$25)</f>
        <v>74351765962.474716</v>
      </c>
      <c r="BM88" s="334">
        <f>(AQ88*SUMPRODUCT(DG$10:DG$13,DG$28:DG$31)+BB88*SUMPRODUCT(DG$14:DG$23,DG$32:DG$41))*'Projeções - Receitas'!Z$23+(AQ88*DG$11*'Projeções - Receitas'!Z$25)</f>
        <v>82135006915.374725</v>
      </c>
      <c r="BN88" s="334">
        <f>(AR88*SUMPRODUCT(DH$10:DH$13,DH$28:DH$31)+BC88*SUMPRODUCT(DH$14:DH$23,DH$32:DH$41))*'Projeções - Receitas'!AA$23+(AR88*DH$11*'Projeções - Receitas'!AA$25)</f>
        <v>90723284148.712311</v>
      </c>
      <c r="BO88" s="334">
        <f>(AS88*SUMPRODUCT(DI$10:DI$13,DI$28:DI$31)+BD88*SUMPRODUCT(DI$14:DI$23,DI$32:DI$41))*'Projeções - Receitas'!AB$23+(AS88*DI$11*'Projeções - Receitas'!AB$25)</f>
        <v>99658883223.050171</v>
      </c>
      <c r="BP88" s="334">
        <f>(AT88*SUMPRODUCT(DJ$10:DJ$13,DJ$28:DJ$31)+BE88*SUMPRODUCT(DJ$14:DJ$23,DJ$32:DJ$41))*'Projeções - Receitas'!AC$23+(AT88*DJ$11*'Projeções - Receitas'!AC$25)</f>
        <v>107687092713.1859</v>
      </c>
      <c r="BQ88" s="334">
        <f>(AU88*SUMPRODUCT(DK$10:DK$13,DK$28:DK$31)+BF88*SUMPRODUCT(DK$14:DK$23,DK$32:DK$41))*'Projeções - Receitas'!AD$23+(AU88*DK$11*'Projeções - Receitas'!AD$25)</f>
        <v>136982572509.5285</v>
      </c>
      <c r="BR88" s="335">
        <f>((BG88+'DRE + DCF'!T$12)*(1+'DRE + DCF'!T$15)+'DRE + DCF'!T$18)*(1+'DRE + DCF'!T$25)*'DRE + DCF'!T$33</f>
        <v>34049851833.138134</v>
      </c>
      <c r="BS88" s="335">
        <f>((BH88+'DRE + DCF'!U$12)*(1+'DRE + DCF'!U$15)+'DRE + DCF'!U$18)*(1+'DRE + DCF'!U$25)*'DRE + DCF'!U$33</f>
        <v>25689749835.852604</v>
      </c>
      <c r="BT88" s="335">
        <f>((BI88+'DRE + DCF'!V$12)*(1+'DRE + DCF'!V$15)+'DRE + DCF'!V$18)*(1+'DRE + DCF'!V$25)*'DRE + DCF'!V$33</f>
        <v>28567748609.396309</v>
      </c>
      <c r="BU88" s="335">
        <f>((BJ88+'DRE + DCF'!W$12)*(1+'DRE + DCF'!W$15)+'DRE + DCF'!W$18)*(1+'DRE + DCF'!W$25)*'DRE + DCF'!W$33</f>
        <v>31712449066.753948</v>
      </c>
      <c r="BV88" s="335">
        <f>((BK88+'DRE + DCF'!X$12)*(1+'DRE + DCF'!X$15)+'DRE + DCF'!X$18)*(1+'DRE + DCF'!X$25)*'DRE + DCF'!X$33</f>
        <v>35157159318.60981</v>
      </c>
      <c r="BW88" s="335">
        <f>((BL88+'DRE + DCF'!Y$12)*(1+'DRE + DCF'!Y$15)+'DRE + DCF'!Y$18)*(1+'DRE + DCF'!Y$25)*'DRE + DCF'!Y$33</f>
        <v>38944205046.459549</v>
      </c>
      <c r="BX88" s="335">
        <f>((BM88+'DRE + DCF'!Z$12)*(1+'DRE + DCF'!Z$15)+'DRE + DCF'!Z$18)*(1+'DRE + DCF'!Z$25)*'DRE + DCF'!Z$33</f>
        <v>43120367397.509384</v>
      </c>
      <c r="BY88" s="335">
        <f>((BN88+'DRE + DCF'!AA$12)*(1+'DRE + DCF'!AA$15)+'DRE + DCF'!AA$18)*(1+'DRE + DCF'!AA$25)*'DRE + DCF'!AA$33</f>
        <v>47719284449.933868</v>
      </c>
      <c r="BZ88" s="335">
        <f>((BO88+'DRE + DCF'!AB$12)*(1+'DRE + DCF'!AB$15)+'DRE + DCF'!AB$18)*(1+'DRE + DCF'!AB$25)*'DRE + DCF'!AB$33</f>
        <v>52470842930.509132</v>
      </c>
      <c r="CA88" s="335">
        <f>((BP88+'DRE + DCF'!AC$12)*(1+'DRE + DCF'!AC$15)+'DRE + DCF'!AC$18)*(1+'DRE + DCF'!AC$25)*'DRE + DCF'!AC$33</f>
        <v>56619901203.643715</v>
      </c>
      <c r="CB88" s="335">
        <f>((BQ88+'DRE + DCF'!AD$12)*(1+'DRE + DCF'!AD$15)+'DRE + DCF'!AD$18)*(1+'DRE + DCF'!AD$25)*'DRE + DCF'!AD$33</f>
        <v>71168732924.602448</v>
      </c>
      <c r="CC88" s="335">
        <f>BR88*(1-DA$47)+('DRE + DCF'!N$53*10^6)</f>
        <v>199531198366.62668</v>
      </c>
      <c r="CD88" s="335">
        <f>BS88*(1-DB$47)+('DRE + DCF'!T$53*10^6)</f>
        <v>200090918594.04431</v>
      </c>
      <c r="CE88" s="335">
        <f>BT88*(1-DC$47)+('DRE + DCF'!U$53*10^6)</f>
        <v>218661224185.57108</v>
      </c>
      <c r="CF88" s="335">
        <f>BU88*(1-DD$47)+('DRE + DCF'!V$53*10^6)</f>
        <v>239268234146.33044</v>
      </c>
      <c r="CG88" s="335">
        <f>BV88*(1-DE$47)+('DRE + DCF'!W$53*10^6)</f>
        <v>262106335469.24304</v>
      </c>
      <c r="CH88" s="335">
        <f>BW88*(1-DF$47)+('DRE + DCF'!X$53*10^6)</f>
        <v>287397498891.61023</v>
      </c>
      <c r="CI88" s="335">
        <f>BX88*(1-DG$47)+('DRE + DCF'!Y$53*10^6)</f>
        <v>315393637973.21484</v>
      </c>
      <c r="CJ88" s="335">
        <f>BY88*(1-DH$47)+('DRE + DCF'!Z$53*10^6)</f>
        <v>346368818050.43109</v>
      </c>
      <c r="CK88" s="335">
        <f>BZ88*(1-DI$47)+('DRE + DCF'!AA$53*10^6)</f>
        <v>380246706094.22778</v>
      </c>
      <c r="CL88" s="335">
        <f>CA88*(1-DJ$47)+('DRE + DCF'!AB$53*10^6)</f>
        <v>416220361701.08325</v>
      </c>
      <c r="CM88" s="335">
        <f>CB88*(1-DK$47)+('DRE + DCF'!AC$53*10^6)</f>
        <v>461025761263.69446</v>
      </c>
      <c r="CN88" s="335">
        <f t="shared" si="87"/>
        <v>1114200464629.9141</v>
      </c>
      <c r="CO88" s="335">
        <f t="shared" si="88"/>
        <v>1135054682951.5996</v>
      </c>
      <c r="CP88" s="335">
        <f t="shared" si="89"/>
        <v>1173767122417.2598</v>
      </c>
      <c r="CQ88" s="335">
        <f t="shared" si="90"/>
        <v>1314619177107.3308</v>
      </c>
      <c r="CR88" s="335">
        <f t="shared" si="91"/>
        <v>1472373478360.2107</v>
      </c>
      <c r="CS88" s="335">
        <f t="shared" si="92"/>
        <v>1649058295763.4363</v>
      </c>
      <c r="CT88" s="335">
        <f t="shared" si="93"/>
        <v>1846945291255.0486</v>
      </c>
      <c r="CU88" s="335">
        <f t="shared" si="94"/>
        <v>2068578726205.6548</v>
      </c>
      <c r="CV88" s="335">
        <f t="shared" si="95"/>
        <v>2304396700993.0996</v>
      </c>
      <c r="CW88" s="335">
        <f t="shared" si="96"/>
        <v>2525618784288.4375</v>
      </c>
      <c r="CX88" s="336">
        <f t="shared" si="97"/>
        <v>2764289759403.6948</v>
      </c>
    </row>
    <row r="89" spans="4:102" ht="30" customHeight="1" x14ac:dyDescent="0.25">
      <c r="D89" s="333">
        <f t="shared" si="55"/>
        <v>2.181661963003903E-2</v>
      </c>
      <c r="E89" s="64">
        <f t="shared" si="56"/>
        <v>1.9018477411134244E-2</v>
      </c>
      <c r="F89" s="64">
        <f t="shared" si="57"/>
        <v>2.902125005909903E-2</v>
      </c>
      <c r="G89" s="64">
        <f t="shared" si="58"/>
        <v>2.4738807208510183E-2</v>
      </c>
      <c r="H89" s="64">
        <f t="shared" si="59"/>
        <v>2.0751072882250032E-2</v>
      </c>
      <c r="I89" s="64">
        <f t="shared" si="60"/>
        <v>1.7016319571110577E-2</v>
      </c>
      <c r="J89" s="64">
        <f t="shared" si="61"/>
        <v>1.3503138866323483E-2</v>
      </c>
      <c r="K89" s="64">
        <f t="shared" si="62"/>
        <v>1.0182506640172673E-2</v>
      </c>
      <c r="L89" s="64">
        <f t="shared" si="63"/>
        <v>7.749885583218652E-3</v>
      </c>
      <c r="M89" s="64">
        <f t="shared" si="64"/>
        <v>7.54001105764876E-3</v>
      </c>
      <c r="N89" s="64">
        <f t="shared" si="65"/>
        <v>9.5197159012627985E-3</v>
      </c>
      <c r="O89" s="64">
        <f t="shared" si="99"/>
        <v>3.9000000000000028E-2</v>
      </c>
      <c r="P89" s="64">
        <f t="shared" si="99"/>
        <v>3.9000000000000028E-2</v>
      </c>
      <c r="Q89" s="64">
        <f t="shared" si="46"/>
        <v>3.9000000000000028E-2</v>
      </c>
      <c r="R89" s="64">
        <f t="shared" si="47"/>
        <v>3.9000000000000028E-2</v>
      </c>
      <c r="S89" s="64">
        <f t="shared" si="48"/>
        <v>3.9000000000000028E-2</v>
      </c>
      <c r="T89" s="64">
        <f t="shared" si="49"/>
        <v>3.9000000000000028E-2</v>
      </c>
      <c r="U89" s="64">
        <f t="shared" si="50"/>
        <v>3.9000000000000028E-2</v>
      </c>
      <c r="V89" s="64">
        <f t="shared" si="51"/>
        <v>3.9000000000000028E-2</v>
      </c>
      <c r="W89" s="64">
        <f t="shared" si="52"/>
        <v>3.9000000000000028E-2</v>
      </c>
      <c r="X89" s="64">
        <f t="shared" si="53"/>
        <v>3.9000000000000028E-2</v>
      </c>
      <c r="Y89" s="64">
        <f t="shared" si="54"/>
        <v>3.9000000000000028E-2</v>
      </c>
      <c r="Z89" s="64">
        <f t="shared" si="66"/>
        <v>0.17900409787184629</v>
      </c>
      <c r="AA89" s="64">
        <f t="shared" si="98"/>
        <v>0.1762059556529415</v>
      </c>
      <c r="AB89" s="64">
        <f t="shared" si="67"/>
        <v>0.18620872830090629</v>
      </c>
      <c r="AC89" s="64">
        <f t="shared" si="68"/>
        <v>0.18192628545031744</v>
      </c>
      <c r="AD89" s="64">
        <f t="shared" si="69"/>
        <v>0.17793855112405729</v>
      </c>
      <c r="AE89" s="64">
        <f t="shared" si="70"/>
        <v>0.17420379781291784</v>
      </c>
      <c r="AF89" s="64">
        <f t="shared" si="71"/>
        <v>0.17069061710813074</v>
      </c>
      <c r="AG89" s="64">
        <f t="shared" si="72"/>
        <v>0.16736998488197993</v>
      </c>
      <c r="AH89" s="64">
        <f t="shared" si="73"/>
        <v>0.16493736382502591</v>
      </c>
      <c r="AI89" s="64">
        <f t="shared" si="74"/>
        <v>0.16472748929945602</v>
      </c>
      <c r="AJ89" s="64">
        <f t="shared" si="75"/>
        <v>0.16670719414307006</v>
      </c>
      <c r="AK89" s="334">
        <f>(1+O89)*'Projeções - Receitas'!N$34</f>
        <v>1915066432556.0908</v>
      </c>
      <c r="AL89" s="334">
        <f>(1+P89)*'Projeções - Receitas'!T$34</f>
        <v>2022607116342.5503</v>
      </c>
      <c r="AM89" s="334">
        <f>(1+Q89)*'Projeções - Receitas'!U$34</f>
        <v>2265319970303.6563</v>
      </c>
      <c r="AN89" s="334">
        <f>(1+R89)*'Projeções - Receitas'!V$34</f>
        <v>2537158366740.0952</v>
      </c>
      <c r="AO89" s="334">
        <f>(1+S89)*'Projeções - Receitas'!W$34</f>
        <v>2841617370748.9067</v>
      </c>
      <c r="AP89" s="334">
        <f>(1+T89)*'Projeções - Receitas'!X$34</f>
        <v>3182611455238.7764</v>
      </c>
      <c r="AQ89" s="334">
        <f>(1+U89)*'Projeções - Receitas'!Y$34</f>
        <v>3564524829867.4297</v>
      </c>
      <c r="AR89" s="334">
        <f>(1+V89)*'Projeções - Receitas'!Z$34</f>
        <v>3992267809451.5215</v>
      </c>
      <c r="AS89" s="334">
        <f>(1+W89)*'Projeções - Receitas'!AA$34</f>
        <v>4447386339728.9951</v>
      </c>
      <c r="AT89" s="334">
        <f>(1+X89)*'Projeções - Receitas'!AB$34</f>
        <v>4874335428342.9795</v>
      </c>
      <c r="AU89" s="334">
        <f>(1+Y89)*'Projeções - Receitas'!AC$34</f>
        <v>5334960126321.3906</v>
      </c>
      <c r="AV89" s="335">
        <f t="shared" si="76"/>
        <v>1676776434815.5139</v>
      </c>
      <c r="AW89" s="335">
        <f t="shared" si="77"/>
        <v>1770935927818.7942</v>
      </c>
      <c r="AX89" s="335">
        <f t="shared" si="78"/>
        <v>1983448239157.0496</v>
      </c>
      <c r="AY89" s="335">
        <f t="shared" si="79"/>
        <v>2221462027855.8955</v>
      </c>
      <c r="AZ89" s="335">
        <f t="shared" si="80"/>
        <v>2488037471198.603</v>
      </c>
      <c r="BA89" s="335">
        <f t="shared" si="81"/>
        <v>2786601967742.4365</v>
      </c>
      <c r="BB89" s="335">
        <f t="shared" si="82"/>
        <v>3120994203871.5288</v>
      </c>
      <c r="BC89" s="335">
        <f t="shared" si="83"/>
        <v>3495513508336.1123</v>
      </c>
      <c r="BD89" s="335">
        <f t="shared" si="84"/>
        <v>3894002048286.4292</v>
      </c>
      <c r="BE89" s="335">
        <f t="shared" si="85"/>
        <v>4267826244921.9272</v>
      </c>
      <c r="BF89" s="335">
        <f t="shared" si="86"/>
        <v>4671135825067.0488</v>
      </c>
      <c r="BG89" s="334">
        <f>(AK89*SUMPRODUCT(DA$10:DA$13,DA$28:DA$31)+AV89*SUMPRODUCT(DA$14:DA$23,DA$32:DA$41))*'Projeções - Receitas'!T$23+(AK89*DA$11*'Projeções - Receitas'!T$25)</f>
        <v>62213893496.621597</v>
      </c>
      <c r="BH89" s="334">
        <f>(AL89*SUMPRODUCT(DB$10:DB$13,DB$28:DB$31)+AW89*SUMPRODUCT(DB$14:DB$23,DB$32:DB$41))*'Projeções - Receitas'!U$23+(AL89*DB$11*'Projeções - Receitas'!U$25)</f>
        <v>49847229233.784714</v>
      </c>
      <c r="BI89" s="334">
        <f>(AM89*SUMPRODUCT(DC$10:DC$13,DC$28:DC$31)+AX89*SUMPRODUCT(DC$14:DC$23,DC$32:DC$41))*'Projeções - Receitas'!V$23+(AM89*DC$11*'Projeções - Receitas'!V$25)</f>
        <v>55135024248.032028</v>
      </c>
      <c r="BJ89" s="334">
        <f>(AN89*SUMPRODUCT(DD$10:DD$13,DD$28:DD$31)+AY89*SUMPRODUCT(DD$14:DD$23,DD$32:DD$41))*'Projeções - Receitas'!W$23+(AN89*DD$11*'Projeções - Receitas'!W$25)</f>
        <v>60937257241.700699</v>
      </c>
      <c r="BK89" s="334">
        <f>(AO89*SUMPRODUCT(DE$10:DE$13,DE$28:DE$31)+AZ89*SUMPRODUCT(DE$14:DE$23,DE$32:DE$41))*'Projeções - Receitas'!X$23+(AO89*DE$11*'Projeções - Receitas'!X$25)</f>
        <v>67332222732.678352</v>
      </c>
      <c r="BL89" s="334">
        <f>(AP89*SUMPRODUCT(DF$10:DF$13,DF$28:DF$31)+BA89*SUMPRODUCT(DF$14:DF$23,DF$32:DF$41))*'Projeções - Receitas'!Y$23+(AP89*DF$11*'Projeções - Receitas'!Y$25)</f>
        <v>74387563635.061401</v>
      </c>
      <c r="BM89" s="334">
        <f>(AQ89*SUMPRODUCT(DG$10:DG$13,DG$28:DG$31)+BB89*SUMPRODUCT(DG$14:DG$23,DG$32:DG$41))*'Projeções - Receitas'!Z$23+(AQ89*DG$11*'Projeções - Receitas'!Z$25)</f>
        <v>82174551935.55545</v>
      </c>
      <c r="BN89" s="334">
        <f>(AR89*SUMPRODUCT(DH$10:DH$13,DH$28:DH$31)+BC89*SUMPRODUCT(DH$14:DH$23,DH$32:DH$41))*'Projeções - Receitas'!AA$23+(AR89*DH$11*'Projeções - Receitas'!AA$25)</f>
        <v>90766964112.192657</v>
      </c>
      <c r="BO89" s="334">
        <f>(AS89*SUMPRODUCT(DI$10:DI$13,DI$28:DI$31)+BD89*SUMPRODUCT(DI$14:DI$23,DI$32:DI$41))*'Projeções - Receitas'!AB$23+(AS89*DI$11*'Projeções - Receitas'!AB$25)</f>
        <v>99706865352.671341</v>
      </c>
      <c r="BP89" s="334">
        <f>(AT89*SUMPRODUCT(DJ$10:DJ$13,DJ$28:DJ$31)+BE89*SUMPRODUCT(DJ$14:DJ$23,DJ$32:DJ$41))*'Projeções - Receitas'!AC$23+(AT89*DJ$11*'Projeções - Receitas'!AC$25)</f>
        <v>107738940133.84709</v>
      </c>
      <c r="BQ89" s="334">
        <f>(AU89*SUMPRODUCT(DK$10:DK$13,DK$28:DK$31)+BF89*SUMPRODUCT(DK$14:DK$23,DK$32:DK$41))*'Projeções - Receitas'!AD$23+(AU89*DK$11*'Projeções - Receitas'!AD$25)</f>
        <v>137048524638.80606</v>
      </c>
      <c r="BR89" s="335">
        <f>((BG89+'DRE + DCF'!T$12)*(1+'DRE + DCF'!T$15)+'DRE + DCF'!T$18)*(1+'DRE + DCF'!T$25)*'DRE + DCF'!T$33</f>
        <v>34068274425.429127</v>
      </c>
      <c r="BS89" s="335">
        <f>((BH89+'DRE + DCF'!U$12)*(1+'DRE + DCF'!U$15)+'DRE + DCF'!U$18)*(1+'DRE + DCF'!U$25)*'DRE + DCF'!U$33</f>
        <v>25704367999.716496</v>
      </c>
      <c r="BT89" s="335">
        <f>((BI89+'DRE + DCF'!V$12)*(1+'DRE + DCF'!V$15)+'DRE + DCF'!V$18)*(1+'DRE + DCF'!V$25)*'DRE + DCF'!V$33</f>
        <v>28583899330.466946</v>
      </c>
      <c r="BU89" s="335">
        <f>((BJ89+'DRE + DCF'!W$12)*(1+'DRE + DCF'!W$15)+'DRE + DCF'!W$18)*(1+'DRE + DCF'!W$25)*'DRE + DCF'!W$33</f>
        <v>31730279391.209457</v>
      </c>
      <c r="BV89" s="335">
        <f>((BK89+'DRE + DCF'!X$12)*(1+'DRE + DCF'!X$15)+'DRE + DCF'!X$18)*(1+'DRE + DCF'!X$25)*'DRE + DCF'!X$33</f>
        <v>35176838668.246742</v>
      </c>
      <c r="BW89" s="335">
        <f>((BL89+'DRE + DCF'!Y$12)*(1+'DRE + DCF'!Y$15)+'DRE + DCF'!Y$18)*(1+'DRE + DCF'!Y$25)*'DRE + DCF'!Y$33</f>
        <v>38965922006.000465</v>
      </c>
      <c r="BX89" s="335">
        <f>((BM89+'DRE + DCF'!Z$12)*(1+'DRE + DCF'!Z$15)+'DRE + DCF'!Z$18)*(1+'DRE + DCF'!Z$25)*'DRE + DCF'!Z$33</f>
        <v>43144330683.882133</v>
      </c>
      <c r="BY89" s="335">
        <f>((BN89+'DRE + DCF'!AA$12)*(1+'DRE + DCF'!AA$15)+'DRE + DCF'!AA$18)*(1+'DRE + DCF'!AA$25)*'DRE + DCF'!AA$33</f>
        <v>47745723548.007729</v>
      </c>
      <c r="BZ89" s="335">
        <f>((BO89+'DRE + DCF'!AB$12)*(1+'DRE + DCF'!AB$15)+'DRE + DCF'!AB$18)*(1+'DRE + DCF'!AB$25)*'DRE + DCF'!AB$33</f>
        <v>52499853291.156563</v>
      </c>
      <c r="CA89" s="335">
        <f>((BP89+'DRE + DCF'!AC$12)*(1+'DRE + DCF'!AC$15)+'DRE + DCF'!AC$18)*(1+'DRE + DCF'!AC$25)*'DRE + DCF'!AC$33</f>
        <v>56651213105.546272</v>
      </c>
      <c r="CB89" s="335">
        <f>((BQ89+'DRE + DCF'!AD$12)*(1+'DRE + DCF'!AD$15)+'DRE + DCF'!AD$18)*(1+'DRE + DCF'!AD$25)*'DRE + DCF'!AD$33</f>
        <v>71207232539.786713</v>
      </c>
      <c r="CC89" s="335">
        <f>BR89*(1-DA$47)+('DRE + DCF'!N$53*10^6)</f>
        <v>199542475234.69339</v>
      </c>
      <c r="CD89" s="335">
        <f>BS89*(1-DB$47)+('DRE + DCF'!T$53*10^6)</f>
        <v>200099689492.36264</v>
      </c>
      <c r="CE89" s="335">
        <f>BT89*(1-DC$47)+('DRE + DCF'!U$53*10^6)</f>
        <v>218670914618.21344</v>
      </c>
      <c r="CF89" s="335">
        <f>BU89*(1-DD$47)+('DRE + DCF'!V$53*10^6)</f>
        <v>239278932341.00375</v>
      </c>
      <c r="CG89" s="335">
        <f>BV89*(1-DE$47)+('DRE + DCF'!W$53*10^6)</f>
        <v>262118143079.02521</v>
      </c>
      <c r="CH89" s="335">
        <f>BW89*(1-DF$47)+('DRE + DCF'!X$53*10^6)</f>
        <v>287410529067.33478</v>
      </c>
      <c r="CI89" s="335">
        <f>BX89*(1-DG$47)+('DRE + DCF'!Y$53*10^6)</f>
        <v>315408015945.03851</v>
      </c>
      <c r="CJ89" s="335">
        <f>BY89*(1-DH$47)+('DRE + DCF'!Z$53*10^6)</f>
        <v>346384681509.27539</v>
      </c>
      <c r="CK89" s="335">
        <f>BZ89*(1-DI$47)+('DRE + DCF'!AA$53*10^6)</f>
        <v>380264112310.61621</v>
      </c>
      <c r="CL89" s="335">
        <f>CA89*(1-DJ$47)+('DRE + DCF'!AB$53*10^6)</f>
        <v>416239148842.22479</v>
      </c>
      <c r="CM89" s="335">
        <f>CB89*(1-DK$47)+('DRE + DCF'!AC$53*10^6)</f>
        <v>461048861032.80499</v>
      </c>
      <c r="CN89" s="335">
        <f t="shared" si="87"/>
        <v>1114736911651.8833</v>
      </c>
      <c r="CO89" s="335">
        <f t="shared" si="88"/>
        <v>1135601170521.6292</v>
      </c>
      <c r="CP89" s="335">
        <f t="shared" si="89"/>
        <v>1174332248619.6753</v>
      </c>
      <c r="CQ89" s="335">
        <f t="shared" si="90"/>
        <v>1315252118454.0364</v>
      </c>
      <c r="CR89" s="335">
        <f t="shared" si="91"/>
        <v>1473082372668.5208</v>
      </c>
      <c r="CS89" s="335">
        <f t="shared" si="92"/>
        <v>1649852257388.7437</v>
      </c>
      <c r="CT89" s="335">
        <f t="shared" si="93"/>
        <v>1847834528275.3931</v>
      </c>
      <c r="CU89" s="335">
        <f t="shared" si="94"/>
        <v>2069574671668.4402</v>
      </c>
      <c r="CV89" s="335">
        <f t="shared" si="95"/>
        <v>2305506184238.6426</v>
      </c>
      <c r="CW89" s="335">
        <f t="shared" si="96"/>
        <v>2526834777925.5527</v>
      </c>
      <c r="CX89" s="336">
        <f t="shared" si="97"/>
        <v>2765620664439.5171</v>
      </c>
    </row>
    <row r="90" spans="4:102" ht="30" customHeight="1" x14ac:dyDescent="0.25">
      <c r="D90" s="333">
        <f t="shared" si="55"/>
        <v>2.1740629876945944E-2</v>
      </c>
      <c r="E90" s="64">
        <f t="shared" si="56"/>
        <v>1.8941442119473073E-2</v>
      </c>
      <c r="F90" s="64">
        <f t="shared" si="57"/>
        <v>2.8939931468312807E-2</v>
      </c>
      <c r="G90" s="64">
        <f t="shared" si="58"/>
        <v>2.4659430615043415E-2</v>
      </c>
      <c r="H90" s="64">
        <f t="shared" si="59"/>
        <v>2.0673496078193354E-2</v>
      </c>
      <c r="I90" s="64">
        <f t="shared" si="60"/>
        <v>1.694042144510477E-2</v>
      </c>
      <c r="J90" s="64">
        <f t="shared" si="61"/>
        <v>1.3428813839235221E-2</v>
      </c>
      <c r="K90" s="64">
        <f t="shared" si="62"/>
        <v>1.0109662991683921E-2</v>
      </c>
      <c r="L90" s="64">
        <f t="shared" si="63"/>
        <v>7.6780968462938637E-3</v>
      </c>
      <c r="M90" s="64">
        <f t="shared" si="64"/>
        <v>7.4682085290972977E-3</v>
      </c>
      <c r="N90" s="64">
        <f t="shared" si="65"/>
        <v>9.4478781151319524E-3</v>
      </c>
      <c r="O90" s="64">
        <f t="shared" si="99"/>
        <v>3.9500000000000028E-2</v>
      </c>
      <c r="P90" s="64">
        <f t="shared" si="99"/>
        <v>3.9500000000000028E-2</v>
      </c>
      <c r="Q90" s="64">
        <f t="shared" si="46"/>
        <v>3.9500000000000028E-2</v>
      </c>
      <c r="R90" s="64">
        <f t="shared" si="47"/>
        <v>3.9500000000000028E-2</v>
      </c>
      <c r="S90" s="64">
        <f t="shared" si="48"/>
        <v>3.9500000000000028E-2</v>
      </c>
      <c r="T90" s="64">
        <f t="shared" si="49"/>
        <v>3.9500000000000028E-2</v>
      </c>
      <c r="U90" s="64">
        <f t="shared" si="50"/>
        <v>3.9500000000000028E-2</v>
      </c>
      <c r="V90" s="64">
        <f t="shared" si="51"/>
        <v>3.9500000000000028E-2</v>
      </c>
      <c r="W90" s="64">
        <f t="shared" si="52"/>
        <v>3.9500000000000028E-2</v>
      </c>
      <c r="X90" s="64">
        <f t="shared" si="53"/>
        <v>3.9500000000000028E-2</v>
      </c>
      <c r="Y90" s="64">
        <f t="shared" si="54"/>
        <v>3.9500000000000028E-2</v>
      </c>
      <c r="Z90" s="64">
        <f t="shared" si="66"/>
        <v>0.1789281081187532</v>
      </c>
      <c r="AA90" s="64">
        <f t="shared" si="98"/>
        <v>0.17612892036128033</v>
      </c>
      <c r="AB90" s="64">
        <f t="shared" si="67"/>
        <v>0.18612740971012007</v>
      </c>
      <c r="AC90" s="64">
        <f t="shared" si="68"/>
        <v>0.18184690885685068</v>
      </c>
      <c r="AD90" s="64">
        <f t="shared" si="69"/>
        <v>0.17786097432000061</v>
      </c>
      <c r="AE90" s="64">
        <f t="shared" si="70"/>
        <v>0.17412789968691203</v>
      </c>
      <c r="AF90" s="64">
        <f t="shared" si="71"/>
        <v>0.17061629208104248</v>
      </c>
      <c r="AG90" s="64">
        <f t="shared" si="72"/>
        <v>0.16729714123349118</v>
      </c>
      <c r="AH90" s="64">
        <f t="shared" si="73"/>
        <v>0.16486557508810112</v>
      </c>
      <c r="AI90" s="64">
        <f t="shared" si="74"/>
        <v>0.16465568677090456</v>
      </c>
      <c r="AJ90" s="64">
        <f t="shared" si="75"/>
        <v>0.16663535635693921</v>
      </c>
      <c r="AK90" s="334">
        <f>(1+O90)*'Projeções - Receitas'!N$34</f>
        <v>1915988023717.0901</v>
      </c>
      <c r="AL90" s="334">
        <f>(1+P90)*'Projeções - Receitas'!T$34</f>
        <v>2023580459516.9214</v>
      </c>
      <c r="AM90" s="334">
        <f>(1+Q90)*'Projeções - Receitas'!U$34</f>
        <v>2266410114658.9521</v>
      </c>
      <c r="AN90" s="334">
        <f>(1+R90)*'Projeções - Receitas'!V$34</f>
        <v>2538379328418.0264</v>
      </c>
      <c r="AO90" s="334">
        <f>(1+S90)*'Projeções - Receitas'!W$34</f>
        <v>2842984847828.1899</v>
      </c>
      <c r="AP90" s="334">
        <f>(1+T90)*'Projeções - Receitas'!X$34</f>
        <v>3184143029567.5732</v>
      </c>
      <c r="AQ90" s="334">
        <f>(1+U90)*'Projeções - Receitas'!Y$34</f>
        <v>3566240193115.6821</v>
      </c>
      <c r="AR90" s="334">
        <f>(1+V90)*'Projeções - Receitas'!Z$34</f>
        <v>3994189016289.564</v>
      </c>
      <c r="AS90" s="334">
        <f>(1+W90)*'Projeções - Receitas'!AA$34</f>
        <v>4449526564146.5752</v>
      </c>
      <c r="AT90" s="334">
        <f>(1+X90)*'Projeções - Receitas'!AB$34</f>
        <v>4876681114304.6465</v>
      </c>
      <c r="AU90" s="334">
        <f>(1+Y90)*'Projeções - Receitas'!AC$34</f>
        <v>5337527479606.4355</v>
      </c>
      <c r="AV90" s="335">
        <f t="shared" si="76"/>
        <v>1677583353215.3291</v>
      </c>
      <c r="AW90" s="335">
        <f t="shared" si="77"/>
        <v>1771788158775.3965</v>
      </c>
      <c r="AX90" s="335">
        <f t="shared" si="78"/>
        <v>1984402737828.4441</v>
      </c>
      <c r="AY90" s="335">
        <f t="shared" si="79"/>
        <v>2222531066367.8574</v>
      </c>
      <c r="AZ90" s="335">
        <f t="shared" si="80"/>
        <v>2489234794332.0005</v>
      </c>
      <c r="BA90" s="335">
        <f t="shared" si="81"/>
        <v>2787942969651.8413</v>
      </c>
      <c r="BB90" s="335">
        <f t="shared" si="82"/>
        <v>3122496126010.062</v>
      </c>
      <c r="BC90" s="335">
        <f t="shared" si="83"/>
        <v>3497195661131.2695</v>
      </c>
      <c r="BD90" s="335">
        <f t="shared" si="84"/>
        <v>3895875966500.2354</v>
      </c>
      <c r="BE90" s="335">
        <f t="shared" si="85"/>
        <v>4269880059284.2578</v>
      </c>
      <c r="BF90" s="335">
        <f t="shared" si="86"/>
        <v>4673383724886.6201</v>
      </c>
      <c r="BG90" s="334">
        <f>(AK90*SUMPRODUCT(DA$10:DA$13,DA$28:DA$31)+AV90*SUMPRODUCT(DA$14:DA$23,DA$32:DA$41))*'Projeções - Receitas'!T$23+(AK90*DA$11*'Projeções - Receitas'!T$25)</f>
        <v>62243832810.142578</v>
      </c>
      <c r="BH90" s="334">
        <f>(AL90*SUMPRODUCT(DB$10:DB$13,DB$28:DB$31)+AW90*SUMPRODUCT(DB$14:DB$23,DB$32:DB$41))*'Projeções - Receitas'!U$23+(AL90*DB$11*'Projeções - Receitas'!U$25)</f>
        <v>49871217313.300499</v>
      </c>
      <c r="BI90" s="334">
        <f>(AM90*SUMPRODUCT(DC$10:DC$13,DC$28:DC$31)+AX90*SUMPRODUCT(DC$14:DC$23,DC$32:DC$41))*'Projeções - Receitas'!V$23+(AM90*DC$11*'Projeções - Receitas'!V$25)</f>
        <v>55161556983.473831</v>
      </c>
      <c r="BJ90" s="334">
        <f>(AN90*SUMPRODUCT(DD$10:DD$13,DD$28:DD$31)+AY90*SUMPRODUCT(DD$14:DD$23,DD$32:DD$41))*'Projeções - Receitas'!W$23+(AN90*DD$11*'Projeções - Receitas'!W$25)</f>
        <v>60966582197.062447</v>
      </c>
      <c r="BK90" s="334">
        <f>(AO90*SUMPRODUCT(DE$10:DE$13,DE$28:DE$31)+AZ90*SUMPRODUCT(DE$14:DE$23,DE$32:DE$41))*'Projeções - Receitas'!X$23+(AO90*DE$11*'Projeções - Receitas'!X$25)</f>
        <v>67364625149.777786</v>
      </c>
      <c r="BL90" s="334">
        <f>(AP90*SUMPRODUCT(DF$10:DF$13,DF$28:DF$31)+BA90*SUMPRODUCT(DF$14:DF$23,DF$32:DF$41))*'Projeções - Receitas'!Y$23+(AP90*DF$11*'Projeções - Receitas'!Y$25)</f>
        <v>74423361307.648041</v>
      </c>
      <c r="BM90" s="334">
        <f>(AQ90*SUMPRODUCT(DG$10:DG$13,DG$28:DG$31)+BB90*SUMPRODUCT(DG$14:DG$23,DG$32:DG$41))*'Projeções - Receitas'!Z$23+(AQ90*DG$11*'Projeções - Receitas'!Z$25)</f>
        <v>82214096955.736237</v>
      </c>
      <c r="BN90" s="334">
        <f>(AR90*SUMPRODUCT(DH$10:DH$13,DH$28:DH$31)+BC90*SUMPRODUCT(DH$14:DH$23,DH$32:DH$41))*'Projeções - Receitas'!AA$23+(AR90*DH$11*'Projeções - Receitas'!AA$25)</f>
        <v>90810644075.673065</v>
      </c>
      <c r="BO90" s="334">
        <f>(AS90*SUMPRODUCT(DI$10:DI$13,DI$28:DI$31)+BD90*SUMPRODUCT(DI$14:DI$23,DI$32:DI$41))*'Projeções - Receitas'!AB$23+(AS90*DI$11*'Projeções - Receitas'!AB$25)</f>
        <v>99754847482.292435</v>
      </c>
      <c r="BP90" s="334">
        <f>(AT90*SUMPRODUCT(DJ$10:DJ$13,DJ$28:DJ$31)+BE90*SUMPRODUCT(DJ$14:DJ$23,DJ$32:DJ$41))*'Projeções - Receitas'!AC$23+(AT90*DJ$11*'Projeções - Receitas'!AC$25)</f>
        <v>107790787554.50812</v>
      </c>
      <c r="BQ90" s="334">
        <f>(AU90*SUMPRODUCT(DK$10:DK$13,DK$28:DK$31)+BF90*SUMPRODUCT(DK$14:DK$23,DK$32:DK$41))*'Projeções - Receitas'!AD$23+(AU90*DK$11*'Projeções - Receitas'!AD$25)</f>
        <v>137114476768.0836</v>
      </c>
      <c r="BR90" s="335">
        <f>((BG90+'DRE + DCF'!T$12)*(1+'DRE + DCF'!T$15)+'DRE + DCF'!T$18)*(1+'DRE + DCF'!T$25)*'DRE + DCF'!T$33</f>
        <v>34086697017.720131</v>
      </c>
      <c r="BS90" s="335">
        <f>((BH90+'DRE + DCF'!U$12)*(1+'DRE + DCF'!U$15)+'DRE + DCF'!U$18)*(1+'DRE + DCF'!U$25)*'DRE + DCF'!U$33</f>
        <v>25718986163.580399</v>
      </c>
      <c r="BT90" s="335">
        <f>((BI90+'DRE + DCF'!V$12)*(1+'DRE + DCF'!V$15)+'DRE + DCF'!V$18)*(1+'DRE + DCF'!V$25)*'DRE + DCF'!V$33</f>
        <v>28600050051.537575</v>
      </c>
      <c r="BU90" s="335">
        <f>((BJ90+'DRE + DCF'!W$12)*(1+'DRE + DCF'!W$15)+'DRE + DCF'!W$18)*(1+'DRE + DCF'!W$25)*'DRE + DCF'!W$33</f>
        <v>31748109715.664944</v>
      </c>
      <c r="BV90" s="335">
        <f>((BK90+'DRE + DCF'!X$12)*(1+'DRE + DCF'!X$15)+'DRE + DCF'!X$18)*(1+'DRE + DCF'!X$25)*'DRE + DCF'!X$33</f>
        <v>35196518017.883667</v>
      </c>
      <c r="BW90" s="335">
        <f>((BL90+'DRE + DCF'!Y$12)*(1+'DRE + DCF'!Y$15)+'DRE + DCF'!Y$18)*(1+'DRE + DCF'!Y$25)*'DRE + DCF'!Y$33</f>
        <v>38987638965.541336</v>
      </c>
      <c r="BX90" s="335">
        <f>((BM90+'DRE + DCF'!Z$12)*(1+'DRE + DCF'!Z$15)+'DRE + DCF'!Z$18)*(1+'DRE + DCF'!Z$25)*'DRE + DCF'!Z$33</f>
        <v>43168293970.254944</v>
      </c>
      <c r="BY90" s="335">
        <f>((BN90+'DRE + DCF'!AA$12)*(1+'DRE + DCF'!AA$15)+'DRE + DCF'!AA$18)*(1+'DRE + DCF'!AA$25)*'DRE + DCF'!AA$33</f>
        <v>47772162646.081612</v>
      </c>
      <c r="BZ90" s="335">
        <f>((BO90+'DRE + DCF'!AB$12)*(1+'DRE + DCF'!AB$15)+'DRE + DCF'!AB$18)*(1+'DRE + DCF'!AB$25)*'DRE + DCF'!AB$33</f>
        <v>52528863651.803925</v>
      </c>
      <c r="CA90" s="335">
        <f>((BP90+'DRE + DCF'!AC$12)*(1+'DRE + DCF'!AC$15)+'DRE + DCF'!AC$18)*(1+'DRE + DCF'!AC$25)*'DRE + DCF'!AC$33</f>
        <v>56682525007.448746</v>
      </c>
      <c r="CB90" s="335">
        <f>((BQ90+'DRE + DCF'!AD$12)*(1+'DRE + DCF'!AD$15)+'DRE + DCF'!AD$18)*(1+'DRE + DCF'!AD$25)*'DRE + DCF'!AD$33</f>
        <v>71245732154.970978</v>
      </c>
      <c r="CC90" s="335">
        <f>BR90*(1-DA$47)+('DRE + DCF'!N$53*10^6)</f>
        <v>199553752102.7601</v>
      </c>
      <c r="CD90" s="335">
        <f>BS90*(1-DB$47)+('DRE + DCF'!T$53*10^6)</f>
        <v>200108460390.68097</v>
      </c>
      <c r="CE90" s="335">
        <f>BT90*(1-DC$47)+('DRE + DCF'!U$53*10^6)</f>
        <v>218680605050.85583</v>
      </c>
      <c r="CF90" s="335">
        <f>BU90*(1-DD$47)+('DRE + DCF'!V$53*10^6)</f>
        <v>239289630535.67703</v>
      </c>
      <c r="CG90" s="335">
        <f>BV90*(1-DE$47)+('DRE + DCF'!W$53*10^6)</f>
        <v>262129950688.80734</v>
      </c>
      <c r="CH90" s="335">
        <f>BW90*(1-DF$47)+('DRE + DCF'!X$53*10^6)</f>
        <v>287423559243.05933</v>
      </c>
      <c r="CI90" s="335">
        <f>BX90*(1-DG$47)+('DRE + DCF'!Y$53*10^6)</f>
        <v>315422393916.86218</v>
      </c>
      <c r="CJ90" s="335">
        <f>BY90*(1-DH$47)+('DRE + DCF'!Z$53*10^6)</f>
        <v>346400544968.11975</v>
      </c>
      <c r="CK90" s="335">
        <f>BZ90*(1-DI$47)+('DRE + DCF'!AA$53*10^6)</f>
        <v>380281518527.00464</v>
      </c>
      <c r="CL90" s="335">
        <f>CA90*(1-DJ$47)+('DRE + DCF'!AB$53*10^6)</f>
        <v>416257935983.36627</v>
      </c>
      <c r="CM90" s="335">
        <f>CB90*(1-DK$47)+('DRE + DCF'!AC$53*10^6)</f>
        <v>461071960801.91559</v>
      </c>
      <c r="CN90" s="335">
        <f t="shared" si="87"/>
        <v>1115273358673.8525</v>
      </c>
      <c r="CO90" s="335">
        <f t="shared" si="88"/>
        <v>1136147658091.6589</v>
      </c>
      <c r="CP90" s="335">
        <f t="shared" si="89"/>
        <v>1174897374822.0911</v>
      </c>
      <c r="CQ90" s="335">
        <f t="shared" si="90"/>
        <v>1315885059800.7419</v>
      </c>
      <c r="CR90" s="335">
        <f t="shared" si="91"/>
        <v>1473791266976.8313</v>
      </c>
      <c r="CS90" s="335">
        <f t="shared" si="92"/>
        <v>1650646219014.0513</v>
      </c>
      <c r="CT90" s="335">
        <f t="shared" si="93"/>
        <v>1848723765295.7375</v>
      </c>
      <c r="CU90" s="335">
        <f t="shared" si="94"/>
        <v>2070570617131.2261</v>
      </c>
      <c r="CV90" s="335">
        <f t="shared" si="95"/>
        <v>2306615667484.1865</v>
      </c>
      <c r="CW90" s="335">
        <f t="shared" si="96"/>
        <v>2528050771562.668</v>
      </c>
      <c r="CX90" s="336">
        <f t="shared" si="97"/>
        <v>2766951569475.3403</v>
      </c>
    </row>
    <row r="91" spans="4:102" ht="30" customHeight="1" x14ac:dyDescent="0.25">
      <c r="D91" s="333">
        <f t="shared" si="55"/>
        <v>2.1664713190923168E-2</v>
      </c>
      <c r="E91" s="64">
        <f t="shared" si="56"/>
        <v>1.8864480900207842E-2</v>
      </c>
      <c r="F91" s="64">
        <f t="shared" si="57"/>
        <v>2.885869106847927E-2</v>
      </c>
      <c r="G91" s="64">
        <f t="shared" si="58"/>
        <v>2.4580130345224244E-2</v>
      </c>
      <c r="H91" s="64">
        <f t="shared" si="59"/>
        <v>2.0595993867217527E-2</v>
      </c>
      <c r="I91" s="64">
        <f t="shared" si="60"/>
        <v>1.6864596298066276E-2</v>
      </c>
      <c r="J91" s="64">
        <f t="shared" si="61"/>
        <v>1.3354560278519167E-2</v>
      </c>
      <c r="K91" s="64">
        <f t="shared" si="62"/>
        <v>1.0036889385164893E-2</v>
      </c>
      <c r="L91" s="64">
        <f t="shared" si="63"/>
        <v>7.6063771370008249E-3</v>
      </c>
      <c r="M91" s="64">
        <f t="shared" si="64"/>
        <v>7.3964750414386993E-3</v>
      </c>
      <c r="N91" s="64">
        <f t="shared" si="65"/>
        <v>9.3761094037954629E-3</v>
      </c>
      <c r="O91" s="64">
        <f t="shared" si="99"/>
        <v>4.0000000000000029E-2</v>
      </c>
      <c r="P91" s="64">
        <f t="shared" si="99"/>
        <v>4.0000000000000029E-2</v>
      </c>
      <c r="Q91" s="64">
        <f t="shared" si="46"/>
        <v>4.0000000000000029E-2</v>
      </c>
      <c r="R91" s="64">
        <f t="shared" si="47"/>
        <v>4.0000000000000029E-2</v>
      </c>
      <c r="S91" s="64">
        <f t="shared" si="48"/>
        <v>4.0000000000000029E-2</v>
      </c>
      <c r="T91" s="64">
        <f t="shared" si="49"/>
        <v>4.0000000000000029E-2</v>
      </c>
      <c r="U91" s="64">
        <f t="shared" si="50"/>
        <v>4.0000000000000029E-2</v>
      </c>
      <c r="V91" s="64">
        <f t="shared" si="51"/>
        <v>4.0000000000000029E-2</v>
      </c>
      <c r="W91" s="64">
        <f t="shared" si="52"/>
        <v>4.0000000000000029E-2</v>
      </c>
      <c r="X91" s="64">
        <f t="shared" si="53"/>
        <v>4.0000000000000029E-2</v>
      </c>
      <c r="Y91" s="64">
        <f t="shared" si="54"/>
        <v>4.0000000000000029E-2</v>
      </c>
      <c r="Z91" s="64">
        <f t="shared" si="66"/>
        <v>0.17885219143273043</v>
      </c>
      <c r="AA91" s="64">
        <f t="shared" si="98"/>
        <v>0.1760519591420151</v>
      </c>
      <c r="AB91" s="64">
        <f t="shared" si="67"/>
        <v>0.18604616931028653</v>
      </c>
      <c r="AC91" s="64">
        <f t="shared" si="68"/>
        <v>0.1817676085870315</v>
      </c>
      <c r="AD91" s="64">
        <f t="shared" si="69"/>
        <v>0.17778347210902479</v>
      </c>
      <c r="AE91" s="64">
        <f t="shared" si="70"/>
        <v>0.17405207453987354</v>
      </c>
      <c r="AF91" s="64">
        <f t="shared" si="71"/>
        <v>0.17054203852032643</v>
      </c>
      <c r="AG91" s="64">
        <f t="shared" si="72"/>
        <v>0.16722436762697215</v>
      </c>
      <c r="AH91" s="64">
        <f t="shared" si="73"/>
        <v>0.16479385537880809</v>
      </c>
      <c r="AI91" s="64">
        <f t="shared" si="74"/>
        <v>0.16458395328324596</v>
      </c>
      <c r="AJ91" s="64">
        <f t="shared" si="75"/>
        <v>0.16656358764560272</v>
      </c>
      <c r="AK91" s="334">
        <f>(1+O91)*'Projeções - Receitas'!N$34</f>
        <v>1916909614878.0891</v>
      </c>
      <c r="AL91" s="334">
        <f>(1+P91)*'Projeções - Receitas'!T$34</f>
        <v>2024553802691.292</v>
      </c>
      <c r="AM91" s="334">
        <f>(1+Q91)*'Projeções - Receitas'!U$34</f>
        <v>2267500259014.2471</v>
      </c>
      <c r="AN91" s="334">
        <f>(1+R91)*'Projeções - Receitas'!V$34</f>
        <v>2539600290095.957</v>
      </c>
      <c r="AO91" s="334">
        <f>(1+S91)*'Projeções - Receitas'!W$34</f>
        <v>2844352324907.4722</v>
      </c>
      <c r="AP91" s="334">
        <f>(1+T91)*'Projeções - Receitas'!X$34</f>
        <v>3185674603896.3691</v>
      </c>
      <c r="AQ91" s="334">
        <f>(1+U91)*'Projeções - Receitas'!Y$34</f>
        <v>3567955556363.9336</v>
      </c>
      <c r="AR91" s="334">
        <f>(1+V91)*'Projeções - Receitas'!Z$34</f>
        <v>3996110223127.606</v>
      </c>
      <c r="AS91" s="334">
        <f>(1+W91)*'Projeções - Receitas'!AA$34</f>
        <v>4451666788564.1533</v>
      </c>
      <c r="AT91" s="334">
        <f>(1+X91)*'Projeções - Receitas'!AB$34</f>
        <v>4879026800266.3135</v>
      </c>
      <c r="AU91" s="334">
        <f>(1+Y91)*'Projeções - Receitas'!AC$34</f>
        <v>5340094832891.4795</v>
      </c>
      <c r="AV91" s="335">
        <f t="shared" si="76"/>
        <v>1678390271615.144</v>
      </c>
      <c r="AW91" s="335">
        <f t="shared" si="77"/>
        <v>1772640389731.9983</v>
      </c>
      <c r="AX91" s="335">
        <f t="shared" si="78"/>
        <v>1985357236499.8379</v>
      </c>
      <c r="AY91" s="335">
        <f t="shared" si="79"/>
        <v>2223600104879.8188</v>
      </c>
      <c r="AZ91" s="335">
        <f t="shared" si="80"/>
        <v>2490432117465.3975</v>
      </c>
      <c r="BA91" s="335">
        <f t="shared" si="81"/>
        <v>2789283971561.2451</v>
      </c>
      <c r="BB91" s="335">
        <f t="shared" si="82"/>
        <v>3123998048148.5947</v>
      </c>
      <c r="BC91" s="335">
        <f t="shared" si="83"/>
        <v>3498877813926.4268</v>
      </c>
      <c r="BD91" s="335">
        <f t="shared" si="84"/>
        <v>3897749884714.0396</v>
      </c>
      <c r="BE91" s="335">
        <f t="shared" si="85"/>
        <v>4271933873646.5884</v>
      </c>
      <c r="BF91" s="335">
        <f t="shared" si="86"/>
        <v>4675631624706.1904</v>
      </c>
      <c r="BG91" s="334">
        <f>(AK91*SUMPRODUCT(DA$10:DA$13,DA$28:DA$31)+AV91*SUMPRODUCT(DA$14:DA$23,DA$32:DA$41))*'Projeções - Receitas'!T$23+(AK91*DA$11*'Projeções - Receitas'!T$25)</f>
        <v>62273772123.663559</v>
      </c>
      <c r="BH91" s="334">
        <f>(AL91*SUMPRODUCT(DB$10:DB$13,DB$28:DB$31)+AW91*SUMPRODUCT(DB$14:DB$23,DB$32:DB$41))*'Projeções - Receitas'!U$23+(AL91*DB$11*'Projeções - Receitas'!U$25)</f>
        <v>49895205392.816254</v>
      </c>
      <c r="BI91" s="334">
        <f>(AM91*SUMPRODUCT(DC$10:DC$13,DC$28:DC$31)+AX91*SUMPRODUCT(DC$14:DC$23,DC$32:DC$41))*'Projeções - Receitas'!V$23+(AM91*DC$11*'Projeções - Receitas'!V$25)</f>
        <v>55188089718.915619</v>
      </c>
      <c r="BJ91" s="334">
        <f>(AN91*SUMPRODUCT(DD$10:DD$13,DD$28:DD$31)+AY91*SUMPRODUCT(DD$14:DD$23,DD$32:DD$41))*'Projeções - Receitas'!W$23+(AN91*DD$11*'Projeções - Receitas'!W$25)</f>
        <v>60995907152.424164</v>
      </c>
      <c r="BK91" s="334">
        <f>(AO91*SUMPRODUCT(DE$10:DE$13,DE$28:DE$31)+AZ91*SUMPRODUCT(DE$14:DE$23,DE$32:DE$41))*'Projeções - Receitas'!X$23+(AO91*DE$11*'Projeções - Receitas'!X$25)</f>
        <v>67397027566.877228</v>
      </c>
      <c r="BL91" s="334">
        <f>(AP91*SUMPRODUCT(DF$10:DF$13,DF$28:DF$31)+BA91*SUMPRODUCT(DF$14:DF$23,DF$32:DF$41))*'Projeções - Receitas'!Y$23+(AP91*DF$11*'Projeções - Receitas'!Y$25)</f>
        <v>74459158980.234711</v>
      </c>
      <c r="BM91" s="334">
        <f>(AQ91*SUMPRODUCT(DG$10:DG$13,DG$28:DG$31)+BB91*SUMPRODUCT(DG$14:DG$23,DG$32:DG$41))*'Projeções - Receitas'!Z$23+(AQ91*DG$11*'Projeções - Receitas'!Z$25)</f>
        <v>82253641975.916901</v>
      </c>
      <c r="BN91" s="334">
        <f>(AR91*SUMPRODUCT(DH$10:DH$13,DH$28:DH$31)+BC91*SUMPRODUCT(DH$14:DH$23,DH$32:DH$41))*'Projeções - Receitas'!AA$23+(AR91*DH$11*'Projeções - Receitas'!AA$25)</f>
        <v>90854324039.153351</v>
      </c>
      <c r="BO91" s="334">
        <f>(AS91*SUMPRODUCT(DI$10:DI$13,DI$28:DI$31)+BD91*SUMPRODUCT(DI$14:DI$23,DI$32:DI$41))*'Projeções - Receitas'!AB$23+(AS91*DI$11*'Projeções - Receitas'!AB$25)</f>
        <v>99802829611.913483</v>
      </c>
      <c r="BP91" s="334">
        <f>(AT91*SUMPRODUCT(DJ$10:DJ$13,DJ$28:DJ$31)+BE91*SUMPRODUCT(DJ$14:DJ$23,DJ$32:DJ$41))*'Projeções - Receitas'!AC$23+(AT91*DJ$11*'Projeções - Receitas'!AC$25)</f>
        <v>107842634975.16927</v>
      </c>
      <c r="BQ91" s="334">
        <f>(AU91*SUMPRODUCT(DK$10:DK$13,DK$28:DK$31)+BF91*SUMPRODUCT(DK$14:DK$23,DK$32:DK$41))*'Projeções - Receitas'!AD$23+(AU91*DK$11*'Projeções - Receitas'!AD$25)</f>
        <v>137180428897.36121</v>
      </c>
      <c r="BR91" s="335">
        <f>((BG91+'DRE + DCF'!T$12)*(1+'DRE + DCF'!T$15)+'DRE + DCF'!T$18)*(1+'DRE + DCF'!T$25)*'DRE + DCF'!T$33</f>
        <v>34105119610.011101</v>
      </c>
      <c r="BS91" s="335">
        <f>((BH91+'DRE + DCF'!U$12)*(1+'DRE + DCF'!U$15)+'DRE + DCF'!U$18)*(1+'DRE + DCF'!U$25)*'DRE + DCF'!U$33</f>
        <v>25733604327.44429</v>
      </c>
      <c r="BT91" s="335">
        <f>((BI91+'DRE + DCF'!V$12)*(1+'DRE + DCF'!V$15)+'DRE + DCF'!V$18)*(1+'DRE + DCF'!V$25)*'DRE + DCF'!V$33</f>
        <v>28616200772.608189</v>
      </c>
      <c r="BU91" s="335">
        <f>((BJ91+'DRE + DCF'!W$12)*(1+'DRE + DCF'!W$15)+'DRE + DCF'!W$18)*(1+'DRE + DCF'!W$25)*'DRE + DCF'!W$33</f>
        <v>31765940040.120426</v>
      </c>
      <c r="BV91" s="335">
        <f>((BK91+'DRE + DCF'!X$12)*(1+'DRE + DCF'!X$15)+'DRE + DCF'!X$18)*(1+'DRE + DCF'!X$25)*'DRE + DCF'!X$33</f>
        <v>35216197367.520576</v>
      </c>
      <c r="BW91" s="335">
        <f>((BL91+'DRE + DCF'!Y$12)*(1+'DRE + DCF'!Y$15)+'DRE + DCF'!Y$18)*(1+'DRE + DCF'!Y$25)*'DRE + DCF'!Y$33</f>
        <v>39009355925.082237</v>
      </c>
      <c r="BX91" s="335">
        <f>((BM91+'DRE + DCF'!Z$12)*(1+'DRE + DCF'!Z$15)+'DRE + DCF'!Z$18)*(1+'DRE + DCF'!Z$25)*'DRE + DCF'!Z$33</f>
        <v>43192257256.627655</v>
      </c>
      <c r="BY91" s="335">
        <f>((BN91+'DRE + DCF'!AA$12)*(1+'DRE + DCF'!AA$15)+'DRE + DCF'!AA$18)*(1+'DRE + DCF'!AA$25)*'DRE + DCF'!AA$33</f>
        <v>47798601744.155418</v>
      </c>
      <c r="BZ91" s="335">
        <f>((BO91+'DRE + DCF'!AB$12)*(1+'DRE + DCF'!AB$15)+'DRE + DCF'!AB$18)*(1+'DRE + DCF'!AB$25)*'DRE + DCF'!AB$33</f>
        <v>52557874012.451279</v>
      </c>
      <c r="CA91" s="335">
        <f>((BP91+'DRE + DCF'!AC$12)*(1+'DRE + DCF'!AC$15)+'DRE + DCF'!AC$18)*(1+'DRE + DCF'!AC$25)*'DRE + DCF'!AC$33</f>
        <v>56713836909.351265</v>
      </c>
      <c r="CB91" s="335">
        <f>((BQ91+'DRE + DCF'!AD$12)*(1+'DRE + DCF'!AD$15)+'DRE + DCF'!AD$18)*(1+'DRE + DCF'!AD$25)*'DRE + DCF'!AD$33</f>
        <v>71284231770.155289</v>
      </c>
      <c r="CC91" s="335">
        <f>BR91*(1-DA$47)+('DRE + DCF'!N$53*10^6)</f>
        <v>199565028970.82681</v>
      </c>
      <c r="CD91" s="335">
        <f>BS91*(1-DB$47)+('DRE + DCF'!T$53*10^6)</f>
        <v>200117231288.99933</v>
      </c>
      <c r="CE91" s="335">
        <f>BT91*(1-DC$47)+('DRE + DCF'!U$53*10^6)</f>
        <v>218690295483.4982</v>
      </c>
      <c r="CF91" s="335">
        <f>BU91*(1-DD$47)+('DRE + DCF'!V$53*10^6)</f>
        <v>239300328730.35034</v>
      </c>
      <c r="CG91" s="335">
        <f>BV91*(1-DE$47)+('DRE + DCF'!W$53*10^6)</f>
        <v>262141758298.58948</v>
      </c>
      <c r="CH91" s="335">
        <f>BW91*(1-DF$47)+('DRE + DCF'!X$53*10^6)</f>
        <v>287436589418.78381</v>
      </c>
      <c r="CI91" s="335">
        <f>BX91*(1-DG$47)+('DRE + DCF'!Y$53*10^6)</f>
        <v>315436771888.68579</v>
      </c>
      <c r="CJ91" s="335">
        <f>BY91*(1-DH$47)+('DRE + DCF'!Z$53*10^6)</f>
        <v>346416408426.96399</v>
      </c>
      <c r="CK91" s="335">
        <f>BZ91*(1-DI$47)+('DRE + DCF'!AA$53*10^6)</f>
        <v>380298924743.39307</v>
      </c>
      <c r="CL91" s="335">
        <f>CA91*(1-DJ$47)+('DRE + DCF'!AB$53*10^6)</f>
        <v>416276723124.50781</v>
      </c>
      <c r="CM91" s="335">
        <f>CB91*(1-DK$47)+('DRE + DCF'!AC$53*10^6)</f>
        <v>461095060571.02612</v>
      </c>
      <c r="CN91" s="335">
        <f t="shared" si="87"/>
        <v>1115809805695.8215</v>
      </c>
      <c r="CO91" s="335">
        <f t="shared" si="88"/>
        <v>1136694145661.6885</v>
      </c>
      <c r="CP91" s="335">
        <f t="shared" si="89"/>
        <v>1175462501024.5066</v>
      </c>
      <c r="CQ91" s="335">
        <f t="shared" si="90"/>
        <v>1316518001147.4475</v>
      </c>
      <c r="CR91" s="335">
        <f t="shared" si="91"/>
        <v>1474500161285.1414</v>
      </c>
      <c r="CS91" s="335">
        <f t="shared" si="92"/>
        <v>1651440180639.3584</v>
      </c>
      <c r="CT91" s="335">
        <f t="shared" si="93"/>
        <v>1849613002316.0815</v>
      </c>
      <c r="CU91" s="335">
        <f t="shared" si="94"/>
        <v>2071566562594.0115</v>
      </c>
      <c r="CV91" s="335">
        <f t="shared" si="95"/>
        <v>2307725150729.729</v>
      </c>
      <c r="CW91" s="335">
        <f t="shared" si="96"/>
        <v>2529266765199.7837</v>
      </c>
      <c r="CX91" s="336">
        <f t="shared" si="97"/>
        <v>2768282474511.1631</v>
      </c>
    </row>
    <row r="92" spans="4:102" ht="30" customHeight="1" x14ac:dyDescent="0.25">
      <c r="D92" s="333">
        <f t="shared" si="55"/>
        <v>2.1588869466636074E-2</v>
      </c>
      <c r="E92" s="64">
        <f t="shared" si="56"/>
        <v>1.8787593646554496E-2</v>
      </c>
      <c r="F92" s="64">
        <f t="shared" si="57"/>
        <v>2.8777528746877223E-2</v>
      </c>
      <c r="G92" s="64">
        <f t="shared" si="58"/>
        <v>2.4500906289023322E-2</v>
      </c>
      <c r="H92" s="64">
        <f t="shared" si="59"/>
        <v>2.0518566141788097E-2</v>
      </c>
      <c r="I92" s="64">
        <f t="shared" si="60"/>
        <v>1.678884402478753E-2</v>
      </c>
      <c r="J92" s="64">
        <f t="shared" si="61"/>
        <v>1.3280378081148347E-2</v>
      </c>
      <c r="K92" s="64">
        <f t="shared" si="62"/>
        <v>9.9641857196420547E-3</v>
      </c>
      <c r="L92" s="64">
        <f t="shared" si="63"/>
        <v>7.5347263558281363E-3</v>
      </c>
      <c r="M92" s="64">
        <f t="shared" si="64"/>
        <v>7.3248104951425808E-3</v>
      </c>
      <c r="N92" s="64">
        <f t="shared" si="65"/>
        <v>9.3044096676741239E-3</v>
      </c>
      <c r="O92" s="64">
        <f t="shared" si="99"/>
        <v>4.0500000000000029E-2</v>
      </c>
      <c r="P92" s="64">
        <f t="shared" si="99"/>
        <v>4.0500000000000029E-2</v>
      </c>
      <c r="Q92" s="64">
        <f t="shared" ref="Q92:Q155" si="100">Q91+0.0005</f>
        <v>4.0500000000000029E-2</v>
      </c>
      <c r="R92" s="64">
        <f t="shared" ref="R92:R155" si="101">R91+0.0005</f>
        <v>4.0500000000000029E-2</v>
      </c>
      <c r="S92" s="64">
        <f t="shared" ref="S92:S155" si="102">S91+0.0005</f>
        <v>4.0500000000000029E-2</v>
      </c>
      <c r="T92" s="64">
        <f t="shared" ref="T92:T155" si="103">T91+0.0005</f>
        <v>4.0500000000000029E-2</v>
      </c>
      <c r="U92" s="64">
        <f t="shared" ref="U92:U155" si="104">U91+0.0005</f>
        <v>4.0500000000000029E-2</v>
      </c>
      <c r="V92" s="64">
        <f t="shared" ref="V92:V155" si="105">V91+0.0005</f>
        <v>4.0500000000000029E-2</v>
      </c>
      <c r="W92" s="64">
        <f t="shared" ref="W92:W155" si="106">W91+0.0005</f>
        <v>4.0500000000000029E-2</v>
      </c>
      <c r="X92" s="64">
        <f t="shared" ref="X92:X155" si="107">X91+0.0005</f>
        <v>4.0500000000000029E-2</v>
      </c>
      <c r="Y92" s="64">
        <f t="shared" ref="Y92:Y155" si="108">Y91+0.0005</f>
        <v>4.0500000000000029E-2</v>
      </c>
      <c r="Z92" s="64">
        <f t="shared" si="66"/>
        <v>0.17877634770844333</v>
      </c>
      <c r="AA92" s="64">
        <f t="shared" si="98"/>
        <v>0.17597507188836176</v>
      </c>
      <c r="AB92" s="64">
        <f t="shared" si="67"/>
        <v>0.18596500698868448</v>
      </c>
      <c r="AC92" s="64">
        <f t="shared" si="68"/>
        <v>0.18168838453083058</v>
      </c>
      <c r="AD92" s="64">
        <f t="shared" si="69"/>
        <v>0.17770604438359536</v>
      </c>
      <c r="AE92" s="64">
        <f t="shared" si="70"/>
        <v>0.17397632226659479</v>
      </c>
      <c r="AF92" s="64">
        <f t="shared" si="71"/>
        <v>0.17046785632295561</v>
      </c>
      <c r="AG92" s="64">
        <f t="shared" si="72"/>
        <v>0.16715166396144931</v>
      </c>
      <c r="AH92" s="64">
        <f t="shared" si="73"/>
        <v>0.1647222045976354</v>
      </c>
      <c r="AI92" s="64">
        <f t="shared" si="74"/>
        <v>0.16451228873694984</v>
      </c>
      <c r="AJ92" s="64">
        <f t="shared" si="75"/>
        <v>0.16649188790948138</v>
      </c>
      <c r="AK92" s="334">
        <f>(1+O92)*'Projeções - Receitas'!N$34</f>
        <v>1917831206039.0881</v>
      </c>
      <c r="AL92" s="334">
        <f>(1+P92)*'Projeções - Receitas'!T$34</f>
        <v>2025527145865.6628</v>
      </c>
      <c r="AM92" s="334">
        <f>(1+Q92)*'Projeções - Receitas'!U$34</f>
        <v>2268590403369.5425</v>
      </c>
      <c r="AN92" s="334">
        <f>(1+R92)*'Projeções - Receitas'!V$34</f>
        <v>2540821251773.8877</v>
      </c>
      <c r="AO92" s="334">
        <f>(1+S92)*'Projeções - Receitas'!W$34</f>
        <v>2845719801986.7544</v>
      </c>
      <c r="AP92" s="334">
        <f>(1+T92)*'Projeções - Receitas'!X$34</f>
        <v>3187206178225.1655</v>
      </c>
      <c r="AQ92" s="334">
        <f>(1+U92)*'Projeções - Receitas'!Y$34</f>
        <v>3569670919612.1855</v>
      </c>
      <c r="AR92" s="334">
        <f>(1+V92)*'Projeções - Receitas'!Z$34</f>
        <v>3998031429965.6479</v>
      </c>
      <c r="AS92" s="334">
        <f>(1+W92)*'Projeções - Receitas'!AA$34</f>
        <v>4453807012981.7324</v>
      </c>
      <c r="AT92" s="334">
        <f>(1+X92)*'Projeções - Receitas'!AB$34</f>
        <v>4881372486227.9795</v>
      </c>
      <c r="AU92" s="334">
        <f>(1+Y92)*'Projeções - Receitas'!AC$34</f>
        <v>5342662186176.5234</v>
      </c>
      <c r="AV92" s="335">
        <f t="shared" si="76"/>
        <v>1679197190014.959</v>
      </c>
      <c r="AW92" s="335">
        <f t="shared" si="77"/>
        <v>1773492620688.6001</v>
      </c>
      <c r="AX92" s="335">
        <f t="shared" si="78"/>
        <v>1986311735171.2322</v>
      </c>
      <c r="AY92" s="335">
        <f t="shared" si="79"/>
        <v>2224669143391.7803</v>
      </c>
      <c r="AZ92" s="335">
        <f t="shared" si="80"/>
        <v>2491629440598.7939</v>
      </c>
      <c r="BA92" s="335">
        <f t="shared" si="81"/>
        <v>2790624973470.6499</v>
      </c>
      <c r="BB92" s="335">
        <f t="shared" si="82"/>
        <v>3125499970287.1279</v>
      </c>
      <c r="BC92" s="335">
        <f t="shared" si="83"/>
        <v>3500559966721.5835</v>
      </c>
      <c r="BD92" s="335">
        <f t="shared" si="84"/>
        <v>3899623802927.8442</v>
      </c>
      <c r="BE92" s="335">
        <f t="shared" si="85"/>
        <v>4273987688008.918</v>
      </c>
      <c r="BF92" s="335">
        <f t="shared" si="86"/>
        <v>4677879524525.7607</v>
      </c>
      <c r="BG92" s="334">
        <f>(AK92*SUMPRODUCT(DA$10:DA$13,DA$28:DA$31)+AV92*SUMPRODUCT(DA$14:DA$23,DA$32:DA$41))*'Projeções - Receitas'!T$23+(AK92*DA$11*'Projeções - Receitas'!T$25)</f>
        <v>62303711437.184555</v>
      </c>
      <c r="BH92" s="334">
        <f>(AL92*SUMPRODUCT(DB$10:DB$13,DB$28:DB$31)+AW92*SUMPRODUCT(DB$14:DB$23,DB$32:DB$41))*'Projeções - Receitas'!U$23+(AL92*DB$11*'Projeções - Receitas'!U$25)</f>
        <v>49919193472.332047</v>
      </c>
      <c r="BI92" s="334">
        <f>(AM92*SUMPRODUCT(DC$10:DC$13,DC$28:DC$31)+AX92*SUMPRODUCT(DC$14:DC$23,DC$32:DC$41))*'Projeções - Receitas'!V$23+(AM92*DC$11*'Projeções - Receitas'!V$25)</f>
        <v>55214622454.357399</v>
      </c>
      <c r="BJ92" s="334">
        <f>(AN92*SUMPRODUCT(DD$10:DD$13,DD$28:DD$31)+AY92*SUMPRODUCT(DD$14:DD$23,DD$32:DD$41))*'Projeções - Receitas'!W$23+(AN92*DD$11*'Projeções - Receitas'!W$25)</f>
        <v>61025232107.785896</v>
      </c>
      <c r="BK92" s="334">
        <f>(AO92*SUMPRODUCT(DE$10:DE$13,DE$28:DE$31)+AZ92*SUMPRODUCT(DE$14:DE$23,DE$32:DE$41))*'Projeções - Receitas'!X$23+(AO92*DE$11*'Projeções - Receitas'!X$25)</f>
        <v>67429429983.976715</v>
      </c>
      <c r="BL92" s="334">
        <f>(AP92*SUMPRODUCT(DF$10:DF$13,DF$28:DF$31)+BA92*SUMPRODUCT(DF$14:DF$23,DF$32:DF$41))*'Projeções - Receitas'!Y$23+(AP92*DF$11*'Projeções - Receitas'!Y$25)</f>
        <v>74494956652.82135</v>
      </c>
      <c r="BM92" s="334">
        <f>(AQ92*SUMPRODUCT(DG$10:DG$13,DG$28:DG$31)+BB92*SUMPRODUCT(DG$14:DG$23,DG$32:DG$41))*'Projeções - Receitas'!Z$23+(AQ92*DG$11*'Projeções - Receitas'!Z$25)</f>
        <v>82293186996.097626</v>
      </c>
      <c r="BN92" s="334">
        <f>(AR92*SUMPRODUCT(DH$10:DH$13,DH$28:DH$31)+BC92*SUMPRODUCT(DH$14:DH$23,DH$32:DH$41))*'Projeções - Receitas'!AA$23+(AR92*DH$11*'Projeções - Receitas'!AA$25)</f>
        <v>90898004002.633759</v>
      </c>
      <c r="BO92" s="334">
        <f>(AS92*SUMPRODUCT(DI$10:DI$13,DI$28:DI$31)+BD92*SUMPRODUCT(DI$14:DI$23,DI$32:DI$41))*'Projeções - Receitas'!AB$23+(AS92*DI$11*'Projeções - Receitas'!AB$25)</f>
        <v>99850811741.534637</v>
      </c>
      <c r="BP92" s="334">
        <f>(AT92*SUMPRODUCT(DJ$10:DJ$13,DJ$28:DJ$31)+BE92*SUMPRODUCT(DJ$14:DJ$23,DJ$32:DJ$41))*'Projeções - Receitas'!AC$23+(AT92*DJ$11*'Projeções - Receitas'!AC$25)</f>
        <v>107894482395.83044</v>
      </c>
      <c r="BQ92" s="334">
        <f>(AU92*SUMPRODUCT(DK$10:DK$13,DK$28:DK$31)+BF92*SUMPRODUCT(DK$14:DK$23,DK$32:DK$41))*'Projeções - Receitas'!AD$23+(AU92*DK$11*'Projeções - Receitas'!AD$25)</f>
        <v>137246381026.63876</v>
      </c>
      <c r="BR92" s="335">
        <f>((BG92+'DRE + DCF'!T$12)*(1+'DRE + DCF'!T$15)+'DRE + DCF'!T$18)*(1+'DRE + DCF'!T$25)*'DRE + DCF'!T$33</f>
        <v>34123542202.302101</v>
      </c>
      <c r="BS92" s="335">
        <f>((BH92+'DRE + DCF'!U$12)*(1+'DRE + DCF'!U$15)+'DRE + DCF'!U$18)*(1+'DRE + DCF'!U$25)*'DRE + DCF'!U$33</f>
        <v>25748222491.308182</v>
      </c>
      <c r="BT92" s="335">
        <f>((BI92+'DRE + DCF'!V$12)*(1+'DRE + DCF'!V$15)+'DRE + DCF'!V$18)*(1+'DRE + DCF'!V$25)*'DRE + DCF'!V$33</f>
        <v>28632351493.678822</v>
      </c>
      <c r="BU92" s="335">
        <f>((BJ92+'DRE + DCF'!W$12)*(1+'DRE + DCF'!W$15)+'DRE + DCF'!W$18)*(1+'DRE + DCF'!W$25)*'DRE + DCF'!W$33</f>
        <v>31783770364.575897</v>
      </c>
      <c r="BV92" s="335">
        <f>((BK92+'DRE + DCF'!X$12)*(1+'DRE + DCF'!X$15)+'DRE + DCF'!X$18)*(1+'DRE + DCF'!X$25)*'DRE + DCF'!X$33</f>
        <v>35235876717.157524</v>
      </c>
      <c r="BW92" s="335">
        <f>((BL92+'DRE + DCF'!Y$12)*(1+'DRE + DCF'!Y$15)+'DRE + DCF'!Y$18)*(1+'DRE + DCF'!Y$25)*'DRE + DCF'!Y$33</f>
        <v>39031072884.623131</v>
      </c>
      <c r="BX92" s="335">
        <f>((BM92+'DRE + DCF'!Z$12)*(1+'DRE + DCF'!Z$15)+'DRE + DCF'!Z$18)*(1+'DRE + DCF'!Z$25)*'DRE + DCF'!Z$33</f>
        <v>43216220543.000412</v>
      </c>
      <c r="BY92" s="335">
        <f>((BN92+'DRE + DCF'!AA$12)*(1+'DRE + DCF'!AA$15)+'DRE + DCF'!AA$18)*(1+'DRE + DCF'!AA$25)*'DRE + DCF'!AA$33</f>
        <v>47825040842.229294</v>
      </c>
      <c r="BZ92" s="335">
        <f>((BO92+'DRE + DCF'!AB$12)*(1+'DRE + DCF'!AB$15)+'DRE + DCF'!AB$18)*(1+'DRE + DCF'!AB$25)*'DRE + DCF'!AB$33</f>
        <v>52586884373.098686</v>
      </c>
      <c r="CA92" s="335">
        <f>((BP92+'DRE + DCF'!AC$12)*(1+'DRE + DCF'!AC$15)+'DRE + DCF'!AC$18)*(1+'DRE + DCF'!AC$25)*'DRE + DCF'!AC$33</f>
        <v>56745148811.253822</v>
      </c>
      <c r="CB92" s="335">
        <f>((BQ92+'DRE + DCF'!AD$12)*(1+'DRE + DCF'!AD$15)+'DRE + DCF'!AD$18)*(1+'DRE + DCF'!AD$25)*'DRE + DCF'!AD$33</f>
        <v>71322731385.339569</v>
      </c>
      <c r="CC92" s="335">
        <f>BR92*(1-DA$47)+('DRE + DCF'!N$53*10^6)</f>
        <v>199576305838.89352</v>
      </c>
      <c r="CD92" s="335">
        <f>BS92*(1-DB$47)+('DRE + DCF'!T$53*10^6)</f>
        <v>200126002187.31766</v>
      </c>
      <c r="CE92" s="335">
        <f>BT92*(1-DC$47)+('DRE + DCF'!U$53*10^6)</f>
        <v>218699985916.14059</v>
      </c>
      <c r="CF92" s="335">
        <f>BU92*(1-DD$47)+('DRE + DCF'!V$53*10^6)</f>
        <v>239311026925.02362</v>
      </c>
      <c r="CG92" s="335">
        <f>BV92*(1-DE$47)+('DRE + DCF'!W$53*10^6)</f>
        <v>262153565908.37167</v>
      </c>
      <c r="CH92" s="335">
        <f>BW92*(1-DF$47)+('DRE + DCF'!X$53*10^6)</f>
        <v>287449619594.50836</v>
      </c>
      <c r="CI92" s="335">
        <f>BX92*(1-DG$47)+('DRE + DCF'!Y$53*10^6)</f>
        <v>315451149860.50946</v>
      </c>
      <c r="CJ92" s="335">
        <f>BY92*(1-DH$47)+('DRE + DCF'!Z$53*10^6)</f>
        <v>346432271885.80835</v>
      </c>
      <c r="CK92" s="335">
        <f>BZ92*(1-DI$47)+('DRE + DCF'!AA$53*10^6)</f>
        <v>380316330959.78149</v>
      </c>
      <c r="CL92" s="335">
        <f>CA92*(1-DJ$47)+('DRE + DCF'!AB$53*10^6)</f>
        <v>416295510265.64935</v>
      </c>
      <c r="CM92" s="335">
        <f>CB92*(1-DK$47)+('DRE + DCF'!AC$53*10^6)</f>
        <v>461118160340.13672</v>
      </c>
      <c r="CN92" s="335">
        <f t="shared" si="87"/>
        <v>1116346252717.7908</v>
      </c>
      <c r="CO92" s="335">
        <f t="shared" si="88"/>
        <v>1137240633231.7183</v>
      </c>
      <c r="CP92" s="335">
        <f t="shared" si="89"/>
        <v>1176027627226.9221</v>
      </c>
      <c r="CQ92" s="335">
        <f t="shared" si="90"/>
        <v>1317150942494.1531</v>
      </c>
      <c r="CR92" s="335">
        <f t="shared" si="91"/>
        <v>1475209055593.4514</v>
      </c>
      <c r="CS92" s="335">
        <f t="shared" si="92"/>
        <v>1652234142264.666</v>
      </c>
      <c r="CT92" s="335">
        <f t="shared" si="93"/>
        <v>1850502239336.4258</v>
      </c>
      <c r="CU92" s="335">
        <f t="shared" si="94"/>
        <v>2072562508056.7971</v>
      </c>
      <c r="CV92" s="335">
        <f t="shared" si="95"/>
        <v>2308834633975.2725</v>
      </c>
      <c r="CW92" s="335">
        <f t="shared" si="96"/>
        <v>2530482758836.8989</v>
      </c>
      <c r="CX92" s="336">
        <f t="shared" si="97"/>
        <v>2769613379546.9858</v>
      </c>
    </row>
    <row r="93" spans="4:102" ht="30" customHeight="1" x14ac:dyDescent="0.25">
      <c r="D93" s="333">
        <f t="shared" si="55"/>
        <v>2.1513098598952562E-2</v>
      </c>
      <c r="E93" s="64">
        <f t="shared" si="56"/>
        <v>1.8710780251934483E-2</v>
      </c>
      <c r="F93" s="64">
        <f t="shared" si="57"/>
        <v>2.8696444391001913E-2</v>
      </c>
      <c r="G93" s="64">
        <f t="shared" si="58"/>
        <v>2.4421758336622829E-2</v>
      </c>
      <c r="H93" s="64">
        <f t="shared" si="59"/>
        <v>2.0441212794577113E-2</v>
      </c>
      <c r="I93" s="64">
        <f t="shared" si="60"/>
        <v>1.6713164520263196E-2</v>
      </c>
      <c r="J93" s="64">
        <f t="shared" si="61"/>
        <v>1.3206267144293765E-2</v>
      </c>
      <c r="K93" s="64">
        <f t="shared" si="62"/>
        <v>9.8915518943358538E-3</v>
      </c>
      <c r="L93" s="64">
        <f t="shared" si="63"/>
        <v>7.4631444034558847E-3</v>
      </c>
      <c r="M93" s="64">
        <f t="shared" si="64"/>
        <v>7.2532147908698219E-3</v>
      </c>
      <c r="N93" s="64">
        <f t="shared" si="65"/>
        <v>9.232778807380021E-3</v>
      </c>
      <c r="O93" s="64">
        <f t="shared" si="99"/>
        <v>4.1000000000000029E-2</v>
      </c>
      <c r="P93" s="64">
        <f t="shared" si="99"/>
        <v>4.1000000000000029E-2</v>
      </c>
      <c r="Q93" s="64">
        <f t="shared" si="100"/>
        <v>4.1000000000000029E-2</v>
      </c>
      <c r="R93" s="64">
        <f t="shared" si="101"/>
        <v>4.1000000000000029E-2</v>
      </c>
      <c r="S93" s="64">
        <f t="shared" si="102"/>
        <v>4.1000000000000029E-2</v>
      </c>
      <c r="T93" s="64">
        <f t="shared" si="103"/>
        <v>4.1000000000000029E-2</v>
      </c>
      <c r="U93" s="64">
        <f t="shared" si="104"/>
        <v>4.1000000000000029E-2</v>
      </c>
      <c r="V93" s="64">
        <f t="shared" si="105"/>
        <v>4.1000000000000029E-2</v>
      </c>
      <c r="W93" s="64">
        <f t="shared" si="106"/>
        <v>4.1000000000000029E-2</v>
      </c>
      <c r="X93" s="64">
        <f t="shared" si="107"/>
        <v>4.1000000000000029E-2</v>
      </c>
      <c r="Y93" s="64">
        <f t="shared" si="108"/>
        <v>4.1000000000000029E-2</v>
      </c>
      <c r="Z93" s="64">
        <f t="shared" si="66"/>
        <v>0.17870057684075982</v>
      </c>
      <c r="AA93" s="64">
        <f t="shared" si="98"/>
        <v>0.17589825849374174</v>
      </c>
      <c r="AB93" s="64">
        <f t="shared" si="67"/>
        <v>0.18588392263280917</v>
      </c>
      <c r="AC93" s="64">
        <f t="shared" si="68"/>
        <v>0.18160923657843009</v>
      </c>
      <c r="AD93" s="64">
        <f t="shared" si="69"/>
        <v>0.17762869103638437</v>
      </c>
      <c r="AE93" s="64">
        <f t="shared" si="70"/>
        <v>0.17390064276207046</v>
      </c>
      <c r="AF93" s="64">
        <f t="shared" si="71"/>
        <v>0.17039374538610103</v>
      </c>
      <c r="AG93" s="64">
        <f t="shared" si="72"/>
        <v>0.16707903013614311</v>
      </c>
      <c r="AH93" s="64">
        <f t="shared" si="73"/>
        <v>0.16465062264526314</v>
      </c>
      <c r="AI93" s="64">
        <f t="shared" si="74"/>
        <v>0.16444069303267708</v>
      </c>
      <c r="AJ93" s="64">
        <f t="shared" si="75"/>
        <v>0.16642025704918728</v>
      </c>
      <c r="AK93" s="334">
        <f>(1+O93)*'Projeções - Receitas'!N$34</f>
        <v>1918752797200.0872</v>
      </c>
      <c r="AL93" s="334">
        <f>(1+P93)*'Projeções - Receitas'!T$34</f>
        <v>2026500489040.0334</v>
      </c>
      <c r="AM93" s="334">
        <f>(1+Q93)*'Projeções - Receitas'!U$34</f>
        <v>2269680547724.8379</v>
      </c>
      <c r="AN93" s="334">
        <f>(1+R93)*'Projeções - Receitas'!V$34</f>
        <v>2542042213451.8184</v>
      </c>
      <c r="AO93" s="334">
        <f>(1+S93)*'Projeções - Receitas'!W$34</f>
        <v>2847087279066.0366</v>
      </c>
      <c r="AP93" s="334">
        <f>(1+T93)*'Projeções - Receitas'!X$34</f>
        <v>3188737752553.9614</v>
      </c>
      <c r="AQ93" s="334">
        <f>(1+U93)*'Projeções - Receitas'!Y$34</f>
        <v>3571386282860.437</v>
      </c>
      <c r="AR93" s="334">
        <f>(1+V93)*'Projeções - Receitas'!Z$34</f>
        <v>3999952636803.6899</v>
      </c>
      <c r="AS93" s="334">
        <f>(1+W93)*'Projeções - Receitas'!AA$34</f>
        <v>4455947237399.3105</v>
      </c>
      <c r="AT93" s="334">
        <f>(1+X93)*'Projeções - Receitas'!AB$34</f>
        <v>4883718172189.6455</v>
      </c>
      <c r="AU93" s="334">
        <f>(1+Y93)*'Projeções - Receitas'!AC$34</f>
        <v>5345229539461.5674</v>
      </c>
      <c r="AV93" s="335">
        <f t="shared" si="76"/>
        <v>1680004108414.7739</v>
      </c>
      <c r="AW93" s="335">
        <f t="shared" si="77"/>
        <v>1774344851645.2019</v>
      </c>
      <c r="AX93" s="335">
        <f t="shared" si="78"/>
        <v>1987266233842.6265</v>
      </c>
      <c r="AY93" s="335">
        <f t="shared" si="79"/>
        <v>2225738181903.7417</v>
      </c>
      <c r="AZ93" s="335">
        <f t="shared" si="80"/>
        <v>2492826763732.1904</v>
      </c>
      <c r="BA93" s="335">
        <f t="shared" si="81"/>
        <v>2791965975380.0537</v>
      </c>
      <c r="BB93" s="335">
        <f t="shared" si="82"/>
        <v>3127001892425.6606</v>
      </c>
      <c r="BC93" s="335">
        <f t="shared" si="83"/>
        <v>3502242119516.7402</v>
      </c>
      <c r="BD93" s="335">
        <f t="shared" si="84"/>
        <v>3901497721141.6484</v>
      </c>
      <c r="BE93" s="335">
        <f t="shared" si="85"/>
        <v>4276041502371.2476</v>
      </c>
      <c r="BF93" s="335">
        <f t="shared" si="86"/>
        <v>4680127424345.3311</v>
      </c>
      <c r="BG93" s="334">
        <f>(AK93*SUMPRODUCT(DA$10:DA$13,DA$28:DA$31)+AV93*SUMPRODUCT(DA$14:DA$23,DA$32:DA$41))*'Projeções - Receitas'!T$23+(AK93*DA$11*'Projeções - Receitas'!T$25)</f>
        <v>62333650750.705566</v>
      </c>
      <c r="BH93" s="334">
        <f>(AL93*SUMPRODUCT(DB$10:DB$13,DB$28:DB$31)+AW93*SUMPRODUCT(DB$14:DB$23,DB$32:DB$41))*'Projeções - Receitas'!U$23+(AL93*DB$11*'Projeções - Receitas'!U$25)</f>
        <v>49943181551.847801</v>
      </c>
      <c r="BI93" s="334">
        <f>(AM93*SUMPRODUCT(DC$10:DC$13,DC$28:DC$31)+AX93*SUMPRODUCT(DC$14:DC$23,DC$32:DC$41))*'Projeções - Receitas'!V$23+(AM93*DC$11*'Projeções - Receitas'!V$25)</f>
        <v>55241155189.799179</v>
      </c>
      <c r="BJ93" s="334">
        <f>(AN93*SUMPRODUCT(DD$10:DD$13,DD$28:DD$31)+AY93*SUMPRODUCT(DD$14:DD$23,DD$32:DD$41))*'Projeções - Receitas'!W$23+(AN93*DD$11*'Projeções - Receitas'!W$25)</f>
        <v>61054557063.147652</v>
      </c>
      <c r="BK93" s="334">
        <f>(AO93*SUMPRODUCT(DE$10:DE$13,DE$28:DE$31)+AZ93*SUMPRODUCT(DE$14:DE$23,DE$32:DE$41))*'Projeções - Receitas'!X$23+(AO93*DE$11*'Projeções - Receitas'!X$25)</f>
        <v>67461832401.076187</v>
      </c>
      <c r="BL93" s="334">
        <f>(AP93*SUMPRODUCT(DF$10:DF$13,DF$28:DF$31)+BA93*SUMPRODUCT(DF$14:DF$23,DF$32:DF$41))*'Projeções - Receitas'!Y$23+(AP93*DF$11*'Projeções - Receitas'!Y$25)</f>
        <v>74530754325.40802</v>
      </c>
      <c r="BM93" s="334">
        <f>(AQ93*SUMPRODUCT(DG$10:DG$13,DG$28:DG$31)+BB93*SUMPRODUCT(DG$14:DG$23,DG$32:DG$41))*'Projeções - Receitas'!Z$23+(AQ93*DG$11*'Projeções - Receitas'!Z$25)</f>
        <v>82332732016.278366</v>
      </c>
      <c r="BN93" s="334">
        <f>(AR93*SUMPRODUCT(DH$10:DH$13,DH$28:DH$31)+BC93*SUMPRODUCT(DH$14:DH$23,DH$32:DH$41))*'Projeções - Receitas'!AA$23+(AR93*DH$11*'Projeções - Receitas'!AA$25)</f>
        <v>90941683966.114105</v>
      </c>
      <c r="BO93" s="334">
        <f>(AS93*SUMPRODUCT(DI$10:DI$13,DI$28:DI$31)+BD93*SUMPRODUCT(DI$14:DI$23,DI$32:DI$41))*'Projeções - Receitas'!AB$23+(AS93*DI$11*'Projeções - Receitas'!AB$25)</f>
        <v>99898793871.155762</v>
      </c>
      <c r="BP93" s="334">
        <f>(AT93*SUMPRODUCT(DJ$10:DJ$13,DJ$28:DJ$31)+BE93*SUMPRODUCT(DJ$14:DJ$23,DJ$32:DJ$41))*'Projeções - Receitas'!AC$23+(AT93*DJ$11*'Projeções - Receitas'!AC$25)</f>
        <v>107946329816.49155</v>
      </c>
      <c r="BQ93" s="334">
        <f>(AU93*SUMPRODUCT(DK$10:DK$13,DK$28:DK$31)+BF93*SUMPRODUCT(DK$14:DK$23,DK$32:DK$41))*'Projeções - Receitas'!AD$23+(AU93*DK$11*'Projeções - Receitas'!AD$25)</f>
        <v>137312333155.91632</v>
      </c>
      <c r="BR93" s="335">
        <f>((BG93+'DRE + DCF'!T$12)*(1+'DRE + DCF'!T$15)+'DRE + DCF'!T$18)*(1+'DRE + DCF'!T$25)*'DRE + DCF'!T$33</f>
        <v>34141964794.593117</v>
      </c>
      <c r="BS93" s="335">
        <f>((BH93+'DRE + DCF'!U$12)*(1+'DRE + DCF'!U$15)+'DRE + DCF'!U$18)*(1+'DRE + DCF'!U$25)*'DRE + DCF'!U$33</f>
        <v>25762840655.172073</v>
      </c>
      <c r="BT93" s="335">
        <f>((BI93+'DRE + DCF'!V$12)*(1+'DRE + DCF'!V$15)+'DRE + DCF'!V$18)*(1+'DRE + DCF'!V$25)*'DRE + DCF'!V$33</f>
        <v>28648502214.749447</v>
      </c>
      <c r="BU93" s="335">
        <f>((BJ93+'DRE + DCF'!W$12)*(1+'DRE + DCF'!W$15)+'DRE + DCF'!W$18)*(1+'DRE + DCF'!W$25)*'DRE + DCF'!W$33</f>
        <v>31801600689.031391</v>
      </c>
      <c r="BV93" s="335">
        <f>((BK93+'DRE + DCF'!X$12)*(1+'DRE + DCF'!X$15)+'DRE + DCF'!X$18)*(1+'DRE + DCF'!X$25)*'DRE + DCF'!X$33</f>
        <v>35255556066.794456</v>
      </c>
      <c r="BW93" s="335">
        <f>((BL93+'DRE + DCF'!Y$12)*(1+'DRE + DCF'!Y$15)+'DRE + DCF'!Y$18)*(1+'DRE + DCF'!Y$25)*'DRE + DCF'!Y$33</f>
        <v>39052789844.164032</v>
      </c>
      <c r="BX93" s="335">
        <f>((BM93+'DRE + DCF'!Z$12)*(1+'DRE + DCF'!Z$15)+'DRE + DCF'!Z$18)*(1+'DRE + DCF'!Z$25)*'DRE + DCF'!Z$33</f>
        <v>43240183829.373177</v>
      </c>
      <c r="BY93" s="335">
        <f>((BN93+'DRE + DCF'!AA$12)*(1+'DRE + DCF'!AA$15)+'DRE + DCF'!AA$18)*(1+'DRE + DCF'!AA$25)*'DRE + DCF'!AA$33</f>
        <v>47851479940.303131</v>
      </c>
      <c r="BZ93" s="335">
        <f>((BO93+'DRE + DCF'!AB$12)*(1+'DRE + DCF'!AB$15)+'DRE + DCF'!AB$18)*(1+'DRE + DCF'!AB$25)*'DRE + DCF'!AB$33</f>
        <v>52615894733.746056</v>
      </c>
      <c r="CA93" s="335">
        <f>((BP93+'DRE + DCF'!AC$12)*(1+'DRE + DCF'!AC$15)+'DRE + DCF'!AC$18)*(1+'DRE + DCF'!AC$25)*'DRE + DCF'!AC$33</f>
        <v>56776460713.156334</v>
      </c>
      <c r="CB93" s="335">
        <f>((BQ93+'DRE + DCF'!AD$12)*(1+'DRE + DCF'!AD$15)+'DRE + DCF'!AD$18)*(1+'DRE + DCF'!AD$25)*'DRE + DCF'!AD$33</f>
        <v>71361231000.523834</v>
      </c>
      <c r="CC93" s="335">
        <f>BR93*(1-DA$47)+('DRE + DCF'!N$53*10^6)</f>
        <v>199587582706.96024</v>
      </c>
      <c r="CD93" s="335">
        <f>BS93*(1-DB$47)+('DRE + DCF'!T$53*10^6)</f>
        <v>200134773085.63599</v>
      </c>
      <c r="CE93" s="335">
        <f>BT93*(1-DC$47)+('DRE + DCF'!U$53*10^6)</f>
        <v>218709676348.78296</v>
      </c>
      <c r="CF93" s="335">
        <f>BU93*(1-DD$47)+('DRE + DCF'!V$53*10^6)</f>
        <v>239321725119.6969</v>
      </c>
      <c r="CG93" s="335">
        <f>BV93*(1-DE$47)+('DRE + DCF'!W$53*10^6)</f>
        <v>262165373518.15381</v>
      </c>
      <c r="CH93" s="335">
        <f>BW93*(1-DF$47)+('DRE + DCF'!X$53*10^6)</f>
        <v>287462649770.23291</v>
      </c>
      <c r="CI93" s="335">
        <f>BX93*(1-DG$47)+('DRE + DCF'!Y$53*10^6)</f>
        <v>315465527832.33313</v>
      </c>
      <c r="CJ93" s="335">
        <f>BY93*(1-DH$47)+('DRE + DCF'!Z$53*10^6)</f>
        <v>346448135344.65265</v>
      </c>
      <c r="CK93" s="335">
        <f>BZ93*(1-DI$47)+('DRE + DCF'!AA$53*10^6)</f>
        <v>380333737176.16992</v>
      </c>
      <c r="CL93" s="335">
        <f>CA93*(1-DJ$47)+('DRE + DCF'!AB$53*10^6)</f>
        <v>416314297406.79083</v>
      </c>
      <c r="CM93" s="335">
        <f>CB93*(1-DK$47)+('DRE + DCF'!AC$53*10^6)</f>
        <v>461141260109.24731</v>
      </c>
      <c r="CN93" s="335">
        <f t="shared" si="87"/>
        <v>1116882699739.7598</v>
      </c>
      <c r="CO93" s="335">
        <f t="shared" si="88"/>
        <v>1137787120801.7478</v>
      </c>
      <c r="CP93" s="335">
        <f t="shared" si="89"/>
        <v>1176592753429.3379</v>
      </c>
      <c r="CQ93" s="335">
        <f t="shared" si="90"/>
        <v>1317783883840.8584</v>
      </c>
      <c r="CR93" s="335">
        <f t="shared" si="91"/>
        <v>1475917949901.7615</v>
      </c>
      <c r="CS93" s="335">
        <f t="shared" si="92"/>
        <v>1653028103889.9731</v>
      </c>
      <c r="CT93" s="335">
        <f t="shared" si="93"/>
        <v>1851391476356.77</v>
      </c>
      <c r="CU93" s="335">
        <f t="shared" si="94"/>
        <v>2073558453519.5825</v>
      </c>
      <c r="CV93" s="335">
        <f t="shared" si="95"/>
        <v>2309944117220.8149</v>
      </c>
      <c r="CW93" s="335">
        <f t="shared" si="96"/>
        <v>2531698752474.0137</v>
      </c>
      <c r="CX93" s="336">
        <f t="shared" si="97"/>
        <v>2770944284582.8081</v>
      </c>
    </row>
    <row r="94" spans="4:102" ht="30" customHeight="1" x14ac:dyDescent="0.25">
      <c r="D94" s="333">
        <f t="shared" si="55"/>
        <v>2.1437400482942265E-2</v>
      </c>
      <c r="E94" s="64">
        <f t="shared" si="56"/>
        <v>1.8634040609973701E-2</v>
      </c>
      <c r="F94" s="64">
        <f t="shared" si="57"/>
        <v>2.8615437888564799E-2</v>
      </c>
      <c r="G94" s="64">
        <f t="shared" si="58"/>
        <v>2.4342686378415662E-2</v>
      </c>
      <c r="H94" s="64">
        <f t="shared" si="59"/>
        <v>2.0363933718462762E-2</v>
      </c>
      <c r="I94" s="64">
        <f t="shared" si="60"/>
        <v>1.6637557679689385E-2</v>
      </c>
      <c r="J94" s="64">
        <f t="shared" si="61"/>
        <v>1.3132227365323768E-2</v>
      </c>
      <c r="K94" s="64">
        <f t="shared" si="62"/>
        <v>9.8189878086602511E-3</v>
      </c>
      <c r="L94" s="64">
        <f t="shared" si="63"/>
        <v>7.3916311807545598E-3</v>
      </c>
      <c r="M94" s="64">
        <f t="shared" si="64"/>
        <v>7.181687829472011E-3</v>
      </c>
      <c r="N94" s="64">
        <f t="shared" si="65"/>
        <v>9.1612167237160591E-3</v>
      </c>
      <c r="O94" s="64">
        <f t="shared" si="99"/>
        <v>4.150000000000003E-2</v>
      </c>
      <c r="P94" s="64">
        <f t="shared" si="99"/>
        <v>4.150000000000003E-2</v>
      </c>
      <c r="Q94" s="64">
        <f t="shared" si="100"/>
        <v>4.150000000000003E-2</v>
      </c>
      <c r="R94" s="64">
        <f t="shared" si="101"/>
        <v>4.150000000000003E-2</v>
      </c>
      <c r="S94" s="64">
        <f t="shared" si="102"/>
        <v>4.150000000000003E-2</v>
      </c>
      <c r="T94" s="64">
        <f t="shared" si="103"/>
        <v>4.150000000000003E-2</v>
      </c>
      <c r="U94" s="64">
        <f t="shared" si="104"/>
        <v>4.150000000000003E-2</v>
      </c>
      <c r="V94" s="64">
        <f t="shared" si="105"/>
        <v>4.150000000000003E-2</v>
      </c>
      <c r="W94" s="64">
        <f t="shared" si="106"/>
        <v>4.150000000000003E-2</v>
      </c>
      <c r="X94" s="64">
        <f t="shared" si="107"/>
        <v>4.150000000000003E-2</v>
      </c>
      <c r="Y94" s="64">
        <f t="shared" si="108"/>
        <v>4.150000000000003E-2</v>
      </c>
      <c r="Z94" s="64">
        <f t="shared" si="66"/>
        <v>0.17862487872474953</v>
      </c>
      <c r="AA94" s="64">
        <f t="shared" si="98"/>
        <v>0.17582151885178096</v>
      </c>
      <c r="AB94" s="64">
        <f t="shared" si="67"/>
        <v>0.18580291613037206</v>
      </c>
      <c r="AC94" s="64">
        <f t="shared" si="68"/>
        <v>0.18153016462022292</v>
      </c>
      <c r="AD94" s="64">
        <f t="shared" si="69"/>
        <v>0.17755141196027002</v>
      </c>
      <c r="AE94" s="64">
        <f t="shared" si="70"/>
        <v>0.17382503592149665</v>
      </c>
      <c r="AF94" s="64">
        <f t="shared" si="71"/>
        <v>0.17031970560713103</v>
      </c>
      <c r="AG94" s="64">
        <f t="shared" si="72"/>
        <v>0.16700646605046751</v>
      </c>
      <c r="AH94" s="64">
        <f t="shared" si="73"/>
        <v>0.16457910942256182</v>
      </c>
      <c r="AI94" s="64">
        <f t="shared" si="74"/>
        <v>0.16436916607127927</v>
      </c>
      <c r="AJ94" s="64">
        <f t="shared" si="75"/>
        <v>0.16634869496552332</v>
      </c>
      <c r="AK94" s="334">
        <f>(1+O94)*'Projeções - Receitas'!N$34</f>
        <v>1919674388361.0864</v>
      </c>
      <c r="AL94" s="334">
        <f>(1+P94)*'Projeções - Receitas'!T$34</f>
        <v>2027473832214.4045</v>
      </c>
      <c r="AM94" s="334">
        <f>(1+Q94)*'Projeções - Receitas'!U$34</f>
        <v>2270770692080.1333</v>
      </c>
      <c r="AN94" s="334">
        <f>(1+R94)*'Projeções - Receitas'!V$34</f>
        <v>2543263175129.7495</v>
      </c>
      <c r="AO94" s="334">
        <f>(1+S94)*'Projeções - Receitas'!W$34</f>
        <v>2848454756145.3198</v>
      </c>
      <c r="AP94" s="334">
        <f>(1+T94)*'Projeções - Receitas'!X$34</f>
        <v>3190269326882.7583</v>
      </c>
      <c r="AQ94" s="334">
        <f>(1+U94)*'Projeções - Receitas'!Y$34</f>
        <v>3573101646108.6895</v>
      </c>
      <c r="AR94" s="334">
        <f>(1+V94)*'Projeções - Receitas'!Z$34</f>
        <v>4001873843641.7324</v>
      </c>
      <c r="AS94" s="334">
        <f>(1+W94)*'Projeções - Receitas'!AA$34</f>
        <v>4458087461816.8906</v>
      </c>
      <c r="AT94" s="334">
        <f>(1+X94)*'Projeções - Receitas'!AB$34</f>
        <v>4886063858151.3125</v>
      </c>
      <c r="AU94" s="334">
        <f>(1+Y94)*'Projeções - Receitas'!AC$34</f>
        <v>5347796892746.6113</v>
      </c>
      <c r="AV94" s="335">
        <f t="shared" si="76"/>
        <v>1680811026814.5891</v>
      </c>
      <c r="AW94" s="335">
        <f t="shared" si="77"/>
        <v>1775197082601.804</v>
      </c>
      <c r="AX94" s="335">
        <f t="shared" si="78"/>
        <v>1988220732514.0208</v>
      </c>
      <c r="AY94" s="335">
        <f t="shared" si="79"/>
        <v>2226807220415.7036</v>
      </c>
      <c r="AZ94" s="335">
        <f t="shared" si="80"/>
        <v>2494024086865.5879</v>
      </c>
      <c r="BA94" s="335">
        <f t="shared" si="81"/>
        <v>2793306977289.459</v>
      </c>
      <c r="BB94" s="335">
        <f t="shared" si="82"/>
        <v>3128503814564.1938</v>
      </c>
      <c r="BC94" s="335">
        <f t="shared" si="83"/>
        <v>3503924272311.8975</v>
      </c>
      <c r="BD94" s="335">
        <f t="shared" si="84"/>
        <v>3903371639355.4546</v>
      </c>
      <c r="BE94" s="335">
        <f t="shared" si="85"/>
        <v>4278095316733.5781</v>
      </c>
      <c r="BF94" s="335">
        <f t="shared" si="86"/>
        <v>4682375324164.9014</v>
      </c>
      <c r="BG94" s="334">
        <f>(AK94*SUMPRODUCT(DA$10:DA$13,DA$28:DA$31)+AV94*SUMPRODUCT(DA$14:DA$23,DA$32:DA$41))*'Projeções - Receitas'!T$23+(AK94*DA$11*'Projeções - Receitas'!T$25)</f>
        <v>62363590064.226547</v>
      </c>
      <c r="BH94" s="334">
        <f>(AL94*SUMPRODUCT(DB$10:DB$13,DB$28:DB$31)+AW94*SUMPRODUCT(DB$14:DB$23,DB$32:DB$41))*'Projeções - Receitas'!U$23+(AL94*DB$11*'Projeções - Receitas'!U$25)</f>
        <v>49967169631.363609</v>
      </c>
      <c r="BI94" s="334">
        <f>(AM94*SUMPRODUCT(DC$10:DC$13,DC$28:DC$31)+AX94*SUMPRODUCT(DC$14:DC$23,DC$32:DC$41))*'Projeções - Receitas'!V$23+(AM94*DC$11*'Projeções - Receitas'!V$25)</f>
        <v>55267687925.240967</v>
      </c>
      <c r="BJ94" s="334">
        <f>(AN94*SUMPRODUCT(DD$10:DD$13,DD$28:DD$31)+AY94*SUMPRODUCT(DD$14:DD$23,DD$32:DD$41))*'Projeções - Receitas'!W$23+(AN94*DD$11*'Projeções - Receitas'!W$25)</f>
        <v>61083882018.509399</v>
      </c>
      <c r="BK94" s="334">
        <f>(AO94*SUMPRODUCT(DE$10:DE$13,DE$28:DE$31)+AZ94*SUMPRODUCT(DE$14:DE$23,DE$32:DE$41))*'Projeções - Receitas'!X$23+(AO94*DE$11*'Projeções - Receitas'!X$25)</f>
        <v>67494234818.175629</v>
      </c>
      <c r="BL94" s="334">
        <f>(AP94*SUMPRODUCT(DF$10:DF$13,DF$28:DF$31)+BA94*SUMPRODUCT(DF$14:DF$23,DF$32:DF$41))*'Projeções - Receitas'!Y$23+(AP94*DF$11*'Projeções - Receitas'!Y$25)</f>
        <v>74566551997.994629</v>
      </c>
      <c r="BM94" s="334">
        <f>(AQ94*SUMPRODUCT(DG$10:DG$13,DG$28:DG$31)+BB94*SUMPRODUCT(DG$14:DG$23,DG$32:DG$41))*'Projeções - Receitas'!Z$23+(AQ94*DG$11*'Projeções - Receitas'!Z$25)</f>
        <v>82372277036.459152</v>
      </c>
      <c r="BN94" s="334">
        <f>(AR94*SUMPRODUCT(DH$10:DH$13,DH$28:DH$31)+BC94*SUMPRODUCT(DH$14:DH$23,DH$32:DH$41))*'Projeções - Receitas'!AA$23+(AR94*DH$11*'Projeções - Receitas'!AA$25)</f>
        <v>90985363929.594452</v>
      </c>
      <c r="BO94" s="334">
        <f>(AS94*SUMPRODUCT(DI$10:DI$13,DI$28:DI$31)+BD94*SUMPRODUCT(DI$14:DI$23,DI$32:DI$41))*'Projeções - Receitas'!AB$23+(AS94*DI$11*'Projeções - Receitas'!AB$25)</f>
        <v>99946776000.77684</v>
      </c>
      <c r="BP94" s="334">
        <f>(AT94*SUMPRODUCT(DJ$10:DJ$13,DJ$28:DJ$31)+BE94*SUMPRODUCT(DJ$14:DJ$23,DJ$32:DJ$41))*'Projeções - Receitas'!AC$23+(AT94*DJ$11*'Projeções - Receitas'!AC$25)</f>
        <v>107998177237.15277</v>
      </c>
      <c r="BQ94" s="334">
        <f>(AU94*SUMPRODUCT(DK$10:DK$13,DK$28:DK$31)+BF94*SUMPRODUCT(DK$14:DK$23,DK$32:DK$41))*'Projeções - Receitas'!AD$23+(AU94*DK$11*'Projeções - Receitas'!AD$25)</f>
        <v>137378285285.194</v>
      </c>
      <c r="BR94" s="335">
        <f>((BG94+'DRE + DCF'!T$12)*(1+'DRE + DCF'!T$15)+'DRE + DCF'!T$18)*(1+'DRE + DCF'!T$25)*'DRE + DCF'!T$33</f>
        <v>34160387386.884094</v>
      </c>
      <c r="BS94" s="335">
        <f>((BH94+'DRE + DCF'!U$12)*(1+'DRE + DCF'!U$15)+'DRE + DCF'!U$18)*(1+'DRE + DCF'!U$25)*'DRE + DCF'!U$33</f>
        <v>25777458819.035988</v>
      </c>
      <c r="BT94" s="335">
        <f>((BI94+'DRE + DCF'!V$12)*(1+'DRE + DCF'!V$15)+'DRE + DCF'!V$18)*(1+'DRE + DCF'!V$25)*'DRE + DCF'!V$33</f>
        <v>28664652935.820057</v>
      </c>
      <c r="BU94" s="335">
        <f>((BJ94+'DRE + DCF'!W$12)*(1+'DRE + DCF'!W$15)+'DRE + DCF'!W$18)*(1+'DRE + DCF'!W$25)*'DRE + DCF'!W$33</f>
        <v>31819431013.486889</v>
      </c>
      <c r="BV94" s="335">
        <f>((BK94+'DRE + DCF'!X$12)*(1+'DRE + DCF'!X$15)+'DRE + DCF'!X$18)*(1+'DRE + DCF'!X$25)*'DRE + DCF'!X$33</f>
        <v>35275235416.431366</v>
      </c>
      <c r="BW94" s="335">
        <f>((BL94+'DRE + DCF'!Y$12)*(1+'DRE + DCF'!Y$15)+'DRE + DCF'!Y$18)*(1+'DRE + DCF'!Y$25)*'DRE + DCF'!Y$33</f>
        <v>39074506803.704895</v>
      </c>
      <c r="BX94" s="335">
        <f>((BM94+'DRE + DCF'!Z$12)*(1+'DRE + DCF'!Z$15)+'DRE + DCF'!Z$18)*(1+'DRE + DCF'!Z$25)*'DRE + DCF'!Z$33</f>
        <v>43264147115.745972</v>
      </c>
      <c r="BY94" s="335">
        <f>((BN94+'DRE + DCF'!AA$12)*(1+'DRE + DCF'!AA$15)+'DRE + DCF'!AA$18)*(1+'DRE + DCF'!AA$25)*'DRE + DCF'!AA$33</f>
        <v>47877919038.376976</v>
      </c>
      <c r="BZ94" s="335">
        <f>((BO94+'DRE + DCF'!AB$12)*(1+'DRE + DCF'!AB$15)+'DRE + DCF'!AB$18)*(1+'DRE + DCF'!AB$25)*'DRE + DCF'!AB$33</f>
        <v>52644905094.393425</v>
      </c>
      <c r="CA94" s="335">
        <f>((BP94+'DRE + DCF'!AC$12)*(1+'DRE + DCF'!AC$15)+'DRE + DCF'!AC$18)*(1+'DRE + DCF'!AC$25)*'DRE + DCF'!AC$33</f>
        <v>56807772615.058914</v>
      </c>
      <c r="CB94" s="335">
        <f>((BQ94+'DRE + DCF'!AD$12)*(1+'DRE + DCF'!AD$15)+'DRE + DCF'!AD$18)*(1+'DRE + DCF'!AD$25)*'DRE + DCF'!AD$33</f>
        <v>71399730615.708191</v>
      </c>
      <c r="CC94" s="335">
        <f>BR94*(1-DA$47)+('DRE + DCF'!N$53*10^6)</f>
        <v>199598859575.02695</v>
      </c>
      <c r="CD94" s="335">
        <f>BS94*(1-DB$47)+('DRE + DCF'!T$53*10^6)</f>
        <v>200143543983.95435</v>
      </c>
      <c r="CE94" s="335">
        <f>BT94*(1-DC$47)+('DRE + DCF'!U$53*10^6)</f>
        <v>218719366781.42532</v>
      </c>
      <c r="CF94" s="335">
        <f>BU94*(1-DD$47)+('DRE + DCF'!V$53*10^6)</f>
        <v>239332423314.37021</v>
      </c>
      <c r="CG94" s="335">
        <f>BV94*(1-DE$47)+('DRE + DCF'!W$53*10^6)</f>
        <v>262177181127.93597</v>
      </c>
      <c r="CH94" s="335">
        <f>BW94*(1-DF$47)+('DRE + DCF'!X$53*10^6)</f>
        <v>287475679945.95746</v>
      </c>
      <c r="CI94" s="335">
        <f>BX94*(1-DG$47)+('DRE + DCF'!Y$53*10^6)</f>
        <v>315479905804.1568</v>
      </c>
      <c r="CJ94" s="335">
        <f>BY94*(1-DH$47)+('DRE + DCF'!Z$53*10^6)</f>
        <v>346463998803.49695</v>
      </c>
      <c r="CK94" s="335">
        <f>BZ94*(1-DI$47)+('DRE + DCF'!AA$53*10^6)</f>
        <v>380351143392.55835</v>
      </c>
      <c r="CL94" s="335">
        <f>CA94*(1-DJ$47)+('DRE + DCF'!AB$53*10^6)</f>
        <v>416333084547.93237</v>
      </c>
      <c r="CM94" s="335">
        <f>CB94*(1-DK$47)+('DRE + DCF'!AC$53*10^6)</f>
        <v>461164359878.35791</v>
      </c>
      <c r="CN94" s="335">
        <f t="shared" si="87"/>
        <v>1117419146761.729</v>
      </c>
      <c r="CO94" s="335">
        <f t="shared" si="88"/>
        <v>1138333608371.7776</v>
      </c>
      <c r="CP94" s="335">
        <f t="shared" si="89"/>
        <v>1177157879631.7537</v>
      </c>
      <c r="CQ94" s="335">
        <f t="shared" si="90"/>
        <v>1318416825187.5642</v>
      </c>
      <c r="CR94" s="335">
        <f t="shared" si="91"/>
        <v>1476626844210.072</v>
      </c>
      <c r="CS94" s="335">
        <f t="shared" si="92"/>
        <v>1653822065515.2808</v>
      </c>
      <c r="CT94" s="335">
        <f t="shared" si="93"/>
        <v>1852280713377.1145</v>
      </c>
      <c r="CU94" s="335">
        <f t="shared" si="94"/>
        <v>2074554398982.3684</v>
      </c>
      <c r="CV94" s="335">
        <f t="shared" si="95"/>
        <v>2311053600466.3589</v>
      </c>
      <c r="CW94" s="335">
        <f t="shared" si="96"/>
        <v>2532914746111.1294</v>
      </c>
      <c r="CX94" s="336">
        <f t="shared" si="97"/>
        <v>2772275189618.6309</v>
      </c>
    </row>
    <row r="95" spans="4:102" ht="30" customHeight="1" x14ac:dyDescent="0.25">
      <c r="D95" s="333">
        <f t="shared" si="55"/>
        <v>2.1361775013876316E-2</v>
      </c>
      <c r="E95" s="64">
        <f t="shared" si="56"/>
        <v>1.8557374614502326E-2</v>
      </c>
      <c r="F95" s="64">
        <f t="shared" si="57"/>
        <v>2.8534509127492808E-2</v>
      </c>
      <c r="G95" s="64">
        <f t="shared" si="58"/>
        <v>2.4263690305005303E-2</v>
      </c>
      <c r="H95" s="64">
        <f t="shared" si="59"/>
        <v>2.0286728806529014E-2</v>
      </c>
      <c r="I95" s="64">
        <f t="shared" si="60"/>
        <v>1.6562023398463549E-2</v>
      </c>
      <c r="J95" s="64">
        <f t="shared" si="61"/>
        <v>1.3058258641803877E-2</v>
      </c>
      <c r="K95" s="64">
        <f t="shared" si="62"/>
        <v>9.7464933622223859E-3</v>
      </c>
      <c r="L95" s="64">
        <f t="shared" si="63"/>
        <v>7.3201865887852491E-3</v>
      </c>
      <c r="M95" s="64">
        <f t="shared" si="64"/>
        <v>7.1102295119910564E-3</v>
      </c>
      <c r="N95" s="64">
        <f t="shared" si="65"/>
        <v>9.0897233176755188E-3</v>
      </c>
      <c r="O95" s="64">
        <f t="shared" si="99"/>
        <v>4.200000000000003E-2</v>
      </c>
      <c r="P95" s="64">
        <f t="shared" si="99"/>
        <v>4.200000000000003E-2</v>
      </c>
      <c r="Q95" s="64">
        <f t="shared" si="100"/>
        <v>4.200000000000003E-2</v>
      </c>
      <c r="R95" s="64">
        <f t="shared" si="101"/>
        <v>4.200000000000003E-2</v>
      </c>
      <c r="S95" s="64">
        <f t="shared" si="102"/>
        <v>4.200000000000003E-2</v>
      </c>
      <c r="T95" s="64">
        <f t="shared" si="103"/>
        <v>4.200000000000003E-2</v>
      </c>
      <c r="U95" s="64">
        <f t="shared" si="104"/>
        <v>4.200000000000003E-2</v>
      </c>
      <c r="V95" s="64">
        <f t="shared" si="105"/>
        <v>4.200000000000003E-2</v>
      </c>
      <c r="W95" s="64">
        <f t="shared" si="106"/>
        <v>4.200000000000003E-2</v>
      </c>
      <c r="X95" s="64">
        <f t="shared" si="107"/>
        <v>4.200000000000003E-2</v>
      </c>
      <c r="Y95" s="64">
        <f t="shared" si="108"/>
        <v>4.200000000000003E-2</v>
      </c>
      <c r="Z95" s="64">
        <f t="shared" si="66"/>
        <v>0.17854925325568358</v>
      </c>
      <c r="AA95" s="64">
        <f t="shared" si="98"/>
        <v>0.17574485285630959</v>
      </c>
      <c r="AB95" s="64">
        <f t="shared" si="67"/>
        <v>0.18572198736930007</v>
      </c>
      <c r="AC95" s="64">
        <f t="shared" si="68"/>
        <v>0.18145116854681256</v>
      </c>
      <c r="AD95" s="64">
        <f t="shared" si="69"/>
        <v>0.17747420704833627</v>
      </c>
      <c r="AE95" s="64">
        <f t="shared" si="70"/>
        <v>0.17374950164027081</v>
      </c>
      <c r="AF95" s="64">
        <f t="shared" si="71"/>
        <v>0.17024573688361114</v>
      </c>
      <c r="AG95" s="64">
        <f t="shared" si="72"/>
        <v>0.16693397160402965</v>
      </c>
      <c r="AH95" s="64">
        <f t="shared" si="73"/>
        <v>0.16450766483059251</v>
      </c>
      <c r="AI95" s="64">
        <f t="shared" si="74"/>
        <v>0.16429770775379832</v>
      </c>
      <c r="AJ95" s="64">
        <f t="shared" si="75"/>
        <v>0.16627720155948278</v>
      </c>
      <c r="AK95" s="334">
        <f>(1+O95)*'Projeções - Receitas'!N$34</f>
        <v>1920595979522.0854</v>
      </c>
      <c r="AL95" s="334">
        <f>(1+P95)*'Projeções - Receitas'!T$34</f>
        <v>2028447175388.7754</v>
      </c>
      <c r="AM95" s="334">
        <f>(1+Q95)*'Projeções - Receitas'!U$34</f>
        <v>2271860836435.4287</v>
      </c>
      <c r="AN95" s="334">
        <f>(1+R95)*'Projeções - Receitas'!V$34</f>
        <v>2544484136807.6802</v>
      </c>
      <c r="AO95" s="334">
        <f>(1+S95)*'Projeções - Receitas'!W$34</f>
        <v>2849822233224.6021</v>
      </c>
      <c r="AP95" s="334">
        <f>(1+T95)*'Projeções - Receitas'!X$34</f>
        <v>3191800901211.5547</v>
      </c>
      <c r="AQ95" s="334">
        <f>(1+U95)*'Projeções - Receitas'!Y$34</f>
        <v>3574817009356.9414</v>
      </c>
      <c r="AR95" s="334">
        <f>(1+V95)*'Projeções - Receitas'!Z$34</f>
        <v>4003795050479.7744</v>
      </c>
      <c r="AS95" s="334">
        <f>(1+W95)*'Projeções - Receitas'!AA$34</f>
        <v>4460227686234.4697</v>
      </c>
      <c r="AT95" s="334">
        <f>(1+X95)*'Projeções - Receitas'!AB$34</f>
        <v>4888409544112.9795</v>
      </c>
      <c r="AU95" s="334">
        <f>(1+Y95)*'Projeções - Receitas'!AC$34</f>
        <v>5350364246031.6553</v>
      </c>
      <c r="AV95" s="335">
        <f t="shared" si="76"/>
        <v>1681617945214.4041</v>
      </c>
      <c r="AW95" s="335">
        <f t="shared" si="77"/>
        <v>1776049313558.406</v>
      </c>
      <c r="AX95" s="335">
        <f t="shared" si="78"/>
        <v>1989175231185.415</v>
      </c>
      <c r="AY95" s="335">
        <f t="shared" si="79"/>
        <v>2227876258927.6646</v>
      </c>
      <c r="AZ95" s="335">
        <f t="shared" si="80"/>
        <v>2495221409998.9849</v>
      </c>
      <c r="BA95" s="335">
        <f t="shared" si="81"/>
        <v>2794647979198.8633</v>
      </c>
      <c r="BB95" s="335">
        <f t="shared" si="82"/>
        <v>3130005736702.7271</v>
      </c>
      <c r="BC95" s="335">
        <f t="shared" si="83"/>
        <v>3505606425107.0542</v>
      </c>
      <c r="BD95" s="335">
        <f t="shared" si="84"/>
        <v>3905245557569.2593</v>
      </c>
      <c r="BE95" s="335">
        <f t="shared" si="85"/>
        <v>4280149131095.9087</v>
      </c>
      <c r="BF95" s="335">
        <f t="shared" si="86"/>
        <v>4684623223984.4717</v>
      </c>
      <c r="BG95" s="334">
        <f>(AK95*SUMPRODUCT(DA$10:DA$13,DA$28:DA$31)+AV95*SUMPRODUCT(DA$14:DA$23,DA$32:DA$41))*'Projeções - Receitas'!T$23+(AK95*DA$11*'Projeções - Receitas'!T$25)</f>
        <v>62393529377.747536</v>
      </c>
      <c r="BH95" s="334">
        <f>(AL95*SUMPRODUCT(DB$10:DB$13,DB$28:DB$31)+AW95*SUMPRODUCT(DB$14:DB$23,DB$32:DB$41))*'Projeções - Receitas'!U$23+(AL95*DB$11*'Projeções - Receitas'!U$25)</f>
        <v>49991157710.879364</v>
      </c>
      <c r="BI95" s="334">
        <f>(AM95*SUMPRODUCT(DC$10:DC$13,DC$28:DC$31)+AX95*SUMPRODUCT(DC$14:DC$23,DC$32:DC$41))*'Projeções - Receitas'!V$23+(AM95*DC$11*'Projeções - Receitas'!V$25)</f>
        <v>55294220660.68277</v>
      </c>
      <c r="BJ95" s="334">
        <f>(AN95*SUMPRODUCT(DD$10:DD$13,DD$28:DD$31)+AY95*SUMPRODUCT(DD$14:DD$23,DD$32:DD$41))*'Projeções - Receitas'!W$23+(AN95*DD$11*'Projeções - Receitas'!W$25)</f>
        <v>61113206973.871185</v>
      </c>
      <c r="BK95" s="334">
        <f>(AO95*SUMPRODUCT(DE$10:DE$13,DE$28:DE$31)+AZ95*SUMPRODUCT(DE$14:DE$23,DE$32:DE$41))*'Projeções - Receitas'!X$23+(AO95*DE$11*'Projeções - Receitas'!X$25)</f>
        <v>67526637235.27507</v>
      </c>
      <c r="BL95" s="334">
        <f>(AP95*SUMPRODUCT(DF$10:DF$13,DF$28:DF$31)+BA95*SUMPRODUCT(DF$14:DF$23,DF$32:DF$41))*'Projeções - Receitas'!Y$23+(AP95*DF$11*'Projeções - Receitas'!Y$25)</f>
        <v>74602349670.581329</v>
      </c>
      <c r="BM95" s="334">
        <f>(AQ95*SUMPRODUCT(DG$10:DG$13,DG$28:DG$31)+BB95*SUMPRODUCT(DG$14:DG$23,DG$32:DG$41))*'Projeções - Receitas'!Z$23+(AQ95*DG$11*'Projeções - Receitas'!Z$25)</f>
        <v>82411822056.639816</v>
      </c>
      <c r="BN95" s="334">
        <f>(AR95*SUMPRODUCT(DH$10:DH$13,DH$28:DH$31)+BC95*SUMPRODUCT(DH$14:DH$23,DH$32:DH$41))*'Projeções - Receitas'!AA$23+(AR95*DH$11*'Projeções - Receitas'!AA$25)</f>
        <v>91029043893.07486</v>
      </c>
      <c r="BO95" s="334">
        <f>(AS95*SUMPRODUCT(DI$10:DI$13,DI$28:DI$31)+BD95*SUMPRODUCT(DI$14:DI$23,DI$32:DI$41))*'Projeções - Receitas'!AB$23+(AS95*DI$11*'Projeções - Receitas'!AB$25)</f>
        <v>99994758130.397995</v>
      </c>
      <c r="BP95" s="334">
        <f>(AT95*SUMPRODUCT(DJ$10:DJ$13,DJ$28:DJ$31)+BE95*SUMPRODUCT(DJ$14:DJ$23,DJ$32:DJ$41))*'Projeções - Receitas'!AC$23+(AT95*DJ$11*'Projeções - Receitas'!AC$25)</f>
        <v>108050024657.81393</v>
      </c>
      <c r="BQ95" s="334">
        <f>(AU95*SUMPRODUCT(DK$10:DK$13,DK$28:DK$31)+BF95*SUMPRODUCT(DK$14:DK$23,DK$32:DK$41))*'Projeções - Receitas'!AD$23+(AU95*DK$11*'Projeções - Receitas'!AD$25)</f>
        <v>137444237414.47156</v>
      </c>
      <c r="BR95" s="335">
        <f>((BG95+'DRE + DCF'!T$12)*(1+'DRE + DCF'!T$15)+'DRE + DCF'!T$18)*(1+'DRE + DCF'!T$25)*'DRE + DCF'!T$33</f>
        <v>34178809979.175083</v>
      </c>
      <c r="BS95" s="335">
        <f>((BH95+'DRE + DCF'!U$12)*(1+'DRE + DCF'!U$15)+'DRE + DCF'!U$18)*(1+'DRE + DCF'!U$25)*'DRE + DCF'!U$33</f>
        <v>25792076982.899868</v>
      </c>
      <c r="BT95" s="335">
        <f>((BI95+'DRE + DCF'!V$12)*(1+'DRE + DCF'!V$15)+'DRE + DCF'!V$18)*(1+'DRE + DCF'!V$25)*'DRE + DCF'!V$33</f>
        <v>28680803656.89069</v>
      </c>
      <c r="BU95" s="335">
        <f>((BJ95+'DRE + DCF'!W$12)*(1+'DRE + DCF'!W$15)+'DRE + DCF'!W$18)*(1+'DRE + DCF'!W$25)*'DRE + DCF'!W$33</f>
        <v>31837261337.942406</v>
      </c>
      <c r="BV95" s="335">
        <f>((BK95+'DRE + DCF'!X$12)*(1+'DRE + DCF'!X$15)+'DRE + DCF'!X$18)*(1+'DRE + DCF'!X$25)*'DRE + DCF'!X$33</f>
        <v>35294914766.068291</v>
      </c>
      <c r="BW95" s="335">
        <f>((BL95+'DRE + DCF'!Y$12)*(1+'DRE + DCF'!Y$15)+'DRE + DCF'!Y$18)*(1+'DRE + DCF'!Y$25)*'DRE + DCF'!Y$33</f>
        <v>39096223763.245811</v>
      </c>
      <c r="BX95" s="335">
        <f>((BM95+'DRE + DCF'!Z$12)*(1+'DRE + DCF'!Z$15)+'DRE + DCF'!Z$18)*(1+'DRE + DCF'!Z$25)*'DRE + DCF'!Z$33</f>
        <v>43288110402.11869</v>
      </c>
      <c r="BY95" s="335">
        <f>((BN95+'DRE + DCF'!AA$12)*(1+'DRE + DCF'!AA$15)+'DRE + DCF'!AA$18)*(1+'DRE + DCF'!AA$25)*'DRE + DCF'!AA$33</f>
        <v>47904358136.450851</v>
      </c>
      <c r="BZ95" s="335">
        <f>((BO95+'DRE + DCF'!AB$12)*(1+'DRE + DCF'!AB$15)+'DRE + DCF'!AB$18)*(1+'DRE + DCF'!AB$25)*'DRE + DCF'!AB$33</f>
        <v>52673915455.040833</v>
      </c>
      <c r="CA95" s="335">
        <f>((BP95+'DRE + DCF'!AC$12)*(1+'DRE + DCF'!AC$15)+'DRE + DCF'!AC$18)*(1+'DRE + DCF'!AC$25)*'DRE + DCF'!AC$33</f>
        <v>56839084516.961449</v>
      </c>
      <c r="CB95" s="335">
        <f>((BQ95+'DRE + DCF'!AD$12)*(1+'DRE + DCF'!AD$15)+'DRE + DCF'!AD$18)*(1+'DRE + DCF'!AD$25)*'DRE + DCF'!AD$33</f>
        <v>71438230230.892471</v>
      </c>
      <c r="CC95" s="335">
        <f>BR95*(1-DA$47)+('DRE + DCF'!N$53*10^6)</f>
        <v>199610136443.09366</v>
      </c>
      <c r="CD95" s="335">
        <f>BS95*(1-DB$47)+('DRE + DCF'!T$53*10^6)</f>
        <v>200152314882.27267</v>
      </c>
      <c r="CE95" s="335">
        <f>BT95*(1-DC$47)+('DRE + DCF'!U$53*10^6)</f>
        <v>218729057214.06769</v>
      </c>
      <c r="CF95" s="335">
        <f>BU95*(1-DD$47)+('DRE + DCF'!V$53*10^6)</f>
        <v>239343121509.04352</v>
      </c>
      <c r="CG95" s="335">
        <f>BV95*(1-DE$47)+('DRE + DCF'!W$53*10^6)</f>
        <v>262188988737.71811</v>
      </c>
      <c r="CH95" s="335">
        <f>BW95*(1-DF$47)+('DRE + DCF'!X$53*10^6)</f>
        <v>287488710121.68201</v>
      </c>
      <c r="CI95" s="335">
        <f>BX95*(1-DG$47)+('DRE + DCF'!Y$53*10^6)</f>
        <v>315494283775.98047</v>
      </c>
      <c r="CJ95" s="335">
        <f>BY95*(1-DH$47)+('DRE + DCF'!Z$53*10^6)</f>
        <v>346479862262.34125</v>
      </c>
      <c r="CK95" s="335">
        <f>BZ95*(1-DI$47)+('DRE + DCF'!AA$53*10^6)</f>
        <v>380368549608.94678</v>
      </c>
      <c r="CL95" s="335">
        <f>CA95*(1-DJ$47)+('DRE + DCF'!AB$53*10^6)</f>
        <v>416351871689.07391</v>
      </c>
      <c r="CM95" s="335">
        <f>CB95*(1-DK$47)+('DRE + DCF'!AC$53*10^6)</f>
        <v>461187459647.46844</v>
      </c>
      <c r="CN95" s="335">
        <f t="shared" si="87"/>
        <v>1117955593783.6982</v>
      </c>
      <c r="CO95" s="335">
        <f t="shared" si="88"/>
        <v>1138880095941.8074</v>
      </c>
      <c r="CP95" s="335">
        <f t="shared" si="89"/>
        <v>1177723005834.1692</v>
      </c>
      <c r="CQ95" s="335">
        <f t="shared" si="90"/>
        <v>1319049766534.2695</v>
      </c>
      <c r="CR95" s="335">
        <f t="shared" si="91"/>
        <v>1477335738518.3821</v>
      </c>
      <c r="CS95" s="335">
        <f t="shared" si="92"/>
        <v>1654616027140.5881</v>
      </c>
      <c r="CT95" s="335">
        <f t="shared" si="93"/>
        <v>1853169950397.4587</v>
      </c>
      <c r="CU95" s="335">
        <f t="shared" si="94"/>
        <v>2075550344445.1538</v>
      </c>
      <c r="CV95" s="335">
        <f t="shared" si="95"/>
        <v>2312163083711.9019</v>
      </c>
      <c r="CW95" s="335">
        <f t="shared" si="96"/>
        <v>2534130739748.2451</v>
      </c>
      <c r="CX95" s="336">
        <f t="shared" si="97"/>
        <v>2773606094654.4536</v>
      </c>
    </row>
    <row r="96" spans="4:102" ht="30" customHeight="1" x14ac:dyDescent="0.25">
      <c r="D96" s="333">
        <f t="shared" si="55"/>
        <v>2.1286222087226775E-2</v>
      </c>
      <c r="E96" s="64">
        <f t="shared" si="56"/>
        <v>1.8480782159554204E-2</v>
      </c>
      <c r="F96" s="64">
        <f t="shared" si="57"/>
        <v>2.8453657995927889E-2</v>
      </c>
      <c r="G96" s="64">
        <f t="shared" si="58"/>
        <v>2.4184770007204898E-2</v>
      </c>
      <c r="H96" s="64">
        <f t="shared" si="59"/>
        <v>2.0209597952064756E-2</v>
      </c>
      <c r="I96" s="64">
        <f t="shared" si="60"/>
        <v>1.6486561572183756E-2</v>
      </c>
      <c r="J96" s="64">
        <f t="shared" si="61"/>
        <v>1.2984360871495987E-2</v>
      </c>
      <c r="K96" s="64">
        <f t="shared" si="62"/>
        <v>9.6740684548218825E-3</v>
      </c>
      <c r="L96" s="64">
        <f t="shared" si="63"/>
        <v>7.2488105287986659E-3</v>
      </c>
      <c r="M96" s="64">
        <f t="shared" si="64"/>
        <v>7.0388397396587976E-3</v>
      </c>
      <c r="N96" s="64">
        <f t="shared" si="65"/>
        <v>9.0182984904417507E-3</v>
      </c>
      <c r="O96" s="64">
        <f t="shared" si="99"/>
        <v>4.2500000000000031E-2</v>
      </c>
      <c r="P96" s="64">
        <f t="shared" si="99"/>
        <v>4.2500000000000031E-2</v>
      </c>
      <c r="Q96" s="64">
        <f t="shared" si="100"/>
        <v>4.2500000000000031E-2</v>
      </c>
      <c r="R96" s="64">
        <f t="shared" si="101"/>
        <v>4.2500000000000031E-2</v>
      </c>
      <c r="S96" s="64">
        <f t="shared" si="102"/>
        <v>4.2500000000000031E-2</v>
      </c>
      <c r="T96" s="64">
        <f t="shared" si="103"/>
        <v>4.2500000000000031E-2</v>
      </c>
      <c r="U96" s="64">
        <f t="shared" si="104"/>
        <v>4.2500000000000031E-2</v>
      </c>
      <c r="V96" s="64">
        <f t="shared" si="105"/>
        <v>4.2500000000000031E-2</v>
      </c>
      <c r="W96" s="64">
        <f t="shared" si="106"/>
        <v>4.2500000000000031E-2</v>
      </c>
      <c r="X96" s="64">
        <f t="shared" si="107"/>
        <v>4.2500000000000031E-2</v>
      </c>
      <c r="Y96" s="64">
        <f t="shared" si="108"/>
        <v>4.2500000000000031E-2</v>
      </c>
      <c r="Z96" s="64">
        <f t="shared" si="66"/>
        <v>0.17847370032903404</v>
      </c>
      <c r="AA96" s="64">
        <f t="shared" si="98"/>
        <v>0.17566826040136146</v>
      </c>
      <c r="AB96" s="64">
        <f t="shared" si="67"/>
        <v>0.18564113623773515</v>
      </c>
      <c r="AC96" s="64">
        <f t="shared" si="68"/>
        <v>0.18137224824901216</v>
      </c>
      <c r="AD96" s="64">
        <f t="shared" si="69"/>
        <v>0.17739707619387202</v>
      </c>
      <c r="AE96" s="64">
        <f t="shared" si="70"/>
        <v>0.17367403981399102</v>
      </c>
      <c r="AF96" s="64">
        <f t="shared" si="71"/>
        <v>0.17017183911330325</v>
      </c>
      <c r="AG96" s="64">
        <f t="shared" si="72"/>
        <v>0.16686154669662914</v>
      </c>
      <c r="AH96" s="64">
        <f t="shared" si="73"/>
        <v>0.16443628877060593</v>
      </c>
      <c r="AI96" s="64">
        <f t="shared" si="74"/>
        <v>0.16422631798146606</v>
      </c>
      <c r="AJ96" s="64">
        <f t="shared" si="75"/>
        <v>0.16620577673224901</v>
      </c>
      <c r="AK96" s="334">
        <f>(1+O96)*'Projeções - Receitas'!N$34</f>
        <v>1921517570683.0845</v>
      </c>
      <c r="AL96" s="334">
        <f>(1+P96)*'Projeções - Receitas'!T$34</f>
        <v>2029420518563.146</v>
      </c>
      <c r="AM96" s="334">
        <f>(1+Q96)*'Projeções - Receitas'!U$34</f>
        <v>2272950980790.7236</v>
      </c>
      <c r="AN96" s="334">
        <f>(1+R96)*'Projeções - Receitas'!V$34</f>
        <v>2545705098485.6108</v>
      </c>
      <c r="AO96" s="334">
        <f>(1+S96)*'Projeções - Receitas'!W$34</f>
        <v>2851189710303.8843</v>
      </c>
      <c r="AP96" s="334">
        <f>(1+T96)*'Projeções - Receitas'!X$34</f>
        <v>3193332475540.3506</v>
      </c>
      <c r="AQ96" s="334">
        <f>(1+U96)*'Projeções - Receitas'!Y$34</f>
        <v>3576532372605.1929</v>
      </c>
      <c r="AR96" s="334">
        <f>(1+V96)*'Projeções - Receitas'!Z$34</f>
        <v>4005716257317.8164</v>
      </c>
      <c r="AS96" s="334">
        <f>(1+W96)*'Projeções - Receitas'!AA$34</f>
        <v>4462367910652.0479</v>
      </c>
      <c r="AT96" s="334">
        <f>(1+X96)*'Projeções - Receitas'!AB$34</f>
        <v>4890755230074.6455</v>
      </c>
      <c r="AU96" s="334">
        <f>(1+Y96)*'Projeções - Receitas'!AC$34</f>
        <v>5352931599316.6992</v>
      </c>
      <c r="AV96" s="335">
        <f t="shared" si="76"/>
        <v>1682424863614.219</v>
      </c>
      <c r="AW96" s="335">
        <f t="shared" si="77"/>
        <v>1776901544515.0078</v>
      </c>
      <c r="AX96" s="335">
        <f t="shared" si="78"/>
        <v>1990129729856.8088</v>
      </c>
      <c r="AY96" s="335">
        <f t="shared" si="79"/>
        <v>2228945297439.626</v>
      </c>
      <c r="AZ96" s="335">
        <f t="shared" si="80"/>
        <v>2496418733132.3813</v>
      </c>
      <c r="BA96" s="335">
        <f t="shared" si="81"/>
        <v>2795988981108.2671</v>
      </c>
      <c r="BB96" s="335">
        <f t="shared" si="82"/>
        <v>3131507658841.2598</v>
      </c>
      <c r="BC96" s="335">
        <f t="shared" si="83"/>
        <v>3507288577902.2109</v>
      </c>
      <c r="BD96" s="335">
        <f t="shared" si="84"/>
        <v>3907119475783.0635</v>
      </c>
      <c r="BE96" s="335">
        <f t="shared" si="85"/>
        <v>4282202945458.2383</v>
      </c>
      <c r="BF96" s="335">
        <f t="shared" si="86"/>
        <v>4686871123804.042</v>
      </c>
      <c r="BG96" s="334">
        <f>(AK96*SUMPRODUCT(DA$10:DA$13,DA$28:DA$31)+AV96*SUMPRODUCT(DA$14:DA$23,DA$32:DA$41))*'Projeções - Receitas'!T$23+(AK96*DA$11*'Projeções - Receitas'!T$25)</f>
        <v>62423468691.268524</v>
      </c>
      <c r="BH96" s="334">
        <f>(AL96*SUMPRODUCT(DB$10:DB$13,DB$28:DB$31)+AW96*SUMPRODUCT(DB$14:DB$23,DB$32:DB$41))*'Projeções - Receitas'!U$23+(AL96*DB$11*'Projeções - Receitas'!U$25)</f>
        <v>50015145790.395126</v>
      </c>
      <c r="BI96" s="334">
        <f>(AM96*SUMPRODUCT(DC$10:DC$13,DC$28:DC$31)+AX96*SUMPRODUCT(DC$14:DC$23,DC$32:DC$41))*'Projeções - Receitas'!V$23+(AM96*DC$11*'Projeções - Receitas'!V$25)</f>
        <v>55320753396.124527</v>
      </c>
      <c r="BJ96" s="334">
        <f>(AN96*SUMPRODUCT(DD$10:DD$13,DD$28:DD$31)+AY96*SUMPRODUCT(DD$14:DD$23,DD$32:DD$41))*'Projeções - Receitas'!W$23+(AN96*DD$11*'Projeções - Receitas'!W$25)</f>
        <v>61142531929.232903</v>
      </c>
      <c r="BK96" s="334">
        <f>(AO96*SUMPRODUCT(DE$10:DE$13,DE$28:DE$31)+AZ96*SUMPRODUCT(DE$14:DE$23,DE$32:DE$41))*'Projeções - Receitas'!X$23+(AO96*DE$11*'Projeções - Receitas'!X$25)</f>
        <v>67559039652.374557</v>
      </c>
      <c r="BL96" s="334">
        <f>(AP96*SUMPRODUCT(DF$10:DF$13,DF$28:DF$31)+BA96*SUMPRODUCT(DF$14:DF$23,DF$32:DF$41))*'Projeções - Receitas'!Y$23+(AP96*DF$11*'Projeções - Receitas'!Y$25)</f>
        <v>74638147343.167969</v>
      </c>
      <c r="BM96" s="334">
        <f>(AQ96*SUMPRODUCT(DG$10:DG$13,DG$28:DG$31)+BB96*SUMPRODUCT(DG$14:DG$23,DG$32:DG$41))*'Projeções - Receitas'!Z$23+(AQ96*DG$11*'Projeções - Receitas'!Z$25)</f>
        <v>82451367076.820557</v>
      </c>
      <c r="BN96" s="334">
        <f>(AR96*SUMPRODUCT(DH$10:DH$13,DH$28:DH$31)+BC96*SUMPRODUCT(DH$14:DH$23,DH$32:DH$41))*'Projeções - Receitas'!AA$23+(AR96*DH$11*'Projeções - Receitas'!AA$25)</f>
        <v>91072723856.555206</v>
      </c>
      <c r="BO96" s="334">
        <f>(AS96*SUMPRODUCT(DI$10:DI$13,DI$28:DI$31)+BD96*SUMPRODUCT(DI$14:DI$23,DI$32:DI$41))*'Projeções - Receitas'!AB$23+(AS96*DI$11*'Projeções - Receitas'!AB$25)</f>
        <v>100042740260.01904</v>
      </c>
      <c r="BP96" s="334">
        <f>(AT96*SUMPRODUCT(DJ$10:DJ$13,DJ$28:DJ$31)+BE96*SUMPRODUCT(DJ$14:DJ$23,DJ$32:DJ$41))*'Projeções - Receitas'!AC$23+(AT96*DJ$11*'Projeções - Receitas'!AC$25)</f>
        <v>108101872078.47493</v>
      </c>
      <c r="BQ96" s="334">
        <f>(AU96*SUMPRODUCT(DK$10:DK$13,DK$28:DK$31)+BF96*SUMPRODUCT(DK$14:DK$23,DK$32:DK$41))*'Projeções - Receitas'!AD$23+(AU96*DK$11*'Projeções - Receitas'!AD$25)</f>
        <v>137510189543.74908</v>
      </c>
      <c r="BR96" s="335">
        <f>((BG96+'DRE + DCF'!T$12)*(1+'DRE + DCF'!T$15)+'DRE + DCF'!T$18)*(1+'DRE + DCF'!T$25)*'DRE + DCF'!T$33</f>
        <v>34197232571.466087</v>
      </c>
      <c r="BS96" s="335">
        <f>((BH96+'DRE + DCF'!U$12)*(1+'DRE + DCF'!U$15)+'DRE + DCF'!U$18)*(1+'DRE + DCF'!U$25)*'DRE + DCF'!U$33</f>
        <v>25806695146.763748</v>
      </c>
      <c r="BT96" s="335">
        <f>((BI96+'DRE + DCF'!V$12)*(1+'DRE + DCF'!V$15)+'DRE + DCF'!V$18)*(1+'DRE + DCF'!V$25)*'DRE + DCF'!V$33</f>
        <v>28696954377.9613</v>
      </c>
      <c r="BU96" s="335">
        <f>((BJ96+'DRE + DCF'!W$12)*(1+'DRE + DCF'!W$15)+'DRE + DCF'!W$18)*(1+'DRE + DCF'!W$25)*'DRE + DCF'!W$33</f>
        <v>31855091662.397881</v>
      </c>
      <c r="BV96" s="335">
        <f>((BK96+'DRE + DCF'!X$12)*(1+'DRE + DCF'!X$15)+'DRE + DCF'!X$18)*(1+'DRE + DCF'!X$25)*'DRE + DCF'!X$33</f>
        <v>35314594115.705231</v>
      </c>
      <c r="BW96" s="335">
        <f>((BL96+'DRE + DCF'!Y$12)*(1+'DRE + DCF'!Y$15)+'DRE + DCF'!Y$18)*(1+'DRE + DCF'!Y$25)*'DRE + DCF'!Y$33</f>
        <v>39117940722.78669</v>
      </c>
      <c r="BX96" s="335">
        <f>((BM96+'DRE + DCF'!Z$12)*(1+'DRE + DCF'!Z$15)+'DRE + DCF'!Z$18)*(1+'DRE + DCF'!Z$25)*'DRE + DCF'!Z$33</f>
        <v>43312073688.491455</v>
      </c>
      <c r="BY96" s="335">
        <f>((BN96+'DRE + DCF'!AA$12)*(1+'DRE + DCF'!AA$15)+'DRE + DCF'!AA$18)*(1+'DRE + DCF'!AA$25)*'DRE + DCF'!AA$33</f>
        <v>47930797234.524719</v>
      </c>
      <c r="BZ96" s="335">
        <f>((BO96+'DRE + DCF'!AB$12)*(1+'DRE + DCF'!AB$15)+'DRE + DCF'!AB$18)*(1+'DRE + DCF'!AB$25)*'DRE + DCF'!AB$33</f>
        <v>52702925815.688156</v>
      </c>
      <c r="CA96" s="335">
        <f>((BP96+'DRE + DCF'!AC$12)*(1+'DRE + DCF'!AC$15)+'DRE + DCF'!AC$18)*(1+'DRE + DCF'!AC$25)*'DRE + DCF'!AC$33</f>
        <v>56870396418.863869</v>
      </c>
      <c r="CB96" s="335">
        <f>((BQ96+'DRE + DCF'!AD$12)*(1+'DRE + DCF'!AD$15)+'DRE + DCF'!AD$18)*(1+'DRE + DCF'!AD$25)*'DRE + DCF'!AD$33</f>
        <v>71476729846.076721</v>
      </c>
      <c r="CC96" s="335">
        <f>BR96*(1-DA$47)+('DRE + DCF'!N$53*10^6)</f>
        <v>199621413311.16037</v>
      </c>
      <c r="CD96" s="335">
        <f>BS96*(1-DB$47)+('DRE + DCF'!T$53*10^6)</f>
        <v>200161085780.591</v>
      </c>
      <c r="CE96" s="335">
        <f>BT96*(1-DC$47)+('DRE + DCF'!U$53*10^6)</f>
        <v>218738747646.71008</v>
      </c>
      <c r="CF96" s="335">
        <f>BU96*(1-DD$47)+('DRE + DCF'!V$53*10^6)</f>
        <v>239353819703.7168</v>
      </c>
      <c r="CG96" s="335">
        <f>BV96*(1-DE$47)+('DRE + DCF'!W$53*10^6)</f>
        <v>262200796347.50027</v>
      </c>
      <c r="CH96" s="335">
        <f>BW96*(1-DF$47)+('DRE + DCF'!X$53*10^6)</f>
        <v>287501740297.40649</v>
      </c>
      <c r="CI96" s="335">
        <f>BX96*(1-DG$47)+('DRE + DCF'!Y$53*10^6)</f>
        <v>315508661747.80408</v>
      </c>
      <c r="CJ96" s="335">
        <f>BY96*(1-DH$47)+('DRE + DCF'!Z$53*10^6)</f>
        <v>346495725721.18561</v>
      </c>
      <c r="CK96" s="335">
        <f>BZ96*(1-DI$47)+('DRE + DCF'!AA$53*10^6)</f>
        <v>380385955825.33521</v>
      </c>
      <c r="CL96" s="335">
        <f>CA96*(1-DJ$47)+('DRE + DCF'!AB$53*10^6)</f>
        <v>416370658830.21533</v>
      </c>
      <c r="CM96" s="335">
        <f>CB96*(1-DK$47)+('DRE + DCF'!AC$53*10^6)</f>
        <v>461210559416.57904</v>
      </c>
      <c r="CN96" s="335">
        <f t="shared" si="87"/>
        <v>1118492040805.6672</v>
      </c>
      <c r="CO96" s="335">
        <f t="shared" si="88"/>
        <v>1139426583511.8369</v>
      </c>
      <c r="CP96" s="335">
        <f t="shared" si="89"/>
        <v>1178288132036.5847</v>
      </c>
      <c r="CQ96" s="335">
        <f t="shared" si="90"/>
        <v>1319682707880.9751</v>
      </c>
      <c r="CR96" s="335">
        <f t="shared" si="91"/>
        <v>1478044632826.6921</v>
      </c>
      <c r="CS96" s="335">
        <f t="shared" si="92"/>
        <v>1655409988765.8953</v>
      </c>
      <c r="CT96" s="335">
        <f t="shared" si="93"/>
        <v>1854059187417.8027</v>
      </c>
      <c r="CU96" s="335">
        <f t="shared" si="94"/>
        <v>2076546289907.9395</v>
      </c>
      <c r="CV96" s="335">
        <f t="shared" si="95"/>
        <v>2313272566957.4448</v>
      </c>
      <c r="CW96" s="335">
        <f t="shared" si="96"/>
        <v>2535346733385.3599</v>
      </c>
      <c r="CX96" s="336">
        <f t="shared" si="97"/>
        <v>2774936999690.2764</v>
      </c>
    </row>
    <row r="97" spans="4:102" ht="30" customHeight="1" x14ac:dyDescent="0.25">
      <c r="D97" s="333">
        <f t="shared" si="55"/>
        <v>2.1210741598666039E-2</v>
      </c>
      <c r="E97" s="64">
        <f t="shared" si="56"/>
        <v>1.8404263139366356E-2</v>
      </c>
      <c r="F97" s="64">
        <f t="shared" si="57"/>
        <v>2.8372884382226321E-2</v>
      </c>
      <c r="G97" s="64">
        <f t="shared" si="58"/>
        <v>2.4105925376037118E-2</v>
      </c>
      <c r="H97" s="64">
        <f t="shared" si="59"/>
        <v>2.0132541048563546E-2</v>
      </c>
      <c r="I97" s="64">
        <f t="shared" si="60"/>
        <v>1.6411172096648219E-2</v>
      </c>
      <c r="J97" s="64">
        <f t="shared" si="61"/>
        <v>1.2910533952358111E-2</v>
      </c>
      <c r="K97" s="64">
        <f t="shared" si="62"/>
        <v>9.6017129864504891E-3</v>
      </c>
      <c r="L97" s="64">
        <f t="shared" si="63"/>
        <v>7.1775029022348724E-3</v>
      </c>
      <c r="M97" s="64">
        <f t="shared" si="64"/>
        <v>6.9675184138963675E-3</v>
      </c>
      <c r="N97" s="64">
        <f t="shared" si="65"/>
        <v>8.9469421433875096E-3</v>
      </c>
      <c r="O97" s="64">
        <f t="shared" si="99"/>
        <v>4.3000000000000031E-2</v>
      </c>
      <c r="P97" s="64">
        <f t="shared" si="99"/>
        <v>4.3000000000000031E-2</v>
      </c>
      <c r="Q97" s="64">
        <f t="shared" si="100"/>
        <v>4.3000000000000031E-2</v>
      </c>
      <c r="R97" s="64">
        <f t="shared" si="101"/>
        <v>4.3000000000000031E-2</v>
      </c>
      <c r="S97" s="64">
        <f t="shared" si="102"/>
        <v>4.3000000000000031E-2</v>
      </c>
      <c r="T97" s="64">
        <f t="shared" si="103"/>
        <v>4.3000000000000031E-2</v>
      </c>
      <c r="U97" s="64">
        <f t="shared" si="104"/>
        <v>4.3000000000000031E-2</v>
      </c>
      <c r="V97" s="64">
        <f t="shared" si="105"/>
        <v>4.3000000000000031E-2</v>
      </c>
      <c r="W97" s="64">
        <f t="shared" si="106"/>
        <v>4.3000000000000031E-2</v>
      </c>
      <c r="X97" s="64">
        <f t="shared" si="107"/>
        <v>4.3000000000000031E-2</v>
      </c>
      <c r="Y97" s="64">
        <f t="shared" si="108"/>
        <v>4.3000000000000031E-2</v>
      </c>
      <c r="Z97" s="64">
        <f t="shared" si="66"/>
        <v>0.1783982198404733</v>
      </c>
      <c r="AA97" s="64">
        <f t="shared" si="98"/>
        <v>0.17559174138117362</v>
      </c>
      <c r="AB97" s="64">
        <f t="shared" si="67"/>
        <v>0.18556036262403358</v>
      </c>
      <c r="AC97" s="64">
        <f t="shared" si="68"/>
        <v>0.18129340361784438</v>
      </c>
      <c r="AD97" s="64">
        <f t="shared" si="69"/>
        <v>0.17732001929037081</v>
      </c>
      <c r="AE97" s="64">
        <f t="shared" si="70"/>
        <v>0.17359865033845548</v>
      </c>
      <c r="AF97" s="64">
        <f t="shared" si="71"/>
        <v>0.17009801219416537</v>
      </c>
      <c r="AG97" s="64">
        <f t="shared" si="72"/>
        <v>0.16678919122825775</v>
      </c>
      <c r="AH97" s="64">
        <f t="shared" si="73"/>
        <v>0.16436498114404213</v>
      </c>
      <c r="AI97" s="64">
        <f t="shared" si="74"/>
        <v>0.16415499665570363</v>
      </c>
      <c r="AJ97" s="64">
        <f t="shared" si="75"/>
        <v>0.16613442038519477</v>
      </c>
      <c r="AK97" s="334">
        <f>(1+O97)*'Projeções - Receitas'!N$34</f>
        <v>1922439161844.0835</v>
      </c>
      <c r="AL97" s="334">
        <f>(1+P97)*'Projeções - Receitas'!T$34</f>
        <v>2030393861737.5168</v>
      </c>
      <c r="AM97" s="334">
        <f>(1+Q97)*'Projeções - Receitas'!U$34</f>
        <v>2274041125146.019</v>
      </c>
      <c r="AN97" s="334">
        <f>(1+R97)*'Projeções - Receitas'!V$34</f>
        <v>2546926060163.5415</v>
      </c>
      <c r="AO97" s="334">
        <f>(1+S97)*'Projeções - Receitas'!W$34</f>
        <v>2852557187383.1665</v>
      </c>
      <c r="AP97" s="334">
        <f>(1+T97)*'Projeções - Receitas'!X$34</f>
        <v>3194864049869.147</v>
      </c>
      <c r="AQ97" s="334">
        <f>(1+U97)*'Projeções - Receitas'!Y$34</f>
        <v>3578247735853.4448</v>
      </c>
      <c r="AR97" s="334">
        <f>(1+V97)*'Projeções - Receitas'!Z$34</f>
        <v>4007637464155.8584</v>
      </c>
      <c r="AS97" s="334">
        <f>(1+W97)*'Projeções - Receitas'!AA$34</f>
        <v>4464508135069.627</v>
      </c>
      <c r="AT97" s="334">
        <f>(1+X97)*'Projeções - Receitas'!AB$34</f>
        <v>4893100916036.3115</v>
      </c>
      <c r="AU97" s="334">
        <f>(1+Y97)*'Projeções - Receitas'!AC$34</f>
        <v>5355498952601.7432</v>
      </c>
      <c r="AV97" s="335">
        <f t="shared" si="76"/>
        <v>1683231782014.0339</v>
      </c>
      <c r="AW97" s="335">
        <f t="shared" si="77"/>
        <v>1777753775471.6096</v>
      </c>
      <c r="AX97" s="335">
        <f t="shared" si="78"/>
        <v>1991084228528.2029</v>
      </c>
      <c r="AY97" s="335">
        <f t="shared" si="79"/>
        <v>2230014335951.5874</v>
      </c>
      <c r="AZ97" s="335">
        <f t="shared" si="80"/>
        <v>2497616056265.7778</v>
      </c>
      <c r="BA97" s="335">
        <f t="shared" si="81"/>
        <v>2797329983017.6719</v>
      </c>
      <c r="BB97" s="335">
        <f t="shared" si="82"/>
        <v>3133009580979.7925</v>
      </c>
      <c r="BC97" s="335">
        <f t="shared" si="83"/>
        <v>3508970730697.3677</v>
      </c>
      <c r="BD97" s="335">
        <f t="shared" si="84"/>
        <v>3908993393996.8687</v>
      </c>
      <c r="BE97" s="335">
        <f t="shared" si="85"/>
        <v>4284256759820.5684</v>
      </c>
      <c r="BF97" s="335">
        <f t="shared" si="86"/>
        <v>4689119023623.6123</v>
      </c>
      <c r="BG97" s="334">
        <f>(AK97*SUMPRODUCT(DA$10:DA$13,DA$28:DA$31)+AV97*SUMPRODUCT(DA$14:DA$23,DA$32:DA$41))*'Projeções - Receitas'!T$23+(AK97*DA$11*'Projeções - Receitas'!T$25)</f>
        <v>62453408004.789536</v>
      </c>
      <c r="BH97" s="334">
        <f>(AL97*SUMPRODUCT(DB$10:DB$13,DB$28:DB$31)+AW97*SUMPRODUCT(DB$14:DB$23,DB$32:DB$41))*'Projeções - Receitas'!U$23+(AL97*DB$11*'Projeções - Receitas'!U$25)</f>
        <v>50039133869.910934</v>
      </c>
      <c r="BI97" s="334">
        <f>(AM97*SUMPRODUCT(DC$10:DC$13,DC$28:DC$31)+AX97*SUMPRODUCT(DC$14:DC$23,DC$32:DC$41))*'Projeções - Receitas'!V$23+(AM97*DC$11*'Projeções - Receitas'!V$25)</f>
        <v>55347286131.566345</v>
      </c>
      <c r="BJ97" s="334">
        <f>(AN97*SUMPRODUCT(DD$10:DD$13,DD$28:DD$31)+AY97*SUMPRODUCT(DD$14:DD$23,DD$32:DD$41))*'Projeções - Receitas'!W$23+(AN97*DD$11*'Projeções - Receitas'!W$25)</f>
        <v>61171856884.594635</v>
      </c>
      <c r="BK97" s="334">
        <f>(AO97*SUMPRODUCT(DE$10:DE$13,DE$28:DE$31)+AZ97*SUMPRODUCT(DE$14:DE$23,DE$32:DE$41))*'Projeções - Receitas'!X$23+(AO97*DE$11*'Projeções - Receitas'!X$25)</f>
        <v>67591442069.47403</v>
      </c>
      <c r="BL97" s="334">
        <f>(AP97*SUMPRODUCT(DF$10:DF$13,DF$28:DF$31)+BA97*SUMPRODUCT(DF$14:DF$23,DF$32:DF$41))*'Projeções - Receitas'!Y$23+(AP97*DF$11*'Projeções - Receitas'!Y$25)</f>
        <v>74673945015.754578</v>
      </c>
      <c r="BM97" s="334">
        <f>(AQ97*SUMPRODUCT(DG$10:DG$13,DG$28:DG$31)+BB97*SUMPRODUCT(DG$14:DG$23,DG$32:DG$41))*'Projeções - Receitas'!Z$23+(AQ97*DG$11*'Projeções - Receitas'!Z$25)</f>
        <v>82490912097.001343</v>
      </c>
      <c r="BN97" s="334">
        <f>(AR97*SUMPRODUCT(DH$10:DH$13,DH$28:DH$31)+BC97*SUMPRODUCT(DH$14:DH$23,DH$32:DH$41))*'Projeções - Receitas'!AA$23+(AR97*DH$11*'Projeções - Receitas'!AA$25)</f>
        <v>91116403820.035629</v>
      </c>
      <c r="BO97" s="334">
        <f>(AS97*SUMPRODUCT(DI$10:DI$13,DI$28:DI$31)+BD97*SUMPRODUCT(DI$14:DI$23,DI$32:DI$41))*'Projeções - Receitas'!AB$23+(AS97*DI$11*'Projeções - Receitas'!AB$25)</f>
        <v>100090722389.64015</v>
      </c>
      <c r="BP97" s="334">
        <f>(AT97*SUMPRODUCT(DJ$10:DJ$13,DJ$28:DJ$31)+BE97*SUMPRODUCT(DJ$14:DJ$23,DJ$32:DJ$41))*'Projeções - Receitas'!AC$23+(AT97*DJ$11*'Projeções - Receitas'!AC$25)</f>
        <v>108153719499.13603</v>
      </c>
      <c r="BQ97" s="334">
        <f>(AU97*SUMPRODUCT(DK$10:DK$13,DK$28:DK$31)+BF97*SUMPRODUCT(DK$14:DK$23,DK$32:DK$41))*'Projeções - Receitas'!AD$23+(AU97*DK$11*'Projeções - Receitas'!AD$25)</f>
        <v>137576141673.0267</v>
      </c>
      <c r="BR97" s="335">
        <f>((BG97+'DRE + DCF'!T$12)*(1+'DRE + DCF'!T$15)+'DRE + DCF'!T$18)*(1+'DRE + DCF'!T$25)*'DRE + DCF'!T$33</f>
        <v>34215655163.75708</v>
      </c>
      <c r="BS97" s="335">
        <f>((BH97+'DRE + DCF'!U$12)*(1+'DRE + DCF'!U$15)+'DRE + DCF'!U$18)*(1+'DRE + DCF'!U$25)*'DRE + DCF'!U$33</f>
        <v>25821313310.627663</v>
      </c>
      <c r="BT97" s="335">
        <f>((BI97+'DRE + DCF'!V$12)*(1+'DRE + DCF'!V$15)+'DRE + DCF'!V$18)*(1+'DRE + DCF'!V$25)*'DRE + DCF'!V$33</f>
        <v>28713105099.03194</v>
      </c>
      <c r="BU97" s="335">
        <f>((BJ97+'DRE + DCF'!W$12)*(1+'DRE + DCF'!W$15)+'DRE + DCF'!W$18)*(1+'DRE + DCF'!W$25)*'DRE + DCF'!W$33</f>
        <v>31872921986.853363</v>
      </c>
      <c r="BV97" s="335">
        <f>((BK97+'DRE + DCF'!X$12)*(1+'DRE + DCF'!X$15)+'DRE + DCF'!X$18)*(1+'DRE + DCF'!X$25)*'DRE + DCF'!X$33</f>
        <v>35334273465.342163</v>
      </c>
      <c r="BW97" s="335">
        <f>((BL97+'DRE + DCF'!Y$12)*(1+'DRE + DCF'!Y$15)+'DRE + DCF'!Y$18)*(1+'DRE + DCF'!Y$25)*'DRE + DCF'!Y$33</f>
        <v>39139657682.327553</v>
      </c>
      <c r="BX97" s="335">
        <f>((BM97+'DRE + DCF'!Z$12)*(1+'DRE + DCF'!Z$15)+'DRE + DCF'!Z$18)*(1+'DRE + DCF'!Z$25)*'DRE + DCF'!Z$33</f>
        <v>43336036974.864258</v>
      </c>
      <c r="BY97" s="335">
        <f>((BN97+'DRE + DCF'!AA$12)*(1+'DRE + DCF'!AA$15)+'DRE + DCF'!AA$18)*(1+'DRE + DCF'!AA$25)*'DRE + DCF'!AA$33</f>
        <v>47957236332.598602</v>
      </c>
      <c r="BZ97" s="335">
        <f>((BO97+'DRE + DCF'!AB$12)*(1+'DRE + DCF'!AB$15)+'DRE + DCF'!AB$18)*(1+'DRE + DCF'!AB$25)*'DRE + DCF'!AB$33</f>
        <v>52731936176.335541</v>
      </c>
      <c r="CA97" s="335">
        <f>((BP97+'DRE + DCF'!AC$12)*(1+'DRE + DCF'!AC$15)+'DRE + DCF'!AC$18)*(1+'DRE + DCF'!AC$25)*'DRE + DCF'!AC$33</f>
        <v>56901708320.76638</v>
      </c>
      <c r="CB97" s="335">
        <f>((BQ97+'DRE + DCF'!AD$12)*(1+'DRE + DCF'!AD$15)+'DRE + DCF'!AD$18)*(1+'DRE + DCF'!AD$25)*'DRE + DCF'!AD$33</f>
        <v>71515229461.261032</v>
      </c>
      <c r="CC97" s="335">
        <f>BR97*(1-DA$47)+('DRE + DCF'!N$53*10^6)</f>
        <v>199632690179.22708</v>
      </c>
      <c r="CD97" s="335">
        <f>BS97*(1-DB$47)+('DRE + DCF'!T$53*10^6)</f>
        <v>200169856678.90933</v>
      </c>
      <c r="CE97" s="335">
        <f>BT97*(1-DC$47)+('DRE + DCF'!U$53*10^6)</f>
        <v>218748438079.35245</v>
      </c>
      <c r="CF97" s="335">
        <f>BU97*(1-DD$47)+('DRE + DCF'!V$53*10^6)</f>
        <v>239364517898.39011</v>
      </c>
      <c r="CG97" s="335">
        <f>BV97*(1-DE$47)+('DRE + DCF'!W$53*10^6)</f>
        <v>262212603957.28244</v>
      </c>
      <c r="CH97" s="335">
        <f>BW97*(1-DF$47)+('DRE + DCF'!X$53*10^6)</f>
        <v>287514770473.13104</v>
      </c>
      <c r="CI97" s="335">
        <f>BX97*(1-DG$47)+('DRE + DCF'!Y$53*10^6)</f>
        <v>315523039719.62781</v>
      </c>
      <c r="CJ97" s="335">
        <f>BY97*(1-DH$47)+('DRE + DCF'!Z$53*10^6)</f>
        <v>346511589180.02991</v>
      </c>
      <c r="CK97" s="335">
        <f>BZ97*(1-DI$47)+('DRE + DCF'!AA$53*10^6)</f>
        <v>380403362041.72363</v>
      </c>
      <c r="CL97" s="335">
        <f>CA97*(1-DJ$47)+('DRE + DCF'!AB$53*10^6)</f>
        <v>416389445971.35687</v>
      </c>
      <c r="CM97" s="335">
        <f>CB97*(1-DK$47)+('DRE + DCF'!AC$53*10^6)</f>
        <v>461233659185.68958</v>
      </c>
      <c r="CN97" s="335">
        <f t="shared" si="87"/>
        <v>1119028487827.6365</v>
      </c>
      <c r="CO97" s="335">
        <f t="shared" si="88"/>
        <v>1139973071081.8665</v>
      </c>
      <c r="CP97" s="335">
        <f t="shared" si="89"/>
        <v>1178853258239.0005</v>
      </c>
      <c r="CQ97" s="335">
        <f t="shared" si="90"/>
        <v>1320315649227.6804</v>
      </c>
      <c r="CR97" s="335">
        <f t="shared" si="91"/>
        <v>1478753527135.0022</v>
      </c>
      <c r="CS97" s="335">
        <f t="shared" si="92"/>
        <v>1656203950391.2026</v>
      </c>
      <c r="CT97" s="335">
        <f t="shared" si="93"/>
        <v>1854948424438.1472</v>
      </c>
      <c r="CU97" s="335">
        <f t="shared" si="94"/>
        <v>2077542235370.7249</v>
      </c>
      <c r="CV97" s="335">
        <f t="shared" si="95"/>
        <v>2314382050202.9878</v>
      </c>
      <c r="CW97" s="335">
        <f t="shared" si="96"/>
        <v>2536562727022.4751</v>
      </c>
      <c r="CX97" s="336">
        <f t="shared" si="97"/>
        <v>2776267904726.0991</v>
      </c>
    </row>
    <row r="98" spans="4:102" ht="30" customHeight="1" x14ac:dyDescent="0.25">
      <c r="D98" s="333">
        <f t="shared" si="55"/>
        <v>2.1135333444066512E-2</v>
      </c>
      <c r="E98" s="64">
        <f t="shared" si="56"/>
        <v>1.8327817448378469E-2</v>
      </c>
      <c r="F98" s="64">
        <f t="shared" si="57"/>
        <v>2.8292188174958655E-2</v>
      </c>
      <c r="G98" s="64">
        <f t="shared" si="58"/>
        <v>2.4027156302733332E-2</v>
      </c>
      <c r="H98" s="64">
        <f t="shared" si="59"/>
        <v>2.0055557989723055E-2</v>
      </c>
      <c r="I98" s="64">
        <f t="shared" si="60"/>
        <v>1.633585486785491E-2</v>
      </c>
      <c r="J98" s="64">
        <f t="shared" si="61"/>
        <v>1.2836777782543746E-2</v>
      </c>
      <c r="K98" s="64">
        <f t="shared" si="62"/>
        <v>9.5294268572916896E-3</v>
      </c>
      <c r="L98" s="64">
        <f t="shared" si="63"/>
        <v>7.106263610722835E-3</v>
      </c>
      <c r="M98" s="64">
        <f t="shared" si="64"/>
        <v>6.8962654363138864E-3</v>
      </c>
      <c r="N98" s="64">
        <f t="shared" si="65"/>
        <v>8.8756541780745657E-3</v>
      </c>
      <c r="O98" s="64">
        <f t="shared" si="99"/>
        <v>4.3500000000000032E-2</v>
      </c>
      <c r="P98" s="64">
        <f t="shared" si="99"/>
        <v>4.3500000000000032E-2</v>
      </c>
      <c r="Q98" s="64">
        <f t="shared" si="100"/>
        <v>4.3500000000000032E-2</v>
      </c>
      <c r="R98" s="64">
        <f t="shared" si="101"/>
        <v>4.3500000000000032E-2</v>
      </c>
      <c r="S98" s="64">
        <f t="shared" si="102"/>
        <v>4.3500000000000032E-2</v>
      </c>
      <c r="T98" s="64">
        <f t="shared" si="103"/>
        <v>4.3500000000000032E-2</v>
      </c>
      <c r="U98" s="64">
        <f t="shared" si="104"/>
        <v>4.3500000000000032E-2</v>
      </c>
      <c r="V98" s="64">
        <f t="shared" si="105"/>
        <v>4.3500000000000032E-2</v>
      </c>
      <c r="W98" s="64">
        <f t="shared" si="106"/>
        <v>4.3500000000000032E-2</v>
      </c>
      <c r="X98" s="64">
        <f t="shared" si="107"/>
        <v>4.3500000000000032E-2</v>
      </c>
      <c r="Y98" s="64">
        <f t="shared" si="108"/>
        <v>4.3500000000000032E-2</v>
      </c>
      <c r="Z98" s="64">
        <f t="shared" si="66"/>
        <v>0.17832281168587377</v>
      </c>
      <c r="AA98" s="64">
        <f t="shared" si="98"/>
        <v>0.17551529569018573</v>
      </c>
      <c r="AB98" s="64">
        <f t="shared" si="67"/>
        <v>0.18547966641676591</v>
      </c>
      <c r="AC98" s="64">
        <f t="shared" si="68"/>
        <v>0.18121463454454059</v>
      </c>
      <c r="AD98" s="64">
        <f t="shared" si="69"/>
        <v>0.17724303623153032</v>
      </c>
      <c r="AE98" s="64">
        <f t="shared" si="70"/>
        <v>0.17352333310966217</v>
      </c>
      <c r="AF98" s="64">
        <f t="shared" si="71"/>
        <v>0.17002425602435101</v>
      </c>
      <c r="AG98" s="64">
        <f t="shared" si="72"/>
        <v>0.16671690509909895</v>
      </c>
      <c r="AH98" s="64">
        <f t="shared" si="73"/>
        <v>0.1642937418525301</v>
      </c>
      <c r="AI98" s="64">
        <f t="shared" si="74"/>
        <v>0.16408374367812115</v>
      </c>
      <c r="AJ98" s="64">
        <f t="shared" si="75"/>
        <v>0.16606313241988183</v>
      </c>
      <c r="AK98" s="334">
        <f>(1+O98)*'Projeções - Receitas'!N$34</f>
        <v>1923360753005.0828</v>
      </c>
      <c r="AL98" s="334">
        <f>(1+P98)*'Projeções - Receitas'!T$34</f>
        <v>2031367204911.8879</v>
      </c>
      <c r="AM98" s="334">
        <f>(1+Q98)*'Projeções - Receitas'!U$34</f>
        <v>2275131269501.3145</v>
      </c>
      <c r="AN98" s="334">
        <f>(1+R98)*'Projeções - Receitas'!V$34</f>
        <v>2548147021841.4727</v>
      </c>
      <c r="AO98" s="334">
        <f>(1+S98)*'Projeções - Receitas'!W$34</f>
        <v>2853924664462.4492</v>
      </c>
      <c r="AP98" s="334">
        <f>(1+T98)*'Projeções - Receitas'!X$34</f>
        <v>3196395624197.9438</v>
      </c>
      <c r="AQ98" s="334">
        <f>(1+U98)*'Projeções - Receitas'!Y$34</f>
        <v>3579963099101.6973</v>
      </c>
      <c r="AR98" s="334">
        <f>(1+V98)*'Projeções - Receitas'!Z$34</f>
        <v>4009558670993.9009</v>
      </c>
      <c r="AS98" s="334">
        <f>(1+W98)*'Projeções - Receitas'!AA$34</f>
        <v>4466648359487.2061</v>
      </c>
      <c r="AT98" s="334">
        <f>(1+X98)*'Projeções - Receitas'!AB$34</f>
        <v>4895446601997.9785</v>
      </c>
      <c r="AU98" s="334">
        <f>(1+Y98)*'Projeções - Receitas'!AC$34</f>
        <v>5358066305886.7881</v>
      </c>
      <c r="AV98" s="335">
        <f t="shared" si="76"/>
        <v>1684038700413.8489</v>
      </c>
      <c r="AW98" s="335">
        <f t="shared" si="77"/>
        <v>1778606006428.2119</v>
      </c>
      <c r="AX98" s="335">
        <f t="shared" si="78"/>
        <v>1992038727199.5972</v>
      </c>
      <c r="AY98" s="335">
        <f t="shared" si="79"/>
        <v>2231083374463.5493</v>
      </c>
      <c r="AZ98" s="335">
        <f t="shared" si="80"/>
        <v>2498813379399.1753</v>
      </c>
      <c r="BA98" s="335">
        <f t="shared" si="81"/>
        <v>2798670984927.0767</v>
      </c>
      <c r="BB98" s="335">
        <f t="shared" si="82"/>
        <v>3134511503118.3262</v>
      </c>
      <c r="BC98" s="335">
        <f t="shared" si="83"/>
        <v>3510652883492.5254</v>
      </c>
      <c r="BD98" s="335">
        <f t="shared" si="84"/>
        <v>3910867312210.6733</v>
      </c>
      <c r="BE98" s="335">
        <f t="shared" si="85"/>
        <v>4286310574182.8989</v>
      </c>
      <c r="BF98" s="335">
        <f t="shared" si="86"/>
        <v>4691366923443.1836</v>
      </c>
      <c r="BG98" s="334">
        <f>(AK98*SUMPRODUCT(DA$10:DA$13,DA$28:DA$31)+AV98*SUMPRODUCT(DA$14:DA$23,DA$32:DA$41))*'Projeções - Receitas'!T$23+(AK98*DA$11*'Projeções - Receitas'!T$25)</f>
        <v>62483347318.310555</v>
      </c>
      <c r="BH98" s="334">
        <f>(AL98*SUMPRODUCT(DB$10:DB$13,DB$28:DB$31)+AW98*SUMPRODUCT(DB$14:DB$23,DB$32:DB$41))*'Projeções - Receitas'!U$23+(AL98*DB$11*'Projeções - Receitas'!U$25)</f>
        <v>50063121949.42672</v>
      </c>
      <c r="BI98" s="334">
        <f>(AM98*SUMPRODUCT(DC$10:DC$13,DC$28:DC$31)+AX98*SUMPRODUCT(DC$14:DC$23,DC$32:DC$41))*'Projeções - Receitas'!V$23+(AM98*DC$11*'Projeções - Receitas'!V$25)</f>
        <v>55373818867.008118</v>
      </c>
      <c r="BJ98" s="334">
        <f>(AN98*SUMPRODUCT(DD$10:DD$13,DD$28:DD$31)+AY98*SUMPRODUCT(DD$14:DD$23,DD$32:DD$41))*'Projeções - Receitas'!W$23+(AN98*DD$11*'Projeções - Receitas'!W$25)</f>
        <v>61201181839.956383</v>
      </c>
      <c r="BK98" s="334">
        <f>(AO98*SUMPRODUCT(DE$10:DE$13,DE$28:DE$31)+AZ98*SUMPRODUCT(DE$14:DE$23,DE$32:DE$41))*'Projeções - Receitas'!X$23+(AO98*DE$11*'Projeções - Receitas'!X$25)</f>
        <v>67623844486.573479</v>
      </c>
      <c r="BL98" s="334">
        <f>(AP98*SUMPRODUCT(DF$10:DF$13,DF$28:DF$31)+BA98*SUMPRODUCT(DF$14:DF$23,DF$32:DF$41))*'Projeções - Receitas'!Y$23+(AP98*DF$11*'Projeções - Receitas'!Y$25)</f>
        <v>74709742688.341278</v>
      </c>
      <c r="BM98" s="334">
        <f>(AQ98*SUMPRODUCT(DG$10:DG$13,DG$28:DG$31)+BB98*SUMPRODUCT(DG$14:DG$23,DG$32:DG$41))*'Projeções - Receitas'!Z$23+(AQ98*DG$11*'Projeções - Receitas'!Z$25)</f>
        <v>82530457117.182068</v>
      </c>
      <c r="BN98" s="334">
        <f>(AR98*SUMPRODUCT(DH$10:DH$13,DH$28:DH$31)+BC98*SUMPRODUCT(DH$14:DH$23,DH$32:DH$41))*'Projeções - Receitas'!AA$23+(AR98*DH$11*'Projeções - Receitas'!AA$25)</f>
        <v>91160083783.5159</v>
      </c>
      <c r="BO98" s="334">
        <f>(AS98*SUMPRODUCT(DI$10:DI$13,DI$28:DI$31)+BD98*SUMPRODUCT(DI$14:DI$23,DI$32:DI$41))*'Projeções - Receitas'!AB$23+(AS98*DI$11*'Projeções - Receitas'!AB$25)</f>
        <v>100138704519.26125</v>
      </c>
      <c r="BP98" s="334">
        <f>(AT98*SUMPRODUCT(DJ$10:DJ$13,DJ$28:DJ$31)+BE98*SUMPRODUCT(DJ$14:DJ$23,DJ$32:DJ$41))*'Projeções - Receitas'!AC$23+(AT98*DJ$11*'Projeções - Receitas'!AC$25)</f>
        <v>108205566919.79726</v>
      </c>
      <c r="BQ98" s="334">
        <f>(AU98*SUMPRODUCT(DK$10:DK$13,DK$28:DK$31)+BF98*SUMPRODUCT(DK$14:DK$23,DK$32:DK$41))*'Projeções - Receitas'!AD$23+(AU98*DK$11*'Projeções - Receitas'!AD$25)</f>
        <v>137642093802.30426</v>
      </c>
      <c r="BR98" s="335">
        <f>((BG98+'DRE + DCF'!T$12)*(1+'DRE + DCF'!T$15)+'DRE + DCF'!T$18)*(1+'DRE + DCF'!T$25)*'DRE + DCF'!T$33</f>
        <v>34234077756.0481</v>
      </c>
      <c r="BS98" s="335">
        <f>((BH98+'DRE + DCF'!U$12)*(1+'DRE + DCF'!U$15)+'DRE + DCF'!U$18)*(1+'DRE + DCF'!U$25)*'DRE + DCF'!U$33</f>
        <v>25835931474.491566</v>
      </c>
      <c r="BT98" s="335">
        <f>((BI98+'DRE + DCF'!V$12)*(1+'DRE + DCF'!V$15)+'DRE + DCF'!V$18)*(1+'DRE + DCF'!V$25)*'DRE + DCF'!V$33</f>
        <v>28729255820.102558</v>
      </c>
      <c r="BU98" s="335">
        <f>((BJ98+'DRE + DCF'!W$12)*(1+'DRE + DCF'!W$15)+'DRE + DCF'!W$18)*(1+'DRE + DCF'!W$25)*'DRE + DCF'!W$33</f>
        <v>31890752311.308849</v>
      </c>
      <c r="BV98" s="335">
        <f>((BK98+'DRE + DCF'!X$12)*(1+'DRE + DCF'!X$15)+'DRE + DCF'!X$18)*(1+'DRE + DCF'!X$25)*'DRE + DCF'!X$33</f>
        <v>35353952814.979088</v>
      </c>
      <c r="BW98" s="335">
        <f>((BL98+'DRE + DCF'!Y$12)*(1+'DRE + DCF'!Y$15)+'DRE + DCF'!Y$18)*(1+'DRE + DCF'!Y$25)*'DRE + DCF'!Y$33</f>
        <v>39161374641.868469</v>
      </c>
      <c r="BX98" s="335">
        <f>((BM98+'DRE + DCF'!Z$12)*(1+'DRE + DCF'!Z$15)+'DRE + DCF'!Z$18)*(1+'DRE + DCF'!Z$25)*'DRE + DCF'!Z$33</f>
        <v>43360000261.237007</v>
      </c>
      <c r="BY98" s="335">
        <f>((BN98+'DRE + DCF'!AA$12)*(1+'DRE + DCF'!AA$15)+'DRE + DCF'!AA$18)*(1+'DRE + DCF'!AA$25)*'DRE + DCF'!AA$33</f>
        <v>47983675430.672401</v>
      </c>
      <c r="BZ98" s="335">
        <f>((BO98+'DRE + DCF'!AB$12)*(1+'DRE + DCF'!AB$15)+'DRE + DCF'!AB$18)*(1+'DRE + DCF'!AB$25)*'DRE + DCF'!AB$33</f>
        <v>52760946536.98291</v>
      </c>
      <c r="CA98" s="335">
        <f>((BP98+'DRE + DCF'!AC$12)*(1+'DRE + DCF'!AC$15)+'DRE + DCF'!AC$18)*(1+'DRE + DCF'!AC$25)*'DRE + DCF'!AC$33</f>
        <v>56933020222.668938</v>
      </c>
      <c r="CB98" s="335">
        <f>((BQ98+'DRE + DCF'!AD$12)*(1+'DRE + DCF'!AD$15)+'DRE + DCF'!AD$18)*(1+'DRE + DCF'!AD$25)*'DRE + DCF'!AD$33</f>
        <v>71553729076.445313</v>
      </c>
      <c r="CC98" s="335">
        <f>BR98*(1-DA$47)+('DRE + DCF'!N$53*10^6)</f>
        <v>199643967047.29379</v>
      </c>
      <c r="CD98" s="335">
        <f>BS98*(1-DB$47)+('DRE + DCF'!T$53*10^6)</f>
        <v>200178627577.22769</v>
      </c>
      <c r="CE98" s="335">
        <f>BT98*(1-DC$47)+('DRE + DCF'!U$53*10^6)</f>
        <v>218758128511.99481</v>
      </c>
      <c r="CF98" s="335">
        <f>BU98*(1-DD$47)+('DRE + DCF'!V$53*10^6)</f>
        <v>239375216093.06339</v>
      </c>
      <c r="CG98" s="335">
        <f>BV98*(1-DE$47)+('DRE + DCF'!W$53*10^6)</f>
        <v>262224411567.06461</v>
      </c>
      <c r="CH98" s="335">
        <f>BW98*(1-DF$47)+('DRE + DCF'!X$53*10^6)</f>
        <v>287527800648.85559</v>
      </c>
      <c r="CI98" s="335">
        <f>BX98*(1-DG$47)+('DRE + DCF'!Y$53*10^6)</f>
        <v>315537417691.45142</v>
      </c>
      <c r="CJ98" s="335">
        <f>BY98*(1-DH$47)+('DRE + DCF'!Z$53*10^6)</f>
        <v>346527452638.87421</v>
      </c>
      <c r="CK98" s="335">
        <f>BZ98*(1-DI$47)+('DRE + DCF'!AA$53*10^6)</f>
        <v>380420768258.11206</v>
      </c>
      <c r="CL98" s="335">
        <f>CA98*(1-DJ$47)+('DRE + DCF'!AB$53*10^6)</f>
        <v>416408233112.49841</v>
      </c>
      <c r="CM98" s="335">
        <f>CB98*(1-DK$47)+('DRE + DCF'!AC$53*10^6)</f>
        <v>461256758954.80017</v>
      </c>
      <c r="CN98" s="335">
        <f t="shared" si="87"/>
        <v>1119564934849.6057</v>
      </c>
      <c r="CO98" s="335">
        <f t="shared" si="88"/>
        <v>1140519558651.8962</v>
      </c>
      <c r="CP98" s="335">
        <f t="shared" si="89"/>
        <v>1179418384441.416</v>
      </c>
      <c r="CQ98" s="335">
        <f t="shared" si="90"/>
        <v>1320948590574.3862</v>
      </c>
      <c r="CR98" s="335">
        <f t="shared" si="91"/>
        <v>1479462421443.3125</v>
      </c>
      <c r="CS98" s="335">
        <f t="shared" si="92"/>
        <v>1656997912016.5103</v>
      </c>
      <c r="CT98" s="335">
        <f t="shared" si="93"/>
        <v>1855837661458.4917</v>
      </c>
      <c r="CU98" s="335">
        <f t="shared" si="94"/>
        <v>2078538180833.5107</v>
      </c>
      <c r="CV98" s="335">
        <f t="shared" si="95"/>
        <v>2315491533448.5313</v>
      </c>
      <c r="CW98" s="335">
        <f t="shared" si="96"/>
        <v>2537778720659.5903</v>
      </c>
      <c r="CX98" s="336">
        <f t="shared" si="97"/>
        <v>2777598809761.9219</v>
      </c>
    </row>
    <row r="99" spans="4:102" ht="30" customHeight="1" x14ac:dyDescent="0.25">
      <c r="D99" s="333">
        <f t="shared" si="55"/>
        <v>2.105999751950019E-2</v>
      </c>
      <c r="E99" s="64">
        <f t="shared" si="56"/>
        <v>1.8251444981232545E-2</v>
      </c>
      <c r="F99" s="64">
        <f t="shared" si="57"/>
        <v>2.8211569262908631E-2</v>
      </c>
      <c r="G99" s="64">
        <f t="shared" si="58"/>
        <v>2.3948462678733545E-2</v>
      </c>
      <c r="H99" s="64">
        <f t="shared" si="59"/>
        <v>1.9978648669444682E-2</v>
      </c>
      <c r="I99" s="64">
        <f t="shared" si="60"/>
        <v>1.6260609782001056E-2</v>
      </c>
      <c r="J99" s="64">
        <f t="shared" si="61"/>
        <v>1.2763092260401676E-2</v>
      </c>
      <c r="K99" s="64">
        <f t="shared" si="62"/>
        <v>9.4572099677202592E-3</v>
      </c>
      <c r="L99" s="64">
        <f t="shared" si="63"/>
        <v>7.0350925560801192E-3</v>
      </c>
      <c r="M99" s="64">
        <f t="shared" si="64"/>
        <v>6.8250807087098797E-3</v>
      </c>
      <c r="N99" s="64">
        <f t="shared" si="65"/>
        <v>8.8044344962533438E-3</v>
      </c>
      <c r="O99" s="64">
        <f t="shared" si="99"/>
        <v>4.4000000000000032E-2</v>
      </c>
      <c r="P99" s="64">
        <f t="shared" si="99"/>
        <v>4.4000000000000032E-2</v>
      </c>
      <c r="Q99" s="64">
        <f t="shared" si="100"/>
        <v>4.4000000000000032E-2</v>
      </c>
      <c r="R99" s="64">
        <f t="shared" si="101"/>
        <v>4.4000000000000032E-2</v>
      </c>
      <c r="S99" s="64">
        <f t="shared" si="102"/>
        <v>4.4000000000000032E-2</v>
      </c>
      <c r="T99" s="64">
        <f t="shared" si="103"/>
        <v>4.4000000000000032E-2</v>
      </c>
      <c r="U99" s="64">
        <f t="shared" si="104"/>
        <v>4.4000000000000032E-2</v>
      </c>
      <c r="V99" s="64">
        <f t="shared" si="105"/>
        <v>4.4000000000000032E-2</v>
      </c>
      <c r="W99" s="64">
        <f t="shared" si="106"/>
        <v>4.4000000000000032E-2</v>
      </c>
      <c r="X99" s="64">
        <f t="shared" si="107"/>
        <v>4.4000000000000032E-2</v>
      </c>
      <c r="Y99" s="64">
        <f t="shared" si="108"/>
        <v>4.4000000000000032E-2</v>
      </c>
      <c r="Z99" s="64">
        <f t="shared" si="66"/>
        <v>0.17824747576130745</v>
      </c>
      <c r="AA99" s="64">
        <f t="shared" si="98"/>
        <v>0.17543892322303981</v>
      </c>
      <c r="AB99" s="64">
        <f t="shared" si="67"/>
        <v>0.18539904750471589</v>
      </c>
      <c r="AC99" s="64">
        <f t="shared" si="68"/>
        <v>0.18113594092054081</v>
      </c>
      <c r="AD99" s="64">
        <f t="shared" si="69"/>
        <v>0.17716612691125194</v>
      </c>
      <c r="AE99" s="64">
        <f t="shared" si="70"/>
        <v>0.17344808802380832</v>
      </c>
      <c r="AF99" s="64">
        <f t="shared" si="71"/>
        <v>0.16995057050220894</v>
      </c>
      <c r="AG99" s="64">
        <f t="shared" si="72"/>
        <v>0.16664468820952752</v>
      </c>
      <c r="AH99" s="64">
        <f t="shared" si="73"/>
        <v>0.16422257079788738</v>
      </c>
      <c r="AI99" s="64">
        <f t="shared" si="74"/>
        <v>0.16401255895051714</v>
      </c>
      <c r="AJ99" s="64">
        <f t="shared" si="75"/>
        <v>0.1659919127380606</v>
      </c>
      <c r="AK99" s="334">
        <f>(1+O99)*'Projeções - Receitas'!N$34</f>
        <v>1924282344166.0818</v>
      </c>
      <c r="AL99" s="334">
        <f>(1+P99)*'Projeções - Receitas'!T$34</f>
        <v>2032340548086.2585</v>
      </c>
      <c r="AM99" s="334">
        <f>(1+Q99)*'Projeções - Receitas'!U$34</f>
        <v>2276221413856.6099</v>
      </c>
      <c r="AN99" s="334">
        <f>(1+R99)*'Projeções - Receitas'!V$34</f>
        <v>2549367983519.4028</v>
      </c>
      <c r="AO99" s="334">
        <f>(1+S99)*'Projeções - Receitas'!W$34</f>
        <v>2855292141541.7314</v>
      </c>
      <c r="AP99" s="334">
        <f>(1+T99)*'Projeções - Receitas'!X$34</f>
        <v>3197927198526.7397</v>
      </c>
      <c r="AQ99" s="334">
        <f>(1+U99)*'Projeções - Receitas'!Y$34</f>
        <v>3581678462349.9487</v>
      </c>
      <c r="AR99" s="334">
        <f>(1+V99)*'Projeções - Receitas'!Z$34</f>
        <v>4011479877831.9429</v>
      </c>
      <c r="AS99" s="334">
        <f>(1+W99)*'Projeções - Receitas'!AA$34</f>
        <v>4468788583904.7852</v>
      </c>
      <c r="AT99" s="334">
        <f>(1+X99)*'Projeções - Receitas'!AB$34</f>
        <v>4897792287959.6455</v>
      </c>
      <c r="AU99" s="334">
        <f>(1+Y99)*'Projeções - Receitas'!AC$34</f>
        <v>5360633659171.8311</v>
      </c>
      <c r="AV99" s="335">
        <f t="shared" si="76"/>
        <v>1684845618813.6638</v>
      </c>
      <c r="AW99" s="335">
        <f t="shared" si="77"/>
        <v>1779458237384.8135</v>
      </c>
      <c r="AX99" s="335">
        <f t="shared" si="78"/>
        <v>1992993225870.9915</v>
      </c>
      <c r="AY99" s="335">
        <f t="shared" si="79"/>
        <v>2232152412975.5103</v>
      </c>
      <c r="AZ99" s="335">
        <f t="shared" si="80"/>
        <v>2500010702532.5718</v>
      </c>
      <c r="BA99" s="335">
        <f t="shared" si="81"/>
        <v>2800011986836.481</v>
      </c>
      <c r="BB99" s="335">
        <f t="shared" si="82"/>
        <v>3136013425256.8589</v>
      </c>
      <c r="BC99" s="335">
        <f t="shared" si="83"/>
        <v>3512335036287.6821</v>
      </c>
      <c r="BD99" s="335">
        <f t="shared" si="84"/>
        <v>3912741230424.4785</v>
      </c>
      <c r="BE99" s="335">
        <f t="shared" si="85"/>
        <v>4288364388545.229</v>
      </c>
      <c r="BF99" s="335">
        <f t="shared" si="86"/>
        <v>4693614823262.7529</v>
      </c>
      <c r="BG99" s="334">
        <f>(AK99*SUMPRODUCT(DA$10:DA$13,DA$28:DA$31)+AV99*SUMPRODUCT(DA$14:DA$23,DA$32:DA$41))*'Projeções - Receitas'!T$23+(AK99*DA$11*'Projeções - Receitas'!T$25)</f>
        <v>62513286631.831535</v>
      </c>
      <c r="BH99" s="334">
        <f>(AL99*SUMPRODUCT(DB$10:DB$13,DB$28:DB$31)+AW99*SUMPRODUCT(DB$14:DB$23,DB$32:DB$41))*'Projeções - Receitas'!U$23+(AL99*DB$11*'Projeções - Receitas'!U$25)</f>
        <v>50087110028.942505</v>
      </c>
      <c r="BI99" s="334">
        <f>(AM99*SUMPRODUCT(DC$10:DC$13,DC$28:DC$31)+AX99*SUMPRODUCT(DC$14:DC$23,DC$32:DC$41))*'Projeções - Receitas'!V$23+(AM99*DC$11*'Projeções - Receitas'!V$25)</f>
        <v>55400351602.449936</v>
      </c>
      <c r="BJ99" s="334">
        <f>(AN99*SUMPRODUCT(DD$10:DD$13,DD$28:DD$31)+AY99*SUMPRODUCT(DD$14:DD$23,DD$32:DD$41))*'Projeções - Receitas'!W$23+(AN99*DD$11*'Projeções - Receitas'!W$25)</f>
        <v>61230506795.318115</v>
      </c>
      <c r="BK99" s="334">
        <f>(AO99*SUMPRODUCT(DE$10:DE$13,DE$28:DE$31)+AZ99*SUMPRODUCT(DE$14:DE$23,DE$32:DE$41))*'Projeções - Receitas'!X$23+(AO99*DE$11*'Projeções - Receitas'!X$25)</f>
        <v>67656246903.67289</v>
      </c>
      <c r="BL99" s="334">
        <f>(AP99*SUMPRODUCT(DF$10:DF$13,DF$28:DF$31)+BA99*SUMPRODUCT(DF$14:DF$23,DF$32:DF$41))*'Projeções - Receitas'!Y$23+(AP99*DF$11*'Projeções - Receitas'!Y$25)</f>
        <v>74745540360.927887</v>
      </c>
      <c r="BM99" s="334">
        <f>(AQ99*SUMPRODUCT(DG$10:DG$13,DG$28:DG$31)+BB99*SUMPRODUCT(DG$14:DG$23,DG$32:DG$41))*'Projeções - Receitas'!Z$23+(AQ99*DG$11*'Projeções - Receitas'!Z$25)</f>
        <v>82570002137.362732</v>
      </c>
      <c r="BN99" s="334">
        <f>(AR99*SUMPRODUCT(DH$10:DH$13,DH$28:DH$31)+BC99*SUMPRODUCT(DH$14:DH$23,DH$32:DH$41))*'Projeções - Receitas'!AA$23+(AR99*DH$11*'Projeções - Receitas'!AA$25)</f>
        <v>91203763746.996246</v>
      </c>
      <c r="BO99" s="334">
        <f>(AS99*SUMPRODUCT(DI$10:DI$13,DI$28:DI$31)+BD99*SUMPRODUCT(DI$14:DI$23,DI$32:DI$41))*'Projeções - Receitas'!AB$23+(AS99*DI$11*'Projeções - Receitas'!AB$25)</f>
        <v>100186686648.8824</v>
      </c>
      <c r="BP99" s="334">
        <f>(AT99*SUMPRODUCT(DJ$10:DJ$13,DJ$28:DJ$31)+BE99*SUMPRODUCT(DJ$14:DJ$23,DJ$32:DJ$41))*'Projeções - Receitas'!AC$23+(AT99*DJ$11*'Projeções - Receitas'!AC$25)</f>
        <v>108257414340.45847</v>
      </c>
      <c r="BQ99" s="334">
        <f>(AU99*SUMPRODUCT(DK$10:DK$13,DK$28:DK$31)+BF99*SUMPRODUCT(DK$14:DK$23,DK$32:DK$41))*'Projeções - Receitas'!AD$23+(AU99*DK$11*'Projeções - Receitas'!AD$25)</f>
        <v>137708045931.58182</v>
      </c>
      <c r="BR99" s="335">
        <f>((BG99+'DRE + DCF'!T$12)*(1+'DRE + DCF'!T$15)+'DRE + DCF'!T$18)*(1+'DRE + DCF'!T$25)*'DRE + DCF'!T$33</f>
        <v>34252500348.339085</v>
      </c>
      <c r="BS99" s="335">
        <f>((BH99+'DRE + DCF'!U$12)*(1+'DRE + DCF'!U$15)+'DRE + DCF'!U$18)*(1+'DRE + DCF'!U$25)*'DRE + DCF'!U$33</f>
        <v>25850549638.355476</v>
      </c>
      <c r="BT99" s="335">
        <f>((BI99+'DRE + DCF'!V$12)*(1+'DRE + DCF'!V$15)+'DRE + DCF'!V$18)*(1+'DRE + DCF'!V$25)*'DRE + DCF'!V$33</f>
        <v>28745406541.173214</v>
      </c>
      <c r="BU99" s="335">
        <f>((BJ99+'DRE + DCF'!W$12)*(1+'DRE + DCF'!W$15)+'DRE + DCF'!W$18)*(1+'DRE + DCF'!W$25)*'DRE + DCF'!W$33</f>
        <v>31908582635.764328</v>
      </c>
      <c r="BV99" s="335">
        <f>((BK99+'DRE + DCF'!X$12)*(1+'DRE + DCF'!X$15)+'DRE + DCF'!X$18)*(1+'DRE + DCF'!X$25)*'DRE + DCF'!X$33</f>
        <v>35373632164.615974</v>
      </c>
      <c r="BW99" s="335">
        <f>((BL99+'DRE + DCF'!Y$12)*(1+'DRE + DCF'!Y$15)+'DRE + DCF'!Y$18)*(1+'DRE + DCF'!Y$25)*'DRE + DCF'!Y$33</f>
        <v>39183091601.409325</v>
      </c>
      <c r="BX99" s="335">
        <f>((BM99+'DRE + DCF'!Z$12)*(1+'DRE + DCF'!Z$15)+'DRE + DCF'!Z$18)*(1+'DRE + DCF'!Z$25)*'DRE + DCF'!Z$33</f>
        <v>43383963547.609734</v>
      </c>
      <c r="BY99" s="335">
        <f>((BN99+'DRE + DCF'!AA$12)*(1+'DRE + DCF'!AA$15)+'DRE + DCF'!AA$18)*(1+'DRE + DCF'!AA$25)*'DRE + DCF'!AA$33</f>
        <v>48010114528.746246</v>
      </c>
      <c r="BZ99" s="335">
        <f>((BO99+'DRE + DCF'!AB$12)*(1+'DRE + DCF'!AB$15)+'DRE + DCF'!AB$18)*(1+'DRE + DCF'!AB$25)*'DRE + DCF'!AB$33</f>
        <v>52789956897.630318</v>
      </c>
      <c r="CA99" s="335">
        <f>((BP99+'DRE + DCF'!AC$12)*(1+'DRE + DCF'!AC$15)+'DRE + DCF'!AC$18)*(1+'DRE + DCF'!AC$25)*'DRE + DCF'!AC$33</f>
        <v>56964332124.571526</v>
      </c>
      <c r="CB99" s="335">
        <f>((BQ99+'DRE + DCF'!AD$12)*(1+'DRE + DCF'!AD$15)+'DRE + DCF'!AD$18)*(1+'DRE + DCF'!AD$25)*'DRE + DCF'!AD$33</f>
        <v>71592228691.629593</v>
      </c>
      <c r="CC99" s="335">
        <f>BR99*(1-DA$47)+('DRE + DCF'!N$53*10^6)</f>
        <v>199655243915.3605</v>
      </c>
      <c r="CD99" s="335">
        <f>BS99*(1-DB$47)+('DRE + DCF'!T$53*10^6)</f>
        <v>200187398475.54602</v>
      </c>
      <c r="CE99" s="335">
        <f>BT99*(1-DC$47)+('DRE + DCF'!U$53*10^6)</f>
        <v>218767818944.63721</v>
      </c>
      <c r="CF99" s="335">
        <f>BU99*(1-DD$47)+('DRE + DCF'!V$53*10^6)</f>
        <v>239385914287.73666</v>
      </c>
      <c r="CG99" s="335">
        <f>BV99*(1-DE$47)+('DRE + DCF'!W$53*10^6)</f>
        <v>262236219176.84674</v>
      </c>
      <c r="CH99" s="335">
        <f>BW99*(1-DF$47)+('DRE + DCF'!X$53*10^6)</f>
        <v>287540830824.58008</v>
      </c>
      <c r="CI99" s="335">
        <f>BX99*(1-DG$47)+('DRE + DCF'!Y$53*10^6)</f>
        <v>315551795663.27509</v>
      </c>
      <c r="CJ99" s="335">
        <f>BY99*(1-DH$47)+('DRE + DCF'!Z$53*10^6)</f>
        <v>346543316097.71851</v>
      </c>
      <c r="CK99" s="335">
        <f>BZ99*(1-DI$47)+('DRE + DCF'!AA$53*10^6)</f>
        <v>380438174474.50049</v>
      </c>
      <c r="CL99" s="335">
        <f>CA99*(1-DJ$47)+('DRE + DCF'!AB$53*10^6)</f>
        <v>416427020253.63995</v>
      </c>
      <c r="CM99" s="335">
        <f>CB99*(1-DK$47)+('DRE + DCF'!AC$53*10^6)</f>
        <v>461279858723.91077</v>
      </c>
      <c r="CN99" s="335">
        <f t="shared" si="87"/>
        <v>1120101381871.5747</v>
      </c>
      <c r="CO99" s="335">
        <f t="shared" si="88"/>
        <v>1141066046221.9258</v>
      </c>
      <c r="CP99" s="335">
        <f t="shared" si="89"/>
        <v>1179983510643.8318</v>
      </c>
      <c r="CQ99" s="335">
        <f t="shared" si="90"/>
        <v>1321581531921.0916</v>
      </c>
      <c r="CR99" s="335">
        <f t="shared" si="91"/>
        <v>1480171315751.6226</v>
      </c>
      <c r="CS99" s="335">
        <f t="shared" si="92"/>
        <v>1657791873641.8176</v>
      </c>
      <c r="CT99" s="335">
        <f t="shared" si="93"/>
        <v>1856726898478.8357</v>
      </c>
      <c r="CU99" s="335">
        <f t="shared" si="94"/>
        <v>2079534126296.2961</v>
      </c>
      <c r="CV99" s="335">
        <f t="shared" si="95"/>
        <v>2316601016694.0742</v>
      </c>
      <c r="CW99" s="335">
        <f t="shared" si="96"/>
        <v>2538994714296.7061</v>
      </c>
      <c r="CX99" s="336">
        <f t="shared" si="97"/>
        <v>2778929714797.7441</v>
      </c>
    </row>
    <row r="100" spans="4:102" ht="30" customHeight="1" x14ac:dyDescent="0.25">
      <c r="D100" s="333">
        <f t="shared" si="55"/>
        <v>2.0984733721237853E-2</v>
      </c>
      <c r="E100" s="64">
        <f t="shared" si="56"/>
        <v>1.8175145632772199E-2</v>
      </c>
      <c r="F100" s="64">
        <f t="shared" si="57"/>
        <v>2.8131027535073183E-2</v>
      </c>
      <c r="G100" s="64">
        <f t="shared" si="58"/>
        <v>2.3869844395685458E-2</v>
      </c>
      <c r="H100" s="64">
        <f t="shared" si="59"/>
        <v>1.9901812981832939E-2</v>
      </c>
      <c r="I100" s="64">
        <f t="shared" si="60"/>
        <v>1.6185436735482644E-2</v>
      </c>
      <c r="J100" s="64">
        <f t="shared" si="61"/>
        <v>1.2689477284475087E-2</v>
      </c>
      <c r="K100" s="64">
        <f t="shared" si="62"/>
        <v>9.3850622183015986E-3</v>
      </c>
      <c r="L100" s="64">
        <f t="shared" si="63"/>
        <v>6.9639896403121127E-3</v>
      </c>
      <c r="M100" s="64">
        <f t="shared" si="64"/>
        <v>6.7539641330710554E-3</v>
      </c>
      <c r="N100" s="64">
        <f t="shared" si="65"/>
        <v>8.7332829998622297E-3</v>
      </c>
      <c r="O100" s="64">
        <f t="shared" si="99"/>
        <v>4.4500000000000033E-2</v>
      </c>
      <c r="P100" s="64">
        <f t="shared" si="99"/>
        <v>4.4500000000000033E-2</v>
      </c>
      <c r="Q100" s="64">
        <f t="shared" si="100"/>
        <v>4.4500000000000033E-2</v>
      </c>
      <c r="R100" s="64">
        <f t="shared" si="101"/>
        <v>4.4500000000000033E-2</v>
      </c>
      <c r="S100" s="64">
        <f t="shared" si="102"/>
        <v>4.4500000000000033E-2</v>
      </c>
      <c r="T100" s="64">
        <f t="shared" si="103"/>
        <v>4.4500000000000033E-2</v>
      </c>
      <c r="U100" s="64">
        <f t="shared" si="104"/>
        <v>4.4500000000000033E-2</v>
      </c>
      <c r="V100" s="64">
        <f t="shared" si="105"/>
        <v>4.4500000000000033E-2</v>
      </c>
      <c r="W100" s="64">
        <f t="shared" si="106"/>
        <v>4.4500000000000033E-2</v>
      </c>
      <c r="X100" s="64">
        <f t="shared" si="107"/>
        <v>4.4500000000000033E-2</v>
      </c>
      <c r="Y100" s="64">
        <f t="shared" si="108"/>
        <v>4.4500000000000033E-2</v>
      </c>
      <c r="Z100" s="64">
        <f t="shared" si="66"/>
        <v>0.17817221196304511</v>
      </c>
      <c r="AA100" s="64">
        <f t="shared" si="98"/>
        <v>0.17536262387457946</v>
      </c>
      <c r="AB100" s="64">
        <f t="shared" si="67"/>
        <v>0.18531850577688044</v>
      </c>
      <c r="AC100" s="64">
        <f t="shared" si="68"/>
        <v>0.18105732263749272</v>
      </c>
      <c r="AD100" s="64">
        <f t="shared" si="69"/>
        <v>0.1770892912236402</v>
      </c>
      <c r="AE100" s="64">
        <f t="shared" si="70"/>
        <v>0.1733729149772899</v>
      </c>
      <c r="AF100" s="64">
        <f t="shared" si="71"/>
        <v>0.16987695552628235</v>
      </c>
      <c r="AG100" s="64">
        <f t="shared" si="72"/>
        <v>0.16657254046010886</v>
      </c>
      <c r="AH100" s="64">
        <f t="shared" si="73"/>
        <v>0.16415146788211937</v>
      </c>
      <c r="AI100" s="64">
        <f t="shared" si="74"/>
        <v>0.16394144237487832</v>
      </c>
      <c r="AJ100" s="64">
        <f t="shared" si="75"/>
        <v>0.16592076124166949</v>
      </c>
      <c r="AK100" s="334">
        <f>(1+O100)*'Projeções - Receitas'!N$34</f>
        <v>1925203935327.0808</v>
      </c>
      <c r="AL100" s="334">
        <f>(1+P100)*'Projeções - Receitas'!T$34</f>
        <v>2033313891260.6294</v>
      </c>
      <c r="AM100" s="334">
        <f>(1+Q100)*'Projeções - Receitas'!U$34</f>
        <v>2277311558211.9048</v>
      </c>
      <c r="AN100" s="334">
        <f>(1+R100)*'Projeções - Receitas'!V$34</f>
        <v>2550588945197.3335</v>
      </c>
      <c r="AO100" s="334">
        <f>(1+S100)*'Projeções - Receitas'!W$34</f>
        <v>2856659618621.0142</v>
      </c>
      <c r="AP100" s="334">
        <f>(1+T100)*'Projeções - Receitas'!X$34</f>
        <v>3199458772855.5361</v>
      </c>
      <c r="AQ100" s="334">
        <f>(1+U100)*'Projeções - Receitas'!Y$34</f>
        <v>3583393825598.2007</v>
      </c>
      <c r="AR100" s="334">
        <f>(1+V100)*'Projeções - Receitas'!Z$34</f>
        <v>4013401084669.9849</v>
      </c>
      <c r="AS100" s="334">
        <f>(1+W100)*'Projeções - Receitas'!AA$34</f>
        <v>4470928808322.3633</v>
      </c>
      <c r="AT100" s="334">
        <f>(1+X100)*'Projeções - Receitas'!AB$34</f>
        <v>4900137973921.3115</v>
      </c>
      <c r="AU100" s="334">
        <f>(1+Y100)*'Projeções - Receitas'!AC$34</f>
        <v>5363201012456.875</v>
      </c>
      <c r="AV100" s="335">
        <f t="shared" si="76"/>
        <v>1685652537213.4788</v>
      </c>
      <c r="AW100" s="335">
        <f t="shared" si="77"/>
        <v>1780310468341.4155</v>
      </c>
      <c r="AX100" s="335">
        <f t="shared" si="78"/>
        <v>1993947724542.3853</v>
      </c>
      <c r="AY100" s="335">
        <f t="shared" si="79"/>
        <v>2233221451487.4717</v>
      </c>
      <c r="AZ100" s="335">
        <f t="shared" si="80"/>
        <v>2501208025665.9688</v>
      </c>
      <c r="BA100" s="335">
        <f t="shared" si="81"/>
        <v>2801352988745.8853</v>
      </c>
      <c r="BB100" s="335">
        <f t="shared" si="82"/>
        <v>3137515347395.3916</v>
      </c>
      <c r="BC100" s="335">
        <f t="shared" si="83"/>
        <v>3514017189082.8389</v>
      </c>
      <c r="BD100" s="335">
        <f t="shared" si="84"/>
        <v>3914615148638.2827</v>
      </c>
      <c r="BE100" s="335">
        <f t="shared" si="85"/>
        <v>4290418202907.5591</v>
      </c>
      <c r="BF100" s="335">
        <f t="shared" si="86"/>
        <v>4695862723082.3232</v>
      </c>
      <c r="BG100" s="334">
        <f>(AK100*SUMPRODUCT(DA$10:DA$13,DA$28:DA$31)+AV100*SUMPRODUCT(DA$14:DA$23,DA$32:DA$41))*'Projeções - Receitas'!T$23+(AK100*DA$11*'Projeções - Receitas'!T$25)</f>
        <v>62543225945.352493</v>
      </c>
      <c r="BH100" s="334">
        <f>(AL100*SUMPRODUCT(DB$10:DB$13,DB$28:DB$31)+AW100*SUMPRODUCT(DB$14:DB$23,DB$32:DB$41))*'Projeções - Receitas'!U$23+(AL100*DB$11*'Projeções - Receitas'!U$25)</f>
        <v>50111098108.45826</v>
      </c>
      <c r="BI100" s="334">
        <f>(AM100*SUMPRODUCT(DC$10:DC$13,DC$28:DC$31)+AX100*SUMPRODUCT(DC$14:DC$23,DC$32:DC$41))*'Projeções - Receitas'!V$23+(AM100*DC$11*'Projeções - Receitas'!V$25)</f>
        <v>55426884337.891693</v>
      </c>
      <c r="BJ100" s="334">
        <f>(AN100*SUMPRODUCT(DD$10:DD$13,DD$28:DD$31)+AY100*SUMPRODUCT(DD$14:DD$23,DD$32:DD$41))*'Projeções - Receitas'!W$23+(AN100*DD$11*'Projeções - Receitas'!W$25)</f>
        <v>61259831750.67984</v>
      </c>
      <c r="BK100" s="334">
        <f>(AO100*SUMPRODUCT(DE$10:DE$13,DE$28:DE$31)+AZ100*SUMPRODUCT(DE$14:DE$23,DE$32:DE$41))*'Projeções - Receitas'!X$23+(AO100*DE$11*'Projeções - Receitas'!X$25)</f>
        <v>67688649320.7724</v>
      </c>
      <c r="BL100" s="334">
        <f>(AP100*SUMPRODUCT(DF$10:DF$13,DF$28:DF$31)+BA100*SUMPRODUCT(DF$14:DF$23,DF$32:DF$41))*'Projeções - Receitas'!Y$23+(AP100*DF$11*'Projeções - Receitas'!Y$25)</f>
        <v>74781338033.514587</v>
      </c>
      <c r="BM100" s="334">
        <f>(AQ100*SUMPRODUCT(DG$10:DG$13,DG$28:DG$31)+BB100*SUMPRODUCT(DG$14:DG$23,DG$32:DG$41))*'Projeções - Receitas'!Z$23+(AQ100*DG$11*'Projeções - Receitas'!Z$25)</f>
        <v>82609547157.543457</v>
      </c>
      <c r="BN100" s="334">
        <f>(AR100*SUMPRODUCT(DH$10:DH$13,DH$28:DH$31)+BC100*SUMPRODUCT(DH$14:DH$23,DH$32:DH$41))*'Projeções - Receitas'!AA$23+(AR100*DH$11*'Projeções - Receitas'!AA$25)</f>
        <v>91247443710.476669</v>
      </c>
      <c r="BO100" s="334">
        <f>(AS100*SUMPRODUCT(DI$10:DI$13,DI$28:DI$31)+BD100*SUMPRODUCT(DI$14:DI$23,DI$32:DI$41))*'Projeções - Receitas'!AB$23+(AS100*DI$11*'Projeções - Receitas'!AB$25)</f>
        <v>100234668778.50352</v>
      </c>
      <c r="BP100" s="334">
        <f>(AT100*SUMPRODUCT(DJ$10:DJ$13,DJ$28:DJ$31)+BE100*SUMPRODUCT(DJ$14:DJ$23,DJ$32:DJ$41))*'Projeções - Receitas'!AC$23+(AT100*DJ$11*'Projeções - Receitas'!AC$25)</f>
        <v>108309261761.11951</v>
      </c>
      <c r="BQ100" s="334">
        <f>(AU100*SUMPRODUCT(DK$10:DK$13,DK$28:DK$31)+BF100*SUMPRODUCT(DK$14:DK$23,DK$32:DK$41))*'Projeções - Receitas'!AD$23+(AU100*DK$11*'Projeções - Receitas'!AD$25)</f>
        <v>137773998060.85938</v>
      </c>
      <c r="BR100" s="335">
        <f>((BG100+'DRE + DCF'!T$12)*(1+'DRE + DCF'!T$15)+'DRE + DCF'!T$18)*(1+'DRE + DCF'!T$25)*'DRE + DCF'!T$33</f>
        <v>34270922940.630051</v>
      </c>
      <c r="BS100" s="335">
        <f>((BH100+'DRE + DCF'!U$12)*(1+'DRE + DCF'!U$15)+'DRE + DCF'!U$18)*(1+'DRE + DCF'!U$25)*'DRE + DCF'!U$33</f>
        <v>25865167802.219349</v>
      </c>
      <c r="BT100" s="335">
        <f>((BI100+'DRE + DCF'!V$12)*(1+'DRE + DCF'!V$15)+'DRE + DCF'!V$18)*(1+'DRE + DCF'!V$25)*'DRE + DCF'!V$33</f>
        <v>28761557262.243809</v>
      </c>
      <c r="BU100" s="335">
        <f>((BJ100+'DRE + DCF'!W$12)*(1+'DRE + DCF'!W$15)+'DRE + DCF'!W$18)*(1+'DRE + DCF'!W$25)*'DRE + DCF'!W$33</f>
        <v>31926412960.219803</v>
      </c>
      <c r="BV100" s="335">
        <f>((BK100+'DRE + DCF'!X$12)*(1+'DRE + DCF'!X$15)+'DRE + DCF'!X$18)*(1+'DRE + DCF'!X$25)*'DRE + DCF'!X$33</f>
        <v>35393311514.252945</v>
      </c>
      <c r="BW100" s="335">
        <f>((BL100+'DRE + DCF'!Y$12)*(1+'DRE + DCF'!Y$15)+'DRE + DCF'!Y$18)*(1+'DRE + DCF'!Y$25)*'DRE + DCF'!Y$33</f>
        <v>39204808560.950256</v>
      </c>
      <c r="BX100" s="335">
        <f>((BM100+'DRE + DCF'!Z$12)*(1+'DRE + DCF'!Z$15)+'DRE + DCF'!Z$18)*(1+'DRE + DCF'!Z$25)*'DRE + DCF'!Z$33</f>
        <v>43407926833.982483</v>
      </c>
      <c r="BY100" s="335">
        <f>((BN100+'DRE + DCF'!AA$12)*(1+'DRE + DCF'!AA$15)+'DRE + DCF'!AA$18)*(1+'DRE + DCF'!AA$25)*'DRE + DCF'!AA$33</f>
        <v>48036553626.820145</v>
      </c>
      <c r="BZ100" s="335">
        <f>((BO100+'DRE + DCF'!AB$12)*(1+'DRE + DCF'!AB$15)+'DRE + DCF'!AB$18)*(1+'DRE + DCF'!AB$25)*'DRE + DCF'!AB$33</f>
        <v>52818967258.277702</v>
      </c>
      <c r="CA100" s="335">
        <f>((BP100+'DRE + DCF'!AC$12)*(1+'DRE + DCF'!AC$15)+'DRE + DCF'!AC$18)*(1+'DRE + DCF'!AC$25)*'DRE + DCF'!AC$33</f>
        <v>56995644026.473999</v>
      </c>
      <c r="CB100" s="335">
        <f>((BQ100+'DRE + DCF'!AD$12)*(1+'DRE + DCF'!AD$15)+'DRE + DCF'!AD$18)*(1+'DRE + DCF'!AD$25)*'DRE + DCF'!AD$33</f>
        <v>71630728306.813858</v>
      </c>
      <c r="CC100" s="335">
        <f>BR100*(1-DA$47)+('DRE + DCF'!N$53*10^6)</f>
        <v>199666520783.42719</v>
      </c>
      <c r="CD100" s="335">
        <f>BS100*(1-DB$47)+('DRE + DCF'!T$53*10^6)</f>
        <v>200196169373.86435</v>
      </c>
      <c r="CE100" s="335">
        <f>BT100*(1-DC$47)+('DRE + DCF'!U$53*10^6)</f>
        <v>218777509377.27957</v>
      </c>
      <c r="CF100" s="335">
        <f>BU100*(1-DD$47)+('DRE + DCF'!V$53*10^6)</f>
        <v>239396612482.40997</v>
      </c>
      <c r="CG100" s="335">
        <f>BV100*(1-DE$47)+('DRE + DCF'!W$53*10^6)</f>
        <v>262248026786.62891</v>
      </c>
      <c r="CH100" s="335">
        <f>BW100*(1-DF$47)+('DRE + DCF'!X$53*10^6)</f>
        <v>287553861000.30463</v>
      </c>
      <c r="CI100" s="335">
        <f>BX100*(1-DG$47)+('DRE + DCF'!Y$53*10^6)</f>
        <v>315566173635.09869</v>
      </c>
      <c r="CJ100" s="335">
        <f>BY100*(1-DH$47)+('DRE + DCF'!Z$53*10^6)</f>
        <v>346559179556.56287</v>
      </c>
      <c r="CK100" s="335">
        <f>BZ100*(1-DI$47)+('DRE + DCF'!AA$53*10^6)</f>
        <v>380455580690.88892</v>
      </c>
      <c r="CL100" s="335">
        <f>CA100*(1-DJ$47)+('DRE + DCF'!AB$53*10^6)</f>
        <v>416445807394.78143</v>
      </c>
      <c r="CM100" s="335">
        <f>CB100*(1-DK$47)+('DRE + DCF'!AC$53*10^6)</f>
        <v>461302958493.0213</v>
      </c>
      <c r="CN100" s="335">
        <f t="shared" si="87"/>
        <v>1120637828893.5439</v>
      </c>
      <c r="CO100" s="335">
        <f t="shared" si="88"/>
        <v>1141612533791.9556</v>
      </c>
      <c r="CP100" s="335">
        <f t="shared" si="89"/>
        <v>1180548636846.2471</v>
      </c>
      <c r="CQ100" s="335">
        <f t="shared" si="90"/>
        <v>1322214473267.7969</v>
      </c>
      <c r="CR100" s="335">
        <f t="shared" si="91"/>
        <v>1480880210059.9329</v>
      </c>
      <c r="CS100" s="335">
        <f t="shared" si="92"/>
        <v>1658585835267.125</v>
      </c>
      <c r="CT100" s="335">
        <f t="shared" si="93"/>
        <v>1857616135499.1799</v>
      </c>
      <c r="CU100" s="335">
        <f t="shared" si="94"/>
        <v>2080530071759.0818</v>
      </c>
      <c r="CV100" s="335">
        <f t="shared" si="95"/>
        <v>2317710499939.6172</v>
      </c>
      <c r="CW100" s="335">
        <f t="shared" si="96"/>
        <v>2540210707933.8213</v>
      </c>
      <c r="CX100" s="336">
        <f t="shared" si="97"/>
        <v>2780260619833.5669</v>
      </c>
    </row>
    <row r="101" spans="4:102" ht="30" customHeight="1" x14ac:dyDescent="0.25">
      <c r="D101" s="333">
        <f t="shared" si="55"/>
        <v>2.0909541945749011E-2</v>
      </c>
      <c r="E101" s="64">
        <f t="shared" si="56"/>
        <v>1.8098919298042526E-2</v>
      </c>
      <c r="F101" s="64">
        <f t="shared" si="57"/>
        <v>2.8050562880661406E-2</v>
      </c>
      <c r="G101" s="64">
        <f t="shared" si="58"/>
        <v>2.3791301345444021E-2</v>
      </c>
      <c r="H101" s="64">
        <f t="shared" si="59"/>
        <v>1.9825050821194984E-2</v>
      </c>
      <c r="I101" s="64">
        <f t="shared" si="60"/>
        <v>1.6110335624893946E-2</v>
      </c>
      <c r="J101" s="64">
        <f t="shared" si="61"/>
        <v>1.2615932753501591E-2</v>
      </c>
      <c r="K101" s="64">
        <f t="shared" si="62"/>
        <v>9.3129835097914837E-3</v>
      </c>
      <c r="L101" s="64">
        <f t="shared" si="63"/>
        <v>6.8929547656118306E-3</v>
      </c>
      <c r="M101" s="64">
        <f t="shared" si="64"/>
        <v>6.6829156115716659E-3</v>
      </c>
      <c r="N101" s="64">
        <f t="shared" si="65"/>
        <v>8.662199591027514E-3</v>
      </c>
      <c r="O101" s="64">
        <f t="shared" si="99"/>
        <v>4.5000000000000033E-2</v>
      </c>
      <c r="P101" s="64">
        <f t="shared" si="99"/>
        <v>4.5000000000000033E-2</v>
      </c>
      <c r="Q101" s="64">
        <f t="shared" si="100"/>
        <v>4.5000000000000033E-2</v>
      </c>
      <c r="R101" s="64">
        <f t="shared" si="101"/>
        <v>4.5000000000000033E-2</v>
      </c>
      <c r="S101" s="64">
        <f t="shared" si="102"/>
        <v>4.5000000000000033E-2</v>
      </c>
      <c r="T101" s="64">
        <f t="shared" si="103"/>
        <v>4.5000000000000033E-2</v>
      </c>
      <c r="U101" s="64">
        <f t="shared" si="104"/>
        <v>4.5000000000000033E-2</v>
      </c>
      <c r="V101" s="64">
        <f t="shared" si="105"/>
        <v>4.5000000000000033E-2</v>
      </c>
      <c r="W101" s="64">
        <f t="shared" si="106"/>
        <v>4.5000000000000033E-2</v>
      </c>
      <c r="X101" s="64">
        <f t="shared" si="107"/>
        <v>4.5000000000000033E-2</v>
      </c>
      <c r="Y101" s="64">
        <f t="shared" si="108"/>
        <v>4.5000000000000033E-2</v>
      </c>
      <c r="Z101" s="64">
        <f t="shared" si="66"/>
        <v>0.17809702018755627</v>
      </c>
      <c r="AA101" s="64">
        <f t="shared" si="98"/>
        <v>0.17528639753984979</v>
      </c>
      <c r="AB101" s="64">
        <f t="shared" si="67"/>
        <v>0.18523804112246867</v>
      </c>
      <c r="AC101" s="64">
        <f t="shared" si="68"/>
        <v>0.18097877958725128</v>
      </c>
      <c r="AD101" s="64">
        <f t="shared" si="69"/>
        <v>0.17701252906300224</v>
      </c>
      <c r="AE101" s="64">
        <f t="shared" si="70"/>
        <v>0.17329781386670121</v>
      </c>
      <c r="AF101" s="64">
        <f t="shared" si="71"/>
        <v>0.16980341099530885</v>
      </c>
      <c r="AG101" s="64">
        <f t="shared" si="72"/>
        <v>0.16650046175159874</v>
      </c>
      <c r="AH101" s="64">
        <f t="shared" si="73"/>
        <v>0.16408043300741909</v>
      </c>
      <c r="AI101" s="64">
        <f t="shared" si="74"/>
        <v>0.16387039385337893</v>
      </c>
      <c r="AJ101" s="64">
        <f t="shared" si="75"/>
        <v>0.16584967783283477</v>
      </c>
      <c r="AK101" s="334">
        <f>(1+O101)*'Projeções - Receitas'!N$34</f>
        <v>1926125526488.0798</v>
      </c>
      <c r="AL101" s="334">
        <f>(1+P101)*'Projeções - Receitas'!T$34</f>
        <v>2034287234435</v>
      </c>
      <c r="AM101" s="334">
        <f>(1+Q101)*'Projeções - Receitas'!U$34</f>
        <v>2278401702567.2002</v>
      </c>
      <c r="AN101" s="334">
        <f>(1+R101)*'Projeções - Receitas'!V$34</f>
        <v>2551809906875.2642</v>
      </c>
      <c r="AO101" s="334">
        <f>(1+S101)*'Projeções - Receitas'!W$34</f>
        <v>2858027095700.2964</v>
      </c>
      <c r="AP101" s="334">
        <f>(1+T101)*'Projeções - Receitas'!X$34</f>
        <v>3200990347184.332</v>
      </c>
      <c r="AQ101" s="334">
        <f>(1+U101)*'Projeções - Receitas'!Y$34</f>
        <v>3585109188846.4521</v>
      </c>
      <c r="AR101" s="334">
        <f>(1+V101)*'Projeções - Receitas'!Z$34</f>
        <v>4015322291508.0269</v>
      </c>
      <c r="AS101" s="334">
        <f>(1+W101)*'Projeções - Receitas'!AA$34</f>
        <v>4473069032739.9424</v>
      </c>
      <c r="AT101" s="334">
        <f>(1+X101)*'Projeções - Receitas'!AB$34</f>
        <v>4902483659882.9775</v>
      </c>
      <c r="AU101" s="334">
        <f>(1+Y101)*'Projeções - Receitas'!AC$34</f>
        <v>5365768365741.9189</v>
      </c>
      <c r="AV101" s="335">
        <f t="shared" si="76"/>
        <v>1686459455613.2937</v>
      </c>
      <c r="AW101" s="335">
        <f t="shared" si="77"/>
        <v>1781162699298.0173</v>
      </c>
      <c r="AX101" s="335">
        <f t="shared" si="78"/>
        <v>1994902223213.7795</v>
      </c>
      <c r="AY101" s="335">
        <f t="shared" si="79"/>
        <v>2234290489999.4331</v>
      </c>
      <c r="AZ101" s="335">
        <f t="shared" si="80"/>
        <v>2502405348799.3652</v>
      </c>
      <c r="BA101" s="335">
        <f t="shared" si="81"/>
        <v>2802693990655.2896</v>
      </c>
      <c r="BB101" s="335">
        <f t="shared" si="82"/>
        <v>3139017269533.9243</v>
      </c>
      <c r="BC101" s="335">
        <f t="shared" si="83"/>
        <v>3515699341877.9956</v>
      </c>
      <c r="BD101" s="335">
        <f t="shared" si="84"/>
        <v>3916489066852.0874</v>
      </c>
      <c r="BE101" s="335">
        <f t="shared" si="85"/>
        <v>4292472017269.8887</v>
      </c>
      <c r="BF101" s="335">
        <f t="shared" si="86"/>
        <v>4698110622901.8926</v>
      </c>
      <c r="BG101" s="334">
        <f>(AK101*SUMPRODUCT(DA$10:DA$13,DA$28:DA$31)+AV101*SUMPRODUCT(DA$14:DA$23,DA$32:DA$41))*'Projeções - Receitas'!T$23+(AK101*DA$11*'Projeções - Receitas'!T$25)</f>
        <v>62573165258.873474</v>
      </c>
      <c r="BH101" s="334">
        <f>(AL101*SUMPRODUCT(DB$10:DB$13,DB$28:DB$31)+AW101*SUMPRODUCT(DB$14:DB$23,DB$32:DB$41))*'Projeções - Receitas'!U$23+(AL101*DB$11*'Projeções - Receitas'!U$25)</f>
        <v>50135086187.974052</v>
      </c>
      <c r="BI101" s="334">
        <f>(AM101*SUMPRODUCT(DC$10:DC$13,DC$28:DC$31)+AX101*SUMPRODUCT(DC$14:DC$23,DC$32:DC$41))*'Projeções - Receitas'!V$23+(AM101*DC$11*'Projeções - Receitas'!V$25)</f>
        <v>55453417073.333473</v>
      </c>
      <c r="BJ101" s="334">
        <f>(AN101*SUMPRODUCT(DD$10:DD$13,DD$28:DD$31)+AY101*SUMPRODUCT(DD$14:DD$23,DD$32:DD$41))*'Projeções - Receitas'!W$23+(AN101*DD$11*'Projeções - Receitas'!W$25)</f>
        <v>61289156706.041603</v>
      </c>
      <c r="BK101" s="334">
        <f>(AO101*SUMPRODUCT(DE$10:DE$13,DE$28:DE$31)+AZ101*SUMPRODUCT(DE$14:DE$23,DE$32:DE$41))*'Projeções - Receitas'!X$23+(AO101*DE$11*'Projeções - Receitas'!X$25)</f>
        <v>67721051737.871872</v>
      </c>
      <c r="BL101" s="334">
        <f>(AP101*SUMPRODUCT(DF$10:DF$13,DF$28:DF$31)+BA101*SUMPRODUCT(DF$14:DF$23,DF$32:DF$41))*'Projeções - Receitas'!Y$23+(AP101*DF$11*'Projeções - Receitas'!Y$25)</f>
        <v>74817135706.101196</v>
      </c>
      <c r="BM101" s="334">
        <f>(AQ101*SUMPRODUCT(DG$10:DG$13,DG$28:DG$31)+BB101*SUMPRODUCT(DG$14:DG$23,DG$32:DG$41))*'Projeções - Receitas'!Z$23+(AQ101*DG$11*'Projeções - Receitas'!Z$25)</f>
        <v>82649092177.724213</v>
      </c>
      <c r="BN101" s="334">
        <f>(AR101*SUMPRODUCT(DH$10:DH$13,DH$28:DH$31)+BC101*SUMPRODUCT(DH$14:DH$23,DH$32:DH$41))*'Projeções - Receitas'!AA$23+(AR101*DH$11*'Projeções - Receitas'!AA$25)</f>
        <v>91291123673.957016</v>
      </c>
      <c r="BO101" s="334">
        <f>(AS101*SUMPRODUCT(DI$10:DI$13,DI$28:DI$31)+BD101*SUMPRODUCT(DI$14:DI$23,DI$32:DI$41))*'Projeções - Receitas'!AB$23+(AS101*DI$11*'Projeções - Receitas'!AB$25)</f>
        <v>100282650908.12462</v>
      </c>
      <c r="BP101" s="334">
        <f>(AT101*SUMPRODUCT(DJ$10:DJ$13,DJ$28:DJ$31)+BE101*SUMPRODUCT(DJ$14:DJ$23,DJ$32:DJ$41))*'Projeções - Receitas'!AC$23+(AT101*DJ$11*'Projeções - Receitas'!AC$25)</f>
        <v>108361109181.7807</v>
      </c>
      <c r="BQ101" s="334">
        <f>(AU101*SUMPRODUCT(DK$10:DK$13,DK$28:DK$31)+BF101*SUMPRODUCT(DK$14:DK$23,DK$32:DK$41))*'Projeções - Receitas'!AD$23+(AU101*DK$11*'Projeções - Receitas'!AD$25)</f>
        <v>137839950190.13702</v>
      </c>
      <c r="BR101" s="335">
        <f>((BG101+'DRE + DCF'!T$12)*(1+'DRE + DCF'!T$15)+'DRE + DCF'!T$18)*(1+'DRE + DCF'!T$25)*'DRE + DCF'!T$33</f>
        <v>34289345532.921047</v>
      </c>
      <c r="BS101" s="335">
        <f>((BH101+'DRE + DCF'!U$12)*(1+'DRE + DCF'!U$15)+'DRE + DCF'!U$18)*(1+'DRE + DCF'!U$25)*'DRE + DCF'!U$33</f>
        <v>25879785966.08326</v>
      </c>
      <c r="BT101" s="335">
        <f>((BI101+'DRE + DCF'!V$12)*(1+'DRE + DCF'!V$15)+'DRE + DCF'!V$18)*(1+'DRE + DCF'!V$25)*'DRE + DCF'!V$33</f>
        <v>28777707983.314426</v>
      </c>
      <c r="BU101" s="335">
        <f>((BJ101+'DRE + DCF'!W$12)*(1+'DRE + DCF'!W$15)+'DRE + DCF'!W$18)*(1+'DRE + DCF'!W$25)*'DRE + DCF'!W$33</f>
        <v>31944243284.675301</v>
      </c>
      <c r="BV101" s="335">
        <f>((BK101+'DRE + DCF'!X$12)*(1+'DRE + DCF'!X$15)+'DRE + DCF'!X$18)*(1+'DRE + DCF'!X$25)*'DRE + DCF'!X$33</f>
        <v>35412990863.889877</v>
      </c>
      <c r="BW101" s="335">
        <f>((BL101+'DRE + DCF'!Y$12)*(1+'DRE + DCF'!Y$15)+'DRE + DCF'!Y$18)*(1+'DRE + DCF'!Y$25)*'DRE + DCF'!Y$33</f>
        <v>39226525520.491127</v>
      </c>
      <c r="BX101" s="335">
        <f>((BM101+'DRE + DCF'!Z$12)*(1+'DRE + DCF'!Z$15)+'DRE + DCF'!Z$18)*(1+'DRE + DCF'!Z$25)*'DRE + DCF'!Z$33</f>
        <v>43431890120.355255</v>
      </c>
      <c r="BY101" s="335">
        <f>((BN101+'DRE + DCF'!AA$12)*(1+'DRE + DCF'!AA$15)+'DRE + DCF'!AA$18)*(1+'DRE + DCF'!AA$25)*'DRE + DCF'!AA$33</f>
        <v>48062992724.893982</v>
      </c>
      <c r="BZ101" s="335">
        <f>((BO101+'DRE + DCF'!AB$12)*(1+'DRE + DCF'!AB$15)+'DRE + DCF'!AB$18)*(1+'DRE + DCF'!AB$25)*'DRE + DCF'!AB$33</f>
        <v>52847977618.925072</v>
      </c>
      <c r="CA101" s="335">
        <f>((BP101+'DRE + DCF'!AC$12)*(1+'DRE + DCF'!AC$15)+'DRE + DCF'!AC$18)*(1+'DRE + DCF'!AC$25)*'DRE + DCF'!AC$33</f>
        <v>57026955928.376556</v>
      </c>
      <c r="CB101" s="335">
        <f>((BQ101+'DRE + DCF'!AD$12)*(1+'DRE + DCF'!AD$15)+'DRE + DCF'!AD$18)*(1+'DRE + DCF'!AD$25)*'DRE + DCF'!AD$33</f>
        <v>71669227921.998184</v>
      </c>
      <c r="CC101" s="335">
        <f>BR101*(1-DA$47)+('DRE + DCF'!N$53*10^6)</f>
        <v>199677797651.4939</v>
      </c>
      <c r="CD101" s="335">
        <f>BS101*(1-DB$47)+('DRE + DCF'!T$53*10^6)</f>
        <v>200204940272.18271</v>
      </c>
      <c r="CE101" s="335">
        <f>BT101*(1-DC$47)+('DRE + DCF'!U$53*10^6)</f>
        <v>218787199809.92194</v>
      </c>
      <c r="CF101" s="335">
        <f>BU101*(1-DD$47)+('DRE + DCF'!V$53*10^6)</f>
        <v>239407310677.08325</v>
      </c>
      <c r="CG101" s="335">
        <f>BV101*(1-DE$47)+('DRE + DCF'!W$53*10^6)</f>
        <v>262259834396.41107</v>
      </c>
      <c r="CH101" s="335">
        <f>BW101*(1-DF$47)+('DRE + DCF'!X$53*10^6)</f>
        <v>287566891176.02917</v>
      </c>
      <c r="CI101" s="335">
        <f>BX101*(1-DG$47)+('DRE + DCF'!Y$53*10^6)</f>
        <v>315580551606.92236</v>
      </c>
      <c r="CJ101" s="335">
        <f>BY101*(1-DH$47)+('DRE + DCF'!Z$53*10^6)</f>
        <v>346575043015.40717</v>
      </c>
      <c r="CK101" s="335">
        <f>BZ101*(1-DI$47)+('DRE + DCF'!AA$53*10^6)</f>
        <v>380472986907.27734</v>
      </c>
      <c r="CL101" s="335">
        <f>CA101*(1-DJ$47)+('DRE + DCF'!AB$53*10^6)</f>
        <v>416464594535.92297</v>
      </c>
      <c r="CM101" s="335">
        <f>CB101*(1-DK$47)+('DRE + DCF'!AC$53*10^6)</f>
        <v>461326058262.1319</v>
      </c>
      <c r="CN101" s="335">
        <f t="shared" si="87"/>
        <v>1121174275915.5129</v>
      </c>
      <c r="CO101" s="335">
        <f t="shared" si="88"/>
        <v>1142159021361.9851</v>
      </c>
      <c r="CP101" s="335">
        <f t="shared" si="89"/>
        <v>1181113763048.6628</v>
      </c>
      <c r="CQ101" s="335">
        <f t="shared" si="90"/>
        <v>1322847414614.5024</v>
      </c>
      <c r="CR101" s="335">
        <f t="shared" si="91"/>
        <v>1481589104368.2429</v>
      </c>
      <c r="CS101" s="335">
        <f t="shared" si="92"/>
        <v>1659379796892.4321</v>
      </c>
      <c r="CT101" s="335">
        <f t="shared" si="93"/>
        <v>1858505372519.5242</v>
      </c>
      <c r="CU101" s="335">
        <f t="shared" si="94"/>
        <v>2081526017221.8672</v>
      </c>
      <c r="CV101" s="335">
        <f t="shared" si="95"/>
        <v>2318819983185.1602</v>
      </c>
      <c r="CW101" s="335">
        <f t="shared" si="96"/>
        <v>2541426701570.936</v>
      </c>
      <c r="CX101" s="336">
        <f t="shared" si="97"/>
        <v>2781591524869.3896</v>
      </c>
    </row>
    <row r="102" spans="4:102" ht="30" customHeight="1" x14ac:dyDescent="0.25">
      <c r="D102" s="333">
        <f t="shared" si="55"/>
        <v>2.0834422089701071E-2</v>
      </c>
      <c r="E102" s="64">
        <f t="shared" si="56"/>
        <v>1.8022765872289098E-2</v>
      </c>
      <c r="F102" s="64">
        <f t="shared" si="57"/>
        <v>2.7970175189094643E-2</v>
      </c>
      <c r="G102" s="64">
        <f t="shared" si="58"/>
        <v>2.3712833420071355E-2</v>
      </c>
      <c r="H102" s="64">
        <f t="shared" si="59"/>
        <v>1.9748362082040172E-2</v>
      </c>
      <c r="I102" s="64">
        <f t="shared" si="60"/>
        <v>1.6035306347026962E-2</v>
      </c>
      <c r="J102" s="64">
        <f t="shared" si="61"/>
        <v>1.2542458566412312E-2</v>
      </c>
      <c r="K102" s="64">
        <f t="shared" si="62"/>
        <v>9.2409737431354555E-3</v>
      </c>
      <c r="L102" s="64">
        <f t="shared" si="63"/>
        <v>6.8219878343593332E-3</v>
      </c>
      <c r="M102" s="64">
        <f t="shared" si="64"/>
        <v>6.6119350465728699E-3</v>
      </c>
      <c r="N102" s="64">
        <f t="shared" si="65"/>
        <v>8.5911841720625048E-3</v>
      </c>
      <c r="O102" s="64">
        <f t="shared" si="99"/>
        <v>4.5500000000000033E-2</v>
      </c>
      <c r="P102" s="64">
        <f t="shared" si="99"/>
        <v>4.5500000000000033E-2</v>
      </c>
      <c r="Q102" s="64">
        <f t="shared" si="100"/>
        <v>4.5500000000000033E-2</v>
      </c>
      <c r="R102" s="64">
        <f t="shared" si="101"/>
        <v>4.5500000000000033E-2</v>
      </c>
      <c r="S102" s="64">
        <f t="shared" si="102"/>
        <v>4.5500000000000033E-2</v>
      </c>
      <c r="T102" s="64">
        <f t="shared" si="103"/>
        <v>4.5500000000000033E-2</v>
      </c>
      <c r="U102" s="64">
        <f t="shared" si="104"/>
        <v>4.5500000000000033E-2</v>
      </c>
      <c r="V102" s="64">
        <f t="shared" si="105"/>
        <v>4.5500000000000033E-2</v>
      </c>
      <c r="W102" s="64">
        <f t="shared" si="106"/>
        <v>4.5500000000000033E-2</v>
      </c>
      <c r="X102" s="64">
        <f t="shared" si="107"/>
        <v>4.5500000000000033E-2</v>
      </c>
      <c r="Y102" s="64">
        <f t="shared" si="108"/>
        <v>4.5500000000000033E-2</v>
      </c>
      <c r="Z102" s="64">
        <f t="shared" si="66"/>
        <v>0.17802190033150833</v>
      </c>
      <c r="AA102" s="64">
        <f t="shared" si="98"/>
        <v>0.17521024411409636</v>
      </c>
      <c r="AB102" s="64">
        <f t="shared" si="67"/>
        <v>0.1851576534309019</v>
      </c>
      <c r="AC102" s="64">
        <f t="shared" si="68"/>
        <v>0.18090031166187862</v>
      </c>
      <c r="AD102" s="64">
        <f t="shared" si="69"/>
        <v>0.17693584032384743</v>
      </c>
      <c r="AE102" s="64">
        <f t="shared" si="70"/>
        <v>0.17322278458883422</v>
      </c>
      <c r="AF102" s="64">
        <f t="shared" si="71"/>
        <v>0.16972993680821957</v>
      </c>
      <c r="AG102" s="64">
        <f t="shared" si="72"/>
        <v>0.16642845198494272</v>
      </c>
      <c r="AH102" s="64">
        <f t="shared" si="73"/>
        <v>0.16400946607616659</v>
      </c>
      <c r="AI102" s="64">
        <f t="shared" si="74"/>
        <v>0.16379941328838013</v>
      </c>
      <c r="AJ102" s="64">
        <f t="shared" si="75"/>
        <v>0.16577866241386977</v>
      </c>
      <c r="AK102" s="334">
        <f>(1+O102)*'Projeções - Receitas'!N$34</f>
        <v>1927047117649.0791</v>
      </c>
      <c r="AL102" s="334">
        <f>(1+P102)*'Projeções - Receitas'!T$34</f>
        <v>2035260577609.3711</v>
      </c>
      <c r="AM102" s="334">
        <f>(1+Q102)*'Projeções - Receitas'!U$34</f>
        <v>2279491846922.4956</v>
      </c>
      <c r="AN102" s="334">
        <f>(1+R102)*'Projeções - Receitas'!V$34</f>
        <v>2553030868553.1953</v>
      </c>
      <c r="AO102" s="334">
        <f>(1+S102)*'Projeções - Receitas'!W$34</f>
        <v>2859394572779.5791</v>
      </c>
      <c r="AP102" s="334">
        <f>(1+T102)*'Projeções - Receitas'!X$34</f>
        <v>3202521921513.1289</v>
      </c>
      <c r="AQ102" s="334">
        <f>(1+U102)*'Projeções - Receitas'!Y$34</f>
        <v>3586824552094.7046</v>
      </c>
      <c r="AR102" s="334">
        <f>(1+V102)*'Projeções - Receitas'!Z$34</f>
        <v>4017243498346.0693</v>
      </c>
      <c r="AS102" s="334">
        <f>(1+W102)*'Projeções - Receitas'!AA$34</f>
        <v>4475209257157.5215</v>
      </c>
      <c r="AT102" s="334">
        <f>(1+X102)*'Projeções - Receitas'!AB$34</f>
        <v>4904829345844.6445</v>
      </c>
      <c r="AU102" s="334">
        <f>(1+Y102)*'Projeções - Receitas'!AC$34</f>
        <v>5368335719026.9639</v>
      </c>
      <c r="AV102" s="335">
        <f t="shared" si="76"/>
        <v>1687266374013.1089</v>
      </c>
      <c r="AW102" s="335">
        <f t="shared" si="77"/>
        <v>1782014930254.6194</v>
      </c>
      <c r="AX102" s="335">
        <f t="shared" si="78"/>
        <v>1995856721885.1738</v>
      </c>
      <c r="AY102" s="335">
        <f t="shared" si="79"/>
        <v>2235359528511.395</v>
      </c>
      <c r="AZ102" s="335">
        <f t="shared" si="80"/>
        <v>2503602671932.7627</v>
      </c>
      <c r="BA102" s="335">
        <f t="shared" si="81"/>
        <v>2804034992564.6943</v>
      </c>
      <c r="BB102" s="335">
        <f t="shared" si="82"/>
        <v>3140519191672.458</v>
      </c>
      <c r="BC102" s="335">
        <f t="shared" si="83"/>
        <v>3517381494673.1528</v>
      </c>
      <c r="BD102" s="335">
        <f t="shared" si="84"/>
        <v>3918362985065.8926</v>
      </c>
      <c r="BE102" s="335">
        <f t="shared" si="85"/>
        <v>4294525831632.2192</v>
      </c>
      <c r="BF102" s="335">
        <f t="shared" si="86"/>
        <v>4700358522721.4639</v>
      </c>
      <c r="BG102" s="334">
        <f>(AK102*SUMPRODUCT(DA$10:DA$13,DA$28:DA$31)+AV102*SUMPRODUCT(DA$14:DA$23,DA$32:DA$41))*'Projeções - Receitas'!T$23+(AK102*DA$11*'Projeções - Receitas'!T$25)</f>
        <v>62603104572.394493</v>
      </c>
      <c r="BH102" s="334">
        <f>(AL102*SUMPRODUCT(DB$10:DB$13,DB$28:DB$31)+AW102*SUMPRODUCT(DB$14:DB$23,DB$32:DB$41))*'Projeções - Receitas'!U$23+(AL102*DB$11*'Projeções - Receitas'!U$25)</f>
        <v>50159074267.489799</v>
      </c>
      <c r="BI102" s="334">
        <f>(AM102*SUMPRODUCT(DC$10:DC$13,DC$28:DC$31)+AX102*SUMPRODUCT(DC$14:DC$23,DC$32:DC$41))*'Projeções - Receitas'!V$23+(AM102*DC$11*'Projeções - Receitas'!V$25)</f>
        <v>55479949808.775284</v>
      </c>
      <c r="BJ102" s="334">
        <f>(AN102*SUMPRODUCT(DD$10:DD$13,DD$28:DD$31)+AY102*SUMPRODUCT(DD$14:DD$23,DD$32:DD$41))*'Projeções - Receitas'!W$23+(AN102*DD$11*'Projeções - Receitas'!W$25)</f>
        <v>61318481661.403343</v>
      </c>
      <c r="BK102" s="334">
        <f>(AO102*SUMPRODUCT(DE$10:DE$13,DE$28:DE$31)+AZ102*SUMPRODUCT(DE$14:DE$23,DE$32:DE$41))*'Projeções - Receitas'!X$23+(AO102*DE$11*'Projeções - Receitas'!X$25)</f>
        <v>67753454154.971321</v>
      </c>
      <c r="BL102" s="334">
        <f>(AP102*SUMPRODUCT(DF$10:DF$13,DF$28:DF$31)+BA102*SUMPRODUCT(DF$14:DF$23,DF$32:DF$41))*'Projeções - Receitas'!Y$23+(AP102*DF$11*'Projeções - Receitas'!Y$25)</f>
        <v>74852933378.687866</v>
      </c>
      <c r="BM102" s="334">
        <f>(AQ102*SUMPRODUCT(DG$10:DG$13,DG$28:DG$31)+BB102*SUMPRODUCT(DG$14:DG$23,DG$32:DG$41))*'Projeções - Receitas'!Z$23+(AQ102*DG$11*'Projeções - Receitas'!Z$25)</f>
        <v>82688637197.904922</v>
      </c>
      <c r="BN102" s="334">
        <f>(AR102*SUMPRODUCT(DH$10:DH$13,DH$28:DH$31)+BC102*SUMPRODUCT(DH$14:DH$23,DH$32:DH$41))*'Projeções - Receitas'!AA$23+(AR102*DH$11*'Projeções - Receitas'!AA$25)</f>
        <v>91334803637.437347</v>
      </c>
      <c r="BO102" s="334">
        <f>(AS102*SUMPRODUCT(DI$10:DI$13,DI$28:DI$31)+BD102*SUMPRODUCT(DI$14:DI$23,DI$32:DI$41))*'Projeções - Receitas'!AB$23+(AS102*DI$11*'Projeções - Receitas'!AB$25)</f>
        <v>100330633037.74571</v>
      </c>
      <c r="BP102" s="334">
        <f>(AT102*SUMPRODUCT(DJ$10:DJ$13,DJ$28:DJ$31)+BE102*SUMPRODUCT(DJ$14:DJ$23,DJ$32:DJ$41))*'Projeções - Receitas'!AC$23+(AT102*DJ$11*'Projeções - Receitas'!AC$25)</f>
        <v>108412956602.44173</v>
      </c>
      <c r="BQ102" s="334">
        <f>(AU102*SUMPRODUCT(DK$10:DK$13,DK$28:DK$31)+BF102*SUMPRODUCT(DK$14:DK$23,DK$32:DK$41))*'Projeções - Receitas'!AD$23+(AU102*DK$11*'Projeções - Receitas'!AD$25)</f>
        <v>137905902319.41455</v>
      </c>
      <c r="BR102" s="335">
        <f>((BG102+'DRE + DCF'!T$12)*(1+'DRE + DCF'!T$15)+'DRE + DCF'!T$18)*(1+'DRE + DCF'!T$25)*'DRE + DCF'!T$33</f>
        <v>34307768125.212059</v>
      </c>
      <c r="BS102" s="335">
        <f>((BH102+'DRE + DCF'!U$12)*(1+'DRE + DCF'!U$15)+'DRE + DCF'!U$18)*(1+'DRE + DCF'!U$25)*'DRE + DCF'!U$33</f>
        <v>25894404129.947132</v>
      </c>
      <c r="BT102" s="335">
        <f>((BI102+'DRE + DCF'!V$12)*(1+'DRE + DCF'!V$15)+'DRE + DCF'!V$18)*(1+'DRE + DCF'!V$25)*'DRE + DCF'!V$33</f>
        <v>28793858704.385071</v>
      </c>
      <c r="BU102" s="335">
        <f>((BJ102+'DRE + DCF'!W$12)*(1+'DRE + DCF'!W$15)+'DRE + DCF'!W$18)*(1+'DRE + DCF'!W$25)*'DRE + DCF'!W$33</f>
        <v>31962073609.130798</v>
      </c>
      <c r="BV102" s="335">
        <f>((BK102+'DRE + DCF'!X$12)*(1+'DRE + DCF'!X$15)+'DRE + DCF'!X$18)*(1+'DRE + DCF'!X$25)*'DRE + DCF'!X$33</f>
        <v>35432670213.526794</v>
      </c>
      <c r="BW102" s="335">
        <f>((BL102+'DRE + DCF'!Y$12)*(1+'DRE + DCF'!Y$15)+'DRE + DCF'!Y$18)*(1+'DRE + DCF'!Y$25)*'DRE + DCF'!Y$33</f>
        <v>39248242480.032021</v>
      </c>
      <c r="BX102" s="335">
        <f>((BM102+'DRE + DCF'!Z$12)*(1+'DRE + DCF'!Z$15)+'DRE + DCF'!Z$18)*(1+'DRE + DCF'!Z$25)*'DRE + DCF'!Z$33</f>
        <v>43455853406.728012</v>
      </c>
      <c r="BY102" s="335">
        <f>((BN102+'DRE + DCF'!AA$12)*(1+'DRE + DCF'!AA$15)+'DRE + DCF'!AA$18)*(1+'DRE + DCF'!AA$25)*'DRE + DCF'!AA$33</f>
        <v>48089431822.967827</v>
      </c>
      <c r="BZ102" s="335">
        <f>((BO102+'DRE + DCF'!AB$12)*(1+'DRE + DCF'!AB$15)+'DRE + DCF'!AB$18)*(1+'DRE + DCF'!AB$25)*'DRE + DCF'!AB$33</f>
        <v>52876987979.572441</v>
      </c>
      <c r="CA102" s="335">
        <f>((BP102+'DRE + DCF'!AC$12)*(1+'DRE + DCF'!AC$15)+'DRE + DCF'!AC$18)*(1+'DRE + DCF'!AC$25)*'DRE + DCF'!AC$33</f>
        <v>57058267830.278999</v>
      </c>
      <c r="CB102" s="335">
        <f>((BQ102+'DRE + DCF'!AD$12)*(1+'DRE + DCF'!AD$15)+'DRE + DCF'!AD$18)*(1+'DRE + DCF'!AD$25)*'DRE + DCF'!AD$33</f>
        <v>71707727537.182449</v>
      </c>
      <c r="CC102" s="335">
        <f>BR102*(1-DA$47)+('DRE + DCF'!N$53*10^6)</f>
        <v>199689074519.56061</v>
      </c>
      <c r="CD102" s="335">
        <f>BS102*(1-DB$47)+('DRE + DCF'!T$53*10^6)</f>
        <v>200213711170.50104</v>
      </c>
      <c r="CE102" s="335">
        <f>BT102*(1-DC$47)+('DRE + DCF'!U$53*10^6)</f>
        <v>218796890242.56433</v>
      </c>
      <c r="CF102" s="335">
        <f>BU102*(1-DD$47)+('DRE + DCF'!V$53*10^6)</f>
        <v>239418008871.75656</v>
      </c>
      <c r="CG102" s="335">
        <f>BV102*(1-DE$47)+('DRE + DCF'!W$53*10^6)</f>
        <v>262271642006.19324</v>
      </c>
      <c r="CH102" s="335">
        <f>BW102*(1-DF$47)+('DRE + DCF'!X$53*10^6)</f>
        <v>287579921351.75372</v>
      </c>
      <c r="CI102" s="335">
        <f>BX102*(1-DG$47)+('DRE + DCF'!Y$53*10^6)</f>
        <v>315594929578.74603</v>
      </c>
      <c r="CJ102" s="335">
        <f>BY102*(1-DH$47)+('DRE + DCF'!Z$53*10^6)</f>
        <v>346590906474.25146</v>
      </c>
      <c r="CK102" s="335">
        <f>BZ102*(1-DI$47)+('DRE + DCF'!AA$53*10^6)</f>
        <v>380490393123.66577</v>
      </c>
      <c r="CL102" s="335">
        <f>CA102*(1-DJ$47)+('DRE + DCF'!AB$53*10^6)</f>
        <v>416483381677.06445</v>
      </c>
      <c r="CM102" s="335">
        <f>CB102*(1-DK$47)+('DRE + DCF'!AC$53*10^6)</f>
        <v>461349158031.24243</v>
      </c>
      <c r="CN102" s="335">
        <f t="shared" si="87"/>
        <v>1121710722937.4822</v>
      </c>
      <c r="CO102" s="335">
        <f t="shared" si="88"/>
        <v>1142705508932.0149</v>
      </c>
      <c r="CP102" s="335">
        <f t="shared" si="89"/>
        <v>1181678889251.0786</v>
      </c>
      <c r="CQ102" s="335">
        <f t="shared" si="90"/>
        <v>1323480355961.208</v>
      </c>
      <c r="CR102" s="335">
        <f t="shared" si="91"/>
        <v>1482297998676.5532</v>
      </c>
      <c r="CS102" s="335">
        <f t="shared" si="92"/>
        <v>1660173758517.7397</v>
      </c>
      <c r="CT102" s="335">
        <f t="shared" si="93"/>
        <v>1859394609539.8687</v>
      </c>
      <c r="CU102" s="335">
        <f t="shared" si="94"/>
        <v>2082521962684.6531</v>
      </c>
      <c r="CV102" s="335">
        <f t="shared" si="95"/>
        <v>2319929466430.7036</v>
      </c>
      <c r="CW102" s="335">
        <f t="shared" si="96"/>
        <v>2542642695208.0518</v>
      </c>
      <c r="CX102" s="336">
        <f t="shared" si="97"/>
        <v>2782922429905.2129</v>
      </c>
    </row>
    <row r="103" spans="4:102" ht="30" customHeight="1" x14ac:dyDescent="0.25">
      <c r="D103" s="333">
        <f t="shared" si="55"/>
        <v>2.075937404995909E-2</v>
      </c>
      <c r="E103" s="64">
        <f t="shared" si="56"/>
        <v>1.7946685250957967E-2</v>
      </c>
      <c r="F103" s="64">
        <f t="shared" si="57"/>
        <v>2.7889864350005483E-2</v>
      </c>
      <c r="G103" s="64">
        <f t="shared" si="58"/>
        <v>2.3634440511835692E-2</v>
      </c>
      <c r="H103" s="64">
        <f t="shared" si="59"/>
        <v>1.9671746659079614E-2</v>
      </c>
      <c r="I103" s="64">
        <f t="shared" si="60"/>
        <v>1.5960348798871149E-2</v>
      </c>
      <c r="J103" s="64">
        <f t="shared" si="61"/>
        <v>1.2469054622331749E-2</v>
      </c>
      <c r="K103" s="64">
        <f t="shared" si="62"/>
        <v>9.1690328194686255E-3</v>
      </c>
      <c r="L103" s="64">
        <f t="shared" si="63"/>
        <v>6.7510887491214755E-3</v>
      </c>
      <c r="M103" s="64">
        <f t="shared" si="64"/>
        <v>6.5410223406229262E-3</v>
      </c>
      <c r="N103" s="64">
        <f t="shared" si="65"/>
        <v>8.5202366454675271E-3</v>
      </c>
      <c r="O103" s="64">
        <f t="shared" si="99"/>
        <v>4.6000000000000034E-2</v>
      </c>
      <c r="P103" s="64">
        <f t="shared" si="99"/>
        <v>4.6000000000000034E-2</v>
      </c>
      <c r="Q103" s="64">
        <f t="shared" si="100"/>
        <v>4.6000000000000034E-2</v>
      </c>
      <c r="R103" s="64">
        <f t="shared" si="101"/>
        <v>4.6000000000000034E-2</v>
      </c>
      <c r="S103" s="64">
        <f t="shared" si="102"/>
        <v>4.6000000000000034E-2</v>
      </c>
      <c r="T103" s="64">
        <f t="shared" si="103"/>
        <v>4.6000000000000034E-2</v>
      </c>
      <c r="U103" s="64">
        <f t="shared" si="104"/>
        <v>4.6000000000000034E-2</v>
      </c>
      <c r="V103" s="64">
        <f t="shared" si="105"/>
        <v>4.6000000000000034E-2</v>
      </c>
      <c r="W103" s="64">
        <f t="shared" si="106"/>
        <v>4.6000000000000034E-2</v>
      </c>
      <c r="X103" s="64">
        <f t="shared" si="107"/>
        <v>4.6000000000000034E-2</v>
      </c>
      <c r="Y103" s="64">
        <f t="shared" si="108"/>
        <v>4.6000000000000034E-2</v>
      </c>
      <c r="Z103" s="64">
        <f t="shared" si="66"/>
        <v>0.17794685229176635</v>
      </c>
      <c r="AA103" s="64">
        <f t="shared" si="98"/>
        <v>0.17513416349276523</v>
      </c>
      <c r="AB103" s="64">
        <f t="shared" si="67"/>
        <v>0.18507734259181274</v>
      </c>
      <c r="AC103" s="64">
        <f t="shared" si="68"/>
        <v>0.18082191875364295</v>
      </c>
      <c r="AD103" s="64">
        <f t="shared" si="69"/>
        <v>0.17685922490088687</v>
      </c>
      <c r="AE103" s="64">
        <f t="shared" si="70"/>
        <v>0.17314782704067841</v>
      </c>
      <c r="AF103" s="64">
        <f t="shared" si="71"/>
        <v>0.16965653286413901</v>
      </c>
      <c r="AG103" s="64">
        <f t="shared" si="72"/>
        <v>0.16635651106127589</v>
      </c>
      <c r="AH103" s="64">
        <f t="shared" si="73"/>
        <v>0.16393856699092874</v>
      </c>
      <c r="AI103" s="64">
        <f t="shared" si="74"/>
        <v>0.16372850058243019</v>
      </c>
      <c r="AJ103" s="64">
        <f t="shared" si="75"/>
        <v>0.16570771488727479</v>
      </c>
      <c r="AK103" s="334">
        <f>(1+O103)*'Projeções - Receitas'!N$34</f>
        <v>1927968708810.0781</v>
      </c>
      <c r="AL103" s="334">
        <f>(1+P103)*'Projeções - Receitas'!T$34</f>
        <v>2036233920783.7419</v>
      </c>
      <c r="AM103" s="334">
        <f>(1+Q103)*'Projeções - Receitas'!U$34</f>
        <v>2280581991277.791</v>
      </c>
      <c r="AN103" s="334">
        <f>(1+R103)*'Projeções - Receitas'!V$34</f>
        <v>2554251830231.126</v>
      </c>
      <c r="AO103" s="334">
        <f>(1+S103)*'Projeções - Receitas'!W$34</f>
        <v>2860762049858.8613</v>
      </c>
      <c r="AP103" s="334">
        <f>(1+T103)*'Projeções - Receitas'!X$34</f>
        <v>3204053495841.9253</v>
      </c>
      <c r="AQ103" s="334">
        <f>(1+U103)*'Projeções - Receitas'!Y$34</f>
        <v>3588539915342.9565</v>
      </c>
      <c r="AR103" s="334">
        <f>(1+V103)*'Projeções - Receitas'!Z$34</f>
        <v>4019164705184.1113</v>
      </c>
      <c r="AS103" s="334">
        <f>(1+W103)*'Projeções - Receitas'!AA$34</f>
        <v>4477349481575.1006</v>
      </c>
      <c r="AT103" s="334">
        <f>(1+X103)*'Projeções - Receitas'!AB$34</f>
        <v>4907175031806.3115</v>
      </c>
      <c r="AU103" s="334">
        <f>(1+Y103)*'Projeções - Receitas'!AC$34</f>
        <v>5370903072312.0078</v>
      </c>
      <c r="AV103" s="335">
        <f t="shared" si="76"/>
        <v>1688073292412.9238</v>
      </c>
      <c r="AW103" s="335">
        <f t="shared" si="77"/>
        <v>1782867161211.2214</v>
      </c>
      <c r="AX103" s="335">
        <f t="shared" si="78"/>
        <v>1996811220556.5681</v>
      </c>
      <c r="AY103" s="335">
        <f t="shared" si="79"/>
        <v>2236428567023.3564</v>
      </c>
      <c r="AZ103" s="335">
        <f t="shared" si="80"/>
        <v>2504799995066.1592</v>
      </c>
      <c r="BA103" s="335">
        <f t="shared" si="81"/>
        <v>2805375994474.0986</v>
      </c>
      <c r="BB103" s="335">
        <f t="shared" si="82"/>
        <v>3142021113810.9907</v>
      </c>
      <c r="BC103" s="335">
        <f t="shared" si="83"/>
        <v>3519063647468.3096</v>
      </c>
      <c r="BD103" s="335">
        <f t="shared" si="84"/>
        <v>3920236903279.6978</v>
      </c>
      <c r="BE103" s="335">
        <f t="shared" si="85"/>
        <v>4296579645994.5498</v>
      </c>
      <c r="BF103" s="335">
        <f t="shared" si="86"/>
        <v>4702606422541.0342</v>
      </c>
      <c r="BG103" s="334">
        <f>(AK103*SUMPRODUCT(DA$10:DA$13,DA$28:DA$31)+AV103*SUMPRODUCT(DA$14:DA$23,DA$32:DA$41))*'Projeções - Receitas'!T$23+(AK103*DA$11*'Projeções - Receitas'!T$25)</f>
        <v>62633043885.915482</v>
      </c>
      <c r="BH103" s="334">
        <f>(AL103*SUMPRODUCT(DB$10:DB$13,DB$28:DB$31)+AW103*SUMPRODUCT(DB$14:DB$23,DB$32:DB$41))*'Projeções - Receitas'!U$23+(AL103*DB$11*'Projeções - Receitas'!U$25)</f>
        <v>50183062347.005585</v>
      </c>
      <c r="BI103" s="334">
        <f>(AM103*SUMPRODUCT(DC$10:DC$13,DC$28:DC$31)+AX103*SUMPRODUCT(DC$14:DC$23,DC$32:DC$41))*'Projeções - Receitas'!V$23+(AM103*DC$11*'Projeções - Receitas'!V$25)</f>
        <v>55506482544.217064</v>
      </c>
      <c r="BJ103" s="334">
        <f>(AN103*SUMPRODUCT(DD$10:DD$13,DD$28:DD$31)+AY103*SUMPRODUCT(DD$14:DD$23,DD$32:DD$41))*'Projeções - Receitas'!W$23+(AN103*DD$11*'Projeções - Receitas'!W$25)</f>
        <v>61347806616.765068</v>
      </c>
      <c r="BK103" s="334">
        <f>(AO103*SUMPRODUCT(DE$10:DE$13,DE$28:DE$31)+AZ103*SUMPRODUCT(DE$14:DE$23,DE$32:DE$41))*'Projeções - Receitas'!X$23+(AO103*DE$11*'Projeções - Receitas'!X$25)</f>
        <v>67785856572.070793</v>
      </c>
      <c r="BL103" s="334">
        <f>(AP103*SUMPRODUCT(DF$10:DF$13,DF$28:DF$31)+BA103*SUMPRODUCT(DF$14:DF$23,DF$32:DF$41))*'Projeções - Receitas'!Y$23+(AP103*DF$11*'Projeções - Receitas'!Y$25)</f>
        <v>74888731051.274582</v>
      </c>
      <c r="BM103" s="334">
        <f>(AQ103*SUMPRODUCT(DG$10:DG$13,DG$28:DG$31)+BB103*SUMPRODUCT(DG$14:DG$23,DG$32:DG$41))*'Projeções - Receitas'!Z$23+(AQ103*DG$11*'Projeções - Receitas'!Z$25)</f>
        <v>82728182218.085648</v>
      </c>
      <c r="BN103" s="334">
        <f>(AR103*SUMPRODUCT(DH$10:DH$13,DH$28:DH$31)+BC103*SUMPRODUCT(DH$14:DH$23,DH$32:DH$41))*'Projeções - Receitas'!AA$23+(AR103*DH$11*'Projeções - Receitas'!AA$25)</f>
        <v>91378483600.917755</v>
      </c>
      <c r="BO103" s="334">
        <f>(AS103*SUMPRODUCT(DI$10:DI$13,DI$28:DI$31)+BD103*SUMPRODUCT(DI$14:DI$23,DI$32:DI$41))*'Projeções - Receitas'!AB$23+(AS103*DI$11*'Projeções - Receitas'!AB$25)</f>
        <v>100378615167.36682</v>
      </c>
      <c r="BP103" s="334">
        <f>(AT103*SUMPRODUCT(DJ$10:DJ$13,DJ$28:DJ$31)+BE103*SUMPRODUCT(DJ$14:DJ$23,DJ$32:DJ$41))*'Projeções - Receitas'!AC$23+(AT103*DJ$11*'Projeções - Receitas'!AC$25)</f>
        <v>108464804023.10295</v>
      </c>
      <c r="BQ103" s="334">
        <f>(AU103*SUMPRODUCT(DK$10:DK$13,DK$28:DK$31)+BF103*SUMPRODUCT(DK$14:DK$23,DK$32:DK$41))*'Projeções - Receitas'!AD$23+(AU103*DK$11*'Projeções - Receitas'!AD$25)</f>
        <v>137971854448.6922</v>
      </c>
      <c r="BR103" s="335">
        <f>((BG103+'DRE + DCF'!T$12)*(1+'DRE + DCF'!T$15)+'DRE + DCF'!T$18)*(1+'DRE + DCF'!T$25)*'DRE + DCF'!T$33</f>
        <v>34326190717.503048</v>
      </c>
      <c r="BS103" s="335">
        <f>((BH103+'DRE + DCF'!U$12)*(1+'DRE + DCF'!U$15)+'DRE + DCF'!U$18)*(1+'DRE + DCF'!U$25)*'DRE + DCF'!U$33</f>
        <v>25909022293.811035</v>
      </c>
      <c r="BT103" s="335">
        <f>((BI103+'DRE + DCF'!V$12)*(1+'DRE + DCF'!V$15)+'DRE + DCF'!V$18)*(1+'DRE + DCF'!V$25)*'DRE + DCF'!V$33</f>
        <v>28810009425.455685</v>
      </c>
      <c r="BU103" s="335">
        <f>((BJ103+'DRE + DCF'!W$12)*(1+'DRE + DCF'!W$15)+'DRE + DCF'!W$18)*(1+'DRE + DCF'!W$25)*'DRE + DCF'!W$33</f>
        <v>31979903933.586281</v>
      </c>
      <c r="BV103" s="335">
        <f>((BK103+'DRE + DCF'!X$12)*(1+'DRE + DCF'!X$15)+'DRE + DCF'!X$18)*(1+'DRE + DCF'!X$25)*'DRE + DCF'!X$33</f>
        <v>35452349563.163734</v>
      </c>
      <c r="BW103" s="335">
        <f>((BL103+'DRE + DCF'!Y$12)*(1+'DRE + DCF'!Y$15)+'DRE + DCF'!Y$18)*(1+'DRE + DCF'!Y$25)*'DRE + DCF'!Y$33</f>
        <v>39269959439.572945</v>
      </c>
      <c r="BX103" s="335">
        <f>((BM103+'DRE + DCF'!Z$12)*(1+'DRE + DCF'!Z$15)+'DRE + DCF'!Z$18)*(1+'DRE + DCF'!Z$25)*'DRE + DCF'!Z$33</f>
        <v>43479816693.100761</v>
      </c>
      <c r="BY103" s="335">
        <f>((BN103+'DRE + DCF'!AA$12)*(1+'DRE + DCF'!AA$15)+'DRE + DCF'!AA$18)*(1+'DRE + DCF'!AA$25)*'DRE + DCF'!AA$33</f>
        <v>48115870921.04171</v>
      </c>
      <c r="BZ103" s="335">
        <f>((BO103+'DRE + DCF'!AB$12)*(1+'DRE + DCF'!AB$15)+'DRE + DCF'!AB$18)*(1+'DRE + DCF'!AB$25)*'DRE + DCF'!AB$33</f>
        <v>52905998340.21981</v>
      </c>
      <c r="CA103" s="335">
        <f>((BP103+'DRE + DCF'!AC$12)*(1+'DRE + DCF'!AC$15)+'DRE + DCF'!AC$18)*(1+'DRE + DCF'!AC$25)*'DRE + DCF'!AC$33</f>
        <v>57089579732.181587</v>
      </c>
      <c r="CB103" s="335">
        <f>((BQ103+'DRE + DCF'!AD$12)*(1+'DRE + DCF'!AD$15)+'DRE + DCF'!AD$18)*(1+'DRE + DCF'!AD$25)*'DRE + DCF'!AD$33</f>
        <v>71746227152.366776</v>
      </c>
      <c r="CC103" s="335">
        <f>BR103*(1-DA$47)+('DRE + DCF'!N$53*10^6)</f>
        <v>199700351387.62732</v>
      </c>
      <c r="CD103" s="335">
        <f>BS103*(1-DB$47)+('DRE + DCF'!T$53*10^6)</f>
        <v>200222482068.81937</v>
      </c>
      <c r="CE103" s="335">
        <f>BT103*(1-DC$47)+('DRE + DCF'!U$53*10^6)</f>
        <v>218806580675.2067</v>
      </c>
      <c r="CF103" s="335">
        <f>BU103*(1-DD$47)+('DRE + DCF'!V$53*10^6)</f>
        <v>239428707066.42984</v>
      </c>
      <c r="CG103" s="335">
        <f>BV103*(1-DE$47)+('DRE + DCF'!W$53*10^6)</f>
        <v>262283449615.9754</v>
      </c>
      <c r="CH103" s="335">
        <f>BW103*(1-DF$47)+('DRE + DCF'!X$53*10^6)</f>
        <v>287592951527.47827</v>
      </c>
      <c r="CI103" s="335">
        <f>BX103*(1-DG$47)+('DRE + DCF'!Y$53*10^6)</f>
        <v>315609307550.5697</v>
      </c>
      <c r="CJ103" s="335">
        <f>BY103*(1-DH$47)+('DRE + DCF'!Z$53*10^6)</f>
        <v>346606769933.09576</v>
      </c>
      <c r="CK103" s="335">
        <f>BZ103*(1-DI$47)+('DRE + DCF'!AA$53*10^6)</f>
        <v>380507799340.0542</v>
      </c>
      <c r="CL103" s="335">
        <f>CA103*(1-DJ$47)+('DRE + DCF'!AB$53*10^6)</f>
        <v>416502168818.20599</v>
      </c>
      <c r="CM103" s="335">
        <f>CB103*(1-DK$47)+('DRE + DCF'!AC$53*10^6)</f>
        <v>461372257800.35303</v>
      </c>
      <c r="CN103" s="335">
        <f t="shared" si="87"/>
        <v>1122247169959.4514</v>
      </c>
      <c r="CO103" s="335">
        <f t="shared" si="88"/>
        <v>1143251996502.0447</v>
      </c>
      <c r="CP103" s="335">
        <f t="shared" si="89"/>
        <v>1182244015453.4941</v>
      </c>
      <c r="CQ103" s="335">
        <f t="shared" si="90"/>
        <v>1324113297307.9136</v>
      </c>
      <c r="CR103" s="335">
        <f t="shared" si="91"/>
        <v>1483006892984.8633</v>
      </c>
      <c r="CS103" s="335">
        <f t="shared" si="92"/>
        <v>1660967720143.0471</v>
      </c>
      <c r="CT103" s="335">
        <f t="shared" si="93"/>
        <v>1860283846560.2129</v>
      </c>
      <c r="CU103" s="335">
        <f t="shared" si="94"/>
        <v>2083517908147.4385</v>
      </c>
      <c r="CV103" s="335">
        <f t="shared" si="95"/>
        <v>2321038949676.2466</v>
      </c>
      <c r="CW103" s="335">
        <f t="shared" si="96"/>
        <v>2543858688845.167</v>
      </c>
      <c r="CX103" s="336">
        <f t="shared" si="97"/>
        <v>2784253334941.0352</v>
      </c>
    </row>
    <row r="104" spans="4:102" ht="30" customHeight="1" x14ac:dyDescent="0.25">
      <c r="D104" s="333">
        <f t="shared" si="55"/>
        <v>2.0684397723585296E-2</v>
      </c>
      <c r="E104" s="64">
        <f t="shared" si="56"/>
        <v>1.7870677329695078E-2</v>
      </c>
      <c r="F104" s="64">
        <f t="shared" si="57"/>
        <v>2.7809630253237461E-2</v>
      </c>
      <c r="G104" s="64">
        <f t="shared" si="58"/>
        <v>2.355612251321143E-2</v>
      </c>
      <c r="H104" s="64">
        <f t="shared" si="59"/>
        <v>1.9595204447225512E-2</v>
      </c>
      <c r="I104" s="64">
        <f t="shared" si="60"/>
        <v>1.5885462877612749E-2</v>
      </c>
      <c r="J104" s="64">
        <f t="shared" si="61"/>
        <v>1.2395720820577105E-2</v>
      </c>
      <c r="K104" s="64">
        <f t="shared" si="62"/>
        <v>9.0971606401148986E-3</v>
      </c>
      <c r="L104" s="64">
        <f t="shared" si="63"/>
        <v>6.6802574126511027E-3</v>
      </c>
      <c r="M104" s="64">
        <f t="shared" si="64"/>
        <v>6.4701773964559728E-3</v>
      </c>
      <c r="N104" s="64">
        <f t="shared" si="65"/>
        <v>8.449356913929007E-3</v>
      </c>
      <c r="O104" s="64">
        <f t="shared" si="99"/>
        <v>4.6500000000000034E-2</v>
      </c>
      <c r="P104" s="64">
        <f t="shared" si="99"/>
        <v>4.6500000000000034E-2</v>
      </c>
      <c r="Q104" s="64">
        <f t="shared" si="100"/>
        <v>4.6500000000000034E-2</v>
      </c>
      <c r="R104" s="64">
        <f t="shared" si="101"/>
        <v>4.6500000000000034E-2</v>
      </c>
      <c r="S104" s="64">
        <f t="shared" si="102"/>
        <v>4.6500000000000034E-2</v>
      </c>
      <c r="T104" s="64">
        <f t="shared" si="103"/>
        <v>4.6500000000000034E-2</v>
      </c>
      <c r="U104" s="64">
        <f t="shared" si="104"/>
        <v>4.6500000000000034E-2</v>
      </c>
      <c r="V104" s="64">
        <f t="shared" si="105"/>
        <v>4.6500000000000034E-2</v>
      </c>
      <c r="W104" s="64">
        <f t="shared" si="106"/>
        <v>4.6500000000000034E-2</v>
      </c>
      <c r="X104" s="64">
        <f t="shared" si="107"/>
        <v>4.6500000000000034E-2</v>
      </c>
      <c r="Y104" s="64">
        <f t="shared" si="108"/>
        <v>4.6500000000000034E-2</v>
      </c>
      <c r="Z104" s="64">
        <f t="shared" si="66"/>
        <v>0.17787187596539256</v>
      </c>
      <c r="AA104" s="64">
        <f t="shared" si="98"/>
        <v>0.17505815557150234</v>
      </c>
      <c r="AB104" s="64">
        <f t="shared" si="67"/>
        <v>0.18499710849504472</v>
      </c>
      <c r="AC104" s="64">
        <f t="shared" si="68"/>
        <v>0.18074360075501869</v>
      </c>
      <c r="AD104" s="64">
        <f t="shared" si="69"/>
        <v>0.17678268268903277</v>
      </c>
      <c r="AE104" s="64">
        <f t="shared" si="70"/>
        <v>0.17307294111942001</v>
      </c>
      <c r="AF104" s="64">
        <f t="shared" si="71"/>
        <v>0.16958319906238437</v>
      </c>
      <c r="AG104" s="64">
        <f t="shared" si="72"/>
        <v>0.16628463888192216</v>
      </c>
      <c r="AH104" s="64">
        <f t="shared" si="73"/>
        <v>0.16386773565445836</v>
      </c>
      <c r="AI104" s="64">
        <f t="shared" si="74"/>
        <v>0.16365765563826323</v>
      </c>
      <c r="AJ104" s="64">
        <f t="shared" si="75"/>
        <v>0.16563683515573627</v>
      </c>
      <c r="AK104" s="334">
        <f>(1+O104)*'Projeções - Receitas'!N$34</f>
        <v>1928890299971.0771</v>
      </c>
      <c r="AL104" s="334">
        <f>(1+P104)*'Projeções - Receitas'!T$34</f>
        <v>2037207263958.1125</v>
      </c>
      <c r="AM104" s="334">
        <f>(1+Q104)*'Projeções - Receitas'!U$34</f>
        <v>2281672135633.0864</v>
      </c>
      <c r="AN104" s="334">
        <f>(1+R104)*'Projeções - Receitas'!V$34</f>
        <v>2555472791909.0566</v>
      </c>
      <c r="AO104" s="334">
        <f>(1+S104)*'Projeções - Receitas'!W$34</f>
        <v>2862129526938.1436</v>
      </c>
      <c r="AP104" s="334">
        <f>(1+T104)*'Projeções - Receitas'!X$34</f>
        <v>3205585070170.7212</v>
      </c>
      <c r="AQ104" s="334">
        <f>(1+U104)*'Projeções - Receitas'!Y$34</f>
        <v>3590255278591.208</v>
      </c>
      <c r="AR104" s="334">
        <f>(1+V104)*'Projeções - Receitas'!Z$34</f>
        <v>4021085912022.1533</v>
      </c>
      <c r="AS104" s="334">
        <f>(1+W104)*'Projeções - Receitas'!AA$34</f>
        <v>4479489705992.6797</v>
      </c>
      <c r="AT104" s="334">
        <f>(1+X104)*'Projeções - Receitas'!AB$34</f>
        <v>4909520717767.9775</v>
      </c>
      <c r="AU104" s="334">
        <f>(1+Y104)*'Projeções - Receitas'!AC$34</f>
        <v>5373470425597.0508</v>
      </c>
      <c r="AV104" s="335">
        <f t="shared" si="76"/>
        <v>1688880210812.7388</v>
      </c>
      <c r="AW104" s="335">
        <f t="shared" si="77"/>
        <v>1783719392167.8232</v>
      </c>
      <c r="AX104" s="335">
        <f t="shared" si="78"/>
        <v>1997765719227.9622</v>
      </c>
      <c r="AY104" s="335">
        <f t="shared" si="79"/>
        <v>2237497605535.3174</v>
      </c>
      <c r="AZ104" s="335">
        <f t="shared" si="80"/>
        <v>2505997318199.5557</v>
      </c>
      <c r="BA104" s="335">
        <f t="shared" si="81"/>
        <v>2806716996383.5029</v>
      </c>
      <c r="BB104" s="335">
        <f t="shared" si="82"/>
        <v>3143523035949.5234</v>
      </c>
      <c r="BC104" s="335">
        <f t="shared" si="83"/>
        <v>3520745800263.4663</v>
      </c>
      <c r="BD104" s="335">
        <f t="shared" si="84"/>
        <v>3922110821493.5024</v>
      </c>
      <c r="BE104" s="335">
        <f t="shared" si="85"/>
        <v>4298633460356.8794</v>
      </c>
      <c r="BF104" s="335">
        <f t="shared" si="86"/>
        <v>4704854322360.6035</v>
      </c>
      <c r="BG104" s="334">
        <f>(AK104*SUMPRODUCT(DA$10:DA$13,DA$28:DA$31)+AV104*SUMPRODUCT(DA$14:DA$23,DA$32:DA$41))*'Projeções - Receitas'!T$23+(AK104*DA$11*'Projeções - Receitas'!T$25)</f>
        <v>62662983199.436462</v>
      </c>
      <c r="BH104" s="334">
        <f>(AL104*SUMPRODUCT(DB$10:DB$13,DB$28:DB$31)+AW104*SUMPRODUCT(DB$14:DB$23,DB$32:DB$41))*'Projeções - Receitas'!U$23+(AL104*DB$11*'Projeções - Receitas'!U$25)</f>
        <v>50207050426.521347</v>
      </c>
      <c r="BI104" s="334">
        <f>(AM104*SUMPRODUCT(DC$10:DC$13,DC$28:DC$31)+AX104*SUMPRODUCT(DC$14:DC$23,DC$32:DC$41))*'Projeções - Receitas'!V$23+(AM104*DC$11*'Projeções - Receitas'!V$25)</f>
        <v>55533015279.658875</v>
      </c>
      <c r="BJ104" s="334">
        <f>(AN104*SUMPRODUCT(DD$10:DD$13,DD$28:DD$31)+AY104*SUMPRODUCT(DD$14:DD$23,DD$32:DD$41))*'Projeções - Receitas'!W$23+(AN104*DD$11*'Projeções - Receitas'!W$25)</f>
        <v>61377131572.126862</v>
      </c>
      <c r="BK104" s="334">
        <f>(AO104*SUMPRODUCT(DE$10:DE$13,DE$28:DE$31)+AZ104*SUMPRODUCT(DE$14:DE$23,DE$32:DE$41))*'Projeções - Receitas'!X$23+(AO104*DE$11*'Projeções - Receitas'!X$25)</f>
        <v>67818258989.170204</v>
      </c>
      <c r="BL104" s="334">
        <f>(AP104*SUMPRODUCT(DF$10:DF$13,DF$28:DF$31)+BA104*SUMPRODUCT(DF$14:DF$23,DF$32:DF$41))*'Projeções - Receitas'!Y$23+(AP104*DF$11*'Projeções - Receitas'!Y$25)</f>
        <v>74924528723.861145</v>
      </c>
      <c r="BM104" s="334">
        <f>(AQ104*SUMPRODUCT(DG$10:DG$13,DG$28:DG$31)+BB104*SUMPRODUCT(DG$14:DG$23,DG$32:DG$41))*'Projeções - Receitas'!Z$23+(AQ104*DG$11*'Projeções - Receitas'!Z$25)</f>
        <v>82767727238.266388</v>
      </c>
      <c r="BN104" s="334">
        <f>(AR104*SUMPRODUCT(DH$10:DH$13,DH$28:DH$31)+BC104*SUMPRODUCT(DH$14:DH$23,DH$32:DH$41))*'Projeções - Receitas'!AA$23+(AR104*DH$11*'Projeções - Receitas'!AA$25)</f>
        <v>91422163564.398102</v>
      </c>
      <c r="BO104" s="334">
        <f>(AS104*SUMPRODUCT(DI$10:DI$13,DI$28:DI$31)+BD104*SUMPRODUCT(DI$14:DI$23,DI$32:DI$41))*'Projeções - Receitas'!AB$23+(AS104*DI$11*'Projeções - Receitas'!AB$25)</f>
        <v>100426597296.98798</v>
      </c>
      <c r="BP104" s="334">
        <f>(AT104*SUMPRODUCT(DJ$10:DJ$13,DJ$28:DJ$31)+BE104*SUMPRODUCT(DJ$14:DJ$23,DJ$32:DJ$41))*'Projeções - Receitas'!AC$23+(AT104*DJ$11*'Projeções - Receitas'!AC$25)</f>
        <v>108516651443.76405</v>
      </c>
      <c r="BQ104" s="334">
        <f>(AU104*SUMPRODUCT(DK$10:DK$13,DK$28:DK$31)+BF104*SUMPRODUCT(DK$14:DK$23,DK$32:DK$41))*'Projeções - Receitas'!AD$23+(AU104*DK$11*'Projeções - Receitas'!AD$25)</f>
        <v>138037806577.9697</v>
      </c>
      <c r="BR104" s="335">
        <f>((BG104+'DRE + DCF'!T$12)*(1+'DRE + DCF'!T$15)+'DRE + DCF'!T$18)*(1+'DRE + DCF'!T$25)*'DRE + DCF'!T$33</f>
        <v>34344613309.794041</v>
      </c>
      <c r="BS104" s="335">
        <f>((BH104+'DRE + DCF'!U$12)*(1+'DRE + DCF'!U$15)+'DRE + DCF'!U$18)*(1+'DRE + DCF'!U$25)*'DRE + DCF'!U$33</f>
        <v>25923640457.674915</v>
      </c>
      <c r="BT104" s="335">
        <f>((BI104+'DRE + DCF'!V$12)*(1+'DRE + DCF'!V$15)+'DRE + DCF'!V$18)*(1+'DRE + DCF'!V$25)*'DRE + DCF'!V$33</f>
        <v>28826160146.526325</v>
      </c>
      <c r="BU104" s="335">
        <f>((BJ104+'DRE + DCF'!W$12)*(1+'DRE + DCF'!W$15)+'DRE + DCF'!W$18)*(1+'DRE + DCF'!W$25)*'DRE + DCF'!W$33</f>
        <v>31997734258.041782</v>
      </c>
      <c r="BV104" s="335">
        <f>((BK104+'DRE + DCF'!X$12)*(1+'DRE + DCF'!X$15)+'DRE + DCF'!X$18)*(1+'DRE + DCF'!X$25)*'DRE + DCF'!X$33</f>
        <v>35472028912.800613</v>
      </c>
      <c r="BW104" s="335">
        <f>((BL104+'DRE + DCF'!Y$12)*(1+'DRE + DCF'!Y$15)+'DRE + DCF'!Y$18)*(1+'DRE + DCF'!Y$25)*'DRE + DCF'!Y$33</f>
        <v>39291676399.113785</v>
      </c>
      <c r="BX104" s="335">
        <f>((BM104+'DRE + DCF'!Z$12)*(1+'DRE + DCF'!Z$15)+'DRE + DCF'!Z$18)*(1+'DRE + DCF'!Z$25)*'DRE + DCF'!Z$33</f>
        <v>43503779979.473534</v>
      </c>
      <c r="BY104" s="335">
        <f>((BN104+'DRE + DCF'!AA$12)*(1+'DRE + DCF'!AA$15)+'DRE + DCF'!AA$18)*(1+'DRE + DCF'!AA$25)*'DRE + DCF'!AA$33</f>
        <v>48142310019.115547</v>
      </c>
      <c r="BZ104" s="335">
        <f>((BO104+'DRE + DCF'!AB$12)*(1+'DRE + DCF'!AB$15)+'DRE + DCF'!AB$18)*(1+'DRE + DCF'!AB$25)*'DRE + DCF'!AB$33</f>
        <v>52935008700.867218</v>
      </c>
      <c r="CA104" s="335">
        <f>((BP104+'DRE + DCF'!AC$12)*(1+'DRE + DCF'!AC$15)+'DRE + DCF'!AC$18)*(1+'DRE + DCF'!AC$25)*'DRE + DCF'!AC$33</f>
        <v>57120891634.084084</v>
      </c>
      <c r="CB104" s="335">
        <f>((BQ104+'DRE + DCF'!AD$12)*(1+'DRE + DCF'!AD$15)+'DRE + DCF'!AD$18)*(1+'DRE + DCF'!AD$25)*'DRE + DCF'!AD$33</f>
        <v>71784726767.551025</v>
      </c>
      <c r="CC104" s="335">
        <f>BR104*(1-DA$47)+('DRE + DCF'!N$53*10^6)</f>
        <v>199711628255.69403</v>
      </c>
      <c r="CD104" s="335">
        <f>BS104*(1-DB$47)+('DRE + DCF'!T$53*10^6)</f>
        <v>200231252967.1377</v>
      </c>
      <c r="CE104" s="335">
        <f>BT104*(1-DC$47)+('DRE + DCF'!U$53*10^6)</f>
        <v>218816271107.84909</v>
      </c>
      <c r="CF104" s="335">
        <f>BU104*(1-DD$47)+('DRE + DCF'!V$53*10^6)</f>
        <v>239439405261.10315</v>
      </c>
      <c r="CG104" s="335">
        <f>BV104*(1-DE$47)+('DRE + DCF'!W$53*10^6)</f>
        <v>262295257225.75751</v>
      </c>
      <c r="CH104" s="335">
        <f>BW104*(1-DF$47)+('DRE + DCF'!X$53*10^6)</f>
        <v>287605981703.20276</v>
      </c>
      <c r="CI104" s="335">
        <f>BX104*(1-DG$47)+('DRE + DCF'!Y$53*10^6)</f>
        <v>315623685522.39337</v>
      </c>
      <c r="CJ104" s="335">
        <f>BY104*(1-DH$47)+('DRE + DCF'!Z$53*10^6)</f>
        <v>346622633391.94006</v>
      </c>
      <c r="CK104" s="335">
        <f>BZ104*(1-DI$47)+('DRE + DCF'!AA$53*10^6)</f>
        <v>380525205556.44263</v>
      </c>
      <c r="CL104" s="335">
        <f>CA104*(1-DJ$47)+('DRE + DCF'!AB$53*10^6)</f>
        <v>416520955959.34747</v>
      </c>
      <c r="CM104" s="335">
        <f>CB104*(1-DK$47)+('DRE + DCF'!AC$53*10^6)</f>
        <v>461395357569.46362</v>
      </c>
      <c r="CN104" s="335">
        <f t="shared" si="87"/>
        <v>1122783616981.4204</v>
      </c>
      <c r="CO104" s="335">
        <f t="shared" si="88"/>
        <v>1143798484072.0742</v>
      </c>
      <c r="CP104" s="335">
        <f t="shared" si="89"/>
        <v>1182809141655.9099</v>
      </c>
      <c r="CQ104" s="335">
        <f t="shared" si="90"/>
        <v>1324746238654.6189</v>
      </c>
      <c r="CR104" s="335">
        <f t="shared" si="91"/>
        <v>1483715787293.1733</v>
      </c>
      <c r="CS104" s="335">
        <f t="shared" si="92"/>
        <v>1661761681768.3542</v>
      </c>
      <c r="CT104" s="335">
        <f t="shared" si="93"/>
        <v>1861173083580.5571</v>
      </c>
      <c r="CU104" s="335">
        <f t="shared" si="94"/>
        <v>2084513853610.2241</v>
      </c>
      <c r="CV104" s="335">
        <f t="shared" si="95"/>
        <v>2322148432921.79</v>
      </c>
      <c r="CW104" s="335">
        <f t="shared" si="96"/>
        <v>2545074682482.2822</v>
      </c>
      <c r="CX104" s="336">
        <f t="shared" si="97"/>
        <v>2785584239976.8574</v>
      </c>
    </row>
    <row r="105" spans="4:102" ht="30" customHeight="1" x14ac:dyDescent="0.25">
      <c r="D105" s="333">
        <f t="shared" si="55"/>
        <v>2.0609493007838348E-2</v>
      </c>
      <c r="E105" s="64">
        <f t="shared" si="56"/>
        <v>1.7794742004345498E-2</v>
      </c>
      <c r="F105" s="64">
        <f t="shared" si="57"/>
        <v>2.7729472788844634E-2</v>
      </c>
      <c r="G105" s="64">
        <f t="shared" si="58"/>
        <v>2.3477879316878059E-2</v>
      </c>
      <c r="H105" s="64">
        <f t="shared" si="59"/>
        <v>1.9518735341590987E-2</v>
      </c>
      <c r="I105" s="64">
        <f t="shared" si="60"/>
        <v>1.5810648480634432E-2</v>
      </c>
      <c r="J105" s="64">
        <f t="shared" si="61"/>
        <v>1.2322457060657932E-2</v>
      </c>
      <c r="K105" s="64">
        <f t="shared" si="62"/>
        <v>9.0253571065867511E-3</v>
      </c>
      <c r="L105" s="64">
        <f t="shared" si="63"/>
        <v>6.609493727887078E-3</v>
      </c>
      <c r="M105" s="64">
        <f t="shared" si="64"/>
        <v>6.3994001169921655E-3</v>
      </c>
      <c r="N105" s="64">
        <f t="shared" si="65"/>
        <v>8.378544880319333E-3</v>
      </c>
      <c r="O105" s="64">
        <f t="shared" si="99"/>
        <v>4.7000000000000035E-2</v>
      </c>
      <c r="P105" s="64">
        <f t="shared" si="99"/>
        <v>4.7000000000000035E-2</v>
      </c>
      <c r="Q105" s="64">
        <f t="shared" si="100"/>
        <v>4.7000000000000035E-2</v>
      </c>
      <c r="R105" s="64">
        <f t="shared" si="101"/>
        <v>4.7000000000000035E-2</v>
      </c>
      <c r="S105" s="64">
        <f t="shared" si="102"/>
        <v>4.7000000000000035E-2</v>
      </c>
      <c r="T105" s="64">
        <f t="shared" si="103"/>
        <v>4.7000000000000035E-2</v>
      </c>
      <c r="U105" s="64">
        <f t="shared" si="104"/>
        <v>4.7000000000000035E-2</v>
      </c>
      <c r="V105" s="64">
        <f t="shared" si="105"/>
        <v>4.7000000000000035E-2</v>
      </c>
      <c r="W105" s="64">
        <f t="shared" si="106"/>
        <v>4.7000000000000035E-2</v>
      </c>
      <c r="X105" s="64">
        <f t="shared" si="107"/>
        <v>4.7000000000000035E-2</v>
      </c>
      <c r="Y105" s="64">
        <f t="shared" si="108"/>
        <v>4.7000000000000035E-2</v>
      </c>
      <c r="Z105" s="64">
        <f t="shared" si="66"/>
        <v>0.17779697124964561</v>
      </c>
      <c r="AA105" s="64">
        <f t="shared" si="98"/>
        <v>0.17498222024615276</v>
      </c>
      <c r="AB105" s="64">
        <f t="shared" si="67"/>
        <v>0.18491695103065189</v>
      </c>
      <c r="AC105" s="64">
        <f t="shared" si="68"/>
        <v>0.18066535755868532</v>
      </c>
      <c r="AD105" s="64">
        <f t="shared" si="69"/>
        <v>0.17670621358339825</v>
      </c>
      <c r="AE105" s="64">
        <f t="shared" si="70"/>
        <v>0.17299812672244169</v>
      </c>
      <c r="AF105" s="64">
        <f t="shared" si="71"/>
        <v>0.16950993530246519</v>
      </c>
      <c r="AG105" s="64">
        <f t="shared" si="72"/>
        <v>0.16621283534839401</v>
      </c>
      <c r="AH105" s="64">
        <f t="shared" si="73"/>
        <v>0.16379697196969434</v>
      </c>
      <c r="AI105" s="64">
        <f t="shared" si="74"/>
        <v>0.16358687835879943</v>
      </c>
      <c r="AJ105" s="64">
        <f t="shared" si="75"/>
        <v>0.16556602312212659</v>
      </c>
      <c r="AK105" s="334">
        <f>(1+O105)*'Projeções - Receitas'!N$34</f>
        <v>1929811891132.0762</v>
      </c>
      <c r="AL105" s="334">
        <f>(1+P105)*'Projeções - Receitas'!T$34</f>
        <v>2038180607132.4834</v>
      </c>
      <c r="AM105" s="334">
        <f>(1+Q105)*'Projeções - Receitas'!U$34</f>
        <v>2282762279988.3813</v>
      </c>
      <c r="AN105" s="334">
        <f>(1+R105)*'Projeções - Receitas'!V$34</f>
        <v>2556693753586.9873</v>
      </c>
      <c r="AO105" s="334">
        <f>(1+S105)*'Projeções - Receitas'!W$34</f>
        <v>2863497004017.4258</v>
      </c>
      <c r="AP105" s="334">
        <f>(1+T105)*'Projeções - Receitas'!X$34</f>
        <v>3207116644499.5176</v>
      </c>
      <c r="AQ105" s="334">
        <f>(1+U105)*'Projeções - Receitas'!Y$34</f>
        <v>3591970641839.46</v>
      </c>
      <c r="AR105" s="334">
        <f>(1+V105)*'Projeções - Receitas'!Z$34</f>
        <v>4023007118860.1953</v>
      </c>
      <c r="AS105" s="334">
        <f>(1+W105)*'Projeções - Receitas'!AA$34</f>
        <v>4481629930410.2578</v>
      </c>
      <c r="AT105" s="334">
        <f>(1+X105)*'Projeções - Receitas'!AB$34</f>
        <v>4911866403729.6436</v>
      </c>
      <c r="AU105" s="334">
        <f>(1+Y105)*'Projeções - Receitas'!AC$34</f>
        <v>5376037778882.0947</v>
      </c>
      <c r="AV105" s="335">
        <f t="shared" si="76"/>
        <v>1689687129212.5537</v>
      </c>
      <c r="AW105" s="335">
        <f t="shared" si="77"/>
        <v>1784571623124.425</v>
      </c>
      <c r="AX105" s="335">
        <f t="shared" si="78"/>
        <v>1998720217899.356</v>
      </c>
      <c r="AY105" s="335">
        <f t="shared" si="79"/>
        <v>2238566644047.2788</v>
      </c>
      <c r="AZ105" s="335">
        <f t="shared" si="80"/>
        <v>2507194641332.9526</v>
      </c>
      <c r="BA105" s="335">
        <f t="shared" si="81"/>
        <v>2808057998292.9072</v>
      </c>
      <c r="BB105" s="335">
        <f t="shared" si="82"/>
        <v>3145024958088.0566</v>
      </c>
      <c r="BC105" s="335">
        <f t="shared" si="83"/>
        <v>3522427953058.6235</v>
      </c>
      <c r="BD105" s="335">
        <f t="shared" si="84"/>
        <v>3923984739707.3066</v>
      </c>
      <c r="BE105" s="335">
        <f t="shared" si="85"/>
        <v>4300687274719.209</v>
      </c>
      <c r="BF105" s="335">
        <f t="shared" si="86"/>
        <v>4707102222180.1738</v>
      </c>
      <c r="BG105" s="334">
        <f>(AK105*SUMPRODUCT(DA$10:DA$13,DA$28:DA$31)+AV105*SUMPRODUCT(DA$14:DA$23,DA$32:DA$41))*'Projeções - Receitas'!T$23+(AK105*DA$11*'Projeções - Receitas'!T$25)</f>
        <v>62692922512.957451</v>
      </c>
      <c r="BH105" s="334">
        <f>(AL105*SUMPRODUCT(DB$10:DB$13,DB$28:DB$31)+AW105*SUMPRODUCT(DB$14:DB$23,DB$32:DB$41))*'Projeções - Receitas'!U$23+(AL105*DB$11*'Projeções - Receitas'!U$25)</f>
        <v>50231038506.037125</v>
      </c>
      <c r="BI105" s="334">
        <f>(AM105*SUMPRODUCT(DC$10:DC$13,DC$28:DC$31)+AX105*SUMPRODUCT(DC$14:DC$23,DC$32:DC$41))*'Projeções - Receitas'!V$23+(AM105*DC$11*'Projeções - Receitas'!V$25)</f>
        <v>55559548015.100632</v>
      </c>
      <c r="BJ105" s="334">
        <f>(AN105*SUMPRODUCT(DD$10:DD$13,DD$28:DD$31)+AY105*SUMPRODUCT(DD$14:DD$23,DD$32:DD$41))*'Projeções - Receitas'!W$23+(AN105*DD$11*'Projeções - Receitas'!W$25)</f>
        <v>61406456527.488579</v>
      </c>
      <c r="BK105" s="334">
        <f>(AO105*SUMPRODUCT(DE$10:DE$13,DE$28:DE$31)+AZ105*SUMPRODUCT(DE$14:DE$23,DE$32:DE$41))*'Projeções - Receitas'!X$23+(AO105*DE$11*'Projeções - Receitas'!X$25)</f>
        <v>67850661406.269661</v>
      </c>
      <c r="BL105" s="334">
        <f>(AP105*SUMPRODUCT(DF$10:DF$13,DF$28:DF$31)+BA105*SUMPRODUCT(DF$14:DF$23,DF$32:DF$41))*'Projeções - Receitas'!Y$23+(AP105*DF$11*'Projeções - Receitas'!Y$25)</f>
        <v>74960326396.447784</v>
      </c>
      <c r="BM105" s="334">
        <f>(AQ105*SUMPRODUCT(DG$10:DG$13,DG$28:DG$31)+BB105*SUMPRODUCT(DG$14:DG$23,DG$32:DG$41))*'Projeções - Receitas'!Z$23+(AQ105*DG$11*'Projeções - Receitas'!Z$25)</f>
        <v>82807272258.447113</v>
      </c>
      <c r="BN105" s="334">
        <f>(AR105*SUMPRODUCT(DH$10:DH$13,DH$28:DH$31)+BC105*SUMPRODUCT(DH$14:DH$23,DH$32:DH$41))*'Projeções - Receitas'!AA$23+(AR105*DH$11*'Projeções - Receitas'!AA$25)</f>
        <v>91465843527.878479</v>
      </c>
      <c r="BO105" s="334">
        <f>(AS105*SUMPRODUCT(DI$10:DI$13,DI$28:DI$31)+BD105*SUMPRODUCT(DI$14:DI$23,DI$32:DI$41))*'Projeções - Receitas'!AB$23+(AS105*DI$11*'Projeções - Receitas'!AB$25)</f>
        <v>100474579426.60904</v>
      </c>
      <c r="BP105" s="334">
        <f>(AT105*SUMPRODUCT(DJ$10:DJ$13,DJ$28:DJ$31)+BE105*SUMPRODUCT(DJ$14:DJ$23,DJ$32:DJ$41))*'Projeções - Receitas'!AC$23+(AT105*DJ$11*'Projeções - Receitas'!AC$25)</f>
        <v>108568498864.42523</v>
      </c>
      <c r="BQ105" s="334">
        <f>(AU105*SUMPRODUCT(DK$10:DK$13,DK$28:DK$31)+BF105*SUMPRODUCT(DK$14:DK$23,DK$32:DK$41))*'Projeções - Receitas'!AD$23+(AU105*DK$11*'Projeções - Receitas'!AD$25)</f>
        <v>138103758707.24725</v>
      </c>
      <c r="BR105" s="335">
        <f>((BG105+'DRE + DCF'!T$12)*(1+'DRE + DCF'!T$15)+'DRE + DCF'!T$18)*(1+'DRE + DCF'!T$25)*'DRE + DCF'!T$33</f>
        <v>34363035902.08503</v>
      </c>
      <c r="BS105" s="335">
        <f>((BH105+'DRE + DCF'!U$12)*(1+'DRE + DCF'!U$15)+'DRE + DCF'!U$18)*(1+'DRE + DCF'!U$25)*'DRE + DCF'!U$33</f>
        <v>25938258621.538811</v>
      </c>
      <c r="BT105" s="335">
        <f>((BI105+'DRE + DCF'!V$12)*(1+'DRE + DCF'!V$15)+'DRE + DCF'!V$18)*(1+'DRE + DCF'!V$25)*'DRE + DCF'!V$33</f>
        <v>28842310867.596939</v>
      </c>
      <c r="BU105" s="335">
        <f>((BJ105+'DRE + DCF'!W$12)*(1+'DRE + DCF'!W$15)+'DRE + DCF'!W$18)*(1+'DRE + DCF'!W$25)*'DRE + DCF'!W$33</f>
        <v>32015564582.497265</v>
      </c>
      <c r="BV105" s="335">
        <f>((BK105+'DRE + DCF'!X$12)*(1+'DRE + DCF'!X$15)+'DRE + DCF'!X$18)*(1+'DRE + DCF'!X$25)*'DRE + DCF'!X$33</f>
        <v>35491708262.437538</v>
      </c>
      <c r="BW105" s="335">
        <f>((BL105+'DRE + DCF'!Y$12)*(1+'DRE + DCF'!Y$15)+'DRE + DCF'!Y$18)*(1+'DRE + DCF'!Y$25)*'DRE + DCF'!Y$33</f>
        <v>39313393358.654655</v>
      </c>
      <c r="BX105" s="335">
        <f>((BM105+'DRE + DCF'!Z$12)*(1+'DRE + DCF'!Z$15)+'DRE + DCF'!Z$18)*(1+'DRE + DCF'!Z$25)*'DRE + DCF'!Z$33</f>
        <v>43527743265.846283</v>
      </c>
      <c r="BY105" s="335">
        <f>((BN105+'DRE + DCF'!AA$12)*(1+'DRE + DCF'!AA$15)+'DRE + DCF'!AA$18)*(1+'DRE + DCF'!AA$25)*'DRE + DCF'!AA$33</f>
        <v>48168749117.189407</v>
      </c>
      <c r="BZ105" s="335">
        <f>((BO105+'DRE + DCF'!AB$12)*(1+'DRE + DCF'!AB$15)+'DRE + DCF'!AB$18)*(1+'DRE + DCF'!AB$25)*'DRE + DCF'!AB$33</f>
        <v>52964019061.514587</v>
      </c>
      <c r="CA105" s="335">
        <f>((BP105+'DRE + DCF'!AC$12)*(1+'DRE + DCF'!AC$15)+'DRE + DCF'!AC$18)*(1+'DRE + DCF'!AC$25)*'DRE + DCF'!AC$33</f>
        <v>57152203535.986656</v>
      </c>
      <c r="CB105" s="335">
        <f>((BQ105+'DRE + DCF'!AD$12)*(1+'DRE + DCF'!AD$15)+'DRE + DCF'!AD$18)*(1+'DRE + DCF'!AD$25)*'DRE + DCF'!AD$33</f>
        <v>71823226382.735306</v>
      </c>
      <c r="CC105" s="335">
        <f>BR105*(1-DA$47)+('DRE + DCF'!N$53*10^6)</f>
        <v>199722905123.76074</v>
      </c>
      <c r="CD105" s="335">
        <f>BS105*(1-DB$47)+('DRE + DCF'!T$53*10^6)</f>
        <v>200240023865.45602</v>
      </c>
      <c r="CE105" s="335">
        <f>BT105*(1-DC$47)+('DRE + DCF'!U$53*10^6)</f>
        <v>218825961540.49146</v>
      </c>
      <c r="CF105" s="335">
        <f>BU105*(1-DD$47)+('DRE + DCF'!V$53*10^6)</f>
        <v>239450103455.77643</v>
      </c>
      <c r="CG105" s="335">
        <f>BV105*(1-DE$47)+('DRE + DCF'!W$53*10^6)</f>
        <v>262307064835.53967</v>
      </c>
      <c r="CH105" s="335">
        <f>BW105*(1-DF$47)+('DRE + DCF'!X$53*10^6)</f>
        <v>287619011878.92731</v>
      </c>
      <c r="CI105" s="335">
        <f>BX105*(1-DG$47)+('DRE + DCF'!Y$53*10^6)</f>
        <v>315638063494.21698</v>
      </c>
      <c r="CJ105" s="335">
        <f>BY105*(1-DH$47)+('DRE + DCF'!Z$53*10^6)</f>
        <v>346638496850.78442</v>
      </c>
      <c r="CK105" s="335">
        <f>BZ105*(1-DI$47)+('DRE + DCF'!AA$53*10^6)</f>
        <v>380542611772.83105</v>
      </c>
      <c r="CL105" s="335">
        <f>CA105*(1-DJ$47)+('DRE + DCF'!AB$53*10^6)</f>
        <v>416539743100.48901</v>
      </c>
      <c r="CM105" s="335">
        <f>CB105*(1-DK$47)+('DRE + DCF'!AC$53*10^6)</f>
        <v>461418457338.57416</v>
      </c>
      <c r="CN105" s="335">
        <f t="shared" si="87"/>
        <v>1123320064003.3896</v>
      </c>
      <c r="CO105" s="335">
        <f t="shared" si="88"/>
        <v>1144344971642.1038</v>
      </c>
      <c r="CP105" s="335">
        <f t="shared" si="89"/>
        <v>1183374267858.3252</v>
      </c>
      <c r="CQ105" s="335">
        <f t="shared" si="90"/>
        <v>1325379180001.3245</v>
      </c>
      <c r="CR105" s="335">
        <f t="shared" si="91"/>
        <v>1484424681601.4834</v>
      </c>
      <c r="CS105" s="335">
        <f t="shared" si="92"/>
        <v>1662555643393.6619</v>
      </c>
      <c r="CT105" s="335">
        <f t="shared" si="93"/>
        <v>1862062320600.9014</v>
      </c>
      <c r="CU105" s="335">
        <f t="shared" si="94"/>
        <v>2085509799073.0095</v>
      </c>
      <c r="CV105" s="335">
        <f t="shared" si="95"/>
        <v>2323257916167.3325</v>
      </c>
      <c r="CW105" s="335">
        <f t="shared" si="96"/>
        <v>2546290676119.3975</v>
      </c>
      <c r="CX105" s="336">
        <f t="shared" si="97"/>
        <v>2786915145012.6802</v>
      </c>
    </row>
    <row r="106" spans="4:102" ht="30" customHeight="1" x14ac:dyDescent="0.25">
      <c r="D106" s="333">
        <f t="shared" si="55"/>
        <v>2.0534659800173272E-2</v>
      </c>
      <c r="E106" s="64">
        <f t="shared" si="56"/>
        <v>1.7718879170953272E-2</v>
      </c>
      <c r="F106" s="64">
        <f t="shared" si="57"/>
        <v>2.7649391847090754E-2</v>
      </c>
      <c r="G106" s="64">
        <f t="shared" si="58"/>
        <v>2.3399710815720176E-2</v>
      </c>
      <c r="H106" s="64">
        <f t="shared" si="59"/>
        <v>1.9442339237489253E-2</v>
      </c>
      <c r="I106" s="64">
        <f t="shared" si="60"/>
        <v>1.5735905505514819E-2</v>
      </c>
      <c r="J106" s="64">
        <f t="shared" si="61"/>
        <v>1.2249263242275654E-2</v>
      </c>
      <c r="K106" s="64">
        <f t="shared" si="62"/>
        <v>8.9536221205845923E-3</v>
      </c>
      <c r="L106" s="64">
        <f t="shared" si="63"/>
        <v>6.5387975979532831E-3</v>
      </c>
      <c r="M106" s="64">
        <f t="shared" si="64"/>
        <v>6.3286904053369286E-3</v>
      </c>
      <c r="N106" s="64">
        <f t="shared" si="65"/>
        <v>8.3078004476963563E-3</v>
      </c>
      <c r="O106" s="64">
        <f t="shared" si="99"/>
        <v>4.7500000000000035E-2</v>
      </c>
      <c r="P106" s="64">
        <f t="shared" si="99"/>
        <v>4.7500000000000035E-2</v>
      </c>
      <c r="Q106" s="64">
        <f t="shared" si="100"/>
        <v>4.7500000000000035E-2</v>
      </c>
      <c r="R106" s="64">
        <f t="shared" si="101"/>
        <v>4.7500000000000035E-2</v>
      </c>
      <c r="S106" s="64">
        <f t="shared" si="102"/>
        <v>4.7500000000000035E-2</v>
      </c>
      <c r="T106" s="64">
        <f t="shared" si="103"/>
        <v>4.7500000000000035E-2</v>
      </c>
      <c r="U106" s="64">
        <f t="shared" si="104"/>
        <v>4.7500000000000035E-2</v>
      </c>
      <c r="V106" s="64">
        <f t="shared" si="105"/>
        <v>4.7500000000000035E-2</v>
      </c>
      <c r="W106" s="64">
        <f t="shared" si="106"/>
        <v>4.7500000000000035E-2</v>
      </c>
      <c r="X106" s="64">
        <f t="shared" si="107"/>
        <v>4.7500000000000035E-2</v>
      </c>
      <c r="Y106" s="64">
        <f t="shared" si="108"/>
        <v>4.7500000000000035E-2</v>
      </c>
      <c r="Z106" s="64">
        <f t="shared" si="66"/>
        <v>0.17772213804198053</v>
      </c>
      <c r="AA106" s="64">
        <f t="shared" si="98"/>
        <v>0.17490635741276053</v>
      </c>
      <c r="AB106" s="64">
        <f t="shared" si="67"/>
        <v>0.18483687008889801</v>
      </c>
      <c r="AC106" s="64">
        <f t="shared" si="68"/>
        <v>0.18058718905752744</v>
      </c>
      <c r="AD106" s="64">
        <f t="shared" si="69"/>
        <v>0.17662981747929651</v>
      </c>
      <c r="AE106" s="64">
        <f t="shared" si="70"/>
        <v>0.17292338374732208</v>
      </c>
      <c r="AF106" s="64">
        <f t="shared" si="71"/>
        <v>0.16943674148408291</v>
      </c>
      <c r="AG106" s="64">
        <f t="shared" si="72"/>
        <v>0.16614110036239185</v>
      </c>
      <c r="AH106" s="64">
        <f t="shared" si="73"/>
        <v>0.16372627583976054</v>
      </c>
      <c r="AI106" s="64">
        <f t="shared" si="74"/>
        <v>0.16351616864714419</v>
      </c>
      <c r="AJ106" s="64">
        <f t="shared" si="75"/>
        <v>0.16549527868950362</v>
      </c>
      <c r="AK106" s="334">
        <f>(1+O106)*'Projeções - Receitas'!N$34</f>
        <v>1930733482293.0754</v>
      </c>
      <c r="AL106" s="334">
        <f>(1+P106)*'Projeções - Receitas'!T$34</f>
        <v>2039153950306.8545</v>
      </c>
      <c r="AM106" s="334">
        <f>(1+Q106)*'Projeções - Receitas'!U$34</f>
        <v>2283852424343.6772</v>
      </c>
      <c r="AN106" s="334">
        <f>(1+R106)*'Projeções - Receitas'!V$34</f>
        <v>2557914715264.9185</v>
      </c>
      <c r="AO106" s="334">
        <f>(1+S106)*'Projeções - Receitas'!W$34</f>
        <v>2864864481096.709</v>
      </c>
      <c r="AP106" s="334">
        <f>(1+T106)*'Projeções - Receitas'!X$34</f>
        <v>3208648218828.3145</v>
      </c>
      <c r="AQ106" s="334">
        <f>(1+U106)*'Projeções - Receitas'!Y$34</f>
        <v>3593686005087.7124</v>
      </c>
      <c r="AR106" s="334">
        <f>(1+V106)*'Projeções - Receitas'!Z$34</f>
        <v>4024928325698.2378</v>
      </c>
      <c r="AS106" s="334">
        <f>(1+W106)*'Projeções - Receitas'!AA$34</f>
        <v>4483770154827.8379</v>
      </c>
      <c r="AT106" s="334">
        <f>(1+X106)*'Projeções - Receitas'!AB$34</f>
        <v>4914212089691.3105</v>
      </c>
      <c r="AU106" s="334">
        <f>(1+Y106)*'Projeções - Receitas'!AC$34</f>
        <v>5378605132167.1396</v>
      </c>
      <c r="AV106" s="335">
        <f t="shared" si="76"/>
        <v>1690494047612.3689</v>
      </c>
      <c r="AW106" s="335">
        <f t="shared" si="77"/>
        <v>1785423854081.0273</v>
      </c>
      <c r="AX106" s="335">
        <f t="shared" si="78"/>
        <v>1999674716570.7507</v>
      </c>
      <c r="AY106" s="335">
        <f t="shared" si="79"/>
        <v>2239635682559.2407</v>
      </c>
      <c r="AZ106" s="335">
        <f t="shared" si="80"/>
        <v>2508391964466.3501</v>
      </c>
      <c r="BA106" s="335">
        <f t="shared" si="81"/>
        <v>2809399000202.3125</v>
      </c>
      <c r="BB106" s="335">
        <f t="shared" si="82"/>
        <v>3146526880226.5898</v>
      </c>
      <c r="BC106" s="335">
        <f t="shared" si="83"/>
        <v>3524110105853.7808</v>
      </c>
      <c r="BD106" s="335">
        <f t="shared" si="84"/>
        <v>3925858657921.1123</v>
      </c>
      <c r="BE106" s="335">
        <f t="shared" si="85"/>
        <v>4302741089081.5396</v>
      </c>
      <c r="BF106" s="335">
        <f t="shared" si="86"/>
        <v>4709350121999.7451</v>
      </c>
      <c r="BG106" s="334">
        <f>(AK106*SUMPRODUCT(DA$10:DA$13,DA$28:DA$31)+AV106*SUMPRODUCT(DA$14:DA$23,DA$32:DA$41))*'Projeções - Receitas'!T$23+(AK106*DA$11*'Projeções - Receitas'!T$25)</f>
        <v>62722861826.478455</v>
      </c>
      <c r="BH106" s="334">
        <f>(AL106*SUMPRODUCT(DB$10:DB$13,DB$28:DB$31)+AW106*SUMPRODUCT(DB$14:DB$23,DB$32:DB$41))*'Projeções - Receitas'!U$23+(AL106*DB$11*'Projeções - Receitas'!U$25)</f>
        <v>50255026585.552902</v>
      </c>
      <c r="BI106" s="334">
        <f>(AM106*SUMPRODUCT(DC$10:DC$13,DC$28:DC$31)+AX106*SUMPRODUCT(DC$14:DC$23,DC$32:DC$41))*'Projeções - Receitas'!V$23+(AM106*DC$11*'Projeções - Receitas'!V$25)</f>
        <v>55586080750.542435</v>
      </c>
      <c r="BJ106" s="334">
        <f>(AN106*SUMPRODUCT(DD$10:DD$13,DD$28:DD$31)+AY106*SUMPRODUCT(DD$14:DD$23,DD$32:DD$41))*'Projeções - Receitas'!W$23+(AN106*DD$11*'Projeções - Receitas'!W$25)</f>
        <v>61435781482.850334</v>
      </c>
      <c r="BK106" s="334">
        <f>(AO106*SUMPRODUCT(DE$10:DE$13,DE$28:DE$31)+AZ106*SUMPRODUCT(DE$14:DE$23,DE$32:DE$41))*'Projeções - Receitas'!X$23+(AO106*DE$11*'Projeções - Receitas'!X$25)</f>
        <v>67883063823.369148</v>
      </c>
      <c r="BL106" s="334">
        <f>(AP106*SUMPRODUCT(DF$10:DF$13,DF$28:DF$31)+BA106*SUMPRODUCT(DF$14:DF$23,DF$32:DF$41))*'Projeções - Receitas'!Y$23+(AP106*DF$11*'Projeções - Receitas'!Y$25)</f>
        <v>74996124069.03447</v>
      </c>
      <c r="BM106" s="334">
        <f>(AQ106*SUMPRODUCT(DG$10:DG$13,DG$28:DG$31)+BB106*SUMPRODUCT(DG$14:DG$23,DG$32:DG$41))*'Projeções - Receitas'!Z$23+(AQ106*DG$11*'Projeções - Receitas'!Z$25)</f>
        <v>82846817278.627838</v>
      </c>
      <c r="BN106" s="334">
        <f>(AR106*SUMPRODUCT(DH$10:DH$13,DH$28:DH$31)+BC106*SUMPRODUCT(DH$14:DH$23,DH$32:DH$41))*'Projeções - Receitas'!AA$23+(AR106*DH$11*'Projeções - Receitas'!AA$25)</f>
        <v>91509523491.35881</v>
      </c>
      <c r="BO106" s="334">
        <f>(AS106*SUMPRODUCT(DI$10:DI$13,DI$28:DI$31)+BD106*SUMPRODUCT(DI$14:DI$23,DI$32:DI$41))*'Projeções - Receitas'!AB$23+(AS106*DI$11*'Projeções - Receitas'!AB$25)</f>
        <v>100522561556.23024</v>
      </c>
      <c r="BP106" s="334">
        <f>(AT106*SUMPRODUCT(DJ$10:DJ$13,DJ$28:DJ$31)+BE106*SUMPRODUCT(DJ$14:DJ$23,DJ$32:DJ$41))*'Projeções - Receitas'!AC$23+(AT106*DJ$11*'Projeções - Receitas'!AC$25)</f>
        <v>108620346285.0864</v>
      </c>
      <c r="BQ106" s="334">
        <f>(AU106*SUMPRODUCT(DK$10:DK$13,DK$28:DK$31)+BF106*SUMPRODUCT(DK$14:DK$23,DK$32:DK$41))*'Projeções - Receitas'!AD$23+(AU106*DK$11*'Projeções - Receitas'!AD$25)</f>
        <v>138169710836.52484</v>
      </c>
      <c r="BR106" s="335">
        <f>((BG106+'DRE + DCF'!T$12)*(1+'DRE + DCF'!T$15)+'DRE + DCF'!T$18)*(1+'DRE + DCF'!T$25)*'DRE + DCF'!T$33</f>
        <v>34381458494.376038</v>
      </c>
      <c r="BS106" s="335">
        <f>((BH106+'DRE + DCF'!U$12)*(1+'DRE + DCF'!U$15)+'DRE + DCF'!U$18)*(1+'DRE + DCF'!U$25)*'DRE + DCF'!U$33</f>
        <v>25952876785.40271</v>
      </c>
      <c r="BT106" s="335">
        <f>((BI106+'DRE + DCF'!V$12)*(1+'DRE + DCF'!V$15)+'DRE + DCF'!V$18)*(1+'DRE + DCF'!V$25)*'DRE + DCF'!V$33</f>
        <v>28858461588.667576</v>
      </c>
      <c r="BU106" s="335">
        <f>((BJ106+'DRE + DCF'!W$12)*(1+'DRE + DCF'!W$15)+'DRE + DCF'!W$18)*(1+'DRE + DCF'!W$25)*'DRE + DCF'!W$33</f>
        <v>32033394906.952763</v>
      </c>
      <c r="BV106" s="335">
        <f>((BK106+'DRE + DCF'!X$12)*(1+'DRE + DCF'!X$15)+'DRE + DCF'!X$18)*(1+'DRE + DCF'!X$25)*'DRE + DCF'!X$33</f>
        <v>35511387612.074486</v>
      </c>
      <c r="BW106" s="335">
        <f>((BL106+'DRE + DCF'!Y$12)*(1+'DRE + DCF'!Y$15)+'DRE + DCF'!Y$18)*(1+'DRE + DCF'!Y$25)*'DRE + DCF'!Y$33</f>
        <v>39335110318.195572</v>
      </c>
      <c r="BX106" s="335">
        <f>((BM106+'DRE + DCF'!Z$12)*(1+'DRE + DCF'!Z$15)+'DRE + DCF'!Z$18)*(1+'DRE + DCF'!Z$25)*'DRE + DCF'!Z$33</f>
        <v>43551706552.219055</v>
      </c>
      <c r="BY106" s="335">
        <f>((BN106+'DRE + DCF'!AA$12)*(1+'DRE + DCF'!AA$15)+'DRE + DCF'!AA$18)*(1+'DRE + DCF'!AA$25)*'DRE + DCF'!AA$33</f>
        <v>48195188215.263245</v>
      </c>
      <c r="BZ106" s="335">
        <f>((BO106+'DRE + DCF'!AB$12)*(1+'DRE + DCF'!AB$15)+'DRE + DCF'!AB$18)*(1+'DRE + DCF'!AB$25)*'DRE + DCF'!AB$33</f>
        <v>52993029422.16201</v>
      </c>
      <c r="CA106" s="335">
        <f>((BP106+'DRE + DCF'!AC$12)*(1+'DRE + DCF'!AC$15)+'DRE + DCF'!AC$18)*(1+'DRE + DCF'!AC$25)*'DRE + DCF'!AC$33</f>
        <v>57183515437.889198</v>
      </c>
      <c r="CB106" s="335">
        <f>((BQ106+'DRE + DCF'!AD$12)*(1+'DRE + DCF'!AD$15)+'DRE + DCF'!AD$18)*(1+'DRE + DCF'!AD$25)*'DRE + DCF'!AD$33</f>
        <v>71861725997.919601</v>
      </c>
      <c r="CC106" s="335">
        <f>BR106*(1-DA$47)+('DRE + DCF'!N$53*10^6)</f>
        <v>199734181991.82745</v>
      </c>
      <c r="CD106" s="335">
        <f>BS106*(1-DB$47)+('DRE + DCF'!T$53*10^6)</f>
        <v>200248794763.77438</v>
      </c>
      <c r="CE106" s="335">
        <f>BT106*(1-DC$47)+('DRE + DCF'!U$53*10^6)</f>
        <v>218835651973.13385</v>
      </c>
      <c r="CF106" s="335">
        <f>BU106*(1-DD$47)+('DRE + DCF'!V$53*10^6)</f>
        <v>239460801650.44974</v>
      </c>
      <c r="CG106" s="335">
        <f>BV106*(1-DE$47)+('DRE + DCF'!W$53*10^6)</f>
        <v>262318872445.32184</v>
      </c>
      <c r="CH106" s="335">
        <f>BW106*(1-DF$47)+('DRE + DCF'!X$53*10^6)</f>
        <v>287632042054.65186</v>
      </c>
      <c r="CI106" s="335">
        <f>BX106*(1-DG$47)+('DRE + DCF'!Y$53*10^6)</f>
        <v>315652441466.04065</v>
      </c>
      <c r="CJ106" s="335">
        <f>BY106*(1-DH$47)+('DRE + DCF'!Z$53*10^6)</f>
        <v>346654360309.62872</v>
      </c>
      <c r="CK106" s="335">
        <f>BZ106*(1-DI$47)+('DRE + DCF'!AA$53*10^6)</f>
        <v>380560017989.21948</v>
      </c>
      <c r="CL106" s="335">
        <f>CA106*(1-DJ$47)+('DRE + DCF'!AB$53*10^6)</f>
        <v>416558530241.63055</v>
      </c>
      <c r="CM106" s="335">
        <f>CB106*(1-DK$47)+('DRE + DCF'!AC$53*10^6)</f>
        <v>461441557107.68475</v>
      </c>
      <c r="CN106" s="335">
        <f t="shared" si="87"/>
        <v>1123856511025.3589</v>
      </c>
      <c r="CO106" s="335">
        <f t="shared" si="88"/>
        <v>1144891459212.1335</v>
      </c>
      <c r="CP106" s="335">
        <f t="shared" si="89"/>
        <v>1183939394060.7412</v>
      </c>
      <c r="CQ106" s="335">
        <f t="shared" si="90"/>
        <v>1326012121348.0303</v>
      </c>
      <c r="CR106" s="335">
        <f t="shared" si="91"/>
        <v>1485133575909.7939</v>
      </c>
      <c r="CS106" s="335">
        <f t="shared" si="92"/>
        <v>1663349605018.9695</v>
      </c>
      <c r="CT106" s="335">
        <f t="shared" si="93"/>
        <v>1862951557621.2458</v>
      </c>
      <c r="CU106" s="335">
        <f t="shared" si="94"/>
        <v>2086505744535.7954</v>
      </c>
      <c r="CV106" s="335">
        <f t="shared" si="95"/>
        <v>2324367399412.8765</v>
      </c>
      <c r="CW106" s="335">
        <f t="shared" si="96"/>
        <v>2547506669756.5127</v>
      </c>
      <c r="CX106" s="336">
        <f t="shared" si="97"/>
        <v>2788246050048.5034</v>
      </c>
    </row>
    <row r="107" spans="4:102" ht="30" customHeight="1" x14ac:dyDescent="0.25">
      <c r="D107" s="333">
        <f t="shared" si="55"/>
        <v>2.0459897998240745E-2</v>
      </c>
      <c r="E107" s="64">
        <f t="shared" si="56"/>
        <v>1.7643088725760869E-2</v>
      </c>
      <c r="F107" s="64">
        <f t="shared" si="57"/>
        <v>2.7569387318449268E-2</v>
      </c>
      <c r="G107" s="64">
        <f t="shared" si="58"/>
        <v>2.3321616902826775E-2</v>
      </c>
      <c r="H107" s="64">
        <f t="shared" si="59"/>
        <v>1.9366016030433447E-2</v>
      </c>
      <c r="I107" s="64">
        <f t="shared" si="60"/>
        <v>1.5661233850027934E-2</v>
      </c>
      <c r="J107" s="64">
        <f t="shared" si="61"/>
        <v>1.217613926532321E-2</v>
      </c>
      <c r="K107" s="64">
        <f t="shared" si="62"/>
        <v>8.881955583996598E-3</v>
      </c>
      <c r="L107" s="64">
        <f t="shared" si="63"/>
        <v>6.4681689261588127E-3</v>
      </c>
      <c r="M107" s="64">
        <f t="shared" si="64"/>
        <v>6.2580481647805664E-3</v>
      </c>
      <c r="N107" s="64">
        <f t="shared" si="65"/>
        <v>8.2371235193030301E-3</v>
      </c>
      <c r="O107" s="64">
        <f t="shared" si="99"/>
        <v>4.8000000000000036E-2</v>
      </c>
      <c r="P107" s="64">
        <f t="shared" si="99"/>
        <v>4.8000000000000036E-2</v>
      </c>
      <c r="Q107" s="64">
        <f t="shared" si="100"/>
        <v>4.8000000000000036E-2</v>
      </c>
      <c r="R107" s="64">
        <f t="shared" si="101"/>
        <v>4.8000000000000036E-2</v>
      </c>
      <c r="S107" s="64">
        <f t="shared" si="102"/>
        <v>4.8000000000000036E-2</v>
      </c>
      <c r="T107" s="64">
        <f t="shared" si="103"/>
        <v>4.8000000000000036E-2</v>
      </c>
      <c r="U107" s="64">
        <f t="shared" si="104"/>
        <v>4.8000000000000036E-2</v>
      </c>
      <c r="V107" s="64">
        <f t="shared" si="105"/>
        <v>4.8000000000000036E-2</v>
      </c>
      <c r="W107" s="64">
        <f t="shared" si="106"/>
        <v>4.8000000000000036E-2</v>
      </c>
      <c r="X107" s="64">
        <f t="shared" si="107"/>
        <v>4.8000000000000036E-2</v>
      </c>
      <c r="Y107" s="64">
        <f t="shared" si="108"/>
        <v>4.8000000000000036E-2</v>
      </c>
      <c r="Z107" s="64">
        <f t="shared" si="66"/>
        <v>0.177647376240048</v>
      </c>
      <c r="AA107" s="64">
        <f t="shared" si="98"/>
        <v>0.17483056696756813</v>
      </c>
      <c r="AB107" s="64">
        <f t="shared" si="67"/>
        <v>0.18475686556025653</v>
      </c>
      <c r="AC107" s="64">
        <f t="shared" si="68"/>
        <v>0.18050909514463404</v>
      </c>
      <c r="AD107" s="64">
        <f t="shared" si="69"/>
        <v>0.17655349427224071</v>
      </c>
      <c r="AE107" s="64">
        <f t="shared" si="70"/>
        <v>0.17284871209183519</v>
      </c>
      <c r="AF107" s="64">
        <f t="shared" si="71"/>
        <v>0.16936361750713047</v>
      </c>
      <c r="AG107" s="64">
        <f t="shared" si="72"/>
        <v>0.16606943382580386</v>
      </c>
      <c r="AH107" s="64">
        <f t="shared" si="73"/>
        <v>0.16365564716796607</v>
      </c>
      <c r="AI107" s="64">
        <f t="shared" si="74"/>
        <v>0.16344552640658783</v>
      </c>
      <c r="AJ107" s="64">
        <f t="shared" si="75"/>
        <v>0.16542460176111029</v>
      </c>
      <c r="AK107" s="334">
        <f>(1+O107)*'Projeções - Receitas'!N$34</f>
        <v>1931655073454.0745</v>
      </c>
      <c r="AL107" s="334">
        <f>(1+P107)*'Projeções - Receitas'!T$34</f>
        <v>2040127293481.2251</v>
      </c>
      <c r="AM107" s="334">
        <f>(1+Q107)*'Projeções - Receitas'!U$34</f>
        <v>2284942568698.9722</v>
      </c>
      <c r="AN107" s="334">
        <f>(1+R107)*'Projeções - Receitas'!V$34</f>
        <v>2559135676942.8491</v>
      </c>
      <c r="AO107" s="334">
        <f>(1+S107)*'Projeções - Receitas'!W$34</f>
        <v>2866231958175.9912</v>
      </c>
      <c r="AP107" s="334">
        <f>(1+T107)*'Projeções - Receitas'!X$34</f>
        <v>3210179793157.1104</v>
      </c>
      <c r="AQ107" s="334">
        <f>(1+U107)*'Projeções - Receitas'!Y$34</f>
        <v>3595401368335.9639</v>
      </c>
      <c r="AR107" s="334">
        <f>(1+V107)*'Projeções - Receitas'!Z$34</f>
        <v>4026849532536.2798</v>
      </c>
      <c r="AS107" s="334">
        <f>(1+W107)*'Projeções - Receitas'!AA$34</f>
        <v>4485910379245.416</v>
      </c>
      <c r="AT107" s="334">
        <f>(1+X107)*'Projeções - Receitas'!AB$34</f>
        <v>4916557775652.9766</v>
      </c>
      <c r="AU107" s="334">
        <f>(1+Y107)*'Projeções - Receitas'!AC$34</f>
        <v>5381172485452.1836</v>
      </c>
      <c r="AV107" s="335">
        <f t="shared" si="76"/>
        <v>1691300966012.1836</v>
      </c>
      <c r="AW107" s="335">
        <f t="shared" si="77"/>
        <v>1786276085037.6289</v>
      </c>
      <c r="AX107" s="335">
        <f t="shared" si="78"/>
        <v>2000629215242.1445</v>
      </c>
      <c r="AY107" s="335">
        <f t="shared" si="79"/>
        <v>2240704721071.2021</v>
      </c>
      <c r="AZ107" s="335">
        <f t="shared" si="80"/>
        <v>2509589287599.7466</v>
      </c>
      <c r="BA107" s="335">
        <f t="shared" si="81"/>
        <v>2810740002111.7163</v>
      </c>
      <c r="BB107" s="335">
        <f t="shared" si="82"/>
        <v>3148028802365.1226</v>
      </c>
      <c r="BC107" s="335">
        <f t="shared" si="83"/>
        <v>3525792258648.9375</v>
      </c>
      <c r="BD107" s="335">
        <f t="shared" si="84"/>
        <v>3927732576134.9165</v>
      </c>
      <c r="BE107" s="335">
        <f t="shared" si="85"/>
        <v>4304794903443.8691</v>
      </c>
      <c r="BF107" s="335">
        <f t="shared" si="86"/>
        <v>4711598021819.3154</v>
      </c>
      <c r="BG107" s="334">
        <f>(AK107*SUMPRODUCT(DA$10:DA$13,DA$28:DA$31)+AV107*SUMPRODUCT(DA$14:DA$23,DA$32:DA$41))*'Projeções - Receitas'!T$23+(AK107*DA$11*'Projeções - Receitas'!T$25)</f>
        <v>62752801139.999481</v>
      </c>
      <c r="BH107" s="334">
        <f>(AL107*SUMPRODUCT(DB$10:DB$13,DB$28:DB$31)+AW107*SUMPRODUCT(DB$14:DB$23,DB$32:DB$41))*'Projeções - Receitas'!U$23+(AL107*DB$11*'Projeções - Receitas'!U$25)</f>
        <v>50279014665.068695</v>
      </c>
      <c r="BI107" s="334">
        <f>(AM107*SUMPRODUCT(DC$10:DC$13,DC$28:DC$31)+AX107*SUMPRODUCT(DC$14:DC$23,DC$32:DC$41))*'Projeções - Receitas'!V$23+(AM107*DC$11*'Projeções - Receitas'!V$25)</f>
        <v>55612613485.984222</v>
      </c>
      <c r="BJ107" s="334">
        <f>(AN107*SUMPRODUCT(DD$10:DD$13,DD$28:DD$31)+AY107*SUMPRODUCT(DD$14:DD$23,DD$32:DD$41))*'Projeções - Receitas'!W$23+(AN107*DD$11*'Projeções - Receitas'!W$25)</f>
        <v>61465106438.212059</v>
      </c>
      <c r="BK107" s="334">
        <f>(AO107*SUMPRODUCT(DE$10:DE$13,DE$28:DE$31)+AZ107*SUMPRODUCT(DE$14:DE$23,DE$32:DE$41))*'Projeções - Receitas'!X$23+(AO107*DE$11*'Projeções - Receitas'!X$25)</f>
        <v>67915466240.468636</v>
      </c>
      <c r="BL107" s="334">
        <f>(AP107*SUMPRODUCT(DF$10:DF$13,DF$28:DF$31)+BA107*SUMPRODUCT(DF$14:DF$23,DF$32:DF$41))*'Projeções - Receitas'!Y$23+(AP107*DF$11*'Projeções - Receitas'!Y$25)</f>
        <v>75031921741.621124</v>
      </c>
      <c r="BM107" s="334">
        <f>(AQ107*SUMPRODUCT(DG$10:DG$13,DG$28:DG$31)+BB107*SUMPRODUCT(DG$14:DG$23,DG$32:DG$41))*'Projeções - Receitas'!Z$23+(AQ107*DG$11*'Projeções - Receitas'!Z$25)</f>
        <v>82886362298.808563</v>
      </c>
      <c r="BN107" s="334">
        <f>(AR107*SUMPRODUCT(DH$10:DH$13,DH$28:DH$31)+BC107*SUMPRODUCT(DH$14:DH$23,DH$32:DH$41))*'Projeções - Receitas'!AA$23+(AR107*DH$11*'Projeções - Receitas'!AA$25)</f>
        <v>91553203454.839157</v>
      </c>
      <c r="BO107" s="334">
        <f>(AS107*SUMPRODUCT(DI$10:DI$13,DI$28:DI$31)+BD107*SUMPRODUCT(DI$14:DI$23,DI$32:DI$41))*'Projeções - Receitas'!AB$23+(AS107*DI$11*'Projeções - Receitas'!AB$25)</f>
        <v>100570543685.85135</v>
      </c>
      <c r="BP107" s="334">
        <f>(AT107*SUMPRODUCT(DJ$10:DJ$13,DJ$28:DJ$31)+BE107*SUMPRODUCT(DJ$14:DJ$23,DJ$32:DJ$41))*'Projeções - Receitas'!AC$23+(AT107*DJ$11*'Projeções - Receitas'!AC$25)</f>
        <v>108672193705.74757</v>
      </c>
      <c r="BQ107" s="334">
        <f>(AU107*SUMPRODUCT(DK$10:DK$13,DK$28:DK$31)+BF107*SUMPRODUCT(DK$14:DK$23,DK$32:DK$41))*'Projeções - Receitas'!AD$23+(AU107*DK$11*'Projeções - Receitas'!AD$25)</f>
        <v>138235662965.8024</v>
      </c>
      <c r="BR107" s="335">
        <f>((BG107+'DRE + DCF'!T$12)*(1+'DRE + DCF'!T$15)+'DRE + DCF'!T$18)*(1+'DRE + DCF'!T$25)*'DRE + DCF'!T$33</f>
        <v>34399881086.667046</v>
      </c>
      <c r="BS107" s="335">
        <f>((BH107+'DRE + DCF'!U$12)*(1+'DRE + DCF'!U$15)+'DRE + DCF'!U$18)*(1+'DRE + DCF'!U$25)*'DRE + DCF'!U$33</f>
        <v>25967494949.266621</v>
      </c>
      <c r="BT107" s="335">
        <f>((BI107+'DRE + DCF'!V$12)*(1+'DRE + DCF'!V$15)+'DRE + DCF'!V$18)*(1+'DRE + DCF'!V$25)*'DRE + DCF'!V$33</f>
        <v>28874612309.73819</v>
      </c>
      <c r="BU107" s="335">
        <f>((BJ107+'DRE + DCF'!W$12)*(1+'DRE + DCF'!W$15)+'DRE + DCF'!W$18)*(1+'DRE + DCF'!W$25)*'DRE + DCF'!W$33</f>
        <v>32051225231.408237</v>
      </c>
      <c r="BV107" s="335">
        <f>((BK107+'DRE + DCF'!X$12)*(1+'DRE + DCF'!X$15)+'DRE + DCF'!X$18)*(1+'DRE + DCF'!X$25)*'DRE + DCF'!X$33</f>
        <v>35531066961.711433</v>
      </c>
      <c r="BW107" s="335">
        <f>((BL107+'DRE + DCF'!Y$12)*(1+'DRE + DCF'!Y$15)+'DRE + DCF'!Y$18)*(1+'DRE + DCF'!Y$25)*'DRE + DCF'!Y$33</f>
        <v>39356827277.736458</v>
      </c>
      <c r="BX107" s="335">
        <f>((BM107+'DRE + DCF'!Z$12)*(1+'DRE + DCF'!Z$15)+'DRE + DCF'!Z$18)*(1+'DRE + DCF'!Z$25)*'DRE + DCF'!Z$33</f>
        <v>43575669838.591805</v>
      </c>
      <c r="BY107" s="335">
        <f>((BN107+'DRE + DCF'!AA$12)*(1+'DRE + DCF'!AA$15)+'DRE + DCF'!AA$18)*(1+'DRE + DCF'!AA$25)*'DRE + DCF'!AA$33</f>
        <v>48221627313.33709</v>
      </c>
      <c r="BZ107" s="335">
        <f>((BO107+'DRE + DCF'!AB$12)*(1+'DRE + DCF'!AB$15)+'DRE + DCF'!AB$18)*(1+'DRE + DCF'!AB$25)*'DRE + DCF'!AB$33</f>
        <v>53022039782.809402</v>
      </c>
      <c r="CA107" s="335">
        <f>((BP107+'DRE + DCF'!AC$12)*(1+'DRE + DCF'!AC$15)+'DRE + DCF'!AC$18)*(1+'DRE + DCF'!AC$25)*'DRE + DCF'!AC$33</f>
        <v>57214827339.791718</v>
      </c>
      <c r="CB107" s="335">
        <f>((BQ107+'DRE + DCF'!AD$12)*(1+'DRE + DCF'!AD$15)+'DRE + DCF'!AD$18)*(1+'DRE + DCF'!AD$25)*'DRE + DCF'!AD$33</f>
        <v>71900225613.103867</v>
      </c>
      <c r="CC107" s="335">
        <f>BR107*(1-DA$47)+('DRE + DCF'!N$53*10^6)</f>
        <v>199745458859.89417</v>
      </c>
      <c r="CD107" s="335">
        <f>BS107*(1-DB$47)+('DRE + DCF'!T$53*10^6)</f>
        <v>200257565662.09271</v>
      </c>
      <c r="CE107" s="335">
        <f>BT107*(1-DC$47)+('DRE + DCF'!U$53*10^6)</f>
        <v>218845342405.77621</v>
      </c>
      <c r="CF107" s="335">
        <f>BU107*(1-DD$47)+('DRE + DCF'!V$53*10^6)</f>
        <v>239471499845.12302</v>
      </c>
      <c r="CG107" s="335">
        <f>BV107*(1-DE$47)+('DRE + DCF'!W$53*10^6)</f>
        <v>262330680055.104</v>
      </c>
      <c r="CH107" s="335">
        <f>BW107*(1-DF$47)+('DRE + DCF'!X$53*10^6)</f>
        <v>287645072230.37634</v>
      </c>
      <c r="CI107" s="335">
        <f>BX107*(1-DG$47)+('DRE + DCF'!Y$53*10^6)</f>
        <v>315666819437.86432</v>
      </c>
      <c r="CJ107" s="335">
        <f>BY107*(1-DH$47)+('DRE + DCF'!Z$53*10^6)</f>
        <v>346670223768.47302</v>
      </c>
      <c r="CK107" s="335">
        <f>BZ107*(1-DI$47)+('DRE + DCF'!AA$53*10^6)</f>
        <v>380577424205.60791</v>
      </c>
      <c r="CL107" s="335">
        <f>CA107*(1-DJ$47)+('DRE + DCF'!AB$53*10^6)</f>
        <v>416577317382.77209</v>
      </c>
      <c r="CM107" s="335">
        <f>CB107*(1-DK$47)+('DRE + DCF'!AC$53*10^6)</f>
        <v>461464656876.79529</v>
      </c>
      <c r="CN107" s="335">
        <f t="shared" si="87"/>
        <v>1124392958047.3279</v>
      </c>
      <c r="CO107" s="335">
        <f t="shared" si="88"/>
        <v>1145437946782.1631</v>
      </c>
      <c r="CP107" s="335">
        <f t="shared" si="89"/>
        <v>1184504520263.1567</v>
      </c>
      <c r="CQ107" s="335">
        <f t="shared" si="90"/>
        <v>1326645062694.7356</v>
      </c>
      <c r="CR107" s="335">
        <f t="shared" si="91"/>
        <v>1485842470218.104</v>
      </c>
      <c r="CS107" s="335">
        <f t="shared" si="92"/>
        <v>1664143566644.2766</v>
      </c>
      <c r="CT107" s="335">
        <f t="shared" si="93"/>
        <v>1863840794641.5898</v>
      </c>
      <c r="CU107" s="335">
        <f t="shared" si="94"/>
        <v>2087501689998.5808</v>
      </c>
      <c r="CV107" s="335">
        <f t="shared" si="95"/>
        <v>2325476882658.4194</v>
      </c>
      <c r="CW107" s="335">
        <f t="shared" si="96"/>
        <v>2548722663393.6279</v>
      </c>
      <c r="CX107" s="336">
        <f t="shared" si="97"/>
        <v>2789576955084.3262</v>
      </c>
    </row>
    <row r="108" spans="4:102" ht="30" customHeight="1" x14ac:dyDescent="0.25">
      <c r="D108" s="333">
        <f t="shared" si="55"/>
        <v>2.0385207499886537E-2</v>
      </c>
      <c r="E108" s="64">
        <f t="shared" si="56"/>
        <v>1.7567370565208573E-2</v>
      </c>
      <c r="F108" s="64">
        <f t="shared" si="57"/>
        <v>2.7489459093602397E-2</v>
      </c>
      <c r="G108" s="64">
        <f t="shared" si="58"/>
        <v>2.324359747149074E-2</v>
      </c>
      <c r="H108" s="64">
        <f t="shared" si="59"/>
        <v>1.9289765616135934E-2</v>
      </c>
      <c r="I108" s="64">
        <f t="shared" si="60"/>
        <v>1.5586633412142892E-2</v>
      </c>
      <c r="J108" s="64">
        <f t="shared" si="61"/>
        <v>1.2103085029884247E-2</v>
      </c>
      <c r="K108" s="64">
        <f t="shared" si="62"/>
        <v>8.8103573988979333E-3</v>
      </c>
      <c r="L108" s="64">
        <f t="shared" si="63"/>
        <v>6.3976076159969475E-3</v>
      </c>
      <c r="M108" s="64">
        <f t="shared" si="64"/>
        <v>6.1874732987979297E-3</v>
      </c>
      <c r="N108" s="64">
        <f t="shared" si="65"/>
        <v>8.1665139985667989E-3</v>
      </c>
      <c r="O108" s="64">
        <f t="shared" si="99"/>
        <v>4.8500000000000036E-2</v>
      </c>
      <c r="P108" s="64">
        <f t="shared" si="99"/>
        <v>4.8500000000000036E-2</v>
      </c>
      <c r="Q108" s="64">
        <f t="shared" si="100"/>
        <v>4.8500000000000036E-2</v>
      </c>
      <c r="R108" s="64">
        <f t="shared" si="101"/>
        <v>4.8500000000000036E-2</v>
      </c>
      <c r="S108" s="64">
        <f t="shared" si="102"/>
        <v>4.8500000000000036E-2</v>
      </c>
      <c r="T108" s="64">
        <f t="shared" si="103"/>
        <v>4.8500000000000036E-2</v>
      </c>
      <c r="U108" s="64">
        <f t="shared" si="104"/>
        <v>4.8500000000000036E-2</v>
      </c>
      <c r="V108" s="64">
        <f t="shared" si="105"/>
        <v>4.8500000000000036E-2</v>
      </c>
      <c r="W108" s="64">
        <f t="shared" si="106"/>
        <v>4.8500000000000036E-2</v>
      </c>
      <c r="X108" s="64">
        <f t="shared" si="107"/>
        <v>4.8500000000000036E-2</v>
      </c>
      <c r="Y108" s="64">
        <f t="shared" si="108"/>
        <v>4.8500000000000036E-2</v>
      </c>
      <c r="Z108" s="64">
        <f t="shared" si="66"/>
        <v>0.1775726857416938</v>
      </c>
      <c r="AA108" s="64">
        <f t="shared" si="98"/>
        <v>0.17475484880701583</v>
      </c>
      <c r="AB108" s="64">
        <f t="shared" si="67"/>
        <v>0.18467693733540966</v>
      </c>
      <c r="AC108" s="64">
        <f t="shared" si="68"/>
        <v>0.180431075713298</v>
      </c>
      <c r="AD108" s="64">
        <f t="shared" si="69"/>
        <v>0.17647724385794319</v>
      </c>
      <c r="AE108" s="64">
        <f t="shared" si="70"/>
        <v>0.17277411165395015</v>
      </c>
      <c r="AF108" s="64">
        <f t="shared" si="71"/>
        <v>0.16929056327169151</v>
      </c>
      <c r="AG108" s="64">
        <f t="shared" si="72"/>
        <v>0.16599783564070519</v>
      </c>
      <c r="AH108" s="64">
        <f t="shared" si="73"/>
        <v>0.16358508585780421</v>
      </c>
      <c r="AI108" s="64">
        <f t="shared" si="74"/>
        <v>0.16337495154060519</v>
      </c>
      <c r="AJ108" s="64">
        <f t="shared" si="75"/>
        <v>0.16535399224037406</v>
      </c>
      <c r="AK108" s="334">
        <f>(1+O108)*'Projeções - Receitas'!N$34</f>
        <v>1932576664615.0735</v>
      </c>
      <c r="AL108" s="334">
        <f>(1+P108)*'Projeções - Receitas'!T$34</f>
        <v>2041100636655.5959</v>
      </c>
      <c r="AM108" s="334">
        <f>(1+Q108)*'Projeções - Receitas'!U$34</f>
        <v>2286032713054.2676</v>
      </c>
      <c r="AN108" s="334">
        <f>(1+R108)*'Projeções - Receitas'!V$34</f>
        <v>2560356638620.7798</v>
      </c>
      <c r="AO108" s="334">
        <f>(1+S108)*'Projeções - Receitas'!W$34</f>
        <v>2867599435255.2734</v>
      </c>
      <c r="AP108" s="334">
        <f>(1+T108)*'Projeções - Receitas'!X$34</f>
        <v>3211711367485.9067</v>
      </c>
      <c r="AQ108" s="334">
        <f>(1+U108)*'Projeções - Receitas'!Y$34</f>
        <v>3597116731584.2158</v>
      </c>
      <c r="AR108" s="334">
        <f>(1+V108)*'Projeções - Receitas'!Z$34</f>
        <v>4028770739374.3218</v>
      </c>
      <c r="AS108" s="334">
        <f>(1+W108)*'Projeções - Receitas'!AA$34</f>
        <v>4488050603662.9951</v>
      </c>
      <c r="AT108" s="334">
        <f>(1+X108)*'Projeções - Receitas'!AB$34</f>
        <v>4918903461614.6436</v>
      </c>
      <c r="AU108" s="334">
        <f>(1+Y108)*'Projeções - Receitas'!AC$34</f>
        <v>5383739838737.2266</v>
      </c>
      <c r="AV108" s="335">
        <f t="shared" si="76"/>
        <v>1692107884411.9985</v>
      </c>
      <c r="AW108" s="335">
        <f t="shared" si="77"/>
        <v>1787128315994.231</v>
      </c>
      <c r="AX108" s="335">
        <f t="shared" si="78"/>
        <v>2001583713913.5388</v>
      </c>
      <c r="AY108" s="335">
        <f t="shared" si="79"/>
        <v>2241773759583.1636</v>
      </c>
      <c r="AZ108" s="335">
        <f t="shared" si="80"/>
        <v>2510786610733.1431</v>
      </c>
      <c r="BA108" s="335">
        <f t="shared" si="81"/>
        <v>2812081004021.1206</v>
      </c>
      <c r="BB108" s="335">
        <f t="shared" si="82"/>
        <v>3149530724503.6558</v>
      </c>
      <c r="BC108" s="335">
        <f t="shared" si="83"/>
        <v>3527474411444.0942</v>
      </c>
      <c r="BD108" s="335">
        <f t="shared" si="84"/>
        <v>3929606494348.7217</v>
      </c>
      <c r="BE108" s="335">
        <f t="shared" si="85"/>
        <v>4306848717806.1997</v>
      </c>
      <c r="BF108" s="335">
        <f t="shared" si="86"/>
        <v>4713845921638.8848</v>
      </c>
      <c r="BG108" s="334">
        <f>(AK108*SUMPRODUCT(DA$10:DA$13,DA$28:DA$31)+AV108*SUMPRODUCT(DA$14:DA$23,DA$32:DA$41))*'Projeções - Receitas'!T$23+(AK108*DA$11*'Projeções - Receitas'!T$25)</f>
        <v>62782740453.520462</v>
      </c>
      <c r="BH108" s="334">
        <f>(AL108*SUMPRODUCT(DB$10:DB$13,DB$28:DB$31)+AW108*SUMPRODUCT(DB$14:DB$23,DB$32:DB$41))*'Projeções - Receitas'!U$23+(AL108*DB$11*'Projeções - Receitas'!U$25)</f>
        <v>50303002744.58448</v>
      </c>
      <c r="BI108" s="334">
        <f>(AM108*SUMPRODUCT(DC$10:DC$13,DC$28:DC$31)+AX108*SUMPRODUCT(DC$14:DC$23,DC$32:DC$41))*'Projeções - Receitas'!V$23+(AM108*DC$11*'Projeções - Receitas'!V$25)</f>
        <v>55639146221.42601</v>
      </c>
      <c r="BJ108" s="334">
        <f>(AN108*SUMPRODUCT(DD$10:DD$13,DD$28:DD$31)+AY108*SUMPRODUCT(DD$14:DD$23,DD$32:DD$41))*'Projeções - Receitas'!W$23+(AN108*DD$11*'Projeções - Receitas'!W$25)</f>
        <v>61494431393.573814</v>
      </c>
      <c r="BK108" s="334">
        <f>(AO108*SUMPRODUCT(DE$10:DE$13,DE$28:DE$31)+AZ108*SUMPRODUCT(DE$14:DE$23,DE$32:DE$41))*'Projeções - Receitas'!X$23+(AO108*DE$11*'Projeções - Receitas'!X$25)</f>
        <v>67947868657.568108</v>
      </c>
      <c r="BL108" s="334">
        <f>(AP108*SUMPRODUCT(DF$10:DF$13,DF$28:DF$31)+BA108*SUMPRODUCT(DF$14:DF$23,DF$32:DF$41))*'Projeções - Receitas'!Y$23+(AP108*DF$11*'Projeções - Receitas'!Y$25)</f>
        <v>75067719414.207779</v>
      </c>
      <c r="BM108" s="334">
        <f>(AQ108*SUMPRODUCT(DG$10:DG$13,DG$28:DG$31)+BB108*SUMPRODUCT(DG$14:DG$23,DG$32:DG$41))*'Projeções - Receitas'!Z$23+(AQ108*DG$11*'Projeções - Receitas'!Z$25)</f>
        <v>82925907318.989288</v>
      </c>
      <c r="BN108" s="334">
        <f>(AR108*SUMPRODUCT(DH$10:DH$13,DH$28:DH$31)+BC108*SUMPRODUCT(DH$14:DH$23,DH$32:DH$41))*'Projeções - Receitas'!AA$23+(AR108*DH$11*'Projeções - Receitas'!AA$25)</f>
        <v>91596883418.319565</v>
      </c>
      <c r="BO108" s="334">
        <f>(AS108*SUMPRODUCT(DI$10:DI$13,DI$28:DI$31)+BD108*SUMPRODUCT(DI$14:DI$23,DI$32:DI$41))*'Projeções - Receitas'!AB$23+(AS108*DI$11*'Projeções - Receitas'!AB$25)</f>
        <v>100618525815.4724</v>
      </c>
      <c r="BP108" s="334">
        <f>(AT108*SUMPRODUCT(DJ$10:DJ$13,DJ$28:DJ$31)+BE108*SUMPRODUCT(DJ$14:DJ$23,DJ$32:DJ$41))*'Projeções - Receitas'!AC$23+(AT108*DJ$11*'Projeções - Receitas'!AC$25)</f>
        <v>108724041126.4086</v>
      </c>
      <c r="BQ108" s="334">
        <f>(AU108*SUMPRODUCT(DK$10:DK$13,DK$28:DK$31)+BF108*SUMPRODUCT(DK$14:DK$23,DK$32:DK$41))*'Projeções - Receitas'!AD$23+(AU108*DK$11*'Projeções - Receitas'!AD$25)</f>
        <v>138301615095.08008</v>
      </c>
      <c r="BR108" s="335">
        <f>((BG108+'DRE + DCF'!T$12)*(1+'DRE + DCF'!T$15)+'DRE + DCF'!T$18)*(1+'DRE + DCF'!T$25)*'DRE + DCF'!T$33</f>
        <v>34418303678.958031</v>
      </c>
      <c r="BS108" s="335">
        <f>((BH108+'DRE + DCF'!U$12)*(1+'DRE + DCF'!U$15)+'DRE + DCF'!U$18)*(1+'DRE + DCF'!U$25)*'DRE + DCF'!U$33</f>
        <v>25982113113.130516</v>
      </c>
      <c r="BT108" s="335">
        <f>((BI108+'DRE + DCF'!V$12)*(1+'DRE + DCF'!V$15)+'DRE + DCF'!V$18)*(1+'DRE + DCF'!V$25)*'DRE + DCF'!V$33</f>
        <v>28890763030.808823</v>
      </c>
      <c r="BU108" s="335">
        <f>((BJ108+'DRE + DCF'!W$12)*(1+'DRE + DCF'!W$15)+'DRE + DCF'!W$18)*(1+'DRE + DCF'!W$25)*'DRE + DCF'!W$33</f>
        <v>32069055555.863728</v>
      </c>
      <c r="BV108" s="335">
        <f>((BK108+'DRE + DCF'!X$12)*(1+'DRE + DCF'!X$15)+'DRE + DCF'!X$18)*(1+'DRE + DCF'!X$25)*'DRE + DCF'!X$33</f>
        <v>35550746311.348373</v>
      </c>
      <c r="BW108" s="335">
        <f>((BL108+'DRE + DCF'!Y$12)*(1+'DRE + DCF'!Y$15)+'DRE + DCF'!Y$18)*(1+'DRE + DCF'!Y$25)*'DRE + DCF'!Y$33</f>
        <v>39378544237.277351</v>
      </c>
      <c r="BX108" s="335">
        <f>((BM108+'DRE + DCF'!Z$12)*(1+'DRE + DCF'!Z$15)+'DRE + DCF'!Z$18)*(1+'DRE + DCF'!Z$25)*'DRE + DCF'!Z$33</f>
        <v>43599633124.964561</v>
      </c>
      <c r="BY108" s="335">
        <f>((BN108+'DRE + DCF'!AA$12)*(1+'DRE + DCF'!AA$15)+'DRE + DCF'!AA$18)*(1+'DRE + DCF'!AA$25)*'DRE + DCF'!AA$33</f>
        <v>48248066411.410973</v>
      </c>
      <c r="BZ108" s="335">
        <f>((BO108+'DRE + DCF'!AB$12)*(1+'DRE + DCF'!AB$15)+'DRE + DCF'!AB$18)*(1+'DRE + DCF'!AB$25)*'DRE + DCF'!AB$33</f>
        <v>53051050143.456734</v>
      </c>
      <c r="CA108" s="335">
        <f>((BP108+'DRE + DCF'!AC$12)*(1+'DRE + DCF'!AC$15)+'DRE + DCF'!AC$18)*(1+'DRE + DCF'!AC$25)*'DRE + DCF'!AC$33</f>
        <v>57246139241.694183</v>
      </c>
      <c r="CB108" s="335">
        <f>((BQ108+'DRE + DCF'!AD$12)*(1+'DRE + DCF'!AD$15)+'DRE + DCF'!AD$18)*(1+'DRE + DCF'!AD$25)*'DRE + DCF'!AD$33</f>
        <v>71938725228.288223</v>
      </c>
      <c r="CC108" s="335">
        <f>BR108*(1-DA$47)+('DRE + DCF'!N$53*10^6)</f>
        <v>199756735727.96088</v>
      </c>
      <c r="CD108" s="335">
        <f>BS108*(1-DB$47)+('DRE + DCF'!T$53*10^6)</f>
        <v>200266336560.41104</v>
      </c>
      <c r="CE108" s="335">
        <f>BT108*(1-DC$47)+('DRE + DCF'!U$53*10^6)</f>
        <v>218855032838.41858</v>
      </c>
      <c r="CF108" s="335">
        <f>BU108*(1-DD$47)+('DRE + DCF'!V$53*10^6)</f>
        <v>239482198039.79633</v>
      </c>
      <c r="CG108" s="335">
        <f>BV108*(1-DE$47)+('DRE + DCF'!W$53*10^6)</f>
        <v>262342487664.88617</v>
      </c>
      <c r="CH108" s="335">
        <f>BW108*(1-DF$47)+('DRE + DCF'!X$53*10^6)</f>
        <v>287658102406.10089</v>
      </c>
      <c r="CI108" s="335">
        <f>BX108*(1-DG$47)+('DRE + DCF'!Y$53*10^6)</f>
        <v>315681197409.68799</v>
      </c>
      <c r="CJ108" s="335">
        <f>BY108*(1-DH$47)+('DRE + DCF'!Z$53*10^6)</f>
        <v>346686087227.31732</v>
      </c>
      <c r="CK108" s="335">
        <f>BZ108*(1-DI$47)+('DRE + DCF'!AA$53*10^6)</f>
        <v>380594830421.99634</v>
      </c>
      <c r="CL108" s="335">
        <f>CA108*(1-DJ$47)+('DRE + DCF'!AB$53*10^6)</f>
        <v>416596104523.91357</v>
      </c>
      <c r="CM108" s="335">
        <f>CB108*(1-DK$47)+('DRE + DCF'!AC$53*10^6)</f>
        <v>461487756645.90588</v>
      </c>
      <c r="CN108" s="335">
        <f t="shared" si="87"/>
        <v>1124929405069.2971</v>
      </c>
      <c r="CO108" s="335">
        <f t="shared" si="88"/>
        <v>1145984434352.1929</v>
      </c>
      <c r="CP108" s="335">
        <f t="shared" si="89"/>
        <v>1185069646465.5723</v>
      </c>
      <c r="CQ108" s="335">
        <f t="shared" si="90"/>
        <v>1327278004041.4412</v>
      </c>
      <c r="CR108" s="335">
        <f t="shared" si="91"/>
        <v>1486551364526.4141</v>
      </c>
      <c r="CS108" s="335">
        <f t="shared" si="92"/>
        <v>1664937528269.584</v>
      </c>
      <c r="CT108" s="335">
        <f t="shared" si="93"/>
        <v>1864730031661.9343</v>
      </c>
      <c r="CU108" s="335">
        <f t="shared" si="94"/>
        <v>2088497635461.3665</v>
      </c>
      <c r="CV108" s="335">
        <f t="shared" si="95"/>
        <v>2326586365903.9624</v>
      </c>
      <c r="CW108" s="335">
        <f t="shared" si="96"/>
        <v>2549938657030.7432</v>
      </c>
      <c r="CX108" s="336">
        <f t="shared" si="97"/>
        <v>2790907860120.1479</v>
      </c>
    </row>
    <row r="109" spans="4:102" ht="30" customHeight="1" x14ac:dyDescent="0.25">
      <c r="D109" s="333">
        <f t="shared" si="55"/>
        <v>2.0310588203151431E-2</v>
      </c>
      <c r="E109" s="64">
        <f t="shared" si="56"/>
        <v>1.749172458593426E-2</v>
      </c>
      <c r="F109" s="64">
        <f t="shared" si="57"/>
        <v>2.7409607063440811E-2</v>
      </c>
      <c r="G109" s="64">
        <f t="shared" si="58"/>
        <v>2.3165652415208432E-2</v>
      </c>
      <c r="H109" s="64">
        <f t="shared" si="59"/>
        <v>1.9213587890507894E-2</v>
      </c>
      <c r="I109" s="64">
        <f t="shared" si="60"/>
        <v>1.5512104090023238E-2</v>
      </c>
      <c r="J109" s="64">
        <f t="shared" si="61"/>
        <v>1.2030100436233149E-2</v>
      </c>
      <c r="K109" s="64">
        <f t="shared" si="62"/>
        <v>8.7388274675505584E-3</v>
      </c>
      <c r="L109" s="64">
        <f t="shared" si="63"/>
        <v>6.3271135711450432E-3</v>
      </c>
      <c r="M109" s="64">
        <f t="shared" si="64"/>
        <v>6.1169657110478892E-3</v>
      </c>
      <c r="N109" s="64">
        <f t="shared" si="65"/>
        <v>8.0959717890990712E-3</v>
      </c>
      <c r="O109" s="64">
        <f t="shared" si="99"/>
        <v>4.9000000000000037E-2</v>
      </c>
      <c r="P109" s="64">
        <f t="shared" si="99"/>
        <v>4.9000000000000037E-2</v>
      </c>
      <c r="Q109" s="64">
        <f t="shared" si="100"/>
        <v>4.9000000000000037E-2</v>
      </c>
      <c r="R109" s="64">
        <f t="shared" si="101"/>
        <v>4.9000000000000037E-2</v>
      </c>
      <c r="S109" s="64">
        <f t="shared" si="102"/>
        <v>4.9000000000000037E-2</v>
      </c>
      <c r="T109" s="64">
        <f t="shared" si="103"/>
        <v>4.9000000000000037E-2</v>
      </c>
      <c r="U109" s="64">
        <f t="shared" si="104"/>
        <v>4.9000000000000037E-2</v>
      </c>
      <c r="V109" s="64">
        <f t="shared" si="105"/>
        <v>4.9000000000000037E-2</v>
      </c>
      <c r="W109" s="64">
        <f t="shared" si="106"/>
        <v>4.9000000000000037E-2</v>
      </c>
      <c r="X109" s="64">
        <f t="shared" si="107"/>
        <v>4.9000000000000037E-2</v>
      </c>
      <c r="Y109" s="64">
        <f t="shared" si="108"/>
        <v>4.9000000000000037E-2</v>
      </c>
      <c r="Z109" s="64">
        <f t="shared" si="66"/>
        <v>0.17749806644495869</v>
      </c>
      <c r="AA109" s="64">
        <f t="shared" si="98"/>
        <v>0.17467920282774152</v>
      </c>
      <c r="AB109" s="64">
        <f t="shared" si="67"/>
        <v>0.18459708530524807</v>
      </c>
      <c r="AC109" s="64">
        <f t="shared" si="68"/>
        <v>0.18035313065701569</v>
      </c>
      <c r="AD109" s="64">
        <f t="shared" si="69"/>
        <v>0.17640106613231515</v>
      </c>
      <c r="AE109" s="64">
        <f t="shared" si="70"/>
        <v>0.1726995823318305</v>
      </c>
      <c r="AF109" s="64">
        <f t="shared" si="71"/>
        <v>0.16921757867804041</v>
      </c>
      <c r="AG109" s="64">
        <f t="shared" si="72"/>
        <v>0.16592630570935782</v>
      </c>
      <c r="AH109" s="64">
        <f t="shared" si="73"/>
        <v>0.1635145918129523</v>
      </c>
      <c r="AI109" s="64">
        <f t="shared" si="74"/>
        <v>0.16330444395285515</v>
      </c>
      <c r="AJ109" s="64">
        <f t="shared" si="75"/>
        <v>0.16528345003090633</v>
      </c>
      <c r="AK109" s="334">
        <f>(1+O109)*'Projeções - Receitas'!N$34</f>
        <v>1933498255776.0725</v>
      </c>
      <c r="AL109" s="334">
        <f>(1+P109)*'Projeções - Receitas'!T$34</f>
        <v>2042073979829.9666</v>
      </c>
      <c r="AM109" s="334">
        <f>(1+Q109)*'Projeções - Receitas'!U$34</f>
        <v>2287122857409.5625</v>
      </c>
      <c r="AN109" s="334">
        <f>(1+R109)*'Projeções - Receitas'!V$34</f>
        <v>2561577600298.7104</v>
      </c>
      <c r="AO109" s="334">
        <f>(1+S109)*'Projeções - Receitas'!W$34</f>
        <v>2868966912334.5557</v>
      </c>
      <c r="AP109" s="334">
        <f>(1+T109)*'Projeções - Receitas'!X$34</f>
        <v>3213242941814.7026</v>
      </c>
      <c r="AQ109" s="334">
        <f>(1+U109)*'Projeções - Receitas'!Y$34</f>
        <v>3598832094832.4673</v>
      </c>
      <c r="AR109" s="334">
        <f>(1+V109)*'Projeções - Receitas'!Z$34</f>
        <v>4030691946212.3638</v>
      </c>
      <c r="AS109" s="334">
        <f>(1+W109)*'Projeções - Receitas'!AA$34</f>
        <v>4490190828080.5732</v>
      </c>
      <c r="AT109" s="334">
        <f>(1+X109)*'Projeções - Receitas'!AB$34</f>
        <v>4921249147576.3096</v>
      </c>
      <c r="AU109" s="334">
        <f>(1+Y109)*'Projeções - Receitas'!AC$34</f>
        <v>5386307192022.2705</v>
      </c>
      <c r="AV109" s="335">
        <f t="shared" si="76"/>
        <v>1692914802811.8135</v>
      </c>
      <c r="AW109" s="335">
        <f t="shared" si="77"/>
        <v>1787980546950.8328</v>
      </c>
      <c r="AX109" s="335">
        <f t="shared" si="78"/>
        <v>2002538212584.9326</v>
      </c>
      <c r="AY109" s="335">
        <f t="shared" si="79"/>
        <v>2242842798095.125</v>
      </c>
      <c r="AZ109" s="335">
        <f t="shared" si="80"/>
        <v>2511983933866.54</v>
      </c>
      <c r="BA109" s="335">
        <f t="shared" si="81"/>
        <v>2813422005930.5249</v>
      </c>
      <c r="BB109" s="335">
        <f t="shared" si="82"/>
        <v>3151032646642.188</v>
      </c>
      <c r="BC109" s="335">
        <f t="shared" si="83"/>
        <v>3529156564239.251</v>
      </c>
      <c r="BD109" s="335">
        <f t="shared" si="84"/>
        <v>3931480412562.5259</v>
      </c>
      <c r="BE109" s="335">
        <f t="shared" si="85"/>
        <v>4308902532168.5293</v>
      </c>
      <c r="BF109" s="335">
        <f t="shared" si="86"/>
        <v>4716093821458.4551</v>
      </c>
      <c r="BG109" s="334">
        <f>(AK109*SUMPRODUCT(DA$10:DA$13,DA$28:DA$31)+AV109*SUMPRODUCT(DA$14:DA$23,DA$32:DA$41))*'Projeções - Receitas'!T$23+(AK109*DA$11*'Projeções - Receitas'!T$25)</f>
        <v>62812679767.041451</v>
      </c>
      <c r="BH109" s="334">
        <f>(AL109*SUMPRODUCT(DB$10:DB$13,DB$28:DB$31)+AW109*SUMPRODUCT(DB$14:DB$23,DB$32:DB$41))*'Projeções - Receitas'!U$23+(AL109*DB$11*'Projeções - Receitas'!U$25)</f>
        <v>50326990824.100235</v>
      </c>
      <c r="BI109" s="334">
        <f>(AM109*SUMPRODUCT(DC$10:DC$13,DC$28:DC$31)+AX109*SUMPRODUCT(DC$14:DC$23,DC$32:DC$41))*'Projeções - Receitas'!V$23+(AM109*DC$11*'Projeções - Receitas'!V$25)</f>
        <v>55665678956.867767</v>
      </c>
      <c r="BJ109" s="334">
        <f>(AN109*SUMPRODUCT(DD$10:DD$13,DD$28:DD$31)+AY109*SUMPRODUCT(DD$14:DD$23,DD$32:DD$41))*'Projeções - Receitas'!W$23+(AN109*DD$11*'Projeções - Receitas'!W$25)</f>
        <v>61523756348.935539</v>
      </c>
      <c r="BK109" s="334">
        <f>(AO109*SUMPRODUCT(DE$10:DE$13,DE$28:DE$31)+AZ109*SUMPRODUCT(DE$14:DE$23,DE$32:DE$41))*'Projeções - Receitas'!X$23+(AO109*DE$11*'Projeções - Receitas'!X$25)</f>
        <v>67980271074.667503</v>
      </c>
      <c r="BL109" s="334">
        <f>(AP109*SUMPRODUCT(DF$10:DF$13,DF$28:DF$31)+BA109*SUMPRODUCT(DF$14:DF$23,DF$32:DF$41))*'Projeções - Receitas'!Y$23+(AP109*DF$11*'Projeções - Receitas'!Y$25)</f>
        <v>75103517086.794434</v>
      </c>
      <c r="BM109" s="334">
        <f>(AQ109*SUMPRODUCT(DG$10:DG$13,DG$28:DG$31)+BB109*SUMPRODUCT(DG$14:DG$23,DG$32:DG$41))*'Projeções - Receitas'!Z$23+(AQ109*DG$11*'Projeções - Receitas'!Z$25)</f>
        <v>82965452339.17009</v>
      </c>
      <c r="BN109" s="334">
        <f>(AR109*SUMPRODUCT(DH$10:DH$13,DH$28:DH$31)+BC109*SUMPRODUCT(DH$14:DH$23,DH$32:DH$41))*'Projeções - Receitas'!AA$23+(AR109*DH$11*'Projeções - Receitas'!AA$25)</f>
        <v>91640563381.799927</v>
      </c>
      <c r="BO109" s="334">
        <f>(AS109*SUMPRODUCT(DI$10:DI$13,DI$28:DI$31)+BD109*SUMPRODUCT(DI$14:DI$23,DI$32:DI$41))*'Projeções - Receitas'!AB$23+(AS109*DI$11*'Projeções - Receitas'!AB$25)</f>
        <v>100666507945.09349</v>
      </c>
      <c r="BP109" s="334">
        <f>(AT109*SUMPRODUCT(DJ$10:DJ$13,DJ$28:DJ$31)+BE109*SUMPRODUCT(DJ$14:DJ$23,DJ$32:DJ$41))*'Projeções - Receitas'!AC$23+(AT109*DJ$11*'Projeções - Receitas'!AC$25)</f>
        <v>108775888547.06976</v>
      </c>
      <c r="BQ109" s="334">
        <f>(AU109*SUMPRODUCT(DK$10:DK$13,DK$28:DK$31)+BF109*SUMPRODUCT(DK$14:DK$23,DK$32:DK$41))*'Projeções - Receitas'!AD$23+(AU109*DK$11*'Projeções - Receitas'!AD$25)</f>
        <v>138367567224.35764</v>
      </c>
      <c r="BR109" s="335">
        <f>((BG109+'DRE + DCF'!T$12)*(1+'DRE + DCF'!T$15)+'DRE + DCF'!T$18)*(1+'DRE + DCF'!T$25)*'DRE + DCF'!T$33</f>
        <v>34436726271.249031</v>
      </c>
      <c r="BS109" s="335">
        <f>((BH109+'DRE + DCF'!U$12)*(1+'DRE + DCF'!U$15)+'DRE + DCF'!U$18)*(1+'DRE + DCF'!U$25)*'DRE + DCF'!U$33</f>
        <v>25996731276.994396</v>
      </c>
      <c r="BT109" s="335">
        <f>((BI109+'DRE + DCF'!V$12)*(1+'DRE + DCF'!V$15)+'DRE + DCF'!V$18)*(1+'DRE + DCF'!V$25)*'DRE + DCF'!V$33</f>
        <v>28906913751.879429</v>
      </c>
      <c r="BU109" s="335">
        <f>((BJ109+'DRE + DCF'!W$12)*(1+'DRE + DCF'!W$15)+'DRE + DCF'!W$18)*(1+'DRE + DCF'!W$25)*'DRE + DCF'!W$33</f>
        <v>32086885880.319202</v>
      </c>
      <c r="BV109" s="335">
        <f>((BK109+'DRE + DCF'!X$12)*(1+'DRE + DCF'!X$15)+'DRE + DCF'!X$18)*(1+'DRE + DCF'!X$25)*'DRE + DCF'!X$33</f>
        <v>35570425660.985268</v>
      </c>
      <c r="BW109" s="335">
        <f>((BL109+'DRE + DCF'!Y$12)*(1+'DRE + DCF'!Y$15)+'DRE + DCF'!Y$18)*(1+'DRE + DCF'!Y$25)*'DRE + DCF'!Y$33</f>
        <v>39400261196.818245</v>
      </c>
      <c r="BX109" s="335">
        <f>((BM109+'DRE + DCF'!Z$12)*(1+'DRE + DCF'!Z$15)+'DRE + DCF'!Z$18)*(1+'DRE + DCF'!Z$25)*'DRE + DCF'!Z$33</f>
        <v>43623596411.337372</v>
      </c>
      <c r="BY109" s="335">
        <f>((BN109+'DRE + DCF'!AA$12)*(1+'DRE + DCF'!AA$15)+'DRE + DCF'!AA$18)*(1+'DRE + DCF'!AA$25)*'DRE + DCF'!AA$33</f>
        <v>48274505509.48481</v>
      </c>
      <c r="BZ109" s="335">
        <f>((BO109+'DRE + DCF'!AB$12)*(1+'DRE + DCF'!AB$15)+'DRE + DCF'!AB$18)*(1+'DRE + DCF'!AB$25)*'DRE + DCF'!AB$33</f>
        <v>53080060504.104103</v>
      </c>
      <c r="CA109" s="335">
        <f>((BP109+'DRE + DCF'!AC$12)*(1+'DRE + DCF'!AC$15)+'DRE + DCF'!AC$18)*(1+'DRE + DCF'!AC$25)*'DRE + DCF'!AC$33</f>
        <v>57277451143.596725</v>
      </c>
      <c r="CB109" s="335">
        <f>((BQ109+'DRE + DCF'!AD$12)*(1+'DRE + DCF'!AD$15)+'DRE + DCF'!AD$18)*(1+'DRE + DCF'!AD$25)*'DRE + DCF'!AD$33</f>
        <v>71977224843.472488</v>
      </c>
      <c r="CC109" s="335">
        <f>BR109*(1-DA$47)+('DRE + DCF'!N$53*10^6)</f>
        <v>199768012596.02759</v>
      </c>
      <c r="CD109" s="335">
        <f>BS109*(1-DB$47)+('DRE + DCF'!T$53*10^6)</f>
        <v>200275107458.72937</v>
      </c>
      <c r="CE109" s="335">
        <f>BT109*(1-DC$47)+('DRE + DCF'!U$53*10^6)</f>
        <v>218864723271.06094</v>
      </c>
      <c r="CF109" s="335">
        <f>BU109*(1-DD$47)+('DRE + DCF'!V$53*10^6)</f>
        <v>239492896234.4696</v>
      </c>
      <c r="CG109" s="335">
        <f>BV109*(1-DE$47)+('DRE + DCF'!W$53*10^6)</f>
        <v>262354295274.6683</v>
      </c>
      <c r="CH109" s="335">
        <f>BW109*(1-DF$47)+('DRE + DCF'!X$53*10^6)</f>
        <v>287671132581.82544</v>
      </c>
      <c r="CI109" s="335">
        <f>BX109*(1-DG$47)+('DRE + DCF'!Y$53*10^6)</f>
        <v>315695575381.51166</v>
      </c>
      <c r="CJ109" s="335">
        <f>BY109*(1-DH$47)+('DRE + DCF'!Z$53*10^6)</f>
        <v>346701950686.16162</v>
      </c>
      <c r="CK109" s="335">
        <f>BZ109*(1-DI$47)+('DRE + DCF'!AA$53*10^6)</f>
        <v>380612236638.38477</v>
      </c>
      <c r="CL109" s="335">
        <f>CA109*(1-DJ$47)+('DRE + DCF'!AB$53*10^6)</f>
        <v>416614891665.05505</v>
      </c>
      <c r="CM109" s="335">
        <f>CB109*(1-DK$47)+('DRE + DCF'!AC$53*10^6)</f>
        <v>461510856415.01648</v>
      </c>
      <c r="CN109" s="335">
        <f t="shared" si="87"/>
        <v>1125465852091.2661</v>
      </c>
      <c r="CO109" s="335">
        <f t="shared" si="88"/>
        <v>1146530921922.2224</v>
      </c>
      <c r="CP109" s="335">
        <f t="shared" si="89"/>
        <v>1185634772667.9878</v>
      </c>
      <c r="CQ109" s="335">
        <f t="shared" si="90"/>
        <v>1327910945388.1465</v>
      </c>
      <c r="CR109" s="335">
        <f t="shared" si="91"/>
        <v>1487260258834.7241</v>
      </c>
      <c r="CS109" s="335">
        <f t="shared" si="92"/>
        <v>1665731489894.8911</v>
      </c>
      <c r="CT109" s="335">
        <f t="shared" si="93"/>
        <v>1865619268682.2783</v>
      </c>
      <c r="CU109" s="335">
        <f t="shared" si="94"/>
        <v>2089493580924.1519</v>
      </c>
      <c r="CV109" s="335">
        <f t="shared" si="95"/>
        <v>2327695849149.5054</v>
      </c>
      <c r="CW109" s="335">
        <f t="shared" si="96"/>
        <v>2551154650667.8584</v>
      </c>
      <c r="CX109" s="336">
        <f t="shared" si="97"/>
        <v>2792238765155.9707</v>
      </c>
    </row>
    <row r="110" spans="4:102" ht="30" customHeight="1" x14ac:dyDescent="0.25">
      <c r="D110" s="333">
        <f t="shared" si="55"/>
        <v>2.0236040006270217E-2</v>
      </c>
      <c r="E110" s="64">
        <f t="shared" si="56"/>
        <v>1.7416150684772619E-2</v>
      </c>
      <c r="F110" s="64">
        <f t="shared" si="57"/>
        <v>2.7329831119062981E-2</v>
      </c>
      <c r="G110" s="64">
        <f t="shared" si="58"/>
        <v>2.3087781627679049E-2</v>
      </c>
      <c r="H110" s="64">
        <f t="shared" si="59"/>
        <v>1.9137482749658874E-2</v>
      </c>
      <c r="I110" s="64">
        <f t="shared" si="60"/>
        <v>1.5437645782026582E-2</v>
      </c>
      <c r="J110" s="64">
        <f t="shared" si="61"/>
        <v>1.1957185384834174E-2</v>
      </c>
      <c r="K110" s="64">
        <f t="shared" si="62"/>
        <v>8.6673656924026732E-3</v>
      </c>
      <c r="L110" s="64">
        <f t="shared" si="63"/>
        <v>6.2566866954640032E-3</v>
      </c>
      <c r="M110" s="64">
        <f t="shared" si="64"/>
        <v>6.0465253053728629E-3</v>
      </c>
      <c r="N110" s="64">
        <f t="shared" si="65"/>
        <v>8.0254967946951361E-3</v>
      </c>
      <c r="O110" s="64">
        <f t="shared" si="99"/>
        <v>4.9500000000000037E-2</v>
      </c>
      <c r="P110" s="64">
        <f t="shared" si="99"/>
        <v>4.9500000000000037E-2</v>
      </c>
      <c r="Q110" s="64">
        <f t="shared" si="100"/>
        <v>4.9500000000000037E-2</v>
      </c>
      <c r="R110" s="64">
        <f t="shared" si="101"/>
        <v>4.9500000000000037E-2</v>
      </c>
      <c r="S110" s="64">
        <f t="shared" si="102"/>
        <v>4.9500000000000037E-2</v>
      </c>
      <c r="T110" s="64">
        <f t="shared" si="103"/>
        <v>4.9500000000000037E-2</v>
      </c>
      <c r="U110" s="64">
        <f t="shared" si="104"/>
        <v>4.9500000000000037E-2</v>
      </c>
      <c r="V110" s="64">
        <f t="shared" si="105"/>
        <v>4.9500000000000037E-2</v>
      </c>
      <c r="W110" s="64">
        <f t="shared" si="106"/>
        <v>4.9500000000000037E-2</v>
      </c>
      <c r="X110" s="64">
        <f t="shared" si="107"/>
        <v>4.9500000000000037E-2</v>
      </c>
      <c r="Y110" s="64">
        <f t="shared" si="108"/>
        <v>4.9500000000000037E-2</v>
      </c>
      <c r="Z110" s="64">
        <f t="shared" si="66"/>
        <v>0.17742351824807748</v>
      </c>
      <c r="AA110" s="64">
        <f t="shared" si="98"/>
        <v>0.17460362892657988</v>
      </c>
      <c r="AB110" s="64">
        <f t="shared" si="67"/>
        <v>0.18451730936087024</v>
      </c>
      <c r="AC110" s="64">
        <f t="shared" si="68"/>
        <v>0.18027525986948631</v>
      </c>
      <c r="AD110" s="64">
        <f t="shared" si="69"/>
        <v>0.17632496099146613</v>
      </c>
      <c r="AE110" s="64">
        <f t="shared" si="70"/>
        <v>0.17262512402383384</v>
      </c>
      <c r="AF110" s="64">
        <f t="shared" si="71"/>
        <v>0.16914466362664143</v>
      </c>
      <c r="AG110" s="64">
        <f t="shared" si="72"/>
        <v>0.16585484393420993</v>
      </c>
      <c r="AH110" s="64">
        <f t="shared" si="73"/>
        <v>0.16344416493727126</v>
      </c>
      <c r="AI110" s="64">
        <f t="shared" si="74"/>
        <v>0.16323400354718012</v>
      </c>
      <c r="AJ110" s="64">
        <f t="shared" si="75"/>
        <v>0.1652129750365024</v>
      </c>
      <c r="AK110" s="334">
        <f>(1+O110)*'Projeções - Receitas'!N$34</f>
        <v>1934419846937.0718</v>
      </c>
      <c r="AL110" s="334">
        <f>(1+P110)*'Projeções - Receitas'!T$34</f>
        <v>2043047323004.3376</v>
      </c>
      <c r="AM110" s="334">
        <f>(1+Q110)*'Projeções - Receitas'!U$34</f>
        <v>2288213001764.8584</v>
      </c>
      <c r="AN110" s="334">
        <f>(1+R110)*'Projeções - Receitas'!V$34</f>
        <v>2562798561976.6416</v>
      </c>
      <c r="AO110" s="334">
        <f>(1+S110)*'Projeções - Receitas'!W$34</f>
        <v>2870334389413.8389</v>
      </c>
      <c r="AP110" s="334">
        <f>(1+T110)*'Projeções - Receitas'!X$34</f>
        <v>3214774516143.4995</v>
      </c>
      <c r="AQ110" s="334">
        <f>(1+U110)*'Projeções - Receitas'!Y$34</f>
        <v>3600547458080.7197</v>
      </c>
      <c r="AR110" s="334">
        <f>(1+V110)*'Projeções - Receitas'!Z$34</f>
        <v>4032613153050.4063</v>
      </c>
      <c r="AS110" s="334">
        <f>(1+W110)*'Projeções - Receitas'!AA$34</f>
        <v>4492331052498.1533</v>
      </c>
      <c r="AT110" s="334">
        <f>(1+X110)*'Projeções - Receitas'!AB$34</f>
        <v>4923594833537.9766</v>
      </c>
      <c r="AU110" s="334">
        <f>(1+Y110)*'Projeções - Receitas'!AC$34</f>
        <v>5388874545307.3154</v>
      </c>
      <c r="AV110" s="335">
        <f t="shared" si="76"/>
        <v>1693721721211.6287</v>
      </c>
      <c r="AW110" s="335">
        <f t="shared" si="77"/>
        <v>1788832777907.4348</v>
      </c>
      <c r="AX110" s="335">
        <f t="shared" si="78"/>
        <v>2003492711256.3271</v>
      </c>
      <c r="AY110" s="335">
        <f t="shared" si="79"/>
        <v>2243911836607.0869</v>
      </c>
      <c r="AZ110" s="335">
        <f t="shared" si="80"/>
        <v>2513181256999.9375</v>
      </c>
      <c r="BA110" s="335">
        <f t="shared" si="81"/>
        <v>2814763007839.9297</v>
      </c>
      <c r="BB110" s="335">
        <f t="shared" si="82"/>
        <v>3152534568780.7217</v>
      </c>
      <c r="BC110" s="335">
        <f t="shared" si="83"/>
        <v>3530838717034.4082</v>
      </c>
      <c r="BD110" s="335">
        <f t="shared" si="84"/>
        <v>3933354330776.3315</v>
      </c>
      <c r="BE110" s="335">
        <f t="shared" si="85"/>
        <v>4310956346530.8599</v>
      </c>
      <c r="BF110" s="335">
        <f t="shared" si="86"/>
        <v>4718341721278.0264</v>
      </c>
      <c r="BG110" s="334">
        <f>(AK110*SUMPRODUCT(DA$10:DA$13,DA$28:DA$31)+AV110*SUMPRODUCT(DA$14:DA$23,DA$32:DA$41))*'Projeções - Receitas'!T$23+(AK110*DA$11*'Projeções - Receitas'!T$25)</f>
        <v>62842619080.562462</v>
      </c>
      <c r="BH110" s="334">
        <f>(AL110*SUMPRODUCT(DB$10:DB$13,DB$28:DB$31)+AW110*SUMPRODUCT(DB$14:DB$23,DB$32:DB$41))*'Projeções - Receitas'!U$23+(AL110*DB$11*'Projeções - Receitas'!U$25)</f>
        <v>50350978903.616051</v>
      </c>
      <c r="BI110" s="334">
        <f>(AM110*SUMPRODUCT(DC$10:DC$13,DC$28:DC$31)+AX110*SUMPRODUCT(DC$14:DC$23,DC$32:DC$41))*'Projeções - Receitas'!V$23+(AM110*DC$11*'Projeções - Receitas'!V$25)</f>
        <v>55692211692.30957</v>
      </c>
      <c r="BJ110" s="334">
        <f>(AN110*SUMPRODUCT(DD$10:DD$13,DD$28:DD$31)+AY110*SUMPRODUCT(DD$14:DD$23,DD$32:DD$41))*'Projeções - Receitas'!W$23+(AN110*DD$11*'Projeções - Receitas'!W$25)</f>
        <v>61553081304.297279</v>
      </c>
      <c r="BK110" s="334">
        <f>(AO110*SUMPRODUCT(DE$10:DE$13,DE$28:DE$31)+AZ110*SUMPRODUCT(DE$14:DE$23,DE$32:DE$41))*'Projeções - Receitas'!X$23+(AO110*DE$11*'Projeções - Receitas'!X$25)</f>
        <v>68012673491.766991</v>
      </c>
      <c r="BL110" s="334">
        <f>(AP110*SUMPRODUCT(DF$10:DF$13,DF$28:DF$31)+BA110*SUMPRODUCT(DF$14:DF$23,DF$32:DF$41))*'Projeções - Receitas'!Y$23+(AP110*DF$11*'Projeções - Receitas'!Y$25)</f>
        <v>75139314759.381073</v>
      </c>
      <c r="BM110" s="334">
        <f>(AQ110*SUMPRODUCT(DG$10:DG$13,DG$28:DG$31)+BB110*SUMPRODUCT(DG$14:DG$23,DG$32:DG$41))*'Projeções - Receitas'!Z$23+(AQ110*DG$11*'Projeções - Receitas'!Z$25)</f>
        <v>83004997359.350739</v>
      </c>
      <c r="BN110" s="334">
        <f>(AR110*SUMPRODUCT(DH$10:DH$13,DH$28:DH$31)+BC110*SUMPRODUCT(DH$14:DH$23,DH$32:DH$41))*'Projeções - Receitas'!AA$23+(AR110*DH$11*'Projeções - Receitas'!AA$25)</f>
        <v>91684243345.280319</v>
      </c>
      <c r="BO110" s="334">
        <f>(AS110*SUMPRODUCT(DI$10:DI$13,DI$28:DI$31)+BD110*SUMPRODUCT(DI$14:DI$23,DI$32:DI$41))*'Projeções - Receitas'!AB$23+(AS110*DI$11*'Projeções - Receitas'!AB$25)</f>
        <v>100714490074.71465</v>
      </c>
      <c r="BP110" s="334">
        <f>(AT110*SUMPRODUCT(DJ$10:DJ$13,DJ$28:DJ$31)+BE110*SUMPRODUCT(DJ$14:DJ$23,DJ$32:DJ$41))*'Projeções - Receitas'!AC$23+(AT110*DJ$11*'Projeções - Receitas'!AC$25)</f>
        <v>108827735967.73093</v>
      </c>
      <c r="BQ110" s="334">
        <f>(AU110*SUMPRODUCT(DK$10:DK$13,DK$28:DK$31)+BF110*SUMPRODUCT(DK$14:DK$23,DK$32:DK$41))*'Projeções - Receitas'!AD$23+(AU110*DK$11*'Projeções - Receitas'!AD$25)</f>
        <v>138433519353.63525</v>
      </c>
      <c r="BR110" s="335">
        <f>((BG110+'DRE + DCF'!T$12)*(1+'DRE + DCF'!T$15)+'DRE + DCF'!T$18)*(1+'DRE + DCF'!T$25)*'DRE + DCF'!T$33</f>
        <v>34455148863.540031</v>
      </c>
      <c r="BS110" s="335">
        <f>((BH110+'DRE + DCF'!U$12)*(1+'DRE + DCF'!U$15)+'DRE + DCF'!U$18)*(1+'DRE + DCF'!U$25)*'DRE + DCF'!U$33</f>
        <v>26011349440.858322</v>
      </c>
      <c r="BT110" s="335">
        <f>((BI110+'DRE + DCF'!V$12)*(1+'DRE + DCF'!V$15)+'DRE + DCF'!V$18)*(1+'DRE + DCF'!V$25)*'DRE + DCF'!V$33</f>
        <v>28923064472.950058</v>
      </c>
      <c r="BU110" s="335">
        <f>((BJ110+'DRE + DCF'!W$12)*(1+'DRE + DCF'!W$15)+'DRE + DCF'!W$18)*(1+'DRE + DCF'!W$25)*'DRE + DCF'!W$33</f>
        <v>32104716204.774685</v>
      </c>
      <c r="BV110" s="335">
        <f>((BK110+'DRE + DCF'!X$12)*(1+'DRE + DCF'!X$15)+'DRE + DCF'!X$18)*(1+'DRE + DCF'!X$25)*'DRE + DCF'!X$33</f>
        <v>35590105010.622208</v>
      </c>
      <c r="BW110" s="335">
        <f>((BL110+'DRE + DCF'!Y$12)*(1+'DRE + DCF'!Y$15)+'DRE + DCF'!Y$18)*(1+'DRE + DCF'!Y$25)*'DRE + DCF'!Y$33</f>
        <v>39421978156.359116</v>
      </c>
      <c r="BX110" s="335">
        <f>((BM110+'DRE + DCF'!Z$12)*(1+'DRE + DCF'!Z$15)+'DRE + DCF'!Z$18)*(1+'DRE + DCF'!Z$25)*'DRE + DCF'!Z$33</f>
        <v>43647559697.710068</v>
      </c>
      <c r="BY110" s="335">
        <f>((BN110+'DRE + DCF'!AA$12)*(1+'DRE + DCF'!AA$15)+'DRE + DCF'!AA$18)*(1+'DRE + DCF'!AA$25)*'DRE + DCF'!AA$33</f>
        <v>48300944607.558693</v>
      </c>
      <c r="BZ110" s="335">
        <f>((BO110+'DRE + DCF'!AB$12)*(1+'DRE + DCF'!AB$15)+'DRE + DCF'!AB$18)*(1+'DRE + DCF'!AB$25)*'DRE + DCF'!AB$33</f>
        <v>53109070864.751511</v>
      </c>
      <c r="CA110" s="335">
        <f>((BP110+'DRE + DCF'!AC$12)*(1+'DRE + DCF'!AC$15)+'DRE + DCF'!AC$18)*(1+'DRE + DCF'!AC$25)*'DRE + DCF'!AC$33</f>
        <v>57308763045.499275</v>
      </c>
      <c r="CB110" s="335">
        <f>((BQ110+'DRE + DCF'!AD$12)*(1+'DRE + DCF'!AD$15)+'DRE + DCF'!AD$18)*(1+'DRE + DCF'!AD$25)*'DRE + DCF'!AD$33</f>
        <v>72015724458.656815</v>
      </c>
      <c r="CC110" s="335">
        <f>BR110*(1-DA$47)+('DRE + DCF'!N$53*10^6)</f>
        <v>199779289464.0943</v>
      </c>
      <c r="CD110" s="335">
        <f>BS110*(1-DB$47)+('DRE + DCF'!T$53*10^6)</f>
        <v>200283878357.04773</v>
      </c>
      <c r="CE110" s="335">
        <f>BT110*(1-DC$47)+('DRE + DCF'!U$53*10^6)</f>
        <v>218874413703.70331</v>
      </c>
      <c r="CF110" s="335">
        <f>BU110*(1-DD$47)+('DRE + DCF'!V$53*10^6)</f>
        <v>239503594429.14288</v>
      </c>
      <c r="CG110" s="335">
        <f>BV110*(1-DE$47)+('DRE + DCF'!W$53*10^6)</f>
        <v>262366102884.45047</v>
      </c>
      <c r="CH110" s="335">
        <f>BW110*(1-DF$47)+('DRE + DCF'!X$53*10^6)</f>
        <v>287684162757.54999</v>
      </c>
      <c r="CI110" s="335">
        <f>BX110*(1-DG$47)+('DRE + DCF'!Y$53*10^6)</f>
        <v>315709953353.33527</v>
      </c>
      <c r="CJ110" s="335">
        <f>BY110*(1-DH$47)+('DRE + DCF'!Z$53*10^6)</f>
        <v>346717814145.00598</v>
      </c>
      <c r="CK110" s="335">
        <f>BZ110*(1-DI$47)+('DRE + DCF'!AA$53*10^6)</f>
        <v>380629642854.77319</v>
      </c>
      <c r="CL110" s="335">
        <f>CA110*(1-DJ$47)+('DRE + DCF'!AB$53*10^6)</f>
        <v>416633678806.19659</v>
      </c>
      <c r="CM110" s="335">
        <f>CB110*(1-DK$47)+('DRE + DCF'!AC$53*10^6)</f>
        <v>461533956184.12708</v>
      </c>
      <c r="CN110" s="335">
        <f t="shared" si="87"/>
        <v>1126002299113.2354</v>
      </c>
      <c r="CO110" s="335">
        <f t="shared" si="88"/>
        <v>1147077409492.2522</v>
      </c>
      <c r="CP110" s="335">
        <f t="shared" si="89"/>
        <v>1186199898870.4038</v>
      </c>
      <c r="CQ110" s="335">
        <f t="shared" si="90"/>
        <v>1328543886734.8523</v>
      </c>
      <c r="CR110" s="335">
        <f t="shared" si="91"/>
        <v>1487969153143.0347</v>
      </c>
      <c r="CS110" s="335">
        <f t="shared" si="92"/>
        <v>1666525451520.1987</v>
      </c>
      <c r="CT110" s="335">
        <f t="shared" si="93"/>
        <v>1866508505702.6228</v>
      </c>
      <c r="CU110" s="335">
        <f t="shared" si="94"/>
        <v>2090489526386.9377</v>
      </c>
      <c r="CV110" s="335">
        <f t="shared" si="95"/>
        <v>2328805332395.0488</v>
      </c>
      <c r="CW110" s="335">
        <f t="shared" si="96"/>
        <v>2552370644304.9741</v>
      </c>
      <c r="CX110" s="336">
        <f t="shared" si="97"/>
        <v>2793569670191.7939</v>
      </c>
    </row>
    <row r="111" spans="4:102" ht="30" customHeight="1" x14ac:dyDescent="0.25">
      <c r="D111" s="333">
        <f t="shared" si="55"/>
        <v>2.0161562807671757E-2</v>
      </c>
      <c r="E111" s="64">
        <f t="shared" si="56"/>
        <v>1.7340648758754962E-2</v>
      </c>
      <c r="F111" s="64">
        <f t="shared" si="57"/>
        <v>2.7250131151775214E-2</v>
      </c>
      <c r="G111" s="64">
        <f t="shared" si="58"/>
        <v>2.3009985002804545E-2</v>
      </c>
      <c r="H111" s="64">
        <f t="shared" si="59"/>
        <v>1.9061450089896431E-2</v>
      </c>
      <c r="I111" s="64">
        <f t="shared" si="60"/>
        <v>1.5363258386704159E-2</v>
      </c>
      <c r="J111" s="64">
        <f t="shared" si="61"/>
        <v>1.1884339776341318E-2</v>
      </c>
      <c r="K111" s="64">
        <f t="shared" si="62"/>
        <v>8.5959719760882458E-3</v>
      </c>
      <c r="L111" s="64">
        <f t="shared" si="63"/>
        <v>6.1863268929978898E-3</v>
      </c>
      <c r="M111" s="64">
        <f t="shared" si="64"/>
        <v>5.9761519857985668E-3</v>
      </c>
      <c r="N111" s="64">
        <f t="shared" si="65"/>
        <v>7.9550889193334973E-3</v>
      </c>
      <c r="O111" s="64">
        <f t="shared" si="99"/>
        <v>5.0000000000000037E-2</v>
      </c>
      <c r="P111" s="64">
        <f t="shared" si="99"/>
        <v>5.0000000000000037E-2</v>
      </c>
      <c r="Q111" s="64">
        <f t="shared" si="100"/>
        <v>5.0000000000000037E-2</v>
      </c>
      <c r="R111" s="64">
        <f t="shared" si="101"/>
        <v>5.0000000000000037E-2</v>
      </c>
      <c r="S111" s="64">
        <f t="shared" si="102"/>
        <v>5.0000000000000037E-2</v>
      </c>
      <c r="T111" s="64">
        <f t="shared" si="103"/>
        <v>5.0000000000000037E-2</v>
      </c>
      <c r="U111" s="64">
        <f t="shared" si="104"/>
        <v>5.0000000000000037E-2</v>
      </c>
      <c r="V111" s="64">
        <f t="shared" si="105"/>
        <v>5.0000000000000037E-2</v>
      </c>
      <c r="W111" s="64">
        <f t="shared" si="106"/>
        <v>5.0000000000000037E-2</v>
      </c>
      <c r="X111" s="64">
        <f t="shared" si="107"/>
        <v>5.0000000000000037E-2</v>
      </c>
      <c r="Y111" s="64">
        <f t="shared" si="108"/>
        <v>5.0000000000000037E-2</v>
      </c>
      <c r="Z111" s="64">
        <f t="shared" si="66"/>
        <v>0.17734904104947902</v>
      </c>
      <c r="AA111" s="64">
        <f t="shared" si="98"/>
        <v>0.17452812700056222</v>
      </c>
      <c r="AB111" s="64">
        <f t="shared" si="67"/>
        <v>0.18443760939358247</v>
      </c>
      <c r="AC111" s="64">
        <f t="shared" si="68"/>
        <v>0.18019746324461181</v>
      </c>
      <c r="AD111" s="64">
        <f t="shared" si="69"/>
        <v>0.17624892833170369</v>
      </c>
      <c r="AE111" s="64">
        <f t="shared" si="70"/>
        <v>0.17255073662851142</v>
      </c>
      <c r="AF111" s="64">
        <f t="shared" si="71"/>
        <v>0.16907181801814858</v>
      </c>
      <c r="AG111" s="64">
        <f t="shared" si="72"/>
        <v>0.16578345021789551</v>
      </c>
      <c r="AH111" s="64">
        <f t="shared" si="73"/>
        <v>0.16337380513480515</v>
      </c>
      <c r="AI111" s="64">
        <f t="shared" si="74"/>
        <v>0.16316363022760583</v>
      </c>
      <c r="AJ111" s="64">
        <f t="shared" si="75"/>
        <v>0.16514256716114076</v>
      </c>
      <c r="AK111" s="334">
        <f>(1+O111)*'Projeções - Receitas'!N$34</f>
        <v>1935341438098.0708</v>
      </c>
      <c r="AL111" s="334">
        <f>(1+P111)*'Projeções - Receitas'!T$34</f>
        <v>2044020666178.7085</v>
      </c>
      <c r="AM111" s="334">
        <f>(1+Q111)*'Projeções - Receitas'!U$34</f>
        <v>2289303146120.1533</v>
      </c>
      <c r="AN111" s="334">
        <f>(1+R111)*'Projeções - Receitas'!V$34</f>
        <v>2564019523654.5723</v>
      </c>
      <c r="AO111" s="334">
        <f>(1+S111)*'Projeções - Receitas'!W$34</f>
        <v>2871701866493.1211</v>
      </c>
      <c r="AP111" s="334">
        <f>(1+T111)*'Projeções - Receitas'!X$34</f>
        <v>3216306090472.2959</v>
      </c>
      <c r="AQ111" s="334">
        <f>(1+U111)*'Projeções - Receitas'!Y$34</f>
        <v>3602262821328.9717</v>
      </c>
      <c r="AR111" s="334">
        <f>(1+V111)*'Projeções - Receitas'!Z$34</f>
        <v>4034534359888.4482</v>
      </c>
      <c r="AS111" s="334">
        <f>(1+W111)*'Projeções - Receitas'!AA$34</f>
        <v>4494471276915.7324</v>
      </c>
      <c r="AT111" s="334">
        <f>(1+X111)*'Projeções - Receitas'!AB$34</f>
        <v>4925940519499.6426</v>
      </c>
      <c r="AU111" s="334">
        <f>(1+Y111)*'Projeções - Receitas'!AC$34</f>
        <v>5391441898592.3594</v>
      </c>
      <c r="AV111" s="335">
        <f t="shared" si="76"/>
        <v>1694528639611.4436</v>
      </c>
      <c r="AW111" s="335">
        <f t="shared" si="77"/>
        <v>1789685008864.0369</v>
      </c>
      <c r="AX111" s="335">
        <f t="shared" si="78"/>
        <v>2004447209927.7209</v>
      </c>
      <c r="AY111" s="335">
        <f t="shared" si="79"/>
        <v>2244980875119.0479</v>
      </c>
      <c r="AZ111" s="335">
        <f t="shared" si="80"/>
        <v>2514378580133.334</v>
      </c>
      <c r="BA111" s="335">
        <f t="shared" si="81"/>
        <v>2816104009749.3345</v>
      </c>
      <c r="BB111" s="335">
        <f t="shared" si="82"/>
        <v>3154036490919.2549</v>
      </c>
      <c r="BC111" s="335">
        <f t="shared" si="83"/>
        <v>3532520869829.5649</v>
      </c>
      <c r="BD111" s="335">
        <f t="shared" si="84"/>
        <v>3935228248990.1367</v>
      </c>
      <c r="BE111" s="335">
        <f t="shared" si="85"/>
        <v>4313010160893.1895</v>
      </c>
      <c r="BF111" s="335">
        <f t="shared" si="86"/>
        <v>4720589621097.5967</v>
      </c>
      <c r="BG111" s="334">
        <f>(AK111*SUMPRODUCT(DA$10:DA$13,DA$28:DA$31)+AV111*SUMPRODUCT(DA$14:DA$23,DA$32:DA$41))*'Projeções - Receitas'!T$23+(AK111*DA$11*'Projeções - Receitas'!T$25)</f>
        <v>62872558394.08342</v>
      </c>
      <c r="BH111" s="334">
        <f>(AL111*SUMPRODUCT(DB$10:DB$13,DB$28:DB$31)+AW111*SUMPRODUCT(DB$14:DB$23,DB$32:DB$41))*'Projeções - Receitas'!U$23+(AL111*DB$11*'Projeções - Receitas'!U$25)</f>
        <v>50374966983.131836</v>
      </c>
      <c r="BI111" s="334">
        <f>(AM111*SUMPRODUCT(DC$10:DC$13,DC$28:DC$31)+AX111*SUMPRODUCT(DC$14:DC$23,DC$32:DC$41))*'Projeções - Receitas'!V$23+(AM111*DC$11*'Projeções - Receitas'!V$25)</f>
        <v>55718744427.751358</v>
      </c>
      <c r="BJ111" s="334">
        <f>(AN111*SUMPRODUCT(DD$10:DD$13,DD$28:DD$31)+AY111*SUMPRODUCT(DD$14:DD$23,DD$32:DD$41))*'Projeções - Receitas'!W$23+(AN111*DD$11*'Projeções - Receitas'!W$25)</f>
        <v>61582406259.659073</v>
      </c>
      <c r="BK111" s="334">
        <f>(AO111*SUMPRODUCT(DE$10:DE$13,DE$28:DE$31)+AZ111*SUMPRODUCT(DE$14:DE$23,DE$32:DE$41))*'Projeções - Receitas'!X$23+(AO111*DE$11*'Projeções - Receitas'!X$25)</f>
        <v>68045075908.866478</v>
      </c>
      <c r="BL111" s="334">
        <f>(AP111*SUMPRODUCT(DF$10:DF$13,DF$28:DF$31)+BA111*SUMPRODUCT(DF$14:DF$23,DF$32:DF$41))*'Projeções - Receitas'!Y$23+(AP111*DF$11*'Projeções - Receitas'!Y$25)</f>
        <v>75175112431.967697</v>
      </c>
      <c r="BM111" s="334">
        <f>(AQ111*SUMPRODUCT(DG$10:DG$13,DG$28:DG$31)+BB111*SUMPRODUCT(DG$14:DG$23,DG$32:DG$41))*'Projeções - Receitas'!Z$23+(AQ111*DG$11*'Projeções - Receitas'!Z$25)</f>
        <v>83044542379.531479</v>
      </c>
      <c r="BN111" s="334">
        <f>(AR111*SUMPRODUCT(DH$10:DH$13,DH$28:DH$31)+BC111*SUMPRODUCT(DH$14:DH$23,DH$32:DH$41))*'Projeções - Receitas'!AA$23+(AR111*DH$11*'Projeções - Receitas'!AA$25)</f>
        <v>91727923308.760666</v>
      </c>
      <c r="BO111" s="334">
        <f>(AS111*SUMPRODUCT(DI$10:DI$13,DI$28:DI$31)+BD111*SUMPRODUCT(DI$14:DI$23,DI$32:DI$41))*'Projeções - Receitas'!AB$23+(AS111*DI$11*'Projeções - Receitas'!AB$25)</f>
        <v>100762472204.33574</v>
      </c>
      <c r="BP111" s="334">
        <f>(AT111*SUMPRODUCT(DJ$10:DJ$13,DJ$28:DJ$31)+BE111*SUMPRODUCT(DJ$14:DJ$23,DJ$32:DJ$41))*'Projeções - Receitas'!AC$23+(AT111*DJ$11*'Projeções - Receitas'!AC$25)</f>
        <v>108879583388.39209</v>
      </c>
      <c r="BQ111" s="334">
        <f>(AU111*SUMPRODUCT(DK$10:DK$13,DK$28:DK$31)+BF111*SUMPRODUCT(DK$14:DK$23,DK$32:DK$41))*'Projeções - Receitas'!AD$23+(AU111*DK$11*'Projeções - Receitas'!AD$25)</f>
        <v>138499471482.91278</v>
      </c>
      <c r="BR111" s="335">
        <f>((BG111+'DRE + DCF'!T$12)*(1+'DRE + DCF'!T$15)+'DRE + DCF'!T$18)*(1+'DRE + DCF'!T$25)*'DRE + DCF'!T$33</f>
        <v>34473571455.831001</v>
      </c>
      <c r="BS111" s="335">
        <f>((BH111+'DRE + DCF'!U$12)*(1+'DRE + DCF'!U$15)+'DRE + DCF'!U$18)*(1+'DRE + DCF'!U$25)*'DRE + DCF'!U$33</f>
        <v>26025967604.722233</v>
      </c>
      <c r="BT111" s="335">
        <f>((BI111+'DRE + DCF'!V$12)*(1+'DRE + DCF'!V$15)+'DRE + DCF'!V$18)*(1+'DRE + DCF'!V$25)*'DRE + DCF'!V$33</f>
        <v>28939215194.020691</v>
      </c>
      <c r="BU111" s="335">
        <f>((BJ111+'DRE + DCF'!W$12)*(1+'DRE + DCF'!W$15)+'DRE + DCF'!W$18)*(1+'DRE + DCF'!W$25)*'DRE + DCF'!W$33</f>
        <v>32122546529.230213</v>
      </c>
      <c r="BV111" s="335">
        <f>((BK111+'DRE + DCF'!X$12)*(1+'DRE + DCF'!X$15)+'DRE + DCF'!X$18)*(1+'DRE + DCF'!X$25)*'DRE + DCF'!X$33</f>
        <v>35609784360.259155</v>
      </c>
      <c r="BW111" s="335">
        <f>((BL111+'DRE + DCF'!Y$12)*(1+'DRE + DCF'!Y$15)+'DRE + DCF'!Y$18)*(1+'DRE + DCF'!Y$25)*'DRE + DCF'!Y$33</f>
        <v>39443695115.900002</v>
      </c>
      <c r="BX111" s="335">
        <f>((BM111+'DRE + DCF'!Z$12)*(1+'DRE + DCF'!Z$15)+'DRE + DCF'!Z$18)*(1+'DRE + DCF'!Z$25)*'DRE + DCF'!Z$33</f>
        <v>43671522984.08284</v>
      </c>
      <c r="BY111" s="335">
        <f>((BN111+'DRE + DCF'!AA$12)*(1+'DRE + DCF'!AA$15)+'DRE + DCF'!AA$18)*(1+'DRE + DCF'!AA$25)*'DRE + DCF'!AA$33</f>
        <v>48327383705.632538</v>
      </c>
      <c r="BZ111" s="335">
        <f>((BO111+'DRE + DCF'!AB$12)*(1+'DRE + DCF'!AB$15)+'DRE + DCF'!AB$18)*(1+'DRE + DCF'!AB$25)*'DRE + DCF'!AB$33</f>
        <v>53138081225.398872</v>
      </c>
      <c r="CA111" s="335">
        <f>((BP111+'DRE + DCF'!AC$12)*(1+'DRE + DCF'!AC$15)+'DRE + DCF'!AC$18)*(1+'DRE + DCF'!AC$25)*'DRE + DCF'!AC$33</f>
        <v>57340074947.40181</v>
      </c>
      <c r="CB111" s="335">
        <f>((BQ111+'DRE + DCF'!AD$12)*(1+'DRE + DCF'!AD$15)+'DRE + DCF'!AD$18)*(1+'DRE + DCF'!AD$25)*'DRE + DCF'!AD$33</f>
        <v>72054224073.841064</v>
      </c>
      <c r="CC111" s="335">
        <f>BR111*(1-DA$47)+('DRE + DCF'!N$53*10^6)</f>
        <v>199790566332.16101</v>
      </c>
      <c r="CD111" s="335">
        <f>BS111*(1-DB$47)+('DRE + DCF'!T$53*10^6)</f>
        <v>200292649255.36609</v>
      </c>
      <c r="CE111" s="335">
        <f>BT111*(1-DC$47)+('DRE + DCF'!U$53*10^6)</f>
        <v>218884104136.3457</v>
      </c>
      <c r="CF111" s="335">
        <f>BU111*(1-DD$47)+('DRE + DCF'!V$53*10^6)</f>
        <v>239514292623.81619</v>
      </c>
      <c r="CG111" s="335">
        <f>BV111*(1-DE$47)+('DRE + DCF'!W$53*10^6)</f>
        <v>262377910494.23264</v>
      </c>
      <c r="CH111" s="335">
        <f>BW111*(1-DF$47)+('DRE + DCF'!X$53*10^6)</f>
        <v>287697192933.27448</v>
      </c>
      <c r="CI111" s="335">
        <f>BX111*(1-DG$47)+('DRE + DCF'!Y$53*10^6)</f>
        <v>315724331325.15894</v>
      </c>
      <c r="CJ111" s="335">
        <f>BY111*(1-DH$47)+('DRE + DCF'!Z$53*10^6)</f>
        <v>346733677603.85028</v>
      </c>
      <c r="CK111" s="335">
        <f>BZ111*(1-DI$47)+('DRE + DCF'!AA$53*10^6)</f>
        <v>380647049071.16162</v>
      </c>
      <c r="CL111" s="335">
        <f>CA111*(1-DJ$47)+('DRE + DCF'!AB$53*10^6)</f>
        <v>416652465947.33813</v>
      </c>
      <c r="CM111" s="335">
        <f>CB111*(1-DK$47)+('DRE + DCF'!AC$53*10^6)</f>
        <v>461557055953.23761</v>
      </c>
      <c r="CN111" s="335">
        <f t="shared" si="87"/>
        <v>1126538746135.2046</v>
      </c>
      <c r="CO111" s="335">
        <f t="shared" si="88"/>
        <v>1147623897062.282</v>
      </c>
      <c r="CP111" s="335">
        <f t="shared" si="89"/>
        <v>1186765025072.8191</v>
      </c>
      <c r="CQ111" s="335">
        <f t="shared" si="90"/>
        <v>1329176828081.5576</v>
      </c>
      <c r="CR111" s="335">
        <f t="shared" si="91"/>
        <v>1488678047451.3447</v>
      </c>
      <c r="CS111" s="335">
        <f t="shared" si="92"/>
        <v>1667319413145.5063</v>
      </c>
      <c r="CT111" s="335">
        <f t="shared" si="93"/>
        <v>1867397742722.967</v>
      </c>
      <c r="CU111" s="335">
        <f t="shared" si="94"/>
        <v>2091485471849.7231</v>
      </c>
      <c r="CV111" s="335">
        <f t="shared" si="95"/>
        <v>2329914815640.5923</v>
      </c>
      <c r="CW111" s="335">
        <f t="shared" si="96"/>
        <v>2553586637942.0889</v>
      </c>
      <c r="CX111" s="336">
        <f t="shared" si="97"/>
        <v>2794900575227.6167</v>
      </c>
    </row>
    <row r="112" spans="4:102" ht="30" customHeight="1" x14ac:dyDescent="0.25">
      <c r="D112" s="333">
        <f t="shared" si="55"/>
        <v>2.0087156505978199E-2</v>
      </c>
      <c r="E112" s="64">
        <f t="shared" si="56"/>
        <v>1.7265218705108554E-2</v>
      </c>
      <c r="F112" s="64">
        <f t="shared" si="57"/>
        <v>2.7170507053090154E-2</v>
      </c>
      <c r="G112" s="64">
        <f t="shared" si="58"/>
        <v>2.2932262434688627E-2</v>
      </c>
      <c r="H112" s="64">
        <f t="shared" si="59"/>
        <v>1.8985489807725381E-2</v>
      </c>
      <c r="I112" s="64">
        <f t="shared" si="60"/>
        <v>1.5288941802800493E-2</v>
      </c>
      <c r="J112" s="64">
        <f t="shared" si="61"/>
        <v>1.181156351159765E-2</v>
      </c>
      <c r="K112" s="64">
        <f t="shared" si="62"/>
        <v>8.5246462214266516E-3</v>
      </c>
      <c r="L112" s="64">
        <f t="shared" si="63"/>
        <v>6.1160340679735359E-3</v>
      </c>
      <c r="M112" s="64">
        <f t="shared" si="64"/>
        <v>5.9058456565331263E-3</v>
      </c>
      <c r="N112" s="64">
        <f t="shared" si="65"/>
        <v>7.8847480671754566E-3</v>
      </c>
      <c r="O112" s="64">
        <f t="shared" si="99"/>
        <v>5.0500000000000038E-2</v>
      </c>
      <c r="P112" s="64">
        <f t="shared" si="99"/>
        <v>5.0500000000000038E-2</v>
      </c>
      <c r="Q112" s="64">
        <f t="shared" si="100"/>
        <v>5.0500000000000038E-2</v>
      </c>
      <c r="R112" s="64">
        <f t="shared" si="101"/>
        <v>5.0500000000000038E-2</v>
      </c>
      <c r="S112" s="64">
        <f t="shared" si="102"/>
        <v>5.0500000000000038E-2</v>
      </c>
      <c r="T112" s="64">
        <f t="shared" si="103"/>
        <v>5.0500000000000038E-2</v>
      </c>
      <c r="U112" s="64">
        <f t="shared" si="104"/>
        <v>5.0500000000000038E-2</v>
      </c>
      <c r="V112" s="64">
        <f t="shared" si="105"/>
        <v>5.0500000000000038E-2</v>
      </c>
      <c r="W112" s="64">
        <f t="shared" si="106"/>
        <v>5.0500000000000038E-2</v>
      </c>
      <c r="X112" s="64">
        <f t="shared" si="107"/>
        <v>5.0500000000000038E-2</v>
      </c>
      <c r="Y112" s="64">
        <f t="shared" si="108"/>
        <v>5.0500000000000038E-2</v>
      </c>
      <c r="Z112" s="64">
        <f t="shared" si="66"/>
        <v>0.17727463474778546</v>
      </c>
      <c r="AA112" s="64">
        <f t="shared" si="98"/>
        <v>0.17445269694691581</v>
      </c>
      <c r="AB112" s="64">
        <f t="shared" si="67"/>
        <v>0.18435798529489741</v>
      </c>
      <c r="AC112" s="64">
        <f t="shared" si="68"/>
        <v>0.18011974067649589</v>
      </c>
      <c r="AD112" s="64">
        <f t="shared" si="69"/>
        <v>0.17617296804953264</v>
      </c>
      <c r="AE112" s="64">
        <f t="shared" si="70"/>
        <v>0.17247642004460775</v>
      </c>
      <c r="AF112" s="64">
        <f t="shared" si="71"/>
        <v>0.16899904175340491</v>
      </c>
      <c r="AG112" s="64">
        <f t="shared" si="72"/>
        <v>0.16571212446323391</v>
      </c>
      <c r="AH112" s="64">
        <f t="shared" si="73"/>
        <v>0.1633035123097808</v>
      </c>
      <c r="AI112" s="64">
        <f t="shared" si="74"/>
        <v>0.16309332389834039</v>
      </c>
      <c r="AJ112" s="64">
        <f t="shared" si="75"/>
        <v>0.16507222630898272</v>
      </c>
      <c r="AK112" s="334">
        <f>(1+O112)*'Projeções - Receitas'!N$34</f>
        <v>1936263029259.0698</v>
      </c>
      <c r="AL112" s="334">
        <f>(1+P112)*'Projeções - Receitas'!T$34</f>
        <v>2044994009353.0791</v>
      </c>
      <c r="AM112" s="334">
        <f>(1+Q112)*'Projeções - Receitas'!U$34</f>
        <v>2290393290475.4487</v>
      </c>
      <c r="AN112" s="334">
        <f>(1+R112)*'Projeções - Receitas'!V$34</f>
        <v>2565240485332.5024</v>
      </c>
      <c r="AO112" s="334">
        <f>(1+S112)*'Projeções - Receitas'!W$34</f>
        <v>2873069343572.4033</v>
      </c>
      <c r="AP112" s="334">
        <f>(1+T112)*'Projeções - Receitas'!X$34</f>
        <v>3217837664801.0918</v>
      </c>
      <c r="AQ112" s="334">
        <f>(1+U112)*'Projeções - Receitas'!Y$34</f>
        <v>3603978184577.2231</v>
      </c>
      <c r="AR112" s="334">
        <f>(1+V112)*'Projeções - Receitas'!Z$34</f>
        <v>4036455566726.4902</v>
      </c>
      <c r="AS112" s="334">
        <f>(1+W112)*'Projeções - Receitas'!AA$34</f>
        <v>4496611501333.3105</v>
      </c>
      <c r="AT112" s="334">
        <f>(1+X112)*'Projeções - Receitas'!AB$34</f>
        <v>4928286205461.3096</v>
      </c>
      <c r="AU112" s="334">
        <f>(1+Y112)*'Projeções - Receitas'!AC$34</f>
        <v>5394009251877.4033</v>
      </c>
      <c r="AV112" s="335">
        <f t="shared" si="76"/>
        <v>1695335558011.2585</v>
      </c>
      <c r="AW112" s="335">
        <f t="shared" si="77"/>
        <v>1790537239820.6387</v>
      </c>
      <c r="AX112" s="335">
        <f t="shared" si="78"/>
        <v>2005401708599.1152</v>
      </c>
      <c r="AY112" s="335">
        <f t="shared" si="79"/>
        <v>2246049913631.0088</v>
      </c>
      <c r="AZ112" s="335">
        <f t="shared" si="80"/>
        <v>2515575903266.7305</v>
      </c>
      <c r="BA112" s="335">
        <f t="shared" si="81"/>
        <v>2817445011658.7383</v>
      </c>
      <c r="BB112" s="335">
        <f t="shared" si="82"/>
        <v>3155538413057.7871</v>
      </c>
      <c r="BC112" s="335">
        <f t="shared" si="83"/>
        <v>3534203022624.7222</v>
      </c>
      <c r="BD112" s="335">
        <f t="shared" si="84"/>
        <v>3937102167203.9409</v>
      </c>
      <c r="BE112" s="335">
        <f t="shared" si="85"/>
        <v>4315063975255.52</v>
      </c>
      <c r="BF112" s="335">
        <f t="shared" si="86"/>
        <v>4722837520917.167</v>
      </c>
      <c r="BG112" s="334">
        <f>(AK112*SUMPRODUCT(DA$10:DA$13,DA$28:DA$31)+AV112*SUMPRODUCT(DA$14:DA$23,DA$32:DA$41))*'Projeções - Receitas'!T$23+(AK112*DA$11*'Projeções - Receitas'!T$25)</f>
        <v>62902497707.604401</v>
      </c>
      <c r="BH112" s="334">
        <f>(AL112*SUMPRODUCT(DB$10:DB$13,DB$28:DB$31)+AW112*SUMPRODUCT(DB$14:DB$23,DB$32:DB$41))*'Projeções - Receitas'!U$23+(AL112*DB$11*'Projeções - Receitas'!U$25)</f>
        <v>50398955062.647591</v>
      </c>
      <c r="BI112" s="334">
        <f>(AM112*SUMPRODUCT(DC$10:DC$13,DC$28:DC$31)+AX112*SUMPRODUCT(DC$14:DC$23,DC$32:DC$41))*'Projeções - Receitas'!V$23+(AM112*DC$11*'Projeções - Receitas'!V$25)</f>
        <v>55745277163.19313</v>
      </c>
      <c r="BJ112" s="334">
        <f>(AN112*SUMPRODUCT(DD$10:DD$13,DD$28:DD$31)+AY112*SUMPRODUCT(DD$14:DD$23,DD$32:DD$41))*'Projeções - Receitas'!W$23+(AN112*DD$11*'Projeções - Receitas'!W$25)</f>
        <v>61611731215.020805</v>
      </c>
      <c r="BK112" s="334">
        <f>(AO112*SUMPRODUCT(DE$10:DE$13,DE$28:DE$31)+AZ112*SUMPRODUCT(DE$14:DE$23,DE$32:DE$41))*'Projeções - Receitas'!X$23+(AO112*DE$11*'Projeções - Receitas'!X$25)</f>
        <v>68077478325.96595</v>
      </c>
      <c r="BL112" s="334">
        <f>(AP112*SUMPRODUCT(DF$10:DF$13,DF$28:DF$31)+BA112*SUMPRODUCT(DF$14:DF$23,DF$32:DF$41))*'Projeções - Receitas'!Y$23+(AP112*DF$11*'Projeções - Receitas'!Y$25)</f>
        <v>75210910104.554382</v>
      </c>
      <c r="BM112" s="334">
        <f>(AQ112*SUMPRODUCT(DG$10:DG$13,DG$28:DG$31)+BB112*SUMPRODUCT(DG$14:DG$23,DG$32:DG$41))*'Projeções - Receitas'!Z$23+(AQ112*DG$11*'Projeções - Receitas'!Z$25)</f>
        <v>83084087399.71228</v>
      </c>
      <c r="BN112" s="334">
        <f>(AR112*SUMPRODUCT(DH$10:DH$13,DH$28:DH$31)+BC112*SUMPRODUCT(DH$14:DH$23,DH$32:DH$41))*'Projeções - Receitas'!AA$23+(AR112*DH$11*'Projeções - Receitas'!AA$25)</f>
        <v>91771603272.240952</v>
      </c>
      <c r="BO112" s="334">
        <f>(AS112*SUMPRODUCT(DI$10:DI$13,DI$28:DI$31)+BD112*SUMPRODUCT(DI$14:DI$23,DI$32:DI$41))*'Projeções - Receitas'!AB$23+(AS112*DI$11*'Projeções - Receitas'!AB$25)</f>
        <v>100810454333.95679</v>
      </c>
      <c r="BP112" s="334">
        <f>(AT112*SUMPRODUCT(DJ$10:DJ$13,DJ$28:DJ$31)+BE112*SUMPRODUCT(DJ$14:DJ$23,DJ$32:DJ$41))*'Projeções - Receitas'!AC$23+(AT112*DJ$11*'Projeções - Receitas'!AC$25)</f>
        <v>108931430809.05327</v>
      </c>
      <c r="BQ112" s="334">
        <f>(AU112*SUMPRODUCT(DK$10:DK$13,DK$28:DK$31)+BF112*SUMPRODUCT(DK$14:DK$23,DK$32:DK$41))*'Projeções - Receitas'!AD$23+(AU112*DK$11*'Projeções - Receitas'!AD$25)</f>
        <v>138565423612.19034</v>
      </c>
      <c r="BR112" s="335">
        <f>((BG112+'DRE + DCF'!T$12)*(1+'DRE + DCF'!T$15)+'DRE + DCF'!T$18)*(1+'DRE + DCF'!T$25)*'DRE + DCF'!T$33</f>
        <v>34491994048.121994</v>
      </c>
      <c r="BS112" s="335">
        <f>((BH112+'DRE + DCF'!U$12)*(1+'DRE + DCF'!U$15)+'DRE + DCF'!U$18)*(1+'DRE + DCF'!U$25)*'DRE + DCF'!U$33</f>
        <v>26040585768.586102</v>
      </c>
      <c r="BT112" s="335">
        <f>((BI112+'DRE + DCF'!V$12)*(1+'DRE + DCF'!V$15)+'DRE + DCF'!V$18)*(1+'DRE + DCF'!V$25)*'DRE + DCF'!V$33</f>
        <v>28955365915.091301</v>
      </c>
      <c r="BU112" s="335">
        <f>((BJ112+'DRE + DCF'!W$12)*(1+'DRE + DCF'!W$15)+'DRE + DCF'!W$18)*(1+'DRE + DCF'!W$25)*'DRE + DCF'!W$33</f>
        <v>32140376853.685699</v>
      </c>
      <c r="BV112" s="335">
        <f>((BK112+'DRE + DCF'!X$12)*(1+'DRE + DCF'!X$15)+'DRE + DCF'!X$18)*(1+'DRE + DCF'!X$25)*'DRE + DCF'!X$33</f>
        <v>35629463709.89608</v>
      </c>
      <c r="BW112" s="335">
        <f>((BL112+'DRE + DCF'!Y$12)*(1+'DRE + DCF'!Y$15)+'DRE + DCF'!Y$18)*(1+'DRE + DCF'!Y$25)*'DRE + DCF'!Y$33</f>
        <v>39465412075.440903</v>
      </c>
      <c r="BX112" s="335">
        <f>((BM112+'DRE + DCF'!Z$12)*(1+'DRE + DCF'!Z$15)+'DRE + DCF'!Z$18)*(1+'DRE + DCF'!Z$25)*'DRE + DCF'!Z$33</f>
        <v>43695486270.45565</v>
      </c>
      <c r="BY112" s="335">
        <f>((BN112+'DRE + DCF'!AA$12)*(1+'DRE + DCF'!AA$15)+'DRE + DCF'!AA$18)*(1+'DRE + DCF'!AA$25)*'DRE + DCF'!AA$33</f>
        <v>48353822803.70636</v>
      </c>
      <c r="BZ112" s="335">
        <f>((BO112+'DRE + DCF'!AB$12)*(1+'DRE + DCF'!AB$15)+'DRE + DCF'!AB$18)*(1+'DRE + DCF'!AB$25)*'DRE + DCF'!AB$33</f>
        <v>53167091586.046204</v>
      </c>
      <c r="CA112" s="335">
        <f>((BP112+'DRE + DCF'!AC$12)*(1+'DRE + DCF'!AC$15)+'DRE + DCF'!AC$18)*(1+'DRE + DCF'!AC$25)*'DRE + DCF'!AC$33</f>
        <v>57371386849.304352</v>
      </c>
      <c r="CB112" s="335">
        <f>((BQ112+'DRE + DCF'!AD$12)*(1+'DRE + DCF'!AD$15)+'DRE + DCF'!AD$18)*(1+'DRE + DCF'!AD$25)*'DRE + DCF'!AD$33</f>
        <v>72092723689.025345</v>
      </c>
      <c r="CC112" s="335">
        <f>BR112*(1-DA$47)+('DRE + DCF'!N$53*10^6)</f>
        <v>199801843200.22769</v>
      </c>
      <c r="CD112" s="335">
        <f>BS112*(1-DB$47)+('DRE + DCF'!T$53*10^6)</f>
        <v>200301420153.68442</v>
      </c>
      <c r="CE112" s="335">
        <f>BT112*(1-DC$47)+('DRE + DCF'!U$53*10^6)</f>
        <v>218893794568.98807</v>
      </c>
      <c r="CF112" s="335">
        <f>BU112*(1-DD$47)+('DRE + DCF'!V$53*10^6)</f>
        <v>239524990818.4895</v>
      </c>
      <c r="CG112" s="335">
        <f>BV112*(1-DE$47)+('DRE + DCF'!W$53*10^6)</f>
        <v>262389718104.0148</v>
      </c>
      <c r="CH112" s="335">
        <f>BW112*(1-DF$47)+('DRE + DCF'!X$53*10^6)</f>
        <v>287710223108.99902</v>
      </c>
      <c r="CI112" s="335">
        <f>BX112*(1-DG$47)+('DRE + DCF'!Y$53*10^6)</f>
        <v>315738709296.9826</v>
      </c>
      <c r="CJ112" s="335">
        <f>BY112*(1-DH$47)+('DRE + DCF'!Z$53*10^6)</f>
        <v>346749541062.69458</v>
      </c>
      <c r="CK112" s="335">
        <f>BZ112*(1-DI$47)+('DRE + DCF'!AA$53*10^6)</f>
        <v>380664455287.55005</v>
      </c>
      <c r="CL112" s="335">
        <f>CA112*(1-DJ$47)+('DRE + DCF'!AB$53*10^6)</f>
        <v>416671253088.47961</v>
      </c>
      <c r="CM112" s="335">
        <f>CB112*(1-DK$47)+('DRE + DCF'!AC$53*10^6)</f>
        <v>461580155722.34821</v>
      </c>
      <c r="CN112" s="335">
        <f t="shared" si="87"/>
        <v>1127075193157.1736</v>
      </c>
      <c r="CO112" s="335">
        <f t="shared" si="88"/>
        <v>1148170384632.3115</v>
      </c>
      <c r="CP112" s="335">
        <f t="shared" si="89"/>
        <v>1187330151275.2349</v>
      </c>
      <c r="CQ112" s="335">
        <f t="shared" si="90"/>
        <v>1329809769428.2629</v>
      </c>
      <c r="CR112" s="335">
        <f t="shared" si="91"/>
        <v>1489386941759.6548</v>
      </c>
      <c r="CS112" s="335">
        <f t="shared" si="92"/>
        <v>1668113374770.8135</v>
      </c>
      <c r="CT112" s="335">
        <f t="shared" si="93"/>
        <v>1868286979743.3113</v>
      </c>
      <c r="CU112" s="335">
        <f t="shared" si="94"/>
        <v>2092481417312.5088</v>
      </c>
      <c r="CV112" s="335">
        <f t="shared" si="95"/>
        <v>2331024298886.1348</v>
      </c>
      <c r="CW112" s="335">
        <f t="shared" si="96"/>
        <v>2554802631579.2046</v>
      </c>
      <c r="CX112" s="336">
        <f t="shared" si="97"/>
        <v>2796231480263.4395</v>
      </c>
    </row>
    <row r="113" spans="4:102" ht="30" customHeight="1" x14ac:dyDescent="0.25">
      <c r="D113" s="333">
        <f t="shared" si="55"/>
        <v>2.0012821000004649E-2</v>
      </c>
      <c r="E113" s="64">
        <f t="shared" si="56"/>
        <v>1.7189860421256309E-2</v>
      </c>
      <c r="F113" s="64">
        <f t="shared" si="57"/>
        <v>2.7090958714727387E-2</v>
      </c>
      <c r="G113" s="64">
        <f t="shared" si="58"/>
        <v>2.2854613817636482E-2</v>
      </c>
      <c r="H113" s="64">
        <f t="shared" si="59"/>
        <v>1.890960179984752E-2</v>
      </c>
      <c r="I113" s="64">
        <f t="shared" si="60"/>
        <v>1.5214695929252564E-2</v>
      </c>
      <c r="J113" s="64">
        <f t="shared" si="61"/>
        <v>1.1738856491634891E-2</v>
      </c>
      <c r="K113" s="64">
        <f t="shared" si="62"/>
        <v>8.4533883314222291E-3</v>
      </c>
      <c r="L113" s="64">
        <f t="shared" si="63"/>
        <v>6.0458081247997397E-3</v>
      </c>
      <c r="M113" s="64">
        <f t="shared" si="64"/>
        <v>5.8356062219673821E-3</v>
      </c>
      <c r="N113" s="64">
        <f t="shared" si="65"/>
        <v>7.814474142564698E-3</v>
      </c>
      <c r="O113" s="64">
        <f t="shared" si="99"/>
        <v>5.1000000000000038E-2</v>
      </c>
      <c r="P113" s="64">
        <f t="shared" si="99"/>
        <v>5.1000000000000038E-2</v>
      </c>
      <c r="Q113" s="64">
        <f t="shared" si="100"/>
        <v>5.1000000000000038E-2</v>
      </c>
      <c r="R113" s="64">
        <f t="shared" si="101"/>
        <v>5.1000000000000038E-2</v>
      </c>
      <c r="S113" s="64">
        <f t="shared" si="102"/>
        <v>5.1000000000000038E-2</v>
      </c>
      <c r="T113" s="64">
        <f t="shared" si="103"/>
        <v>5.1000000000000038E-2</v>
      </c>
      <c r="U113" s="64">
        <f t="shared" si="104"/>
        <v>5.1000000000000038E-2</v>
      </c>
      <c r="V113" s="64">
        <f t="shared" si="105"/>
        <v>5.1000000000000038E-2</v>
      </c>
      <c r="W113" s="64">
        <f t="shared" si="106"/>
        <v>5.1000000000000038E-2</v>
      </c>
      <c r="X113" s="64">
        <f t="shared" si="107"/>
        <v>5.1000000000000038E-2</v>
      </c>
      <c r="Y113" s="64">
        <f t="shared" si="108"/>
        <v>5.1000000000000038E-2</v>
      </c>
      <c r="Z113" s="64">
        <f t="shared" si="66"/>
        <v>0.17720029924181191</v>
      </c>
      <c r="AA113" s="64">
        <f t="shared" si="98"/>
        <v>0.17437733866306357</v>
      </c>
      <c r="AB113" s="64">
        <f t="shared" si="67"/>
        <v>0.18427843695653465</v>
      </c>
      <c r="AC113" s="64">
        <f t="shared" si="68"/>
        <v>0.18004209205944374</v>
      </c>
      <c r="AD113" s="64">
        <f t="shared" si="69"/>
        <v>0.17609708004165478</v>
      </c>
      <c r="AE113" s="64">
        <f t="shared" si="70"/>
        <v>0.17240217417105982</v>
      </c>
      <c r="AF113" s="64">
        <f t="shared" si="71"/>
        <v>0.16892633473344215</v>
      </c>
      <c r="AG113" s="64">
        <f t="shared" si="72"/>
        <v>0.16564086657322949</v>
      </c>
      <c r="AH113" s="64">
        <f t="shared" si="73"/>
        <v>0.163233286366607</v>
      </c>
      <c r="AI113" s="64">
        <f t="shared" si="74"/>
        <v>0.16302308446377464</v>
      </c>
      <c r="AJ113" s="64">
        <f t="shared" si="75"/>
        <v>0.16500195238437196</v>
      </c>
      <c r="AK113" s="334">
        <f>(1+O113)*'Projeções - Receitas'!N$34</f>
        <v>1937184620420.0688</v>
      </c>
      <c r="AL113" s="334">
        <f>(1+P113)*'Projeções - Receitas'!T$34</f>
        <v>2045967352527.4497</v>
      </c>
      <c r="AM113" s="334">
        <f>(1+Q113)*'Projeções - Receitas'!U$34</f>
        <v>2291483434830.7441</v>
      </c>
      <c r="AN113" s="334">
        <f>(1+R113)*'Projeções - Receitas'!V$34</f>
        <v>2566461447010.4331</v>
      </c>
      <c r="AO113" s="334">
        <f>(1+S113)*'Projeções - Receitas'!W$34</f>
        <v>2874436820651.6855</v>
      </c>
      <c r="AP113" s="334">
        <f>(1+T113)*'Projeções - Receitas'!X$34</f>
        <v>3219369239129.8882</v>
      </c>
      <c r="AQ113" s="334">
        <f>(1+U113)*'Projeções - Receitas'!Y$34</f>
        <v>3605693547825.4751</v>
      </c>
      <c r="AR113" s="334">
        <f>(1+V113)*'Projeções - Receitas'!Z$34</f>
        <v>4038376773564.5322</v>
      </c>
      <c r="AS113" s="334">
        <f>(1+W113)*'Projeções - Receitas'!AA$34</f>
        <v>4498751725750.8896</v>
      </c>
      <c r="AT113" s="334">
        <f>(1+X113)*'Projeções - Receitas'!AB$34</f>
        <v>4930631891422.9756</v>
      </c>
      <c r="AU113" s="334">
        <f>(1+Y113)*'Projeções - Receitas'!AC$34</f>
        <v>5396576605162.4463</v>
      </c>
      <c r="AV113" s="335">
        <f t="shared" si="76"/>
        <v>1696142476411.0735</v>
      </c>
      <c r="AW113" s="335">
        <f t="shared" si="77"/>
        <v>1791389470777.2402</v>
      </c>
      <c r="AX113" s="335">
        <f t="shared" si="78"/>
        <v>2006356207270.5095</v>
      </c>
      <c r="AY113" s="335">
        <f t="shared" si="79"/>
        <v>2247118952142.9702</v>
      </c>
      <c r="AZ113" s="335">
        <f t="shared" si="80"/>
        <v>2516773226400.1274</v>
      </c>
      <c r="BA113" s="335">
        <f t="shared" si="81"/>
        <v>2818786013568.1431</v>
      </c>
      <c r="BB113" s="335">
        <f t="shared" si="82"/>
        <v>3157040335196.3203</v>
      </c>
      <c r="BC113" s="335">
        <f t="shared" si="83"/>
        <v>3535885175419.8789</v>
      </c>
      <c r="BD113" s="335">
        <f t="shared" si="84"/>
        <v>3938976085417.7456</v>
      </c>
      <c r="BE113" s="335">
        <f t="shared" si="85"/>
        <v>4317117789617.8496</v>
      </c>
      <c r="BF113" s="335">
        <f t="shared" si="86"/>
        <v>4725085420736.7363</v>
      </c>
      <c r="BG113" s="334">
        <f>(AK113*SUMPRODUCT(DA$10:DA$13,DA$28:DA$31)+AV113*SUMPRODUCT(DA$14:DA$23,DA$32:DA$41))*'Projeções - Receitas'!T$23+(AK113*DA$11*'Projeções - Receitas'!T$25)</f>
        <v>62932437021.125397</v>
      </c>
      <c r="BH113" s="334">
        <f>(AL113*SUMPRODUCT(DB$10:DB$13,DB$28:DB$31)+AW113*SUMPRODUCT(DB$14:DB$23,DB$32:DB$41))*'Projeções - Receitas'!U$23+(AL113*DB$11*'Projeções - Receitas'!U$25)</f>
        <v>50422943142.163376</v>
      </c>
      <c r="BI113" s="334">
        <f>(AM113*SUMPRODUCT(DC$10:DC$13,DC$28:DC$31)+AX113*SUMPRODUCT(DC$14:DC$23,DC$32:DC$41))*'Projeções - Receitas'!V$23+(AM113*DC$11*'Projeções - Receitas'!V$25)</f>
        <v>55771809898.634918</v>
      </c>
      <c r="BJ113" s="334">
        <f>(AN113*SUMPRODUCT(DD$10:DD$13,DD$28:DD$31)+AY113*SUMPRODUCT(DD$14:DD$23,DD$32:DD$41))*'Projeções - Receitas'!W$23+(AN113*DD$11*'Projeções - Receitas'!W$25)</f>
        <v>61641056170.38253</v>
      </c>
      <c r="BK113" s="334">
        <f>(AO113*SUMPRODUCT(DE$10:DE$13,DE$28:DE$31)+AZ113*SUMPRODUCT(DE$14:DE$23,DE$32:DE$41))*'Projeções - Receitas'!X$23+(AO113*DE$11*'Projeções - Receitas'!X$25)</f>
        <v>68109880743.065315</v>
      </c>
      <c r="BL113" s="334">
        <f>(AP113*SUMPRODUCT(DF$10:DF$13,DF$28:DF$31)+BA113*SUMPRODUCT(DF$14:DF$23,DF$32:DF$41))*'Projeções - Receitas'!Y$23+(AP113*DF$11*'Projeções - Receitas'!Y$25)</f>
        <v>75246707777.141022</v>
      </c>
      <c r="BM113" s="334">
        <f>(AQ113*SUMPRODUCT(DG$10:DG$13,DG$28:DG$31)+BB113*SUMPRODUCT(DG$14:DG$23,DG$32:DG$41))*'Projeções - Receitas'!Z$23+(AQ113*DG$11*'Projeções - Receitas'!Z$25)</f>
        <v>83123632419.892944</v>
      </c>
      <c r="BN113" s="334">
        <f>(AR113*SUMPRODUCT(DH$10:DH$13,DH$28:DH$31)+BC113*SUMPRODUCT(DH$14:DH$23,DH$32:DH$41))*'Projeções - Receitas'!AA$23+(AR113*DH$11*'Projeções - Receitas'!AA$25)</f>
        <v>91815283235.721375</v>
      </c>
      <c r="BO113" s="334">
        <f>(AS113*SUMPRODUCT(DI$10:DI$13,DI$28:DI$31)+BD113*SUMPRODUCT(DI$14:DI$23,DI$32:DI$41))*'Projeções - Receitas'!AB$23+(AS113*DI$11*'Projeções - Receitas'!AB$25)</f>
        <v>100858436463.57802</v>
      </c>
      <c r="BP113" s="334">
        <f>(AT113*SUMPRODUCT(DJ$10:DJ$13,DJ$28:DJ$31)+BE113*SUMPRODUCT(DJ$14:DJ$23,DJ$32:DJ$41))*'Projeções - Receitas'!AC$23+(AT113*DJ$11*'Projeções - Receitas'!AC$25)</f>
        <v>108983278229.71437</v>
      </c>
      <c r="BQ113" s="334">
        <f>(AU113*SUMPRODUCT(DK$10:DK$13,DK$28:DK$31)+BF113*SUMPRODUCT(DK$14:DK$23,DK$32:DK$41))*'Projeções - Receitas'!AD$23+(AU113*DK$11*'Projeções - Receitas'!AD$25)</f>
        <v>138631375741.4679</v>
      </c>
      <c r="BR113" s="335">
        <f>((BG113+'DRE + DCF'!T$12)*(1+'DRE + DCF'!T$15)+'DRE + DCF'!T$18)*(1+'DRE + DCF'!T$25)*'DRE + DCF'!T$33</f>
        <v>34510416640.412994</v>
      </c>
      <c r="BS113" s="335">
        <f>((BH113+'DRE + DCF'!U$12)*(1+'DRE + DCF'!U$15)+'DRE + DCF'!U$18)*(1+'DRE + DCF'!U$25)*'DRE + DCF'!U$33</f>
        <v>26055203932.449997</v>
      </c>
      <c r="BT113" s="335">
        <f>((BI113+'DRE + DCF'!V$12)*(1+'DRE + DCF'!V$15)+'DRE + DCF'!V$18)*(1+'DRE + DCF'!V$25)*'DRE + DCF'!V$33</f>
        <v>28971516636.161915</v>
      </c>
      <c r="BU113" s="335">
        <f>((BJ113+'DRE + DCF'!W$12)*(1+'DRE + DCF'!W$15)+'DRE + DCF'!W$18)*(1+'DRE + DCF'!W$25)*'DRE + DCF'!W$33</f>
        <v>32158207178.141167</v>
      </c>
      <c r="BV113" s="335">
        <f>((BK113+'DRE + DCF'!X$12)*(1+'DRE + DCF'!X$15)+'DRE + DCF'!X$18)*(1+'DRE + DCF'!X$25)*'DRE + DCF'!X$33</f>
        <v>35649143059.532936</v>
      </c>
      <c r="BW113" s="335">
        <f>((BL113+'DRE + DCF'!Y$12)*(1+'DRE + DCF'!Y$15)+'DRE + DCF'!Y$18)*(1+'DRE + DCF'!Y$25)*'DRE + DCF'!Y$33</f>
        <v>39487129034.981789</v>
      </c>
      <c r="BX113" s="335">
        <f>((BM113+'DRE + DCF'!Z$12)*(1+'DRE + DCF'!Z$15)+'DRE + DCF'!Z$18)*(1+'DRE + DCF'!Z$25)*'DRE + DCF'!Z$33</f>
        <v>43719449556.828369</v>
      </c>
      <c r="BY113" s="335">
        <f>((BN113+'DRE + DCF'!AA$12)*(1+'DRE + DCF'!AA$15)+'DRE + DCF'!AA$18)*(1+'DRE + DCF'!AA$25)*'DRE + DCF'!AA$33</f>
        <v>48380261901.780235</v>
      </c>
      <c r="BZ113" s="335">
        <f>((BO113+'DRE + DCF'!AB$12)*(1+'DRE + DCF'!AB$15)+'DRE + DCF'!AB$18)*(1+'DRE + DCF'!AB$25)*'DRE + DCF'!AB$33</f>
        <v>53196101946.693672</v>
      </c>
      <c r="CA113" s="335">
        <f>((BP113+'DRE + DCF'!AC$12)*(1+'DRE + DCF'!AC$15)+'DRE + DCF'!AC$18)*(1+'DRE + DCF'!AC$25)*'DRE + DCF'!AC$33</f>
        <v>57402698751.206863</v>
      </c>
      <c r="CB113" s="335">
        <f>((BQ113+'DRE + DCF'!AD$12)*(1+'DRE + DCF'!AD$15)+'DRE + DCF'!AD$18)*(1+'DRE + DCF'!AD$25)*'DRE + DCF'!AD$33</f>
        <v>72131223304.20961</v>
      </c>
      <c r="CC113" s="335">
        <f>BR113*(1-DA$47)+('DRE + DCF'!N$53*10^6)</f>
        <v>199813120068.29443</v>
      </c>
      <c r="CD113" s="335">
        <f>BS113*(1-DB$47)+('DRE + DCF'!T$53*10^6)</f>
        <v>200310191052.00275</v>
      </c>
      <c r="CE113" s="335">
        <f>BT113*(1-DC$47)+('DRE + DCF'!U$53*10^6)</f>
        <v>218903485001.63043</v>
      </c>
      <c r="CF113" s="335">
        <f>BU113*(1-DD$47)+('DRE + DCF'!V$53*10^6)</f>
        <v>239535689013.16278</v>
      </c>
      <c r="CG113" s="335">
        <f>BV113*(1-DE$47)+('DRE + DCF'!W$53*10^6)</f>
        <v>262401525713.79691</v>
      </c>
      <c r="CH113" s="335">
        <f>BW113*(1-DF$47)+('DRE + DCF'!X$53*10^6)</f>
        <v>287723253284.72357</v>
      </c>
      <c r="CI113" s="335">
        <f>BX113*(1-DG$47)+('DRE + DCF'!Y$53*10^6)</f>
        <v>315753087268.80627</v>
      </c>
      <c r="CJ113" s="335">
        <f>BY113*(1-DH$47)+('DRE + DCF'!Z$53*10^6)</f>
        <v>346765404521.53888</v>
      </c>
      <c r="CK113" s="335">
        <f>BZ113*(1-DI$47)+('DRE + DCF'!AA$53*10^6)</f>
        <v>380681861503.93848</v>
      </c>
      <c r="CL113" s="335">
        <f>CA113*(1-DJ$47)+('DRE + DCF'!AB$53*10^6)</f>
        <v>416690040229.62115</v>
      </c>
      <c r="CM113" s="335">
        <f>CB113*(1-DK$47)+('DRE + DCF'!AC$53*10^6)</f>
        <v>461603255491.45874</v>
      </c>
      <c r="CN113" s="335">
        <f t="shared" si="87"/>
        <v>1127611640179.1428</v>
      </c>
      <c r="CO113" s="335">
        <f t="shared" si="88"/>
        <v>1148716872202.3411</v>
      </c>
      <c r="CP113" s="335">
        <f t="shared" si="89"/>
        <v>1187895277477.6504</v>
      </c>
      <c r="CQ113" s="335">
        <f t="shared" si="90"/>
        <v>1330442710774.9685</v>
      </c>
      <c r="CR113" s="335">
        <f t="shared" si="91"/>
        <v>1490095836067.9648</v>
      </c>
      <c r="CS113" s="335">
        <f t="shared" si="92"/>
        <v>1668907336396.1208</v>
      </c>
      <c r="CT113" s="335">
        <f t="shared" si="93"/>
        <v>1869176216763.6555</v>
      </c>
      <c r="CU113" s="335">
        <f t="shared" si="94"/>
        <v>2093477362775.2942</v>
      </c>
      <c r="CV113" s="335">
        <f t="shared" si="95"/>
        <v>2332133782131.6782</v>
      </c>
      <c r="CW113" s="335">
        <f t="shared" si="96"/>
        <v>2556018625216.3193</v>
      </c>
      <c r="CX113" s="336">
        <f t="shared" si="97"/>
        <v>2797562385299.2612</v>
      </c>
    </row>
    <row r="114" spans="4:102" ht="30" customHeight="1" x14ac:dyDescent="0.25">
      <c r="D114" s="333">
        <f t="shared" si="55"/>
        <v>1.9938556188758533E-2</v>
      </c>
      <c r="E114" s="64">
        <f t="shared" si="56"/>
        <v>1.7114573804816152E-2</v>
      </c>
      <c r="F114" s="64">
        <f t="shared" si="57"/>
        <v>2.7011486028612225E-2</v>
      </c>
      <c r="G114" s="64">
        <f t="shared" si="58"/>
        <v>2.2777039046154551E-2</v>
      </c>
      <c r="H114" s="64">
        <f t="shared" si="59"/>
        <v>1.8833785963161181E-2</v>
      </c>
      <c r="I114" s="64">
        <f t="shared" si="60"/>
        <v>1.51405206651897E-2</v>
      </c>
      <c r="J114" s="64">
        <f t="shared" si="61"/>
        <v>1.1666218617673002E-2</v>
      </c>
      <c r="K114" s="64">
        <f t="shared" si="62"/>
        <v>8.3821982092637248E-3</v>
      </c>
      <c r="L114" s="64">
        <f t="shared" si="63"/>
        <v>5.9756489680674041E-3</v>
      </c>
      <c r="M114" s="64">
        <f t="shared" si="64"/>
        <v>5.7654335866735851E-3</v>
      </c>
      <c r="N114" s="64">
        <f t="shared" si="65"/>
        <v>7.7442670500267319E-3</v>
      </c>
      <c r="O114" s="64">
        <f t="shared" si="99"/>
        <v>5.1500000000000039E-2</v>
      </c>
      <c r="P114" s="64">
        <f t="shared" si="99"/>
        <v>5.1500000000000039E-2</v>
      </c>
      <c r="Q114" s="64">
        <f t="shared" si="100"/>
        <v>5.1500000000000039E-2</v>
      </c>
      <c r="R114" s="64">
        <f t="shared" si="101"/>
        <v>5.1500000000000039E-2</v>
      </c>
      <c r="S114" s="64">
        <f t="shared" si="102"/>
        <v>5.1500000000000039E-2</v>
      </c>
      <c r="T114" s="64">
        <f t="shared" si="103"/>
        <v>5.1500000000000039E-2</v>
      </c>
      <c r="U114" s="64">
        <f t="shared" si="104"/>
        <v>5.1500000000000039E-2</v>
      </c>
      <c r="V114" s="64">
        <f t="shared" si="105"/>
        <v>5.1500000000000039E-2</v>
      </c>
      <c r="W114" s="64">
        <f t="shared" si="106"/>
        <v>5.1500000000000039E-2</v>
      </c>
      <c r="X114" s="64">
        <f t="shared" si="107"/>
        <v>5.1500000000000039E-2</v>
      </c>
      <c r="Y114" s="64">
        <f t="shared" si="108"/>
        <v>5.1500000000000039E-2</v>
      </c>
      <c r="Z114" s="64">
        <f t="shared" si="66"/>
        <v>0.17712603443056579</v>
      </c>
      <c r="AA114" s="64">
        <f t="shared" si="98"/>
        <v>0.17430205204662341</v>
      </c>
      <c r="AB114" s="64">
        <f t="shared" si="67"/>
        <v>0.18419896427041949</v>
      </c>
      <c r="AC114" s="64">
        <f t="shared" si="68"/>
        <v>0.17996451728796181</v>
      </c>
      <c r="AD114" s="64">
        <f t="shared" si="69"/>
        <v>0.17602126420496844</v>
      </c>
      <c r="AE114" s="64">
        <f t="shared" si="70"/>
        <v>0.17232799890699696</v>
      </c>
      <c r="AF114" s="64">
        <f t="shared" si="71"/>
        <v>0.16885369685948026</v>
      </c>
      <c r="AG114" s="64">
        <f t="shared" si="72"/>
        <v>0.16556967645107099</v>
      </c>
      <c r="AH114" s="64">
        <f t="shared" si="73"/>
        <v>0.16316312720987466</v>
      </c>
      <c r="AI114" s="64">
        <f t="shared" si="74"/>
        <v>0.16295291182848085</v>
      </c>
      <c r="AJ114" s="64">
        <f t="shared" si="75"/>
        <v>0.16493174529183399</v>
      </c>
      <c r="AK114" s="334">
        <f>(1+O114)*'Projeções - Receitas'!N$34</f>
        <v>1938106211581.0681</v>
      </c>
      <c r="AL114" s="334">
        <f>(1+P114)*'Projeções - Receitas'!T$34</f>
        <v>2046940695701.821</v>
      </c>
      <c r="AM114" s="334">
        <f>(1+Q114)*'Projeções - Receitas'!U$34</f>
        <v>2292573579186.0396</v>
      </c>
      <c r="AN114" s="334">
        <f>(1+R114)*'Projeções - Receitas'!V$34</f>
        <v>2567682408688.3643</v>
      </c>
      <c r="AO114" s="334">
        <f>(1+S114)*'Projeções - Receitas'!W$34</f>
        <v>2875804297730.9683</v>
      </c>
      <c r="AP114" s="334">
        <f>(1+T114)*'Projeções - Receitas'!X$34</f>
        <v>3220900813458.6851</v>
      </c>
      <c r="AQ114" s="334">
        <f>(1+U114)*'Projeções - Receitas'!Y$34</f>
        <v>3607408911073.7275</v>
      </c>
      <c r="AR114" s="334">
        <f>(1+V114)*'Projeções - Receitas'!Z$34</f>
        <v>4040297980402.5747</v>
      </c>
      <c r="AS114" s="334">
        <f>(1+W114)*'Projeções - Receitas'!AA$34</f>
        <v>4500891950168.4688</v>
      </c>
      <c r="AT114" s="334">
        <f>(1+X114)*'Projeções - Receitas'!AB$34</f>
        <v>4932977577384.6426</v>
      </c>
      <c r="AU114" s="334">
        <f>(1+Y114)*'Projeções - Receitas'!AC$34</f>
        <v>5399143958447.4912</v>
      </c>
      <c r="AV114" s="335">
        <f t="shared" si="76"/>
        <v>1696949394810.8887</v>
      </c>
      <c r="AW114" s="335">
        <f t="shared" si="77"/>
        <v>1792241701733.8428</v>
      </c>
      <c r="AX114" s="335">
        <f t="shared" si="78"/>
        <v>2007310705941.9038</v>
      </c>
      <c r="AY114" s="335">
        <f t="shared" si="79"/>
        <v>2248187990654.9321</v>
      </c>
      <c r="AZ114" s="335">
        <f t="shared" si="80"/>
        <v>2517970549533.5244</v>
      </c>
      <c r="BA114" s="335">
        <f t="shared" si="81"/>
        <v>2820127015477.5479</v>
      </c>
      <c r="BB114" s="335">
        <f t="shared" si="82"/>
        <v>3158542257334.8535</v>
      </c>
      <c r="BC114" s="335">
        <f t="shared" si="83"/>
        <v>3537567328215.0361</v>
      </c>
      <c r="BD114" s="335">
        <f t="shared" si="84"/>
        <v>3940850003631.5508</v>
      </c>
      <c r="BE114" s="335">
        <f t="shared" si="85"/>
        <v>4319171603980.1802</v>
      </c>
      <c r="BF114" s="335">
        <f t="shared" si="86"/>
        <v>4727333320556.3076</v>
      </c>
      <c r="BG114" s="334">
        <f>(AK114*SUMPRODUCT(DA$10:DA$13,DA$28:DA$31)+AV114*SUMPRODUCT(DA$14:DA$23,DA$32:DA$41))*'Projeções - Receitas'!T$23+(AK114*DA$11*'Projeções - Receitas'!T$25)</f>
        <v>62962376334.6464</v>
      </c>
      <c r="BH114" s="334">
        <f>(AL114*SUMPRODUCT(DB$10:DB$13,DB$28:DB$31)+AW114*SUMPRODUCT(DB$14:DB$23,DB$32:DB$41))*'Projeções - Receitas'!U$23+(AL114*DB$11*'Projeções - Receitas'!U$25)</f>
        <v>50446931221.679131</v>
      </c>
      <c r="BI114" s="334">
        <f>(AM114*SUMPRODUCT(DC$10:DC$13,DC$28:DC$31)+AX114*SUMPRODUCT(DC$14:DC$23,DC$32:DC$41))*'Projeções - Receitas'!V$23+(AM114*DC$11*'Projeções - Receitas'!V$25)</f>
        <v>55798342634.076698</v>
      </c>
      <c r="BJ114" s="334">
        <f>(AN114*SUMPRODUCT(DD$10:DD$13,DD$28:DD$31)+AY114*SUMPRODUCT(DD$14:DD$23,DD$32:DD$41))*'Projeções - Receitas'!W$23+(AN114*DD$11*'Projeções - Receitas'!W$25)</f>
        <v>61670381125.744278</v>
      </c>
      <c r="BK114" s="334">
        <f>(AO114*SUMPRODUCT(DE$10:DE$13,DE$28:DE$31)+AZ114*SUMPRODUCT(DE$14:DE$23,DE$32:DE$41))*'Projeções - Receitas'!X$23+(AO114*DE$11*'Projeções - Receitas'!X$25)</f>
        <v>68142283160.16481</v>
      </c>
      <c r="BL114" s="334">
        <f>(AP114*SUMPRODUCT(DF$10:DF$13,DF$28:DF$31)+BA114*SUMPRODUCT(DF$14:DF$23,DF$32:DF$41))*'Projeções - Receitas'!Y$23+(AP114*DF$11*'Projeções - Receitas'!Y$25)</f>
        <v>75282505449.727646</v>
      </c>
      <c r="BM114" s="334">
        <f>(AQ114*SUMPRODUCT(DG$10:DG$13,DG$28:DG$31)+BB114*SUMPRODUCT(DG$14:DG$23,DG$32:DG$41))*'Projeções - Receitas'!Z$23+(AQ114*DG$11*'Projeções - Receitas'!Z$25)</f>
        <v>83163177440.07373</v>
      </c>
      <c r="BN114" s="334">
        <f>(AR114*SUMPRODUCT(DH$10:DH$13,DH$28:DH$31)+BC114*SUMPRODUCT(DH$14:DH$23,DH$32:DH$41))*'Projeções - Receitas'!AA$23+(AR114*DH$11*'Projeções - Receitas'!AA$25)</f>
        <v>91858963199.201721</v>
      </c>
      <c r="BO114" s="334">
        <f>(AS114*SUMPRODUCT(DI$10:DI$13,DI$28:DI$31)+BD114*SUMPRODUCT(DI$14:DI$23,DI$32:DI$41))*'Projeções - Receitas'!AB$23+(AS114*DI$11*'Projeções - Receitas'!AB$25)</f>
        <v>100906418593.19905</v>
      </c>
      <c r="BP114" s="334">
        <f>(AT114*SUMPRODUCT(DJ$10:DJ$13,DJ$28:DJ$31)+BE114*SUMPRODUCT(DJ$14:DJ$23,DJ$32:DJ$41))*'Projeções - Receitas'!AC$23+(AT114*DJ$11*'Projeções - Receitas'!AC$25)</f>
        <v>109035125650.37546</v>
      </c>
      <c r="BQ114" s="334">
        <f>(AU114*SUMPRODUCT(DK$10:DK$13,DK$28:DK$31)+BF114*SUMPRODUCT(DK$14:DK$23,DK$32:DK$41))*'Projeções - Receitas'!AD$23+(AU114*DK$11*'Projeções - Receitas'!AD$25)</f>
        <v>138697327870.74545</v>
      </c>
      <c r="BR114" s="335">
        <f>((BG114+'DRE + DCF'!T$12)*(1+'DRE + DCF'!T$15)+'DRE + DCF'!T$18)*(1+'DRE + DCF'!T$25)*'DRE + DCF'!T$33</f>
        <v>34528839232.703987</v>
      </c>
      <c r="BS114" s="335">
        <f>((BH114+'DRE + DCF'!U$12)*(1+'DRE + DCF'!U$15)+'DRE + DCF'!U$18)*(1+'DRE + DCF'!U$25)*'DRE + DCF'!U$33</f>
        <v>26069822096.313889</v>
      </c>
      <c r="BT114" s="335">
        <f>((BI114+'DRE + DCF'!V$12)*(1+'DRE + DCF'!V$15)+'DRE + DCF'!V$18)*(1+'DRE + DCF'!V$25)*'DRE + DCF'!V$33</f>
        <v>28987667357.23254</v>
      </c>
      <c r="BU114" s="335">
        <f>((BJ114+'DRE + DCF'!W$12)*(1+'DRE + DCF'!W$15)+'DRE + DCF'!W$18)*(1+'DRE + DCF'!W$25)*'DRE + DCF'!W$33</f>
        <v>32176037502.596653</v>
      </c>
      <c r="BV114" s="335">
        <f>((BK114+'DRE + DCF'!X$12)*(1+'DRE + DCF'!X$15)+'DRE + DCF'!X$18)*(1+'DRE + DCF'!X$25)*'DRE + DCF'!X$33</f>
        <v>35668822409.169891</v>
      </c>
      <c r="BW114" s="335">
        <f>((BL114+'DRE + DCF'!Y$12)*(1+'DRE + DCF'!Y$15)+'DRE + DCF'!Y$18)*(1+'DRE + DCF'!Y$25)*'DRE + DCF'!Y$33</f>
        <v>39508845994.522659</v>
      </c>
      <c r="BX114" s="335">
        <f>((BM114+'DRE + DCF'!Z$12)*(1+'DRE + DCF'!Z$15)+'DRE + DCF'!Z$18)*(1+'DRE + DCF'!Z$25)*'DRE + DCF'!Z$33</f>
        <v>43743412843.201157</v>
      </c>
      <c r="BY114" s="335">
        <f>((BN114+'DRE + DCF'!AA$12)*(1+'DRE + DCF'!AA$15)+'DRE + DCF'!AA$18)*(1+'DRE + DCF'!AA$25)*'DRE + DCF'!AA$33</f>
        <v>48406700999.854073</v>
      </c>
      <c r="BZ114" s="335">
        <f>((BO114+'DRE + DCF'!AB$12)*(1+'DRE + DCF'!AB$15)+'DRE + DCF'!AB$18)*(1+'DRE + DCF'!AB$25)*'DRE + DCF'!AB$33</f>
        <v>53225112307.340996</v>
      </c>
      <c r="CA114" s="335">
        <f>((BP114+'DRE + DCF'!AC$12)*(1+'DRE + DCF'!AC$15)+'DRE + DCF'!AC$18)*(1+'DRE + DCF'!AC$25)*'DRE + DCF'!AC$33</f>
        <v>57434010653.10936</v>
      </c>
      <c r="CB114" s="335">
        <f>((BQ114+'DRE + DCF'!AD$12)*(1+'DRE + DCF'!AD$15)+'DRE + DCF'!AD$18)*(1+'DRE + DCF'!AD$25)*'DRE + DCF'!AD$33</f>
        <v>72169722919.39389</v>
      </c>
      <c r="CC114" s="335">
        <f>BR114*(1-DA$47)+('DRE + DCF'!N$53*10^6)</f>
        <v>199824396936.36111</v>
      </c>
      <c r="CD114" s="335">
        <f>BS114*(1-DB$47)+('DRE + DCF'!T$53*10^6)</f>
        <v>200318961950.32108</v>
      </c>
      <c r="CE114" s="335">
        <f>BT114*(1-DC$47)+('DRE + DCF'!U$53*10^6)</f>
        <v>218913175434.27283</v>
      </c>
      <c r="CF114" s="335">
        <f>BU114*(1-DD$47)+('DRE + DCF'!V$53*10^6)</f>
        <v>239546387207.83606</v>
      </c>
      <c r="CG114" s="335">
        <f>BV114*(1-DE$47)+('DRE + DCF'!W$53*10^6)</f>
        <v>262413333323.57907</v>
      </c>
      <c r="CH114" s="335">
        <f>BW114*(1-DF$47)+('DRE + DCF'!X$53*10^6)</f>
        <v>287736283460.44812</v>
      </c>
      <c r="CI114" s="335">
        <f>BX114*(1-DG$47)+('DRE + DCF'!Y$53*10^6)</f>
        <v>315767465240.62994</v>
      </c>
      <c r="CJ114" s="335">
        <f>BY114*(1-DH$47)+('DRE + DCF'!Z$53*10^6)</f>
        <v>346781267980.38318</v>
      </c>
      <c r="CK114" s="335">
        <f>BZ114*(1-DI$47)+('DRE + DCF'!AA$53*10^6)</f>
        <v>380699267720.3269</v>
      </c>
      <c r="CL114" s="335">
        <f>CA114*(1-DJ$47)+('DRE + DCF'!AB$53*10^6)</f>
        <v>416708827370.76263</v>
      </c>
      <c r="CM114" s="335">
        <f>CB114*(1-DK$47)+('DRE + DCF'!AC$53*10^6)</f>
        <v>461626355260.56934</v>
      </c>
      <c r="CN114" s="335">
        <f t="shared" si="87"/>
        <v>1128148087201.1121</v>
      </c>
      <c r="CO114" s="335">
        <f t="shared" si="88"/>
        <v>1149263359772.3708</v>
      </c>
      <c r="CP114" s="335">
        <f t="shared" si="89"/>
        <v>1188460403680.0662</v>
      </c>
      <c r="CQ114" s="335">
        <f t="shared" si="90"/>
        <v>1331075652121.6741</v>
      </c>
      <c r="CR114" s="335">
        <f t="shared" si="91"/>
        <v>1490804730376.2751</v>
      </c>
      <c r="CS114" s="335">
        <f t="shared" si="92"/>
        <v>1669701298021.4285</v>
      </c>
      <c r="CT114" s="335">
        <f t="shared" si="93"/>
        <v>1870065453784</v>
      </c>
      <c r="CU114" s="335">
        <f t="shared" si="94"/>
        <v>2094473308238.0801</v>
      </c>
      <c r="CV114" s="335">
        <f t="shared" si="95"/>
        <v>2333243265377.2212</v>
      </c>
      <c r="CW114" s="335">
        <f t="shared" si="96"/>
        <v>2557234618853.4351</v>
      </c>
      <c r="CX114" s="336">
        <f t="shared" si="97"/>
        <v>2798893290335.0845</v>
      </c>
    </row>
    <row r="115" spans="4:102" ht="30" customHeight="1" x14ac:dyDescent="0.25">
      <c r="D115" s="333">
        <f t="shared" si="55"/>
        <v>1.9864361971439537E-2</v>
      </c>
      <c r="E115" s="64">
        <f t="shared" si="56"/>
        <v>1.7039358753600797E-2</v>
      </c>
      <c r="F115" s="64">
        <f t="shared" si="57"/>
        <v>2.6932088886875483E-2</v>
      </c>
      <c r="G115" s="64">
        <f t="shared" si="58"/>
        <v>2.2699538014949699E-2</v>
      </c>
      <c r="H115" s="64">
        <f t="shared" si="59"/>
        <v>1.875804219476071E-2</v>
      </c>
      <c r="I115" s="64">
        <f t="shared" si="60"/>
        <v>1.5066415909933017E-2</v>
      </c>
      <c r="J115" s="64">
        <f t="shared" si="61"/>
        <v>1.1593649791119848E-2</v>
      </c>
      <c r="K115" s="64">
        <f t="shared" si="62"/>
        <v>8.3110757583240435E-3</v>
      </c>
      <c r="L115" s="64">
        <f t="shared" si="63"/>
        <v>5.9055565025486756E-3</v>
      </c>
      <c r="M115" s="64">
        <f t="shared" si="64"/>
        <v>5.695327655405813E-3</v>
      </c>
      <c r="N115" s="64">
        <f t="shared" si="65"/>
        <v>7.6741266942687569E-3</v>
      </c>
      <c r="O115" s="64">
        <f t="shared" si="99"/>
        <v>5.2000000000000039E-2</v>
      </c>
      <c r="P115" s="64">
        <f t="shared" si="99"/>
        <v>5.2000000000000039E-2</v>
      </c>
      <c r="Q115" s="64">
        <f t="shared" si="100"/>
        <v>5.2000000000000039E-2</v>
      </c>
      <c r="R115" s="64">
        <f t="shared" si="101"/>
        <v>5.2000000000000039E-2</v>
      </c>
      <c r="S115" s="64">
        <f t="shared" si="102"/>
        <v>5.2000000000000039E-2</v>
      </c>
      <c r="T115" s="64">
        <f t="shared" si="103"/>
        <v>5.2000000000000039E-2</v>
      </c>
      <c r="U115" s="64">
        <f t="shared" si="104"/>
        <v>5.2000000000000039E-2</v>
      </c>
      <c r="V115" s="64">
        <f t="shared" si="105"/>
        <v>5.2000000000000039E-2</v>
      </c>
      <c r="W115" s="64">
        <f t="shared" si="106"/>
        <v>5.2000000000000039E-2</v>
      </c>
      <c r="X115" s="64">
        <f t="shared" si="107"/>
        <v>5.2000000000000039E-2</v>
      </c>
      <c r="Y115" s="64">
        <f t="shared" si="108"/>
        <v>5.2000000000000039E-2</v>
      </c>
      <c r="Z115" s="64">
        <f t="shared" si="66"/>
        <v>0.1770518402132468</v>
      </c>
      <c r="AA115" s="64">
        <f t="shared" si="98"/>
        <v>0.17422683699540806</v>
      </c>
      <c r="AB115" s="64">
        <f t="shared" si="67"/>
        <v>0.18411956712868274</v>
      </c>
      <c r="AC115" s="64">
        <f t="shared" si="68"/>
        <v>0.17988701625675696</v>
      </c>
      <c r="AD115" s="64">
        <f t="shared" si="69"/>
        <v>0.17594552043656797</v>
      </c>
      <c r="AE115" s="64">
        <f t="shared" si="70"/>
        <v>0.17225389415174028</v>
      </c>
      <c r="AF115" s="64">
        <f t="shared" si="71"/>
        <v>0.16878112803292711</v>
      </c>
      <c r="AG115" s="64">
        <f t="shared" si="72"/>
        <v>0.1654985540001313</v>
      </c>
      <c r="AH115" s="64">
        <f t="shared" si="73"/>
        <v>0.16309303474435594</v>
      </c>
      <c r="AI115" s="64">
        <f t="shared" si="74"/>
        <v>0.16288280589721307</v>
      </c>
      <c r="AJ115" s="64">
        <f t="shared" si="75"/>
        <v>0.16486160493607602</v>
      </c>
      <c r="AK115" s="334">
        <f>(1+O115)*'Projeções - Receitas'!N$34</f>
        <v>1939027802742.0671</v>
      </c>
      <c r="AL115" s="334">
        <f>(1+P115)*'Projeções - Receitas'!T$34</f>
        <v>2047914038876.1917</v>
      </c>
      <c r="AM115" s="334">
        <f>(1+Q115)*'Projeções - Receitas'!U$34</f>
        <v>2293663723541.335</v>
      </c>
      <c r="AN115" s="334">
        <f>(1+R115)*'Projeções - Receitas'!V$34</f>
        <v>2568903370366.2949</v>
      </c>
      <c r="AO115" s="334">
        <f>(1+S115)*'Projeções - Receitas'!W$34</f>
        <v>2877171774810.2505</v>
      </c>
      <c r="AP115" s="334">
        <f>(1+T115)*'Projeções - Receitas'!X$34</f>
        <v>3222432387787.481</v>
      </c>
      <c r="AQ115" s="334">
        <f>(1+U115)*'Projeções - Receitas'!Y$34</f>
        <v>3609124274321.979</v>
      </c>
      <c r="AR115" s="334">
        <f>(1+V115)*'Projeções - Receitas'!Z$34</f>
        <v>4042219187240.6167</v>
      </c>
      <c r="AS115" s="334">
        <f>(1+W115)*'Projeções - Receitas'!AA$34</f>
        <v>4503032174586.0479</v>
      </c>
      <c r="AT115" s="334">
        <f>(1+X115)*'Projeções - Receitas'!AB$34</f>
        <v>4935323263346.3086</v>
      </c>
      <c r="AU115" s="334">
        <f>(1+Y115)*'Projeções - Receitas'!AC$34</f>
        <v>5401711311732.5352</v>
      </c>
      <c r="AV115" s="335">
        <f t="shared" si="76"/>
        <v>1697756313210.7036</v>
      </c>
      <c r="AW115" s="335">
        <f t="shared" si="77"/>
        <v>1793093932690.4443</v>
      </c>
      <c r="AX115" s="335">
        <f t="shared" si="78"/>
        <v>2008265204613.2981</v>
      </c>
      <c r="AY115" s="335">
        <f t="shared" si="79"/>
        <v>2249257029166.8936</v>
      </c>
      <c r="AZ115" s="335">
        <f t="shared" si="80"/>
        <v>2519167872666.9209</v>
      </c>
      <c r="BA115" s="335">
        <f t="shared" si="81"/>
        <v>2821468017386.9517</v>
      </c>
      <c r="BB115" s="335">
        <f t="shared" si="82"/>
        <v>3160044179473.3862</v>
      </c>
      <c r="BC115" s="335">
        <f t="shared" si="83"/>
        <v>3539249481010.1929</v>
      </c>
      <c r="BD115" s="335">
        <f t="shared" si="84"/>
        <v>3942723921845.3555</v>
      </c>
      <c r="BE115" s="335">
        <f t="shared" si="85"/>
        <v>4321225418342.5098</v>
      </c>
      <c r="BF115" s="335">
        <f t="shared" si="86"/>
        <v>4729581220375.8779</v>
      </c>
      <c r="BG115" s="334">
        <f>(AK115*SUMPRODUCT(DA$10:DA$13,DA$28:DA$31)+AV115*SUMPRODUCT(DA$14:DA$23,DA$32:DA$41))*'Projeções - Receitas'!T$23+(AK115*DA$11*'Projeções - Receitas'!T$25)</f>
        <v>62992315648.167389</v>
      </c>
      <c r="BH115" s="334">
        <f>(AL115*SUMPRODUCT(DB$10:DB$13,DB$28:DB$31)+AW115*SUMPRODUCT(DB$14:DB$23,DB$32:DB$41))*'Projeções - Receitas'!U$23+(AL115*DB$11*'Projeções - Receitas'!U$25)</f>
        <v>50470919301.194916</v>
      </c>
      <c r="BI115" s="334">
        <f>(AM115*SUMPRODUCT(DC$10:DC$13,DC$28:DC$31)+AX115*SUMPRODUCT(DC$14:DC$23,DC$32:DC$41))*'Projeções - Receitas'!V$23+(AM115*DC$11*'Projeções - Receitas'!V$25)</f>
        <v>55824875369.518478</v>
      </c>
      <c r="BJ115" s="334">
        <f>(AN115*SUMPRODUCT(DD$10:DD$13,DD$28:DD$31)+AY115*SUMPRODUCT(DD$14:DD$23,DD$32:DD$41))*'Projeções - Receitas'!W$23+(AN115*DD$11*'Projeções - Receitas'!W$25)</f>
        <v>61699706081.10601</v>
      </c>
      <c r="BK115" s="334">
        <f>(AO115*SUMPRODUCT(DE$10:DE$13,DE$28:DE$31)+AZ115*SUMPRODUCT(DE$14:DE$23,DE$32:DE$41))*'Projeções - Receitas'!X$23+(AO115*DE$11*'Projeções - Receitas'!X$25)</f>
        <v>68174685577.264297</v>
      </c>
      <c r="BL115" s="334">
        <f>(AP115*SUMPRODUCT(DF$10:DF$13,DF$28:DF$31)+BA115*SUMPRODUCT(DF$14:DF$23,DF$32:DF$41))*'Projeções - Receitas'!Y$23+(AP115*DF$11*'Projeções - Receitas'!Y$25)</f>
        <v>75318303122.314362</v>
      </c>
      <c r="BM115" s="334">
        <f>(AQ115*SUMPRODUCT(DG$10:DG$13,DG$28:DG$31)+BB115*SUMPRODUCT(DG$14:DG$23,DG$32:DG$41))*'Projeções - Receitas'!Z$23+(AQ115*DG$11*'Projeções - Receitas'!Z$25)</f>
        <v>83202722460.254456</v>
      </c>
      <c r="BN115" s="334">
        <f>(AR115*SUMPRODUCT(DH$10:DH$13,DH$28:DH$31)+BC115*SUMPRODUCT(DH$14:DH$23,DH$32:DH$41))*'Projeções - Receitas'!AA$23+(AR115*DH$11*'Projeções - Receitas'!AA$25)</f>
        <v>91902643162.682129</v>
      </c>
      <c r="BO115" s="334">
        <f>(AS115*SUMPRODUCT(DI$10:DI$13,DI$28:DI$31)+BD115*SUMPRODUCT(DI$14:DI$23,DI$32:DI$41))*'Projeções - Receitas'!AB$23+(AS115*DI$11*'Projeções - Receitas'!AB$25)</f>
        <v>100954400722.82021</v>
      </c>
      <c r="BP115" s="334">
        <f>(AT115*SUMPRODUCT(DJ$10:DJ$13,DJ$28:DJ$31)+BE115*SUMPRODUCT(DJ$14:DJ$23,DJ$32:DJ$41))*'Projeções - Receitas'!AC$23+(AT115*DJ$11*'Projeções - Receitas'!AC$25)</f>
        <v>109086973071.03658</v>
      </c>
      <c r="BQ115" s="334">
        <f>(AU115*SUMPRODUCT(DK$10:DK$13,DK$28:DK$31)+BF115*SUMPRODUCT(DK$14:DK$23,DK$32:DK$41))*'Projeções - Receitas'!AD$23+(AU115*DK$11*'Projeções - Receitas'!AD$25)</f>
        <v>138763280000.02301</v>
      </c>
      <c r="BR115" s="335">
        <f>((BG115+'DRE + DCF'!T$12)*(1+'DRE + DCF'!T$15)+'DRE + DCF'!T$18)*(1+'DRE + DCF'!T$25)*'DRE + DCF'!T$33</f>
        <v>34547261824.994987</v>
      </c>
      <c r="BS115" s="335">
        <f>((BH115+'DRE + DCF'!U$12)*(1+'DRE + DCF'!U$15)+'DRE + DCF'!U$18)*(1+'DRE + DCF'!U$25)*'DRE + DCF'!U$33</f>
        <v>26084440260.177788</v>
      </c>
      <c r="BT115" s="335">
        <f>((BI115+'DRE + DCF'!V$12)*(1+'DRE + DCF'!V$15)+'DRE + DCF'!V$18)*(1+'DRE + DCF'!V$25)*'DRE + DCF'!V$33</f>
        <v>29003818078.303173</v>
      </c>
      <c r="BU115" s="335">
        <f>((BJ115+'DRE + DCF'!W$12)*(1+'DRE + DCF'!W$15)+'DRE + DCF'!W$18)*(1+'DRE + DCF'!W$25)*'DRE + DCF'!W$33</f>
        <v>32193867827.052139</v>
      </c>
      <c r="BV115" s="335">
        <f>((BK115+'DRE + DCF'!X$12)*(1+'DRE + DCF'!X$15)+'DRE + DCF'!X$18)*(1+'DRE + DCF'!X$25)*'DRE + DCF'!X$33</f>
        <v>35688501758.806839</v>
      </c>
      <c r="BW115" s="335">
        <f>((BL115+'DRE + DCF'!Y$12)*(1+'DRE + DCF'!Y$15)+'DRE + DCF'!Y$18)*(1+'DRE + DCF'!Y$25)*'DRE + DCF'!Y$33</f>
        <v>39530562954.063591</v>
      </c>
      <c r="BX115" s="335">
        <f>((BM115+'DRE + DCF'!Z$12)*(1+'DRE + DCF'!Z$15)+'DRE + DCF'!Z$18)*(1+'DRE + DCF'!Z$25)*'DRE + DCF'!Z$33</f>
        <v>43767376129.573914</v>
      </c>
      <c r="BY115" s="335">
        <f>((BN115+'DRE + DCF'!AA$12)*(1+'DRE + DCF'!AA$15)+'DRE + DCF'!AA$18)*(1+'DRE + DCF'!AA$25)*'DRE + DCF'!AA$33</f>
        <v>48433140097.927956</v>
      </c>
      <c r="BZ115" s="335">
        <f>((BO115+'DRE + DCF'!AB$12)*(1+'DRE + DCF'!AB$15)+'DRE + DCF'!AB$18)*(1+'DRE + DCF'!AB$25)*'DRE + DCF'!AB$33</f>
        <v>53254122667.988411</v>
      </c>
      <c r="CA115" s="335">
        <f>((BP115+'DRE + DCF'!AC$12)*(1+'DRE + DCF'!AC$15)+'DRE + DCF'!AC$18)*(1+'DRE + DCF'!AC$25)*'DRE + DCF'!AC$33</f>
        <v>57465322555.011871</v>
      </c>
      <c r="CB115" s="335">
        <f>((BQ115+'DRE + DCF'!AD$12)*(1+'DRE + DCF'!AD$15)+'DRE + DCF'!AD$18)*(1+'DRE + DCF'!AD$25)*'DRE + DCF'!AD$33</f>
        <v>72208222534.578171</v>
      </c>
      <c r="CC115" s="335">
        <f>BR115*(1-DA$47)+('DRE + DCF'!N$53*10^6)</f>
        <v>199835673804.42783</v>
      </c>
      <c r="CD115" s="335">
        <f>BS115*(1-DB$47)+('DRE + DCF'!T$53*10^6)</f>
        <v>200327732848.6394</v>
      </c>
      <c r="CE115" s="335">
        <f>BT115*(1-DC$47)+('DRE + DCF'!U$53*10^6)</f>
        <v>218922865866.91519</v>
      </c>
      <c r="CF115" s="335">
        <f>BU115*(1-DD$47)+('DRE + DCF'!V$53*10^6)</f>
        <v>239557085402.50937</v>
      </c>
      <c r="CG115" s="335">
        <f>BV115*(1-DE$47)+('DRE + DCF'!W$53*10^6)</f>
        <v>262425140933.36127</v>
      </c>
      <c r="CH115" s="335">
        <f>BW115*(1-DF$47)+('DRE + DCF'!X$53*10^6)</f>
        <v>287749313636.17267</v>
      </c>
      <c r="CI115" s="335">
        <f>BX115*(1-DG$47)+('DRE + DCF'!Y$53*10^6)</f>
        <v>315781843212.45355</v>
      </c>
      <c r="CJ115" s="335">
        <f>BY115*(1-DH$47)+('DRE + DCF'!Z$53*10^6)</f>
        <v>346797131439.22754</v>
      </c>
      <c r="CK115" s="335">
        <f>BZ115*(1-DI$47)+('DRE + DCF'!AA$53*10^6)</f>
        <v>380716673936.71533</v>
      </c>
      <c r="CL115" s="335">
        <f>CA115*(1-DJ$47)+('DRE + DCF'!AB$53*10^6)</f>
        <v>416727614511.90417</v>
      </c>
      <c r="CM115" s="335">
        <f>CB115*(1-DK$47)+('DRE + DCF'!AC$53*10^6)</f>
        <v>461649455029.67987</v>
      </c>
      <c r="CN115" s="335">
        <f t="shared" si="87"/>
        <v>1128684534223.0811</v>
      </c>
      <c r="CO115" s="335">
        <f t="shared" si="88"/>
        <v>1149809847342.4004</v>
      </c>
      <c r="CP115" s="335">
        <f t="shared" si="89"/>
        <v>1189025529882.4819</v>
      </c>
      <c r="CQ115" s="335">
        <f t="shared" si="90"/>
        <v>1331708593468.3796</v>
      </c>
      <c r="CR115" s="335">
        <f t="shared" si="91"/>
        <v>1491513624684.5852</v>
      </c>
      <c r="CS115" s="335">
        <f t="shared" si="92"/>
        <v>1670495259646.7356</v>
      </c>
      <c r="CT115" s="335">
        <f t="shared" si="93"/>
        <v>1870954690804.344</v>
      </c>
      <c r="CU115" s="335">
        <f t="shared" si="94"/>
        <v>2095469253700.8655</v>
      </c>
      <c r="CV115" s="335">
        <f t="shared" si="95"/>
        <v>2334352748622.7646</v>
      </c>
      <c r="CW115" s="335">
        <f t="shared" si="96"/>
        <v>2558450612490.5503</v>
      </c>
      <c r="CX115" s="336">
        <f t="shared" si="97"/>
        <v>2800224195370.9072</v>
      </c>
    </row>
    <row r="116" spans="4:102" ht="30" customHeight="1" x14ac:dyDescent="0.25">
      <c r="D116" s="333">
        <f t="shared" si="55"/>
        <v>1.9790238247438613E-2</v>
      </c>
      <c r="E116" s="64">
        <f t="shared" si="56"/>
        <v>1.6964215165616997E-2</v>
      </c>
      <c r="F116" s="64">
        <f t="shared" si="57"/>
        <v>2.6852767181853032E-2</v>
      </c>
      <c r="G116" s="64">
        <f t="shared" si="58"/>
        <v>2.2622110618928909E-2</v>
      </c>
      <c r="H116" s="64">
        <f t="shared" si="59"/>
        <v>1.8682370391935876E-2</v>
      </c>
      <c r="I116" s="64">
        <f t="shared" si="60"/>
        <v>1.4992381562994789E-2</v>
      </c>
      <c r="J116" s="64">
        <f t="shared" si="61"/>
        <v>1.1521149913570533E-2</v>
      </c>
      <c r="K116" s="64">
        <f t="shared" si="62"/>
        <v>8.2400208821595822E-3</v>
      </c>
      <c r="L116" s="64">
        <f t="shared" si="63"/>
        <v>5.8355306331967782E-3</v>
      </c>
      <c r="M116" s="64">
        <f t="shared" si="64"/>
        <v>5.6252883330988324E-3</v>
      </c>
      <c r="N116" s="64">
        <f t="shared" si="65"/>
        <v>7.6040529801789936E-3</v>
      </c>
      <c r="O116" s="64">
        <f t="shared" si="99"/>
        <v>5.250000000000004E-2</v>
      </c>
      <c r="P116" s="64">
        <f t="shared" si="99"/>
        <v>5.250000000000004E-2</v>
      </c>
      <c r="Q116" s="64">
        <f t="shared" si="100"/>
        <v>5.250000000000004E-2</v>
      </c>
      <c r="R116" s="64">
        <f t="shared" si="101"/>
        <v>5.250000000000004E-2</v>
      </c>
      <c r="S116" s="64">
        <f t="shared" si="102"/>
        <v>5.250000000000004E-2</v>
      </c>
      <c r="T116" s="64">
        <f t="shared" si="103"/>
        <v>5.250000000000004E-2</v>
      </c>
      <c r="U116" s="64">
        <f t="shared" si="104"/>
        <v>5.250000000000004E-2</v>
      </c>
      <c r="V116" s="64">
        <f t="shared" si="105"/>
        <v>5.250000000000004E-2</v>
      </c>
      <c r="W116" s="64">
        <f t="shared" si="106"/>
        <v>5.250000000000004E-2</v>
      </c>
      <c r="X116" s="64">
        <f t="shared" si="107"/>
        <v>5.250000000000004E-2</v>
      </c>
      <c r="Y116" s="64">
        <f t="shared" si="108"/>
        <v>5.250000000000004E-2</v>
      </c>
      <c r="Z116" s="64">
        <f t="shared" si="66"/>
        <v>0.17697771648924587</v>
      </c>
      <c r="AA116" s="64">
        <f t="shared" si="98"/>
        <v>0.17415169340742426</v>
      </c>
      <c r="AB116" s="64">
        <f t="shared" si="67"/>
        <v>0.18404024542366029</v>
      </c>
      <c r="AC116" s="64">
        <f t="shared" si="68"/>
        <v>0.17980958886073617</v>
      </c>
      <c r="AD116" s="64">
        <f t="shared" si="69"/>
        <v>0.17586984863374314</v>
      </c>
      <c r="AE116" s="64">
        <f t="shared" si="70"/>
        <v>0.17217985980480205</v>
      </c>
      <c r="AF116" s="64">
        <f t="shared" si="71"/>
        <v>0.16870862815537779</v>
      </c>
      <c r="AG116" s="64">
        <f t="shared" si="72"/>
        <v>0.16542749912396684</v>
      </c>
      <c r="AH116" s="64">
        <f t="shared" si="73"/>
        <v>0.16302300887500404</v>
      </c>
      <c r="AI116" s="64">
        <f t="shared" si="74"/>
        <v>0.16281276657490609</v>
      </c>
      <c r="AJ116" s="64">
        <f t="shared" si="75"/>
        <v>0.16479153122198625</v>
      </c>
      <c r="AK116" s="334">
        <f>(1+O116)*'Projeções - Receitas'!N$34</f>
        <v>1939949393903.0662</v>
      </c>
      <c r="AL116" s="334">
        <f>(1+P116)*'Projeções - Receitas'!T$34</f>
        <v>2048887382050.5623</v>
      </c>
      <c r="AM116" s="334">
        <f>(1+Q116)*'Projeções - Receitas'!U$34</f>
        <v>2294753867896.6299</v>
      </c>
      <c r="AN116" s="334">
        <f>(1+R116)*'Projeções - Receitas'!V$34</f>
        <v>2570124332044.2256</v>
      </c>
      <c r="AO116" s="334">
        <f>(1+S116)*'Projeções - Receitas'!W$34</f>
        <v>2878539251889.5332</v>
      </c>
      <c r="AP116" s="334">
        <f>(1+T116)*'Projeções - Receitas'!X$34</f>
        <v>3223963962116.2773</v>
      </c>
      <c r="AQ116" s="334">
        <f>(1+U116)*'Projeções - Receitas'!Y$34</f>
        <v>3610839637570.231</v>
      </c>
      <c r="AR116" s="334">
        <f>(1+V116)*'Projeções - Receitas'!Z$34</f>
        <v>4044140394078.6587</v>
      </c>
      <c r="AS116" s="334">
        <f>(1+W116)*'Projeções - Receitas'!AA$34</f>
        <v>4505172399003.626</v>
      </c>
      <c r="AT116" s="334">
        <f>(1+X116)*'Projeções - Receitas'!AB$34</f>
        <v>4937668949307.9756</v>
      </c>
      <c r="AU116" s="334">
        <f>(1+Y116)*'Projeções - Receitas'!AC$34</f>
        <v>5404278665017.5791</v>
      </c>
      <c r="AV116" s="335">
        <f t="shared" si="76"/>
        <v>1698563231610.5186</v>
      </c>
      <c r="AW116" s="335">
        <f t="shared" si="77"/>
        <v>1793946163647.0461</v>
      </c>
      <c r="AX116" s="335">
        <f t="shared" si="78"/>
        <v>2009219703284.6919</v>
      </c>
      <c r="AY116" s="335">
        <f t="shared" si="79"/>
        <v>2250326067678.855</v>
      </c>
      <c r="AZ116" s="335">
        <f t="shared" si="80"/>
        <v>2520365195800.3179</v>
      </c>
      <c r="BA116" s="335">
        <f t="shared" si="81"/>
        <v>2822809019296.3564</v>
      </c>
      <c r="BB116" s="335">
        <f t="shared" si="82"/>
        <v>3161546101611.9194</v>
      </c>
      <c r="BC116" s="335">
        <f t="shared" si="83"/>
        <v>3540931633805.3496</v>
      </c>
      <c r="BD116" s="335">
        <f t="shared" si="84"/>
        <v>3944597840059.1597</v>
      </c>
      <c r="BE116" s="335">
        <f t="shared" si="85"/>
        <v>4323279232704.8403</v>
      </c>
      <c r="BF116" s="335">
        <f t="shared" si="86"/>
        <v>4731829120195.4473</v>
      </c>
      <c r="BG116" s="334">
        <f>(AK116*SUMPRODUCT(DA$10:DA$13,DA$28:DA$31)+AV116*SUMPRODUCT(DA$14:DA$23,DA$32:DA$41))*'Projeções - Receitas'!T$23+(AK116*DA$11*'Projeções - Receitas'!T$25)</f>
        <v>63022254961.688377</v>
      </c>
      <c r="BH116" s="334">
        <f>(AL116*SUMPRODUCT(DB$10:DB$13,DB$28:DB$31)+AW116*SUMPRODUCT(DB$14:DB$23,DB$32:DB$41))*'Projeções - Receitas'!U$23+(AL116*DB$11*'Projeções - Receitas'!U$25)</f>
        <v>50494907380.71067</v>
      </c>
      <c r="BI116" s="334">
        <f>(AM116*SUMPRODUCT(DC$10:DC$13,DC$28:DC$31)+AX116*SUMPRODUCT(DC$14:DC$23,DC$32:DC$41))*'Projeções - Receitas'!V$23+(AM116*DC$11*'Projeções - Receitas'!V$25)</f>
        <v>55851408104.960266</v>
      </c>
      <c r="BJ116" s="334">
        <f>(AN116*SUMPRODUCT(DD$10:DD$13,DD$28:DD$31)+AY116*SUMPRODUCT(DD$14:DD$23,DD$32:DD$41))*'Projeções - Receitas'!W$23+(AN116*DD$11*'Projeções - Receitas'!W$25)</f>
        <v>61729031036.467758</v>
      </c>
      <c r="BK116" s="334">
        <f>(AO116*SUMPRODUCT(DE$10:DE$13,DE$28:DE$31)+AZ116*SUMPRODUCT(DE$14:DE$23,DE$32:DE$41))*'Projeções - Receitas'!X$23+(AO116*DE$11*'Projeções - Receitas'!X$25)</f>
        <v>68207087994.363792</v>
      </c>
      <c r="BL116" s="334">
        <f>(AP116*SUMPRODUCT(DF$10:DF$13,DF$28:DF$31)+BA116*SUMPRODUCT(DF$14:DF$23,DF$32:DF$41))*'Projeções - Receitas'!Y$23+(AP116*DF$11*'Projeções - Receitas'!Y$25)</f>
        <v>75354100794.90097</v>
      </c>
      <c r="BM116" s="334">
        <f>(AQ116*SUMPRODUCT(DG$10:DG$13,DG$28:DG$31)+BB116*SUMPRODUCT(DG$14:DG$23,DG$32:DG$41))*'Projeções - Receitas'!Z$23+(AQ116*DG$11*'Projeções - Receitas'!Z$25)</f>
        <v>83242267480.435181</v>
      </c>
      <c r="BN116" s="334">
        <f>(AR116*SUMPRODUCT(DH$10:DH$13,DH$28:DH$31)+BC116*SUMPRODUCT(DH$14:DH$23,DH$32:DH$41))*'Projeções - Receitas'!AA$23+(AR116*DH$11*'Projeções - Receitas'!AA$25)</f>
        <v>91946323126.162476</v>
      </c>
      <c r="BO116" s="334">
        <f>(AS116*SUMPRODUCT(DI$10:DI$13,DI$28:DI$31)+BD116*SUMPRODUCT(DI$14:DI$23,DI$32:DI$41))*'Projeções - Receitas'!AB$23+(AS116*DI$11*'Projeções - Receitas'!AB$25)</f>
        <v>101002382852.44133</v>
      </c>
      <c r="BP116" s="334">
        <f>(AT116*SUMPRODUCT(DJ$10:DJ$13,DJ$28:DJ$31)+BE116*SUMPRODUCT(DJ$14:DJ$23,DJ$32:DJ$41))*'Projeções - Receitas'!AC$23+(AT116*DJ$11*'Projeções - Receitas'!AC$25)</f>
        <v>109138820491.69778</v>
      </c>
      <c r="BQ116" s="334">
        <f>(AU116*SUMPRODUCT(DK$10:DK$13,DK$28:DK$31)+BF116*SUMPRODUCT(DK$14:DK$23,DK$32:DK$41))*'Projeções - Receitas'!AD$23+(AU116*DK$11*'Projeções - Receitas'!AD$25)</f>
        <v>138829232129.30066</v>
      </c>
      <c r="BR116" s="335">
        <f>((BG116+'DRE + DCF'!T$12)*(1+'DRE + DCF'!T$15)+'DRE + DCF'!T$18)*(1+'DRE + DCF'!T$25)*'DRE + DCF'!T$33</f>
        <v>34565684417.285973</v>
      </c>
      <c r="BS116" s="335">
        <f>((BH116+'DRE + DCF'!U$12)*(1+'DRE + DCF'!U$15)+'DRE + DCF'!U$18)*(1+'DRE + DCF'!U$25)*'DRE + DCF'!U$33</f>
        <v>26099058424.041672</v>
      </c>
      <c r="BT116" s="335">
        <f>((BI116+'DRE + DCF'!V$12)*(1+'DRE + DCF'!V$15)+'DRE + DCF'!V$18)*(1+'DRE + DCF'!V$25)*'DRE + DCF'!V$33</f>
        <v>29019968799.373783</v>
      </c>
      <c r="BU116" s="335">
        <f>((BJ116+'DRE + DCF'!W$12)*(1+'DRE + DCF'!W$15)+'DRE + DCF'!W$18)*(1+'DRE + DCF'!W$25)*'DRE + DCF'!W$33</f>
        <v>32211698151.507633</v>
      </c>
      <c r="BV116" s="335">
        <f>((BK116+'DRE + DCF'!X$12)*(1+'DRE + DCF'!X$15)+'DRE + DCF'!X$18)*(1+'DRE + DCF'!X$25)*'DRE + DCF'!X$33</f>
        <v>35708181108.443794</v>
      </c>
      <c r="BW116" s="335">
        <f>((BL116+'DRE + DCF'!Y$12)*(1+'DRE + DCF'!Y$15)+'DRE + DCF'!Y$18)*(1+'DRE + DCF'!Y$25)*'DRE + DCF'!Y$33</f>
        <v>39552279913.604454</v>
      </c>
      <c r="BX116" s="335">
        <f>((BM116+'DRE + DCF'!Z$12)*(1+'DRE + DCF'!Z$15)+'DRE + DCF'!Z$18)*(1+'DRE + DCF'!Z$25)*'DRE + DCF'!Z$33</f>
        <v>43791339415.946678</v>
      </c>
      <c r="BY116" s="335">
        <f>((BN116+'DRE + DCF'!AA$12)*(1+'DRE + DCF'!AA$15)+'DRE + DCF'!AA$18)*(1+'DRE + DCF'!AA$25)*'DRE + DCF'!AA$33</f>
        <v>48459579196.001801</v>
      </c>
      <c r="BZ116" s="335">
        <f>((BO116+'DRE + DCF'!AB$12)*(1+'DRE + DCF'!AB$15)+'DRE + DCF'!AB$18)*(1+'DRE + DCF'!AB$25)*'DRE + DCF'!AB$33</f>
        <v>53283133028.635796</v>
      </c>
      <c r="CA116" s="335">
        <f>((BP116+'DRE + DCF'!AC$12)*(1+'DRE + DCF'!AC$15)+'DRE + DCF'!AC$18)*(1+'DRE + DCF'!AC$25)*'DRE + DCF'!AC$33</f>
        <v>57496634456.914429</v>
      </c>
      <c r="CB116" s="335">
        <f>((BQ116+'DRE + DCF'!AD$12)*(1+'DRE + DCF'!AD$15)+'DRE + DCF'!AD$18)*(1+'DRE + DCF'!AD$25)*'DRE + DCF'!AD$33</f>
        <v>72246722149.762497</v>
      </c>
      <c r="CC116" s="335">
        <f>BR116*(1-DA$47)+('DRE + DCF'!N$53*10^6)</f>
        <v>199846950672.49454</v>
      </c>
      <c r="CD116" s="335">
        <f>BS116*(1-DB$47)+('DRE + DCF'!T$53*10^6)</f>
        <v>200336503746.95776</v>
      </c>
      <c r="CE116" s="335">
        <f>BT116*(1-DC$47)+('DRE + DCF'!U$53*10^6)</f>
        <v>218932556299.55756</v>
      </c>
      <c r="CF116" s="335">
        <f>BU116*(1-DD$47)+('DRE + DCF'!V$53*10^6)</f>
        <v>239567783597.18265</v>
      </c>
      <c r="CG116" s="335">
        <f>BV116*(1-DE$47)+('DRE + DCF'!W$53*10^6)</f>
        <v>262436948543.14343</v>
      </c>
      <c r="CH116" s="335">
        <f>BW116*(1-DF$47)+('DRE + DCF'!X$53*10^6)</f>
        <v>287762343811.89716</v>
      </c>
      <c r="CI116" s="335">
        <f>BX116*(1-DG$47)+('DRE + DCF'!Y$53*10^6)</f>
        <v>315796221184.27722</v>
      </c>
      <c r="CJ116" s="335">
        <f>BY116*(1-DH$47)+('DRE + DCF'!Z$53*10^6)</f>
        <v>346812994898.07184</v>
      </c>
      <c r="CK116" s="335">
        <f>BZ116*(1-DI$47)+('DRE + DCF'!AA$53*10^6)</f>
        <v>380734080153.10376</v>
      </c>
      <c r="CL116" s="335">
        <f>CA116*(1-DJ$47)+('DRE + DCF'!AB$53*10^6)</f>
        <v>416746401653.04572</v>
      </c>
      <c r="CM116" s="335">
        <f>CB116*(1-DK$47)+('DRE + DCF'!AC$53*10^6)</f>
        <v>461672554798.79047</v>
      </c>
      <c r="CN116" s="335">
        <f t="shared" si="87"/>
        <v>1129220981245.0503</v>
      </c>
      <c r="CO116" s="335">
        <f t="shared" si="88"/>
        <v>1150356334912.4299</v>
      </c>
      <c r="CP116" s="335">
        <f t="shared" si="89"/>
        <v>1189590656084.8972</v>
      </c>
      <c r="CQ116" s="335">
        <f t="shared" si="90"/>
        <v>1332341534815.085</v>
      </c>
      <c r="CR116" s="335">
        <f t="shared" si="91"/>
        <v>1492222518992.8955</v>
      </c>
      <c r="CS116" s="335">
        <f t="shared" si="92"/>
        <v>1671289221272.043</v>
      </c>
      <c r="CT116" s="335">
        <f t="shared" si="93"/>
        <v>1871843927824.6885</v>
      </c>
      <c r="CU116" s="335">
        <f t="shared" si="94"/>
        <v>2096465199163.6509</v>
      </c>
      <c r="CV116" s="335">
        <f t="shared" si="95"/>
        <v>2335462231868.3071</v>
      </c>
      <c r="CW116" s="335">
        <f t="shared" si="96"/>
        <v>2559666606127.6655</v>
      </c>
      <c r="CX116" s="336">
        <f t="shared" si="97"/>
        <v>2801555100406.73</v>
      </c>
    </row>
    <row r="117" spans="4:102" ht="30" customHeight="1" x14ac:dyDescent="0.25">
      <c r="D117" s="333">
        <f t="shared" si="55"/>
        <v>1.9716184916338031E-2</v>
      </c>
      <c r="E117" s="64">
        <f t="shared" si="56"/>
        <v>1.6889142939065238E-2</v>
      </c>
      <c r="F117" s="64">
        <f t="shared" si="57"/>
        <v>2.6773520806085055E-2</v>
      </c>
      <c r="G117" s="64">
        <f t="shared" si="58"/>
        <v>2.2544756753198725E-2</v>
      </c>
      <c r="H117" s="64">
        <f t="shared" si="59"/>
        <v>1.8606770452171656E-2</v>
      </c>
      <c r="I117" s="64">
        <f t="shared" si="60"/>
        <v>1.4918417524078409E-2</v>
      </c>
      <c r="J117" s="64">
        <f t="shared" si="61"/>
        <v>1.1448718886807152E-2</v>
      </c>
      <c r="K117" s="64">
        <f t="shared" si="62"/>
        <v>8.1690334845099799E-3</v>
      </c>
      <c r="L117" s="64">
        <f t="shared" si="63"/>
        <v>5.7655712651452362E-3</v>
      </c>
      <c r="M117" s="64">
        <f t="shared" si="64"/>
        <v>5.5553155248681263E-3</v>
      </c>
      <c r="N117" s="64">
        <f t="shared" si="65"/>
        <v>7.53404581282624E-3</v>
      </c>
      <c r="O117" s="64">
        <f t="shared" si="99"/>
        <v>5.300000000000004E-2</v>
      </c>
      <c r="P117" s="64">
        <f t="shared" si="99"/>
        <v>5.300000000000004E-2</v>
      </c>
      <c r="Q117" s="64">
        <f t="shared" si="100"/>
        <v>5.300000000000004E-2</v>
      </c>
      <c r="R117" s="64">
        <f t="shared" si="101"/>
        <v>5.300000000000004E-2</v>
      </c>
      <c r="S117" s="64">
        <f t="shared" si="102"/>
        <v>5.300000000000004E-2</v>
      </c>
      <c r="T117" s="64">
        <f t="shared" si="103"/>
        <v>5.300000000000004E-2</v>
      </c>
      <c r="U117" s="64">
        <f t="shared" si="104"/>
        <v>5.300000000000004E-2</v>
      </c>
      <c r="V117" s="64">
        <f t="shared" si="105"/>
        <v>5.300000000000004E-2</v>
      </c>
      <c r="W117" s="64">
        <f t="shared" si="106"/>
        <v>5.300000000000004E-2</v>
      </c>
      <c r="X117" s="64">
        <f t="shared" si="107"/>
        <v>5.300000000000004E-2</v>
      </c>
      <c r="Y117" s="64">
        <f t="shared" si="108"/>
        <v>5.300000000000004E-2</v>
      </c>
      <c r="Z117" s="64">
        <f t="shared" si="66"/>
        <v>0.17690366315814529</v>
      </c>
      <c r="AA117" s="64">
        <f t="shared" si="98"/>
        <v>0.1740766211808725</v>
      </c>
      <c r="AB117" s="64">
        <f t="shared" si="67"/>
        <v>0.18396099904789232</v>
      </c>
      <c r="AC117" s="64">
        <f t="shared" si="68"/>
        <v>0.17973223499500598</v>
      </c>
      <c r="AD117" s="64">
        <f t="shared" si="69"/>
        <v>0.17579424869397892</v>
      </c>
      <c r="AE117" s="64">
        <f t="shared" si="70"/>
        <v>0.17210589576588567</v>
      </c>
      <c r="AF117" s="64">
        <f t="shared" si="71"/>
        <v>0.16863619712861441</v>
      </c>
      <c r="AG117" s="64">
        <f t="shared" si="72"/>
        <v>0.16535651172631724</v>
      </c>
      <c r="AH117" s="64">
        <f t="shared" si="73"/>
        <v>0.1629530495069525</v>
      </c>
      <c r="AI117" s="64">
        <f t="shared" si="74"/>
        <v>0.16274279376667539</v>
      </c>
      <c r="AJ117" s="64">
        <f t="shared" si="75"/>
        <v>0.1647215240546335</v>
      </c>
      <c r="AK117" s="334">
        <f>(1+O117)*'Projeções - Receitas'!N$34</f>
        <v>1940870985064.0652</v>
      </c>
      <c r="AL117" s="334">
        <f>(1+P117)*'Projeções - Receitas'!T$34</f>
        <v>2049860725224.9331</v>
      </c>
      <c r="AM117" s="334">
        <f>(1+Q117)*'Projeções - Receitas'!U$34</f>
        <v>2295844012251.9253</v>
      </c>
      <c r="AN117" s="334">
        <f>(1+R117)*'Projeções - Receitas'!V$34</f>
        <v>2571345293722.1563</v>
      </c>
      <c r="AO117" s="334">
        <f>(1+S117)*'Projeções - Receitas'!W$34</f>
        <v>2879906728968.8154</v>
      </c>
      <c r="AP117" s="334">
        <f>(1+T117)*'Projeções - Receitas'!X$34</f>
        <v>3225495536445.0737</v>
      </c>
      <c r="AQ117" s="334">
        <f>(1+U117)*'Projeções - Receitas'!Y$34</f>
        <v>3612555000818.4824</v>
      </c>
      <c r="AR117" s="334">
        <f>(1+V117)*'Projeções - Receitas'!Z$34</f>
        <v>4046061600916.7007</v>
      </c>
      <c r="AS117" s="334">
        <f>(1+W117)*'Projeções - Receitas'!AA$34</f>
        <v>4507312623421.2051</v>
      </c>
      <c r="AT117" s="334">
        <f>(1+X117)*'Projeções - Receitas'!AB$34</f>
        <v>4940014635269.6416</v>
      </c>
      <c r="AU117" s="334">
        <f>(1+Y117)*'Projeções - Receitas'!AC$34</f>
        <v>5406846018302.6221</v>
      </c>
      <c r="AV117" s="335">
        <f t="shared" si="76"/>
        <v>1699370150010.3333</v>
      </c>
      <c r="AW117" s="335">
        <f t="shared" si="77"/>
        <v>1794798394603.6482</v>
      </c>
      <c r="AX117" s="335">
        <f t="shared" si="78"/>
        <v>2010174201956.0862</v>
      </c>
      <c r="AY117" s="335">
        <f t="shared" si="79"/>
        <v>2251395106190.8164</v>
      </c>
      <c r="AZ117" s="335">
        <f t="shared" si="80"/>
        <v>2521562518933.7148</v>
      </c>
      <c r="BA117" s="335">
        <f t="shared" si="81"/>
        <v>2824150021205.7607</v>
      </c>
      <c r="BB117" s="335">
        <f t="shared" si="82"/>
        <v>3163048023750.4521</v>
      </c>
      <c r="BC117" s="335">
        <f t="shared" si="83"/>
        <v>3542613786600.5063</v>
      </c>
      <c r="BD117" s="335">
        <f t="shared" si="84"/>
        <v>3946471758272.9648</v>
      </c>
      <c r="BE117" s="335">
        <f t="shared" si="85"/>
        <v>4325333047067.1699</v>
      </c>
      <c r="BF117" s="335">
        <f t="shared" si="86"/>
        <v>4734077020015.0176</v>
      </c>
      <c r="BG117" s="334">
        <f>(AK117*SUMPRODUCT(DA$10:DA$13,DA$28:DA$31)+AV117*SUMPRODUCT(DA$14:DA$23,DA$32:DA$41))*'Projeções - Receitas'!T$23+(AK117*DA$11*'Projeções - Receitas'!T$25)</f>
        <v>63052194275.209389</v>
      </c>
      <c r="BH117" s="334">
        <f>(AL117*SUMPRODUCT(DB$10:DB$13,DB$28:DB$31)+AW117*SUMPRODUCT(DB$14:DB$23,DB$32:DB$41))*'Projeções - Receitas'!U$23+(AL117*DB$11*'Projeções - Receitas'!U$25)</f>
        <v>50518895460.226456</v>
      </c>
      <c r="BI117" s="334">
        <f>(AM117*SUMPRODUCT(DC$10:DC$13,DC$28:DC$31)+AX117*SUMPRODUCT(DC$14:DC$23,DC$32:DC$41))*'Projeções - Receitas'!V$23+(AM117*DC$11*'Projeções - Receitas'!V$25)</f>
        <v>55877940840.402046</v>
      </c>
      <c r="BJ117" s="334">
        <f>(AN117*SUMPRODUCT(DD$10:DD$13,DD$28:DD$31)+AY117*SUMPRODUCT(DD$14:DD$23,DD$32:DD$41))*'Projeções - Receitas'!W$23+(AN117*DD$11*'Projeções - Receitas'!W$25)</f>
        <v>61758355991.829483</v>
      </c>
      <c r="BK117" s="334">
        <f>(AO117*SUMPRODUCT(DE$10:DE$13,DE$28:DE$31)+AZ117*SUMPRODUCT(DE$14:DE$23,DE$32:DE$41))*'Projeções - Receitas'!X$23+(AO117*DE$11*'Projeções - Receitas'!X$25)</f>
        <v>68239490411.463211</v>
      </c>
      <c r="BL117" s="334">
        <f>(AP117*SUMPRODUCT(DF$10:DF$13,DF$28:DF$31)+BA117*SUMPRODUCT(DF$14:DF$23,DF$32:DF$41))*'Projeções - Receitas'!Y$23+(AP117*DF$11*'Projeções - Receitas'!Y$25)</f>
        <v>75389898467.487671</v>
      </c>
      <c r="BM117" s="334">
        <f>(AQ117*SUMPRODUCT(DG$10:DG$13,DG$28:DG$31)+BB117*SUMPRODUCT(DG$14:DG$23,DG$32:DG$41))*'Projeções - Receitas'!Z$23+(AQ117*DG$11*'Projeções - Receitas'!Z$25)</f>
        <v>83281812500.615799</v>
      </c>
      <c r="BN117" s="334">
        <f>(AR117*SUMPRODUCT(DH$10:DH$13,DH$28:DH$31)+BC117*SUMPRODUCT(DH$14:DH$23,DH$32:DH$41))*'Projeções - Receitas'!AA$23+(AR117*DH$11*'Projeções - Receitas'!AA$25)</f>
        <v>91990003089.642822</v>
      </c>
      <c r="BO117" s="334">
        <f>(AS117*SUMPRODUCT(DI$10:DI$13,DI$28:DI$31)+BD117*SUMPRODUCT(DI$14:DI$23,DI$32:DI$41))*'Projeções - Receitas'!AB$23+(AS117*DI$11*'Projeções - Receitas'!AB$25)</f>
        <v>101050364982.06242</v>
      </c>
      <c r="BP117" s="334">
        <f>(AT117*SUMPRODUCT(DJ$10:DJ$13,DJ$28:DJ$31)+BE117*SUMPRODUCT(DJ$14:DJ$23,DJ$32:DJ$41))*'Projeções - Receitas'!AC$23+(AT117*DJ$11*'Projeções - Receitas'!AC$25)</f>
        <v>109190667912.3589</v>
      </c>
      <c r="BQ117" s="334">
        <f>(AU117*SUMPRODUCT(DK$10:DK$13,DK$28:DK$31)+BF117*SUMPRODUCT(DK$14:DK$23,DK$32:DK$41))*'Projeções - Receitas'!AD$23+(AU117*DK$11*'Projeções - Receitas'!AD$25)</f>
        <v>138895184258.57813</v>
      </c>
      <c r="BR117" s="335">
        <f>((BG117+'DRE + DCF'!T$12)*(1+'DRE + DCF'!T$15)+'DRE + DCF'!T$18)*(1+'DRE + DCF'!T$25)*'DRE + DCF'!T$33</f>
        <v>34584107009.576988</v>
      </c>
      <c r="BS117" s="335">
        <f>((BH117+'DRE + DCF'!U$12)*(1+'DRE + DCF'!U$15)+'DRE + DCF'!U$18)*(1+'DRE + DCF'!U$25)*'DRE + DCF'!U$33</f>
        <v>26113676587.905563</v>
      </c>
      <c r="BT117" s="335">
        <f>((BI117+'DRE + DCF'!V$12)*(1+'DRE + DCF'!V$15)+'DRE + DCF'!V$18)*(1+'DRE + DCF'!V$25)*'DRE + DCF'!V$33</f>
        <v>29036119520.444408</v>
      </c>
      <c r="BU117" s="335">
        <f>((BJ117+'DRE + DCF'!W$12)*(1+'DRE + DCF'!W$15)+'DRE + DCF'!W$18)*(1+'DRE + DCF'!W$25)*'DRE + DCF'!W$33</f>
        <v>32229528475.963104</v>
      </c>
      <c r="BV117" s="335">
        <f>((BK117+'DRE + DCF'!X$12)*(1+'DRE + DCF'!X$15)+'DRE + DCF'!X$18)*(1+'DRE + DCF'!X$25)*'DRE + DCF'!X$33</f>
        <v>35727860458.080688</v>
      </c>
      <c r="BW117" s="335">
        <f>((BL117+'DRE + DCF'!Y$12)*(1+'DRE + DCF'!Y$15)+'DRE + DCF'!Y$18)*(1+'DRE + DCF'!Y$25)*'DRE + DCF'!Y$33</f>
        <v>39573996873.14537</v>
      </c>
      <c r="BX117" s="335">
        <f>((BM117+'DRE + DCF'!Z$12)*(1+'DRE + DCF'!Z$15)+'DRE + DCF'!Z$18)*(1+'DRE + DCF'!Z$25)*'DRE + DCF'!Z$33</f>
        <v>43815302702.319366</v>
      </c>
      <c r="BY117" s="335">
        <f>((BN117+'DRE + DCF'!AA$12)*(1+'DRE + DCF'!AA$15)+'DRE + DCF'!AA$18)*(1+'DRE + DCF'!AA$25)*'DRE + DCF'!AA$33</f>
        <v>48486018294.075661</v>
      </c>
      <c r="BZ117" s="335">
        <f>((BO117+'DRE + DCF'!AB$12)*(1+'DRE + DCF'!AB$15)+'DRE + DCF'!AB$18)*(1+'DRE + DCF'!AB$25)*'DRE + DCF'!AB$33</f>
        <v>53312143389.283157</v>
      </c>
      <c r="CA117" s="335">
        <f>((BP117+'DRE + DCF'!AC$12)*(1+'DRE + DCF'!AC$15)+'DRE + DCF'!AC$18)*(1+'DRE + DCF'!AC$25)*'DRE + DCF'!AC$33</f>
        <v>57527946358.81694</v>
      </c>
      <c r="CB117" s="335">
        <f>((BQ117+'DRE + DCF'!AD$12)*(1+'DRE + DCF'!AD$15)+'DRE + DCF'!AD$18)*(1+'DRE + DCF'!AD$25)*'DRE + DCF'!AD$33</f>
        <v>72285221764.946732</v>
      </c>
      <c r="CC117" s="335">
        <f>BR117*(1-DA$47)+('DRE + DCF'!N$53*10^6)</f>
        <v>199858227540.56128</v>
      </c>
      <c r="CD117" s="335">
        <f>BS117*(1-DB$47)+('DRE + DCF'!T$53*10^6)</f>
        <v>200345274645.27609</v>
      </c>
      <c r="CE117" s="335">
        <f>BT117*(1-DC$47)+('DRE + DCF'!U$53*10^6)</f>
        <v>218942246732.19992</v>
      </c>
      <c r="CF117" s="335">
        <f>BU117*(1-DD$47)+('DRE + DCF'!V$53*10^6)</f>
        <v>239578481791.85593</v>
      </c>
      <c r="CG117" s="335">
        <f>BV117*(1-DE$47)+('DRE + DCF'!W$53*10^6)</f>
        <v>262448756152.92557</v>
      </c>
      <c r="CH117" s="335">
        <f>BW117*(1-DF$47)+('DRE + DCF'!X$53*10^6)</f>
        <v>287775373987.6217</v>
      </c>
      <c r="CI117" s="335">
        <f>BX117*(1-DG$47)+('DRE + DCF'!Y$53*10^6)</f>
        <v>315810599156.10083</v>
      </c>
      <c r="CJ117" s="335">
        <f>BY117*(1-DH$47)+('DRE + DCF'!Z$53*10^6)</f>
        <v>346828858356.91614</v>
      </c>
      <c r="CK117" s="335">
        <f>BZ117*(1-DI$47)+('DRE + DCF'!AA$53*10^6)</f>
        <v>380751486369.49219</v>
      </c>
      <c r="CL117" s="335">
        <f>CA117*(1-DJ$47)+('DRE + DCF'!AB$53*10^6)</f>
        <v>416765188794.18719</v>
      </c>
      <c r="CM117" s="335">
        <f>CB117*(1-DK$47)+('DRE + DCF'!AC$53*10^6)</f>
        <v>461695654567.901</v>
      </c>
      <c r="CN117" s="335">
        <f t="shared" si="87"/>
        <v>1129757428267.0193</v>
      </c>
      <c r="CO117" s="335">
        <f t="shared" si="88"/>
        <v>1150902822482.4597</v>
      </c>
      <c r="CP117" s="335">
        <f t="shared" si="89"/>
        <v>1190155782287.313</v>
      </c>
      <c r="CQ117" s="335">
        <f t="shared" si="90"/>
        <v>1332974476161.7905</v>
      </c>
      <c r="CR117" s="335">
        <f t="shared" si="91"/>
        <v>1492931413301.2056</v>
      </c>
      <c r="CS117" s="335">
        <f t="shared" si="92"/>
        <v>1672083182897.3503</v>
      </c>
      <c r="CT117" s="335">
        <f t="shared" si="93"/>
        <v>1872733164845.0325</v>
      </c>
      <c r="CU117" s="335">
        <f t="shared" si="94"/>
        <v>2097461144626.4365</v>
      </c>
      <c r="CV117" s="335">
        <f t="shared" si="95"/>
        <v>2336571715113.8506</v>
      </c>
      <c r="CW117" s="335">
        <f t="shared" si="96"/>
        <v>2560882599764.7808</v>
      </c>
      <c r="CX117" s="336">
        <f t="shared" si="97"/>
        <v>2802886005442.5522</v>
      </c>
    </row>
    <row r="118" spans="4:102" ht="30" customHeight="1" x14ac:dyDescent="0.25">
      <c r="D118" s="333">
        <f t="shared" si="55"/>
        <v>1.9642201877910465E-2</v>
      </c>
      <c r="E118" s="64">
        <f t="shared" si="56"/>
        <v>1.6814141972339353E-2</v>
      </c>
      <c r="F118" s="64">
        <f t="shared" si="57"/>
        <v>2.669434965231593E-2</v>
      </c>
      <c r="G118" s="64">
        <f t="shared" si="58"/>
        <v>2.2467476313064866E-2</v>
      </c>
      <c r="H118" s="64">
        <f t="shared" si="59"/>
        <v>1.8531242273147591E-2</v>
      </c>
      <c r="I118" s="64">
        <f t="shared" si="60"/>
        <v>1.4844523693077399E-2</v>
      </c>
      <c r="J118" s="64">
        <f t="shared" si="61"/>
        <v>1.1376356612798177E-2</v>
      </c>
      <c r="K118" s="64">
        <f t="shared" si="62"/>
        <v>8.0981134692976742E-3</v>
      </c>
      <c r="L118" s="64">
        <f t="shared" si="63"/>
        <v>5.695678303707874E-3</v>
      </c>
      <c r="M118" s="64">
        <f t="shared" si="64"/>
        <v>5.4854091360092561E-3</v>
      </c>
      <c r="N118" s="64">
        <f t="shared" si="65"/>
        <v>7.4641050974595946E-3</v>
      </c>
      <c r="O118" s="64">
        <f t="shared" si="99"/>
        <v>5.3500000000000041E-2</v>
      </c>
      <c r="P118" s="64">
        <f t="shared" si="99"/>
        <v>5.3500000000000041E-2</v>
      </c>
      <c r="Q118" s="64">
        <f t="shared" si="100"/>
        <v>5.3500000000000041E-2</v>
      </c>
      <c r="R118" s="64">
        <f t="shared" si="101"/>
        <v>5.3500000000000041E-2</v>
      </c>
      <c r="S118" s="64">
        <f t="shared" si="102"/>
        <v>5.3500000000000041E-2</v>
      </c>
      <c r="T118" s="64">
        <f t="shared" si="103"/>
        <v>5.3500000000000041E-2</v>
      </c>
      <c r="U118" s="64">
        <f t="shared" si="104"/>
        <v>5.3500000000000041E-2</v>
      </c>
      <c r="V118" s="64">
        <f t="shared" si="105"/>
        <v>5.3500000000000041E-2</v>
      </c>
      <c r="W118" s="64">
        <f t="shared" si="106"/>
        <v>5.3500000000000041E-2</v>
      </c>
      <c r="X118" s="64">
        <f t="shared" si="107"/>
        <v>5.3500000000000041E-2</v>
      </c>
      <c r="Y118" s="64">
        <f t="shared" si="108"/>
        <v>5.3500000000000041E-2</v>
      </c>
      <c r="Z118" s="64">
        <f t="shared" si="66"/>
        <v>0.17682968011971772</v>
      </c>
      <c r="AA118" s="64">
        <f t="shared" si="98"/>
        <v>0.17400162021414661</v>
      </c>
      <c r="AB118" s="64">
        <f t="shared" si="67"/>
        <v>0.18388182789412319</v>
      </c>
      <c r="AC118" s="64">
        <f t="shared" si="68"/>
        <v>0.17965495455487213</v>
      </c>
      <c r="AD118" s="64">
        <f t="shared" si="69"/>
        <v>0.17571872051495485</v>
      </c>
      <c r="AE118" s="64">
        <f t="shared" si="70"/>
        <v>0.17203200193488466</v>
      </c>
      <c r="AF118" s="64">
        <f t="shared" si="71"/>
        <v>0.16856383485460544</v>
      </c>
      <c r="AG118" s="64">
        <f t="shared" si="72"/>
        <v>0.16528559171110493</v>
      </c>
      <c r="AH118" s="64">
        <f t="shared" si="73"/>
        <v>0.16288315654551513</v>
      </c>
      <c r="AI118" s="64">
        <f t="shared" si="74"/>
        <v>0.16267288737781652</v>
      </c>
      <c r="AJ118" s="64">
        <f t="shared" si="75"/>
        <v>0.16465158333926685</v>
      </c>
      <c r="AK118" s="334">
        <f>(1+O118)*'Projeções - Receitas'!N$34</f>
        <v>1941792576225.0645</v>
      </c>
      <c r="AL118" s="334">
        <f>(1+P118)*'Projeções - Receitas'!T$34</f>
        <v>2050834068399.3042</v>
      </c>
      <c r="AM118" s="334">
        <f>(1+Q118)*'Projeções - Receitas'!U$34</f>
        <v>2296934156607.2207</v>
      </c>
      <c r="AN118" s="334">
        <f>(1+R118)*'Projeções - Receitas'!V$34</f>
        <v>2572566255400.0874</v>
      </c>
      <c r="AO118" s="334">
        <f>(1+S118)*'Projeções - Receitas'!W$34</f>
        <v>2881274206048.0981</v>
      </c>
      <c r="AP118" s="334">
        <f>(1+T118)*'Projeções - Receitas'!X$34</f>
        <v>3227027110773.8706</v>
      </c>
      <c r="AQ118" s="334">
        <f>(1+U118)*'Projeções - Receitas'!Y$34</f>
        <v>3614270364066.7349</v>
      </c>
      <c r="AR118" s="334">
        <f>(1+V118)*'Projeções - Receitas'!Z$34</f>
        <v>4047982807754.7432</v>
      </c>
      <c r="AS118" s="334">
        <f>(1+W118)*'Projeções - Receitas'!AA$34</f>
        <v>4509452847838.7852</v>
      </c>
      <c r="AT118" s="334">
        <f>(1+X118)*'Projeções - Receitas'!AB$34</f>
        <v>4942360321231.3086</v>
      </c>
      <c r="AU118" s="334">
        <f>(1+Y118)*'Projeções - Receitas'!AC$34</f>
        <v>5409413371587.667</v>
      </c>
      <c r="AV118" s="335">
        <f t="shared" si="76"/>
        <v>1700177068410.1484</v>
      </c>
      <c r="AW118" s="335">
        <f t="shared" si="77"/>
        <v>1795650625560.2502</v>
      </c>
      <c r="AX118" s="335">
        <f t="shared" si="78"/>
        <v>2011128700627.4802</v>
      </c>
      <c r="AY118" s="335">
        <f t="shared" si="79"/>
        <v>2252464144702.7783</v>
      </c>
      <c r="AZ118" s="335">
        <f t="shared" si="80"/>
        <v>2522759842067.1118</v>
      </c>
      <c r="BA118" s="335">
        <f t="shared" si="81"/>
        <v>2825491023115.1655</v>
      </c>
      <c r="BB118" s="335">
        <f t="shared" si="82"/>
        <v>3164549945888.9854</v>
      </c>
      <c r="BC118" s="335">
        <f t="shared" si="83"/>
        <v>3544295939395.6636</v>
      </c>
      <c r="BD118" s="335">
        <f t="shared" si="84"/>
        <v>3948345676486.7705</v>
      </c>
      <c r="BE118" s="335">
        <f t="shared" si="85"/>
        <v>4327386861429.5005</v>
      </c>
      <c r="BF118" s="335">
        <f t="shared" si="86"/>
        <v>4736324919834.5879</v>
      </c>
      <c r="BG118" s="334">
        <f>(AK118*SUMPRODUCT(DA$10:DA$13,DA$28:DA$31)+AV118*SUMPRODUCT(DA$14:DA$23,DA$32:DA$41))*'Projeções - Receitas'!T$23+(AK118*DA$11*'Projeções - Receitas'!T$25)</f>
        <v>63082133588.730377</v>
      </c>
      <c r="BH118" s="334">
        <f>(AL118*SUMPRODUCT(DB$10:DB$13,DB$28:DB$31)+AW118*SUMPRODUCT(DB$14:DB$23,DB$32:DB$41))*'Projeções - Receitas'!U$23+(AL118*DB$11*'Projeções - Receitas'!U$25)</f>
        <v>50542883539.742271</v>
      </c>
      <c r="BI118" s="334">
        <f>(AM118*SUMPRODUCT(DC$10:DC$13,DC$28:DC$31)+AX118*SUMPRODUCT(DC$14:DC$23,DC$32:DC$41))*'Projeções - Receitas'!V$23+(AM118*DC$11*'Projeções - Receitas'!V$25)</f>
        <v>55904473575.843857</v>
      </c>
      <c r="BJ118" s="334">
        <f>(AN118*SUMPRODUCT(DD$10:DD$13,DD$28:DD$31)+AY118*SUMPRODUCT(DD$14:DD$23,DD$32:DD$41))*'Projeções - Receitas'!W$23+(AN118*DD$11*'Projeções - Receitas'!W$25)</f>
        <v>61787680947.191238</v>
      </c>
      <c r="BK118" s="334">
        <f>(AO118*SUMPRODUCT(DE$10:DE$13,DE$28:DE$31)+AZ118*SUMPRODUCT(DE$14:DE$23,DE$32:DE$41))*'Projeções - Receitas'!X$23+(AO118*DE$11*'Projeções - Receitas'!X$25)</f>
        <v>68271892828.562653</v>
      </c>
      <c r="BL118" s="334">
        <f>(AP118*SUMPRODUCT(DF$10:DF$13,DF$28:DF$31)+BA118*SUMPRODUCT(DF$14:DF$23,DF$32:DF$41))*'Projeções - Receitas'!Y$23+(AP118*DF$11*'Projeções - Receitas'!Y$25)</f>
        <v>75425696140.074341</v>
      </c>
      <c r="BM118" s="334">
        <f>(AQ118*SUMPRODUCT(DG$10:DG$13,DG$28:DG$31)+BB118*SUMPRODUCT(DG$14:DG$23,DG$32:DG$41))*'Projeções - Receitas'!Z$23+(AQ118*DG$11*'Projeções - Receitas'!Z$25)</f>
        <v>83321357520.796646</v>
      </c>
      <c r="BN118" s="334">
        <f>(AR118*SUMPRODUCT(DH$10:DH$13,DH$28:DH$31)+BC118*SUMPRODUCT(DH$14:DH$23,DH$32:DH$41))*'Projeções - Receitas'!AA$23+(AR118*DH$11*'Projeções - Receitas'!AA$25)</f>
        <v>92033683053.12323</v>
      </c>
      <c r="BO118" s="334">
        <f>(AS118*SUMPRODUCT(DI$10:DI$13,DI$28:DI$31)+BD118*SUMPRODUCT(DI$14:DI$23,DI$32:DI$41))*'Projeções - Receitas'!AB$23+(AS118*DI$11*'Projeções - Receitas'!AB$25)</f>
        <v>101098347111.68356</v>
      </c>
      <c r="BP118" s="334">
        <f>(AT118*SUMPRODUCT(DJ$10:DJ$13,DJ$28:DJ$31)+BE118*SUMPRODUCT(DJ$14:DJ$23,DJ$32:DJ$41))*'Projeções - Receitas'!AC$23+(AT118*DJ$11*'Projeções - Receitas'!AC$25)</f>
        <v>109242515333.02007</v>
      </c>
      <c r="BQ118" s="334">
        <f>(AU118*SUMPRODUCT(DK$10:DK$13,DK$28:DK$31)+BF118*SUMPRODUCT(DK$14:DK$23,DK$32:DK$41))*'Projeções - Receitas'!AD$23+(AU118*DK$11*'Projeções - Receitas'!AD$25)</f>
        <v>138961136387.85577</v>
      </c>
      <c r="BR118" s="335">
        <f>((BG118+'DRE + DCF'!T$12)*(1+'DRE + DCF'!T$15)+'DRE + DCF'!T$18)*(1+'DRE + DCF'!T$25)*'DRE + DCF'!T$33</f>
        <v>34602529601.867973</v>
      </c>
      <c r="BS118" s="335">
        <f>((BH118+'DRE + DCF'!U$12)*(1+'DRE + DCF'!U$15)+'DRE + DCF'!U$18)*(1+'DRE + DCF'!U$25)*'DRE + DCF'!U$33</f>
        <v>26128294751.769485</v>
      </c>
      <c r="BT118" s="335">
        <f>((BI118+'DRE + DCF'!V$12)*(1+'DRE + DCF'!V$15)+'DRE + DCF'!V$18)*(1+'DRE + DCF'!V$25)*'DRE + DCF'!V$33</f>
        <v>29052270241.515053</v>
      </c>
      <c r="BU118" s="335">
        <f>((BJ118+'DRE + DCF'!W$12)*(1+'DRE + DCF'!W$15)+'DRE + DCF'!W$18)*(1+'DRE + DCF'!W$25)*'DRE + DCF'!W$33</f>
        <v>32247358800.418606</v>
      </c>
      <c r="BV118" s="335">
        <f>((BK118+'DRE + DCF'!X$12)*(1+'DRE + DCF'!X$15)+'DRE + DCF'!X$18)*(1+'DRE + DCF'!X$25)*'DRE + DCF'!X$33</f>
        <v>35747539807.717606</v>
      </c>
      <c r="BW118" s="335">
        <f>((BL118+'DRE + DCF'!Y$12)*(1+'DRE + DCF'!Y$15)+'DRE + DCF'!Y$18)*(1+'DRE + DCF'!Y$25)*'DRE + DCF'!Y$33</f>
        <v>39595713832.686272</v>
      </c>
      <c r="BX118" s="335">
        <f>((BM118+'DRE + DCF'!Z$12)*(1+'DRE + DCF'!Z$15)+'DRE + DCF'!Z$18)*(1+'DRE + DCF'!Z$25)*'DRE + DCF'!Z$33</f>
        <v>43839265988.692192</v>
      </c>
      <c r="BY118" s="335">
        <f>((BN118+'DRE + DCF'!AA$12)*(1+'DRE + DCF'!AA$15)+'DRE + DCF'!AA$18)*(1+'DRE + DCF'!AA$25)*'DRE + DCF'!AA$33</f>
        <v>48512457392.149544</v>
      </c>
      <c r="BZ118" s="335">
        <f>((BO118+'DRE + DCF'!AB$12)*(1+'DRE + DCF'!AB$15)+'DRE + DCF'!AB$18)*(1+'DRE + DCF'!AB$25)*'DRE + DCF'!AB$33</f>
        <v>53341153749.930573</v>
      </c>
      <c r="CA118" s="335">
        <f>((BP118+'DRE + DCF'!AC$12)*(1+'DRE + DCF'!AC$15)+'DRE + DCF'!AC$18)*(1+'DRE + DCF'!AC$25)*'DRE + DCF'!AC$33</f>
        <v>57559258260.719467</v>
      </c>
      <c r="CB118" s="335">
        <f>((BQ118+'DRE + DCF'!AD$12)*(1+'DRE + DCF'!AD$15)+'DRE + DCF'!AD$18)*(1+'DRE + DCF'!AD$25)*'DRE + DCF'!AD$33</f>
        <v>72323721380.131058</v>
      </c>
      <c r="CC118" s="335">
        <f>BR118*(1-DA$47)+('DRE + DCF'!N$53*10^6)</f>
        <v>199869504408.62796</v>
      </c>
      <c r="CD118" s="335">
        <f>BS118*(1-DB$47)+('DRE + DCF'!T$53*10^6)</f>
        <v>200354045543.59442</v>
      </c>
      <c r="CE118" s="335">
        <f>BT118*(1-DC$47)+('DRE + DCF'!U$53*10^6)</f>
        <v>218951937164.84232</v>
      </c>
      <c r="CF118" s="335">
        <f>BU118*(1-DD$47)+('DRE + DCF'!V$53*10^6)</f>
        <v>239589179986.52924</v>
      </c>
      <c r="CG118" s="335">
        <f>BV118*(1-DE$47)+('DRE + DCF'!W$53*10^6)</f>
        <v>262460563762.7077</v>
      </c>
      <c r="CH118" s="335">
        <f>BW118*(1-DF$47)+('DRE + DCF'!X$53*10^6)</f>
        <v>287788404163.34625</v>
      </c>
      <c r="CI118" s="335">
        <f>BX118*(1-DG$47)+('DRE + DCF'!Y$53*10^6)</f>
        <v>315824977127.92456</v>
      </c>
      <c r="CJ118" s="335">
        <f>BY118*(1-DH$47)+('DRE + DCF'!Z$53*10^6)</f>
        <v>346844721815.7605</v>
      </c>
      <c r="CK118" s="335">
        <f>BZ118*(1-DI$47)+('DRE + DCF'!AA$53*10^6)</f>
        <v>380768892585.88062</v>
      </c>
      <c r="CL118" s="335">
        <f>CA118*(1-DJ$47)+('DRE + DCF'!AB$53*10^6)</f>
        <v>416783975935.32874</v>
      </c>
      <c r="CM118" s="335">
        <f>CB118*(1-DK$47)+('DRE + DCF'!AC$53*10^6)</f>
        <v>461718754337.0116</v>
      </c>
      <c r="CN118" s="335">
        <f t="shared" si="87"/>
        <v>1130293875288.9885</v>
      </c>
      <c r="CO118" s="335">
        <f t="shared" si="88"/>
        <v>1151449310052.4895</v>
      </c>
      <c r="CP118" s="335">
        <f t="shared" si="89"/>
        <v>1190720908489.7288</v>
      </c>
      <c r="CQ118" s="335">
        <f t="shared" si="90"/>
        <v>1333607417508.4961</v>
      </c>
      <c r="CR118" s="335">
        <f t="shared" si="91"/>
        <v>1493640307609.5159</v>
      </c>
      <c r="CS118" s="335">
        <f t="shared" si="92"/>
        <v>1672877144522.6582</v>
      </c>
      <c r="CT118" s="335">
        <f t="shared" si="93"/>
        <v>1873622401865.377</v>
      </c>
      <c r="CU118" s="335">
        <f t="shared" si="94"/>
        <v>2098457090089.2222</v>
      </c>
      <c r="CV118" s="335">
        <f t="shared" si="95"/>
        <v>2337681198359.394</v>
      </c>
      <c r="CW118" s="335">
        <f t="shared" si="96"/>
        <v>2562098593401.896</v>
      </c>
      <c r="CX118" s="336">
        <f t="shared" si="97"/>
        <v>2804216910478.375</v>
      </c>
    </row>
    <row r="119" spans="4:102" ht="30" customHeight="1" x14ac:dyDescent="0.25">
      <c r="D119" s="333">
        <f t="shared" si="55"/>
        <v>1.9568289032118991E-2</v>
      </c>
      <c r="E119" s="64">
        <f t="shared" si="56"/>
        <v>1.6739212164025963E-2</v>
      </c>
      <c r="F119" s="64">
        <f t="shared" si="57"/>
        <v>2.6615253613493484E-2</v>
      </c>
      <c r="G119" s="64">
        <f t="shared" si="58"/>
        <v>2.239026919403167E-2</v>
      </c>
      <c r="H119" s="64">
        <f t="shared" si="59"/>
        <v>1.845578575273743E-2</v>
      </c>
      <c r="I119" s="64">
        <f t="shared" si="60"/>
        <v>1.4770699970075518E-2</v>
      </c>
      <c r="J119" s="64">
        <f t="shared" si="61"/>
        <v>1.13040629936981E-2</v>
      </c>
      <c r="K119" s="64">
        <f t="shared" si="62"/>
        <v>8.0272607406272622E-3</v>
      </c>
      <c r="L119" s="64">
        <f t="shared" si="63"/>
        <v>5.6258516543782056E-3</v>
      </c>
      <c r="M119" s="64">
        <f t="shared" si="64"/>
        <v>5.4155690719975003E-3</v>
      </c>
      <c r="N119" s="64">
        <f t="shared" si="65"/>
        <v>7.394230739507901E-3</v>
      </c>
      <c r="O119" s="64">
        <f t="shared" si="99"/>
        <v>5.4000000000000041E-2</v>
      </c>
      <c r="P119" s="64">
        <f t="shared" si="99"/>
        <v>5.4000000000000041E-2</v>
      </c>
      <c r="Q119" s="64">
        <f t="shared" si="100"/>
        <v>5.4000000000000041E-2</v>
      </c>
      <c r="R119" s="64">
        <f t="shared" si="101"/>
        <v>5.4000000000000041E-2</v>
      </c>
      <c r="S119" s="64">
        <f t="shared" si="102"/>
        <v>5.4000000000000041E-2</v>
      </c>
      <c r="T119" s="64">
        <f t="shared" si="103"/>
        <v>5.4000000000000041E-2</v>
      </c>
      <c r="U119" s="64">
        <f t="shared" si="104"/>
        <v>5.4000000000000041E-2</v>
      </c>
      <c r="V119" s="64">
        <f t="shared" si="105"/>
        <v>5.4000000000000041E-2</v>
      </c>
      <c r="W119" s="64">
        <f t="shared" si="106"/>
        <v>5.4000000000000041E-2</v>
      </c>
      <c r="X119" s="64">
        <f t="shared" si="107"/>
        <v>5.4000000000000041E-2</v>
      </c>
      <c r="Y119" s="64">
        <f t="shared" si="108"/>
        <v>5.4000000000000041E-2</v>
      </c>
      <c r="Z119" s="64">
        <f t="shared" si="66"/>
        <v>0.17675576727392625</v>
      </c>
      <c r="AA119" s="64">
        <f t="shared" si="98"/>
        <v>0.17392669040583322</v>
      </c>
      <c r="AB119" s="64">
        <f t="shared" si="67"/>
        <v>0.18380273185530074</v>
      </c>
      <c r="AC119" s="64">
        <f t="shared" si="68"/>
        <v>0.17957774743583893</v>
      </c>
      <c r="AD119" s="64">
        <f t="shared" si="69"/>
        <v>0.17564326399454469</v>
      </c>
      <c r="AE119" s="64">
        <f t="shared" si="70"/>
        <v>0.17195817821188278</v>
      </c>
      <c r="AF119" s="64">
        <f t="shared" si="71"/>
        <v>0.16849154123550536</v>
      </c>
      <c r="AG119" s="64">
        <f t="shared" si="72"/>
        <v>0.16521473898243452</v>
      </c>
      <c r="AH119" s="64">
        <f t="shared" si="73"/>
        <v>0.16281332989618547</v>
      </c>
      <c r="AI119" s="64">
        <f t="shared" si="74"/>
        <v>0.16260304731380476</v>
      </c>
      <c r="AJ119" s="64">
        <f t="shared" si="75"/>
        <v>0.16458170898131516</v>
      </c>
      <c r="AK119" s="334">
        <f>(1+O119)*'Projeções - Receitas'!N$34</f>
        <v>1942714167386.0635</v>
      </c>
      <c r="AL119" s="334">
        <f>(1+P119)*'Projeções - Receitas'!T$34</f>
        <v>2051807411573.6748</v>
      </c>
      <c r="AM119" s="334">
        <f>(1+Q119)*'Projeções - Receitas'!U$34</f>
        <v>2298024300962.5161</v>
      </c>
      <c r="AN119" s="334">
        <f>(1+R119)*'Projeções - Receitas'!V$34</f>
        <v>2573787217078.0181</v>
      </c>
      <c r="AO119" s="334">
        <f>(1+S119)*'Projeções - Receitas'!W$34</f>
        <v>2882641683127.3804</v>
      </c>
      <c r="AP119" s="334">
        <f>(1+T119)*'Projeções - Receitas'!X$34</f>
        <v>3228558685102.6665</v>
      </c>
      <c r="AQ119" s="334">
        <f>(1+U119)*'Projeções - Receitas'!Y$34</f>
        <v>3615985727314.9868</v>
      </c>
      <c r="AR119" s="334">
        <f>(1+V119)*'Projeções - Receitas'!Z$34</f>
        <v>4049904014592.7852</v>
      </c>
      <c r="AS119" s="334">
        <f>(1+W119)*'Projeções - Receitas'!AA$34</f>
        <v>4511593072256.3633</v>
      </c>
      <c r="AT119" s="334">
        <f>(1+X119)*'Projeções - Receitas'!AB$34</f>
        <v>4944706007192.9746</v>
      </c>
      <c r="AU119" s="334">
        <f>(1+Y119)*'Projeções - Receitas'!AC$34</f>
        <v>5411980724872.7109</v>
      </c>
      <c r="AV119" s="335">
        <f t="shared" si="76"/>
        <v>1700983986809.9634</v>
      </c>
      <c r="AW119" s="335">
        <f t="shared" si="77"/>
        <v>1796502856516.8521</v>
      </c>
      <c r="AX119" s="335">
        <f t="shared" si="78"/>
        <v>2012083199298.8745</v>
      </c>
      <c r="AY119" s="335">
        <f t="shared" si="79"/>
        <v>2253533183214.7397</v>
      </c>
      <c r="AZ119" s="335">
        <f t="shared" si="80"/>
        <v>2523957165200.5083</v>
      </c>
      <c r="BA119" s="335">
        <f t="shared" si="81"/>
        <v>2826832025024.5698</v>
      </c>
      <c r="BB119" s="335">
        <f t="shared" si="82"/>
        <v>3166051868027.5186</v>
      </c>
      <c r="BC119" s="335">
        <f t="shared" si="83"/>
        <v>3545978092190.8208</v>
      </c>
      <c r="BD119" s="335">
        <f t="shared" si="84"/>
        <v>3950219594700.5747</v>
      </c>
      <c r="BE119" s="335">
        <f t="shared" si="85"/>
        <v>4329440675791.8301</v>
      </c>
      <c r="BF119" s="335">
        <f t="shared" si="86"/>
        <v>4738572819654.1582</v>
      </c>
      <c r="BG119" s="334">
        <f>(AK119*SUMPRODUCT(DA$10:DA$13,DA$28:DA$31)+AV119*SUMPRODUCT(DA$14:DA$23,DA$32:DA$41))*'Projeções - Receitas'!T$23+(AK119*DA$11*'Projeções - Receitas'!T$25)</f>
        <v>63112072902.251389</v>
      </c>
      <c r="BH119" s="334">
        <f>(AL119*SUMPRODUCT(DB$10:DB$13,DB$28:DB$31)+AW119*SUMPRODUCT(DB$14:DB$23,DB$32:DB$41))*'Projeções - Receitas'!U$23+(AL119*DB$11*'Projeções - Receitas'!U$25)</f>
        <v>50566871619.258026</v>
      </c>
      <c r="BI119" s="334">
        <f>(AM119*SUMPRODUCT(DC$10:DC$13,DC$28:DC$31)+AX119*SUMPRODUCT(DC$14:DC$23,DC$32:DC$41))*'Projeções - Receitas'!V$23+(AM119*DC$11*'Projeções - Receitas'!V$25)</f>
        <v>55931006311.285637</v>
      </c>
      <c r="BJ119" s="334">
        <f>(AN119*SUMPRODUCT(DD$10:DD$13,DD$28:DD$31)+AY119*SUMPRODUCT(DD$14:DD$23,DD$32:DD$41))*'Projeções - Receitas'!W$23+(AN119*DD$11*'Projeções - Receitas'!W$25)</f>
        <v>61817005902.552956</v>
      </c>
      <c r="BK119" s="334">
        <f>(AO119*SUMPRODUCT(DE$10:DE$13,DE$28:DE$31)+AZ119*SUMPRODUCT(DE$14:DE$23,DE$32:DE$41))*'Projeções - Receitas'!X$23+(AO119*DE$11*'Projeções - Receitas'!X$25)</f>
        <v>68304295245.662132</v>
      </c>
      <c r="BL119" s="334">
        <f>(AP119*SUMPRODUCT(DF$10:DF$13,DF$28:DF$31)+BA119*SUMPRODUCT(DF$14:DF$23,DF$32:DF$41))*'Projeções - Receitas'!Y$23+(AP119*DF$11*'Projeções - Receitas'!Y$25)</f>
        <v>75461493812.66095</v>
      </c>
      <c r="BM119" s="334">
        <f>(AQ119*SUMPRODUCT(DG$10:DG$13,DG$28:DG$31)+BB119*SUMPRODUCT(DG$14:DG$23,DG$32:DG$41))*'Projeções - Receitas'!Z$23+(AQ119*DG$11*'Projeções - Receitas'!Z$25)</f>
        <v>83360902540.977371</v>
      </c>
      <c r="BN119" s="334">
        <f>(AR119*SUMPRODUCT(DH$10:DH$13,DH$28:DH$31)+BC119*SUMPRODUCT(DH$14:DH$23,DH$32:DH$41))*'Projeções - Receitas'!AA$23+(AR119*DH$11*'Projeções - Receitas'!AA$25)</f>
        <v>92077363016.603516</v>
      </c>
      <c r="BO119" s="334">
        <f>(AS119*SUMPRODUCT(DI$10:DI$13,DI$28:DI$31)+BD119*SUMPRODUCT(DI$14:DI$23,DI$32:DI$41))*'Projeções - Receitas'!AB$23+(AS119*DI$11*'Projeções - Receitas'!AB$25)</f>
        <v>101146329241.30463</v>
      </c>
      <c r="BP119" s="334">
        <f>(AT119*SUMPRODUCT(DJ$10:DJ$13,DJ$28:DJ$31)+BE119*SUMPRODUCT(DJ$14:DJ$23,DJ$32:DJ$41))*'Projeções - Receitas'!AC$23+(AT119*DJ$11*'Projeções - Receitas'!AC$25)</f>
        <v>109294362753.68124</v>
      </c>
      <c r="BQ119" s="334">
        <f>(AU119*SUMPRODUCT(DK$10:DK$13,DK$28:DK$31)+BF119*SUMPRODUCT(DK$14:DK$23,DK$32:DK$41))*'Projeções - Receitas'!AD$23+(AU119*DK$11*'Projeções - Receitas'!AD$25)</f>
        <v>139027088517.13336</v>
      </c>
      <c r="BR119" s="335">
        <f>((BG119+'DRE + DCF'!T$12)*(1+'DRE + DCF'!T$15)+'DRE + DCF'!T$18)*(1+'DRE + DCF'!T$25)*'DRE + DCF'!T$33</f>
        <v>34620952194.158974</v>
      </c>
      <c r="BS119" s="335">
        <f>((BH119+'DRE + DCF'!U$12)*(1+'DRE + DCF'!U$15)+'DRE + DCF'!U$18)*(1+'DRE + DCF'!U$25)*'DRE + DCF'!U$33</f>
        <v>26142912915.633377</v>
      </c>
      <c r="BT119" s="335">
        <f>((BI119+'DRE + DCF'!V$12)*(1+'DRE + DCF'!V$15)+'DRE + DCF'!V$18)*(1+'DRE + DCF'!V$25)*'DRE + DCF'!V$33</f>
        <v>29068420962.585667</v>
      </c>
      <c r="BU119" s="335">
        <f>((BJ119+'DRE + DCF'!W$12)*(1+'DRE + DCF'!W$15)+'DRE + DCF'!W$18)*(1+'DRE + DCF'!W$25)*'DRE + DCF'!W$33</f>
        <v>32265189124.874073</v>
      </c>
      <c r="BV119" s="335">
        <f>((BK119+'DRE + DCF'!X$12)*(1+'DRE + DCF'!X$15)+'DRE + DCF'!X$18)*(1+'DRE + DCF'!X$25)*'DRE + DCF'!X$33</f>
        <v>35767219157.354553</v>
      </c>
      <c r="BW119" s="335">
        <f>((BL119+'DRE + DCF'!Y$12)*(1+'DRE + DCF'!Y$15)+'DRE + DCF'!Y$18)*(1+'DRE + DCF'!Y$25)*'DRE + DCF'!Y$33</f>
        <v>39617430792.227135</v>
      </c>
      <c r="BX119" s="335">
        <f>((BM119+'DRE + DCF'!Z$12)*(1+'DRE + DCF'!Z$15)+'DRE + DCF'!Z$18)*(1+'DRE + DCF'!Z$25)*'DRE + DCF'!Z$33</f>
        <v>43863229275.064957</v>
      </c>
      <c r="BY119" s="335">
        <f>((BN119+'DRE + DCF'!AA$12)*(1+'DRE + DCF'!AA$15)+'DRE + DCF'!AA$18)*(1+'DRE + DCF'!AA$25)*'DRE + DCF'!AA$33</f>
        <v>48538896490.223343</v>
      </c>
      <c r="BZ119" s="335">
        <f>((BO119+'DRE + DCF'!AB$12)*(1+'DRE + DCF'!AB$15)+'DRE + DCF'!AB$18)*(1+'DRE + DCF'!AB$25)*'DRE + DCF'!AB$33</f>
        <v>53370164110.577896</v>
      </c>
      <c r="CA119" s="335">
        <f>((BP119+'DRE + DCF'!AC$12)*(1+'DRE + DCF'!AC$15)+'DRE + DCF'!AC$18)*(1+'DRE + DCF'!AC$25)*'DRE + DCF'!AC$33</f>
        <v>57590570162.62204</v>
      </c>
      <c r="CB119" s="335">
        <f>((BQ119+'DRE + DCF'!AD$12)*(1+'DRE + DCF'!AD$15)+'DRE + DCF'!AD$18)*(1+'DRE + DCF'!AD$25)*'DRE + DCF'!AD$33</f>
        <v>72362220995.315353</v>
      </c>
      <c r="CC119" s="335">
        <f>BR119*(1-DA$47)+('DRE + DCF'!N$53*10^6)</f>
        <v>199880781276.69467</v>
      </c>
      <c r="CD119" s="335">
        <f>BS119*(1-DB$47)+('DRE + DCF'!T$53*10^6)</f>
        <v>200362816441.91278</v>
      </c>
      <c r="CE119" s="335">
        <f>BT119*(1-DC$47)+('DRE + DCF'!U$53*10^6)</f>
        <v>218961627597.48468</v>
      </c>
      <c r="CF119" s="335">
        <f>BU119*(1-DD$47)+('DRE + DCF'!V$53*10^6)</f>
        <v>239599878181.20251</v>
      </c>
      <c r="CG119" s="335">
        <f>BV119*(1-DE$47)+('DRE + DCF'!W$53*10^6)</f>
        <v>262472371372.48987</v>
      </c>
      <c r="CH119" s="335">
        <f>BW119*(1-DF$47)+('DRE + DCF'!X$53*10^6)</f>
        <v>287801434339.0708</v>
      </c>
      <c r="CI119" s="335">
        <f>BX119*(1-DG$47)+('DRE + DCF'!Y$53*10^6)</f>
        <v>315839355099.74823</v>
      </c>
      <c r="CJ119" s="335">
        <f>BY119*(1-DH$47)+('DRE + DCF'!Z$53*10^6)</f>
        <v>346860585274.6048</v>
      </c>
      <c r="CK119" s="335">
        <f>BZ119*(1-DI$47)+('DRE + DCF'!AA$53*10^6)</f>
        <v>380786298802.26904</v>
      </c>
      <c r="CL119" s="335">
        <f>CA119*(1-DJ$47)+('DRE + DCF'!AB$53*10^6)</f>
        <v>416802763076.47028</v>
      </c>
      <c r="CM119" s="335">
        <f>CB119*(1-DK$47)+('DRE + DCF'!AC$53*10^6)</f>
        <v>461741854106.12219</v>
      </c>
      <c r="CN119" s="335">
        <f t="shared" si="87"/>
        <v>1130830322310.9578</v>
      </c>
      <c r="CO119" s="335">
        <f t="shared" si="88"/>
        <v>1151995797622.519</v>
      </c>
      <c r="CP119" s="335">
        <f t="shared" si="89"/>
        <v>1191286034692.1443</v>
      </c>
      <c r="CQ119" s="335">
        <f t="shared" si="90"/>
        <v>1334240358855.2017</v>
      </c>
      <c r="CR119" s="335">
        <f t="shared" si="91"/>
        <v>1494349201917.8259</v>
      </c>
      <c r="CS119" s="335">
        <f t="shared" si="92"/>
        <v>1673671106147.9653</v>
      </c>
      <c r="CT119" s="335">
        <f t="shared" si="93"/>
        <v>1874511638885.7212</v>
      </c>
      <c r="CU119" s="335">
        <f t="shared" si="94"/>
        <v>2099453035552.0078</v>
      </c>
      <c r="CV119" s="335">
        <f t="shared" si="95"/>
        <v>2338790681604.937</v>
      </c>
      <c r="CW119" s="335">
        <f t="shared" si="96"/>
        <v>2563314587039.0112</v>
      </c>
      <c r="CX119" s="336">
        <f t="shared" si="97"/>
        <v>2805547815514.1978</v>
      </c>
    </row>
    <row r="120" spans="4:102" ht="30" customHeight="1" x14ac:dyDescent="0.25">
      <c r="D120" s="333">
        <f t="shared" si="55"/>
        <v>1.9494446279116368E-2</v>
      </c>
      <c r="E120" s="64">
        <f t="shared" si="56"/>
        <v>1.6664353412903954E-2</v>
      </c>
      <c r="F120" s="64">
        <f t="shared" si="57"/>
        <v>2.6536232582768549E-2</v>
      </c>
      <c r="G120" s="64">
        <f t="shared" si="58"/>
        <v>2.2313135291801761E-2</v>
      </c>
      <c r="H120" s="64">
        <f t="shared" si="59"/>
        <v>1.8380400789008544E-2</v>
      </c>
      <c r="I120" s="64">
        <f t="shared" si="60"/>
        <v>1.4696946255345761E-2</v>
      </c>
      <c r="J120" s="64">
        <f t="shared" si="61"/>
        <v>1.1231837931847038E-2</v>
      </c>
      <c r="K120" s="64">
        <f t="shared" si="62"/>
        <v>7.9564752027853902E-3</v>
      </c>
      <c r="L120" s="64">
        <f t="shared" si="63"/>
        <v>5.5560912228287684E-3</v>
      </c>
      <c r="M120" s="64">
        <f t="shared" si="64"/>
        <v>5.3457952384873553E-3</v>
      </c>
      <c r="N120" s="64">
        <f t="shared" si="65"/>
        <v>7.3244226445794147E-3</v>
      </c>
      <c r="O120" s="64">
        <f t="shared" si="99"/>
        <v>5.4500000000000041E-2</v>
      </c>
      <c r="P120" s="64">
        <f t="shared" si="99"/>
        <v>5.4500000000000041E-2</v>
      </c>
      <c r="Q120" s="64">
        <f t="shared" si="100"/>
        <v>5.4500000000000041E-2</v>
      </c>
      <c r="R120" s="64">
        <f t="shared" si="101"/>
        <v>5.4500000000000041E-2</v>
      </c>
      <c r="S120" s="64">
        <f t="shared" si="102"/>
        <v>5.4500000000000041E-2</v>
      </c>
      <c r="T120" s="64">
        <f t="shared" si="103"/>
        <v>5.4500000000000041E-2</v>
      </c>
      <c r="U120" s="64">
        <f t="shared" si="104"/>
        <v>5.4500000000000041E-2</v>
      </c>
      <c r="V120" s="64">
        <f t="shared" si="105"/>
        <v>5.4500000000000041E-2</v>
      </c>
      <c r="W120" s="64">
        <f t="shared" si="106"/>
        <v>5.4500000000000041E-2</v>
      </c>
      <c r="X120" s="64">
        <f t="shared" si="107"/>
        <v>5.4500000000000041E-2</v>
      </c>
      <c r="Y120" s="64">
        <f t="shared" si="108"/>
        <v>5.4500000000000041E-2</v>
      </c>
      <c r="Z120" s="64">
        <f t="shared" si="66"/>
        <v>0.17668192452092363</v>
      </c>
      <c r="AA120" s="64">
        <f t="shared" si="98"/>
        <v>0.17385183165471121</v>
      </c>
      <c r="AB120" s="64">
        <f t="shared" si="67"/>
        <v>0.18372371082457581</v>
      </c>
      <c r="AC120" s="64">
        <f t="shared" si="68"/>
        <v>0.17950061353360902</v>
      </c>
      <c r="AD120" s="64">
        <f t="shared" si="69"/>
        <v>0.1755678790308158</v>
      </c>
      <c r="AE120" s="64">
        <f t="shared" si="70"/>
        <v>0.17188442449715302</v>
      </c>
      <c r="AF120" s="64">
        <f t="shared" si="71"/>
        <v>0.1684193161736543</v>
      </c>
      <c r="AG120" s="64">
        <f t="shared" si="72"/>
        <v>0.16514395344459265</v>
      </c>
      <c r="AH120" s="64">
        <f t="shared" si="73"/>
        <v>0.16274356946463603</v>
      </c>
      <c r="AI120" s="64">
        <f t="shared" si="74"/>
        <v>0.16253327348029462</v>
      </c>
      <c r="AJ120" s="64">
        <f t="shared" si="75"/>
        <v>0.16451190088638667</v>
      </c>
      <c r="AK120" s="334">
        <f>(1+O120)*'Projeções - Receitas'!N$34</f>
        <v>1943635758547.0625</v>
      </c>
      <c r="AL120" s="334">
        <f>(1+P120)*'Projeções - Receitas'!T$34</f>
        <v>2052780754748.0457</v>
      </c>
      <c r="AM120" s="334">
        <f>(1+Q120)*'Projeções - Receitas'!U$34</f>
        <v>2299114445317.811</v>
      </c>
      <c r="AN120" s="334">
        <f>(1+R120)*'Projeções - Receitas'!V$34</f>
        <v>2575008178755.9487</v>
      </c>
      <c r="AO120" s="334">
        <f>(1+S120)*'Projeções - Receitas'!W$34</f>
        <v>2884009160206.6626</v>
      </c>
      <c r="AP120" s="334">
        <f>(1+T120)*'Projeções - Receitas'!X$34</f>
        <v>3230090259431.4629</v>
      </c>
      <c r="AQ120" s="334">
        <f>(1+U120)*'Projeções - Receitas'!Y$34</f>
        <v>3617701090563.2383</v>
      </c>
      <c r="AR120" s="334">
        <f>(1+V120)*'Projeções - Receitas'!Z$34</f>
        <v>4051825221430.8271</v>
      </c>
      <c r="AS120" s="334">
        <f>(1+W120)*'Projeções - Receitas'!AA$34</f>
        <v>4513733296673.9424</v>
      </c>
      <c r="AT120" s="334">
        <f>(1+X120)*'Projeções - Receitas'!AB$34</f>
        <v>4947051693154.6416</v>
      </c>
      <c r="AU120" s="334">
        <f>(1+Y120)*'Projeções - Receitas'!AC$34</f>
        <v>5414548078157.7549</v>
      </c>
      <c r="AV120" s="335">
        <f t="shared" si="76"/>
        <v>1701790905209.7783</v>
      </c>
      <c r="AW120" s="335">
        <f t="shared" si="77"/>
        <v>1797355087473.4539</v>
      </c>
      <c r="AX120" s="335">
        <f t="shared" si="78"/>
        <v>2013037697970.2683</v>
      </c>
      <c r="AY120" s="335">
        <f t="shared" si="79"/>
        <v>2254602221726.7007</v>
      </c>
      <c r="AZ120" s="335">
        <f t="shared" si="80"/>
        <v>2525154488333.9048</v>
      </c>
      <c r="BA120" s="335">
        <f t="shared" si="81"/>
        <v>2828173026933.9741</v>
      </c>
      <c r="BB120" s="335">
        <f t="shared" si="82"/>
        <v>3167553790166.0513</v>
      </c>
      <c r="BC120" s="335">
        <f t="shared" si="83"/>
        <v>3547660244985.9775</v>
      </c>
      <c r="BD120" s="335">
        <f t="shared" si="84"/>
        <v>3952093512914.3799</v>
      </c>
      <c r="BE120" s="335">
        <f t="shared" si="85"/>
        <v>4331494490154.1606</v>
      </c>
      <c r="BF120" s="335">
        <f t="shared" si="86"/>
        <v>4740820719473.7285</v>
      </c>
      <c r="BG120" s="334">
        <f>(AK120*SUMPRODUCT(DA$10:DA$13,DA$28:DA$31)+AV120*SUMPRODUCT(DA$14:DA$23,DA$32:DA$41))*'Projeções - Receitas'!T$23+(AK120*DA$11*'Projeções - Receitas'!T$25)</f>
        <v>63142012215.772346</v>
      </c>
      <c r="BH120" s="334">
        <f>(AL120*SUMPRODUCT(DB$10:DB$13,DB$28:DB$31)+AW120*SUMPRODUCT(DB$14:DB$23,DB$32:DB$41))*'Projeções - Receitas'!U$23+(AL120*DB$11*'Projeções - Receitas'!U$25)</f>
        <v>50590859698.773819</v>
      </c>
      <c r="BI120" s="334">
        <f>(AM120*SUMPRODUCT(DC$10:DC$13,DC$28:DC$31)+AX120*SUMPRODUCT(DC$14:DC$23,DC$32:DC$41))*'Projeções - Receitas'!V$23+(AM120*DC$11*'Projeções - Receitas'!V$25)</f>
        <v>55957539046.727425</v>
      </c>
      <c r="BJ120" s="334">
        <f>(AN120*SUMPRODUCT(DD$10:DD$13,DD$28:DD$31)+AY120*SUMPRODUCT(DD$14:DD$23,DD$32:DD$41))*'Projeções - Receitas'!W$23+(AN120*DD$11*'Projeções - Receitas'!W$25)</f>
        <v>61846330857.914749</v>
      </c>
      <c r="BK120" s="334">
        <f>(AO120*SUMPRODUCT(DE$10:DE$13,DE$28:DE$31)+AZ120*SUMPRODUCT(DE$14:DE$23,DE$32:DE$41))*'Projeções - Receitas'!X$23+(AO120*DE$11*'Projeções - Receitas'!X$25)</f>
        <v>68336697662.761612</v>
      </c>
      <c r="BL120" s="334">
        <f>(AP120*SUMPRODUCT(DF$10:DF$13,DF$28:DF$31)+BA120*SUMPRODUCT(DF$14:DF$23,DF$32:DF$41))*'Projeções - Receitas'!Y$23+(AP120*DF$11*'Projeções - Receitas'!Y$25)</f>
        <v>75497291485.24762</v>
      </c>
      <c r="BM120" s="334">
        <f>(AQ120*SUMPRODUCT(DG$10:DG$13,DG$28:DG$31)+BB120*SUMPRODUCT(DG$14:DG$23,DG$32:DG$41))*'Projeções - Receitas'!Z$23+(AQ120*DG$11*'Projeções - Receitas'!Z$25)</f>
        <v>83400447561.158051</v>
      </c>
      <c r="BN120" s="334">
        <f>(AR120*SUMPRODUCT(DH$10:DH$13,DH$28:DH$31)+BC120*SUMPRODUCT(DH$14:DH$23,DH$32:DH$41))*'Projeções - Receitas'!AA$23+(AR120*DH$11*'Projeções - Receitas'!AA$25)</f>
        <v>92121042980.083862</v>
      </c>
      <c r="BO120" s="334">
        <f>(AS120*SUMPRODUCT(DI$10:DI$13,DI$28:DI$31)+BD120*SUMPRODUCT(DI$14:DI$23,DI$32:DI$41))*'Projeções - Receitas'!AB$23+(AS120*DI$11*'Projeções - Receitas'!AB$25)</f>
        <v>101194311370.92578</v>
      </c>
      <c r="BP120" s="334">
        <f>(AT120*SUMPRODUCT(DJ$10:DJ$13,DJ$28:DJ$31)+BE120*SUMPRODUCT(DJ$14:DJ$23,DJ$32:DJ$41))*'Projeções - Receitas'!AC$23+(AT120*DJ$11*'Projeções - Receitas'!AC$25)</f>
        <v>109346210174.34227</v>
      </c>
      <c r="BQ120" s="334">
        <f>(AU120*SUMPRODUCT(DK$10:DK$13,DK$28:DK$31)+BF120*SUMPRODUCT(DK$14:DK$23,DK$32:DK$41))*'Projeções - Receitas'!AD$23+(AU120*DK$11*'Projeções - Receitas'!AD$25)</f>
        <v>139093040646.41107</v>
      </c>
      <c r="BR120" s="335">
        <f>((BG120+'DRE + DCF'!T$12)*(1+'DRE + DCF'!T$15)+'DRE + DCF'!T$18)*(1+'DRE + DCF'!T$25)*'DRE + DCF'!T$33</f>
        <v>34639374786.449944</v>
      </c>
      <c r="BS120" s="335">
        <f>((BH120+'DRE + DCF'!U$12)*(1+'DRE + DCF'!U$15)+'DRE + DCF'!U$18)*(1+'DRE + DCF'!U$25)*'DRE + DCF'!U$33</f>
        <v>26157531079.497269</v>
      </c>
      <c r="BT120" s="335">
        <f>((BI120+'DRE + DCF'!V$12)*(1+'DRE + DCF'!V$15)+'DRE + DCF'!V$18)*(1+'DRE + DCF'!V$25)*'DRE + DCF'!V$33</f>
        <v>29084571683.656292</v>
      </c>
      <c r="BU120" s="335">
        <f>((BJ120+'DRE + DCF'!W$12)*(1+'DRE + DCF'!W$15)+'DRE + DCF'!W$18)*(1+'DRE + DCF'!W$25)*'DRE + DCF'!W$33</f>
        <v>32283019449.32959</v>
      </c>
      <c r="BV120" s="335">
        <f>((BK120+'DRE + DCF'!X$12)*(1+'DRE + DCF'!X$15)+'DRE + DCF'!X$18)*(1+'DRE + DCF'!X$25)*'DRE + DCF'!X$33</f>
        <v>35786898506.991486</v>
      </c>
      <c r="BW120" s="335">
        <f>((BL120+'DRE + DCF'!Y$12)*(1+'DRE + DCF'!Y$15)+'DRE + DCF'!Y$18)*(1+'DRE + DCF'!Y$25)*'DRE + DCF'!Y$33</f>
        <v>39639147751.768036</v>
      </c>
      <c r="BX120" s="335">
        <f>((BM120+'DRE + DCF'!Z$12)*(1+'DRE + DCF'!Z$15)+'DRE + DCF'!Z$18)*(1+'DRE + DCF'!Z$25)*'DRE + DCF'!Z$33</f>
        <v>43887192561.437683</v>
      </c>
      <c r="BY120" s="335">
        <f>((BN120+'DRE + DCF'!AA$12)*(1+'DRE + DCF'!AA$15)+'DRE + DCF'!AA$18)*(1+'DRE + DCF'!AA$25)*'DRE + DCF'!AA$33</f>
        <v>48565335588.297188</v>
      </c>
      <c r="BZ120" s="335">
        <f>((BO120+'DRE + DCF'!AB$12)*(1+'DRE + DCF'!AB$15)+'DRE + DCF'!AB$18)*(1+'DRE + DCF'!AB$25)*'DRE + DCF'!AB$33</f>
        <v>53399174471.225304</v>
      </c>
      <c r="CA120" s="335">
        <f>((BP120+'DRE + DCF'!AC$12)*(1+'DRE + DCF'!AC$15)+'DRE + DCF'!AC$18)*(1+'DRE + DCF'!AC$25)*'DRE + DCF'!AC$33</f>
        <v>57621882064.524475</v>
      </c>
      <c r="CB120" s="335">
        <f>((BQ120+'DRE + DCF'!AD$12)*(1+'DRE + DCF'!AD$15)+'DRE + DCF'!AD$18)*(1+'DRE + DCF'!AD$25)*'DRE + DCF'!AD$33</f>
        <v>72400720610.499725</v>
      </c>
      <c r="CC120" s="335">
        <f>BR120*(1-DA$47)+('DRE + DCF'!N$53*10^6)</f>
        <v>199892058144.76138</v>
      </c>
      <c r="CD120" s="335">
        <f>BS120*(1-DB$47)+('DRE + DCF'!T$53*10^6)</f>
        <v>200371587340.23111</v>
      </c>
      <c r="CE120" s="335">
        <f>BT120*(1-DC$47)+('DRE + DCF'!U$53*10^6)</f>
        <v>218971318030.12708</v>
      </c>
      <c r="CF120" s="335">
        <f>BU120*(1-DD$47)+('DRE + DCF'!V$53*10^6)</f>
        <v>239610576375.87582</v>
      </c>
      <c r="CG120" s="335">
        <f>BV120*(1-DE$47)+('DRE + DCF'!W$53*10^6)</f>
        <v>262484178982.27203</v>
      </c>
      <c r="CH120" s="335">
        <f>BW120*(1-DF$47)+('DRE + DCF'!X$53*10^6)</f>
        <v>287814464514.79529</v>
      </c>
      <c r="CI120" s="335">
        <f>BX120*(1-DG$47)+('DRE + DCF'!Y$53*10^6)</f>
        <v>315853733071.57184</v>
      </c>
      <c r="CJ120" s="335">
        <f>BY120*(1-DH$47)+('DRE + DCF'!Z$53*10^6)</f>
        <v>346876448733.4491</v>
      </c>
      <c r="CK120" s="335">
        <f>BZ120*(1-DI$47)+('DRE + DCF'!AA$53*10^6)</f>
        <v>380803705018.65747</v>
      </c>
      <c r="CL120" s="335">
        <f>CA120*(1-DJ$47)+('DRE + DCF'!AB$53*10^6)</f>
        <v>416821550217.61169</v>
      </c>
      <c r="CM120" s="335">
        <f>CB120*(1-DK$47)+('DRE + DCF'!AC$53*10^6)</f>
        <v>461764953875.23279</v>
      </c>
      <c r="CN120" s="335">
        <f t="shared" si="87"/>
        <v>1131366769332.9268</v>
      </c>
      <c r="CO120" s="335">
        <f t="shared" si="88"/>
        <v>1152542285192.5486</v>
      </c>
      <c r="CP120" s="335">
        <f t="shared" si="89"/>
        <v>1191851160894.5598</v>
      </c>
      <c r="CQ120" s="335">
        <f t="shared" si="90"/>
        <v>1334873300201.9072</v>
      </c>
      <c r="CR120" s="335">
        <f t="shared" si="91"/>
        <v>1495058096226.136</v>
      </c>
      <c r="CS120" s="335">
        <f t="shared" si="92"/>
        <v>1674465067773.2727</v>
      </c>
      <c r="CT120" s="335">
        <f t="shared" si="93"/>
        <v>1875400875906.0654</v>
      </c>
      <c r="CU120" s="335">
        <f t="shared" si="94"/>
        <v>2100448981014.7932</v>
      </c>
      <c r="CV120" s="335">
        <f t="shared" si="95"/>
        <v>2339900164850.4805</v>
      </c>
      <c r="CW120" s="335">
        <f t="shared" si="96"/>
        <v>2564530580676.127</v>
      </c>
      <c r="CX120" s="336">
        <f t="shared" si="97"/>
        <v>2806878720550.0205</v>
      </c>
    </row>
    <row r="121" spans="4:102" ht="30" customHeight="1" x14ac:dyDescent="0.25">
      <c r="D121" s="333">
        <f t="shared" si="55"/>
        <v>1.9420673519244508E-2</v>
      </c>
      <c r="E121" s="64">
        <f t="shared" si="56"/>
        <v>1.6589565617944113E-2</v>
      </c>
      <c r="F121" s="64">
        <f t="shared" si="57"/>
        <v>2.6457286453494516E-2</v>
      </c>
      <c r="G121" s="64">
        <f t="shared" si="58"/>
        <v>2.223607450227541E-2</v>
      </c>
      <c r="H121" s="64">
        <f t="shared" si="59"/>
        <v>1.8305087280221594E-2</v>
      </c>
      <c r="I121" s="64">
        <f t="shared" si="60"/>
        <v>1.4623262449350388E-2</v>
      </c>
      <c r="J121" s="64">
        <f t="shared" si="61"/>
        <v>1.1159681329770271E-2</v>
      </c>
      <c r="K121" s="64">
        <f t="shared" si="62"/>
        <v>7.8857567602400314E-3</v>
      </c>
      <c r="L121" s="64">
        <f t="shared" si="63"/>
        <v>5.4863969149112068E-3</v>
      </c>
      <c r="M121" s="64">
        <f t="shared" si="64"/>
        <v>5.2760875413123964E-3</v>
      </c>
      <c r="N121" s="64">
        <f t="shared" si="65"/>
        <v>7.2546807184612483E-3</v>
      </c>
      <c r="O121" s="64">
        <f t="shared" si="99"/>
        <v>5.5000000000000042E-2</v>
      </c>
      <c r="P121" s="64">
        <f t="shared" si="99"/>
        <v>5.5000000000000042E-2</v>
      </c>
      <c r="Q121" s="64">
        <f t="shared" si="100"/>
        <v>5.5000000000000042E-2</v>
      </c>
      <c r="R121" s="64">
        <f t="shared" si="101"/>
        <v>5.5000000000000042E-2</v>
      </c>
      <c r="S121" s="64">
        <f t="shared" si="102"/>
        <v>5.5000000000000042E-2</v>
      </c>
      <c r="T121" s="64">
        <f t="shared" si="103"/>
        <v>5.5000000000000042E-2</v>
      </c>
      <c r="U121" s="64">
        <f t="shared" si="104"/>
        <v>5.5000000000000042E-2</v>
      </c>
      <c r="V121" s="64">
        <f t="shared" si="105"/>
        <v>5.5000000000000042E-2</v>
      </c>
      <c r="W121" s="64">
        <f t="shared" si="106"/>
        <v>5.5000000000000042E-2</v>
      </c>
      <c r="X121" s="64">
        <f t="shared" si="107"/>
        <v>5.5000000000000042E-2</v>
      </c>
      <c r="Y121" s="64">
        <f t="shared" si="108"/>
        <v>5.5000000000000042E-2</v>
      </c>
      <c r="Z121" s="64">
        <f t="shared" si="66"/>
        <v>0.17660815176105177</v>
      </c>
      <c r="AA121" s="64">
        <f t="shared" si="98"/>
        <v>0.17377704385975137</v>
      </c>
      <c r="AB121" s="64">
        <f t="shared" si="67"/>
        <v>0.18364476469530178</v>
      </c>
      <c r="AC121" s="64">
        <f t="shared" si="68"/>
        <v>0.17942355274408267</v>
      </c>
      <c r="AD121" s="64">
        <f t="shared" si="69"/>
        <v>0.17549256552202885</v>
      </c>
      <c r="AE121" s="64">
        <f t="shared" si="70"/>
        <v>0.17181074069115765</v>
      </c>
      <c r="AF121" s="64">
        <f t="shared" si="71"/>
        <v>0.16834715957157753</v>
      </c>
      <c r="AG121" s="64">
        <f t="shared" si="72"/>
        <v>0.16507323500204729</v>
      </c>
      <c r="AH121" s="64">
        <f t="shared" si="73"/>
        <v>0.16267387515671847</v>
      </c>
      <c r="AI121" s="64">
        <f t="shared" si="74"/>
        <v>0.16246356578311966</v>
      </c>
      <c r="AJ121" s="64">
        <f t="shared" si="75"/>
        <v>0.16444215896026851</v>
      </c>
      <c r="AK121" s="334">
        <f>(1+O121)*'Projeções - Receitas'!N$34</f>
        <v>1944557349708.0615</v>
      </c>
      <c r="AL121" s="334">
        <f>(1+P121)*'Projeções - Receitas'!T$34</f>
        <v>2053754097922.4163</v>
      </c>
      <c r="AM121" s="334">
        <f>(1+Q121)*'Projeções - Receitas'!U$34</f>
        <v>2300204589673.1064</v>
      </c>
      <c r="AN121" s="334">
        <f>(1+R121)*'Projeções - Receitas'!V$34</f>
        <v>2576229140433.8794</v>
      </c>
      <c r="AO121" s="334">
        <f>(1+S121)*'Projeções - Receitas'!W$34</f>
        <v>2885376637285.9448</v>
      </c>
      <c r="AP121" s="334">
        <f>(1+T121)*'Projeções - Receitas'!X$34</f>
        <v>3231621833760.2588</v>
      </c>
      <c r="AQ121" s="334">
        <f>(1+U121)*'Projeções - Receitas'!Y$34</f>
        <v>3619416453811.4902</v>
      </c>
      <c r="AR121" s="334">
        <f>(1+V121)*'Projeções - Receitas'!Z$34</f>
        <v>4053746428268.8691</v>
      </c>
      <c r="AS121" s="334">
        <f>(1+W121)*'Projeções - Receitas'!AA$34</f>
        <v>4515873521091.5205</v>
      </c>
      <c r="AT121" s="334">
        <f>(1+X121)*'Projeções - Receitas'!AB$34</f>
        <v>4949397379116.3076</v>
      </c>
      <c r="AU121" s="334">
        <f>(1+Y121)*'Projeções - Receitas'!AC$34</f>
        <v>5417115431442.7988</v>
      </c>
      <c r="AV121" s="335">
        <f t="shared" si="76"/>
        <v>1702597823609.5933</v>
      </c>
      <c r="AW121" s="335">
        <f t="shared" si="77"/>
        <v>1798207318430.0557</v>
      </c>
      <c r="AX121" s="335">
        <f t="shared" si="78"/>
        <v>2013992196641.6626</v>
      </c>
      <c r="AY121" s="335">
        <f t="shared" si="79"/>
        <v>2255671260238.6621</v>
      </c>
      <c r="AZ121" s="335">
        <f t="shared" si="80"/>
        <v>2526351811467.3018</v>
      </c>
      <c r="BA121" s="335">
        <f t="shared" si="81"/>
        <v>2829514028843.3784</v>
      </c>
      <c r="BB121" s="335">
        <f t="shared" si="82"/>
        <v>3169055712304.584</v>
      </c>
      <c r="BC121" s="335">
        <f t="shared" si="83"/>
        <v>3549342397781.1343</v>
      </c>
      <c r="BD121" s="335">
        <f t="shared" si="84"/>
        <v>3953967431128.1841</v>
      </c>
      <c r="BE121" s="335">
        <f t="shared" si="85"/>
        <v>4333548304516.4907</v>
      </c>
      <c r="BF121" s="335">
        <f t="shared" si="86"/>
        <v>4743068619293.2988</v>
      </c>
      <c r="BG121" s="334">
        <f>(AK121*SUMPRODUCT(DA$10:DA$13,DA$28:DA$31)+AV121*SUMPRODUCT(DA$14:DA$23,DA$32:DA$41))*'Projeções - Receitas'!T$23+(AK121*DA$11*'Projeções - Receitas'!T$25)</f>
        <v>63171951529.293335</v>
      </c>
      <c r="BH121" s="334">
        <f>(AL121*SUMPRODUCT(DB$10:DB$13,DB$28:DB$31)+AW121*SUMPRODUCT(DB$14:DB$23,DB$32:DB$41))*'Projeções - Receitas'!U$23+(AL121*DB$11*'Projeções - Receitas'!U$25)</f>
        <v>50614847778.289597</v>
      </c>
      <c r="BI121" s="334">
        <f>(AM121*SUMPRODUCT(DC$10:DC$13,DC$28:DC$31)+AX121*SUMPRODUCT(DC$14:DC$23,DC$32:DC$41))*'Projeções - Receitas'!V$23+(AM121*DC$11*'Projeções - Receitas'!V$25)</f>
        <v>55984071782.169205</v>
      </c>
      <c r="BJ121" s="334">
        <f>(AN121*SUMPRODUCT(DD$10:DD$13,DD$28:DD$31)+AY121*SUMPRODUCT(DD$14:DD$23,DD$32:DD$41))*'Projeções - Receitas'!W$23+(AN121*DD$11*'Projeções - Receitas'!W$25)</f>
        <v>61875655813.276466</v>
      </c>
      <c r="BK121" s="334">
        <f>(AO121*SUMPRODUCT(DE$10:DE$13,DE$28:DE$31)+AZ121*SUMPRODUCT(DE$14:DE$23,DE$32:DE$41))*'Projeções - Receitas'!X$23+(AO121*DE$11*'Projeções - Receitas'!X$25)</f>
        <v>68369100079.861053</v>
      </c>
      <c r="BL121" s="334">
        <f>(AP121*SUMPRODUCT(DF$10:DF$13,DF$28:DF$31)+BA121*SUMPRODUCT(DF$14:DF$23,DF$32:DF$41))*'Projeções - Receitas'!Y$23+(AP121*DF$11*'Projeções - Receitas'!Y$25)</f>
        <v>75533089157.834229</v>
      </c>
      <c r="BM121" s="334">
        <f>(AQ121*SUMPRODUCT(DG$10:DG$13,DG$28:DG$31)+BB121*SUMPRODUCT(DG$14:DG$23,DG$32:DG$41))*'Projeções - Receitas'!Z$23+(AQ121*DG$11*'Projeções - Receitas'!Z$25)</f>
        <v>83439992581.338776</v>
      </c>
      <c r="BN121" s="334">
        <f>(AR121*SUMPRODUCT(DH$10:DH$13,DH$28:DH$31)+BC121*SUMPRODUCT(DH$14:DH$23,DH$32:DH$41))*'Projeções - Receitas'!AA$23+(AR121*DH$11*'Projeções - Receitas'!AA$25)</f>
        <v>92164722943.56427</v>
      </c>
      <c r="BO121" s="334">
        <f>(AS121*SUMPRODUCT(DI$10:DI$13,DI$28:DI$31)+BD121*SUMPRODUCT(DI$14:DI$23,DI$32:DI$41))*'Projeções - Receitas'!AB$23+(AS121*DI$11*'Projeções - Receitas'!AB$25)</f>
        <v>101242293500.54683</v>
      </c>
      <c r="BP121" s="334">
        <f>(AT121*SUMPRODUCT(DJ$10:DJ$13,DJ$28:DJ$31)+BE121*SUMPRODUCT(DJ$14:DJ$23,DJ$32:DJ$41))*'Projeções - Receitas'!AC$23+(AT121*DJ$11*'Projeções - Receitas'!AC$25)</f>
        <v>109398057595.00337</v>
      </c>
      <c r="BQ121" s="334">
        <f>(AU121*SUMPRODUCT(DK$10:DK$13,DK$28:DK$31)+BF121*SUMPRODUCT(DK$14:DK$23,DK$32:DK$41))*'Projeções - Receitas'!AD$23+(AU121*DK$11*'Projeções - Receitas'!AD$25)</f>
        <v>139158992775.6886</v>
      </c>
      <c r="BR121" s="335">
        <f>((BG121+'DRE + DCF'!T$12)*(1+'DRE + DCF'!T$15)+'DRE + DCF'!T$18)*(1+'DRE + DCF'!T$25)*'DRE + DCF'!T$33</f>
        <v>34657797378.740952</v>
      </c>
      <c r="BS121" s="335">
        <f>((BH121+'DRE + DCF'!U$12)*(1+'DRE + DCF'!U$15)+'DRE + DCF'!U$18)*(1+'DRE + DCF'!U$25)*'DRE + DCF'!U$33</f>
        <v>26172149243.361172</v>
      </c>
      <c r="BT121" s="335">
        <f>((BI121+'DRE + DCF'!V$12)*(1+'DRE + DCF'!V$15)+'DRE + DCF'!V$18)*(1+'DRE + DCF'!V$25)*'DRE + DCF'!V$33</f>
        <v>29100722404.726921</v>
      </c>
      <c r="BU121" s="335">
        <f>((BJ121+'DRE + DCF'!W$12)*(1+'DRE + DCF'!W$15)+'DRE + DCF'!W$18)*(1+'DRE + DCF'!W$25)*'DRE + DCF'!W$33</f>
        <v>32300849773.785057</v>
      </c>
      <c r="BV121" s="335">
        <f>((BK121+'DRE + DCF'!X$12)*(1+'DRE + DCF'!X$15)+'DRE + DCF'!X$18)*(1+'DRE + DCF'!X$25)*'DRE + DCF'!X$33</f>
        <v>35806577856.628403</v>
      </c>
      <c r="BW121" s="335">
        <f>((BL121+'DRE + DCF'!Y$12)*(1+'DRE + DCF'!Y$15)+'DRE + DCF'!Y$18)*(1+'DRE + DCF'!Y$25)*'DRE + DCF'!Y$33</f>
        <v>39660864711.308891</v>
      </c>
      <c r="BX121" s="335">
        <f>((BM121+'DRE + DCF'!Z$12)*(1+'DRE + DCF'!Z$15)+'DRE + DCF'!Z$18)*(1+'DRE + DCF'!Z$25)*'DRE + DCF'!Z$33</f>
        <v>43911155847.81044</v>
      </c>
      <c r="BY121" s="335">
        <f>((BN121+'DRE + DCF'!AA$12)*(1+'DRE + DCF'!AA$15)+'DRE + DCF'!AA$18)*(1+'DRE + DCF'!AA$25)*'DRE + DCF'!AA$33</f>
        <v>48591774686.371071</v>
      </c>
      <c r="BZ121" s="335">
        <f>((BO121+'DRE + DCF'!AB$12)*(1+'DRE + DCF'!AB$15)+'DRE + DCF'!AB$18)*(1+'DRE + DCF'!AB$25)*'DRE + DCF'!AB$33</f>
        <v>53428184831.87265</v>
      </c>
      <c r="CA121" s="335">
        <f>((BP121+'DRE + DCF'!AC$12)*(1+'DRE + DCF'!AC$15)+'DRE + DCF'!AC$18)*(1+'DRE + DCF'!AC$25)*'DRE + DCF'!AC$33</f>
        <v>57653193966.426987</v>
      </c>
      <c r="CB121" s="335">
        <f>((BQ121+'DRE + DCF'!AD$12)*(1+'DRE + DCF'!AD$15)+'DRE + DCF'!AD$18)*(1+'DRE + DCF'!AD$25)*'DRE + DCF'!AD$33</f>
        <v>72439220225.683975</v>
      </c>
      <c r="CC121" s="335">
        <f>BR121*(1-DA$47)+('DRE + DCF'!N$53*10^6)</f>
        <v>199903335012.82809</v>
      </c>
      <c r="CD121" s="335">
        <f>BS121*(1-DB$47)+('DRE + DCF'!T$53*10^6)</f>
        <v>200380358238.54944</v>
      </c>
      <c r="CE121" s="335">
        <f>BT121*(1-DC$47)+('DRE + DCF'!U$53*10^6)</f>
        <v>218981008462.76944</v>
      </c>
      <c r="CF121" s="335">
        <f>BU121*(1-DD$47)+('DRE + DCF'!V$53*10^6)</f>
        <v>239621274570.5491</v>
      </c>
      <c r="CG121" s="335">
        <f>BV121*(1-DE$47)+('DRE + DCF'!W$53*10^6)</f>
        <v>262495986592.0542</v>
      </c>
      <c r="CH121" s="335">
        <f>BW121*(1-DF$47)+('DRE + DCF'!X$53*10^6)</f>
        <v>287827494690.51984</v>
      </c>
      <c r="CI121" s="335">
        <f>BX121*(1-DG$47)+('DRE + DCF'!Y$53*10^6)</f>
        <v>315868111043.39551</v>
      </c>
      <c r="CJ121" s="335">
        <f>BY121*(1-DH$47)+('DRE + DCF'!Z$53*10^6)</f>
        <v>346892312192.2934</v>
      </c>
      <c r="CK121" s="335">
        <f>BZ121*(1-DI$47)+('DRE + DCF'!AA$53*10^6)</f>
        <v>380821111235.0459</v>
      </c>
      <c r="CL121" s="335">
        <f>CA121*(1-DJ$47)+('DRE + DCF'!AB$53*10^6)</f>
        <v>416840337358.75323</v>
      </c>
      <c r="CM121" s="335">
        <f>CB121*(1-DK$47)+('DRE + DCF'!AC$53*10^6)</f>
        <v>461788053644.34338</v>
      </c>
      <c r="CN121" s="335">
        <f t="shared" si="87"/>
        <v>1131903216354.896</v>
      </c>
      <c r="CO121" s="335">
        <f t="shared" si="88"/>
        <v>1153088772762.5781</v>
      </c>
      <c r="CP121" s="335">
        <f t="shared" si="89"/>
        <v>1192416287096.9753</v>
      </c>
      <c r="CQ121" s="335">
        <f t="shared" si="90"/>
        <v>1335506241548.6125</v>
      </c>
      <c r="CR121" s="335">
        <f t="shared" si="91"/>
        <v>1495766990534.446</v>
      </c>
      <c r="CS121" s="335">
        <f t="shared" si="92"/>
        <v>1675259029398.5798</v>
      </c>
      <c r="CT121" s="335">
        <f t="shared" si="93"/>
        <v>1876290112926.4097</v>
      </c>
      <c r="CU121" s="335">
        <f t="shared" si="94"/>
        <v>2101444926477.5789</v>
      </c>
      <c r="CV121" s="335">
        <f t="shared" si="95"/>
        <v>2341009648096.0229</v>
      </c>
      <c r="CW121" s="335">
        <f t="shared" si="96"/>
        <v>2565746574313.2417</v>
      </c>
      <c r="CX121" s="336">
        <f t="shared" si="97"/>
        <v>2808209625585.8433</v>
      </c>
    </row>
    <row r="122" spans="4:102" ht="30" customHeight="1" x14ac:dyDescent="0.25">
      <c r="D122" s="333">
        <f t="shared" si="55"/>
        <v>1.9346970653034284E-2</v>
      </c>
      <c r="E122" s="64">
        <f t="shared" si="56"/>
        <v>1.6514848678308686E-2</v>
      </c>
      <c r="F122" s="64">
        <f t="shared" si="57"/>
        <v>2.6378415119226867E-2</v>
      </c>
      <c r="G122" s="64">
        <f t="shared" si="58"/>
        <v>2.2159086721550092E-2</v>
      </c>
      <c r="H122" s="64">
        <f t="shared" si="59"/>
        <v>1.8229845124829946E-2</v>
      </c>
      <c r="I122" s="64">
        <f t="shared" si="60"/>
        <v>1.4549648452740094E-2</v>
      </c>
      <c r="J122" s="64">
        <f t="shared" si="61"/>
        <v>1.1087593090177678E-2</v>
      </c>
      <c r="K122" s="64">
        <f t="shared" si="62"/>
        <v>7.8151053176402641E-3</v>
      </c>
      <c r="L122" s="64">
        <f t="shared" si="63"/>
        <v>5.4167686366552725E-3</v>
      </c>
      <c r="M122" s="64">
        <f t="shared" si="64"/>
        <v>5.2064458864842789E-3</v>
      </c>
      <c r="N122" s="64">
        <f t="shared" si="65"/>
        <v>7.1850048671191213E-3</v>
      </c>
      <c r="O122" s="64">
        <f t="shared" si="99"/>
        <v>5.5500000000000042E-2</v>
      </c>
      <c r="P122" s="64">
        <f t="shared" si="99"/>
        <v>5.5500000000000042E-2</v>
      </c>
      <c r="Q122" s="64">
        <f t="shared" si="100"/>
        <v>5.5500000000000042E-2</v>
      </c>
      <c r="R122" s="64">
        <f t="shared" si="101"/>
        <v>5.5500000000000042E-2</v>
      </c>
      <c r="S122" s="64">
        <f t="shared" si="102"/>
        <v>5.5500000000000042E-2</v>
      </c>
      <c r="T122" s="64">
        <f t="shared" si="103"/>
        <v>5.5500000000000042E-2</v>
      </c>
      <c r="U122" s="64">
        <f t="shared" si="104"/>
        <v>5.5500000000000042E-2</v>
      </c>
      <c r="V122" s="64">
        <f t="shared" si="105"/>
        <v>5.5500000000000042E-2</v>
      </c>
      <c r="W122" s="64">
        <f t="shared" si="106"/>
        <v>5.5500000000000042E-2</v>
      </c>
      <c r="X122" s="64">
        <f t="shared" si="107"/>
        <v>5.5500000000000042E-2</v>
      </c>
      <c r="Y122" s="64">
        <f t="shared" si="108"/>
        <v>5.5500000000000042E-2</v>
      </c>
      <c r="Z122" s="64">
        <f t="shared" si="66"/>
        <v>0.17653444889484154</v>
      </c>
      <c r="AA122" s="64">
        <f t="shared" si="98"/>
        <v>0.17370232692011595</v>
      </c>
      <c r="AB122" s="64">
        <f t="shared" si="67"/>
        <v>0.18356589336103413</v>
      </c>
      <c r="AC122" s="64">
        <f t="shared" si="68"/>
        <v>0.17934656496335735</v>
      </c>
      <c r="AD122" s="64">
        <f t="shared" si="69"/>
        <v>0.17541732336663721</v>
      </c>
      <c r="AE122" s="64">
        <f t="shared" si="70"/>
        <v>0.17173712669454735</v>
      </c>
      <c r="AF122" s="64">
        <f t="shared" si="71"/>
        <v>0.16827507133198494</v>
      </c>
      <c r="AG122" s="64">
        <f t="shared" si="72"/>
        <v>0.16500258355944752</v>
      </c>
      <c r="AH122" s="64">
        <f t="shared" si="73"/>
        <v>0.16260424687846253</v>
      </c>
      <c r="AI122" s="64">
        <f t="shared" si="74"/>
        <v>0.16239392412829154</v>
      </c>
      <c r="AJ122" s="64">
        <f t="shared" si="75"/>
        <v>0.16437248310892638</v>
      </c>
      <c r="AK122" s="334">
        <f>(1+O122)*'Projeções - Receitas'!N$34</f>
        <v>1945478940869.0608</v>
      </c>
      <c r="AL122" s="334">
        <f>(1+P122)*'Projeções - Receitas'!T$34</f>
        <v>2054727441096.7874</v>
      </c>
      <c r="AM122" s="334">
        <f>(1+Q122)*'Projeções - Receitas'!U$34</f>
        <v>2301294734028.4019</v>
      </c>
      <c r="AN122" s="334">
        <f>(1+R122)*'Projeções - Receitas'!V$34</f>
        <v>2577450102111.8105</v>
      </c>
      <c r="AO122" s="334">
        <f>(1+S122)*'Projeções - Receitas'!W$34</f>
        <v>2886744114365.228</v>
      </c>
      <c r="AP122" s="334">
        <f>(1+T122)*'Projeções - Receitas'!X$34</f>
        <v>3233153408089.0557</v>
      </c>
      <c r="AQ122" s="334">
        <f>(1+U122)*'Projeções - Receitas'!Y$34</f>
        <v>3621131817059.7427</v>
      </c>
      <c r="AR122" s="334">
        <f>(1+V122)*'Projeções - Receitas'!Z$34</f>
        <v>4055667635106.9116</v>
      </c>
      <c r="AS122" s="334">
        <f>(1+W122)*'Projeções - Receitas'!AA$34</f>
        <v>4518013745509.1006</v>
      </c>
      <c r="AT122" s="334">
        <f>(1+X122)*'Projeções - Receitas'!AB$34</f>
        <v>4951743065077.9746</v>
      </c>
      <c r="AU122" s="334">
        <f>(1+Y122)*'Projeções - Receitas'!AC$34</f>
        <v>5419682784727.8438</v>
      </c>
      <c r="AV122" s="335">
        <f t="shared" si="76"/>
        <v>1703404742009.4084</v>
      </c>
      <c r="AW122" s="335">
        <f t="shared" si="77"/>
        <v>1799059549386.658</v>
      </c>
      <c r="AX122" s="335">
        <f t="shared" si="78"/>
        <v>2014946695313.0569</v>
      </c>
      <c r="AY122" s="335">
        <f t="shared" si="79"/>
        <v>2256740298750.624</v>
      </c>
      <c r="AZ122" s="335">
        <f t="shared" si="80"/>
        <v>2527549134600.6992</v>
      </c>
      <c r="BA122" s="335">
        <f t="shared" si="81"/>
        <v>2830855030752.7832</v>
      </c>
      <c r="BB122" s="335">
        <f t="shared" si="82"/>
        <v>3170557634443.1177</v>
      </c>
      <c r="BC122" s="335">
        <f t="shared" si="83"/>
        <v>3551024550576.2915</v>
      </c>
      <c r="BD122" s="335">
        <f t="shared" si="84"/>
        <v>3955841349341.9897</v>
      </c>
      <c r="BE122" s="335">
        <f t="shared" si="85"/>
        <v>4335602118878.8208</v>
      </c>
      <c r="BF122" s="335">
        <f t="shared" si="86"/>
        <v>4745316519112.8701</v>
      </c>
      <c r="BG122" s="334">
        <f>(AK122*SUMPRODUCT(DA$10:DA$13,DA$28:DA$31)+AV122*SUMPRODUCT(DA$14:DA$23,DA$32:DA$41))*'Projeções - Receitas'!T$23+(AK122*DA$11*'Projeções - Receitas'!T$25)</f>
        <v>63201890842.814316</v>
      </c>
      <c r="BH122" s="334">
        <f>(AL122*SUMPRODUCT(DB$10:DB$13,DB$28:DB$31)+AW122*SUMPRODUCT(DB$14:DB$23,DB$32:DB$41))*'Projeções - Receitas'!U$23+(AL122*DB$11*'Projeções - Receitas'!U$25)</f>
        <v>50638835857.805351</v>
      </c>
      <c r="BI122" s="334">
        <f>(AM122*SUMPRODUCT(DC$10:DC$13,DC$28:DC$31)+AX122*SUMPRODUCT(DC$14:DC$23,DC$32:DC$41))*'Projeções - Receitas'!V$23+(AM122*DC$11*'Projeções - Receitas'!V$25)</f>
        <v>56010604517.610992</v>
      </c>
      <c r="BJ122" s="334">
        <f>(AN122*SUMPRODUCT(DD$10:DD$13,DD$28:DD$31)+AY122*SUMPRODUCT(DD$14:DD$23,DD$32:DD$41))*'Projeções - Receitas'!W$23+(AN122*DD$11*'Projeções - Receitas'!W$25)</f>
        <v>61904980768.638222</v>
      </c>
      <c r="BK122" s="334">
        <f>(AO122*SUMPRODUCT(DE$10:DE$13,DE$28:DE$31)+AZ122*SUMPRODUCT(DE$14:DE$23,DE$32:DE$41))*'Projeções - Receitas'!X$23+(AO122*DE$11*'Projeções - Receitas'!X$25)</f>
        <v>68401502496.960556</v>
      </c>
      <c r="BL122" s="334">
        <f>(AP122*SUMPRODUCT(DF$10:DF$13,DF$28:DF$31)+BA122*SUMPRODUCT(DF$14:DF$23,DF$32:DF$41))*'Projeções - Receitas'!Y$23+(AP122*DF$11*'Projeções - Receitas'!Y$25)</f>
        <v>75568886830.420898</v>
      </c>
      <c r="BM122" s="334">
        <f>(AQ122*SUMPRODUCT(DG$10:DG$13,DG$28:DG$31)+BB122*SUMPRODUCT(DG$14:DG$23,DG$32:DG$41))*'Projeções - Receitas'!Z$23+(AQ122*DG$11*'Projeções - Receitas'!Z$25)</f>
        <v>83479537601.519562</v>
      </c>
      <c r="BN122" s="334">
        <f>(AR122*SUMPRODUCT(DH$10:DH$13,DH$28:DH$31)+BC122*SUMPRODUCT(DH$14:DH$23,DH$32:DH$41))*'Projeções - Receitas'!AA$23+(AR122*DH$11*'Projeções - Receitas'!AA$25)</f>
        <v>92208402907.044617</v>
      </c>
      <c r="BO122" s="334">
        <f>(AS122*SUMPRODUCT(DI$10:DI$13,DI$28:DI$31)+BD122*SUMPRODUCT(DI$14:DI$23,DI$32:DI$41))*'Projeções - Receitas'!AB$23+(AS122*DI$11*'Projeções - Receitas'!AB$25)</f>
        <v>101290275630.16797</v>
      </c>
      <c r="BP122" s="334">
        <f>(AT122*SUMPRODUCT(DJ$10:DJ$13,DJ$28:DJ$31)+BE122*SUMPRODUCT(DJ$14:DJ$23,DJ$32:DJ$41))*'Projeções - Receitas'!AC$23+(AT122*DJ$11*'Projeções - Receitas'!AC$25)</f>
        <v>109449905015.6646</v>
      </c>
      <c r="BQ122" s="334">
        <f>(AU122*SUMPRODUCT(DK$10:DK$13,DK$28:DK$31)+BF122*SUMPRODUCT(DK$14:DK$23,DK$32:DK$41))*'Projeções - Receitas'!AD$23+(AU122*DK$11*'Projeções - Receitas'!AD$25)</f>
        <v>139224944904.96619</v>
      </c>
      <c r="BR122" s="335">
        <f>((BG122+'DRE + DCF'!T$12)*(1+'DRE + DCF'!T$15)+'DRE + DCF'!T$18)*(1+'DRE + DCF'!T$25)*'DRE + DCF'!T$33</f>
        <v>34676219971.031929</v>
      </c>
      <c r="BS122" s="335">
        <f>((BH122+'DRE + DCF'!U$12)*(1+'DRE + DCF'!U$15)+'DRE + DCF'!U$18)*(1+'DRE + DCF'!U$25)*'DRE + DCF'!U$33</f>
        <v>26186767407.225056</v>
      </c>
      <c r="BT122" s="335">
        <f>((BI122+'DRE + DCF'!V$12)*(1+'DRE + DCF'!V$15)+'DRE + DCF'!V$18)*(1+'DRE + DCF'!V$25)*'DRE + DCF'!V$33</f>
        <v>29116873125.797535</v>
      </c>
      <c r="BU122" s="335">
        <f>((BJ122+'DRE + DCF'!W$12)*(1+'DRE + DCF'!W$15)+'DRE + DCF'!W$18)*(1+'DRE + DCF'!W$25)*'DRE + DCF'!W$33</f>
        <v>32318680098.240555</v>
      </c>
      <c r="BV122" s="335">
        <f>((BK122+'DRE + DCF'!X$12)*(1+'DRE + DCF'!X$15)+'DRE + DCF'!X$18)*(1+'DRE + DCF'!X$25)*'DRE + DCF'!X$33</f>
        <v>35826257206.265358</v>
      </c>
      <c r="BW122" s="335">
        <f>((BL122+'DRE + DCF'!Y$12)*(1+'DRE + DCF'!Y$15)+'DRE + DCF'!Y$18)*(1+'DRE + DCF'!Y$25)*'DRE + DCF'!Y$33</f>
        <v>39682581670.849792</v>
      </c>
      <c r="BX122" s="335">
        <f>((BM122+'DRE + DCF'!Z$12)*(1+'DRE + DCF'!Z$15)+'DRE + DCF'!Z$18)*(1+'DRE + DCF'!Z$25)*'DRE + DCF'!Z$33</f>
        <v>43935119134.183235</v>
      </c>
      <c r="BY122" s="335">
        <f>((BN122+'DRE + DCF'!AA$12)*(1+'DRE + DCF'!AA$15)+'DRE + DCF'!AA$18)*(1+'DRE + DCF'!AA$25)*'DRE + DCF'!AA$33</f>
        <v>48618213784.444908</v>
      </c>
      <c r="BZ122" s="335">
        <f>((BO122+'DRE + DCF'!AB$12)*(1+'DRE + DCF'!AB$15)+'DRE + DCF'!AB$18)*(1+'DRE + DCF'!AB$25)*'DRE + DCF'!AB$33</f>
        <v>53457195192.520042</v>
      </c>
      <c r="CA122" s="335">
        <f>((BP122+'DRE + DCF'!AC$12)*(1+'DRE + DCF'!AC$15)+'DRE + DCF'!AC$18)*(1+'DRE + DCF'!AC$25)*'DRE + DCF'!AC$33</f>
        <v>57684505868.329567</v>
      </c>
      <c r="CB122" s="335">
        <f>((BQ122+'DRE + DCF'!AD$12)*(1+'DRE + DCF'!AD$15)+'DRE + DCF'!AD$18)*(1+'DRE + DCF'!AD$25)*'DRE + DCF'!AD$33</f>
        <v>72477719840.868271</v>
      </c>
      <c r="CC122" s="335">
        <f>BR122*(1-DA$47)+('DRE + DCF'!N$53*10^6)</f>
        <v>199914611880.89478</v>
      </c>
      <c r="CD122" s="335">
        <f>BS122*(1-DB$47)+('DRE + DCF'!T$53*10^6)</f>
        <v>200389129136.86777</v>
      </c>
      <c r="CE122" s="335">
        <f>BT122*(1-DC$47)+('DRE + DCF'!U$53*10^6)</f>
        <v>218990698895.4118</v>
      </c>
      <c r="CF122" s="335">
        <f>BU122*(1-DD$47)+('DRE + DCF'!V$53*10^6)</f>
        <v>239631972765.22241</v>
      </c>
      <c r="CG122" s="335">
        <f>BV122*(1-DE$47)+('DRE + DCF'!W$53*10^6)</f>
        <v>262507794201.83636</v>
      </c>
      <c r="CH122" s="335">
        <f>BW122*(1-DF$47)+('DRE + DCF'!X$53*10^6)</f>
        <v>287840524866.24438</v>
      </c>
      <c r="CI122" s="335">
        <f>BX122*(1-DG$47)+('DRE + DCF'!Y$53*10^6)</f>
        <v>315882489015.21918</v>
      </c>
      <c r="CJ122" s="335">
        <f>BY122*(1-DH$47)+('DRE + DCF'!Z$53*10^6)</f>
        <v>346908175651.1377</v>
      </c>
      <c r="CK122" s="335">
        <f>BZ122*(1-DI$47)+('DRE + DCF'!AA$53*10^6)</f>
        <v>380838517451.43433</v>
      </c>
      <c r="CL122" s="335">
        <f>CA122*(1-DJ$47)+('DRE + DCF'!AB$53*10^6)</f>
        <v>416859124499.89478</v>
      </c>
      <c r="CM122" s="335">
        <f>CB122*(1-DK$47)+('DRE + DCF'!AC$53*10^6)</f>
        <v>461811153413.45392</v>
      </c>
      <c r="CN122" s="335">
        <f t="shared" si="87"/>
        <v>1132439663376.8652</v>
      </c>
      <c r="CO122" s="335">
        <f t="shared" si="88"/>
        <v>1153635260332.6082</v>
      </c>
      <c r="CP122" s="335">
        <f t="shared" si="89"/>
        <v>1192981413299.3911</v>
      </c>
      <c r="CQ122" s="335">
        <f t="shared" si="90"/>
        <v>1336139182895.3184</v>
      </c>
      <c r="CR122" s="335">
        <f t="shared" si="91"/>
        <v>1496475884842.7566</v>
      </c>
      <c r="CS122" s="335">
        <f t="shared" si="92"/>
        <v>1676052991023.8875</v>
      </c>
      <c r="CT122" s="335">
        <f t="shared" si="93"/>
        <v>1877179349946.7542</v>
      </c>
      <c r="CU122" s="335">
        <f t="shared" si="94"/>
        <v>2102440871940.3645</v>
      </c>
      <c r="CV122" s="335">
        <f t="shared" si="95"/>
        <v>2342119131341.5669</v>
      </c>
      <c r="CW122" s="335">
        <f t="shared" si="96"/>
        <v>2566962567950.3574</v>
      </c>
      <c r="CX122" s="336">
        <f t="shared" si="97"/>
        <v>2809540530621.6665</v>
      </c>
    </row>
    <row r="123" spans="4:102" ht="30" customHeight="1" x14ac:dyDescent="0.25">
      <c r="D123" s="333">
        <f t="shared" si="55"/>
        <v>1.927333758120503E-2</v>
      </c>
      <c r="E123" s="64">
        <f t="shared" si="56"/>
        <v>1.6440202493351042E-2</v>
      </c>
      <c r="F123" s="64">
        <f t="shared" si="57"/>
        <v>2.6299618473722725E-2</v>
      </c>
      <c r="G123" s="64">
        <f t="shared" si="58"/>
        <v>2.2082171845920207E-2</v>
      </c>
      <c r="H123" s="64">
        <f t="shared" si="59"/>
        <v>1.81546742214794E-2</v>
      </c>
      <c r="I123" s="64">
        <f t="shared" si="60"/>
        <v>1.4476104166353837E-2</v>
      </c>
      <c r="J123" s="64">
        <f t="shared" si="61"/>
        <v>1.1015573115963517E-2</v>
      </c>
      <c r="K123" s="64">
        <f t="shared" si="62"/>
        <v>7.744520779815689E-3</v>
      </c>
      <c r="L123" s="64">
        <f t="shared" si="63"/>
        <v>5.3472062942689635E-3</v>
      </c>
      <c r="M123" s="64">
        <f t="shared" si="64"/>
        <v>5.1368701801929872E-3</v>
      </c>
      <c r="N123" s="64">
        <f t="shared" si="65"/>
        <v>7.1153949966969166E-3</v>
      </c>
      <c r="O123" s="64">
        <f t="shared" si="99"/>
        <v>5.6000000000000043E-2</v>
      </c>
      <c r="P123" s="64">
        <f t="shared" si="99"/>
        <v>5.6000000000000043E-2</v>
      </c>
      <c r="Q123" s="64">
        <f t="shared" si="100"/>
        <v>5.6000000000000043E-2</v>
      </c>
      <c r="R123" s="64">
        <f t="shared" si="101"/>
        <v>5.6000000000000043E-2</v>
      </c>
      <c r="S123" s="64">
        <f t="shared" si="102"/>
        <v>5.6000000000000043E-2</v>
      </c>
      <c r="T123" s="64">
        <f t="shared" si="103"/>
        <v>5.6000000000000043E-2</v>
      </c>
      <c r="U123" s="64">
        <f t="shared" si="104"/>
        <v>5.6000000000000043E-2</v>
      </c>
      <c r="V123" s="64">
        <f t="shared" si="105"/>
        <v>5.6000000000000043E-2</v>
      </c>
      <c r="W123" s="64">
        <f t="shared" si="106"/>
        <v>5.6000000000000043E-2</v>
      </c>
      <c r="X123" s="64">
        <f t="shared" si="107"/>
        <v>5.6000000000000043E-2</v>
      </c>
      <c r="Y123" s="64">
        <f t="shared" si="108"/>
        <v>5.6000000000000043E-2</v>
      </c>
      <c r="Z123" s="64">
        <f t="shared" si="66"/>
        <v>0.17646081582301229</v>
      </c>
      <c r="AA123" s="64">
        <f t="shared" si="98"/>
        <v>0.1736276807351583</v>
      </c>
      <c r="AB123" s="64">
        <f t="shared" si="67"/>
        <v>0.18348709671552998</v>
      </c>
      <c r="AC123" s="64">
        <f t="shared" si="68"/>
        <v>0.17926965008772747</v>
      </c>
      <c r="AD123" s="64">
        <f t="shared" si="69"/>
        <v>0.17534215246328666</v>
      </c>
      <c r="AE123" s="64">
        <f t="shared" si="70"/>
        <v>0.1716635824081611</v>
      </c>
      <c r="AF123" s="64">
        <f t="shared" si="71"/>
        <v>0.16820305135777078</v>
      </c>
      <c r="AG123" s="64">
        <f t="shared" si="72"/>
        <v>0.16493199902162295</v>
      </c>
      <c r="AH123" s="64">
        <f t="shared" si="73"/>
        <v>0.16253468453607622</v>
      </c>
      <c r="AI123" s="64">
        <f t="shared" si="74"/>
        <v>0.16232434842200025</v>
      </c>
      <c r="AJ123" s="64">
        <f t="shared" si="75"/>
        <v>0.16430287323850418</v>
      </c>
      <c r="AK123" s="334">
        <f>(1+O123)*'Projeções - Receitas'!N$34</f>
        <v>1946400532030.0598</v>
      </c>
      <c r="AL123" s="334">
        <f>(1+P123)*'Projeções - Receitas'!T$34</f>
        <v>2055700784271.1582</v>
      </c>
      <c r="AM123" s="334">
        <f>(1+Q123)*'Projeções - Receitas'!U$34</f>
        <v>2302384878383.6973</v>
      </c>
      <c r="AN123" s="334">
        <f>(1+R123)*'Projeções - Receitas'!V$34</f>
        <v>2578671063789.7412</v>
      </c>
      <c r="AO123" s="334">
        <f>(1+S123)*'Projeções - Receitas'!W$34</f>
        <v>2888111591444.5103</v>
      </c>
      <c r="AP123" s="334">
        <f>(1+T123)*'Projeções - Receitas'!X$34</f>
        <v>3234684982417.8521</v>
      </c>
      <c r="AQ123" s="334">
        <f>(1+U123)*'Projeções - Receitas'!Y$34</f>
        <v>3622847180307.9941</v>
      </c>
      <c r="AR123" s="334">
        <f>(1+V123)*'Projeções - Receitas'!Z$34</f>
        <v>4057588841944.9536</v>
      </c>
      <c r="AS123" s="334">
        <f>(1+W123)*'Projeções - Receitas'!AA$34</f>
        <v>4520153969926.6787</v>
      </c>
      <c r="AT123" s="334">
        <f>(1+X123)*'Projeções - Receitas'!AB$34</f>
        <v>4954088751039.6406</v>
      </c>
      <c r="AU123" s="334">
        <f>(1+Y123)*'Projeções - Receitas'!AC$34</f>
        <v>5422250138012.8867</v>
      </c>
      <c r="AV123" s="335">
        <f t="shared" si="76"/>
        <v>1704211660409.2234</v>
      </c>
      <c r="AW123" s="335">
        <f t="shared" si="77"/>
        <v>1799911780343.2598</v>
      </c>
      <c r="AX123" s="335">
        <f t="shared" si="78"/>
        <v>2015901193984.4512</v>
      </c>
      <c r="AY123" s="335">
        <f t="shared" si="79"/>
        <v>2257809337262.5854</v>
      </c>
      <c r="AZ123" s="335">
        <f t="shared" si="80"/>
        <v>2528746457734.0957</v>
      </c>
      <c r="BA123" s="335">
        <f t="shared" si="81"/>
        <v>2832196032662.188</v>
      </c>
      <c r="BB123" s="335">
        <f t="shared" si="82"/>
        <v>3172059556581.6504</v>
      </c>
      <c r="BC123" s="335">
        <f t="shared" si="83"/>
        <v>3552706703371.4482</v>
      </c>
      <c r="BD123" s="335">
        <f t="shared" si="84"/>
        <v>3957715267555.7939</v>
      </c>
      <c r="BE123" s="335">
        <f t="shared" si="85"/>
        <v>4337655933241.1509</v>
      </c>
      <c r="BF123" s="335">
        <f t="shared" si="86"/>
        <v>4747564418932.4395</v>
      </c>
      <c r="BG123" s="334">
        <f>(AK123*SUMPRODUCT(DA$10:DA$13,DA$28:DA$31)+AV123*SUMPRODUCT(DA$14:DA$23,DA$32:DA$41))*'Projeções - Receitas'!T$23+(AK123*DA$11*'Projeções - Receitas'!T$25)</f>
        <v>63231830156.335327</v>
      </c>
      <c r="BH123" s="334">
        <f>(AL123*SUMPRODUCT(DB$10:DB$13,DB$28:DB$31)+AW123*SUMPRODUCT(DB$14:DB$23,DB$32:DB$41))*'Projeções - Receitas'!U$23+(AL123*DB$11*'Projeções - Receitas'!U$25)</f>
        <v>50662823937.321136</v>
      </c>
      <c r="BI123" s="334">
        <f>(AM123*SUMPRODUCT(DC$10:DC$13,DC$28:DC$31)+AX123*SUMPRODUCT(DC$14:DC$23,DC$32:DC$41))*'Projeções - Receitas'!V$23+(AM123*DC$11*'Projeções - Receitas'!V$25)</f>
        <v>56037137253.052765</v>
      </c>
      <c r="BJ123" s="334">
        <f>(AN123*SUMPRODUCT(DD$10:DD$13,DD$28:DD$31)+AY123*SUMPRODUCT(DD$14:DD$23,DD$32:DD$41))*'Projeções - Receitas'!W$23+(AN123*DD$11*'Projeções - Receitas'!W$25)</f>
        <v>61934305723.999977</v>
      </c>
      <c r="BK123" s="334">
        <f>(AO123*SUMPRODUCT(DE$10:DE$13,DE$28:DE$31)+AZ123*SUMPRODUCT(DE$14:DE$23,DE$32:DE$41))*'Projeções - Receitas'!X$23+(AO123*DE$11*'Projeções - Receitas'!X$25)</f>
        <v>68433904914.059967</v>
      </c>
      <c r="BL123" s="334">
        <f>(AP123*SUMPRODUCT(DF$10:DF$13,DF$28:DF$31)+BA123*SUMPRODUCT(DF$14:DF$23,DF$32:DF$41))*'Projeções - Receitas'!Y$23+(AP123*DF$11*'Projeções - Receitas'!Y$25)</f>
        <v>75604684503.007538</v>
      </c>
      <c r="BM123" s="334">
        <f>(AQ123*SUMPRODUCT(DG$10:DG$13,DG$28:DG$31)+BB123*SUMPRODUCT(DG$14:DG$23,DG$32:DG$41))*'Projeções - Receitas'!Z$23+(AQ123*DG$11*'Projeções - Receitas'!Z$25)</f>
        <v>83519082621.700226</v>
      </c>
      <c r="BN123" s="334">
        <f>(AR123*SUMPRODUCT(DH$10:DH$13,DH$28:DH$31)+BC123*SUMPRODUCT(DH$14:DH$23,DH$32:DH$41))*'Projeções - Receitas'!AA$23+(AR123*DH$11*'Projeções - Receitas'!AA$25)</f>
        <v>92252082870.525024</v>
      </c>
      <c r="BO123" s="334">
        <f>(AS123*SUMPRODUCT(DI$10:DI$13,DI$28:DI$31)+BD123*SUMPRODUCT(DI$14:DI$23,DI$32:DI$41))*'Projeções - Receitas'!AB$23+(AS123*DI$11*'Projeções - Receitas'!AB$25)</f>
        <v>101338257759.78903</v>
      </c>
      <c r="BP123" s="334">
        <f>(AT123*SUMPRODUCT(DJ$10:DJ$13,DJ$28:DJ$31)+BE123*SUMPRODUCT(DJ$14:DJ$23,DJ$32:DJ$41))*'Projeções - Receitas'!AC$23+(AT123*DJ$11*'Projeções - Receitas'!AC$25)</f>
        <v>109501752436.3257</v>
      </c>
      <c r="BQ123" s="334">
        <f>(AU123*SUMPRODUCT(DK$10:DK$13,DK$28:DK$31)+BF123*SUMPRODUCT(DK$14:DK$23,DK$32:DK$41))*'Projeções - Receitas'!AD$23+(AU123*DK$11*'Projeções - Receitas'!AD$25)</f>
        <v>139290897034.24371</v>
      </c>
      <c r="BR123" s="335">
        <f>((BG123+'DRE + DCF'!T$12)*(1+'DRE + DCF'!T$15)+'DRE + DCF'!T$18)*(1+'DRE + DCF'!T$25)*'DRE + DCF'!T$33</f>
        <v>34694642563.322945</v>
      </c>
      <c r="BS123" s="335">
        <f>((BH123+'DRE + DCF'!U$12)*(1+'DRE + DCF'!U$15)+'DRE + DCF'!U$18)*(1+'DRE + DCF'!U$25)*'DRE + DCF'!U$33</f>
        <v>26201385571.088959</v>
      </c>
      <c r="BT123" s="335">
        <f>((BI123+'DRE + DCF'!V$12)*(1+'DRE + DCF'!V$15)+'DRE + DCF'!V$18)*(1+'DRE + DCF'!V$25)*'DRE + DCF'!V$33</f>
        <v>29133023846.868145</v>
      </c>
      <c r="BU123" s="335">
        <f>((BJ123+'DRE + DCF'!W$12)*(1+'DRE + DCF'!W$15)+'DRE + DCF'!W$18)*(1+'DRE + DCF'!W$25)*'DRE + DCF'!W$33</f>
        <v>32336510422.696056</v>
      </c>
      <c r="BV123" s="335">
        <f>((BK123+'DRE + DCF'!X$12)*(1+'DRE + DCF'!X$15)+'DRE + DCF'!X$18)*(1+'DRE + DCF'!X$25)*'DRE + DCF'!X$33</f>
        <v>35845936555.902245</v>
      </c>
      <c r="BW123" s="335">
        <f>((BL123+'DRE + DCF'!Y$12)*(1+'DRE + DCF'!Y$15)+'DRE + DCF'!Y$18)*(1+'DRE + DCF'!Y$25)*'DRE + DCF'!Y$33</f>
        <v>39704298630.390678</v>
      </c>
      <c r="BX123" s="335">
        <f>((BM123+'DRE + DCF'!Z$12)*(1+'DRE + DCF'!Z$15)+'DRE + DCF'!Z$18)*(1+'DRE + DCF'!Z$25)*'DRE + DCF'!Z$33</f>
        <v>43959082420.555954</v>
      </c>
      <c r="BY123" s="335">
        <f>((BN123+'DRE + DCF'!AA$12)*(1+'DRE + DCF'!AA$15)+'DRE + DCF'!AA$18)*(1+'DRE + DCF'!AA$25)*'DRE + DCF'!AA$33</f>
        <v>48644652882.518784</v>
      </c>
      <c r="BZ123" s="335">
        <f>((BO123+'DRE + DCF'!AB$12)*(1+'DRE + DCF'!AB$15)+'DRE + DCF'!AB$18)*(1+'DRE + DCF'!AB$25)*'DRE + DCF'!AB$33</f>
        <v>53486205553.167412</v>
      </c>
      <c r="CA123" s="335">
        <f>((BP123+'DRE + DCF'!AC$12)*(1+'DRE + DCF'!AC$15)+'DRE + DCF'!AC$18)*(1+'DRE + DCF'!AC$25)*'DRE + DCF'!AC$33</f>
        <v>57715817770.232079</v>
      </c>
      <c r="CB123" s="335">
        <f>((BQ123+'DRE + DCF'!AD$12)*(1+'DRE + DCF'!AD$15)+'DRE + DCF'!AD$18)*(1+'DRE + DCF'!AD$25)*'DRE + DCF'!AD$33</f>
        <v>72516219456.052521</v>
      </c>
      <c r="CC123" s="335">
        <f>BR123*(1-DA$47)+('DRE + DCF'!N$53*10^6)</f>
        <v>199925888748.96152</v>
      </c>
      <c r="CD123" s="335">
        <f>BS123*(1-DB$47)+('DRE + DCF'!T$53*10^6)</f>
        <v>200397900035.18613</v>
      </c>
      <c r="CE123" s="335">
        <f>BT123*(1-DC$47)+('DRE + DCF'!U$53*10^6)</f>
        <v>219000389328.05417</v>
      </c>
      <c r="CF123" s="335">
        <f>BU123*(1-DD$47)+('DRE + DCF'!V$53*10^6)</f>
        <v>239642670959.89572</v>
      </c>
      <c r="CG123" s="335">
        <f>BV123*(1-DE$47)+('DRE + DCF'!W$53*10^6)</f>
        <v>262519601811.6185</v>
      </c>
      <c r="CH123" s="335">
        <f>BW123*(1-DF$47)+('DRE + DCF'!X$53*10^6)</f>
        <v>287853555041.96887</v>
      </c>
      <c r="CI123" s="335">
        <f>BX123*(1-DG$47)+('DRE + DCF'!Y$53*10^6)</f>
        <v>315896866987.04279</v>
      </c>
      <c r="CJ123" s="335">
        <f>BY123*(1-DH$47)+('DRE + DCF'!Z$53*10^6)</f>
        <v>346924039109.98206</v>
      </c>
      <c r="CK123" s="335">
        <f>BZ123*(1-DI$47)+('DRE + DCF'!AA$53*10^6)</f>
        <v>380855923667.82275</v>
      </c>
      <c r="CL123" s="335">
        <f>CA123*(1-DJ$47)+('DRE + DCF'!AB$53*10^6)</f>
        <v>416877911641.03625</v>
      </c>
      <c r="CM123" s="335">
        <f>CB123*(1-DK$47)+('DRE + DCF'!AC$53*10^6)</f>
        <v>461834253182.56451</v>
      </c>
      <c r="CN123" s="335">
        <f t="shared" si="87"/>
        <v>1132976110398.8342</v>
      </c>
      <c r="CO123" s="335">
        <f t="shared" si="88"/>
        <v>1154181747902.6377</v>
      </c>
      <c r="CP123" s="335">
        <f t="shared" si="89"/>
        <v>1193546539501.8069</v>
      </c>
      <c r="CQ123" s="335">
        <f t="shared" si="90"/>
        <v>1336772124242.0237</v>
      </c>
      <c r="CR123" s="335">
        <f t="shared" si="91"/>
        <v>1497184779151.0667</v>
      </c>
      <c r="CS123" s="335">
        <f t="shared" si="92"/>
        <v>1676846952649.1948</v>
      </c>
      <c r="CT123" s="335">
        <f t="shared" si="93"/>
        <v>1878068586967.0981</v>
      </c>
      <c r="CU123" s="335">
        <f t="shared" si="94"/>
        <v>2103436817403.1501</v>
      </c>
      <c r="CV123" s="335">
        <f t="shared" si="95"/>
        <v>2343228614587.1094</v>
      </c>
      <c r="CW123" s="335">
        <f t="shared" si="96"/>
        <v>2568178561587.4722</v>
      </c>
      <c r="CX123" s="336">
        <f t="shared" si="97"/>
        <v>2810871435657.4883</v>
      </c>
    </row>
    <row r="124" spans="4:102" ht="30" customHeight="1" x14ac:dyDescent="0.25">
      <c r="D124" s="333">
        <f t="shared" si="55"/>
        <v>1.9199774204663761E-2</v>
      </c>
      <c r="E124" s="64">
        <f t="shared" si="56"/>
        <v>1.6365626962614788E-2</v>
      </c>
      <c r="F124" s="64">
        <f t="shared" si="57"/>
        <v>2.6220896410940386E-2</v>
      </c>
      <c r="G124" s="64">
        <f t="shared" si="58"/>
        <v>2.2005329771876275E-2</v>
      </c>
      <c r="H124" s="64">
        <f t="shared" si="59"/>
        <v>1.807957446900757E-2</v>
      </c>
      <c r="I124" s="64">
        <f t="shared" si="60"/>
        <v>1.4402629491218344E-2</v>
      </c>
      <c r="J124" s="64">
        <f t="shared" si="61"/>
        <v>1.0943621310205737E-2</v>
      </c>
      <c r="K124" s="64">
        <f t="shared" si="62"/>
        <v>7.674003051776096E-3</v>
      </c>
      <c r="L124" s="64">
        <f t="shared" si="63"/>
        <v>5.2777097941375806E-3</v>
      </c>
      <c r="M124" s="64">
        <f t="shared" si="64"/>
        <v>5.0673603288058644E-3</v>
      </c>
      <c r="N124" s="64">
        <f t="shared" si="65"/>
        <v>7.0458510135159025E-3</v>
      </c>
      <c r="O124" s="64">
        <f t="shared" si="99"/>
        <v>5.6500000000000043E-2</v>
      </c>
      <c r="P124" s="64">
        <f t="shared" si="99"/>
        <v>5.6500000000000043E-2</v>
      </c>
      <c r="Q124" s="64">
        <f t="shared" si="100"/>
        <v>5.6500000000000043E-2</v>
      </c>
      <c r="R124" s="64">
        <f t="shared" si="101"/>
        <v>5.6500000000000043E-2</v>
      </c>
      <c r="S124" s="64">
        <f t="shared" si="102"/>
        <v>5.6500000000000043E-2</v>
      </c>
      <c r="T124" s="64">
        <f t="shared" si="103"/>
        <v>5.6500000000000043E-2</v>
      </c>
      <c r="U124" s="64">
        <f t="shared" si="104"/>
        <v>5.6500000000000043E-2</v>
      </c>
      <c r="V124" s="64">
        <f t="shared" si="105"/>
        <v>5.6500000000000043E-2</v>
      </c>
      <c r="W124" s="64">
        <f t="shared" si="106"/>
        <v>5.6500000000000043E-2</v>
      </c>
      <c r="X124" s="64">
        <f t="shared" si="107"/>
        <v>5.6500000000000043E-2</v>
      </c>
      <c r="Y124" s="64">
        <f t="shared" si="108"/>
        <v>5.6500000000000043E-2</v>
      </c>
      <c r="Z124" s="64">
        <f t="shared" si="66"/>
        <v>0.17638725244647102</v>
      </c>
      <c r="AA124" s="64">
        <f t="shared" si="98"/>
        <v>0.17355310520442205</v>
      </c>
      <c r="AB124" s="64">
        <f t="shared" si="67"/>
        <v>0.18340837465274765</v>
      </c>
      <c r="AC124" s="64">
        <f t="shared" si="68"/>
        <v>0.17919280801368354</v>
      </c>
      <c r="AD124" s="64">
        <f t="shared" si="69"/>
        <v>0.17526705271081483</v>
      </c>
      <c r="AE124" s="64">
        <f t="shared" si="70"/>
        <v>0.1715901077330256</v>
      </c>
      <c r="AF124" s="64">
        <f t="shared" si="71"/>
        <v>0.168131099552013</v>
      </c>
      <c r="AG124" s="64">
        <f t="shared" si="72"/>
        <v>0.16486148129358336</v>
      </c>
      <c r="AH124" s="64">
        <f t="shared" si="73"/>
        <v>0.16246518803594484</v>
      </c>
      <c r="AI124" s="64">
        <f t="shared" si="74"/>
        <v>0.16225483857061312</v>
      </c>
      <c r="AJ124" s="64">
        <f t="shared" si="75"/>
        <v>0.16423332925532316</v>
      </c>
      <c r="AK124" s="334">
        <f>(1+O124)*'Projeções - Receitas'!N$34</f>
        <v>1947322123191.0588</v>
      </c>
      <c r="AL124" s="334">
        <f>(1+P124)*'Projeções - Receitas'!T$34</f>
        <v>2056674127445.5288</v>
      </c>
      <c r="AM124" s="334">
        <f>(1+Q124)*'Projeções - Receitas'!U$34</f>
        <v>2303475022738.9927</v>
      </c>
      <c r="AN124" s="334">
        <f>(1+R124)*'Projeções - Receitas'!V$34</f>
        <v>2579892025467.6719</v>
      </c>
      <c r="AO124" s="334">
        <f>(1+S124)*'Projeções - Receitas'!W$34</f>
        <v>2889479068523.7925</v>
      </c>
      <c r="AP124" s="334">
        <f>(1+T124)*'Projeções - Receitas'!X$34</f>
        <v>3236216556746.6479</v>
      </c>
      <c r="AQ124" s="334">
        <f>(1+U124)*'Projeções - Receitas'!Y$34</f>
        <v>3624562543556.2461</v>
      </c>
      <c r="AR124" s="334">
        <f>(1+V124)*'Projeções - Receitas'!Z$34</f>
        <v>4059510048782.9956</v>
      </c>
      <c r="AS124" s="334">
        <f>(1+W124)*'Projeções - Receitas'!AA$34</f>
        <v>4522294194344.2578</v>
      </c>
      <c r="AT124" s="334">
        <f>(1+X124)*'Projeções - Receitas'!AB$34</f>
        <v>4956434437001.3076</v>
      </c>
      <c r="AU124" s="334">
        <f>(1+Y124)*'Projeções - Receitas'!AC$34</f>
        <v>5424817491297.9307</v>
      </c>
      <c r="AV124" s="335">
        <f t="shared" si="76"/>
        <v>1705018578809.0383</v>
      </c>
      <c r="AW124" s="335">
        <f t="shared" si="77"/>
        <v>1800764011299.8616</v>
      </c>
      <c r="AX124" s="335">
        <f t="shared" si="78"/>
        <v>2016855692655.8452</v>
      </c>
      <c r="AY124" s="335">
        <f t="shared" si="79"/>
        <v>2258878375774.5469</v>
      </c>
      <c r="AZ124" s="335">
        <f t="shared" si="80"/>
        <v>2529943780867.4927</v>
      </c>
      <c r="BA124" s="335">
        <f t="shared" si="81"/>
        <v>2833537034571.5918</v>
      </c>
      <c r="BB124" s="335">
        <f t="shared" si="82"/>
        <v>3173561478720.1831</v>
      </c>
      <c r="BC124" s="335">
        <f t="shared" si="83"/>
        <v>3554388856166.605</v>
      </c>
      <c r="BD124" s="335">
        <f t="shared" si="84"/>
        <v>3959589185769.5986</v>
      </c>
      <c r="BE124" s="335">
        <f t="shared" si="85"/>
        <v>4339709747603.4814</v>
      </c>
      <c r="BF124" s="335">
        <f t="shared" si="86"/>
        <v>4749812318752.0098</v>
      </c>
      <c r="BG124" s="334">
        <f>(AK124*SUMPRODUCT(DA$10:DA$13,DA$28:DA$31)+AV124*SUMPRODUCT(DA$14:DA$23,DA$32:DA$41))*'Projeções - Receitas'!T$23+(AK124*DA$11*'Projeções - Receitas'!T$25)</f>
        <v>63261769469.856323</v>
      </c>
      <c r="BH124" s="334">
        <f>(AL124*SUMPRODUCT(DB$10:DB$13,DB$28:DB$31)+AW124*SUMPRODUCT(DB$14:DB$23,DB$32:DB$41))*'Projeções - Receitas'!U$23+(AL124*DB$11*'Projeções - Receitas'!U$25)</f>
        <v>50686812016.836899</v>
      </c>
      <c r="BI124" s="334">
        <f>(AM124*SUMPRODUCT(DC$10:DC$13,DC$28:DC$31)+AX124*SUMPRODUCT(DC$14:DC$23,DC$32:DC$41))*'Projeções - Receitas'!V$23+(AM124*DC$11*'Projeções - Receitas'!V$25)</f>
        <v>56063669988.494583</v>
      </c>
      <c r="BJ124" s="334">
        <f>(AN124*SUMPRODUCT(DD$10:DD$13,DD$28:DD$31)+AY124*SUMPRODUCT(DD$14:DD$23,DD$32:DD$41))*'Projeções - Receitas'!W$23+(AN124*DD$11*'Projeções - Receitas'!W$25)</f>
        <v>61963630679.361694</v>
      </c>
      <c r="BK124" s="334">
        <f>(AO124*SUMPRODUCT(DE$10:DE$13,DE$28:DE$31)+AZ124*SUMPRODUCT(DE$14:DE$23,DE$32:DE$41))*'Projeções - Receitas'!X$23+(AO124*DE$11*'Projeções - Receitas'!X$25)</f>
        <v>68466307331.159393</v>
      </c>
      <c r="BL124" s="334">
        <f>(AP124*SUMPRODUCT(DF$10:DF$13,DF$28:DF$31)+BA124*SUMPRODUCT(DF$14:DF$23,DF$32:DF$41))*'Projeções - Receitas'!Y$23+(AP124*DF$11*'Projeções - Receitas'!Y$25)</f>
        <v>75640482175.594208</v>
      </c>
      <c r="BM124" s="334">
        <f>(AQ124*SUMPRODUCT(DG$10:DG$13,DG$28:DG$31)+BB124*SUMPRODUCT(DG$14:DG$23,DG$32:DG$41))*'Projeções - Receitas'!Z$23+(AQ124*DG$11*'Projeções - Receitas'!Z$25)</f>
        <v>83558627641.880951</v>
      </c>
      <c r="BN124" s="334">
        <f>(AR124*SUMPRODUCT(DH$10:DH$13,DH$28:DH$31)+BC124*SUMPRODUCT(DH$14:DH$23,DH$32:DH$41))*'Projeções - Receitas'!AA$23+(AR124*DH$11*'Projeções - Receitas'!AA$25)</f>
        <v>92295762834.005371</v>
      </c>
      <c r="BO124" s="334">
        <f>(AS124*SUMPRODUCT(DI$10:DI$13,DI$28:DI$31)+BD124*SUMPRODUCT(DI$14:DI$23,DI$32:DI$41))*'Projeções - Receitas'!AB$23+(AS124*DI$11*'Projeções - Receitas'!AB$25)</f>
        <v>101386239889.41025</v>
      </c>
      <c r="BP124" s="334">
        <f>(AT124*SUMPRODUCT(DJ$10:DJ$13,DJ$28:DJ$31)+BE124*SUMPRODUCT(DJ$14:DJ$23,DJ$32:DJ$41))*'Projeções - Receitas'!AC$23+(AT124*DJ$11*'Projeções - Receitas'!AC$25)</f>
        <v>109553599856.98688</v>
      </c>
      <c r="BQ124" s="334">
        <f>(AU124*SUMPRODUCT(DK$10:DK$13,DK$28:DK$31)+BF124*SUMPRODUCT(DK$14:DK$23,DK$32:DK$41))*'Projeções - Receitas'!AD$23+(AU124*DK$11*'Projeções - Receitas'!AD$25)</f>
        <v>139356849163.52124</v>
      </c>
      <c r="BR124" s="335">
        <f>((BG124+'DRE + DCF'!T$12)*(1+'DRE + DCF'!T$15)+'DRE + DCF'!T$18)*(1+'DRE + DCF'!T$25)*'DRE + DCF'!T$33</f>
        <v>34713065155.613945</v>
      </c>
      <c r="BS124" s="335">
        <f>((BH124+'DRE + DCF'!U$12)*(1+'DRE + DCF'!U$15)+'DRE + DCF'!U$18)*(1+'DRE + DCF'!U$25)*'DRE + DCF'!U$33</f>
        <v>26216003734.952839</v>
      </c>
      <c r="BT124" s="335">
        <f>((BI124+'DRE + DCF'!V$12)*(1+'DRE + DCF'!V$15)+'DRE + DCF'!V$18)*(1+'DRE + DCF'!V$25)*'DRE + DCF'!V$33</f>
        <v>29149174567.938805</v>
      </c>
      <c r="BU124" s="335">
        <f>((BJ124+'DRE + DCF'!W$12)*(1+'DRE + DCF'!W$15)+'DRE + DCF'!W$18)*(1+'DRE + DCF'!W$25)*'DRE + DCF'!W$33</f>
        <v>32354340747.151524</v>
      </c>
      <c r="BV124" s="335">
        <f>((BK124+'DRE + DCF'!X$12)*(1+'DRE + DCF'!X$15)+'DRE + DCF'!X$18)*(1+'DRE + DCF'!X$25)*'DRE + DCF'!X$33</f>
        <v>35865615905.539146</v>
      </c>
      <c r="BW124" s="335">
        <f>((BL124+'DRE + DCF'!Y$12)*(1+'DRE + DCF'!Y$15)+'DRE + DCF'!Y$18)*(1+'DRE + DCF'!Y$25)*'DRE + DCF'!Y$33</f>
        <v>39726015589.93158</v>
      </c>
      <c r="BX124" s="335">
        <f>((BM124+'DRE + DCF'!Z$12)*(1+'DRE + DCF'!Z$15)+'DRE + DCF'!Z$18)*(1+'DRE + DCF'!Z$25)*'DRE + DCF'!Z$33</f>
        <v>43983045706.928711</v>
      </c>
      <c r="BY124" s="335">
        <f>((BN124+'DRE + DCF'!AA$12)*(1+'DRE + DCF'!AA$15)+'DRE + DCF'!AA$18)*(1+'DRE + DCF'!AA$25)*'DRE + DCF'!AA$33</f>
        <v>48671091980.592651</v>
      </c>
      <c r="BZ124" s="335">
        <f>((BO124+'DRE + DCF'!AB$12)*(1+'DRE + DCF'!AB$15)+'DRE + DCF'!AB$18)*(1+'DRE + DCF'!AB$25)*'DRE + DCF'!AB$33</f>
        <v>53515215913.81485</v>
      </c>
      <c r="CA124" s="335">
        <f>((BP124+'DRE + DCF'!AC$12)*(1+'DRE + DCF'!AC$15)+'DRE + DCF'!AC$18)*(1+'DRE + DCF'!AC$25)*'DRE + DCF'!AC$33</f>
        <v>57747129672.134636</v>
      </c>
      <c r="CB124" s="335">
        <f>((BQ124+'DRE + DCF'!AD$12)*(1+'DRE + DCF'!AD$15)+'DRE + DCF'!AD$18)*(1+'DRE + DCF'!AD$25)*'DRE + DCF'!AD$33</f>
        <v>72554719071.236786</v>
      </c>
      <c r="CC124" s="335">
        <f>BR124*(1-DA$47)+('DRE + DCF'!N$53*10^6)</f>
        <v>199937165617.02823</v>
      </c>
      <c r="CD124" s="335">
        <f>BS124*(1-DB$47)+('DRE + DCF'!T$53*10^6)</f>
        <v>200406670933.50446</v>
      </c>
      <c r="CE124" s="335">
        <f>BT124*(1-DC$47)+('DRE + DCF'!U$53*10^6)</f>
        <v>219010079760.69656</v>
      </c>
      <c r="CF124" s="335">
        <f>BU124*(1-DD$47)+('DRE + DCF'!V$53*10^6)</f>
        <v>239653369154.569</v>
      </c>
      <c r="CG124" s="335">
        <f>BV124*(1-DE$47)+('DRE + DCF'!W$53*10^6)</f>
        <v>262531409421.40063</v>
      </c>
      <c r="CH124" s="335">
        <f>BW124*(1-DF$47)+('DRE + DCF'!X$53*10^6)</f>
        <v>287866585217.69342</v>
      </c>
      <c r="CI124" s="335">
        <f>BX124*(1-DG$47)+('DRE + DCF'!Y$53*10^6)</f>
        <v>315911244958.86646</v>
      </c>
      <c r="CJ124" s="335">
        <f>BY124*(1-DH$47)+('DRE + DCF'!Z$53*10^6)</f>
        <v>346939902568.82635</v>
      </c>
      <c r="CK124" s="335">
        <f>BZ124*(1-DI$47)+('DRE + DCF'!AA$53*10^6)</f>
        <v>380873329884.21118</v>
      </c>
      <c r="CL124" s="335">
        <f>CA124*(1-DJ$47)+('DRE + DCF'!AB$53*10^6)</f>
        <v>416896698782.1778</v>
      </c>
      <c r="CM124" s="335">
        <f>CB124*(1-DK$47)+('DRE + DCF'!AC$53*10^6)</f>
        <v>461857352951.67505</v>
      </c>
      <c r="CN124" s="335">
        <f t="shared" si="87"/>
        <v>1133512557420.8035</v>
      </c>
      <c r="CO124" s="335">
        <f t="shared" si="88"/>
        <v>1154728235472.6672</v>
      </c>
      <c r="CP124" s="335">
        <f t="shared" si="89"/>
        <v>1194111665704.2224</v>
      </c>
      <c r="CQ124" s="335">
        <f t="shared" si="90"/>
        <v>1337405065588.7292</v>
      </c>
      <c r="CR124" s="335">
        <f t="shared" si="91"/>
        <v>1497893673459.3767</v>
      </c>
      <c r="CS124" s="335">
        <f t="shared" si="92"/>
        <v>1677640914274.5022</v>
      </c>
      <c r="CT124" s="335">
        <f t="shared" si="93"/>
        <v>1878957823987.4426</v>
      </c>
      <c r="CU124" s="335">
        <f t="shared" si="94"/>
        <v>2104432762865.9355</v>
      </c>
      <c r="CV124" s="335">
        <f t="shared" si="95"/>
        <v>2344338097832.6528</v>
      </c>
      <c r="CW124" s="335">
        <f t="shared" si="96"/>
        <v>2569394555224.5879</v>
      </c>
      <c r="CX124" s="336">
        <f t="shared" si="97"/>
        <v>2812202340693.311</v>
      </c>
    </row>
    <row r="125" spans="4:102" ht="30" customHeight="1" x14ac:dyDescent="0.25">
      <c r="D125" s="333">
        <f t="shared" si="55"/>
        <v>1.9126280424505204E-2</v>
      </c>
      <c r="E125" s="64">
        <f t="shared" si="56"/>
        <v>1.6291121985833795E-2</v>
      </c>
      <c r="F125" s="64">
        <f t="shared" si="57"/>
        <v>2.61422488250386E-2</v>
      </c>
      <c r="G125" s="64">
        <f t="shared" si="58"/>
        <v>2.192856039610494E-2</v>
      </c>
      <c r="H125" s="64">
        <f t="shared" si="59"/>
        <v>1.8004545766443475E-2</v>
      </c>
      <c r="I125" s="64">
        <f t="shared" si="60"/>
        <v>1.4329224328547524E-2</v>
      </c>
      <c r="J125" s="64">
        <f t="shared" si="61"/>
        <v>1.0871737576165885E-2</v>
      </c>
      <c r="K125" s="64">
        <f t="shared" si="62"/>
        <v>7.6035520387109645E-3</v>
      </c>
      <c r="L125" s="64">
        <f t="shared" si="63"/>
        <v>5.2082790428237546E-3</v>
      </c>
      <c r="M125" s="64">
        <f t="shared" si="64"/>
        <v>4.9979162388675558E-3</v>
      </c>
      <c r="N125" s="64">
        <f t="shared" si="65"/>
        <v>6.9763728240749279E-3</v>
      </c>
      <c r="O125" s="64">
        <f t="shared" si="99"/>
        <v>5.7000000000000044E-2</v>
      </c>
      <c r="P125" s="64">
        <f t="shared" si="99"/>
        <v>5.7000000000000044E-2</v>
      </c>
      <c r="Q125" s="64">
        <f t="shared" si="100"/>
        <v>5.7000000000000044E-2</v>
      </c>
      <c r="R125" s="64">
        <f t="shared" si="101"/>
        <v>5.7000000000000044E-2</v>
      </c>
      <c r="S125" s="64">
        <f t="shared" si="102"/>
        <v>5.7000000000000044E-2</v>
      </c>
      <c r="T125" s="64">
        <f t="shared" si="103"/>
        <v>5.7000000000000044E-2</v>
      </c>
      <c r="U125" s="64">
        <f t="shared" si="104"/>
        <v>5.7000000000000044E-2</v>
      </c>
      <c r="V125" s="64">
        <f t="shared" si="105"/>
        <v>5.7000000000000044E-2</v>
      </c>
      <c r="W125" s="64">
        <f t="shared" si="106"/>
        <v>5.7000000000000044E-2</v>
      </c>
      <c r="X125" s="64">
        <f t="shared" si="107"/>
        <v>5.7000000000000044E-2</v>
      </c>
      <c r="Y125" s="64">
        <f t="shared" si="108"/>
        <v>5.7000000000000044E-2</v>
      </c>
      <c r="Z125" s="64">
        <f t="shared" si="66"/>
        <v>0.17631375866631246</v>
      </c>
      <c r="AA125" s="64">
        <f t="shared" si="98"/>
        <v>0.17347860022764106</v>
      </c>
      <c r="AB125" s="64">
        <f t="shared" si="67"/>
        <v>0.18332972706684586</v>
      </c>
      <c r="AC125" s="64">
        <f t="shared" si="68"/>
        <v>0.1791160386379122</v>
      </c>
      <c r="AD125" s="64">
        <f t="shared" si="69"/>
        <v>0.17519202400825074</v>
      </c>
      <c r="AE125" s="64">
        <f t="shared" si="70"/>
        <v>0.17151670257035478</v>
      </c>
      <c r="AF125" s="64">
        <f t="shared" si="71"/>
        <v>0.16805921581797315</v>
      </c>
      <c r="AG125" s="64">
        <f t="shared" si="72"/>
        <v>0.16479103028051822</v>
      </c>
      <c r="AH125" s="64">
        <f t="shared" si="73"/>
        <v>0.16239575728463101</v>
      </c>
      <c r="AI125" s="64">
        <f t="shared" si="74"/>
        <v>0.16218539448067482</v>
      </c>
      <c r="AJ125" s="64">
        <f t="shared" si="75"/>
        <v>0.16416385106588219</v>
      </c>
      <c r="AK125" s="334">
        <f>(1+O125)*'Projeções - Receitas'!N$34</f>
        <v>1948243714352.0579</v>
      </c>
      <c r="AL125" s="334">
        <f>(1+P125)*'Projeções - Receitas'!T$34</f>
        <v>2057647470619.8997</v>
      </c>
      <c r="AM125" s="334">
        <f>(1+Q125)*'Projeções - Receitas'!U$34</f>
        <v>2304565167094.2876</v>
      </c>
      <c r="AN125" s="334">
        <f>(1+R125)*'Projeções - Receitas'!V$34</f>
        <v>2581112987145.6021</v>
      </c>
      <c r="AO125" s="334">
        <f>(1+S125)*'Projeções - Receitas'!W$34</f>
        <v>2890846545603.0747</v>
      </c>
      <c r="AP125" s="334">
        <f>(1+T125)*'Projeções - Receitas'!X$34</f>
        <v>3237748131075.4443</v>
      </c>
      <c r="AQ125" s="334">
        <f>(1+U125)*'Projeções - Receitas'!Y$34</f>
        <v>3626277906804.4976</v>
      </c>
      <c r="AR125" s="334">
        <f>(1+V125)*'Projeções - Receitas'!Z$34</f>
        <v>4061431255621.0376</v>
      </c>
      <c r="AS125" s="334">
        <f>(1+W125)*'Projeções - Receitas'!AA$34</f>
        <v>4524434418761.8369</v>
      </c>
      <c r="AT125" s="334">
        <f>(1+X125)*'Projeções - Receitas'!AB$34</f>
        <v>4958780122962.9736</v>
      </c>
      <c r="AU125" s="334">
        <f>(1+Y125)*'Projeções - Receitas'!AC$34</f>
        <v>5427384844582.9746</v>
      </c>
      <c r="AV125" s="335">
        <f t="shared" si="76"/>
        <v>1705825497208.8533</v>
      </c>
      <c r="AW125" s="335">
        <f t="shared" si="77"/>
        <v>1801616242256.4636</v>
      </c>
      <c r="AX125" s="335">
        <f t="shared" si="78"/>
        <v>2017810191327.2393</v>
      </c>
      <c r="AY125" s="335">
        <f t="shared" si="79"/>
        <v>2259947414286.5078</v>
      </c>
      <c r="AZ125" s="335">
        <f t="shared" si="80"/>
        <v>2531141104000.8892</v>
      </c>
      <c r="BA125" s="335">
        <f t="shared" si="81"/>
        <v>2834878036480.9966</v>
      </c>
      <c r="BB125" s="335">
        <f t="shared" si="82"/>
        <v>3175063400858.7158</v>
      </c>
      <c r="BC125" s="335">
        <f t="shared" si="83"/>
        <v>3556071008961.7622</v>
      </c>
      <c r="BD125" s="335">
        <f t="shared" si="84"/>
        <v>3961463103983.4038</v>
      </c>
      <c r="BE125" s="335">
        <f t="shared" si="85"/>
        <v>4341763561965.811</v>
      </c>
      <c r="BF125" s="335">
        <f t="shared" si="86"/>
        <v>4752060218571.5801</v>
      </c>
      <c r="BG125" s="334">
        <f>(AK125*SUMPRODUCT(DA$10:DA$13,DA$28:DA$31)+AV125*SUMPRODUCT(DA$14:DA$23,DA$32:DA$41))*'Projeções - Receitas'!T$23+(AK125*DA$11*'Projeções - Receitas'!T$25)</f>
        <v>63291708783.377304</v>
      </c>
      <c r="BH125" s="334">
        <f>(AL125*SUMPRODUCT(DB$10:DB$13,DB$28:DB$31)+AW125*SUMPRODUCT(DB$14:DB$23,DB$32:DB$41))*'Projeções - Receitas'!U$23+(AL125*DB$11*'Projeções - Receitas'!U$25)</f>
        <v>50710800096.352676</v>
      </c>
      <c r="BI125" s="334">
        <f>(AM125*SUMPRODUCT(DC$10:DC$13,DC$28:DC$31)+AX125*SUMPRODUCT(DC$14:DC$23,DC$32:DC$41))*'Projeções - Receitas'!V$23+(AM125*DC$11*'Projeções - Receitas'!V$25)</f>
        <v>56090202723.93634</v>
      </c>
      <c r="BJ125" s="334">
        <f>(AN125*SUMPRODUCT(DD$10:DD$13,DD$28:DD$31)+AY125*SUMPRODUCT(DD$14:DD$23,DD$32:DD$41))*'Projeções - Receitas'!W$23+(AN125*DD$11*'Projeções - Receitas'!W$25)</f>
        <v>61992955634.723434</v>
      </c>
      <c r="BK125" s="334">
        <f>(AO125*SUMPRODUCT(DE$10:DE$13,DE$28:DE$31)+AZ125*SUMPRODUCT(DE$14:DE$23,DE$32:DE$41))*'Projeções - Receitas'!X$23+(AO125*DE$11*'Projeções - Receitas'!X$25)</f>
        <v>68498709748.258865</v>
      </c>
      <c r="BL125" s="334">
        <f>(AP125*SUMPRODUCT(DF$10:DF$13,DF$28:DF$31)+BA125*SUMPRODUCT(DF$14:DF$23,DF$32:DF$41))*'Projeções - Receitas'!Y$23+(AP125*DF$11*'Projeções - Receitas'!Y$25)</f>
        <v>75676279848.180786</v>
      </c>
      <c r="BM125" s="334">
        <f>(AQ125*SUMPRODUCT(DG$10:DG$13,DG$28:DG$31)+BB125*SUMPRODUCT(DG$14:DG$23,DG$32:DG$41))*'Projeções - Receitas'!Z$23+(AQ125*DG$11*'Projeções - Receitas'!Z$25)</f>
        <v>83598172662.061707</v>
      </c>
      <c r="BN125" s="334">
        <f>(AR125*SUMPRODUCT(DH$10:DH$13,DH$28:DH$31)+BC125*SUMPRODUCT(DH$14:DH$23,DH$32:DH$41))*'Projeções - Receitas'!AA$23+(AR125*DH$11*'Projeções - Receitas'!AA$25)</f>
        <v>92339442797.485657</v>
      </c>
      <c r="BO125" s="334">
        <f>(AS125*SUMPRODUCT(DI$10:DI$13,DI$28:DI$31)+BD125*SUMPRODUCT(DI$14:DI$23,DI$32:DI$41))*'Projeções - Receitas'!AB$23+(AS125*DI$11*'Projeções - Receitas'!AB$25)</f>
        <v>101434222019.03134</v>
      </c>
      <c r="BP125" s="334">
        <f>(AT125*SUMPRODUCT(DJ$10:DJ$13,DJ$28:DJ$31)+BE125*SUMPRODUCT(DJ$14:DJ$23,DJ$32:DJ$41))*'Projeções - Receitas'!AC$23+(AT125*DJ$11*'Projeções - Receitas'!AC$25)</f>
        <v>109605447277.64804</v>
      </c>
      <c r="BQ125" s="334">
        <f>(AU125*SUMPRODUCT(DK$10:DK$13,DK$28:DK$31)+BF125*SUMPRODUCT(DK$14:DK$23,DK$32:DK$41))*'Projeções - Receitas'!AD$23+(AU125*DK$11*'Projeções - Receitas'!AD$25)</f>
        <v>139422801292.79889</v>
      </c>
      <c r="BR125" s="335">
        <f>((BG125+'DRE + DCF'!T$12)*(1+'DRE + DCF'!T$15)+'DRE + DCF'!T$18)*(1+'DRE + DCF'!T$25)*'DRE + DCF'!T$33</f>
        <v>34731487747.904915</v>
      </c>
      <c r="BS125" s="335">
        <f>((BH125+'DRE + DCF'!U$12)*(1+'DRE + DCF'!U$15)+'DRE + DCF'!U$18)*(1+'DRE + DCF'!U$25)*'DRE + DCF'!U$33</f>
        <v>26230621898.81673</v>
      </c>
      <c r="BT125" s="335">
        <f>((BI125+'DRE + DCF'!V$12)*(1+'DRE + DCF'!V$15)+'DRE + DCF'!V$18)*(1+'DRE + DCF'!V$25)*'DRE + DCF'!V$33</f>
        <v>29165325289.009403</v>
      </c>
      <c r="BU125" s="335">
        <f>((BJ125+'DRE + DCF'!W$12)*(1+'DRE + DCF'!W$15)+'DRE + DCF'!W$18)*(1+'DRE + DCF'!W$25)*'DRE + DCF'!W$33</f>
        <v>32372171071.60701</v>
      </c>
      <c r="BV125" s="335">
        <f>((BK125+'DRE + DCF'!X$12)*(1+'DRE + DCF'!X$15)+'DRE + DCF'!X$18)*(1+'DRE + DCF'!X$25)*'DRE + DCF'!X$33</f>
        <v>35885295255.176086</v>
      </c>
      <c r="BW125" s="335">
        <f>((BL125+'DRE + DCF'!Y$12)*(1+'DRE + DCF'!Y$15)+'DRE + DCF'!Y$18)*(1+'DRE + DCF'!Y$25)*'DRE + DCF'!Y$33</f>
        <v>39747732549.472427</v>
      </c>
      <c r="BX125" s="335">
        <f>((BM125+'DRE + DCF'!Z$12)*(1+'DRE + DCF'!Z$15)+'DRE + DCF'!Z$18)*(1+'DRE + DCF'!Z$25)*'DRE + DCF'!Z$33</f>
        <v>44007008993.301491</v>
      </c>
      <c r="BY125" s="335">
        <f>((BN125+'DRE + DCF'!AA$12)*(1+'DRE + DCF'!AA$15)+'DRE + DCF'!AA$18)*(1+'DRE + DCF'!AA$25)*'DRE + DCF'!AA$33</f>
        <v>48697531078.666451</v>
      </c>
      <c r="BZ125" s="335">
        <f>((BO125+'DRE + DCF'!AB$12)*(1+'DRE + DCF'!AB$15)+'DRE + DCF'!AB$18)*(1+'DRE + DCF'!AB$25)*'DRE + DCF'!AB$33</f>
        <v>53544226274.462219</v>
      </c>
      <c r="CA125" s="335">
        <f>((BP125+'DRE + DCF'!AC$12)*(1+'DRE + DCF'!AC$15)+'DRE + DCF'!AC$18)*(1+'DRE + DCF'!AC$25)*'DRE + DCF'!AC$33</f>
        <v>57778441574.037163</v>
      </c>
      <c r="CB125" s="335">
        <f>((BQ125+'DRE + DCF'!AD$12)*(1+'DRE + DCF'!AD$15)+'DRE + DCF'!AD$18)*(1+'DRE + DCF'!AD$25)*'DRE + DCF'!AD$33</f>
        <v>72593218686.421112</v>
      </c>
      <c r="CC125" s="335">
        <f>BR125*(1-DA$47)+('DRE + DCF'!N$53*10^6)</f>
        <v>199948442485.09491</v>
      </c>
      <c r="CD125" s="335">
        <f>BS125*(1-DB$47)+('DRE + DCF'!T$53*10^6)</f>
        <v>200415441831.82278</v>
      </c>
      <c r="CE125" s="335">
        <f>BT125*(1-DC$47)+('DRE + DCF'!U$53*10^6)</f>
        <v>219019770193.33893</v>
      </c>
      <c r="CF125" s="335">
        <f>BU125*(1-DD$47)+('DRE + DCF'!V$53*10^6)</f>
        <v>239664067349.24228</v>
      </c>
      <c r="CG125" s="335">
        <f>BV125*(1-DE$47)+('DRE + DCF'!W$53*10^6)</f>
        <v>262543217031.1828</v>
      </c>
      <c r="CH125" s="335">
        <f>BW125*(1-DF$47)+('DRE + DCF'!X$53*10^6)</f>
        <v>287879615393.41797</v>
      </c>
      <c r="CI125" s="335">
        <f>BX125*(1-DG$47)+('DRE + DCF'!Y$53*10^6)</f>
        <v>315925622930.69012</v>
      </c>
      <c r="CJ125" s="335">
        <f>BY125*(1-DH$47)+('DRE + DCF'!Z$53*10^6)</f>
        <v>346955766027.67065</v>
      </c>
      <c r="CK125" s="335">
        <f>BZ125*(1-DI$47)+('DRE + DCF'!AA$53*10^6)</f>
        <v>380890736100.59961</v>
      </c>
      <c r="CL125" s="335">
        <f>CA125*(1-DJ$47)+('DRE + DCF'!AB$53*10^6)</f>
        <v>416915485923.31934</v>
      </c>
      <c r="CM125" s="335">
        <f>CB125*(1-DK$47)+('DRE + DCF'!AC$53*10^6)</f>
        <v>461880452720.78564</v>
      </c>
      <c r="CN125" s="335">
        <f t="shared" si="87"/>
        <v>1134049004442.7725</v>
      </c>
      <c r="CO125" s="335">
        <f t="shared" si="88"/>
        <v>1155274723042.697</v>
      </c>
      <c r="CP125" s="335">
        <f t="shared" si="89"/>
        <v>1194676791906.6379</v>
      </c>
      <c r="CQ125" s="335">
        <f t="shared" si="90"/>
        <v>1338038006935.4343</v>
      </c>
      <c r="CR125" s="335">
        <f t="shared" si="91"/>
        <v>1498602567767.6868</v>
      </c>
      <c r="CS125" s="335">
        <f t="shared" si="92"/>
        <v>1678434875899.8096</v>
      </c>
      <c r="CT125" s="335">
        <f t="shared" si="93"/>
        <v>1879847061007.7866</v>
      </c>
      <c r="CU125" s="335">
        <f t="shared" si="94"/>
        <v>2105428708328.7212</v>
      </c>
      <c r="CV125" s="335">
        <f t="shared" si="95"/>
        <v>2345447581078.1958</v>
      </c>
      <c r="CW125" s="335">
        <f t="shared" si="96"/>
        <v>2570610548861.7031</v>
      </c>
      <c r="CX125" s="336">
        <f t="shared" si="97"/>
        <v>2813533245729.1338</v>
      </c>
    </row>
    <row r="126" spans="4:102" ht="30" customHeight="1" x14ac:dyDescent="0.25">
      <c r="D126" s="333">
        <f t="shared" si="55"/>
        <v>1.905285614201116E-2</v>
      </c>
      <c r="E126" s="64">
        <f t="shared" si="56"/>
        <v>1.6216687462931589E-2</v>
      </c>
      <c r="F126" s="64">
        <f t="shared" si="57"/>
        <v>2.6063675610376424E-2</v>
      </c>
      <c r="G126" s="64">
        <f t="shared" si="58"/>
        <v>2.185186361548791E-2</v>
      </c>
      <c r="H126" s="64">
        <f t="shared" si="59"/>
        <v>1.7929588013007064E-2</v>
      </c>
      <c r="I126" s="64">
        <f t="shared" si="60"/>
        <v>1.4255888579742054E-2</v>
      </c>
      <c r="J126" s="64">
        <f t="shared" si="61"/>
        <v>1.0799921817288172E-2</v>
      </c>
      <c r="K126" s="64">
        <f t="shared" si="62"/>
        <v>7.5331676459891583E-3</v>
      </c>
      <c r="L126" s="64">
        <f t="shared" si="63"/>
        <v>5.1389139470666978E-3</v>
      </c>
      <c r="M126" s="64">
        <f t="shared" si="64"/>
        <v>4.9285378170993988E-3</v>
      </c>
      <c r="N126" s="64">
        <f t="shared" si="65"/>
        <v>6.9069603350494779E-3</v>
      </c>
      <c r="O126" s="64">
        <f>O125+0.0005</f>
        <v>5.7500000000000044E-2</v>
      </c>
      <c r="P126" s="64">
        <f>P125+0.0005</f>
        <v>5.7500000000000044E-2</v>
      </c>
      <c r="Q126" s="64">
        <f t="shared" si="100"/>
        <v>5.7500000000000044E-2</v>
      </c>
      <c r="R126" s="64">
        <f t="shared" si="101"/>
        <v>5.7500000000000044E-2</v>
      </c>
      <c r="S126" s="64">
        <f t="shared" si="102"/>
        <v>5.7500000000000044E-2</v>
      </c>
      <c r="T126" s="64">
        <f t="shared" si="103"/>
        <v>5.7500000000000044E-2</v>
      </c>
      <c r="U126" s="64">
        <f t="shared" si="104"/>
        <v>5.7500000000000044E-2</v>
      </c>
      <c r="V126" s="64">
        <f t="shared" si="105"/>
        <v>5.7500000000000044E-2</v>
      </c>
      <c r="W126" s="64">
        <f t="shared" si="106"/>
        <v>5.7500000000000044E-2</v>
      </c>
      <c r="X126" s="64">
        <f t="shared" si="107"/>
        <v>5.7500000000000044E-2</v>
      </c>
      <c r="Y126" s="64">
        <f t="shared" si="108"/>
        <v>5.7500000000000044E-2</v>
      </c>
      <c r="Z126" s="64">
        <f t="shared" si="66"/>
        <v>0.17624033438381842</v>
      </c>
      <c r="AA126" s="64">
        <f t="shared" si="98"/>
        <v>0.17340416570473885</v>
      </c>
      <c r="AB126" s="64">
        <f t="shared" si="67"/>
        <v>0.18325115385218368</v>
      </c>
      <c r="AC126" s="64">
        <f t="shared" si="68"/>
        <v>0.17903934185729517</v>
      </c>
      <c r="AD126" s="64">
        <f t="shared" si="69"/>
        <v>0.17511706625481432</v>
      </c>
      <c r="AE126" s="64">
        <f t="shared" si="70"/>
        <v>0.17144336682154931</v>
      </c>
      <c r="AF126" s="64">
        <f t="shared" si="71"/>
        <v>0.16798740005909543</v>
      </c>
      <c r="AG126" s="64">
        <f t="shared" si="72"/>
        <v>0.16472064588779642</v>
      </c>
      <c r="AH126" s="64">
        <f t="shared" si="73"/>
        <v>0.16232639218887396</v>
      </c>
      <c r="AI126" s="64">
        <f t="shared" si="74"/>
        <v>0.16211601605890666</v>
      </c>
      <c r="AJ126" s="64">
        <f t="shared" si="75"/>
        <v>0.16409443857685674</v>
      </c>
      <c r="AK126" s="334">
        <f>(1+O126)*'Projeções - Receitas'!N$34</f>
        <v>1949165305513.0571</v>
      </c>
      <c r="AL126" s="334">
        <f>(1+P126)*'Projeções - Receitas'!T$34</f>
        <v>2058620813794.2708</v>
      </c>
      <c r="AM126" s="334">
        <f>(1+Q126)*'Projeções - Receitas'!U$34</f>
        <v>2305655311449.5835</v>
      </c>
      <c r="AN126" s="334">
        <f>(1+R126)*'Projeções - Receitas'!V$34</f>
        <v>2582333948823.5332</v>
      </c>
      <c r="AO126" s="334">
        <f>(1+S126)*'Projeções - Receitas'!W$34</f>
        <v>2892214022682.3579</v>
      </c>
      <c r="AP126" s="334">
        <f>(1+T126)*'Projeções - Receitas'!X$34</f>
        <v>3239279705404.2412</v>
      </c>
      <c r="AQ126" s="334">
        <f>(1+U126)*'Projeções - Receitas'!Y$34</f>
        <v>3627993270052.75</v>
      </c>
      <c r="AR126" s="334">
        <f>(1+V126)*'Projeções - Receitas'!Z$34</f>
        <v>4063352462459.0806</v>
      </c>
      <c r="AS126" s="334">
        <f>(1+W126)*'Projeções - Receitas'!AA$34</f>
        <v>4526574643179.416</v>
      </c>
      <c r="AT126" s="334">
        <f>(1+X126)*'Projeções - Receitas'!AB$34</f>
        <v>4961125808924.6406</v>
      </c>
      <c r="AU126" s="334">
        <f>(1+Y126)*'Projeções - Receitas'!AC$34</f>
        <v>5429952197868.0195</v>
      </c>
      <c r="AV126" s="335">
        <f t="shared" si="76"/>
        <v>1706632415608.6682</v>
      </c>
      <c r="AW126" s="335">
        <f t="shared" si="77"/>
        <v>1802468473213.0657</v>
      </c>
      <c r="AX126" s="335">
        <f t="shared" si="78"/>
        <v>2018764689998.6338</v>
      </c>
      <c r="AY126" s="335">
        <f t="shared" si="79"/>
        <v>2261016452798.4697</v>
      </c>
      <c r="AZ126" s="335">
        <f t="shared" si="80"/>
        <v>2532338427134.2866</v>
      </c>
      <c r="BA126" s="335">
        <f t="shared" si="81"/>
        <v>2836219038390.4014</v>
      </c>
      <c r="BB126" s="335">
        <f t="shared" si="82"/>
        <v>3176565322997.2495</v>
      </c>
      <c r="BC126" s="335">
        <f t="shared" si="83"/>
        <v>3557753161756.9199</v>
      </c>
      <c r="BD126" s="335">
        <f t="shared" si="84"/>
        <v>3963337022197.209</v>
      </c>
      <c r="BE126" s="335">
        <f t="shared" si="85"/>
        <v>4343817376328.1416</v>
      </c>
      <c r="BF126" s="335">
        <f t="shared" si="86"/>
        <v>4754308118391.1514</v>
      </c>
      <c r="BG126" s="334">
        <f>(AK126*SUMPRODUCT(DA$10:DA$13,DA$28:DA$31)+AV126*SUMPRODUCT(DA$14:DA$23,DA$32:DA$41))*'Projeções - Receitas'!T$23+(AK126*DA$11*'Projeções - Receitas'!T$25)</f>
        <v>63321648096.898315</v>
      </c>
      <c r="BH126" s="334">
        <f>(AL126*SUMPRODUCT(DB$10:DB$13,DB$28:DB$31)+AW126*SUMPRODUCT(DB$14:DB$23,DB$32:DB$41))*'Projeções - Receitas'!U$23+(AL126*DB$11*'Projeções - Receitas'!U$25)</f>
        <v>50734788175.868462</v>
      </c>
      <c r="BI126" s="334">
        <f>(AM126*SUMPRODUCT(DC$10:DC$13,DC$28:DC$31)+AX126*SUMPRODUCT(DC$14:DC$23,DC$32:DC$41))*'Projeções - Receitas'!V$23+(AM126*DC$11*'Projeções - Receitas'!V$25)</f>
        <v>56116735459.378174</v>
      </c>
      <c r="BJ126" s="334">
        <f>(AN126*SUMPRODUCT(DD$10:DD$13,DD$28:DD$31)+AY126*SUMPRODUCT(DD$14:DD$23,DD$32:DD$41))*'Projeções - Receitas'!W$23+(AN126*DD$11*'Projeções - Receitas'!W$25)</f>
        <v>62022280590.085182</v>
      </c>
      <c r="BK126" s="334">
        <f>(AO126*SUMPRODUCT(DE$10:DE$13,DE$28:DE$31)+AZ126*SUMPRODUCT(DE$14:DE$23,DE$32:DE$41))*'Projeções - Receitas'!X$23+(AO126*DE$11*'Projeções - Receitas'!X$25)</f>
        <v>68531112165.358398</v>
      </c>
      <c r="BL126" s="334">
        <f>(AP126*SUMPRODUCT(DF$10:DF$13,DF$28:DF$31)+BA126*SUMPRODUCT(DF$14:DF$23,DF$32:DF$41))*'Projeções - Receitas'!Y$23+(AP126*DF$11*'Projeções - Receitas'!Y$25)</f>
        <v>75712077520.767517</v>
      </c>
      <c r="BM126" s="334">
        <f>(AQ126*SUMPRODUCT(DG$10:DG$13,DG$28:DG$31)+BB126*SUMPRODUCT(DG$14:DG$23,DG$32:DG$41))*'Projeções - Receitas'!Z$23+(AQ126*DG$11*'Projeções - Receitas'!Z$25)</f>
        <v>83637717682.242416</v>
      </c>
      <c r="BN126" s="334">
        <f>(AR126*SUMPRODUCT(DH$10:DH$13,DH$28:DH$31)+BC126*SUMPRODUCT(DH$14:DH$23,DH$32:DH$41))*'Projeções - Receitas'!AA$23+(AR126*DH$11*'Projeções - Receitas'!AA$25)</f>
        <v>92383122760.966125</v>
      </c>
      <c r="BO126" s="334">
        <f>(AS126*SUMPRODUCT(DI$10:DI$13,DI$28:DI$31)+BD126*SUMPRODUCT(DI$14:DI$23,DI$32:DI$41))*'Projeções - Receitas'!AB$23+(AS126*DI$11*'Projeções - Receitas'!AB$25)</f>
        <v>101482204148.65245</v>
      </c>
      <c r="BP126" s="334">
        <f>(AT126*SUMPRODUCT(DJ$10:DJ$13,DJ$28:DJ$31)+BE126*SUMPRODUCT(DJ$14:DJ$23,DJ$32:DJ$41))*'Projeções - Receitas'!AC$23+(AT126*DJ$11*'Projeções - Receitas'!AC$25)</f>
        <v>109657294698.30908</v>
      </c>
      <c r="BQ126" s="334">
        <f>(AU126*SUMPRODUCT(DK$10:DK$13,DK$28:DK$31)+BF126*SUMPRODUCT(DK$14:DK$23,DK$32:DK$41))*'Projeções - Receitas'!AD$23+(AU126*DK$11*'Projeções - Receitas'!AD$25)</f>
        <v>139488753422.07642</v>
      </c>
      <c r="BR126" s="335">
        <f>((BG126+'DRE + DCF'!T$12)*(1+'DRE + DCF'!T$15)+'DRE + DCF'!T$18)*(1+'DRE + DCF'!T$25)*'DRE + DCF'!T$33</f>
        <v>34749910340.195938</v>
      </c>
      <c r="BS126" s="335">
        <f>((BH126+'DRE + DCF'!U$12)*(1+'DRE + DCF'!U$15)+'DRE + DCF'!U$18)*(1+'DRE + DCF'!U$25)*'DRE + DCF'!U$33</f>
        <v>26245240062.680645</v>
      </c>
      <c r="BT126" s="335">
        <f>((BI126+'DRE + DCF'!V$12)*(1+'DRE + DCF'!V$15)+'DRE + DCF'!V$18)*(1+'DRE + DCF'!V$25)*'DRE + DCF'!V$33</f>
        <v>29181476010.080048</v>
      </c>
      <c r="BU126" s="335">
        <f>((BJ126+'DRE + DCF'!W$12)*(1+'DRE + DCF'!W$15)+'DRE + DCF'!W$18)*(1+'DRE + DCF'!W$25)*'DRE + DCF'!W$33</f>
        <v>32390001396.062496</v>
      </c>
      <c r="BV126" s="335">
        <f>((BK126+'DRE + DCF'!X$12)*(1+'DRE + DCF'!X$15)+'DRE + DCF'!X$18)*(1+'DRE + DCF'!X$25)*'DRE + DCF'!X$33</f>
        <v>35904974604.813057</v>
      </c>
      <c r="BW126" s="335">
        <f>((BL126+'DRE + DCF'!Y$12)*(1+'DRE + DCF'!Y$15)+'DRE + DCF'!Y$18)*(1+'DRE + DCF'!Y$25)*'DRE + DCF'!Y$33</f>
        <v>39769449509.013359</v>
      </c>
      <c r="BX126" s="335">
        <f>((BM126+'DRE + DCF'!Z$12)*(1+'DRE + DCF'!Z$15)+'DRE + DCF'!Z$18)*(1+'DRE + DCF'!Z$25)*'DRE + DCF'!Z$33</f>
        <v>44030972279.674232</v>
      </c>
      <c r="BY126" s="335">
        <f>((BN126+'DRE + DCF'!AA$12)*(1+'DRE + DCF'!AA$15)+'DRE + DCF'!AA$18)*(1+'DRE + DCF'!AA$25)*'DRE + DCF'!AA$33</f>
        <v>48723970176.740372</v>
      </c>
      <c r="BZ126" s="335">
        <f>((BO126+'DRE + DCF'!AB$12)*(1+'DRE + DCF'!AB$15)+'DRE + DCF'!AB$18)*(1+'DRE + DCF'!AB$25)*'DRE + DCF'!AB$33</f>
        <v>53573236635.109589</v>
      </c>
      <c r="CA126" s="335">
        <f>((BP126+'DRE + DCF'!AC$12)*(1+'DRE + DCF'!AC$15)+'DRE + DCF'!AC$18)*(1+'DRE + DCF'!AC$25)*'DRE + DCF'!AC$33</f>
        <v>57809753475.939644</v>
      </c>
      <c r="CB126" s="335">
        <f>((BQ126+'DRE + DCF'!AD$12)*(1+'DRE + DCF'!AD$15)+'DRE + DCF'!AD$18)*(1+'DRE + DCF'!AD$25)*'DRE + DCF'!AD$33</f>
        <v>72631718301.605377</v>
      </c>
      <c r="CC126" s="335">
        <f>BR126*(1-DA$47)+('DRE + DCF'!N$53*10^6)</f>
        <v>199959719353.16165</v>
      </c>
      <c r="CD126" s="335">
        <f>BS126*(1-DB$47)+('DRE + DCF'!T$53*10^6)</f>
        <v>200424212730.14114</v>
      </c>
      <c r="CE126" s="335">
        <f>BT126*(1-DC$47)+('DRE + DCF'!U$53*10^6)</f>
        <v>219029460625.98132</v>
      </c>
      <c r="CF126" s="335">
        <f>BU126*(1-DD$47)+('DRE + DCF'!V$53*10^6)</f>
        <v>239674765543.91559</v>
      </c>
      <c r="CG126" s="335">
        <f>BV126*(1-DE$47)+('DRE + DCF'!W$53*10^6)</f>
        <v>262555024640.96497</v>
      </c>
      <c r="CH126" s="335">
        <f>BW126*(1-DF$47)+('DRE + DCF'!X$53*10^6)</f>
        <v>287892645569.14252</v>
      </c>
      <c r="CI126" s="335">
        <f>BX126*(1-DG$47)+('DRE + DCF'!Y$53*10^6)</f>
        <v>315940000902.51379</v>
      </c>
      <c r="CJ126" s="335">
        <f>BY126*(1-DH$47)+('DRE + DCF'!Z$53*10^6)</f>
        <v>346971629486.51501</v>
      </c>
      <c r="CK126" s="335">
        <f>BZ126*(1-DI$47)+('DRE + DCF'!AA$53*10^6)</f>
        <v>380908142316.98804</v>
      </c>
      <c r="CL126" s="335">
        <f>CA126*(1-DJ$47)+('DRE + DCF'!AB$53*10^6)</f>
        <v>416934273064.46082</v>
      </c>
      <c r="CM126" s="335">
        <f>CB126*(1-DK$47)+('DRE + DCF'!AC$53*10^6)</f>
        <v>461903552489.89624</v>
      </c>
      <c r="CN126" s="335">
        <f t="shared" si="87"/>
        <v>1134585451464.7417</v>
      </c>
      <c r="CO126" s="335">
        <f t="shared" si="88"/>
        <v>1155821210612.7268</v>
      </c>
      <c r="CP126" s="335">
        <f t="shared" si="89"/>
        <v>1195241918109.0537</v>
      </c>
      <c r="CQ126" s="335">
        <f t="shared" si="90"/>
        <v>1338670948282.1401</v>
      </c>
      <c r="CR126" s="335">
        <f t="shared" si="91"/>
        <v>1499311462075.9973</v>
      </c>
      <c r="CS126" s="335">
        <f t="shared" si="92"/>
        <v>1679228837525.1172</v>
      </c>
      <c r="CT126" s="335">
        <f t="shared" si="93"/>
        <v>1880736298028.1311</v>
      </c>
      <c r="CU126" s="335">
        <f t="shared" si="94"/>
        <v>2106424653791.5071</v>
      </c>
      <c r="CV126" s="335">
        <f t="shared" si="95"/>
        <v>2346557064323.7393</v>
      </c>
      <c r="CW126" s="335">
        <f t="shared" si="96"/>
        <v>2571826542498.8184</v>
      </c>
      <c r="CX126" s="336">
        <f t="shared" si="97"/>
        <v>2814864150764.957</v>
      </c>
    </row>
    <row r="127" spans="4:102" ht="30" customHeight="1" x14ac:dyDescent="0.25">
      <c r="D127" s="333">
        <f t="shared" si="55"/>
        <v>1.8979501258649834E-2</v>
      </c>
      <c r="E127" s="64">
        <f t="shared" si="56"/>
        <v>1.6142323294020794E-2</v>
      </c>
      <c r="F127" s="64">
        <f t="shared" si="57"/>
        <v>2.5985176661512621E-2</v>
      </c>
      <c r="G127" s="64">
        <f t="shared" si="58"/>
        <v>2.1775239327102125E-2</v>
      </c>
      <c r="H127" s="64">
        <f t="shared" si="59"/>
        <v>1.7854701108108939E-2</v>
      </c>
      <c r="I127" s="64">
        <f t="shared" si="60"/>
        <v>1.4182622146389212E-2</v>
      </c>
      <c r="J127" s="64">
        <f t="shared" si="61"/>
        <v>1.0728173937199603E-2</v>
      </c>
      <c r="K127" s="64">
        <f t="shared" si="62"/>
        <v>7.4628497791583981E-3</v>
      </c>
      <c r="L127" s="64">
        <f t="shared" si="63"/>
        <v>5.0696144137820365E-3</v>
      </c>
      <c r="M127" s="64">
        <f t="shared" si="64"/>
        <v>4.8592249703990897E-3</v>
      </c>
      <c r="N127" s="64">
        <f t="shared" si="65"/>
        <v>6.8376134532915633E-3</v>
      </c>
      <c r="O127" s="64">
        <f t="shared" ref="O127:P190" si="109">O126+0.0005</f>
        <v>5.8000000000000045E-2</v>
      </c>
      <c r="P127" s="64">
        <f t="shared" si="109"/>
        <v>5.8000000000000045E-2</v>
      </c>
      <c r="Q127" s="64">
        <f t="shared" si="100"/>
        <v>5.8000000000000045E-2</v>
      </c>
      <c r="R127" s="64">
        <f t="shared" si="101"/>
        <v>5.8000000000000045E-2</v>
      </c>
      <c r="S127" s="64">
        <f t="shared" si="102"/>
        <v>5.8000000000000045E-2</v>
      </c>
      <c r="T127" s="64">
        <f t="shared" si="103"/>
        <v>5.8000000000000045E-2</v>
      </c>
      <c r="U127" s="64">
        <f t="shared" si="104"/>
        <v>5.8000000000000045E-2</v>
      </c>
      <c r="V127" s="64">
        <f t="shared" si="105"/>
        <v>5.8000000000000045E-2</v>
      </c>
      <c r="W127" s="64">
        <f t="shared" si="106"/>
        <v>5.8000000000000045E-2</v>
      </c>
      <c r="X127" s="64">
        <f t="shared" si="107"/>
        <v>5.8000000000000045E-2</v>
      </c>
      <c r="Y127" s="64">
        <f t="shared" si="108"/>
        <v>5.8000000000000045E-2</v>
      </c>
      <c r="Z127" s="64">
        <f t="shared" si="66"/>
        <v>0.17616697950045709</v>
      </c>
      <c r="AA127" s="64">
        <f t="shared" si="98"/>
        <v>0.17332980153582805</v>
      </c>
      <c r="AB127" s="64">
        <f t="shared" si="67"/>
        <v>0.18317265490331988</v>
      </c>
      <c r="AC127" s="64">
        <f t="shared" si="68"/>
        <v>0.17896271756890939</v>
      </c>
      <c r="AD127" s="64">
        <f t="shared" si="69"/>
        <v>0.1750421793499162</v>
      </c>
      <c r="AE127" s="64">
        <f t="shared" si="70"/>
        <v>0.17137010038819647</v>
      </c>
      <c r="AF127" s="64">
        <f t="shared" si="71"/>
        <v>0.16791565217900686</v>
      </c>
      <c r="AG127" s="64">
        <f t="shared" si="72"/>
        <v>0.16465032802096566</v>
      </c>
      <c r="AH127" s="64">
        <f t="shared" si="73"/>
        <v>0.1622570926555893</v>
      </c>
      <c r="AI127" s="64">
        <f t="shared" si="74"/>
        <v>0.16204670321220635</v>
      </c>
      <c r="AJ127" s="64">
        <f t="shared" si="75"/>
        <v>0.16402509169509882</v>
      </c>
      <c r="AK127" s="334">
        <f>(1+O127)*'Projeções - Receitas'!N$34</f>
        <v>1950086896674.0562</v>
      </c>
      <c r="AL127" s="334">
        <f>(1+P127)*'Projeções - Receitas'!T$34</f>
        <v>2059594156968.6414</v>
      </c>
      <c r="AM127" s="334">
        <f>(1+Q127)*'Projeções - Receitas'!U$34</f>
        <v>2306745455804.8784</v>
      </c>
      <c r="AN127" s="334">
        <f>(1+R127)*'Projeções - Receitas'!V$34</f>
        <v>2583554910501.4639</v>
      </c>
      <c r="AO127" s="334">
        <f>(1+S127)*'Projeções - Receitas'!W$34</f>
        <v>2893581499761.6401</v>
      </c>
      <c r="AP127" s="334">
        <f>(1+T127)*'Projeções - Receitas'!X$34</f>
        <v>3240811279733.0371</v>
      </c>
      <c r="AQ127" s="334">
        <f>(1+U127)*'Projeções - Receitas'!Y$34</f>
        <v>3629708633301.002</v>
      </c>
      <c r="AR127" s="334">
        <f>(1+V127)*'Projeções - Receitas'!Z$34</f>
        <v>4065273669297.1221</v>
      </c>
      <c r="AS127" s="334">
        <f>(1+W127)*'Projeções - Receitas'!AA$34</f>
        <v>4528714867596.9951</v>
      </c>
      <c r="AT127" s="334">
        <f>(1+X127)*'Projeções - Receitas'!AB$34</f>
        <v>4963471494886.3066</v>
      </c>
      <c r="AU127" s="334">
        <f>(1+Y127)*'Projeções - Receitas'!AC$34</f>
        <v>5432519551153.0625</v>
      </c>
      <c r="AV127" s="335">
        <f t="shared" si="76"/>
        <v>1707439334008.4832</v>
      </c>
      <c r="AW127" s="335">
        <f t="shared" si="77"/>
        <v>1803320704169.6675</v>
      </c>
      <c r="AX127" s="335">
        <f t="shared" si="78"/>
        <v>2019719188670.0276</v>
      </c>
      <c r="AY127" s="335">
        <f t="shared" si="79"/>
        <v>2262085491310.4312</v>
      </c>
      <c r="AZ127" s="335">
        <f t="shared" si="80"/>
        <v>2533535750267.6831</v>
      </c>
      <c r="BA127" s="335">
        <f t="shared" si="81"/>
        <v>2837560040299.8052</v>
      </c>
      <c r="BB127" s="335">
        <f t="shared" si="82"/>
        <v>3178067245135.7822</v>
      </c>
      <c r="BC127" s="335">
        <f t="shared" si="83"/>
        <v>3559435314552.0762</v>
      </c>
      <c r="BD127" s="335">
        <f t="shared" si="84"/>
        <v>3965210940411.0137</v>
      </c>
      <c r="BE127" s="335">
        <f t="shared" si="85"/>
        <v>4345871190690.4712</v>
      </c>
      <c r="BF127" s="335">
        <f t="shared" si="86"/>
        <v>4756556018210.7207</v>
      </c>
      <c r="BG127" s="334">
        <f>(AK127*SUMPRODUCT(DA$10:DA$13,DA$28:DA$31)+AV127*SUMPRODUCT(DA$14:DA$23,DA$32:DA$41))*'Projeções - Receitas'!T$23+(AK127*DA$11*'Projeções - Receitas'!T$25)</f>
        <v>63351587410.419296</v>
      </c>
      <c r="BH127" s="334">
        <f>(AL127*SUMPRODUCT(DB$10:DB$13,DB$28:DB$31)+AW127*SUMPRODUCT(DB$14:DB$23,DB$32:DB$41))*'Projeções - Receitas'!U$23+(AL127*DB$11*'Projeções - Receitas'!U$25)</f>
        <v>50758776255.384247</v>
      </c>
      <c r="BI127" s="334">
        <f>(AM127*SUMPRODUCT(DC$10:DC$13,DC$28:DC$31)+AX127*SUMPRODUCT(DC$14:DC$23,DC$32:DC$41))*'Projeções - Receitas'!V$23+(AM127*DC$11*'Projeções - Receitas'!V$25)</f>
        <v>56143268194.819931</v>
      </c>
      <c r="BJ127" s="334">
        <f>(AN127*SUMPRODUCT(DD$10:DD$13,DD$28:DD$31)+AY127*SUMPRODUCT(DD$14:DD$23,DD$32:DD$41))*'Projeções - Receitas'!W$23+(AN127*DD$11*'Projeções - Receitas'!W$25)</f>
        <v>62051605545.446907</v>
      </c>
      <c r="BK127" s="334">
        <f>(AO127*SUMPRODUCT(DE$10:DE$13,DE$28:DE$31)+AZ127*SUMPRODUCT(DE$14:DE$23,DE$32:DE$41))*'Projeções - Receitas'!X$23+(AO127*DE$11*'Projeções - Receitas'!X$25)</f>
        <v>68563514582.45787</v>
      </c>
      <c r="BL127" s="334">
        <f>(AP127*SUMPRODUCT(DF$10:DF$13,DF$28:DF$31)+BA127*SUMPRODUCT(DF$14:DF$23,DF$32:DF$41))*'Projeções - Receitas'!Y$23+(AP127*DF$11*'Projeções - Receitas'!Y$25)</f>
        <v>75747875193.354156</v>
      </c>
      <c r="BM127" s="334">
        <f>(AQ127*SUMPRODUCT(DG$10:DG$13,DG$28:DG$31)+BB127*SUMPRODUCT(DG$14:DG$23,DG$32:DG$41))*'Projeções - Receitas'!Z$23+(AQ127*DG$11*'Projeções - Receitas'!Z$25)</f>
        <v>83677262702.423203</v>
      </c>
      <c r="BN127" s="334">
        <f>(AR127*SUMPRODUCT(DH$10:DH$13,DH$28:DH$31)+BC127*SUMPRODUCT(DH$14:DH$23,DH$32:DH$41))*'Projeções - Receitas'!AA$23+(AR127*DH$11*'Projeções - Receitas'!AA$25)</f>
        <v>92426802724.446411</v>
      </c>
      <c r="BO127" s="334">
        <f>(AS127*SUMPRODUCT(DI$10:DI$13,DI$28:DI$31)+BD127*SUMPRODUCT(DI$14:DI$23,DI$32:DI$41))*'Projeções - Receitas'!AB$23+(AS127*DI$11*'Projeções - Receitas'!AB$25)</f>
        <v>101530186278.27361</v>
      </c>
      <c r="BP127" s="334">
        <f>(AT127*SUMPRODUCT(DJ$10:DJ$13,DJ$28:DJ$31)+BE127*SUMPRODUCT(DJ$14:DJ$23,DJ$32:DJ$41))*'Projeções - Receitas'!AC$23+(AT127*DJ$11*'Projeções - Receitas'!AC$25)</f>
        <v>109709142118.97025</v>
      </c>
      <c r="BQ127" s="334">
        <f>(AU127*SUMPRODUCT(DK$10:DK$13,DK$28:DK$31)+BF127*SUMPRODUCT(DK$14:DK$23,DK$32:DK$41))*'Projeções - Receitas'!AD$23+(AU127*DK$11*'Projeções - Receitas'!AD$25)</f>
        <v>139554705551.35397</v>
      </c>
      <c r="BR127" s="335">
        <f>((BG127+'DRE + DCF'!T$12)*(1+'DRE + DCF'!T$15)+'DRE + DCF'!T$18)*(1+'DRE + DCF'!T$25)*'DRE + DCF'!T$33</f>
        <v>34768332932.486908</v>
      </c>
      <c r="BS127" s="335">
        <f>((BH127+'DRE + DCF'!U$12)*(1+'DRE + DCF'!U$15)+'DRE + DCF'!U$18)*(1+'DRE + DCF'!U$25)*'DRE + DCF'!U$33</f>
        <v>26259858226.544544</v>
      </c>
      <c r="BT127" s="335">
        <f>((BI127+'DRE + DCF'!V$12)*(1+'DRE + DCF'!V$15)+'DRE + DCF'!V$18)*(1+'DRE + DCF'!V$25)*'DRE + DCF'!V$33</f>
        <v>29197626731.150673</v>
      </c>
      <c r="BU127" s="335">
        <f>((BJ127+'DRE + DCF'!W$12)*(1+'DRE + DCF'!W$15)+'DRE + DCF'!W$18)*(1+'DRE + DCF'!W$25)*'DRE + DCF'!W$33</f>
        <v>32407831720.517975</v>
      </c>
      <c r="BV127" s="335">
        <f>((BK127+'DRE + DCF'!X$12)*(1+'DRE + DCF'!X$15)+'DRE + DCF'!X$18)*(1+'DRE + DCF'!X$25)*'DRE + DCF'!X$33</f>
        <v>35924653954.449989</v>
      </c>
      <c r="BW127" s="335">
        <f>((BL127+'DRE + DCF'!Y$12)*(1+'DRE + DCF'!Y$15)+'DRE + DCF'!Y$18)*(1+'DRE + DCF'!Y$25)*'DRE + DCF'!Y$33</f>
        <v>39791166468.554245</v>
      </c>
      <c r="BX127" s="335">
        <f>((BM127+'DRE + DCF'!Z$12)*(1+'DRE + DCF'!Z$15)+'DRE + DCF'!Z$18)*(1+'DRE + DCF'!Z$25)*'DRE + DCF'!Z$33</f>
        <v>44054935566.047028</v>
      </c>
      <c r="BY127" s="335">
        <f>((BN127+'DRE + DCF'!AA$12)*(1+'DRE + DCF'!AA$15)+'DRE + DCF'!AA$18)*(1+'DRE + DCF'!AA$25)*'DRE + DCF'!AA$33</f>
        <v>48750409274.814171</v>
      </c>
      <c r="BZ127" s="335">
        <f>((BO127+'DRE + DCF'!AB$12)*(1+'DRE + DCF'!AB$15)+'DRE + DCF'!AB$18)*(1+'DRE + DCF'!AB$25)*'DRE + DCF'!AB$33</f>
        <v>53602246995.756981</v>
      </c>
      <c r="CA127" s="335">
        <f>((BP127+'DRE + DCF'!AC$12)*(1+'DRE + DCF'!AC$15)+'DRE + DCF'!AC$18)*(1+'DRE + DCF'!AC$25)*'DRE + DCF'!AC$33</f>
        <v>57841065377.842163</v>
      </c>
      <c r="CB127" s="335">
        <f>((BQ127+'DRE + DCF'!AD$12)*(1+'DRE + DCF'!AD$15)+'DRE + DCF'!AD$18)*(1+'DRE + DCF'!AD$25)*'DRE + DCF'!AD$33</f>
        <v>72670217916.789642</v>
      </c>
      <c r="CC127" s="335">
        <f>BR127*(1-DA$47)+('DRE + DCF'!N$53*10^6)</f>
        <v>199970996221.22833</v>
      </c>
      <c r="CD127" s="335">
        <f>BS127*(1-DB$47)+('DRE + DCF'!T$53*10^6)</f>
        <v>200432983628.45947</v>
      </c>
      <c r="CE127" s="335">
        <f>BT127*(1-DC$47)+('DRE + DCF'!U$53*10^6)</f>
        <v>219039151058.62369</v>
      </c>
      <c r="CF127" s="335">
        <f>BU127*(1-DD$47)+('DRE + DCF'!V$53*10^6)</f>
        <v>239685463738.58887</v>
      </c>
      <c r="CG127" s="335">
        <f>BV127*(1-DE$47)+('DRE + DCF'!W$53*10^6)</f>
        <v>262566832250.74713</v>
      </c>
      <c r="CH127" s="335">
        <f>BW127*(1-DF$47)+('DRE + DCF'!X$53*10^6)</f>
        <v>287905675744.86707</v>
      </c>
      <c r="CI127" s="335">
        <f>BX127*(1-DG$47)+('DRE + DCF'!Y$53*10^6)</f>
        <v>315954378874.33746</v>
      </c>
      <c r="CJ127" s="335">
        <f>BY127*(1-DH$47)+('DRE + DCF'!Z$53*10^6)</f>
        <v>346987492945.35925</v>
      </c>
      <c r="CK127" s="335">
        <f>BZ127*(1-DI$47)+('DRE + DCF'!AA$53*10^6)</f>
        <v>380925548533.37646</v>
      </c>
      <c r="CL127" s="335">
        <f>CA127*(1-DJ$47)+('DRE + DCF'!AB$53*10^6)</f>
        <v>416953060205.60236</v>
      </c>
      <c r="CM127" s="335">
        <f>CB127*(1-DK$47)+('DRE + DCF'!AC$53*10^6)</f>
        <v>461926652259.00677</v>
      </c>
      <c r="CN127" s="335">
        <f t="shared" si="87"/>
        <v>1135121898486.7109</v>
      </c>
      <c r="CO127" s="335">
        <f t="shared" si="88"/>
        <v>1156367698182.7563</v>
      </c>
      <c r="CP127" s="335">
        <f t="shared" si="89"/>
        <v>1195807044311.4692</v>
      </c>
      <c r="CQ127" s="335">
        <f t="shared" si="90"/>
        <v>1339303889628.8455</v>
      </c>
      <c r="CR127" s="335">
        <f t="shared" si="91"/>
        <v>1500020356384.3074</v>
      </c>
      <c r="CS127" s="335">
        <f t="shared" si="92"/>
        <v>1680022799150.4243</v>
      </c>
      <c r="CT127" s="335">
        <f t="shared" si="93"/>
        <v>1881625535048.4753</v>
      </c>
      <c r="CU127" s="335">
        <f t="shared" si="94"/>
        <v>2107420599254.2925</v>
      </c>
      <c r="CV127" s="335">
        <f t="shared" si="95"/>
        <v>2347666547569.2822</v>
      </c>
      <c r="CW127" s="335">
        <f t="shared" si="96"/>
        <v>2573042536135.9336</v>
      </c>
      <c r="CX127" s="336">
        <f t="shared" si="97"/>
        <v>2816195055800.7793</v>
      </c>
    </row>
    <row r="128" spans="4:102" ht="30" customHeight="1" x14ac:dyDescent="0.25">
      <c r="D128" s="333">
        <f t="shared" si="55"/>
        <v>1.8906215676075894E-2</v>
      </c>
      <c r="E128" s="64">
        <f t="shared" si="56"/>
        <v>1.6068029379402771E-2</v>
      </c>
      <c r="F128" s="64">
        <f t="shared" si="57"/>
        <v>2.5906751873205097E-2</v>
      </c>
      <c r="G128" s="64">
        <f t="shared" si="58"/>
        <v>2.1698687428218816E-2</v>
      </c>
      <c r="H128" s="64">
        <f t="shared" si="59"/>
        <v>1.777988495134955E-2</v>
      </c>
      <c r="I128" s="64">
        <f t="shared" si="60"/>
        <v>1.410942493026196E-2</v>
      </c>
      <c r="J128" s="64">
        <f t="shared" si="61"/>
        <v>1.0656493839709097E-2</v>
      </c>
      <c r="K128" s="64">
        <f t="shared" si="62"/>
        <v>7.3925983439449006E-3</v>
      </c>
      <c r="L128" s="64">
        <f t="shared" si="63"/>
        <v>5.0003803500611732E-3</v>
      </c>
      <c r="M128" s="64">
        <f t="shared" si="64"/>
        <v>4.7899776058401844E-3</v>
      </c>
      <c r="N128" s="64">
        <f t="shared" si="65"/>
        <v>6.7683320858291374E-3</v>
      </c>
      <c r="O128" s="64">
        <f t="shared" si="109"/>
        <v>5.8500000000000045E-2</v>
      </c>
      <c r="P128" s="64">
        <f t="shared" si="109"/>
        <v>5.8500000000000045E-2</v>
      </c>
      <c r="Q128" s="64">
        <f t="shared" si="100"/>
        <v>5.8500000000000045E-2</v>
      </c>
      <c r="R128" s="64">
        <f t="shared" si="101"/>
        <v>5.8500000000000045E-2</v>
      </c>
      <c r="S128" s="64">
        <f t="shared" si="102"/>
        <v>5.8500000000000045E-2</v>
      </c>
      <c r="T128" s="64">
        <f t="shared" si="103"/>
        <v>5.8500000000000045E-2</v>
      </c>
      <c r="U128" s="64">
        <f t="shared" si="104"/>
        <v>5.8500000000000045E-2</v>
      </c>
      <c r="V128" s="64">
        <f t="shared" si="105"/>
        <v>5.8500000000000045E-2</v>
      </c>
      <c r="W128" s="64">
        <f t="shared" si="106"/>
        <v>5.8500000000000045E-2</v>
      </c>
      <c r="X128" s="64">
        <f t="shared" si="107"/>
        <v>5.8500000000000045E-2</v>
      </c>
      <c r="Y128" s="64">
        <f t="shared" si="108"/>
        <v>5.8500000000000045E-2</v>
      </c>
      <c r="Z128" s="64">
        <f t="shared" si="66"/>
        <v>0.17609369391788315</v>
      </c>
      <c r="AA128" s="64">
        <f t="shared" si="98"/>
        <v>0.17325550762121003</v>
      </c>
      <c r="AB128" s="64">
        <f t="shared" si="67"/>
        <v>0.18309423011501236</v>
      </c>
      <c r="AC128" s="64">
        <f t="shared" si="68"/>
        <v>0.17888616567002608</v>
      </c>
      <c r="AD128" s="64">
        <f t="shared" si="69"/>
        <v>0.17496736319315681</v>
      </c>
      <c r="AE128" s="64">
        <f t="shared" si="70"/>
        <v>0.17129690317206922</v>
      </c>
      <c r="AF128" s="64">
        <f t="shared" si="71"/>
        <v>0.16784397208151636</v>
      </c>
      <c r="AG128" s="64">
        <f t="shared" si="72"/>
        <v>0.16458007658575216</v>
      </c>
      <c r="AH128" s="64">
        <f t="shared" si="73"/>
        <v>0.16218785859186843</v>
      </c>
      <c r="AI128" s="64">
        <f t="shared" si="74"/>
        <v>0.16197745584764744</v>
      </c>
      <c r="AJ128" s="64">
        <f t="shared" si="75"/>
        <v>0.1639558103276364</v>
      </c>
      <c r="AK128" s="334">
        <f>(1+O128)*'Projeções - Receitas'!N$34</f>
        <v>1951008487835.0552</v>
      </c>
      <c r="AL128" s="334">
        <f>(1+P128)*'Projeções - Receitas'!T$34</f>
        <v>2060567500143.0122</v>
      </c>
      <c r="AM128" s="334">
        <f>(1+Q128)*'Projeções - Receitas'!U$34</f>
        <v>2307835600160.1738</v>
      </c>
      <c r="AN128" s="334">
        <f>(1+R128)*'Projeções - Receitas'!V$34</f>
        <v>2584775872179.3945</v>
      </c>
      <c r="AO128" s="334">
        <f>(1+S128)*'Projeções - Receitas'!W$34</f>
        <v>2894948976840.9224</v>
      </c>
      <c r="AP128" s="334">
        <f>(1+T128)*'Projeções - Receitas'!X$34</f>
        <v>3242342854061.8335</v>
      </c>
      <c r="AQ128" s="334">
        <f>(1+U128)*'Projeções - Receitas'!Y$34</f>
        <v>3631423996549.2534</v>
      </c>
      <c r="AR128" s="334">
        <f>(1+V128)*'Projeções - Receitas'!Z$34</f>
        <v>4067194876135.1641</v>
      </c>
      <c r="AS128" s="334">
        <f>(1+W128)*'Projeções - Receitas'!AA$34</f>
        <v>4530855092014.5732</v>
      </c>
      <c r="AT128" s="334">
        <f>(1+X128)*'Projeções - Receitas'!AB$34</f>
        <v>4965817180847.9736</v>
      </c>
      <c r="AU128" s="334">
        <f>(1+Y128)*'Projeções - Receitas'!AC$34</f>
        <v>5435086904438.1064</v>
      </c>
      <c r="AV128" s="335">
        <f t="shared" si="76"/>
        <v>1708246252408.2981</v>
      </c>
      <c r="AW128" s="335">
        <f t="shared" si="77"/>
        <v>1804172935126.2693</v>
      </c>
      <c r="AX128" s="335">
        <f t="shared" si="78"/>
        <v>2020673687341.4219</v>
      </c>
      <c r="AY128" s="335">
        <f t="shared" si="79"/>
        <v>2263154529822.3926</v>
      </c>
      <c r="AZ128" s="335">
        <f t="shared" si="80"/>
        <v>2534733073401.0801</v>
      </c>
      <c r="BA128" s="335">
        <f t="shared" si="81"/>
        <v>2838901042209.21</v>
      </c>
      <c r="BB128" s="335">
        <f t="shared" si="82"/>
        <v>3179569167274.3149</v>
      </c>
      <c r="BC128" s="335">
        <f t="shared" si="83"/>
        <v>3561117467347.2329</v>
      </c>
      <c r="BD128" s="335">
        <f t="shared" si="84"/>
        <v>3967084858624.8179</v>
      </c>
      <c r="BE128" s="335">
        <f t="shared" si="85"/>
        <v>4347925005052.8018</v>
      </c>
      <c r="BF128" s="335">
        <f t="shared" si="86"/>
        <v>4758803918030.291</v>
      </c>
      <c r="BG128" s="334">
        <f>(AK128*SUMPRODUCT(DA$10:DA$13,DA$28:DA$31)+AV128*SUMPRODUCT(DA$14:DA$23,DA$32:DA$41))*'Projeções - Receitas'!T$23+(AK128*DA$11*'Projeções - Receitas'!T$25)</f>
        <v>63381526723.940323</v>
      </c>
      <c r="BH128" s="334">
        <f>(AL128*SUMPRODUCT(DB$10:DB$13,DB$28:DB$31)+AW128*SUMPRODUCT(DB$14:DB$23,DB$32:DB$41))*'Projeções - Receitas'!U$23+(AL128*DB$11*'Projeções - Receitas'!U$25)</f>
        <v>50782764334.900032</v>
      </c>
      <c r="BI128" s="334">
        <f>(AM128*SUMPRODUCT(DC$10:DC$13,DC$28:DC$31)+AX128*SUMPRODUCT(DC$14:DC$23,DC$32:DC$41))*'Projeções - Receitas'!V$23+(AM128*DC$11*'Projeções - Receitas'!V$25)</f>
        <v>56169800930.261734</v>
      </c>
      <c r="BJ128" s="334">
        <f>(AN128*SUMPRODUCT(DD$10:DD$13,DD$28:DD$31)+AY128*SUMPRODUCT(DD$14:DD$23,DD$32:DD$41))*'Projeções - Receitas'!W$23+(AN128*DD$11*'Projeções - Receitas'!W$25)</f>
        <v>62080930500.808662</v>
      </c>
      <c r="BK128" s="334">
        <f>(AO128*SUMPRODUCT(DE$10:DE$13,DE$28:DE$31)+AZ128*SUMPRODUCT(DE$14:DE$23,DE$32:DE$41))*'Projeções - Receitas'!X$23+(AO128*DE$11*'Projeções - Receitas'!X$25)</f>
        <v>68595916999.557228</v>
      </c>
      <c r="BL128" s="334">
        <f>(AP128*SUMPRODUCT(DF$10:DF$13,DF$28:DF$31)+BA128*SUMPRODUCT(DF$14:DF$23,DF$32:DF$41))*'Projeções - Receitas'!Y$23+(AP128*DF$11*'Projeções - Receitas'!Y$25)</f>
        <v>75783672865.940765</v>
      </c>
      <c r="BM128" s="334">
        <f>(AQ128*SUMPRODUCT(DG$10:DG$13,DG$28:DG$31)+BB128*SUMPRODUCT(DG$14:DG$23,DG$32:DG$41))*'Projeções - Receitas'!Z$23+(AQ128*DG$11*'Projeções - Receitas'!Z$25)</f>
        <v>83716807722.603882</v>
      </c>
      <c r="BN128" s="334">
        <f>(AR128*SUMPRODUCT(DH$10:DH$13,DH$28:DH$31)+BC128*SUMPRODUCT(DH$14:DH$23,DH$32:DH$41))*'Projeções - Receitas'!AA$23+(AR128*DH$11*'Projeções - Receitas'!AA$25)</f>
        <v>92470482687.926819</v>
      </c>
      <c r="BO128" s="334">
        <f>(AS128*SUMPRODUCT(DI$10:DI$13,DI$28:DI$31)+BD128*SUMPRODUCT(DI$14:DI$23,DI$32:DI$41))*'Projeções - Receitas'!AB$23+(AS128*DI$11*'Projeções - Receitas'!AB$25)</f>
        <v>101578168407.89467</v>
      </c>
      <c r="BP128" s="334">
        <f>(AT128*SUMPRODUCT(DJ$10:DJ$13,DJ$28:DJ$31)+BE128*SUMPRODUCT(DJ$14:DJ$23,DJ$32:DJ$41))*'Projeções - Receitas'!AC$23+(AT128*DJ$11*'Projeções - Receitas'!AC$25)</f>
        <v>109760989539.63139</v>
      </c>
      <c r="BQ128" s="334">
        <f>(AU128*SUMPRODUCT(DK$10:DK$13,DK$28:DK$31)+BF128*SUMPRODUCT(DK$14:DK$23,DK$32:DK$41))*'Projeções - Receitas'!AD$23+(AU128*DK$11*'Projeções - Receitas'!AD$25)</f>
        <v>139620657680.63153</v>
      </c>
      <c r="BR128" s="335">
        <f>((BG128+'DRE + DCF'!T$12)*(1+'DRE + DCF'!T$15)+'DRE + DCF'!T$18)*(1+'DRE + DCF'!T$25)*'DRE + DCF'!T$33</f>
        <v>34786755524.777931</v>
      </c>
      <c r="BS128" s="335">
        <f>((BH128+'DRE + DCF'!U$12)*(1+'DRE + DCF'!U$15)+'DRE + DCF'!U$18)*(1+'DRE + DCF'!U$25)*'DRE + DCF'!U$33</f>
        <v>26274476390.40844</v>
      </c>
      <c r="BT128" s="335">
        <f>((BI128+'DRE + DCF'!V$12)*(1+'DRE + DCF'!V$15)+'DRE + DCF'!V$18)*(1+'DRE + DCF'!V$25)*'DRE + DCF'!V$33</f>
        <v>29213777452.221302</v>
      </c>
      <c r="BU128" s="335">
        <f>((BJ128+'DRE + DCF'!W$12)*(1+'DRE + DCF'!W$15)+'DRE + DCF'!W$18)*(1+'DRE + DCF'!W$25)*'DRE + DCF'!W$33</f>
        <v>32425662044.973473</v>
      </c>
      <c r="BV128" s="335">
        <f>((BK128+'DRE + DCF'!X$12)*(1+'DRE + DCF'!X$15)+'DRE + DCF'!X$18)*(1+'DRE + DCF'!X$25)*'DRE + DCF'!X$33</f>
        <v>35944333304.086853</v>
      </c>
      <c r="BW128" s="335">
        <f>((BL128+'DRE + DCF'!Y$12)*(1+'DRE + DCF'!Y$15)+'DRE + DCF'!Y$18)*(1+'DRE + DCF'!Y$25)*'DRE + DCF'!Y$33</f>
        <v>39812883428.0951</v>
      </c>
      <c r="BX128" s="335">
        <f>((BM128+'DRE + DCF'!Z$12)*(1+'DRE + DCF'!Z$15)+'DRE + DCF'!Z$18)*(1+'DRE + DCF'!Z$25)*'DRE + DCF'!Z$33</f>
        <v>44078898852.419754</v>
      </c>
      <c r="BY128" s="335">
        <f>((BN128+'DRE + DCF'!AA$12)*(1+'DRE + DCF'!AA$15)+'DRE + DCF'!AA$18)*(1+'DRE + DCF'!AA$25)*'DRE + DCF'!AA$33</f>
        <v>48776848372.888054</v>
      </c>
      <c r="BZ128" s="335">
        <f>((BO128+'DRE + DCF'!AB$12)*(1+'DRE + DCF'!AB$15)+'DRE + DCF'!AB$18)*(1+'DRE + DCF'!AB$25)*'DRE + DCF'!AB$33</f>
        <v>53631257356.40435</v>
      </c>
      <c r="CA128" s="335">
        <f>((BP128+'DRE + DCF'!AC$12)*(1+'DRE + DCF'!AC$15)+'DRE + DCF'!AC$18)*(1+'DRE + DCF'!AC$25)*'DRE + DCF'!AC$33</f>
        <v>57872377279.74469</v>
      </c>
      <c r="CB128" s="335">
        <f>((BQ128+'DRE + DCF'!AD$12)*(1+'DRE + DCF'!AD$15)+'DRE + DCF'!AD$18)*(1+'DRE + DCF'!AD$25)*'DRE + DCF'!AD$33</f>
        <v>72708717531.973938</v>
      </c>
      <c r="CC128" s="335">
        <f>BR128*(1-DA$47)+('DRE + DCF'!N$53*10^6)</f>
        <v>199982273089.29507</v>
      </c>
      <c r="CD128" s="335">
        <f>BS128*(1-DB$47)+('DRE + DCF'!T$53*10^6)</f>
        <v>200441754526.7778</v>
      </c>
      <c r="CE128" s="335">
        <f>BT128*(1-DC$47)+('DRE + DCF'!U$53*10^6)</f>
        <v>219048841491.26605</v>
      </c>
      <c r="CF128" s="335">
        <f>BU128*(1-DD$47)+('DRE + DCF'!V$53*10^6)</f>
        <v>239696161933.26215</v>
      </c>
      <c r="CG128" s="335">
        <f>BV128*(1-DE$47)+('DRE + DCF'!W$53*10^6)</f>
        <v>262578639860.52927</v>
      </c>
      <c r="CH128" s="335">
        <f>BW128*(1-DF$47)+('DRE + DCF'!X$53*10^6)</f>
        <v>287918705920.59155</v>
      </c>
      <c r="CI128" s="335">
        <f>BX128*(1-DG$47)+('DRE + DCF'!Y$53*10^6)</f>
        <v>315968756846.16107</v>
      </c>
      <c r="CJ128" s="335">
        <f>BY128*(1-DH$47)+('DRE + DCF'!Z$53*10^6)</f>
        <v>347003356404.20361</v>
      </c>
      <c r="CK128" s="335">
        <f>BZ128*(1-DI$47)+('DRE + DCF'!AA$53*10^6)</f>
        <v>380942954749.76489</v>
      </c>
      <c r="CL128" s="335">
        <f>CA128*(1-DJ$47)+('DRE + DCF'!AB$53*10^6)</f>
        <v>416971847346.74384</v>
      </c>
      <c r="CM128" s="335">
        <f>CB128*(1-DK$47)+('DRE + DCF'!AC$53*10^6)</f>
        <v>461949752028.11737</v>
      </c>
      <c r="CN128" s="335">
        <f t="shared" si="87"/>
        <v>1135658345508.6799</v>
      </c>
      <c r="CO128" s="335">
        <f t="shared" si="88"/>
        <v>1156914185752.7859</v>
      </c>
      <c r="CP128" s="335">
        <f t="shared" si="89"/>
        <v>1196372170513.885</v>
      </c>
      <c r="CQ128" s="335">
        <f t="shared" si="90"/>
        <v>1339936830975.551</v>
      </c>
      <c r="CR128" s="335">
        <f t="shared" si="91"/>
        <v>1500729250692.6174</v>
      </c>
      <c r="CS128" s="335">
        <f t="shared" si="92"/>
        <v>1680816760775.7317</v>
      </c>
      <c r="CT128" s="335">
        <f t="shared" si="93"/>
        <v>1882514772068.8196</v>
      </c>
      <c r="CU128" s="335">
        <f t="shared" si="94"/>
        <v>2108416544717.0779</v>
      </c>
      <c r="CV128" s="335">
        <f t="shared" si="95"/>
        <v>2348776030814.8252</v>
      </c>
      <c r="CW128" s="335">
        <f t="shared" si="96"/>
        <v>2574258529773.0488</v>
      </c>
      <c r="CX128" s="336">
        <f t="shared" si="97"/>
        <v>2817525960836.6016</v>
      </c>
    </row>
    <row r="129" spans="4:102" ht="30" customHeight="1" x14ac:dyDescent="0.25">
      <c r="D129" s="333">
        <f t="shared" si="55"/>
        <v>1.8832999296129443E-2</v>
      </c>
      <c r="E129" s="64">
        <f t="shared" si="56"/>
        <v>1.5993805619567203E-2</v>
      </c>
      <c r="F129" s="64">
        <f t="shared" si="57"/>
        <v>2.5828401140410684E-2</v>
      </c>
      <c r="G129" s="64">
        <f t="shared" si="58"/>
        <v>2.1622207816303307E-2</v>
      </c>
      <c r="H129" s="64">
        <f t="shared" si="59"/>
        <v>1.7705139442519141E-2</v>
      </c>
      <c r="I129" s="64">
        <f t="shared" si="60"/>
        <v>1.4036296833319029E-2</v>
      </c>
      <c r="J129" s="64">
        <f t="shared" si="61"/>
        <v>1.0584881428807369E-2</v>
      </c>
      <c r="K129" s="64">
        <f t="shared" si="62"/>
        <v>7.3224132462527958E-3</v>
      </c>
      <c r="L129" s="64">
        <f t="shared" si="63"/>
        <v>4.9312116631710368E-3</v>
      </c>
      <c r="M129" s="64">
        <f t="shared" si="64"/>
        <v>4.7207956306718202E-3</v>
      </c>
      <c r="N129" s="64">
        <f t="shared" si="65"/>
        <v>6.6991161398657073E-3</v>
      </c>
      <c r="O129" s="64">
        <f t="shared" si="109"/>
        <v>5.9000000000000045E-2</v>
      </c>
      <c r="P129" s="64">
        <f t="shared" si="109"/>
        <v>5.9000000000000045E-2</v>
      </c>
      <c r="Q129" s="64">
        <f t="shared" si="100"/>
        <v>5.9000000000000045E-2</v>
      </c>
      <c r="R129" s="64">
        <f t="shared" si="101"/>
        <v>5.9000000000000045E-2</v>
      </c>
      <c r="S129" s="64">
        <f t="shared" si="102"/>
        <v>5.9000000000000045E-2</v>
      </c>
      <c r="T129" s="64">
        <f t="shared" si="103"/>
        <v>5.9000000000000045E-2</v>
      </c>
      <c r="U129" s="64">
        <f t="shared" si="104"/>
        <v>5.9000000000000045E-2</v>
      </c>
      <c r="V129" s="64">
        <f t="shared" si="105"/>
        <v>5.9000000000000045E-2</v>
      </c>
      <c r="W129" s="64">
        <f t="shared" si="106"/>
        <v>5.9000000000000045E-2</v>
      </c>
      <c r="X129" s="64">
        <f t="shared" si="107"/>
        <v>5.9000000000000045E-2</v>
      </c>
      <c r="Y129" s="64">
        <f t="shared" si="108"/>
        <v>5.9000000000000045E-2</v>
      </c>
      <c r="Z129" s="64">
        <f t="shared" si="66"/>
        <v>0.1760204775379367</v>
      </c>
      <c r="AA129" s="64">
        <f t="shared" si="98"/>
        <v>0.17318128386137446</v>
      </c>
      <c r="AB129" s="64">
        <f t="shared" si="67"/>
        <v>0.18301587938221794</v>
      </c>
      <c r="AC129" s="64">
        <f t="shared" si="68"/>
        <v>0.17880968605811057</v>
      </c>
      <c r="AD129" s="64">
        <f t="shared" si="69"/>
        <v>0.1748926176843264</v>
      </c>
      <c r="AE129" s="64">
        <f t="shared" si="70"/>
        <v>0.17122377507512629</v>
      </c>
      <c r="AF129" s="64">
        <f t="shared" si="71"/>
        <v>0.16777235967061463</v>
      </c>
      <c r="AG129" s="64">
        <f t="shared" si="72"/>
        <v>0.16450989148806006</v>
      </c>
      <c r="AH129" s="64">
        <f t="shared" si="73"/>
        <v>0.1621186899049783</v>
      </c>
      <c r="AI129" s="64">
        <f t="shared" si="74"/>
        <v>0.16190827387247908</v>
      </c>
      <c r="AJ129" s="64">
        <f t="shared" si="75"/>
        <v>0.16388659438167297</v>
      </c>
      <c r="AK129" s="334">
        <f>(1+O129)*'Projeções - Receitas'!N$34</f>
        <v>1951930078996.0542</v>
      </c>
      <c r="AL129" s="334">
        <f>(1+P129)*'Projeções - Receitas'!T$34</f>
        <v>2061540843317.3828</v>
      </c>
      <c r="AM129" s="334">
        <f>(1+Q129)*'Projeções - Receitas'!U$34</f>
        <v>2308925744515.4688</v>
      </c>
      <c r="AN129" s="334">
        <f>(1+R129)*'Projeções - Receitas'!V$34</f>
        <v>2585996833857.3252</v>
      </c>
      <c r="AO129" s="334">
        <f>(1+S129)*'Projeções - Receitas'!W$34</f>
        <v>2896316453920.2046</v>
      </c>
      <c r="AP129" s="334">
        <f>(1+T129)*'Projeções - Receitas'!X$34</f>
        <v>3243874428390.6294</v>
      </c>
      <c r="AQ129" s="334">
        <f>(1+U129)*'Projeções - Receitas'!Y$34</f>
        <v>3633139359797.5054</v>
      </c>
      <c r="AR129" s="334">
        <f>(1+V129)*'Projeções - Receitas'!Z$34</f>
        <v>4069116082973.2061</v>
      </c>
      <c r="AS129" s="334">
        <f>(1+W129)*'Projeções - Receitas'!AA$34</f>
        <v>4532995316432.1523</v>
      </c>
      <c r="AT129" s="334">
        <f>(1+X129)*'Projeções - Receitas'!AB$34</f>
        <v>4968162866809.6396</v>
      </c>
      <c r="AU129" s="334">
        <f>(1+Y129)*'Projeções - Receitas'!AC$34</f>
        <v>5437654257723.1504</v>
      </c>
      <c r="AV129" s="335">
        <f t="shared" si="76"/>
        <v>1709053170808.113</v>
      </c>
      <c r="AW129" s="335">
        <f t="shared" si="77"/>
        <v>1805025166082.8711</v>
      </c>
      <c r="AX129" s="335">
        <f t="shared" si="78"/>
        <v>2021628186012.8157</v>
      </c>
      <c r="AY129" s="335">
        <f t="shared" si="79"/>
        <v>2264223568334.3535</v>
      </c>
      <c r="AZ129" s="335">
        <f t="shared" si="80"/>
        <v>2535930396534.4766</v>
      </c>
      <c r="BA129" s="335">
        <f t="shared" si="81"/>
        <v>2840242044118.6138</v>
      </c>
      <c r="BB129" s="335">
        <f t="shared" si="82"/>
        <v>3181071089412.8481</v>
      </c>
      <c r="BC129" s="335">
        <f t="shared" si="83"/>
        <v>3562799620142.3896</v>
      </c>
      <c r="BD129" s="335">
        <f t="shared" si="84"/>
        <v>3968958776838.623</v>
      </c>
      <c r="BE129" s="335">
        <f t="shared" si="85"/>
        <v>4349978819415.1313</v>
      </c>
      <c r="BF129" s="335">
        <f t="shared" si="86"/>
        <v>4761051817849.8613</v>
      </c>
      <c r="BG129" s="334">
        <f>(AK129*SUMPRODUCT(DA$10:DA$13,DA$28:DA$31)+AV129*SUMPRODUCT(DA$14:DA$23,DA$32:DA$41))*'Projeções - Receitas'!T$23+(AK129*DA$11*'Projeções - Receitas'!T$25)</f>
        <v>63411466037.461304</v>
      </c>
      <c r="BH129" s="334">
        <f>(AL129*SUMPRODUCT(DB$10:DB$13,DB$28:DB$31)+AW129*SUMPRODUCT(DB$14:DB$23,DB$32:DB$41))*'Projeções - Receitas'!U$23+(AL129*DB$11*'Projeções - Receitas'!U$25)</f>
        <v>50806752414.415787</v>
      </c>
      <c r="BI129" s="334">
        <f>(AM129*SUMPRODUCT(DC$10:DC$13,DC$28:DC$31)+AX129*SUMPRODUCT(DC$14:DC$23,DC$32:DC$41))*'Projeções - Receitas'!V$23+(AM129*DC$11*'Projeções - Receitas'!V$25)</f>
        <v>56196333665.703491</v>
      </c>
      <c r="BJ129" s="334">
        <f>(AN129*SUMPRODUCT(DD$10:DD$13,DD$28:DD$31)+AY129*SUMPRODUCT(DD$14:DD$23,DD$32:DD$41))*'Projeções - Receitas'!W$23+(AN129*DD$11*'Projeções - Receitas'!W$25)</f>
        <v>62110255456.170418</v>
      </c>
      <c r="BK129" s="334">
        <f>(AO129*SUMPRODUCT(DE$10:DE$13,DE$28:DE$31)+AZ129*SUMPRODUCT(DE$14:DE$23,DE$32:DE$41))*'Projeções - Receitas'!X$23+(AO129*DE$11*'Projeções - Receitas'!X$25)</f>
        <v>68628319416.656708</v>
      </c>
      <c r="BL129" s="334">
        <f>(AP129*SUMPRODUCT(DF$10:DF$13,DF$28:DF$31)+BA129*SUMPRODUCT(DF$14:DF$23,DF$32:DF$41))*'Projeções - Receitas'!Y$23+(AP129*DF$11*'Projeções - Receitas'!Y$25)</f>
        <v>75819470538.527466</v>
      </c>
      <c r="BM129" s="334">
        <f>(AQ129*SUMPRODUCT(DG$10:DG$13,DG$28:DG$31)+BB129*SUMPRODUCT(DG$14:DG$23,DG$32:DG$41))*'Projeções - Receitas'!Z$23+(AQ129*DG$11*'Projeções - Receitas'!Z$25)</f>
        <v>83756352742.784607</v>
      </c>
      <c r="BN129" s="334">
        <f>(AR129*SUMPRODUCT(DH$10:DH$13,DH$28:DH$31)+BC129*SUMPRODUCT(DH$14:DH$23,DH$32:DH$41))*'Projeções - Receitas'!AA$23+(AR129*DH$11*'Projeções - Receitas'!AA$25)</f>
        <v>92514162651.407166</v>
      </c>
      <c r="BO129" s="334">
        <f>(AS129*SUMPRODUCT(DI$10:DI$13,DI$28:DI$31)+BD129*SUMPRODUCT(DI$14:DI$23,DI$32:DI$41))*'Projeções - Receitas'!AB$23+(AS129*DI$11*'Projeções - Receitas'!AB$25)</f>
        <v>101626150537.51576</v>
      </c>
      <c r="BP129" s="334">
        <f>(AT129*SUMPRODUCT(DJ$10:DJ$13,DJ$28:DJ$31)+BE129*SUMPRODUCT(DJ$14:DJ$23,DJ$32:DJ$41))*'Projeções - Receitas'!AC$23+(AT129*DJ$11*'Projeções - Receitas'!AC$25)</f>
        <v>109812836960.29259</v>
      </c>
      <c r="BQ129" s="334">
        <f>(AU129*SUMPRODUCT(DK$10:DK$13,DK$28:DK$31)+BF129*SUMPRODUCT(DK$14:DK$23,DK$32:DK$41))*'Projeções - Receitas'!AD$23+(AU129*DK$11*'Projeções - Receitas'!AD$25)</f>
        <v>139686609809.90906</v>
      </c>
      <c r="BR129" s="335">
        <f>((BG129+'DRE + DCF'!T$12)*(1+'DRE + DCF'!T$15)+'DRE + DCF'!T$18)*(1+'DRE + DCF'!T$25)*'DRE + DCF'!T$33</f>
        <v>34805178117.068924</v>
      </c>
      <c r="BS129" s="335">
        <f>((BH129+'DRE + DCF'!U$12)*(1+'DRE + DCF'!U$15)+'DRE + DCF'!U$18)*(1+'DRE + DCF'!U$25)*'DRE + DCF'!U$33</f>
        <v>26289094554.27232</v>
      </c>
      <c r="BT129" s="335">
        <f>((BI129+'DRE + DCF'!V$12)*(1+'DRE + DCF'!V$15)+'DRE + DCF'!V$18)*(1+'DRE + DCF'!V$25)*'DRE + DCF'!V$33</f>
        <v>29229928173.291897</v>
      </c>
      <c r="BU129" s="335">
        <f>((BJ129+'DRE + DCF'!W$12)*(1+'DRE + DCF'!W$15)+'DRE + DCF'!W$18)*(1+'DRE + DCF'!W$25)*'DRE + DCF'!W$33</f>
        <v>32443492369.428959</v>
      </c>
      <c r="BV129" s="335">
        <f>((BK129+'DRE + DCF'!X$12)*(1+'DRE + DCF'!X$15)+'DRE + DCF'!X$18)*(1+'DRE + DCF'!X$25)*'DRE + DCF'!X$33</f>
        <v>35964012653.723801</v>
      </c>
      <c r="BW129" s="335">
        <f>((BL129+'DRE + DCF'!Y$12)*(1+'DRE + DCF'!Y$15)+'DRE + DCF'!Y$18)*(1+'DRE + DCF'!Y$25)*'DRE + DCF'!Y$33</f>
        <v>39834600387.636017</v>
      </c>
      <c r="BX129" s="335">
        <f>((BM129+'DRE + DCF'!Z$12)*(1+'DRE + DCF'!Z$15)+'DRE + DCF'!Z$18)*(1+'DRE + DCF'!Z$25)*'DRE + DCF'!Z$33</f>
        <v>44102862138.792511</v>
      </c>
      <c r="BY129" s="335">
        <f>((BN129+'DRE + DCF'!AA$12)*(1+'DRE + DCF'!AA$15)+'DRE + DCF'!AA$18)*(1+'DRE + DCF'!AA$25)*'DRE + DCF'!AA$33</f>
        <v>48803287470.961899</v>
      </c>
      <c r="BZ129" s="335">
        <f>((BO129+'DRE + DCF'!AB$12)*(1+'DRE + DCF'!AB$15)+'DRE + DCF'!AB$18)*(1+'DRE + DCF'!AB$25)*'DRE + DCF'!AB$33</f>
        <v>53660267717.05172</v>
      </c>
      <c r="CA129" s="335">
        <f>((BP129+'DRE + DCF'!AC$12)*(1+'DRE + DCF'!AC$15)+'DRE + DCF'!AC$18)*(1+'DRE + DCF'!AC$25)*'DRE + DCF'!AC$33</f>
        <v>57903689181.647255</v>
      </c>
      <c r="CB129" s="335">
        <f>((BQ129+'DRE + DCF'!AD$12)*(1+'DRE + DCF'!AD$15)+'DRE + DCF'!AD$18)*(1+'DRE + DCF'!AD$25)*'DRE + DCF'!AD$33</f>
        <v>72747217147.158203</v>
      </c>
      <c r="CC129" s="335">
        <f>BR129*(1-DA$47)+('DRE + DCF'!N$53*10^6)</f>
        <v>199993549957.36179</v>
      </c>
      <c r="CD129" s="335">
        <f>BS129*(1-DB$47)+('DRE + DCF'!T$53*10^6)</f>
        <v>200450525425.09613</v>
      </c>
      <c r="CE129" s="335">
        <f>BT129*(1-DC$47)+('DRE + DCF'!U$53*10^6)</f>
        <v>219058531923.90842</v>
      </c>
      <c r="CF129" s="335">
        <f>BU129*(1-DD$47)+('DRE + DCF'!V$53*10^6)</f>
        <v>239706860127.93546</v>
      </c>
      <c r="CG129" s="335">
        <f>BV129*(1-DE$47)+('DRE + DCF'!W$53*10^6)</f>
        <v>262590447470.31143</v>
      </c>
      <c r="CH129" s="335">
        <f>BW129*(1-DF$47)+('DRE + DCF'!X$53*10^6)</f>
        <v>287931736096.3161</v>
      </c>
      <c r="CI129" s="335">
        <f>BX129*(1-DG$47)+('DRE + DCF'!Y$53*10^6)</f>
        <v>315983134817.98474</v>
      </c>
      <c r="CJ129" s="335">
        <f>BY129*(1-DH$47)+('DRE + DCF'!Z$53*10^6)</f>
        <v>347019219863.04791</v>
      </c>
      <c r="CK129" s="335">
        <f>BZ129*(1-DI$47)+('DRE + DCF'!AA$53*10^6)</f>
        <v>380960360966.15332</v>
      </c>
      <c r="CL129" s="335">
        <f>CA129*(1-DJ$47)+('DRE + DCF'!AB$53*10^6)</f>
        <v>416990634487.88538</v>
      </c>
      <c r="CM129" s="335">
        <f>CB129*(1-DK$47)+('DRE + DCF'!AC$53*10^6)</f>
        <v>461972851797.22791</v>
      </c>
      <c r="CN129" s="335">
        <f t="shared" si="87"/>
        <v>1136194792530.6492</v>
      </c>
      <c r="CO129" s="335">
        <f t="shared" si="88"/>
        <v>1157460673322.8154</v>
      </c>
      <c r="CP129" s="335">
        <f t="shared" si="89"/>
        <v>1196937296716.3003</v>
      </c>
      <c r="CQ129" s="335">
        <f t="shared" si="90"/>
        <v>1340569772322.2566</v>
      </c>
      <c r="CR129" s="335">
        <f t="shared" si="91"/>
        <v>1501438145000.9275</v>
      </c>
      <c r="CS129" s="335">
        <f t="shared" si="92"/>
        <v>1681610722401.0388</v>
      </c>
      <c r="CT129" s="335">
        <f t="shared" si="93"/>
        <v>1883404009089.1638</v>
      </c>
      <c r="CU129" s="335">
        <f t="shared" si="94"/>
        <v>2109412490179.8635</v>
      </c>
      <c r="CV129" s="335">
        <f t="shared" si="95"/>
        <v>2349885514060.3682</v>
      </c>
      <c r="CW129" s="335">
        <f t="shared" si="96"/>
        <v>2575474523410.1641</v>
      </c>
      <c r="CX129" s="336">
        <f t="shared" si="97"/>
        <v>2818856865872.4243</v>
      </c>
    </row>
    <row r="130" spans="4:102" ht="30" customHeight="1" x14ac:dyDescent="0.25">
      <c r="D130" s="333">
        <f t="shared" si="55"/>
        <v>1.8759852020836049E-2</v>
      </c>
      <c r="E130" s="64">
        <f t="shared" si="56"/>
        <v>1.5919651915191568E-2</v>
      </c>
      <c r="F130" s="64">
        <f t="shared" si="57"/>
        <v>2.5750124358284221E-2</v>
      </c>
      <c r="G130" s="64">
        <f t="shared" si="58"/>
        <v>2.1545800389014408E-2</v>
      </c>
      <c r="H130" s="64">
        <f t="shared" si="59"/>
        <v>1.7630464481596997E-2</v>
      </c>
      <c r="I130" s="64">
        <f t="shared" si="60"/>
        <v>1.3963237757703945E-2</v>
      </c>
      <c r="J130" s="64">
        <f t="shared" si="61"/>
        <v>1.0513336608666268E-2</v>
      </c>
      <c r="K130" s="64">
        <f t="shared" si="62"/>
        <v>7.2522943921639882E-3</v>
      </c>
      <c r="L130" s="64">
        <f t="shared" si="63"/>
        <v>4.8621082605534993E-3</v>
      </c>
      <c r="M130" s="64">
        <f t="shared" si="64"/>
        <v>4.6516789523181334E-3</v>
      </c>
      <c r="N130" s="64">
        <f t="shared" si="65"/>
        <v>6.6299655227799736E-3</v>
      </c>
      <c r="O130" s="64">
        <f t="shared" si="109"/>
        <v>5.9500000000000046E-2</v>
      </c>
      <c r="P130" s="64">
        <f t="shared" si="109"/>
        <v>5.9500000000000046E-2</v>
      </c>
      <c r="Q130" s="64">
        <f t="shared" si="100"/>
        <v>5.9500000000000046E-2</v>
      </c>
      <c r="R130" s="64">
        <f t="shared" si="101"/>
        <v>5.9500000000000046E-2</v>
      </c>
      <c r="S130" s="64">
        <f t="shared" si="102"/>
        <v>5.9500000000000046E-2</v>
      </c>
      <c r="T130" s="64">
        <f t="shared" si="103"/>
        <v>5.9500000000000046E-2</v>
      </c>
      <c r="U130" s="64">
        <f t="shared" si="104"/>
        <v>5.9500000000000046E-2</v>
      </c>
      <c r="V130" s="64">
        <f t="shared" si="105"/>
        <v>5.9500000000000046E-2</v>
      </c>
      <c r="W130" s="64">
        <f t="shared" si="106"/>
        <v>5.9500000000000046E-2</v>
      </c>
      <c r="X130" s="64">
        <f t="shared" si="107"/>
        <v>5.9500000000000046E-2</v>
      </c>
      <c r="Y130" s="64">
        <f t="shared" si="108"/>
        <v>5.9500000000000046E-2</v>
      </c>
      <c r="Z130" s="64">
        <f t="shared" si="66"/>
        <v>0.17594733026264331</v>
      </c>
      <c r="AA130" s="64">
        <f t="shared" si="98"/>
        <v>0.17310713015699883</v>
      </c>
      <c r="AB130" s="64">
        <f t="shared" si="67"/>
        <v>0.18293760260009148</v>
      </c>
      <c r="AC130" s="64">
        <f t="shared" si="68"/>
        <v>0.17873327863082167</v>
      </c>
      <c r="AD130" s="64">
        <f t="shared" si="69"/>
        <v>0.17481794272340426</v>
      </c>
      <c r="AE130" s="64">
        <f t="shared" si="70"/>
        <v>0.1711507159995112</v>
      </c>
      <c r="AF130" s="64">
        <f t="shared" si="71"/>
        <v>0.16770081485047353</v>
      </c>
      <c r="AG130" s="64">
        <f t="shared" si="72"/>
        <v>0.16443977263397125</v>
      </c>
      <c r="AH130" s="64">
        <f t="shared" si="73"/>
        <v>0.16204958650236076</v>
      </c>
      <c r="AI130" s="64">
        <f t="shared" si="74"/>
        <v>0.16183915719412539</v>
      </c>
      <c r="AJ130" s="64">
        <f t="shared" si="75"/>
        <v>0.16381744376458723</v>
      </c>
      <c r="AK130" s="334">
        <f>(1+O130)*'Projeções - Receitas'!N$34</f>
        <v>1952851670157.0535</v>
      </c>
      <c r="AL130" s="334">
        <f>(1+P130)*'Projeções - Receitas'!T$34</f>
        <v>2062514186491.7539</v>
      </c>
      <c r="AM130" s="334">
        <f>(1+Q130)*'Projeções - Receitas'!U$34</f>
        <v>2310015888870.7646</v>
      </c>
      <c r="AN130" s="334">
        <f>(1+R130)*'Projeções - Receitas'!V$34</f>
        <v>2587217795535.2563</v>
      </c>
      <c r="AO130" s="334">
        <f>(1+S130)*'Projeções - Receitas'!W$34</f>
        <v>2897683930999.4873</v>
      </c>
      <c r="AP130" s="334">
        <f>(1+T130)*'Projeções - Receitas'!X$34</f>
        <v>3245406002719.4263</v>
      </c>
      <c r="AQ130" s="334">
        <f>(1+U130)*'Projeções - Receitas'!Y$34</f>
        <v>3634854723045.7578</v>
      </c>
      <c r="AR130" s="334">
        <f>(1+V130)*'Projeções - Receitas'!Z$34</f>
        <v>4071037289811.249</v>
      </c>
      <c r="AS130" s="334">
        <f>(1+W130)*'Projeções - Receitas'!AA$34</f>
        <v>4535135540849.7314</v>
      </c>
      <c r="AT130" s="334">
        <f>(1+X130)*'Projeções - Receitas'!AB$34</f>
        <v>4970508552771.3066</v>
      </c>
      <c r="AU130" s="334">
        <f>(1+Y130)*'Projeções - Receitas'!AC$34</f>
        <v>5440221611008.1953</v>
      </c>
      <c r="AV130" s="335">
        <f t="shared" si="76"/>
        <v>1709860089207.9282</v>
      </c>
      <c r="AW130" s="335">
        <f t="shared" si="77"/>
        <v>1805877397039.4734</v>
      </c>
      <c r="AX130" s="335">
        <f t="shared" si="78"/>
        <v>2022582684684.2104</v>
      </c>
      <c r="AY130" s="335">
        <f t="shared" si="79"/>
        <v>2265292606846.3154</v>
      </c>
      <c r="AZ130" s="335">
        <f t="shared" si="80"/>
        <v>2537127719667.8735</v>
      </c>
      <c r="BA130" s="335">
        <f t="shared" si="81"/>
        <v>2841583046028.019</v>
      </c>
      <c r="BB130" s="335">
        <f t="shared" si="82"/>
        <v>3182573011551.3813</v>
      </c>
      <c r="BC130" s="335">
        <f t="shared" si="83"/>
        <v>3564481772937.5474</v>
      </c>
      <c r="BD130" s="335">
        <f t="shared" si="84"/>
        <v>3970832695052.4277</v>
      </c>
      <c r="BE130" s="335">
        <f t="shared" si="85"/>
        <v>4352032633777.4619</v>
      </c>
      <c r="BF130" s="335">
        <f t="shared" si="86"/>
        <v>4763299717669.4316</v>
      </c>
      <c r="BG130" s="334">
        <f>(AK130*SUMPRODUCT(DA$10:DA$13,DA$28:DA$31)+AV130*SUMPRODUCT(DA$14:DA$23,DA$32:DA$41))*'Projeções - Receitas'!T$23+(AK130*DA$11*'Projeções - Receitas'!T$25)</f>
        <v>63441405350.982285</v>
      </c>
      <c r="BH130" s="334">
        <f>(AL130*SUMPRODUCT(DB$10:DB$13,DB$28:DB$31)+AW130*SUMPRODUCT(DB$14:DB$23,DB$32:DB$41))*'Projeções - Receitas'!U$23+(AL130*DB$11*'Projeções - Receitas'!U$25)</f>
        <v>50830740493.931572</v>
      </c>
      <c r="BI130" s="334">
        <f>(AM130*SUMPRODUCT(DC$10:DC$13,DC$28:DC$31)+AX130*SUMPRODUCT(DC$14:DC$23,DC$32:DC$41))*'Projeções - Receitas'!V$23+(AM130*DC$11*'Projeções - Receitas'!V$25)</f>
        <v>56222866401.145302</v>
      </c>
      <c r="BJ130" s="334">
        <f>(AN130*SUMPRODUCT(DD$10:DD$13,DD$28:DD$31)+AY130*SUMPRODUCT(DD$14:DD$23,DD$32:DD$41))*'Projeções - Receitas'!W$23+(AN130*DD$11*'Projeções - Receitas'!W$25)</f>
        <v>62139580411.532104</v>
      </c>
      <c r="BK130" s="334">
        <f>(AO130*SUMPRODUCT(DE$10:DE$13,DE$28:DE$31)+AZ130*SUMPRODUCT(DE$14:DE$23,DE$32:DE$41))*'Projeções - Receitas'!X$23+(AO130*DE$11*'Projeções - Receitas'!X$25)</f>
        <v>68660721833.75621</v>
      </c>
      <c r="BL130" s="334">
        <f>(AP130*SUMPRODUCT(DF$10:DF$13,DF$28:DF$31)+BA130*SUMPRODUCT(DF$14:DF$23,DF$32:DF$41))*'Projeções - Receitas'!Y$23+(AP130*DF$11*'Projeções - Receitas'!Y$25)</f>
        <v>75855268211.114075</v>
      </c>
      <c r="BM130" s="334">
        <f>(AQ130*SUMPRODUCT(DG$10:DG$13,DG$28:DG$31)+BB130*SUMPRODUCT(DG$14:DG$23,DG$32:DG$41))*'Projeções - Receitas'!Z$23+(AQ130*DG$11*'Projeções - Receitas'!Z$25)</f>
        <v>83795897762.965393</v>
      </c>
      <c r="BN130" s="334">
        <f>(AR130*SUMPRODUCT(DH$10:DH$13,DH$28:DH$31)+BC130*SUMPRODUCT(DH$14:DH$23,DH$32:DH$41))*'Projeções - Receitas'!AA$23+(AR130*DH$11*'Projeções - Receitas'!AA$25)</f>
        <v>92557842614.887573</v>
      </c>
      <c r="BO130" s="334">
        <f>(AS130*SUMPRODUCT(DI$10:DI$13,DI$28:DI$31)+BD130*SUMPRODUCT(DI$14:DI$23,DI$32:DI$41))*'Projeções - Receitas'!AB$23+(AS130*DI$11*'Projeções - Receitas'!AB$25)</f>
        <v>101674132667.13686</v>
      </c>
      <c r="BP130" s="334">
        <f>(AT130*SUMPRODUCT(DJ$10:DJ$13,DJ$28:DJ$31)+BE130*SUMPRODUCT(DJ$14:DJ$23,DJ$32:DJ$41))*'Projeções - Receitas'!AC$23+(AT130*DJ$11*'Projeções - Receitas'!AC$25)</f>
        <v>109864684380.95374</v>
      </c>
      <c r="BQ130" s="334">
        <f>(AU130*SUMPRODUCT(DK$10:DK$13,DK$28:DK$31)+BF130*SUMPRODUCT(DK$14:DK$23,DK$32:DK$41))*'Projeções - Receitas'!AD$23+(AU130*DK$11*'Projeções - Receitas'!AD$25)</f>
        <v>139752561939.18677</v>
      </c>
      <c r="BR130" s="335">
        <f>((BG130+'DRE + DCF'!T$12)*(1+'DRE + DCF'!T$15)+'DRE + DCF'!T$18)*(1+'DRE + DCF'!T$25)*'DRE + DCF'!T$33</f>
        <v>34823600709.359901</v>
      </c>
      <c r="BS130" s="335">
        <f>((BH130+'DRE + DCF'!U$12)*(1+'DRE + DCF'!U$15)+'DRE + DCF'!U$18)*(1+'DRE + DCF'!U$25)*'DRE + DCF'!U$33</f>
        <v>26303712718.136219</v>
      </c>
      <c r="BT130" s="335">
        <f>((BI130+'DRE + DCF'!V$12)*(1+'DRE + DCF'!V$15)+'DRE + DCF'!V$18)*(1+'DRE + DCF'!V$25)*'DRE + DCF'!V$33</f>
        <v>29246078894.362541</v>
      </c>
      <c r="BU130" s="335">
        <f>((BJ130+'DRE + DCF'!W$12)*(1+'DRE + DCF'!W$15)+'DRE + DCF'!W$18)*(1+'DRE + DCF'!W$25)*'DRE + DCF'!W$33</f>
        <v>32461322693.884426</v>
      </c>
      <c r="BV130" s="335">
        <f>((BK130+'DRE + DCF'!X$12)*(1+'DRE + DCF'!X$15)+'DRE + DCF'!X$18)*(1+'DRE + DCF'!X$25)*'DRE + DCF'!X$33</f>
        <v>35983692003.360756</v>
      </c>
      <c r="BW130" s="335">
        <f>((BL130+'DRE + DCF'!Y$12)*(1+'DRE + DCF'!Y$15)+'DRE + DCF'!Y$18)*(1+'DRE + DCF'!Y$25)*'DRE + DCF'!Y$33</f>
        <v>39856317347.176888</v>
      </c>
      <c r="BX130" s="335">
        <f>((BM130+'DRE + DCF'!Z$12)*(1+'DRE + DCF'!Z$15)+'DRE + DCF'!Z$18)*(1+'DRE + DCF'!Z$25)*'DRE + DCF'!Z$33</f>
        <v>44126825425.165306</v>
      </c>
      <c r="BY130" s="335">
        <f>((BN130+'DRE + DCF'!AA$12)*(1+'DRE + DCF'!AA$15)+'DRE + DCF'!AA$18)*(1+'DRE + DCF'!AA$25)*'DRE + DCF'!AA$33</f>
        <v>48829726569.035774</v>
      </c>
      <c r="BZ130" s="335">
        <f>((BO130+'DRE + DCF'!AB$12)*(1+'DRE + DCF'!AB$15)+'DRE + DCF'!AB$18)*(1+'DRE + DCF'!AB$25)*'DRE + DCF'!AB$33</f>
        <v>53689278077.699089</v>
      </c>
      <c r="CA130" s="335">
        <f>((BP130+'DRE + DCF'!AC$12)*(1+'DRE + DCF'!AC$15)+'DRE + DCF'!AC$18)*(1+'DRE + DCF'!AC$25)*'DRE + DCF'!AC$33</f>
        <v>57935001083.549805</v>
      </c>
      <c r="CB130" s="335">
        <f>((BQ130+'DRE + DCF'!AD$12)*(1+'DRE + DCF'!AD$15)+'DRE + DCF'!AD$18)*(1+'DRE + DCF'!AD$25)*'DRE + DCF'!AD$33</f>
        <v>72785716762.34256</v>
      </c>
      <c r="CC130" s="335">
        <f>BR130*(1-DA$47)+('DRE + DCF'!N$53*10^6)</f>
        <v>200004826825.42847</v>
      </c>
      <c r="CD130" s="335">
        <f>BS130*(1-DB$47)+('DRE + DCF'!T$53*10^6)</f>
        <v>200459296323.41449</v>
      </c>
      <c r="CE130" s="335">
        <f>BT130*(1-DC$47)+('DRE + DCF'!U$53*10^6)</f>
        <v>219068222356.55081</v>
      </c>
      <c r="CF130" s="335">
        <f>BU130*(1-DD$47)+('DRE + DCF'!V$53*10^6)</f>
        <v>239717558322.60873</v>
      </c>
      <c r="CG130" s="335">
        <f>BV130*(1-DE$47)+('DRE + DCF'!W$53*10^6)</f>
        <v>262602255080.0936</v>
      </c>
      <c r="CH130" s="335">
        <f>BW130*(1-DF$47)+('DRE + DCF'!X$53*10^6)</f>
        <v>287944766272.04065</v>
      </c>
      <c r="CI130" s="335">
        <f>BX130*(1-DG$47)+('DRE + DCF'!Y$53*10^6)</f>
        <v>315997512789.80841</v>
      </c>
      <c r="CJ130" s="335">
        <f>BY130*(1-DH$47)+('DRE + DCF'!Z$53*10^6)</f>
        <v>347035083321.89221</v>
      </c>
      <c r="CK130" s="335">
        <f>BZ130*(1-DI$47)+('DRE + DCF'!AA$53*10^6)</f>
        <v>380977767182.54175</v>
      </c>
      <c r="CL130" s="335">
        <f>CA130*(1-DJ$47)+('DRE + DCF'!AB$53*10^6)</f>
        <v>417009421629.02692</v>
      </c>
      <c r="CM130" s="335">
        <f>CB130*(1-DK$47)+('DRE + DCF'!AC$53*10^6)</f>
        <v>461995951566.3385</v>
      </c>
      <c r="CN130" s="335">
        <f t="shared" si="87"/>
        <v>1136731239552.6184</v>
      </c>
      <c r="CO130" s="335">
        <f t="shared" si="88"/>
        <v>1158007160892.8455</v>
      </c>
      <c r="CP130" s="335">
        <f t="shared" si="89"/>
        <v>1197502422918.7163</v>
      </c>
      <c r="CQ130" s="335">
        <f t="shared" si="90"/>
        <v>1341202713668.9622</v>
      </c>
      <c r="CR130" s="335">
        <f t="shared" si="91"/>
        <v>1502147039309.2378</v>
      </c>
      <c r="CS130" s="335">
        <f t="shared" si="92"/>
        <v>1682404684026.3467</v>
      </c>
      <c r="CT130" s="335">
        <f t="shared" si="93"/>
        <v>1884293246109.5083</v>
      </c>
      <c r="CU130" s="335">
        <f t="shared" si="94"/>
        <v>2110408435642.6494</v>
      </c>
      <c r="CV130" s="335">
        <f t="shared" si="95"/>
        <v>2350994997305.9116</v>
      </c>
      <c r="CW130" s="335">
        <f t="shared" si="96"/>
        <v>2576690517047.2798</v>
      </c>
      <c r="CX130" s="336">
        <f t="shared" si="97"/>
        <v>2820187770908.2476</v>
      </c>
    </row>
    <row r="131" spans="4:102" ht="30" customHeight="1" x14ac:dyDescent="0.25">
      <c r="D131" s="333">
        <f t="shared" si="55"/>
        <v>1.8686773752406211E-2</v>
      </c>
      <c r="E131" s="64">
        <f t="shared" si="56"/>
        <v>1.5845568167140861E-2</v>
      </c>
      <c r="F131" s="64">
        <f t="shared" si="57"/>
        <v>2.5671921422178695E-2</v>
      </c>
      <c r="G131" s="64">
        <f t="shared" si="58"/>
        <v>2.1469465044204078E-2</v>
      </c>
      <c r="H131" s="64">
        <f t="shared" si="59"/>
        <v>1.7555859968751197E-2</v>
      </c>
      <c r="I131" s="64">
        <f t="shared" si="60"/>
        <v>1.3890247605745115E-2</v>
      </c>
      <c r="J131" s="64">
        <f t="shared" si="61"/>
        <v>1.0441859283638555E-2</v>
      </c>
      <c r="K131" s="64">
        <f t="shared" si="62"/>
        <v>7.1822416879375739E-3</v>
      </c>
      <c r="L131" s="64">
        <f t="shared" si="63"/>
        <v>4.7930700498252932E-3</v>
      </c>
      <c r="M131" s="64">
        <f t="shared" si="64"/>
        <v>4.5826274783780097E-3</v>
      </c>
      <c r="N131" s="64">
        <f t="shared" si="65"/>
        <v>6.560880142125497E-3</v>
      </c>
      <c r="O131" s="64">
        <f t="shared" si="109"/>
        <v>6.0000000000000046E-2</v>
      </c>
      <c r="P131" s="64">
        <f t="shared" si="109"/>
        <v>6.0000000000000046E-2</v>
      </c>
      <c r="Q131" s="64">
        <f t="shared" si="100"/>
        <v>6.0000000000000046E-2</v>
      </c>
      <c r="R131" s="64">
        <f t="shared" si="101"/>
        <v>6.0000000000000046E-2</v>
      </c>
      <c r="S131" s="64">
        <f t="shared" si="102"/>
        <v>6.0000000000000046E-2</v>
      </c>
      <c r="T131" s="64">
        <f t="shared" si="103"/>
        <v>6.0000000000000046E-2</v>
      </c>
      <c r="U131" s="64">
        <f t="shared" si="104"/>
        <v>6.0000000000000046E-2</v>
      </c>
      <c r="V131" s="64">
        <f t="shared" si="105"/>
        <v>6.0000000000000046E-2</v>
      </c>
      <c r="W131" s="64">
        <f t="shared" si="106"/>
        <v>6.0000000000000046E-2</v>
      </c>
      <c r="X131" s="64">
        <f t="shared" si="107"/>
        <v>6.0000000000000046E-2</v>
      </c>
      <c r="Y131" s="64">
        <f t="shared" si="108"/>
        <v>6.0000000000000046E-2</v>
      </c>
      <c r="Z131" s="64">
        <f t="shared" si="66"/>
        <v>0.17587425199421347</v>
      </c>
      <c r="AA131" s="64">
        <f t="shared" si="98"/>
        <v>0.17303304640894812</v>
      </c>
      <c r="AB131" s="64">
        <f t="shared" si="67"/>
        <v>0.18285939966398596</v>
      </c>
      <c r="AC131" s="64">
        <f t="shared" si="68"/>
        <v>0.17865694328601134</v>
      </c>
      <c r="AD131" s="64">
        <f t="shared" si="69"/>
        <v>0.17474333821055846</v>
      </c>
      <c r="AE131" s="64">
        <f t="shared" si="70"/>
        <v>0.17107772584755238</v>
      </c>
      <c r="AF131" s="64">
        <f t="shared" si="71"/>
        <v>0.16762933752544582</v>
      </c>
      <c r="AG131" s="64">
        <f t="shared" si="72"/>
        <v>0.16436971992974483</v>
      </c>
      <c r="AH131" s="64">
        <f t="shared" si="73"/>
        <v>0.16198054829163255</v>
      </c>
      <c r="AI131" s="64">
        <f t="shared" si="74"/>
        <v>0.16177010572018527</v>
      </c>
      <c r="AJ131" s="64">
        <f t="shared" si="75"/>
        <v>0.16374835838393276</v>
      </c>
      <c r="AK131" s="334">
        <f>(1+O131)*'Projeções - Receitas'!N$34</f>
        <v>1953773261318.0525</v>
      </c>
      <c r="AL131" s="334">
        <f>(1+P131)*'Projeções - Receitas'!T$34</f>
        <v>2063487529666.1248</v>
      </c>
      <c r="AM131" s="334">
        <f>(1+Q131)*'Projeções - Receitas'!U$34</f>
        <v>2311106033226.0596</v>
      </c>
      <c r="AN131" s="334">
        <f>(1+R131)*'Projeções - Receitas'!V$34</f>
        <v>2588438757213.187</v>
      </c>
      <c r="AO131" s="334">
        <f>(1+S131)*'Projeções - Receitas'!W$34</f>
        <v>2899051408078.7695</v>
      </c>
      <c r="AP131" s="334">
        <f>(1+T131)*'Projeções - Receitas'!X$34</f>
        <v>3246937577048.2227</v>
      </c>
      <c r="AQ131" s="334">
        <f>(1+U131)*'Projeções - Receitas'!Y$34</f>
        <v>3636570086294.0093</v>
      </c>
      <c r="AR131" s="334">
        <f>(1+V131)*'Projeções - Receitas'!Z$34</f>
        <v>4072958496649.2905</v>
      </c>
      <c r="AS131" s="334">
        <f>(1+W131)*'Projeções - Receitas'!AA$34</f>
        <v>4537275765267.3105</v>
      </c>
      <c r="AT131" s="334">
        <f>(1+X131)*'Projeções - Receitas'!AB$34</f>
        <v>4972854238732.9727</v>
      </c>
      <c r="AU131" s="334">
        <f>(1+Y131)*'Projeções - Receitas'!AC$34</f>
        <v>5442788964293.2393</v>
      </c>
      <c r="AV131" s="335">
        <f t="shared" si="76"/>
        <v>1710667007607.7432</v>
      </c>
      <c r="AW131" s="335">
        <f t="shared" si="77"/>
        <v>1806729627996.0752</v>
      </c>
      <c r="AX131" s="335">
        <f t="shared" si="78"/>
        <v>2023537183355.6042</v>
      </c>
      <c r="AY131" s="335">
        <f t="shared" si="79"/>
        <v>2266361645358.2769</v>
      </c>
      <c r="AZ131" s="335">
        <f t="shared" si="80"/>
        <v>2538325042801.27</v>
      </c>
      <c r="BA131" s="335">
        <f t="shared" si="81"/>
        <v>2842924047937.4233</v>
      </c>
      <c r="BB131" s="335">
        <f t="shared" si="82"/>
        <v>3184074933689.9141</v>
      </c>
      <c r="BC131" s="335">
        <f t="shared" si="83"/>
        <v>3566163925732.7036</v>
      </c>
      <c r="BD131" s="335">
        <f t="shared" si="84"/>
        <v>3972706613266.2329</v>
      </c>
      <c r="BE131" s="335">
        <f t="shared" si="85"/>
        <v>4354086448139.7915</v>
      </c>
      <c r="BF131" s="335">
        <f t="shared" si="86"/>
        <v>4765547617489.002</v>
      </c>
      <c r="BG131" s="334">
        <f>(AK131*SUMPRODUCT(DA$10:DA$13,DA$28:DA$31)+AV131*SUMPRODUCT(DA$14:DA$23,DA$32:DA$41))*'Projeções - Receitas'!T$23+(AK131*DA$11*'Projeções - Receitas'!T$25)</f>
        <v>63471344664.503242</v>
      </c>
      <c r="BH131" s="334">
        <f>(AL131*SUMPRODUCT(DB$10:DB$13,DB$28:DB$31)+AW131*SUMPRODUCT(DB$14:DB$23,DB$32:DB$41))*'Projeções - Receitas'!U$23+(AL131*DB$11*'Projeções - Receitas'!U$25)</f>
        <v>50854728573.447357</v>
      </c>
      <c r="BI131" s="334">
        <f>(AM131*SUMPRODUCT(DC$10:DC$13,DC$28:DC$31)+AX131*SUMPRODUCT(DC$14:DC$23,DC$32:DC$41))*'Projeções - Receitas'!V$23+(AM131*DC$11*'Projeções - Receitas'!V$25)</f>
        <v>56249399136.587051</v>
      </c>
      <c r="BJ131" s="334">
        <f>(AN131*SUMPRODUCT(DD$10:DD$13,DD$28:DD$31)+AY131*SUMPRODUCT(DD$14:DD$23,DD$32:DD$41))*'Projeções - Receitas'!W$23+(AN131*DD$11*'Projeções - Receitas'!W$25)</f>
        <v>62168905366.89386</v>
      </c>
      <c r="BK131" s="334">
        <f>(AO131*SUMPRODUCT(DE$10:DE$13,DE$28:DE$31)+AZ131*SUMPRODUCT(DE$14:DE$23,DE$32:DE$41))*'Projeções - Receitas'!X$23+(AO131*DE$11*'Projeções - Receitas'!X$25)</f>
        <v>68693124250.85569</v>
      </c>
      <c r="BL131" s="334">
        <f>(AP131*SUMPRODUCT(DF$10:DF$13,DF$28:DF$31)+BA131*SUMPRODUCT(DF$14:DF$23,DF$32:DF$41))*'Projeções - Receitas'!Y$23+(AP131*DF$11*'Projeções - Receitas'!Y$25)</f>
        <v>75891065883.700714</v>
      </c>
      <c r="BM131" s="334">
        <f>(AQ131*SUMPRODUCT(DG$10:DG$13,DG$28:DG$31)+BB131*SUMPRODUCT(DG$14:DG$23,DG$32:DG$41))*'Projeções - Receitas'!Z$23+(AQ131*DG$11*'Projeções - Receitas'!Z$25)</f>
        <v>83835442783.146118</v>
      </c>
      <c r="BN131" s="334">
        <f>(AR131*SUMPRODUCT(DH$10:DH$13,DH$28:DH$31)+BC131*SUMPRODUCT(DH$14:DH$23,DH$32:DH$41))*'Projeções - Receitas'!AA$23+(AR131*DH$11*'Projeções - Receitas'!AA$25)</f>
        <v>92601522578.36792</v>
      </c>
      <c r="BO131" s="334">
        <f>(AS131*SUMPRODUCT(DI$10:DI$13,DI$28:DI$31)+BD131*SUMPRODUCT(DI$14:DI$23,DI$32:DI$41))*'Projeções - Receitas'!AB$23+(AS131*DI$11*'Projeções - Receitas'!AB$25)</f>
        <v>101722114796.75803</v>
      </c>
      <c r="BP131" s="334">
        <f>(AT131*SUMPRODUCT(DJ$10:DJ$13,DJ$28:DJ$31)+BE131*SUMPRODUCT(DJ$14:DJ$23,DJ$32:DJ$41))*'Projeções - Receitas'!AC$23+(AT131*DJ$11*'Projeções - Receitas'!AC$25)</f>
        <v>109916531801.61491</v>
      </c>
      <c r="BQ131" s="334">
        <f>(AU131*SUMPRODUCT(DK$10:DK$13,DK$28:DK$31)+BF131*SUMPRODUCT(DK$14:DK$23,DK$32:DK$41))*'Projeções - Receitas'!AD$23+(AU131*DK$11*'Projeções - Receitas'!AD$25)</f>
        <v>139818514068.46429</v>
      </c>
      <c r="BR131" s="335">
        <f>((BG131+'DRE + DCF'!T$12)*(1+'DRE + DCF'!T$15)+'DRE + DCF'!T$18)*(1+'DRE + DCF'!T$25)*'DRE + DCF'!T$33</f>
        <v>34842023301.650879</v>
      </c>
      <c r="BS131" s="335">
        <f>((BH131+'DRE + DCF'!U$12)*(1+'DRE + DCF'!U$15)+'DRE + DCF'!U$18)*(1+'DRE + DCF'!U$25)*'DRE + DCF'!U$33</f>
        <v>26318330882.000134</v>
      </c>
      <c r="BT131" s="335">
        <f>((BI131+'DRE + DCF'!V$12)*(1+'DRE + DCF'!V$15)+'DRE + DCF'!V$18)*(1+'DRE + DCF'!V$25)*'DRE + DCF'!V$33</f>
        <v>29262229615.433155</v>
      </c>
      <c r="BU131" s="335">
        <f>((BJ131+'DRE + DCF'!W$12)*(1+'DRE + DCF'!W$15)+'DRE + DCF'!W$18)*(1+'DRE + DCF'!W$25)*'DRE + DCF'!W$33</f>
        <v>32479153018.339912</v>
      </c>
      <c r="BV131" s="335">
        <f>((BK131+'DRE + DCF'!X$12)*(1+'DRE + DCF'!X$15)+'DRE + DCF'!X$18)*(1+'DRE + DCF'!X$25)*'DRE + DCF'!X$33</f>
        <v>36003371352.997681</v>
      </c>
      <c r="BW131" s="335">
        <f>((BL131+'DRE + DCF'!Y$12)*(1+'DRE + DCF'!Y$15)+'DRE + DCF'!Y$18)*(1+'DRE + DCF'!Y$25)*'DRE + DCF'!Y$33</f>
        <v>39878034306.717773</v>
      </c>
      <c r="BX131" s="335">
        <f>((BM131+'DRE + DCF'!Z$12)*(1+'DRE + DCF'!Z$15)+'DRE + DCF'!Z$18)*(1+'DRE + DCF'!Z$25)*'DRE + DCF'!Z$33</f>
        <v>44150788711.538063</v>
      </c>
      <c r="BY131" s="335">
        <f>((BN131+'DRE + DCF'!AA$12)*(1+'DRE + DCF'!AA$15)+'DRE + DCF'!AA$18)*(1+'DRE + DCF'!AA$25)*'DRE + DCF'!AA$33</f>
        <v>48856165667.109634</v>
      </c>
      <c r="BZ131" s="335">
        <f>((BO131+'DRE + DCF'!AB$12)*(1+'DRE + DCF'!AB$15)+'DRE + DCF'!AB$18)*(1+'DRE + DCF'!AB$25)*'DRE + DCF'!AB$33</f>
        <v>53718288438.346512</v>
      </c>
      <c r="CA131" s="335">
        <f>((BP131+'DRE + DCF'!AC$12)*(1+'DRE + DCF'!AC$15)+'DRE + DCF'!AC$18)*(1+'DRE + DCF'!AC$25)*'DRE + DCF'!AC$33</f>
        <v>57966312985.452339</v>
      </c>
      <c r="CB131" s="335">
        <f>((BQ131+'DRE + DCF'!AD$12)*(1+'DRE + DCF'!AD$15)+'DRE + DCF'!AD$18)*(1+'DRE + DCF'!AD$25)*'DRE + DCF'!AD$33</f>
        <v>72824216377.526825</v>
      </c>
      <c r="CC131" s="335">
        <f>BR131*(1-DA$47)+('DRE + DCF'!N$53*10^6)</f>
        <v>200016103693.49518</v>
      </c>
      <c r="CD131" s="335">
        <f>BS131*(1-DB$47)+('DRE + DCF'!T$53*10^6)</f>
        <v>200468067221.73282</v>
      </c>
      <c r="CE131" s="335">
        <f>BT131*(1-DC$47)+('DRE + DCF'!U$53*10^6)</f>
        <v>219077912789.19318</v>
      </c>
      <c r="CF131" s="335">
        <f>BU131*(1-DD$47)+('DRE + DCF'!V$53*10^6)</f>
        <v>239728256517.28201</v>
      </c>
      <c r="CG131" s="335">
        <f>BV131*(1-DE$47)+('DRE + DCF'!W$53*10^6)</f>
        <v>262614062689.87576</v>
      </c>
      <c r="CH131" s="335">
        <f>BW131*(1-DF$47)+('DRE + DCF'!X$53*10^6)</f>
        <v>287957796447.76514</v>
      </c>
      <c r="CI131" s="335">
        <f>BX131*(1-DG$47)+('DRE + DCF'!Y$53*10^6)</f>
        <v>316011890761.63208</v>
      </c>
      <c r="CJ131" s="335">
        <f>BY131*(1-DH$47)+('DRE + DCF'!Z$53*10^6)</f>
        <v>347050946780.73657</v>
      </c>
      <c r="CK131" s="335">
        <f>BZ131*(1-DI$47)+('DRE + DCF'!AA$53*10^6)</f>
        <v>380995173398.93018</v>
      </c>
      <c r="CL131" s="335">
        <f>CA131*(1-DJ$47)+('DRE + DCF'!AB$53*10^6)</f>
        <v>417028208770.16846</v>
      </c>
      <c r="CM131" s="335">
        <f>CB131*(1-DK$47)+('DRE + DCF'!AC$53*10^6)</f>
        <v>462019051335.4491</v>
      </c>
      <c r="CN131" s="335">
        <f t="shared" si="87"/>
        <v>1137267686574.5874</v>
      </c>
      <c r="CO131" s="335">
        <f t="shared" si="88"/>
        <v>1158553648462.875</v>
      </c>
      <c r="CP131" s="335">
        <f t="shared" si="89"/>
        <v>1198067549121.1318</v>
      </c>
      <c r="CQ131" s="335">
        <f t="shared" si="90"/>
        <v>1341835655015.6677</v>
      </c>
      <c r="CR131" s="335">
        <f t="shared" si="91"/>
        <v>1502855933617.5479</v>
      </c>
      <c r="CS131" s="335">
        <f t="shared" si="92"/>
        <v>1683198645651.6541</v>
      </c>
      <c r="CT131" s="335">
        <f t="shared" si="93"/>
        <v>1885182483129.8523</v>
      </c>
      <c r="CU131" s="335">
        <f t="shared" si="94"/>
        <v>2111404381105.4348</v>
      </c>
      <c r="CV131" s="335">
        <f t="shared" si="95"/>
        <v>2352104480551.4546</v>
      </c>
      <c r="CW131" s="335">
        <f t="shared" si="96"/>
        <v>2577906510684.3945</v>
      </c>
      <c r="CX131" s="336">
        <f t="shared" si="97"/>
        <v>2821518675944.0703</v>
      </c>
    </row>
    <row r="132" spans="4:102" ht="30" customHeight="1" x14ac:dyDescent="0.25">
      <c r="D132" s="333">
        <f t="shared" si="55"/>
        <v>1.8613764393234644E-2</v>
      </c>
      <c r="E132" s="64">
        <f t="shared" si="56"/>
        <v>1.5771554276466898E-2</v>
      </c>
      <c r="F132" s="64">
        <f t="shared" si="57"/>
        <v>2.5593792227644241E-2</v>
      </c>
      <c r="G132" s="64">
        <f t="shared" si="58"/>
        <v>2.1393201679916957E-2</v>
      </c>
      <c r="H132" s="64">
        <f t="shared" si="59"/>
        <v>1.7481325804338033E-2</v>
      </c>
      <c r="I132" s="64">
        <f t="shared" si="60"/>
        <v>1.3817326279955133E-2</v>
      </c>
      <c r="J132" s="64">
        <f t="shared" si="61"/>
        <v>1.0370449358257178E-2</v>
      </c>
      <c r="K132" s="64">
        <f t="shared" si="62"/>
        <v>7.1122550400093132E-3</v>
      </c>
      <c r="L132" s="64">
        <f t="shared" si="63"/>
        <v>4.7240969387771503E-3</v>
      </c>
      <c r="M132" s="64">
        <f t="shared" si="64"/>
        <v>4.5136411166245005E-3</v>
      </c>
      <c r="N132" s="64">
        <f t="shared" si="65"/>
        <v>6.4918599056300874E-3</v>
      </c>
      <c r="O132" s="64">
        <f t="shared" si="109"/>
        <v>6.0500000000000047E-2</v>
      </c>
      <c r="P132" s="64">
        <f t="shared" si="109"/>
        <v>6.0500000000000047E-2</v>
      </c>
      <c r="Q132" s="64">
        <f t="shared" si="100"/>
        <v>6.0500000000000047E-2</v>
      </c>
      <c r="R132" s="64">
        <f t="shared" si="101"/>
        <v>6.0500000000000047E-2</v>
      </c>
      <c r="S132" s="64">
        <f t="shared" si="102"/>
        <v>6.0500000000000047E-2</v>
      </c>
      <c r="T132" s="64">
        <f t="shared" si="103"/>
        <v>6.0500000000000047E-2</v>
      </c>
      <c r="U132" s="64">
        <f t="shared" si="104"/>
        <v>6.0500000000000047E-2</v>
      </c>
      <c r="V132" s="64">
        <f t="shared" si="105"/>
        <v>6.0500000000000047E-2</v>
      </c>
      <c r="W132" s="64">
        <f t="shared" si="106"/>
        <v>6.0500000000000047E-2</v>
      </c>
      <c r="X132" s="64">
        <f t="shared" si="107"/>
        <v>6.0500000000000047E-2</v>
      </c>
      <c r="Y132" s="64">
        <f t="shared" si="108"/>
        <v>6.0500000000000047E-2</v>
      </c>
      <c r="Z132" s="64">
        <f t="shared" si="66"/>
        <v>0.1758012426350419</v>
      </c>
      <c r="AA132" s="64">
        <f t="shared" si="98"/>
        <v>0.17295903251827416</v>
      </c>
      <c r="AB132" s="64">
        <f t="shared" si="67"/>
        <v>0.1827812704694515</v>
      </c>
      <c r="AC132" s="64">
        <f t="shared" si="68"/>
        <v>0.17858067992172422</v>
      </c>
      <c r="AD132" s="64">
        <f t="shared" si="69"/>
        <v>0.17466880404614529</v>
      </c>
      <c r="AE132" s="64">
        <f t="shared" si="70"/>
        <v>0.17100480452176239</v>
      </c>
      <c r="AF132" s="64">
        <f t="shared" si="71"/>
        <v>0.16755792760006444</v>
      </c>
      <c r="AG132" s="64">
        <f t="shared" si="72"/>
        <v>0.16429973328181657</v>
      </c>
      <c r="AH132" s="64">
        <f t="shared" si="73"/>
        <v>0.16191157518058441</v>
      </c>
      <c r="AI132" s="64">
        <f t="shared" si="74"/>
        <v>0.16170111935843176</v>
      </c>
      <c r="AJ132" s="64">
        <f t="shared" si="75"/>
        <v>0.16367933814743735</v>
      </c>
      <c r="AK132" s="334">
        <f>(1+O132)*'Projeções - Receitas'!N$34</f>
        <v>1954694852479.0515</v>
      </c>
      <c r="AL132" s="334">
        <f>(1+P132)*'Projeções - Receitas'!T$34</f>
        <v>2064460872840.4954</v>
      </c>
      <c r="AM132" s="334">
        <f>(1+Q132)*'Projeções - Receitas'!U$34</f>
        <v>2312196177581.355</v>
      </c>
      <c r="AN132" s="334">
        <f>(1+R132)*'Projeções - Receitas'!V$34</f>
        <v>2589659718891.1177</v>
      </c>
      <c r="AO132" s="334">
        <f>(1+S132)*'Projeções - Receitas'!W$34</f>
        <v>2900418885158.0522</v>
      </c>
      <c r="AP132" s="334">
        <f>(1+T132)*'Projeções - Receitas'!X$34</f>
        <v>3248469151377.0186</v>
      </c>
      <c r="AQ132" s="334">
        <f>(1+U132)*'Projeções - Receitas'!Y$34</f>
        <v>3638285449542.2612</v>
      </c>
      <c r="AR132" s="334">
        <f>(1+V132)*'Projeções - Receitas'!Z$34</f>
        <v>4074879703487.3325</v>
      </c>
      <c r="AS132" s="334">
        <f>(1+W132)*'Projeções - Receitas'!AA$34</f>
        <v>4539415989684.8887</v>
      </c>
      <c r="AT132" s="334">
        <f>(1+X132)*'Projeções - Receitas'!AB$34</f>
        <v>4975199924694.6396</v>
      </c>
      <c r="AU132" s="334">
        <f>(1+Y132)*'Projeções - Receitas'!AC$34</f>
        <v>5445356317578.2822</v>
      </c>
      <c r="AV132" s="335">
        <f t="shared" si="76"/>
        <v>1711473926007.5581</v>
      </c>
      <c r="AW132" s="335">
        <f t="shared" si="77"/>
        <v>1807581858952.677</v>
      </c>
      <c r="AX132" s="335">
        <f t="shared" si="78"/>
        <v>2024491682026.9983</v>
      </c>
      <c r="AY132" s="335">
        <f t="shared" si="79"/>
        <v>2267430683870.2383</v>
      </c>
      <c r="AZ132" s="335">
        <f t="shared" si="80"/>
        <v>2539522365934.6675</v>
      </c>
      <c r="BA132" s="335">
        <f t="shared" si="81"/>
        <v>2844265049846.8271</v>
      </c>
      <c r="BB132" s="335">
        <f t="shared" si="82"/>
        <v>3185576855828.4473</v>
      </c>
      <c r="BC132" s="335">
        <f t="shared" si="83"/>
        <v>3567846078527.8608</v>
      </c>
      <c r="BD132" s="335">
        <f t="shared" si="84"/>
        <v>3974580531480.0371</v>
      </c>
      <c r="BE132" s="335">
        <f t="shared" si="85"/>
        <v>4356140262502.1221</v>
      </c>
      <c r="BF132" s="335">
        <f t="shared" si="86"/>
        <v>4767795517308.5713</v>
      </c>
      <c r="BG132" s="334">
        <f>(AK132*SUMPRODUCT(DA$10:DA$13,DA$28:DA$31)+AV132*SUMPRODUCT(DA$14:DA$23,DA$32:DA$41))*'Projeções - Receitas'!T$23+(AK132*DA$11*'Projeções - Receitas'!T$25)</f>
        <v>63501283978.024261</v>
      </c>
      <c r="BH132" s="334">
        <f>(AL132*SUMPRODUCT(DB$10:DB$13,DB$28:DB$31)+AW132*SUMPRODUCT(DB$14:DB$23,DB$32:DB$41))*'Projeções - Receitas'!U$23+(AL132*DB$11*'Projeções - Receitas'!U$25)</f>
        <v>50878716652.96315</v>
      </c>
      <c r="BI132" s="334">
        <f>(AM132*SUMPRODUCT(DC$10:DC$13,DC$28:DC$31)+AX132*SUMPRODUCT(DC$14:DC$23,DC$32:DC$41))*'Projeções - Receitas'!V$23+(AM132*DC$11*'Projeções - Receitas'!V$25)</f>
        <v>56275931872.02887</v>
      </c>
      <c r="BJ132" s="334">
        <f>(AN132*SUMPRODUCT(DD$10:DD$13,DD$28:DD$31)+AY132*SUMPRODUCT(DD$14:DD$23,DD$32:DD$41))*'Projeções - Receitas'!W$23+(AN132*DD$11*'Projeções - Receitas'!W$25)</f>
        <v>62198230322.255585</v>
      </c>
      <c r="BK132" s="334">
        <f>(AO132*SUMPRODUCT(DE$10:DE$13,DE$28:DE$31)+AZ132*SUMPRODUCT(DE$14:DE$23,DE$32:DE$41))*'Projeções - Receitas'!X$23+(AO132*DE$11*'Projeções - Receitas'!X$25)</f>
        <v>68725526667.955078</v>
      </c>
      <c r="BL132" s="334">
        <f>(AP132*SUMPRODUCT(DF$10:DF$13,DF$28:DF$31)+BA132*SUMPRODUCT(DF$14:DF$23,DF$32:DF$41))*'Projeções - Receitas'!Y$23+(AP132*DF$11*'Projeções - Receitas'!Y$25)</f>
        <v>75926863556.287445</v>
      </c>
      <c r="BM132" s="334">
        <f>(AQ132*SUMPRODUCT(DG$10:DG$13,DG$28:DG$31)+BB132*SUMPRODUCT(DG$14:DG$23,DG$32:DG$41))*'Projeções - Receitas'!Z$23+(AQ132*DG$11*'Projeções - Receitas'!Z$25)</f>
        <v>83874987803.326782</v>
      </c>
      <c r="BN132" s="334">
        <f>(AR132*SUMPRODUCT(DH$10:DH$13,DH$28:DH$31)+BC132*SUMPRODUCT(DH$14:DH$23,DH$32:DH$41))*'Projeções - Receitas'!AA$23+(AR132*DH$11*'Projeções - Receitas'!AA$25)</f>
        <v>92645202541.848206</v>
      </c>
      <c r="BO132" s="334">
        <f>(AS132*SUMPRODUCT(DI$10:DI$13,DI$28:DI$31)+BD132*SUMPRODUCT(DI$14:DI$23,DI$32:DI$41))*'Projeções - Receitas'!AB$23+(AS132*DI$11*'Projeções - Receitas'!AB$25)</f>
        <v>101770096926.37907</v>
      </c>
      <c r="BP132" s="334">
        <f>(AT132*SUMPRODUCT(DJ$10:DJ$13,DJ$28:DJ$31)+BE132*SUMPRODUCT(DJ$14:DJ$23,DJ$32:DJ$41))*'Projeções - Receitas'!AC$23+(AT132*DJ$11*'Projeções - Receitas'!AC$25)</f>
        <v>109968379222.27594</v>
      </c>
      <c r="BQ132" s="334">
        <f>(AU132*SUMPRODUCT(DK$10:DK$13,DK$28:DK$31)+BF132*SUMPRODUCT(DK$14:DK$23,DK$32:DK$41))*'Projeções - Receitas'!AD$23+(AU132*DK$11*'Projeções - Receitas'!AD$25)</f>
        <v>139884466197.74188</v>
      </c>
      <c r="BR132" s="335">
        <f>((BG132+'DRE + DCF'!T$12)*(1+'DRE + DCF'!T$15)+'DRE + DCF'!T$18)*(1+'DRE + DCF'!T$25)*'DRE + DCF'!T$33</f>
        <v>34860445893.941902</v>
      </c>
      <c r="BS132" s="335">
        <f>((BH132+'DRE + DCF'!U$12)*(1+'DRE + DCF'!U$15)+'DRE + DCF'!U$18)*(1+'DRE + DCF'!U$25)*'DRE + DCF'!U$33</f>
        <v>26332949045.864025</v>
      </c>
      <c r="BT132" s="335">
        <f>((BI132+'DRE + DCF'!V$12)*(1+'DRE + DCF'!V$15)+'DRE + DCF'!V$18)*(1+'DRE + DCF'!V$25)*'DRE + DCF'!V$33</f>
        <v>29278380336.503784</v>
      </c>
      <c r="BU132" s="335">
        <f>((BJ132+'DRE + DCF'!W$12)*(1+'DRE + DCF'!W$15)+'DRE + DCF'!W$18)*(1+'DRE + DCF'!W$25)*'DRE + DCF'!W$33</f>
        <v>32496983342.795395</v>
      </c>
      <c r="BV132" s="335">
        <f>((BK132+'DRE + DCF'!X$12)*(1+'DRE + DCF'!X$15)+'DRE + DCF'!X$18)*(1+'DRE + DCF'!X$25)*'DRE + DCF'!X$33</f>
        <v>36023050702.634575</v>
      </c>
      <c r="BW132" s="335">
        <f>((BL132+'DRE + DCF'!Y$12)*(1+'DRE + DCF'!Y$15)+'DRE + DCF'!Y$18)*(1+'DRE + DCF'!Y$25)*'DRE + DCF'!Y$33</f>
        <v>39899751266.258705</v>
      </c>
      <c r="BX132" s="335">
        <f>((BM132+'DRE + DCF'!Z$12)*(1+'DRE + DCF'!Z$15)+'DRE + DCF'!Z$18)*(1+'DRE + DCF'!Z$25)*'DRE + DCF'!Z$33</f>
        <v>44174751997.910789</v>
      </c>
      <c r="BY132" s="335">
        <f>((BN132+'DRE + DCF'!AA$12)*(1+'DRE + DCF'!AA$15)+'DRE + DCF'!AA$18)*(1+'DRE + DCF'!AA$25)*'DRE + DCF'!AA$33</f>
        <v>48882604765.183434</v>
      </c>
      <c r="BZ132" s="335">
        <f>((BO132+'DRE + DCF'!AB$12)*(1+'DRE + DCF'!AB$15)+'DRE + DCF'!AB$18)*(1+'DRE + DCF'!AB$25)*'DRE + DCF'!AB$33</f>
        <v>53747298798.993835</v>
      </c>
      <c r="CA132" s="335">
        <f>((BP132+'DRE + DCF'!AC$12)*(1+'DRE + DCF'!AC$15)+'DRE + DCF'!AC$18)*(1+'DRE + DCF'!AC$25)*'DRE + DCF'!AC$33</f>
        <v>57997624887.354813</v>
      </c>
      <c r="CB132" s="335">
        <f>((BQ132+'DRE + DCF'!AD$12)*(1+'DRE + DCF'!AD$15)+'DRE + DCF'!AD$18)*(1+'DRE + DCF'!AD$25)*'DRE + DCF'!AD$33</f>
        <v>72862715992.711121</v>
      </c>
      <c r="CC132" s="335">
        <f>BR132*(1-DA$47)+('DRE + DCF'!N$53*10^6)</f>
        <v>200027380561.56189</v>
      </c>
      <c r="CD132" s="335">
        <f>BS132*(1-DB$47)+('DRE + DCF'!T$53*10^6)</f>
        <v>200476838120.05115</v>
      </c>
      <c r="CE132" s="335">
        <f>BT132*(1-DC$47)+('DRE + DCF'!U$53*10^6)</f>
        <v>219087603221.83557</v>
      </c>
      <c r="CF132" s="335">
        <f>BU132*(1-DD$47)+('DRE + DCF'!V$53*10^6)</f>
        <v>239738954711.95532</v>
      </c>
      <c r="CG132" s="335">
        <f>BV132*(1-DE$47)+('DRE + DCF'!W$53*10^6)</f>
        <v>262625870299.6579</v>
      </c>
      <c r="CH132" s="335">
        <f>BW132*(1-DF$47)+('DRE + DCF'!X$53*10^6)</f>
        <v>287970826623.48975</v>
      </c>
      <c r="CI132" s="335">
        <f>BX132*(1-DG$47)+('DRE + DCF'!Y$53*10^6)</f>
        <v>316026268733.45569</v>
      </c>
      <c r="CJ132" s="335">
        <f>BY132*(1-DH$47)+('DRE + DCF'!Z$53*10^6)</f>
        <v>347066810239.58081</v>
      </c>
      <c r="CK132" s="335">
        <f>BZ132*(1-DI$47)+('DRE + DCF'!AA$53*10^6)</f>
        <v>381012579615.3186</v>
      </c>
      <c r="CL132" s="335">
        <f>CA132*(1-DJ$47)+('DRE + DCF'!AB$53*10^6)</f>
        <v>417046995911.30994</v>
      </c>
      <c r="CM132" s="335">
        <f>CB132*(1-DK$47)+('DRE + DCF'!AC$53*10^6)</f>
        <v>462042151104.55963</v>
      </c>
      <c r="CN132" s="335">
        <f t="shared" si="87"/>
        <v>1137804133596.5566</v>
      </c>
      <c r="CO132" s="335">
        <f t="shared" si="88"/>
        <v>1159100136032.9045</v>
      </c>
      <c r="CP132" s="335">
        <f t="shared" si="89"/>
        <v>1198632675323.5474</v>
      </c>
      <c r="CQ132" s="335">
        <f t="shared" si="90"/>
        <v>1342468596362.373</v>
      </c>
      <c r="CR132" s="335">
        <f t="shared" si="91"/>
        <v>1503564827925.8582</v>
      </c>
      <c r="CS132" s="335">
        <f t="shared" si="92"/>
        <v>1683992607276.9612</v>
      </c>
      <c r="CT132" s="335">
        <f t="shared" si="93"/>
        <v>1886071720150.1968</v>
      </c>
      <c r="CU132" s="335">
        <f t="shared" si="94"/>
        <v>2112400326568.2202</v>
      </c>
      <c r="CV132" s="335">
        <f t="shared" si="95"/>
        <v>2353213963796.9976</v>
      </c>
      <c r="CW132" s="335">
        <f t="shared" si="96"/>
        <v>2579122504321.5103</v>
      </c>
      <c r="CX132" s="336">
        <f t="shared" si="97"/>
        <v>2822849580979.8926</v>
      </c>
    </row>
    <row r="133" spans="4:102" ht="30" customHeight="1" x14ac:dyDescent="0.25">
      <c r="D133" s="333">
        <f t="shared" si="55"/>
        <v>1.8540823845900223E-2</v>
      </c>
      <c r="E133" s="64">
        <f t="shared" si="56"/>
        <v>1.5697610144408097E-2</v>
      </c>
      <c r="F133" s="64">
        <f t="shared" si="57"/>
        <v>2.5515736670427863E-2</v>
      </c>
      <c r="G133" s="64">
        <f t="shared" si="58"/>
        <v>2.1317010194389724E-2</v>
      </c>
      <c r="H133" s="64">
        <f t="shared" si="59"/>
        <v>1.7406861888901753E-2</v>
      </c>
      <c r="I133" s="64">
        <f t="shared" si="60"/>
        <v>1.3744473683030084E-2</v>
      </c>
      <c r="J133" s="64">
        <f t="shared" si="61"/>
        <v>1.0299106737235358E-2</v>
      </c>
      <c r="K133" s="64">
        <f t="shared" si="62"/>
        <v>7.0423343549914641E-3</v>
      </c>
      <c r="L133" s="64">
        <f t="shared" si="63"/>
        <v>4.6551888353737192E-3</v>
      </c>
      <c r="M133" s="64">
        <f t="shared" si="64"/>
        <v>4.4447197750046297E-3</v>
      </c>
      <c r="N133" s="64">
        <f t="shared" si="65"/>
        <v>6.4229047211954438E-3</v>
      </c>
      <c r="O133" s="64">
        <f t="shared" si="109"/>
        <v>6.1000000000000047E-2</v>
      </c>
      <c r="P133" s="64">
        <f t="shared" si="109"/>
        <v>6.1000000000000047E-2</v>
      </c>
      <c r="Q133" s="64">
        <f t="shared" si="100"/>
        <v>6.1000000000000047E-2</v>
      </c>
      <c r="R133" s="64">
        <f t="shared" si="101"/>
        <v>6.1000000000000047E-2</v>
      </c>
      <c r="S133" s="64">
        <f t="shared" si="102"/>
        <v>6.1000000000000047E-2</v>
      </c>
      <c r="T133" s="64">
        <f t="shared" si="103"/>
        <v>6.1000000000000047E-2</v>
      </c>
      <c r="U133" s="64">
        <f t="shared" si="104"/>
        <v>6.1000000000000047E-2</v>
      </c>
      <c r="V133" s="64">
        <f t="shared" si="105"/>
        <v>6.1000000000000047E-2</v>
      </c>
      <c r="W133" s="64">
        <f t="shared" si="106"/>
        <v>6.1000000000000047E-2</v>
      </c>
      <c r="X133" s="64">
        <f t="shared" si="107"/>
        <v>6.1000000000000047E-2</v>
      </c>
      <c r="Y133" s="64">
        <f t="shared" si="108"/>
        <v>6.1000000000000047E-2</v>
      </c>
      <c r="Z133" s="64">
        <f t="shared" si="66"/>
        <v>0.17572830208770748</v>
      </c>
      <c r="AA133" s="64">
        <f t="shared" si="98"/>
        <v>0.17288508838621536</v>
      </c>
      <c r="AB133" s="64">
        <f t="shared" si="67"/>
        <v>0.18270321491223512</v>
      </c>
      <c r="AC133" s="64">
        <f t="shared" si="68"/>
        <v>0.17850448843619698</v>
      </c>
      <c r="AD133" s="64">
        <f t="shared" si="69"/>
        <v>0.17459434013070901</v>
      </c>
      <c r="AE133" s="64">
        <f t="shared" si="70"/>
        <v>0.17093195192483734</v>
      </c>
      <c r="AF133" s="64">
        <f t="shared" si="71"/>
        <v>0.16748658497904262</v>
      </c>
      <c r="AG133" s="64">
        <f t="shared" si="72"/>
        <v>0.16422981259679872</v>
      </c>
      <c r="AH133" s="64">
        <f t="shared" si="73"/>
        <v>0.16184266707718098</v>
      </c>
      <c r="AI133" s="64">
        <f t="shared" si="74"/>
        <v>0.16163219801681189</v>
      </c>
      <c r="AJ133" s="64">
        <f t="shared" si="75"/>
        <v>0.1636103829630027</v>
      </c>
      <c r="AK133" s="334">
        <f>(1+O133)*'Projeções - Receitas'!N$34</f>
        <v>1955616443640.0503</v>
      </c>
      <c r="AL133" s="334">
        <f>(1+P133)*'Projeções - Receitas'!T$34</f>
        <v>2065434216014.866</v>
      </c>
      <c r="AM133" s="334">
        <f>(1+Q133)*'Projeções - Receitas'!U$34</f>
        <v>2313286321936.6504</v>
      </c>
      <c r="AN133" s="334">
        <f>(1+R133)*'Projeções - Receitas'!V$34</f>
        <v>2590880680569.0483</v>
      </c>
      <c r="AO133" s="334">
        <f>(1+S133)*'Projeções - Receitas'!W$34</f>
        <v>2901786362237.3345</v>
      </c>
      <c r="AP133" s="334">
        <f>(1+T133)*'Projeções - Receitas'!X$34</f>
        <v>3250000725705.8149</v>
      </c>
      <c r="AQ133" s="334">
        <f>(1+U133)*'Projeções - Receitas'!Y$34</f>
        <v>3640000812790.5127</v>
      </c>
      <c r="AR133" s="334">
        <f>(1+V133)*'Projeções - Receitas'!Z$34</f>
        <v>4076800910325.3745</v>
      </c>
      <c r="AS133" s="334">
        <f>(1+W133)*'Projeções - Receitas'!AA$34</f>
        <v>4541556214102.4678</v>
      </c>
      <c r="AT133" s="334">
        <f>(1+X133)*'Projeções - Receitas'!AB$34</f>
        <v>4977545610656.3057</v>
      </c>
      <c r="AU133" s="334">
        <f>(1+Y133)*'Projeções - Receitas'!AC$34</f>
        <v>5447923670863.3262</v>
      </c>
      <c r="AV133" s="335">
        <f t="shared" si="76"/>
        <v>1712280844407.3728</v>
      </c>
      <c r="AW133" s="335">
        <f t="shared" si="77"/>
        <v>1808434089909.2788</v>
      </c>
      <c r="AX133" s="335">
        <f t="shared" si="78"/>
        <v>2025446180698.3926</v>
      </c>
      <c r="AY133" s="335">
        <f t="shared" si="79"/>
        <v>2268499722382.1997</v>
      </c>
      <c r="AZ133" s="335">
        <f t="shared" si="80"/>
        <v>2540719689068.064</v>
      </c>
      <c r="BA133" s="335">
        <f t="shared" si="81"/>
        <v>2845606051756.2319</v>
      </c>
      <c r="BB133" s="335">
        <f t="shared" si="82"/>
        <v>3187078777966.9795</v>
      </c>
      <c r="BC133" s="335">
        <f t="shared" si="83"/>
        <v>3569528231323.0176</v>
      </c>
      <c r="BD133" s="335">
        <f t="shared" si="84"/>
        <v>3976454449693.8418</v>
      </c>
      <c r="BE133" s="335">
        <f t="shared" si="85"/>
        <v>4358194076864.4517</v>
      </c>
      <c r="BF133" s="335">
        <f t="shared" si="86"/>
        <v>4770043417128.1416</v>
      </c>
      <c r="BG133" s="334">
        <f>(AK133*SUMPRODUCT(DA$10:DA$13,DA$28:DA$31)+AV133*SUMPRODUCT(DA$14:DA$23,DA$32:DA$41))*'Projeções - Receitas'!T$23+(AK133*DA$11*'Projeções - Receitas'!T$25)</f>
        <v>63531223291.545242</v>
      </c>
      <c r="BH133" s="334">
        <f>(AL133*SUMPRODUCT(DB$10:DB$13,DB$28:DB$31)+AW133*SUMPRODUCT(DB$14:DB$23,DB$32:DB$41))*'Projeções - Receitas'!U$23+(AL133*DB$11*'Projeções - Receitas'!U$25)</f>
        <v>50902704732.478897</v>
      </c>
      <c r="BI133" s="334">
        <f>(AM133*SUMPRODUCT(DC$10:DC$13,DC$28:DC$31)+AX133*SUMPRODUCT(DC$14:DC$23,DC$32:DC$41))*'Projeções - Receitas'!V$23+(AM133*DC$11*'Projeções - Receitas'!V$25)</f>
        <v>56302464607.470673</v>
      </c>
      <c r="BJ133" s="334">
        <f>(AN133*SUMPRODUCT(DD$10:DD$13,DD$28:DD$31)+AY133*SUMPRODUCT(DD$14:DD$23,DD$32:DD$41))*'Projeções - Receitas'!W$23+(AN133*DD$11*'Projeções - Receitas'!W$25)</f>
        <v>62227555277.61731</v>
      </c>
      <c r="BK133" s="334">
        <f>(AO133*SUMPRODUCT(DE$10:DE$13,DE$28:DE$31)+AZ133*SUMPRODUCT(DE$14:DE$23,DE$32:DE$41))*'Projeções - Receitas'!X$23+(AO133*DE$11*'Projeções - Receitas'!X$25)</f>
        <v>68757929085.05455</v>
      </c>
      <c r="BL133" s="334">
        <f>(AP133*SUMPRODUCT(DF$10:DF$13,DF$28:DF$31)+BA133*SUMPRODUCT(DF$14:DF$23,DF$32:DF$41))*'Projeções - Receitas'!Y$23+(AP133*DF$11*'Projeções - Receitas'!Y$25)</f>
        <v>75962661228.874039</v>
      </c>
      <c r="BM133" s="334">
        <f>(AQ133*SUMPRODUCT(DG$10:DG$13,DG$28:DG$31)+BB133*SUMPRODUCT(DG$14:DG$23,DG$32:DG$41))*'Projeções - Receitas'!Z$23+(AQ133*DG$11*'Projeções - Receitas'!Z$25)</f>
        <v>83914532823.507523</v>
      </c>
      <c r="BN133" s="334">
        <f>(AR133*SUMPRODUCT(DH$10:DH$13,DH$28:DH$31)+BC133*SUMPRODUCT(DH$14:DH$23,DH$32:DH$41))*'Projeções - Receitas'!AA$23+(AR133*DH$11*'Projeções - Receitas'!AA$25)</f>
        <v>92688882505.328613</v>
      </c>
      <c r="BO133" s="334">
        <f>(AS133*SUMPRODUCT(DI$10:DI$13,DI$28:DI$31)+BD133*SUMPRODUCT(DI$14:DI$23,DI$32:DI$41))*'Projeções - Receitas'!AB$23+(AS133*DI$11*'Projeções - Receitas'!AB$25)</f>
        <v>101818079056.00023</v>
      </c>
      <c r="BP133" s="334">
        <f>(AT133*SUMPRODUCT(DJ$10:DJ$13,DJ$28:DJ$31)+BE133*SUMPRODUCT(DJ$14:DJ$23,DJ$32:DJ$41))*'Projeções - Receitas'!AC$23+(AT133*DJ$11*'Projeções - Receitas'!AC$25)</f>
        <v>110020226642.93712</v>
      </c>
      <c r="BQ133" s="334">
        <f>(AU133*SUMPRODUCT(DK$10:DK$13,DK$28:DK$31)+BF133*SUMPRODUCT(DK$14:DK$23,DK$32:DK$41))*'Projeções - Receitas'!AD$23+(AU133*DK$11*'Projeções - Receitas'!AD$25)</f>
        <v>139950418327.01953</v>
      </c>
      <c r="BR133" s="335">
        <f>((BG133+'DRE + DCF'!T$12)*(1+'DRE + DCF'!T$15)+'DRE + DCF'!T$18)*(1+'DRE + DCF'!T$25)*'DRE + DCF'!T$33</f>
        <v>34878868486.232864</v>
      </c>
      <c r="BS133" s="335">
        <f>((BH133+'DRE + DCF'!U$12)*(1+'DRE + DCF'!U$15)+'DRE + DCF'!U$18)*(1+'DRE + DCF'!U$25)*'DRE + DCF'!U$33</f>
        <v>26347567209.727905</v>
      </c>
      <c r="BT133" s="335">
        <f>((BI133+'DRE + DCF'!V$12)*(1+'DRE + DCF'!V$15)+'DRE + DCF'!V$18)*(1+'DRE + DCF'!V$25)*'DRE + DCF'!V$33</f>
        <v>29294531057.574417</v>
      </c>
      <c r="BU133" s="335">
        <f>((BJ133+'DRE + DCF'!W$12)*(1+'DRE + DCF'!W$15)+'DRE + DCF'!W$18)*(1+'DRE + DCF'!W$25)*'DRE + DCF'!W$33</f>
        <v>32514813667.250874</v>
      </c>
      <c r="BV133" s="335">
        <f>((BK133+'DRE + DCF'!X$12)*(1+'DRE + DCF'!X$15)+'DRE + DCF'!X$18)*(1+'DRE + DCF'!X$25)*'DRE + DCF'!X$33</f>
        <v>36042730052.2715</v>
      </c>
      <c r="BW133" s="335">
        <f>((BL133+'DRE + DCF'!Y$12)*(1+'DRE + DCF'!Y$15)+'DRE + DCF'!Y$18)*(1+'DRE + DCF'!Y$25)*'DRE + DCF'!Y$33</f>
        <v>39921468225.799561</v>
      </c>
      <c r="BX133" s="335">
        <f>((BM133+'DRE + DCF'!Z$12)*(1+'DRE + DCF'!Z$15)+'DRE + DCF'!Z$18)*(1+'DRE + DCF'!Z$25)*'DRE + DCF'!Z$33</f>
        <v>44198715284.283554</v>
      </c>
      <c r="BY133" s="335">
        <f>((BN133+'DRE + DCF'!AA$12)*(1+'DRE + DCF'!AA$15)+'DRE + DCF'!AA$18)*(1+'DRE + DCF'!AA$25)*'DRE + DCF'!AA$33</f>
        <v>48909043863.257317</v>
      </c>
      <c r="BZ133" s="335">
        <f>((BO133+'DRE + DCF'!AB$12)*(1+'DRE + DCF'!AB$15)+'DRE + DCF'!AB$18)*(1+'DRE + DCF'!AB$25)*'DRE + DCF'!AB$33</f>
        <v>53776309159.641251</v>
      </c>
      <c r="CA133" s="335">
        <f>((BP133+'DRE + DCF'!AC$12)*(1+'DRE + DCF'!AC$15)+'DRE + DCF'!AC$18)*(1+'DRE + DCF'!AC$25)*'DRE + DCF'!AC$33</f>
        <v>58028936789.257347</v>
      </c>
      <c r="CB133" s="335">
        <f>((BQ133+'DRE + DCF'!AD$12)*(1+'DRE + DCF'!AD$15)+'DRE + DCF'!AD$18)*(1+'DRE + DCF'!AD$25)*'DRE + DCF'!AD$33</f>
        <v>72901215607.895432</v>
      </c>
      <c r="CC133" s="335">
        <f>BR133*(1-DA$47)+('DRE + DCF'!N$53*10^6)</f>
        <v>200038657429.6286</v>
      </c>
      <c r="CD133" s="335">
        <f>BS133*(1-DB$47)+('DRE + DCF'!T$53*10^6)</f>
        <v>200485609018.36948</v>
      </c>
      <c r="CE133" s="335">
        <f>BT133*(1-DC$47)+('DRE + DCF'!U$53*10^6)</f>
        <v>219097293654.47794</v>
      </c>
      <c r="CF133" s="335">
        <f>BU133*(1-DD$47)+('DRE + DCF'!V$53*10^6)</f>
        <v>239749652906.6286</v>
      </c>
      <c r="CG133" s="335">
        <f>BV133*(1-DE$47)+('DRE + DCF'!W$53*10^6)</f>
        <v>262637677909.44006</v>
      </c>
      <c r="CH133" s="335">
        <f>BW133*(1-DF$47)+('DRE + DCF'!X$53*10^6)</f>
        <v>287983856799.21423</v>
      </c>
      <c r="CI133" s="335">
        <f>BX133*(1-DG$47)+('DRE + DCF'!Y$53*10^6)</f>
        <v>316040646705.27936</v>
      </c>
      <c r="CJ133" s="335">
        <f>BY133*(1-DH$47)+('DRE + DCF'!Z$53*10^6)</f>
        <v>347082673698.42517</v>
      </c>
      <c r="CK133" s="335">
        <f>BZ133*(1-DI$47)+('DRE + DCF'!AA$53*10^6)</f>
        <v>381029985831.70703</v>
      </c>
      <c r="CL133" s="335">
        <f>CA133*(1-DJ$47)+('DRE + DCF'!AB$53*10^6)</f>
        <v>417065783052.45142</v>
      </c>
      <c r="CM133" s="335">
        <f>CB133*(1-DK$47)+('DRE + DCF'!AC$53*10^6)</f>
        <v>462065250873.67023</v>
      </c>
      <c r="CN133" s="335">
        <f t="shared" si="87"/>
        <v>1138340580618.5256</v>
      </c>
      <c r="CO133" s="335">
        <f t="shared" si="88"/>
        <v>1159646623602.9341</v>
      </c>
      <c r="CP133" s="335">
        <f t="shared" si="89"/>
        <v>1199197801525.9631</v>
      </c>
      <c r="CQ133" s="335">
        <f t="shared" si="90"/>
        <v>1343101537709.0786</v>
      </c>
      <c r="CR133" s="335">
        <f t="shared" si="91"/>
        <v>1504273722234.1682</v>
      </c>
      <c r="CS133" s="335">
        <f t="shared" si="92"/>
        <v>1684786568902.2686</v>
      </c>
      <c r="CT133" s="335">
        <f t="shared" si="93"/>
        <v>1886960957170.5408</v>
      </c>
      <c r="CU133" s="335">
        <f t="shared" si="94"/>
        <v>2113396272031.0059</v>
      </c>
      <c r="CV133" s="335">
        <f t="shared" si="95"/>
        <v>2354323447042.5405</v>
      </c>
      <c r="CW133" s="335">
        <f t="shared" si="96"/>
        <v>2580338497958.625</v>
      </c>
      <c r="CX133" s="336">
        <f t="shared" si="97"/>
        <v>2824180486015.7148</v>
      </c>
    </row>
    <row r="134" spans="4:102" ht="30" customHeight="1" x14ac:dyDescent="0.25">
      <c r="D134" s="333">
        <f t="shared" si="55"/>
        <v>1.8467952013165229E-2</v>
      </c>
      <c r="E134" s="64">
        <f t="shared" si="56"/>
        <v>1.5623735672388867E-2</v>
      </c>
      <c r="F134" s="64">
        <f t="shared" si="57"/>
        <v>2.543775464647316E-2</v>
      </c>
      <c r="G134" s="64">
        <f t="shared" si="58"/>
        <v>2.1240890486050906E-2</v>
      </c>
      <c r="H134" s="64">
        <f t="shared" si="59"/>
        <v>1.7332468123173822E-2</v>
      </c>
      <c r="I134" s="64">
        <f t="shared" si="60"/>
        <v>1.3671689717849683E-2</v>
      </c>
      <c r="J134" s="64">
        <f t="shared" si="61"/>
        <v>1.0227831325465481E-2</v>
      </c>
      <c r="K134" s="64">
        <f t="shared" si="62"/>
        <v>6.972479539672144E-3</v>
      </c>
      <c r="L134" s="64">
        <f t="shared" si="63"/>
        <v>4.5863456477530096E-3</v>
      </c>
      <c r="M134" s="64">
        <f t="shared" si="64"/>
        <v>4.3758633616387266E-3</v>
      </c>
      <c r="N134" s="64">
        <f t="shared" si="65"/>
        <v>6.3540144968968482E-3</v>
      </c>
      <c r="O134" s="64">
        <f t="shared" si="109"/>
        <v>6.1500000000000048E-2</v>
      </c>
      <c r="P134" s="64">
        <f t="shared" si="109"/>
        <v>6.1500000000000048E-2</v>
      </c>
      <c r="Q134" s="64">
        <f t="shared" si="100"/>
        <v>6.1500000000000048E-2</v>
      </c>
      <c r="R134" s="64">
        <f t="shared" si="101"/>
        <v>6.1500000000000048E-2</v>
      </c>
      <c r="S134" s="64">
        <f t="shared" si="102"/>
        <v>6.1500000000000048E-2</v>
      </c>
      <c r="T134" s="64">
        <f t="shared" si="103"/>
        <v>6.1500000000000048E-2</v>
      </c>
      <c r="U134" s="64">
        <f t="shared" si="104"/>
        <v>6.1500000000000048E-2</v>
      </c>
      <c r="V134" s="64">
        <f t="shared" si="105"/>
        <v>6.1500000000000048E-2</v>
      </c>
      <c r="W134" s="64">
        <f t="shared" si="106"/>
        <v>6.1500000000000048E-2</v>
      </c>
      <c r="X134" s="64">
        <f t="shared" si="107"/>
        <v>6.1500000000000048E-2</v>
      </c>
      <c r="Y134" s="64">
        <f t="shared" si="108"/>
        <v>6.1500000000000048E-2</v>
      </c>
      <c r="Z134" s="64">
        <f t="shared" si="66"/>
        <v>0.17565543025497249</v>
      </c>
      <c r="AA134" s="64">
        <f t="shared" si="98"/>
        <v>0.17281121391419613</v>
      </c>
      <c r="AB134" s="64">
        <f t="shared" si="67"/>
        <v>0.18262523288828042</v>
      </c>
      <c r="AC134" s="64">
        <f t="shared" si="68"/>
        <v>0.17842836872785817</v>
      </c>
      <c r="AD134" s="64">
        <f t="shared" si="69"/>
        <v>0.17451994636498108</v>
      </c>
      <c r="AE134" s="64">
        <f t="shared" si="70"/>
        <v>0.17085916795965694</v>
      </c>
      <c r="AF134" s="64">
        <f t="shared" si="71"/>
        <v>0.16741530956727274</v>
      </c>
      <c r="AG134" s="64">
        <f t="shared" si="72"/>
        <v>0.1641599577814794</v>
      </c>
      <c r="AH134" s="64">
        <f t="shared" si="73"/>
        <v>0.16177382388956027</v>
      </c>
      <c r="AI134" s="64">
        <f t="shared" si="74"/>
        <v>0.16156334160344599</v>
      </c>
      <c r="AJ134" s="64">
        <f t="shared" si="75"/>
        <v>0.16354149273870411</v>
      </c>
      <c r="AK134" s="334">
        <f>(1+O134)*'Projeções - Receitas'!N$34</f>
        <v>1956538034801.0498</v>
      </c>
      <c r="AL134" s="334">
        <f>(1+P134)*'Projeções - Receitas'!T$34</f>
        <v>2066407559189.2373</v>
      </c>
      <c r="AM134" s="334">
        <f>(1+Q134)*'Projeções - Receitas'!U$34</f>
        <v>2314376466291.9458</v>
      </c>
      <c r="AN134" s="334">
        <f>(1+R134)*'Projeções - Receitas'!V$34</f>
        <v>2592101642246.9795</v>
      </c>
      <c r="AO134" s="334">
        <f>(1+S134)*'Projeções - Receitas'!W$34</f>
        <v>2903153839316.6172</v>
      </c>
      <c r="AP134" s="334">
        <f>(1+T134)*'Projeções - Receitas'!X$34</f>
        <v>3251532300034.6118</v>
      </c>
      <c r="AQ134" s="334">
        <f>(1+U134)*'Projeções - Receitas'!Y$34</f>
        <v>3641716176038.7651</v>
      </c>
      <c r="AR134" s="334">
        <f>(1+V134)*'Projeções - Receitas'!Z$34</f>
        <v>4078722117163.4175</v>
      </c>
      <c r="AS134" s="334">
        <f>(1+W134)*'Projeções - Receitas'!AA$34</f>
        <v>4543696438520.0479</v>
      </c>
      <c r="AT134" s="334">
        <f>(1+X134)*'Projeções - Receitas'!AB$34</f>
        <v>4979891296617.9727</v>
      </c>
      <c r="AU134" s="334">
        <f>(1+Y134)*'Projeções - Receitas'!AC$34</f>
        <v>5450491024148.3711</v>
      </c>
      <c r="AV134" s="335">
        <f t="shared" si="76"/>
        <v>1713087762807.188</v>
      </c>
      <c r="AW134" s="335">
        <f t="shared" si="77"/>
        <v>1809286320865.8811</v>
      </c>
      <c r="AX134" s="335">
        <f t="shared" si="78"/>
        <v>2026400679369.7869</v>
      </c>
      <c r="AY134" s="335">
        <f t="shared" si="79"/>
        <v>2269568760894.1616</v>
      </c>
      <c r="AZ134" s="335">
        <f t="shared" si="80"/>
        <v>2541917012201.4609</v>
      </c>
      <c r="BA134" s="335">
        <f t="shared" si="81"/>
        <v>2846947053665.6367</v>
      </c>
      <c r="BB134" s="335">
        <f t="shared" si="82"/>
        <v>3188580700105.5132</v>
      </c>
      <c r="BC134" s="335">
        <f t="shared" si="83"/>
        <v>3571210384118.1753</v>
      </c>
      <c r="BD134" s="335">
        <f t="shared" si="84"/>
        <v>3978328367907.6479</v>
      </c>
      <c r="BE134" s="335">
        <f t="shared" si="85"/>
        <v>4360247891226.7822</v>
      </c>
      <c r="BF134" s="335">
        <f t="shared" si="86"/>
        <v>4772291316947.7129</v>
      </c>
      <c r="BG134" s="334">
        <f>(AK134*SUMPRODUCT(DA$10:DA$13,DA$28:DA$31)+AV134*SUMPRODUCT(DA$14:DA$23,DA$32:DA$41))*'Projeções - Receitas'!T$23+(AK134*DA$11*'Projeções - Receitas'!T$25)</f>
        <v>63561162605.066254</v>
      </c>
      <c r="BH134" s="334">
        <f>(AL134*SUMPRODUCT(DB$10:DB$13,DB$28:DB$31)+AW134*SUMPRODUCT(DB$14:DB$23,DB$32:DB$41))*'Projeções - Receitas'!U$23+(AL134*DB$11*'Projeções - Receitas'!U$25)</f>
        <v>50926692811.994675</v>
      </c>
      <c r="BI134" s="334">
        <f>(AM134*SUMPRODUCT(DC$10:DC$13,DC$28:DC$31)+AX134*SUMPRODUCT(DC$14:DC$23,DC$32:DC$41))*'Projeções - Receitas'!V$23+(AM134*DC$11*'Projeções - Receitas'!V$25)</f>
        <v>56328997342.91243</v>
      </c>
      <c r="BJ134" s="334">
        <f>(AN134*SUMPRODUCT(DD$10:DD$13,DD$28:DD$31)+AY134*SUMPRODUCT(DD$14:DD$23,DD$32:DD$41))*'Projeções - Receitas'!W$23+(AN134*DD$11*'Projeções - Receitas'!W$25)</f>
        <v>62256880232.979065</v>
      </c>
      <c r="BK134" s="334">
        <f>(AO134*SUMPRODUCT(DE$10:DE$13,DE$28:DE$31)+AZ134*SUMPRODUCT(DE$14:DE$23,DE$32:DE$41))*'Projeções - Receitas'!X$23+(AO134*DE$11*'Projeções - Receitas'!X$25)</f>
        <v>68790331502.154053</v>
      </c>
      <c r="BL134" s="334">
        <f>(AP134*SUMPRODUCT(DF$10:DF$13,DF$28:DF$31)+BA134*SUMPRODUCT(DF$14:DF$23,DF$32:DF$41))*'Projeções - Receitas'!Y$23+(AP134*DF$11*'Projeções - Receitas'!Y$25)</f>
        <v>75998458901.46077</v>
      </c>
      <c r="BM134" s="334">
        <f>(AQ134*SUMPRODUCT(DG$10:DG$13,DG$28:DG$31)+BB134*SUMPRODUCT(DG$14:DG$23,DG$32:DG$41))*'Projeções - Receitas'!Z$23+(AQ134*DG$11*'Projeções - Receitas'!Z$25)</f>
        <v>83954077843.688293</v>
      </c>
      <c r="BN134" s="334">
        <f>(AR134*SUMPRODUCT(DH$10:DH$13,DH$28:DH$31)+BC134*SUMPRODUCT(DH$14:DH$23,DH$32:DH$41))*'Projeções - Receitas'!AA$23+(AR134*DH$11*'Projeções - Receitas'!AA$25)</f>
        <v>92732562468.809021</v>
      </c>
      <c r="BO134" s="334">
        <f>(AS134*SUMPRODUCT(DI$10:DI$13,DI$28:DI$31)+BD134*SUMPRODUCT(DI$14:DI$23,DI$32:DI$41))*'Projeções - Receitas'!AB$23+(AS134*DI$11*'Projeções - Receitas'!AB$25)</f>
        <v>101866061185.62132</v>
      </c>
      <c r="BP134" s="334">
        <f>(AT134*SUMPRODUCT(DJ$10:DJ$13,DJ$28:DJ$31)+BE134*SUMPRODUCT(DJ$14:DJ$23,DJ$32:DJ$41))*'Projeções - Receitas'!AC$23+(AT134*DJ$11*'Projeções - Receitas'!AC$25)</f>
        <v>110072074063.59827</v>
      </c>
      <c r="BQ134" s="334">
        <f>(AU134*SUMPRODUCT(DK$10:DK$13,DK$28:DK$31)+BF134*SUMPRODUCT(DK$14:DK$23,DK$32:DK$41))*'Projeções - Receitas'!AD$23+(AU134*DK$11*'Projeções - Receitas'!AD$25)</f>
        <v>140016370456.29712</v>
      </c>
      <c r="BR134" s="335">
        <f>((BG134+'DRE + DCF'!T$12)*(1+'DRE + DCF'!T$15)+'DRE + DCF'!T$18)*(1+'DRE + DCF'!T$25)*'DRE + DCF'!T$33</f>
        <v>34897291078.523888</v>
      </c>
      <c r="BS134" s="335">
        <f>((BH134+'DRE + DCF'!U$12)*(1+'DRE + DCF'!U$15)+'DRE + DCF'!U$18)*(1+'DRE + DCF'!U$25)*'DRE + DCF'!U$33</f>
        <v>26362185373.591801</v>
      </c>
      <c r="BT134" s="335">
        <f>((BI134+'DRE + DCF'!V$12)*(1+'DRE + DCF'!V$15)+'DRE + DCF'!V$18)*(1+'DRE + DCF'!V$25)*'DRE + DCF'!V$33</f>
        <v>29310681778.645035</v>
      </c>
      <c r="BU134" s="335">
        <f>((BJ134+'DRE + DCF'!W$12)*(1+'DRE + DCF'!W$15)+'DRE + DCF'!W$18)*(1+'DRE + DCF'!W$25)*'DRE + DCF'!W$33</f>
        <v>32532643991.706371</v>
      </c>
      <c r="BV134" s="335">
        <f>((BK134+'DRE + DCF'!X$12)*(1+'DRE + DCF'!X$15)+'DRE + DCF'!X$18)*(1+'DRE + DCF'!X$25)*'DRE + DCF'!X$33</f>
        <v>36062409401.908455</v>
      </c>
      <c r="BW134" s="335">
        <f>((BL134+'DRE + DCF'!Y$12)*(1+'DRE + DCF'!Y$15)+'DRE + DCF'!Y$18)*(1+'DRE + DCF'!Y$25)*'DRE + DCF'!Y$33</f>
        <v>39943185185.340492</v>
      </c>
      <c r="BX134" s="335">
        <f>((BM134+'DRE + DCF'!Z$12)*(1+'DRE + DCF'!Z$15)+'DRE + DCF'!Z$18)*(1+'DRE + DCF'!Z$25)*'DRE + DCF'!Z$33</f>
        <v>44222678570.656334</v>
      </c>
      <c r="BY134" s="335">
        <f>((BN134+'DRE + DCF'!AA$12)*(1+'DRE + DCF'!AA$15)+'DRE + DCF'!AA$18)*(1+'DRE + DCF'!AA$25)*'DRE + DCF'!AA$33</f>
        <v>48935482961.3312</v>
      </c>
      <c r="BZ134" s="335">
        <f>((BO134+'DRE + DCF'!AB$12)*(1+'DRE + DCF'!AB$15)+'DRE + DCF'!AB$18)*(1+'DRE + DCF'!AB$25)*'DRE + DCF'!AB$33</f>
        <v>53805319520.288612</v>
      </c>
      <c r="CA134" s="335">
        <f>((BP134+'DRE + DCF'!AC$12)*(1+'DRE + DCF'!AC$15)+'DRE + DCF'!AC$18)*(1+'DRE + DCF'!AC$25)*'DRE + DCF'!AC$33</f>
        <v>58060248691.159889</v>
      </c>
      <c r="CB134" s="335">
        <f>((BQ134+'DRE + DCF'!AD$12)*(1+'DRE + DCF'!AD$15)+'DRE + DCF'!AD$18)*(1+'DRE + DCF'!AD$25)*'DRE + DCF'!AD$33</f>
        <v>72939715223.079727</v>
      </c>
      <c r="CC134" s="335">
        <f>BR134*(1-DA$47)+('DRE + DCF'!N$53*10^6)</f>
        <v>200049934297.69531</v>
      </c>
      <c r="CD134" s="335">
        <f>BS134*(1-DB$47)+('DRE + DCF'!T$53*10^6)</f>
        <v>200494379916.68784</v>
      </c>
      <c r="CE134" s="335">
        <f>BT134*(1-DC$47)+('DRE + DCF'!U$53*10^6)</f>
        <v>219106984087.1203</v>
      </c>
      <c r="CF134" s="335">
        <f>BU134*(1-DD$47)+('DRE + DCF'!V$53*10^6)</f>
        <v>239760351101.30191</v>
      </c>
      <c r="CG134" s="335">
        <f>BV134*(1-DE$47)+('DRE + DCF'!W$53*10^6)</f>
        <v>262649485519.22223</v>
      </c>
      <c r="CH134" s="335">
        <f>BW134*(1-DF$47)+('DRE + DCF'!X$53*10^6)</f>
        <v>287996886974.93878</v>
      </c>
      <c r="CI134" s="335">
        <f>BX134*(1-DG$47)+('DRE + DCF'!Y$53*10^6)</f>
        <v>316055024677.10303</v>
      </c>
      <c r="CJ134" s="335">
        <f>BY134*(1-DH$47)+('DRE + DCF'!Z$53*10^6)</f>
        <v>347098537157.26947</v>
      </c>
      <c r="CK134" s="335">
        <f>BZ134*(1-DI$47)+('DRE + DCF'!AA$53*10^6)</f>
        <v>381047392048.09546</v>
      </c>
      <c r="CL134" s="335">
        <f>CA134*(1-DJ$47)+('DRE + DCF'!AB$53*10^6)</f>
        <v>417084570193.59296</v>
      </c>
      <c r="CM134" s="335">
        <f>CB134*(1-DK$47)+('DRE + DCF'!AC$53*10^6)</f>
        <v>462088350642.78082</v>
      </c>
      <c r="CN134" s="335">
        <f t="shared" si="87"/>
        <v>1138877027640.4949</v>
      </c>
      <c r="CO134" s="335">
        <f t="shared" si="88"/>
        <v>1160193111172.9641</v>
      </c>
      <c r="CP134" s="335">
        <f t="shared" si="89"/>
        <v>1199762927728.3787</v>
      </c>
      <c r="CQ134" s="335">
        <f t="shared" si="90"/>
        <v>1343734479055.7844</v>
      </c>
      <c r="CR134" s="335">
        <f t="shared" si="91"/>
        <v>1504982616542.4785</v>
      </c>
      <c r="CS134" s="335">
        <f t="shared" si="92"/>
        <v>1685580530527.5762</v>
      </c>
      <c r="CT134" s="335">
        <f t="shared" si="93"/>
        <v>1887850194190.8853</v>
      </c>
      <c r="CU134" s="335">
        <f t="shared" si="94"/>
        <v>2114392217493.7917</v>
      </c>
      <c r="CV134" s="335">
        <f t="shared" si="95"/>
        <v>2355432930288.0845</v>
      </c>
      <c r="CW134" s="335">
        <f t="shared" si="96"/>
        <v>2581554491595.7407</v>
      </c>
      <c r="CX134" s="336">
        <f t="shared" si="97"/>
        <v>2825511391051.5381</v>
      </c>
    </row>
    <row r="135" spans="4:102" ht="30" customHeight="1" x14ac:dyDescent="0.25">
      <c r="D135" s="333">
        <f t="shared" si="55"/>
        <v>1.8395148797975158E-2</v>
      </c>
      <c r="E135" s="64">
        <f t="shared" si="56"/>
        <v>1.5549930762019437E-2</v>
      </c>
      <c r="F135" s="64">
        <f t="shared" si="57"/>
        <v>2.5359846051919488E-2</v>
      </c>
      <c r="G135" s="64">
        <f t="shared" si="58"/>
        <v>2.1164842453520377E-2</v>
      </c>
      <c r="H135" s="64">
        <f t="shared" si="59"/>
        <v>1.7258144408072773E-2</v>
      </c>
      <c r="I135" s="64">
        <f t="shared" si="60"/>
        <v>1.3598974287476445E-2</v>
      </c>
      <c r="J135" s="64">
        <f t="shared" si="61"/>
        <v>1.0156623028019285E-2</v>
      </c>
      <c r="K135" s="64">
        <f t="shared" si="62"/>
        <v>6.9026905010151074E-3</v>
      </c>
      <c r="L135" s="64">
        <f t="shared" si="63"/>
        <v>4.5175672842261427E-3</v>
      </c>
      <c r="M135" s="64">
        <f t="shared" si="64"/>
        <v>4.30707178482026E-3</v>
      </c>
      <c r="N135" s="64">
        <f t="shared" si="65"/>
        <v>6.2851891409826943E-3</v>
      </c>
      <c r="O135" s="64">
        <f t="shared" si="109"/>
        <v>6.2000000000000048E-2</v>
      </c>
      <c r="P135" s="64">
        <f t="shared" si="109"/>
        <v>6.2000000000000048E-2</v>
      </c>
      <c r="Q135" s="64">
        <f t="shared" si="100"/>
        <v>6.2000000000000048E-2</v>
      </c>
      <c r="R135" s="64">
        <f t="shared" si="101"/>
        <v>6.2000000000000048E-2</v>
      </c>
      <c r="S135" s="64">
        <f t="shared" si="102"/>
        <v>6.2000000000000048E-2</v>
      </c>
      <c r="T135" s="64">
        <f t="shared" si="103"/>
        <v>6.2000000000000048E-2</v>
      </c>
      <c r="U135" s="64">
        <f t="shared" si="104"/>
        <v>6.2000000000000048E-2</v>
      </c>
      <c r="V135" s="64">
        <f t="shared" si="105"/>
        <v>6.2000000000000048E-2</v>
      </c>
      <c r="W135" s="64">
        <f t="shared" si="106"/>
        <v>6.2000000000000048E-2</v>
      </c>
      <c r="X135" s="64">
        <f t="shared" si="107"/>
        <v>6.2000000000000048E-2</v>
      </c>
      <c r="Y135" s="64">
        <f t="shared" si="108"/>
        <v>6.2000000000000048E-2</v>
      </c>
      <c r="Z135" s="64">
        <f t="shared" si="66"/>
        <v>0.17558262703978242</v>
      </c>
      <c r="AA135" s="64">
        <f t="shared" si="98"/>
        <v>0.1727374090038267</v>
      </c>
      <c r="AB135" s="64">
        <f t="shared" si="67"/>
        <v>0.18254732429372675</v>
      </c>
      <c r="AC135" s="64">
        <f t="shared" si="68"/>
        <v>0.17835232069532764</v>
      </c>
      <c r="AD135" s="64">
        <f t="shared" si="69"/>
        <v>0.17444562264988003</v>
      </c>
      <c r="AE135" s="64">
        <f t="shared" si="70"/>
        <v>0.17078645252928371</v>
      </c>
      <c r="AF135" s="64">
        <f t="shared" si="71"/>
        <v>0.16734410126982655</v>
      </c>
      <c r="AG135" s="64">
        <f t="shared" si="72"/>
        <v>0.16409016874282237</v>
      </c>
      <c r="AH135" s="64">
        <f t="shared" si="73"/>
        <v>0.1617050455260334</v>
      </c>
      <c r="AI135" s="64">
        <f t="shared" si="74"/>
        <v>0.16149455002662752</v>
      </c>
      <c r="AJ135" s="64">
        <f t="shared" si="75"/>
        <v>0.16347266738278995</v>
      </c>
      <c r="AK135" s="334">
        <f>(1+O135)*'Projeções - Receitas'!N$34</f>
        <v>1957459625962.0488</v>
      </c>
      <c r="AL135" s="334">
        <f>(1+P135)*'Projeções - Receitas'!T$34</f>
        <v>2067380902363.6079</v>
      </c>
      <c r="AM135" s="334">
        <f>(1+Q135)*'Projeções - Receitas'!U$34</f>
        <v>2315466610647.2412</v>
      </c>
      <c r="AN135" s="334">
        <f>(1+R135)*'Projeções - Receitas'!V$34</f>
        <v>2593322603924.9102</v>
      </c>
      <c r="AO135" s="334">
        <f>(1+S135)*'Projeções - Receitas'!W$34</f>
        <v>2904521316395.8994</v>
      </c>
      <c r="AP135" s="334">
        <f>(1+T135)*'Projeções - Receitas'!X$34</f>
        <v>3253063874363.4077</v>
      </c>
      <c r="AQ135" s="334">
        <f>(1+U135)*'Projeções - Receitas'!Y$34</f>
        <v>3643431539287.0171</v>
      </c>
      <c r="AR135" s="334">
        <f>(1+V135)*'Projeções - Receitas'!Z$34</f>
        <v>4080643324001.459</v>
      </c>
      <c r="AS135" s="334">
        <f>(1+W135)*'Projeções - Receitas'!AA$34</f>
        <v>4545836662937.626</v>
      </c>
      <c r="AT135" s="334">
        <f>(1+X135)*'Projeções - Receitas'!AB$34</f>
        <v>4982236982579.6387</v>
      </c>
      <c r="AU135" s="334">
        <f>(1+Y135)*'Projeções - Receitas'!AC$34</f>
        <v>5453058377433.415</v>
      </c>
      <c r="AV135" s="335">
        <f t="shared" si="76"/>
        <v>1713894681207.0029</v>
      </c>
      <c r="AW135" s="335">
        <f t="shared" si="77"/>
        <v>1810138551822.4829</v>
      </c>
      <c r="AX135" s="335">
        <f t="shared" si="78"/>
        <v>2027355178041.1812</v>
      </c>
      <c r="AY135" s="335">
        <f t="shared" si="79"/>
        <v>2270637799406.123</v>
      </c>
      <c r="AZ135" s="335">
        <f t="shared" si="80"/>
        <v>2543114335334.8574</v>
      </c>
      <c r="BA135" s="335">
        <f t="shared" si="81"/>
        <v>2848288055575.041</v>
      </c>
      <c r="BB135" s="335">
        <f t="shared" si="82"/>
        <v>3190082622244.0464</v>
      </c>
      <c r="BC135" s="335">
        <f t="shared" si="83"/>
        <v>3572892536913.3315</v>
      </c>
      <c r="BD135" s="335">
        <f t="shared" si="84"/>
        <v>3980202286121.4521</v>
      </c>
      <c r="BE135" s="335">
        <f t="shared" si="85"/>
        <v>4362301705589.1118</v>
      </c>
      <c r="BF135" s="335">
        <f t="shared" si="86"/>
        <v>4774539216767.2832</v>
      </c>
      <c r="BG135" s="334">
        <f>(AK135*SUMPRODUCT(DA$10:DA$13,DA$28:DA$31)+AV135*SUMPRODUCT(DA$14:DA$23,DA$32:DA$41))*'Projeções - Receitas'!T$23+(AK135*DA$11*'Projeções - Receitas'!T$25)</f>
        <v>63591101918.587242</v>
      </c>
      <c r="BH135" s="334">
        <f>(AL135*SUMPRODUCT(DB$10:DB$13,DB$28:DB$31)+AW135*SUMPRODUCT(DB$14:DB$23,DB$32:DB$41))*'Projeções - Receitas'!U$23+(AL135*DB$11*'Projeções - Receitas'!U$25)</f>
        <v>50950680891.510437</v>
      </c>
      <c r="BI135" s="334">
        <f>(AM135*SUMPRODUCT(DC$10:DC$13,DC$28:DC$31)+AX135*SUMPRODUCT(DC$14:DC$23,DC$32:DC$41))*'Projeções - Receitas'!V$23+(AM135*DC$11*'Projeções - Receitas'!V$25)</f>
        <v>56355530078.35421</v>
      </c>
      <c r="BJ135" s="334">
        <f>(AN135*SUMPRODUCT(DD$10:DD$13,DD$28:DD$31)+AY135*SUMPRODUCT(DD$14:DD$23,DD$32:DD$41))*'Projeções - Receitas'!W$23+(AN135*DD$11*'Projeções - Receitas'!W$25)</f>
        <v>62286205188.340813</v>
      </c>
      <c r="BK135" s="334">
        <f>(AO135*SUMPRODUCT(DE$10:DE$13,DE$28:DE$31)+AZ135*SUMPRODUCT(DE$14:DE$23,DE$32:DE$41))*'Projeções - Receitas'!X$23+(AO135*DE$11*'Projeções - Receitas'!X$25)</f>
        <v>68822733919.25354</v>
      </c>
      <c r="BL135" s="334">
        <f>(AP135*SUMPRODUCT(DF$10:DF$13,DF$28:DF$31)+BA135*SUMPRODUCT(DF$14:DF$23,DF$32:DF$41))*'Projeções - Receitas'!Y$23+(AP135*DF$11*'Projeções - Receitas'!Y$25)</f>
        <v>76034256574.047363</v>
      </c>
      <c r="BM135" s="334">
        <f>(AQ135*SUMPRODUCT(DG$10:DG$13,DG$28:DG$31)+BB135*SUMPRODUCT(DG$14:DG$23,DG$32:DG$41))*'Projeções - Receitas'!Z$23+(AQ135*DG$11*'Projeções - Receitas'!Z$25)</f>
        <v>83993622863.868973</v>
      </c>
      <c r="BN135" s="334">
        <f>(AR135*SUMPRODUCT(DH$10:DH$13,DH$28:DH$31)+BC135*SUMPRODUCT(DH$14:DH$23,DH$32:DH$41))*'Projeções - Receitas'!AA$23+(AR135*DH$11*'Projeções - Receitas'!AA$25)</f>
        <v>92776242432.289307</v>
      </c>
      <c r="BO135" s="334">
        <f>(AS135*SUMPRODUCT(DI$10:DI$13,DI$28:DI$31)+BD135*SUMPRODUCT(DI$14:DI$23,DI$32:DI$41))*'Projeções - Receitas'!AB$23+(AS135*DI$11*'Projeções - Receitas'!AB$25)</f>
        <v>101914043315.24243</v>
      </c>
      <c r="BP135" s="334">
        <f>(AT135*SUMPRODUCT(DJ$10:DJ$13,DJ$28:DJ$31)+BE135*SUMPRODUCT(DJ$14:DJ$23,DJ$32:DJ$41))*'Projeções - Receitas'!AC$23+(AT135*DJ$11*'Projeções - Receitas'!AC$25)</f>
        <v>110123921484.2594</v>
      </c>
      <c r="BQ135" s="334">
        <f>(AU135*SUMPRODUCT(DK$10:DK$13,DK$28:DK$31)+BF135*SUMPRODUCT(DK$14:DK$23,DK$32:DK$41))*'Projeções - Receitas'!AD$23+(AU135*DK$11*'Projeções - Receitas'!AD$25)</f>
        <v>140082322585.57468</v>
      </c>
      <c r="BR135" s="335">
        <f>((BG135+'DRE + DCF'!T$12)*(1+'DRE + DCF'!T$15)+'DRE + DCF'!T$18)*(1+'DRE + DCF'!T$25)*'DRE + DCF'!T$33</f>
        <v>34915713670.814873</v>
      </c>
      <c r="BS135" s="335">
        <f>((BH135+'DRE + DCF'!U$12)*(1+'DRE + DCF'!U$15)+'DRE + DCF'!U$18)*(1+'DRE + DCF'!U$25)*'DRE + DCF'!U$33</f>
        <v>26376803537.455692</v>
      </c>
      <c r="BT135" s="335">
        <f>((BI135+'DRE + DCF'!V$12)*(1+'DRE + DCF'!V$15)+'DRE + DCF'!V$18)*(1+'DRE + DCF'!V$25)*'DRE + DCF'!V$33</f>
        <v>29326832499.715649</v>
      </c>
      <c r="BU135" s="335">
        <f>((BJ135+'DRE + DCF'!W$12)*(1+'DRE + DCF'!W$15)+'DRE + DCF'!W$18)*(1+'DRE + DCF'!W$25)*'DRE + DCF'!W$33</f>
        <v>32550474316.161865</v>
      </c>
      <c r="BV135" s="335">
        <f>((BK135+'DRE + DCF'!X$12)*(1+'DRE + DCF'!X$15)+'DRE + DCF'!X$18)*(1+'DRE + DCF'!X$25)*'DRE + DCF'!X$33</f>
        <v>36082088751.545403</v>
      </c>
      <c r="BW135" s="335">
        <f>((BL135+'DRE + DCF'!Y$12)*(1+'DRE + DCF'!Y$15)+'DRE + DCF'!Y$18)*(1+'DRE + DCF'!Y$25)*'DRE + DCF'!Y$33</f>
        <v>39964902144.881348</v>
      </c>
      <c r="BX135" s="335">
        <f>((BM135+'DRE + DCF'!Z$12)*(1+'DRE + DCF'!Z$15)+'DRE + DCF'!Z$18)*(1+'DRE + DCF'!Z$25)*'DRE + DCF'!Z$33</f>
        <v>44246641857.02906</v>
      </c>
      <c r="BY135" s="335">
        <f>((BN135+'DRE + DCF'!AA$12)*(1+'DRE + DCF'!AA$15)+'DRE + DCF'!AA$18)*(1+'DRE + DCF'!AA$25)*'DRE + DCF'!AA$33</f>
        <v>48961922059.404999</v>
      </c>
      <c r="BZ135" s="335">
        <f>((BO135+'DRE + DCF'!AB$12)*(1+'DRE + DCF'!AB$15)+'DRE + DCF'!AB$18)*(1+'DRE + DCF'!AB$25)*'DRE + DCF'!AB$33</f>
        <v>53834329880.935982</v>
      </c>
      <c r="CA135" s="335">
        <f>((BP135+'DRE + DCF'!AC$12)*(1+'DRE + DCF'!AC$15)+'DRE + DCF'!AC$18)*(1+'DRE + DCF'!AC$25)*'DRE + DCF'!AC$33</f>
        <v>58091560593.062401</v>
      </c>
      <c r="CB135" s="335">
        <f>((BQ135+'DRE + DCF'!AD$12)*(1+'DRE + DCF'!AD$15)+'DRE + DCF'!AD$18)*(1+'DRE + DCF'!AD$25)*'DRE + DCF'!AD$33</f>
        <v>72978214838.264008</v>
      </c>
      <c r="CC135" s="335">
        <f>BR135*(1-DA$47)+('DRE + DCF'!N$53*10^6)</f>
        <v>200061211165.76202</v>
      </c>
      <c r="CD135" s="335">
        <f>BS135*(1-DB$47)+('DRE + DCF'!T$53*10^6)</f>
        <v>200503150815.00616</v>
      </c>
      <c r="CE135" s="335">
        <f>BT135*(1-DC$47)+('DRE + DCF'!U$53*10^6)</f>
        <v>219116674519.76266</v>
      </c>
      <c r="CF135" s="335">
        <f>BU135*(1-DD$47)+('DRE + DCF'!V$53*10^6)</f>
        <v>239771049295.97519</v>
      </c>
      <c r="CG135" s="335">
        <f>BV135*(1-DE$47)+('DRE + DCF'!W$53*10^6)</f>
        <v>262661293129.00439</v>
      </c>
      <c r="CH135" s="335">
        <f>BW135*(1-DF$47)+('DRE + DCF'!X$53*10^6)</f>
        <v>288009917150.66333</v>
      </c>
      <c r="CI135" s="335">
        <f>BX135*(1-DG$47)+('DRE + DCF'!Y$53*10^6)</f>
        <v>316069402648.92664</v>
      </c>
      <c r="CJ135" s="335">
        <f>BY135*(1-DH$47)+('DRE + DCF'!Z$53*10^6)</f>
        <v>347114400616.11377</v>
      </c>
      <c r="CK135" s="335">
        <f>BZ135*(1-DI$47)+('DRE + DCF'!AA$53*10^6)</f>
        <v>381064798264.48389</v>
      </c>
      <c r="CL135" s="335">
        <f>CA135*(1-DJ$47)+('DRE + DCF'!AB$53*10^6)</f>
        <v>417103357334.7345</v>
      </c>
      <c r="CM135" s="335">
        <f>CB135*(1-DK$47)+('DRE + DCF'!AC$53*10^6)</f>
        <v>462111450411.89136</v>
      </c>
      <c r="CN135" s="335">
        <f t="shared" si="87"/>
        <v>1139413474662.4641</v>
      </c>
      <c r="CO135" s="335">
        <f t="shared" si="88"/>
        <v>1160739598742.9937</v>
      </c>
      <c r="CP135" s="335">
        <f t="shared" si="89"/>
        <v>1200328053930.7944</v>
      </c>
      <c r="CQ135" s="335">
        <f t="shared" si="90"/>
        <v>1344367420402.4897</v>
      </c>
      <c r="CR135" s="335">
        <f t="shared" si="91"/>
        <v>1505691510850.7886</v>
      </c>
      <c r="CS135" s="335">
        <f t="shared" si="92"/>
        <v>1686374492152.8833</v>
      </c>
      <c r="CT135" s="335">
        <f t="shared" si="93"/>
        <v>1888739431211.2297</v>
      </c>
      <c r="CU135" s="335">
        <f t="shared" si="94"/>
        <v>2115388162956.5771</v>
      </c>
      <c r="CV135" s="335">
        <f t="shared" si="95"/>
        <v>2356542413533.6274</v>
      </c>
      <c r="CW135" s="335">
        <f t="shared" si="96"/>
        <v>2582770485232.856</v>
      </c>
      <c r="CX135" s="336">
        <f t="shared" si="97"/>
        <v>2826842296087.3608</v>
      </c>
    </row>
    <row r="136" spans="4:102" ht="30" customHeight="1" x14ac:dyDescent="0.25">
      <c r="D136" s="333">
        <f t="shared" si="55"/>
        <v>1.8322414103458279E-2</v>
      </c>
      <c r="E136" s="64">
        <f t="shared" si="56"/>
        <v>1.5476195315095032E-2</v>
      </c>
      <c r="F136" s="64">
        <f t="shared" si="57"/>
        <v>2.5282010783101938E-2</v>
      </c>
      <c r="G136" s="64">
        <f t="shared" si="58"/>
        <v>2.1088865995608663E-2</v>
      </c>
      <c r="H136" s="64">
        <f t="shared" si="59"/>
        <v>1.7183890644703548E-2</v>
      </c>
      <c r="I136" s="64">
        <f t="shared" si="60"/>
        <v>1.3526327295155294E-2</v>
      </c>
      <c r="J136" s="64">
        <f t="shared" si="61"/>
        <v>1.0085481750147257E-2</v>
      </c>
      <c r="K136" s="64">
        <f t="shared" si="62"/>
        <v>6.8329671461591912E-3</v>
      </c>
      <c r="L136" s="64">
        <f t="shared" si="63"/>
        <v>4.4488536532767409E-3</v>
      </c>
      <c r="M136" s="64">
        <f t="shared" si="64"/>
        <v>4.238344953015255E-3</v>
      </c>
      <c r="N136" s="64">
        <f t="shared" si="65"/>
        <v>6.2164285618741266E-3</v>
      </c>
      <c r="O136" s="64">
        <f t="shared" si="109"/>
        <v>6.2500000000000042E-2</v>
      </c>
      <c r="P136" s="64">
        <f t="shared" si="109"/>
        <v>6.2500000000000042E-2</v>
      </c>
      <c r="Q136" s="64">
        <f t="shared" si="100"/>
        <v>6.2500000000000042E-2</v>
      </c>
      <c r="R136" s="64">
        <f t="shared" si="101"/>
        <v>6.2500000000000042E-2</v>
      </c>
      <c r="S136" s="64">
        <f t="shared" si="102"/>
        <v>6.2500000000000042E-2</v>
      </c>
      <c r="T136" s="64">
        <f t="shared" si="103"/>
        <v>6.2500000000000042E-2</v>
      </c>
      <c r="U136" s="64">
        <f t="shared" si="104"/>
        <v>6.2500000000000042E-2</v>
      </c>
      <c r="V136" s="64">
        <f t="shared" si="105"/>
        <v>6.2500000000000042E-2</v>
      </c>
      <c r="W136" s="64">
        <f t="shared" si="106"/>
        <v>6.2500000000000042E-2</v>
      </c>
      <c r="X136" s="64">
        <f t="shared" si="107"/>
        <v>6.2500000000000042E-2</v>
      </c>
      <c r="Y136" s="64">
        <f t="shared" si="108"/>
        <v>6.2500000000000042E-2</v>
      </c>
      <c r="Z136" s="64">
        <f t="shared" si="66"/>
        <v>0.17550989234526554</v>
      </c>
      <c r="AA136" s="64">
        <f t="shared" si="98"/>
        <v>0.17266367355690229</v>
      </c>
      <c r="AB136" s="64">
        <f t="shared" si="67"/>
        <v>0.1824694890249092</v>
      </c>
      <c r="AC136" s="64">
        <f t="shared" si="68"/>
        <v>0.17827634423741592</v>
      </c>
      <c r="AD136" s="64">
        <f t="shared" si="69"/>
        <v>0.17437136888651081</v>
      </c>
      <c r="AE136" s="64">
        <f t="shared" si="70"/>
        <v>0.17071380553696255</v>
      </c>
      <c r="AF136" s="64">
        <f t="shared" si="71"/>
        <v>0.16727295999195452</v>
      </c>
      <c r="AG136" s="64">
        <f t="shared" si="72"/>
        <v>0.16402044538796645</v>
      </c>
      <c r="AH136" s="64">
        <f t="shared" si="73"/>
        <v>0.161636331895084</v>
      </c>
      <c r="AI136" s="64">
        <f t="shared" si="74"/>
        <v>0.16142582319482252</v>
      </c>
      <c r="AJ136" s="64">
        <f t="shared" si="75"/>
        <v>0.16340390680368139</v>
      </c>
      <c r="AK136" s="334">
        <f>(1+O136)*'Projeções - Receitas'!N$34</f>
        <v>1958381217123.0479</v>
      </c>
      <c r="AL136" s="334">
        <f>(1+P136)*'Projeções - Receitas'!T$34</f>
        <v>2068354245537.9785</v>
      </c>
      <c r="AM136" s="334">
        <f>(1+Q136)*'Projeções - Receitas'!U$34</f>
        <v>2316556755002.5361</v>
      </c>
      <c r="AN136" s="334">
        <f>(1+R136)*'Projeções - Receitas'!V$34</f>
        <v>2594543565602.8408</v>
      </c>
      <c r="AO136" s="334">
        <f>(1+S136)*'Projeções - Receitas'!W$34</f>
        <v>2905888793475.1816</v>
      </c>
      <c r="AP136" s="334">
        <f>(1+T136)*'Projeções - Receitas'!X$34</f>
        <v>3254595448692.2041</v>
      </c>
      <c r="AQ136" s="334">
        <f>(1+U136)*'Projeções - Receitas'!Y$34</f>
        <v>3645146902535.2686</v>
      </c>
      <c r="AR136" s="334">
        <f>(1+V136)*'Projeções - Receitas'!Z$34</f>
        <v>4082564530839.501</v>
      </c>
      <c r="AS136" s="334">
        <f>(1+W136)*'Projeções - Receitas'!AA$34</f>
        <v>4547976887355.2051</v>
      </c>
      <c r="AT136" s="334">
        <f>(1+X136)*'Projeções - Receitas'!AB$34</f>
        <v>4984582668541.3057</v>
      </c>
      <c r="AU136" s="334">
        <f>(1+Y136)*'Projeções - Receitas'!AC$34</f>
        <v>5455625730718.459</v>
      </c>
      <c r="AV136" s="335">
        <f t="shared" si="76"/>
        <v>1714701599606.8179</v>
      </c>
      <c r="AW136" s="335">
        <f t="shared" si="77"/>
        <v>1810990782779.0847</v>
      </c>
      <c r="AX136" s="335">
        <f t="shared" si="78"/>
        <v>2028309676712.575</v>
      </c>
      <c r="AY136" s="335">
        <f t="shared" si="79"/>
        <v>2271706837918.084</v>
      </c>
      <c r="AZ136" s="335">
        <f t="shared" si="80"/>
        <v>2544311658468.2544</v>
      </c>
      <c r="BA136" s="335">
        <f t="shared" si="81"/>
        <v>2849629057484.4453</v>
      </c>
      <c r="BB136" s="335">
        <f t="shared" si="82"/>
        <v>3191584544382.5786</v>
      </c>
      <c r="BC136" s="335">
        <f t="shared" si="83"/>
        <v>3574574689708.4883</v>
      </c>
      <c r="BD136" s="335">
        <f t="shared" si="84"/>
        <v>3982076204335.2568</v>
      </c>
      <c r="BE136" s="335">
        <f t="shared" si="85"/>
        <v>4364355519951.4424</v>
      </c>
      <c r="BF136" s="335">
        <f t="shared" si="86"/>
        <v>4776787116586.8535</v>
      </c>
      <c r="BG136" s="334">
        <f>(AK136*SUMPRODUCT(DA$10:DA$13,DA$28:DA$31)+AV136*SUMPRODUCT(DA$14:DA$23,DA$32:DA$41))*'Projeções - Receitas'!T$23+(AK136*DA$11*'Projeções - Receitas'!T$25)</f>
        <v>63621041232.108231</v>
      </c>
      <c r="BH136" s="334">
        <f>(AL136*SUMPRODUCT(DB$10:DB$13,DB$28:DB$31)+AW136*SUMPRODUCT(DB$14:DB$23,DB$32:DB$41))*'Projeções - Receitas'!U$23+(AL136*DB$11*'Projeções - Receitas'!U$25)</f>
        <v>50974668971.02623</v>
      </c>
      <c r="BI136" s="334">
        <f>(AM136*SUMPRODUCT(DC$10:DC$13,DC$28:DC$31)+AX136*SUMPRODUCT(DC$14:DC$23,DC$32:DC$41))*'Projeções - Receitas'!V$23+(AM136*DC$11*'Projeções - Receitas'!V$25)</f>
        <v>56382062813.795998</v>
      </c>
      <c r="BJ136" s="334">
        <f>(AN136*SUMPRODUCT(DD$10:DD$13,DD$28:DD$31)+AY136*SUMPRODUCT(DD$14:DD$23,DD$32:DD$41))*'Projeções - Receitas'!W$23+(AN136*DD$11*'Projeções - Receitas'!W$25)</f>
        <v>62315530143.702568</v>
      </c>
      <c r="BK136" s="334">
        <f>(AO136*SUMPRODUCT(DE$10:DE$13,DE$28:DE$31)+AZ136*SUMPRODUCT(DE$14:DE$23,DE$32:DE$41))*'Projeções - Receitas'!X$23+(AO136*DE$11*'Projeções - Receitas'!X$25)</f>
        <v>68855136336.352951</v>
      </c>
      <c r="BL136" s="334">
        <f>(AP136*SUMPRODUCT(DF$10:DF$13,DF$28:DF$31)+BA136*SUMPRODUCT(DF$14:DF$23,DF$32:DF$41))*'Projeções - Receitas'!Y$23+(AP136*DF$11*'Projeções - Receitas'!Y$25)</f>
        <v>76070054246.633987</v>
      </c>
      <c r="BM136" s="334">
        <f>(AQ136*SUMPRODUCT(DG$10:DG$13,DG$28:DG$31)+BB136*SUMPRODUCT(DG$14:DG$23,DG$32:DG$41))*'Projeções - Receitas'!Z$23+(AQ136*DG$11*'Projeções - Receitas'!Z$25)</f>
        <v>84033167884.049713</v>
      </c>
      <c r="BN136" s="334">
        <f>(AR136*SUMPRODUCT(DH$10:DH$13,DH$28:DH$31)+BC136*SUMPRODUCT(DH$14:DH$23,DH$32:DH$41))*'Projeções - Receitas'!AA$23+(AR136*DH$11*'Projeções - Receitas'!AA$25)</f>
        <v>92819922395.76973</v>
      </c>
      <c r="BO136" s="334">
        <f>(AS136*SUMPRODUCT(DI$10:DI$13,DI$28:DI$31)+BD136*SUMPRODUCT(DI$14:DI$23,DI$32:DI$41))*'Projeções - Receitas'!AB$23+(AS136*DI$11*'Projeções - Receitas'!AB$25)</f>
        <v>101962025444.86359</v>
      </c>
      <c r="BP136" s="334">
        <f>(AT136*SUMPRODUCT(DJ$10:DJ$13,DJ$28:DJ$31)+BE136*SUMPRODUCT(DJ$14:DJ$23,DJ$32:DJ$41))*'Projeções - Receitas'!AC$23+(AT136*DJ$11*'Projeções - Receitas'!AC$25)</f>
        <v>110175768904.92061</v>
      </c>
      <c r="BQ136" s="334">
        <f>(AU136*SUMPRODUCT(DK$10:DK$13,DK$28:DK$31)+BF136*SUMPRODUCT(DK$14:DK$23,DK$32:DK$41))*'Projeções - Receitas'!AD$23+(AU136*DK$11*'Projeções - Receitas'!AD$25)</f>
        <v>140148274714.85223</v>
      </c>
      <c r="BR136" s="335">
        <f>((BG136+'DRE + DCF'!T$12)*(1+'DRE + DCF'!T$15)+'DRE + DCF'!T$18)*(1+'DRE + DCF'!T$25)*'DRE + DCF'!T$33</f>
        <v>34934136263.105865</v>
      </c>
      <c r="BS136" s="335">
        <f>((BH136+'DRE + DCF'!U$12)*(1+'DRE + DCF'!U$15)+'DRE + DCF'!U$18)*(1+'DRE + DCF'!U$25)*'DRE + DCF'!U$33</f>
        <v>26391421701.319592</v>
      </c>
      <c r="BT136" s="335">
        <f>((BI136+'DRE + DCF'!V$12)*(1+'DRE + DCF'!V$15)+'DRE + DCF'!V$18)*(1+'DRE + DCF'!V$25)*'DRE + DCF'!V$33</f>
        <v>29342983220.786266</v>
      </c>
      <c r="BU136" s="335">
        <f>((BJ136+'DRE + DCF'!W$12)*(1+'DRE + DCF'!W$15)+'DRE + DCF'!W$18)*(1+'DRE + DCF'!W$25)*'DRE + DCF'!W$33</f>
        <v>32568304640.617359</v>
      </c>
      <c r="BV136" s="335">
        <f>((BK136+'DRE + DCF'!X$12)*(1+'DRE + DCF'!X$15)+'DRE + DCF'!X$18)*(1+'DRE + DCF'!X$25)*'DRE + DCF'!X$33</f>
        <v>36101768101.182289</v>
      </c>
      <c r="BW136" s="335">
        <f>((BL136+'DRE + DCF'!Y$12)*(1+'DRE + DCF'!Y$15)+'DRE + DCF'!Y$18)*(1+'DRE + DCF'!Y$25)*'DRE + DCF'!Y$33</f>
        <v>39986619104.422218</v>
      </c>
      <c r="BX136" s="335">
        <f>((BM136+'DRE + DCF'!Z$12)*(1+'DRE + DCF'!Z$15)+'DRE + DCF'!Z$18)*(1+'DRE + DCF'!Z$25)*'DRE + DCF'!Z$33</f>
        <v>44270605143.401833</v>
      </c>
      <c r="BY136" s="335">
        <f>((BN136+'DRE + DCF'!AA$12)*(1+'DRE + DCF'!AA$15)+'DRE + DCF'!AA$18)*(1+'DRE + DCF'!AA$25)*'DRE + DCF'!AA$33</f>
        <v>48988361157.478897</v>
      </c>
      <c r="BZ136" s="335">
        <f>((BO136+'DRE + DCF'!AB$12)*(1+'DRE + DCF'!AB$15)+'DRE + DCF'!AB$18)*(1+'DRE + DCF'!AB$25)*'DRE + DCF'!AB$33</f>
        <v>53863340241.583389</v>
      </c>
      <c r="CA136" s="335">
        <f>((BP136+'DRE + DCF'!AC$12)*(1+'DRE + DCF'!AC$15)+'DRE + DCF'!AC$18)*(1+'DRE + DCF'!AC$25)*'DRE + DCF'!AC$33</f>
        <v>58122872494.964958</v>
      </c>
      <c r="CB136" s="335">
        <f>((BQ136+'DRE + DCF'!AD$12)*(1+'DRE + DCF'!AD$15)+'DRE + DCF'!AD$18)*(1+'DRE + DCF'!AD$25)*'DRE + DCF'!AD$33</f>
        <v>73016714453.448273</v>
      </c>
      <c r="CC136" s="335">
        <f>BR136*(1-DA$47)+('DRE + DCF'!N$53*10^6)</f>
        <v>200072488033.82874</v>
      </c>
      <c r="CD136" s="335">
        <f>BS136*(1-DB$47)+('DRE + DCF'!T$53*10^6)</f>
        <v>200511921713.32449</v>
      </c>
      <c r="CE136" s="335">
        <f>BT136*(1-DC$47)+('DRE + DCF'!U$53*10^6)</f>
        <v>219126364952.40506</v>
      </c>
      <c r="CF136" s="335">
        <f>BU136*(1-DD$47)+('DRE + DCF'!V$53*10^6)</f>
        <v>239781747490.6485</v>
      </c>
      <c r="CG136" s="335">
        <f>BV136*(1-DE$47)+('DRE + DCF'!W$53*10^6)</f>
        <v>262673100738.78653</v>
      </c>
      <c r="CH136" s="335">
        <f>BW136*(1-DF$47)+('DRE + DCF'!X$53*10^6)</f>
        <v>288022947326.38782</v>
      </c>
      <c r="CI136" s="335">
        <f>BX136*(1-DG$47)+('DRE + DCF'!Y$53*10^6)</f>
        <v>316083780620.75031</v>
      </c>
      <c r="CJ136" s="335">
        <f>BY136*(1-DH$47)+('DRE + DCF'!Z$53*10^6)</f>
        <v>347130264074.95813</v>
      </c>
      <c r="CK136" s="335">
        <f>BZ136*(1-DI$47)+('DRE + DCF'!AA$53*10^6)</f>
        <v>381082204480.87231</v>
      </c>
      <c r="CL136" s="335">
        <f>CA136*(1-DJ$47)+('DRE + DCF'!AB$53*10^6)</f>
        <v>417122144475.87598</v>
      </c>
      <c r="CM136" s="335">
        <f>CB136*(1-DK$47)+('DRE + DCF'!AC$53*10^6)</f>
        <v>462134550181.00195</v>
      </c>
      <c r="CN136" s="335">
        <f t="shared" si="87"/>
        <v>1139949921684.4331</v>
      </c>
      <c r="CO136" s="335">
        <f t="shared" si="88"/>
        <v>1161286086313.0232</v>
      </c>
      <c r="CP136" s="335">
        <f t="shared" si="89"/>
        <v>1200893180133.21</v>
      </c>
      <c r="CQ136" s="335">
        <f t="shared" si="90"/>
        <v>1345000361749.1953</v>
      </c>
      <c r="CR136" s="335">
        <f t="shared" si="91"/>
        <v>1506400405159.0986</v>
      </c>
      <c r="CS136" s="335">
        <f t="shared" si="92"/>
        <v>1687168453778.1907</v>
      </c>
      <c r="CT136" s="335">
        <f t="shared" si="93"/>
        <v>1889628668231.5737</v>
      </c>
      <c r="CU136" s="335">
        <f t="shared" si="94"/>
        <v>2116384108419.3625</v>
      </c>
      <c r="CV136" s="335">
        <f t="shared" si="95"/>
        <v>2357651896779.1704</v>
      </c>
      <c r="CW136" s="335">
        <f t="shared" si="96"/>
        <v>2583986478869.9712</v>
      </c>
      <c r="CX136" s="336">
        <f t="shared" si="97"/>
        <v>2828173201123.1836</v>
      </c>
    </row>
    <row r="137" spans="4:102" ht="30" customHeight="1" x14ac:dyDescent="0.25">
      <c r="D137" s="333">
        <f t="shared" si="55"/>
        <v>1.8249747832924934E-2</v>
      </c>
      <c r="E137" s="64">
        <f t="shared" si="56"/>
        <v>1.540252923359578E-2</v>
      </c>
      <c r="F137" s="64">
        <f t="shared" si="57"/>
        <v>2.5204248736550416E-2</v>
      </c>
      <c r="G137" s="64">
        <f t="shared" si="58"/>
        <v>2.1012961011316833E-2</v>
      </c>
      <c r="H137" s="64">
        <f t="shared" si="59"/>
        <v>1.7109706734357272E-2</v>
      </c>
      <c r="I137" s="64">
        <f t="shared" si="60"/>
        <v>1.3453748644313285E-2</v>
      </c>
      <c r="J137" s="64">
        <f t="shared" si="61"/>
        <v>1.001440739727788E-2</v>
      </c>
      <c r="K137" s="64">
        <f t="shared" si="62"/>
        <v>6.7633093824178703E-3</v>
      </c>
      <c r="L137" s="64">
        <f t="shared" si="63"/>
        <v>4.380204663560594E-3</v>
      </c>
      <c r="M137" s="64">
        <f t="shared" si="64"/>
        <v>4.1696827748620435E-3</v>
      </c>
      <c r="N137" s="64">
        <f t="shared" si="65"/>
        <v>6.1477326681645683E-3</v>
      </c>
      <c r="O137" s="64">
        <f t="shared" si="109"/>
        <v>6.3000000000000042E-2</v>
      </c>
      <c r="P137" s="64">
        <f t="shared" si="109"/>
        <v>6.3000000000000042E-2</v>
      </c>
      <c r="Q137" s="64">
        <f t="shared" si="100"/>
        <v>6.3000000000000042E-2</v>
      </c>
      <c r="R137" s="64">
        <f t="shared" si="101"/>
        <v>6.3000000000000042E-2</v>
      </c>
      <c r="S137" s="64">
        <f t="shared" si="102"/>
        <v>6.3000000000000042E-2</v>
      </c>
      <c r="T137" s="64">
        <f t="shared" si="103"/>
        <v>6.3000000000000042E-2</v>
      </c>
      <c r="U137" s="64">
        <f t="shared" si="104"/>
        <v>6.3000000000000042E-2</v>
      </c>
      <c r="V137" s="64">
        <f t="shared" si="105"/>
        <v>6.3000000000000042E-2</v>
      </c>
      <c r="W137" s="64">
        <f t="shared" si="106"/>
        <v>6.3000000000000042E-2</v>
      </c>
      <c r="X137" s="64">
        <f t="shared" si="107"/>
        <v>6.3000000000000042E-2</v>
      </c>
      <c r="Y137" s="64">
        <f t="shared" si="108"/>
        <v>6.3000000000000042E-2</v>
      </c>
      <c r="Z137" s="64">
        <f t="shared" si="66"/>
        <v>0.17543722607473219</v>
      </c>
      <c r="AA137" s="64">
        <f t="shared" si="98"/>
        <v>0.17259000747540304</v>
      </c>
      <c r="AB137" s="64">
        <f t="shared" si="67"/>
        <v>0.18239172697835768</v>
      </c>
      <c r="AC137" s="64">
        <f t="shared" si="68"/>
        <v>0.17820043925312409</v>
      </c>
      <c r="AD137" s="64">
        <f t="shared" si="69"/>
        <v>0.17429718497616453</v>
      </c>
      <c r="AE137" s="64">
        <f t="shared" si="70"/>
        <v>0.17064122688612055</v>
      </c>
      <c r="AF137" s="64">
        <f t="shared" si="71"/>
        <v>0.16720188563908514</v>
      </c>
      <c r="AG137" s="64">
        <f t="shared" si="72"/>
        <v>0.16395078762422513</v>
      </c>
      <c r="AH137" s="64">
        <f t="shared" si="73"/>
        <v>0.16156768290536785</v>
      </c>
      <c r="AI137" s="64">
        <f t="shared" si="74"/>
        <v>0.1613571610166693</v>
      </c>
      <c r="AJ137" s="64">
        <f t="shared" si="75"/>
        <v>0.16333521090997183</v>
      </c>
      <c r="AK137" s="334">
        <f>(1+O137)*'Projeções - Receitas'!N$34</f>
        <v>1959302808284.0466</v>
      </c>
      <c r="AL137" s="334">
        <f>(1+P137)*'Projeções - Receitas'!T$34</f>
        <v>2069327588712.3494</v>
      </c>
      <c r="AM137" s="334">
        <f>(1+Q137)*'Projeções - Receitas'!U$34</f>
        <v>2317646899357.8315</v>
      </c>
      <c r="AN137" s="334">
        <f>(1+R137)*'Projeções - Receitas'!V$34</f>
        <v>2595764527280.7715</v>
      </c>
      <c r="AO137" s="334">
        <f>(1+S137)*'Projeções - Receitas'!W$34</f>
        <v>2907256270554.4639</v>
      </c>
      <c r="AP137" s="334">
        <f>(1+T137)*'Projeções - Receitas'!X$34</f>
        <v>3256127023021</v>
      </c>
      <c r="AQ137" s="334">
        <f>(1+U137)*'Projeções - Receitas'!Y$34</f>
        <v>3646862265783.5205</v>
      </c>
      <c r="AR137" s="334">
        <f>(1+V137)*'Projeções - Receitas'!Z$34</f>
        <v>4084485737677.543</v>
      </c>
      <c r="AS137" s="334">
        <f>(1+W137)*'Projeções - Receitas'!AA$34</f>
        <v>4550117111772.7832</v>
      </c>
      <c r="AT137" s="334">
        <f>(1+X137)*'Projeções - Receitas'!AB$34</f>
        <v>4986928354502.9717</v>
      </c>
      <c r="AU137" s="334">
        <f>(1+Y137)*'Projeções - Receitas'!AC$34</f>
        <v>5458193084003.502</v>
      </c>
      <c r="AV137" s="335">
        <f t="shared" si="76"/>
        <v>1715508518006.6326</v>
      </c>
      <c r="AW137" s="335">
        <f t="shared" si="77"/>
        <v>1811843013735.6865</v>
      </c>
      <c r="AX137" s="335">
        <f t="shared" si="78"/>
        <v>2029264175383.9692</v>
      </c>
      <c r="AY137" s="335">
        <f t="shared" si="79"/>
        <v>2272775876430.0454</v>
      </c>
      <c r="AZ137" s="335">
        <f t="shared" si="80"/>
        <v>2545508981601.6509</v>
      </c>
      <c r="BA137" s="335">
        <f t="shared" si="81"/>
        <v>2850970059393.8496</v>
      </c>
      <c r="BB137" s="335">
        <f t="shared" si="82"/>
        <v>3193086466521.1118</v>
      </c>
      <c r="BC137" s="335">
        <f t="shared" si="83"/>
        <v>3576256842503.645</v>
      </c>
      <c r="BD137" s="335">
        <f t="shared" si="84"/>
        <v>3983950122549.061</v>
      </c>
      <c r="BE137" s="335">
        <f t="shared" si="85"/>
        <v>4366409334313.772</v>
      </c>
      <c r="BF137" s="335">
        <f t="shared" si="86"/>
        <v>4779035016406.4229</v>
      </c>
      <c r="BG137" s="334">
        <f>(AK137*SUMPRODUCT(DA$10:DA$13,DA$28:DA$31)+AV137*SUMPRODUCT(DA$14:DA$23,DA$32:DA$41))*'Projeções - Receitas'!T$23+(AK137*DA$11*'Projeções - Receitas'!T$25)</f>
        <v>63650980545.629211</v>
      </c>
      <c r="BH137" s="334">
        <f>(AL137*SUMPRODUCT(DB$10:DB$13,DB$28:DB$31)+AW137*SUMPRODUCT(DB$14:DB$23,DB$32:DB$41))*'Projeções - Receitas'!U$23+(AL137*DB$11*'Projeções - Receitas'!U$25)</f>
        <v>50998657050.542007</v>
      </c>
      <c r="BI137" s="334">
        <f>(AM137*SUMPRODUCT(DC$10:DC$13,DC$28:DC$31)+AX137*SUMPRODUCT(DC$14:DC$23,DC$32:DC$41))*'Projeções - Receitas'!V$23+(AM137*DC$11*'Projeções - Receitas'!V$25)</f>
        <v>56408595549.237778</v>
      </c>
      <c r="BJ137" s="334">
        <f>(AN137*SUMPRODUCT(DD$10:DD$13,DD$28:DD$31)+AY137*SUMPRODUCT(DD$14:DD$23,DD$32:DD$41))*'Projeções - Receitas'!W$23+(AN137*DD$11*'Projeções - Receitas'!W$25)</f>
        <v>62344855099.064331</v>
      </c>
      <c r="BK137" s="334">
        <f>(AO137*SUMPRODUCT(DE$10:DE$13,DE$28:DE$31)+AZ137*SUMPRODUCT(DE$14:DE$23,DE$32:DE$41))*'Projeções - Receitas'!X$23+(AO137*DE$11*'Projeções - Receitas'!X$25)</f>
        <v>68887538753.452423</v>
      </c>
      <c r="BL137" s="334">
        <f>(AP137*SUMPRODUCT(DF$10:DF$13,DF$28:DF$31)+BA137*SUMPRODUCT(DF$14:DF$23,DF$32:DF$41))*'Projeções - Receitas'!Y$23+(AP137*DF$11*'Projeções - Receitas'!Y$25)</f>
        <v>76105851919.220642</v>
      </c>
      <c r="BM137" s="334">
        <f>(AQ137*SUMPRODUCT(DG$10:DG$13,DG$28:DG$31)+BB137*SUMPRODUCT(DG$14:DG$23,DG$32:DG$41))*'Projeções - Receitas'!Z$23+(AQ137*DG$11*'Projeções - Receitas'!Z$25)</f>
        <v>84072712904.230438</v>
      </c>
      <c r="BN137" s="334">
        <f>(AR137*SUMPRODUCT(DH$10:DH$13,DH$28:DH$31)+BC137*SUMPRODUCT(DH$14:DH$23,DH$32:DH$41))*'Projeções - Receitas'!AA$23+(AR137*DH$11*'Projeções - Receitas'!AA$25)</f>
        <v>92863602359.250076</v>
      </c>
      <c r="BO137" s="334">
        <f>(AS137*SUMPRODUCT(DI$10:DI$13,DI$28:DI$31)+BD137*SUMPRODUCT(DI$14:DI$23,DI$32:DI$41))*'Projeções - Receitas'!AB$23+(AS137*DI$11*'Projeções - Receitas'!AB$25)</f>
        <v>102010007574.48463</v>
      </c>
      <c r="BP137" s="334">
        <f>(AT137*SUMPRODUCT(DJ$10:DJ$13,DJ$28:DJ$31)+BE137*SUMPRODUCT(DJ$14:DJ$23,DJ$32:DJ$41))*'Projeções - Receitas'!AC$23+(AT137*DJ$11*'Projeções - Receitas'!AC$25)</f>
        <v>110227616325.58171</v>
      </c>
      <c r="BQ137" s="334">
        <f>(AU137*SUMPRODUCT(DK$10:DK$13,DK$28:DK$31)+BF137*SUMPRODUCT(DK$14:DK$23,DK$32:DK$41))*'Projeções - Receitas'!AD$23+(AU137*DK$11*'Projeções - Receitas'!AD$25)</f>
        <v>140214226844.12982</v>
      </c>
      <c r="BR137" s="335">
        <f>((BG137+'DRE + DCF'!T$12)*(1+'DRE + DCF'!T$15)+'DRE + DCF'!T$18)*(1+'DRE + DCF'!T$25)*'DRE + DCF'!T$33</f>
        <v>34952558855.396851</v>
      </c>
      <c r="BS137" s="335">
        <f>((BH137+'DRE + DCF'!U$12)*(1+'DRE + DCF'!U$15)+'DRE + DCF'!U$18)*(1+'DRE + DCF'!U$25)*'DRE + DCF'!U$33</f>
        <v>26406039865.183487</v>
      </c>
      <c r="BT137" s="335">
        <f>((BI137+'DRE + DCF'!V$12)*(1+'DRE + DCF'!V$15)+'DRE + DCF'!V$18)*(1+'DRE + DCF'!V$25)*'DRE + DCF'!V$33</f>
        <v>29359133941.856903</v>
      </c>
      <c r="BU137" s="335">
        <f>((BJ137+'DRE + DCF'!W$12)*(1+'DRE + DCF'!W$15)+'DRE + DCF'!W$18)*(1+'DRE + DCF'!W$25)*'DRE + DCF'!W$33</f>
        <v>32586134965.072857</v>
      </c>
      <c r="BV137" s="335">
        <f>((BK137+'DRE + DCF'!X$12)*(1+'DRE + DCF'!X$15)+'DRE + DCF'!X$18)*(1+'DRE + DCF'!X$25)*'DRE + DCF'!X$33</f>
        <v>36121447450.819229</v>
      </c>
      <c r="BW137" s="335">
        <f>((BL137+'DRE + DCF'!Y$12)*(1+'DRE + DCF'!Y$15)+'DRE + DCF'!Y$18)*(1+'DRE + DCF'!Y$25)*'DRE + DCF'!Y$33</f>
        <v>40008336063.963112</v>
      </c>
      <c r="BX137" s="335">
        <f>((BM137+'DRE + DCF'!Z$12)*(1+'DRE + DCF'!Z$15)+'DRE + DCF'!Z$18)*(1+'DRE + DCF'!Z$25)*'DRE + DCF'!Z$33</f>
        <v>44294568429.77459</v>
      </c>
      <c r="BY137" s="335">
        <f>((BN137+'DRE + DCF'!AA$12)*(1+'DRE + DCF'!AA$15)+'DRE + DCF'!AA$18)*(1+'DRE + DCF'!AA$25)*'DRE + DCF'!AA$33</f>
        <v>49014800255.552765</v>
      </c>
      <c r="BZ137" s="335">
        <f>((BO137+'DRE + DCF'!AB$12)*(1+'DRE + DCF'!AB$15)+'DRE + DCF'!AB$18)*(1+'DRE + DCF'!AB$25)*'DRE + DCF'!AB$33</f>
        <v>53892350602.230736</v>
      </c>
      <c r="CA137" s="335">
        <f>((BP137+'DRE + DCF'!AC$12)*(1+'DRE + DCF'!AC$15)+'DRE + DCF'!AC$18)*(1+'DRE + DCF'!AC$25)*'DRE + DCF'!AC$33</f>
        <v>58154184396.86747</v>
      </c>
      <c r="CB137" s="335">
        <f>((BQ137+'DRE + DCF'!AD$12)*(1+'DRE + DCF'!AD$15)+'DRE + DCF'!AD$18)*(1+'DRE + DCF'!AD$25)*'DRE + DCF'!AD$33</f>
        <v>73055214068.632568</v>
      </c>
      <c r="CC137" s="335">
        <f>BR137*(1-DA$47)+('DRE + DCF'!N$53*10^6)</f>
        <v>200083764901.89545</v>
      </c>
      <c r="CD137" s="335">
        <f>BS137*(1-DB$47)+('DRE + DCF'!T$53*10^6)</f>
        <v>200520692611.64282</v>
      </c>
      <c r="CE137" s="335">
        <f>BT137*(1-DC$47)+('DRE + DCF'!U$53*10^6)</f>
        <v>219136055385.04742</v>
      </c>
      <c r="CF137" s="335">
        <f>BU137*(1-DD$47)+('DRE + DCF'!V$53*10^6)</f>
        <v>239792445685.32178</v>
      </c>
      <c r="CG137" s="335">
        <f>BV137*(1-DE$47)+('DRE + DCF'!W$53*10^6)</f>
        <v>262684908348.5687</v>
      </c>
      <c r="CH137" s="335">
        <f>BW137*(1-DF$47)+('DRE + DCF'!X$53*10^6)</f>
        <v>288035977502.11237</v>
      </c>
      <c r="CI137" s="335">
        <f>BX137*(1-DG$47)+('DRE + DCF'!Y$53*10^6)</f>
        <v>316098158592.57397</v>
      </c>
      <c r="CJ137" s="335">
        <f>BY137*(1-DH$47)+('DRE + DCF'!Z$53*10^6)</f>
        <v>347146127533.80243</v>
      </c>
      <c r="CK137" s="335">
        <f>BZ137*(1-DI$47)+('DRE + DCF'!AA$53*10^6)</f>
        <v>381099610697.26074</v>
      </c>
      <c r="CL137" s="335">
        <f>CA137*(1-DJ$47)+('DRE + DCF'!AB$53*10^6)</f>
        <v>417140931617.01752</v>
      </c>
      <c r="CM137" s="335">
        <f>CB137*(1-DK$47)+('DRE + DCF'!AC$53*10^6)</f>
        <v>462157649950.11255</v>
      </c>
      <c r="CN137" s="335">
        <f t="shared" si="87"/>
        <v>1140486368706.4021</v>
      </c>
      <c r="CO137" s="335">
        <f t="shared" si="88"/>
        <v>1161832573883.0527</v>
      </c>
      <c r="CP137" s="335">
        <f t="shared" si="89"/>
        <v>1201458306335.6255</v>
      </c>
      <c r="CQ137" s="335">
        <f t="shared" si="90"/>
        <v>1345633303095.9006</v>
      </c>
      <c r="CR137" s="335">
        <f t="shared" si="91"/>
        <v>1507109299467.4087</v>
      </c>
      <c r="CS137" s="335">
        <f t="shared" si="92"/>
        <v>1687962415403.498</v>
      </c>
      <c r="CT137" s="335">
        <f t="shared" si="93"/>
        <v>1890517905251.918</v>
      </c>
      <c r="CU137" s="335">
        <f t="shared" si="94"/>
        <v>2117380053882.1482</v>
      </c>
      <c r="CV137" s="335">
        <f t="shared" si="95"/>
        <v>2358761380024.7134</v>
      </c>
      <c r="CW137" s="335">
        <f t="shared" si="96"/>
        <v>2585202472507.0864</v>
      </c>
      <c r="CX137" s="336">
        <f t="shared" si="97"/>
        <v>2829504106159.0059</v>
      </c>
    </row>
    <row r="138" spans="4:102" ht="30" customHeight="1" x14ac:dyDescent="0.25">
      <c r="D138" s="333">
        <f t="shared" si="55"/>
        <v>1.817714988986735E-2</v>
      </c>
      <c r="E138" s="64">
        <f t="shared" si="56"/>
        <v>1.5328932419686081E-2</v>
      </c>
      <c r="F138" s="64">
        <f t="shared" si="57"/>
        <v>2.5126559808989535E-2</v>
      </c>
      <c r="G138" s="64">
        <f t="shared" si="58"/>
        <v>2.0937127399835775E-2</v>
      </c>
      <c r="H138" s="64">
        <f t="shared" si="59"/>
        <v>1.7035592578510561E-2</v>
      </c>
      <c r="I138" s="64">
        <f t="shared" si="60"/>
        <v>1.3381238238559023E-2</v>
      </c>
      <c r="J138" s="64">
        <f t="shared" si="61"/>
        <v>9.9433998750176888E-3</v>
      </c>
      <c r="K138" s="64">
        <f t="shared" si="62"/>
        <v>6.6937171172790078E-3</v>
      </c>
      <c r="L138" s="64">
        <f t="shared" si="63"/>
        <v>4.3116202239052714E-3</v>
      </c>
      <c r="M138" s="64">
        <f t="shared" si="64"/>
        <v>4.1010851591705977E-3</v>
      </c>
      <c r="N138" s="64">
        <f t="shared" si="65"/>
        <v>6.0791013686192497E-3</v>
      </c>
      <c r="O138" s="64">
        <f t="shared" si="109"/>
        <v>6.3500000000000043E-2</v>
      </c>
      <c r="P138" s="64">
        <f t="shared" si="109"/>
        <v>6.3500000000000043E-2</v>
      </c>
      <c r="Q138" s="64">
        <f t="shared" si="100"/>
        <v>6.3500000000000043E-2</v>
      </c>
      <c r="R138" s="64">
        <f t="shared" si="101"/>
        <v>6.3500000000000043E-2</v>
      </c>
      <c r="S138" s="64">
        <f t="shared" si="102"/>
        <v>6.3500000000000043E-2</v>
      </c>
      <c r="T138" s="64">
        <f t="shared" si="103"/>
        <v>6.3500000000000043E-2</v>
      </c>
      <c r="U138" s="64">
        <f t="shared" si="104"/>
        <v>6.3500000000000043E-2</v>
      </c>
      <c r="V138" s="64">
        <f t="shared" si="105"/>
        <v>6.3500000000000043E-2</v>
      </c>
      <c r="W138" s="64">
        <f t="shared" si="106"/>
        <v>6.3500000000000043E-2</v>
      </c>
      <c r="X138" s="64">
        <f t="shared" si="107"/>
        <v>6.3500000000000043E-2</v>
      </c>
      <c r="Y138" s="64">
        <f t="shared" si="108"/>
        <v>6.3500000000000043E-2</v>
      </c>
      <c r="Z138" s="64">
        <f t="shared" si="66"/>
        <v>0.17536462813167461</v>
      </c>
      <c r="AA138" s="64">
        <f t="shared" si="98"/>
        <v>0.17251641066149334</v>
      </c>
      <c r="AB138" s="64">
        <f t="shared" si="67"/>
        <v>0.1823140380507968</v>
      </c>
      <c r="AC138" s="64">
        <f t="shared" si="68"/>
        <v>0.17812460564164304</v>
      </c>
      <c r="AD138" s="64">
        <f t="shared" si="69"/>
        <v>0.17422307082031782</v>
      </c>
      <c r="AE138" s="64">
        <f t="shared" si="70"/>
        <v>0.17056871648036628</v>
      </c>
      <c r="AF138" s="64">
        <f t="shared" si="71"/>
        <v>0.16713087811682495</v>
      </c>
      <c r="AG138" s="64">
        <f t="shared" si="72"/>
        <v>0.16388119535908627</v>
      </c>
      <c r="AH138" s="64">
        <f t="shared" si="73"/>
        <v>0.16149909846571253</v>
      </c>
      <c r="AI138" s="64">
        <f t="shared" si="74"/>
        <v>0.16128856340097786</v>
      </c>
      <c r="AJ138" s="64">
        <f t="shared" si="75"/>
        <v>0.16326657961042651</v>
      </c>
      <c r="AK138" s="334">
        <f>(1+O138)*'Projeções - Receitas'!N$34</f>
        <v>1960224399445.0461</v>
      </c>
      <c r="AL138" s="334">
        <f>(1+P138)*'Projeções - Receitas'!T$34</f>
        <v>2070300931886.7205</v>
      </c>
      <c r="AM138" s="334">
        <f>(1+Q138)*'Projeções - Receitas'!U$34</f>
        <v>2318737043713.127</v>
      </c>
      <c r="AN138" s="334">
        <f>(1+R138)*'Projeções - Receitas'!V$34</f>
        <v>2596985488958.7026</v>
      </c>
      <c r="AO138" s="334">
        <f>(1+S138)*'Projeções - Receitas'!W$34</f>
        <v>2908623747633.7471</v>
      </c>
      <c r="AP138" s="334">
        <f>(1+T138)*'Projeções - Receitas'!X$34</f>
        <v>3257658597349.7969</v>
      </c>
      <c r="AQ138" s="334">
        <f>(1+U138)*'Projeções - Receitas'!Y$34</f>
        <v>3648577629031.7729</v>
      </c>
      <c r="AR138" s="334">
        <f>(1+V138)*'Projeções - Receitas'!Z$34</f>
        <v>4086406944515.5859</v>
      </c>
      <c r="AS138" s="334">
        <f>(1+W138)*'Projeções - Receitas'!AA$34</f>
        <v>4552257336190.3633</v>
      </c>
      <c r="AT138" s="334">
        <f>(1+X138)*'Projeções - Receitas'!AB$34</f>
        <v>4989274040464.6387</v>
      </c>
      <c r="AU138" s="334">
        <f>(1+Y138)*'Projeções - Receitas'!AC$34</f>
        <v>5460760437288.5469</v>
      </c>
      <c r="AV138" s="335">
        <f t="shared" si="76"/>
        <v>1716315436406.448</v>
      </c>
      <c r="AW138" s="335">
        <f t="shared" si="77"/>
        <v>1812695244692.2888</v>
      </c>
      <c r="AX138" s="335">
        <f t="shared" si="78"/>
        <v>2030218674055.3633</v>
      </c>
      <c r="AY138" s="335">
        <f t="shared" si="79"/>
        <v>2273844914942.0073</v>
      </c>
      <c r="AZ138" s="335">
        <f t="shared" si="80"/>
        <v>2546706304735.0483</v>
      </c>
      <c r="BA138" s="335">
        <f t="shared" si="81"/>
        <v>2852311061303.2544</v>
      </c>
      <c r="BB138" s="335">
        <f t="shared" si="82"/>
        <v>3194588388659.645</v>
      </c>
      <c r="BC138" s="335">
        <f t="shared" si="83"/>
        <v>3577938995298.8027</v>
      </c>
      <c r="BD138" s="335">
        <f t="shared" si="84"/>
        <v>3985824040762.8667</v>
      </c>
      <c r="BE138" s="335">
        <f t="shared" si="85"/>
        <v>4368463148676.1025</v>
      </c>
      <c r="BF138" s="335">
        <f t="shared" si="86"/>
        <v>4781282916225.9941</v>
      </c>
      <c r="BG138" s="334">
        <f>(AK138*SUMPRODUCT(DA$10:DA$13,DA$28:DA$31)+AV138*SUMPRODUCT(DA$14:DA$23,DA$32:DA$41))*'Projeções - Receitas'!T$23+(AK138*DA$11*'Projeções - Receitas'!T$25)</f>
        <v>63680919859.150223</v>
      </c>
      <c r="BH138" s="334">
        <f>(AL138*SUMPRODUCT(DB$10:DB$13,DB$28:DB$31)+AW138*SUMPRODUCT(DB$14:DB$23,DB$32:DB$41))*'Projeções - Receitas'!U$23+(AL138*DB$11*'Projeções - Receitas'!U$25)</f>
        <v>51022645130.057793</v>
      </c>
      <c r="BI138" s="334">
        <f>(AM138*SUMPRODUCT(DC$10:DC$13,DC$28:DC$31)+AX138*SUMPRODUCT(DC$14:DC$23,DC$32:DC$41))*'Projeções - Receitas'!V$23+(AM138*DC$11*'Projeções - Receitas'!V$25)</f>
        <v>56435128284.679588</v>
      </c>
      <c r="BJ138" s="334">
        <f>(AN138*SUMPRODUCT(DD$10:DD$13,DD$28:DD$31)+AY138*SUMPRODUCT(DD$14:DD$23,DD$32:DD$41))*'Projeções - Receitas'!W$23+(AN138*DD$11*'Projeções - Receitas'!W$25)</f>
        <v>62374180054.426071</v>
      </c>
      <c r="BK138" s="334">
        <f>(AO138*SUMPRODUCT(DE$10:DE$13,DE$28:DE$31)+AZ138*SUMPRODUCT(DE$14:DE$23,DE$32:DE$41))*'Projeções - Receitas'!X$23+(AO138*DE$11*'Projeções - Receitas'!X$25)</f>
        <v>68919941170.551895</v>
      </c>
      <c r="BL138" s="334">
        <f>(AP138*SUMPRODUCT(DF$10:DF$13,DF$28:DF$31)+BA138*SUMPRODUCT(DF$14:DF$23,DF$32:DF$41))*'Projeções - Receitas'!Y$23+(AP138*DF$11*'Projeções - Receitas'!Y$25)</f>
        <v>76141649591.807312</v>
      </c>
      <c r="BM138" s="334">
        <f>(AQ138*SUMPRODUCT(DG$10:DG$13,DG$28:DG$31)+BB138*SUMPRODUCT(DG$14:DG$23,DG$32:DG$41))*'Projeções - Receitas'!Z$23+(AQ138*DG$11*'Projeções - Receitas'!Z$25)</f>
        <v>84112257924.411285</v>
      </c>
      <c r="BN138" s="334">
        <f>(AR138*SUMPRODUCT(DH$10:DH$13,DH$28:DH$31)+BC138*SUMPRODUCT(DH$14:DH$23,DH$32:DH$41))*'Projeções - Receitas'!AA$23+(AR138*DH$11*'Projeções - Receitas'!AA$25)</f>
        <v>92907282322.730469</v>
      </c>
      <c r="BO138" s="334">
        <f>(AS138*SUMPRODUCT(DI$10:DI$13,DI$28:DI$31)+BD138*SUMPRODUCT(DI$14:DI$23,DI$32:DI$41))*'Projeções - Receitas'!AB$23+(AS138*DI$11*'Projeções - Receitas'!AB$25)</f>
        <v>102057989704.10585</v>
      </c>
      <c r="BP138" s="334">
        <f>(AT138*SUMPRODUCT(DJ$10:DJ$13,DJ$28:DJ$31)+BE138*SUMPRODUCT(DJ$14:DJ$23,DJ$32:DJ$41))*'Projeções - Receitas'!AC$23+(AT138*DJ$11*'Projeções - Receitas'!AC$25)</f>
        <v>110279463746.24281</v>
      </c>
      <c r="BQ138" s="334">
        <f>(AU138*SUMPRODUCT(DK$10:DK$13,DK$28:DK$31)+BF138*SUMPRODUCT(DK$14:DK$23,DK$32:DK$41))*'Projeções - Receitas'!AD$23+(AU138*DK$11*'Projeções - Receitas'!AD$25)</f>
        <v>140280178973.40741</v>
      </c>
      <c r="BR138" s="335">
        <f>((BG138+'DRE + DCF'!T$12)*(1+'DRE + DCF'!T$15)+'DRE + DCF'!T$18)*(1+'DRE + DCF'!T$25)*'DRE + DCF'!T$33</f>
        <v>34970981447.687859</v>
      </c>
      <c r="BS138" s="335">
        <f>((BH138+'DRE + DCF'!U$12)*(1+'DRE + DCF'!U$15)+'DRE + DCF'!U$18)*(1+'DRE + DCF'!U$25)*'DRE + DCF'!U$33</f>
        <v>26420658029.047398</v>
      </c>
      <c r="BT138" s="335">
        <f>((BI138+'DRE + DCF'!V$12)*(1+'DRE + DCF'!V$15)+'DRE + DCF'!V$18)*(1+'DRE + DCF'!V$25)*'DRE + DCF'!V$33</f>
        <v>29375284662.927536</v>
      </c>
      <c r="BU138" s="335">
        <f>((BJ138+'DRE + DCF'!W$12)*(1+'DRE + DCF'!W$15)+'DRE + DCF'!W$18)*(1+'DRE + DCF'!W$25)*'DRE + DCF'!W$33</f>
        <v>32603965289.528343</v>
      </c>
      <c r="BV138" s="335">
        <f>((BK138+'DRE + DCF'!X$12)*(1+'DRE + DCF'!X$15)+'DRE + DCF'!X$18)*(1+'DRE + DCF'!X$25)*'DRE + DCF'!X$33</f>
        <v>36141126800.456161</v>
      </c>
      <c r="BW138" s="335">
        <f>((BL138+'DRE + DCF'!Y$12)*(1+'DRE + DCF'!Y$15)+'DRE + DCF'!Y$18)*(1+'DRE + DCF'!Y$25)*'DRE + DCF'!Y$33</f>
        <v>40030053023.504005</v>
      </c>
      <c r="BX138" s="335">
        <f>((BM138+'DRE + DCF'!Z$12)*(1+'DRE + DCF'!Z$15)+'DRE + DCF'!Z$18)*(1+'DRE + DCF'!Z$25)*'DRE + DCF'!Z$33</f>
        <v>44318531716.147423</v>
      </c>
      <c r="BY138" s="335">
        <f>((BN138+'DRE + DCF'!AA$12)*(1+'DRE + DCF'!AA$15)+'DRE + DCF'!AA$18)*(1+'DRE + DCF'!AA$25)*'DRE + DCF'!AA$33</f>
        <v>49041239353.626625</v>
      </c>
      <c r="BZ138" s="335">
        <f>((BO138+'DRE + DCF'!AB$12)*(1+'DRE + DCF'!AB$15)+'DRE + DCF'!AB$18)*(1+'DRE + DCF'!AB$25)*'DRE + DCF'!AB$33</f>
        <v>53921360962.878189</v>
      </c>
      <c r="CA138" s="335">
        <f>((BP138+'DRE + DCF'!AC$12)*(1+'DRE + DCF'!AC$15)+'DRE + DCF'!AC$18)*(1+'DRE + DCF'!AC$25)*'DRE + DCF'!AC$33</f>
        <v>58185496298.769966</v>
      </c>
      <c r="CB138" s="335">
        <f>((BQ138+'DRE + DCF'!AD$12)*(1+'DRE + DCF'!AD$15)+'DRE + DCF'!AD$18)*(1+'DRE + DCF'!AD$25)*'DRE + DCF'!AD$33</f>
        <v>73093713683.816864</v>
      </c>
      <c r="CC138" s="335">
        <f>BR138*(1-DA$47)+('DRE + DCF'!N$53*10^6)</f>
        <v>200095041769.96216</v>
      </c>
      <c r="CD138" s="335">
        <f>BS138*(1-DB$47)+('DRE + DCF'!T$53*10^6)</f>
        <v>200529463509.96118</v>
      </c>
      <c r="CE138" s="335">
        <f>BT138*(1-DC$47)+('DRE + DCF'!U$53*10^6)</f>
        <v>219145745817.68982</v>
      </c>
      <c r="CF138" s="335">
        <f>BU138*(1-DD$47)+('DRE + DCF'!V$53*10^6)</f>
        <v>239803143879.99509</v>
      </c>
      <c r="CG138" s="335">
        <f>BV138*(1-DE$47)+('DRE + DCF'!W$53*10^6)</f>
        <v>262696715958.35083</v>
      </c>
      <c r="CH138" s="335">
        <f>BW138*(1-DF$47)+('DRE + DCF'!X$53*10^6)</f>
        <v>288049007677.83691</v>
      </c>
      <c r="CI138" s="335">
        <f>BX138*(1-DG$47)+('DRE + DCF'!Y$53*10^6)</f>
        <v>316112536564.39771</v>
      </c>
      <c r="CJ138" s="335">
        <f>BY138*(1-DH$47)+('DRE + DCF'!Z$53*10^6)</f>
        <v>347161990992.64673</v>
      </c>
      <c r="CK138" s="335">
        <f>BZ138*(1-DI$47)+('DRE + DCF'!AA$53*10^6)</f>
        <v>381117016913.64923</v>
      </c>
      <c r="CL138" s="335">
        <f>CA138*(1-DJ$47)+('DRE + DCF'!AB$53*10^6)</f>
        <v>417159718758.159</v>
      </c>
      <c r="CM138" s="335">
        <f>CB138*(1-DK$47)+('DRE + DCF'!AC$53*10^6)</f>
        <v>462180749719.22308</v>
      </c>
      <c r="CN138" s="335">
        <f t="shared" si="87"/>
        <v>1141022815728.3716</v>
      </c>
      <c r="CO138" s="335">
        <f t="shared" si="88"/>
        <v>1162379061453.0825</v>
      </c>
      <c r="CP138" s="335">
        <f t="shared" si="89"/>
        <v>1202023432538.0413</v>
      </c>
      <c r="CQ138" s="335">
        <f t="shared" si="90"/>
        <v>1346266244442.6064</v>
      </c>
      <c r="CR138" s="335">
        <f t="shared" si="91"/>
        <v>1507818193775.7192</v>
      </c>
      <c r="CS138" s="335">
        <f t="shared" si="92"/>
        <v>1688756377028.8057</v>
      </c>
      <c r="CT138" s="335">
        <f t="shared" si="93"/>
        <v>1891407142272.2625</v>
      </c>
      <c r="CU138" s="335">
        <f t="shared" si="94"/>
        <v>2118375999344.9341</v>
      </c>
      <c r="CV138" s="335">
        <f t="shared" si="95"/>
        <v>2359870863270.2568</v>
      </c>
      <c r="CW138" s="335">
        <f t="shared" si="96"/>
        <v>2586418466144.2017</v>
      </c>
      <c r="CX138" s="336">
        <f t="shared" si="97"/>
        <v>2830835011194.8286</v>
      </c>
    </row>
    <row r="139" spans="4:102" ht="30" customHeight="1" x14ac:dyDescent="0.25">
      <c r="D139" s="333">
        <f t="shared" ref="D139:D202" si="110">ABS(Z139-DA$46)</f>
        <v>1.8104620177959302E-2</v>
      </c>
      <c r="E139" s="64">
        <f t="shared" ref="E139:E202" si="111">ABS(AA139-DB$46)</f>
        <v>1.5255404775714243E-2</v>
      </c>
      <c r="F139" s="64">
        <f t="shared" ref="F139:F202" si="112">ABS(AB139-DC$46)</f>
        <v>2.5048943897338E-2</v>
      </c>
      <c r="G139" s="64">
        <f t="shared" ref="G139:G202" si="113">ABS(AC139-DD$46)</f>
        <v>2.0861365060546033E-2</v>
      </c>
      <c r="H139" s="64">
        <f t="shared" ref="H139:H202" si="114">ABS(AD139-DE$46)</f>
        <v>1.6961548078825411E-2</v>
      </c>
      <c r="I139" s="64">
        <f t="shared" ref="I139:I202" si="115">ABS(AE139-DF$46)</f>
        <v>1.3308795981682386E-2</v>
      </c>
      <c r="J139" s="64">
        <f t="shared" ref="J139:J202" si="116">ABS(AF139-DG$46)</f>
        <v>9.8724590891505759E-3</v>
      </c>
      <c r="K139" s="64">
        <f t="shared" ref="K139:K202" si="117">ABS(AG139-DH$46)</f>
        <v>6.624190258404411E-3</v>
      </c>
      <c r="L139" s="64">
        <f t="shared" ref="L139:L202" si="118">ABS(AH139-DI$46)</f>
        <v>4.2431002433097609E-3</v>
      </c>
      <c r="M139" s="64">
        <f t="shared" ref="M139:M202" si="119">ABS(AI139-DJ$46)</f>
        <v>4.0325520149225302E-3</v>
      </c>
      <c r="N139" s="64">
        <f t="shared" ref="N139:N202" si="120">ABS(AJ139-DK$46)</f>
        <v>6.0105345721750136E-3</v>
      </c>
      <c r="O139" s="64">
        <f t="shared" si="109"/>
        <v>6.4000000000000043E-2</v>
      </c>
      <c r="P139" s="64">
        <f t="shared" si="109"/>
        <v>6.4000000000000043E-2</v>
      </c>
      <c r="Q139" s="64">
        <f t="shared" si="100"/>
        <v>6.4000000000000043E-2</v>
      </c>
      <c r="R139" s="64">
        <f t="shared" si="101"/>
        <v>6.4000000000000043E-2</v>
      </c>
      <c r="S139" s="64">
        <f t="shared" si="102"/>
        <v>6.4000000000000043E-2</v>
      </c>
      <c r="T139" s="64">
        <f t="shared" si="103"/>
        <v>6.4000000000000043E-2</v>
      </c>
      <c r="U139" s="64">
        <f t="shared" si="104"/>
        <v>6.4000000000000043E-2</v>
      </c>
      <c r="V139" s="64">
        <f t="shared" si="105"/>
        <v>6.4000000000000043E-2</v>
      </c>
      <c r="W139" s="64">
        <f t="shared" si="106"/>
        <v>6.4000000000000043E-2</v>
      </c>
      <c r="X139" s="64">
        <f t="shared" si="107"/>
        <v>6.4000000000000043E-2</v>
      </c>
      <c r="Y139" s="64">
        <f t="shared" si="108"/>
        <v>6.4000000000000043E-2</v>
      </c>
      <c r="Z139" s="64">
        <f t="shared" ref="Z139:Z202" si="121">CC139/CN139</f>
        <v>0.17529209841976656</v>
      </c>
      <c r="AA139" s="64">
        <f t="shared" si="98"/>
        <v>0.1724428830175215</v>
      </c>
      <c r="AB139" s="64">
        <f t="shared" ref="AB139:AB202" si="122">CE139/CP139</f>
        <v>0.18223642213914526</v>
      </c>
      <c r="AC139" s="64">
        <f t="shared" ref="AC139:AC202" si="123">CF139/CQ139</f>
        <v>0.17804884330235329</v>
      </c>
      <c r="AD139" s="64">
        <f t="shared" ref="AD139:AD202" si="124">CG139/CR139</f>
        <v>0.17414902632063267</v>
      </c>
      <c r="AE139" s="64">
        <f t="shared" ref="AE139:AE202" si="125">CH139/CS139</f>
        <v>0.17049627422348965</v>
      </c>
      <c r="AF139" s="64">
        <f t="shared" ref="AF139:AF202" si="126">CI139/CT139</f>
        <v>0.16705993733095784</v>
      </c>
      <c r="AG139" s="64">
        <f t="shared" ref="AG139:AG202" si="127">CJ139/CU139</f>
        <v>0.16381166850021167</v>
      </c>
      <c r="AH139" s="64">
        <f t="shared" ref="AH139:AH202" si="128">CK139/CV139</f>
        <v>0.16143057848511702</v>
      </c>
      <c r="AI139" s="64">
        <f t="shared" ref="AI139:AI202" si="129">CL139/CW139</f>
        <v>0.16122003025672979</v>
      </c>
      <c r="AJ139" s="64">
        <f t="shared" ref="AJ139:AJ202" si="130">CM139/CX139</f>
        <v>0.16319801281398227</v>
      </c>
      <c r="AK139" s="334">
        <f>(1+O139)*'Projeções - Receitas'!N$34</f>
        <v>1961145990606.0452</v>
      </c>
      <c r="AL139" s="334">
        <f>(1+P139)*'Projeções - Receitas'!T$34</f>
        <v>2071274275061.0913</v>
      </c>
      <c r="AM139" s="334">
        <f>(1+Q139)*'Projeções - Receitas'!U$34</f>
        <v>2319827188068.4224</v>
      </c>
      <c r="AN139" s="334">
        <f>(1+R139)*'Projeções - Receitas'!V$34</f>
        <v>2598206450636.6328</v>
      </c>
      <c r="AO139" s="334">
        <f>(1+S139)*'Projeções - Receitas'!W$34</f>
        <v>2909991224713.0293</v>
      </c>
      <c r="AP139" s="334">
        <f>(1+T139)*'Projeções - Receitas'!X$34</f>
        <v>3259190171678.5933</v>
      </c>
      <c r="AQ139" s="334">
        <f>(1+U139)*'Projeções - Receitas'!Y$34</f>
        <v>3650292992280.0244</v>
      </c>
      <c r="AR139" s="334">
        <f>(1+V139)*'Projeções - Receitas'!Z$34</f>
        <v>4088328151353.6274</v>
      </c>
      <c r="AS139" s="334">
        <f>(1+W139)*'Projeções - Receitas'!AA$34</f>
        <v>4554397560607.9414</v>
      </c>
      <c r="AT139" s="334">
        <f>(1+X139)*'Projeções - Receitas'!AB$34</f>
        <v>4991619726426.3047</v>
      </c>
      <c r="AU139" s="334">
        <f>(1+Y139)*'Projeções - Receitas'!AC$34</f>
        <v>5463327790573.5908</v>
      </c>
      <c r="AV139" s="335">
        <f t="shared" ref="AV139:AV202" si="131">AK139*DA$49</f>
        <v>1717122354806.2629</v>
      </c>
      <c r="AW139" s="335">
        <f t="shared" ref="AW139:AW202" si="132">AL139*DB$49</f>
        <v>1813547475648.8906</v>
      </c>
      <c r="AX139" s="335">
        <f t="shared" ref="AX139:AX202" si="133">AM139*DC$49</f>
        <v>2031173172726.7576</v>
      </c>
      <c r="AY139" s="335">
        <f t="shared" ref="AY139:AY202" si="134">AN139*DD$49</f>
        <v>2274913953453.9683</v>
      </c>
      <c r="AZ139" s="335">
        <f t="shared" ref="AZ139:AZ202" si="135">AO139*DE$49</f>
        <v>2547903627868.4448</v>
      </c>
      <c r="BA139" s="335">
        <f t="shared" ref="BA139:BA202" si="136">AP139*DF$49</f>
        <v>2853652063212.6587</v>
      </c>
      <c r="BB139" s="335">
        <f t="shared" ref="BB139:BB202" si="137">AQ139*DG$49</f>
        <v>3196090310798.1777</v>
      </c>
      <c r="BC139" s="335">
        <f t="shared" ref="BC139:BC202" si="138">AR139*DH$49</f>
        <v>3579621148093.9595</v>
      </c>
      <c r="BD139" s="335">
        <f t="shared" ref="BD139:BD202" si="139">AS139*DI$49</f>
        <v>3987697958976.6709</v>
      </c>
      <c r="BE139" s="335">
        <f t="shared" ref="BE139:BE202" si="140">AT139*DJ$49</f>
        <v>4370516963038.4321</v>
      </c>
      <c r="BF139" s="335">
        <f t="shared" ref="BF139:BF202" si="141">AU139*DK$49</f>
        <v>4783530816045.5645</v>
      </c>
      <c r="BG139" s="334">
        <f>(AK139*SUMPRODUCT(DA$10:DA$13,DA$28:DA$31)+AV139*SUMPRODUCT(DA$14:DA$23,DA$32:DA$41))*'Projeções - Receitas'!T$23+(AK139*DA$11*'Projeções - Receitas'!T$25)</f>
        <v>63710859172.671219</v>
      </c>
      <c r="BH139" s="334">
        <f>(AL139*SUMPRODUCT(DB$10:DB$13,DB$28:DB$31)+AW139*SUMPRODUCT(DB$14:DB$23,DB$32:DB$41))*'Projeções - Receitas'!U$23+(AL139*DB$11*'Projeções - Receitas'!U$25)</f>
        <v>51046633209.573578</v>
      </c>
      <c r="BI139" s="334">
        <f>(AM139*SUMPRODUCT(DC$10:DC$13,DC$28:DC$31)+AX139*SUMPRODUCT(DC$14:DC$23,DC$32:DC$41))*'Projeções - Receitas'!V$23+(AM139*DC$11*'Projeções - Receitas'!V$25)</f>
        <v>56461661020.121368</v>
      </c>
      <c r="BJ139" s="334">
        <f>(AN139*SUMPRODUCT(DD$10:DD$13,DD$28:DD$31)+AY139*SUMPRODUCT(DD$14:DD$23,DD$32:DD$41))*'Projeções - Receitas'!W$23+(AN139*DD$11*'Projeções - Receitas'!W$25)</f>
        <v>62403505009.787811</v>
      </c>
      <c r="BK139" s="334">
        <f>(AO139*SUMPRODUCT(DE$10:DE$13,DE$28:DE$31)+AZ139*SUMPRODUCT(DE$14:DE$23,DE$32:DE$41))*'Projeções - Receitas'!X$23+(AO139*DE$11*'Projeções - Receitas'!X$25)</f>
        <v>68952343587.651367</v>
      </c>
      <c r="BL139" s="334">
        <f>(AP139*SUMPRODUCT(DF$10:DF$13,DF$28:DF$31)+BA139*SUMPRODUCT(DF$14:DF$23,DF$32:DF$41))*'Projeções - Receitas'!Y$23+(AP139*DF$11*'Projeções - Receitas'!Y$25)</f>
        <v>76177447264.393982</v>
      </c>
      <c r="BM139" s="334">
        <f>(AQ139*SUMPRODUCT(DG$10:DG$13,DG$28:DG$31)+BB139*SUMPRODUCT(DG$14:DG$23,DG$32:DG$41))*'Projeções - Receitas'!Z$23+(AQ139*DG$11*'Projeções - Receitas'!Z$25)</f>
        <v>84151802944.591888</v>
      </c>
      <c r="BN139" s="334">
        <f>(AR139*SUMPRODUCT(DH$10:DH$13,DH$28:DH$31)+BC139*SUMPRODUCT(DH$14:DH$23,DH$32:DH$41))*'Projeções - Receitas'!AA$23+(AR139*DH$11*'Projeções - Receitas'!AA$25)</f>
        <v>92950962286.210754</v>
      </c>
      <c r="BO139" s="334">
        <f>(AS139*SUMPRODUCT(DI$10:DI$13,DI$28:DI$31)+BD139*SUMPRODUCT(DI$14:DI$23,DI$32:DI$41))*'Projeções - Receitas'!AB$23+(AS139*DI$11*'Projeções - Receitas'!AB$25)</f>
        <v>102105971833.7269</v>
      </c>
      <c r="BP139" s="334">
        <f>(AT139*SUMPRODUCT(DJ$10:DJ$13,DJ$28:DJ$31)+BE139*SUMPRODUCT(DJ$14:DJ$23,DJ$32:DJ$41))*'Projeções - Receitas'!AC$23+(AT139*DJ$11*'Projeções - Receitas'!AC$25)</f>
        <v>110331311166.90392</v>
      </c>
      <c r="BQ139" s="334">
        <f>(AU139*SUMPRODUCT(DK$10:DK$13,DK$28:DK$31)+BF139*SUMPRODUCT(DK$14:DK$23,DK$32:DK$41))*'Projeções - Receitas'!AD$23+(AU139*DK$11*'Projeções - Receitas'!AD$25)</f>
        <v>140346131102.68494</v>
      </c>
      <c r="BR139" s="335">
        <f>((BG139+'DRE + DCF'!T$12)*(1+'DRE + DCF'!T$15)+'DRE + DCF'!T$18)*(1+'DRE + DCF'!T$25)*'DRE + DCF'!T$33</f>
        <v>34989404039.978851</v>
      </c>
      <c r="BS139" s="335">
        <f>((BH139+'DRE + DCF'!U$12)*(1+'DRE + DCF'!U$15)+'DRE + DCF'!U$18)*(1+'DRE + DCF'!U$25)*'DRE + DCF'!U$33</f>
        <v>26435276192.911297</v>
      </c>
      <c r="BT139" s="335">
        <f>((BI139+'DRE + DCF'!V$12)*(1+'DRE + DCF'!V$15)+'DRE + DCF'!V$18)*(1+'DRE + DCF'!V$25)*'DRE + DCF'!V$33</f>
        <v>29391435383.998146</v>
      </c>
      <c r="BU139" s="335">
        <f>((BJ139+'DRE + DCF'!W$12)*(1+'DRE + DCF'!W$15)+'DRE + DCF'!W$18)*(1+'DRE + DCF'!W$25)*'DRE + DCF'!W$33</f>
        <v>32621795613.983829</v>
      </c>
      <c r="BV139" s="335">
        <f>((BK139+'DRE + DCF'!X$12)*(1+'DRE + DCF'!X$15)+'DRE + DCF'!X$18)*(1+'DRE + DCF'!X$25)*'DRE + DCF'!X$33</f>
        <v>36160806150.093094</v>
      </c>
      <c r="BW139" s="335">
        <f>((BL139+'DRE + DCF'!Y$12)*(1+'DRE + DCF'!Y$15)+'DRE + DCF'!Y$18)*(1+'DRE + DCF'!Y$25)*'DRE + DCF'!Y$33</f>
        <v>40051769983.044907</v>
      </c>
      <c r="BX139" s="335">
        <f>((BM139+'DRE + DCF'!Z$12)*(1+'DRE + DCF'!Z$15)+'DRE + DCF'!Z$18)*(1+'DRE + DCF'!Z$25)*'DRE + DCF'!Z$33</f>
        <v>44342495002.520103</v>
      </c>
      <c r="BY139" s="335">
        <f>((BN139+'DRE + DCF'!AA$12)*(1+'DRE + DCF'!AA$15)+'DRE + DCF'!AA$18)*(1+'DRE + DCF'!AA$25)*'DRE + DCF'!AA$33</f>
        <v>49067678451.700424</v>
      </c>
      <c r="BZ139" s="335">
        <f>((BO139+'DRE + DCF'!AB$12)*(1+'DRE + DCF'!AB$15)+'DRE + DCF'!AB$18)*(1+'DRE + DCF'!AB$25)*'DRE + DCF'!AB$33</f>
        <v>53950371323.525528</v>
      </c>
      <c r="CA139" s="335">
        <f>((BP139+'DRE + DCF'!AC$12)*(1+'DRE + DCF'!AC$15)+'DRE + DCF'!AC$18)*(1+'DRE + DCF'!AC$25)*'DRE + DCF'!AC$33</f>
        <v>58216808200.67247</v>
      </c>
      <c r="CB139" s="335">
        <f>((BQ139+'DRE + DCF'!AD$12)*(1+'DRE + DCF'!AD$15)+'DRE + DCF'!AD$18)*(1+'DRE + DCF'!AD$25)*'DRE + DCF'!AD$33</f>
        <v>73132213299.001144</v>
      </c>
      <c r="CC139" s="335">
        <f>BR139*(1-DA$47)+('DRE + DCF'!N$53*10^6)</f>
        <v>200106318638.02887</v>
      </c>
      <c r="CD139" s="335">
        <f>BS139*(1-DB$47)+('DRE + DCF'!T$53*10^6)</f>
        <v>200538234408.27951</v>
      </c>
      <c r="CE139" s="335">
        <f>BT139*(1-DC$47)+('DRE + DCF'!U$53*10^6)</f>
        <v>219155436250.33218</v>
      </c>
      <c r="CF139" s="335">
        <f>BU139*(1-DD$47)+('DRE + DCF'!V$53*10^6)</f>
        <v>239813842074.66837</v>
      </c>
      <c r="CG139" s="335">
        <f>BV139*(1-DE$47)+('DRE + DCF'!W$53*10^6)</f>
        <v>262708523568.133</v>
      </c>
      <c r="CH139" s="335">
        <f>BW139*(1-DF$47)+('DRE + DCF'!X$53*10^6)</f>
        <v>288062037853.56146</v>
      </c>
      <c r="CI139" s="335">
        <f>BX139*(1-DG$47)+('DRE + DCF'!Y$53*10^6)</f>
        <v>316126914536.22131</v>
      </c>
      <c r="CJ139" s="335">
        <f>BY139*(1-DH$47)+('DRE + DCF'!Z$53*10^6)</f>
        <v>347177854451.49103</v>
      </c>
      <c r="CK139" s="335">
        <f>BZ139*(1-DI$47)+('DRE + DCF'!AA$53*10^6)</f>
        <v>381134423130.0376</v>
      </c>
      <c r="CL139" s="335">
        <f>CA139*(1-DJ$47)+('DRE + DCF'!AB$53*10^6)</f>
        <v>417178505899.30054</v>
      </c>
      <c r="CM139" s="335">
        <f>CB139*(1-DK$47)+('DRE + DCF'!AC$53*10^6)</f>
        <v>462203849488.33368</v>
      </c>
      <c r="CN139" s="335">
        <f t="shared" ref="CN139:CN202" si="142">AK139*DA$48</f>
        <v>1141559262750.3406</v>
      </c>
      <c r="CO139" s="335">
        <f t="shared" ref="CO139:CO202" si="143">AL139*DB$48</f>
        <v>1162925549023.1123</v>
      </c>
      <c r="CP139" s="335">
        <f t="shared" ref="CP139:CP202" si="144">AM139*DC$48</f>
        <v>1202588558740.4568</v>
      </c>
      <c r="CQ139" s="335">
        <f t="shared" ref="CQ139:CQ202" si="145">AN139*DD$48</f>
        <v>1346899185789.3115</v>
      </c>
      <c r="CR139" s="335">
        <f t="shared" ref="CR139:CR202" si="146">AO139*DE$48</f>
        <v>1508527088084.0293</v>
      </c>
      <c r="CS139" s="335">
        <f t="shared" ref="CS139:CS202" si="147">AP139*DF$48</f>
        <v>1689550338654.113</v>
      </c>
      <c r="CT139" s="335">
        <f t="shared" ref="CT139:CT202" si="148">AQ139*DG$48</f>
        <v>1892296379292.6067</v>
      </c>
      <c r="CU139" s="335">
        <f t="shared" ref="CU139:CU202" si="149">AR139*DH$48</f>
        <v>2119371944807.7195</v>
      </c>
      <c r="CV139" s="335">
        <f t="shared" ref="CV139:CV202" si="150">AS139*DI$48</f>
        <v>2360980346515.7998</v>
      </c>
      <c r="CW139" s="335">
        <f t="shared" ref="CW139:CW202" si="151">AT139*DJ$48</f>
        <v>2587634459781.3169</v>
      </c>
      <c r="CX139" s="336">
        <f t="shared" ref="CX139:CX202" si="152">AU139*DK$48</f>
        <v>2832165916230.6514</v>
      </c>
    </row>
    <row r="140" spans="4:102" ht="30" customHeight="1" x14ac:dyDescent="0.25">
      <c r="D140" s="333">
        <f t="shared" si="110"/>
        <v>1.8032158601055392E-2</v>
      </c>
      <c r="E140" s="64">
        <f t="shared" si="111"/>
        <v>1.5181946204212093E-2</v>
      </c>
      <c r="F140" s="64">
        <f t="shared" si="112"/>
        <v>2.4971400898708251E-2</v>
      </c>
      <c r="G140" s="64">
        <f t="shared" si="113"/>
        <v>2.078567389301697E-2</v>
      </c>
      <c r="H140" s="64">
        <f t="shared" si="114"/>
        <v>1.6887573137148448E-2</v>
      </c>
      <c r="I140" s="64">
        <f t="shared" si="115"/>
        <v>1.3236421777653912E-2</v>
      </c>
      <c r="J140" s="64">
        <f t="shared" si="116"/>
        <v>9.8015849456375148E-3</v>
      </c>
      <c r="K140" s="64">
        <f t="shared" si="117"/>
        <v>6.5547287136292487E-3</v>
      </c>
      <c r="L140" s="64">
        <f t="shared" si="118"/>
        <v>4.1746446309440521E-3</v>
      </c>
      <c r="M140" s="64">
        <f t="shared" si="119"/>
        <v>3.964083251270234E-3</v>
      </c>
      <c r="N140" s="64">
        <f t="shared" si="120"/>
        <v>5.9420321879397331E-3</v>
      </c>
      <c r="O140" s="64">
        <f t="shared" si="109"/>
        <v>6.4500000000000043E-2</v>
      </c>
      <c r="P140" s="64">
        <f t="shared" si="109"/>
        <v>6.4500000000000043E-2</v>
      </c>
      <c r="Q140" s="64">
        <f t="shared" si="100"/>
        <v>6.4500000000000043E-2</v>
      </c>
      <c r="R140" s="64">
        <f t="shared" si="101"/>
        <v>6.4500000000000043E-2</v>
      </c>
      <c r="S140" s="64">
        <f t="shared" si="102"/>
        <v>6.4500000000000043E-2</v>
      </c>
      <c r="T140" s="64">
        <f t="shared" si="103"/>
        <v>6.4500000000000043E-2</v>
      </c>
      <c r="U140" s="64">
        <f t="shared" si="104"/>
        <v>6.4500000000000043E-2</v>
      </c>
      <c r="V140" s="64">
        <f t="shared" si="105"/>
        <v>6.4500000000000043E-2</v>
      </c>
      <c r="W140" s="64">
        <f t="shared" si="106"/>
        <v>6.4500000000000043E-2</v>
      </c>
      <c r="X140" s="64">
        <f t="shared" si="107"/>
        <v>6.4500000000000043E-2</v>
      </c>
      <c r="Y140" s="64">
        <f t="shared" si="108"/>
        <v>6.4500000000000043E-2</v>
      </c>
      <c r="Z140" s="64">
        <f t="shared" si="121"/>
        <v>0.17521963684286265</v>
      </c>
      <c r="AA140" s="64">
        <f t="shared" ref="AA140:AA203" si="153">CD140/CO140</f>
        <v>0.17236942444601935</v>
      </c>
      <c r="AB140" s="64">
        <f t="shared" si="122"/>
        <v>0.18215887914051551</v>
      </c>
      <c r="AC140" s="64">
        <f t="shared" si="123"/>
        <v>0.17797315213482423</v>
      </c>
      <c r="AD140" s="64">
        <f t="shared" si="124"/>
        <v>0.17407505137895571</v>
      </c>
      <c r="AE140" s="64">
        <f t="shared" si="125"/>
        <v>0.17042390001946117</v>
      </c>
      <c r="AF140" s="64">
        <f t="shared" si="126"/>
        <v>0.16698906318744478</v>
      </c>
      <c r="AG140" s="64">
        <f t="shared" si="127"/>
        <v>0.16374220695543651</v>
      </c>
      <c r="AH140" s="64">
        <f t="shared" si="128"/>
        <v>0.16136212287275131</v>
      </c>
      <c r="AI140" s="64">
        <f t="shared" si="129"/>
        <v>0.16115156149307749</v>
      </c>
      <c r="AJ140" s="64">
        <f t="shared" si="130"/>
        <v>0.16312951042974699</v>
      </c>
      <c r="AK140" s="334">
        <f>(1+O140)*'Projeções - Receitas'!N$34</f>
        <v>1962067581767.0442</v>
      </c>
      <c r="AL140" s="334">
        <f>(1+P140)*'Projeções - Receitas'!T$34</f>
        <v>2072247618235.4619</v>
      </c>
      <c r="AM140" s="334">
        <f>(1+Q140)*'Projeções - Receitas'!U$34</f>
        <v>2320917332423.7173</v>
      </c>
      <c r="AN140" s="334">
        <f>(1+R140)*'Projeções - Receitas'!V$34</f>
        <v>2599427412314.5635</v>
      </c>
      <c r="AO140" s="334">
        <f>(1+S140)*'Projeções - Receitas'!W$34</f>
        <v>2911358701792.3115</v>
      </c>
      <c r="AP140" s="334">
        <f>(1+T140)*'Projeções - Receitas'!X$34</f>
        <v>3260721746007.3892</v>
      </c>
      <c r="AQ140" s="334">
        <f>(1+U140)*'Projeções - Receitas'!Y$34</f>
        <v>3652008355528.2764</v>
      </c>
      <c r="AR140" s="334">
        <f>(1+V140)*'Projeções - Receitas'!Z$34</f>
        <v>4090249358191.6694</v>
      </c>
      <c r="AS140" s="334">
        <f>(1+W140)*'Projeções - Receitas'!AA$34</f>
        <v>4556537785025.5205</v>
      </c>
      <c r="AT140" s="334">
        <f>(1+X140)*'Projeções - Receitas'!AB$34</f>
        <v>4993965412387.9717</v>
      </c>
      <c r="AU140" s="334">
        <f>(1+Y140)*'Projeções - Receitas'!AC$34</f>
        <v>5465895143858.6348</v>
      </c>
      <c r="AV140" s="335">
        <f t="shared" si="131"/>
        <v>1717929273206.0779</v>
      </c>
      <c r="AW140" s="335">
        <f t="shared" si="132"/>
        <v>1814399706605.4924</v>
      </c>
      <c r="AX140" s="335">
        <f t="shared" si="133"/>
        <v>2032127671398.1514</v>
      </c>
      <c r="AY140" s="335">
        <f t="shared" si="134"/>
        <v>2275982991965.9297</v>
      </c>
      <c r="AZ140" s="335">
        <f t="shared" si="135"/>
        <v>2549100951001.8418</v>
      </c>
      <c r="BA140" s="335">
        <f t="shared" si="136"/>
        <v>2854993065122.063</v>
      </c>
      <c r="BB140" s="335">
        <f t="shared" si="137"/>
        <v>3197592232936.7109</v>
      </c>
      <c r="BC140" s="335">
        <f t="shared" si="138"/>
        <v>3581303300889.1162</v>
      </c>
      <c r="BD140" s="335">
        <f t="shared" si="139"/>
        <v>3989571877190.4761</v>
      </c>
      <c r="BE140" s="335">
        <f t="shared" si="140"/>
        <v>4372570777400.7627</v>
      </c>
      <c r="BF140" s="335">
        <f t="shared" si="141"/>
        <v>4785778715865.1348</v>
      </c>
      <c r="BG140" s="334">
        <f>(AK140*SUMPRODUCT(DA$10:DA$13,DA$28:DA$31)+AV140*SUMPRODUCT(DA$14:DA$23,DA$32:DA$41))*'Projeções - Receitas'!T$23+(AK140*DA$11*'Projeções - Receitas'!T$25)</f>
        <v>63740798486.1922</v>
      </c>
      <c r="BH140" s="334">
        <f>(AL140*SUMPRODUCT(DB$10:DB$13,DB$28:DB$31)+AW140*SUMPRODUCT(DB$14:DB$23,DB$32:DB$41))*'Projeções - Receitas'!U$23+(AL140*DB$11*'Projeções - Receitas'!U$25)</f>
        <v>51070621289.089333</v>
      </c>
      <c r="BI140" s="334">
        <f>(AM140*SUMPRODUCT(DC$10:DC$13,DC$28:DC$31)+AX140*SUMPRODUCT(DC$14:DC$23,DC$32:DC$41))*'Projeções - Receitas'!V$23+(AM140*DC$11*'Projeções - Receitas'!V$25)</f>
        <v>56488193755.563126</v>
      </c>
      <c r="BJ140" s="334">
        <f>(AN140*SUMPRODUCT(DD$10:DD$13,DD$28:DD$31)+AY140*SUMPRODUCT(DD$14:DD$23,DD$32:DD$41))*'Projeções - Receitas'!W$23+(AN140*DD$11*'Projeções - Receitas'!W$25)</f>
        <v>62432829965.149536</v>
      </c>
      <c r="BK140" s="334">
        <f>(AO140*SUMPRODUCT(DE$10:DE$13,DE$28:DE$31)+AZ140*SUMPRODUCT(DE$14:DE$23,DE$32:DE$41))*'Projeções - Receitas'!X$23+(AO140*DE$11*'Projeções - Receitas'!X$25)</f>
        <v>68984746004.750793</v>
      </c>
      <c r="BL140" s="334">
        <f>(AP140*SUMPRODUCT(DF$10:DF$13,DF$28:DF$31)+BA140*SUMPRODUCT(DF$14:DF$23,DF$32:DF$41))*'Projeções - Receitas'!Y$23+(AP140*DF$11*'Projeções - Receitas'!Y$25)</f>
        <v>76213244936.980621</v>
      </c>
      <c r="BM140" s="334">
        <f>(AQ140*SUMPRODUCT(DG$10:DG$13,DG$28:DG$31)+BB140*SUMPRODUCT(DG$14:DG$23,DG$32:DG$41))*'Projeções - Receitas'!Z$23+(AQ140*DG$11*'Projeções - Receitas'!Z$25)</f>
        <v>84191347964.772614</v>
      </c>
      <c r="BN140" s="334">
        <f>(AR140*SUMPRODUCT(DH$10:DH$13,DH$28:DH$31)+BC140*SUMPRODUCT(DH$14:DH$23,DH$32:DH$41))*'Projeções - Receitas'!AA$23+(AR140*DH$11*'Projeções - Receitas'!AA$25)</f>
        <v>92994642249.691116</v>
      </c>
      <c r="BO140" s="334">
        <f>(AS140*SUMPRODUCT(DI$10:DI$13,DI$28:DI$31)+BD140*SUMPRODUCT(DI$14:DI$23,DI$32:DI$41))*'Projeções - Receitas'!AB$23+(AS140*DI$11*'Projeções - Receitas'!AB$25)</f>
        <v>102153953963.34799</v>
      </c>
      <c r="BP140" s="334">
        <f>(AT140*SUMPRODUCT(DJ$10:DJ$13,DJ$28:DJ$31)+BE140*SUMPRODUCT(DJ$14:DJ$23,DJ$32:DJ$41))*'Projeções - Receitas'!AC$23+(AT140*DJ$11*'Projeções - Receitas'!AC$25)</f>
        <v>110383158587.56509</v>
      </c>
      <c r="BQ140" s="334">
        <f>(AU140*SUMPRODUCT(DK$10:DK$13,DK$28:DK$31)+BF140*SUMPRODUCT(DK$14:DK$23,DK$32:DK$41))*'Projeções - Receitas'!AD$23+(AU140*DK$11*'Projeções - Receitas'!AD$25)</f>
        <v>140412083231.96249</v>
      </c>
      <c r="BR140" s="335">
        <f>((BG140+'DRE + DCF'!T$12)*(1+'DRE + DCF'!T$15)+'DRE + DCF'!T$18)*(1+'DRE + DCF'!T$25)*'DRE + DCF'!T$33</f>
        <v>35007826632.269852</v>
      </c>
      <c r="BS140" s="335">
        <f>((BH140+'DRE + DCF'!U$12)*(1+'DRE + DCF'!U$15)+'DRE + DCF'!U$18)*(1+'DRE + DCF'!U$25)*'DRE + DCF'!U$33</f>
        <v>26449894356.775173</v>
      </c>
      <c r="BT140" s="335">
        <f>((BI140+'DRE + DCF'!V$12)*(1+'DRE + DCF'!V$15)+'DRE + DCF'!V$18)*(1+'DRE + DCF'!V$25)*'DRE + DCF'!V$33</f>
        <v>29407586105.06876</v>
      </c>
      <c r="BU140" s="335">
        <f>((BJ140+'DRE + DCF'!W$12)*(1+'DRE + DCF'!W$15)+'DRE + DCF'!W$18)*(1+'DRE + DCF'!W$25)*'DRE + DCF'!W$33</f>
        <v>32639625938.439308</v>
      </c>
      <c r="BV140" s="335">
        <f>((BK140+'DRE + DCF'!X$12)*(1+'DRE + DCF'!X$15)+'DRE + DCF'!X$18)*(1+'DRE + DCF'!X$25)*'DRE + DCF'!X$33</f>
        <v>36180485499.730003</v>
      </c>
      <c r="BW140" s="335">
        <f>((BL140+'DRE + DCF'!Y$12)*(1+'DRE + DCF'!Y$15)+'DRE + DCF'!Y$18)*(1+'DRE + DCF'!Y$25)*'DRE + DCF'!Y$33</f>
        <v>40073486942.585793</v>
      </c>
      <c r="BX140" s="335">
        <f>((BM140+'DRE + DCF'!Z$12)*(1+'DRE + DCF'!Z$15)+'DRE + DCF'!Z$18)*(1+'DRE + DCF'!Z$25)*'DRE + DCF'!Z$33</f>
        <v>44366458288.89286</v>
      </c>
      <c r="BY140" s="335">
        <f>((BN140+'DRE + DCF'!AA$12)*(1+'DRE + DCF'!AA$15)+'DRE + DCF'!AA$18)*(1+'DRE + DCF'!AA$25)*'DRE + DCF'!AA$33</f>
        <v>49094117549.774284</v>
      </c>
      <c r="BZ140" s="335">
        <f>((BO140+'DRE + DCF'!AB$12)*(1+'DRE + DCF'!AB$15)+'DRE + DCF'!AB$18)*(1+'DRE + DCF'!AB$25)*'DRE + DCF'!AB$33</f>
        <v>53979381684.172897</v>
      </c>
      <c r="CA140" s="335">
        <f>((BP140+'DRE + DCF'!AC$12)*(1+'DRE + DCF'!AC$15)+'DRE + DCF'!AC$18)*(1+'DRE + DCF'!AC$25)*'DRE + DCF'!AC$33</f>
        <v>58248120102.575035</v>
      </c>
      <c r="CB140" s="335">
        <f>((BQ140+'DRE + DCF'!AD$12)*(1+'DRE + DCF'!AD$15)+'DRE + DCF'!AD$18)*(1+'DRE + DCF'!AD$25)*'DRE + DCF'!AD$33</f>
        <v>73170712914.18541</v>
      </c>
      <c r="CC140" s="335">
        <f>BR140*(1-DA$47)+('DRE + DCF'!N$53*10^6)</f>
        <v>200117595506.09558</v>
      </c>
      <c r="CD140" s="335">
        <f>BS140*(1-DB$47)+('DRE + DCF'!T$53*10^6)</f>
        <v>200547005306.59784</v>
      </c>
      <c r="CE140" s="335">
        <f>BT140*(1-DC$47)+('DRE + DCF'!U$53*10^6)</f>
        <v>219165126682.97455</v>
      </c>
      <c r="CF140" s="335">
        <f>BU140*(1-DD$47)+('DRE + DCF'!V$53*10^6)</f>
        <v>239824540269.34167</v>
      </c>
      <c r="CG140" s="335">
        <f>BV140*(1-DE$47)+('DRE + DCF'!W$53*10^6)</f>
        <v>262720331177.91516</v>
      </c>
      <c r="CH140" s="335">
        <f>BW140*(1-DF$47)+('DRE + DCF'!X$53*10^6)</f>
        <v>288075068029.28595</v>
      </c>
      <c r="CI140" s="335">
        <f>BX140*(1-DG$47)+('DRE + DCF'!Y$53*10^6)</f>
        <v>316141292508.04492</v>
      </c>
      <c r="CJ140" s="335">
        <f>BY140*(1-DH$47)+('DRE + DCF'!Z$53*10^6)</f>
        <v>347193717910.33533</v>
      </c>
      <c r="CK140" s="335">
        <f>BZ140*(1-DI$47)+('DRE + DCF'!AA$53*10^6)</f>
        <v>381151829346.42603</v>
      </c>
      <c r="CL140" s="335">
        <f>CA140*(1-DJ$47)+('DRE + DCF'!AB$53*10^6)</f>
        <v>417197293040.44208</v>
      </c>
      <c r="CM140" s="335">
        <f>CB140*(1-DK$47)+('DRE + DCF'!AC$53*10^6)</f>
        <v>462226949257.44421</v>
      </c>
      <c r="CN140" s="335">
        <f t="shared" si="142"/>
        <v>1142095709772.3098</v>
      </c>
      <c r="CO140" s="335">
        <f t="shared" si="143"/>
        <v>1163472036593.1418</v>
      </c>
      <c r="CP140" s="335">
        <f t="shared" si="144"/>
        <v>1203153684942.8723</v>
      </c>
      <c r="CQ140" s="335">
        <f t="shared" si="145"/>
        <v>1347532127136.0171</v>
      </c>
      <c r="CR140" s="335">
        <f t="shared" si="146"/>
        <v>1509235982392.3394</v>
      </c>
      <c r="CS140" s="335">
        <f t="shared" si="147"/>
        <v>1690344300279.4202</v>
      </c>
      <c r="CT140" s="335">
        <f t="shared" si="148"/>
        <v>1893185616312.9509</v>
      </c>
      <c r="CU140" s="335">
        <f t="shared" si="149"/>
        <v>2120367890270.5049</v>
      </c>
      <c r="CV140" s="335">
        <f t="shared" si="150"/>
        <v>2362089829761.3428</v>
      </c>
      <c r="CW140" s="335">
        <f t="shared" si="151"/>
        <v>2588850453418.4326</v>
      </c>
      <c r="CX140" s="336">
        <f t="shared" si="152"/>
        <v>2833496821266.4741</v>
      </c>
    </row>
    <row r="141" spans="4:102" ht="30" customHeight="1" x14ac:dyDescent="0.25">
      <c r="D141" s="333">
        <f t="shared" si="110"/>
        <v>1.795976506319083E-2</v>
      </c>
      <c r="E141" s="64">
        <f t="shared" si="111"/>
        <v>1.5108556607894508E-2</v>
      </c>
      <c r="F141" s="64">
        <f t="shared" si="112"/>
        <v>2.4893930710405798E-2</v>
      </c>
      <c r="G141" s="64">
        <f t="shared" si="113"/>
        <v>2.0710053797006717E-2</v>
      </c>
      <c r="H141" s="64">
        <f t="shared" si="114"/>
        <v>1.6813667655510595E-2</v>
      </c>
      <c r="I141" s="64">
        <f t="shared" si="115"/>
        <v>1.3164115530624521E-2</v>
      </c>
      <c r="J141" s="64">
        <f t="shared" si="116"/>
        <v>9.7307773506160322E-3</v>
      </c>
      <c r="K141" s="64">
        <f t="shared" si="117"/>
        <v>6.4853323909619121E-3</v>
      </c>
      <c r="L141" s="64">
        <f t="shared" si="118"/>
        <v>4.1062532961486098E-3</v>
      </c>
      <c r="M141" s="64">
        <f t="shared" si="119"/>
        <v>3.8956787775368817E-3</v>
      </c>
      <c r="N141" s="64">
        <f t="shared" si="120"/>
        <v>5.8735941251920332E-3</v>
      </c>
      <c r="O141" s="64">
        <f t="shared" si="109"/>
        <v>6.5000000000000044E-2</v>
      </c>
      <c r="P141" s="64">
        <f t="shared" si="109"/>
        <v>6.5000000000000044E-2</v>
      </c>
      <c r="Q141" s="64">
        <f t="shared" si="100"/>
        <v>6.5000000000000044E-2</v>
      </c>
      <c r="R141" s="64">
        <f t="shared" si="101"/>
        <v>6.5000000000000044E-2</v>
      </c>
      <c r="S141" s="64">
        <f t="shared" si="102"/>
        <v>6.5000000000000044E-2</v>
      </c>
      <c r="T141" s="64">
        <f t="shared" si="103"/>
        <v>6.5000000000000044E-2</v>
      </c>
      <c r="U141" s="64">
        <f t="shared" si="104"/>
        <v>6.5000000000000044E-2</v>
      </c>
      <c r="V141" s="64">
        <f t="shared" si="105"/>
        <v>6.5000000000000044E-2</v>
      </c>
      <c r="W141" s="64">
        <f t="shared" si="106"/>
        <v>6.5000000000000044E-2</v>
      </c>
      <c r="X141" s="64">
        <f t="shared" si="107"/>
        <v>6.5000000000000044E-2</v>
      </c>
      <c r="Y141" s="64">
        <f t="shared" si="108"/>
        <v>6.5000000000000044E-2</v>
      </c>
      <c r="Z141" s="64">
        <f t="shared" si="121"/>
        <v>0.17514724330499809</v>
      </c>
      <c r="AA141" s="64">
        <f t="shared" si="153"/>
        <v>0.17229603484970177</v>
      </c>
      <c r="AB141" s="64">
        <f t="shared" si="122"/>
        <v>0.18208140895221306</v>
      </c>
      <c r="AC141" s="64">
        <f t="shared" si="123"/>
        <v>0.17789753203881398</v>
      </c>
      <c r="AD141" s="64">
        <f t="shared" si="124"/>
        <v>0.17400114589731785</v>
      </c>
      <c r="AE141" s="64">
        <f t="shared" si="125"/>
        <v>0.17035159377243178</v>
      </c>
      <c r="AF141" s="64">
        <f t="shared" si="126"/>
        <v>0.16691825559242329</v>
      </c>
      <c r="AG141" s="64">
        <f t="shared" si="127"/>
        <v>0.16367281063276917</v>
      </c>
      <c r="AH141" s="64">
        <f t="shared" si="128"/>
        <v>0.16129373153795587</v>
      </c>
      <c r="AI141" s="64">
        <f t="shared" si="129"/>
        <v>0.16108315701934414</v>
      </c>
      <c r="AJ141" s="64">
        <f t="shared" si="130"/>
        <v>0.16306107236699929</v>
      </c>
      <c r="AK141" s="334">
        <f>(1+O141)*'Projeções - Receitas'!N$34</f>
        <v>1962989172928.043</v>
      </c>
      <c r="AL141" s="334">
        <f>(1+P141)*'Projeções - Receitas'!T$34</f>
        <v>2073220961409.8325</v>
      </c>
      <c r="AM141" s="334">
        <f>(1+Q141)*'Projeções - Receitas'!U$34</f>
        <v>2322007476779.0127</v>
      </c>
      <c r="AN141" s="334">
        <f>(1+R141)*'Projeções - Receitas'!V$34</f>
        <v>2600648373992.4941</v>
      </c>
      <c r="AO141" s="334">
        <f>(1+S141)*'Projeções - Receitas'!W$34</f>
        <v>2912726178871.5938</v>
      </c>
      <c r="AP141" s="334">
        <f>(1+T141)*'Projeções - Receitas'!X$34</f>
        <v>3262253320336.1855</v>
      </c>
      <c r="AQ141" s="334">
        <f>(1+U141)*'Projeções - Receitas'!Y$34</f>
        <v>3653723718776.5278</v>
      </c>
      <c r="AR141" s="334">
        <f>(1+V141)*'Projeções - Receitas'!Z$34</f>
        <v>4092170565029.7114</v>
      </c>
      <c r="AS141" s="334">
        <f>(1+W141)*'Projeções - Receitas'!AA$34</f>
        <v>4558678009443.0996</v>
      </c>
      <c r="AT141" s="334">
        <f>(1+X141)*'Projeções - Receitas'!AB$34</f>
        <v>4996311098349.6377</v>
      </c>
      <c r="AU141" s="334">
        <f>(1+Y141)*'Projeções - Receitas'!AC$34</f>
        <v>5468462497143.6777</v>
      </c>
      <c r="AV141" s="335">
        <f t="shared" si="131"/>
        <v>1718736191605.8926</v>
      </c>
      <c r="AW141" s="335">
        <f t="shared" si="132"/>
        <v>1815251937562.0942</v>
      </c>
      <c r="AX141" s="335">
        <f t="shared" si="133"/>
        <v>2033082170069.5457</v>
      </c>
      <c r="AY141" s="335">
        <f t="shared" si="134"/>
        <v>2277052030477.8911</v>
      </c>
      <c r="AZ141" s="335">
        <f t="shared" si="135"/>
        <v>2550298274135.2383</v>
      </c>
      <c r="BA141" s="335">
        <f t="shared" si="136"/>
        <v>2856334067031.4673</v>
      </c>
      <c r="BB141" s="335">
        <f t="shared" si="137"/>
        <v>3199094155075.2437</v>
      </c>
      <c r="BC141" s="335">
        <f t="shared" si="138"/>
        <v>3582985453684.2729</v>
      </c>
      <c r="BD141" s="335">
        <f t="shared" si="139"/>
        <v>3991445795404.2808</v>
      </c>
      <c r="BE141" s="335">
        <f t="shared" si="140"/>
        <v>4374624591763.0923</v>
      </c>
      <c r="BF141" s="335">
        <f t="shared" si="141"/>
        <v>4788026615684.7041</v>
      </c>
      <c r="BG141" s="334">
        <f>(AK141*SUMPRODUCT(DA$10:DA$13,DA$28:DA$31)+AV141*SUMPRODUCT(DA$14:DA$23,DA$32:DA$41))*'Projeções - Receitas'!T$23+(AK141*DA$11*'Projeções - Receitas'!T$25)</f>
        <v>63770737799.713158</v>
      </c>
      <c r="BH141" s="334">
        <f>(AL141*SUMPRODUCT(DB$10:DB$13,DB$28:DB$31)+AW141*SUMPRODUCT(DB$14:DB$23,DB$32:DB$41))*'Projeções - Receitas'!U$23+(AL141*DB$11*'Projeções - Receitas'!U$25)</f>
        <v>51094609368.605118</v>
      </c>
      <c r="BI141" s="334">
        <f>(AM141*SUMPRODUCT(DC$10:DC$13,DC$28:DC$31)+AX141*SUMPRODUCT(DC$14:DC$23,DC$32:DC$41))*'Projeções - Receitas'!V$23+(AM141*DC$11*'Projeções - Receitas'!V$25)</f>
        <v>56514726491.004936</v>
      </c>
      <c r="BJ141" s="334">
        <f>(AN141*SUMPRODUCT(DD$10:DD$13,DD$28:DD$31)+AY141*SUMPRODUCT(DD$14:DD$23,DD$32:DD$41))*'Projeções - Receitas'!W$23+(AN141*DD$11*'Projeções - Receitas'!W$25)</f>
        <v>62462154920.511261</v>
      </c>
      <c r="BK141" s="334">
        <f>(AO141*SUMPRODUCT(DE$10:DE$13,DE$28:DE$31)+AZ141*SUMPRODUCT(DE$14:DE$23,DE$32:DE$41))*'Projeções - Receitas'!X$23+(AO141*DE$11*'Projeções - Receitas'!X$25)</f>
        <v>69017148421.850266</v>
      </c>
      <c r="BL141" s="334">
        <f>(AP141*SUMPRODUCT(DF$10:DF$13,DF$28:DF$31)+BA141*SUMPRODUCT(DF$14:DF$23,DF$32:DF$41))*'Projeções - Receitas'!Y$23+(AP141*DF$11*'Projeções - Receitas'!Y$25)</f>
        <v>76249042609.567291</v>
      </c>
      <c r="BM141" s="334">
        <f>(AQ141*SUMPRODUCT(DG$10:DG$13,DG$28:DG$31)+BB141*SUMPRODUCT(DG$14:DG$23,DG$32:DG$41))*'Projeções - Receitas'!Z$23+(AQ141*DG$11*'Projeções - Receitas'!Z$25)</f>
        <v>84230892984.953354</v>
      </c>
      <c r="BN141" s="334">
        <f>(AR141*SUMPRODUCT(DH$10:DH$13,DH$28:DH$31)+BC141*SUMPRODUCT(DH$14:DH$23,DH$32:DH$41))*'Projeções - Receitas'!AA$23+(AR141*DH$11*'Projeções - Receitas'!AA$25)</f>
        <v>93038322213.171524</v>
      </c>
      <c r="BO141" s="334">
        <f>(AS141*SUMPRODUCT(DI$10:DI$13,DI$28:DI$31)+BD141*SUMPRODUCT(DI$14:DI$23,DI$32:DI$41))*'Projeções - Receitas'!AB$23+(AS141*DI$11*'Projeções - Receitas'!AB$25)</f>
        <v>102201936092.9691</v>
      </c>
      <c r="BP141" s="334">
        <f>(AT141*SUMPRODUCT(DJ$10:DJ$13,DJ$28:DJ$31)+BE141*SUMPRODUCT(DJ$14:DJ$23,DJ$32:DJ$41))*'Projeções - Receitas'!AC$23+(AT141*DJ$11*'Projeções - Receitas'!AC$25)</f>
        <v>110435006008.22626</v>
      </c>
      <c r="BQ141" s="334">
        <f>(AU141*SUMPRODUCT(DK$10:DK$13,DK$28:DK$31)+BF141*SUMPRODUCT(DK$14:DK$23,DK$32:DK$41))*'Projeções - Receitas'!AD$23+(AU141*DK$11*'Projeções - Receitas'!AD$25)</f>
        <v>140478035361.24008</v>
      </c>
      <c r="BR141" s="335">
        <f>((BG141+'DRE + DCF'!T$12)*(1+'DRE + DCF'!T$15)+'DRE + DCF'!T$18)*(1+'DRE + DCF'!T$25)*'DRE + DCF'!T$33</f>
        <v>35026249224.560822</v>
      </c>
      <c r="BS141" s="335">
        <f>((BH141+'DRE + DCF'!U$12)*(1+'DRE + DCF'!U$15)+'DRE + DCF'!U$18)*(1+'DRE + DCF'!U$25)*'DRE + DCF'!U$33</f>
        <v>26464512520.639072</v>
      </c>
      <c r="BT141" s="335">
        <f>((BI141+'DRE + DCF'!V$12)*(1+'DRE + DCF'!V$15)+'DRE + DCF'!V$18)*(1+'DRE + DCF'!V$25)*'DRE + DCF'!V$33</f>
        <v>29423736826.139393</v>
      </c>
      <c r="BU141" s="335">
        <f>((BJ141+'DRE + DCF'!W$12)*(1+'DRE + DCF'!W$15)+'DRE + DCF'!W$18)*(1+'DRE + DCF'!W$25)*'DRE + DCF'!W$33</f>
        <v>32657456262.894783</v>
      </c>
      <c r="BV141" s="335">
        <f>((BK141+'DRE + DCF'!X$12)*(1+'DRE + DCF'!X$15)+'DRE + DCF'!X$18)*(1+'DRE + DCF'!X$25)*'DRE + DCF'!X$33</f>
        <v>36200164849.366943</v>
      </c>
      <c r="BW141" s="335">
        <f>((BL141+'DRE + DCF'!Y$12)*(1+'DRE + DCF'!Y$15)+'DRE + DCF'!Y$18)*(1+'DRE + DCF'!Y$25)*'DRE + DCF'!Y$33</f>
        <v>40095203902.126694</v>
      </c>
      <c r="BX141" s="335">
        <f>((BM141+'DRE + DCF'!Z$12)*(1+'DRE + DCF'!Z$15)+'DRE + DCF'!Z$18)*(1+'DRE + DCF'!Z$25)*'DRE + DCF'!Z$33</f>
        <v>44390421575.265633</v>
      </c>
      <c r="BY141" s="335">
        <f>((BN141+'DRE + DCF'!AA$12)*(1+'DRE + DCF'!AA$15)+'DRE + DCF'!AA$18)*(1+'DRE + DCF'!AA$25)*'DRE + DCF'!AA$33</f>
        <v>49120556647.848167</v>
      </c>
      <c r="BZ141" s="335">
        <f>((BO141+'DRE + DCF'!AB$12)*(1+'DRE + DCF'!AB$15)+'DRE + DCF'!AB$18)*(1+'DRE + DCF'!AB$25)*'DRE + DCF'!AB$33</f>
        <v>54008392044.820267</v>
      </c>
      <c r="CA141" s="335">
        <f>((BP141+'DRE + DCF'!AC$12)*(1+'DRE + DCF'!AC$15)+'DRE + DCF'!AC$18)*(1+'DRE + DCF'!AC$25)*'DRE + DCF'!AC$33</f>
        <v>58279432004.477577</v>
      </c>
      <c r="CB141" s="335">
        <f>((BQ141+'DRE + DCF'!AD$12)*(1+'DRE + DCF'!AD$15)+'DRE + DCF'!AD$18)*(1+'DRE + DCF'!AD$25)*'DRE + DCF'!AD$33</f>
        <v>73209212529.369705</v>
      </c>
      <c r="CC141" s="335">
        <f>BR141*(1-DA$47)+('DRE + DCF'!N$53*10^6)</f>
        <v>200128872374.16226</v>
      </c>
      <c r="CD141" s="335">
        <f>BS141*(1-DB$47)+('DRE + DCF'!T$53*10^6)</f>
        <v>200555776204.9162</v>
      </c>
      <c r="CE141" s="335">
        <f>BT141*(1-DC$47)+('DRE + DCF'!U$53*10^6)</f>
        <v>219174817115.61691</v>
      </c>
      <c r="CF141" s="335">
        <f>BU141*(1-DD$47)+('DRE + DCF'!V$53*10^6)</f>
        <v>239835238464.01495</v>
      </c>
      <c r="CG141" s="335">
        <f>BV141*(1-DE$47)+('DRE + DCF'!W$53*10^6)</f>
        <v>262732138787.69733</v>
      </c>
      <c r="CH141" s="335">
        <f>BW141*(1-DF$47)+('DRE + DCF'!X$53*10^6)</f>
        <v>288088098205.0105</v>
      </c>
      <c r="CI141" s="335">
        <f>BX141*(1-DG$47)+('DRE + DCF'!Y$53*10^6)</f>
        <v>316155670479.86859</v>
      </c>
      <c r="CJ141" s="335">
        <f>BY141*(1-DH$47)+('DRE + DCF'!Z$53*10^6)</f>
        <v>347209581369.17969</v>
      </c>
      <c r="CK141" s="335">
        <f>BZ141*(1-DI$47)+('DRE + DCF'!AA$53*10^6)</f>
        <v>381169235562.81445</v>
      </c>
      <c r="CL141" s="335">
        <f>CA141*(1-DJ$47)+('DRE + DCF'!AB$53*10^6)</f>
        <v>417216080181.58356</v>
      </c>
      <c r="CM141" s="335">
        <f>CB141*(1-DK$47)+('DRE + DCF'!AC$53*10^6)</f>
        <v>462250049026.55481</v>
      </c>
      <c r="CN141" s="335">
        <f t="shared" si="142"/>
        <v>1142632156794.2788</v>
      </c>
      <c r="CO141" s="335">
        <f t="shared" si="143"/>
        <v>1164018524163.1714</v>
      </c>
      <c r="CP141" s="335">
        <f t="shared" si="144"/>
        <v>1203718811145.2881</v>
      </c>
      <c r="CQ141" s="335">
        <f t="shared" si="145"/>
        <v>1348165068482.7224</v>
      </c>
      <c r="CR141" s="335">
        <f t="shared" si="146"/>
        <v>1509944876700.6494</v>
      </c>
      <c r="CS141" s="335">
        <f t="shared" si="147"/>
        <v>1691138261904.7275</v>
      </c>
      <c r="CT141" s="335">
        <f t="shared" si="148"/>
        <v>1894074853333.2949</v>
      </c>
      <c r="CU141" s="335">
        <f t="shared" si="149"/>
        <v>2121363835733.2905</v>
      </c>
      <c r="CV141" s="335">
        <f t="shared" si="150"/>
        <v>2363199313006.8862</v>
      </c>
      <c r="CW141" s="335">
        <f t="shared" si="151"/>
        <v>2590066447055.5474</v>
      </c>
      <c r="CX141" s="336">
        <f t="shared" si="152"/>
        <v>2834827726302.2964</v>
      </c>
    </row>
    <row r="142" spans="4:102" ht="30" customHeight="1" x14ac:dyDescent="0.25">
      <c r="D142" s="333">
        <f t="shared" si="110"/>
        <v>1.7887439468580929E-2</v>
      </c>
      <c r="E142" s="64">
        <f t="shared" si="111"/>
        <v>1.5035235889658771E-2</v>
      </c>
      <c r="F142" s="64">
        <f t="shared" si="112"/>
        <v>2.4816533229929105E-2</v>
      </c>
      <c r="G142" s="64">
        <f t="shared" si="113"/>
        <v>2.0634504672461446E-2</v>
      </c>
      <c r="H142" s="64">
        <f t="shared" si="114"/>
        <v>1.6739831536126709E-2</v>
      </c>
      <c r="I142" s="64">
        <f t="shared" si="115"/>
        <v>1.3091877144925046E-2</v>
      </c>
      <c r="J142" s="64">
        <f t="shared" si="116"/>
        <v>9.6600362103997917E-3</v>
      </c>
      <c r="K142" s="64">
        <f t="shared" si="117"/>
        <v>6.4160011985832377E-3</v>
      </c>
      <c r="L142" s="64">
        <f t="shared" si="118"/>
        <v>4.0379261484341789E-3</v>
      </c>
      <c r="M142" s="64">
        <f t="shared" si="119"/>
        <v>3.8273385032157603E-3</v>
      </c>
      <c r="N142" s="64">
        <f t="shared" si="120"/>
        <v>5.8052202933806807E-3</v>
      </c>
      <c r="O142" s="64">
        <f t="shared" si="109"/>
        <v>6.5500000000000044E-2</v>
      </c>
      <c r="P142" s="64">
        <f t="shared" si="109"/>
        <v>6.5500000000000044E-2</v>
      </c>
      <c r="Q142" s="64">
        <f t="shared" si="100"/>
        <v>6.5500000000000044E-2</v>
      </c>
      <c r="R142" s="64">
        <f t="shared" si="101"/>
        <v>6.5500000000000044E-2</v>
      </c>
      <c r="S142" s="64">
        <f t="shared" si="102"/>
        <v>6.5500000000000044E-2</v>
      </c>
      <c r="T142" s="64">
        <f t="shared" si="103"/>
        <v>6.5500000000000044E-2</v>
      </c>
      <c r="U142" s="64">
        <f t="shared" si="104"/>
        <v>6.5500000000000044E-2</v>
      </c>
      <c r="V142" s="64">
        <f t="shared" si="105"/>
        <v>6.5500000000000044E-2</v>
      </c>
      <c r="W142" s="64">
        <f t="shared" si="106"/>
        <v>6.5500000000000044E-2</v>
      </c>
      <c r="X142" s="64">
        <f t="shared" si="107"/>
        <v>6.5500000000000044E-2</v>
      </c>
      <c r="Y142" s="64">
        <f t="shared" si="108"/>
        <v>6.5500000000000044E-2</v>
      </c>
      <c r="Z142" s="64">
        <f t="shared" si="121"/>
        <v>0.17507491771038819</v>
      </c>
      <c r="AA142" s="64">
        <f t="shared" si="153"/>
        <v>0.17222271413146603</v>
      </c>
      <c r="AB142" s="64">
        <f t="shared" si="122"/>
        <v>0.18200401147173637</v>
      </c>
      <c r="AC142" s="64">
        <f t="shared" si="123"/>
        <v>0.17782198291426871</v>
      </c>
      <c r="AD142" s="64">
        <f t="shared" si="124"/>
        <v>0.17392730977793397</v>
      </c>
      <c r="AE142" s="64">
        <f t="shared" si="125"/>
        <v>0.17027935538673231</v>
      </c>
      <c r="AF142" s="64">
        <f t="shared" si="126"/>
        <v>0.16684751445220705</v>
      </c>
      <c r="AG142" s="64">
        <f t="shared" si="127"/>
        <v>0.1636034794403905</v>
      </c>
      <c r="AH142" s="64">
        <f t="shared" si="128"/>
        <v>0.16122540439024144</v>
      </c>
      <c r="AI142" s="64">
        <f t="shared" si="129"/>
        <v>0.16101481674502302</v>
      </c>
      <c r="AJ142" s="64">
        <f t="shared" si="130"/>
        <v>0.16299269853518794</v>
      </c>
      <c r="AK142" s="334">
        <f>(1+O142)*'Projeções - Receitas'!N$34</f>
        <v>1963910764089.0425</v>
      </c>
      <c r="AL142" s="334">
        <f>(1+P142)*'Projeções - Receitas'!T$34</f>
        <v>2074194304584.2039</v>
      </c>
      <c r="AM142" s="334">
        <f>(1+Q142)*'Projeções - Receitas'!U$34</f>
        <v>2323097621134.3081</v>
      </c>
      <c r="AN142" s="334">
        <f>(1+R142)*'Projeções - Receitas'!V$34</f>
        <v>2601869335670.4253</v>
      </c>
      <c r="AO142" s="334">
        <f>(1+S142)*'Projeções - Receitas'!W$34</f>
        <v>2914093655950.8765</v>
      </c>
      <c r="AP142" s="334">
        <f>(1+T142)*'Projeções - Receitas'!X$34</f>
        <v>3263784894664.9824</v>
      </c>
      <c r="AQ142" s="334">
        <f>(1+U142)*'Projeções - Receitas'!Y$34</f>
        <v>3655439082024.7803</v>
      </c>
      <c r="AR142" s="334">
        <f>(1+V142)*'Projeções - Receitas'!Z$34</f>
        <v>4094091771867.7544</v>
      </c>
      <c r="AS142" s="334">
        <f>(1+W142)*'Projeções - Receitas'!AA$34</f>
        <v>4560818233860.6787</v>
      </c>
      <c r="AT142" s="334">
        <f>(1+X142)*'Projeções - Receitas'!AB$34</f>
        <v>4998656784311.3047</v>
      </c>
      <c r="AU142" s="334">
        <f>(1+Y142)*'Projeções - Receitas'!AC$34</f>
        <v>5471029850428.7227</v>
      </c>
      <c r="AV142" s="335">
        <f t="shared" si="131"/>
        <v>1719543110005.708</v>
      </c>
      <c r="AW142" s="335">
        <f t="shared" si="132"/>
        <v>1816104168518.6965</v>
      </c>
      <c r="AX142" s="335">
        <f t="shared" si="133"/>
        <v>2034036668740.9399</v>
      </c>
      <c r="AY142" s="335">
        <f t="shared" si="134"/>
        <v>2278121068989.853</v>
      </c>
      <c r="AZ142" s="335">
        <f t="shared" si="135"/>
        <v>2551495597268.6353</v>
      </c>
      <c r="BA142" s="335">
        <f t="shared" si="136"/>
        <v>2857675068940.8721</v>
      </c>
      <c r="BB142" s="335">
        <f t="shared" si="137"/>
        <v>3200596077213.7769</v>
      </c>
      <c r="BC142" s="335">
        <f t="shared" si="138"/>
        <v>3584667606479.4307</v>
      </c>
      <c r="BD142" s="335">
        <f t="shared" si="139"/>
        <v>3993319713618.0859</v>
      </c>
      <c r="BE142" s="335">
        <f t="shared" si="140"/>
        <v>4376678406125.4229</v>
      </c>
      <c r="BF142" s="335">
        <f t="shared" si="141"/>
        <v>4790274515504.2754</v>
      </c>
      <c r="BG142" s="334">
        <f>(AK142*SUMPRODUCT(DA$10:DA$13,DA$28:DA$31)+AV142*SUMPRODUCT(DA$14:DA$23,DA$32:DA$41))*'Projeções - Receitas'!T$23+(AK142*DA$11*'Projeções - Receitas'!T$25)</f>
        <v>63800677113.234169</v>
      </c>
      <c r="BH142" s="334">
        <f>(AL142*SUMPRODUCT(DB$10:DB$13,DB$28:DB$31)+AW142*SUMPRODUCT(DB$14:DB$23,DB$32:DB$41))*'Projeções - Receitas'!U$23+(AL142*DB$11*'Projeções - Receitas'!U$25)</f>
        <v>51118597448.120926</v>
      </c>
      <c r="BI142" s="334">
        <f>(AM142*SUMPRODUCT(DC$10:DC$13,DC$28:DC$31)+AX142*SUMPRODUCT(DC$14:DC$23,DC$32:DC$41))*'Projeções - Receitas'!V$23+(AM142*DC$11*'Projeções - Receitas'!V$25)</f>
        <v>56541259226.446716</v>
      </c>
      <c r="BJ142" s="334">
        <f>(AN142*SUMPRODUCT(DD$10:DD$13,DD$28:DD$31)+AY142*SUMPRODUCT(DD$14:DD$23,DD$32:DD$41))*'Projeções - Receitas'!W$23+(AN142*DD$11*'Projeções - Receitas'!W$25)</f>
        <v>62491479875.873009</v>
      </c>
      <c r="BK142" s="334">
        <f>(AO142*SUMPRODUCT(DE$10:DE$13,DE$28:DE$31)+AZ142*SUMPRODUCT(DE$14:DE$23,DE$32:DE$41))*'Projeções - Receitas'!X$23+(AO142*DE$11*'Projeções - Receitas'!X$25)</f>
        <v>69049550838.949707</v>
      </c>
      <c r="BL142" s="334">
        <f>(AP142*SUMPRODUCT(DF$10:DF$13,DF$28:DF$31)+BA142*SUMPRODUCT(DF$14:DF$23,DF$32:DF$41))*'Projeções - Receitas'!Y$23+(AP142*DF$11*'Projeções - Receitas'!Y$25)</f>
        <v>76284840282.153931</v>
      </c>
      <c r="BM142" s="334">
        <f>(AQ142*SUMPRODUCT(DG$10:DG$13,DG$28:DG$31)+BB142*SUMPRODUCT(DG$14:DG$23,DG$32:DG$41))*'Projeções - Receitas'!Z$23+(AQ142*DG$11*'Projeções - Receitas'!Z$25)</f>
        <v>84270438005.13414</v>
      </c>
      <c r="BN142" s="334">
        <f>(AR142*SUMPRODUCT(DH$10:DH$13,DH$28:DH$31)+BC142*SUMPRODUCT(DH$14:DH$23,DH$32:DH$41))*'Projeções - Receitas'!AA$23+(AR142*DH$11*'Projeções - Receitas'!AA$25)</f>
        <v>93082002176.651917</v>
      </c>
      <c r="BO142" s="334">
        <f>(AS142*SUMPRODUCT(DI$10:DI$13,DI$28:DI$31)+BD142*SUMPRODUCT(DI$14:DI$23,DI$32:DI$41))*'Projeções - Receitas'!AB$23+(AS142*DI$11*'Projeções - Receitas'!AB$25)</f>
        <v>102249918222.59026</v>
      </c>
      <c r="BP142" s="334">
        <f>(AT142*SUMPRODUCT(DJ$10:DJ$13,DJ$28:DJ$31)+BE142*SUMPRODUCT(DJ$14:DJ$23,DJ$32:DJ$41))*'Projeções - Receitas'!AC$23+(AT142*DJ$11*'Projeções - Receitas'!AC$25)</f>
        <v>110486853428.88741</v>
      </c>
      <c r="BQ142" s="334">
        <f>(AU142*SUMPRODUCT(DK$10:DK$13,DK$28:DK$31)+BF142*SUMPRODUCT(DK$14:DK$23,DK$32:DK$41))*'Projeções - Receitas'!AD$23+(AU142*DK$11*'Projeções - Receitas'!AD$25)</f>
        <v>140543987490.51761</v>
      </c>
      <c r="BR142" s="335">
        <f>((BG142+'DRE + DCF'!T$12)*(1+'DRE + DCF'!T$15)+'DRE + DCF'!T$18)*(1+'DRE + DCF'!T$25)*'DRE + DCF'!T$33</f>
        <v>35044671816.851822</v>
      </c>
      <c r="BS142" s="335">
        <f>((BH142+'DRE + DCF'!U$12)*(1+'DRE + DCF'!U$15)+'DRE + DCF'!U$18)*(1+'DRE + DCF'!U$25)*'DRE + DCF'!U$33</f>
        <v>26479130684.502987</v>
      </c>
      <c r="BT142" s="335">
        <f>((BI142+'DRE + DCF'!V$12)*(1+'DRE + DCF'!V$15)+'DRE + DCF'!V$18)*(1+'DRE + DCF'!V$25)*'DRE + DCF'!V$33</f>
        <v>29439887547.210003</v>
      </c>
      <c r="BU142" s="335">
        <f>((BJ142+'DRE + DCF'!W$12)*(1+'DRE + DCF'!W$15)+'DRE + DCF'!W$18)*(1+'DRE + DCF'!W$25)*'DRE + DCF'!W$33</f>
        <v>32675286587.350277</v>
      </c>
      <c r="BV142" s="335">
        <f>((BK142+'DRE + DCF'!X$12)*(1+'DRE + DCF'!X$15)+'DRE + DCF'!X$18)*(1+'DRE + DCF'!X$25)*'DRE + DCF'!X$33</f>
        <v>36219844199.003853</v>
      </c>
      <c r="BW142" s="335">
        <f>((BL142+'DRE + DCF'!Y$12)*(1+'DRE + DCF'!Y$15)+'DRE + DCF'!Y$18)*(1+'DRE + DCF'!Y$25)*'DRE + DCF'!Y$33</f>
        <v>40116920861.667572</v>
      </c>
      <c r="BX142" s="335">
        <f>((BM142+'DRE + DCF'!Z$12)*(1+'DRE + DCF'!Z$15)+'DRE + DCF'!Z$18)*(1+'DRE + DCF'!Z$25)*'DRE + DCF'!Z$33</f>
        <v>44414384861.638428</v>
      </c>
      <c r="BY142" s="335">
        <f>((BN142+'DRE + DCF'!AA$12)*(1+'DRE + DCF'!AA$15)+'DRE + DCF'!AA$18)*(1+'DRE + DCF'!AA$25)*'DRE + DCF'!AA$33</f>
        <v>49146995745.922028</v>
      </c>
      <c r="BZ142" s="335">
        <f>((BO142+'DRE + DCF'!AB$12)*(1+'DRE + DCF'!AB$15)+'DRE + DCF'!AB$18)*(1+'DRE + DCF'!AB$25)*'DRE + DCF'!AB$33</f>
        <v>54037402405.467674</v>
      </c>
      <c r="CA142" s="335">
        <f>((BP142+'DRE + DCF'!AC$12)*(1+'DRE + DCF'!AC$15)+'DRE + DCF'!AC$18)*(1+'DRE + DCF'!AC$25)*'DRE + DCF'!AC$33</f>
        <v>58310743906.380096</v>
      </c>
      <c r="CB142" s="335">
        <f>((BQ142+'DRE + DCF'!AD$12)*(1+'DRE + DCF'!AD$15)+'DRE + DCF'!AD$18)*(1+'DRE + DCF'!AD$25)*'DRE + DCF'!AD$33</f>
        <v>73247712144.55397</v>
      </c>
      <c r="CC142" s="335">
        <f>BR142*(1-DA$47)+('DRE + DCF'!N$53*10^6)</f>
        <v>200140149242.22897</v>
      </c>
      <c r="CD142" s="335">
        <f>BS142*(1-DB$47)+('DRE + DCF'!T$53*10^6)</f>
        <v>200564547103.23453</v>
      </c>
      <c r="CE142" s="335">
        <f>BT142*(1-DC$47)+('DRE + DCF'!U$53*10^6)</f>
        <v>219184507548.25928</v>
      </c>
      <c r="CF142" s="335">
        <f>BU142*(1-DD$47)+('DRE + DCF'!V$53*10^6)</f>
        <v>239845936658.68823</v>
      </c>
      <c r="CG142" s="335">
        <f>BV142*(1-DE$47)+('DRE + DCF'!W$53*10^6)</f>
        <v>262743946397.47946</v>
      </c>
      <c r="CH142" s="335">
        <f>BW142*(1-DF$47)+('DRE + DCF'!X$53*10^6)</f>
        <v>288101128380.73505</v>
      </c>
      <c r="CI142" s="335">
        <f>BX142*(1-DG$47)+('DRE + DCF'!Y$53*10^6)</f>
        <v>316170048451.69226</v>
      </c>
      <c r="CJ142" s="335">
        <f>BY142*(1-DH$47)+('DRE + DCF'!Z$53*10^6)</f>
        <v>347225444828.02399</v>
      </c>
      <c r="CK142" s="335">
        <f>BZ142*(1-DI$47)+('DRE + DCF'!AA$53*10^6)</f>
        <v>381186641779.20288</v>
      </c>
      <c r="CL142" s="335">
        <f>CA142*(1-DJ$47)+('DRE + DCF'!AB$53*10^6)</f>
        <v>417234867322.7251</v>
      </c>
      <c r="CM142" s="335">
        <f>CB142*(1-DK$47)+('DRE + DCF'!AC$53*10^6)</f>
        <v>462273148795.66534</v>
      </c>
      <c r="CN142" s="335">
        <f t="shared" si="142"/>
        <v>1143168603816.248</v>
      </c>
      <c r="CO142" s="335">
        <f t="shared" si="143"/>
        <v>1164565011733.2014</v>
      </c>
      <c r="CP142" s="335">
        <f t="shared" si="144"/>
        <v>1204283937347.7036</v>
      </c>
      <c r="CQ142" s="335">
        <f t="shared" si="145"/>
        <v>1348798009829.4282</v>
      </c>
      <c r="CR142" s="335">
        <f t="shared" si="146"/>
        <v>1510653771008.9597</v>
      </c>
      <c r="CS142" s="335">
        <f t="shared" si="147"/>
        <v>1691932223530.0352</v>
      </c>
      <c r="CT142" s="335">
        <f t="shared" si="148"/>
        <v>1894964090353.6394</v>
      </c>
      <c r="CU142" s="335">
        <f t="shared" si="149"/>
        <v>2122359781196.0764</v>
      </c>
      <c r="CV142" s="335">
        <f t="shared" si="150"/>
        <v>2364308796252.4292</v>
      </c>
      <c r="CW142" s="335">
        <f t="shared" si="151"/>
        <v>2591282440692.6631</v>
      </c>
      <c r="CX142" s="336">
        <f t="shared" si="152"/>
        <v>2836158631338.1196</v>
      </c>
    </row>
    <row r="143" spans="4:102" ht="30" customHeight="1" x14ac:dyDescent="0.25">
      <c r="D143" s="333">
        <f t="shared" si="110"/>
        <v>1.7815181721620749E-2</v>
      </c>
      <c r="E143" s="64">
        <f t="shared" si="111"/>
        <v>1.4961983952584662E-2</v>
      </c>
      <c r="F143" s="64">
        <f t="shared" si="112"/>
        <v>2.4739208354968789E-2</v>
      </c>
      <c r="G143" s="64">
        <f t="shared" si="113"/>
        <v>2.0559026419515264E-2</v>
      </c>
      <c r="H143" s="64">
        <f t="shared" si="114"/>
        <v>1.6666064681395171E-2</v>
      </c>
      <c r="I143" s="64">
        <f t="shared" si="115"/>
        <v>1.3019706525065816E-2</v>
      </c>
      <c r="J143" s="64">
        <f t="shared" si="116"/>
        <v>9.5893614314783437E-3</v>
      </c>
      <c r="K143" s="64">
        <f t="shared" si="117"/>
        <v>6.3467350448466187E-3</v>
      </c>
      <c r="L143" s="64">
        <f t="shared" si="118"/>
        <v>3.9696630974812019E-3</v>
      </c>
      <c r="M143" s="64">
        <f t="shared" si="119"/>
        <v>3.7590623379700205E-3</v>
      </c>
      <c r="N143" s="64">
        <f t="shared" si="120"/>
        <v>5.7369106021245564E-3</v>
      </c>
      <c r="O143" s="64">
        <f t="shared" si="109"/>
        <v>6.6000000000000045E-2</v>
      </c>
      <c r="P143" s="64">
        <f t="shared" si="109"/>
        <v>6.6000000000000045E-2</v>
      </c>
      <c r="Q143" s="64">
        <f t="shared" si="100"/>
        <v>6.6000000000000045E-2</v>
      </c>
      <c r="R143" s="64">
        <f t="shared" si="101"/>
        <v>6.6000000000000045E-2</v>
      </c>
      <c r="S143" s="64">
        <f t="shared" si="102"/>
        <v>6.6000000000000045E-2</v>
      </c>
      <c r="T143" s="64">
        <f t="shared" si="103"/>
        <v>6.6000000000000045E-2</v>
      </c>
      <c r="U143" s="64">
        <f t="shared" si="104"/>
        <v>6.6000000000000045E-2</v>
      </c>
      <c r="V143" s="64">
        <f t="shared" si="105"/>
        <v>6.6000000000000045E-2</v>
      </c>
      <c r="W143" s="64">
        <f t="shared" si="106"/>
        <v>6.6000000000000045E-2</v>
      </c>
      <c r="X143" s="64">
        <f t="shared" si="107"/>
        <v>6.6000000000000045E-2</v>
      </c>
      <c r="Y143" s="64">
        <f t="shared" si="108"/>
        <v>6.6000000000000045E-2</v>
      </c>
      <c r="Z143" s="64">
        <f t="shared" si="121"/>
        <v>0.17500265996342801</v>
      </c>
      <c r="AA143" s="64">
        <f t="shared" si="153"/>
        <v>0.17214946219439192</v>
      </c>
      <c r="AB143" s="64">
        <f t="shared" si="122"/>
        <v>0.18192668659677605</v>
      </c>
      <c r="AC143" s="64">
        <f t="shared" si="123"/>
        <v>0.17774650466132252</v>
      </c>
      <c r="AD143" s="64">
        <f t="shared" si="124"/>
        <v>0.17385354292320243</v>
      </c>
      <c r="AE143" s="64">
        <f t="shared" si="125"/>
        <v>0.17020718476687308</v>
      </c>
      <c r="AF143" s="64">
        <f t="shared" si="126"/>
        <v>0.1667768396732856</v>
      </c>
      <c r="AG143" s="64">
        <f t="shared" si="127"/>
        <v>0.16353421328665388</v>
      </c>
      <c r="AH143" s="64">
        <f t="shared" si="128"/>
        <v>0.16115714133928846</v>
      </c>
      <c r="AI143" s="64">
        <f t="shared" si="129"/>
        <v>0.16094654057977728</v>
      </c>
      <c r="AJ143" s="64">
        <f t="shared" si="130"/>
        <v>0.16292438884393182</v>
      </c>
      <c r="AK143" s="334">
        <f>(1+O143)*'Projeções - Receitas'!N$34</f>
        <v>1964832355250.0415</v>
      </c>
      <c r="AL143" s="334">
        <f>(1+P143)*'Projeções - Receitas'!T$34</f>
        <v>2075167647758.5745</v>
      </c>
      <c r="AM143" s="334">
        <f>(1+Q143)*'Projeções - Receitas'!U$34</f>
        <v>2324187765489.6035</v>
      </c>
      <c r="AN143" s="334">
        <f>(1+R143)*'Projeções - Receitas'!V$34</f>
        <v>2603090297348.356</v>
      </c>
      <c r="AO143" s="334">
        <f>(1+S143)*'Projeções - Receitas'!W$34</f>
        <v>2915461133030.1592</v>
      </c>
      <c r="AP143" s="334">
        <f>(1+T143)*'Projeções - Receitas'!X$34</f>
        <v>3265316468993.7783</v>
      </c>
      <c r="AQ143" s="334">
        <f>(1+U143)*'Projeções - Receitas'!Y$34</f>
        <v>3657154445273.0322</v>
      </c>
      <c r="AR143" s="334">
        <f>(1+V143)*'Projeções - Receitas'!Z$34</f>
        <v>4096012978705.7964</v>
      </c>
      <c r="AS143" s="334">
        <f>(1+W143)*'Projeções - Receitas'!AA$34</f>
        <v>4562958458278.2578</v>
      </c>
      <c r="AT143" s="334">
        <f>(1+X143)*'Projeções - Receitas'!AB$34</f>
        <v>5001002470272.9707</v>
      </c>
      <c r="AU143" s="334">
        <f>(1+Y143)*'Projeções - Receitas'!AC$34</f>
        <v>5473597203713.7666</v>
      </c>
      <c r="AV143" s="335">
        <f t="shared" si="131"/>
        <v>1720350028405.5229</v>
      </c>
      <c r="AW143" s="335">
        <f t="shared" si="132"/>
        <v>1816956399475.2983</v>
      </c>
      <c r="AX143" s="335">
        <f t="shared" si="133"/>
        <v>2034991167412.3342</v>
      </c>
      <c r="AY143" s="335">
        <f t="shared" si="134"/>
        <v>2279190107501.8145</v>
      </c>
      <c r="AZ143" s="335">
        <f t="shared" si="135"/>
        <v>2552692920402.0322</v>
      </c>
      <c r="BA143" s="335">
        <f t="shared" si="136"/>
        <v>2859016070850.2764</v>
      </c>
      <c r="BB143" s="335">
        <f t="shared" si="137"/>
        <v>3202097999352.3101</v>
      </c>
      <c r="BC143" s="335">
        <f t="shared" si="138"/>
        <v>3586349759274.5874</v>
      </c>
      <c r="BD143" s="335">
        <f t="shared" si="139"/>
        <v>3995193631831.8911</v>
      </c>
      <c r="BE143" s="335">
        <f t="shared" si="140"/>
        <v>4378732220487.7524</v>
      </c>
      <c r="BF143" s="335">
        <f t="shared" si="141"/>
        <v>4792522415323.8457</v>
      </c>
      <c r="BG143" s="334">
        <f>(AK143*SUMPRODUCT(DA$10:DA$13,DA$28:DA$31)+AV143*SUMPRODUCT(DA$14:DA$23,DA$32:DA$41))*'Projeções - Receitas'!T$23+(AK143*DA$11*'Projeções - Receitas'!T$25)</f>
        <v>63830616426.755157</v>
      </c>
      <c r="BH143" s="334">
        <f>(AL143*SUMPRODUCT(DB$10:DB$13,DB$28:DB$31)+AW143*SUMPRODUCT(DB$14:DB$23,DB$32:DB$41))*'Projeções - Receitas'!U$23+(AL143*DB$11*'Projeções - Receitas'!U$25)</f>
        <v>51142585527.636688</v>
      </c>
      <c r="BI143" s="334">
        <f>(AM143*SUMPRODUCT(DC$10:DC$13,DC$28:DC$31)+AX143*SUMPRODUCT(DC$14:DC$23,DC$32:DC$41))*'Projeções - Receitas'!V$23+(AM143*DC$11*'Projeções - Receitas'!V$25)</f>
        <v>56567791961.888504</v>
      </c>
      <c r="BJ143" s="334">
        <f>(AN143*SUMPRODUCT(DD$10:DD$13,DD$28:DD$31)+AY143*SUMPRODUCT(DD$14:DD$23,DD$32:DD$41))*'Projeções - Receitas'!W$23+(AN143*DD$11*'Projeções - Receitas'!W$25)</f>
        <v>62520804831.234756</v>
      </c>
      <c r="BK143" s="334">
        <f>(AO143*SUMPRODUCT(DE$10:DE$13,DE$28:DE$31)+AZ143*SUMPRODUCT(DE$14:DE$23,DE$32:DE$41))*'Projeções - Receitas'!X$23+(AO143*DE$11*'Projeções - Receitas'!X$25)</f>
        <v>69081953256.049179</v>
      </c>
      <c r="BL143" s="334">
        <f>(AP143*SUMPRODUCT(DF$10:DF$13,DF$28:DF$31)+BA143*SUMPRODUCT(DF$14:DF$23,DF$32:DF$41))*'Projeções - Receitas'!Y$23+(AP143*DF$11*'Projeções - Receitas'!Y$25)</f>
        <v>76320637954.74057</v>
      </c>
      <c r="BM143" s="334">
        <f>(AQ143*SUMPRODUCT(DG$10:DG$13,DG$28:DG$31)+BB143*SUMPRODUCT(DG$14:DG$23,DG$32:DG$41))*'Projeções - Receitas'!Z$23+(AQ143*DG$11*'Projeções - Receitas'!Z$25)</f>
        <v>84309983025.314804</v>
      </c>
      <c r="BN143" s="334">
        <f>(AR143*SUMPRODUCT(DH$10:DH$13,DH$28:DH$31)+BC143*SUMPRODUCT(DH$14:DH$23,DH$32:DH$41))*'Projeções - Receitas'!AA$23+(AR143*DH$11*'Projeções - Receitas'!AA$25)</f>
        <v>93125682140.132263</v>
      </c>
      <c r="BO143" s="334">
        <f>(AS143*SUMPRODUCT(DI$10:DI$13,DI$28:DI$31)+BD143*SUMPRODUCT(DI$14:DI$23,DI$32:DI$41))*'Projeções - Receitas'!AB$23+(AS143*DI$11*'Projeções - Receitas'!AB$25)</f>
        <v>102297900352.21129</v>
      </c>
      <c r="BP143" s="334">
        <f>(AT143*SUMPRODUCT(DJ$10:DJ$13,DJ$28:DJ$31)+BE143*SUMPRODUCT(DJ$14:DJ$23,DJ$32:DJ$41))*'Projeções - Receitas'!AC$23+(AT143*DJ$11*'Projeções - Receitas'!AC$25)</f>
        <v>110538700849.54858</v>
      </c>
      <c r="BQ143" s="334">
        <f>(AU143*SUMPRODUCT(DK$10:DK$13,DK$28:DK$31)+BF143*SUMPRODUCT(DK$14:DK$23,DK$32:DK$41))*'Projeções - Receitas'!AD$23+(AU143*DK$11*'Projeções - Receitas'!AD$25)</f>
        <v>140609939619.79517</v>
      </c>
      <c r="BR143" s="335">
        <f>((BG143+'DRE + DCF'!T$12)*(1+'DRE + DCF'!T$15)+'DRE + DCF'!T$18)*(1+'DRE + DCF'!T$25)*'DRE + DCF'!T$33</f>
        <v>35063094409.142822</v>
      </c>
      <c r="BS143" s="335">
        <f>((BH143+'DRE + DCF'!U$12)*(1+'DRE + DCF'!U$15)+'DRE + DCF'!U$18)*(1+'DRE + DCF'!U$25)*'DRE + DCF'!U$33</f>
        <v>26493748848.366879</v>
      </c>
      <c r="BT143" s="335">
        <f>((BI143+'DRE + DCF'!V$12)*(1+'DRE + DCF'!V$15)+'DRE + DCF'!V$18)*(1+'DRE + DCF'!V$25)*'DRE + DCF'!V$33</f>
        <v>29456038268.280647</v>
      </c>
      <c r="BU143" s="335">
        <f>((BJ143+'DRE + DCF'!W$12)*(1+'DRE + DCF'!W$15)+'DRE + DCF'!W$18)*(1+'DRE + DCF'!W$25)*'DRE + DCF'!W$33</f>
        <v>32693116911.805763</v>
      </c>
      <c r="BV143" s="335">
        <f>((BK143+'DRE + DCF'!X$12)*(1+'DRE + DCF'!X$15)+'DRE + DCF'!X$18)*(1+'DRE + DCF'!X$25)*'DRE + DCF'!X$33</f>
        <v>36239523548.640785</v>
      </c>
      <c r="BW143" s="335">
        <f>((BL143+'DRE + DCF'!Y$12)*(1+'DRE + DCF'!Y$15)+'DRE + DCF'!Y$18)*(1+'DRE + DCF'!Y$25)*'DRE + DCF'!Y$33</f>
        <v>40138637821.20845</v>
      </c>
      <c r="BX143" s="335">
        <f>((BM143+'DRE + DCF'!Z$12)*(1+'DRE + DCF'!Z$15)+'DRE + DCF'!Z$18)*(1+'DRE + DCF'!Z$25)*'DRE + DCF'!Z$33</f>
        <v>44438348148.011139</v>
      </c>
      <c r="BY143" s="335">
        <f>((BN143+'DRE + DCF'!AA$12)*(1+'DRE + DCF'!AA$15)+'DRE + DCF'!AA$18)*(1+'DRE + DCF'!AA$25)*'DRE + DCF'!AA$33</f>
        <v>49173434843.995865</v>
      </c>
      <c r="BZ143" s="335">
        <f>((BO143+'DRE + DCF'!AB$12)*(1+'DRE + DCF'!AB$15)+'DRE + DCF'!AB$18)*(1+'DRE + DCF'!AB$25)*'DRE + DCF'!AB$33</f>
        <v>54066412766.115005</v>
      </c>
      <c r="CA143" s="335">
        <f>((BP143+'DRE + DCF'!AC$12)*(1+'DRE + DCF'!AC$15)+'DRE + DCF'!AC$18)*(1+'DRE + DCF'!AC$25)*'DRE + DCF'!AC$33</f>
        <v>58342055808.282646</v>
      </c>
      <c r="CB143" s="335">
        <f>((BQ143+'DRE + DCF'!AD$12)*(1+'DRE + DCF'!AD$15)+'DRE + DCF'!AD$18)*(1+'DRE + DCF'!AD$25)*'DRE + DCF'!AD$33</f>
        <v>73286211759.738251</v>
      </c>
      <c r="CC143" s="335">
        <f>BR143*(1-DA$47)+('DRE + DCF'!N$53*10^6)</f>
        <v>200151426110.29568</v>
      </c>
      <c r="CD143" s="335">
        <f>BS143*(1-DB$47)+('DRE + DCF'!T$53*10^6)</f>
        <v>200573318001.55286</v>
      </c>
      <c r="CE143" s="335">
        <f>BT143*(1-DC$47)+('DRE + DCF'!U$53*10^6)</f>
        <v>219194197980.90167</v>
      </c>
      <c r="CF143" s="335">
        <f>BU143*(1-DD$47)+('DRE + DCF'!V$53*10^6)</f>
        <v>239856634853.36154</v>
      </c>
      <c r="CG143" s="335">
        <f>BV143*(1-DE$47)+('DRE + DCF'!W$53*10^6)</f>
        <v>262755754007.26163</v>
      </c>
      <c r="CH143" s="335">
        <f>BW143*(1-DF$47)+('DRE + DCF'!X$53*10^6)</f>
        <v>288114158556.45959</v>
      </c>
      <c r="CI143" s="335">
        <f>BX143*(1-DG$47)+('DRE + DCF'!Y$53*10^6)</f>
        <v>316184426423.51593</v>
      </c>
      <c r="CJ143" s="335">
        <f>BY143*(1-DH$47)+('DRE + DCF'!Z$53*10^6)</f>
        <v>347241308286.86829</v>
      </c>
      <c r="CK143" s="335">
        <f>BZ143*(1-DI$47)+('DRE + DCF'!AA$53*10^6)</f>
        <v>381204047995.59131</v>
      </c>
      <c r="CL143" s="335">
        <f>CA143*(1-DJ$47)+('DRE + DCF'!AB$53*10^6)</f>
        <v>417253654463.86664</v>
      </c>
      <c r="CM143" s="335">
        <f>CB143*(1-DK$47)+('DRE + DCF'!AC$53*10^6)</f>
        <v>462296248564.77594</v>
      </c>
      <c r="CN143" s="335">
        <f t="shared" si="142"/>
        <v>1143705050838.2173</v>
      </c>
      <c r="CO143" s="335">
        <f t="shared" si="143"/>
        <v>1165111499303.231</v>
      </c>
      <c r="CP143" s="335">
        <f t="shared" si="144"/>
        <v>1204849063550.1194</v>
      </c>
      <c r="CQ143" s="335">
        <f t="shared" si="145"/>
        <v>1349430951176.1338</v>
      </c>
      <c r="CR143" s="335">
        <f t="shared" si="146"/>
        <v>1511362665317.27</v>
      </c>
      <c r="CS143" s="335">
        <f t="shared" si="147"/>
        <v>1692726185155.3425</v>
      </c>
      <c r="CT143" s="335">
        <f t="shared" si="148"/>
        <v>1895853327373.9839</v>
      </c>
      <c r="CU143" s="335">
        <f t="shared" si="149"/>
        <v>2123355726658.8621</v>
      </c>
      <c r="CV143" s="335">
        <f t="shared" si="150"/>
        <v>2365418279497.9727</v>
      </c>
      <c r="CW143" s="335">
        <f t="shared" si="151"/>
        <v>2592498434329.7778</v>
      </c>
      <c r="CX143" s="336">
        <f t="shared" si="152"/>
        <v>2837489536373.9419</v>
      </c>
    </row>
    <row r="144" spans="4:102" ht="30" customHeight="1" x14ac:dyDescent="0.25">
      <c r="D144" s="333">
        <f t="shared" si="110"/>
        <v>1.7742991726884677E-2</v>
      </c>
      <c r="E144" s="64">
        <f t="shared" si="111"/>
        <v>1.4888800699933535E-2</v>
      </c>
      <c r="F144" s="64">
        <f t="shared" si="112"/>
        <v>2.4661955983407369E-2</v>
      </c>
      <c r="G144" s="64">
        <f t="shared" si="113"/>
        <v>2.0483618938489323E-2</v>
      </c>
      <c r="H144" s="64">
        <f t="shared" si="114"/>
        <v>1.6592366993897323E-2</v>
      </c>
      <c r="I144" s="64">
        <f t="shared" si="115"/>
        <v>1.2947603575736211E-2</v>
      </c>
      <c r="J144" s="64">
        <f t="shared" si="116"/>
        <v>9.5187529205165156E-3</v>
      </c>
      <c r="K144" s="64">
        <f t="shared" si="117"/>
        <v>6.277533838277144E-3</v>
      </c>
      <c r="L144" s="64">
        <f t="shared" si="118"/>
        <v>3.9014640531395695E-3</v>
      </c>
      <c r="M144" s="64">
        <f t="shared" si="119"/>
        <v>3.6908501916320668E-3</v>
      </c>
      <c r="N144" s="64">
        <f t="shared" si="120"/>
        <v>5.6686649612118223E-3</v>
      </c>
      <c r="O144" s="64">
        <f t="shared" si="109"/>
        <v>6.6500000000000045E-2</v>
      </c>
      <c r="P144" s="64">
        <f t="shared" si="109"/>
        <v>6.6500000000000045E-2</v>
      </c>
      <c r="Q144" s="64">
        <f t="shared" si="100"/>
        <v>6.6500000000000045E-2</v>
      </c>
      <c r="R144" s="64">
        <f t="shared" si="101"/>
        <v>6.6500000000000045E-2</v>
      </c>
      <c r="S144" s="64">
        <f t="shared" si="102"/>
        <v>6.6500000000000045E-2</v>
      </c>
      <c r="T144" s="64">
        <f t="shared" si="103"/>
        <v>6.6500000000000045E-2</v>
      </c>
      <c r="U144" s="64">
        <f t="shared" si="104"/>
        <v>6.6500000000000045E-2</v>
      </c>
      <c r="V144" s="64">
        <f t="shared" si="105"/>
        <v>6.6500000000000045E-2</v>
      </c>
      <c r="W144" s="64">
        <f t="shared" si="106"/>
        <v>6.6500000000000045E-2</v>
      </c>
      <c r="X144" s="64">
        <f t="shared" si="107"/>
        <v>6.6500000000000045E-2</v>
      </c>
      <c r="Y144" s="64">
        <f t="shared" si="108"/>
        <v>6.6500000000000045E-2</v>
      </c>
      <c r="Z144" s="64">
        <f t="shared" si="121"/>
        <v>0.17493046996869194</v>
      </c>
      <c r="AA144" s="64">
        <f t="shared" si="153"/>
        <v>0.1720762789417408</v>
      </c>
      <c r="AB144" s="64">
        <f t="shared" si="122"/>
        <v>0.18184943422521463</v>
      </c>
      <c r="AC144" s="64">
        <f t="shared" si="123"/>
        <v>0.17767109718029658</v>
      </c>
      <c r="AD144" s="64">
        <f t="shared" si="124"/>
        <v>0.17377984523570458</v>
      </c>
      <c r="AE144" s="64">
        <f t="shared" si="125"/>
        <v>0.17013508181754347</v>
      </c>
      <c r="AF144" s="64">
        <f t="shared" si="126"/>
        <v>0.16670623116232378</v>
      </c>
      <c r="AG144" s="64">
        <f t="shared" si="127"/>
        <v>0.1634650120800844</v>
      </c>
      <c r="AH144" s="64">
        <f t="shared" si="128"/>
        <v>0.16108894229494683</v>
      </c>
      <c r="AI144" s="64">
        <f t="shared" si="129"/>
        <v>0.16087832843343933</v>
      </c>
      <c r="AJ144" s="64">
        <f t="shared" si="130"/>
        <v>0.16285614320301908</v>
      </c>
      <c r="AK144" s="334">
        <f>(1+O144)*'Projeções - Receitas'!N$34</f>
        <v>1965753946411.0405</v>
      </c>
      <c r="AL144" s="334">
        <f>(1+P144)*'Projeções - Receitas'!T$34</f>
        <v>2076140990932.9451</v>
      </c>
      <c r="AM144" s="334">
        <f>(1+Q144)*'Projeções - Receitas'!U$34</f>
        <v>2325277909844.8989</v>
      </c>
      <c r="AN144" s="334">
        <f>(1+R144)*'Projeções - Receitas'!V$34</f>
        <v>2604311259026.2866</v>
      </c>
      <c r="AO144" s="334">
        <f>(1+S144)*'Projeções - Receitas'!W$34</f>
        <v>2916828610109.4414</v>
      </c>
      <c r="AP144" s="334">
        <f>(1+T144)*'Projeções - Receitas'!X$34</f>
        <v>3266848043322.5747</v>
      </c>
      <c r="AQ144" s="334">
        <f>(1+U144)*'Projeções - Receitas'!Y$34</f>
        <v>3658869808521.2837</v>
      </c>
      <c r="AR144" s="334">
        <f>(1+V144)*'Projeções - Receitas'!Z$34</f>
        <v>4097934185543.8379</v>
      </c>
      <c r="AS144" s="334">
        <f>(1+W144)*'Projeções - Receitas'!AA$34</f>
        <v>4565098682695.8359</v>
      </c>
      <c r="AT144" s="334">
        <f>(1+X144)*'Projeções - Receitas'!AB$34</f>
        <v>5003348156234.6377</v>
      </c>
      <c r="AU144" s="334">
        <f>(1+Y144)*'Projeções - Receitas'!AC$34</f>
        <v>5476164556998.8105</v>
      </c>
      <c r="AV144" s="335">
        <f t="shared" si="131"/>
        <v>1721156946805.3376</v>
      </c>
      <c r="AW144" s="335">
        <f t="shared" si="132"/>
        <v>1817808630431.8999</v>
      </c>
      <c r="AX144" s="335">
        <f t="shared" si="133"/>
        <v>2035945666083.7285</v>
      </c>
      <c r="AY144" s="335">
        <f t="shared" si="134"/>
        <v>2280259146013.7759</v>
      </c>
      <c r="AZ144" s="335">
        <f t="shared" si="135"/>
        <v>2553890243535.4292</v>
      </c>
      <c r="BA144" s="335">
        <f t="shared" si="136"/>
        <v>2860357072759.6807</v>
      </c>
      <c r="BB144" s="335">
        <f t="shared" si="137"/>
        <v>3203599921490.8428</v>
      </c>
      <c r="BC144" s="335">
        <f t="shared" si="138"/>
        <v>3588031912069.7437</v>
      </c>
      <c r="BD144" s="335">
        <f t="shared" si="139"/>
        <v>3997067550045.6953</v>
      </c>
      <c r="BE144" s="335">
        <f t="shared" si="140"/>
        <v>4380786034850.083</v>
      </c>
      <c r="BF144" s="335">
        <f t="shared" si="141"/>
        <v>4794770315143.416</v>
      </c>
      <c r="BG144" s="334">
        <f>(AK144*SUMPRODUCT(DA$10:DA$13,DA$28:DA$31)+AV144*SUMPRODUCT(DA$14:DA$23,DA$32:DA$41))*'Projeções - Receitas'!T$23+(AK144*DA$11*'Projeções - Receitas'!T$25)</f>
        <v>63860555740.276169</v>
      </c>
      <c r="BH144" s="334">
        <f>(AL144*SUMPRODUCT(DB$10:DB$13,DB$28:DB$31)+AW144*SUMPRODUCT(DB$14:DB$23,DB$32:DB$41))*'Projeções - Receitas'!U$23+(AL144*DB$11*'Projeções - Receitas'!U$25)</f>
        <v>51166573607.152443</v>
      </c>
      <c r="BI144" s="334">
        <f>(AM144*SUMPRODUCT(DC$10:DC$13,DC$28:DC$31)+AX144*SUMPRODUCT(DC$14:DC$23,DC$32:DC$41))*'Projeções - Receitas'!V$23+(AM144*DC$11*'Projeções - Receitas'!V$25)</f>
        <v>56594324697.330276</v>
      </c>
      <c r="BJ144" s="334">
        <f>(AN144*SUMPRODUCT(DD$10:DD$13,DD$28:DD$31)+AY144*SUMPRODUCT(DD$14:DD$23,DD$32:DD$41))*'Projeções - Receitas'!W$23+(AN144*DD$11*'Projeções - Receitas'!W$25)</f>
        <v>62550129786.596489</v>
      </c>
      <c r="BK144" s="334">
        <f>(AO144*SUMPRODUCT(DE$10:DE$13,DE$28:DE$31)+AZ144*SUMPRODUCT(DE$14:DE$23,DE$32:DE$41))*'Projeções - Receitas'!X$23+(AO144*DE$11*'Projeções - Receitas'!X$25)</f>
        <v>69114355673.148621</v>
      </c>
      <c r="BL144" s="334">
        <f>(AP144*SUMPRODUCT(DF$10:DF$13,DF$28:DF$31)+BA144*SUMPRODUCT(DF$14:DF$23,DF$32:DF$41))*'Projeções - Receitas'!Y$23+(AP144*DF$11*'Projeções - Receitas'!Y$25)</f>
        <v>76356435627.32724</v>
      </c>
      <c r="BM144" s="334">
        <f>(AQ144*SUMPRODUCT(DG$10:DG$13,DG$28:DG$31)+BB144*SUMPRODUCT(DG$14:DG$23,DG$32:DG$41))*'Projeções - Receitas'!Z$23+(AQ144*DG$11*'Projeções - Receitas'!Z$25)</f>
        <v>84349528045.495544</v>
      </c>
      <c r="BN144" s="334">
        <f>(AR144*SUMPRODUCT(DH$10:DH$13,DH$28:DH$31)+BC144*SUMPRODUCT(DH$14:DH$23,DH$32:DH$41))*'Projeções - Receitas'!AA$23+(AR144*DH$11*'Projeções - Receitas'!AA$25)</f>
        <v>93169362103.61264</v>
      </c>
      <c r="BO144" s="334">
        <f>(AS144*SUMPRODUCT(DI$10:DI$13,DI$28:DI$31)+BD144*SUMPRODUCT(DI$14:DI$23,DI$32:DI$41))*'Projeções - Receitas'!AB$23+(AS144*DI$11*'Projeções - Receitas'!AB$25)</f>
        <v>102345882481.83241</v>
      </c>
      <c r="BP144" s="334">
        <f>(AT144*SUMPRODUCT(DJ$10:DJ$13,DJ$28:DJ$31)+BE144*SUMPRODUCT(DJ$14:DJ$23,DJ$32:DJ$41))*'Projeções - Receitas'!AC$23+(AT144*DJ$11*'Projeções - Receitas'!AC$25)</f>
        <v>110590548270.20961</v>
      </c>
      <c r="BQ144" s="334">
        <f>(AU144*SUMPRODUCT(DK$10:DK$13,DK$28:DK$31)+BF144*SUMPRODUCT(DK$14:DK$23,DK$32:DK$41))*'Projeções - Receitas'!AD$23+(AU144*DK$11*'Projeções - Receitas'!AD$25)</f>
        <v>140675891749.07275</v>
      </c>
      <c r="BR144" s="335">
        <f>((BG144+'DRE + DCF'!T$12)*(1+'DRE + DCF'!T$15)+'DRE + DCF'!T$18)*(1+'DRE + DCF'!T$25)*'DRE + DCF'!T$33</f>
        <v>35081517001.433815</v>
      </c>
      <c r="BS144" s="335">
        <f>((BH144+'DRE + DCF'!U$12)*(1+'DRE + DCF'!U$15)+'DRE + DCF'!U$18)*(1+'DRE + DCF'!U$25)*'DRE + DCF'!U$33</f>
        <v>26508367012.230762</v>
      </c>
      <c r="BT144" s="335">
        <f>((BI144+'DRE + DCF'!V$12)*(1+'DRE + DCF'!V$15)+'DRE + DCF'!V$18)*(1+'DRE + DCF'!V$25)*'DRE + DCF'!V$33</f>
        <v>29472188989.351261</v>
      </c>
      <c r="BU144" s="335">
        <f>((BJ144+'DRE + DCF'!W$12)*(1+'DRE + DCF'!W$15)+'DRE + DCF'!W$18)*(1+'DRE + DCF'!W$25)*'DRE + DCF'!W$33</f>
        <v>32710947236.26125</v>
      </c>
      <c r="BV144" s="335">
        <f>((BK144+'DRE + DCF'!X$12)*(1+'DRE + DCF'!X$15)+'DRE + DCF'!X$18)*(1+'DRE + DCF'!X$25)*'DRE + DCF'!X$33</f>
        <v>36259202898.277702</v>
      </c>
      <c r="BW144" s="335">
        <f>((BL144+'DRE + DCF'!Y$12)*(1+'DRE + DCF'!Y$15)+'DRE + DCF'!Y$18)*(1+'DRE + DCF'!Y$25)*'DRE + DCF'!Y$33</f>
        <v>40160354780.749352</v>
      </c>
      <c r="BX144" s="335">
        <f>((BM144+'DRE + DCF'!Z$12)*(1+'DRE + DCF'!Z$15)+'DRE + DCF'!Z$18)*(1+'DRE + DCF'!Z$25)*'DRE + DCF'!Z$33</f>
        <v>44462311434.383904</v>
      </c>
      <c r="BY144" s="335">
        <f>((BN144+'DRE + DCF'!AA$12)*(1+'DRE + DCF'!AA$15)+'DRE + DCF'!AA$18)*(1+'DRE + DCF'!AA$25)*'DRE + DCF'!AA$33</f>
        <v>49199873942.069748</v>
      </c>
      <c r="BZ144" s="335">
        <f>((BO144+'DRE + DCF'!AB$12)*(1+'DRE + DCF'!AB$15)+'DRE + DCF'!AB$18)*(1+'DRE + DCF'!AB$25)*'DRE + DCF'!AB$33</f>
        <v>54095423126.762398</v>
      </c>
      <c r="CA144" s="335">
        <f>((BP144+'DRE + DCF'!AC$12)*(1+'DRE + DCF'!AC$15)+'DRE + DCF'!AC$18)*(1+'DRE + DCF'!AC$25)*'DRE + DCF'!AC$33</f>
        <v>58373367710.185104</v>
      </c>
      <c r="CB144" s="335">
        <f>((BQ144+'DRE + DCF'!AD$12)*(1+'DRE + DCF'!AD$15)+'DRE + DCF'!AD$18)*(1+'DRE + DCF'!AD$25)*'DRE + DCF'!AD$33</f>
        <v>73324711374.922531</v>
      </c>
      <c r="CC144" s="335">
        <f>BR144*(1-DA$47)+('DRE + DCF'!N$53*10^6)</f>
        <v>200162702978.3624</v>
      </c>
      <c r="CD144" s="335">
        <f>BS144*(1-DB$47)+('DRE + DCF'!T$53*10^6)</f>
        <v>200582088899.87122</v>
      </c>
      <c r="CE144" s="335">
        <f>BT144*(1-DC$47)+('DRE + DCF'!U$53*10^6)</f>
        <v>219203888413.54404</v>
      </c>
      <c r="CF144" s="335">
        <f>BU144*(1-DD$47)+('DRE + DCF'!V$53*10^6)</f>
        <v>239867333048.03482</v>
      </c>
      <c r="CG144" s="335">
        <f>BV144*(1-DE$47)+('DRE + DCF'!W$53*10^6)</f>
        <v>262767561617.04376</v>
      </c>
      <c r="CH144" s="335">
        <f>BW144*(1-DF$47)+('DRE + DCF'!X$53*10^6)</f>
        <v>288127188732.18408</v>
      </c>
      <c r="CI144" s="335">
        <f>BX144*(1-DG$47)+('DRE + DCF'!Y$53*10^6)</f>
        <v>316198804395.3396</v>
      </c>
      <c r="CJ144" s="335">
        <f>BY144*(1-DH$47)+('DRE + DCF'!Z$53*10^6)</f>
        <v>347257171745.71259</v>
      </c>
      <c r="CK144" s="335">
        <f>BZ144*(1-DI$47)+('DRE + DCF'!AA$53*10^6)</f>
        <v>381221454211.97974</v>
      </c>
      <c r="CL144" s="335">
        <f>CA144*(1-DJ$47)+('DRE + DCF'!AB$53*10^6)</f>
        <v>417272441605.00812</v>
      </c>
      <c r="CM144" s="335">
        <f>CB144*(1-DK$47)+('DRE + DCF'!AC$53*10^6)</f>
        <v>462319348333.88647</v>
      </c>
      <c r="CN144" s="335">
        <f t="shared" si="142"/>
        <v>1144241497860.1863</v>
      </c>
      <c r="CO144" s="335">
        <f t="shared" si="143"/>
        <v>1165657986873.2605</v>
      </c>
      <c r="CP144" s="335">
        <f t="shared" si="144"/>
        <v>1205414189752.5352</v>
      </c>
      <c r="CQ144" s="335">
        <f t="shared" si="145"/>
        <v>1350063892522.8391</v>
      </c>
      <c r="CR144" s="335">
        <f t="shared" si="146"/>
        <v>1512071559625.5801</v>
      </c>
      <c r="CS144" s="335">
        <f t="shared" si="147"/>
        <v>1693520146780.6499</v>
      </c>
      <c r="CT144" s="335">
        <f t="shared" si="148"/>
        <v>1896742564394.3279</v>
      </c>
      <c r="CU144" s="335">
        <f t="shared" si="149"/>
        <v>2124351672121.6472</v>
      </c>
      <c r="CV144" s="335">
        <f t="shared" si="150"/>
        <v>2366527762743.5151</v>
      </c>
      <c r="CW144" s="335">
        <f t="shared" si="151"/>
        <v>2593714427966.8936</v>
      </c>
      <c r="CX144" s="336">
        <f t="shared" si="152"/>
        <v>2838820441409.7646</v>
      </c>
    </row>
    <row r="145" spans="4:102" ht="30" customHeight="1" x14ac:dyDescent="0.25">
      <c r="D145" s="333">
        <f t="shared" si="110"/>
        <v>1.7670869389125876E-2</v>
      </c>
      <c r="E145" s="64">
        <f t="shared" si="111"/>
        <v>1.4815686035148046E-2</v>
      </c>
      <c r="F145" s="64">
        <f t="shared" si="112"/>
        <v>2.4584776013318932E-2</v>
      </c>
      <c r="G145" s="64">
        <f t="shared" si="113"/>
        <v>2.0408282129891708E-2</v>
      </c>
      <c r="H145" s="64">
        <f t="shared" si="114"/>
        <v>1.6518738376397168E-2</v>
      </c>
      <c r="I145" s="64">
        <f t="shared" si="115"/>
        <v>1.2875568201804327E-2</v>
      </c>
      <c r="J145" s="64">
        <f t="shared" si="116"/>
        <v>9.4482105843540776E-3</v>
      </c>
      <c r="K145" s="64">
        <f t="shared" si="117"/>
        <v>6.2083974875713488E-3</v>
      </c>
      <c r="L145" s="64">
        <f t="shared" si="118"/>
        <v>3.833328925428009E-3</v>
      </c>
      <c r="M145" s="64">
        <f t="shared" si="119"/>
        <v>3.6227019742035849E-3</v>
      </c>
      <c r="N145" s="64">
        <f t="shared" si="120"/>
        <v>5.6004832805998661E-3</v>
      </c>
      <c r="O145" s="64">
        <f t="shared" si="109"/>
        <v>6.7000000000000046E-2</v>
      </c>
      <c r="P145" s="64">
        <f t="shared" si="109"/>
        <v>6.7000000000000046E-2</v>
      </c>
      <c r="Q145" s="64">
        <f t="shared" si="100"/>
        <v>6.7000000000000046E-2</v>
      </c>
      <c r="R145" s="64">
        <f t="shared" si="101"/>
        <v>6.7000000000000046E-2</v>
      </c>
      <c r="S145" s="64">
        <f t="shared" si="102"/>
        <v>6.7000000000000046E-2</v>
      </c>
      <c r="T145" s="64">
        <f t="shared" si="103"/>
        <v>6.7000000000000046E-2</v>
      </c>
      <c r="U145" s="64">
        <f t="shared" si="104"/>
        <v>6.7000000000000046E-2</v>
      </c>
      <c r="V145" s="64">
        <f t="shared" si="105"/>
        <v>6.7000000000000046E-2</v>
      </c>
      <c r="W145" s="64">
        <f t="shared" si="106"/>
        <v>6.7000000000000046E-2</v>
      </c>
      <c r="X145" s="64">
        <f t="shared" si="107"/>
        <v>6.7000000000000046E-2</v>
      </c>
      <c r="Y145" s="64">
        <f t="shared" si="108"/>
        <v>6.7000000000000046E-2</v>
      </c>
      <c r="Z145" s="64">
        <f t="shared" si="121"/>
        <v>0.17485834763093314</v>
      </c>
      <c r="AA145" s="64">
        <f t="shared" si="153"/>
        <v>0.17200316427695531</v>
      </c>
      <c r="AB145" s="64">
        <f t="shared" si="122"/>
        <v>0.18177225425512619</v>
      </c>
      <c r="AC145" s="64">
        <f t="shared" si="123"/>
        <v>0.17759576037169897</v>
      </c>
      <c r="AD145" s="64">
        <f t="shared" si="124"/>
        <v>0.17370621661820443</v>
      </c>
      <c r="AE145" s="64">
        <f t="shared" si="125"/>
        <v>0.17006304644361159</v>
      </c>
      <c r="AF145" s="64">
        <f t="shared" si="126"/>
        <v>0.16663568882616134</v>
      </c>
      <c r="AG145" s="64">
        <f t="shared" si="127"/>
        <v>0.16339587572937861</v>
      </c>
      <c r="AH145" s="64">
        <f t="shared" si="128"/>
        <v>0.16102080716723527</v>
      </c>
      <c r="AI145" s="64">
        <f t="shared" si="129"/>
        <v>0.16081018021601085</v>
      </c>
      <c r="AJ145" s="64">
        <f t="shared" si="130"/>
        <v>0.16278796152240713</v>
      </c>
      <c r="AK145" s="334">
        <f>(1+O145)*'Projeções - Receitas'!N$34</f>
        <v>1966675537572.0393</v>
      </c>
      <c r="AL145" s="334">
        <f>(1+P145)*'Projeções - Receitas'!T$34</f>
        <v>2077114334107.3159</v>
      </c>
      <c r="AM145" s="334">
        <f>(1+Q145)*'Projeções - Receitas'!U$34</f>
        <v>2326368054200.1938</v>
      </c>
      <c r="AN145" s="334">
        <f>(1+R145)*'Projeções - Receitas'!V$34</f>
        <v>2605532220704.2173</v>
      </c>
      <c r="AO145" s="334">
        <f>(1+S145)*'Projeções - Receitas'!W$34</f>
        <v>2918196087188.7236</v>
      </c>
      <c r="AP145" s="334">
        <f>(1+T145)*'Projeções - Receitas'!X$34</f>
        <v>3268379617651.3706</v>
      </c>
      <c r="AQ145" s="334">
        <f>(1+U145)*'Projeções - Receitas'!Y$34</f>
        <v>3660585171769.5356</v>
      </c>
      <c r="AR145" s="334">
        <f>(1+V145)*'Projeções - Receitas'!Z$34</f>
        <v>4099855392381.8799</v>
      </c>
      <c r="AS145" s="334">
        <f>(1+W145)*'Projeções - Receitas'!AA$34</f>
        <v>4567238907113.415</v>
      </c>
      <c r="AT145" s="334">
        <f>(1+X145)*'Projeções - Receitas'!AB$34</f>
        <v>5005693842196.3037</v>
      </c>
      <c r="AU145" s="334">
        <f>(1+Y145)*'Projeções - Receitas'!AC$34</f>
        <v>5478731910283.8545</v>
      </c>
      <c r="AV145" s="335">
        <f t="shared" si="131"/>
        <v>1721963865205.1526</v>
      </c>
      <c r="AW145" s="335">
        <f t="shared" si="132"/>
        <v>1818660861388.502</v>
      </c>
      <c r="AX145" s="335">
        <f t="shared" si="133"/>
        <v>2036900164755.1223</v>
      </c>
      <c r="AY145" s="335">
        <f t="shared" si="134"/>
        <v>2281328184525.7368</v>
      </c>
      <c r="AZ145" s="335">
        <f t="shared" si="135"/>
        <v>2555087566668.8257</v>
      </c>
      <c r="BA145" s="335">
        <f t="shared" si="136"/>
        <v>2861698074669.085</v>
      </c>
      <c r="BB145" s="335">
        <f t="shared" si="137"/>
        <v>3205101843629.3755</v>
      </c>
      <c r="BC145" s="335">
        <f t="shared" si="138"/>
        <v>3589714064864.9009</v>
      </c>
      <c r="BD145" s="335">
        <f t="shared" si="139"/>
        <v>3998941468259.5</v>
      </c>
      <c r="BE145" s="335">
        <f t="shared" si="140"/>
        <v>4382839849212.4126</v>
      </c>
      <c r="BF145" s="335">
        <f t="shared" si="141"/>
        <v>4797018214962.9863</v>
      </c>
      <c r="BG145" s="334">
        <f>(AK145*SUMPRODUCT(DA$10:DA$13,DA$28:DA$31)+AV145*SUMPRODUCT(DA$14:DA$23,DA$32:DA$41))*'Projeções - Receitas'!T$23+(AK145*DA$11*'Projeções - Receitas'!T$25)</f>
        <v>63890495053.797127</v>
      </c>
      <c r="BH145" s="334">
        <f>(AL145*SUMPRODUCT(DB$10:DB$13,DB$28:DB$31)+AW145*SUMPRODUCT(DB$14:DB$23,DB$32:DB$41))*'Projeções - Receitas'!U$23+(AL145*DB$11*'Projeções - Receitas'!U$25)</f>
        <v>51190561686.668228</v>
      </c>
      <c r="BI145" s="334">
        <f>(AM145*SUMPRODUCT(DC$10:DC$13,DC$28:DC$31)+AX145*SUMPRODUCT(DC$14:DC$23,DC$32:DC$41))*'Projeções - Receitas'!V$23+(AM145*DC$11*'Projeções - Receitas'!V$25)</f>
        <v>56620857432.772064</v>
      </c>
      <c r="BJ145" s="334">
        <f>(AN145*SUMPRODUCT(DD$10:DD$13,DD$28:DD$31)+AY145*SUMPRODUCT(DD$14:DD$23,DD$32:DD$41))*'Projeções - Receitas'!W$23+(AN145*DD$11*'Projeções - Receitas'!W$25)</f>
        <v>62579454741.958275</v>
      </c>
      <c r="BK145" s="334">
        <f>(AO145*SUMPRODUCT(DE$10:DE$13,DE$28:DE$31)+AZ145*SUMPRODUCT(DE$14:DE$23,DE$32:DE$41))*'Projeções - Receitas'!X$23+(AO145*DE$11*'Projeções - Receitas'!X$25)</f>
        <v>69146758090.248108</v>
      </c>
      <c r="BL145" s="334">
        <f>(AP145*SUMPRODUCT(DF$10:DF$13,DF$28:DF$31)+BA145*SUMPRODUCT(DF$14:DF$23,DF$32:DF$41))*'Projeções - Receitas'!Y$23+(AP145*DF$11*'Projeções - Receitas'!Y$25)</f>
        <v>76392233299.913879</v>
      </c>
      <c r="BM145" s="334">
        <f>(AQ145*SUMPRODUCT(DG$10:DG$13,DG$28:DG$31)+BB145*SUMPRODUCT(DG$14:DG$23,DG$32:DG$41))*'Projeções - Receitas'!Z$23+(AQ145*DG$11*'Projeções - Receitas'!Z$25)</f>
        <v>84389073065.676331</v>
      </c>
      <c r="BN145" s="334">
        <f>(AR145*SUMPRODUCT(DH$10:DH$13,DH$28:DH$31)+BC145*SUMPRODUCT(DH$14:DH$23,DH$32:DH$41))*'Projeções - Receitas'!AA$23+(AR145*DH$11*'Projeções - Receitas'!AA$25)</f>
        <v>93213042067.092926</v>
      </c>
      <c r="BO145" s="334">
        <f>(AS145*SUMPRODUCT(DI$10:DI$13,DI$28:DI$31)+BD145*SUMPRODUCT(DI$14:DI$23,DI$32:DI$41))*'Projeções - Receitas'!AB$23+(AS145*DI$11*'Projeções - Receitas'!AB$25)</f>
        <v>102393864611.45357</v>
      </c>
      <c r="BP145" s="334">
        <f>(AT145*SUMPRODUCT(DJ$10:DJ$13,DJ$28:DJ$31)+BE145*SUMPRODUCT(DJ$14:DJ$23,DJ$32:DJ$41))*'Projeções - Receitas'!AC$23+(AT145*DJ$11*'Projeções - Receitas'!AC$25)</f>
        <v>110642395690.87079</v>
      </c>
      <c r="BQ145" s="334">
        <f>(AU145*SUMPRODUCT(DK$10:DK$13,DK$28:DK$31)+BF145*SUMPRODUCT(DK$14:DK$23,DK$32:DK$41))*'Projeções - Receitas'!AD$23+(AU145*DK$11*'Projeções - Receitas'!AD$25)</f>
        <v>140741843878.35034</v>
      </c>
      <c r="BR145" s="335">
        <f>((BG145+'DRE + DCF'!T$12)*(1+'DRE + DCF'!T$15)+'DRE + DCF'!T$18)*(1+'DRE + DCF'!T$25)*'DRE + DCF'!T$33</f>
        <v>35099939593.7248</v>
      </c>
      <c r="BS145" s="335">
        <f>((BH145+'DRE + DCF'!U$12)*(1+'DRE + DCF'!U$15)+'DRE + DCF'!U$18)*(1+'DRE + DCF'!U$25)*'DRE + DCF'!U$33</f>
        <v>26522985176.094654</v>
      </c>
      <c r="BT145" s="335">
        <f>((BI145+'DRE + DCF'!V$12)*(1+'DRE + DCF'!V$15)+'DRE + DCF'!V$18)*(1+'DRE + DCF'!V$25)*'DRE + DCF'!V$33</f>
        <v>29488339710.421871</v>
      </c>
      <c r="BU145" s="335">
        <f>((BJ145+'DRE + DCF'!W$12)*(1+'DRE + DCF'!W$15)+'DRE + DCF'!W$18)*(1+'DRE + DCF'!W$25)*'DRE + DCF'!W$33</f>
        <v>32728777560.716766</v>
      </c>
      <c r="BV145" s="335">
        <f>((BK145+'DRE + DCF'!X$12)*(1+'DRE + DCF'!X$15)+'DRE + DCF'!X$18)*(1+'DRE + DCF'!X$25)*'DRE + DCF'!X$33</f>
        <v>36278882247.914642</v>
      </c>
      <c r="BW145" s="335">
        <f>((BL145+'DRE + DCF'!Y$12)*(1+'DRE + DCF'!Y$15)+'DRE + DCF'!Y$18)*(1+'DRE + DCF'!Y$25)*'DRE + DCF'!Y$33</f>
        <v>40182071740.290237</v>
      </c>
      <c r="BX145" s="335">
        <f>((BM145+'DRE + DCF'!Z$12)*(1+'DRE + DCF'!Z$15)+'DRE + DCF'!Z$18)*(1+'DRE + DCF'!Z$25)*'DRE + DCF'!Z$33</f>
        <v>44486274720.756699</v>
      </c>
      <c r="BY145" s="335">
        <f>((BN145+'DRE + DCF'!AA$12)*(1+'DRE + DCF'!AA$15)+'DRE + DCF'!AA$18)*(1+'DRE + DCF'!AA$25)*'DRE + DCF'!AA$33</f>
        <v>49226313040.143547</v>
      </c>
      <c r="BZ145" s="335">
        <f>((BO145+'DRE + DCF'!AB$12)*(1+'DRE + DCF'!AB$15)+'DRE + DCF'!AB$18)*(1+'DRE + DCF'!AB$25)*'DRE + DCF'!AB$33</f>
        <v>54124433487.409798</v>
      </c>
      <c r="CA145" s="335">
        <f>((BP145+'DRE + DCF'!AC$12)*(1+'DRE + DCF'!AC$15)+'DRE + DCF'!AC$18)*(1+'DRE + DCF'!AC$25)*'DRE + DCF'!AC$33</f>
        <v>58404679612.087654</v>
      </c>
      <c r="CB145" s="335">
        <f>((BQ145+'DRE + DCF'!AD$12)*(1+'DRE + DCF'!AD$15)+'DRE + DCF'!AD$18)*(1+'DRE + DCF'!AD$25)*'DRE + DCF'!AD$33</f>
        <v>73363210990.106827</v>
      </c>
      <c r="CC145" s="335">
        <f>BR145*(1-DA$47)+('DRE + DCF'!N$53*10^6)</f>
        <v>200173979846.42911</v>
      </c>
      <c r="CD145" s="335">
        <f>BS145*(1-DB$47)+('DRE + DCF'!T$53*10^6)</f>
        <v>200590859798.18954</v>
      </c>
      <c r="CE145" s="335">
        <f>BT145*(1-DC$47)+('DRE + DCF'!U$53*10^6)</f>
        <v>219213578846.1864</v>
      </c>
      <c r="CF145" s="335">
        <f>BU145*(1-DD$47)+('DRE + DCF'!V$53*10^6)</f>
        <v>239878031242.70813</v>
      </c>
      <c r="CG145" s="335">
        <f>BV145*(1-DE$47)+('DRE + DCF'!W$53*10^6)</f>
        <v>262779369226.82593</v>
      </c>
      <c r="CH145" s="335">
        <f>BW145*(1-DF$47)+('DRE + DCF'!X$53*10^6)</f>
        <v>288140218907.90863</v>
      </c>
      <c r="CI145" s="335">
        <f>BX145*(1-DG$47)+('DRE + DCF'!Y$53*10^6)</f>
        <v>316213182367.16327</v>
      </c>
      <c r="CJ145" s="335">
        <f>BY145*(1-DH$47)+('DRE + DCF'!Z$53*10^6)</f>
        <v>347273035204.55688</v>
      </c>
      <c r="CK145" s="335">
        <f>BZ145*(1-DI$47)+('DRE + DCF'!AA$53*10^6)</f>
        <v>381238860428.36816</v>
      </c>
      <c r="CL145" s="335">
        <f>CA145*(1-DJ$47)+('DRE + DCF'!AB$53*10^6)</f>
        <v>417291228746.14966</v>
      </c>
      <c r="CM145" s="335">
        <f>CB145*(1-DK$47)+('DRE + DCF'!AC$53*10^6)</f>
        <v>462342448102.99707</v>
      </c>
      <c r="CN145" s="335">
        <f t="shared" si="142"/>
        <v>1144777944882.1553</v>
      </c>
      <c r="CO145" s="335">
        <f t="shared" si="143"/>
        <v>1166204474443.29</v>
      </c>
      <c r="CP145" s="335">
        <f t="shared" si="144"/>
        <v>1205979315954.9504</v>
      </c>
      <c r="CQ145" s="335">
        <f t="shared" si="145"/>
        <v>1350696833869.5447</v>
      </c>
      <c r="CR145" s="335">
        <f t="shared" si="146"/>
        <v>1512780453933.8901</v>
      </c>
      <c r="CS145" s="335">
        <f t="shared" si="147"/>
        <v>1694314108405.957</v>
      </c>
      <c r="CT145" s="335">
        <f t="shared" si="148"/>
        <v>1897631801414.6721</v>
      </c>
      <c r="CU145" s="335">
        <f t="shared" si="149"/>
        <v>2125347617584.4329</v>
      </c>
      <c r="CV145" s="335">
        <f t="shared" si="150"/>
        <v>2367637245989.0586</v>
      </c>
      <c r="CW145" s="335">
        <f t="shared" si="151"/>
        <v>2594930421604.0088</v>
      </c>
      <c r="CX145" s="336">
        <f t="shared" si="152"/>
        <v>2840151346445.5874</v>
      </c>
    </row>
    <row r="146" spans="4:102" ht="30" customHeight="1" x14ac:dyDescent="0.25">
      <c r="D146" s="333">
        <f t="shared" si="110"/>
        <v>1.7598814613275893E-2</v>
      </c>
      <c r="E146" s="64">
        <f t="shared" si="111"/>
        <v>1.4742639861851786E-2</v>
      </c>
      <c r="F146" s="64">
        <f t="shared" si="112"/>
        <v>2.4507668342968164E-2</v>
      </c>
      <c r="G146" s="64">
        <f t="shared" si="113"/>
        <v>2.0333015894416856E-2</v>
      </c>
      <c r="H146" s="64">
        <f t="shared" si="114"/>
        <v>1.6445178731840759E-2</v>
      </c>
      <c r="I146" s="64">
        <f t="shared" si="115"/>
        <v>1.2803600308316371E-2</v>
      </c>
      <c r="J146" s="64">
        <f t="shared" si="116"/>
        <v>9.3777343300052995E-3</v>
      </c>
      <c r="K146" s="64">
        <f t="shared" si="117"/>
        <v>6.1393259015968815E-3</v>
      </c>
      <c r="L146" s="64">
        <f t="shared" si="118"/>
        <v>3.7652576245340019E-3</v>
      </c>
      <c r="M146" s="64">
        <f t="shared" si="119"/>
        <v>3.5546175958546256E-3</v>
      </c>
      <c r="N146" s="64">
        <f t="shared" si="120"/>
        <v>5.5323654704147185E-3</v>
      </c>
      <c r="O146" s="64">
        <f t="shared" si="109"/>
        <v>6.7500000000000046E-2</v>
      </c>
      <c r="P146" s="64">
        <f t="shared" si="109"/>
        <v>6.7500000000000046E-2</v>
      </c>
      <c r="Q146" s="64">
        <f t="shared" si="100"/>
        <v>6.7500000000000046E-2</v>
      </c>
      <c r="R146" s="64">
        <f t="shared" si="101"/>
        <v>6.7500000000000046E-2</v>
      </c>
      <c r="S146" s="64">
        <f t="shared" si="102"/>
        <v>6.7500000000000046E-2</v>
      </c>
      <c r="T146" s="64">
        <f t="shared" si="103"/>
        <v>6.7500000000000046E-2</v>
      </c>
      <c r="U146" s="64">
        <f t="shared" si="104"/>
        <v>6.7500000000000046E-2</v>
      </c>
      <c r="V146" s="64">
        <f t="shared" si="105"/>
        <v>6.7500000000000046E-2</v>
      </c>
      <c r="W146" s="64">
        <f t="shared" si="106"/>
        <v>6.7500000000000046E-2</v>
      </c>
      <c r="X146" s="64">
        <f t="shared" si="107"/>
        <v>6.7500000000000046E-2</v>
      </c>
      <c r="Y146" s="64">
        <f t="shared" si="108"/>
        <v>6.7500000000000046E-2</v>
      </c>
      <c r="Z146" s="64">
        <f t="shared" si="121"/>
        <v>0.17478629285508315</v>
      </c>
      <c r="AA146" s="64">
        <f t="shared" si="153"/>
        <v>0.17193011810365905</v>
      </c>
      <c r="AB146" s="64">
        <f t="shared" si="122"/>
        <v>0.18169514658477542</v>
      </c>
      <c r="AC146" s="64">
        <f t="shared" si="123"/>
        <v>0.17752049413622412</v>
      </c>
      <c r="AD146" s="64">
        <f t="shared" si="124"/>
        <v>0.17363265697364802</v>
      </c>
      <c r="AE146" s="64">
        <f t="shared" si="125"/>
        <v>0.16999107855012363</v>
      </c>
      <c r="AF146" s="64">
        <f t="shared" si="126"/>
        <v>0.16656521257181256</v>
      </c>
      <c r="AG146" s="64">
        <f t="shared" si="127"/>
        <v>0.16332680414340414</v>
      </c>
      <c r="AH146" s="64">
        <f t="shared" si="128"/>
        <v>0.16095273586634126</v>
      </c>
      <c r="AI146" s="64">
        <f t="shared" si="129"/>
        <v>0.16074209583766189</v>
      </c>
      <c r="AJ146" s="64">
        <f t="shared" si="130"/>
        <v>0.16271984371222198</v>
      </c>
      <c r="AK146" s="334">
        <f>(1+O146)*'Projeções - Receitas'!N$34</f>
        <v>1967597128733.0388</v>
      </c>
      <c r="AL146" s="334">
        <f>(1+P146)*'Projeções - Receitas'!T$34</f>
        <v>2078087677281.687</v>
      </c>
      <c r="AM146" s="334">
        <f>(1+Q146)*'Projeções - Receitas'!U$34</f>
        <v>2327458198555.4897</v>
      </c>
      <c r="AN146" s="334">
        <f>(1+R146)*'Projeções - Receitas'!V$34</f>
        <v>2606753182382.1484</v>
      </c>
      <c r="AO146" s="334">
        <f>(1+S146)*'Projeções - Receitas'!W$34</f>
        <v>2919563564268.0063</v>
      </c>
      <c r="AP146" s="334">
        <f>(1+T146)*'Projeções - Receitas'!X$34</f>
        <v>3269911191980.1675</v>
      </c>
      <c r="AQ146" s="334">
        <f>(1+U146)*'Projeções - Receitas'!Y$34</f>
        <v>3662300535017.7881</v>
      </c>
      <c r="AR146" s="334">
        <f>(1+V146)*'Projeções - Receitas'!Z$34</f>
        <v>4101776599219.9229</v>
      </c>
      <c r="AS146" s="334">
        <f>(1+W146)*'Projeções - Receitas'!AA$34</f>
        <v>4569379131530.9941</v>
      </c>
      <c r="AT146" s="334">
        <f>(1+X146)*'Projeções - Receitas'!AB$34</f>
        <v>5008039528157.9707</v>
      </c>
      <c r="AU146" s="334">
        <f>(1+Y146)*'Projeções - Receitas'!AC$34</f>
        <v>5481299263568.8984</v>
      </c>
      <c r="AV146" s="335">
        <f t="shared" si="131"/>
        <v>1722770783604.9678</v>
      </c>
      <c r="AW146" s="335">
        <f t="shared" si="132"/>
        <v>1819513092345.1042</v>
      </c>
      <c r="AX146" s="335">
        <f t="shared" si="133"/>
        <v>2037854663426.5168</v>
      </c>
      <c r="AY146" s="335">
        <f t="shared" si="134"/>
        <v>2282397223037.6987</v>
      </c>
      <c r="AZ146" s="335">
        <f t="shared" si="135"/>
        <v>2556284889802.2227</v>
      </c>
      <c r="BA146" s="335">
        <f t="shared" si="136"/>
        <v>2863039076578.4897</v>
      </c>
      <c r="BB146" s="335">
        <f t="shared" si="137"/>
        <v>3206603765767.9092</v>
      </c>
      <c r="BC146" s="335">
        <f t="shared" si="138"/>
        <v>3591396217660.0581</v>
      </c>
      <c r="BD146" s="335">
        <f t="shared" si="139"/>
        <v>4000815386473.3052</v>
      </c>
      <c r="BE146" s="335">
        <f t="shared" si="140"/>
        <v>4384893663574.7432</v>
      </c>
      <c r="BF146" s="335">
        <f t="shared" si="141"/>
        <v>4799266114782.5557</v>
      </c>
      <c r="BG146" s="334">
        <f>(AK146*SUMPRODUCT(DA$10:DA$13,DA$28:DA$31)+AV146*SUMPRODUCT(DA$14:DA$23,DA$32:DA$41))*'Projeções - Receitas'!T$23+(AK146*DA$11*'Projeções - Receitas'!T$25)</f>
        <v>63920434367.318169</v>
      </c>
      <c r="BH146" s="334">
        <f>(AL146*SUMPRODUCT(DB$10:DB$13,DB$28:DB$31)+AW146*SUMPRODUCT(DB$14:DB$23,DB$32:DB$41))*'Projeções - Receitas'!U$23+(AL146*DB$11*'Projeções - Receitas'!U$25)</f>
        <v>51214549766.183975</v>
      </c>
      <c r="BI146" s="334">
        <f>(AM146*SUMPRODUCT(DC$10:DC$13,DC$28:DC$31)+AX146*SUMPRODUCT(DC$14:DC$23,DC$32:DC$41))*'Projeções - Receitas'!V$23+(AM146*DC$11*'Projeções - Receitas'!V$25)</f>
        <v>56647390168.213867</v>
      </c>
      <c r="BJ146" s="334">
        <f>(AN146*SUMPRODUCT(DD$10:DD$13,DD$28:DD$31)+AY146*SUMPRODUCT(DD$14:DD$23,DD$32:DD$41))*'Projeções - Receitas'!W$23+(AN146*DD$11*'Projeções - Receitas'!W$25)</f>
        <v>62608779697.320023</v>
      </c>
      <c r="BK146" s="334">
        <f>(AO146*SUMPRODUCT(DE$10:DE$13,DE$28:DE$31)+AZ146*SUMPRODUCT(DE$14:DE$23,DE$32:DE$41))*'Projeções - Receitas'!X$23+(AO146*DE$11*'Projeções - Receitas'!X$25)</f>
        <v>69179160507.34761</v>
      </c>
      <c r="BL146" s="334">
        <f>(AP146*SUMPRODUCT(DF$10:DF$13,DF$28:DF$31)+BA146*SUMPRODUCT(DF$14:DF$23,DF$32:DF$41))*'Projeções - Receitas'!Y$23+(AP146*DF$11*'Projeções - Receitas'!Y$25)</f>
        <v>76428030972.500565</v>
      </c>
      <c r="BM146" s="334">
        <f>(AQ146*SUMPRODUCT(DG$10:DG$13,DG$28:DG$31)+BB146*SUMPRODUCT(DG$14:DG$23,DG$32:DG$41))*'Projeções - Receitas'!Z$23+(AQ146*DG$11*'Projeções - Receitas'!Z$25)</f>
        <v>84428618085.856995</v>
      </c>
      <c r="BN146" s="334">
        <f>(AR146*SUMPRODUCT(DH$10:DH$13,DH$28:DH$31)+BC146*SUMPRODUCT(DH$14:DH$23,DH$32:DH$41))*'Projeções - Receitas'!AA$23+(AR146*DH$11*'Projeções - Receitas'!AA$25)</f>
        <v>93256722030.573303</v>
      </c>
      <c r="BO146" s="334">
        <f>(AS146*SUMPRODUCT(DI$10:DI$13,DI$28:DI$31)+BD146*SUMPRODUCT(DI$14:DI$23,DI$32:DI$41))*'Projeções - Receitas'!AB$23+(AS146*DI$11*'Projeções - Receitas'!AB$25)</f>
        <v>102441846741.07466</v>
      </c>
      <c r="BP146" s="334">
        <f>(AT146*SUMPRODUCT(DJ$10:DJ$13,DJ$28:DJ$31)+BE146*SUMPRODUCT(DJ$14:DJ$23,DJ$32:DJ$41))*'Projeções - Receitas'!AC$23+(AT146*DJ$11*'Projeções - Receitas'!AC$25)</f>
        <v>110694243111.53195</v>
      </c>
      <c r="BQ146" s="334">
        <f>(AU146*SUMPRODUCT(DK$10:DK$13,DK$28:DK$31)+BF146*SUMPRODUCT(DK$14:DK$23,DK$32:DK$41))*'Projeções - Receitas'!AD$23+(AU146*DK$11*'Projeções - Receitas'!AD$25)</f>
        <v>140807796007.62805</v>
      </c>
      <c r="BR146" s="335">
        <f>((BG146+'DRE + DCF'!T$12)*(1+'DRE + DCF'!T$15)+'DRE + DCF'!T$18)*(1+'DRE + DCF'!T$25)*'DRE + DCF'!T$33</f>
        <v>35118362186.015823</v>
      </c>
      <c r="BS146" s="335">
        <f>((BH146+'DRE + DCF'!U$12)*(1+'DRE + DCF'!U$15)+'DRE + DCF'!U$18)*(1+'DRE + DCF'!U$25)*'DRE + DCF'!U$33</f>
        <v>26537603339.958534</v>
      </c>
      <c r="BT146" s="335">
        <f>((BI146+'DRE + DCF'!V$12)*(1+'DRE + DCF'!V$15)+'DRE + DCF'!V$18)*(1+'DRE + DCF'!V$25)*'DRE + DCF'!V$33</f>
        <v>29504490431.492512</v>
      </c>
      <c r="BU146" s="335">
        <f>((BJ146+'DRE + DCF'!W$12)*(1+'DRE + DCF'!W$15)+'DRE + DCF'!W$18)*(1+'DRE + DCF'!W$25)*'DRE + DCF'!W$33</f>
        <v>32746607885.172245</v>
      </c>
      <c r="BV146" s="335">
        <f>((BK146+'DRE + DCF'!X$12)*(1+'DRE + DCF'!X$15)+'DRE + DCF'!X$18)*(1+'DRE + DCF'!X$25)*'DRE + DCF'!X$33</f>
        <v>36298561597.551598</v>
      </c>
      <c r="BW146" s="335">
        <f>((BL146+'DRE + DCF'!Y$12)*(1+'DRE + DCF'!Y$15)+'DRE + DCF'!Y$18)*(1+'DRE + DCF'!Y$25)*'DRE + DCF'!Y$33</f>
        <v>40203788699.831154</v>
      </c>
      <c r="BX146" s="335">
        <f>((BM146+'DRE + DCF'!Z$12)*(1+'DRE + DCF'!Z$15)+'DRE + DCF'!Z$18)*(1+'DRE + DCF'!Z$25)*'DRE + DCF'!Z$33</f>
        <v>44510238007.129425</v>
      </c>
      <c r="BY146" s="335">
        <f>((BN146+'DRE + DCF'!AA$12)*(1+'DRE + DCF'!AA$15)+'DRE + DCF'!AA$18)*(1+'DRE + DCF'!AA$25)*'DRE + DCF'!AA$33</f>
        <v>49252752138.217415</v>
      </c>
      <c r="BZ146" s="335">
        <f>((BO146+'DRE + DCF'!AB$12)*(1+'DRE + DCF'!AB$15)+'DRE + DCF'!AB$18)*(1+'DRE + DCF'!AB$25)*'DRE + DCF'!AB$33</f>
        <v>54153443848.057167</v>
      </c>
      <c r="CA146" s="335">
        <f>((BP146+'DRE + DCF'!AC$12)*(1+'DRE + DCF'!AC$15)+'DRE + DCF'!AC$18)*(1+'DRE + DCF'!AC$25)*'DRE + DCF'!AC$33</f>
        <v>58435991513.990196</v>
      </c>
      <c r="CB146" s="335">
        <f>((BQ146+'DRE + DCF'!AD$12)*(1+'DRE + DCF'!AD$15)+'DRE + DCF'!AD$18)*(1+'DRE + DCF'!AD$25)*'DRE + DCF'!AD$33</f>
        <v>73401710605.291214</v>
      </c>
      <c r="CC146" s="335">
        <f>BR146*(1-DA$47)+('DRE + DCF'!N$53*10^6)</f>
        <v>200185256714.49582</v>
      </c>
      <c r="CD146" s="335">
        <f>BS146*(1-DB$47)+('DRE + DCF'!T$53*10^6)</f>
        <v>200599630696.50787</v>
      </c>
      <c r="CE146" s="335">
        <f>BT146*(1-DC$47)+('DRE + DCF'!U$53*10^6)</f>
        <v>219223269278.8288</v>
      </c>
      <c r="CF146" s="335">
        <f>BU146*(1-DD$47)+('DRE + DCF'!V$53*10^6)</f>
        <v>239888729437.38141</v>
      </c>
      <c r="CG146" s="335">
        <f>BV146*(1-DE$47)+('DRE + DCF'!W$53*10^6)</f>
        <v>262791176836.60809</v>
      </c>
      <c r="CH146" s="335">
        <f>BW146*(1-DF$47)+('DRE + DCF'!X$53*10^6)</f>
        <v>288153249083.63318</v>
      </c>
      <c r="CI146" s="335">
        <f>BX146*(1-DG$47)+('DRE + DCF'!Y$53*10^6)</f>
        <v>316227560338.98688</v>
      </c>
      <c r="CJ146" s="335">
        <f>BY146*(1-DH$47)+('DRE + DCF'!Z$53*10^6)</f>
        <v>347288898663.40118</v>
      </c>
      <c r="CK146" s="335">
        <f>BZ146*(1-DI$47)+('DRE + DCF'!AA$53*10^6)</f>
        <v>381256266644.75659</v>
      </c>
      <c r="CL146" s="335">
        <f>CA146*(1-DJ$47)+('DRE + DCF'!AB$53*10^6)</f>
        <v>417310015887.29114</v>
      </c>
      <c r="CM146" s="335">
        <f>CB146*(1-DK$47)+('DRE + DCF'!AC$53*10^6)</f>
        <v>462365547872.10773</v>
      </c>
      <c r="CN146" s="335">
        <f t="shared" si="142"/>
        <v>1145314391904.1248</v>
      </c>
      <c r="CO146" s="335">
        <f t="shared" si="143"/>
        <v>1166750962013.3198</v>
      </c>
      <c r="CP146" s="335">
        <f t="shared" si="144"/>
        <v>1206544442157.3665</v>
      </c>
      <c r="CQ146" s="335">
        <f t="shared" si="145"/>
        <v>1351329775216.2502</v>
      </c>
      <c r="CR146" s="335">
        <f t="shared" si="146"/>
        <v>1513489348242.2004</v>
      </c>
      <c r="CS146" s="335">
        <f t="shared" si="147"/>
        <v>1695108070031.2646</v>
      </c>
      <c r="CT146" s="335">
        <f t="shared" si="148"/>
        <v>1898521038435.0166</v>
      </c>
      <c r="CU146" s="335">
        <f t="shared" si="149"/>
        <v>2126343563047.2188</v>
      </c>
      <c r="CV146" s="335">
        <f t="shared" si="150"/>
        <v>2368746729234.6016</v>
      </c>
      <c r="CW146" s="335">
        <f t="shared" si="151"/>
        <v>2596146415241.124</v>
      </c>
      <c r="CX146" s="336">
        <f t="shared" si="152"/>
        <v>2841482251481.4102</v>
      </c>
    </row>
    <row r="147" spans="4:102" ht="30" customHeight="1" x14ac:dyDescent="0.25">
      <c r="D147" s="333">
        <f t="shared" si="110"/>
        <v>1.7526827304444575E-2</v>
      </c>
      <c r="E147" s="64">
        <f t="shared" si="111"/>
        <v>1.4669662083848872E-2</v>
      </c>
      <c r="F147" s="64">
        <f t="shared" si="112"/>
        <v>2.4430632870810709E-2</v>
      </c>
      <c r="G147" s="64">
        <f t="shared" si="113"/>
        <v>2.0257820132945303E-2</v>
      </c>
      <c r="H147" s="64">
        <f t="shared" si="114"/>
        <v>1.637168796335603E-2</v>
      </c>
      <c r="I147" s="64">
        <f t="shared" si="115"/>
        <v>1.273169980049646E-2</v>
      </c>
      <c r="J147" s="64">
        <f t="shared" si="116"/>
        <v>9.3073240646588118E-3</v>
      </c>
      <c r="K147" s="64">
        <f t="shared" si="117"/>
        <v>6.0703189893920595E-3</v>
      </c>
      <c r="L147" s="64">
        <f t="shared" si="118"/>
        <v>3.6972500608130621E-3</v>
      </c>
      <c r="M147" s="64">
        <f t="shared" si="119"/>
        <v>3.4865969669236052E-3</v>
      </c>
      <c r="N147" s="64">
        <f t="shared" si="120"/>
        <v>5.4643114409506921E-3</v>
      </c>
      <c r="O147" s="64">
        <f t="shared" si="109"/>
        <v>6.8000000000000047E-2</v>
      </c>
      <c r="P147" s="64">
        <f t="shared" si="109"/>
        <v>6.8000000000000047E-2</v>
      </c>
      <c r="Q147" s="64">
        <f t="shared" si="100"/>
        <v>6.8000000000000047E-2</v>
      </c>
      <c r="R147" s="64">
        <f t="shared" si="101"/>
        <v>6.8000000000000047E-2</v>
      </c>
      <c r="S147" s="64">
        <f t="shared" si="102"/>
        <v>6.8000000000000047E-2</v>
      </c>
      <c r="T147" s="64">
        <f t="shared" si="103"/>
        <v>6.8000000000000047E-2</v>
      </c>
      <c r="U147" s="64">
        <f t="shared" si="104"/>
        <v>6.8000000000000047E-2</v>
      </c>
      <c r="V147" s="64">
        <f t="shared" si="105"/>
        <v>6.8000000000000047E-2</v>
      </c>
      <c r="W147" s="64">
        <f t="shared" si="106"/>
        <v>6.8000000000000047E-2</v>
      </c>
      <c r="X147" s="64">
        <f t="shared" si="107"/>
        <v>6.8000000000000047E-2</v>
      </c>
      <c r="Y147" s="64">
        <f t="shared" si="108"/>
        <v>6.8000000000000047E-2</v>
      </c>
      <c r="Z147" s="64">
        <f t="shared" si="121"/>
        <v>0.17471430554625184</v>
      </c>
      <c r="AA147" s="64">
        <f t="shared" si="153"/>
        <v>0.17185714032565613</v>
      </c>
      <c r="AB147" s="64">
        <f t="shared" si="122"/>
        <v>0.18161811111261797</v>
      </c>
      <c r="AC147" s="64">
        <f t="shared" si="123"/>
        <v>0.17744529837475256</v>
      </c>
      <c r="AD147" s="64">
        <f t="shared" si="124"/>
        <v>0.17355916620516329</v>
      </c>
      <c r="AE147" s="64">
        <f t="shared" si="125"/>
        <v>0.16991917804230372</v>
      </c>
      <c r="AF147" s="64">
        <f t="shared" si="126"/>
        <v>0.16649480230646607</v>
      </c>
      <c r="AG147" s="64">
        <f t="shared" si="127"/>
        <v>0.16325779723119932</v>
      </c>
      <c r="AH147" s="64">
        <f t="shared" si="128"/>
        <v>0.16088472830262032</v>
      </c>
      <c r="AI147" s="64">
        <f t="shared" si="129"/>
        <v>0.16067407520873087</v>
      </c>
      <c r="AJ147" s="64">
        <f t="shared" si="130"/>
        <v>0.16265178968275795</v>
      </c>
      <c r="AK147" s="334">
        <f>(1+O147)*'Projeções - Receitas'!N$34</f>
        <v>1968518719894.0378</v>
      </c>
      <c r="AL147" s="334">
        <f>(1+P147)*'Projeções - Receitas'!T$34</f>
        <v>2079061020456.0576</v>
      </c>
      <c r="AM147" s="334">
        <f>(1+Q147)*'Projeções - Receitas'!U$34</f>
        <v>2328548342910.7847</v>
      </c>
      <c r="AN147" s="334">
        <f>(1+R147)*'Projeções - Receitas'!V$34</f>
        <v>2607974144060.0791</v>
      </c>
      <c r="AO147" s="334">
        <f>(1+S147)*'Projeções - Receitas'!W$34</f>
        <v>2920931041347.2886</v>
      </c>
      <c r="AP147" s="334">
        <f>(1+T147)*'Projeções - Receitas'!X$34</f>
        <v>3271442766308.9639</v>
      </c>
      <c r="AQ147" s="334">
        <f>(1+U147)*'Projeções - Receitas'!Y$34</f>
        <v>3664015898266.0396</v>
      </c>
      <c r="AR147" s="334">
        <f>(1+V147)*'Projeções - Receitas'!Z$34</f>
        <v>4103697806057.9648</v>
      </c>
      <c r="AS147" s="334">
        <f>(1+W147)*'Projeções - Receitas'!AA$34</f>
        <v>4571519355948.5732</v>
      </c>
      <c r="AT147" s="334">
        <f>(1+X147)*'Projeções - Receitas'!AB$34</f>
        <v>5010385214119.6367</v>
      </c>
      <c r="AU147" s="334">
        <f>(1+Y147)*'Projeções - Receitas'!AC$34</f>
        <v>5483866616853.9424</v>
      </c>
      <c r="AV147" s="335">
        <f t="shared" si="131"/>
        <v>1723577702004.7827</v>
      </c>
      <c r="AW147" s="335">
        <f t="shared" si="132"/>
        <v>1820365323301.7058</v>
      </c>
      <c r="AX147" s="335">
        <f t="shared" si="133"/>
        <v>2038809162097.9106</v>
      </c>
      <c r="AY147" s="335">
        <f t="shared" si="134"/>
        <v>2283466261549.6602</v>
      </c>
      <c r="AZ147" s="335">
        <f t="shared" si="135"/>
        <v>2557482212935.6196</v>
      </c>
      <c r="BA147" s="335">
        <f t="shared" si="136"/>
        <v>2864380078487.8945</v>
      </c>
      <c r="BB147" s="335">
        <f t="shared" si="137"/>
        <v>3208105687906.4419</v>
      </c>
      <c r="BC147" s="335">
        <f t="shared" si="138"/>
        <v>3593078370455.2153</v>
      </c>
      <c r="BD147" s="335">
        <f t="shared" si="139"/>
        <v>4002689304687.1099</v>
      </c>
      <c r="BE147" s="335">
        <f t="shared" si="140"/>
        <v>4386947477937.0732</v>
      </c>
      <c r="BF147" s="335">
        <f t="shared" si="141"/>
        <v>4801514014602.126</v>
      </c>
      <c r="BG147" s="334">
        <f>(AK147*SUMPRODUCT(DA$10:DA$13,DA$28:DA$31)+AV147*SUMPRODUCT(DA$14:DA$23,DA$32:DA$41))*'Projeções - Receitas'!T$23+(AK147*DA$11*'Projeções - Receitas'!T$25)</f>
        <v>63950373680.839157</v>
      </c>
      <c r="BH147" s="334">
        <f>(AL147*SUMPRODUCT(DB$10:DB$13,DB$28:DB$31)+AW147*SUMPRODUCT(DB$14:DB$23,DB$32:DB$41))*'Projeções - Receitas'!U$23+(AL147*DB$11*'Projeções - Receitas'!U$25)</f>
        <v>51238537845.699768</v>
      </c>
      <c r="BI147" s="334">
        <f>(AM147*SUMPRODUCT(DC$10:DC$13,DC$28:DC$31)+AX147*SUMPRODUCT(DC$14:DC$23,DC$32:DC$41))*'Projeções - Receitas'!V$23+(AM147*DC$11*'Projeções - Receitas'!V$25)</f>
        <v>56673922903.655655</v>
      </c>
      <c r="BJ147" s="334">
        <f>(AN147*SUMPRODUCT(DD$10:DD$13,DD$28:DD$31)+AY147*SUMPRODUCT(DD$14:DD$23,DD$32:DD$41))*'Projeções - Receitas'!W$23+(AN147*DD$11*'Projeções - Receitas'!W$25)</f>
        <v>62638104652.681747</v>
      </c>
      <c r="BK147" s="334">
        <f>(AO147*SUMPRODUCT(DE$10:DE$13,DE$28:DE$31)+AZ147*SUMPRODUCT(DE$14:DE$23,DE$32:DE$41))*'Projeções - Receitas'!X$23+(AO147*DE$11*'Projeções - Receitas'!X$25)</f>
        <v>69211562924.44696</v>
      </c>
      <c r="BL147" s="334">
        <f>(AP147*SUMPRODUCT(DF$10:DF$13,DF$28:DF$31)+BA147*SUMPRODUCT(DF$14:DF$23,DF$32:DF$41))*'Projeções - Receitas'!Y$23+(AP147*DF$11*'Projeções - Receitas'!Y$25)</f>
        <v>76463828645.087158</v>
      </c>
      <c r="BM147" s="334">
        <f>(AQ147*SUMPRODUCT(DG$10:DG$13,DG$28:DG$31)+BB147*SUMPRODUCT(DG$14:DG$23,DG$32:DG$41))*'Projeções - Receitas'!Z$23+(AQ147*DG$11*'Projeções - Receitas'!Z$25)</f>
        <v>84468163106.03772</v>
      </c>
      <c r="BN147" s="334">
        <f>(AR147*SUMPRODUCT(DH$10:DH$13,DH$28:DH$31)+BC147*SUMPRODUCT(DH$14:DH$23,DH$32:DH$41))*'Projeções - Receitas'!AA$23+(AR147*DH$11*'Projeções - Receitas'!AA$25)</f>
        <v>93300401994.053711</v>
      </c>
      <c r="BO147" s="334">
        <f>(AS147*SUMPRODUCT(DI$10:DI$13,DI$28:DI$31)+BD147*SUMPRODUCT(DI$14:DI$23,DI$32:DI$41))*'Projeções - Receitas'!AB$23+(AS147*DI$11*'Projeções - Receitas'!AB$25)</f>
        <v>102489828870.69582</v>
      </c>
      <c r="BP147" s="334">
        <f>(AT147*SUMPRODUCT(DJ$10:DJ$13,DJ$28:DJ$31)+BE147*SUMPRODUCT(DJ$14:DJ$23,DJ$32:DJ$41))*'Projeções - Receitas'!AC$23+(AT147*DJ$11*'Projeções - Receitas'!AC$25)</f>
        <v>110746090532.19307</v>
      </c>
      <c r="BQ147" s="334">
        <f>(AU147*SUMPRODUCT(DK$10:DK$13,DK$28:DK$31)+BF147*SUMPRODUCT(DK$14:DK$23,DK$32:DK$41))*'Projeções - Receitas'!AD$23+(AU147*DK$11*'Projeções - Receitas'!AD$25)</f>
        <v>140873748136.90561</v>
      </c>
      <c r="BR147" s="335">
        <f>((BG147+'DRE + DCF'!T$12)*(1+'DRE + DCF'!T$15)+'DRE + DCF'!T$18)*(1+'DRE + DCF'!T$25)*'DRE + DCF'!T$33</f>
        <v>35136784778.306816</v>
      </c>
      <c r="BS147" s="335">
        <f>((BH147+'DRE + DCF'!U$12)*(1+'DRE + DCF'!U$15)+'DRE + DCF'!U$18)*(1+'DRE + DCF'!U$25)*'DRE + DCF'!U$33</f>
        <v>26552221503.822449</v>
      </c>
      <c r="BT147" s="335">
        <f>((BI147+'DRE + DCF'!V$12)*(1+'DRE + DCF'!V$15)+'DRE + DCF'!V$18)*(1+'DRE + DCF'!V$25)*'DRE + DCF'!V$33</f>
        <v>29520641152.563141</v>
      </c>
      <c r="BU147" s="335">
        <f>((BJ147+'DRE + DCF'!W$12)*(1+'DRE + DCF'!W$15)+'DRE + DCF'!W$18)*(1+'DRE + DCF'!W$25)*'DRE + DCF'!W$33</f>
        <v>32764438209.62772</v>
      </c>
      <c r="BV147" s="335">
        <f>((BK147+'DRE + DCF'!X$12)*(1+'DRE + DCF'!X$15)+'DRE + DCF'!X$18)*(1+'DRE + DCF'!X$25)*'DRE + DCF'!X$33</f>
        <v>36318240947.188461</v>
      </c>
      <c r="BW147" s="335">
        <f>((BL147+'DRE + DCF'!Y$12)*(1+'DRE + DCF'!Y$15)+'DRE + DCF'!Y$18)*(1+'DRE + DCF'!Y$25)*'DRE + DCF'!Y$33</f>
        <v>40225505659.372002</v>
      </c>
      <c r="BX147" s="335">
        <f>((BM147+'DRE + DCF'!Z$12)*(1+'DRE + DCF'!Z$15)+'DRE + DCF'!Z$18)*(1+'DRE + DCF'!Z$25)*'DRE + DCF'!Z$33</f>
        <v>44534201293.502174</v>
      </c>
      <c r="BY147" s="335">
        <f>((BN147+'DRE + DCF'!AA$12)*(1+'DRE + DCF'!AA$15)+'DRE + DCF'!AA$18)*(1+'DRE + DCF'!AA$25)*'DRE + DCF'!AA$33</f>
        <v>49279191236.29129</v>
      </c>
      <c r="BZ147" s="335">
        <f>((BO147+'DRE + DCF'!AB$12)*(1+'DRE + DCF'!AB$15)+'DRE + DCF'!AB$18)*(1+'DRE + DCF'!AB$25)*'DRE + DCF'!AB$33</f>
        <v>54182454208.704575</v>
      </c>
      <c r="CA147" s="335">
        <f>((BP147+'DRE + DCF'!AC$12)*(1+'DRE + DCF'!AC$15)+'DRE + DCF'!AC$18)*(1+'DRE + DCF'!AC$25)*'DRE + DCF'!AC$33</f>
        <v>58467303415.892693</v>
      </c>
      <c r="CB147" s="335">
        <f>((BQ147+'DRE + DCF'!AD$12)*(1+'DRE + DCF'!AD$15)+'DRE + DCF'!AD$18)*(1+'DRE + DCF'!AD$25)*'DRE + DCF'!AD$33</f>
        <v>73440210220.475479</v>
      </c>
      <c r="CC147" s="335">
        <f>BR147*(1-DA$47)+('DRE + DCF'!N$53*10^6)</f>
        <v>200196533582.56253</v>
      </c>
      <c r="CD147" s="335">
        <f>BS147*(1-DB$47)+('DRE + DCF'!T$53*10^6)</f>
        <v>200608401594.8262</v>
      </c>
      <c r="CE147" s="335">
        <f>BT147*(1-DC$47)+('DRE + DCF'!U$53*10^6)</f>
        <v>219232959711.47116</v>
      </c>
      <c r="CF147" s="335">
        <f>BU147*(1-DD$47)+('DRE + DCF'!V$53*10^6)</f>
        <v>239899427632.05472</v>
      </c>
      <c r="CG147" s="335">
        <f>BV147*(1-DE$47)+('DRE + DCF'!W$53*10^6)</f>
        <v>262802984446.39023</v>
      </c>
      <c r="CH147" s="335">
        <f>BW147*(1-DF$47)+('DRE + DCF'!X$53*10^6)</f>
        <v>288166279259.35767</v>
      </c>
      <c r="CI147" s="335">
        <f>BX147*(1-DG$47)+('DRE + DCF'!Y$53*10^6)</f>
        <v>316241938310.81055</v>
      </c>
      <c r="CJ147" s="335">
        <f>BY147*(1-DH$47)+('DRE + DCF'!Z$53*10^6)</f>
        <v>347304762122.24554</v>
      </c>
      <c r="CK147" s="335">
        <f>BZ147*(1-DI$47)+('DRE + DCF'!AA$53*10^6)</f>
        <v>381273672861.14502</v>
      </c>
      <c r="CL147" s="335">
        <f>CA147*(1-DJ$47)+('DRE + DCF'!AB$53*10^6)</f>
        <v>417328803028.43262</v>
      </c>
      <c r="CM147" s="335">
        <f>CB147*(1-DK$47)+('DRE + DCF'!AC$53*10^6)</f>
        <v>462388647641.21826</v>
      </c>
      <c r="CN147" s="335">
        <f t="shared" si="142"/>
        <v>1145850838926.0938</v>
      </c>
      <c r="CO147" s="335">
        <f t="shared" si="143"/>
        <v>1167297449583.3494</v>
      </c>
      <c r="CP147" s="335">
        <f t="shared" si="144"/>
        <v>1207109568359.7817</v>
      </c>
      <c r="CQ147" s="335">
        <f t="shared" si="145"/>
        <v>1351962716562.9558</v>
      </c>
      <c r="CR147" s="335">
        <f t="shared" si="146"/>
        <v>1514198242550.5105</v>
      </c>
      <c r="CS147" s="335">
        <f t="shared" si="147"/>
        <v>1695902031656.572</v>
      </c>
      <c r="CT147" s="335">
        <f t="shared" si="148"/>
        <v>1899410275455.3608</v>
      </c>
      <c r="CU147" s="335">
        <f t="shared" si="149"/>
        <v>2127339508510.0044</v>
      </c>
      <c r="CV147" s="335">
        <f t="shared" si="150"/>
        <v>2369856212480.145</v>
      </c>
      <c r="CW147" s="335">
        <f t="shared" si="151"/>
        <v>2597362408878.2393</v>
      </c>
      <c r="CX147" s="336">
        <f t="shared" si="152"/>
        <v>2842813156517.2329</v>
      </c>
    </row>
    <row r="148" spans="4:102" ht="30" customHeight="1" x14ac:dyDescent="0.25">
      <c r="D148" s="333">
        <f t="shared" si="110"/>
        <v>1.7454907367919104E-2</v>
      </c>
      <c r="E148" s="64">
        <f t="shared" si="111"/>
        <v>1.459675260512347E-2</v>
      </c>
      <c r="F148" s="64">
        <f t="shared" si="112"/>
        <v>2.435366949549192E-2</v>
      </c>
      <c r="G148" s="64">
        <f t="shared" si="113"/>
        <v>2.0182694746542967E-2</v>
      </c>
      <c r="H148" s="64">
        <f t="shared" si="114"/>
        <v>1.6298265974252241E-2</v>
      </c>
      <c r="I148" s="64">
        <f t="shared" si="115"/>
        <v>1.265986658374621E-2</v>
      </c>
      <c r="J148" s="64">
        <f t="shared" si="116"/>
        <v>9.2369796956766892E-3</v>
      </c>
      <c r="K148" s="64">
        <f t="shared" si="117"/>
        <v>6.0013766601654805E-3</v>
      </c>
      <c r="L148" s="64">
        <f t="shared" si="118"/>
        <v>3.6293061447886799E-3</v>
      </c>
      <c r="M148" s="64">
        <f t="shared" si="119"/>
        <v>3.4186399979167781E-3</v>
      </c>
      <c r="N148" s="64">
        <f t="shared" si="120"/>
        <v>5.3963211026701319E-3</v>
      </c>
      <c r="O148" s="64">
        <f t="shared" si="109"/>
        <v>6.8500000000000047E-2</v>
      </c>
      <c r="P148" s="64">
        <f t="shared" si="109"/>
        <v>6.8500000000000047E-2</v>
      </c>
      <c r="Q148" s="64">
        <f t="shared" si="100"/>
        <v>6.8500000000000047E-2</v>
      </c>
      <c r="R148" s="64">
        <f t="shared" si="101"/>
        <v>6.8500000000000047E-2</v>
      </c>
      <c r="S148" s="64">
        <f t="shared" si="102"/>
        <v>6.8500000000000047E-2</v>
      </c>
      <c r="T148" s="64">
        <f t="shared" si="103"/>
        <v>6.8500000000000047E-2</v>
      </c>
      <c r="U148" s="64">
        <f t="shared" si="104"/>
        <v>6.8500000000000047E-2</v>
      </c>
      <c r="V148" s="64">
        <f t="shared" si="105"/>
        <v>6.8500000000000047E-2</v>
      </c>
      <c r="W148" s="64">
        <f t="shared" si="106"/>
        <v>6.8500000000000047E-2</v>
      </c>
      <c r="X148" s="64">
        <f t="shared" si="107"/>
        <v>6.8500000000000047E-2</v>
      </c>
      <c r="Y148" s="64">
        <f t="shared" si="108"/>
        <v>6.8500000000000047E-2</v>
      </c>
      <c r="Z148" s="64">
        <f t="shared" si="121"/>
        <v>0.17464238560972636</v>
      </c>
      <c r="AA148" s="64">
        <f t="shared" si="153"/>
        <v>0.17178423084693073</v>
      </c>
      <c r="AB148" s="64">
        <f t="shared" si="122"/>
        <v>0.18154114773729918</v>
      </c>
      <c r="AC148" s="64">
        <f t="shared" si="123"/>
        <v>0.17737017298835023</v>
      </c>
      <c r="AD148" s="64">
        <f t="shared" si="124"/>
        <v>0.1734857442160595</v>
      </c>
      <c r="AE148" s="64">
        <f t="shared" si="125"/>
        <v>0.16984734482555347</v>
      </c>
      <c r="AF148" s="64">
        <f t="shared" si="126"/>
        <v>0.16642445793748395</v>
      </c>
      <c r="AG148" s="64">
        <f t="shared" si="127"/>
        <v>0.16318885490197274</v>
      </c>
      <c r="AH148" s="64">
        <f t="shared" si="128"/>
        <v>0.16081678438659594</v>
      </c>
      <c r="AI148" s="64">
        <f t="shared" si="129"/>
        <v>0.16060611823972404</v>
      </c>
      <c r="AJ148" s="64">
        <f t="shared" si="130"/>
        <v>0.16258379934447739</v>
      </c>
      <c r="AK148" s="334">
        <f>(1+O148)*'Projeções - Receitas'!N$34</f>
        <v>1969440311055.0369</v>
      </c>
      <c r="AL148" s="334">
        <f>(1+P148)*'Projeções - Receitas'!T$34</f>
        <v>2080034363630.4285</v>
      </c>
      <c r="AM148" s="334">
        <f>(1+Q148)*'Projeções - Receitas'!U$34</f>
        <v>2329638487266.0801</v>
      </c>
      <c r="AN148" s="334">
        <f>(1+R148)*'Projeções - Receitas'!V$34</f>
        <v>2609195105738.0098</v>
      </c>
      <c r="AO148" s="334">
        <f>(1+S148)*'Projeções - Receitas'!W$34</f>
        <v>2922298518426.5708</v>
      </c>
      <c r="AP148" s="334">
        <f>(1+T148)*'Projeções - Receitas'!X$34</f>
        <v>3272974340637.7598</v>
      </c>
      <c r="AQ148" s="334">
        <f>(1+U148)*'Projeções - Receitas'!Y$34</f>
        <v>3665731261514.2915</v>
      </c>
      <c r="AR148" s="334">
        <f>(1+V148)*'Projeções - Receitas'!Z$34</f>
        <v>4105619012896.0063</v>
      </c>
      <c r="AS148" s="334">
        <f>(1+W148)*'Projeções - Receitas'!AA$34</f>
        <v>4573659580366.1523</v>
      </c>
      <c r="AT148" s="334">
        <f>(1+X148)*'Projeções - Receitas'!AB$34</f>
        <v>5012730900081.3027</v>
      </c>
      <c r="AU148" s="334">
        <f>(1+Y148)*'Projeções - Receitas'!AC$34</f>
        <v>5486433970138.9863</v>
      </c>
      <c r="AV148" s="335">
        <f t="shared" si="131"/>
        <v>1724384620404.5977</v>
      </c>
      <c r="AW148" s="335">
        <f t="shared" si="132"/>
        <v>1821217554258.3079</v>
      </c>
      <c r="AX148" s="335">
        <f t="shared" si="133"/>
        <v>2039763660769.3049</v>
      </c>
      <c r="AY148" s="335">
        <f t="shared" si="134"/>
        <v>2284535300061.6216</v>
      </c>
      <c r="AZ148" s="335">
        <f t="shared" si="135"/>
        <v>2558679536069.0161</v>
      </c>
      <c r="BA148" s="335">
        <f t="shared" si="136"/>
        <v>2865721080397.2983</v>
      </c>
      <c r="BB148" s="335">
        <f t="shared" si="137"/>
        <v>3209607610044.9746</v>
      </c>
      <c r="BC148" s="335">
        <f t="shared" si="138"/>
        <v>3594760523250.3716</v>
      </c>
      <c r="BD148" s="335">
        <f t="shared" si="139"/>
        <v>4004563222900.915</v>
      </c>
      <c r="BE148" s="335">
        <f t="shared" si="140"/>
        <v>4389001292299.4028</v>
      </c>
      <c r="BF148" s="335">
        <f t="shared" si="141"/>
        <v>4803761914421.6963</v>
      </c>
      <c r="BG148" s="334">
        <f>(AK148*SUMPRODUCT(DA$10:DA$13,DA$28:DA$31)+AV148*SUMPRODUCT(DA$14:DA$23,DA$32:DA$41))*'Projeções - Receitas'!T$23+(AK148*DA$11*'Projeções - Receitas'!T$25)</f>
        <v>63980312994.360138</v>
      </c>
      <c r="BH148" s="334">
        <f>(AL148*SUMPRODUCT(DB$10:DB$13,DB$28:DB$31)+AW148*SUMPRODUCT(DB$14:DB$23,DB$32:DB$41))*'Projeções - Receitas'!U$23+(AL148*DB$11*'Projeções - Receitas'!U$25)</f>
        <v>51262525925.215553</v>
      </c>
      <c r="BI148" s="334">
        <f>(AM148*SUMPRODUCT(DC$10:DC$13,DC$28:DC$31)+AX148*SUMPRODUCT(DC$14:DC$23,DC$32:DC$41))*'Projeções - Receitas'!V$23+(AM148*DC$11*'Projeções - Receitas'!V$25)</f>
        <v>56700455639.097443</v>
      </c>
      <c r="BJ148" s="334">
        <f>(AN148*SUMPRODUCT(DD$10:DD$13,DD$28:DD$31)+AY148*SUMPRODUCT(DD$14:DD$23,DD$32:DD$41))*'Projeções - Receitas'!W$23+(AN148*DD$11*'Projeções - Receitas'!W$25)</f>
        <v>62667429608.04348</v>
      </c>
      <c r="BK148" s="334">
        <f>(AO148*SUMPRODUCT(DE$10:DE$13,DE$28:DE$31)+AZ148*SUMPRODUCT(DE$14:DE$23,DE$32:DE$41))*'Projeções - Receitas'!X$23+(AO148*DE$11*'Projeções - Receitas'!X$25)</f>
        <v>69243965341.546448</v>
      </c>
      <c r="BL148" s="334">
        <f>(AP148*SUMPRODUCT(DF$10:DF$13,DF$28:DF$31)+BA148*SUMPRODUCT(DF$14:DF$23,DF$32:DF$41))*'Projeções - Receitas'!Y$23+(AP148*DF$11*'Projeções - Receitas'!Y$25)</f>
        <v>76499626317.673859</v>
      </c>
      <c r="BM148" s="334">
        <f>(AQ148*SUMPRODUCT(DG$10:DG$13,DG$28:DG$31)+BB148*SUMPRODUCT(DG$14:DG$23,DG$32:DG$41))*'Projeções - Receitas'!Z$23+(AQ148*DG$11*'Projeções - Receitas'!Z$25)</f>
        <v>84507708126.218506</v>
      </c>
      <c r="BN148" s="334">
        <f>(AR148*SUMPRODUCT(DH$10:DH$13,DH$28:DH$31)+BC148*SUMPRODUCT(DH$14:DH$23,DH$32:DH$41))*'Projeções - Receitas'!AA$23+(AR148*DH$11*'Projeções - Receitas'!AA$25)</f>
        <v>93344081957.534027</v>
      </c>
      <c r="BO148" s="334">
        <f>(AS148*SUMPRODUCT(DI$10:DI$13,DI$28:DI$31)+BD148*SUMPRODUCT(DI$14:DI$23,DI$32:DI$41))*'Projeções - Receitas'!AB$23+(AS148*DI$11*'Projeções - Receitas'!AB$25)</f>
        <v>102537811000.31693</v>
      </c>
      <c r="BP148" s="334">
        <f>(AT148*SUMPRODUCT(DJ$10:DJ$13,DJ$28:DJ$31)+BE148*SUMPRODUCT(DJ$14:DJ$23,DJ$32:DJ$41))*'Projeções - Receitas'!AC$23+(AT148*DJ$11*'Projeções - Receitas'!AC$25)</f>
        <v>110797937952.85423</v>
      </c>
      <c r="BQ148" s="334">
        <f>(AU148*SUMPRODUCT(DK$10:DK$13,DK$28:DK$31)+BF148*SUMPRODUCT(DK$14:DK$23,DK$32:DK$41))*'Projeções - Receitas'!AD$23+(AU148*DK$11*'Projeções - Receitas'!AD$25)</f>
        <v>140939700266.18323</v>
      </c>
      <c r="BR148" s="335">
        <f>((BG148+'DRE + DCF'!T$12)*(1+'DRE + DCF'!T$15)+'DRE + DCF'!T$18)*(1+'DRE + DCF'!T$25)*'DRE + DCF'!T$33</f>
        <v>35155207370.597801</v>
      </c>
      <c r="BS148" s="335">
        <f>((BH148+'DRE + DCF'!U$12)*(1+'DRE + DCF'!U$15)+'DRE + DCF'!U$18)*(1+'DRE + DCF'!U$25)*'DRE + DCF'!U$33</f>
        <v>26566839667.686348</v>
      </c>
      <c r="BT148" s="335">
        <f>((BI148+'DRE + DCF'!V$12)*(1+'DRE + DCF'!V$15)+'DRE + DCF'!V$18)*(1+'DRE + DCF'!V$25)*'DRE + DCF'!V$33</f>
        <v>29536791873.633766</v>
      </c>
      <c r="BU148" s="335">
        <f>((BJ148+'DRE + DCF'!W$12)*(1+'DRE + DCF'!W$15)+'DRE + DCF'!W$18)*(1+'DRE + DCF'!W$25)*'DRE + DCF'!W$33</f>
        <v>32782268534.083214</v>
      </c>
      <c r="BV148" s="335">
        <f>((BK148+'DRE + DCF'!X$12)*(1+'DRE + DCF'!X$15)+'DRE + DCF'!X$18)*(1+'DRE + DCF'!X$25)*'DRE + DCF'!X$33</f>
        <v>36337920296.825409</v>
      </c>
      <c r="BW148" s="335">
        <f>((BL148+'DRE + DCF'!Y$12)*(1+'DRE + DCF'!Y$15)+'DRE + DCF'!Y$18)*(1+'DRE + DCF'!Y$25)*'DRE + DCF'!Y$33</f>
        <v>40247222618.912926</v>
      </c>
      <c r="BX148" s="335">
        <f>((BM148+'DRE + DCF'!Z$12)*(1+'DRE + DCF'!Z$15)+'DRE + DCF'!Z$18)*(1+'DRE + DCF'!Z$25)*'DRE + DCF'!Z$33</f>
        <v>44558164579.874969</v>
      </c>
      <c r="BY148" s="335">
        <f>((BN148+'DRE + DCF'!AA$12)*(1+'DRE + DCF'!AA$15)+'DRE + DCF'!AA$18)*(1+'DRE + DCF'!AA$25)*'DRE + DCF'!AA$33</f>
        <v>49305630334.365112</v>
      </c>
      <c r="BZ148" s="335">
        <f>((BO148+'DRE + DCF'!AB$12)*(1+'DRE + DCF'!AB$15)+'DRE + DCF'!AB$18)*(1+'DRE + DCF'!AB$25)*'DRE + DCF'!AB$33</f>
        <v>54211464569.351967</v>
      </c>
      <c r="CA148" s="335">
        <f>((BP148+'DRE + DCF'!AC$12)*(1+'DRE + DCF'!AC$15)+'DRE + DCF'!AC$18)*(1+'DRE + DCF'!AC$25)*'DRE + DCF'!AC$33</f>
        <v>58498615317.795242</v>
      </c>
      <c r="CB148" s="335">
        <f>((BQ148+'DRE + DCF'!AD$12)*(1+'DRE + DCF'!AD$15)+'DRE + DCF'!AD$18)*(1+'DRE + DCF'!AD$25)*'DRE + DCF'!AD$33</f>
        <v>73478709835.65979</v>
      </c>
      <c r="CC148" s="335">
        <f>BR148*(1-DA$47)+('DRE + DCF'!N$53*10^6)</f>
        <v>200207810450.62924</v>
      </c>
      <c r="CD148" s="335">
        <f>BS148*(1-DB$47)+('DRE + DCF'!T$53*10^6)</f>
        <v>200617172493.14456</v>
      </c>
      <c r="CE148" s="335">
        <f>BT148*(1-DC$47)+('DRE + DCF'!U$53*10^6)</f>
        <v>219242650144.11356</v>
      </c>
      <c r="CF148" s="335">
        <f>BU148*(1-DD$47)+('DRE + DCF'!V$53*10^6)</f>
        <v>239910125826.728</v>
      </c>
      <c r="CG148" s="335">
        <f>BV148*(1-DE$47)+('DRE + DCF'!W$53*10^6)</f>
        <v>262814792056.17239</v>
      </c>
      <c r="CH148" s="335">
        <f>BW148*(1-DF$47)+('DRE + DCF'!X$53*10^6)</f>
        <v>288179309435.08228</v>
      </c>
      <c r="CI148" s="335">
        <f>BX148*(1-DG$47)+('DRE + DCF'!Y$53*10^6)</f>
        <v>316256316282.63422</v>
      </c>
      <c r="CJ148" s="335">
        <f>BY148*(1-DH$47)+('DRE + DCF'!Z$53*10^6)</f>
        <v>347320625581.08984</v>
      </c>
      <c r="CK148" s="335">
        <f>BZ148*(1-DI$47)+('DRE + DCF'!AA$53*10^6)</f>
        <v>381291079077.53351</v>
      </c>
      <c r="CL148" s="335">
        <f>CA148*(1-DJ$47)+('DRE + DCF'!AB$53*10^6)</f>
        <v>417347590169.57416</v>
      </c>
      <c r="CM148" s="335">
        <f>CB148*(1-DK$47)+('DRE + DCF'!AC$53*10^6)</f>
        <v>462411747410.32886</v>
      </c>
      <c r="CN148" s="335">
        <f t="shared" si="142"/>
        <v>1146387285948.063</v>
      </c>
      <c r="CO148" s="335">
        <f t="shared" si="143"/>
        <v>1167843937153.3792</v>
      </c>
      <c r="CP148" s="335">
        <f t="shared" si="144"/>
        <v>1207674694562.1975</v>
      </c>
      <c r="CQ148" s="335">
        <f t="shared" si="145"/>
        <v>1352595657909.6611</v>
      </c>
      <c r="CR148" s="335">
        <f t="shared" si="146"/>
        <v>1514907136858.8206</v>
      </c>
      <c r="CS148" s="335">
        <f t="shared" si="147"/>
        <v>1696695993281.8792</v>
      </c>
      <c r="CT148" s="335">
        <f t="shared" si="148"/>
        <v>1900299512475.7051</v>
      </c>
      <c r="CU148" s="335">
        <f t="shared" si="149"/>
        <v>2128335453972.7896</v>
      </c>
      <c r="CV148" s="335">
        <f t="shared" si="150"/>
        <v>2370965695725.6885</v>
      </c>
      <c r="CW148" s="335">
        <f t="shared" si="151"/>
        <v>2598578402515.354</v>
      </c>
      <c r="CX148" s="336">
        <f t="shared" si="152"/>
        <v>2844144061553.0552</v>
      </c>
    </row>
    <row r="149" spans="4:102" ht="30" customHeight="1" x14ac:dyDescent="0.25">
      <c r="D149" s="333">
        <f t="shared" si="110"/>
        <v>1.7383054709164014E-2</v>
      </c>
      <c r="E149" s="64">
        <f t="shared" si="111"/>
        <v>1.4523911329839378E-2</v>
      </c>
      <c r="F149" s="64">
        <f t="shared" si="112"/>
        <v>2.4276778115846942E-2</v>
      </c>
      <c r="G149" s="64">
        <f t="shared" si="113"/>
        <v>2.010763963646095E-2</v>
      </c>
      <c r="H149" s="64">
        <f t="shared" si="114"/>
        <v>1.6224912668019426E-2</v>
      </c>
      <c r="I149" s="64">
        <f t="shared" si="115"/>
        <v>1.2588100563643873E-2</v>
      </c>
      <c r="J149" s="64">
        <f t="shared" si="116"/>
        <v>9.166701130594479E-3</v>
      </c>
      <c r="K149" s="64">
        <f t="shared" si="117"/>
        <v>5.9324988232954678E-3</v>
      </c>
      <c r="L149" s="64">
        <f t="shared" si="118"/>
        <v>3.5614257871516286E-3</v>
      </c>
      <c r="M149" s="64">
        <f t="shared" si="119"/>
        <v>3.3507465995076535E-3</v>
      </c>
      <c r="N149" s="64">
        <f t="shared" si="120"/>
        <v>5.3283943662026656E-3</v>
      </c>
      <c r="O149" s="64">
        <f t="shared" si="109"/>
        <v>6.9000000000000047E-2</v>
      </c>
      <c r="P149" s="64">
        <f t="shared" si="109"/>
        <v>6.9000000000000047E-2</v>
      </c>
      <c r="Q149" s="64">
        <f t="shared" si="100"/>
        <v>6.9000000000000047E-2</v>
      </c>
      <c r="R149" s="64">
        <f t="shared" si="101"/>
        <v>6.9000000000000047E-2</v>
      </c>
      <c r="S149" s="64">
        <f t="shared" si="102"/>
        <v>6.9000000000000047E-2</v>
      </c>
      <c r="T149" s="64">
        <f t="shared" si="103"/>
        <v>6.9000000000000047E-2</v>
      </c>
      <c r="U149" s="64">
        <f t="shared" si="104"/>
        <v>6.9000000000000047E-2</v>
      </c>
      <c r="V149" s="64">
        <f t="shared" si="105"/>
        <v>6.9000000000000047E-2</v>
      </c>
      <c r="W149" s="64">
        <f t="shared" si="106"/>
        <v>6.9000000000000047E-2</v>
      </c>
      <c r="X149" s="64">
        <f t="shared" si="107"/>
        <v>6.9000000000000047E-2</v>
      </c>
      <c r="Y149" s="64">
        <f t="shared" si="108"/>
        <v>6.9000000000000047E-2</v>
      </c>
      <c r="Z149" s="64">
        <f t="shared" si="121"/>
        <v>0.17457053295097127</v>
      </c>
      <c r="AA149" s="64">
        <f t="shared" si="153"/>
        <v>0.17171138957164664</v>
      </c>
      <c r="AB149" s="64">
        <f t="shared" si="122"/>
        <v>0.1814642563576542</v>
      </c>
      <c r="AC149" s="64">
        <f t="shared" si="123"/>
        <v>0.17729511787826821</v>
      </c>
      <c r="AD149" s="64">
        <f t="shared" si="124"/>
        <v>0.17341239090982669</v>
      </c>
      <c r="AE149" s="64">
        <f t="shared" si="125"/>
        <v>0.16977557880545113</v>
      </c>
      <c r="AF149" s="64">
        <f t="shared" si="126"/>
        <v>0.16635417937240174</v>
      </c>
      <c r="AG149" s="64">
        <f t="shared" si="127"/>
        <v>0.16311997706510273</v>
      </c>
      <c r="AH149" s="64">
        <f t="shared" si="128"/>
        <v>0.16074890402895889</v>
      </c>
      <c r="AI149" s="64">
        <f t="shared" si="129"/>
        <v>0.16053822484131491</v>
      </c>
      <c r="AJ149" s="64">
        <f t="shared" si="130"/>
        <v>0.16251587260800993</v>
      </c>
      <c r="AK149" s="334">
        <f>(1+O149)*'Projeções - Receitas'!N$34</f>
        <v>1970361902216.0356</v>
      </c>
      <c r="AL149" s="334">
        <f>(1+P149)*'Projeções - Receitas'!T$34</f>
        <v>2081007706804.7991</v>
      </c>
      <c r="AM149" s="334">
        <f>(1+Q149)*'Projeções - Receitas'!U$34</f>
        <v>2330728631621.375</v>
      </c>
      <c r="AN149" s="334">
        <f>(1+R149)*'Projeções - Receitas'!V$34</f>
        <v>2610416067415.9404</v>
      </c>
      <c r="AO149" s="334">
        <f>(1+S149)*'Projeções - Receitas'!W$34</f>
        <v>2923665995505.8535</v>
      </c>
      <c r="AP149" s="334">
        <f>(1+T149)*'Projeções - Receitas'!X$34</f>
        <v>3274505914966.5562</v>
      </c>
      <c r="AQ149" s="334">
        <f>(1+U149)*'Projeções - Receitas'!Y$34</f>
        <v>3667446624762.543</v>
      </c>
      <c r="AR149" s="334">
        <f>(1+V149)*'Projeções - Receitas'!Z$34</f>
        <v>4107540219734.0483</v>
      </c>
      <c r="AS149" s="334">
        <f>(1+W149)*'Projeções - Receitas'!AA$34</f>
        <v>4575799804783.7305</v>
      </c>
      <c r="AT149" s="334">
        <f>(1+X149)*'Projeções - Receitas'!AB$34</f>
        <v>5015076586042.9697</v>
      </c>
      <c r="AU149" s="334">
        <f>(1+Y149)*'Projeções - Receitas'!AC$34</f>
        <v>5489001323424.0303</v>
      </c>
      <c r="AV149" s="335">
        <f t="shared" si="131"/>
        <v>1725191538804.4124</v>
      </c>
      <c r="AW149" s="335">
        <f t="shared" si="132"/>
        <v>1822069785214.9097</v>
      </c>
      <c r="AX149" s="335">
        <f t="shared" si="133"/>
        <v>2040718159440.6987</v>
      </c>
      <c r="AY149" s="335">
        <f t="shared" si="134"/>
        <v>2285604338573.583</v>
      </c>
      <c r="AZ149" s="335">
        <f t="shared" si="135"/>
        <v>2559876859202.4131</v>
      </c>
      <c r="BA149" s="335">
        <f t="shared" si="136"/>
        <v>2867062082306.7031</v>
      </c>
      <c r="BB149" s="335">
        <f t="shared" si="137"/>
        <v>3211109532183.5073</v>
      </c>
      <c r="BC149" s="335">
        <f t="shared" si="138"/>
        <v>3596442676045.5283</v>
      </c>
      <c r="BD149" s="335">
        <f t="shared" si="139"/>
        <v>4006437141114.7192</v>
      </c>
      <c r="BE149" s="335">
        <f t="shared" si="140"/>
        <v>4391055106661.7334</v>
      </c>
      <c r="BF149" s="335">
        <f t="shared" si="141"/>
        <v>4806009814241.2666</v>
      </c>
      <c r="BG149" s="334">
        <f>(AK149*SUMPRODUCT(DA$10:DA$13,DA$28:DA$31)+AV149*SUMPRODUCT(DA$14:DA$23,DA$32:DA$41))*'Projeções - Receitas'!T$23+(AK149*DA$11*'Projeções - Receitas'!T$25)</f>
        <v>64010252307.881134</v>
      </c>
      <c r="BH149" s="334">
        <f>(AL149*SUMPRODUCT(DB$10:DB$13,DB$28:DB$31)+AW149*SUMPRODUCT(DB$14:DB$23,DB$32:DB$41))*'Projeções - Receitas'!U$23+(AL149*DB$11*'Projeções - Receitas'!U$25)</f>
        <v>51286514004.731308</v>
      </c>
      <c r="BI149" s="334">
        <f>(AM149*SUMPRODUCT(DC$10:DC$13,DC$28:DC$31)+AX149*SUMPRODUCT(DC$14:DC$23,DC$32:DC$41))*'Projeções - Receitas'!V$23+(AM149*DC$11*'Projeções - Receitas'!V$25)</f>
        <v>56726988374.53923</v>
      </c>
      <c r="BJ149" s="334">
        <f>(AN149*SUMPRODUCT(DD$10:DD$13,DD$28:DD$31)+AY149*SUMPRODUCT(DD$14:DD$23,DD$32:DD$41))*'Projeções - Receitas'!W$23+(AN149*DD$11*'Projeções - Receitas'!W$25)</f>
        <v>62696754563.405228</v>
      </c>
      <c r="BK149" s="334">
        <f>(AO149*SUMPRODUCT(DE$10:DE$13,DE$28:DE$31)+AZ149*SUMPRODUCT(DE$14:DE$23,DE$32:DE$41))*'Projeções - Receitas'!X$23+(AO149*DE$11*'Projeções - Receitas'!X$25)</f>
        <v>69276367758.64595</v>
      </c>
      <c r="BL149" s="334">
        <f>(AP149*SUMPRODUCT(DF$10:DF$13,DF$28:DF$31)+BA149*SUMPRODUCT(DF$14:DF$23,DF$32:DF$41))*'Projeções - Receitas'!Y$23+(AP149*DF$11*'Projeções - Receitas'!Y$25)</f>
        <v>76535423990.260468</v>
      </c>
      <c r="BM149" s="334">
        <f>(AQ149*SUMPRODUCT(DG$10:DG$13,DG$28:DG$31)+BB149*SUMPRODUCT(DG$14:DG$23,DG$32:DG$41))*'Projeções - Receitas'!Z$23+(AQ149*DG$11*'Projeções - Receitas'!Z$25)</f>
        <v>84547253146.399261</v>
      </c>
      <c r="BN149" s="334">
        <f>(AR149*SUMPRODUCT(DH$10:DH$13,DH$28:DH$31)+BC149*SUMPRODUCT(DH$14:DH$23,DH$32:DH$41))*'Projeções - Receitas'!AA$23+(AR149*DH$11*'Projeções - Receitas'!AA$25)</f>
        <v>93387761921.014435</v>
      </c>
      <c r="BO149" s="334">
        <f>(AS149*SUMPRODUCT(DI$10:DI$13,DI$28:DI$31)+BD149*SUMPRODUCT(DI$14:DI$23,DI$32:DI$41))*'Projeções - Receitas'!AB$23+(AS149*DI$11*'Projeções - Receitas'!AB$25)</f>
        <v>102585793129.93803</v>
      </c>
      <c r="BP149" s="334">
        <f>(AT149*SUMPRODUCT(DJ$10:DJ$13,DJ$28:DJ$31)+BE149*SUMPRODUCT(DJ$14:DJ$23,DJ$32:DJ$41))*'Projeções - Receitas'!AC$23+(AT149*DJ$11*'Projeções - Receitas'!AC$25)</f>
        <v>110849785373.51538</v>
      </c>
      <c r="BQ149" s="334">
        <f>(AU149*SUMPRODUCT(DK$10:DK$13,DK$28:DK$31)+BF149*SUMPRODUCT(DK$14:DK$23,DK$32:DK$41))*'Projeções - Receitas'!AD$23+(AU149*DK$11*'Projeções - Receitas'!AD$25)</f>
        <v>141005652395.46075</v>
      </c>
      <c r="BR149" s="335">
        <f>((BG149+'DRE + DCF'!T$12)*(1+'DRE + DCF'!T$15)+'DRE + DCF'!T$18)*(1+'DRE + DCF'!T$25)*'DRE + DCF'!T$33</f>
        <v>35173629962.888802</v>
      </c>
      <c r="BS149" s="335">
        <f>((BH149+'DRE + DCF'!U$12)*(1+'DRE + DCF'!U$15)+'DRE + DCF'!U$18)*(1+'DRE + DCF'!U$25)*'DRE + DCF'!U$33</f>
        <v>26581457831.55022</v>
      </c>
      <c r="BT149" s="335">
        <f>((BI149+'DRE + DCF'!V$12)*(1+'DRE + DCF'!V$15)+'DRE + DCF'!V$18)*(1+'DRE + DCF'!V$25)*'DRE + DCF'!V$33</f>
        <v>29552942594.704399</v>
      </c>
      <c r="BU149" s="335">
        <f>((BJ149+'DRE + DCF'!W$12)*(1+'DRE + DCF'!W$15)+'DRE + DCF'!W$18)*(1+'DRE + DCF'!W$25)*'DRE + DCF'!W$33</f>
        <v>32800098858.538696</v>
      </c>
      <c r="BV149" s="335">
        <f>((BK149+'DRE + DCF'!X$12)*(1+'DRE + DCF'!X$15)+'DRE + DCF'!X$18)*(1+'DRE + DCF'!X$25)*'DRE + DCF'!X$33</f>
        <v>36357599646.462364</v>
      </c>
      <c r="BW149" s="335">
        <f>((BL149+'DRE + DCF'!Y$12)*(1+'DRE + DCF'!Y$15)+'DRE + DCF'!Y$18)*(1+'DRE + DCF'!Y$25)*'DRE + DCF'!Y$33</f>
        <v>40268939578.453781</v>
      </c>
      <c r="BX149" s="335">
        <f>((BM149+'DRE + DCF'!Z$12)*(1+'DRE + DCF'!Z$15)+'DRE + DCF'!Z$18)*(1+'DRE + DCF'!Z$25)*'DRE + DCF'!Z$33</f>
        <v>44582127866.247749</v>
      </c>
      <c r="BY149" s="335">
        <f>((BN149+'DRE + DCF'!AA$12)*(1+'DRE + DCF'!AA$15)+'DRE + DCF'!AA$18)*(1+'DRE + DCF'!AA$25)*'DRE + DCF'!AA$33</f>
        <v>49332069432.438995</v>
      </c>
      <c r="BZ149" s="335">
        <f>((BO149+'DRE + DCF'!AB$12)*(1+'DRE + DCF'!AB$15)+'DRE + DCF'!AB$18)*(1+'DRE + DCF'!AB$25)*'DRE + DCF'!AB$33</f>
        <v>54240474929.999336</v>
      </c>
      <c r="CA149" s="335">
        <f>((BP149+'DRE + DCF'!AC$12)*(1+'DRE + DCF'!AC$15)+'DRE + DCF'!AC$18)*(1+'DRE + DCF'!AC$25)*'DRE + DCF'!AC$33</f>
        <v>58529927219.697792</v>
      </c>
      <c r="CB149" s="335">
        <f>((BQ149+'DRE + DCF'!AD$12)*(1+'DRE + DCF'!AD$15)+'DRE + DCF'!AD$18)*(1+'DRE + DCF'!AD$25)*'DRE + DCF'!AD$33</f>
        <v>73517209450.844055</v>
      </c>
      <c r="CC149" s="335">
        <f>BR149*(1-DA$47)+('DRE + DCF'!N$53*10^6)</f>
        <v>200219087318.69595</v>
      </c>
      <c r="CD149" s="335">
        <f>BS149*(1-DB$47)+('DRE + DCF'!T$53*10^6)</f>
        <v>200625943391.46289</v>
      </c>
      <c r="CE149" s="335">
        <f>BT149*(1-DC$47)+('DRE + DCF'!U$53*10^6)</f>
        <v>219252340576.75592</v>
      </c>
      <c r="CF149" s="335">
        <f>BU149*(1-DD$47)+('DRE + DCF'!V$53*10^6)</f>
        <v>239920824021.40131</v>
      </c>
      <c r="CG149" s="335">
        <f>BV149*(1-DE$47)+('DRE + DCF'!W$53*10^6)</f>
        <v>262826599665.95456</v>
      </c>
      <c r="CH149" s="335">
        <f>BW149*(1-DF$47)+('DRE + DCF'!X$53*10^6)</f>
        <v>288192339610.80676</v>
      </c>
      <c r="CI149" s="335">
        <f>BX149*(1-DG$47)+('DRE + DCF'!Y$53*10^6)</f>
        <v>316270694254.45789</v>
      </c>
      <c r="CJ149" s="335">
        <f>BY149*(1-DH$47)+('DRE + DCF'!Z$53*10^6)</f>
        <v>347336489039.93414</v>
      </c>
      <c r="CK149" s="335">
        <f>BZ149*(1-DI$47)+('DRE + DCF'!AA$53*10^6)</f>
        <v>381308485293.92188</v>
      </c>
      <c r="CL149" s="335">
        <f>CA149*(1-DJ$47)+('DRE + DCF'!AB$53*10^6)</f>
        <v>417366377310.7157</v>
      </c>
      <c r="CM149" s="335">
        <f>CB149*(1-DK$47)+('DRE + DCF'!AC$53*10^6)</f>
        <v>462434847179.43939</v>
      </c>
      <c r="CN149" s="335">
        <f t="shared" si="142"/>
        <v>1146923732970.032</v>
      </c>
      <c r="CO149" s="335">
        <f t="shared" si="143"/>
        <v>1168390424723.4087</v>
      </c>
      <c r="CP149" s="335">
        <f t="shared" si="144"/>
        <v>1208239820764.613</v>
      </c>
      <c r="CQ149" s="335">
        <f t="shared" si="145"/>
        <v>1353228599256.3667</v>
      </c>
      <c r="CR149" s="335">
        <f t="shared" si="146"/>
        <v>1515616031167.1309</v>
      </c>
      <c r="CS149" s="335">
        <f t="shared" si="147"/>
        <v>1697489954907.1868</v>
      </c>
      <c r="CT149" s="335">
        <f t="shared" si="148"/>
        <v>1901188749496.0491</v>
      </c>
      <c r="CU149" s="335">
        <f t="shared" si="149"/>
        <v>2129331399435.5752</v>
      </c>
      <c r="CV149" s="335">
        <f t="shared" si="150"/>
        <v>2372075178971.231</v>
      </c>
      <c r="CW149" s="335">
        <f t="shared" si="151"/>
        <v>2599794396152.4697</v>
      </c>
      <c r="CX149" s="336">
        <f t="shared" si="152"/>
        <v>2845474966588.8779</v>
      </c>
    </row>
    <row r="150" spans="4:102" ht="30" customHeight="1" x14ac:dyDescent="0.25">
      <c r="D150" s="333">
        <f t="shared" si="110"/>
        <v>1.7311269233820509E-2</v>
      </c>
      <c r="E150" s="64">
        <f t="shared" si="111"/>
        <v>1.4451138162339477E-2</v>
      </c>
      <c r="F150" s="64">
        <f t="shared" si="112"/>
        <v>2.4199958630900104E-2</v>
      </c>
      <c r="G150" s="64">
        <f t="shared" si="113"/>
        <v>2.00326547041349E-2</v>
      </c>
      <c r="H150" s="64">
        <f t="shared" si="114"/>
        <v>1.6151627948328195E-2</v>
      </c>
      <c r="I150" s="64">
        <f t="shared" si="115"/>
        <v>1.2516401645944641E-2</v>
      </c>
      <c r="J150" s="64">
        <f t="shared" si="116"/>
        <v>9.0964882771204791E-3</v>
      </c>
      <c r="K150" s="64">
        <f t="shared" si="117"/>
        <v>5.8636853883299866E-3</v>
      </c>
      <c r="L150" s="64">
        <f t="shared" si="118"/>
        <v>3.4936088987595759E-3</v>
      </c>
      <c r="M150" s="64">
        <f t="shared" si="119"/>
        <v>3.2829166825369127E-3</v>
      </c>
      <c r="N150" s="64">
        <f t="shared" si="120"/>
        <v>5.2605311423452594E-3</v>
      </c>
      <c r="O150" s="64">
        <f t="shared" si="109"/>
        <v>6.9500000000000048E-2</v>
      </c>
      <c r="P150" s="64">
        <f t="shared" si="109"/>
        <v>6.9500000000000048E-2</v>
      </c>
      <c r="Q150" s="64">
        <f t="shared" si="100"/>
        <v>6.9500000000000048E-2</v>
      </c>
      <c r="R150" s="64">
        <f t="shared" si="101"/>
        <v>6.9500000000000048E-2</v>
      </c>
      <c r="S150" s="64">
        <f t="shared" si="102"/>
        <v>6.9500000000000048E-2</v>
      </c>
      <c r="T150" s="64">
        <f t="shared" si="103"/>
        <v>6.9500000000000048E-2</v>
      </c>
      <c r="U150" s="64">
        <f t="shared" si="104"/>
        <v>6.9500000000000048E-2</v>
      </c>
      <c r="V150" s="64">
        <f t="shared" si="105"/>
        <v>6.9500000000000048E-2</v>
      </c>
      <c r="W150" s="64">
        <f t="shared" si="106"/>
        <v>6.9500000000000048E-2</v>
      </c>
      <c r="X150" s="64">
        <f t="shared" si="107"/>
        <v>6.9500000000000048E-2</v>
      </c>
      <c r="Y150" s="64">
        <f t="shared" si="108"/>
        <v>6.9500000000000048E-2</v>
      </c>
      <c r="Z150" s="64">
        <f t="shared" si="121"/>
        <v>0.17449874747562777</v>
      </c>
      <c r="AA150" s="64">
        <f t="shared" si="153"/>
        <v>0.17163861640414674</v>
      </c>
      <c r="AB150" s="64">
        <f t="shared" si="122"/>
        <v>0.18138743687270736</v>
      </c>
      <c r="AC150" s="64">
        <f t="shared" si="123"/>
        <v>0.17722013294594216</v>
      </c>
      <c r="AD150" s="64">
        <f t="shared" si="124"/>
        <v>0.17333910619013546</v>
      </c>
      <c r="AE150" s="64">
        <f t="shared" si="125"/>
        <v>0.1697038798877519</v>
      </c>
      <c r="AF150" s="64">
        <f t="shared" si="126"/>
        <v>0.16628396651892774</v>
      </c>
      <c r="AG150" s="64">
        <f t="shared" si="127"/>
        <v>0.16305116363013725</v>
      </c>
      <c r="AH150" s="64">
        <f t="shared" si="128"/>
        <v>0.16068108714056684</v>
      </c>
      <c r="AI150" s="64">
        <f t="shared" si="129"/>
        <v>0.16047039492434417</v>
      </c>
      <c r="AJ150" s="64">
        <f t="shared" si="130"/>
        <v>0.16244800938415252</v>
      </c>
      <c r="AK150" s="334">
        <f>(1+O150)*'Projeções - Receitas'!N$34</f>
        <v>1971283493377.0352</v>
      </c>
      <c r="AL150" s="334">
        <f>(1+P150)*'Projeções - Receitas'!T$34</f>
        <v>2081981049979.1702</v>
      </c>
      <c r="AM150" s="334">
        <f>(1+Q150)*'Projeções - Receitas'!U$34</f>
        <v>2331818775976.6709</v>
      </c>
      <c r="AN150" s="334">
        <f>(1+R150)*'Projeções - Receitas'!V$34</f>
        <v>2611637029093.8716</v>
      </c>
      <c r="AO150" s="334">
        <f>(1+S150)*'Projeções - Receitas'!W$34</f>
        <v>2925033472585.1362</v>
      </c>
      <c r="AP150" s="334">
        <f>(1+T150)*'Projeções - Receitas'!X$34</f>
        <v>3276037489295.353</v>
      </c>
      <c r="AQ150" s="334">
        <f>(1+U150)*'Projeções - Receitas'!Y$34</f>
        <v>3669161988010.7954</v>
      </c>
      <c r="AR150" s="334">
        <f>(1+V150)*'Projeções - Receitas'!Z$34</f>
        <v>4109461426572.0913</v>
      </c>
      <c r="AS150" s="334">
        <f>(1+W150)*'Projeções - Receitas'!AA$34</f>
        <v>4577940029201.3105</v>
      </c>
      <c r="AT150" s="334">
        <f>(1+X150)*'Projeções - Receitas'!AB$34</f>
        <v>5017422272004.6367</v>
      </c>
      <c r="AU150" s="334">
        <f>(1+Y150)*'Projeções - Receitas'!AC$34</f>
        <v>5491568676709.0752</v>
      </c>
      <c r="AV150" s="335">
        <f t="shared" si="131"/>
        <v>1725998457204.2278</v>
      </c>
      <c r="AW150" s="335">
        <f t="shared" si="132"/>
        <v>1822922016171.5117</v>
      </c>
      <c r="AX150" s="335">
        <f t="shared" si="133"/>
        <v>2041672658112.0935</v>
      </c>
      <c r="AY150" s="335">
        <f t="shared" si="134"/>
        <v>2286673377085.5449</v>
      </c>
      <c r="AZ150" s="335">
        <f t="shared" si="135"/>
        <v>2561074182335.8101</v>
      </c>
      <c r="BA150" s="335">
        <f t="shared" si="136"/>
        <v>2868403084216.1079</v>
      </c>
      <c r="BB150" s="335">
        <f t="shared" si="137"/>
        <v>3212611454322.041</v>
      </c>
      <c r="BC150" s="335">
        <f t="shared" si="138"/>
        <v>3598124828840.686</v>
      </c>
      <c r="BD150" s="335">
        <f t="shared" si="139"/>
        <v>4008311059328.5249</v>
      </c>
      <c r="BE150" s="335">
        <f t="shared" si="140"/>
        <v>4393108921024.064</v>
      </c>
      <c r="BF150" s="335">
        <f t="shared" si="141"/>
        <v>4808257714060.8379</v>
      </c>
      <c r="BG150" s="334">
        <f>(AK150*SUMPRODUCT(DA$10:DA$13,DA$28:DA$31)+AV150*SUMPRODUCT(DA$14:DA$23,DA$32:DA$41))*'Projeções - Receitas'!T$23+(AK150*DA$11*'Projeções - Receitas'!T$25)</f>
        <v>64040191621.402145</v>
      </c>
      <c r="BH150" s="334">
        <f>(AL150*SUMPRODUCT(DB$10:DB$13,DB$28:DB$31)+AW150*SUMPRODUCT(DB$14:DB$23,DB$32:DB$41))*'Projeções - Receitas'!U$23+(AL150*DB$11*'Projeções - Receitas'!U$25)</f>
        <v>51310502084.247116</v>
      </c>
      <c r="BI150" s="334">
        <f>(AM150*SUMPRODUCT(DC$10:DC$13,DC$28:DC$31)+AX150*SUMPRODUCT(DC$14:DC$23,DC$32:DC$41))*'Projeções - Receitas'!V$23+(AM150*DC$11*'Projeções - Receitas'!V$25)</f>
        <v>56753521109.981033</v>
      </c>
      <c r="BJ150" s="334">
        <f>(AN150*SUMPRODUCT(DD$10:DD$13,DD$28:DD$31)+AY150*SUMPRODUCT(DD$14:DD$23,DD$32:DD$41))*'Projeções - Receitas'!W$23+(AN150*DD$11*'Projeções - Receitas'!W$25)</f>
        <v>62726079518.766975</v>
      </c>
      <c r="BK150" s="334">
        <f>(AO150*SUMPRODUCT(DE$10:DE$13,DE$28:DE$31)+AZ150*SUMPRODUCT(DE$14:DE$23,DE$32:DE$41))*'Projeções - Receitas'!X$23+(AO150*DE$11*'Projeções - Receitas'!X$25)</f>
        <v>69308770175.745453</v>
      </c>
      <c r="BL150" s="334">
        <f>(AP150*SUMPRODUCT(DF$10:DF$13,DF$28:DF$31)+BA150*SUMPRODUCT(DF$14:DF$23,DF$32:DF$41))*'Projeções - Receitas'!Y$23+(AP150*DF$11*'Projeções - Receitas'!Y$25)</f>
        <v>76571221662.847137</v>
      </c>
      <c r="BM150" s="334">
        <f>(AQ150*SUMPRODUCT(DG$10:DG$13,DG$28:DG$31)+BB150*SUMPRODUCT(DG$14:DG$23,DG$32:DG$41))*'Projeções - Receitas'!Z$23+(AQ150*DG$11*'Projeções - Receitas'!Z$25)</f>
        <v>84586798166.57991</v>
      </c>
      <c r="BN150" s="334">
        <f>(AR150*SUMPRODUCT(DH$10:DH$13,DH$28:DH$31)+BC150*SUMPRODUCT(DH$14:DH$23,DH$32:DH$41))*'Projeções - Receitas'!AA$23+(AR150*DH$11*'Projeções - Receitas'!AA$25)</f>
        <v>93431441884.494812</v>
      </c>
      <c r="BO150" s="334">
        <f>(AS150*SUMPRODUCT(DI$10:DI$13,DI$28:DI$31)+BD150*SUMPRODUCT(DI$14:DI$23,DI$32:DI$41))*'Projeções - Receitas'!AB$23+(AS150*DI$11*'Projeções - Receitas'!AB$25)</f>
        <v>102633775259.55911</v>
      </c>
      <c r="BP150" s="334">
        <f>(AT150*SUMPRODUCT(DJ$10:DJ$13,DJ$28:DJ$31)+BE150*SUMPRODUCT(DJ$14:DJ$23,DJ$32:DJ$41))*'Projeções - Receitas'!AC$23+(AT150*DJ$11*'Projeções - Receitas'!AC$25)</f>
        <v>110901632794.17642</v>
      </c>
      <c r="BQ150" s="334">
        <f>(AU150*SUMPRODUCT(DK$10:DK$13,DK$28:DK$31)+BF150*SUMPRODUCT(DK$14:DK$23,DK$32:DK$41))*'Projeções - Receitas'!AD$23+(AU150*DK$11*'Projeções - Receitas'!AD$25)</f>
        <v>141071604524.73831</v>
      </c>
      <c r="BR150" s="335">
        <f>((BG150+'DRE + DCF'!T$12)*(1+'DRE + DCF'!T$15)+'DRE + DCF'!T$18)*(1+'DRE + DCF'!T$25)*'DRE + DCF'!T$33</f>
        <v>35192052555.179802</v>
      </c>
      <c r="BS150" s="335">
        <f>((BH150+'DRE + DCF'!U$12)*(1+'DRE + DCF'!U$15)+'DRE + DCF'!U$18)*(1+'DRE + DCF'!U$25)*'DRE + DCF'!U$33</f>
        <v>26596075995.414131</v>
      </c>
      <c r="BT150" s="335">
        <f>((BI150+'DRE + DCF'!V$12)*(1+'DRE + DCF'!V$15)+'DRE + DCF'!V$18)*(1+'DRE + DCF'!V$25)*'DRE + DCF'!V$33</f>
        <v>29569093315.775028</v>
      </c>
      <c r="BU150" s="335">
        <f>((BJ150+'DRE + DCF'!W$12)*(1+'DRE + DCF'!W$15)+'DRE + DCF'!W$18)*(1+'DRE + DCF'!W$25)*'DRE + DCF'!W$33</f>
        <v>32817929182.994183</v>
      </c>
      <c r="BV150" s="335">
        <f>((BK150+'DRE + DCF'!X$12)*(1+'DRE + DCF'!X$15)+'DRE + DCF'!X$18)*(1+'DRE + DCF'!X$25)*'DRE + DCF'!X$33</f>
        <v>36377278996.099304</v>
      </c>
      <c r="BW150" s="335">
        <f>((BL150+'DRE + DCF'!Y$12)*(1+'DRE + DCF'!Y$15)+'DRE + DCF'!Y$18)*(1+'DRE + DCF'!Y$25)*'DRE + DCF'!Y$33</f>
        <v>40290656537.994682</v>
      </c>
      <c r="BX150" s="335">
        <f>((BM150+'DRE + DCF'!Z$12)*(1+'DRE + DCF'!Z$15)+'DRE + DCF'!Z$18)*(1+'DRE + DCF'!Z$25)*'DRE + DCF'!Z$33</f>
        <v>44606091152.620453</v>
      </c>
      <c r="BY150" s="335">
        <f>((BN150+'DRE + DCF'!AA$12)*(1+'DRE + DCF'!AA$15)+'DRE + DCF'!AA$18)*(1+'DRE + DCF'!AA$25)*'DRE + DCF'!AA$33</f>
        <v>49358508530.512856</v>
      </c>
      <c r="BZ150" s="335">
        <f>((BO150+'DRE + DCF'!AB$12)*(1+'DRE + DCF'!AB$15)+'DRE + DCF'!AB$18)*(1+'DRE + DCF'!AB$25)*'DRE + DCF'!AB$33</f>
        <v>54269485290.646698</v>
      </c>
      <c r="CA150" s="335">
        <f>((BP150+'DRE + DCF'!AC$12)*(1+'DRE + DCF'!AC$15)+'DRE + DCF'!AC$18)*(1+'DRE + DCF'!AC$25)*'DRE + DCF'!AC$33</f>
        <v>58561239121.60025</v>
      </c>
      <c r="CB150" s="335">
        <f>((BQ150+'DRE + DCF'!AD$12)*(1+'DRE + DCF'!AD$15)+'DRE + DCF'!AD$18)*(1+'DRE + DCF'!AD$25)*'DRE + DCF'!AD$33</f>
        <v>73555709066.028336</v>
      </c>
      <c r="CC150" s="335">
        <f>BR150*(1-DA$47)+('DRE + DCF'!N$53*10^6)</f>
        <v>200230364186.76266</v>
      </c>
      <c r="CD150" s="335">
        <f>BS150*(1-DB$47)+('DRE + DCF'!T$53*10^6)</f>
        <v>200634714289.78122</v>
      </c>
      <c r="CE150" s="335">
        <f>BT150*(1-DC$47)+('DRE + DCF'!U$53*10^6)</f>
        <v>219262031009.39832</v>
      </c>
      <c r="CF150" s="335">
        <f>BU150*(1-DD$47)+('DRE + DCF'!V$53*10^6)</f>
        <v>239931522216.07458</v>
      </c>
      <c r="CG150" s="335">
        <f>BV150*(1-DE$47)+('DRE + DCF'!W$53*10^6)</f>
        <v>262838407275.73672</v>
      </c>
      <c r="CH150" s="335">
        <f>BW150*(1-DF$47)+('DRE + DCF'!X$53*10^6)</f>
        <v>288205369786.53131</v>
      </c>
      <c r="CI150" s="335">
        <f>BX150*(1-DG$47)+('DRE + DCF'!Y$53*10^6)</f>
        <v>316285072226.28149</v>
      </c>
      <c r="CJ150" s="335">
        <f>BY150*(1-DH$47)+('DRE + DCF'!Z$53*10^6)</f>
        <v>347352352498.7785</v>
      </c>
      <c r="CK150" s="335">
        <f>BZ150*(1-DI$47)+('DRE + DCF'!AA$53*10^6)</f>
        <v>381325891510.3103</v>
      </c>
      <c r="CL150" s="335">
        <f>CA150*(1-DJ$47)+('DRE + DCF'!AB$53*10^6)</f>
        <v>417385164451.85718</v>
      </c>
      <c r="CM150" s="335">
        <f>CB150*(1-DK$47)+('DRE + DCF'!AC$53*10^6)</f>
        <v>462457946948.54999</v>
      </c>
      <c r="CN150" s="335">
        <f t="shared" si="142"/>
        <v>1147460179992.0015</v>
      </c>
      <c r="CO150" s="335">
        <f t="shared" si="143"/>
        <v>1168936912293.4385</v>
      </c>
      <c r="CP150" s="335">
        <f t="shared" si="144"/>
        <v>1208804946967.0288</v>
      </c>
      <c r="CQ150" s="335">
        <f t="shared" si="145"/>
        <v>1353861540603.0725</v>
      </c>
      <c r="CR150" s="335">
        <f t="shared" si="146"/>
        <v>1516324925475.4412</v>
      </c>
      <c r="CS150" s="335">
        <f t="shared" si="147"/>
        <v>1698283916532.4944</v>
      </c>
      <c r="CT150" s="335">
        <f t="shared" si="148"/>
        <v>1902077986516.3936</v>
      </c>
      <c r="CU150" s="335">
        <f t="shared" si="149"/>
        <v>2130327344898.3611</v>
      </c>
      <c r="CV150" s="335">
        <f t="shared" si="150"/>
        <v>2373184662216.7749</v>
      </c>
      <c r="CW150" s="335">
        <f t="shared" si="151"/>
        <v>2601010389789.5854</v>
      </c>
      <c r="CX150" s="336">
        <f t="shared" si="152"/>
        <v>2846805871624.7012</v>
      </c>
    </row>
    <row r="151" spans="4:102" ht="30" customHeight="1" x14ac:dyDescent="0.25">
      <c r="D151" s="333">
        <f t="shared" si="110"/>
        <v>1.723955084770637E-2</v>
      </c>
      <c r="E151" s="64">
        <f t="shared" si="111"/>
        <v>1.4378433007145724E-2</v>
      </c>
      <c r="F151" s="64">
        <f t="shared" si="112"/>
        <v>2.4123210939864415E-2</v>
      </c>
      <c r="G151" s="64">
        <f t="shared" si="113"/>
        <v>1.995773985118493E-2</v>
      </c>
      <c r="H151" s="64">
        <f t="shared" si="114"/>
        <v>1.6078411719029212E-2</v>
      </c>
      <c r="I151" s="64">
        <f t="shared" si="115"/>
        <v>1.2444769736579764E-2</v>
      </c>
      <c r="J151" s="64">
        <f t="shared" si="116"/>
        <v>9.026341043135766E-3</v>
      </c>
      <c r="K151" s="64">
        <f t="shared" si="117"/>
        <v>5.7949362649859226E-3</v>
      </c>
      <c r="L151" s="64">
        <f t="shared" si="118"/>
        <v>3.4258553906371669E-3</v>
      </c>
      <c r="M151" s="64">
        <f t="shared" si="119"/>
        <v>3.2151501580120478E-3</v>
      </c>
      <c r="N151" s="64">
        <f t="shared" si="120"/>
        <v>5.1927313420616072E-3</v>
      </c>
      <c r="O151" s="64">
        <f t="shared" si="109"/>
        <v>7.0000000000000048E-2</v>
      </c>
      <c r="P151" s="64">
        <f t="shared" si="109"/>
        <v>7.0000000000000048E-2</v>
      </c>
      <c r="Q151" s="64">
        <f t="shared" si="100"/>
        <v>7.0000000000000048E-2</v>
      </c>
      <c r="R151" s="64">
        <f t="shared" si="101"/>
        <v>7.0000000000000048E-2</v>
      </c>
      <c r="S151" s="64">
        <f t="shared" si="102"/>
        <v>7.0000000000000048E-2</v>
      </c>
      <c r="T151" s="64">
        <f t="shared" si="103"/>
        <v>7.0000000000000048E-2</v>
      </c>
      <c r="U151" s="64">
        <f t="shared" si="104"/>
        <v>7.0000000000000048E-2</v>
      </c>
      <c r="V151" s="64">
        <f t="shared" si="105"/>
        <v>7.0000000000000048E-2</v>
      </c>
      <c r="W151" s="64">
        <f t="shared" si="106"/>
        <v>7.0000000000000048E-2</v>
      </c>
      <c r="X151" s="64">
        <f t="shared" si="107"/>
        <v>7.0000000000000048E-2</v>
      </c>
      <c r="Y151" s="64">
        <f t="shared" si="108"/>
        <v>7.0000000000000048E-2</v>
      </c>
      <c r="Z151" s="64">
        <f t="shared" si="121"/>
        <v>0.17442702908951363</v>
      </c>
      <c r="AA151" s="64">
        <f t="shared" si="153"/>
        <v>0.17156591124895298</v>
      </c>
      <c r="AB151" s="64">
        <f t="shared" si="122"/>
        <v>0.18131068918167167</v>
      </c>
      <c r="AC151" s="64">
        <f t="shared" si="123"/>
        <v>0.17714521809299219</v>
      </c>
      <c r="AD151" s="64">
        <f t="shared" si="124"/>
        <v>0.17326588996083647</v>
      </c>
      <c r="AE151" s="64">
        <f t="shared" si="125"/>
        <v>0.16963224797838702</v>
      </c>
      <c r="AF151" s="64">
        <f t="shared" si="126"/>
        <v>0.16621381928494303</v>
      </c>
      <c r="AG151" s="64">
        <f t="shared" si="127"/>
        <v>0.16298241450679318</v>
      </c>
      <c r="AH151" s="64">
        <f t="shared" si="128"/>
        <v>0.16061333363244443</v>
      </c>
      <c r="AI151" s="64">
        <f t="shared" si="129"/>
        <v>0.16040262839981931</v>
      </c>
      <c r="AJ151" s="64">
        <f t="shared" si="130"/>
        <v>0.16238020958386887</v>
      </c>
      <c r="AK151" s="334">
        <f>(1+O151)*'Projeções - Receitas'!N$34</f>
        <v>1972205084538.0342</v>
      </c>
      <c r="AL151" s="334">
        <f>(1+P151)*'Projeções - Receitas'!T$34</f>
        <v>2082954393153.541</v>
      </c>
      <c r="AM151" s="334">
        <f>(1+Q151)*'Projeções - Receitas'!U$34</f>
        <v>2332908920331.9658</v>
      </c>
      <c r="AN151" s="334">
        <f>(1+R151)*'Projeções - Receitas'!V$34</f>
        <v>2612857990771.8022</v>
      </c>
      <c r="AO151" s="334">
        <f>(1+S151)*'Projeções - Receitas'!W$34</f>
        <v>2926400949664.4185</v>
      </c>
      <c r="AP151" s="334">
        <f>(1+T151)*'Projeções - Receitas'!X$34</f>
        <v>3277569063624.1494</v>
      </c>
      <c r="AQ151" s="334">
        <f>(1+U151)*'Projeções - Receitas'!Y$34</f>
        <v>3670877351259.0474</v>
      </c>
      <c r="AR151" s="334">
        <f>(1+V151)*'Projeções - Receitas'!Z$34</f>
        <v>4111382633410.1333</v>
      </c>
      <c r="AS151" s="334">
        <f>(1+W151)*'Projeções - Receitas'!AA$34</f>
        <v>4580080253618.8887</v>
      </c>
      <c r="AT151" s="334">
        <f>(1+X151)*'Projeções - Receitas'!AB$34</f>
        <v>5019767957966.3027</v>
      </c>
      <c r="AU151" s="334">
        <f>(1+Y151)*'Projeções - Receitas'!AC$34</f>
        <v>5494136029994.1182</v>
      </c>
      <c r="AV151" s="335">
        <f t="shared" si="131"/>
        <v>1726805375604.0427</v>
      </c>
      <c r="AW151" s="335">
        <f t="shared" si="132"/>
        <v>1823774247128.1138</v>
      </c>
      <c r="AX151" s="335">
        <f t="shared" si="133"/>
        <v>2042627156783.4873</v>
      </c>
      <c r="AY151" s="335">
        <f t="shared" si="134"/>
        <v>2287742415597.5063</v>
      </c>
      <c r="AZ151" s="335">
        <f t="shared" si="135"/>
        <v>2562271505469.207</v>
      </c>
      <c r="BA151" s="335">
        <f t="shared" si="136"/>
        <v>2869744086125.5122</v>
      </c>
      <c r="BB151" s="335">
        <f t="shared" si="137"/>
        <v>3214113376460.5737</v>
      </c>
      <c r="BC151" s="335">
        <f t="shared" si="138"/>
        <v>3599806981635.8428</v>
      </c>
      <c r="BD151" s="335">
        <f t="shared" si="139"/>
        <v>4010184977542.3291</v>
      </c>
      <c r="BE151" s="335">
        <f t="shared" si="140"/>
        <v>4395162735386.3936</v>
      </c>
      <c r="BF151" s="335">
        <f t="shared" si="141"/>
        <v>4810505613880.4072</v>
      </c>
      <c r="BG151" s="334">
        <f>(AK151*SUMPRODUCT(DA$10:DA$13,DA$28:DA$31)+AV151*SUMPRODUCT(DA$14:DA$23,DA$32:DA$41))*'Projeções - Receitas'!T$23+(AK151*DA$11*'Projeções - Receitas'!T$25)</f>
        <v>64070130934.923096</v>
      </c>
      <c r="BH151" s="334">
        <f>(AL151*SUMPRODUCT(DB$10:DB$13,DB$28:DB$31)+AW151*SUMPRODUCT(DB$14:DB$23,DB$32:DB$41))*'Projeções - Receitas'!U$23+(AL151*DB$11*'Projeções - Receitas'!U$25)</f>
        <v>51334490163.762909</v>
      </c>
      <c r="BI151" s="334">
        <f>(AM151*SUMPRODUCT(DC$10:DC$13,DC$28:DC$31)+AX151*SUMPRODUCT(DC$14:DC$23,DC$32:DC$41))*'Projeções - Receitas'!V$23+(AM151*DC$11*'Projeções - Receitas'!V$25)</f>
        <v>56780053845.422791</v>
      </c>
      <c r="BJ151" s="334">
        <f>(AN151*SUMPRODUCT(DD$10:DD$13,DD$28:DD$31)+AY151*SUMPRODUCT(DD$14:DD$23,DD$32:DD$41))*'Projeções - Receitas'!W$23+(AN151*DD$11*'Projeções - Receitas'!W$25)</f>
        <v>62755404474.128708</v>
      </c>
      <c r="BK151" s="334">
        <f>(AO151*SUMPRODUCT(DE$10:DE$13,DE$28:DE$31)+AZ151*SUMPRODUCT(DE$14:DE$23,DE$32:DE$41))*'Projeções - Receitas'!X$23+(AO151*DE$11*'Projeções - Receitas'!X$25)</f>
        <v>69341172592.844879</v>
      </c>
      <c r="BL151" s="334">
        <f>(AP151*SUMPRODUCT(DF$10:DF$13,DF$28:DF$31)+BA151*SUMPRODUCT(DF$14:DF$23,DF$32:DF$41))*'Projeções - Receitas'!Y$23+(AP151*DF$11*'Projeções - Receitas'!Y$25)</f>
        <v>76607019335.433838</v>
      </c>
      <c r="BM151" s="334">
        <f>(AQ151*SUMPRODUCT(DG$10:DG$13,DG$28:DG$31)+BB151*SUMPRODUCT(DG$14:DG$23,DG$32:DG$41))*'Projeções - Receitas'!Z$23+(AQ151*DG$11*'Projeções - Receitas'!Z$25)</f>
        <v>84626343186.760696</v>
      </c>
      <c r="BN151" s="334">
        <f>(AR151*SUMPRODUCT(DH$10:DH$13,DH$28:DH$31)+BC151*SUMPRODUCT(DH$14:DH$23,DH$32:DH$41))*'Projeções - Receitas'!AA$23+(AR151*DH$11*'Projeções - Receitas'!AA$25)</f>
        <v>93475121847.975098</v>
      </c>
      <c r="BO151" s="334">
        <f>(AS151*SUMPRODUCT(DI$10:DI$13,DI$28:DI$31)+BD151*SUMPRODUCT(DI$14:DI$23,DI$32:DI$41))*'Projeções - Receitas'!AB$23+(AS151*DI$11*'Projeções - Receitas'!AB$25)</f>
        <v>102681757389.18024</v>
      </c>
      <c r="BP151" s="334">
        <f>(AT151*SUMPRODUCT(DJ$10:DJ$13,DJ$28:DJ$31)+BE151*SUMPRODUCT(DJ$14:DJ$23,DJ$32:DJ$41))*'Projeções - Receitas'!AC$23+(AT151*DJ$11*'Projeções - Receitas'!AC$25)</f>
        <v>110953480214.83759</v>
      </c>
      <c r="BQ151" s="334">
        <f>(AU151*SUMPRODUCT(DK$10:DK$13,DK$28:DK$31)+BF151*SUMPRODUCT(DK$14:DK$23,DK$32:DK$41))*'Projeções - Receitas'!AD$23+(AU151*DK$11*'Projeções - Receitas'!AD$25)</f>
        <v>141137556654.01587</v>
      </c>
      <c r="BR151" s="335">
        <f>((BG151+'DRE + DCF'!T$12)*(1+'DRE + DCF'!T$15)+'DRE + DCF'!T$18)*(1+'DRE + DCF'!T$25)*'DRE + DCF'!T$33</f>
        <v>35210475147.470779</v>
      </c>
      <c r="BS151" s="335">
        <f>((BH151+'DRE + DCF'!U$12)*(1+'DRE + DCF'!U$15)+'DRE + DCF'!U$18)*(1+'DRE + DCF'!U$25)*'DRE + DCF'!U$33</f>
        <v>26610694159.278053</v>
      </c>
      <c r="BT151" s="335">
        <f>((BI151+'DRE + DCF'!V$12)*(1+'DRE + DCF'!V$15)+'DRE + DCF'!V$18)*(1+'DRE + DCF'!V$25)*'DRE + DCF'!V$33</f>
        <v>29585244036.845623</v>
      </c>
      <c r="BU151" s="335">
        <f>((BJ151+'DRE + DCF'!W$12)*(1+'DRE + DCF'!W$15)+'DRE + DCF'!W$18)*(1+'DRE + DCF'!W$25)*'DRE + DCF'!W$33</f>
        <v>32835759507.449669</v>
      </c>
      <c r="BV151" s="335">
        <f>((BK151+'DRE + DCF'!X$12)*(1+'DRE + DCF'!X$15)+'DRE + DCF'!X$18)*(1+'DRE + DCF'!X$25)*'DRE + DCF'!X$33</f>
        <v>36396958345.736214</v>
      </c>
      <c r="BW151" s="335">
        <f>((BL151+'DRE + DCF'!Y$12)*(1+'DRE + DCF'!Y$15)+'DRE + DCF'!Y$18)*(1+'DRE + DCF'!Y$25)*'DRE + DCF'!Y$33</f>
        <v>40312373497.535599</v>
      </c>
      <c r="BX151" s="335">
        <f>((BM151+'DRE + DCF'!Z$12)*(1+'DRE + DCF'!Z$15)+'DRE + DCF'!Z$18)*(1+'DRE + DCF'!Z$25)*'DRE + DCF'!Z$33</f>
        <v>44630054438.99324</v>
      </c>
      <c r="BY151" s="335">
        <f>((BN151+'DRE + DCF'!AA$12)*(1+'DRE + DCF'!AA$15)+'DRE + DCF'!AA$18)*(1+'DRE + DCF'!AA$25)*'DRE + DCF'!AA$33</f>
        <v>49384947628.586678</v>
      </c>
      <c r="BZ151" s="335">
        <f>((BO151+'DRE + DCF'!AB$12)*(1+'DRE + DCF'!AB$15)+'DRE + DCF'!AB$18)*(1+'DRE + DCF'!AB$25)*'DRE + DCF'!AB$33</f>
        <v>54298495651.294067</v>
      </c>
      <c r="CA151" s="335">
        <f>((BP151+'DRE + DCF'!AC$12)*(1+'DRE + DCF'!AC$15)+'DRE + DCF'!AC$18)*(1+'DRE + DCF'!AC$25)*'DRE + DCF'!AC$33</f>
        <v>58592551023.502792</v>
      </c>
      <c r="CB151" s="335">
        <f>((BQ151+'DRE + DCF'!AD$12)*(1+'DRE + DCF'!AD$15)+'DRE + DCF'!AD$18)*(1+'DRE + DCF'!AD$25)*'DRE + DCF'!AD$33</f>
        <v>73594208681.212601</v>
      </c>
      <c r="CC151" s="335">
        <f>BR151*(1-DA$47)+('DRE + DCF'!N$53*10^6)</f>
        <v>200241641054.82935</v>
      </c>
      <c r="CD151" s="335">
        <f>BS151*(1-DB$47)+('DRE + DCF'!T$53*10^6)</f>
        <v>200643485188.09958</v>
      </c>
      <c r="CE151" s="335">
        <f>BT151*(1-DC$47)+('DRE + DCF'!U$53*10^6)</f>
        <v>219271721442.04065</v>
      </c>
      <c r="CF151" s="335">
        <f>BU151*(1-DD$47)+('DRE + DCF'!V$53*10^6)</f>
        <v>239942220410.74786</v>
      </c>
      <c r="CG151" s="335">
        <f>BV151*(1-DE$47)+('DRE + DCF'!W$53*10^6)</f>
        <v>262850214885.51886</v>
      </c>
      <c r="CH151" s="335">
        <f>BW151*(1-DF$47)+('DRE + DCF'!X$53*10^6)</f>
        <v>288218399962.25586</v>
      </c>
      <c r="CI151" s="335">
        <f>BX151*(1-DG$47)+('DRE + DCF'!Y$53*10^6)</f>
        <v>316299450198.10516</v>
      </c>
      <c r="CJ151" s="335">
        <f>BY151*(1-DH$47)+('DRE + DCF'!Z$53*10^6)</f>
        <v>347368215957.62274</v>
      </c>
      <c r="CK151" s="335">
        <f>BZ151*(1-DI$47)+('DRE + DCF'!AA$53*10^6)</f>
        <v>381343297726.69873</v>
      </c>
      <c r="CL151" s="335">
        <f>CA151*(1-DJ$47)+('DRE + DCF'!AB$53*10^6)</f>
        <v>417403951592.99872</v>
      </c>
      <c r="CM151" s="335">
        <f>CB151*(1-DK$47)+('DRE + DCF'!AC$53*10^6)</f>
        <v>462481046717.66052</v>
      </c>
      <c r="CN151" s="335">
        <f t="shared" si="142"/>
        <v>1147996627013.9705</v>
      </c>
      <c r="CO151" s="335">
        <f t="shared" si="143"/>
        <v>1169483399863.4683</v>
      </c>
      <c r="CP151" s="335">
        <f t="shared" si="144"/>
        <v>1209370073169.4443</v>
      </c>
      <c r="CQ151" s="335">
        <f t="shared" si="145"/>
        <v>1354494481949.7778</v>
      </c>
      <c r="CR151" s="335">
        <f t="shared" si="146"/>
        <v>1517033819783.7512</v>
      </c>
      <c r="CS151" s="335">
        <f t="shared" si="147"/>
        <v>1699077878157.8018</v>
      </c>
      <c r="CT151" s="335">
        <f t="shared" si="148"/>
        <v>1902967223536.738</v>
      </c>
      <c r="CU151" s="335">
        <f t="shared" si="149"/>
        <v>2131323290361.1467</v>
      </c>
      <c r="CV151" s="335">
        <f t="shared" si="150"/>
        <v>2374294145462.3174</v>
      </c>
      <c r="CW151" s="335">
        <f t="shared" si="151"/>
        <v>2602226383426.7002</v>
      </c>
      <c r="CX151" s="336">
        <f t="shared" si="152"/>
        <v>2848136776660.5234</v>
      </c>
    </row>
    <row r="152" spans="4:102" ht="30" customHeight="1" x14ac:dyDescent="0.25">
      <c r="D152" s="333">
        <f t="shared" si="110"/>
        <v>1.7167899456815128E-2</v>
      </c>
      <c r="E152" s="64">
        <f t="shared" si="111"/>
        <v>1.4305795768958213E-2</v>
      </c>
      <c r="F152" s="64">
        <f t="shared" si="112"/>
        <v>2.4046534942141262E-2</v>
      </c>
      <c r="G152" s="64">
        <f t="shared" si="113"/>
        <v>1.9882894979414728E-2</v>
      </c>
      <c r="H152" s="64">
        <f t="shared" si="114"/>
        <v>1.6005263884152743E-2</v>
      </c>
      <c r="I152" s="64">
        <f t="shared" si="115"/>
        <v>1.2373204741656096E-2</v>
      </c>
      <c r="J152" s="64">
        <f t="shared" si="116"/>
        <v>8.9562593366933618E-3</v>
      </c>
      <c r="K152" s="64">
        <f t="shared" si="117"/>
        <v>5.7262513631490541E-3</v>
      </c>
      <c r="L152" s="64">
        <f t="shared" si="118"/>
        <v>3.3581651739748586E-3</v>
      </c>
      <c r="M152" s="64">
        <f t="shared" si="119"/>
        <v>3.1474469371064739E-3</v>
      </c>
      <c r="N152" s="64">
        <f t="shared" si="120"/>
        <v>5.1249948764816033E-3</v>
      </c>
      <c r="O152" s="64">
        <f t="shared" si="109"/>
        <v>7.0500000000000049E-2</v>
      </c>
      <c r="P152" s="64">
        <f t="shared" si="109"/>
        <v>7.0500000000000049E-2</v>
      </c>
      <c r="Q152" s="64">
        <f t="shared" si="100"/>
        <v>7.0500000000000049E-2</v>
      </c>
      <c r="R152" s="64">
        <f t="shared" si="101"/>
        <v>7.0500000000000049E-2</v>
      </c>
      <c r="S152" s="64">
        <f t="shared" si="102"/>
        <v>7.0500000000000049E-2</v>
      </c>
      <c r="T152" s="64">
        <f t="shared" si="103"/>
        <v>7.0500000000000049E-2</v>
      </c>
      <c r="U152" s="64">
        <f t="shared" si="104"/>
        <v>7.0500000000000049E-2</v>
      </c>
      <c r="V152" s="64">
        <f t="shared" si="105"/>
        <v>7.0500000000000049E-2</v>
      </c>
      <c r="W152" s="64">
        <f t="shared" si="106"/>
        <v>7.0500000000000049E-2</v>
      </c>
      <c r="X152" s="64">
        <f t="shared" si="107"/>
        <v>7.0500000000000049E-2</v>
      </c>
      <c r="Y152" s="64">
        <f t="shared" si="108"/>
        <v>7.0500000000000049E-2</v>
      </c>
      <c r="Z152" s="64">
        <f t="shared" si="121"/>
        <v>0.17435537769862239</v>
      </c>
      <c r="AA152" s="64">
        <f t="shared" si="153"/>
        <v>0.17149327401076547</v>
      </c>
      <c r="AB152" s="64">
        <f t="shared" si="122"/>
        <v>0.18123401318394852</v>
      </c>
      <c r="AC152" s="64">
        <f t="shared" si="123"/>
        <v>0.17707037322122199</v>
      </c>
      <c r="AD152" s="64">
        <f t="shared" si="124"/>
        <v>0.17319274212596</v>
      </c>
      <c r="AE152" s="64">
        <f t="shared" si="125"/>
        <v>0.16956068298346336</v>
      </c>
      <c r="AF152" s="64">
        <f t="shared" si="126"/>
        <v>0.16614373757850062</v>
      </c>
      <c r="AG152" s="64">
        <f t="shared" si="127"/>
        <v>0.16291372960495631</v>
      </c>
      <c r="AH152" s="64">
        <f t="shared" si="128"/>
        <v>0.16054564341578212</v>
      </c>
      <c r="AI152" s="64">
        <f t="shared" si="129"/>
        <v>0.16033492517891373</v>
      </c>
      <c r="AJ152" s="64">
        <f t="shared" si="130"/>
        <v>0.16231247311828886</v>
      </c>
      <c r="AK152" s="334">
        <f>(1+O152)*'Projeções - Receitas'!N$34</f>
        <v>1973126675699.033</v>
      </c>
      <c r="AL152" s="334">
        <f>(1+P152)*'Projeções - Receitas'!T$34</f>
        <v>2083927736327.9116</v>
      </c>
      <c r="AM152" s="334">
        <f>(1+Q152)*'Projeções - Receitas'!U$34</f>
        <v>2333999064687.2612</v>
      </c>
      <c r="AN152" s="334">
        <f>(1+R152)*'Projeções - Receitas'!V$34</f>
        <v>2614078952449.7324</v>
      </c>
      <c r="AO152" s="334">
        <f>(1+S152)*'Projeções - Receitas'!W$34</f>
        <v>2927768426743.7007</v>
      </c>
      <c r="AP152" s="334">
        <f>(1+T152)*'Projeções - Receitas'!X$34</f>
        <v>3279100637952.9453</v>
      </c>
      <c r="AQ152" s="334">
        <f>(1+U152)*'Projeções - Receitas'!Y$34</f>
        <v>3672592714507.2988</v>
      </c>
      <c r="AR152" s="334">
        <f>(1+V152)*'Projeções - Receitas'!Z$34</f>
        <v>4113303840248.1748</v>
      </c>
      <c r="AS152" s="334">
        <f>(1+W152)*'Projeções - Receitas'!AA$34</f>
        <v>4582220478036.4678</v>
      </c>
      <c r="AT152" s="334">
        <f>(1+X152)*'Projeções - Receitas'!AB$34</f>
        <v>5022113643927.9688</v>
      </c>
      <c r="AU152" s="334">
        <f>(1+Y152)*'Projeções - Receitas'!AC$34</f>
        <v>5496703383279.1621</v>
      </c>
      <c r="AV152" s="335">
        <f t="shared" si="131"/>
        <v>1727612294003.8574</v>
      </c>
      <c r="AW152" s="335">
        <f t="shared" si="132"/>
        <v>1824626478084.7153</v>
      </c>
      <c r="AX152" s="335">
        <f t="shared" si="133"/>
        <v>2043581655454.8816</v>
      </c>
      <c r="AY152" s="335">
        <f t="shared" si="134"/>
        <v>2288811454109.4673</v>
      </c>
      <c r="AZ152" s="335">
        <f t="shared" si="135"/>
        <v>2563468828602.6035</v>
      </c>
      <c r="BA152" s="335">
        <f t="shared" si="136"/>
        <v>2871085088034.9165</v>
      </c>
      <c r="BB152" s="335">
        <f t="shared" si="137"/>
        <v>3215615298599.1064</v>
      </c>
      <c r="BC152" s="335">
        <f t="shared" si="138"/>
        <v>3601489134430.9995</v>
      </c>
      <c r="BD152" s="335">
        <f t="shared" si="139"/>
        <v>4012058895756.1343</v>
      </c>
      <c r="BE152" s="335">
        <f t="shared" si="140"/>
        <v>4397216549748.7231</v>
      </c>
      <c r="BF152" s="335">
        <f t="shared" si="141"/>
        <v>4812753513699.9775</v>
      </c>
      <c r="BG152" s="334">
        <f>(AK152*SUMPRODUCT(DA$10:DA$13,DA$28:DA$31)+AV152*SUMPRODUCT(DA$14:DA$23,DA$32:DA$41))*'Projeções - Receitas'!T$23+(AK152*DA$11*'Projeções - Receitas'!T$25)</f>
        <v>64100070248.444084</v>
      </c>
      <c r="BH152" s="334">
        <f>(AL152*SUMPRODUCT(DB$10:DB$13,DB$28:DB$31)+AW152*SUMPRODUCT(DB$14:DB$23,DB$32:DB$41))*'Projeções - Receitas'!U$23+(AL152*DB$11*'Projeções - Receitas'!U$25)</f>
        <v>51358478243.278694</v>
      </c>
      <c r="BI152" s="334">
        <f>(AM152*SUMPRODUCT(DC$10:DC$13,DC$28:DC$31)+AX152*SUMPRODUCT(DC$14:DC$23,DC$32:DC$41))*'Projeções - Receitas'!V$23+(AM152*DC$11*'Projeções - Receitas'!V$25)</f>
        <v>56806586580.864571</v>
      </c>
      <c r="BJ152" s="334">
        <f>(AN152*SUMPRODUCT(DD$10:DD$13,DD$28:DD$31)+AY152*SUMPRODUCT(DD$14:DD$23,DD$32:DD$41))*'Projeções - Receitas'!W$23+(AN152*DD$11*'Projeções - Receitas'!W$25)</f>
        <v>62784729429.490433</v>
      </c>
      <c r="BK152" s="334">
        <f>(AO152*SUMPRODUCT(DE$10:DE$13,DE$28:DE$31)+AZ152*SUMPRODUCT(DE$14:DE$23,DE$32:DE$41))*'Projeções - Receitas'!X$23+(AO152*DE$11*'Projeções - Receitas'!X$25)</f>
        <v>69373575009.94429</v>
      </c>
      <c r="BL152" s="334">
        <f>(AP152*SUMPRODUCT(DF$10:DF$13,DF$28:DF$31)+BA152*SUMPRODUCT(DF$14:DF$23,DF$32:DF$41))*'Projeções - Receitas'!Y$23+(AP152*DF$11*'Projeções - Receitas'!Y$25)</f>
        <v>76642817008.020416</v>
      </c>
      <c r="BM152" s="334">
        <f>(AQ152*SUMPRODUCT(DG$10:DG$13,DG$28:DG$31)+BB152*SUMPRODUCT(DG$14:DG$23,DG$32:DG$41))*'Projeções - Receitas'!Z$23+(AQ152*DG$11*'Projeções - Receitas'!Z$25)</f>
        <v>84665888206.941437</v>
      </c>
      <c r="BN152" s="334">
        <f>(AR152*SUMPRODUCT(DH$10:DH$13,DH$28:DH$31)+BC152*SUMPRODUCT(DH$14:DH$23,DH$32:DH$41))*'Projeções - Receitas'!AA$23+(AR152*DH$11*'Projeções - Receitas'!AA$25)</f>
        <v>93518801811.45546</v>
      </c>
      <c r="BO152" s="334">
        <f>(AS152*SUMPRODUCT(DI$10:DI$13,DI$28:DI$31)+BD152*SUMPRODUCT(DI$14:DI$23,DI$32:DI$41))*'Projeções - Receitas'!AB$23+(AS152*DI$11*'Projeções - Receitas'!AB$25)</f>
        <v>102729739518.80139</v>
      </c>
      <c r="BP152" s="334">
        <f>(AT152*SUMPRODUCT(DJ$10:DJ$13,DJ$28:DJ$31)+BE152*SUMPRODUCT(DJ$14:DJ$23,DJ$32:DJ$41))*'Projeções - Receitas'!AC$23+(AT152*DJ$11*'Projeções - Receitas'!AC$25)</f>
        <v>111005327635.49872</v>
      </c>
      <c r="BQ152" s="334">
        <f>(AU152*SUMPRODUCT(DK$10:DK$13,DK$28:DK$31)+BF152*SUMPRODUCT(DK$14:DK$23,DK$32:DK$41))*'Projeções - Receitas'!AD$23+(AU152*DK$11*'Projeções - Receitas'!AD$25)</f>
        <v>141203508783.29346</v>
      </c>
      <c r="BR152" s="335">
        <f>((BG152+'DRE + DCF'!T$12)*(1+'DRE + DCF'!T$15)+'DRE + DCF'!T$18)*(1+'DRE + DCF'!T$25)*'DRE + DCF'!T$33</f>
        <v>35228897739.761765</v>
      </c>
      <c r="BS152" s="335">
        <f>((BH152+'DRE + DCF'!U$12)*(1+'DRE + DCF'!U$15)+'DRE + DCF'!U$18)*(1+'DRE + DCF'!U$25)*'DRE + DCF'!U$33</f>
        <v>26625312323.141945</v>
      </c>
      <c r="BT152" s="335">
        <f>((BI152+'DRE + DCF'!V$12)*(1+'DRE + DCF'!V$15)+'DRE + DCF'!V$18)*(1+'DRE + DCF'!V$25)*'DRE + DCF'!V$33</f>
        <v>29601394757.916248</v>
      </c>
      <c r="BU152" s="335">
        <f>((BJ152+'DRE + DCF'!W$12)*(1+'DRE + DCF'!W$15)+'DRE + DCF'!W$18)*(1+'DRE + DCF'!W$25)*'DRE + DCF'!W$33</f>
        <v>32853589831.90514</v>
      </c>
      <c r="BV152" s="335">
        <f>((BK152+'DRE + DCF'!X$12)*(1+'DRE + DCF'!X$15)+'DRE + DCF'!X$18)*(1+'DRE + DCF'!X$25)*'DRE + DCF'!X$33</f>
        <v>36416637695.373108</v>
      </c>
      <c r="BW152" s="335">
        <f>((BL152+'DRE + DCF'!Y$12)*(1+'DRE + DCF'!Y$15)+'DRE + DCF'!Y$18)*(1+'DRE + DCF'!Y$25)*'DRE + DCF'!Y$33</f>
        <v>40334090457.076439</v>
      </c>
      <c r="BX152" s="335">
        <f>((BM152+'DRE + DCF'!Z$12)*(1+'DRE + DCF'!Z$15)+'DRE + DCF'!Z$18)*(1+'DRE + DCF'!Z$25)*'DRE + DCF'!Z$33</f>
        <v>44654017725.366013</v>
      </c>
      <c r="BY152" s="335">
        <f>((BN152+'DRE + DCF'!AA$12)*(1+'DRE + DCF'!AA$15)+'DRE + DCF'!AA$18)*(1+'DRE + DCF'!AA$25)*'DRE + DCF'!AA$33</f>
        <v>49411386726.660538</v>
      </c>
      <c r="BZ152" s="335">
        <f>((BO152+'DRE + DCF'!AB$12)*(1+'DRE + DCF'!AB$15)+'DRE + DCF'!AB$18)*(1+'DRE + DCF'!AB$25)*'DRE + DCF'!AB$33</f>
        <v>54327506011.941475</v>
      </c>
      <c r="CA152" s="335">
        <f>((BP152+'DRE + DCF'!AC$12)*(1+'DRE + DCF'!AC$15)+'DRE + DCF'!AC$18)*(1+'DRE + DCF'!AC$25)*'DRE + DCF'!AC$33</f>
        <v>58623862925.405319</v>
      </c>
      <c r="CB152" s="335">
        <f>((BQ152+'DRE + DCF'!AD$12)*(1+'DRE + DCF'!AD$15)+'DRE + DCF'!AD$18)*(1+'DRE + DCF'!AD$25)*'DRE + DCF'!AD$33</f>
        <v>73632708296.396896</v>
      </c>
      <c r="CC152" s="335">
        <f>BR152*(1-DA$47)+('DRE + DCF'!N$53*10^6)</f>
        <v>200252917922.89606</v>
      </c>
      <c r="CD152" s="335">
        <f>BS152*(1-DB$47)+('DRE + DCF'!T$53*10^6)</f>
        <v>200652256086.41791</v>
      </c>
      <c r="CE152" s="335">
        <f>BT152*(1-DC$47)+('DRE + DCF'!U$53*10^6)</f>
        <v>219281411874.68304</v>
      </c>
      <c r="CF152" s="335">
        <f>BU152*(1-DD$47)+('DRE + DCF'!V$53*10^6)</f>
        <v>239952918605.42114</v>
      </c>
      <c r="CG152" s="335">
        <f>BV152*(1-DE$47)+('DRE + DCF'!W$53*10^6)</f>
        <v>262862022495.30103</v>
      </c>
      <c r="CH152" s="335">
        <f>BW152*(1-DF$47)+('DRE + DCF'!X$53*10^6)</f>
        <v>288231430137.98035</v>
      </c>
      <c r="CI152" s="335">
        <f>BX152*(1-DG$47)+('DRE + DCF'!Y$53*10^6)</f>
        <v>316313828169.92883</v>
      </c>
      <c r="CJ152" s="335">
        <f>BY152*(1-DH$47)+('DRE + DCF'!Z$53*10^6)</f>
        <v>347384079416.4671</v>
      </c>
      <c r="CK152" s="335">
        <f>BZ152*(1-DI$47)+('DRE + DCF'!AA$53*10^6)</f>
        <v>381360703943.08716</v>
      </c>
      <c r="CL152" s="335">
        <f>CA152*(1-DJ$47)+('DRE + DCF'!AB$53*10^6)</f>
        <v>417422738734.1402</v>
      </c>
      <c r="CM152" s="335">
        <f>CB152*(1-DK$47)+('DRE + DCF'!AC$53*10^6)</f>
        <v>462504146486.77112</v>
      </c>
      <c r="CN152" s="335">
        <f t="shared" si="142"/>
        <v>1148533074035.9395</v>
      </c>
      <c r="CO152" s="335">
        <f t="shared" si="143"/>
        <v>1170029887433.4978</v>
      </c>
      <c r="CP152" s="335">
        <f t="shared" si="144"/>
        <v>1209935199371.8599</v>
      </c>
      <c r="CQ152" s="335">
        <f t="shared" si="145"/>
        <v>1355127423296.4832</v>
      </c>
      <c r="CR152" s="335">
        <f t="shared" si="146"/>
        <v>1517742714092.0613</v>
      </c>
      <c r="CS152" s="335">
        <f t="shared" si="147"/>
        <v>1699871839783.1089</v>
      </c>
      <c r="CT152" s="335">
        <f t="shared" si="148"/>
        <v>1903856460557.082</v>
      </c>
      <c r="CU152" s="335">
        <f t="shared" si="149"/>
        <v>2132319235823.9319</v>
      </c>
      <c r="CV152" s="335">
        <f t="shared" si="150"/>
        <v>2375403628707.8608</v>
      </c>
      <c r="CW152" s="335">
        <f t="shared" si="151"/>
        <v>2603442377063.8154</v>
      </c>
      <c r="CX152" s="336">
        <f t="shared" si="152"/>
        <v>2849467681696.3462</v>
      </c>
    </row>
    <row r="153" spans="4:102" ht="30" customHeight="1" x14ac:dyDescent="0.25">
      <c r="D153" s="333">
        <f t="shared" si="110"/>
        <v>1.7096314967315951E-2</v>
      </c>
      <c r="E153" s="64">
        <f t="shared" si="111"/>
        <v>1.4233226352655087E-2</v>
      </c>
      <c r="F153" s="64">
        <f t="shared" si="112"/>
        <v>2.39699305373198E-2</v>
      </c>
      <c r="G153" s="64">
        <f t="shared" si="113"/>
        <v>1.9808119990811474E-2</v>
      </c>
      <c r="H153" s="64">
        <f t="shared" si="114"/>
        <v>1.5932184347908301E-2</v>
      </c>
      <c r="I153" s="64">
        <f t="shared" si="115"/>
        <v>1.2301706567456022E-2</v>
      </c>
      <c r="J153" s="64">
        <f t="shared" si="116"/>
        <v>8.8862430660179015E-3</v>
      </c>
      <c r="K153" s="64">
        <f t="shared" si="117"/>
        <v>5.6576305928731085E-3</v>
      </c>
      <c r="L153" s="64">
        <f t="shared" si="118"/>
        <v>3.2905381601293082E-3</v>
      </c>
      <c r="M153" s="64">
        <f t="shared" si="119"/>
        <v>3.0798069311597787E-3</v>
      </c>
      <c r="N153" s="64">
        <f t="shared" si="120"/>
        <v>5.0573216569012314E-3</v>
      </c>
      <c r="O153" s="64">
        <f t="shared" si="109"/>
        <v>7.1000000000000049E-2</v>
      </c>
      <c r="P153" s="64">
        <f t="shared" si="109"/>
        <v>7.1000000000000049E-2</v>
      </c>
      <c r="Q153" s="64">
        <f t="shared" si="100"/>
        <v>7.1000000000000049E-2</v>
      </c>
      <c r="R153" s="64">
        <f t="shared" si="101"/>
        <v>7.1000000000000049E-2</v>
      </c>
      <c r="S153" s="64">
        <f t="shared" si="102"/>
        <v>7.1000000000000049E-2</v>
      </c>
      <c r="T153" s="64">
        <f t="shared" si="103"/>
        <v>7.1000000000000049E-2</v>
      </c>
      <c r="U153" s="64">
        <f t="shared" si="104"/>
        <v>7.1000000000000049E-2</v>
      </c>
      <c r="V153" s="64">
        <f t="shared" si="105"/>
        <v>7.1000000000000049E-2</v>
      </c>
      <c r="W153" s="64">
        <f t="shared" si="106"/>
        <v>7.1000000000000049E-2</v>
      </c>
      <c r="X153" s="64">
        <f t="shared" si="107"/>
        <v>7.1000000000000049E-2</v>
      </c>
      <c r="Y153" s="64">
        <f t="shared" si="108"/>
        <v>7.1000000000000049E-2</v>
      </c>
      <c r="Z153" s="64">
        <f t="shared" si="121"/>
        <v>0.17428379320912321</v>
      </c>
      <c r="AA153" s="64">
        <f t="shared" si="153"/>
        <v>0.17142070459446235</v>
      </c>
      <c r="AB153" s="64">
        <f t="shared" si="122"/>
        <v>0.18115740877912706</v>
      </c>
      <c r="AC153" s="64">
        <f t="shared" si="123"/>
        <v>0.17699559823261873</v>
      </c>
      <c r="AD153" s="64">
        <f t="shared" si="124"/>
        <v>0.17311966258971556</v>
      </c>
      <c r="AE153" s="64">
        <f t="shared" si="125"/>
        <v>0.16948918480926328</v>
      </c>
      <c r="AF153" s="64">
        <f t="shared" si="126"/>
        <v>0.16607372130782516</v>
      </c>
      <c r="AG153" s="64">
        <f t="shared" si="127"/>
        <v>0.16284510883468037</v>
      </c>
      <c r="AH153" s="64">
        <f t="shared" si="128"/>
        <v>0.16047801640193657</v>
      </c>
      <c r="AI153" s="64">
        <f t="shared" si="129"/>
        <v>0.16026728517296704</v>
      </c>
      <c r="AJ153" s="64">
        <f t="shared" si="130"/>
        <v>0.16224479989870849</v>
      </c>
      <c r="AK153" s="334">
        <f>(1+O153)*'Projeções - Receitas'!N$34</f>
        <v>1974048266860.032</v>
      </c>
      <c r="AL153" s="334">
        <f>(1+P153)*'Projeções - Receitas'!T$34</f>
        <v>2084901079502.2825</v>
      </c>
      <c r="AM153" s="334">
        <f>(1+Q153)*'Projeções - Receitas'!U$34</f>
        <v>2335089209042.5562</v>
      </c>
      <c r="AN153" s="334">
        <f>(1+R153)*'Projeções - Receitas'!V$34</f>
        <v>2615299914127.6631</v>
      </c>
      <c r="AO153" s="334">
        <f>(1+S153)*'Projeções - Receitas'!W$34</f>
        <v>2929135903822.9829</v>
      </c>
      <c r="AP153" s="334">
        <f>(1+T153)*'Projeções - Receitas'!X$34</f>
        <v>3280632212281.7417</v>
      </c>
      <c r="AQ153" s="334">
        <f>(1+U153)*'Projeções - Receitas'!Y$34</f>
        <v>3674308077755.5508</v>
      </c>
      <c r="AR153" s="334">
        <f>(1+V153)*'Projeções - Receitas'!Z$34</f>
        <v>4115225047086.2168</v>
      </c>
      <c r="AS153" s="334">
        <f>(1+W153)*'Projeções - Receitas'!AA$34</f>
        <v>4584360702454.0459</v>
      </c>
      <c r="AT153" s="334">
        <f>(1+X153)*'Projeções - Receitas'!AB$34</f>
        <v>5024459329889.6357</v>
      </c>
      <c r="AU153" s="334">
        <f>(1+Y153)*'Projeções - Receitas'!AC$34</f>
        <v>5499270736564.2061</v>
      </c>
      <c r="AV153" s="335">
        <f t="shared" si="131"/>
        <v>1728419212403.6724</v>
      </c>
      <c r="AW153" s="335">
        <f t="shared" si="132"/>
        <v>1825478709041.3174</v>
      </c>
      <c r="AX153" s="335">
        <f t="shared" si="133"/>
        <v>2044536154126.2754</v>
      </c>
      <c r="AY153" s="335">
        <f t="shared" si="134"/>
        <v>2289880492621.4287</v>
      </c>
      <c r="AZ153" s="335">
        <f t="shared" si="135"/>
        <v>2564666151736</v>
      </c>
      <c r="BA153" s="335">
        <f t="shared" si="136"/>
        <v>2872426089944.3208</v>
      </c>
      <c r="BB153" s="335">
        <f t="shared" si="137"/>
        <v>3217117220737.6396</v>
      </c>
      <c r="BC153" s="335">
        <f t="shared" si="138"/>
        <v>3603171287226.1563</v>
      </c>
      <c r="BD153" s="335">
        <f t="shared" si="139"/>
        <v>4013932813969.9385</v>
      </c>
      <c r="BE153" s="335">
        <f t="shared" si="140"/>
        <v>4399270364111.0537</v>
      </c>
      <c r="BF153" s="335">
        <f t="shared" si="141"/>
        <v>4815001413519.5479</v>
      </c>
      <c r="BG153" s="334">
        <f>(AK153*SUMPRODUCT(DA$10:DA$13,DA$28:DA$31)+AV153*SUMPRODUCT(DA$14:DA$23,DA$32:DA$41))*'Projeções - Receitas'!T$23+(AK153*DA$11*'Projeções - Receitas'!T$25)</f>
        <v>64130009561.965073</v>
      </c>
      <c r="BH153" s="334">
        <f>(AL153*SUMPRODUCT(DB$10:DB$13,DB$28:DB$31)+AW153*SUMPRODUCT(DB$14:DB$23,DB$32:DB$41))*'Projeções - Receitas'!U$23+(AL153*DB$11*'Projeções - Receitas'!U$25)</f>
        <v>51382466322.794449</v>
      </c>
      <c r="BI153" s="334">
        <f>(AM153*SUMPRODUCT(DC$10:DC$13,DC$28:DC$31)+AX153*SUMPRODUCT(DC$14:DC$23,DC$32:DC$41))*'Projeções - Receitas'!V$23+(AM153*DC$11*'Projeções - Receitas'!V$25)</f>
        <v>56833119316.306358</v>
      </c>
      <c r="BJ153" s="334">
        <f>(AN153*SUMPRODUCT(DD$10:DD$13,DD$28:DD$31)+AY153*SUMPRODUCT(DD$14:DD$23,DD$32:DD$41))*'Projeções - Receitas'!W$23+(AN153*DD$11*'Projeções - Receitas'!W$25)</f>
        <v>62814054384.852165</v>
      </c>
      <c r="BK153" s="334">
        <f>(AO153*SUMPRODUCT(DE$10:DE$13,DE$28:DE$31)+AZ153*SUMPRODUCT(DE$14:DE$23,DE$32:DE$41))*'Projeções - Receitas'!X$23+(AO153*DE$11*'Projeções - Receitas'!X$25)</f>
        <v>69405977427.043762</v>
      </c>
      <c r="BL153" s="334">
        <f>(AP153*SUMPRODUCT(DF$10:DF$13,DF$28:DF$31)+BA153*SUMPRODUCT(DF$14:DF$23,DF$32:DF$41))*'Projeções - Receitas'!Y$23+(AP153*DF$11*'Projeções - Receitas'!Y$25)</f>
        <v>76678614680.607056</v>
      </c>
      <c r="BM153" s="334">
        <f>(AQ153*SUMPRODUCT(DG$10:DG$13,DG$28:DG$31)+BB153*SUMPRODUCT(DG$14:DG$23,DG$32:DG$41))*'Projeções - Receitas'!Z$23+(AQ153*DG$11*'Projeções - Receitas'!Z$25)</f>
        <v>84705433227.122162</v>
      </c>
      <c r="BN153" s="334">
        <f>(AR153*SUMPRODUCT(DH$10:DH$13,DH$28:DH$31)+BC153*SUMPRODUCT(DH$14:DH$23,DH$32:DH$41))*'Projeções - Receitas'!AA$23+(AR153*DH$11*'Projeções - Receitas'!AA$25)</f>
        <v>93562481774.935822</v>
      </c>
      <c r="BO153" s="334">
        <f>(AS153*SUMPRODUCT(DI$10:DI$13,DI$28:DI$31)+BD153*SUMPRODUCT(DI$14:DI$23,DI$32:DI$41))*'Projeções - Receitas'!AB$23+(AS153*DI$11*'Projeções - Receitas'!AB$25)</f>
        <v>102777721648.42245</v>
      </c>
      <c r="BP153" s="334">
        <f>(AT153*SUMPRODUCT(DJ$10:DJ$13,DJ$28:DJ$31)+BE153*SUMPRODUCT(DJ$14:DJ$23,DJ$32:DJ$41))*'Projeções - Receitas'!AC$23+(AT153*DJ$11*'Projeções - Receitas'!AC$25)</f>
        <v>111057175056.15993</v>
      </c>
      <c r="BQ153" s="334">
        <f>(AU153*SUMPRODUCT(DK$10:DK$13,DK$28:DK$31)+BF153*SUMPRODUCT(DK$14:DK$23,DK$32:DK$41))*'Projeções - Receitas'!AD$23+(AU153*DK$11*'Projeções - Receitas'!AD$25)</f>
        <v>141269460912.57098</v>
      </c>
      <c r="BR153" s="335">
        <f>((BG153+'DRE + DCF'!T$12)*(1+'DRE + DCF'!T$15)+'DRE + DCF'!T$18)*(1+'DRE + DCF'!T$25)*'DRE + DCF'!T$33</f>
        <v>35247320332.05275</v>
      </c>
      <c r="BS153" s="335">
        <f>((BH153+'DRE + DCF'!U$12)*(1+'DRE + DCF'!U$15)+'DRE + DCF'!U$18)*(1+'DRE + DCF'!U$25)*'DRE + DCF'!U$33</f>
        <v>26639930487.005829</v>
      </c>
      <c r="BT153" s="335">
        <f>((BI153+'DRE + DCF'!V$12)*(1+'DRE + DCF'!V$15)+'DRE + DCF'!V$18)*(1+'DRE + DCF'!V$25)*'DRE + DCF'!V$33</f>
        <v>29617545478.986866</v>
      </c>
      <c r="BU153" s="335">
        <f>((BJ153+'DRE + DCF'!W$12)*(1+'DRE + DCF'!W$15)+'DRE + DCF'!W$18)*(1+'DRE + DCF'!W$25)*'DRE + DCF'!W$33</f>
        <v>32871420156.36063</v>
      </c>
      <c r="BV153" s="335">
        <f>((BK153+'DRE + DCF'!X$12)*(1+'DRE + DCF'!X$15)+'DRE + DCF'!X$18)*(1+'DRE + DCF'!X$25)*'DRE + DCF'!X$33</f>
        <v>36436317045.010048</v>
      </c>
      <c r="BW153" s="335">
        <f>((BL153+'DRE + DCF'!Y$12)*(1+'DRE + DCF'!Y$15)+'DRE + DCF'!Y$18)*(1+'DRE + DCF'!Y$25)*'DRE + DCF'!Y$33</f>
        <v>40355807416.617332</v>
      </c>
      <c r="BX153" s="335">
        <f>((BM153+'DRE + DCF'!Z$12)*(1+'DRE + DCF'!Z$15)+'DRE + DCF'!Z$18)*(1+'DRE + DCF'!Z$25)*'DRE + DCF'!Z$33</f>
        <v>44677981011.73877</v>
      </c>
      <c r="BY153" s="335">
        <f>((BN153+'DRE + DCF'!AA$12)*(1+'DRE + DCF'!AA$15)+'DRE + DCF'!AA$18)*(1+'DRE + DCF'!AA$25)*'DRE + DCF'!AA$33</f>
        <v>49437825824.734375</v>
      </c>
      <c r="BZ153" s="335">
        <f>((BO153+'DRE + DCF'!AB$12)*(1+'DRE + DCF'!AB$15)+'DRE + DCF'!AB$18)*(1+'DRE + DCF'!AB$25)*'DRE + DCF'!AB$33</f>
        <v>54356516372.588844</v>
      </c>
      <c r="CA153" s="335">
        <f>((BP153+'DRE + DCF'!AC$12)*(1+'DRE + DCF'!AC$15)+'DRE + DCF'!AC$18)*(1+'DRE + DCF'!AC$25)*'DRE + DCF'!AC$33</f>
        <v>58655174827.307877</v>
      </c>
      <c r="CB153" s="335">
        <f>((BQ153+'DRE + DCF'!AD$12)*(1+'DRE + DCF'!AD$15)+'DRE + DCF'!AD$18)*(1+'DRE + DCF'!AD$25)*'DRE + DCF'!AD$33</f>
        <v>73671207911.581161</v>
      </c>
      <c r="CC153" s="335">
        <f>BR153*(1-DA$47)+('DRE + DCF'!N$53*10^6)</f>
        <v>200264194790.96277</v>
      </c>
      <c r="CD153" s="335">
        <f>BS153*(1-DB$47)+('DRE + DCF'!T$53*10^6)</f>
        <v>200661026984.73624</v>
      </c>
      <c r="CE153" s="335">
        <f>BT153*(1-DC$47)+('DRE + DCF'!U$53*10^6)</f>
        <v>219291102307.32541</v>
      </c>
      <c r="CF153" s="335">
        <f>BU153*(1-DD$47)+('DRE + DCF'!V$53*10^6)</f>
        <v>239963616800.09445</v>
      </c>
      <c r="CG153" s="335">
        <f>BV153*(1-DE$47)+('DRE + DCF'!W$53*10^6)</f>
        <v>262873830105.08319</v>
      </c>
      <c r="CH153" s="335">
        <f>BW153*(1-DF$47)+('DRE + DCF'!X$53*10^6)</f>
        <v>288244460313.7049</v>
      </c>
      <c r="CI153" s="335">
        <f>BX153*(1-DG$47)+('DRE + DCF'!Y$53*10^6)</f>
        <v>316328206141.7525</v>
      </c>
      <c r="CJ153" s="335">
        <f>BY153*(1-DH$47)+('DRE + DCF'!Z$53*10^6)</f>
        <v>347399942875.3114</v>
      </c>
      <c r="CK153" s="335">
        <f>BZ153*(1-DI$47)+('DRE + DCF'!AA$53*10^6)</f>
        <v>381378110159.47559</v>
      </c>
      <c r="CL153" s="335">
        <f>CA153*(1-DJ$47)+('DRE + DCF'!AB$53*10^6)</f>
        <v>417441525875.28174</v>
      </c>
      <c r="CM153" s="335">
        <f>CB153*(1-DK$47)+('DRE + DCF'!AC$53*10^6)</f>
        <v>462527246255.88165</v>
      </c>
      <c r="CN153" s="335">
        <f t="shared" si="142"/>
        <v>1149069521057.9084</v>
      </c>
      <c r="CO153" s="335">
        <f t="shared" si="143"/>
        <v>1170576375003.5273</v>
      </c>
      <c r="CP153" s="335">
        <f t="shared" si="144"/>
        <v>1210500325574.2754</v>
      </c>
      <c r="CQ153" s="335">
        <f t="shared" si="145"/>
        <v>1355760364643.1885</v>
      </c>
      <c r="CR153" s="335">
        <f t="shared" si="146"/>
        <v>1518451608400.3713</v>
      </c>
      <c r="CS153" s="335">
        <f t="shared" si="147"/>
        <v>1700665801408.4163</v>
      </c>
      <c r="CT153" s="335">
        <f t="shared" si="148"/>
        <v>1904745697577.4263</v>
      </c>
      <c r="CU153" s="335">
        <f t="shared" si="149"/>
        <v>2133315181286.7175</v>
      </c>
      <c r="CV153" s="335">
        <f t="shared" si="150"/>
        <v>2376513111953.4033</v>
      </c>
      <c r="CW153" s="335">
        <f t="shared" si="151"/>
        <v>2604658370700.9307</v>
      </c>
      <c r="CX153" s="336">
        <f t="shared" si="152"/>
        <v>2850798586732.1685</v>
      </c>
    </row>
    <row r="154" spans="4:102" ht="30" customHeight="1" x14ac:dyDescent="0.25">
      <c r="D154" s="333">
        <f t="shared" si="110"/>
        <v>1.7024797285553089E-2</v>
      </c>
      <c r="E154" s="64">
        <f t="shared" si="111"/>
        <v>1.4160724663292018E-2</v>
      </c>
      <c r="F154" s="64">
        <f t="shared" si="112"/>
        <v>2.3893397625176616E-2</v>
      </c>
      <c r="G154" s="64">
        <f t="shared" si="113"/>
        <v>1.9733414787545145E-2</v>
      </c>
      <c r="H154" s="64">
        <f t="shared" si="114"/>
        <v>1.5859173014684091E-2</v>
      </c>
      <c r="I154" s="64">
        <f t="shared" si="115"/>
        <v>1.2230275120436673E-2</v>
      </c>
      <c r="J154" s="64">
        <f t="shared" si="116"/>
        <v>8.8162921395054383E-3</v>
      </c>
      <c r="K154" s="64">
        <f t="shared" si="117"/>
        <v>5.5890738643799842E-3</v>
      </c>
      <c r="L154" s="64">
        <f t="shared" si="118"/>
        <v>3.2229742606222911E-3</v>
      </c>
      <c r="M154" s="64">
        <f t="shared" si="119"/>
        <v>3.0122300516768064E-3</v>
      </c>
      <c r="N154" s="64">
        <f t="shared" si="120"/>
        <v>4.9897115947819259E-3</v>
      </c>
      <c r="O154" s="64">
        <f t="shared" si="109"/>
        <v>7.150000000000005E-2</v>
      </c>
      <c r="P154" s="64">
        <f t="shared" si="109"/>
        <v>7.150000000000005E-2</v>
      </c>
      <c r="Q154" s="64">
        <f t="shared" si="100"/>
        <v>7.150000000000005E-2</v>
      </c>
      <c r="R154" s="64">
        <f t="shared" si="101"/>
        <v>7.150000000000005E-2</v>
      </c>
      <c r="S154" s="64">
        <f t="shared" si="102"/>
        <v>7.150000000000005E-2</v>
      </c>
      <c r="T154" s="64">
        <f t="shared" si="103"/>
        <v>7.150000000000005E-2</v>
      </c>
      <c r="U154" s="64">
        <f t="shared" si="104"/>
        <v>7.150000000000005E-2</v>
      </c>
      <c r="V154" s="64">
        <f t="shared" si="105"/>
        <v>7.150000000000005E-2</v>
      </c>
      <c r="W154" s="64">
        <f t="shared" si="106"/>
        <v>7.150000000000005E-2</v>
      </c>
      <c r="X154" s="64">
        <f t="shared" si="107"/>
        <v>7.150000000000005E-2</v>
      </c>
      <c r="Y154" s="64">
        <f t="shared" si="108"/>
        <v>7.150000000000005E-2</v>
      </c>
      <c r="Z154" s="64">
        <f t="shared" si="121"/>
        <v>0.17421227552736035</v>
      </c>
      <c r="AA154" s="64">
        <f t="shared" si="153"/>
        <v>0.17134820290509928</v>
      </c>
      <c r="AB154" s="64">
        <f t="shared" si="122"/>
        <v>0.18108087586698388</v>
      </c>
      <c r="AC154" s="64">
        <f t="shared" si="123"/>
        <v>0.17692089302935241</v>
      </c>
      <c r="AD154" s="64">
        <f t="shared" si="124"/>
        <v>0.17304665125649135</v>
      </c>
      <c r="AE154" s="64">
        <f t="shared" si="125"/>
        <v>0.16941775336224393</v>
      </c>
      <c r="AF154" s="64">
        <f t="shared" si="126"/>
        <v>0.1660037703813127</v>
      </c>
      <c r="AG154" s="64">
        <f t="shared" si="127"/>
        <v>0.16277655210618724</v>
      </c>
      <c r="AH154" s="64">
        <f t="shared" si="128"/>
        <v>0.16041045250242955</v>
      </c>
      <c r="AI154" s="64">
        <f t="shared" si="129"/>
        <v>0.16019970829348407</v>
      </c>
      <c r="AJ154" s="64">
        <f t="shared" si="130"/>
        <v>0.16217718983658919</v>
      </c>
      <c r="AK154" s="334">
        <f>(1+O154)*'Projeções - Receitas'!N$34</f>
        <v>1974969858021.0315</v>
      </c>
      <c r="AL154" s="334">
        <f>(1+P154)*'Projeções - Receitas'!T$34</f>
        <v>2085874422676.6536</v>
      </c>
      <c r="AM154" s="334">
        <f>(1+Q154)*'Projeções - Receitas'!U$34</f>
        <v>2336179353397.8521</v>
      </c>
      <c r="AN154" s="334">
        <f>(1+R154)*'Projeções - Receitas'!V$34</f>
        <v>2616520875805.5942</v>
      </c>
      <c r="AO154" s="334">
        <f>(1+S154)*'Projeções - Receitas'!W$34</f>
        <v>2930503380902.2661</v>
      </c>
      <c r="AP154" s="334">
        <f>(1+T154)*'Projeções - Receitas'!X$34</f>
        <v>3282163786610.5386</v>
      </c>
      <c r="AQ154" s="334">
        <f>(1+U154)*'Projeções - Receitas'!Y$34</f>
        <v>3676023441003.8032</v>
      </c>
      <c r="AR154" s="334">
        <f>(1+V154)*'Projeções - Receitas'!Z$34</f>
        <v>4117146253924.2598</v>
      </c>
      <c r="AS154" s="334">
        <f>(1+W154)*'Projeções - Receitas'!AA$34</f>
        <v>4586500926871.626</v>
      </c>
      <c r="AT154" s="334">
        <f>(1+X154)*'Projeções - Receitas'!AB$34</f>
        <v>5026805015851.3027</v>
      </c>
      <c r="AU154" s="334">
        <f>(1+Y154)*'Projeções - Receitas'!AC$34</f>
        <v>5501838089849.251</v>
      </c>
      <c r="AV154" s="335">
        <f t="shared" si="131"/>
        <v>1729226130803.4875</v>
      </c>
      <c r="AW154" s="335">
        <f t="shared" si="132"/>
        <v>1826330939997.9194</v>
      </c>
      <c r="AX154" s="335">
        <f t="shared" si="133"/>
        <v>2045490652797.6699</v>
      </c>
      <c r="AY154" s="335">
        <f t="shared" si="134"/>
        <v>2290949531133.3901</v>
      </c>
      <c r="AZ154" s="335">
        <f t="shared" si="135"/>
        <v>2565863474869.3975</v>
      </c>
      <c r="BA154" s="335">
        <f t="shared" si="136"/>
        <v>2873767091853.7256</v>
      </c>
      <c r="BB154" s="335">
        <f t="shared" si="137"/>
        <v>3218619142876.1729</v>
      </c>
      <c r="BC154" s="335">
        <f t="shared" si="138"/>
        <v>3604853440021.314</v>
      </c>
      <c r="BD154" s="335">
        <f t="shared" si="139"/>
        <v>4015806732183.7441</v>
      </c>
      <c r="BE154" s="335">
        <f t="shared" si="140"/>
        <v>4401324178473.3838</v>
      </c>
      <c r="BF154" s="335">
        <f t="shared" si="141"/>
        <v>4817249313339.1191</v>
      </c>
      <c r="BG154" s="334">
        <f>(AK154*SUMPRODUCT(DA$10:DA$13,DA$28:DA$31)+AV154*SUMPRODUCT(DA$14:DA$23,DA$32:DA$41))*'Projeções - Receitas'!T$23+(AK154*DA$11*'Projeções - Receitas'!T$25)</f>
        <v>64159948875.486115</v>
      </c>
      <c r="BH154" s="334">
        <f>(AL154*SUMPRODUCT(DB$10:DB$13,DB$28:DB$31)+AW154*SUMPRODUCT(DB$14:DB$23,DB$32:DB$41))*'Projeções - Receitas'!U$23+(AL154*DB$11*'Projeções - Receitas'!U$25)</f>
        <v>51406454402.310226</v>
      </c>
      <c r="BI154" s="334">
        <f>(AM154*SUMPRODUCT(DC$10:DC$13,DC$28:DC$31)+AX154*SUMPRODUCT(DC$14:DC$23,DC$32:DC$41))*'Projeções - Receitas'!V$23+(AM154*DC$11*'Projeções - Receitas'!V$25)</f>
        <v>56859652051.748161</v>
      </c>
      <c r="BJ154" s="334">
        <f>(AN154*SUMPRODUCT(DD$10:DD$13,DD$28:DD$31)+AY154*SUMPRODUCT(DD$14:DD$23,DD$32:DD$41))*'Projeções - Receitas'!W$23+(AN154*DD$11*'Projeções - Receitas'!W$25)</f>
        <v>62843379340.213966</v>
      </c>
      <c r="BK154" s="334">
        <f>(AO154*SUMPRODUCT(DE$10:DE$13,DE$28:DE$31)+AZ154*SUMPRODUCT(DE$14:DE$23,DE$32:DE$41))*'Projeções - Receitas'!X$23+(AO154*DE$11*'Projeções - Receitas'!X$25)</f>
        <v>69438379844.14325</v>
      </c>
      <c r="BL154" s="334">
        <f>(AP154*SUMPRODUCT(DF$10:DF$13,DF$28:DF$31)+BA154*SUMPRODUCT(DF$14:DF$23,DF$32:DF$41))*'Projeções - Receitas'!Y$23+(AP154*DF$11*'Projeções - Receitas'!Y$25)</f>
        <v>76714412353.193787</v>
      </c>
      <c r="BM154" s="334">
        <f>(AQ154*SUMPRODUCT(DG$10:DG$13,DG$28:DG$31)+BB154*SUMPRODUCT(DG$14:DG$23,DG$32:DG$41))*'Projeções - Receitas'!Z$23+(AQ154*DG$11*'Projeções - Receitas'!Z$25)</f>
        <v>84744978247.302887</v>
      </c>
      <c r="BN154" s="334">
        <f>(AR154*SUMPRODUCT(DH$10:DH$13,DH$28:DH$31)+BC154*SUMPRODUCT(DH$14:DH$23,DH$32:DH$41))*'Projeções - Receitas'!AA$23+(AR154*DH$11*'Projeções - Receitas'!AA$25)</f>
        <v>93606161738.416275</v>
      </c>
      <c r="BO154" s="334">
        <f>(AS154*SUMPRODUCT(DI$10:DI$13,DI$28:DI$31)+BD154*SUMPRODUCT(DI$14:DI$23,DI$32:DI$41))*'Projeções - Receitas'!AB$23+(AS154*DI$11*'Projeções - Receitas'!AB$25)</f>
        <v>102825703778.04359</v>
      </c>
      <c r="BP154" s="334">
        <f>(AT154*SUMPRODUCT(DJ$10:DJ$13,DJ$28:DJ$31)+BE154*SUMPRODUCT(DJ$14:DJ$23,DJ$32:DJ$41))*'Projeções - Receitas'!AC$23+(AT154*DJ$11*'Projeções - Receitas'!AC$25)</f>
        <v>111109022476.82115</v>
      </c>
      <c r="BQ154" s="334">
        <f>(AU154*SUMPRODUCT(DK$10:DK$13,DK$28:DK$31)+BF154*SUMPRODUCT(DK$14:DK$23,DK$32:DK$41))*'Projeções - Receitas'!AD$23+(AU154*DK$11*'Projeções - Receitas'!AD$25)</f>
        <v>141335413041.84857</v>
      </c>
      <c r="BR154" s="335">
        <f>((BG154+'DRE + DCF'!T$12)*(1+'DRE + DCF'!T$15)+'DRE + DCF'!T$18)*(1+'DRE + DCF'!T$25)*'DRE + DCF'!T$33</f>
        <v>35265742924.343781</v>
      </c>
      <c r="BS154" s="335">
        <f>((BH154+'DRE + DCF'!U$12)*(1+'DRE + DCF'!U$15)+'DRE + DCF'!U$18)*(1+'DRE + DCF'!U$25)*'DRE + DCF'!U$33</f>
        <v>26654548650.86972</v>
      </c>
      <c r="BT154" s="335">
        <f>((BI154+'DRE + DCF'!V$12)*(1+'DRE + DCF'!V$15)+'DRE + DCF'!V$18)*(1+'DRE + DCF'!V$25)*'DRE + DCF'!V$33</f>
        <v>29633696200.05751</v>
      </c>
      <c r="BU154" s="335">
        <f>((BJ154+'DRE + DCF'!W$12)*(1+'DRE + DCF'!W$15)+'DRE + DCF'!W$18)*(1+'DRE + DCF'!W$25)*'DRE + DCF'!W$33</f>
        <v>32889250480.816147</v>
      </c>
      <c r="BV154" s="335">
        <f>((BK154+'DRE + DCF'!X$12)*(1+'DRE + DCF'!X$15)+'DRE + DCF'!X$18)*(1+'DRE + DCF'!X$25)*'DRE + DCF'!X$33</f>
        <v>36455996394.646988</v>
      </c>
      <c r="BW154" s="335">
        <f>((BL154+'DRE + DCF'!Y$12)*(1+'DRE + DCF'!Y$15)+'DRE + DCF'!Y$18)*(1+'DRE + DCF'!Y$25)*'DRE + DCF'!Y$33</f>
        <v>40377524376.158257</v>
      </c>
      <c r="BX154" s="335">
        <f>((BM154+'DRE + DCF'!Z$12)*(1+'DRE + DCF'!Z$15)+'DRE + DCF'!Z$18)*(1+'DRE + DCF'!Z$25)*'DRE + DCF'!Z$33</f>
        <v>44701944298.111534</v>
      </c>
      <c r="BY154" s="335">
        <f>((BN154+'DRE + DCF'!AA$12)*(1+'DRE + DCF'!AA$15)+'DRE + DCF'!AA$18)*(1+'DRE + DCF'!AA$25)*'DRE + DCF'!AA$33</f>
        <v>49464264922.808304</v>
      </c>
      <c r="BZ154" s="335">
        <f>((BO154+'DRE + DCF'!AB$12)*(1+'DRE + DCF'!AB$15)+'DRE + DCF'!AB$18)*(1+'DRE + DCF'!AB$25)*'DRE + DCF'!AB$33</f>
        <v>54385526733.236237</v>
      </c>
      <c r="CA154" s="335">
        <f>((BP154+'DRE + DCF'!AC$12)*(1+'DRE + DCF'!AC$15)+'DRE + DCF'!AC$18)*(1+'DRE + DCF'!AC$25)*'DRE + DCF'!AC$33</f>
        <v>58686486729.210449</v>
      </c>
      <c r="CB154" s="335">
        <f>((BQ154+'DRE + DCF'!AD$12)*(1+'DRE + DCF'!AD$15)+'DRE + DCF'!AD$18)*(1+'DRE + DCF'!AD$25)*'DRE + DCF'!AD$33</f>
        <v>73709707526.765457</v>
      </c>
      <c r="CC154" s="335">
        <f>BR154*(1-DA$47)+('DRE + DCF'!N$53*10^6)</f>
        <v>200275471659.02951</v>
      </c>
      <c r="CD154" s="335">
        <f>BS154*(1-DB$47)+('DRE + DCF'!T$53*10^6)</f>
        <v>200669797883.05457</v>
      </c>
      <c r="CE154" s="335">
        <f>BT154*(1-DC$47)+('DRE + DCF'!U$53*10^6)</f>
        <v>219300792739.9678</v>
      </c>
      <c r="CF154" s="335">
        <f>BU154*(1-DD$47)+('DRE + DCF'!V$53*10^6)</f>
        <v>239974314994.76776</v>
      </c>
      <c r="CG154" s="335">
        <f>BV154*(1-DE$47)+('DRE + DCF'!W$53*10^6)</f>
        <v>262885637714.86536</v>
      </c>
      <c r="CH154" s="335">
        <f>BW154*(1-DF$47)+('DRE + DCF'!X$53*10^6)</f>
        <v>288257490489.42944</v>
      </c>
      <c r="CI154" s="335">
        <f>BX154*(1-DG$47)+('DRE + DCF'!Y$53*10^6)</f>
        <v>316342584113.57617</v>
      </c>
      <c r="CJ154" s="335">
        <f>BY154*(1-DH$47)+('DRE + DCF'!Z$53*10^6)</f>
        <v>347415806334.15576</v>
      </c>
      <c r="CK154" s="335">
        <f>BZ154*(1-DI$47)+('DRE + DCF'!AA$53*10^6)</f>
        <v>381395516375.86401</v>
      </c>
      <c r="CL154" s="335">
        <f>CA154*(1-DJ$47)+('DRE + DCF'!AB$53*10^6)</f>
        <v>417460313016.42328</v>
      </c>
      <c r="CM154" s="335">
        <f>CB154*(1-DK$47)+('DRE + DCF'!AC$53*10^6)</f>
        <v>462550346024.99225</v>
      </c>
      <c r="CN154" s="335">
        <f t="shared" si="142"/>
        <v>1149605968079.8779</v>
      </c>
      <c r="CO154" s="335">
        <f t="shared" si="143"/>
        <v>1171122862573.5571</v>
      </c>
      <c r="CP154" s="335">
        <f t="shared" si="144"/>
        <v>1211065451776.6914</v>
      </c>
      <c r="CQ154" s="335">
        <f t="shared" si="145"/>
        <v>1356393305989.8943</v>
      </c>
      <c r="CR154" s="335">
        <f t="shared" si="146"/>
        <v>1519160502708.6819</v>
      </c>
      <c r="CS154" s="335">
        <f t="shared" si="147"/>
        <v>1701459763033.7239</v>
      </c>
      <c r="CT154" s="335">
        <f t="shared" si="148"/>
        <v>1905634934597.7708</v>
      </c>
      <c r="CU154" s="335">
        <f t="shared" si="149"/>
        <v>2134311126749.5034</v>
      </c>
      <c r="CV154" s="335">
        <f t="shared" si="150"/>
        <v>2377622595198.9473</v>
      </c>
      <c r="CW154" s="335">
        <f t="shared" si="151"/>
        <v>2605874364338.0464</v>
      </c>
      <c r="CX154" s="336">
        <f t="shared" si="152"/>
        <v>2852129491767.9917</v>
      </c>
    </row>
    <row r="155" spans="4:102" ht="30" customHeight="1" x14ac:dyDescent="0.25">
      <c r="D155" s="333">
        <f t="shared" si="110"/>
        <v>1.6953346318045598E-2</v>
      </c>
      <c r="E155" s="64">
        <f t="shared" si="111"/>
        <v>1.4088290606101922E-2</v>
      </c>
      <c r="F155" s="64">
        <f t="shared" si="112"/>
        <v>2.3816936105675396E-2</v>
      </c>
      <c r="G155" s="64">
        <f t="shared" si="113"/>
        <v>1.9658779271968491E-2</v>
      </c>
      <c r="H155" s="64">
        <f t="shared" si="114"/>
        <v>1.5786229789046868E-2</v>
      </c>
      <c r="I155" s="64">
        <f t="shared" si="115"/>
        <v>1.2158910307229903E-2</v>
      </c>
      <c r="J155" s="64">
        <f t="shared" si="116"/>
        <v>8.7464064657229168E-3</v>
      </c>
      <c r="K155" s="64">
        <f t="shared" si="117"/>
        <v>5.5205810880589457E-3</v>
      </c>
      <c r="L155" s="64">
        <f t="shared" si="118"/>
        <v>3.1554733871410334E-3</v>
      </c>
      <c r="M155" s="64">
        <f t="shared" si="119"/>
        <v>2.9447162103277413E-3</v>
      </c>
      <c r="N155" s="64">
        <f t="shared" si="120"/>
        <v>4.9221646017504339E-3</v>
      </c>
      <c r="O155" s="64">
        <f t="shared" si="109"/>
        <v>7.200000000000005E-2</v>
      </c>
      <c r="P155" s="64">
        <f t="shared" si="109"/>
        <v>7.200000000000005E-2</v>
      </c>
      <c r="Q155" s="64">
        <f t="shared" si="100"/>
        <v>7.200000000000005E-2</v>
      </c>
      <c r="R155" s="64">
        <f t="shared" si="101"/>
        <v>7.200000000000005E-2</v>
      </c>
      <c r="S155" s="64">
        <f t="shared" si="102"/>
        <v>7.200000000000005E-2</v>
      </c>
      <c r="T155" s="64">
        <f t="shared" si="103"/>
        <v>7.200000000000005E-2</v>
      </c>
      <c r="U155" s="64">
        <f t="shared" si="104"/>
        <v>7.200000000000005E-2</v>
      </c>
      <c r="V155" s="64">
        <f t="shared" si="105"/>
        <v>7.200000000000005E-2</v>
      </c>
      <c r="W155" s="64">
        <f t="shared" si="106"/>
        <v>7.200000000000005E-2</v>
      </c>
      <c r="X155" s="64">
        <f t="shared" si="107"/>
        <v>7.200000000000005E-2</v>
      </c>
      <c r="Y155" s="64">
        <f t="shared" si="108"/>
        <v>7.200000000000005E-2</v>
      </c>
      <c r="Z155" s="64">
        <f t="shared" si="121"/>
        <v>0.17414082455985286</v>
      </c>
      <c r="AA155" s="64">
        <f t="shared" si="153"/>
        <v>0.17127576884790918</v>
      </c>
      <c r="AB155" s="64">
        <f t="shared" si="122"/>
        <v>0.18100441434748266</v>
      </c>
      <c r="AC155" s="64">
        <f t="shared" si="123"/>
        <v>0.17684625751377575</v>
      </c>
      <c r="AD155" s="64">
        <f t="shared" si="124"/>
        <v>0.17297370803085413</v>
      </c>
      <c r="AE155" s="64">
        <f t="shared" si="125"/>
        <v>0.16934638854903716</v>
      </c>
      <c r="AF155" s="64">
        <f t="shared" si="126"/>
        <v>0.16593388470753018</v>
      </c>
      <c r="AG155" s="64">
        <f t="shared" si="127"/>
        <v>0.16270805932986621</v>
      </c>
      <c r="AH155" s="64">
        <f t="shared" si="128"/>
        <v>0.16034295162894829</v>
      </c>
      <c r="AI155" s="64">
        <f t="shared" si="129"/>
        <v>0.160132194452135</v>
      </c>
      <c r="AJ155" s="64">
        <f t="shared" si="130"/>
        <v>0.16210964284355769</v>
      </c>
      <c r="AK155" s="334">
        <f>(1+O155)*'Projeções - Receitas'!N$34</f>
        <v>1975891449182.0305</v>
      </c>
      <c r="AL155" s="334">
        <f>(1+P155)*'Projeções - Receitas'!T$34</f>
        <v>2086847765851.0242</v>
      </c>
      <c r="AM155" s="334">
        <f>(1+Q155)*'Projeções - Receitas'!U$34</f>
        <v>2337269497753.1475</v>
      </c>
      <c r="AN155" s="334">
        <f>(1+R155)*'Projeções - Receitas'!V$34</f>
        <v>2617741837483.5249</v>
      </c>
      <c r="AO155" s="334">
        <f>(1+S155)*'Projeções - Receitas'!W$34</f>
        <v>2931870857981.5483</v>
      </c>
      <c r="AP155" s="334">
        <f>(1+T155)*'Projeções - Receitas'!X$34</f>
        <v>3283695360939.3345</v>
      </c>
      <c r="AQ155" s="334">
        <f>(1+U155)*'Projeções - Receitas'!Y$34</f>
        <v>3677738804252.0547</v>
      </c>
      <c r="AR155" s="334">
        <f>(1+V155)*'Projeções - Receitas'!Z$34</f>
        <v>4119067460762.3018</v>
      </c>
      <c r="AS155" s="334">
        <f>(1+W155)*'Projeções - Receitas'!AA$34</f>
        <v>4588641151289.2041</v>
      </c>
      <c r="AT155" s="334">
        <f>(1+X155)*'Projeções - Receitas'!AB$34</f>
        <v>5029150701812.9688</v>
      </c>
      <c r="AU155" s="334">
        <f>(1+Y155)*'Projeções - Receitas'!AC$34</f>
        <v>5504405443134.2949</v>
      </c>
      <c r="AV155" s="335">
        <f t="shared" si="131"/>
        <v>1730033049203.3025</v>
      </c>
      <c r="AW155" s="335">
        <f t="shared" si="132"/>
        <v>1827183170954.5212</v>
      </c>
      <c r="AX155" s="335">
        <f t="shared" si="133"/>
        <v>2046445151469.0642</v>
      </c>
      <c r="AY155" s="335">
        <f t="shared" si="134"/>
        <v>2292018569645.3516</v>
      </c>
      <c r="AZ155" s="335">
        <f t="shared" si="135"/>
        <v>2567060798002.7944</v>
      </c>
      <c r="BA155" s="335">
        <f t="shared" si="136"/>
        <v>2875108093763.1299</v>
      </c>
      <c r="BB155" s="335">
        <f t="shared" si="137"/>
        <v>3220121065014.7056</v>
      </c>
      <c r="BC155" s="335">
        <f t="shared" si="138"/>
        <v>3606535592816.4707</v>
      </c>
      <c r="BD155" s="335">
        <f t="shared" si="139"/>
        <v>4017680650397.5483</v>
      </c>
      <c r="BE155" s="335">
        <f t="shared" si="140"/>
        <v>4403377992835.7139</v>
      </c>
      <c r="BF155" s="335">
        <f t="shared" si="141"/>
        <v>4819497213158.6895</v>
      </c>
      <c r="BG155" s="334">
        <f>(AK155*SUMPRODUCT(DA$10:DA$13,DA$28:DA$31)+AV155*SUMPRODUCT(DA$14:DA$23,DA$32:DA$41))*'Projeções - Receitas'!T$23+(AK155*DA$11*'Projeções - Receitas'!T$25)</f>
        <v>64189888189.007095</v>
      </c>
      <c r="BH155" s="334">
        <f>(AL155*SUMPRODUCT(DB$10:DB$13,DB$28:DB$31)+AW155*SUMPRODUCT(DB$14:DB$23,DB$32:DB$41))*'Projeções - Receitas'!U$23+(AL155*DB$11*'Projeções - Receitas'!U$25)</f>
        <v>51430442481.825989</v>
      </c>
      <c r="BI155" s="334">
        <f>(AM155*SUMPRODUCT(DC$10:DC$13,DC$28:DC$31)+AX155*SUMPRODUCT(DC$14:DC$23,DC$32:DC$41))*'Projeções - Receitas'!V$23+(AM155*DC$11*'Projeções - Receitas'!V$25)</f>
        <v>56886184787.189972</v>
      </c>
      <c r="BJ155" s="334">
        <f>(AN155*SUMPRODUCT(DD$10:DD$13,DD$28:DD$31)+AY155*SUMPRODUCT(DD$14:DD$23,DD$32:DD$41))*'Projeções - Receitas'!W$23+(AN155*DD$11*'Projeções - Receitas'!W$25)</f>
        <v>62872704295.575699</v>
      </c>
      <c r="BK155" s="334">
        <f>(AO155*SUMPRODUCT(DE$10:DE$13,DE$28:DE$31)+AZ155*SUMPRODUCT(DE$14:DE$23,DE$32:DE$41))*'Projeções - Receitas'!X$23+(AO155*DE$11*'Projeções - Receitas'!X$25)</f>
        <v>69470782261.242706</v>
      </c>
      <c r="BL155" s="334">
        <f>(AP155*SUMPRODUCT(DF$10:DF$13,DF$28:DF$31)+BA155*SUMPRODUCT(DF$14:DF$23,DF$32:DF$41))*'Projeções - Receitas'!Y$23+(AP155*DF$11*'Projeções - Receitas'!Y$25)</f>
        <v>76750210025.780396</v>
      </c>
      <c r="BM155" s="334">
        <f>(AQ155*SUMPRODUCT(DG$10:DG$13,DG$28:DG$31)+BB155*SUMPRODUCT(DG$14:DG$23,DG$32:DG$41))*'Projeções - Receitas'!Z$23+(AQ155*DG$11*'Projeções - Receitas'!Z$25)</f>
        <v>84784523267.483612</v>
      </c>
      <c r="BN155" s="334">
        <f>(AR155*SUMPRODUCT(DH$10:DH$13,DH$28:DH$31)+BC155*SUMPRODUCT(DH$14:DH$23,DH$32:DH$41))*'Projeções - Receitas'!AA$23+(AR155*DH$11*'Projeções - Receitas'!AA$25)</f>
        <v>93649841701.896622</v>
      </c>
      <c r="BO155" s="334">
        <f>(AS155*SUMPRODUCT(DI$10:DI$13,DI$28:DI$31)+BD155*SUMPRODUCT(DI$14:DI$23,DI$32:DI$41))*'Projeções - Receitas'!AB$23+(AS155*DI$11*'Projeções - Receitas'!AB$25)</f>
        <v>102873685907.66464</v>
      </c>
      <c r="BP155" s="334">
        <f>(AT155*SUMPRODUCT(DJ$10:DJ$13,DJ$28:DJ$31)+BE155*SUMPRODUCT(DJ$14:DJ$23,DJ$32:DJ$41))*'Projeções - Receitas'!AC$23+(AT155*DJ$11*'Projeções - Receitas'!AC$25)</f>
        <v>111160869897.48225</v>
      </c>
      <c r="BQ155" s="334">
        <f>(AU155*SUMPRODUCT(DK$10:DK$13,DK$28:DK$31)+BF155*SUMPRODUCT(DK$14:DK$23,DK$32:DK$41))*'Projeções - Receitas'!AD$23+(AU155*DK$11*'Projeções - Receitas'!AD$25)</f>
        <v>141401365171.12613</v>
      </c>
      <c r="BR155" s="335">
        <f>((BG155+'DRE + DCF'!T$12)*(1+'DRE + DCF'!T$15)+'DRE + DCF'!T$18)*(1+'DRE + DCF'!T$25)*'DRE + DCF'!T$33</f>
        <v>35284165516.634766</v>
      </c>
      <c r="BS155" s="335">
        <f>((BH155+'DRE + DCF'!U$12)*(1+'DRE + DCF'!U$15)+'DRE + DCF'!U$18)*(1+'DRE + DCF'!U$25)*'DRE + DCF'!U$33</f>
        <v>26669166814.733612</v>
      </c>
      <c r="BT155" s="335">
        <f>((BI155+'DRE + DCF'!V$12)*(1+'DRE + DCF'!V$15)+'DRE + DCF'!V$18)*(1+'DRE + DCF'!V$25)*'DRE + DCF'!V$33</f>
        <v>29649846921.128147</v>
      </c>
      <c r="BU155" s="335">
        <f>((BJ155+'DRE + DCF'!W$12)*(1+'DRE + DCF'!W$15)+'DRE + DCF'!W$18)*(1+'DRE + DCF'!W$25)*'DRE + DCF'!W$33</f>
        <v>32907080805.271633</v>
      </c>
      <c r="BV155" s="335">
        <f>((BK155+'DRE + DCF'!X$12)*(1+'DRE + DCF'!X$15)+'DRE + DCF'!X$18)*(1+'DRE + DCF'!X$25)*'DRE + DCF'!X$33</f>
        <v>36475675744.283913</v>
      </c>
      <c r="BW155" s="335">
        <f>((BL155+'DRE + DCF'!Y$12)*(1+'DRE + DCF'!Y$15)+'DRE + DCF'!Y$18)*(1+'DRE + DCF'!Y$25)*'DRE + DCF'!Y$33</f>
        <v>40399241335.699127</v>
      </c>
      <c r="BX155" s="335">
        <f>((BM155+'DRE + DCF'!Z$12)*(1+'DRE + DCF'!Z$15)+'DRE + DCF'!Z$18)*(1+'DRE + DCF'!Z$25)*'DRE + DCF'!Z$33</f>
        <v>44725907584.484283</v>
      </c>
      <c r="BY155" s="335">
        <f>((BN155+'DRE + DCF'!AA$12)*(1+'DRE + DCF'!AA$15)+'DRE + DCF'!AA$18)*(1+'DRE + DCF'!AA$25)*'DRE + DCF'!AA$33</f>
        <v>49490704020.882141</v>
      </c>
      <c r="BZ155" s="335">
        <f>((BO155+'DRE + DCF'!AB$12)*(1+'DRE + DCF'!AB$15)+'DRE + DCF'!AB$18)*(1+'DRE + DCF'!AB$25)*'DRE + DCF'!AB$33</f>
        <v>54414537093.883575</v>
      </c>
      <c r="CA155" s="335">
        <f>((BP155+'DRE + DCF'!AC$12)*(1+'DRE + DCF'!AC$15)+'DRE + DCF'!AC$18)*(1+'DRE + DCF'!AC$25)*'DRE + DCF'!AC$33</f>
        <v>58717798631.112946</v>
      </c>
      <c r="CB155" s="335">
        <f>((BQ155+'DRE + DCF'!AD$12)*(1+'DRE + DCF'!AD$15)+'DRE + DCF'!AD$18)*(1+'DRE + DCF'!AD$25)*'DRE + DCF'!AD$33</f>
        <v>73748207141.949722</v>
      </c>
      <c r="CC155" s="335">
        <f>BR155*(1-DA$47)+('DRE + DCF'!N$53*10^6)</f>
        <v>200286748527.09619</v>
      </c>
      <c r="CD155" s="335">
        <f>BS155*(1-DB$47)+('DRE + DCF'!T$53*10^6)</f>
        <v>200678568781.37292</v>
      </c>
      <c r="CE155" s="335">
        <f>BT155*(1-DC$47)+('DRE + DCF'!U$53*10^6)</f>
        <v>219310483172.61017</v>
      </c>
      <c r="CF155" s="335">
        <f>BU155*(1-DD$47)+('DRE + DCF'!V$53*10^6)</f>
        <v>239985013189.44104</v>
      </c>
      <c r="CG155" s="335">
        <f>BV155*(1-DE$47)+('DRE + DCF'!W$53*10^6)</f>
        <v>262897445324.64749</v>
      </c>
      <c r="CH155" s="335">
        <f>BW155*(1-DF$47)+('DRE + DCF'!X$53*10^6)</f>
        <v>288270520665.15399</v>
      </c>
      <c r="CI155" s="335">
        <f>BX155*(1-DG$47)+('DRE + DCF'!Y$53*10^6)</f>
        <v>316356962085.39978</v>
      </c>
      <c r="CJ155" s="335">
        <f>BY155*(1-DH$47)+('DRE + DCF'!Z$53*10^6)</f>
        <v>347431669793.00006</v>
      </c>
      <c r="CK155" s="335">
        <f>BZ155*(1-DI$47)+('DRE + DCF'!AA$53*10^6)</f>
        <v>381412922592.25244</v>
      </c>
      <c r="CL155" s="335">
        <f>CA155*(1-DJ$47)+('DRE + DCF'!AB$53*10^6)</f>
        <v>417479100157.56482</v>
      </c>
      <c r="CM155" s="335">
        <f>CB155*(1-DK$47)+('DRE + DCF'!AC$53*10^6)</f>
        <v>462573445794.10278</v>
      </c>
      <c r="CN155" s="335">
        <f t="shared" si="142"/>
        <v>1150142415101.8469</v>
      </c>
      <c r="CO155" s="335">
        <f t="shared" si="143"/>
        <v>1171669350143.5867</v>
      </c>
      <c r="CP155" s="335">
        <f t="shared" si="144"/>
        <v>1211630577979.1069</v>
      </c>
      <c r="CQ155" s="335">
        <f t="shared" si="145"/>
        <v>1357026247336.5996</v>
      </c>
      <c r="CR155" s="335">
        <f t="shared" si="146"/>
        <v>1519869397016.9919</v>
      </c>
      <c r="CS155" s="335">
        <f t="shared" si="147"/>
        <v>1702253724659.031</v>
      </c>
      <c r="CT155" s="335">
        <f t="shared" si="148"/>
        <v>1906524171618.115</v>
      </c>
      <c r="CU155" s="335">
        <f t="shared" si="149"/>
        <v>2135307072212.2891</v>
      </c>
      <c r="CV155" s="335">
        <f t="shared" si="150"/>
        <v>2378732078444.4897</v>
      </c>
      <c r="CW155" s="335">
        <f t="shared" si="151"/>
        <v>2607090357975.1616</v>
      </c>
      <c r="CX155" s="336">
        <f t="shared" si="152"/>
        <v>2853460396803.8145</v>
      </c>
    </row>
    <row r="156" spans="4:102" ht="30" customHeight="1" x14ac:dyDescent="0.25">
      <c r="D156" s="333">
        <f t="shared" si="110"/>
        <v>1.6881961971486864E-2</v>
      </c>
      <c r="E156" s="64">
        <f t="shared" si="111"/>
        <v>1.4015924086494241E-2</v>
      </c>
      <c r="F156" s="64">
        <f t="shared" si="112"/>
        <v>2.3740545878966263E-2</v>
      </c>
      <c r="G156" s="64">
        <f t="shared" si="113"/>
        <v>1.9584213346616142E-2</v>
      </c>
      <c r="H156" s="64">
        <f t="shared" si="114"/>
        <v>1.5713354575741245E-2</v>
      </c>
      <c r="I156" s="64">
        <f t="shared" si="115"/>
        <v>1.2087612034641454E-2</v>
      </c>
      <c r="J156" s="64">
        <f t="shared" si="116"/>
        <v>8.6765859534078393E-3</v>
      </c>
      <c r="K156" s="64">
        <f t="shared" si="117"/>
        <v>5.4521521744664292E-3</v>
      </c>
      <c r="L156" s="64">
        <f t="shared" si="118"/>
        <v>3.0880354515370745E-3</v>
      </c>
      <c r="M156" s="64">
        <f t="shared" si="119"/>
        <v>2.8772653189472752E-3</v>
      </c>
      <c r="N156" s="64">
        <f t="shared" si="120"/>
        <v>4.8546805895982592E-3</v>
      </c>
      <c r="O156" s="64">
        <f t="shared" si="109"/>
        <v>7.2500000000000051E-2</v>
      </c>
      <c r="P156" s="64">
        <f t="shared" si="109"/>
        <v>7.2500000000000051E-2</v>
      </c>
      <c r="Q156" s="64">
        <f t="shared" ref="Q156:Q219" si="154">Q155+0.0005</f>
        <v>7.2500000000000051E-2</v>
      </c>
      <c r="R156" s="64">
        <f t="shared" ref="R156:R219" si="155">R155+0.0005</f>
        <v>7.2500000000000051E-2</v>
      </c>
      <c r="S156" s="64">
        <f t="shared" ref="S156:S219" si="156">S155+0.0005</f>
        <v>7.2500000000000051E-2</v>
      </c>
      <c r="T156" s="64">
        <f t="shared" ref="T156:T219" si="157">T155+0.0005</f>
        <v>7.2500000000000051E-2</v>
      </c>
      <c r="U156" s="64">
        <f t="shared" ref="U156:U219" si="158">U155+0.0005</f>
        <v>7.2500000000000051E-2</v>
      </c>
      <c r="V156" s="64">
        <f t="shared" ref="V156:V219" si="159">V155+0.0005</f>
        <v>7.2500000000000051E-2</v>
      </c>
      <c r="W156" s="64">
        <f t="shared" ref="W156:W219" si="160">W155+0.0005</f>
        <v>7.2500000000000051E-2</v>
      </c>
      <c r="X156" s="64">
        <f t="shared" ref="X156:X219" si="161">X155+0.0005</f>
        <v>7.2500000000000051E-2</v>
      </c>
      <c r="Y156" s="64">
        <f t="shared" ref="Y156:Y219" si="162">Y155+0.0005</f>
        <v>7.2500000000000051E-2</v>
      </c>
      <c r="Z156" s="64">
        <f t="shared" si="121"/>
        <v>0.17406944021329412</v>
      </c>
      <c r="AA156" s="64">
        <f t="shared" si="153"/>
        <v>0.1712034023283015</v>
      </c>
      <c r="AB156" s="64">
        <f t="shared" si="122"/>
        <v>0.18092802412077352</v>
      </c>
      <c r="AC156" s="64">
        <f t="shared" si="123"/>
        <v>0.1767716915884234</v>
      </c>
      <c r="AD156" s="64">
        <f t="shared" si="124"/>
        <v>0.17290083281754851</v>
      </c>
      <c r="AE156" s="64">
        <f t="shared" si="125"/>
        <v>0.16927509027644871</v>
      </c>
      <c r="AF156" s="64">
        <f t="shared" si="126"/>
        <v>0.1658640641952151</v>
      </c>
      <c r="AG156" s="64">
        <f t="shared" si="127"/>
        <v>0.16263963041627369</v>
      </c>
      <c r="AH156" s="64">
        <f t="shared" si="128"/>
        <v>0.16027551369334433</v>
      </c>
      <c r="AI156" s="64">
        <f t="shared" si="129"/>
        <v>0.16006474356075454</v>
      </c>
      <c r="AJ156" s="64">
        <f t="shared" si="130"/>
        <v>0.16204215883140552</v>
      </c>
      <c r="AK156" s="334">
        <f>(1+O156)*'Projeções - Receitas'!N$34</f>
        <v>1976813040343.0293</v>
      </c>
      <c r="AL156" s="334">
        <f>(1+P156)*'Projeções - Receitas'!T$34</f>
        <v>2087821109025.395</v>
      </c>
      <c r="AM156" s="334">
        <f>(1+Q156)*'Projeções - Receitas'!U$34</f>
        <v>2338359642108.4424</v>
      </c>
      <c r="AN156" s="334">
        <f>(1+R156)*'Projeções - Receitas'!V$34</f>
        <v>2618962799161.4556</v>
      </c>
      <c r="AO156" s="334">
        <f>(1+S156)*'Projeções - Receitas'!W$34</f>
        <v>2933238335060.8306</v>
      </c>
      <c r="AP156" s="334">
        <f>(1+T156)*'Projeções - Receitas'!X$34</f>
        <v>3285226935268.1309</v>
      </c>
      <c r="AQ156" s="334">
        <f>(1+U156)*'Projeções - Receitas'!Y$34</f>
        <v>3679454167500.3066</v>
      </c>
      <c r="AR156" s="334">
        <f>(1+V156)*'Projeções - Receitas'!Z$34</f>
        <v>4120988667600.3433</v>
      </c>
      <c r="AS156" s="334">
        <f>(1+W156)*'Projeções - Receitas'!AA$34</f>
        <v>4590781375706.7832</v>
      </c>
      <c r="AT156" s="334">
        <f>(1+X156)*'Projeções - Receitas'!AB$34</f>
        <v>5031496387774.6348</v>
      </c>
      <c r="AU156" s="334">
        <f>(1+Y156)*'Projeções - Receitas'!AC$34</f>
        <v>5506972796419.3379</v>
      </c>
      <c r="AV156" s="335">
        <f t="shared" si="131"/>
        <v>1730839967603.1172</v>
      </c>
      <c r="AW156" s="335">
        <f t="shared" si="132"/>
        <v>1828035401911.1233</v>
      </c>
      <c r="AX156" s="335">
        <f t="shared" si="133"/>
        <v>2047399650140.458</v>
      </c>
      <c r="AY156" s="335">
        <f t="shared" si="134"/>
        <v>2293087608157.313</v>
      </c>
      <c r="AZ156" s="335">
        <f t="shared" si="135"/>
        <v>2568258121136.1909</v>
      </c>
      <c r="BA156" s="335">
        <f t="shared" si="136"/>
        <v>2876449095672.5342</v>
      </c>
      <c r="BB156" s="335">
        <f t="shared" si="137"/>
        <v>3221622987153.2388</v>
      </c>
      <c r="BC156" s="335">
        <f t="shared" si="138"/>
        <v>3608217745611.627</v>
      </c>
      <c r="BD156" s="335">
        <f t="shared" si="139"/>
        <v>4019554568611.353</v>
      </c>
      <c r="BE156" s="335">
        <f t="shared" si="140"/>
        <v>4405431807198.043</v>
      </c>
      <c r="BF156" s="335">
        <f t="shared" si="141"/>
        <v>4821745112978.2588</v>
      </c>
      <c r="BG156" s="334">
        <f>(AK156*SUMPRODUCT(DA$10:DA$13,DA$28:DA$31)+AV156*SUMPRODUCT(DA$14:DA$23,DA$32:DA$41))*'Projeções - Receitas'!T$23+(AK156*DA$11*'Projeções - Receitas'!T$25)</f>
        <v>64219827502.528084</v>
      </c>
      <c r="BH156" s="334">
        <f>(AL156*SUMPRODUCT(DB$10:DB$13,DB$28:DB$31)+AW156*SUMPRODUCT(DB$14:DB$23,DB$32:DB$41))*'Projeções - Receitas'!U$23+(AL156*DB$11*'Projeções - Receitas'!U$25)</f>
        <v>51454430561.341766</v>
      </c>
      <c r="BI156" s="334">
        <f>(AM156*SUMPRODUCT(DC$10:DC$13,DC$28:DC$31)+AX156*SUMPRODUCT(DC$14:DC$23,DC$32:DC$41))*'Projeções - Receitas'!V$23+(AM156*DC$11*'Projeções - Receitas'!V$25)</f>
        <v>56912717522.631729</v>
      </c>
      <c r="BJ156" s="334">
        <f>(AN156*SUMPRODUCT(DD$10:DD$13,DD$28:DD$31)+AY156*SUMPRODUCT(DD$14:DD$23,DD$32:DD$41))*'Projeções - Receitas'!W$23+(AN156*DD$11*'Projeções - Receitas'!W$25)</f>
        <v>62902029250.937424</v>
      </c>
      <c r="BK156" s="334">
        <f>(AO156*SUMPRODUCT(DE$10:DE$13,DE$28:DE$31)+AZ156*SUMPRODUCT(DE$14:DE$23,DE$32:DE$41))*'Projeções - Receitas'!X$23+(AO156*DE$11*'Projeções - Receitas'!X$25)</f>
        <v>69503184678.342133</v>
      </c>
      <c r="BL156" s="334">
        <f>(AP156*SUMPRODUCT(DF$10:DF$13,DF$28:DF$31)+BA156*SUMPRODUCT(DF$14:DF$23,DF$32:DF$41))*'Projeções - Receitas'!Y$23+(AP156*DF$11*'Projeções - Receitas'!Y$25)</f>
        <v>76786007698.36705</v>
      </c>
      <c r="BM156" s="334">
        <f>(AQ156*SUMPRODUCT(DG$10:DG$13,DG$28:DG$31)+BB156*SUMPRODUCT(DG$14:DG$23,DG$32:DG$41))*'Projeções - Receitas'!Z$23+(AQ156*DG$11*'Projeções - Receitas'!Z$25)</f>
        <v>84824068287.664337</v>
      </c>
      <c r="BN156" s="334">
        <f>(AR156*SUMPRODUCT(DH$10:DH$13,DH$28:DH$31)+BC156*SUMPRODUCT(DH$14:DH$23,DH$32:DH$41))*'Projeções - Receitas'!AA$23+(AR156*DH$11*'Projeções - Receitas'!AA$25)</f>
        <v>93693521665.376923</v>
      </c>
      <c r="BO156" s="334">
        <f>(AS156*SUMPRODUCT(DI$10:DI$13,DI$28:DI$31)+BD156*SUMPRODUCT(DI$14:DI$23,DI$32:DI$41))*'Projeções - Receitas'!AB$23+(AS156*DI$11*'Projeções - Receitas'!AB$25)</f>
        <v>102921668037.28581</v>
      </c>
      <c r="BP156" s="334">
        <f>(AT156*SUMPRODUCT(DJ$10:DJ$13,DJ$28:DJ$31)+BE156*SUMPRODUCT(DJ$14:DJ$23,DJ$32:DJ$41))*'Projeções - Receitas'!AC$23+(AT156*DJ$11*'Projeções - Receitas'!AC$25)</f>
        <v>111212717318.14331</v>
      </c>
      <c r="BQ156" s="334">
        <f>(AU156*SUMPRODUCT(DK$10:DK$13,DK$28:DK$31)+BF156*SUMPRODUCT(DK$14:DK$23,DK$32:DK$41))*'Projeções - Receitas'!AD$23+(AU156*DK$11*'Projeções - Receitas'!AD$25)</f>
        <v>141467317300.40369</v>
      </c>
      <c r="BR156" s="335">
        <f>((BG156+'DRE + DCF'!T$12)*(1+'DRE + DCF'!T$15)+'DRE + DCF'!T$18)*(1+'DRE + DCF'!T$25)*'DRE + DCF'!T$33</f>
        <v>35302588108.925758</v>
      </c>
      <c r="BS156" s="335">
        <f>((BH156+'DRE + DCF'!U$12)*(1+'DRE + DCF'!U$15)+'DRE + DCF'!U$18)*(1+'DRE + DCF'!U$25)*'DRE + DCF'!U$33</f>
        <v>26683784978.597515</v>
      </c>
      <c r="BT156" s="335">
        <f>((BI156+'DRE + DCF'!V$12)*(1+'DRE + DCF'!V$15)+'DRE + DCF'!V$18)*(1+'DRE + DCF'!V$25)*'DRE + DCF'!V$33</f>
        <v>29665997642.198761</v>
      </c>
      <c r="BU156" s="335">
        <f>((BJ156+'DRE + DCF'!W$12)*(1+'DRE + DCF'!W$15)+'DRE + DCF'!W$18)*(1+'DRE + DCF'!W$25)*'DRE + DCF'!W$33</f>
        <v>32924911129.727116</v>
      </c>
      <c r="BV156" s="335">
        <f>((BK156+'DRE + DCF'!X$12)*(1+'DRE + DCF'!X$15)+'DRE + DCF'!X$18)*(1+'DRE + DCF'!X$25)*'DRE + DCF'!X$33</f>
        <v>36495355093.920822</v>
      </c>
      <c r="BW156" s="335">
        <f>((BL156+'DRE + DCF'!Y$12)*(1+'DRE + DCF'!Y$15)+'DRE + DCF'!Y$18)*(1+'DRE + DCF'!Y$25)*'DRE + DCF'!Y$33</f>
        <v>40420958295.240021</v>
      </c>
      <c r="BX156" s="335">
        <f>((BM156+'DRE + DCF'!Z$12)*(1+'DRE + DCF'!Z$15)+'DRE + DCF'!Z$18)*(1+'DRE + DCF'!Z$25)*'DRE + DCF'!Z$33</f>
        <v>44749870870.857048</v>
      </c>
      <c r="BY156" s="335">
        <f>((BN156+'DRE + DCF'!AA$12)*(1+'DRE + DCF'!AA$15)+'DRE + DCF'!AA$18)*(1+'DRE + DCF'!AA$25)*'DRE + DCF'!AA$33</f>
        <v>49517143118.95594</v>
      </c>
      <c r="BZ156" s="335">
        <f>((BO156+'DRE + DCF'!AB$12)*(1+'DRE + DCF'!AB$15)+'DRE + DCF'!AB$18)*(1+'DRE + DCF'!AB$25)*'DRE + DCF'!AB$33</f>
        <v>54443547454.530983</v>
      </c>
      <c r="CA156" s="335">
        <f>((BP156+'DRE + DCF'!AC$12)*(1+'DRE + DCF'!AC$15)+'DRE + DCF'!AC$18)*(1+'DRE + DCF'!AC$25)*'DRE + DCF'!AC$33</f>
        <v>58749110533.015427</v>
      </c>
      <c r="CB156" s="335">
        <f>((BQ156+'DRE + DCF'!AD$12)*(1+'DRE + DCF'!AD$15)+'DRE + DCF'!AD$18)*(1+'DRE + DCF'!AD$25)*'DRE + DCF'!AD$33</f>
        <v>73786706757.134003</v>
      </c>
      <c r="CC156" s="335">
        <f>BR156*(1-DA$47)+('DRE + DCF'!N$53*10^6)</f>
        <v>200298025395.1629</v>
      </c>
      <c r="CD156" s="335">
        <f>BS156*(1-DB$47)+('DRE + DCF'!T$53*10^6)</f>
        <v>200687339679.69125</v>
      </c>
      <c r="CE156" s="335">
        <f>BT156*(1-DC$47)+('DRE + DCF'!U$53*10^6)</f>
        <v>219320173605.25253</v>
      </c>
      <c r="CF156" s="335">
        <f>BU156*(1-DD$47)+('DRE + DCF'!V$53*10^6)</f>
        <v>239995711384.11435</v>
      </c>
      <c r="CG156" s="335">
        <f>BV156*(1-DE$47)+('DRE + DCF'!W$53*10^6)</f>
        <v>262909252934.42963</v>
      </c>
      <c r="CH156" s="335">
        <f>BW156*(1-DF$47)+('DRE + DCF'!X$53*10^6)</f>
        <v>288283550840.87854</v>
      </c>
      <c r="CI156" s="335">
        <f>BX156*(1-DG$47)+('DRE + DCF'!Y$53*10^6)</f>
        <v>316371340057.22345</v>
      </c>
      <c r="CJ156" s="335">
        <f>BY156*(1-DH$47)+('DRE + DCF'!Z$53*10^6)</f>
        <v>347447533251.8443</v>
      </c>
      <c r="CK156" s="335">
        <f>BZ156*(1-DI$47)+('DRE + DCF'!AA$53*10^6)</f>
        <v>381430328808.64087</v>
      </c>
      <c r="CL156" s="335">
        <f>CA156*(1-DJ$47)+('DRE + DCF'!AB$53*10^6)</f>
        <v>417497887298.7063</v>
      </c>
      <c r="CM156" s="335">
        <f>CB156*(1-DK$47)+('DRE + DCF'!AC$53*10^6)</f>
        <v>462596545563.21338</v>
      </c>
      <c r="CN156" s="335">
        <f t="shared" si="142"/>
        <v>1150678862123.8159</v>
      </c>
      <c r="CO156" s="335">
        <f t="shared" si="143"/>
        <v>1172215837713.6165</v>
      </c>
      <c r="CP156" s="335">
        <f t="shared" si="144"/>
        <v>1212195704181.5225</v>
      </c>
      <c r="CQ156" s="335">
        <f t="shared" si="145"/>
        <v>1357659188683.3052</v>
      </c>
      <c r="CR156" s="335">
        <f t="shared" si="146"/>
        <v>1520578291325.302</v>
      </c>
      <c r="CS156" s="335">
        <f t="shared" si="147"/>
        <v>1703047686284.3386</v>
      </c>
      <c r="CT156" s="335">
        <f t="shared" si="148"/>
        <v>1907413408638.4592</v>
      </c>
      <c r="CU156" s="335">
        <f t="shared" si="149"/>
        <v>2136303017675.0742</v>
      </c>
      <c r="CV156" s="335">
        <f t="shared" si="150"/>
        <v>2379841561690.0332</v>
      </c>
      <c r="CW156" s="335">
        <f t="shared" si="151"/>
        <v>2608306351612.2764</v>
      </c>
      <c r="CX156" s="336">
        <f t="shared" si="152"/>
        <v>2854791301839.6367</v>
      </c>
    </row>
    <row r="157" spans="4:102" ht="30" customHeight="1" x14ac:dyDescent="0.25">
      <c r="D157" s="333">
        <f t="shared" si="110"/>
        <v>1.6810644152744109E-2</v>
      </c>
      <c r="E157" s="64">
        <f t="shared" si="111"/>
        <v>1.3943625010054889E-2</v>
      </c>
      <c r="F157" s="64">
        <f t="shared" si="112"/>
        <v>2.3664226845385411E-2</v>
      </c>
      <c r="G157" s="64">
        <f t="shared" si="113"/>
        <v>1.9509716914204445E-2</v>
      </c>
      <c r="H157" s="64">
        <f t="shared" si="114"/>
        <v>1.5640547279689443E-2</v>
      </c>
      <c r="I157" s="64">
        <f t="shared" si="115"/>
        <v>1.2016380209650956E-2</v>
      </c>
      <c r="J157" s="64">
        <f t="shared" si="116"/>
        <v>8.6068305114677113E-3</v>
      </c>
      <c r="K157" s="64">
        <f t="shared" si="117"/>
        <v>5.3837870343255989E-3</v>
      </c>
      <c r="L157" s="64">
        <f t="shared" si="118"/>
        <v>3.0206603658265441E-3</v>
      </c>
      <c r="M157" s="64">
        <f t="shared" si="119"/>
        <v>2.8098772895345236E-3</v>
      </c>
      <c r="N157" s="64">
        <f t="shared" si="120"/>
        <v>4.7872594702812465E-3</v>
      </c>
      <c r="O157" s="64">
        <f t="shared" si="109"/>
        <v>7.3000000000000051E-2</v>
      </c>
      <c r="P157" s="64">
        <f t="shared" si="109"/>
        <v>7.3000000000000051E-2</v>
      </c>
      <c r="Q157" s="64">
        <f t="shared" si="154"/>
        <v>7.3000000000000051E-2</v>
      </c>
      <c r="R157" s="64">
        <f t="shared" si="155"/>
        <v>7.3000000000000051E-2</v>
      </c>
      <c r="S157" s="64">
        <f t="shared" si="156"/>
        <v>7.3000000000000051E-2</v>
      </c>
      <c r="T157" s="64">
        <f t="shared" si="157"/>
        <v>7.3000000000000051E-2</v>
      </c>
      <c r="U157" s="64">
        <f t="shared" si="158"/>
        <v>7.3000000000000051E-2</v>
      </c>
      <c r="V157" s="64">
        <f t="shared" si="159"/>
        <v>7.3000000000000051E-2</v>
      </c>
      <c r="W157" s="64">
        <f t="shared" si="160"/>
        <v>7.3000000000000051E-2</v>
      </c>
      <c r="X157" s="64">
        <f t="shared" si="161"/>
        <v>7.3000000000000051E-2</v>
      </c>
      <c r="Y157" s="64">
        <f t="shared" si="162"/>
        <v>7.3000000000000051E-2</v>
      </c>
      <c r="Z157" s="64">
        <f t="shared" si="121"/>
        <v>0.17399812239455137</v>
      </c>
      <c r="AA157" s="64">
        <f t="shared" si="153"/>
        <v>0.17113110325186215</v>
      </c>
      <c r="AB157" s="64">
        <f t="shared" si="122"/>
        <v>0.18085170508719267</v>
      </c>
      <c r="AC157" s="64">
        <f t="shared" si="123"/>
        <v>0.1766971951560117</v>
      </c>
      <c r="AD157" s="64">
        <f t="shared" si="124"/>
        <v>0.1728280255214967</v>
      </c>
      <c r="AE157" s="64">
        <f t="shared" si="125"/>
        <v>0.16920385845145822</v>
      </c>
      <c r="AF157" s="64">
        <f t="shared" si="126"/>
        <v>0.16579430875327497</v>
      </c>
      <c r="AG157" s="64">
        <f t="shared" si="127"/>
        <v>0.16257126527613286</v>
      </c>
      <c r="AH157" s="64">
        <f t="shared" si="128"/>
        <v>0.1602081386076338</v>
      </c>
      <c r="AI157" s="64">
        <f t="shared" si="129"/>
        <v>0.15999735553134178</v>
      </c>
      <c r="AJ157" s="64">
        <f t="shared" si="130"/>
        <v>0.16197473771208851</v>
      </c>
      <c r="AK157" s="334">
        <f>(1+O157)*'Projeções - Receitas'!N$34</f>
        <v>1977734631504.0283</v>
      </c>
      <c r="AL157" s="334">
        <f>(1+P157)*'Projeções - Receitas'!T$34</f>
        <v>2088794452199.7656</v>
      </c>
      <c r="AM157" s="334">
        <f>(1+Q157)*'Projeções - Receitas'!U$34</f>
        <v>2339449786463.7378</v>
      </c>
      <c r="AN157" s="334">
        <f>(1+R157)*'Projeções - Receitas'!V$34</f>
        <v>2620183760839.3862</v>
      </c>
      <c r="AO157" s="334">
        <f>(1+S157)*'Projeções - Receitas'!W$34</f>
        <v>2934605812140.1128</v>
      </c>
      <c r="AP157" s="334">
        <f>(1+T157)*'Projeções - Receitas'!X$34</f>
        <v>3286758509596.9268</v>
      </c>
      <c r="AQ157" s="334">
        <f>(1+U157)*'Projeções - Receitas'!Y$34</f>
        <v>3681169530748.5581</v>
      </c>
      <c r="AR157" s="334">
        <f>(1+V157)*'Projeções - Receitas'!Z$34</f>
        <v>4122909874438.3853</v>
      </c>
      <c r="AS157" s="334">
        <f>(1+W157)*'Projeções - Receitas'!AA$34</f>
        <v>4592921600124.3623</v>
      </c>
      <c r="AT157" s="334">
        <f>(1+X157)*'Projeções - Receitas'!AB$34</f>
        <v>5033842073736.3018</v>
      </c>
      <c r="AU157" s="334">
        <f>(1+Y157)*'Projeções - Receitas'!AC$34</f>
        <v>5509540149704.3818</v>
      </c>
      <c r="AV157" s="335">
        <f t="shared" si="131"/>
        <v>1731646886002.9321</v>
      </c>
      <c r="AW157" s="335">
        <f t="shared" si="132"/>
        <v>1828887632867.7251</v>
      </c>
      <c r="AX157" s="335">
        <f t="shared" si="133"/>
        <v>2048354148811.8523</v>
      </c>
      <c r="AY157" s="335">
        <f t="shared" si="134"/>
        <v>2294156646669.2744</v>
      </c>
      <c r="AZ157" s="335">
        <f t="shared" si="135"/>
        <v>2569455444269.5874</v>
      </c>
      <c r="BA157" s="335">
        <f t="shared" si="136"/>
        <v>2877790097581.9385</v>
      </c>
      <c r="BB157" s="335">
        <f t="shared" si="137"/>
        <v>3223124909291.771</v>
      </c>
      <c r="BC157" s="335">
        <f t="shared" si="138"/>
        <v>3609899898406.7837</v>
      </c>
      <c r="BD157" s="335">
        <f t="shared" si="139"/>
        <v>4021428486825.1582</v>
      </c>
      <c r="BE157" s="335">
        <f t="shared" si="140"/>
        <v>4407485621560.374</v>
      </c>
      <c r="BF157" s="335">
        <f t="shared" si="141"/>
        <v>4823993012797.8291</v>
      </c>
      <c r="BG157" s="334">
        <f>(AK157*SUMPRODUCT(DA$10:DA$13,DA$28:DA$31)+AV157*SUMPRODUCT(DA$14:DA$23,DA$32:DA$41))*'Projeções - Receitas'!T$23+(AK157*DA$11*'Projeções - Receitas'!T$25)</f>
        <v>64249766816.049072</v>
      </c>
      <c r="BH157" s="334">
        <f>(AL157*SUMPRODUCT(DB$10:DB$13,DB$28:DB$31)+AW157*SUMPRODUCT(DB$14:DB$23,DB$32:DB$41))*'Projeções - Receitas'!U$23+(AL157*DB$11*'Projeções - Receitas'!U$25)</f>
        <v>51478418640.857529</v>
      </c>
      <c r="BI157" s="334">
        <f>(AM157*SUMPRODUCT(DC$10:DC$13,DC$28:DC$31)+AX157*SUMPRODUCT(DC$14:DC$23,DC$32:DC$41))*'Projeções - Receitas'!V$23+(AM157*DC$11*'Projeções - Receitas'!V$25)</f>
        <v>56939250258.073517</v>
      </c>
      <c r="BJ157" s="334">
        <f>(AN157*SUMPRODUCT(DD$10:DD$13,DD$28:DD$31)+AY157*SUMPRODUCT(DD$14:DD$23,DD$32:DD$41))*'Projeções - Receitas'!W$23+(AN157*DD$11*'Projeções - Receitas'!W$25)</f>
        <v>62931354206.299171</v>
      </c>
      <c r="BK157" s="334">
        <f>(AO157*SUMPRODUCT(DE$10:DE$13,DE$28:DE$31)+AZ157*SUMPRODUCT(DE$14:DE$23,DE$32:DE$41))*'Projeções - Receitas'!X$23+(AO157*DE$11*'Projeções - Receitas'!X$25)</f>
        <v>69535587095.44162</v>
      </c>
      <c r="BL157" s="334">
        <f>(AP157*SUMPRODUCT(DF$10:DF$13,DF$28:DF$31)+BA157*SUMPRODUCT(DF$14:DF$23,DF$32:DF$41))*'Projeções - Receitas'!Y$23+(AP157*DF$11*'Projeções - Receitas'!Y$25)</f>
        <v>76821805370.953705</v>
      </c>
      <c r="BM157" s="334">
        <f>(AQ157*SUMPRODUCT(DG$10:DG$13,DG$28:DG$31)+BB157*SUMPRODUCT(DG$14:DG$23,DG$32:DG$41))*'Projeções - Receitas'!Z$23+(AQ157*DG$11*'Projeções - Receitas'!Z$25)</f>
        <v>84863613307.845078</v>
      </c>
      <c r="BN157" s="334">
        <f>(AR157*SUMPRODUCT(DH$10:DH$13,DH$28:DH$31)+BC157*SUMPRODUCT(DH$14:DH$23,DH$32:DH$41))*'Projeções - Receitas'!AA$23+(AR157*DH$11*'Projeções - Receitas'!AA$25)</f>
        <v>93737201628.85733</v>
      </c>
      <c r="BO157" s="334">
        <f>(AS157*SUMPRODUCT(DI$10:DI$13,DI$28:DI$31)+BD157*SUMPRODUCT(DI$14:DI$23,DI$32:DI$41))*'Projeções - Receitas'!AB$23+(AS157*DI$11*'Projeções - Receitas'!AB$25)</f>
        <v>102969650166.90691</v>
      </c>
      <c r="BP157" s="334">
        <f>(AT157*SUMPRODUCT(DJ$10:DJ$13,DJ$28:DJ$31)+BE157*SUMPRODUCT(DJ$14:DJ$23,DJ$32:DJ$41))*'Projeções - Receitas'!AC$23+(AT157*DJ$11*'Projeções - Receitas'!AC$25)</f>
        <v>111264564738.8044</v>
      </c>
      <c r="BQ157" s="334">
        <f>(AU157*SUMPRODUCT(DK$10:DK$13,DK$28:DK$31)+BF157*SUMPRODUCT(DK$14:DK$23,DK$32:DK$41))*'Projeções - Receitas'!AD$23+(AU157*DK$11*'Projeções - Receitas'!AD$25)</f>
        <v>141533269429.68127</v>
      </c>
      <c r="BR157" s="335">
        <f>((BG157+'DRE + DCF'!T$12)*(1+'DRE + DCF'!T$15)+'DRE + DCF'!T$18)*(1+'DRE + DCF'!T$25)*'DRE + DCF'!T$33</f>
        <v>35321010701.216759</v>
      </c>
      <c r="BS157" s="335">
        <f>((BH157+'DRE + DCF'!U$12)*(1+'DRE + DCF'!U$15)+'DRE + DCF'!U$18)*(1+'DRE + DCF'!U$25)*'DRE + DCF'!U$33</f>
        <v>26698403142.461388</v>
      </c>
      <c r="BT157" s="335">
        <f>((BI157+'DRE + DCF'!V$12)*(1+'DRE + DCF'!V$15)+'DRE + DCF'!V$18)*(1+'DRE + DCF'!V$25)*'DRE + DCF'!V$33</f>
        <v>29682148363.269375</v>
      </c>
      <c r="BU157" s="335">
        <f>((BJ157+'DRE + DCF'!W$12)*(1+'DRE + DCF'!W$15)+'DRE + DCF'!W$18)*(1+'DRE + DCF'!W$25)*'DRE + DCF'!W$33</f>
        <v>32942741454.182587</v>
      </c>
      <c r="BV157" s="335">
        <f>((BK157+'DRE + DCF'!X$12)*(1+'DRE + DCF'!X$15)+'DRE + DCF'!X$18)*(1+'DRE + DCF'!X$25)*'DRE + DCF'!X$33</f>
        <v>36515034443.557762</v>
      </c>
      <c r="BW157" s="335">
        <f>((BL157+'DRE + DCF'!Y$12)*(1+'DRE + DCF'!Y$15)+'DRE + DCF'!Y$18)*(1+'DRE + DCF'!Y$25)*'DRE + DCF'!Y$33</f>
        <v>40442675254.780914</v>
      </c>
      <c r="BX157" s="335">
        <f>((BM157+'DRE + DCF'!Z$12)*(1+'DRE + DCF'!Z$15)+'DRE + DCF'!Z$18)*(1+'DRE + DCF'!Z$25)*'DRE + DCF'!Z$33</f>
        <v>44773834157.229813</v>
      </c>
      <c r="BY157" s="335">
        <f>((BN157+'DRE + DCF'!AA$12)*(1+'DRE + DCF'!AA$15)+'DRE + DCF'!AA$18)*(1+'DRE + DCF'!AA$25)*'DRE + DCF'!AA$33</f>
        <v>49543582217.029823</v>
      </c>
      <c r="BZ157" s="335">
        <f>((BO157+'DRE + DCF'!AB$12)*(1+'DRE + DCF'!AB$15)+'DRE + DCF'!AB$18)*(1+'DRE + DCF'!AB$25)*'DRE + DCF'!AB$33</f>
        <v>54472557815.178352</v>
      </c>
      <c r="CA157" s="335">
        <f>((BP157+'DRE + DCF'!AC$12)*(1+'DRE + DCF'!AC$15)+'DRE + DCF'!AC$18)*(1+'DRE + DCF'!AC$25)*'DRE + DCF'!AC$33</f>
        <v>58780422434.917908</v>
      </c>
      <c r="CB157" s="335">
        <f>((BQ157+'DRE + DCF'!AD$12)*(1+'DRE + DCF'!AD$15)+'DRE + DCF'!AD$18)*(1+'DRE + DCF'!AD$25)*'DRE + DCF'!AD$33</f>
        <v>73825206372.318298</v>
      </c>
      <c r="CC157" s="335">
        <f>BR157*(1-DA$47)+('DRE + DCF'!N$53*10^6)</f>
        <v>200309302263.22961</v>
      </c>
      <c r="CD157" s="335">
        <f>BS157*(1-DB$47)+('DRE + DCF'!T$53*10^6)</f>
        <v>200696110578.00958</v>
      </c>
      <c r="CE157" s="335">
        <f>BT157*(1-DC$47)+('DRE + DCF'!U$53*10^6)</f>
        <v>219329864037.8949</v>
      </c>
      <c r="CF157" s="335">
        <f>BU157*(1-DD$47)+('DRE + DCF'!V$53*10^6)</f>
        <v>240006409578.78763</v>
      </c>
      <c r="CG157" s="335">
        <f>BV157*(1-DE$47)+('DRE + DCF'!W$53*10^6)</f>
        <v>262921060544.21179</v>
      </c>
      <c r="CH157" s="335">
        <f>BW157*(1-DF$47)+('DRE + DCF'!X$53*10^6)</f>
        <v>288296581016.60303</v>
      </c>
      <c r="CI157" s="335">
        <f>BX157*(1-DG$47)+('DRE + DCF'!Y$53*10^6)</f>
        <v>316385718029.04712</v>
      </c>
      <c r="CJ157" s="335">
        <f>BY157*(1-DH$47)+('DRE + DCF'!Z$53*10^6)</f>
        <v>347463396710.68866</v>
      </c>
      <c r="CK157" s="335">
        <f>BZ157*(1-DI$47)+('DRE + DCF'!AA$53*10^6)</f>
        <v>381447735025.0293</v>
      </c>
      <c r="CL157" s="335">
        <f>CA157*(1-DJ$47)+('DRE + DCF'!AB$53*10^6)</f>
        <v>417516674439.84778</v>
      </c>
      <c r="CM157" s="335">
        <f>CB157*(1-DK$47)+('DRE + DCF'!AC$53*10^6)</f>
        <v>462619645332.32397</v>
      </c>
      <c r="CN157" s="335">
        <f t="shared" si="142"/>
        <v>1151215309145.7852</v>
      </c>
      <c r="CO157" s="335">
        <f t="shared" si="143"/>
        <v>1172762325283.646</v>
      </c>
      <c r="CP157" s="335">
        <f t="shared" si="144"/>
        <v>1212760830383.9382</v>
      </c>
      <c r="CQ157" s="335">
        <f t="shared" si="145"/>
        <v>1358292130030.0107</v>
      </c>
      <c r="CR157" s="335">
        <f t="shared" si="146"/>
        <v>1521287185633.6121</v>
      </c>
      <c r="CS157" s="335">
        <f t="shared" si="147"/>
        <v>1703841647909.6458</v>
      </c>
      <c r="CT157" s="335">
        <f t="shared" si="148"/>
        <v>1908302645658.8032</v>
      </c>
      <c r="CU157" s="335">
        <f t="shared" si="149"/>
        <v>2137298963137.8596</v>
      </c>
      <c r="CV157" s="335">
        <f t="shared" si="150"/>
        <v>2380951044935.5762</v>
      </c>
      <c r="CW157" s="335">
        <f t="shared" si="151"/>
        <v>2609522345249.3921</v>
      </c>
      <c r="CX157" s="336">
        <f t="shared" si="152"/>
        <v>2856122206875.4595</v>
      </c>
    </row>
    <row r="158" spans="4:102" ht="30" customHeight="1" x14ac:dyDescent="0.25">
      <c r="D158" s="333">
        <f t="shared" si="110"/>
        <v>1.673939276885808E-2</v>
      </c>
      <c r="E158" s="64">
        <f t="shared" si="111"/>
        <v>1.3871393282545635E-2</v>
      </c>
      <c r="F158" s="64">
        <f t="shared" si="112"/>
        <v>2.3587978905454915E-2</v>
      </c>
      <c r="G158" s="64">
        <f t="shared" si="113"/>
        <v>1.9435289877631073E-2</v>
      </c>
      <c r="H158" s="64">
        <f t="shared" si="114"/>
        <v>1.556780780599068E-2</v>
      </c>
      <c r="I158" s="64">
        <f t="shared" si="115"/>
        <v>1.1945214739411264E-2</v>
      </c>
      <c r="J158" s="64">
        <f t="shared" si="116"/>
        <v>8.5371400489797356E-3</v>
      </c>
      <c r="K158" s="64">
        <f t="shared" si="117"/>
        <v>5.3154855785257638E-3</v>
      </c>
      <c r="L158" s="64">
        <f t="shared" si="118"/>
        <v>2.9533480421892744E-3</v>
      </c>
      <c r="M158" s="64">
        <f t="shared" si="119"/>
        <v>2.7425520342525822E-3</v>
      </c>
      <c r="N158" s="64">
        <f t="shared" si="120"/>
        <v>4.7199011559193316E-3</v>
      </c>
      <c r="O158" s="64">
        <f t="shared" si="109"/>
        <v>7.3500000000000051E-2</v>
      </c>
      <c r="P158" s="64">
        <f t="shared" si="109"/>
        <v>7.3500000000000051E-2</v>
      </c>
      <c r="Q158" s="64">
        <f t="shared" si="154"/>
        <v>7.3500000000000051E-2</v>
      </c>
      <c r="R158" s="64">
        <f t="shared" si="155"/>
        <v>7.3500000000000051E-2</v>
      </c>
      <c r="S158" s="64">
        <f t="shared" si="156"/>
        <v>7.3500000000000051E-2</v>
      </c>
      <c r="T158" s="64">
        <f t="shared" si="157"/>
        <v>7.3500000000000051E-2</v>
      </c>
      <c r="U158" s="64">
        <f t="shared" si="158"/>
        <v>7.3500000000000051E-2</v>
      </c>
      <c r="V158" s="64">
        <f t="shared" si="159"/>
        <v>7.3500000000000051E-2</v>
      </c>
      <c r="W158" s="64">
        <f t="shared" si="160"/>
        <v>7.3500000000000051E-2</v>
      </c>
      <c r="X158" s="64">
        <f t="shared" si="161"/>
        <v>7.3500000000000051E-2</v>
      </c>
      <c r="Y158" s="64">
        <f t="shared" si="162"/>
        <v>7.3500000000000051E-2</v>
      </c>
      <c r="Z158" s="64">
        <f t="shared" si="121"/>
        <v>0.17392687101066534</v>
      </c>
      <c r="AA158" s="64">
        <f t="shared" si="153"/>
        <v>0.1710588715243529</v>
      </c>
      <c r="AB158" s="64">
        <f t="shared" si="122"/>
        <v>0.18077545714726218</v>
      </c>
      <c r="AC158" s="64">
        <f t="shared" si="123"/>
        <v>0.17662276811943833</v>
      </c>
      <c r="AD158" s="64">
        <f t="shared" si="124"/>
        <v>0.17275528604779794</v>
      </c>
      <c r="AE158" s="64">
        <f t="shared" si="125"/>
        <v>0.16913269298121852</v>
      </c>
      <c r="AF158" s="64">
        <f t="shared" si="126"/>
        <v>0.165724618290787</v>
      </c>
      <c r="AG158" s="64">
        <f t="shared" si="127"/>
        <v>0.16250296382033302</v>
      </c>
      <c r="AH158" s="64">
        <f t="shared" si="128"/>
        <v>0.16014082628399653</v>
      </c>
      <c r="AI158" s="64">
        <f t="shared" si="129"/>
        <v>0.15993003027605984</v>
      </c>
      <c r="AJ158" s="64">
        <f t="shared" si="130"/>
        <v>0.16190737939772659</v>
      </c>
      <c r="AK158" s="334">
        <f>(1+O158)*'Projeções - Receitas'!N$34</f>
        <v>1978656222665.0278</v>
      </c>
      <c r="AL158" s="334">
        <f>(1+P158)*'Projeções - Receitas'!T$34</f>
        <v>2089767795374.1367</v>
      </c>
      <c r="AM158" s="334">
        <f>(1+Q158)*'Projeções - Receitas'!U$34</f>
        <v>2340539930819.0332</v>
      </c>
      <c r="AN158" s="334">
        <f>(1+R158)*'Projeções - Receitas'!V$34</f>
        <v>2621404722517.3174</v>
      </c>
      <c r="AO158" s="334">
        <f>(1+S158)*'Projeções - Receitas'!W$34</f>
        <v>2935973289219.3955</v>
      </c>
      <c r="AP158" s="334">
        <f>(1+T158)*'Projeções - Receitas'!X$34</f>
        <v>3288290083925.7236</v>
      </c>
      <c r="AQ158" s="334">
        <f>(1+U158)*'Projeções - Receitas'!Y$34</f>
        <v>3682884893996.8105</v>
      </c>
      <c r="AR158" s="334">
        <f>(1+V158)*'Projeções - Receitas'!Z$34</f>
        <v>4124831081276.4282</v>
      </c>
      <c r="AS158" s="334">
        <f>(1+W158)*'Projeções - Receitas'!AA$34</f>
        <v>4595061824541.9414</v>
      </c>
      <c r="AT158" s="334">
        <f>(1+X158)*'Projeções - Receitas'!AB$34</f>
        <v>5036187759697.9688</v>
      </c>
      <c r="AU158" s="334">
        <f>(1+Y158)*'Projeções - Receitas'!AC$34</f>
        <v>5512107502989.4268</v>
      </c>
      <c r="AV158" s="335">
        <f t="shared" si="131"/>
        <v>1732453804402.7476</v>
      </c>
      <c r="AW158" s="335">
        <f t="shared" si="132"/>
        <v>1829739863824.3271</v>
      </c>
      <c r="AX158" s="335">
        <f t="shared" si="133"/>
        <v>2049308647483.2466</v>
      </c>
      <c r="AY158" s="335">
        <f t="shared" si="134"/>
        <v>2295225685181.2363</v>
      </c>
      <c r="AZ158" s="335">
        <f t="shared" si="135"/>
        <v>2570652767402.9844</v>
      </c>
      <c r="BA158" s="335">
        <f t="shared" si="136"/>
        <v>2879131099491.3433</v>
      </c>
      <c r="BB158" s="335">
        <f t="shared" si="137"/>
        <v>3224626831430.3047</v>
      </c>
      <c r="BC158" s="335">
        <f t="shared" si="138"/>
        <v>3611582051201.9414</v>
      </c>
      <c r="BD158" s="335">
        <f t="shared" si="139"/>
        <v>4023302405038.9634</v>
      </c>
      <c r="BE158" s="335">
        <f t="shared" si="140"/>
        <v>4409539435922.7041</v>
      </c>
      <c r="BF158" s="335">
        <f t="shared" si="141"/>
        <v>4826240912617.4004</v>
      </c>
      <c r="BG158" s="334">
        <f>(AK158*SUMPRODUCT(DA$10:DA$13,DA$28:DA$31)+AV158*SUMPRODUCT(DA$14:DA$23,DA$32:DA$41))*'Projeções - Receitas'!T$23+(AK158*DA$11*'Projeções - Receitas'!T$25)</f>
        <v>64279706129.570084</v>
      </c>
      <c r="BH158" s="334">
        <f>(AL158*SUMPRODUCT(DB$10:DB$13,DB$28:DB$31)+AW158*SUMPRODUCT(DB$14:DB$23,DB$32:DB$41))*'Projeções - Receitas'!U$23+(AL158*DB$11*'Projeções - Receitas'!U$25)</f>
        <v>51502406720.373337</v>
      </c>
      <c r="BI158" s="334">
        <f>(AM158*SUMPRODUCT(DC$10:DC$13,DC$28:DC$31)+AX158*SUMPRODUCT(DC$14:DC$23,DC$32:DC$41))*'Projeções - Receitas'!V$23+(AM158*DC$11*'Projeções - Receitas'!V$25)</f>
        <v>56965782993.51532</v>
      </c>
      <c r="BJ158" s="334">
        <f>(AN158*SUMPRODUCT(DD$10:DD$13,DD$28:DD$31)+AY158*SUMPRODUCT(DD$14:DD$23,DD$32:DD$41))*'Projeções - Receitas'!W$23+(AN158*DD$11*'Projeções - Receitas'!W$25)</f>
        <v>62960679161.660927</v>
      </c>
      <c r="BK158" s="334">
        <f>(AO158*SUMPRODUCT(DE$10:DE$13,DE$28:DE$31)+AZ158*SUMPRODUCT(DE$14:DE$23,DE$32:DE$41))*'Projeções - Receitas'!X$23+(AO158*DE$11*'Projeções - Receitas'!X$25)</f>
        <v>69567989512.541107</v>
      </c>
      <c r="BL158" s="334">
        <f>(AP158*SUMPRODUCT(DF$10:DF$13,DF$28:DF$31)+BA158*SUMPRODUCT(DF$14:DF$23,DF$32:DF$41))*'Projeções - Receitas'!Y$23+(AP158*DF$11*'Projeções - Receitas'!Y$25)</f>
        <v>76857603043.540344</v>
      </c>
      <c r="BM158" s="334">
        <f>(AQ158*SUMPRODUCT(DG$10:DG$13,DG$28:DG$31)+BB158*SUMPRODUCT(DG$14:DG$23,DG$32:DG$41))*'Projeções - Receitas'!Z$23+(AQ158*DG$11*'Projeções - Receitas'!Z$25)</f>
        <v>84903158328.025742</v>
      </c>
      <c r="BN158" s="334">
        <f>(AR158*SUMPRODUCT(DH$10:DH$13,DH$28:DH$31)+BC158*SUMPRODUCT(DH$14:DH$23,DH$32:DH$41))*'Projeções - Receitas'!AA$23+(AR158*DH$11*'Projeções - Receitas'!AA$25)</f>
        <v>93780881592.337723</v>
      </c>
      <c r="BO158" s="334">
        <f>(AS158*SUMPRODUCT(DI$10:DI$13,DI$28:DI$31)+BD158*SUMPRODUCT(DI$14:DI$23,DI$32:DI$41))*'Projeções - Receitas'!AB$23+(AS158*DI$11*'Projeções - Receitas'!AB$25)</f>
        <v>103017632296.528</v>
      </c>
      <c r="BP158" s="334">
        <f>(AT158*SUMPRODUCT(DJ$10:DJ$13,DJ$28:DJ$31)+BE158*SUMPRODUCT(DJ$14:DJ$23,DJ$32:DJ$41))*'Projeções - Receitas'!AC$23+(AT158*DJ$11*'Projeções - Receitas'!AC$25)</f>
        <v>111316412159.46562</v>
      </c>
      <c r="BQ158" s="334">
        <f>(AU158*SUMPRODUCT(DK$10:DK$13,DK$28:DK$31)+BF158*SUMPRODUCT(DK$14:DK$23,DK$32:DK$41))*'Projeções - Receitas'!AD$23+(AU158*DK$11*'Projeções - Receitas'!AD$25)</f>
        <v>141599221558.95886</v>
      </c>
      <c r="BR158" s="335">
        <f>((BG158+'DRE + DCF'!T$12)*(1+'DRE + DCF'!T$15)+'DRE + DCF'!T$18)*(1+'DRE + DCF'!T$25)*'DRE + DCF'!T$33</f>
        <v>35339433293.507751</v>
      </c>
      <c r="BS158" s="335">
        <f>((BH158+'DRE + DCF'!U$12)*(1+'DRE + DCF'!U$15)+'DRE + DCF'!U$18)*(1+'DRE + DCF'!U$25)*'DRE + DCF'!U$33</f>
        <v>26713021306.325306</v>
      </c>
      <c r="BT158" s="335">
        <f>((BI158+'DRE + DCF'!V$12)*(1+'DRE + DCF'!V$15)+'DRE + DCF'!V$18)*(1+'DRE + DCF'!V$25)*'DRE + DCF'!V$33</f>
        <v>29698299084.340004</v>
      </c>
      <c r="BU158" s="335">
        <f>((BJ158+'DRE + DCF'!W$12)*(1+'DRE + DCF'!W$15)+'DRE + DCF'!W$18)*(1+'DRE + DCF'!W$25)*'DRE + DCF'!W$33</f>
        <v>32960571778.638088</v>
      </c>
      <c r="BV158" s="335">
        <f>((BK158+'DRE + DCF'!X$12)*(1+'DRE + DCF'!X$15)+'DRE + DCF'!X$18)*(1+'DRE + DCF'!X$25)*'DRE + DCF'!X$33</f>
        <v>36534713793.194702</v>
      </c>
      <c r="BW158" s="335">
        <f>((BL158+'DRE + DCF'!Y$12)*(1+'DRE + DCF'!Y$15)+'DRE + DCF'!Y$18)*(1+'DRE + DCF'!Y$25)*'DRE + DCF'!Y$33</f>
        <v>40464392214.321793</v>
      </c>
      <c r="BX158" s="335">
        <f>((BM158+'DRE + DCF'!Z$12)*(1+'DRE + DCF'!Z$15)+'DRE + DCF'!Z$18)*(1+'DRE + DCF'!Z$25)*'DRE + DCF'!Z$33</f>
        <v>44797797443.602531</v>
      </c>
      <c r="BY158" s="335">
        <f>((BN158+'DRE + DCF'!AA$12)*(1+'DRE + DCF'!AA$15)+'DRE + DCF'!AA$18)*(1+'DRE + DCF'!AA$25)*'DRE + DCF'!AA$33</f>
        <v>49570021315.103722</v>
      </c>
      <c r="BZ158" s="335">
        <f>((BO158+'DRE + DCF'!AB$12)*(1+'DRE + DCF'!AB$15)+'DRE + DCF'!AB$18)*(1+'DRE + DCF'!AB$25)*'DRE + DCF'!AB$33</f>
        <v>54501568175.825722</v>
      </c>
      <c r="CA158" s="335">
        <f>((BP158+'DRE + DCF'!AC$12)*(1+'DRE + DCF'!AC$15)+'DRE + DCF'!AC$18)*(1+'DRE + DCF'!AC$25)*'DRE + DCF'!AC$33</f>
        <v>58811734336.820496</v>
      </c>
      <c r="CB158" s="335">
        <f>((BQ158+'DRE + DCF'!AD$12)*(1+'DRE + DCF'!AD$15)+'DRE + DCF'!AD$18)*(1+'DRE + DCF'!AD$25)*'DRE + DCF'!AD$33</f>
        <v>73863705987.502594</v>
      </c>
      <c r="CC158" s="335">
        <f>BR158*(1-DA$47)+('DRE + DCF'!N$53*10^6)</f>
        <v>200320579131.29633</v>
      </c>
      <c r="CD158" s="335">
        <f>BS158*(1-DB$47)+('DRE + DCF'!T$53*10^6)</f>
        <v>200704881476.32794</v>
      </c>
      <c r="CE158" s="335">
        <f>BT158*(1-DC$47)+('DRE + DCF'!U$53*10^6)</f>
        <v>219339554470.53729</v>
      </c>
      <c r="CF158" s="335">
        <f>BU158*(1-DD$47)+('DRE + DCF'!V$53*10^6)</f>
        <v>240017107773.46094</v>
      </c>
      <c r="CG158" s="335">
        <f>BV158*(1-DE$47)+('DRE + DCF'!W$53*10^6)</f>
        <v>262932868153.99396</v>
      </c>
      <c r="CH158" s="335">
        <f>BW158*(1-DF$47)+('DRE + DCF'!X$53*10^6)</f>
        <v>288309611192.32758</v>
      </c>
      <c r="CI158" s="335">
        <f>BX158*(1-DG$47)+('DRE + DCF'!Y$53*10^6)</f>
        <v>316400096000.87073</v>
      </c>
      <c r="CJ158" s="335">
        <f>BY158*(1-DH$47)+('DRE + DCF'!Z$53*10^6)</f>
        <v>347479260169.53302</v>
      </c>
      <c r="CK158" s="335">
        <f>BZ158*(1-DI$47)+('DRE + DCF'!AA$53*10^6)</f>
        <v>381465141241.41772</v>
      </c>
      <c r="CL158" s="335">
        <f>CA158*(1-DJ$47)+('DRE + DCF'!AB$53*10^6)</f>
        <v>417535461580.98932</v>
      </c>
      <c r="CM158" s="335">
        <f>CB158*(1-DK$47)+('DRE + DCF'!AC$53*10^6)</f>
        <v>462642745101.43457</v>
      </c>
      <c r="CN158" s="335">
        <f t="shared" si="142"/>
        <v>1151751756167.7546</v>
      </c>
      <c r="CO158" s="335">
        <f t="shared" si="143"/>
        <v>1173308812853.6758</v>
      </c>
      <c r="CP158" s="335">
        <f t="shared" si="144"/>
        <v>1213325956586.3538</v>
      </c>
      <c r="CQ158" s="335">
        <f t="shared" si="145"/>
        <v>1358925071376.7163</v>
      </c>
      <c r="CR158" s="335">
        <f t="shared" si="146"/>
        <v>1521996079941.9224</v>
      </c>
      <c r="CS158" s="335">
        <f t="shared" si="147"/>
        <v>1704635609534.9534</v>
      </c>
      <c r="CT158" s="335">
        <f t="shared" si="148"/>
        <v>1909191882679.1477</v>
      </c>
      <c r="CU158" s="335">
        <f t="shared" si="149"/>
        <v>2138294908600.6458</v>
      </c>
      <c r="CV158" s="335">
        <f t="shared" si="150"/>
        <v>2382060528181.1196</v>
      </c>
      <c r="CW158" s="335">
        <f t="shared" si="151"/>
        <v>2610738338886.5073</v>
      </c>
      <c r="CX158" s="336">
        <f t="shared" si="152"/>
        <v>2857453111911.2827</v>
      </c>
    </row>
    <row r="159" spans="4:102" ht="30" customHeight="1" x14ac:dyDescent="0.25">
      <c r="D159" s="333">
        <f t="shared" si="110"/>
        <v>1.666820772704275E-2</v>
      </c>
      <c r="E159" s="64">
        <f t="shared" si="111"/>
        <v>1.3799228809903669E-2</v>
      </c>
      <c r="F159" s="64">
        <f t="shared" si="112"/>
        <v>2.351180195988184E-2</v>
      </c>
      <c r="G159" s="64">
        <f t="shared" si="113"/>
        <v>1.9360932139974391E-2</v>
      </c>
      <c r="H159" s="64">
        <f t="shared" si="114"/>
        <v>1.5495136059921089E-2</v>
      </c>
      <c r="I159" s="64">
        <f t="shared" si="115"/>
        <v>1.1874115531248175E-2</v>
      </c>
      <c r="J159" s="64">
        <f t="shared" si="116"/>
        <v>8.4675144751905906E-3</v>
      </c>
      <c r="K159" s="64">
        <f t="shared" si="117"/>
        <v>5.2472477181223776E-3</v>
      </c>
      <c r="L159" s="64">
        <f t="shared" si="118"/>
        <v>2.8860983929688555E-3</v>
      </c>
      <c r="M159" s="64">
        <f t="shared" si="119"/>
        <v>2.6752894654281101E-3</v>
      </c>
      <c r="N159" s="64">
        <f t="shared" si="120"/>
        <v>4.6526055587961801E-3</v>
      </c>
      <c r="O159" s="64">
        <f t="shared" si="109"/>
        <v>7.4000000000000052E-2</v>
      </c>
      <c r="P159" s="64">
        <f t="shared" si="109"/>
        <v>7.4000000000000052E-2</v>
      </c>
      <c r="Q159" s="64">
        <f t="shared" si="154"/>
        <v>7.4000000000000052E-2</v>
      </c>
      <c r="R159" s="64">
        <f t="shared" si="155"/>
        <v>7.4000000000000052E-2</v>
      </c>
      <c r="S159" s="64">
        <f t="shared" si="156"/>
        <v>7.4000000000000052E-2</v>
      </c>
      <c r="T159" s="64">
        <f t="shared" si="157"/>
        <v>7.4000000000000052E-2</v>
      </c>
      <c r="U159" s="64">
        <f t="shared" si="158"/>
        <v>7.4000000000000052E-2</v>
      </c>
      <c r="V159" s="64">
        <f t="shared" si="159"/>
        <v>7.4000000000000052E-2</v>
      </c>
      <c r="W159" s="64">
        <f t="shared" si="160"/>
        <v>7.4000000000000052E-2</v>
      </c>
      <c r="X159" s="64">
        <f t="shared" si="161"/>
        <v>7.4000000000000052E-2</v>
      </c>
      <c r="Y159" s="64">
        <f t="shared" si="162"/>
        <v>7.4000000000000052E-2</v>
      </c>
      <c r="Z159" s="64">
        <f t="shared" si="121"/>
        <v>0.17385568596885001</v>
      </c>
      <c r="AA159" s="64">
        <f t="shared" si="153"/>
        <v>0.17098670705171093</v>
      </c>
      <c r="AB159" s="64">
        <f t="shared" si="122"/>
        <v>0.1806992802016891</v>
      </c>
      <c r="AC159" s="64">
        <f t="shared" si="123"/>
        <v>0.17654841038178165</v>
      </c>
      <c r="AD159" s="64">
        <f t="shared" si="124"/>
        <v>0.17268261430172835</v>
      </c>
      <c r="AE159" s="64">
        <f t="shared" si="125"/>
        <v>0.16906159377305544</v>
      </c>
      <c r="AF159" s="64">
        <f t="shared" si="126"/>
        <v>0.16565499271699785</v>
      </c>
      <c r="AG159" s="64">
        <f t="shared" si="127"/>
        <v>0.16243472595992964</v>
      </c>
      <c r="AH159" s="64">
        <f t="shared" si="128"/>
        <v>0.16007357663477612</v>
      </c>
      <c r="AI159" s="64">
        <f t="shared" si="129"/>
        <v>0.15986276770723537</v>
      </c>
      <c r="AJ159" s="64">
        <f t="shared" si="130"/>
        <v>0.16184008380060344</v>
      </c>
      <c r="AK159" s="334">
        <f>(1+O159)*'Projeções - Receitas'!N$34</f>
        <v>1979577813826.0269</v>
      </c>
      <c r="AL159" s="334">
        <f>(1+P159)*'Projeções - Receitas'!T$34</f>
        <v>2090741138548.5076</v>
      </c>
      <c r="AM159" s="334">
        <f>(1+Q159)*'Projeções - Receitas'!U$34</f>
        <v>2341630075174.3286</v>
      </c>
      <c r="AN159" s="334">
        <f>(1+R159)*'Projeções - Receitas'!V$34</f>
        <v>2622625684195.248</v>
      </c>
      <c r="AO159" s="334">
        <f>(1+S159)*'Projeções - Receitas'!W$34</f>
        <v>2937340766298.6782</v>
      </c>
      <c r="AP159" s="334">
        <f>(1+T159)*'Projeções - Receitas'!X$34</f>
        <v>3289821658254.52</v>
      </c>
      <c r="AQ159" s="334">
        <f>(1+U159)*'Projeções - Receitas'!Y$34</f>
        <v>3684600257245.0625</v>
      </c>
      <c r="AR159" s="334">
        <f>(1+V159)*'Projeções - Receitas'!Z$34</f>
        <v>4126752288114.4702</v>
      </c>
      <c r="AS159" s="334">
        <f>(1+W159)*'Projeções - Receitas'!AA$34</f>
        <v>4597202048959.5205</v>
      </c>
      <c r="AT159" s="334">
        <f>(1+X159)*'Projeções - Receitas'!AB$34</f>
        <v>5038533445659.6348</v>
      </c>
      <c r="AU159" s="334">
        <f>(1+Y159)*'Projeções - Receitas'!AC$34</f>
        <v>5514674856274.4707</v>
      </c>
      <c r="AV159" s="335">
        <f t="shared" si="131"/>
        <v>1733260722802.5625</v>
      </c>
      <c r="AW159" s="335">
        <f t="shared" si="132"/>
        <v>1830592094780.9292</v>
      </c>
      <c r="AX159" s="335">
        <f t="shared" si="133"/>
        <v>2050263146154.6406</v>
      </c>
      <c r="AY159" s="335">
        <f t="shared" si="134"/>
        <v>2296294723693.1978</v>
      </c>
      <c r="AZ159" s="335">
        <f t="shared" si="135"/>
        <v>2571850090536.3818</v>
      </c>
      <c r="BA159" s="335">
        <f t="shared" si="136"/>
        <v>2880472101400.748</v>
      </c>
      <c r="BB159" s="335">
        <f t="shared" si="137"/>
        <v>3226128753568.8379</v>
      </c>
      <c r="BC159" s="335">
        <f t="shared" si="138"/>
        <v>3613264203997.0981</v>
      </c>
      <c r="BD159" s="335">
        <f t="shared" si="139"/>
        <v>4025176323252.7681</v>
      </c>
      <c r="BE159" s="335">
        <f t="shared" si="140"/>
        <v>4411593250285.0342</v>
      </c>
      <c r="BF159" s="335">
        <f t="shared" si="141"/>
        <v>4828488812436.9707</v>
      </c>
      <c r="BG159" s="334">
        <f>(AK159*SUMPRODUCT(DA$10:DA$13,DA$28:DA$31)+AV159*SUMPRODUCT(DA$14:DA$23,DA$32:DA$41))*'Projeções - Receitas'!T$23+(AK159*DA$11*'Projeções - Receitas'!T$25)</f>
        <v>64309645443.091064</v>
      </c>
      <c r="BH159" s="334">
        <f>(AL159*SUMPRODUCT(DB$10:DB$13,DB$28:DB$31)+AW159*SUMPRODUCT(DB$14:DB$23,DB$32:DB$41))*'Projeções - Receitas'!U$23+(AL159*DB$11*'Projeções - Receitas'!U$25)</f>
        <v>51526394799.889099</v>
      </c>
      <c r="BI159" s="334">
        <f>(AM159*SUMPRODUCT(DC$10:DC$13,DC$28:DC$31)+AX159*SUMPRODUCT(DC$14:DC$23,DC$32:DC$41))*'Projeções - Receitas'!V$23+(AM159*DC$11*'Projeções - Receitas'!V$25)</f>
        <v>56992315728.957108</v>
      </c>
      <c r="BJ159" s="334">
        <f>(AN159*SUMPRODUCT(DD$10:DD$13,DD$28:DD$31)+AY159*SUMPRODUCT(DD$14:DD$23,DD$32:DD$41))*'Projeções - Receitas'!W$23+(AN159*DD$11*'Projeções - Receitas'!W$25)</f>
        <v>62990004117.022652</v>
      </c>
      <c r="BK159" s="334">
        <f>(AO159*SUMPRODUCT(DE$10:DE$13,DE$28:DE$31)+AZ159*SUMPRODUCT(DE$14:DE$23,DE$32:DE$41))*'Projeções - Receitas'!X$23+(AO159*DE$11*'Projeções - Receitas'!X$25)</f>
        <v>69600391929.640564</v>
      </c>
      <c r="BL159" s="334">
        <f>(AP159*SUMPRODUCT(DF$10:DF$13,DF$28:DF$31)+BA159*SUMPRODUCT(DF$14:DF$23,DF$32:DF$41))*'Projeções - Receitas'!Y$23+(AP159*DF$11*'Projeções - Receitas'!Y$25)</f>
        <v>76893400716.126968</v>
      </c>
      <c r="BM159" s="334">
        <f>(AQ159*SUMPRODUCT(DG$10:DG$13,DG$28:DG$31)+BB159*SUMPRODUCT(DG$14:DG$23,DG$32:DG$41))*'Projeções - Receitas'!Z$23+(AQ159*DG$11*'Projeções - Receitas'!Z$25)</f>
        <v>84942703348.206543</v>
      </c>
      <c r="BN159" s="334">
        <f>(AR159*SUMPRODUCT(DH$10:DH$13,DH$28:DH$31)+BC159*SUMPRODUCT(DH$14:DH$23,DH$32:DH$41))*'Projeções - Receitas'!AA$23+(AR159*DH$11*'Projeções - Receitas'!AA$25)</f>
        <v>93824561555.818008</v>
      </c>
      <c r="BO159" s="334">
        <f>(AS159*SUMPRODUCT(DI$10:DI$13,DI$28:DI$31)+BD159*SUMPRODUCT(DI$14:DI$23,DI$32:DI$41))*'Projeções - Receitas'!AB$23+(AS159*DI$11*'Projeções - Receitas'!AB$25)</f>
        <v>103065614426.14915</v>
      </c>
      <c r="BP159" s="334">
        <f>(AT159*SUMPRODUCT(DJ$10:DJ$13,DJ$28:DJ$31)+BE159*SUMPRODUCT(DJ$14:DJ$23,DJ$32:DJ$41))*'Projeções - Receitas'!AC$23+(AT159*DJ$11*'Projeções - Receitas'!AC$25)</f>
        <v>111368259580.12674</v>
      </c>
      <c r="BQ159" s="334">
        <f>(AU159*SUMPRODUCT(DK$10:DK$13,DK$28:DK$31)+BF159*SUMPRODUCT(DK$14:DK$23,DK$32:DK$41))*'Projeções - Receitas'!AD$23+(AU159*DK$11*'Projeções - Receitas'!AD$25)</f>
        <v>141665173688.23651</v>
      </c>
      <c r="BR159" s="335">
        <f>((BG159+'DRE + DCF'!T$12)*(1+'DRE + DCF'!T$15)+'DRE + DCF'!T$18)*(1+'DRE + DCF'!T$25)*'DRE + DCF'!T$33</f>
        <v>35357855885.798752</v>
      </c>
      <c r="BS159" s="335">
        <f>((BH159+'DRE + DCF'!U$12)*(1+'DRE + DCF'!U$15)+'DRE + DCF'!U$18)*(1+'DRE + DCF'!U$25)*'DRE + DCF'!U$33</f>
        <v>26727639470.189201</v>
      </c>
      <c r="BT159" s="335">
        <f>((BI159+'DRE + DCF'!V$12)*(1+'DRE + DCF'!V$15)+'DRE + DCF'!V$18)*(1+'DRE + DCF'!V$25)*'DRE + DCF'!V$33</f>
        <v>29714449805.410637</v>
      </c>
      <c r="BU159" s="335">
        <f>((BJ159+'DRE + DCF'!W$12)*(1+'DRE + DCF'!W$15)+'DRE + DCF'!W$18)*(1+'DRE + DCF'!W$25)*'DRE + DCF'!W$33</f>
        <v>32978402103.093567</v>
      </c>
      <c r="BV159" s="335">
        <f>((BK159+'DRE + DCF'!X$12)*(1+'DRE + DCF'!X$15)+'DRE + DCF'!X$18)*(1+'DRE + DCF'!X$25)*'DRE + DCF'!X$33</f>
        <v>36554393142.831635</v>
      </c>
      <c r="BW159" s="335">
        <f>((BL159+'DRE + DCF'!Y$12)*(1+'DRE + DCF'!Y$15)+'DRE + DCF'!Y$18)*(1+'DRE + DCF'!Y$25)*'DRE + DCF'!Y$33</f>
        <v>40486109173.862663</v>
      </c>
      <c r="BX159" s="335">
        <f>((BM159+'DRE + DCF'!Z$12)*(1+'DRE + DCF'!Z$15)+'DRE + DCF'!Z$18)*(1+'DRE + DCF'!Z$25)*'DRE + DCF'!Z$33</f>
        <v>44821760729.975334</v>
      </c>
      <c r="BY159" s="335">
        <f>((BN159+'DRE + DCF'!AA$12)*(1+'DRE + DCF'!AA$15)+'DRE + DCF'!AA$18)*(1+'DRE + DCF'!AA$25)*'DRE + DCF'!AA$33</f>
        <v>49596460413.177521</v>
      </c>
      <c r="BZ159" s="335">
        <f>((BO159+'DRE + DCF'!AB$12)*(1+'DRE + DCF'!AB$15)+'DRE + DCF'!AB$18)*(1+'DRE + DCF'!AB$25)*'DRE + DCF'!AB$33</f>
        <v>54530578536.473129</v>
      </c>
      <c r="CA159" s="335">
        <f>((BP159+'DRE + DCF'!AC$12)*(1+'DRE + DCF'!AC$15)+'DRE + DCF'!AC$18)*(1+'DRE + DCF'!AC$25)*'DRE + DCF'!AC$33</f>
        <v>58843046238.723015</v>
      </c>
      <c r="CB159" s="335">
        <f>((BQ159+'DRE + DCF'!AD$12)*(1+'DRE + DCF'!AD$15)+'DRE + DCF'!AD$18)*(1+'DRE + DCF'!AD$25)*'DRE + DCF'!AD$33</f>
        <v>73902205602.68692</v>
      </c>
      <c r="CC159" s="335">
        <f>BR159*(1-DA$47)+('DRE + DCF'!N$53*10^6)</f>
        <v>200331855999.36304</v>
      </c>
      <c r="CD159" s="335">
        <f>BS159*(1-DB$47)+('DRE + DCF'!T$53*10^6)</f>
        <v>200713652374.64627</v>
      </c>
      <c r="CE159" s="335">
        <f>BT159*(1-DC$47)+('DRE + DCF'!U$53*10^6)</f>
        <v>219349244903.17966</v>
      </c>
      <c r="CF159" s="335">
        <f>BU159*(1-DD$47)+('DRE + DCF'!V$53*10^6)</f>
        <v>240027805968.13422</v>
      </c>
      <c r="CG159" s="335">
        <f>BV159*(1-DE$47)+('DRE + DCF'!W$53*10^6)</f>
        <v>262944675763.77612</v>
      </c>
      <c r="CH159" s="335">
        <f>BW159*(1-DF$47)+('DRE + DCF'!X$53*10^6)</f>
        <v>288322641368.05212</v>
      </c>
      <c r="CI159" s="335">
        <f>BX159*(1-DG$47)+('DRE + DCF'!Y$53*10^6)</f>
        <v>316414473972.69446</v>
      </c>
      <c r="CJ159" s="335">
        <f>BY159*(1-DH$47)+('DRE + DCF'!Z$53*10^6)</f>
        <v>347495123628.37726</v>
      </c>
      <c r="CK159" s="335">
        <f>BZ159*(1-DI$47)+('DRE + DCF'!AA$53*10^6)</f>
        <v>381482547457.80615</v>
      </c>
      <c r="CL159" s="335">
        <f>CA159*(1-DJ$47)+('DRE + DCF'!AB$53*10^6)</f>
        <v>417554248722.13086</v>
      </c>
      <c r="CM159" s="335">
        <f>CB159*(1-DK$47)+('DRE + DCF'!AC$53*10^6)</f>
        <v>462665844870.54517</v>
      </c>
      <c r="CN159" s="335">
        <f t="shared" si="142"/>
        <v>1152288203189.7236</v>
      </c>
      <c r="CO159" s="335">
        <f t="shared" si="143"/>
        <v>1173855300423.7056</v>
      </c>
      <c r="CP159" s="335">
        <f t="shared" si="144"/>
        <v>1213891082788.7695</v>
      </c>
      <c r="CQ159" s="335">
        <f t="shared" si="145"/>
        <v>1359558012723.4219</v>
      </c>
      <c r="CR159" s="335">
        <f t="shared" si="146"/>
        <v>1522704974250.2327</v>
      </c>
      <c r="CS159" s="335">
        <f t="shared" si="147"/>
        <v>1705429571160.2607</v>
      </c>
      <c r="CT159" s="335">
        <f t="shared" si="148"/>
        <v>1910081119699.4922</v>
      </c>
      <c r="CU159" s="335">
        <f t="shared" si="149"/>
        <v>2139290854063.4312</v>
      </c>
      <c r="CV159" s="335">
        <f t="shared" si="150"/>
        <v>2383170011426.6626</v>
      </c>
      <c r="CW159" s="335">
        <f t="shared" si="151"/>
        <v>2611954332523.6226</v>
      </c>
      <c r="CX159" s="336">
        <f t="shared" si="152"/>
        <v>2858784016947.105</v>
      </c>
    </row>
    <row r="160" spans="4:102" ht="30" customHeight="1" x14ac:dyDescent="0.25">
      <c r="D160" s="333">
        <f t="shared" si="110"/>
        <v>1.6597088934684701E-2</v>
      </c>
      <c r="E160" s="64">
        <f t="shared" si="111"/>
        <v>1.3727131498241396E-2</v>
      </c>
      <c r="F160" s="64">
        <f t="shared" si="112"/>
        <v>2.3435695909558352E-2</v>
      </c>
      <c r="G160" s="64">
        <f t="shared" si="113"/>
        <v>1.9286643604493336E-2</v>
      </c>
      <c r="H160" s="64">
        <f t="shared" si="114"/>
        <v>1.5422531946933021E-2</v>
      </c>
      <c r="I160" s="64">
        <f t="shared" si="115"/>
        <v>1.1803082492659878E-2</v>
      </c>
      <c r="J160" s="64">
        <f t="shared" si="116"/>
        <v>8.3979536995156812E-3</v>
      </c>
      <c r="K160" s="64">
        <f t="shared" si="117"/>
        <v>5.1790733643364284E-3</v>
      </c>
      <c r="L160" s="64">
        <f t="shared" si="118"/>
        <v>2.8189113306718583E-3</v>
      </c>
      <c r="M160" s="64">
        <f t="shared" si="119"/>
        <v>2.6080894955508305E-3</v>
      </c>
      <c r="N160" s="64">
        <f t="shared" si="120"/>
        <v>4.5853725913585219E-3</v>
      </c>
      <c r="O160" s="64">
        <f t="shared" si="109"/>
        <v>7.4500000000000052E-2</v>
      </c>
      <c r="P160" s="64">
        <f t="shared" si="109"/>
        <v>7.4500000000000052E-2</v>
      </c>
      <c r="Q160" s="64">
        <f t="shared" si="154"/>
        <v>7.4500000000000052E-2</v>
      </c>
      <c r="R160" s="64">
        <f t="shared" si="155"/>
        <v>7.4500000000000052E-2</v>
      </c>
      <c r="S160" s="64">
        <f t="shared" si="156"/>
        <v>7.4500000000000052E-2</v>
      </c>
      <c r="T160" s="64">
        <f t="shared" si="157"/>
        <v>7.4500000000000052E-2</v>
      </c>
      <c r="U160" s="64">
        <f t="shared" si="158"/>
        <v>7.4500000000000052E-2</v>
      </c>
      <c r="V160" s="64">
        <f t="shared" si="159"/>
        <v>7.4500000000000052E-2</v>
      </c>
      <c r="W160" s="64">
        <f t="shared" si="160"/>
        <v>7.4500000000000052E-2</v>
      </c>
      <c r="X160" s="64">
        <f t="shared" si="161"/>
        <v>7.4500000000000052E-2</v>
      </c>
      <c r="Y160" s="64">
        <f t="shared" si="162"/>
        <v>7.4500000000000052E-2</v>
      </c>
      <c r="Z160" s="64">
        <f t="shared" si="121"/>
        <v>0.17378456717649196</v>
      </c>
      <c r="AA160" s="64">
        <f t="shared" si="153"/>
        <v>0.17091460974004866</v>
      </c>
      <c r="AB160" s="64">
        <f t="shared" si="122"/>
        <v>0.18062317415136561</v>
      </c>
      <c r="AC160" s="64">
        <f t="shared" si="123"/>
        <v>0.1764741218463006</v>
      </c>
      <c r="AD160" s="64">
        <f t="shared" si="124"/>
        <v>0.17261001018874028</v>
      </c>
      <c r="AE160" s="64">
        <f t="shared" si="125"/>
        <v>0.16899056073446714</v>
      </c>
      <c r="AF160" s="64">
        <f t="shared" si="126"/>
        <v>0.16558543194132294</v>
      </c>
      <c r="AG160" s="64">
        <f t="shared" si="127"/>
        <v>0.16236655160614369</v>
      </c>
      <c r="AH160" s="64">
        <f t="shared" si="128"/>
        <v>0.16000638957247912</v>
      </c>
      <c r="AI160" s="64">
        <f t="shared" si="129"/>
        <v>0.15979556773735809</v>
      </c>
      <c r="AJ160" s="64">
        <f t="shared" si="130"/>
        <v>0.16177285083316578</v>
      </c>
      <c r="AK160" s="334">
        <f>(1+O160)*'Projeções - Receitas'!N$34</f>
        <v>1980499404987.0256</v>
      </c>
      <c r="AL160" s="334">
        <f>(1+P160)*'Projeções - Receitas'!T$34</f>
        <v>2091714481722.8782</v>
      </c>
      <c r="AM160" s="334">
        <f>(1+Q160)*'Projeções - Receitas'!U$34</f>
        <v>2342720219529.6235</v>
      </c>
      <c r="AN160" s="334">
        <f>(1+R160)*'Projeções - Receitas'!V$34</f>
        <v>2623846645873.1787</v>
      </c>
      <c r="AO160" s="334">
        <f>(1+S160)*'Projeções - Receitas'!W$34</f>
        <v>2938708243377.9604</v>
      </c>
      <c r="AP160" s="334">
        <f>(1+T160)*'Projeções - Receitas'!X$34</f>
        <v>3291353232583.3159</v>
      </c>
      <c r="AQ160" s="334">
        <f>(1+U160)*'Projeções - Receitas'!Y$34</f>
        <v>3686315620493.314</v>
      </c>
      <c r="AR160" s="334">
        <f>(1+V160)*'Projeções - Receitas'!Z$34</f>
        <v>4128673494952.5122</v>
      </c>
      <c r="AS160" s="334">
        <f>(1+W160)*'Projeções - Receitas'!AA$34</f>
        <v>4599342273377.0986</v>
      </c>
      <c r="AT160" s="334">
        <f>(1+X160)*'Projeções - Receitas'!AB$34</f>
        <v>5040879131621.3008</v>
      </c>
      <c r="AU160" s="334">
        <f>(1+Y160)*'Projeções - Receitas'!AC$34</f>
        <v>5517242209559.5137</v>
      </c>
      <c r="AV160" s="335">
        <f t="shared" si="131"/>
        <v>1734067641202.3772</v>
      </c>
      <c r="AW160" s="335">
        <f t="shared" si="132"/>
        <v>1831444325737.5308</v>
      </c>
      <c r="AX160" s="335">
        <f t="shared" si="133"/>
        <v>2051217644826.0344</v>
      </c>
      <c r="AY160" s="335">
        <f t="shared" si="134"/>
        <v>2297363762205.1592</v>
      </c>
      <c r="AZ160" s="335">
        <f t="shared" si="135"/>
        <v>2573047413669.7783</v>
      </c>
      <c r="BA160" s="335">
        <f t="shared" si="136"/>
        <v>2881813103310.1519</v>
      </c>
      <c r="BB160" s="335">
        <f t="shared" si="137"/>
        <v>3227630675707.3701</v>
      </c>
      <c r="BC160" s="335">
        <f t="shared" si="138"/>
        <v>3614946356792.2554</v>
      </c>
      <c r="BD160" s="335">
        <f t="shared" si="139"/>
        <v>4027050241466.5723</v>
      </c>
      <c r="BE160" s="335">
        <f t="shared" si="140"/>
        <v>4413647064647.3643</v>
      </c>
      <c r="BF160" s="335">
        <f t="shared" si="141"/>
        <v>4830736712256.54</v>
      </c>
      <c r="BG160" s="334">
        <f>(AK160*SUMPRODUCT(DA$10:DA$13,DA$28:DA$31)+AV160*SUMPRODUCT(DA$14:DA$23,DA$32:DA$41))*'Projeções - Receitas'!T$23+(AK160*DA$11*'Projeções - Receitas'!T$25)</f>
        <v>64339584756.612061</v>
      </c>
      <c r="BH160" s="334">
        <f>(AL160*SUMPRODUCT(DB$10:DB$13,DB$28:DB$31)+AW160*SUMPRODUCT(DB$14:DB$23,DB$32:DB$41))*'Projeções - Receitas'!U$23+(AL160*DB$11*'Projeções - Receitas'!U$25)</f>
        <v>51550382879.404884</v>
      </c>
      <c r="BI160" s="334">
        <f>(AM160*SUMPRODUCT(DC$10:DC$13,DC$28:DC$31)+AX160*SUMPRODUCT(DC$14:DC$23,DC$32:DC$41))*'Projeções - Receitas'!V$23+(AM160*DC$11*'Projeções - Receitas'!V$25)</f>
        <v>57018848464.398888</v>
      </c>
      <c r="BJ160" s="334">
        <f>(AN160*SUMPRODUCT(DD$10:DD$13,DD$28:DD$31)+AY160*SUMPRODUCT(DD$14:DD$23,DD$32:DD$41))*'Projeções - Receitas'!W$23+(AN160*DD$11*'Projeções - Receitas'!W$25)</f>
        <v>63019329072.384377</v>
      </c>
      <c r="BK160" s="334">
        <f>(AO160*SUMPRODUCT(DE$10:DE$13,DE$28:DE$31)+AZ160*SUMPRODUCT(DE$14:DE$23,DE$32:DE$41))*'Projeções - Receitas'!X$23+(AO160*DE$11*'Projeções - Receitas'!X$25)</f>
        <v>69632794346.740021</v>
      </c>
      <c r="BL160" s="334">
        <f>(AP160*SUMPRODUCT(DF$10:DF$13,DF$28:DF$31)+BA160*SUMPRODUCT(DF$14:DF$23,DF$32:DF$41))*'Projeções - Receitas'!Y$23+(AP160*DF$11*'Projeções - Receitas'!Y$25)</f>
        <v>76929198388.713654</v>
      </c>
      <c r="BM160" s="334">
        <f>(AQ160*SUMPRODUCT(DG$10:DG$13,DG$28:DG$31)+BB160*SUMPRODUCT(DG$14:DG$23,DG$32:DG$41))*'Projeções - Receitas'!Z$23+(AQ160*DG$11*'Projeções - Receitas'!Z$25)</f>
        <v>84982248368.387268</v>
      </c>
      <c r="BN160" s="334">
        <f>(AR160*SUMPRODUCT(DH$10:DH$13,DH$28:DH$31)+BC160*SUMPRODUCT(DH$14:DH$23,DH$32:DH$41))*'Projeções - Receitas'!AA$23+(AR160*DH$11*'Projeções - Receitas'!AA$25)</f>
        <v>93868241519.298416</v>
      </c>
      <c r="BO160" s="334">
        <f>(AS160*SUMPRODUCT(DI$10:DI$13,DI$28:DI$31)+BD160*SUMPRODUCT(DI$14:DI$23,DI$32:DI$41))*'Projeções - Receitas'!AB$23+(AS160*DI$11*'Projeções - Receitas'!AB$25)</f>
        <v>103113596555.77026</v>
      </c>
      <c r="BP160" s="334">
        <f>(AT160*SUMPRODUCT(DJ$10:DJ$13,DJ$28:DJ$31)+BE160*SUMPRODUCT(DJ$14:DJ$23,DJ$32:DJ$41))*'Projeções - Receitas'!AC$23+(AT160*DJ$11*'Projeções - Receitas'!AC$25)</f>
        <v>111420107000.78784</v>
      </c>
      <c r="BQ160" s="334">
        <f>(AU160*SUMPRODUCT(DK$10:DK$13,DK$28:DK$31)+BF160*SUMPRODUCT(DK$14:DK$23,DK$32:DK$41))*'Projeções - Receitas'!AD$23+(AU160*DK$11*'Projeções - Receitas'!AD$25)</f>
        <v>141731125817.5141</v>
      </c>
      <c r="BR160" s="335">
        <f>((BG160+'DRE + DCF'!T$12)*(1+'DRE + DCF'!T$15)+'DRE + DCF'!T$18)*(1+'DRE + DCF'!T$25)*'DRE + DCF'!T$33</f>
        <v>35376278478.089752</v>
      </c>
      <c r="BS160" s="335">
        <f>((BH160+'DRE + DCF'!U$12)*(1+'DRE + DCF'!U$15)+'DRE + DCF'!U$18)*(1+'DRE + DCF'!U$25)*'DRE + DCF'!U$33</f>
        <v>26742257634.053093</v>
      </c>
      <c r="BT160" s="335">
        <f>((BI160+'DRE + DCF'!V$12)*(1+'DRE + DCF'!V$15)+'DRE + DCF'!V$18)*(1+'DRE + DCF'!V$25)*'DRE + DCF'!V$33</f>
        <v>29730600526.481262</v>
      </c>
      <c r="BU160" s="335">
        <f>((BJ160+'DRE + DCF'!W$12)*(1+'DRE + DCF'!W$15)+'DRE + DCF'!W$18)*(1+'DRE + DCF'!W$25)*'DRE + DCF'!W$33</f>
        <v>32996232427.549042</v>
      </c>
      <c r="BV160" s="335">
        <f>((BK160+'DRE + DCF'!X$12)*(1+'DRE + DCF'!X$15)+'DRE + DCF'!X$18)*(1+'DRE + DCF'!X$25)*'DRE + DCF'!X$33</f>
        <v>36574072492.468559</v>
      </c>
      <c r="BW160" s="335">
        <f>((BL160+'DRE + DCF'!Y$12)*(1+'DRE + DCF'!Y$15)+'DRE + DCF'!Y$18)*(1+'DRE + DCF'!Y$25)*'DRE + DCF'!Y$33</f>
        <v>40507826133.403572</v>
      </c>
      <c r="BX160" s="335">
        <f>((BM160+'DRE + DCF'!Z$12)*(1+'DRE + DCF'!Z$15)+'DRE + DCF'!Z$18)*(1+'DRE + DCF'!Z$25)*'DRE + DCF'!Z$33</f>
        <v>44845724016.348091</v>
      </c>
      <c r="BY160" s="335">
        <f>((BN160+'DRE + DCF'!AA$12)*(1+'DRE + DCF'!AA$15)+'DRE + DCF'!AA$18)*(1+'DRE + DCF'!AA$25)*'DRE + DCF'!AA$33</f>
        <v>49622899511.251404</v>
      </c>
      <c r="BZ160" s="335">
        <f>((BO160+'DRE + DCF'!AB$12)*(1+'DRE + DCF'!AB$15)+'DRE + DCF'!AB$18)*(1+'DRE + DCF'!AB$25)*'DRE + DCF'!AB$33</f>
        <v>54559588897.120499</v>
      </c>
      <c r="CA160" s="335">
        <f>((BP160+'DRE + DCF'!AC$12)*(1+'DRE + DCF'!AC$15)+'DRE + DCF'!AC$18)*(1+'DRE + DCF'!AC$25)*'DRE + DCF'!AC$33</f>
        <v>58874358140.625526</v>
      </c>
      <c r="CB160" s="335">
        <f>((BQ160+'DRE + DCF'!AD$12)*(1+'DRE + DCF'!AD$15)+'DRE + DCF'!AD$18)*(1+'DRE + DCF'!AD$25)*'DRE + DCF'!AD$33</f>
        <v>73940705217.871216</v>
      </c>
      <c r="CC160" s="335">
        <f>BR160*(1-DA$47)+('DRE + DCF'!N$53*10^6)</f>
        <v>200343132867.42975</v>
      </c>
      <c r="CD160" s="335">
        <f>BS160*(1-DB$47)+('DRE + DCF'!T$53*10^6)</f>
        <v>200722423272.9646</v>
      </c>
      <c r="CE160" s="335">
        <f>BT160*(1-DC$47)+('DRE + DCF'!U$53*10^6)</f>
        <v>219358935335.82205</v>
      </c>
      <c r="CF160" s="335">
        <f>BU160*(1-DD$47)+('DRE + DCF'!V$53*10^6)</f>
        <v>240038504162.8075</v>
      </c>
      <c r="CG160" s="335">
        <f>BV160*(1-DE$47)+('DRE + DCF'!W$53*10^6)</f>
        <v>262956483373.55829</v>
      </c>
      <c r="CH160" s="335">
        <f>BW160*(1-DF$47)+('DRE + DCF'!X$53*10^6)</f>
        <v>288335671543.77661</v>
      </c>
      <c r="CI160" s="335">
        <f>BX160*(1-DG$47)+('DRE + DCF'!Y$53*10^6)</f>
        <v>316428851944.51807</v>
      </c>
      <c r="CJ160" s="335">
        <f>BY160*(1-DH$47)+('DRE + DCF'!Z$53*10^6)</f>
        <v>347510987087.22162</v>
      </c>
      <c r="CK160" s="335">
        <f>BZ160*(1-DI$47)+('DRE + DCF'!AA$53*10^6)</f>
        <v>381499953674.19458</v>
      </c>
      <c r="CL160" s="335">
        <f>CA160*(1-DJ$47)+('DRE + DCF'!AB$53*10^6)</f>
        <v>417573035863.27234</v>
      </c>
      <c r="CM160" s="335">
        <f>CB160*(1-DK$47)+('DRE + DCF'!AC$53*10^6)</f>
        <v>462688944639.6557</v>
      </c>
      <c r="CN160" s="335">
        <f t="shared" si="142"/>
        <v>1152824650211.6926</v>
      </c>
      <c r="CO160" s="335">
        <f t="shared" si="143"/>
        <v>1174401787993.7351</v>
      </c>
      <c r="CP160" s="335">
        <f t="shared" si="144"/>
        <v>1214456208991.1848</v>
      </c>
      <c r="CQ160" s="335">
        <f t="shared" si="145"/>
        <v>1360190954070.1272</v>
      </c>
      <c r="CR160" s="335">
        <f t="shared" si="146"/>
        <v>1523413868558.5427</v>
      </c>
      <c r="CS160" s="335">
        <f t="shared" si="147"/>
        <v>1706223532785.5679</v>
      </c>
      <c r="CT160" s="335">
        <f t="shared" si="148"/>
        <v>1910970356719.8362</v>
      </c>
      <c r="CU160" s="335">
        <f t="shared" si="149"/>
        <v>2140286799526.2168</v>
      </c>
      <c r="CV160" s="335">
        <f t="shared" si="150"/>
        <v>2384279494672.2056</v>
      </c>
      <c r="CW160" s="335">
        <f t="shared" si="151"/>
        <v>2613170326160.7378</v>
      </c>
      <c r="CX160" s="336">
        <f t="shared" si="152"/>
        <v>2860114921982.9272</v>
      </c>
    </row>
    <row r="161" spans="4:102" ht="30" customHeight="1" x14ac:dyDescent="0.25">
      <c r="D161" s="333">
        <f t="shared" si="110"/>
        <v>1.6526036299342794E-2</v>
      </c>
      <c r="E161" s="64">
        <f t="shared" si="111"/>
        <v>1.3655101253845781E-2</v>
      </c>
      <c r="F161" s="64">
        <f t="shared" si="112"/>
        <v>2.3359660655560638E-2</v>
      </c>
      <c r="G161" s="64">
        <f t="shared" si="113"/>
        <v>1.921242417462668E-2</v>
      </c>
      <c r="H161" s="64">
        <f t="shared" si="114"/>
        <v>1.5349995372654662E-2</v>
      </c>
      <c r="I161" s="64">
        <f t="shared" si="115"/>
        <v>1.1732115531316811E-2</v>
      </c>
      <c r="J161" s="64">
        <f t="shared" si="116"/>
        <v>8.3284576315391101E-3</v>
      </c>
      <c r="K161" s="64">
        <f t="shared" si="117"/>
        <v>5.11096242855405E-3</v>
      </c>
      <c r="L161" s="64">
        <f t="shared" si="118"/>
        <v>2.7517867679676955E-3</v>
      </c>
      <c r="M161" s="64">
        <f t="shared" si="119"/>
        <v>2.5409520372735028E-3</v>
      </c>
      <c r="N161" s="64">
        <f t="shared" si="120"/>
        <v>4.5182021662161787E-3</v>
      </c>
      <c r="O161" s="64">
        <f t="shared" si="109"/>
        <v>7.5000000000000053E-2</v>
      </c>
      <c r="P161" s="64">
        <f t="shared" si="109"/>
        <v>7.5000000000000053E-2</v>
      </c>
      <c r="Q161" s="64">
        <f t="shared" si="154"/>
        <v>7.5000000000000053E-2</v>
      </c>
      <c r="R161" s="64">
        <f t="shared" si="155"/>
        <v>7.5000000000000053E-2</v>
      </c>
      <c r="S161" s="64">
        <f t="shared" si="156"/>
        <v>7.5000000000000053E-2</v>
      </c>
      <c r="T161" s="64">
        <f t="shared" si="157"/>
        <v>7.5000000000000053E-2</v>
      </c>
      <c r="U161" s="64">
        <f t="shared" si="158"/>
        <v>7.5000000000000053E-2</v>
      </c>
      <c r="V161" s="64">
        <f t="shared" si="159"/>
        <v>7.5000000000000053E-2</v>
      </c>
      <c r="W161" s="64">
        <f t="shared" si="160"/>
        <v>7.5000000000000053E-2</v>
      </c>
      <c r="X161" s="64">
        <f t="shared" si="161"/>
        <v>7.5000000000000053E-2</v>
      </c>
      <c r="Y161" s="64">
        <f t="shared" si="162"/>
        <v>7.5000000000000053E-2</v>
      </c>
      <c r="Z161" s="64">
        <f t="shared" si="121"/>
        <v>0.17371351454115005</v>
      </c>
      <c r="AA161" s="64">
        <f t="shared" si="153"/>
        <v>0.17084257949565304</v>
      </c>
      <c r="AB161" s="64">
        <f t="shared" si="122"/>
        <v>0.1805471388973679</v>
      </c>
      <c r="AC161" s="64">
        <f t="shared" si="123"/>
        <v>0.17639990241643394</v>
      </c>
      <c r="AD161" s="64">
        <f t="shared" si="124"/>
        <v>0.17253747361446192</v>
      </c>
      <c r="AE161" s="64">
        <f t="shared" si="125"/>
        <v>0.16891959377312407</v>
      </c>
      <c r="AF161" s="64">
        <f t="shared" si="126"/>
        <v>0.16551593587334637</v>
      </c>
      <c r="AG161" s="64">
        <f t="shared" si="127"/>
        <v>0.16229844067036131</v>
      </c>
      <c r="AH161" s="64">
        <f t="shared" si="128"/>
        <v>0.15993926500977496</v>
      </c>
      <c r="AI161" s="64">
        <f t="shared" si="129"/>
        <v>0.15972843027908076</v>
      </c>
      <c r="AJ161" s="64">
        <f t="shared" si="130"/>
        <v>0.16170568040802344</v>
      </c>
      <c r="AK161" s="334">
        <f>(1+O161)*'Projeções - Receitas'!N$34</f>
        <v>1981420996148.0247</v>
      </c>
      <c r="AL161" s="334">
        <f>(1+P161)*'Projeções - Receitas'!T$34</f>
        <v>2092687824897.2488</v>
      </c>
      <c r="AM161" s="334">
        <f>(1+Q161)*'Projeções - Receitas'!U$34</f>
        <v>2343810363884.9189</v>
      </c>
      <c r="AN161" s="334">
        <f>(1+R161)*'Projeções - Receitas'!V$34</f>
        <v>2625067607551.1094</v>
      </c>
      <c r="AO161" s="334">
        <f>(1+S161)*'Projeções - Receitas'!W$34</f>
        <v>2940075720457.2427</v>
      </c>
      <c r="AP161" s="334">
        <f>(1+T161)*'Projeções - Receitas'!X$34</f>
        <v>3292884806912.1123</v>
      </c>
      <c r="AQ161" s="334">
        <f>(1+U161)*'Projeções - Receitas'!Y$34</f>
        <v>3688030983741.5659</v>
      </c>
      <c r="AR161" s="334">
        <f>(1+V161)*'Projeções - Receitas'!Z$34</f>
        <v>4130594701790.5537</v>
      </c>
      <c r="AS161" s="334">
        <f>(1+W161)*'Projeções - Receitas'!AA$34</f>
        <v>4601482497794.6777</v>
      </c>
      <c r="AT161" s="334">
        <f>(1+X161)*'Projeções - Receitas'!AB$34</f>
        <v>5043224817582.9678</v>
      </c>
      <c r="AU161" s="334">
        <f>(1+Y161)*'Projeções - Receitas'!AC$34</f>
        <v>5519809562844.5576</v>
      </c>
      <c r="AV161" s="335">
        <f t="shared" si="131"/>
        <v>1734874559602.1921</v>
      </c>
      <c r="AW161" s="335">
        <f t="shared" si="132"/>
        <v>1832296556694.1326</v>
      </c>
      <c r="AX161" s="335">
        <f t="shared" si="133"/>
        <v>2052172143497.4287</v>
      </c>
      <c r="AY161" s="335">
        <f t="shared" si="134"/>
        <v>2298432800717.1206</v>
      </c>
      <c r="AZ161" s="335">
        <f t="shared" si="135"/>
        <v>2574244736803.1748</v>
      </c>
      <c r="BA161" s="335">
        <f t="shared" si="136"/>
        <v>2883154105219.5566</v>
      </c>
      <c r="BB161" s="335">
        <f t="shared" si="137"/>
        <v>3229132597845.9033</v>
      </c>
      <c r="BC161" s="335">
        <f t="shared" si="138"/>
        <v>3616628509587.4116</v>
      </c>
      <c r="BD161" s="335">
        <f t="shared" si="139"/>
        <v>4028924159680.3774</v>
      </c>
      <c r="BE161" s="335">
        <f t="shared" si="140"/>
        <v>4415700879009.6943</v>
      </c>
      <c r="BF161" s="335">
        <f t="shared" si="141"/>
        <v>4832984612076.1104</v>
      </c>
      <c r="BG161" s="334">
        <f>(AK161*SUMPRODUCT(DA$10:DA$13,DA$28:DA$31)+AV161*SUMPRODUCT(DA$14:DA$23,DA$32:DA$41))*'Projeções - Receitas'!T$23+(AK161*DA$11*'Projeções - Receitas'!T$25)</f>
        <v>64369524070.133041</v>
      </c>
      <c r="BH161" s="334">
        <f>(AL161*SUMPRODUCT(DB$10:DB$13,DB$28:DB$31)+AW161*SUMPRODUCT(DB$14:DB$23,DB$32:DB$41))*'Projeções - Receitas'!U$23+(AL161*DB$11*'Projeções - Receitas'!U$25)</f>
        <v>51574370958.92067</v>
      </c>
      <c r="BI161" s="334">
        <f>(AM161*SUMPRODUCT(DC$10:DC$13,DC$28:DC$31)+AX161*SUMPRODUCT(DC$14:DC$23,DC$32:DC$41))*'Projeções - Receitas'!V$23+(AM161*DC$11*'Projeções - Receitas'!V$25)</f>
        <v>57045381199.840637</v>
      </c>
      <c r="BJ161" s="334">
        <f>(AN161*SUMPRODUCT(DD$10:DD$13,DD$28:DD$31)+AY161*SUMPRODUCT(DD$14:DD$23,DD$32:DD$41))*'Projeções - Receitas'!W$23+(AN161*DD$11*'Projeções - Receitas'!W$25)</f>
        <v>63048654027.746132</v>
      </c>
      <c r="BK161" s="334">
        <f>(AO161*SUMPRODUCT(DE$10:DE$13,DE$28:DE$31)+AZ161*SUMPRODUCT(DE$14:DE$23,DE$32:DE$41))*'Projeções - Receitas'!X$23+(AO161*DE$11*'Projeções - Receitas'!X$25)</f>
        <v>69665196763.839447</v>
      </c>
      <c r="BL161" s="334">
        <f>(AP161*SUMPRODUCT(DF$10:DF$13,DF$28:DF$31)+BA161*SUMPRODUCT(DF$14:DF$23,DF$32:DF$41))*'Projeções - Receitas'!Y$23+(AP161*DF$11*'Projeções - Receitas'!Y$25)</f>
        <v>76964996061.300278</v>
      </c>
      <c r="BM161" s="334">
        <f>(AQ161*SUMPRODUCT(DG$10:DG$13,DG$28:DG$31)+BB161*SUMPRODUCT(DG$14:DG$23,DG$32:DG$41))*'Projeções - Receitas'!Z$23+(AQ161*DG$11*'Projeções - Receitas'!Z$25)</f>
        <v>85021793388.567932</v>
      </c>
      <c r="BN161" s="334">
        <f>(AR161*SUMPRODUCT(DH$10:DH$13,DH$28:DH$31)+BC161*SUMPRODUCT(DH$14:DH$23,DH$32:DH$41))*'Projeções - Receitas'!AA$23+(AR161*DH$11*'Projeções - Receitas'!AA$25)</f>
        <v>93911921482.778717</v>
      </c>
      <c r="BO161" s="334">
        <f>(AS161*SUMPRODUCT(DI$10:DI$13,DI$28:DI$31)+BD161*SUMPRODUCT(DI$14:DI$23,DI$32:DI$41))*'Projeções - Receitas'!AB$23+(AS161*DI$11*'Projeções - Receitas'!AB$25)</f>
        <v>103161578685.39137</v>
      </c>
      <c r="BP161" s="334">
        <f>(AT161*SUMPRODUCT(DJ$10:DJ$13,DJ$28:DJ$31)+BE161*SUMPRODUCT(DJ$14:DJ$23,DJ$32:DJ$41))*'Projeções - Receitas'!AC$23+(AT161*DJ$11*'Projeções - Receitas'!AC$25)</f>
        <v>111471954421.44907</v>
      </c>
      <c r="BQ161" s="334">
        <f>(AU161*SUMPRODUCT(DK$10:DK$13,DK$28:DK$31)+BF161*SUMPRODUCT(DK$14:DK$23,DK$32:DK$41))*'Projeções - Receitas'!AD$23+(AU161*DK$11*'Projeções - Receitas'!AD$25)</f>
        <v>141797077946.79163</v>
      </c>
      <c r="BR161" s="335">
        <f>((BG161+'DRE + DCF'!T$12)*(1+'DRE + DCF'!T$15)+'DRE + DCF'!T$18)*(1+'DRE + DCF'!T$25)*'DRE + DCF'!T$33</f>
        <v>35394701070.380722</v>
      </c>
      <c r="BS161" s="335">
        <f>((BH161+'DRE + DCF'!U$12)*(1+'DRE + DCF'!U$15)+'DRE + DCF'!U$18)*(1+'DRE + DCF'!U$25)*'DRE + DCF'!U$33</f>
        <v>26756875797.916996</v>
      </c>
      <c r="BT161" s="335">
        <f>((BI161+'DRE + DCF'!V$12)*(1+'DRE + DCF'!V$15)+'DRE + DCF'!V$18)*(1+'DRE + DCF'!V$25)*'DRE + DCF'!V$33</f>
        <v>29746751247.551853</v>
      </c>
      <c r="BU161" s="335">
        <f>((BJ161+'DRE + DCF'!W$12)*(1+'DRE + DCF'!W$15)+'DRE + DCF'!W$18)*(1+'DRE + DCF'!W$25)*'DRE + DCF'!W$33</f>
        <v>33014062752.004539</v>
      </c>
      <c r="BV161" s="335">
        <f>((BK161+'DRE + DCF'!X$12)*(1+'DRE + DCF'!X$15)+'DRE + DCF'!X$18)*(1+'DRE + DCF'!X$25)*'DRE + DCF'!X$33</f>
        <v>36593751842.105461</v>
      </c>
      <c r="BW161" s="335">
        <f>((BL161+'DRE + DCF'!Y$12)*(1+'DRE + DCF'!Y$15)+'DRE + DCF'!Y$18)*(1+'DRE + DCF'!Y$25)*'DRE + DCF'!Y$33</f>
        <v>40529543092.944443</v>
      </c>
      <c r="BX161" s="335">
        <f>((BM161+'DRE + DCF'!Z$12)*(1+'DRE + DCF'!Z$15)+'DRE + DCF'!Z$18)*(1+'DRE + DCF'!Z$25)*'DRE + DCF'!Z$33</f>
        <v>44869687302.72081</v>
      </c>
      <c r="BY161" s="335">
        <f>((BN161+'DRE + DCF'!AA$12)*(1+'DRE + DCF'!AA$15)+'DRE + DCF'!AA$18)*(1+'DRE + DCF'!AA$25)*'DRE + DCF'!AA$33</f>
        <v>49649338609.325211</v>
      </c>
      <c r="BZ161" s="335">
        <f>((BO161+'DRE + DCF'!AB$12)*(1+'DRE + DCF'!AB$15)+'DRE + DCF'!AB$18)*(1+'DRE + DCF'!AB$25)*'DRE + DCF'!AB$33</f>
        <v>54588599257.767883</v>
      </c>
      <c r="CA161" s="335">
        <f>((BP161+'DRE + DCF'!AC$12)*(1+'DRE + DCF'!AC$15)+'DRE + DCF'!AC$18)*(1+'DRE + DCF'!AC$25)*'DRE + DCF'!AC$33</f>
        <v>58905670042.528107</v>
      </c>
      <c r="CB161" s="335">
        <f>((BQ161+'DRE + DCF'!AD$12)*(1+'DRE + DCF'!AD$15)+'DRE + DCF'!AD$18)*(1+'DRE + DCF'!AD$25)*'DRE + DCF'!AD$33</f>
        <v>73979204833.055481</v>
      </c>
      <c r="CC161" s="335">
        <f>BR161*(1-DA$47)+('DRE + DCF'!N$53*10^6)</f>
        <v>200354409735.49646</v>
      </c>
      <c r="CD161" s="335">
        <f>BS161*(1-DB$47)+('DRE + DCF'!T$53*10^6)</f>
        <v>200731194171.28293</v>
      </c>
      <c r="CE161" s="335">
        <f>BT161*(1-DC$47)+('DRE + DCF'!U$53*10^6)</f>
        <v>219368625768.46442</v>
      </c>
      <c r="CF161" s="335">
        <f>BU161*(1-DD$47)+('DRE + DCF'!V$53*10^6)</f>
        <v>240049202357.4808</v>
      </c>
      <c r="CG161" s="335">
        <f>BV161*(1-DE$47)+('DRE + DCF'!W$53*10^6)</f>
        <v>262968290983.34042</v>
      </c>
      <c r="CH161" s="335">
        <f>BW161*(1-DF$47)+('DRE + DCF'!X$53*10^6)</f>
        <v>288348701719.50116</v>
      </c>
      <c r="CI161" s="335">
        <f>BX161*(1-DG$47)+('DRE + DCF'!Y$53*10^6)</f>
        <v>316443229916.34174</v>
      </c>
      <c r="CJ161" s="335">
        <f>BY161*(1-DH$47)+('DRE + DCF'!Z$53*10^6)</f>
        <v>347526850546.06592</v>
      </c>
      <c r="CK161" s="335">
        <f>BZ161*(1-DI$47)+('DRE + DCF'!AA$53*10^6)</f>
        <v>381517359890.58301</v>
      </c>
      <c r="CL161" s="335">
        <f>CA161*(1-DJ$47)+('DRE + DCF'!AB$53*10^6)</f>
        <v>417591823004.41388</v>
      </c>
      <c r="CM161" s="335">
        <f>CB161*(1-DK$47)+('DRE + DCF'!AC$53*10^6)</f>
        <v>462712044408.7663</v>
      </c>
      <c r="CN161" s="335">
        <f t="shared" si="142"/>
        <v>1153361097233.6616</v>
      </c>
      <c r="CO161" s="335">
        <f t="shared" si="143"/>
        <v>1174948275563.7646</v>
      </c>
      <c r="CP161" s="335">
        <f t="shared" si="144"/>
        <v>1215021335193.6006</v>
      </c>
      <c r="CQ161" s="335">
        <f t="shared" si="145"/>
        <v>1360823895416.8328</v>
      </c>
      <c r="CR161" s="335">
        <f t="shared" si="146"/>
        <v>1524122762866.8528</v>
      </c>
      <c r="CS161" s="335">
        <f t="shared" si="147"/>
        <v>1707017494410.8752</v>
      </c>
      <c r="CT161" s="335">
        <f t="shared" si="148"/>
        <v>1911859593740.1804</v>
      </c>
      <c r="CU161" s="335">
        <f t="shared" si="149"/>
        <v>2141282744989.002</v>
      </c>
      <c r="CV161" s="335">
        <f t="shared" si="150"/>
        <v>2385388977917.7485</v>
      </c>
      <c r="CW161" s="335">
        <f t="shared" si="151"/>
        <v>2614386319797.853</v>
      </c>
      <c r="CX161" s="336">
        <f t="shared" si="152"/>
        <v>2861445827018.75</v>
      </c>
    </row>
    <row r="162" spans="4:102" ht="30" customHeight="1" x14ac:dyDescent="0.25">
      <c r="D162" s="333">
        <f t="shared" si="110"/>
        <v>1.6455049728747756E-2</v>
      </c>
      <c r="E162" s="64">
        <f t="shared" si="111"/>
        <v>1.3583137983178117E-2</v>
      </c>
      <c r="F162" s="64">
        <f t="shared" si="112"/>
        <v>2.3283696099149181E-2</v>
      </c>
      <c r="G162" s="64">
        <f t="shared" si="113"/>
        <v>1.9138273753992796E-2</v>
      </c>
      <c r="H162" s="64">
        <f t="shared" si="114"/>
        <v>1.5277526242889805E-2</v>
      </c>
      <c r="I162" s="64">
        <f t="shared" si="115"/>
        <v>1.1661214555060972E-2</v>
      </c>
      <c r="J162" s="64">
        <f t="shared" si="116"/>
        <v>8.2590261810129573E-3</v>
      </c>
      <c r="K162" s="64">
        <f t="shared" si="117"/>
        <v>5.0429148223259945E-3</v>
      </c>
      <c r="L162" s="64">
        <f t="shared" si="118"/>
        <v>2.6847246176881501E-3</v>
      </c>
      <c r="M162" s="64">
        <f t="shared" si="119"/>
        <v>2.4738770034110624E-3</v>
      </c>
      <c r="N162" s="64">
        <f t="shared" si="120"/>
        <v>4.4510941961413419E-3</v>
      </c>
      <c r="O162" s="64">
        <f t="shared" si="109"/>
        <v>7.5500000000000053E-2</v>
      </c>
      <c r="P162" s="64">
        <f t="shared" si="109"/>
        <v>7.5500000000000053E-2</v>
      </c>
      <c r="Q162" s="64">
        <f t="shared" si="154"/>
        <v>7.5500000000000053E-2</v>
      </c>
      <c r="R162" s="64">
        <f t="shared" si="155"/>
        <v>7.5500000000000053E-2</v>
      </c>
      <c r="S162" s="64">
        <f t="shared" si="156"/>
        <v>7.5500000000000053E-2</v>
      </c>
      <c r="T162" s="64">
        <f t="shared" si="157"/>
        <v>7.5500000000000053E-2</v>
      </c>
      <c r="U162" s="64">
        <f t="shared" si="158"/>
        <v>7.5500000000000053E-2</v>
      </c>
      <c r="V162" s="64">
        <f t="shared" si="159"/>
        <v>7.5500000000000053E-2</v>
      </c>
      <c r="W162" s="64">
        <f t="shared" si="160"/>
        <v>7.5500000000000053E-2</v>
      </c>
      <c r="X162" s="64">
        <f t="shared" si="161"/>
        <v>7.5500000000000053E-2</v>
      </c>
      <c r="Y162" s="64">
        <f t="shared" si="162"/>
        <v>7.5500000000000053E-2</v>
      </c>
      <c r="Z162" s="64">
        <f t="shared" si="121"/>
        <v>0.17364252797055502</v>
      </c>
      <c r="AA162" s="64">
        <f t="shared" si="153"/>
        <v>0.17077061622498538</v>
      </c>
      <c r="AB162" s="64">
        <f t="shared" si="122"/>
        <v>0.18047117434095644</v>
      </c>
      <c r="AC162" s="64">
        <f t="shared" si="123"/>
        <v>0.17632575199580006</v>
      </c>
      <c r="AD162" s="64">
        <f t="shared" si="124"/>
        <v>0.17246500448469707</v>
      </c>
      <c r="AE162" s="64">
        <f t="shared" si="125"/>
        <v>0.16884869279686823</v>
      </c>
      <c r="AF162" s="64">
        <f t="shared" si="126"/>
        <v>0.16544650442282022</v>
      </c>
      <c r="AG162" s="64">
        <f t="shared" si="127"/>
        <v>0.16223039306413325</v>
      </c>
      <c r="AH162" s="64">
        <f t="shared" si="128"/>
        <v>0.15987220285949541</v>
      </c>
      <c r="AI162" s="64">
        <f t="shared" si="129"/>
        <v>0.15966135524521832</v>
      </c>
      <c r="AJ162" s="64">
        <f t="shared" si="130"/>
        <v>0.1616385724379486</v>
      </c>
      <c r="AK162" s="334">
        <f>(1+O162)*'Projeções - Receitas'!N$34</f>
        <v>1982342587309.0242</v>
      </c>
      <c r="AL162" s="334">
        <f>(1+P162)*'Projeções - Receitas'!T$34</f>
        <v>2093661168071.6201</v>
      </c>
      <c r="AM162" s="334">
        <f>(1+Q162)*'Projeções - Receitas'!U$34</f>
        <v>2344900508240.2144</v>
      </c>
      <c r="AN162" s="334">
        <f>(1+R162)*'Projeções - Receitas'!V$34</f>
        <v>2626288569229.0405</v>
      </c>
      <c r="AO162" s="334">
        <f>(1+S162)*'Projeções - Receitas'!W$34</f>
        <v>2941443197536.5254</v>
      </c>
      <c r="AP162" s="334">
        <f>(1+T162)*'Projeções - Receitas'!X$34</f>
        <v>3294416381240.9092</v>
      </c>
      <c r="AQ162" s="334">
        <f>(1+U162)*'Projeções - Receitas'!Y$34</f>
        <v>3689746346989.8184</v>
      </c>
      <c r="AR162" s="334">
        <f>(1+V162)*'Projeções - Receitas'!Z$34</f>
        <v>4132515908628.5967</v>
      </c>
      <c r="AS162" s="334">
        <f>(1+W162)*'Projeções - Receitas'!AA$34</f>
        <v>4603622722212.2568</v>
      </c>
      <c r="AT162" s="334">
        <f>(1+X162)*'Projeções - Receitas'!AB$34</f>
        <v>5045570503544.6348</v>
      </c>
      <c r="AU162" s="334">
        <f>(1+Y162)*'Projeções - Receitas'!AC$34</f>
        <v>5522376916129.6025</v>
      </c>
      <c r="AV162" s="335">
        <f t="shared" si="131"/>
        <v>1735681478002.0073</v>
      </c>
      <c r="AW162" s="335">
        <f t="shared" si="132"/>
        <v>1833148787650.7349</v>
      </c>
      <c r="AX162" s="335">
        <f t="shared" si="133"/>
        <v>2053126642168.823</v>
      </c>
      <c r="AY162" s="335">
        <f t="shared" si="134"/>
        <v>2299501839229.082</v>
      </c>
      <c r="AZ162" s="335">
        <f t="shared" si="135"/>
        <v>2575442059936.5723</v>
      </c>
      <c r="BA162" s="335">
        <f t="shared" si="136"/>
        <v>2884495107128.9614</v>
      </c>
      <c r="BB162" s="335">
        <f t="shared" si="137"/>
        <v>3230634519984.4365</v>
      </c>
      <c r="BC162" s="335">
        <f t="shared" si="138"/>
        <v>3618310662382.5693</v>
      </c>
      <c r="BD162" s="335">
        <f t="shared" si="139"/>
        <v>4030798077894.1821</v>
      </c>
      <c r="BE162" s="335">
        <f t="shared" si="140"/>
        <v>4417754693372.0244</v>
      </c>
      <c r="BF162" s="335">
        <f t="shared" si="141"/>
        <v>4835232511895.6807</v>
      </c>
      <c r="BG162" s="334">
        <f>(AK162*SUMPRODUCT(DA$10:DA$13,DA$28:DA$31)+AV162*SUMPRODUCT(DA$14:DA$23,DA$32:DA$41))*'Projeções - Receitas'!T$23+(AK162*DA$11*'Projeções - Receitas'!T$25)</f>
        <v>64399463383.654053</v>
      </c>
      <c r="BH162" s="334">
        <f>(AL162*SUMPRODUCT(DB$10:DB$13,DB$28:DB$31)+AW162*SUMPRODUCT(DB$14:DB$23,DB$32:DB$41))*'Projeções - Receitas'!U$23+(AL162*DB$11*'Projeções - Receitas'!U$25)</f>
        <v>51598359038.436478</v>
      </c>
      <c r="BI162" s="334">
        <f>(AM162*SUMPRODUCT(DC$10:DC$13,DC$28:DC$31)+AX162*SUMPRODUCT(DC$14:DC$23,DC$32:DC$41))*'Projeções - Receitas'!V$23+(AM162*DC$11*'Projeções - Receitas'!V$25)</f>
        <v>57071913935.282455</v>
      </c>
      <c r="BJ162" s="334">
        <f>(AN162*SUMPRODUCT(DD$10:DD$13,DD$28:DD$31)+AY162*SUMPRODUCT(DD$14:DD$23,DD$32:DD$41))*'Projeções - Receitas'!W$23+(AN162*DD$11*'Projeções - Receitas'!W$25)</f>
        <v>63077978983.10791</v>
      </c>
      <c r="BK162" s="334">
        <f>(AO162*SUMPRODUCT(DE$10:DE$13,DE$28:DE$31)+AZ162*SUMPRODUCT(DE$14:DE$23,DE$32:DE$41))*'Projeções - Receitas'!X$23+(AO162*DE$11*'Projeções - Receitas'!X$25)</f>
        <v>69697599180.938889</v>
      </c>
      <c r="BL162" s="334">
        <f>(AP162*SUMPRODUCT(DF$10:DF$13,DF$28:DF$31)+BA162*SUMPRODUCT(DF$14:DF$23,DF$32:DF$41))*'Projeções - Receitas'!Y$23+(AP162*DF$11*'Projeções - Receitas'!Y$25)</f>
        <v>77000793733.886932</v>
      </c>
      <c r="BM162" s="334">
        <f>(AQ162*SUMPRODUCT(DG$10:DG$13,DG$28:DG$31)+BB162*SUMPRODUCT(DG$14:DG$23,DG$32:DG$41))*'Projeções - Receitas'!Z$23+(AQ162*DG$11*'Projeções - Receitas'!Z$25)</f>
        <v>85061338408.748718</v>
      </c>
      <c r="BN162" s="334">
        <f>(AR162*SUMPRODUCT(DH$10:DH$13,DH$28:DH$31)+BC162*SUMPRODUCT(DH$14:DH$23,DH$32:DH$41))*'Projeções - Receitas'!AA$23+(AR162*DH$11*'Projeções - Receitas'!AA$25)</f>
        <v>93955601446.259186</v>
      </c>
      <c r="BO162" s="334">
        <f>(AS162*SUMPRODUCT(DI$10:DI$13,DI$28:DI$31)+BD162*SUMPRODUCT(DI$14:DI$23,DI$32:DI$41))*'Projeções - Receitas'!AB$23+(AS162*DI$11*'Projeções - Receitas'!AB$25)</f>
        <v>103209560815.01247</v>
      </c>
      <c r="BP162" s="334">
        <f>(AT162*SUMPRODUCT(DJ$10:DJ$13,DJ$28:DJ$31)+BE162*SUMPRODUCT(DJ$14:DJ$23,DJ$32:DJ$41))*'Projeções - Receitas'!AC$23+(AT162*DJ$11*'Projeções - Receitas'!AC$25)</f>
        <v>111523801842.11015</v>
      </c>
      <c r="BQ162" s="334">
        <f>(AU162*SUMPRODUCT(DK$10:DK$13,DK$28:DK$31)+BF162*SUMPRODUCT(DK$14:DK$23,DK$32:DK$41))*'Projeções - Receitas'!AD$23+(AU162*DK$11*'Projeções - Receitas'!AD$25)</f>
        <v>141863030076.06931</v>
      </c>
      <c r="BR162" s="335">
        <f>((BG162+'DRE + DCF'!T$12)*(1+'DRE + DCF'!T$15)+'DRE + DCF'!T$18)*(1+'DRE + DCF'!T$25)*'DRE + DCF'!T$33</f>
        <v>35413123662.671745</v>
      </c>
      <c r="BS162" s="335">
        <f>((BH162+'DRE + DCF'!U$12)*(1+'DRE + DCF'!U$15)+'DRE + DCF'!U$18)*(1+'DRE + DCF'!U$25)*'DRE + DCF'!U$33</f>
        <v>26771493961.780907</v>
      </c>
      <c r="BT162" s="335">
        <f>((BI162+'DRE + DCF'!V$12)*(1+'DRE + DCF'!V$15)+'DRE + DCF'!V$18)*(1+'DRE + DCF'!V$25)*'DRE + DCF'!V$33</f>
        <v>29762901968.622505</v>
      </c>
      <c r="BU162" s="335">
        <f>((BJ162+'DRE + DCF'!W$12)*(1+'DRE + DCF'!W$15)+'DRE + DCF'!W$18)*(1+'DRE + DCF'!W$25)*'DRE + DCF'!W$33</f>
        <v>33031893076.460052</v>
      </c>
      <c r="BV162" s="335">
        <f>((BK162+'DRE + DCF'!X$12)*(1+'DRE + DCF'!X$15)+'DRE + DCF'!X$18)*(1+'DRE + DCF'!X$25)*'DRE + DCF'!X$33</f>
        <v>36613431191.742371</v>
      </c>
      <c r="BW162" s="335">
        <f>((BL162+'DRE + DCF'!Y$12)*(1+'DRE + DCF'!Y$15)+'DRE + DCF'!Y$18)*(1+'DRE + DCF'!Y$25)*'DRE + DCF'!Y$33</f>
        <v>40551260052.485336</v>
      </c>
      <c r="BX162" s="335">
        <f>((BM162+'DRE + DCF'!Z$12)*(1+'DRE + DCF'!Z$15)+'DRE + DCF'!Z$18)*(1+'DRE + DCF'!Z$25)*'DRE + DCF'!Z$33</f>
        <v>44893650589.093605</v>
      </c>
      <c r="BY162" s="335">
        <f>((BN162+'DRE + DCF'!AA$12)*(1+'DRE + DCF'!AA$15)+'DRE + DCF'!AA$18)*(1+'DRE + DCF'!AA$25)*'DRE + DCF'!AA$33</f>
        <v>49675777707.399132</v>
      </c>
      <c r="BZ162" s="335">
        <f>((BO162+'DRE + DCF'!AB$12)*(1+'DRE + DCF'!AB$15)+'DRE + DCF'!AB$18)*(1+'DRE + DCF'!AB$25)*'DRE + DCF'!AB$33</f>
        <v>54617609618.415253</v>
      </c>
      <c r="CA162" s="335">
        <f>((BP162+'DRE + DCF'!AC$12)*(1+'DRE + DCF'!AC$15)+'DRE + DCF'!AC$18)*(1+'DRE + DCF'!AC$25)*'DRE + DCF'!AC$33</f>
        <v>58936981944.430595</v>
      </c>
      <c r="CB162" s="335">
        <f>((BQ162+'DRE + DCF'!AD$12)*(1+'DRE + DCF'!AD$15)+'DRE + DCF'!AD$18)*(1+'DRE + DCF'!AD$25)*'DRE + DCF'!AD$33</f>
        <v>74017704448.239822</v>
      </c>
      <c r="CC162" s="335">
        <f>BR162*(1-DA$47)+('DRE + DCF'!N$53*10^6)</f>
        <v>200365686603.56317</v>
      </c>
      <c r="CD162" s="335">
        <f>BS162*(1-DB$47)+('DRE + DCF'!T$53*10^6)</f>
        <v>200739965069.60129</v>
      </c>
      <c r="CE162" s="335">
        <f>BT162*(1-DC$47)+('DRE + DCF'!U$53*10^6)</f>
        <v>219378316201.10678</v>
      </c>
      <c r="CF162" s="335">
        <f>BU162*(1-DD$47)+('DRE + DCF'!V$53*10^6)</f>
        <v>240059900552.15411</v>
      </c>
      <c r="CG162" s="335">
        <f>BV162*(1-DE$47)+('DRE + DCF'!W$53*10^6)</f>
        <v>262980098593.12256</v>
      </c>
      <c r="CH162" s="335">
        <f>BW162*(1-DF$47)+('DRE + DCF'!X$53*10^6)</f>
        <v>288361731895.22571</v>
      </c>
      <c r="CI162" s="335">
        <f>BX162*(1-DG$47)+('DRE + DCF'!Y$53*10^6)</f>
        <v>316457607888.16541</v>
      </c>
      <c r="CJ162" s="335">
        <f>BY162*(1-DH$47)+('DRE + DCF'!Z$53*10^6)</f>
        <v>347542714004.91022</v>
      </c>
      <c r="CK162" s="335">
        <f>BZ162*(1-DI$47)+('DRE + DCF'!AA$53*10^6)</f>
        <v>381534766106.97144</v>
      </c>
      <c r="CL162" s="335">
        <f>CA162*(1-DJ$47)+('DRE + DCF'!AB$53*10^6)</f>
        <v>417610610145.55542</v>
      </c>
      <c r="CM162" s="335">
        <f>CB162*(1-DK$47)+('DRE + DCF'!AC$53*10^6)</f>
        <v>462735144177.87689</v>
      </c>
      <c r="CN162" s="335">
        <f t="shared" si="142"/>
        <v>1153897544255.6311</v>
      </c>
      <c r="CO162" s="335">
        <f t="shared" si="143"/>
        <v>1175494763133.7944</v>
      </c>
      <c r="CP162" s="335">
        <f t="shared" si="144"/>
        <v>1215586461396.0164</v>
      </c>
      <c r="CQ162" s="335">
        <f t="shared" si="145"/>
        <v>1361456836763.5383</v>
      </c>
      <c r="CR162" s="335">
        <f t="shared" si="146"/>
        <v>1524831657175.1631</v>
      </c>
      <c r="CS162" s="335">
        <f t="shared" si="147"/>
        <v>1707811456036.1831</v>
      </c>
      <c r="CT162" s="335">
        <f t="shared" si="148"/>
        <v>1912748830760.5249</v>
      </c>
      <c r="CU162" s="335">
        <f t="shared" si="149"/>
        <v>2142278690451.7881</v>
      </c>
      <c r="CV162" s="335">
        <f t="shared" si="150"/>
        <v>2386498461163.292</v>
      </c>
      <c r="CW162" s="335">
        <f t="shared" si="151"/>
        <v>2615602313434.9688</v>
      </c>
      <c r="CX162" s="336">
        <f t="shared" si="152"/>
        <v>2862776732054.5732</v>
      </c>
    </row>
    <row r="163" spans="4:102" ht="30" customHeight="1" x14ac:dyDescent="0.25">
      <c r="D163" s="333">
        <f t="shared" si="110"/>
        <v>1.6384129130802061E-2</v>
      </c>
      <c r="E163" s="64">
        <f t="shared" si="111"/>
        <v>1.3511241592873507E-2</v>
      </c>
      <c r="F163" s="64">
        <f t="shared" si="112"/>
        <v>2.3207802141767875E-2</v>
      </c>
      <c r="G163" s="64">
        <f t="shared" si="113"/>
        <v>1.906419224638925E-2</v>
      </c>
      <c r="H163" s="64">
        <f t="shared" si="114"/>
        <v>1.5205124463617326E-2</v>
      </c>
      <c r="I163" s="64">
        <f t="shared" si="115"/>
        <v>1.1590379471905776E-2</v>
      </c>
      <c r="J163" s="64">
        <f t="shared" si="116"/>
        <v>8.1896592578571958E-3</v>
      </c>
      <c r="K163" s="64">
        <f t="shared" si="117"/>
        <v>4.9749304573677156E-3</v>
      </c>
      <c r="L163" s="64">
        <f t="shared" si="118"/>
        <v>2.6177247928270697E-3</v>
      </c>
      <c r="M163" s="64">
        <f t="shared" si="119"/>
        <v>2.4068643069407314E-3</v>
      </c>
      <c r="N163" s="64">
        <f t="shared" si="120"/>
        <v>4.3840485940684348E-3</v>
      </c>
      <c r="O163" s="64">
        <f t="shared" si="109"/>
        <v>7.6000000000000054E-2</v>
      </c>
      <c r="P163" s="64">
        <f t="shared" si="109"/>
        <v>7.6000000000000054E-2</v>
      </c>
      <c r="Q163" s="64">
        <f t="shared" si="154"/>
        <v>7.6000000000000054E-2</v>
      </c>
      <c r="R163" s="64">
        <f t="shared" si="155"/>
        <v>7.6000000000000054E-2</v>
      </c>
      <c r="S163" s="64">
        <f t="shared" si="156"/>
        <v>7.6000000000000054E-2</v>
      </c>
      <c r="T163" s="64">
        <f t="shared" si="157"/>
        <v>7.6000000000000054E-2</v>
      </c>
      <c r="U163" s="64">
        <f t="shared" si="158"/>
        <v>7.6000000000000054E-2</v>
      </c>
      <c r="V163" s="64">
        <f t="shared" si="159"/>
        <v>7.6000000000000054E-2</v>
      </c>
      <c r="W163" s="64">
        <f t="shared" si="160"/>
        <v>7.6000000000000054E-2</v>
      </c>
      <c r="X163" s="64">
        <f t="shared" si="161"/>
        <v>7.6000000000000054E-2</v>
      </c>
      <c r="Y163" s="64">
        <f t="shared" si="162"/>
        <v>7.6000000000000054E-2</v>
      </c>
      <c r="Z163" s="64">
        <f t="shared" si="121"/>
        <v>0.17357160737260932</v>
      </c>
      <c r="AA163" s="64">
        <f t="shared" si="153"/>
        <v>0.17069871983468077</v>
      </c>
      <c r="AB163" s="64">
        <f t="shared" si="122"/>
        <v>0.18039528038357514</v>
      </c>
      <c r="AC163" s="64">
        <f t="shared" si="123"/>
        <v>0.17625167048819651</v>
      </c>
      <c r="AD163" s="64">
        <f t="shared" si="124"/>
        <v>0.17239260270542459</v>
      </c>
      <c r="AE163" s="64">
        <f t="shared" si="125"/>
        <v>0.16877785771371304</v>
      </c>
      <c r="AF163" s="64">
        <f t="shared" si="126"/>
        <v>0.16537713749966446</v>
      </c>
      <c r="AG163" s="64">
        <f t="shared" si="127"/>
        <v>0.16216240869917498</v>
      </c>
      <c r="AH163" s="64">
        <f t="shared" si="128"/>
        <v>0.15980520303463433</v>
      </c>
      <c r="AI163" s="64">
        <f t="shared" si="129"/>
        <v>0.15959434254874799</v>
      </c>
      <c r="AJ163" s="64">
        <f t="shared" si="130"/>
        <v>0.1615715268358757</v>
      </c>
      <c r="AK163" s="334">
        <f>(1+O163)*'Projeções - Receitas'!N$34</f>
        <v>1983264178470.0232</v>
      </c>
      <c r="AL163" s="334">
        <f>(1+P163)*'Projeções - Receitas'!T$34</f>
        <v>2094634511245.9907</v>
      </c>
      <c r="AM163" s="334">
        <f>(1+Q163)*'Projeções - Receitas'!U$34</f>
        <v>2345990652595.5098</v>
      </c>
      <c r="AN163" s="334">
        <f>(1+R163)*'Projeções - Receitas'!V$34</f>
        <v>2627509530906.9712</v>
      </c>
      <c r="AO163" s="334">
        <f>(1+S163)*'Projeções - Receitas'!W$34</f>
        <v>2942810674615.8076</v>
      </c>
      <c r="AP163" s="334">
        <f>(1+T163)*'Projeções - Receitas'!X$34</f>
        <v>3295947955569.7051</v>
      </c>
      <c r="AQ163" s="334">
        <f>(1+U163)*'Projeções - Receitas'!Y$34</f>
        <v>3691461710238.0698</v>
      </c>
      <c r="AR163" s="334">
        <f>(1+V163)*'Projeções - Receitas'!Z$34</f>
        <v>4134437115466.6387</v>
      </c>
      <c r="AS163" s="334">
        <f>(1+W163)*'Projeções - Receitas'!AA$34</f>
        <v>4605762946629.8359</v>
      </c>
      <c r="AT163" s="334">
        <f>(1+X163)*'Projeções - Receitas'!AB$34</f>
        <v>5047916189506.3008</v>
      </c>
      <c r="AU163" s="334">
        <f>(1+Y163)*'Projeções - Receitas'!AC$34</f>
        <v>5524944269414.6465</v>
      </c>
      <c r="AV163" s="335">
        <f t="shared" si="131"/>
        <v>1736488396401.8223</v>
      </c>
      <c r="AW163" s="335">
        <f t="shared" si="132"/>
        <v>1834001018607.3367</v>
      </c>
      <c r="AX163" s="335">
        <f t="shared" si="133"/>
        <v>2054081140840.2173</v>
      </c>
      <c r="AY163" s="335">
        <f t="shared" si="134"/>
        <v>2300570877741.0435</v>
      </c>
      <c r="AZ163" s="335">
        <f t="shared" si="135"/>
        <v>2576639383069.9688</v>
      </c>
      <c r="BA163" s="335">
        <f t="shared" si="136"/>
        <v>2885836109038.3652</v>
      </c>
      <c r="BB163" s="335">
        <f t="shared" si="137"/>
        <v>3232136442122.9692</v>
      </c>
      <c r="BC163" s="335">
        <f t="shared" si="138"/>
        <v>3619992815177.7261</v>
      </c>
      <c r="BD163" s="335">
        <f t="shared" si="139"/>
        <v>4032671996107.9873</v>
      </c>
      <c r="BE163" s="335">
        <f t="shared" si="140"/>
        <v>4419808507734.3545</v>
      </c>
      <c r="BF163" s="335">
        <f t="shared" si="141"/>
        <v>4837480411715.251</v>
      </c>
      <c r="BG163" s="334">
        <f>(AK163*SUMPRODUCT(DA$10:DA$13,DA$28:DA$31)+AV163*SUMPRODUCT(DA$14:DA$23,DA$32:DA$41))*'Projeções - Receitas'!T$23+(AK163*DA$11*'Projeções - Receitas'!T$25)</f>
        <v>64429402697.175064</v>
      </c>
      <c r="BH163" s="334">
        <f>(AL163*SUMPRODUCT(DB$10:DB$13,DB$28:DB$31)+AW163*SUMPRODUCT(DB$14:DB$23,DB$32:DB$41))*'Projeções - Receitas'!U$23+(AL163*DB$11*'Projeções - Receitas'!U$25)</f>
        <v>51622347117.95224</v>
      </c>
      <c r="BI163" s="334">
        <f>(AM163*SUMPRODUCT(DC$10:DC$13,DC$28:DC$31)+AX163*SUMPRODUCT(DC$14:DC$23,DC$32:DC$41))*'Projeções - Receitas'!V$23+(AM163*DC$11*'Projeções - Receitas'!V$25)</f>
        <v>57098446670.724228</v>
      </c>
      <c r="BJ163" s="334">
        <f>(AN163*SUMPRODUCT(DD$10:DD$13,DD$28:DD$31)+AY163*SUMPRODUCT(DD$14:DD$23,DD$32:DD$41))*'Projeções - Receitas'!W$23+(AN163*DD$11*'Projeções - Receitas'!W$25)</f>
        <v>63107303938.469635</v>
      </c>
      <c r="BK163" s="334">
        <f>(AO163*SUMPRODUCT(DE$10:DE$13,DE$28:DE$31)+AZ163*SUMPRODUCT(DE$14:DE$23,DE$32:DE$41))*'Projeções - Receitas'!X$23+(AO163*DE$11*'Projeções - Receitas'!X$25)</f>
        <v>69730001598.038361</v>
      </c>
      <c r="BL163" s="334">
        <f>(AP163*SUMPRODUCT(DF$10:DF$13,DF$28:DF$31)+BA163*SUMPRODUCT(DF$14:DF$23,DF$32:DF$41))*'Projeções - Receitas'!Y$23+(AP163*DF$11*'Projeções - Receitas'!Y$25)</f>
        <v>77036591406.473633</v>
      </c>
      <c r="BM163" s="334">
        <f>(AQ163*SUMPRODUCT(DG$10:DG$13,DG$28:DG$31)+BB163*SUMPRODUCT(DG$14:DG$23,DG$32:DG$41))*'Projeções - Receitas'!Z$23+(AQ163*DG$11*'Projeções - Receitas'!Z$25)</f>
        <v>85100883428.929443</v>
      </c>
      <c r="BN163" s="334">
        <f>(AR163*SUMPRODUCT(DH$10:DH$13,DH$28:DH$31)+BC163*SUMPRODUCT(DH$14:DH$23,DH$32:DH$41))*'Projeções - Receitas'!AA$23+(AR163*DH$11*'Projeções - Receitas'!AA$25)</f>
        <v>93999281409.739532</v>
      </c>
      <c r="BO163" s="334">
        <f>(AS163*SUMPRODUCT(DI$10:DI$13,DI$28:DI$31)+BD163*SUMPRODUCT(DI$14:DI$23,DI$32:DI$41))*'Projeções - Receitas'!AB$23+(AS163*DI$11*'Projeções - Receitas'!AB$25)</f>
        <v>103257542944.63362</v>
      </c>
      <c r="BP163" s="334">
        <f>(AT163*SUMPRODUCT(DJ$10:DJ$13,DJ$28:DJ$31)+BE163*SUMPRODUCT(DJ$14:DJ$23,DJ$32:DJ$41))*'Projeções - Receitas'!AC$23+(AT163*DJ$11*'Projeções - Receitas'!AC$25)</f>
        <v>111575649262.77129</v>
      </c>
      <c r="BQ163" s="334">
        <f>(AU163*SUMPRODUCT(DK$10:DK$13,DK$28:DK$31)+BF163*SUMPRODUCT(DK$14:DK$23,DK$32:DK$41))*'Projeções - Receitas'!AD$23+(AU163*DK$11*'Projeções - Receitas'!AD$25)</f>
        <v>141928982205.34686</v>
      </c>
      <c r="BR163" s="335">
        <f>((BG163+'DRE + DCF'!T$12)*(1+'DRE + DCF'!T$15)+'DRE + DCF'!T$18)*(1+'DRE + DCF'!T$25)*'DRE + DCF'!T$33</f>
        <v>35431546254.962738</v>
      </c>
      <c r="BS163" s="335">
        <f>((BH163+'DRE + DCF'!U$12)*(1+'DRE + DCF'!U$15)+'DRE + DCF'!U$18)*(1+'DRE + DCF'!U$25)*'DRE + DCF'!U$33</f>
        <v>26786112125.644798</v>
      </c>
      <c r="BT163" s="335">
        <f>((BI163+'DRE + DCF'!V$12)*(1+'DRE + DCF'!V$15)+'DRE + DCF'!V$18)*(1+'DRE + DCF'!V$25)*'DRE + DCF'!V$33</f>
        <v>29779052689.693123</v>
      </c>
      <c r="BU163" s="335">
        <f>((BJ163+'DRE + DCF'!W$12)*(1+'DRE + DCF'!W$15)+'DRE + DCF'!W$18)*(1+'DRE + DCF'!W$25)*'DRE + DCF'!W$33</f>
        <v>33049723400.915524</v>
      </c>
      <c r="BV163" s="335">
        <f>((BK163+'DRE + DCF'!X$12)*(1+'DRE + DCF'!X$15)+'DRE + DCF'!X$18)*(1+'DRE + DCF'!X$25)*'DRE + DCF'!X$33</f>
        <v>36633110541.379311</v>
      </c>
      <c r="BW163" s="335">
        <f>((BL163+'DRE + DCF'!Y$12)*(1+'DRE + DCF'!Y$15)+'DRE + DCF'!Y$18)*(1+'DRE + DCF'!Y$25)*'DRE + DCF'!Y$33</f>
        <v>40572977012.026253</v>
      </c>
      <c r="BX163" s="335">
        <f>((BM163+'DRE + DCF'!Z$12)*(1+'DRE + DCF'!Z$15)+'DRE + DCF'!Z$18)*(1+'DRE + DCF'!Z$25)*'DRE + DCF'!Z$33</f>
        <v>44917613875.466362</v>
      </c>
      <c r="BY163" s="335">
        <f>((BN163+'DRE + DCF'!AA$12)*(1+'DRE + DCF'!AA$15)+'DRE + DCF'!AA$18)*(1+'DRE + DCF'!AA$25)*'DRE + DCF'!AA$33</f>
        <v>49702216805.472969</v>
      </c>
      <c r="BZ163" s="335">
        <f>((BO163+'DRE + DCF'!AB$12)*(1+'DRE + DCF'!AB$15)+'DRE + DCF'!AB$18)*(1+'DRE + DCF'!AB$25)*'DRE + DCF'!AB$33</f>
        <v>54646619979.062645</v>
      </c>
      <c r="CA163" s="335">
        <f>((BP163+'DRE + DCF'!AC$12)*(1+'DRE + DCF'!AC$15)+'DRE + DCF'!AC$18)*(1+'DRE + DCF'!AC$25)*'DRE + DCF'!AC$33</f>
        <v>58968293846.333115</v>
      </c>
      <c r="CB163" s="335">
        <f>((BQ163+'DRE + DCF'!AD$12)*(1+'DRE + DCF'!AD$15)+'DRE + DCF'!AD$18)*(1+'DRE + DCF'!AD$25)*'DRE + DCF'!AD$33</f>
        <v>74056204063.424103</v>
      </c>
      <c r="CC163" s="335">
        <f>BR163*(1-DA$47)+('DRE + DCF'!N$53*10^6)</f>
        <v>200376963471.62988</v>
      </c>
      <c r="CD163" s="335">
        <f>BS163*(1-DB$47)+('DRE + DCF'!T$53*10^6)</f>
        <v>200748735967.91962</v>
      </c>
      <c r="CE163" s="335">
        <f>BT163*(1-DC$47)+('DRE + DCF'!U$53*10^6)</f>
        <v>219388006633.74915</v>
      </c>
      <c r="CF163" s="335">
        <f>BU163*(1-DD$47)+('DRE + DCF'!V$53*10^6)</f>
        <v>240070598746.82739</v>
      </c>
      <c r="CG163" s="335">
        <f>BV163*(1-DE$47)+('DRE + DCF'!W$53*10^6)</f>
        <v>262991906202.90472</v>
      </c>
      <c r="CH163" s="335">
        <f>BW163*(1-DF$47)+('DRE + DCF'!X$53*10^6)</f>
        <v>288374762070.95026</v>
      </c>
      <c r="CI163" s="335">
        <f>BX163*(1-DG$47)+('DRE + DCF'!Y$53*10^6)</f>
        <v>316471985859.98901</v>
      </c>
      <c r="CJ163" s="335">
        <f>BY163*(1-DH$47)+('DRE + DCF'!Z$53*10^6)</f>
        <v>347558577463.75452</v>
      </c>
      <c r="CK163" s="335">
        <f>BZ163*(1-DI$47)+('DRE + DCF'!AA$53*10^6)</f>
        <v>381552172323.35986</v>
      </c>
      <c r="CL163" s="335">
        <f>CA163*(1-DJ$47)+('DRE + DCF'!AB$53*10^6)</f>
        <v>417629397286.6969</v>
      </c>
      <c r="CM163" s="335">
        <f>CB163*(1-DK$47)+('DRE + DCF'!AC$53*10^6)</f>
        <v>462758243946.98743</v>
      </c>
      <c r="CN163" s="335">
        <f t="shared" si="142"/>
        <v>1154433991277.6001</v>
      </c>
      <c r="CO163" s="335">
        <f t="shared" si="143"/>
        <v>1176041250703.824</v>
      </c>
      <c r="CP163" s="335">
        <f t="shared" si="144"/>
        <v>1216151587598.4319</v>
      </c>
      <c r="CQ163" s="335">
        <f t="shared" si="145"/>
        <v>1362089778110.2439</v>
      </c>
      <c r="CR163" s="335">
        <f t="shared" si="146"/>
        <v>1525540551483.4731</v>
      </c>
      <c r="CS163" s="335">
        <f t="shared" si="147"/>
        <v>1708605417661.4902</v>
      </c>
      <c r="CT163" s="335">
        <f t="shared" si="148"/>
        <v>1913638067780.8691</v>
      </c>
      <c r="CU163" s="335">
        <f t="shared" si="149"/>
        <v>2143274635914.5735</v>
      </c>
      <c r="CV163" s="335">
        <f t="shared" si="150"/>
        <v>2387607944408.8354</v>
      </c>
      <c r="CW163" s="335">
        <f t="shared" si="151"/>
        <v>2616818307072.0835</v>
      </c>
      <c r="CX163" s="336">
        <f t="shared" si="152"/>
        <v>2864107637090.396</v>
      </c>
    </row>
    <row r="164" spans="4:102" ht="30" customHeight="1" x14ac:dyDescent="0.25">
      <c r="D164" s="333">
        <f t="shared" si="110"/>
        <v>1.6313274413578993E-2</v>
      </c>
      <c r="E164" s="64">
        <f t="shared" si="111"/>
        <v>1.3439411989740579E-2</v>
      </c>
      <c r="F164" s="64">
        <f t="shared" si="112"/>
        <v>2.3131978685043658E-2</v>
      </c>
      <c r="G164" s="64">
        <f t="shared" si="113"/>
        <v>1.8990179555792297E-2</v>
      </c>
      <c r="H164" s="64">
        <f t="shared" si="114"/>
        <v>1.5132789940990737E-2</v>
      </c>
      <c r="I164" s="64">
        <f t="shared" si="115"/>
        <v>1.1519610190035418E-2</v>
      </c>
      <c r="J164" s="64">
        <f t="shared" si="116"/>
        <v>8.1203567721591097E-3</v>
      </c>
      <c r="K164" s="64">
        <f t="shared" si="117"/>
        <v>4.9070092455584802E-3</v>
      </c>
      <c r="L164" s="64">
        <f t="shared" si="118"/>
        <v>2.5507872065399784E-3</v>
      </c>
      <c r="M164" s="64">
        <f t="shared" si="119"/>
        <v>2.3399138610012415E-3</v>
      </c>
      <c r="N164" s="64">
        <f t="shared" si="120"/>
        <v>4.3170652730936399E-3</v>
      </c>
      <c r="O164" s="64">
        <f t="shared" si="109"/>
        <v>7.6500000000000054E-2</v>
      </c>
      <c r="P164" s="64">
        <f t="shared" si="109"/>
        <v>7.6500000000000054E-2</v>
      </c>
      <c r="Q164" s="64">
        <f t="shared" si="154"/>
        <v>7.6500000000000054E-2</v>
      </c>
      <c r="R164" s="64">
        <f t="shared" si="155"/>
        <v>7.6500000000000054E-2</v>
      </c>
      <c r="S164" s="64">
        <f t="shared" si="156"/>
        <v>7.6500000000000054E-2</v>
      </c>
      <c r="T164" s="64">
        <f t="shared" si="157"/>
        <v>7.6500000000000054E-2</v>
      </c>
      <c r="U164" s="64">
        <f t="shared" si="158"/>
        <v>7.6500000000000054E-2</v>
      </c>
      <c r="V164" s="64">
        <f t="shared" si="159"/>
        <v>7.6500000000000054E-2</v>
      </c>
      <c r="W164" s="64">
        <f t="shared" si="160"/>
        <v>7.6500000000000054E-2</v>
      </c>
      <c r="X164" s="64">
        <f t="shared" si="161"/>
        <v>7.6500000000000054E-2</v>
      </c>
      <c r="Y164" s="64">
        <f t="shared" si="162"/>
        <v>7.6500000000000054E-2</v>
      </c>
      <c r="Z164" s="64">
        <f t="shared" si="121"/>
        <v>0.17350075265538625</v>
      </c>
      <c r="AA164" s="64">
        <f t="shared" si="153"/>
        <v>0.17062689023154784</v>
      </c>
      <c r="AB164" s="64">
        <f t="shared" si="122"/>
        <v>0.18031945692685092</v>
      </c>
      <c r="AC164" s="64">
        <f t="shared" si="123"/>
        <v>0.17617765779759956</v>
      </c>
      <c r="AD164" s="64">
        <f t="shared" si="124"/>
        <v>0.172320268182798</v>
      </c>
      <c r="AE164" s="64">
        <f t="shared" si="125"/>
        <v>0.16870708843184268</v>
      </c>
      <c r="AF164" s="64">
        <f t="shared" si="126"/>
        <v>0.16530783501396637</v>
      </c>
      <c r="AG164" s="64">
        <f t="shared" si="127"/>
        <v>0.16209448748736574</v>
      </c>
      <c r="AH164" s="64">
        <f t="shared" si="128"/>
        <v>0.15973826544834724</v>
      </c>
      <c r="AI164" s="64">
        <f t="shared" si="129"/>
        <v>0.1595273921028085</v>
      </c>
      <c r="AJ164" s="64">
        <f t="shared" si="130"/>
        <v>0.1615045435149009</v>
      </c>
      <c r="AK164" s="334">
        <f>(1+O164)*'Projeções - Receitas'!N$34</f>
        <v>1984185769631.022</v>
      </c>
      <c r="AL164" s="334">
        <f>(1+P164)*'Projeções - Receitas'!T$34</f>
        <v>2095607854420.3613</v>
      </c>
      <c r="AM164" s="334">
        <f>(1+Q164)*'Projeções - Receitas'!U$34</f>
        <v>2347080796950.8052</v>
      </c>
      <c r="AN164" s="334">
        <f>(1+R164)*'Projeções - Receitas'!V$34</f>
        <v>2628730492584.9019</v>
      </c>
      <c r="AO164" s="334">
        <f>(1+S164)*'Projeções - Receitas'!W$34</f>
        <v>2944178151695.0898</v>
      </c>
      <c r="AP164" s="334">
        <f>(1+T164)*'Projeções - Receitas'!X$34</f>
        <v>3297479529898.5015</v>
      </c>
      <c r="AQ164" s="334">
        <f>(1+U164)*'Projeções - Receitas'!Y$34</f>
        <v>3693177073486.3218</v>
      </c>
      <c r="AR164" s="334">
        <f>(1+V164)*'Projeções - Receitas'!Z$34</f>
        <v>4136358322304.6807</v>
      </c>
      <c r="AS164" s="334">
        <f>(1+W164)*'Projeções - Receitas'!AA$34</f>
        <v>4607903171047.415</v>
      </c>
      <c r="AT164" s="334">
        <f>(1+X164)*'Projeções - Receitas'!AB$34</f>
        <v>5050261875467.9668</v>
      </c>
      <c r="AU164" s="334">
        <f>(1+Y164)*'Projeções - Receitas'!AC$34</f>
        <v>5527511622699.6904</v>
      </c>
      <c r="AV164" s="335">
        <f t="shared" si="131"/>
        <v>1737295314801.637</v>
      </c>
      <c r="AW164" s="335">
        <f t="shared" si="132"/>
        <v>1834853249563.9385</v>
      </c>
      <c r="AX164" s="335">
        <f t="shared" si="133"/>
        <v>2055035639511.6116</v>
      </c>
      <c r="AY164" s="335">
        <f t="shared" si="134"/>
        <v>2301639916253.0049</v>
      </c>
      <c r="AZ164" s="335">
        <f t="shared" si="135"/>
        <v>2577836706203.3652</v>
      </c>
      <c r="BA164" s="335">
        <f t="shared" si="136"/>
        <v>2887177110947.77</v>
      </c>
      <c r="BB164" s="335">
        <f t="shared" si="137"/>
        <v>3233638364261.5024</v>
      </c>
      <c r="BC164" s="335">
        <f t="shared" si="138"/>
        <v>3621674967972.8828</v>
      </c>
      <c r="BD164" s="335">
        <f t="shared" si="139"/>
        <v>4034545914321.7925</v>
      </c>
      <c r="BE164" s="335">
        <f t="shared" si="140"/>
        <v>4421862322096.6846</v>
      </c>
      <c r="BF164" s="335">
        <f t="shared" si="141"/>
        <v>4839728311534.8213</v>
      </c>
      <c r="BG164" s="334">
        <f>(AK164*SUMPRODUCT(DA$10:DA$13,DA$28:DA$31)+AV164*SUMPRODUCT(DA$14:DA$23,DA$32:DA$41))*'Projeções - Receitas'!T$23+(AK164*DA$11*'Projeções - Receitas'!T$25)</f>
        <v>64459342010.696014</v>
      </c>
      <c r="BH164" s="334">
        <f>(AL164*SUMPRODUCT(DB$10:DB$13,DB$28:DB$31)+AW164*SUMPRODUCT(DB$14:DB$23,DB$32:DB$41))*'Projeções - Receitas'!U$23+(AL164*DB$11*'Projeções - Receitas'!U$25)</f>
        <v>51646335197.467995</v>
      </c>
      <c r="BI164" s="334">
        <f>(AM164*SUMPRODUCT(DC$10:DC$13,DC$28:DC$31)+AX164*SUMPRODUCT(DC$14:DC$23,DC$32:DC$41))*'Projeções - Receitas'!V$23+(AM164*DC$11*'Projeções - Receitas'!V$25)</f>
        <v>57124979406.166016</v>
      </c>
      <c r="BJ164" s="334">
        <f>(AN164*SUMPRODUCT(DD$10:DD$13,DD$28:DD$31)+AY164*SUMPRODUCT(DD$14:DD$23,DD$32:DD$41))*'Projeções - Receitas'!W$23+(AN164*DD$11*'Projeções - Receitas'!W$25)</f>
        <v>63136628893.83139</v>
      </c>
      <c r="BK164" s="334">
        <f>(AO164*SUMPRODUCT(DE$10:DE$13,DE$28:DE$31)+AZ164*SUMPRODUCT(DE$14:DE$23,DE$32:DE$41))*'Projeções - Receitas'!X$23+(AO164*DE$11*'Projeções - Receitas'!X$25)</f>
        <v>69762404015.137848</v>
      </c>
      <c r="BL164" s="334">
        <f>(AP164*SUMPRODUCT(DF$10:DF$13,DF$28:DF$31)+BA164*SUMPRODUCT(DF$14:DF$23,DF$32:DF$41))*'Projeções - Receitas'!Y$23+(AP164*DF$11*'Projeções - Receitas'!Y$25)</f>
        <v>77072389079.060226</v>
      </c>
      <c r="BM164" s="334">
        <f>(AQ164*SUMPRODUCT(DG$10:DG$13,DG$28:DG$31)+BB164*SUMPRODUCT(DG$14:DG$23,DG$32:DG$41))*'Projeções - Receitas'!Z$23+(AQ164*DG$11*'Projeções - Receitas'!Z$25)</f>
        <v>85140428449.110168</v>
      </c>
      <c r="BN164" s="334">
        <f>(AR164*SUMPRODUCT(DH$10:DH$13,DH$28:DH$31)+BC164*SUMPRODUCT(DH$14:DH$23,DH$32:DH$41))*'Projeções - Receitas'!AA$23+(AR164*DH$11*'Projeções - Receitas'!AA$25)</f>
        <v>94042961373.219818</v>
      </c>
      <c r="BO164" s="334">
        <f>(AS164*SUMPRODUCT(DI$10:DI$13,DI$28:DI$31)+BD164*SUMPRODUCT(DI$14:DI$23,DI$32:DI$41))*'Projeções - Receitas'!AB$23+(AS164*DI$11*'Projeções - Receitas'!AB$25)</f>
        <v>103305525074.25467</v>
      </c>
      <c r="BP164" s="334">
        <f>(AT164*SUMPRODUCT(DJ$10:DJ$13,DJ$28:DJ$31)+BE164*SUMPRODUCT(DJ$14:DJ$23,DJ$32:DJ$41))*'Projeções - Receitas'!AC$23+(AT164*DJ$11*'Projeções - Receitas'!AC$25)</f>
        <v>111627496683.43239</v>
      </c>
      <c r="BQ164" s="334">
        <f>(AU164*SUMPRODUCT(DK$10:DK$13,DK$28:DK$31)+BF164*SUMPRODUCT(DK$14:DK$23,DK$32:DK$41))*'Projeções - Receitas'!AD$23+(AU164*DK$11*'Projeções - Receitas'!AD$25)</f>
        <v>141994934334.62439</v>
      </c>
      <c r="BR164" s="335">
        <f>((BG164+'DRE + DCF'!T$12)*(1+'DRE + DCF'!T$15)+'DRE + DCF'!T$18)*(1+'DRE + DCF'!T$25)*'DRE + DCF'!T$33</f>
        <v>35449968847.253723</v>
      </c>
      <c r="BS164" s="335">
        <f>((BH164+'DRE + DCF'!U$12)*(1+'DRE + DCF'!U$15)+'DRE + DCF'!U$18)*(1+'DRE + DCF'!U$25)*'DRE + DCF'!U$33</f>
        <v>26800730289.508682</v>
      </c>
      <c r="BT164" s="335">
        <f>((BI164+'DRE + DCF'!V$12)*(1+'DRE + DCF'!V$15)+'DRE + DCF'!V$18)*(1+'DRE + DCF'!V$25)*'DRE + DCF'!V$33</f>
        <v>29795203410.763737</v>
      </c>
      <c r="BU164" s="335">
        <f>((BJ164+'DRE + DCF'!W$12)*(1+'DRE + DCF'!W$15)+'DRE + DCF'!W$18)*(1+'DRE + DCF'!W$25)*'DRE + DCF'!W$33</f>
        <v>33067553725.371025</v>
      </c>
      <c r="BV164" s="335">
        <f>((BK164+'DRE + DCF'!X$12)*(1+'DRE + DCF'!X$15)+'DRE + DCF'!X$18)*(1+'DRE + DCF'!X$25)*'DRE + DCF'!X$33</f>
        <v>36652789891.016251</v>
      </c>
      <c r="BW164" s="335">
        <f>((BL164+'DRE + DCF'!Y$12)*(1+'DRE + DCF'!Y$15)+'DRE + DCF'!Y$18)*(1+'DRE + DCF'!Y$25)*'DRE + DCF'!Y$33</f>
        <v>40594693971.567108</v>
      </c>
      <c r="BX164" s="335">
        <f>((BM164+'DRE + DCF'!Z$12)*(1+'DRE + DCF'!Z$15)+'DRE + DCF'!Z$18)*(1+'DRE + DCF'!Z$25)*'DRE + DCF'!Z$33</f>
        <v>44941577161.839119</v>
      </c>
      <c r="BY164" s="335">
        <f>((BN164+'DRE + DCF'!AA$12)*(1+'DRE + DCF'!AA$15)+'DRE + DCF'!AA$18)*(1+'DRE + DCF'!AA$25)*'DRE + DCF'!AA$33</f>
        <v>49728655903.546791</v>
      </c>
      <c r="BZ164" s="335">
        <f>((BO164+'DRE + DCF'!AB$12)*(1+'DRE + DCF'!AB$15)+'DRE + DCF'!AB$18)*(1+'DRE + DCF'!AB$25)*'DRE + DCF'!AB$33</f>
        <v>54675630339.710007</v>
      </c>
      <c r="CA164" s="335">
        <f>((BP164+'DRE + DCF'!AC$12)*(1+'DRE + DCF'!AC$15)+'DRE + DCF'!AC$18)*(1+'DRE + DCF'!AC$25)*'DRE + DCF'!AC$33</f>
        <v>58999605748.235626</v>
      </c>
      <c r="CB164" s="335">
        <f>((BQ164+'DRE + DCF'!AD$12)*(1+'DRE + DCF'!AD$15)+'DRE + DCF'!AD$18)*(1+'DRE + DCF'!AD$25)*'DRE + DCF'!AD$33</f>
        <v>74094703678.608368</v>
      </c>
      <c r="CC164" s="335">
        <f>BR164*(1-DA$47)+('DRE + DCF'!N$53*10^6)</f>
        <v>200388240339.69659</v>
      </c>
      <c r="CD164" s="335">
        <f>BS164*(1-DB$47)+('DRE + DCF'!T$53*10^6)</f>
        <v>200757506866.23795</v>
      </c>
      <c r="CE164" s="335">
        <f>BT164*(1-DC$47)+('DRE + DCF'!U$53*10^6)</f>
        <v>219397697066.39154</v>
      </c>
      <c r="CF164" s="335">
        <f>BU164*(1-DD$47)+('DRE + DCF'!V$53*10^6)</f>
        <v>240081296941.5007</v>
      </c>
      <c r="CG164" s="335">
        <f>BV164*(1-DE$47)+('DRE + DCF'!W$53*10^6)</f>
        <v>263003713812.68689</v>
      </c>
      <c r="CH164" s="335">
        <f>BW164*(1-DF$47)+('DRE + DCF'!X$53*10^6)</f>
        <v>288387792246.67474</v>
      </c>
      <c r="CI164" s="335">
        <f>BX164*(1-DG$47)+('DRE + DCF'!Y$53*10^6)</f>
        <v>316486363831.81268</v>
      </c>
      <c r="CJ164" s="335">
        <f>BY164*(1-DH$47)+('DRE + DCF'!Z$53*10^6)</f>
        <v>347574440922.59882</v>
      </c>
      <c r="CK164" s="335">
        <f>BZ164*(1-DI$47)+('DRE + DCF'!AA$53*10^6)</f>
        <v>381569578539.74829</v>
      </c>
      <c r="CL164" s="335">
        <f>CA164*(1-DJ$47)+('DRE + DCF'!AB$53*10^6)</f>
        <v>417648184427.83838</v>
      </c>
      <c r="CM164" s="335">
        <f>CB164*(1-DK$47)+('DRE + DCF'!AC$53*10^6)</f>
        <v>462781343716.09802</v>
      </c>
      <c r="CN164" s="335">
        <f t="shared" si="142"/>
        <v>1154970438299.5691</v>
      </c>
      <c r="CO164" s="335">
        <f t="shared" si="143"/>
        <v>1176587738273.8535</v>
      </c>
      <c r="CP164" s="335">
        <f t="shared" si="144"/>
        <v>1216716713800.8477</v>
      </c>
      <c r="CQ164" s="335">
        <f t="shared" si="145"/>
        <v>1362722719456.9495</v>
      </c>
      <c r="CR164" s="335">
        <f t="shared" si="146"/>
        <v>1526249445791.7832</v>
      </c>
      <c r="CS164" s="335">
        <f t="shared" si="147"/>
        <v>1709399379286.7976</v>
      </c>
      <c r="CT164" s="335">
        <f t="shared" si="148"/>
        <v>1914527304801.2134</v>
      </c>
      <c r="CU164" s="335">
        <f t="shared" si="149"/>
        <v>2144270581377.3591</v>
      </c>
      <c r="CV164" s="335">
        <f t="shared" si="150"/>
        <v>2388717427654.3784</v>
      </c>
      <c r="CW164" s="335">
        <f t="shared" si="151"/>
        <v>2618034300709.1987</v>
      </c>
      <c r="CX164" s="336">
        <f t="shared" si="152"/>
        <v>2865438542126.2183</v>
      </c>
    </row>
    <row r="165" spans="4:102" ht="30" customHeight="1" x14ac:dyDescent="0.25">
      <c r="D165" s="333">
        <f t="shared" si="110"/>
        <v>1.6242485485322672E-2</v>
      </c>
      <c r="E165" s="64">
        <f t="shared" si="111"/>
        <v>1.3367649080760935E-2</v>
      </c>
      <c r="F165" s="64">
        <f t="shared" si="112"/>
        <v>2.305622563078627E-2</v>
      </c>
      <c r="G165" s="64">
        <f t="shared" si="113"/>
        <v>1.891623558635655E-2</v>
      </c>
      <c r="H165" s="64">
        <f t="shared" si="114"/>
        <v>1.5060522581337749E-2</v>
      </c>
      <c r="I165" s="64">
        <f t="shared" si="115"/>
        <v>1.1448906617804733E-2</v>
      </c>
      <c r="J165" s="64">
        <f t="shared" si="116"/>
        <v>8.0511186341729324E-3</v>
      </c>
      <c r="K165" s="64">
        <f t="shared" si="117"/>
        <v>4.8391510989413133E-3</v>
      </c>
      <c r="L165" s="64">
        <f t="shared" si="118"/>
        <v>2.4839117721436044E-3</v>
      </c>
      <c r="M165" s="64">
        <f t="shared" si="119"/>
        <v>2.2730255788926679E-3</v>
      </c>
      <c r="N165" s="64">
        <f t="shared" si="120"/>
        <v>4.2501441464744272E-3</v>
      </c>
      <c r="O165" s="64">
        <f t="shared" si="109"/>
        <v>7.7000000000000055E-2</v>
      </c>
      <c r="P165" s="64">
        <f t="shared" si="109"/>
        <v>7.7000000000000055E-2</v>
      </c>
      <c r="Q165" s="64">
        <f t="shared" si="154"/>
        <v>7.7000000000000055E-2</v>
      </c>
      <c r="R165" s="64">
        <f t="shared" si="155"/>
        <v>7.7000000000000055E-2</v>
      </c>
      <c r="S165" s="64">
        <f t="shared" si="156"/>
        <v>7.7000000000000055E-2</v>
      </c>
      <c r="T165" s="64">
        <f t="shared" si="157"/>
        <v>7.7000000000000055E-2</v>
      </c>
      <c r="U165" s="64">
        <f t="shared" si="158"/>
        <v>7.7000000000000055E-2</v>
      </c>
      <c r="V165" s="64">
        <f t="shared" si="159"/>
        <v>7.7000000000000055E-2</v>
      </c>
      <c r="W165" s="64">
        <f t="shared" si="160"/>
        <v>7.7000000000000055E-2</v>
      </c>
      <c r="X165" s="64">
        <f t="shared" si="161"/>
        <v>7.7000000000000055E-2</v>
      </c>
      <c r="Y165" s="64">
        <f t="shared" si="162"/>
        <v>7.7000000000000055E-2</v>
      </c>
      <c r="Z165" s="64">
        <f t="shared" si="121"/>
        <v>0.17342996372712993</v>
      </c>
      <c r="AA165" s="64">
        <f t="shared" si="153"/>
        <v>0.1705551273225682</v>
      </c>
      <c r="AB165" s="64">
        <f t="shared" si="122"/>
        <v>0.18024370387259353</v>
      </c>
      <c r="AC165" s="64">
        <f t="shared" si="123"/>
        <v>0.17610371382816381</v>
      </c>
      <c r="AD165" s="64">
        <f t="shared" si="124"/>
        <v>0.17224800082314501</v>
      </c>
      <c r="AE165" s="64">
        <f t="shared" si="125"/>
        <v>0.16863638485961199</v>
      </c>
      <c r="AF165" s="64">
        <f t="shared" si="126"/>
        <v>0.16523859687598019</v>
      </c>
      <c r="AG165" s="64">
        <f t="shared" si="127"/>
        <v>0.16202662934074857</v>
      </c>
      <c r="AH165" s="64">
        <f t="shared" si="128"/>
        <v>0.15967139001395086</v>
      </c>
      <c r="AI165" s="64">
        <f t="shared" si="129"/>
        <v>0.15946050382069993</v>
      </c>
      <c r="AJ165" s="64">
        <f t="shared" si="130"/>
        <v>0.16143762238828169</v>
      </c>
      <c r="AK165" s="334">
        <f>(1+O165)*'Projeções - Receitas'!N$34</f>
        <v>1985107360792.021</v>
      </c>
      <c r="AL165" s="334">
        <f>(1+P165)*'Projeções - Receitas'!T$34</f>
        <v>2096581197594.7322</v>
      </c>
      <c r="AM165" s="334">
        <f>(1+Q165)*'Projeções - Receitas'!U$34</f>
        <v>2348170941306.1001</v>
      </c>
      <c r="AN165" s="334">
        <f>(1+R165)*'Projeções - Receitas'!V$34</f>
        <v>2629951454262.832</v>
      </c>
      <c r="AO165" s="334">
        <f>(1+S165)*'Projeções - Receitas'!W$34</f>
        <v>2945545628774.3726</v>
      </c>
      <c r="AP165" s="334">
        <f>(1+T165)*'Projeções - Receitas'!X$34</f>
        <v>3299011104227.2974</v>
      </c>
      <c r="AQ165" s="334">
        <f>(1+U165)*'Projeções - Receitas'!Y$34</f>
        <v>3694892436734.5732</v>
      </c>
      <c r="AR165" s="334">
        <f>(1+V165)*'Projeções - Receitas'!Z$34</f>
        <v>4138279529142.7222</v>
      </c>
      <c r="AS165" s="334">
        <f>(1+W165)*'Projeções - Receitas'!AA$34</f>
        <v>4610043395464.9932</v>
      </c>
      <c r="AT165" s="334">
        <f>(1+X165)*'Projeções - Receitas'!AB$34</f>
        <v>5052607561429.6338</v>
      </c>
      <c r="AU165" s="334">
        <f>(1+Y165)*'Projeções - Receitas'!AC$34</f>
        <v>5530078975984.7334</v>
      </c>
      <c r="AV165" s="335">
        <f t="shared" si="131"/>
        <v>1738102233201.4519</v>
      </c>
      <c r="AW165" s="335">
        <f t="shared" si="132"/>
        <v>1835705480520.5403</v>
      </c>
      <c r="AX165" s="335">
        <f t="shared" si="133"/>
        <v>2055990138183.0054</v>
      </c>
      <c r="AY165" s="335">
        <f t="shared" si="134"/>
        <v>2302708954764.9658</v>
      </c>
      <c r="AZ165" s="335">
        <f t="shared" si="135"/>
        <v>2579034029336.7622</v>
      </c>
      <c r="BA165" s="335">
        <f t="shared" si="136"/>
        <v>2888518112857.1738</v>
      </c>
      <c r="BB165" s="335">
        <f t="shared" si="137"/>
        <v>3235140286400.0352</v>
      </c>
      <c r="BC165" s="335">
        <f t="shared" si="138"/>
        <v>3623357120768.0396</v>
      </c>
      <c r="BD165" s="335">
        <f t="shared" si="139"/>
        <v>4036419832535.5962</v>
      </c>
      <c r="BE165" s="335">
        <f t="shared" si="140"/>
        <v>4423916136459.0146</v>
      </c>
      <c r="BF165" s="335">
        <f t="shared" si="141"/>
        <v>4841976211354.3906</v>
      </c>
      <c r="BG165" s="334">
        <f>(AK165*SUMPRODUCT(DA$10:DA$13,DA$28:DA$31)+AV165*SUMPRODUCT(DA$14:DA$23,DA$32:DA$41))*'Projeções - Receitas'!T$23+(AK165*DA$11*'Projeções - Receitas'!T$25)</f>
        <v>64489281324.216995</v>
      </c>
      <c r="BH165" s="334">
        <f>(AL165*SUMPRODUCT(DB$10:DB$13,DB$28:DB$31)+AW165*SUMPRODUCT(DB$14:DB$23,DB$32:DB$41))*'Projeções - Receitas'!U$23+(AL165*DB$11*'Projeções - Receitas'!U$25)</f>
        <v>51670323276.983749</v>
      </c>
      <c r="BI165" s="334">
        <f>(AM165*SUMPRODUCT(DC$10:DC$13,DC$28:DC$31)+AX165*SUMPRODUCT(DC$14:DC$23,DC$32:DC$41))*'Projeções - Receitas'!V$23+(AM165*DC$11*'Projeções - Receitas'!V$25)</f>
        <v>57151512141.607803</v>
      </c>
      <c r="BJ165" s="334">
        <f>(AN165*SUMPRODUCT(DD$10:DD$13,DD$28:DD$31)+AY165*SUMPRODUCT(DD$14:DD$23,DD$32:DD$41))*'Projeções - Receitas'!W$23+(AN165*DD$11*'Projeções - Receitas'!W$25)</f>
        <v>63165953849.193092</v>
      </c>
      <c r="BK165" s="334">
        <f>(AO165*SUMPRODUCT(DE$10:DE$13,DE$28:DE$31)+AZ165*SUMPRODUCT(DE$14:DE$23,DE$32:DE$41))*'Projeções - Receitas'!X$23+(AO165*DE$11*'Projeções - Receitas'!X$25)</f>
        <v>69794806432.23735</v>
      </c>
      <c r="BL165" s="334">
        <f>(AP165*SUMPRODUCT(DF$10:DF$13,DF$28:DF$31)+BA165*SUMPRODUCT(DF$14:DF$23,DF$32:DF$41))*'Projeções - Receitas'!Y$23+(AP165*DF$11*'Projeções - Receitas'!Y$25)</f>
        <v>77108186751.646942</v>
      </c>
      <c r="BM165" s="334">
        <f>(AQ165*SUMPRODUCT(DG$10:DG$13,DG$28:DG$31)+BB165*SUMPRODUCT(DG$14:DG$23,DG$32:DG$41))*'Projeções - Receitas'!Z$23+(AQ165*DG$11*'Projeções - Receitas'!Z$25)</f>
        <v>85179973469.290848</v>
      </c>
      <c r="BN165" s="334">
        <f>(AR165*SUMPRODUCT(DH$10:DH$13,DH$28:DH$31)+BC165*SUMPRODUCT(DH$14:DH$23,DH$32:DH$41))*'Projeções - Receitas'!AA$23+(AR165*DH$11*'Projeções - Receitas'!AA$25)</f>
        <v>94086641336.700165</v>
      </c>
      <c r="BO165" s="334">
        <f>(AS165*SUMPRODUCT(DI$10:DI$13,DI$28:DI$31)+BD165*SUMPRODUCT(DI$14:DI$23,DI$32:DI$41))*'Projeções - Receitas'!AB$23+(AS165*DI$11*'Projeções - Receitas'!AB$25)</f>
        <v>103353507203.87584</v>
      </c>
      <c r="BP165" s="334">
        <f>(AT165*SUMPRODUCT(DJ$10:DJ$13,DJ$28:DJ$31)+BE165*SUMPRODUCT(DJ$14:DJ$23,DJ$32:DJ$41))*'Projeções - Receitas'!AC$23+(AT165*DJ$11*'Projeções - Receitas'!AC$25)</f>
        <v>111679344104.0936</v>
      </c>
      <c r="BQ165" s="334">
        <f>(AU165*SUMPRODUCT(DK$10:DK$13,DK$28:DK$31)+BF165*SUMPRODUCT(DK$14:DK$23,DK$32:DK$41))*'Projeções - Receitas'!AD$23+(AU165*DK$11*'Projeções - Receitas'!AD$25)</f>
        <v>142060886463.90198</v>
      </c>
      <c r="BR165" s="335">
        <f>((BG165+'DRE + DCF'!T$12)*(1+'DRE + DCF'!T$15)+'DRE + DCF'!T$18)*(1+'DRE + DCF'!T$25)*'DRE + DCF'!T$33</f>
        <v>35468391439.544685</v>
      </c>
      <c r="BS165" s="335">
        <f>((BH165+'DRE + DCF'!U$12)*(1+'DRE + DCF'!U$15)+'DRE + DCF'!U$18)*(1+'DRE + DCF'!U$25)*'DRE + DCF'!U$33</f>
        <v>26815348453.372562</v>
      </c>
      <c r="BT165" s="335">
        <f>((BI165+'DRE + DCF'!V$12)*(1+'DRE + DCF'!V$15)+'DRE + DCF'!V$18)*(1+'DRE + DCF'!V$25)*'DRE + DCF'!V$33</f>
        <v>29811354131.834381</v>
      </c>
      <c r="BU165" s="335">
        <f>((BJ165+'DRE + DCF'!W$12)*(1+'DRE + DCF'!W$15)+'DRE + DCF'!W$18)*(1+'DRE + DCF'!W$25)*'DRE + DCF'!W$33</f>
        <v>33085384049.826485</v>
      </c>
      <c r="BV165" s="335">
        <f>((BK165+'DRE + DCF'!X$12)*(1+'DRE + DCF'!X$15)+'DRE + DCF'!X$18)*(1+'DRE + DCF'!X$25)*'DRE + DCF'!X$33</f>
        <v>36672469240.653206</v>
      </c>
      <c r="BW165" s="335">
        <f>((BL165+'DRE + DCF'!Y$12)*(1+'DRE + DCF'!Y$15)+'DRE + DCF'!Y$18)*(1+'DRE + DCF'!Y$25)*'DRE + DCF'!Y$33</f>
        <v>40616410931.108032</v>
      </c>
      <c r="BX165" s="335">
        <f>((BM165+'DRE + DCF'!Z$12)*(1+'DRE + DCF'!Z$15)+'DRE + DCF'!Z$18)*(1+'DRE + DCF'!Z$25)*'DRE + DCF'!Z$33</f>
        <v>44965540448.211853</v>
      </c>
      <c r="BY165" s="335">
        <f>((BN165+'DRE + DCF'!AA$12)*(1+'DRE + DCF'!AA$15)+'DRE + DCF'!AA$18)*(1+'DRE + DCF'!AA$25)*'DRE + DCF'!AA$33</f>
        <v>49755095001.620636</v>
      </c>
      <c r="BZ165" s="335">
        <f>((BO165+'DRE + DCF'!AB$12)*(1+'DRE + DCF'!AB$15)+'DRE + DCF'!AB$18)*(1+'DRE + DCF'!AB$25)*'DRE + DCF'!AB$33</f>
        <v>54704640700.357399</v>
      </c>
      <c r="CA165" s="335">
        <f>((BP165+'DRE + DCF'!AC$12)*(1+'DRE + DCF'!AC$15)+'DRE + DCF'!AC$18)*(1+'DRE + DCF'!AC$25)*'DRE + DCF'!AC$33</f>
        <v>59030917650.138184</v>
      </c>
      <c r="CB165" s="335">
        <f>((BQ165+'DRE + DCF'!AD$12)*(1+'DRE + DCF'!AD$15)+'DRE + DCF'!AD$18)*(1+'DRE + DCF'!AD$25)*'DRE + DCF'!AD$33</f>
        <v>74133203293.792664</v>
      </c>
      <c r="CC165" s="335">
        <f>BR165*(1-DA$47)+('DRE + DCF'!N$53*10^6)</f>
        <v>200399517207.76328</v>
      </c>
      <c r="CD165" s="335">
        <f>BS165*(1-DB$47)+('DRE + DCF'!T$53*10^6)</f>
        <v>200766277764.55627</v>
      </c>
      <c r="CE165" s="335">
        <f>BT165*(1-DC$47)+('DRE + DCF'!U$53*10^6)</f>
        <v>219407387499.03391</v>
      </c>
      <c r="CF165" s="335">
        <f>BU165*(1-DD$47)+('DRE + DCF'!V$53*10^6)</f>
        <v>240091995136.17395</v>
      </c>
      <c r="CG165" s="335">
        <f>BV165*(1-DE$47)+('DRE + DCF'!W$53*10^6)</f>
        <v>263015521422.46906</v>
      </c>
      <c r="CH165" s="335">
        <f>BW165*(1-DF$47)+('DRE + DCF'!X$53*10^6)</f>
        <v>288400822422.39929</v>
      </c>
      <c r="CI165" s="335">
        <f>BX165*(1-DG$47)+('DRE + DCF'!Y$53*10^6)</f>
        <v>316500741803.63635</v>
      </c>
      <c r="CJ165" s="335">
        <f>BY165*(1-DH$47)+('DRE + DCF'!Z$53*10^6)</f>
        <v>347590304381.44312</v>
      </c>
      <c r="CK165" s="335">
        <f>BZ165*(1-DI$47)+('DRE + DCF'!AA$53*10^6)</f>
        <v>381586984756.13672</v>
      </c>
      <c r="CL165" s="335">
        <f>CA165*(1-DJ$47)+('DRE + DCF'!AB$53*10^6)</f>
        <v>417666971568.97992</v>
      </c>
      <c r="CM165" s="335">
        <f>CB165*(1-DK$47)+('DRE + DCF'!AC$53*10^6)</f>
        <v>462804443485.20856</v>
      </c>
      <c r="CN165" s="335">
        <f t="shared" si="142"/>
        <v>1155506885321.5383</v>
      </c>
      <c r="CO165" s="335">
        <f t="shared" si="143"/>
        <v>1177134225843.8833</v>
      </c>
      <c r="CP165" s="335">
        <f t="shared" si="144"/>
        <v>1217281840003.2629</v>
      </c>
      <c r="CQ165" s="335">
        <f t="shared" si="145"/>
        <v>1363355660803.6545</v>
      </c>
      <c r="CR165" s="335">
        <f t="shared" si="146"/>
        <v>1526958340100.0935</v>
      </c>
      <c r="CS165" s="335">
        <f t="shared" si="147"/>
        <v>1710193340912.1047</v>
      </c>
      <c r="CT165" s="335">
        <f t="shared" si="148"/>
        <v>1915416541821.5574</v>
      </c>
      <c r="CU165" s="335">
        <f t="shared" si="149"/>
        <v>2145266526840.1443</v>
      </c>
      <c r="CV165" s="335">
        <f t="shared" si="150"/>
        <v>2389826910899.9214</v>
      </c>
      <c r="CW165" s="335">
        <f t="shared" si="151"/>
        <v>2619250294346.3145</v>
      </c>
      <c r="CX165" s="336">
        <f t="shared" si="152"/>
        <v>2866769447162.0405</v>
      </c>
    </row>
    <row r="166" spans="4:102" ht="30" customHeight="1" x14ac:dyDescent="0.25">
      <c r="D166" s="333">
        <f t="shared" si="110"/>
        <v>1.6171762254447553E-2</v>
      </c>
      <c r="E166" s="64">
        <f t="shared" si="111"/>
        <v>1.3295952773088981E-2</v>
      </c>
      <c r="F166" s="64">
        <f t="shared" si="112"/>
        <v>2.2980542880987526E-2</v>
      </c>
      <c r="G166" s="64">
        <f t="shared" si="113"/>
        <v>1.8842360242414424E-2</v>
      </c>
      <c r="H166" s="64">
        <f t="shared" si="114"/>
        <v>1.4988322291160067E-2</v>
      </c>
      <c r="I166" s="64">
        <f t="shared" si="115"/>
        <v>1.137826866373845E-2</v>
      </c>
      <c r="J166" s="64">
        <f t="shared" si="116"/>
        <v>7.9819447543194033E-3</v>
      </c>
      <c r="K166" s="64">
        <f t="shared" si="117"/>
        <v>4.7713559297223596E-3</v>
      </c>
      <c r="L166" s="64">
        <f t="shared" si="118"/>
        <v>2.4170984031155196E-3</v>
      </c>
      <c r="M166" s="64">
        <f t="shared" si="119"/>
        <v>2.206199374076151E-3</v>
      </c>
      <c r="N166" s="64">
        <f t="shared" si="120"/>
        <v>4.1832851276293048E-3</v>
      </c>
      <c r="O166" s="64">
        <f t="shared" si="109"/>
        <v>7.7500000000000055E-2</v>
      </c>
      <c r="P166" s="64">
        <f t="shared" si="109"/>
        <v>7.7500000000000055E-2</v>
      </c>
      <c r="Q166" s="64">
        <f t="shared" si="154"/>
        <v>7.7500000000000055E-2</v>
      </c>
      <c r="R166" s="64">
        <f t="shared" si="155"/>
        <v>7.7500000000000055E-2</v>
      </c>
      <c r="S166" s="64">
        <f t="shared" si="156"/>
        <v>7.7500000000000055E-2</v>
      </c>
      <c r="T166" s="64">
        <f t="shared" si="157"/>
        <v>7.7500000000000055E-2</v>
      </c>
      <c r="U166" s="64">
        <f t="shared" si="158"/>
        <v>7.7500000000000055E-2</v>
      </c>
      <c r="V166" s="64">
        <f t="shared" si="159"/>
        <v>7.7500000000000055E-2</v>
      </c>
      <c r="W166" s="64">
        <f t="shared" si="160"/>
        <v>7.7500000000000055E-2</v>
      </c>
      <c r="X166" s="64">
        <f t="shared" si="161"/>
        <v>7.7500000000000055E-2</v>
      </c>
      <c r="Y166" s="64">
        <f t="shared" si="162"/>
        <v>7.7500000000000055E-2</v>
      </c>
      <c r="Z166" s="64">
        <f t="shared" si="121"/>
        <v>0.17335924049625481</v>
      </c>
      <c r="AA166" s="64">
        <f t="shared" si="153"/>
        <v>0.17048343101489624</v>
      </c>
      <c r="AB166" s="64">
        <f t="shared" si="122"/>
        <v>0.18016802112279479</v>
      </c>
      <c r="AC166" s="64">
        <f t="shared" si="123"/>
        <v>0.17602983848422168</v>
      </c>
      <c r="AD166" s="64">
        <f t="shared" si="124"/>
        <v>0.17217580053296733</v>
      </c>
      <c r="AE166" s="64">
        <f t="shared" si="125"/>
        <v>0.16856574690554571</v>
      </c>
      <c r="AF166" s="64">
        <f t="shared" si="126"/>
        <v>0.16516942299612666</v>
      </c>
      <c r="AG166" s="64">
        <f t="shared" si="127"/>
        <v>0.16195883417152962</v>
      </c>
      <c r="AH166" s="64">
        <f t="shared" si="128"/>
        <v>0.15960457664492278</v>
      </c>
      <c r="AI166" s="64">
        <f t="shared" si="129"/>
        <v>0.15939367761588341</v>
      </c>
      <c r="AJ166" s="64">
        <f t="shared" si="130"/>
        <v>0.16137076336943657</v>
      </c>
      <c r="AK166" s="334">
        <f>(1+O166)*'Projeções - Receitas'!N$34</f>
        <v>1986028951953.0205</v>
      </c>
      <c r="AL166" s="334">
        <f>(1+P166)*'Projeções - Receitas'!T$34</f>
        <v>2097554540769.1033</v>
      </c>
      <c r="AM166" s="334">
        <f>(1+Q166)*'Projeções - Receitas'!U$34</f>
        <v>2349261085661.396</v>
      </c>
      <c r="AN166" s="334">
        <f>(1+R166)*'Projeções - Receitas'!V$34</f>
        <v>2631172415940.7632</v>
      </c>
      <c r="AO166" s="334">
        <f>(1+S166)*'Projeções - Receitas'!W$34</f>
        <v>2946913105853.6553</v>
      </c>
      <c r="AP166" s="334">
        <f>(1+T166)*'Projeções - Receitas'!X$34</f>
        <v>3300542678556.0942</v>
      </c>
      <c r="AQ166" s="334">
        <f>(1+U166)*'Projeções - Receitas'!Y$34</f>
        <v>3696607799982.8257</v>
      </c>
      <c r="AR166" s="334">
        <f>(1+V166)*'Projeções - Receitas'!Z$34</f>
        <v>4140200735980.7651</v>
      </c>
      <c r="AS166" s="334">
        <f>(1+W166)*'Projeções - Receitas'!AA$34</f>
        <v>4612183619882.5732</v>
      </c>
      <c r="AT166" s="334">
        <f>(1+X166)*'Projeções - Receitas'!AB$34</f>
        <v>5054953247391.3008</v>
      </c>
      <c r="AU166" s="334">
        <f>(1+Y166)*'Projeções - Receitas'!AC$34</f>
        <v>5532646329269.7783</v>
      </c>
      <c r="AV166" s="335">
        <f t="shared" si="131"/>
        <v>1738909151601.2673</v>
      </c>
      <c r="AW166" s="335">
        <f t="shared" si="132"/>
        <v>1836557711477.1426</v>
      </c>
      <c r="AX166" s="335">
        <f t="shared" si="133"/>
        <v>2056944636854.3999</v>
      </c>
      <c r="AY166" s="335">
        <f t="shared" si="134"/>
        <v>2303777993276.9277</v>
      </c>
      <c r="AZ166" s="335">
        <f t="shared" si="135"/>
        <v>2580231352470.1597</v>
      </c>
      <c r="BA166" s="335">
        <f t="shared" si="136"/>
        <v>2889859114766.5791</v>
      </c>
      <c r="BB166" s="335">
        <f t="shared" si="137"/>
        <v>3236642208538.5684</v>
      </c>
      <c r="BC166" s="335">
        <f t="shared" si="138"/>
        <v>3625039273563.1968</v>
      </c>
      <c r="BD166" s="335">
        <f t="shared" si="139"/>
        <v>4038293750749.4023</v>
      </c>
      <c r="BE166" s="335">
        <f t="shared" si="140"/>
        <v>4425969950821.3457</v>
      </c>
      <c r="BF166" s="335">
        <f t="shared" si="141"/>
        <v>4844224111173.9619</v>
      </c>
      <c r="BG166" s="334">
        <f>(AK166*SUMPRODUCT(DA$10:DA$13,DA$28:DA$31)+AV166*SUMPRODUCT(DA$14:DA$23,DA$32:DA$41))*'Projeções - Receitas'!T$23+(AK166*DA$11*'Projeções - Receitas'!T$25)</f>
        <v>64519220637.737976</v>
      </c>
      <c r="BH166" s="334">
        <f>(AL166*SUMPRODUCT(DB$10:DB$13,DB$28:DB$31)+AW166*SUMPRODUCT(DB$14:DB$23,DB$32:DB$41))*'Projeções - Receitas'!U$23+(AL166*DB$11*'Projeções - Receitas'!U$25)</f>
        <v>51694311356.499527</v>
      </c>
      <c r="BI166" s="334">
        <f>(AM166*SUMPRODUCT(DC$10:DC$13,DC$28:DC$31)+AX166*SUMPRODUCT(DC$14:DC$23,DC$32:DC$41))*'Projeções - Receitas'!V$23+(AM166*DC$11*'Projeções - Receitas'!V$25)</f>
        <v>57178044877.049606</v>
      </c>
      <c r="BJ166" s="334">
        <f>(AN166*SUMPRODUCT(DD$10:DD$13,DD$28:DD$31)+AY166*SUMPRODUCT(DD$14:DD$23,DD$32:DD$41))*'Projeções - Receitas'!W$23+(AN166*DD$11*'Projeções - Receitas'!W$25)</f>
        <v>63195278804.55484</v>
      </c>
      <c r="BK166" s="334">
        <f>(AO166*SUMPRODUCT(DE$10:DE$13,DE$28:DE$31)+AZ166*SUMPRODUCT(DE$14:DE$23,DE$32:DE$41))*'Projeções - Receitas'!X$23+(AO166*DE$11*'Projeções - Receitas'!X$25)</f>
        <v>69827208849.336731</v>
      </c>
      <c r="BL166" s="334">
        <f>(AP166*SUMPRODUCT(DF$10:DF$13,DF$28:DF$31)+BA166*SUMPRODUCT(DF$14:DF$23,DF$32:DF$41))*'Projeções - Receitas'!Y$23+(AP166*DF$11*'Projeções - Receitas'!Y$25)</f>
        <v>77143984424.233551</v>
      </c>
      <c r="BM166" s="334">
        <f>(AQ166*SUMPRODUCT(DG$10:DG$13,DG$28:DG$31)+BB166*SUMPRODUCT(DG$14:DG$23,DG$32:DG$41))*'Projeções - Receitas'!Z$23+(AQ166*DG$11*'Projeções - Receitas'!Z$25)</f>
        <v>85219518489.471634</v>
      </c>
      <c r="BN166" s="334">
        <f>(AR166*SUMPRODUCT(DH$10:DH$13,DH$28:DH$31)+BC166*SUMPRODUCT(DH$14:DH$23,DH$32:DH$41))*'Projeções - Receitas'!AA$23+(AR166*DH$11*'Projeções - Receitas'!AA$25)</f>
        <v>94130321300.180573</v>
      </c>
      <c r="BO166" s="334">
        <f>(AS166*SUMPRODUCT(DI$10:DI$13,DI$28:DI$31)+BD166*SUMPRODUCT(DI$14:DI$23,DI$32:DI$41))*'Projeções - Receitas'!AB$23+(AS166*DI$11*'Projeções - Receitas'!AB$25)</f>
        <v>103401489333.49692</v>
      </c>
      <c r="BP166" s="334">
        <f>(AT166*SUMPRODUCT(DJ$10:DJ$13,DJ$28:DJ$31)+BE166*SUMPRODUCT(DJ$14:DJ$23,DJ$32:DJ$41))*'Projeções - Receitas'!AC$23+(AT166*DJ$11*'Projeções - Receitas'!AC$25)</f>
        <v>111731191524.7547</v>
      </c>
      <c r="BQ166" s="334">
        <f>(AU166*SUMPRODUCT(DK$10:DK$13,DK$28:DK$31)+BF166*SUMPRODUCT(DK$14:DK$23,DK$32:DK$41))*'Projeções - Receitas'!AD$23+(AU166*DK$11*'Projeções - Receitas'!AD$25)</f>
        <v>142126838593.17957</v>
      </c>
      <c r="BR166" s="335">
        <f>((BG166+'DRE + DCF'!T$12)*(1+'DRE + DCF'!T$15)+'DRE + DCF'!T$18)*(1+'DRE + DCF'!T$25)*'DRE + DCF'!T$33</f>
        <v>35486814031.835693</v>
      </c>
      <c r="BS166" s="335">
        <f>((BH166+'DRE + DCF'!U$12)*(1+'DRE + DCF'!U$15)+'DRE + DCF'!U$18)*(1+'DRE + DCF'!U$25)*'DRE + DCF'!U$33</f>
        <v>26829966617.236458</v>
      </c>
      <c r="BT166" s="335">
        <f>((BI166+'DRE + DCF'!V$12)*(1+'DRE + DCF'!V$15)+'DRE + DCF'!V$18)*(1+'DRE + DCF'!V$25)*'DRE + DCF'!V$33</f>
        <v>29827504852.90501</v>
      </c>
      <c r="BU166" s="335">
        <f>((BJ166+'DRE + DCF'!W$12)*(1+'DRE + DCF'!W$15)+'DRE + DCF'!W$18)*(1+'DRE + DCF'!W$25)*'DRE + DCF'!W$33</f>
        <v>33103214374.281982</v>
      </c>
      <c r="BV166" s="335">
        <f>((BK166+'DRE + DCF'!X$12)*(1+'DRE + DCF'!X$15)+'DRE + DCF'!X$18)*(1+'DRE + DCF'!X$25)*'DRE + DCF'!X$33</f>
        <v>36692148590.290092</v>
      </c>
      <c r="BW166" s="335">
        <f>((BL166+'DRE + DCF'!Y$12)*(1+'DRE + DCF'!Y$15)+'DRE + DCF'!Y$18)*(1+'DRE + DCF'!Y$25)*'DRE + DCF'!Y$33</f>
        <v>40638127890.648903</v>
      </c>
      <c r="BX166" s="335">
        <f>((BM166+'DRE + DCF'!Z$12)*(1+'DRE + DCF'!Z$15)+'DRE + DCF'!Z$18)*(1+'DRE + DCF'!Z$25)*'DRE + DCF'!Z$33</f>
        <v>44989503734.584641</v>
      </c>
      <c r="BY166" s="335">
        <f>((BN166+'DRE + DCF'!AA$12)*(1+'DRE + DCF'!AA$15)+'DRE + DCF'!AA$18)*(1+'DRE + DCF'!AA$25)*'DRE + DCF'!AA$33</f>
        <v>49781534099.694519</v>
      </c>
      <c r="BZ166" s="335">
        <f>((BO166+'DRE + DCF'!AB$12)*(1+'DRE + DCF'!AB$15)+'DRE + DCF'!AB$18)*(1+'DRE + DCF'!AB$25)*'DRE + DCF'!AB$33</f>
        <v>54733651061.004768</v>
      </c>
      <c r="CA166" s="335">
        <f>((BP166+'DRE + DCF'!AC$12)*(1+'DRE + DCF'!AC$15)+'DRE + DCF'!AC$18)*(1+'DRE + DCF'!AC$25)*'DRE + DCF'!AC$33</f>
        <v>59062229552.04068</v>
      </c>
      <c r="CB166" s="335">
        <f>((BQ166+'DRE + DCF'!AD$12)*(1+'DRE + DCF'!AD$15)+'DRE + DCF'!AD$18)*(1+'DRE + DCF'!AD$25)*'DRE + DCF'!AD$33</f>
        <v>74171702908.976944</v>
      </c>
      <c r="CC166" s="335">
        <f>BR166*(1-DA$47)+('DRE + DCF'!N$53*10^6)</f>
        <v>200410794075.82999</v>
      </c>
      <c r="CD166" s="335">
        <f>BS166*(1-DB$47)+('DRE + DCF'!T$53*10^6)</f>
        <v>200775048662.87463</v>
      </c>
      <c r="CE166" s="335">
        <f>BT166*(1-DC$47)+('DRE + DCF'!U$53*10^6)</f>
        <v>219417077931.6763</v>
      </c>
      <c r="CF166" s="335">
        <f>BU166*(1-DD$47)+('DRE + DCF'!V$53*10^6)</f>
        <v>240102693330.84726</v>
      </c>
      <c r="CG166" s="335">
        <f>BV166*(1-DE$47)+('DRE + DCF'!W$53*10^6)</f>
        <v>263027329032.25119</v>
      </c>
      <c r="CH166" s="335">
        <f>BW166*(1-DF$47)+('DRE + DCF'!X$53*10^6)</f>
        <v>288413852598.12384</v>
      </c>
      <c r="CI166" s="335">
        <f>BX166*(1-DG$47)+('DRE + DCF'!Y$53*10^6)</f>
        <v>316515119775.46002</v>
      </c>
      <c r="CJ166" s="335">
        <f>BY166*(1-DH$47)+('DRE + DCF'!Z$53*10^6)</f>
        <v>347606167840.28748</v>
      </c>
      <c r="CK166" s="335">
        <f>BZ166*(1-DI$47)+('DRE + DCF'!AA$53*10^6)</f>
        <v>381604390972.52515</v>
      </c>
      <c r="CL166" s="335">
        <f>CA166*(1-DJ$47)+('DRE + DCF'!AB$53*10^6)</f>
        <v>417685758710.12146</v>
      </c>
      <c r="CM166" s="335">
        <f>CB166*(1-DK$47)+('DRE + DCF'!AC$53*10^6)</f>
        <v>462827543254.31915</v>
      </c>
      <c r="CN166" s="335">
        <f t="shared" si="142"/>
        <v>1156043332343.5078</v>
      </c>
      <c r="CO166" s="335">
        <f t="shared" si="143"/>
        <v>1177680713413.9131</v>
      </c>
      <c r="CP166" s="335">
        <f t="shared" si="144"/>
        <v>1217846966205.679</v>
      </c>
      <c r="CQ166" s="335">
        <f t="shared" si="145"/>
        <v>1363988602150.3604</v>
      </c>
      <c r="CR166" s="335">
        <f t="shared" si="146"/>
        <v>1527667234408.4038</v>
      </c>
      <c r="CS166" s="335">
        <f t="shared" si="147"/>
        <v>1710987302537.4124</v>
      </c>
      <c r="CT166" s="335">
        <f t="shared" si="148"/>
        <v>1916305778841.9019</v>
      </c>
      <c r="CU166" s="335">
        <f t="shared" si="149"/>
        <v>2146262472302.9304</v>
      </c>
      <c r="CV166" s="335">
        <f t="shared" si="150"/>
        <v>2390936394145.4648</v>
      </c>
      <c r="CW166" s="335">
        <f t="shared" si="151"/>
        <v>2620466287983.4297</v>
      </c>
      <c r="CX166" s="336">
        <f t="shared" si="152"/>
        <v>2868100352197.8638</v>
      </c>
    </row>
    <row r="167" spans="4:102" ht="30" customHeight="1" x14ac:dyDescent="0.25">
      <c r="D167" s="333">
        <f t="shared" si="110"/>
        <v>1.6101104629538093E-2</v>
      </c>
      <c r="E167" s="64">
        <f t="shared" si="111"/>
        <v>1.3224322974051211E-2</v>
      </c>
      <c r="F167" s="64">
        <f t="shared" si="112"/>
        <v>2.2904930337821261E-2</v>
      </c>
      <c r="G167" s="64">
        <f t="shared" si="113"/>
        <v>1.8768553428476054E-2</v>
      </c>
      <c r="H167" s="64">
        <f t="shared" si="114"/>
        <v>1.4916188977132899E-2</v>
      </c>
      <c r="I167" s="64">
        <f t="shared" si="115"/>
        <v>1.1307696236531301E-2</v>
      </c>
      <c r="J167" s="64">
        <f t="shared" si="116"/>
        <v>7.9128350431855732E-3</v>
      </c>
      <c r="K167" s="64">
        <f t="shared" si="117"/>
        <v>4.7036236502707718E-3</v>
      </c>
      <c r="L167" s="64">
        <f t="shared" si="118"/>
        <v>2.3503470130940007E-3</v>
      </c>
      <c r="M167" s="64">
        <f t="shared" si="119"/>
        <v>2.1394351601731476E-3</v>
      </c>
      <c r="N167" s="64">
        <f t="shared" si="120"/>
        <v>4.1164881301374856E-3</v>
      </c>
      <c r="O167" s="64">
        <f t="shared" si="109"/>
        <v>7.8000000000000055E-2</v>
      </c>
      <c r="P167" s="64">
        <f t="shared" si="109"/>
        <v>7.8000000000000055E-2</v>
      </c>
      <c r="Q167" s="64">
        <f t="shared" si="154"/>
        <v>7.8000000000000055E-2</v>
      </c>
      <c r="R167" s="64">
        <f t="shared" si="155"/>
        <v>7.8000000000000055E-2</v>
      </c>
      <c r="S167" s="64">
        <f t="shared" si="156"/>
        <v>7.8000000000000055E-2</v>
      </c>
      <c r="T167" s="64">
        <f t="shared" si="157"/>
        <v>7.8000000000000055E-2</v>
      </c>
      <c r="U167" s="64">
        <f t="shared" si="158"/>
        <v>7.8000000000000055E-2</v>
      </c>
      <c r="V167" s="64">
        <f t="shared" si="159"/>
        <v>7.8000000000000055E-2</v>
      </c>
      <c r="W167" s="64">
        <f t="shared" si="160"/>
        <v>7.8000000000000055E-2</v>
      </c>
      <c r="X167" s="64">
        <f t="shared" si="161"/>
        <v>7.8000000000000055E-2</v>
      </c>
      <c r="Y167" s="64">
        <f t="shared" si="162"/>
        <v>7.8000000000000055E-2</v>
      </c>
      <c r="Z167" s="64">
        <f t="shared" si="121"/>
        <v>0.17328858287134535</v>
      </c>
      <c r="AA167" s="64">
        <f t="shared" si="153"/>
        <v>0.17041180121585847</v>
      </c>
      <c r="AB167" s="64">
        <f t="shared" si="122"/>
        <v>0.18009240857962852</v>
      </c>
      <c r="AC167" s="64">
        <f t="shared" si="123"/>
        <v>0.17595603167028331</v>
      </c>
      <c r="AD167" s="64">
        <f t="shared" si="124"/>
        <v>0.17210366721894016</v>
      </c>
      <c r="AE167" s="64">
        <f t="shared" si="125"/>
        <v>0.16849517447833856</v>
      </c>
      <c r="AF167" s="64">
        <f t="shared" si="126"/>
        <v>0.16510031328499283</v>
      </c>
      <c r="AG167" s="64">
        <f t="shared" si="127"/>
        <v>0.16189110189207803</v>
      </c>
      <c r="AH167" s="64">
        <f t="shared" si="128"/>
        <v>0.15953782525490126</v>
      </c>
      <c r="AI167" s="64">
        <f t="shared" si="129"/>
        <v>0.15932691340198041</v>
      </c>
      <c r="AJ167" s="64">
        <f t="shared" si="130"/>
        <v>0.16130396637194475</v>
      </c>
      <c r="AK167" s="334">
        <f>(1+O167)*'Projeções - Receitas'!N$34</f>
        <v>1986950543114.0193</v>
      </c>
      <c r="AL167" s="334">
        <f>(1+P167)*'Projeções - Receitas'!T$34</f>
        <v>2098527883943.4739</v>
      </c>
      <c r="AM167" s="334">
        <f>(1+Q167)*'Projeções - Receitas'!U$34</f>
        <v>2350351230016.6909</v>
      </c>
      <c r="AN167" s="334">
        <f>(1+R167)*'Projeções - Receitas'!V$34</f>
        <v>2632393377618.6938</v>
      </c>
      <c r="AO167" s="334">
        <f>(1+S167)*'Projeções - Receitas'!W$34</f>
        <v>2948280582932.9375</v>
      </c>
      <c r="AP167" s="334">
        <f>(1+T167)*'Projeções - Receitas'!X$34</f>
        <v>3302074252884.8906</v>
      </c>
      <c r="AQ167" s="334">
        <f>(1+U167)*'Projeções - Receitas'!Y$34</f>
        <v>3698323163231.0776</v>
      </c>
      <c r="AR167" s="334">
        <f>(1+V167)*'Projeções - Receitas'!Z$34</f>
        <v>4142121942818.8071</v>
      </c>
      <c r="AS167" s="334">
        <f>(1+W167)*'Projeções - Receitas'!AA$34</f>
        <v>4614323844300.1514</v>
      </c>
      <c r="AT167" s="334">
        <f>(1+X167)*'Projeções - Receitas'!AB$34</f>
        <v>5057298933352.9668</v>
      </c>
      <c r="AU167" s="334">
        <f>(1+Y167)*'Projeções - Receitas'!AC$34</f>
        <v>5535213682554.8223</v>
      </c>
      <c r="AV167" s="335">
        <f t="shared" si="131"/>
        <v>1739716070001.082</v>
      </c>
      <c r="AW167" s="335">
        <f t="shared" si="132"/>
        <v>1837409942433.7444</v>
      </c>
      <c r="AX167" s="335">
        <f t="shared" si="133"/>
        <v>2057899135525.7937</v>
      </c>
      <c r="AY167" s="335">
        <f t="shared" si="134"/>
        <v>2304847031788.8892</v>
      </c>
      <c r="AZ167" s="335">
        <f t="shared" si="135"/>
        <v>2581428675603.5562</v>
      </c>
      <c r="BA167" s="335">
        <f t="shared" si="136"/>
        <v>2891200116675.9834</v>
      </c>
      <c r="BB167" s="335">
        <f t="shared" si="137"/>
        <v>3238144130677.1016</v>
      </c>
      <c r="BC167" s="335">
        <f t="shared" si="138"/>
        <v>3626721426358.354</v>
      </c>
      <c r="BD167" s="335">
        <f t="shared" si="139"/>
        <v>4040167668963.2065</v>
      </c>
      <c r="BE167" s="335">
        <f t="shared" si="140"/>
        <v>4428023765183.6748</v>
      </c>
      <c r="BF167" s="335">
        <f t="shared" si="141"/>
        <v>4846472010993.5322</v>
      </c>
      <c r="BG167" s="334">
        <f>(AK167*SUMPRODUCT(DA$10:DA$13,DA$28:DA$31)+AV167*SUMPRODUCT(DA$14:DA$23,DA$32:DA$41))*'Projeções - Receitas'!T$23+(AK167*DA$11*'Projeções - Receitas'!T$25)</f>
        <v>64549159951.258934</v>
      </c>
      <c r="BH167" s="334">
        <f>(AL167*SUMPRODUCT(DB$10:DB$13,DB$28:DB$31)+AW167*SUMPRODUCT(DB$14:DB$23,DB$32:DB$41))*'Projeções - Receitas'!U$23+(AL167*DB$11*'Projeções - Receitas'!U$25)</f>
        <v>51718299436.01532</v>
      </c>
      <c r="BI167" s="334">
        <f>(AM167*SUMPRODUCT(DC$10:DC$13,DC$28:DC$31)+AX167*SUMPRODUCT(DC$14:DC$23,DC$32:DC$41))*'Projeções - Receitas'!V$23+(AM167*DC$11*'Projeções - Receitas'!V$25)</f>
        <v>57204577612.491394</v>
      </c>
      <c r="BJ167" s="334">
        <f>(AN167*SUMPRODUCT(DD$10:DD$13,DD$28:DD$31)+AY167*SUMPRODUCT(DD$14:DD$23,DD$32:DD$41))*'Projeções - Receitas'!W$23+(AN167*DD$11*'Projeções - Receitas'!W$25)</f>
        <v>63224603759.916603</v>
      </c>
      <c r="BK167" s="334">
        <f>(AO167*SUMPRODUCT(DE$10:DE$13,DE$28:DE$31)+AZ167*SUMPRODUCT(DE$14:DE$23,DE$32:DE$41))*'Projeções - Receitas'!X$23+(AO167*DE$11*'Projeções - Receitas'!X$25)</f>
        <v>69859611266.436203</v>
      </c>
      <c r="BL167" s="334">
        <f>(AP167*SUMPRODUCT(DF$10:DF$13,DF$28:DF$31)+BA167*SUMPRODUCT(DF$14:DF$23,DF$32:DF$41))*'Projeções - Receitas'!Y$23+(AP167*DF$11*'Projeções - Receitas'!Y$25)</f>
        <v>77179782096.820221</v>
      </c>
      <c r="BM167" s="334">
        <f>(AQ167*SUMPRODUCT(DG$10:DG$13,DG$28:DG$31)+BB167*SUMPRODUCT(DG$14:DG$23,DG$32:DG$41))*'Projeções - Receitas'!Z$23+(AQ167*DG$11*'Projeções - Receitas'!Z$25)</f>
        <v>85259063509.652359</v>
      </c>
      <c r="BN167" s="334">
        <f>(AR167*SUMPRODUCT(DH$10:DH$13,DH$28:DH$31)+BC167*SUMPRODUCT(DH$14:DH$23,DH$32:DH$41))*'Projeções - Receitas'!AA$23+(AR167*DH$11*'Projeções - Receitas'!AA$25)</f>
        <v>94174001263.66098</v>
      </c>
      <c r="BO167" s="334">
        <f>(AS167*SUMPRODUCT(DI$10:DI$13,DI$28:DI$31)+BD167*SUMPRODUCT(DI$14:DI$23,DI$32:DI$41))*'Projeções - Receitas'!AB$23+(AS167*DI$11*'Projeções - Receitas'!AB$25)</f>
        <v>103449471463.11804</v>
      </c>
      <c r="BP167" s="334">
        <f>(AT167*SUMPRODUCT(DJ$10:DJ$13,DJ$28:DJ$31)+BE167*SUMPRODUCT(DJ$14:DJ$23,DJ$32:DJ$41))*'Projeções - Receitas'!AC$23+(AT167*DJ$11*'Projeções - Receitas'!AC$25)</f>
        <v>111783038945.41592</v>
      </c>
      <c r="BQ167" s="334">
        <f>(AU167*SUMPRODUCT(DK$10:DK$13,DK$28:DK$31)+BF167*SUMPRODUCT(DK$14:DK$23,DK$32:DK$41))*'Projeções - Receitas'!AD$23+(AU167*DK$11*'Projeções - Receitas'!AD$25)</f>
        <v>142192790722.45712</v>
      </c>
      <c r="BR167" s="335">
        <f>((BG167+'DRE + DCF'!T$12)*(1+'DRE + DCF'!T$15)+'DRE + DCF'!T$18)*(1+'DRE + DCF'!T$25)*'DRE + DCF'!T$33</f>
        <v>35505236624.126663</v>
      </c>
      <c r="BS167" s="335">
        <f>((BH167+'DRE + DCF'!U$12)*(1+'DRE + DCF'!U$15)+'DRE + DCF'!U$18)*(1+'DRE + DCF'!U$25)*'DRE + DCF'!U$33</f>
        <v>26844584781.100368</v>
      </c>
      <c r="BT167" s="335">
        <f>((BI167+'DRE + DCF'!V$12)*(1+'DRE + DCF'!V$15)+'DRE + DCF'!V$18)*(1+'DRE + DCF'!V$25)*'DRE + DCF'!V$33</f>
        <v>29843655573.975624</v>
      </c>
      <c r="BU167" s="335">
        <f>((BJ167+'DRE + DCF'!W$12)*(1+'DRE + DCF'!W$15)+'DRE + DCF'!W$18)*(1+'DRE + DCF'!W$25)*'DRE + DCF'!W$33</f>
        <v>33121044698.737469</v>
      </c>
      <c r="BV167" s="335">
        <f>((BK167+'DRE + DCF'!X$12)*(1+'DRE + DCF'!X$15)+'DRE + DCF'!X$18)*(1+'DRE + DCF'!X$25)*'DRE + DCF'!X$33</f>
        <v>36711827939.927025</v>
      </c>
      <c r="BW167" s="335">
        <f>((BL167+'DRE + DCF'!Y$12)*(1+'DRE + DCF'!Y$15)+'DRE + DCF'!Y$18)*(1+'DRE + DCF'!Y$25)*'DRE + DCF'!Y$33</f>
        <v>40659844850.189804</v>
      </c>
      <c r="BX167" s="335">
        <f>((BM167+'DRE + DCF'!Z$12)*(1+'DRE + DCF'!Z$15)+'DRE + DCF'!Z$18)*(1+'DRE + DCF'!Z$25)*'DRE + DCF'!Z$33</f>
        <v>45013467020.957397</v>
      </c>
      <c r="BY167" s="335">
        <f>((BN167+'DRE + DCF'!AA$12)*(1+'DRE + DCF'!AA$15)+'DRE + DCF'!AA$18)*(1+'DRE + DCF'!AA$25)*'DRE + DCF'!AA$33</f>
        <v>49807973197.768394</v>
      </c>
      <c r="BZ167" s="335">
        <f>((BO167+'DRE + DCF'!AB$12)*(1+'DRE + DCF'!AB$15)+'DRE + DCF'!AB$18)*(1+'DRE + DCF'!AB$25)*'DRE + DCF'!AB$33</f>
        <v>54762661421.65213</v>
      </c>
      <c r="CA167" s="335">
        <f>((BP167+'DRE + DCF'!AC$12)*(1+'DRE + DCF'!AC$15)+'DRE + DCF'!AC$18)*(1+'DRE + DCF'!AC$25)*'DRE + DCF'!AC$33</f>
        <v>59093541453.94326</v>
      </c>
      <c r="CB167" s="335">
        <f>((BQ167+'DRE + DCF'!AD$12)*(1+'DRE + DCF'!AD$15)+'DRE + DCF'!AD$18)*(1+'DRE + DCF'!AD$25)*'DRE + DCF'!AD$33</f>
        <v>74210202524.161224</v>
      </c>
      <c r="CC167" s="335">
        <f>BR167*(1-DA$47)+('DRE + DCF'!N$53*10^6)</f>
        <v>200422070943.8967</v>
      </c>
      <c r="CD167" s="335">
        <f>BS167*(1-DB$47)+('DRE + DCF'!T$53*10^6)</f>
        <v>200783819561.19296</v>
      </c>
      <c r="CE167" s="335">
        <f>BT167*(1-DC$47)+('DRE + DCF'!U$53*10^6)</f>
        <v>219426768364.31866</v>
      </c>
      <c r="CF167" s="335">
        <f>BU167*(1-DD$47)+('DRE + DCF'!V$53*10^6)</f>
        <v>240113391525.52057</v>
      </c>
      <c r="CG167" s="335">
        <f>BV167*(1-DE$47)+('DRE + DCF'!W$53*10^6)</f>
        <v>263039136642.03336</v>
      </c>
      <c r="CH167" s="335">
        <f>BW167*(1-DF$47)+('DRE + DCF'!X$53*10^6)</f>
        <v>288426882773.84839</v>
      </c>
      <c r="CI167" s="335">
        <f>BX167*(1-DG$47)+('DRE + DCF'!Y$53*10^6)</f>
        <v>316529497747.28369</v>
      </c>
      <c r="CJ167" s="335">
        <f>BY167*(1-DH$47)+('DRE + DCF'!Z$53*10^6)</f>
        <v>347622031299.13177</v>
      </c>
      <c r="CK167" s="335">
        <f>BZ167*(1-DI$47)+('DRE + DCF'!AA$53*10^6)</f>
        <v>381621797188.91357</v>
      </c>
      <c r="CL167" s="335">
        <f>CA167*(1-DJ$47)+('DRE + DCF'!AB$53*10^6)</f>
        <v>417704545851.263</v>
      </c>
      <c r="CM167" s="335">
        <f>CB167*(1-DK$47)+('DRE + DCF'!AC$53*10^6)</f>
        <v>462850643023.42969</v>
      </c>
      <c r="CN167" s="335">
        <f t="shared" si="142"/>
        <v>1156579779365.4766</v>
      </c>
      <c r="CO167" s="335">
        <f t="shared" si="143"/>
        <v>1178227200983.9426</v>
      </c>
      <c r="CP167" s="335">
        <f t="shared" si="144"/>
        <v>1218412092408.0945</v>
      </c>
      <c r="CQ167" s="335">
        <f t="shared" si="145"/>
        <v>1364621543497.0657</v>
      </c>
      <c r="CR167" s="335">
        <f t="shared" si="146"/>
        <v>1528376128716.7139</v>
      </c>
      <c r="CS167" s="335">
        <f t="shared" si="147"/>
        <v>1711781264162.7197</v>
      </c>
      <c r="CT167" s="335">
        <f t="shared" si="148"/>
        <v>1917195015862.2463</v>
      </c>
      <c r="CU167" s="335">
        <f t="shared" si="149"/>
        <v>2147258417765.7158</v>
      </c>
      <c r="CV167" s="335">
        <f t="shared" si="150"/>
        <v>2392045877391.0078</v>
      </c>
      <c r="CW167" s="335">
        <f t="shared" si="151"/>
        <v>2621682281620.5449</v>
      </c>
      <c r="CX167" s="336">
        <f t="shared" si="152"/>
        <v>2869431257233.6865</v>
      </c>
    </row>
    <row r="168" spans="4:102" ht="30" customHeight="1" x14ac:dyDescent="0.25">
      <c r="D168" s="333">
        <f t="shared" si="110"/>
        <v>1.6030512519347978E-2</v>
      </c>
      <c r="E168" s="64">
        <f t="shared" si="111"/>
        <v>1.3152759591146035E-2</v>
      </c>
      <c r="F168" s="64">
        <f t="shared" si="112"/>
        <v>2.2829387903642667E-2</v>
      </c>
      <c r="G168" s="64">
        <f t="shared" si="113"/>
        <v>1.8694815049228319E-2</v>
      </c>
      <c r="H168" s="64">
        <f t="shared" si="114"/>
        <v>1.4844122546104344E-2</v>
      </c>
      <c r="I168" s="64">
        <f t="shared" si="115"/>
        <v>1.1237189245047075E-2</v>
      </c>
      <c r="J168" s="64">
        <f t="shared" si="116"/>
        <v>7.8437894115243323E-3</v>
      </c>
      <c r="K168" s="64">
        <f t="shared" si="117"/>
        <v>4.6359541731181841E-3</v>
      </c>
      <c r="L168" s="64">
        <f t="shared" si="118"/>
        <v>2.2836575158773353E-3</v>
      </c>
      <c r="M168" s="64">
        <f t="shared" si="119"/>
        <v>2.0727328509654863E-3</v>
      </c>
      <c r="N168" s="64">
        <f t="shared" si="120"/>
        <v>4.0497530677383875E-3</v>
      </c>
      <c r="O168" s="64">
        <f t="shared" si="109"/>
        <v>7.8500000000000056E-2</v>
      </c>
      <c r="P168" s="64">
        <f t="shared" si="109"/>
        <v>7.8500000000000056E-2</v>
      </c>
      <c r="Q168" s="64">
        <f t="shared" si="154"/>
        <v>7.8500000000000056E-2</v>
      </c>
      <c r="R168" s="64">
        <f t="shared" si="155"/>
        <v>7.8500000000000056E-2</v>
      </c>
      <c r="S168" s="64">
        <f t="shared" si="156"/>
        <v>7.8500000000000056E-2</v>
      </c>
      <c r="T168" s="64">
        <f t="shared" si="157"/>
        <v>7.8500000000000056E-2</v>
      </c>
      <c r="U168" s="64">
        <f t="shared" si="158"/>
        <v>7.8500000000000056E-2</v>
      </c>
      <c r="V168" s="64">
        <f t="shared" si="159"/>
        <v>7.8500000000000056E-2</v>
      </c>
      <c r="W168" s="64">
        <f t="shared" si="160"/>
        <v>7.8500000000000056E-2</v>
      </c>
      <c r="X168" s="64">
        <f t="shared" si="161"/>
        <v>7.8500000000000056E-2</v>
      </c>
      <c r="Y168" s="64">
        <f t="shared" si="162"/>
        <v>7.8500000000000056E-2</v>
      </c>
      <c r="Z168" s="64">
        <f t="shared" si="121"/>
        <v>0.17321799076115524</v>
      </c>
      <c r="AA168" s="64">
        <f t="shared" si="153"/>
        <v>0.1703402378329533</v>
      </c>
      <c r="AB168" s="64">
        <f t="shared" si="122"/>
        <v>0.18001686614544993</v>
      </c>
      <c r="AC168" s="64">
        <f t="shared" si="123"/>
        <v>0.17588229329103558</v>
      </c>
      <c r="AD168" s="64">
        <f t="shared" si="124"/>
        <v>0.1720316007879116</v>
      </c>
      <c r="AE168" s="64">
        <f t="shared" si="125"/>
        <v>0.16842466748685433</v>
      </c>
      <c r="AF168" s="64">
        <f t="shared" si="126"/>
        <v>0.16503126765333159</v>
      </c>
      <c r="AG168" s="64">
        <f t="shared" si="127"/>
        <v>0.16182343241492544</v>
      </c>
      <c r="AH168" s="64">
        <f t="shared" si="128"/>
        <v>0.1594711357576846</v>
      </c>
      <c r="AI168" s="64">
        <f t="shared" si="129"/>
        <v>0.15926021109277275</v>
      </c>
      <c r="AJ168" s="64">
        <f t="shared" si="130"/>
        <v>0.16123723130954565</v>
      </c>
      <c r="AK168" s="334">
        <f>(1+O168)*'Projeções - Receitas'!N$34</f>
        <v>1987872134275.0183</v>
      </c>
      <c r="AL168" s="334">
        <f>(1+P168)*'Projeções - Receitas'!T$34</f>
        <v>2099501227117.8447</v>
      </c>
      <c r="AM168" s="334">
        <f>(1+Q168)*'Projeções - Receitas'!U$34</f>
        <v>2351441374371.9863</v>
      </c>
      <c r="AN168" s="334">
        <f>(1+R168)*'Projeções - Receitas'!V$34</f>
        <v>2633614339296.6245</v>
      </c>
      <c r="AO168" s="334">
        <f>(1+S168)*'Projeções - Receitas'!W$34</f>
        <v>2949648060012.2197</v>
      </c>
      <c r="AP168" s="334">
        <f>(1+T168)*'Projeções - Receitas'!X$34</f>
        <v>3303605827213.6865</v>
      </c>
      <c r="AQ168" s="334">
        <f>(1+U168)*'Projeções - Receitas'!Y$34</f>
        <v>3700038526479.3291</v>
      </c>
      <c r="AR168" s="334">
        <f>(1+V168)*'Projeções - Receitas'!Z$34</f>
        <v>4144043149656.8491</v>
      </c>
      <c r="AS168" s="334">
        <f>(1+W168)*'Projeções - Receitas'!AA$34</f>
        <v>4616464068717.7305</v>
      </c>
      <c r="AT168" s="334">
        <f>(1+X168)*'Projeções - Receitas'!AB$34</f>
        <v>5059644619314.6328</v>
      </c>
      <c r="AU168" s="334">
        <f>(1+Y168)*'Projeções - Receitas'!AC$34</f>
        <v>5537781035839.8662</v>
      </c>
      <c r="AV168" s="335">
        <f t="shared" si="131"/>
        <v>1740522988400.897</v>
      </c>
      <c r="AW168" s="335">
        <f t="shared" si="132"/>
        <v>1838262173390.3462</v>
      </c>
      <c r="AX168" s="335">
        <f t="shared" si="133"/>
        <v>2058853634197.188</v>
      </c>
      <c r="AY168" s="335">
        <f t="shared" si="134"/>
        <v>2305916070300.8506</v>
      </c>
      <c r="AZ168" s="335">
        <f t="shared" si="135"/>
        <v>2582625998736.9526</v>
      </c>
      <c r="BA168" s="335">
        <f t="shared" si="136"/>
        <v>2892541118585.3872</v>
      </c>
      <c r="BB168" s="335">
        <f t="shared" si="137"/>
        <v>3239646052815.6343</v>
      </c>
      <c r="BC168" s="335">
        <f t="shared" si="138"/>
        <v>3628403579153.5107</v>
      </c>
      <c r="BD168" s="335">
        <f t="shared" si="139"/>
        <v>4042041587177.0112</v>
      </c>
      <c r="BE168" s="335">
        <f t="shared" si="140"/>
        <v>4430077579546.0049</v>
      </c>
      <c r="BF168" s="335">
        <f t="shared" si="141"/>
        <v>4848719910813.1025</v>
      </c>
      <c r="BG168" s="334">
        <f>(AK168*SUMPRODUCT(DA$10:DA$13,DA$28:DA$31)+AV168*SUMPRODUCT(DA$14:DA$23,DA$32:DA$41))*'Projeções - Receitas'!T$23+(AK168*DA$11*'Projeções - Receitas'!T$25)</f>
        <v>64579099264.779953</v>
      </c>
      <c r="BH168" s="334">
        <f>(AL168*SUMPRODUCT(DB$10:DB$13,DB$28:DB$31)+AW168*SUMPRODUCT(DB$14:DB$23,DB$32:DB$41))*'Projeções - Receitas'!U$23+(AL168*DB$11*'Projeções - Receitas'!U$25)</f>
        <v>51742287515.531097</v>
      </c>
      <c r="BI168" s="334">
        <f>(AM168*SUMPRODUCT(DC$10:DC$13,DC$28:DC$31)+AX168*SUMPRODUCT(DC$14:DC$23,DC$32:DC$41))*'Projeções - Receitas'!V$23+(AM168*DC$11*'Projeções - Receitas'!V$25)</f>
        <v>57231110347.933174</v>
      </c>
      <c r="BJ168" s="334">
        <f>(AN168*SUMPRODUCT(DD$10:DD$13,DD$28:DD$31)+AY168*SUMPRODUCT(DD$14:DD$23,DD$32:DD$41))*'Projeções - Receitas'!W$23+(AN168*DD$11*'Projeções - Receitas'!W$25)</f>
        <v>63253928715.27832</v>
      </c>
      <c r="BK168" s="334">
        <f>(AO168*SUMPRODUCT(DE$10:DE$13,DE$28:DE$31)+AZ168*SUMPRODUCT(DE$14:DE$23,DE$32:DE$41))*'Projeções - Receitas'!X$23+(AO168*DE$11*'Projeções - Receitas'!X$25)</f>
        <v>69892013683.53569</v>
      </c>
      <c r="BL168" s="334">
        <f>(AP168*SUMPRODUCT(DF$10:DF$13,DF$28:DF$31)+BA168*SUMPRODUCT(DF$14:DF$23,DF$32:DF$41))*'Projeções - Receitas'!Y$23+(AP168*DF$11*'Projeções - Receitas'!Y$25)</f>
        <v>77215579769.406891</v>
      </c>
      <c r="BM168" s="334">
        <f>(AQ168*SUMPRODUCT(DG$10:DG$13,DG$28:DG$31)+BB168*SUMPRODUCT(DG$14:DG$23,DG$32:DG$41))*'Projeções - Receitas'!Z$23+(AQ168*DG$11*'Projeções - Receitas'!Z$25)</f>
        <v>85298608529.833038</v>
      </c>
      <c r="BN168" s="334">
        <f>(AR168*SUMPRODUCT(DH$10:DH$13,DH$28:DH$31)+BC168*SUMPRODUCT(DH$14:DH$23,DH$32:DH$41))*'Projeções - Receitas'!AA$23+(AR168*DH$11*'Projeções - Receitas'!AA$25)</f>
        <v>94217681227.141327</v>
      </c>
      <c r="BO168" s="334">
        <f>(AS168*SUMPRODUCT(DI$10:DI$13,DI$28:DI$31)+BD168*SUMPRODUCT(DI$14:DI$23,DI$32:DI$41))*'Projeções - Receitas'!AB$23+(AS168*DI$11*'Projeções - Receitas'!AB$25)</f>
        <v>103497453592.73914</v>
      </c>
      <c r="BP168" s="334">
        <f>(AT168*SUMPRODUCT(DJ$10:DJ$13,DJ$28:DJ$31)+BE168*SUMPRODUCT(DJ$14:DJ$23,DJ$32:DJ$41))*'Projeções - Receitas'!AC$23+(AT168*DJ$11*'Projeções - Receitas'!AC$25)</f>
        <v>111834886366.07692</v>
      </c>
      <c r="BQ168" s="334">
        <f>(AU168*SUMPRODUCT(DK$10:DK$13,DK$28:DK$31)+BF168*SUMPRODUCT(DK$14:DK$23,DK$32:DK$41))*'Projeções - Receitas'!AD$23+(AU168*DK$11*'Projeções - Receitas'!AD$25)</f>
        <v>142258742851.73468</v>
      </c>
      <c r="BR168" s="335">
        <f>((BG168+'DRE + DCF'!T$12)*(1+'DRE + DCF'!T$15)+'DRE + DCF'!T$18)*(1+'DRE + DCF'!T$25)*'DRE + DCF'!T$33</f>
        <v>35523659216.417664</v>
      </c>
      <c r="BS168" s="335">
        <f>((BH168+'DRE + DCF'!U$12)*(1+'DRE + DCF'!U$15)+'DRE + DCF'!U$18)*(1+'DRE + DCF'!U$25)*'DRE + DCF'!U$33</f>
        <v>26859202944.964268</v>
      </c>
      <c r="BT168" s="335">
        <f>((BI168+'DRE + DCF'!V$12)*(1+'DRE + DCF'!V$15)+'DRE + DCF'!V$18)*(1+'DRE + DCF'!V$25)*'DRE + DCF'!V$33</f>
        <v>29859806295.046249</v>
      </c>
      <c r="BU168" s="335">
        <f>((BJ168+'DRE + DCF'!W$12)*(1+'DRE + DCF'!W$15)+'DRE + DCF'!W$18)*(1+'DRE + DCF'!W$25)*'DRE + DCF'!W$33</f>
        <v>33138875023.192944</v>
      </c>
      <c r="BV168" s="335">
        <f>((BK168+'DRE + DCF'!X$12)*(1+'DRE + DCF'!X$15)+'DRE + DCF'!X$18)*(1+'DRE + DCF'!X$25)*'DRE + DCF'!X$33</f>
        <v>36731507289.563965</v>
      </c>
      <c r="BW168" s="335">
        <f>((BL168+'DRE + DCF'!Y$12)*(1+'DRE + DCF'!Y$15)+'DRE + DCF'!Y$18)*(1+'DRE + DCF'!Y$25)*'DRE + DCF'!Y$33</f>
        <v>40681561809.730698</v>
      </c>
      <c r="BX168" s="335">
        <f>((BM168+'DRE + DCF'!Z$12)*(1+'DRE + DCF'!Z$15)+'DRE + DCF'!Z$18)*(1+'DRE + DCF'!Z$25)*'DRE + DCF'!Z$33</f>
        <v>45037430307.330132</v>
      </c>
      <c r="BY168" s="335">
        <f>((BN168+'DRE + DCF'!AA$12)*(1+'DRE + DCF'!AA$15)+'DRE + DCF'!AA$18)*(1+'DRE + DCF'!AA$25)*'DRE + DCF'!AA$33</f>
        <v>49834412295.842232</v>
      </c>
      <c r="BZ168" s="335">
        <f>((BO168+'DRE + DCF'!AB$12)*(1+'DRE + DCF'!AB$15)+'DRE + DCF'!AB$18)*(1+'DRE + DCF'!AB$25)*'DRE + DCF'!AB$33</f>
        <v>54791671782.299515</v>
      </c>
      <c r="CA168" s="335">
        <f>((BP168+'DRE + DCF'!AC$12)*(1+'DRE + DCF'!AC$15)+'DRE + DCF'!AC$18)*(1+'DRE + DCF'!AC$25)*'DRE + DCF'!AC$33</f>
        <v>59124853355.845695</v>
      </c>
      <c r="CB168" s="335">
        <f>((BQ168+'DRE + DCF'!AD$12)*(1+'DRE + DCF'!AD$15)+'DRE + DCF'!AD$18)*(1+'DRE + DCF'!AD$25)*'DRE + DCF'!AD$33</f>
        <v>74248702139.34549</v>
      </c>
      <c r="CC168" s="335">
        <f>BR168*(1-DA$47)+('DRE + DCF'!N$53*10^6)</f>
        <v>200433347811.96341</v>
      </c>
      <c r="CD168" s="335">
        <f>BS168*(1-DB$47)+('DRE + DCF'!T$53*10^6)</f>
        <v>200792590459.51129</v>
      </c>
      <c r="CE168" s="335">
        <f>BT168*(1-DC$47)+('DRE + DCF'!U$53*10^6)</f>
        <v>219436458796.96103</v>
      </c>
      <c r="CF168" s="335">
        <f>BU168*(1-DD$47)+('DRE + DCF'!V$53*10^6)</f>
        <v>240124089720.19385</v>
      </c>
      <c r="CG168" s="335">
        <f>BV168*(1-DE$47)+('DRE + DCF'!W$53*10^6)</f>
        <v>263050944251.81552</v>
      </c>
      <c r="CH168" s="335">
        <f>BW168*(1-DF$47)+('DRE + DCF'!X$53*10^6)</f>
        <v>288439912949.57294</v>
      </c>
      <c r="CI168" s="335">
        <f>BX168*(1-DG$47)+('DRE + DCF'!Y$53*10^6)</f>
        <v>316543875719.1073</v>
      </c>
      <c r="CJ168" s="335">
        <f>BY168*(1-DH$47)+('DRE + DCF'!Z$53*10^6)</f>
        <v>347637894757.97607</v>
      </c>
      <c r="CK168" s="335">
        <f>BZ168*(1-DI$47)+('DRE + DCF'!AA$53*10^6)</f>
        <v>381639203405.302</v>
      </c>
      <c r="CL168" s="335">
        <f>CA168*(1-DJ$47)+('DRE + DCF'!AB$53*10^6)</f>
        <v>417723332992.40442</v>
      </c>
      <c r="CM168" s="335">
        <f>CB168*(1-DK$47)+('DRE + DCF'!AC$53*10^6)</f>
        <v>462873742792.54028</v>
      </c>
      <c r="CN168" s="335">
        <f t="shared" si="142"/>
        <v>1157116226387.4458</v>
      </c>
      <c r="CO168" s="335">
        <f t="shared" si="143"/>
        <v>1178773688553.9724</v>
      </c>
      <c r="CP168" s="335">
        <f t="shared" si="144"/>
        <v>1218977218610.51</v>
      </c>
      <c r="CQ168" s="335">
        <f t="shared" si="145"/>
        <v>1365254484843.7712</v>
      </c>
      <c r="CR168" s="335">
        <f t="shared" si="146"/>
        <v>1529085023025.0239</v>
      </c>
      <c r="CS168" s="335">
        <f t="shared" si="147"/>
        <v>1712575225788.0271</v>
      </c>
      <c r="CT168" s="335">
        <f t="shared" si="148"/>
        <v>1918084252882.5903</v>
      </c>
      <c r="CU168" s="335">
        <f t="shared" si="149"/>
        <v>2148254363228.5015</v>
      </c>
      <c r="CV168" s="335">
        <f t="shared" si="150"/>
        <v>2393155360636.5508</v>
      </c>
      <c r="CW168" s="335">
        <f t="shared" si="151"/>
        <v>2622898275257.6597</v>
      </c>
      <c r="CX168" s="336">
        <f t="shared" si="152"/>
        <v>2870762162269.5093</v>
      </c>
    </row>
    <row r="169" spans="4:102" ht="30" customHeight="1" x14ac:dyDescent="0.25">
      <c r="D169" s="333">
        <f t="shared" si="110"/>
        <v>1.5959985832800366E-2</v>
      </c>
      <c r="E169" s="64">
        <f t="shared" si="111"/>
        <v>1.3081262532043419E-2</v>
      </c>
      <c r="F169" s="64">
        <f t="shared" si="112"/>
        <v>2.2753915480987846E-2</v>
      </c>
      <c r="G169" s="64">
        <f t="shared" si="113"/>
        <v>1.8621145009535045E-2</v>
      </c>
      <c r="H169" s="64">
        <f t="shared" si="114"/>
        <v>1.4772122905095275E-2</v>
      </c>
      <c r="I169" s="64">
        <f t="shared" si="115"/>
        <v>1.1166747598318594E-2</v>
      </c>
      <c r="J169" s="64">
        <f t="shared" si="116"/>
        <v>7.7748077702538554E-3</v>
      </c>
      <c r="K169" s="64">
        <f t="shared" si="117"/>
        <v>4.5683474109583233E-3</v>
      </c>
      <c r="L169" s="64">
        <f t="shared" si="118"/>
        <v>2.2170298254235998E-3</v>
      </c>
      <c r="M169" s="64">
        <f t="shared" si="119"/>
        <v>2.0060923603947012E-3</v>
      </c>
      <c r="N169" s="64">
        <f t="shared" si="120"/>
        <v>3.9830798543313561E-3</v>
      </c>
      <c r="O169" s="64">
        <f t="shared" si="109"/>
        <v>7.9000000000000056E-2</v>
      </c>
      <c r="P169" s="64">
        <f t="shared" si="109"/>
        <v>7.9000000000000056E-2</v>
      </c>
      <c r="Q169" s="64">
        <f t="shared" si="154"/>
        <v>7.9000000000000056E-2</v>
      </c>
      <c r="R169" s="64">
        <f t="shared" si="155"/>
        <v>7.9000000000000056E-2</v>
      </c>
      <c r="S169" s="64">
        <f t="shared" si="156"/>
        <v>7.9000000000000056E-2</v>
      </c>
      <c r="T169" s="64">
        <f t="shared" si="157"/>
        <v>7.9000000000000056E-2</v>
      </c>
      <c r="U169" s="64">
        <f t="shared" si="158"/>
        <v>7.9000000000000056E-2</v>
      </c>
      <c r="V169" s="64">
        <f t="shared" si="159"/>
        <v>7.9000000000000056E-2</v>
      </c>
      <c r="W169" s="64">
        <f t="shared" si="160"/>
        <v>7.9000000000000056E-2</v>
      </c>
      <c r="X169" s="64">
        <f t="shared" si="161"/>
        <v>7.9000000000000056E-2</v>
      </c>
      <c r="Y169" s="64">
        <f t="shared" si="162"/>
        <v>7.9000000000000056E-2</v>
      </c>
      <c r="Z169" s="64">
        <f t="shared" si="121"/>
        <v>0.17314746407460763</v>
      </c>
      <c r="AA169" s="64">
        <f t="shared" si="153"/>
        <v>0.17026874077385068</v>
      </c>
      <c r="AB169" s="64">
        <f t="shared" si="122"/>
        <v>0.17994139372279511</v>
      </c>
      <c r="AC169" s="64">
        <f t="shared" si="123"/>
        <v>0.17580862325134231</v>
      </c>
      <c r="AD169" s="64">
        <f t="shared" si="124"/>
        <v>0.17195960114690254</v>
      </c>
      <c r="AE169" s="64">
        <f t="shared" si="125"/>
        <v>0.16835422584012585</v>
      </c>
      <c r="AF169" s="64">
        <f t="shared" si="126"/>
        <v>0.16496228601206112</v>
      </c>
      <c r="AG169" s="64">
        <f t="shared" si="127"/>
        <v>0.16175582565276558</v>
      </c>
      <c r="AH169" s="64">
        <f t="shared" si="128"/>
        <v>0.15940450806723086</v>
      </c>
      <c r="AI169" s="64">
        <f t="shared" si="129"/>
        <v>0.15919357060220196</v>
      </c>
      <c r="AJ169" s="64">
        <f t="shared" si="130"/>
        <v>0.16117055809613862</v>
      </c>
      <c r="AK169" s="334">
        <f>(1+O169)*'Projeções - Receitas'!N$34</f>
        <v>1988793725436.0173</v>
      </c>
      <c r="AL169" s="334">
        <f>(1+P169)*'Projeções - Receitas'!T$34</f>
        <v>2100474570292.2153</v>
      </c>
      <c r="AM169" s="334">
        <f>(1+Q169)*'Projeções - Receitas'!U$34</f>
        <v>2352531518727.2813</v>
      </c>
      <c r="AN169" s="334">
        <f>(1+R169)*'Projeções - Receitas'!V$34</f>
        <v>2634835300974.5552</v>
      </c>
      <c r="AO169" s="334">
        <f>(1+S169)*'Projeções - Receitas'!W$34</f>
        <v>2951015537091.502</v>
      </c>
      <c r="AP169" s="334">
        <f>(1+T169)*'Projeções - Receitas'!X$34</f>
        <v>3305137401542.4829</v>
      </c>
      <c r="AQ169" s="334">
        <f>(1+U169)*'Projeções - Receitas'!Y$34</f>
        <v>3701753889727.5811</v>
      </c>
      <c r="AR169" s="334">
        <f>(1+V169)*'Projeções - Receitas'!Z$34</f>
        <v>4145964356494.8906</v>
      </c>
      <c r="AS169" s="334">
        <f>(1+W169)*'Projeções - Receitas'!AA$34</f>
        <v>4618604293135.3086</v>
      </c>
      <c r="AT169" s="334">
        <f>(1+X169)*'Projeções - Receitas'!AB$34</f>
        <v>5061990305276.2998</v>
      </c>
      <c r="AU169" s="334">
        <f>(1+Y169)*'Projeções - Receitas'!AC$34</f>
        <v>5540348389124.9092</v>
      </c>
      <c r="AV169" s="335">
        <f t="shared" si="131"/>
        <v>1741329906800.7119</v>
      </c>
      <c r="AW169" s="335">
        <f t="shared" si="132"/>
        <v>1839114404346.948</v>
      </c>
      <c r="AX169" s="335">
        <f t="shared" si="133"/>
        <v>2059808132868.5818</v>
      </c>
      <c r="AY169" s="335">
        <f t="shared" si="134"/>
        <v>2306985108812.812</v>
      </c>
      <c r="AZ169" s="335">
        <f t="shared" si="135"/>
        <v>2583823321870.3491</v>
      </c>
      <c r="BA169" s="335">
        <f t="shared" si="136"/>
        <v>2893882120494.792</v>
      </c>
      <c r="BB169" s="335">
        <f t="shared" si="137"/>
        <v>3241147974954.167</v>
      </c>
      <c r="BC169" s="335">
        <f t="shared" si="138"/>
        <v>3630085731948.667</v>
      </c>
      <c r="BD169" s="335">
        <f t="shared" si="139"/>
        <v>4043915505390.8154</v>
      </c>
      <c r="BE169" s="335">
        <f t="shared" si="140"/>
        <v>4432131393908.335</v>
      </c>
      <c r="BF169" s="335">
        <f t="shared" si="141"/>
        <v>4850967810632.6719</v>
      </c>
      <c r="BG169" s="334">
        <f>(AK169*SUMPRODUCT(DA$10:DA$13,DA$28:DA$31)+AV169*SUMPRODUCT(DA$14:DA$23,DA$32:DA$41))*'Projeções - Receitas'!T$23+(AK169*DA$11*'Projeções - Receitas'!T$25)</f>
        <v>64609038578.300934</v>
      </c>
      <c r="BH169" s="334">
        <f>(AL169*SUMPRODUCT(DB$10:DB$13,DB$28:DB$31)+AW169*SUMPRODUCT(DB$14:DB$23,DB$32:DB$41))*'Projeções - Receitas'!U$23+(AL169*DB$11*'Projeções - Receitas'!U$25)</f>
        <v>51766275595.04686</v>
      </c>
      <c r="BI169" s="334">
        <f>(AM169*SUMPRODUCT(DC$10:DC$13,DC$28:DC$31)+AX169*SUMPRODUCT(DC$14:DC$23,DC$32:DC$41))*'Projeções - Receitas'!V$23+(AM169*DC$11*'Projeções - Receitas'!V$25)</f>
        <v>57257643083.374939</v>
      </c>
      <c r="BJ169" s="334">
        <f>(AN169*SUMPRODUCT(DD$10:DD$13,DD$28:DD$31)+AY169*SUMPRODUCT(DD$14:DD$23,DD$32:DD$41))*'Projeções - Receitas'!W$23+(AN169*DD$11*'Projeções - Receitas'!W$25)</f>
        <v>63283253670.640076</v>
      </c>
      <c r="BK169" s="334">
        <f>(AO169*SUMPRODUCT(DE$10:DE$13,DE$28:DE$31)+AZ169*SUMPRODUCT(DE$14:DE$23,DE$32:DE$41))*'Projeções - Receitas'!X$23+(AO169*DE$11*'Projeções - Receitas'!X$25)</f>
        <v>69924416100.635162</v>
      </c>
      <c r="BL169" s="334">
        <f>(AP169*SUMPRODUCT(DF$10:DF$13,DF$28:DF$31)+BA169*SUMPRODUCT(DF$14:DF$23,DF$32:DF$41))*'Projeções - Receitas'!Y$23+(AP169*DF$11*'Projeções - Receitas'!Y$25)</f>
        <v>77251377441.993484</v>
      </c>
      <c r="BM169" s="334">
        <f>(AQ169*SUMPRODUCT(DG$10:DG$13,DG$28:DG$31)+BB169*SUMPRODUCT(DG$14:DG$23,DG$32:DG$41))*'Projeções - Receitas'!Z$23+(AQ169*DG$11*'Projeções - Receitas'!Z$25)</f>
        <v>85338153550.013824</v>
      </c>
      <c r="BN169" s="334">
        <f>(AR169*SUMPRODUCT(DH$10:DH$13,DH$28:DH$31)+BC169*SUMPRODUCT(DH$14:DH$23,DH$32:DH$41))*'Projeções - Receitas'!AA$23+(AR169*DH$11*'Projeções - Receitas'!AA$25)</f>
        <v>94261361190.621613</v>
      </c>
      <c r="BO169" s="334">
        <f>(AS169*SUMPRODUCT(DI$10:DI$13,DI$28:DI$31)+BD169*SUMPRODUCT(DI$14:DI$23,DI$32:DI$41))*'Projeções - Receitas'!AB$23+(AS169*DI$11*'Projeções - Receitas'!AB$25)</f>
        <v>103545435722.36031</v>
      </c>
      <c r="BP169" s="334">
        <f>(AT169*SUMPRODUCT(DJ$10:DJ$13,DJ$28:DJ$31)+BE169*SUMPRODUCT(DJ$14:DJ$23,DJ$32:DJ$41))*'Projeções - Receitas'!AC$23+(AT169*DJ$11*'Projeções - Receitas'!AC$25)</f>
        <v>111886733786.73814</v>
      </c>
      <c r="BQ169" s="334">
        <f>(AU169*SUMPRODUCT(DK$10:DK$13,DK$28:DK$31)+BF169*SUMPRODUCT(DK$14:DK$23,DK$32:DK$41))*'Projeções - Receitas'!AD$23+(AU169*DK$11*'Projeções - Receitas'!AD$25)</f>
        <v>142324694981.01218</v>
      </c>
      <c r="BR169" s="335">
        <f>((BG169+'DRE + DCF'!T$12)*(1+'DRE + DCF'!T$15)+'DRE + DCF'!T$18)*(1+'DRE + DCF'!T$25)*'DRE + DCF'!T$33</f>
        <v>35542081808.708664</v>
      </c>
      <c r="BS169" s="335">
        <f>((BH169+'DRE + DCF'!U$12)*(1+'DRE + DCF'!U$15)+'DRE + DCF'!U$18)*(1+'DRE + DCF'!U$25)*'DRE + DCF'!U$33</f>
        <v>26873821108.82814</v>
      </c>
      <c r="BT169" s="335">
        <f>((BI169+'DRE + DCF'!V$12)*(1+'DRE + DCF'!V$15)+'DRE + DCF'!V$18)*(1+'DRE + DCF'!V$25)*'DRE + DCF'!V$33</f>
        <v>29875957016.116848</v>
      </c>
      <c r="BU169" s="335">
        <f>((BJ169+'DRE + DCF'!W$12)*(1+'DRE + DCF'!W$15)+'DRE + DCF'!W$18)*(1+'DRE + DCF'!W$25)*'DRE + DCF'!W$33</f>
        <v>33156705347.648441</v>
      </c>
      <c r="BV169" s="335">
        <f>((BK169+'DRE + DCF'!X$12)*(1+'DRE + DCF'!X$15)+'DRE + DCF'!X$18)*(1+'DRE + DCF'!X$25)*'DRE + DCF'!X$33</f>
        <v>36751186639.200897</v>
      </c>
      <c r="BW169" s="335">
        <f>((BL169+'DRE + DCF'!Y$12)*(1+'DRE + DCF'!Y$15)+'DRE + DCF'!Y$18)*(1+'DRE + DCF'!Y$25)*'DRE + DCF'!Y$33</f>
        <v>40703278769.271553</v>
      </c>
      <c r="BX169" s="335">
        <f>((BM169+'DRE + DCF'!Z$12)*(1+'DRE + DCF'!Z$15)+'DRE + DCF'!Z$18)*(1+'DRE + DCF'!Z$25)*'DRE + DCF'!Z$33</f>
        <v>45061393593.702919</v>
      </c>
      <c r="BY169" s="335">
        <f>((BN169+'DRE + DCF'!AA$12)*(1+'DRE + DCF'!AA$15)+'DRE + DCF'!AA$18)*(1+'DRE + DCF'!AA$25)*'DRE + DCF'!AA$33</f>
        <v>49860851393.916039</v>
      </c>
      <c r="BZ169" s="335">
        <f>((BO169+'DRE + DCF'!AB$12)*(1+'DRE + DCF'!AB$15)+'DRE + DCF'!AB$18)*(1+'DRE + DCF'!AB$25)*'DRE + DCF'!AB$33</f>
        <v>54820682142.94693</v>
      </c>
      <c r="CA169" s="335">
        <f>((BP169+'DRE + DCF'!AC$12)*(1+'DRE + DCF'!AC$15)+'DRE + DCF'!AC$18)*(1+'DRE + DCF'!AC$25)*'DRE + DCF'!AC$33</f>
        <v>59156165257.748283</v>
      </c>
      <c r="CB169" s="335">
        <f>((BQ169+'DRE + DCF'!AD$12)*(1+'DRE + DCF'!AD$15)+'DRE + DCF'!AD$18)*(1+'DRE + DCF'!AD$25)*'DRE + DCF'!AD$33</f>
        <v>74287201754.529724</v>
      </c>
      <c r="CC169" s="335">
        <f>BR169*(1-DA$47)+('DRE + DCF'!N$53*10^6)</f>
        <v>200444624680.03012</v>
      </c>
      <c r="CD169" s="335">
        <f>BS169*(1-DB$47)+('DRE + DCF'!T$53*10^6)</f>
        <v>200801361357.82962</v>
      </c>
      <c r="CE169" s="335">
        <f>BT169*(1-DC$47)+('DRE + DCF'!U$53*10^6)</f>
        <v>219446149229.60339</v>
      </c>
      <c r="CF169" s="335">
        <f>BU169*(1-DD$47)+('DRE + DCF'!V$53*10^6)</f>
        <v>240134787914.86713</v>
      </c>
      <c r="CG169" s="335">
        <f>BV169*(1-DE$47)+('DRE + DCF'!W$53*10^6)</f>
        <v>263062751861.59769</v>
      </c>
      <c r="CH169" s="335">
        <f>BW169*(1-DF$47)+('DRE + DCF'!X$53*10^6)</f>
        <v>288452943125.29742</v>
      </c>
      <c r="CI169" s="335">
        <f>BX169*(1-DG$47)+('DRE + DCF'!Y$53*10^6)</f>
        <v>316558253690.93097</v>
      </c>
      <c r="CJ169" s="335">
        <f>BY169*(1-DH$47)+('DRE + DCF'!Z$53*10^6)</f>
        <v>347653758216.82037</v>
      </c>
      <c r="CK169" s="335">
        <f>BZ169*(1-DI$47)+('DRE + DCF'!AA$53*10^6)</f>
        <v>381656609621.69043</v>
      </c>
      <c r="CL169" s="335">
        <f>CA169*(1-DJ$47)+('DRE + DCF'!AB$53*10^6)</f>
        <v>417742120133.54602</v>
      </c>
      <c r="CM169" s="335">
        <f>CB169*(1-DK$47)+('DRE + DCF'!AC$53*10^6)</f>
        <v>462896842561.65082</v>
      </c>
      <c r="CN169" s="335">
        <f t="shared" si="142"/>
        <v>1157652673409.4148</v>
      </c>
      <c r="CO169" s="335">
        <f t="shared" si="143"/>
        <v>1179320176124.002</v>
      </c>
      <c r="CP169" s="335">
        <f t="shared" si="144"/>
        <v>1219542344812.9255</v>
      </c>
      <c r="CQ169" s="335">
        <f t="shared" si="145"/>
        <v>1365887426190.4766</v>
      </c>
      <c r="CR169" s="335">
        <f t="shared" si="146"/>
        <v>1529793917333.334</v>
      </c>
      <c r="CS169" s="335">
        <f t="shared" si="147"/>
        <v>1713369187413.3345</v>
      </c>
      <c r="CT169" s="335">
        <f t="shared" si="148"/>
        <v>1918973489902.9346</v>
      </c>
      <c r="CU169" s="335">
        <f t="shared" si="149"/>
        <v>2149250308691.2866</v>
      </c>
      <c r="CV169" s="335">
        <f t="shared" si="150"/>
        <v>2394264843882.0938</v>
      </c>
      <c r="CW169" s="335">
        <f t="shared" si="151"/>
        <v>2624114268894.7754</v>
      </c>
      <c r="CX169" s="336">
        <f t="shared" si="152"/>
        <v>2872093067305.3311</v>
      </c>
    </row>
    <row r="170" spans="4:102" ht="30" customHeight="1" x14ac:dyDescent="0.25">
      <c r="D170" s="333">
        <f t="shared" si="110"/>
        <v>1.5889524478986811E-2</v>
      </c>
      <c r="E170" s="64">
        <f t="shared" si="111"/>
        <v>1.3009831704584224E-2</v>
      </c>
      <c r="F170" s="64">
        <f t="shared" si="112"/>
        <v>2.2678512972573533E-2</v>
      </c>
      <c r="G170" s="64">
        <f t="shared" si="113"/>
        <v>1.8547543214436218E-2</v>
      </c>
      <c r="H170" s="64">
        <f t="shared" si="114"/>
        <v>1.4700189961298737E-2</v>
      </c>
      <c r="I170" s="64">
        <f t="shared" si="115"/>
        <v>1.1096371205547267E-2</v>
      </c>
      <c r="J170" s="64">
        <f t="shared" si="116"/>
        <v>7.7058900304574351E-3</v>
      </c>
      <c r="K170" s="64">
        <f t="shared" si="117"/>
        <v>4.5008032766466477E-3</v>
      </c>
      <c r="L170" s="64">
        <f t="shared" si="118"/>
        <v>2.1504638558502709E-3</v>
      </c>
      <c r="M170" s="64">
        <f t="shared" si="119"/>
        <v>1.9395136025617821E-3</v>
      </c>
      <c r="N170" s="64">
        <f t="shared" si="120"/>
        <v>3.9164684039751374E-3</v>
      </c>
      <c r="O170" s="64">
        <f t="shared" si="109"/>
        <v>7.9500000000000057E-2</v>
      </c>
      <c r="P170" s="64">
        <f t="shared" si="109"/>
        <v>7.9500000000000057E-2</v>
      </c>
      <c r="Q170" s="64">
        <f t="shared" si="154"/>
        <v>7.9500000000000057E-2</v>
      </c>
      <c r="R170" s="64">
        <f t="shared" si="155"/>
        <v>7.9500000000000057E-2</v>
      </c>
      <c r="S170" s="64">
        <f t="shared" si="156"/>
        <v>7.9500000000000057E-2</v>
      </c>
      <c r="T170" s="64">
        <f t="shared" si="157"/>
        <v>7.9500000000000057E-2</v>
      </c>
      <c r="U170" s="64">
        <f t="shared" si="158"/>
        <v>7.9500000000000057E-2</v>
      </c>
      <c r="V170" s="64">
        <f t="shared" si="159"/>
        <v>7.9500000000000057E-2</v>
      </c>
      <c r="W170" s="64">
        <f t="shared" si="160"/>
        <v>7.9500000000000057E-2</v>
      </c>
      <c r="X170" s="64">
        <f t="shared" si="161"/>
        <v>7.9500000000000057E-2</v>
      </c>
      <c r="Y170" s="64">
        <f t="shared" si="162"/>
        <v>7.9500000000000057E-2</v>
      </c>
      <c r="Z170" s="64">
        <f t="shared" si="121"/>
        <v>0.17307700272079407</v>
      </c>
      <c r="AA170" s="64">
        <f t="shared" si="153"/>
        <v>0.17019730994639148</v>
      </c>
      <c r="AB170" s="64">
        <f t="shared" si="122"/>
        <v>0.17986599121438079</v>
      </c>
      <c r="AC170" s="64">
        <f t="shared" si="123"/>
        <v>0.17573502145624348</v>
      </c>
      <c r="AD170" s="64">
        <f t="shared" si="124"/>
        <v>0.171887668203106</v>
      </c>
      <c r="AE170" s="64">
        <f t="shared" si="125"/>
        <v>0.16828384944735453</v>
      </c>
      <c r="AF170" s="64">
        <f t="shared" si="126"/>
        <v>0.1648933682722647</v>
      </c>
      <c r="AG170" s="64">
        <f t="shared" si="127"/>
        <v>0.16168828151845391</v>
      </c>
      <c r="AH170" s="64">
        <f t="shared" si="128"/>
        <v>0.15933794209765753</v>
      </c>
      <c r="AI170" s="64">
        <f t="shared" si="129"/>
        <v>0.15912699184436904</v>
      </c>
      <c r="AJ170" s="64">
        <f t="shared" si="130"/>
        <v>0.1611039466457824</v>
      </c>
      <c r="AK170" s="334">
        <f>(1+O170)*'Projeções - Receitas'!N$34</f>
        <v>1989715316597.0168</v>
      </c>
      <c r="AL170" s="334">
        <f>(1+P170)*'Projeções - Receitas'!T$34</f>
        <v>2101447913466.5864</v>
      </c>
      <c r="AM170" s="334">
        <f>(1+Q170)*'Projeções - Receitas'!U$34</f>
        <v>2353621663082.5771</v>
      </c>
      <c r="AN170" s="334">
        <f>(1+R170)*'Projeções - Receitas'!V$34</f>
        <v>2636056262652.4863</v>
      </c>
      <c r="AO170" s="334">
        <f>(1+S170)*'Projeções - Receitas'!W$34</f>
        <v>2952383014170.7852</v>
      </c>
      <c r="AP170" s="334">
        <f>(1+T170)*'Projeções - Receitas'!X$34</f>
        <v>3306668975871.2798</v>
      </c>
      <c r="AQ170" s="334">
        <f>(1+U170)*'Projeções - Receitas'!Y$34</f>
        <v>3703469252975.8335</v>
      </c>
      <c r="AR170" s="334">
        <f>(1+V170)*'Projeções - Receitas'!Z$34</f>
        <v>4147885563332.9336</v>
      </c>
      <c r="AS170" s="334">
        <f>(1+W170)*'Projeções - Receitas'!AA$34</f>
        <v>4620744517552.8887</v>
      </c>
      <c r="AT170" s="334">
        <f>(1+X170)*'Projeções - Receitas'!AB$34</f>
        <v>5064335991237.9668</v>
      </c>
      <c r="AU170" s="334">
        <f>(1+Y170)*'Projeções - Receitas'!AC$34</f>
        <v>5542915742409.9541</v>
      </c>
      <c r="AV170" s="335">
        <f t="shared" si="131"/>
        <v>1742136825200.5273</v>
      </c>
      <c r="AW170" s="335">
        <f t="shared" si="132"/>
        <v>1839966635303.5503</v>
      </c>
      <c r="AX170" s="335">
        <f t="shared" si="133"/>
        <v>2060762631539.9766</v>
      </c>
      <c r="AY170" s="335">
        <f t="shared" si="134"/>
        <v>2308054147324.7734</v>
      </c>
      <c r="AZ170" s="335">
        <f t="shared" si="135"/>
        <v>2585020645003.7471</v>
      </c>
      <c r="BA170" s="335">
        <f t="shared" si="136"/>
        <v>2895223122404.1968</v>
      </c>
      <c r="BB170" s="335">
        <f t="shared" si="137"/>
        <v>3242649897092.7007</v>
      </c>
      <c r="BC170" s="335">
        <f t="shared" si="138"/>
        <v>3631767884743.8247</v>
      </c>
      <c r="BD170" s="335">
        <f t="shared" si="139"/>
        <v>4045789423604.6211</v>
      </c>
      <c r="BE170" s="335">
        <f t="shared" si="140"/>
        <v>4434185208270.666</v>
      </c>
      <c r="BF170" s="335">
        <f t="shared" si="141"/>
        <v>4853215710452.2432</v>
      </c>
      <c r="BG170" s="334">
        <f>(AK170*SUMPRODUCT(DA$10:DA$13,DA$28:DA$31)+AV170*SUMPRODUCT(DA$14:DA$23,DA$32:DA$41))*'Projeções - Receitas'!T$23+(AK170*DA$11*'Projeções - Receitas'!T$25)</f>
        <v>64638977891.821915</v>
      </c>
      <c r="BH170" s="334">
        <f>(AL170*SUMPRODUCT(DB$10:DB$13,DB$28:DB$31)+AW170*SUMPRODUCT(DB$14:DB$23,DB$32:DB$41))*'Projeções - Receitas'!U$23+(AL170*DB$11*'Projeções - Receitas'!U$25)</f>
        <v>51790263674.562637</v>
      </c>
      <c r="BI170" s="334">
        <f>(AM170*SUMPRODUCT(DC$10:DC$13,DC$28:DC$31)+AX170*SUMPRODUCT(DC$14:DC$23,DC$32:DC$41))*'Projeções - Receitas'!V$23+(AM170*DC$11*'Projeções - Receitas'!V$25)</f>
        <v>57284175818.816734</v>
      </c>
      <c r="BJ170" s="334">
        <f>(AN170*SUMPRODUCT(DD$10:DD$13,DD$28:DD$31)+AY170*SUMPRODUCT(DD$14:DD$23,DD$32:DD$41))*'Projeções - Receitas'!W$23+(AN170*DD$11*'Projeções - Receitas'!W$25)</f>
        <v>63312578626.001862</v>
      </c>
      <c r="BK170" s="334">
        <f>(AO170*SUMPRODUCT(DE$10:DE$13,DE$28:DE$31)+AZ170*SUMPRODUCT(DE$14:DE$23,DE$32:DE$41))*'Projeções - Receitas'!X$23+(AO170*DE$11*'Projeções - Receitas'!X$25)</f>
        <v>69956818517.734573</v>
      </c>
      <c r="BL170" s="334">
        <f>(AP170*SUMPRODUCT(DF$10:DF$13,DF$28:DF$31)+BA170*SUMPRODUCT(DF$14:DF$23,DF$32:DF$41))*'Projeções - Receitas'!Y$23+(AP170*DF$11*'Projeções - Receitas'!Y$25)</f>
        <v>77287175114.58017</v>
      </c>
      <c r="BM170" s="334">
        <f>(AQ170*SUMPRODUCT(DG$10:DG$13,DG$28:DG$31)+BB170*SUMPRODUCT(DG$14:DG$23,DG$32:DG$41))*'Projeções - Receitas'!Z$23+(AQ170*DG$11*'Projeções - Receitas'!Z$25)</f>
        <v>85377698570.19455</v>
      </c>
      <c r="BN170" s="334">
        <f>(AR170*SUMPRODUCT(DH$10:DH$13,DH$28:DH$31)+BC170*SUMPRODUCT(DH$14:DH$23,DH$32:DH$41))*'Projeções - Receitas'!AA$23+(AR170*DH$11*'Projeções - Receitas'!AA$25)</f>
        <v>94305041154.102081</v>
      </c>
      <c r="BO170" s="334">
        <f>(AS170*SUMPRODUCT(DI$10:DI$13,DI$28:DI$31)+BD170*SUMPRODUCT(DI$14:DI$23,DI$32:DI$41))*'Projeções - Receitas'!AB$23+(AS170*DI$11*'Projeções - Receitas'!AB$25)</f>
        <v>103593417851.9814</v>
      </c>
      <c r="BP170" s="334">
        <f>(AT170*SUMPRODUCT(DJ$10:DJ$13,DJ$28:DJ$31)+BE170*SUMPRODUCT(DJ$14:DJ$23,DJ$32:DJ$41))*'Projeções - Receitas'!AC$23+(AT170*DJ$11*'Projeções - Receitas'!AC$25)</f>
        <v>111938581207.39923</v>
      </c>
      <c r="BQ170" s="334">
        <f>(AU170*SUMPRODUCT(DK$10:DK$13,DK$28:DK$31)+BF170*SUMPRODUCT(DK$14:DK$23,DK$32:DK$41))*'Projeções - Receitas'!AD$23+(AU170*DK$11*'Projeções - Receitas'!AD$25)</f>
        <v>142390647110.28979</v>
      </c>
      <c r="BR170" s="335">
        <f>((BG170+'DRE + DCF'!T$12)*(1+'DRE + DCF'!T$15)+'DRE + DCF'!T$18)*(1+'DRE + DCF'!T$25)*'DRE + DCF'!T$33</f>
        <v>35560504400.999634</v>
      </c>
      <c r="BS170" s="335">
        <f>((BH170+'DRE + DCF'!U$12)*(1+'DRE + DCF'!U$15)+'DRE + DCF'!U$18)*(1+'DRE + DCF'!U$25)*'DRE + DCF'!U$33</f>
        <v>26888439272.692043</v>
      </c>
      <c r="BT170" s="335">
        <f>((BI170+'DRE + DCF'!V$12)*(1+'DRE + DCF'!V$15)+'DRE + DCF'!V$18)*(1+'DRE + DCF'!V$25)*'DRE + DCF'!V$33</f>
        <v>29892107737.187481</v>
      </c>
      <c r="BU170" s="335">
        <f>((BJ170+'DRE + DCF'!W$12)*(1+'DRE + DCF'!W$15)+'DRE + DCF'!W$18)*(1+'DRE + DCF'!W$25)*'DRE + DCF'!W$33</f>
        <v>33174535672.103958</v>
      </c>
      <c r="BV170" s="335">
        <f>((BK170+'DRE + DCF'!X$12)*(1+'DRE + DCF'!X$15)+'DRE + DCF'!X$18)*(1+'DRE + DCF'!X$25)*'DRE + DCF'!X$33</f>
        <v>36770865988.837791</v>
      </c>
      <c r="BW170" s="335">
        <f>((BL170+'DRE + DCF'!Y$12)*(1+'DRE + DCF'!Y$15)+'DRE + DCF'!Y$18)*(1+'DRE + DCF'!Y$25)*'DRE + DCF'!Y$33</f>
        <v>40724995728.812462</v>
      </c>
      <c r="BX170" s="335">
        <f>((BM170+'DRE + DCF'!Z$12)*(1+'DRE + DCF'!Z$15)+'DRE + DCF'!Z$18)*(1+'DRE + DCF'!Z$25)*'DRE + DCF'!Z$33</f>
        <v>45085356880.075684</v>
      </c>
      <c r="BY170" s="335">
        <f>((BN170+'DRE + DCF'!AA$12)*(1+'DRE + DCF'!AA$15)+'DRE + DCF'!AA$18)*(1+'DRE + DCF'!AA$25)*'DRE + DCF'!AA$33</f>
        <v>49887290491.98996</v>
      </c>
      <c r="BZ170" s="335">
        <f>((BO170+'DRE + DCF'!AB$12)*(1+'DRE + DCF'!AB$15)+'DRE + DCF'!AB$18)*(1+'DRE + DCF'!AB$25)*'DRE + DCF'!AB$33</f>
        <v>54849692503.594299</v>
      </c>
      <c r="CA170" s="335">
        <f>((BP170+'DRE + DCF'!AC$12)*(1+'DRE + DCF'!AC$15)+'DRE + DCF'!AC$18)*(1+'DRE + DCF'!AC$25)*'DRE + DCF'!AC$33</f>
        <v>59187477159.65078</v>
      </c>
      <c r="CB170" s="335">
        <f>((BQ170+'DRE + DCF'!AD$12)*(1+'DRE + DCF'!AD$15)+'DRE + DCF'!AD$18)*(1+'DRE + DCF'!AD$25)*'DRE + DCF'!AD$33</f>
        <v>74325701369.71405</v>
      </c>
      <c r="CC170" s="335">
        <f>BR170*(1-DA$47)+('DRE + DCF'!N$53*10^6)</f>
        <v>200455901548.0968</v>
      </c>
      <c r="CD170" s="335">
        <f>BS170*(1-DB$47)+('DRE + DCF'!T$53*10^6)</f>
        <v>200810132256.14798</v>
      </c>
      <c r="CE170" s="335">
        <f>BT170*(1-DC$47)+('DRE + DCF'!U$53*10^6)</f>
        <v>219455839662.24579</v>
      </c>
      <c r="CF170" s="335">
        <f>BU170*(1-DD$47)+('DRE + DCF'!V$53*10^6)</f>
        <v>240145486109.54047</v>
      </c>
      <c r="CG170" s="335">
        <f>BV170*(1-DE$47)+('DRE + DCF'!W$53*10^6)</f>
        <v>263074559471.37982</v>
      </c>
      <c r="CH170" s="335">
        <f>BW170*(1-DF$47)+('DRE + DCF'!X$53*10^6)</f>
        <v>288465973301.02197</v>
      </c>
      <c r="CI170" s="335">
        <f>BX170*(1-DG$47)+('DRE + DCF'!Y$53*10^6)</f>
        <v>316572631662.75464</v>
      </c>
      <c r="CJ170" s="335">
        <f>BY170*(1-DH$47)+('DRE + DCF'!Z$53*10^6)</f>
        <v>347669621675.66473</v>
      </c>
      <c r="CK170" s="335">
        <f>BZ170*(1-DI$47)+('DRE + DCF'!AA$53*10^6)</f>
        <v>381674015838.07886</v>
      </c>
      <c r="CL170" s="335">
        <f>CA170*(1-DJ$47)+('DRE + DCF'!AB$53*10^6)</f>
        <v>417760907274.6875</v>
      </c>
      <c r="CM170" s="335">
        <f>CB170*(1-DK$47)+('DRE + DCF'!AC$53*10^6)</f>
        <v>462919942330.76141</v>
      </c>
      <c r="CN170" s="335">
        <f t="shared" si="142"/>
        <v>1158189120431.3843</v>
      </c>
      <c r="CO170" s="335">
        <f t="shared" si="143"/>
        <v>1179866663694.0317</v>
      </c>
      <c r="CP170" s="335">
        <f t="shared" si="144"/>
        <v>1220107471015.3416</v>
      </c>
      <c r="CQ170" s="335">
        <f t="shared" si="145"/>
        <v>1366520367537.1824</v>
      </c>
      <c r="CR170" s="335">
        <f t="shared" si="146"/>
        <v>1530502811641.6445</v>
      </c>
      <c r="CS170" s="335">
        <f t="shared" si="147"/>
        <v>1714163149038.6421</v>
      </c>
      <c r="CT170" s="335">
        <f t="shared" si="148"/>
        <v>1919862726923.2793</v>
      </c>
      <c r="CU170" s="335">
        <f t="shared" si="149"/>
        <v>2150246254154.0728</v>
      </c>
      <c r="CV170" s="335">
        <f t="shared" si="150"/>
        <v>2395374327127.6372</v>
      </c>
      <c r="CW170" s="335">
        <f t="shared" si="151"/>
        <v>2625330262531.8911</v>
      </c>
      <c r="CX170" s="336">
        <f t="shared" si="152"/>
        <v>2873423972341.1543</v>
      </c>
    </row>
    <row r="171" spans="4:102" ht="30" customHeight="1" x14ac:dyDescent="0.25">
      <c r="D171" s="333">
        <f t="shared" si="110"/>
        <v>1.5819128367167673E-2</v>
      </c>
      <c r="E171" s="64">
        <f t="shared" si="111"/>
        <v>1.2938467016780114E-2</v>
      </c>
      <c r="F171" s="64">
        <f t="shared" si="112"/>
        <v>2.2603180281296709E-2</v>
      </c>
      <c r="G171" s="64">
        <f t="shared" si="113"/>
        <v>1.8474009569147631E-2</v>
      </c>
      <c r="H171" s="64">
        <f t="shared" si="114"/>
        <v>1.4628323622079858E-2</v>
      </c>
      <c r="I171" s="64">
        <f t="shared" si="115"/>
        <v>1.102605997610262E-2</v>
      </c>
      <c r="J171" s="64">
        <f t="shared" si="116"/>
        <v>7.6370361033830936E-3</v>
      </c>
      <c r="K171" s="64">
        <f t="shared" si="117"/>
        <v>4.4333216832001254E-3</v>
      </c>
      <c r="L171" s="64">
        <f t="shared" si="118"/>
        <v>2.0839595214339757E-3</v>
      </c>
      <c r="M171" s="64">
        <f t="shared" si="119"/>
        <v>1.8729964917269526E-3</v>
      </c>
      <c r="N171" s="64">
        <f t="shared" si="120"/>
        <v>3.8499186308877664E-3</v>
      </c>
      <c r="O171" s="64">
        <f t="shared" si="109"/>
        <v>8.0000000000000057E-2</v>
      </c>
      <c r="P171" s="64">
        <f t="shared" si="109"/>
        <v>8.0000000000000057E-2</v>
      </c>
      <c r="Q171" s="64">
        <f t="shared" si="154"/>
        <v>8.0000000000000057E-2</v>
      </c>
      <c r="R171" s="64">
        <f t="shared" si="155"/>
        <v>8.0000000000000057E-2</v>
      </c>
      <c r="S171" s="64">
        <f t="shared" si="156"/>
        <v>8.0000000000000057E-2</v>
      </c>
      <c r="T171" s="64">
        <f t="shared" si="157"/>
        <v>8.0000000000000057E-2</v>
      </c>
      <c r="U171" s="64">
        <f t="shared" si="158"/>
        <v>8.0000000000000057E-2</v>
      </c>
      <c r="V171" s="64">
        <f t="shared" si="159"/>
        <v>8.0000000000000057E-2</v>
      </c>
      <c r="W171" s="64">
        <f t="shared" si="160"/>
        <v>8.0000000000000057E-2</v>
      </c>
      <c r="X171" s="64">
        <f t="shared" si="161"/>
        <v>8.0000000000000057E-2</v>
      </c>
      <c r="Y171" s="64">
        <f t="shared" si="162"/>
        <v>8.0000000000000057E-2</v>
      </c>
      <c r="Z171" s="64">
        <f t="shared" si="121"/>
        <v>0.17300660660897493</v>
      </c>
      <c r="AA171" s="64">
        <f t="shared" si="153"/>
        <v>0.17012594525858737</v>
      </c>
      <c r="AB171" s="64">
        <f t="shared" si="122"/>
        <v>0.17979065852310397</v>
      </c>
      <c r="AC171" s="64">
        <f t="shared" si="123"/>
        <v>0.17566148781095489</v>
      </c>
      <c r="AD171" s="64">
        <f t="shared" si="124"/>
        <v>0.17181580186388712</v>
      </c>
      <c r="AE171" s="64">
        <f t="shared" si="125"/>
        <v>0.16821353821790988</v>
      </c>
      <c r="AF171" s="64">
        <f t="shared" si="126"/>
        <v>0.16482451434519035</v>
      </c>
      <c r="AG171" s="64">
        <f t="shared" si="127"/>
        <v>0.16162079992500739</v>
      </c>
      <c r="AH171" s="64">
        <f t="shared" si="128"/>
        <v>0.15927143776324124</v>
      </c>
      <c r="AI171" s="64">
        <f t="shared" si="129"/>
        <v>0.15906047473353421</v>
      </c>
      <c r="AJ171" s="64">
        <f t="shared" si="130"/>
        <v>0.16103739687269503</v>
      </c>
      <c r="AK171" s="334">
        <f>(1+O171)*'Projeções - Receitas'!N$34</f>
        <v>1990636907758.0156</v>
      </c>
      <c r="AL171" s="334">
        <f>(1+P171)*'Projeções - Receitas'!T$34</f>
        <v>2102421256640.9573</v>
      </c>
      <c r="AM171" s="334">
        <f>(1+Q171)*'Projeções - Receitas'!U$34</f>
        <v>2354711807437.8721</v>
      </c>
      <c r="AN171" s="334">
        <f>(1+R171)*'Projeções - Receitas'!V$34</f>
        <v>2637277224330.417</v>
      </c>
      <c r="AO171" s="334">
        <f>(1+S171)*'Projeções - Receitas'!W$34</f>
        <v>2953750491250.0674</v>
      </c>
      <c r="AP171" s="334">
        <f>(1+T171)*'Projeções - Receitas'!X$34</f>
        <v>3308200550200.0757</v>
      </c>
      <c r="AQ171" s="334">
        <f>(1+U171)*'Projeções - Receitas'!Y$34</f>
        <v>3705184616224.085</v>
      </c>
      <c r="AR171" s="334">
        <f>(1+V171)*'Projeções - Receitas'!Z$34</f>
        <v>4149806770170.9756</v>
      </c>
      <c r="AS171" s="334">
        <f>(1+W171)*'Projeções - Receitas'!AA$34</f>
        <v>4622884741970.4678</v>
      </c>
      <c r="AT171" s="334">
        <f>(1+X171)*'Projeções - Receitas'!AB$34</f>
        <v>5066681677199.6328</v>
      </c>
      <c r="AU171" s="334">
        <f>(1+Y171)*'Projeções - Receitas'!AC$34</f>
        <v>5545483095694.998</v>
      </c>
      <c r="AV171" s="335">
        <f t="shared" si="131"/>
        <v>1742943743600.342</v>
      </c>
      <c r="AW171" s="335">
        <f t="shared" si="132"/>
        <v>1840818866260.1521</v>
      </c>
      <c r="AX171" s="335">
        <f t="shared" si="133"/>
        <v>2061717130211.3704</v>
      </c>
      <c r="AY171" s="335">
        <f t="shared" si="134"/>
        <v>2309123185836.7349</v>
      </c>
      <c r="AZ171" s="335">
        <f t="shared" si="135"/>
        <v>2586217968137.1436</v>
      </c>
      <c r="BA171" s="335">
        <f t="shared" si="136"/>
        <v>2896564124313.6011</v>
      </c>
      <c r="BB171" s="335">
        <f t="shared" si="137"/>
        <v>3244151819231.2334</v>
      </c>
      <c r="BC171" s="335">
        <f t="shared" si="138"/>
        <v>3633450037538.9814</v>
      </c>
      <c r="BD171" s="335">
        <f t="shared" si="139"/>
        <v>4047663341818.4263</v>
      </c>
      <c r="BE171" s="335">
        <f t="shared" si="140"/>
        <v>4436239022632.9951</v>
      </c>
      <c r="BF171" s="335">
        <f t="shared" si="141"/>
        <v>4855463610271.8135</v>
      </c>
      <c r="BG171" s="334">
        <f>(AK171*SUMPRODUCT(DA$10:DA$13,DA$28:DA$31)+AV171*SUMPRODUCT(DA$14:DA$23,DA$32:DA$41))*'Projeções - Receitas'!T$23+(AK171*DA$11*'Projeções - Receitas'!T$25)</f>
        <v>64668917205.342934</v>
      </c>
      <c r="BH171" s="334">
        <f>(AL171*SUMPRODUCT(DB$10:DB$13,DB$28:DB$31)+AW171*SUMPRODUCT(DB$14:DB$23,DB$32:DB$41))*'Projeções - Receitas'!U$23+(AL171*DB$11*'Projeções - Receitas'!U$25)</f>
        <v>51814251754.07843</v>
      </c>
      <c r="BI171" s="334">
        <f>(AM171*SUMPRODUCT(DC$10:DC$13,DC$28:DC$31)+AX171*SUMPRODUCT(DC$14:DC$23,DC$32:DC$41))*'Projeções - Receitas'!V$23+(AM171*DC$11*'Projeções - Receitas'!V$25)</f>
        <v>57310708554.25853</v>
      </c>
      <c r="BJ171" s="334">
        <f>(AN171*SUMPRODUCT(DD$10:DD$13,DD$28:DD$31)+AY171*SUMPRODUCT(DD$14:DD$23,DD$32:DD$41))*'Projeções - Receitas'!W$23+(AN171*DD$11*'Projeções - Receitas'!W$25)</f>
        <v>63341903581.363579</v>
      </c>
      <c r="BK171" s="334">
        <f>(AO171*SUMPRODUCT(DE$10:DE$13,DE$28:DE$31)+AZ171*SUMPRODUCT(DE$14:DE$23,DE$32:DE$41))*'Projeções - Receitas'!X$23+(AO171*DE$11*'Projeções - Receitas'!X$25)</f>
        <v>69989220934.834045</v>
      </c>
      <c r="BL171" s="334">
        <f>(AP171*SUMPRODUCT(DF$10:DF$13,DF$28:DF$31)+BA171*SUMPRODUCT(DF$14:DF$23,DF$32:DF$41))*'Projeções - Receitas'!Y$23+(AP171*DF$11*'Projeções - Receitas'!Y$25)</f>
        <v>77322972787.166809</v>
      </c>
      <c r="BM171" s="334">
        <f>(AQ171*SUMPRODUCT(DG$10:DG$13,DG$28:DG$31)+BB171*SUMPRODUCT(DG$14:DG$23,DG$32:DG$41))*'Projeções - Receitas'!Z$23+(AQ171*DG$11*'Projeções - Receitas'!Z$25)</f>
        <v>85417243590.375275</v>
      </c>
      <c r="BN171" s="334">
        <f>(AR171*SUMPRODUCT(DH$10:DH$13,DH$28:DH$31)+BC171*SUMPRODUCT(DH$14:DH$23,DH$32:DH$41))*'Projeções - Receitas'!AA$23+(AR171*DH$11*'Projeções - Receitas'!AA$25)</f>
        <v>94348721117.582367</v>
      </c>
      <c r="BO171" s="334">
        <f>(AS171*SUMPRODUCT(DI$10:DI$13,DI$28:DI$31)+BD171*SUMPRODUCT(DI$14:DI$23,DI$32:DI$41))*'Projeções - Receitas'!AB$23+(AS171*DI$11*'Projeções - Receitas'!AB$25)</f>
        <v>103641399981.60249</v>
      </c>
      <c r="BP171" s="334">
        <f>(AT171*SUMPRODUCT(DJ$10:DJ$13,DJ$28:DJ$31)+BE171*SUMPRODUCT(DJ$14:DJ$23,DJ$32:DJ$41))*'Projeções - Receitas'!AC$23+(AT171*DJ$11*'Projeções - Receitas'!AC$25)</f>
        <v>111990428628.06047</v>
      </c>
      <c r="BQ171" s="334">
        <f>(AU171*SUMPRODUCT(DK$10:DK$13,DK$28:DK$31)+BF171*SUMPRODUCT(DK$14:DK$23,DK$32:DK$41))*'Projeções - Receitas'!AD$23+(AU171*DK$11*'Projeções - Receitas'!AD$25)</f>
        <v>142456599239.56732</v>
      </c>
      <c r="BR171" s="335">
        <f>((BG171+'DRE + DCF'!T$12)*(1+'DRE + DCF'!T$15)+'DRE + DCF'!T$18)*(1+'DRE + DCF'!T$25)*'DRE + DCF'!T$33</f>
        <v>35578926993.290657</v>
      </c>
      <c r="BS171" s="335">
        <f>((BH171+'DRE + DCF'!U$12)*(1+'DRE + DCF'!U$15)+'DRE + DCF'!U$18)*(1+'DRE + DCF'!U$25)*'DRE + DCF'!U$33</f>
        <v>26903057436.555958</v>
      </c>
      <c r="BT171" s="335">
        <f>((BI171+'DRE + DCF'!V$12)*(1+'DRE + DCF'!V$15)+'DRE + DCF'!V$18)*(1+'DRE + DCF'!V$25)*'DRE + DCF'!V$33</f>
        <v>29908258458.258125</v>
      </c>
      <c r="BU171" s="335">
        <f>((BJ171+'DRE + DCF'!W$12)*(1+'DRE + DCF'!W$15)+'DRE + DCF'!W$18)*(1+'DRE + DCF'!W$25)*'DRE + DCF'!W$33</f>
        <v>33192365996.559441</v>
      </c>
      <c r="BV171" s="335">
        <f>((BK171+'DRE + DCF'!X$12)*(1+'DRE + DCF'!X$15)+'DRE + DCF'!X$18)*(1+'DRE + DCF'!X$25)*'DRE + DCF'!X$33</f>
        <v>36790545338.474731</v>
      </c>
      <c r="BW171" s="335">
        <f>((BL171+'DRE + DCF'!Y$12)*(1+'DRE + DCF'!Y$15)+'DRE + DCF'!Y$18)*(1+'DRE + DCF'!Y$25)*'DRE + DCF'!Y$33</f>
        <v>40746712688.35334</v>
      </c>
      <c r="BX171" s="335">
        <f>((BM171+'DRE + DCF'!Z$12)*(1+'DRE + DCF'!Z$15)+'DRE + DCF'!Z$18)*(1+'DRE + DCF'!Z$25)*'DRE + DCF'!Z$33</f>
        <v>45109320166.448441</v>
      </c>
      <c r="BY171" s="335">
        <f>((BN171+'DRE + DCF'!AA$12)*(1+'DRE + DCF'!AA$15)+'DRE + DCF'!AA$18)*(1+'DRE + DCF'!AA$25)*'DRE + DCF'!AA$33</f>
        <v>49913729590.063782</v>
      </c>
      <c r="BZ171" s="335">
        <f>((BO171+'DRE + DCF'!AB$12)*(1+'DRE + DCF'!AB$15)+'DRE + DCF'!AB$18)*(1+'DRE + DCF'!AB$25)*'DRE + DCF'!AB$33</f>
        <v>54878702864.241661</v>
      </c>
      <c r="CA171" s="335">
        <f>((BP171+'DRE + DCF'!AC$12)*(1+'DRE + DCF'!AC$15)+'DRE + DCF'!AC$18)*(1+'DRE + DCF'!AC$25)*'DRE + DCF'!AC$33</f>
        <v>59218789061.553337</v>
      </c>
      <c r="CB171" s="335">
        <f>((BQ171+'DRE + DCF'!AD$12)*(1+'DRE + DCF'!AD$15)+'DRE + DCF'!AD$18)*(1+'DRE + DCF'!AD$25)*'DRE + DCF'!AD$33</f>
        <v>74364200984.8983</v>
      </c>
      <c r="CC171" s="335">
        <f>BR171*(1-DA$47)+('DRE + DCF'!N$53*10^6)</f>
        <v>200467178416.16354</v>
      </c>
      <c r="CD171" s="335">
        <f>BS171*(1-DB$47)+('DRE + DCF'!T$53*10^6)</f>
        <v>200818903154.46631</v>
      </c>
      <c r="CE171" s="335">
        <f>BT171*(1-DC$47)+('DRE + DCF'!U$53*10^6)</f>
        <v>219465530094.88815</v>
      </c>
      <c r="CF171" s="335">
        <f>BU171*(1-DD$47)+('DRE + DCF'!V$53*10^6)</f>
        <v>240156184304.21375</v>
      </c>
      <c r="CG171" s="335">
        <f>BV171*(1-DE$47)+('DRE + DCF'!W$53*10^6)</f>
        <v>263086367081.16199</v>
      </c>
      <c r="CH171" s="335">
        <f>BW171*(1-DF$47)+('DRE + DCF'!X$53*10^6)</f>
        <v>288479003476.74652</v>
      </c>
      <c r="CI171" s="335">
        <f>BX171*(1-DG$47)+('DRE + DCF'!Y$53*10^6)</f>
        <v>316587009634.57831</v>
      </c>
      <c r="CJ171" s="335">
        <f>BY171*(1-DH$47)+('DRE + DCF'!Z$53*10^6)</f>
        <v>347685485134.50903</v>
      </c>
      <c r="CK171" s="335">
        <f>BZ171*(1-DI$47)+('DRE + DCF'!AA$53*10^6)</f>
        <v>381691422054.46729</v>
      </c>
      <c r="CL171" s="335">
        <f>CA171*(1-DJ$47)+('DRE + DCF'!AB$53*10^6)</f>
        <v>417779694415.82904</v>
      </c>
      <c r="CM171" s="335">
        <f>CB171*(1-DK$47)+('DRE + DCF'!AC$53*10^6)</f>
        <v>462943042099.87195</v>
      </c>
      <c r="CN171" s="335">
        <f t="shared" si="142"/>
        <v>1158725567453.3533</v>
      </c>
      <c r="CO171" s="335">
        <f t="shared" si="143"/>
        <v>1180413151264.0613</v>
      </c>
      <c r="CP171" s="335">
        <f t="shared" si="144"/>
        <v>1220672597217.7568</v>
      </c>
      <c r="CQ171" s="335">
        <f t="shared" si="145"/>
        <v>1367153308883.8879</v>
      </c>
      <c r="CR171" s="335">
        <f t="shared" si="146"/>
        <v>1531211705949.9546</v>
      </c>
      <c r="CS171" s="335">
        <f t="shared" si="147"/>
        <v>1714957110663.9492</v>
      </c>
      <c r="CT171" s="335">
        <f t="shared" si="148"/>
        <v>1920751963943.6233</v>
      </c>
      <c r="CU171" s="335">
        <f t="shared" si="149"/>
        <v>2151242199616.8582</v>
      </c>
      <c r="CV171" s="335">
        <f t="shared" si="150"/>
        <v>2396483810373.1807</v>
      </c>
      <c r="CW171" s="335">
        <f t="shared" si="151"/>
        <v>2626546256169.0059</v>
      </c>
      <c r="CX171" s="336">
        <f t="shared" si="152"/>
        <v>2874754877376.9771</v>
      </c>
    </row>
    <row r="172" spans="4:102" ht="30" customHeight="1" x14ac:dyDescent="0.25">
      <c r="D172" s="333">
        <f t="shared" si="110"/>
        <v>1.574879740677082E-2</v>
      </c>
      <c r="E172" s="64">
        <f t="shared" si="111"/>
        <v>1.2867168376812954E-2</v>
      </c>
      <c r="F172" s="64">
        <f t="shared" si="112"/>
        <v>2.2527917310233875E-2</v>
      </c>
      <c r="G172" s="64">
        <f t="shared" si="113"/>
        <v>1.8400543979060657E-2</v>
      </c>
      <c r="H172" s="64">
        <f t="shared" si="114"/>
        <v>1.4556523794975018E-2</v>
      </c>
      <c r="I172" s="64">
        <f t="shared" si="115"/>
        <v>1.0955813819521848E-2</v>
      </c>
      <c r="J172" s="64">
        <f t="shared" si="116"/>
        <v>7.5682459004430269E-3</v>
      </c>
      <c r="K172" s="64">
        <f t="shared" si="117"/>
        <v>4.3659025437965959E-3</v>
      </c>
      <c r="L172" s="64">
        <f t="shared" si="118"/>
        <v>2.0175167366099922E-3</v>
      </c>
      <c r="M172" s="64">
        <f t="shared" si="119"/>
        <v>1.8065409423088374E-3</v>
      </c>
      <c r="N172" s="64">
        <f t="shared" si="120"/>
        <v>3.7834304494460125E-3</v>
      </c>
      <c r="O172" s="64">
        <f t="shared" si="109"/>
        <v>8.0500000000000058E-2</v>
      </c>
      <c r="P172" s="64">
        <f t="shared" si="109"/>
        <v>8.0500000000000058E-2</v>
      </c>
      <c r="Q172" s="64">
        <f t="shared" si="154"/>
        <v>8.0500000000000058E-2</v>
      </c>
      <c r="R172" s="64">
        <f t="shared" si="155"/>
        <v>8.0500000000000058E-2</v>
      </c>
      <c r="S172" s="64">
        <f t="shared" si="156"/>
        <v>8.0500000000000058E-2</v>
      </c>
      <c r="T172" s="64">
        <f t="shared" si="157"/>
        <v>8.0500000000000058E-2</v>
      </c>
      <c r="U172" s="64">
        <f t="shared" si="158"/>
        <v>8.0500000000000058E-2</v>
      </c>
      <c r="V172" s="64">
        <f t="shared" si="159"/>
        <v>8.0500000000000058E-2</v>
      </c>
      <c r="W172" s="64">
        <f t="shared" si="160"/>
        <v>8.0500000000000058E-2</v>
      </c>
      <c r="X172" s="64">
        <f t="shared" si="161"/>
        <v>8.0500000000000058E-2</v>
      </c>
      <c r="Y172" s="64">
        <f t="shared" si="162"/>
        <v>8.0500000000000058E-2</v>
      </c>
      <c r="Z172" s="64">
        <f t="shared" si="121"/>
        <v>0.17293627564857808</v>
      </c>
      <c r="AA172" s="64">
        <f t="shared" si="153"/>
        <v>0.17005464661862021</v>
      </c>
      <c r="AB172" s="64">
        <f t="shared" si="122"/>
        <v>0.17971539555204114</v>
      </c>
      <c r="AC172" s="64">
        <f t="shared" si="123"/>
        <v>0.17558802222086792</v>
      </c>
      <c r="AD172" s="64">
        <f t="shared" si="124"/>
        <v>0.17174400203678228</v>
      </c>
      <c r="AE172" s="64">
        <f t="shared" si="125"/>
        <v>0.16814329206132911</v>
      </c>
      <c r="AF172" s="64">
        <f t="shared" si="126"/>
        <v>0.16475572414225029</v>
      </c>
      <c r="AG172" s="64">
        <f t="shared" si="127"/>
        <v>0.16155338078560386</v>
      </c>
      <c r="AH172" s="64">
        <f t="shared" si="128"/>
        <v>0.15920499497841725</v>
      </c>
      <c r="AI172" s="64">
        <f t="shared" si="129"/>
        <v>0.1589940191841161</v>
      </c>
      <c r="AJ172" s="64">
        <f t="shared" si="130"/>
        <v>0.16097090869125327</v>
      </c>
      <c r="AK172" s="334">
        <f>(1+O172)*'Projeções - Receitas'!N$34</f>
        <v>1991558498919.0146</v>
      </c>
      <c r="AL172" s="334">
        <f>(1+P172)*'Projeções - Receitas'!T$34</f>
        <v>2103394599815.3279</v>
      </c>
      <c r="AM172" s="334">
        <f>(1+Q172)*'Projeções - Receitas'!U$34</f>
        <v>2355801951793.1675</v>
      </c>
      <c r="AN172" s="334">
        <f>(1+R172)*'Projeções - Receitas'!V$34</f>
        <v>2638498186008.3477</v>
      </c>
      <c r="AO172" s="334">
        <f>(1+S172)*'Projeções - Receitas'!W$34</f>
        <v>2955117968329.3496</v>
      </c>
      <c r="AP172" s="334">
        <f>(1+T172)*'Projeções - Receitas'!X$34</f>
        <v>3309732124528.8721</v>
      </c>
      <c r="AQ172" s="334">
        <f>(1+U172)*'Projeções - Receitas'!Y$34</f>
        <v>3706899979472.3369</v>
      </c>
      <c r="AR172" s="334">
        <f>(1+V172)*'Projeções - Receitas'!Z$34</f>
        <v>4151727977009.0176</v>
      </c>
      <c r="AS172" s="334">
        <f>(1+W172)*'Projeções - Receitas'!AA$34</f>
        <v>4625024966388.0459</v>
      </c>
      <c r="AT172" s="334">
        <f>(1+X172)*'Projeções - Receitas'!AB$34</f>
        <v>5069027363161.2988</v>
      </c>
      <c r="AU172" s="334">
        <f>(1+Y172)*'Projeções - Receitas'!AC$34</f>
        <v>5548050448980.042</v>
      </c>
      <c r="AV172" s="335">
        <f t="shared" si="131"/>
        <v>1743750662000.157</v>
      </c>
      <c r="AW172" s="335">
        <f t="shared" si="132"/>
        <v>1841671097216.7539</v>
      </c>
      <c r="AX172" s="335">
        <f t="shared" si="133"/>
        <v>2062671628882.7646</v>
      </c>
      <c r="AY172" s="335">
        <f t="shared" si="134"/>
        <v>2310192224348.6963</v>
      </c>
      <c r="AZ172" s="335">
        <f t="shared" si="135"/>
        <v>2587415291270.54</v>
      </c>
      <c r="BA172" s="335">
        <f t="shared" si="136"/>
        <v>2897905126223.0054</v>
      </c>
      <c r="BB172" s="335">
        <f t="shared" si="137"/>
        <v>3245653741369.7661</v>
      </c>
      <c r="BC172" s="335">
        <f t="shared" si="138"/>
        <v>3635132190334.1382</v>
      </c>
      <c r="BD172" s="335">
        <f t="shared" si="139"/>
        <v>4049537260032.2305</v>
      </c>
      <c r="BE172" s="335">
        <f t="shared" si="140"/>
        <v>4438292836995.3252</v>
      </c>
      <c r="BF172" s="335">
        <f t="shared" si="141"/>
        <v>4857711510091.3838</v>
      </c>
      <c r="BG172" s="334">
        <f>(AK172*SUMPRODUCT(DA$10:DA$13,DA$28:DA$31)+AV172*SUMPRODUCT(DA$14:DA$23,DA$32:DA$41))*'Projeções - Receitas'!T$23+(AK172*DA$11*'Projeções - Receitas'!T$25)</f>
        <v>64698856518.863953</v>
      </c>
      <c r="BH172" s="334">
        <f>(AL172*SUMPRODUCT(DB$10:DB$13,DB$28:DB$31)+AW172*SUMPRODUCT(DB$14:DB$23,DB$32:DB$41))*'Projeções - Receitas'!U$23+(AL172*DB$11*'Projeções - Receitas'!U$25)</f>
        <v>51838239833.594215</v>
      </c>
      <c r="BI172" s="334">
        <f>(AM172*SUMPRODUCT(DC$10:DC$13,DC$28:DC$31)+AX172*SUMPRODUCT(DC$14:DC$23,DC$32:DC$41))*'Projeções - Receitas'!V$23+(AM172*DC$11*'Projeções - Receitas'!V$25)</f>
        <v>57337241289.700302</v>
      </c>
      <c r="BJ172" s="334">
        <f>(AN172*SUMPRODUCT(DD$10:DD$13,DD$28:DD$31)+AY172*SUMPRODUCT(DD$14:DD$23,DD$32:DD$41))*'Projeções - Receitas'!W$23+(AN172*DD$11*'Projeções - Receitas'!W$25)</f>
        <v>63371228536.725342</v>
      </c>
      <c r="BK172" s="334">
        <f>(AO172*SUMPRODUCT(DE$10:DE$13,DE$28:DE$31)+AZ172*SUMPRODUCT(DE$14:DE$23,DE$32:DE$41))*'Projeções - Receitas'!X$23+(AO172*DE$11*'Projeções - Receitas'!X$25)</f>
        <v>70021623351.933533</v>
      </c>
      <c r="BL172" s="334">
        <f>(AP172*SUMPRODUCT(DF$10:DF$13,DF$28:DF$31)+BA172*SUMPRODUCT(DF$14:DF$23,DF$32:DF$41))*'Projeções - Receitas'!Y$23+(AP172*DF$11*'Projeções - Receitas'!Y$25)</f>
        <v>77358770459.753479</v>
      </c>
      <c r="BM172" s="334">
        <f>(AQ172*SUMPRODUCT(DG$10:DG$13,DG$28:DG$31)+BB172*SUMPRODUCT(DG$14:DG$23,DG$32:DG$41))*'Projeções - Receitas'!Z$23+(AQ172*DG$11*'Projeções - Receitas'!Z$25)</f>
        <v>85456788610.556015</v>
      </c>
      <c r="BN172" s="334">
        <f>(AR172*SUMPRODUCT(DH$10:DH$13,DH$28:DH$31)+BC172*SUMPRODUCT(DH$14:DH$23,DH$32:DH$41))*'Projeções - Receitas'!AA$23+(AR172*DH$11*'Projeções - Receitas'!AA$25)</f>
        <v>94392401081.062775</v>
      </c>
      <c r="BO172" s="334">
        <f>(AS172*SUMPRODUCT(DI$10:DI$13,DI$28:DI$31)+BD172*SUMPRODUCT(DI$14:DI$23,DI$32:DI$41))*'Projeções - Receitas'!AB$23+(AS172*DI$11*'Projeções - Receitas'!AB$25)</f>
        <v>103689382111.2236</v>
      </c>
      <c r="BP172" s="334">
        <f>(AT172*SUMPRODUCT(DJ$10:DJ$13,DJ$28:DJ$31)+BE172*SUMPRODUCT(DJ$14:DJ$23,DJ$32:DJ$41))*'Projeções - Receitas'!AC$23+(AT172*DJ$11*'Projeções - Receitas'!AC$25)</f>
        <v>112042276048.72157</v>
      </c>
      <c r="BQ172" s="334">
        <f>(AU172*SUMPRODUCT(DK$10:DK$13,DK$28:DK$31)+BF172*SUMPRODUCT(DK$14:DK$23,DK$32:DK$41))*'Projeções - Receitas'!AD$23+(AU172*DK$11*'Projeções - Receitas'!AD$25)</f>
        <v>142522551368.845</v>
      </c>
      <c r="BR172" s="335">
        <f>((BG172+'DRE + DCF'!T$12)*(1+'DRE + DCF'!T$15)+'DRE + DCF'!T$18)*(1+'DRE + DCF'!T$25)*'DRE + DCF'!T$33</f>
        <v>35597349585.581673</v>
      </c>
      <c r="BS172" s="335">
        <f>((BH172+'DRE + DCF'!U$12)*(1+'DRE + DCF'!U$15)+'DRE + DCF'!U$18)*(1+'DRE + DCF'!U$25)*'DRE + DCF'!U$33</f>
        <v>26917675600.419849</v>
      </c>
      <c r="BT172" s="335">
        <f>((BI172+'DRE + DCF'!V$12)*(1+'DRE + DCF'!V$15)+'DRE + DCF'!V$18)*(1+'DRE + DCF'!V$25)*'DRE + DCF'!V$33</f>
        <v>29924409179.328735</v>
      </c>
      <c r="BU172" s="335">
        <f>((BJ172+'DRE + DCF'!W$12)*(1+'DRE + DCF'!W$15)+'DRE + DCF'!W$18)*(1+'DRE + DCF'!W$25)*'DRE + DCF'!W$33</f>
        <v>33210196321.014927</v>
      </c>
      <c r="BV172" s="335">
        <f>((BK172+'DRE + DCF'!X$12)*(1+'DRE + DCF'!X$15)+'DRE + DCF'!X$18)*(1+'DRE + DCF'!X$25)*'DRE + DCF'!X$33</f>
        <v>36810224688.111671</v>
      </c>
      <c r="BW172" s="335">
        <f>((BL172+'DRE + DCF'!Y$12)*(1+'DRE + DCF'!Y$15)+'DRE + DCF'!Y$18)*(1+'DRE + DCF'!Y$25)*'DRE + DCF'!Y$33</f>
        <v>40768429647.894241</v>
      </c>
      <c r="BX172" s="335">
        <f>((BM172+'DRE + DCF'!Z$12)*(1+'DRE + DCF'!Z$15)+'DRE + DCF'!Z$18)*(1+'DRE + DCF'!Z$25)*'DRE + DCF'!Z$33</f>
        <v>45133283452.821198</v>
      </c>
      <c r="BY172" s="335">
        <f>((BN172+'DRE + DCF'!AA$12)*(1+'DRE + DCF'!AA$15)+'DRE + DCF'!AA$18)*(1+'DRE + DCF'!AA$25)*'DRE + DCF'!AA$33</f>
        <v>49940168688.137665</v>
      </c>
      <c r="BZ172" s="335">
        <f>((BO172+'DRE + DCF'!AB$12)*(1+'DRE + DCF'!AB$15)+'DRE + DCF'!AB$18)*(1+'DRE + DCF'!AB$25)*'DRE + DCF'!AB$33</f>
        <v>54907713224.889046</v>
      </c>
      <c r="CA172" s="335">
        <f>((BP172+'DRE + DCF'!AC$12)*(1+'DRE + DCF'!AC$15)+'DRE + DCF'!AC$18)*(1+'DRE + DCF'!AC$25)*'DRE + DCF'!AC$33</f>
        <v>59250100963.455849</v>
      </c>
      <c r="CB172" s="335">
        <f>((BQ172+'DRE + DCF'!AD$12)*(1+'DRE + DCF'!AD$15)+'DRE + DCF'!AD$18)*(1+'DRE + DCF'!AD$25)*'DRE + DCF'!AD$33</f>
        <v>74402700600.082657</v>
      </c>
      <c r="CC172" s="335">
        <f>BR172*(1-DA$47)+('DRE + DCF'!N$53*10^6)</f>
        <v>200478455284.23026</v>
      </c>
      <c r="CD172" s="335">
        <f>BS172*(1-DB$47)+('DRE + DCF'!T$53*10^6)</f>
        <v>200827674052.78467</v>
      </c>
      <c r="CE172" s="335">
        <f>BT172*(1-DC$47)+('DRE + DCF'!U$53*10^6)</f>
        <v>219475220527.53052</v>
      </c>
      <c r="CF172" s="335">
        <f>BU172*(1-DD$47)+('DRE + DCF'!V$53*10^6)</f>
        <v>240166882498.88702</v>
      </c>
      <c r="CG172" s="335">
        <f>BV172*(1-DE$47)+('DRE + DCF'!W$53*10^6)</f>
        <v>263098174690.94415</v>
      </c>
      <c r="CH172" s="335">
        <f>BW172*(1-DF$47)+('DRE + DCF'!X$53*10^6)</f>
        <v>288492033652.47107</v>
      </c>
      <c r="CI172" s="335">
        <f>BX172*(1-DG$47)+('DRE + DCF'!Y$53*10^6)</f>
        <v>316601387606.40198</v>
      </c>
      <c r="CJ172" s="335">
        <f>BY172*(1-DH$47)+('DRE + DCF'!Z$53*10^6)</f>
        <v>347701348593.35339</v>
      </c>
      <c r="CK172" s="335">
        <f>BZ172*(1-DI$47)+('DRE + DCF'!AA$53*10^6)</f>
        <v>381708828270.85571</v>
      </c>
      <c r="CL172" s="335">
        <f>CA172*(1-DJ$47)+('DRE + DCF'!AB$53*10^6)</f>
        <v>417798481556.97052</v>
      </c>
      <c r="CM172" s="335">
        <f>CB172*(1-DK$47)+('DRE + DCF'!AC$53*10^6)</f>
        <v>462966141868.98254</v>
      </c>
      <c r="CN172" s="335">
        <f t="shared" si="142"/>
        <v>1159262014475.3223</v>
      </c>
      <c r="CO172" s="335">
        <f t="shared" si="143"/>
        <v>1180959638834.0908</v>
      </c>
      <c r="CP172" s="335">
        <f t="shared" si="144"/>
        <v>1221237723420.1726</v>
      </c>
      <c r="CQ172" s="335">
        <f t="shared" si="145"/>
        <v>1367786250230.5933</v>
      </c>
      <c r="CR172" s="335">
        <f t="shared" si="146"/>
        <v>1531920600258.2646</v>
      </c>
      <c r="CS172" s="335">
        <f t="shared" si="147"/>
        <v>1715751072289.2566</v>
      </c>
      <c r="CT172" s="335">
        <f t="shared" si="148"/>
        <v>1921641200963.9675</v>
      </c>
      <c r="CU172" s="335">
        <f t="shared" si="149"/>
        <v>2152238145079.6438</v>
      </c>
      <c r="CV172" s="335">
        <f t="shared" si="150"/>
        <v>2397593293618.7231</v>
      </c>
      <c r="CW172" s="335">
        <f t="shared" si="151"/>
        <v>2627762249806.1211</v>
      </c>
      <c r="CX172" s="336">
        <f t="shared" si="152"/>
        <v>2876085782412.7998</v>
      </c>
    </row>
    <row r="173" spans="4:102" ht="30" customHeight="1" x14ac:dyDescent="0.25">
      <c r="D173" s="333">
        <f t="shared" si="110"/>
        <v>1.5678531507391902E-2</v>
      </c>
      <c r="E173" s="64">
        <f t="shared" si="111"/>
        <v>1.2795935693034416E-2</v>
      </c>
      <c r="F173" s="64">
        <f t="shared" si="112"/>
        <v>2.2452723962641113E-2</v>
      </c>
      <c r="G173" s="64">
        <f t="shared" si="113"/>
        <v>1.832714634974153E-2</v>
      </c>
      <c r="H173" s="64">
        <f t="shared" si="114"/>
        <v>1.4484790387691737E-2</v>
      </c>
      <c r="I173" s="64">
        <f t="shared" si="115"/>
        <v>1.0885632645509596E-2</v>
      </c>
      <c r="J173" s="64">
        <f t="shared" si="116"/>
        <v>7.4995193332133281E-3</v>
      </c>
      <c r="K173" s="64">
        <f t="shared" si="117"/>
        <v>4.2985457717745201E-3</v>
      </c>
      <c r="L173" s="64">
        <f t="shared" si="118"/>
        <v>1.9511354159717498E-3</v>
      </c>
      <c r="M173" s="64">
        <f t="shared" si="119"/>
        <v>1.7401468688846844E-3</v>
      </c>
      <c r="N173" s="64">
        <f t="shared" si="120"/>
        <v>3.7170037741850737E-3</v>
      </c>
      <c r="O173" s="64">
        <f t="shared" si="109"/>
        <v>8.1000000000000058E-2</v>
      </c>
      <c r="P173" s="64">
        <f t="shared" si="109"/>
        <v>8.1000000000000058E-2</v>
      </c>
      <c r="Q173" s="64">
        <f t="shared" si="154"/>
        <v>8.1000000000000058E-2</v>
      </c>
      <c r="R173" s="64">
        <f t="shared" si="155"/>
        <v>8.1000000000000058E-2</v>
      </c>
      <c r="S173" s="64">
        <f t="shared" si="156"/>
        <v>8.1000000000000058E-2</v>
      </c>
      <c r="T173" s="64">
        <f t="shared" si="157"/>
        <v>8.1000000000000058E-2</v>
      </c>
      <c r="U173" s="64">
        <f t="shared" si="158"/>
        <v>8.1000000000000058E-2</v>
      </c>
      <c r="V173" s="64">
        <f t="shared" si="159"/>
        <v>8.1000000000000058E-2</v>
      </c>
      <c r="W173" s="64">
        <f t="shared" si="160"/>
        <v>8.1000000000000058E-2</v>
      </c>
      <c r="X173" s="64">
        <f t="shared" si="161"/>
        <v>8.1000000000000058E-2</v>
      </c>
      <c r="Y173" s="64">
        <f t="shared" si="162"/>
        <v>8.1000000000000058E-2</v>
      </c>
      <c r="Z173" s="64">
        <f t="shared" si="121"/>
        <v>0.17286600974919916</v>
      </c>
      <c r="AA173" s="64">
        <f t="shared" si="153"/>
        <v>0.16998341393484168</v>
      </c>
      <c r="AB173" s="64">
        <f t="shared" si="122"/>
        <v>0.17964020220444837</v>
      </c>
      <c r="AC173" s="64">
        <f t="shared" si="123"/>
        <v>0.17551462459154879</v>
      </c>
      <c r="AD173" s="64">
        <f t="shared" si="124"/>
        <v>0.171672268629499</v>
      </c>
      <c r="AE173" s="64">
        <f t="shared" si="125"/>
        <v>0.16807311088731686</v>
      </c>
      <c r="AF173" s="64">
        <f t="shared" si="126"/>
        <v>0.16468699757502059</v>
      </c>
      <c r="AG173" s="64">
        <f t="shared" si="127"/>
        <v>0.16148602401358178</v>
      </c>
      <c r="AH173" s="64">
        <f t="shared" si="128"/>
        <v>0.15913861365777901</v>
      </c>
      <c r="AI173" s="64">
        <f t="shared" si="129"/>
        <v>0.15892762511069194</v>
      </c>
      <c r="AJ173" s="64">
        <f t="shared" si="130"/>
        <v>0.16090448201599233</v>
      </c>
      <c r="AK173" s="334">
        <f>(1+O173)*'Projeções - Receitas'!N$34</f>
        <v>1992480090080.0137</v>
      </c>
      <c r="AL173" s="334">
        <f>(1+P173)*'Projeções - Receitas'!T$34</f>
        <v>2104367942989.6987</v>
      </c>
      <c r="AM173" s="334">
        <f>(1+Q173)*'Projeções - Receitas'!U$34</f>
        <v>2356892096148.4624</v>
      </c>
      <c r="AN173" s="334">
        <f>(1+R173)*'Projeções - Receitas'!V$34</f>
        <v>2639719147686.2783</v>
      </c>
      <c r="AO173" s="334">
        <f>(1+S173)*'Projeções - Receitas'!W$34</f>
        <v>2956485445408.6318</v>
      </c>
      <c r="AP173" s="334">
        <f>(1+T173)*'Projeções - Receitas'!X$34</f>
        <v>3311263698857.668</v>
      </c>
      <c r="AQ173" s="334">
        <f>(1+U173)*'Projeções - Receitas'!Y$34</f>
        <v>3708615342720.5884</v>
      </c>
      <c r="AR173" s="334">
        <f>(1+V173)*'Projeções - Receitas'!Z$34</f>
        <v>4153649183847.0591</v>
      </c>
      <c r="AS173" s="334">
        <f>(1+W173)*'Projeções - Receitas'!AA$34</f>
        <v>4627165190805.625</v>
      </c>
      <c r="AT173" s="334">
        <f>(1+X173)*'Projeções - Receitas'!AB$34</f>
        <v>5071373049122.9658</v>
      </c>
      <c r="AU173" s="334">
        <f>(1+Y173)*'Projeções - Receitas'!AC$34</f>
        <v>5550617802265.0859</v>
      </c>
      <c r="AV173" s="335">
        <f t="shared" si="131"/>
        <v>1744557580399.9717</v>
      </c>
      <c r="AW173" s="335">
        <f t="shared" si="132"/>
        <v>1842523328173.3557</v>
      </c>
      <c r="AX173" s="335">
        <f t="shared" si="133"/>
        <v>2063626127554.1584</v>
      </c>
      <c r="AY173" s="335">
        <f t="shared" si="134"/>
        <v>2311261262860.6577</v>
      </c>
      <c r="AZ173" s="335">
        <f t="shared" si="135"/>
        <v>2588612614403.937</v>
      </c>
      <c r="BA173" s="335">
        <f t="shared" si="136"/>
        <v>2899246128132.4097</v>
      </c>
      <c r="BB173" s="335">
        <f t="shared" si="137"/>
        <v>3247155663508.2988</v>
      </c>
      <c r="BC173" s="335">
        <f t="shared" si="138"/>
        <v>3636814343129.2949</v>
      </c>
      <c r="BD173" s="335">
        <f t="shared" si="139"/>
        <v>4051411178246.0356</v>
      </c>
      <c r="BE173" s="335">
        <f t="shared" si="140"/>
        <v>4440346651357.6553</v>
      </c>
      <c r="BF173" s="335">
        <f t="shared" si="141"/>
        <v>4859959409910.9541</v>
      </c>
      <c r="BG173" s="334">
        <f>(AK173*SUMPRODUCT(DA$10:DA$13,DA$28:DA$31)+AV173*SUMPRODUCT(DA$14:DA$23,DA$32:DA$41))*'Projeções - Receitas'!T$23+(AK173*DA$11*'Projeções - Receitas'!T$25)</f>
        <v>64728795832.384964</v>
      </c>
      <c r="BH173" s="334">
        <f>(AL173*SUMPRODUCT(DB$10:DB$13,DB$28:DB$31)+AW173*SUMPRODUCT(DB$14:DB$23,DB$32:DB$41))*'Projeções - Receitas'!U$23+(AL173*DB$11*'Projeções - Receitas'!U$25)</f>
        <v>51862227913.110001</v>
      </c>
      <c r="BI173" s="334">
        <f>(AM173*SUMPRODUCT(DC$10:DC$13,DC$28:DC$31)+AX173*SUMPRODUCT(DC$14:DC$23,DC$32:DC$41))*'Projeções - Receitas'!V$23+(AM173*DC$11*'Projeções - Receitas'!V$25)</f>
        <v>57363774025.14209</v>
      </c>
      <c r="BJ173" s="334">
        <f>(AN173*SUMPRODUCT(DD$10:DD$13,DD$28:DD$31)+AY173*SUMPRODUCT(DD$14:DD$23,DD$32:DD$41))*'Projeções - Receitas'!W$23+(AN173*DD$11*'Projeções - Receitas'!W$25)</f>
        <v>63400553492.087067</v>
      </c>
      <c r="BK173" s="334">
        <f>(AO173*SUMPRODUCT(DE$10:DE$13,DE$28:DE$31)+AZ173*SUMPRODUCT(DE$14:DE$23,DE$32:DE$41))*'Projeções - Receitas'!X$23+(AO173*DE$11*'Projeções - Receitas'!X$25)</f>
        <v>70054025769.032974</v>
      </c>
      <c r="BL173" s="334">
        <f>(AP173*SUMPRODUCT(DF$10:DF$13,DF$28:DF$31)+BA173*SUMPRODUCT(DF$14:DF$23,DF$32:DF$41))*'Projeções - Receitas'!Y$23+(AP173*DF$11*'Projeções - Receitas'!Y$25)</f>
        <v>77394568132.340073</v>
      </c>
      <c r="BM173" s="334">
        <f>(AQ173*SUMPRODUCT(DG$10:DG$13,DG$28:DG$31)+BB173*SUMPRODUCT(DG$14:DG$23,DG$32:DG$41))*'Projeções - Receitas'!Z$23+(AQ173*DG$11*'Projeções - Receitas'!Z$25)</f>
        <v>85496333630.736694</v>
      </c>
      <c r="BN173" s="334">
        <f>(AR173*SUMPRODUCT(DH$10:DH$13,DH$28:DH$31)+BC173*SUMPRODUCT(DH$14:DH$23,DH$32:DH$41))*'Projeções - Receitas'!AA$23+(AR173*DH$11*'Projeções - Receitas'!AA$25)</f>
        <v>94436081044.54306</v>
      </c>
      <c r="BO173" s="334">
        <f>(AS173*SUMPRODUCT(DI$10:DI$13,DI$28:DI$31)+BD173*SUMPRODUCT(DI$14:DI$23,DI$32:DI$41))*'Projeções - Receitas'!AB$23+(AS173*DI$11*'Projeções - Receitas'!AB$25)</f>
        <v>103737364240.84476</v>
      </c>
      <c r="BP173" s="334">
        <f>(AT173*SUMPRODUCT(DJ$10:DJ$13,DJ$28:DJ$31)+BE173*SUMPRODUCT(DJ$14:DJ$23,DJ$32:DJ$41))*'Projeções - Receitas'!AC$23+(AT173*DJ$11*'Projeções - Receitas'!AC$25)</f>
        <v>112094123469.3828</v>
      </c>
      <c r="BQ173" s="334">
        <f>(AU173*SUMPRODUCT(DK$10:DK$13,DK$28:DK$31)+BF173*SUMPRODUCT(DK$14:DK$23,DK$32:DK$41))*'Projeções - Receitas'!AD$23+(AU173*DK$11*'Projeções - Receitas'!AD$25)</f>
        <v>142588503498.12262</v>
      </c>
      <c r="BR173" s="335">
        <f>((BG173+'DRE + DCF'!T$12)*(1+'DRE + DCF'!T$15)+'DRE + DCF'!T$18)*(1+'DRE + DCF'!T$25)*'DRE + DCF'!T$33</f>
        <v>35615772177.872665</v>
      </c>
      <c r="BS173" s="335">
        <f>((BH173+'DRE + DCF'!U$12)*(1+'DRE + DCF'!U$15)+'DRE + DCF'!U$18)*(1+'DRE + DCF'!U$25)*'DRE + DCF'!U$33</f>
        <v>26932293764.283749</v>
      </c>
      <c r="BT173" s="335">
        <f>((BI173+'DRE + DCF'!V$12)*(1+'DRE + DCF'!V$15)+'DRE + DCF'!V$18)*(1+'DRE + DCF'!V$25)*'DRE + DCF'!V$33</f>
        <v>29940559900.399349</v>
      </c>
      <c r="BU173" s="335">
        <f>((BJ173+'DRE + DCF'!W$12)*(1+'DRE + DCF'!W$15)+'DRE + DCF'!W$18)*(1+'DRE + DCF'!W$25)*'DRE + DCF'!W$33</f>
        <v>33228026645.470406</v>
      </c>
      <c r="BV173" s="335">
        <f>((BK173+'DRE + DCF'!X$12)*(1+'DRE + DCF'!X$15)+'DRE + DCF'!X$18)*(1+'DRE + DCF'!X$25)*'DRE + DCF'!X$33</f>
        <v>36829904037.748581</v>
      </c>
      <c r="BW173" s="335">
        <f>((BL173+'DRE + DCF'!Y$12)*(1+'DRE + DCF'!Y$15)+'DRE + DCF'!Y$18)*(1+'DRE + DCF'!Y$25)*'DRE + DCF'!Y$33</f>
        <v>40790146607.435097</v>
      </c>
      <c r="BX173" s="335">
        <f>((BM173+'DRE + DCF'!Z$12)*(1+'DRE + DCF'!Z$15)+'DRE + DCF'!Z$18)*(1+'DRE + DCF'!Z$25)*'DRE + DCF'!Z$33</f>
        <v>45157246739.193932</v>
      </c>
      <c r="BY173" s="335">
        <f>((BN173+'DRE + DCF'!AA$12)*(1+'DRE + DCF'!AA$15)+'DRE + DCF'!AA$18)*(1+'DRE + DCF'!AA$25)*'DRE + DCF'!AA$33</f>
        <v>49966607786.211464</v>
      </c>
      <c r="BZ173" s="335">
        <f>((BO173+'DRE + DCF'!AB$12)*(1+'DRE + DCF'!AB$15)+'DRE + DCF'!AB$18)*(1+'DRE + DCF'!AB$25)*'DRE + DCF'!AB$33</f>
        <v>54936723585.536461</v>
      </c>
      <c r="CA173" s="335">
        <f>((BP173+'DRE + DCF'!AC$12)*(1+'DRE + DCF'!AC$15)+'DRE + DCF'!AC$18)*(1+'DRE + DCF'!AC$25)*'DRE + DCF'!AC$33</f>
        <v>59281412865.358429</v>
      </c>
      <c r="CB173" s="335">
        <f>((BQ173+'DRE + DCF'!AD$12)*(1+'DRE + DCF'!AD$15)+'DRE + DCF'!AD$18)*(1+'DRE + DCF'!AD$25)*'DRE + DCF'!AD$33</f>
        <v>74441200215.266968</v>
      </c>
      <c r="CC173" s="335">
        <f>BR173*(1-DA$47)+('DRE + DCF'!N$53*10^6)</f>
        <v>200489732152.29697</v>
      </c>
      <c r="CD173" s="335">
        <f>BS173*(1-DB$47)+('DRE + DCF'!T$53*10^6)</f>
        <v>200836444951.103</v>
      </c>
      <c r="CE173" s="335">
        <f>BT173*(1-DC$47)+('DRE + DCF'!U$53*10^6)</f>
        <v>219484910960.17291</v>
      </c>
      <c r="CF173" s="335">
        <f>BU173*(1-DD$47)+('DRE + DCF'!V$53*10^6)</f>
        <v>240177580693.5603</v>
      </c>
      <c r="CG173" s="335">
        <f>BV173*(1-DE$47)+('DRE + DCF'!W$53*10^6)</f>
        <v>263109982300.72629</v>
      </c>
      <c r="CH173" s="335">
        <f>BW173*(1-DF$47)+('DRE + DCF'!X$53*10^6)</f>
        <v>288505063828.19556</v>
      </c>
      <c r="CI173" s="335">
        <f>BX173*(1-DG$47)+('DRE + DCF'!Y$53*10^6)</f>
        <v>316615765578.22559</v>
      </c>
      <c r="CJ173" s="335">
        <f>BY173*(1-DH$47)+('DRE + DCF'!Z$53*10^6)</f>
        <v>347717212052.19763</v>
      </c>
      <c r="CK173" s="335">
        <f>BZ173*(1-DI$47)+('DRE + DCF'!AA$53*10^6)</f>
        <v>381726234487.2442</v>
      </c>
      <c r="CL173" s="335">
        <f>CA173*(1-DJ$47)+('DRE + DCF'!AB$53*10^6)</f>
        <v>417817268698.11206</v>
      </c>
      <c r="CM173" s="335">
        <f>CB173*(1-DK$47)+('DRE + DCF'!AC$53*10^6)</f>
        <v>462989241638.09314</v>
      </c>
      <c r="CN173" s="335">
        <f t="shared" si="142"/>
        <v>1159798461497.2915</v>
      </c>
      <c r="CO173" s="335">
        <f t="shared" si="143"/>
        <v>1181506126404.1206</v>
      </c>
      <c r="CP173" s="335">
        <f t="shared" si="144"/>
        <v>1221802849622.5879</v>
      </c>
      <c r="CQ173" s="335">
        <f t="shared" si="145"/>
        <v>1368419191577.2988</v>
      </c>
      <c r="CR173" s="335">
        <f t="shared" si="146"/>
        <v>1532629494566.5747</v>
      </c>
      <c r="CS173" s="335">
        <f t="shared" si="147"/>
        <v>1716545033914.5637</v>
      </c>
      <c r="CT173" s="335">
        <f t="shared" si="148"/>
        <v>1922530437984.3115</v>
      </c>
      <c r="CU173" s="335">
        <f t="shared" si="149"/>
        <v>2153234090542.429</v>
      </c>
      <c r="CV173" s="335">
        <f t="shared" si="150"/>
        <v>2398702776864.2666</v>
      </c>
      <c r="CW173" s="335">
        <f t="shared" si="151"/>
        <v>2628978243443.2363</v>
      </c>
      <c r="CX173" s="336">
        <f t="shared" si="152"/>
        <v>2877416687448.6226</v>
      </c>
    </row>
    <row r="174" spans="4:102" ht="30" customHeight="1" x14ac:dyDescent="0.25">
      <c r="D174" s="333">
        <f t="shared" si="110"/>
        <v>1.5608330578793655E-2</v>
      </c>
      <c r="E174" s="64">
        <f t="shared" si="111"/>
        <v>1.2724768873965786E-2</v>
      </c>
      <c r="F174" s="64">
        <f t="shared" si="112"/>
        <v>2.2377600141953058E-2</v>
      </c>
      <c r="G174" s="64">
        <f t="shared" si="113"/>
        <v>1.8253816586931287E-2</v>
      </c>
      <c r="H174" s="64">
        <f t="shared" si="114"/>
        <v>1.4413123308108178E-2</v>
      </c>
      <c r="I174" s="64">
        <f t="shared" si="115"/>
        <v>1.0815516363937488E-2</v>
      </c>
      <c r="J174" s="64">
        <f t="shared" si="116"/>
        <v>7.4308563134336536E-3</v>
      </c>
      <c r="K174" s="64">
        <f t="shared" si="117"/>
        <v>4.2312512806327307E-3</v>
      </c>
      <c r="L174" s="64">
        <f t="shared" si="118"/>
        <v>1.8848154742707179E-3</v>
      </c>
      <c r="M174" s="64">
        <f t="shared" si="119"/>
        <v>1.6738141861894484E-3</v>
      </c>
      <c r="N174" s="64">
        <f t="shared" si="120"/>
        <v>3.6506385197981606E-3</v>
      </c>
      <c r="O174" s="64">
        <f t="shared" si="109"/>
        <v>8.1500000000000059E-2</v>
      </c>
      <c r="P174" s="64">
        <f t="shared" si="109"/>
        <v>8.1500000000000059E-2</v>
      </c>
      <c r="Q174" s="64">
        <f t="shared" si="154"/>
        <v>8.1500000000000059E-2</v>
      </c>
      <c r="R174" s="64">
        <f t="shared" si="155"/>
        <v>8.1500000000000059E-2</v>
      </c>
      <c r="S174" s="64">
        <f t="shared" si="156"/>
        <v>8.1500000000000059E-2</v>
      </c>
      <c r="T174" s="64">
        <f t="shared" si="157"/>
        <v>8.1500000000000059E-2</v>
      </c>
      <c r="U174" s="64">
        <f t="shared" si="158"/>
        <v>8.1500000000000059E-2</v>
      </c>
      <c r="V174" s="64">
        <f t="shared" si="159"/>
        <v>8.1500000000000059E-2</v>
      </c>
      <c r="W174" s="64">
        <f t="shared" si="160"/>
        <v>8.1500000000000059E-2</v>
      </c>
      <c r="X174" s="64">
        <f t="shared" si="161"/>
        <v>8.1500000000000059E-2</v>
      </c>
      <c r="Y174" s="64">
        <f t="shared" si="162"/>
        <v>8.1500000000000059E-2</v>
      </c>
      <c r="Z174" s="64">
        <f t="shared" si="121"/>
        <v>0.17279580882060092</v>
      </c>
      <c r="AA174" s="64">
        <f t="shared" si="153"/>
        <v>0.16991224711577305</v>
      </c>
      <c r="AB174" s="64">
        <f t="shared" si="122"/>
        <v>0.17956507838376032</v>
      </c>
      <c r="AC174" s="64">
        <f t="shared" si="123"/>
        <v>0.17544129482873855</v>
      </c>
      <c r="AD174" s="64">
        <f t="shared" si="124"/>
        <v>0.17160060154991544</v>
      </c>
      <c r="AE174" s="64">
        <f t="shared" si="125"/>
        <v>0.16800299460574475</v>
      </c>
      <c r="AF174" s="64">
        <f t="shared" si="126"/>
        <v>0.16461833455524091</v>
      </c>
      <c r="AG174" s="64">
        <f t="shared" si="127"/>
        <v>0.16141872952243999</v>
      </c>
      <c r="AH174" s="64">
        <f t="shared" si="128"/>
        <v>0.15907229371607798</v>
      </c>
      <c r="AI174" s="64">
        <f t="shared" si="129"/>
        <v>0.15886129242799671</v>
      </c>
      <c r="AJ174" s="64">
        <f t="shared" si="130"/>
        <v>0.16083811676160542</v>
      </c>
      <c r="AK174" s="334">
        <f>(1+O174)*'Projeções - Receitas'!N$34</f>
        <v>1993401681241.0132</v>
      </c>
      <c r="AL174" s="334">
        <f>(1+P174)*'Projeções - Receitas'!T$34</f>
        <v>2105341286164.0698</v>
      </c>
      <c r="AM174" s="334">
        <f>(1+Q174)*'Projeções - Receitas'!U$34</f>
        <v>2357982240503.7583</v>
      </c>
      <c r="AN174" s="334">
        <f>(1+R174)*'Projeções - Receitas'!V$34</f>
        <v>2640940109364.2095</v>
      </c>
      <c r="AO174" s="334">
        <f>(1+S174)*'Projeções - Receitas'!W$34</f>
        <v>2957852922487.9146</v>
      </c>
      <c r="AP174" s="334">
        <f>(1+T174)*'Projeções - Receitas'!X$34</f>
        <v>3312795273186.4648</v>
      </c>
      <c r="AQ174" s="334">
        <f>(1+U174)*'Projeções - Receitas'!Y$34</f>
        <v>3710330705968.8408</v>
      </c>
      <c r="AR174" s="334">
        <f>(1+V174)*'Projeções - Receitas'!Z$34</f>
        <v>4155570390685.1021</v>
      </c>
      <c r="AS174" s="334">
        <f>(1+W174)*'Projeções - Receitas'!AA$34</f>
        <v>4629305415223.2041</v>
      </c>
      <c r="AT174" s="334">
        <f>(1+X174)*'Projeções - Receitas'!AB$34</f>
        <v>5073718735084.6328</v>
      </c>
      <c r="AU174" s="334">
        <f>(1+Y174)*'Projeções - Receitas'!AC$34</f>
        <v>5553185155550.1309</v>
      </c>
      <c r="AV174" s="335">
        <f t="shared" si="131"/>
        <v>1745364498799.7871</v>
      </c>
      <c r="AW174" s="335">
        <f t="shared" si="132"/>
        <v>1843375559129.958</v>
      </c>
      <c r="AX174" s="335">
        <f t="shared" si="133"/>
        <v>2064580626225.553</v>
      </c>
      <c r="AY174" s="335">
        <f t="shared" si="134"/>
        <v>2312330301372.6196</v>
      </c>
      <c r="AZ174" s="335">
        <f t="shared" si="135"/>
        <v>2589809937537.334</v>
      </c>
      <c r="BA174" s="335">
        <f t="shared" si="136"/>
        <v>2900587130041.8145</v>
      </c>
      <c r="BB174" s="335">
        <f t="shared" si="137"/>
        <v>3248657585646.8325</v>
      </c>
      <c r="BC174" s="335">
        <f t="shared" si="138"/>
        <v>3638496495924.4526</v>
      </c>
      <c r="BD174" s="335">
        <f t="shared" si="139"/>
        <v>4053285096459.8403</v>
      </c>
      <c r="BE174" s="335">
        <f t="shared" si="140"/>
        <v>4442400465719.9863</v>
      </c>
      <c r="BF174" s="335">
        <f t="shared" si="141"/>
        <v>4862207309730.5254</v>
      </c>
      <c r="BG174" s="334">
        <f>(AK174*SUMPRODUCT(DA$10:DA$13,DA$28:DA$31)+AV174*SUMPRODUCT(DA$14:DA$23,DA$32:DA$41))*'Projeções - Receitas'!T$23+(AK174*DA$11*'Projeções - Receitas'!T$25)</f>
        <v>64758735145.905945</v>
      </c>
      <c r="BH174" s="334">
        <f>(AL174*SUMPRODUCT(DB$10:DB$13,DB$28:DB$31)+AW174*SUMPRODUCT(DB$14:DB$23,DB$32:DB$41))*'Projeções - Receitas'!U$23+(AL174*DB$11*'Projeções - Receitas'!U$25)</f>
        <v>51886215992.625748</v>
      </c>
      <c r="BI174" s="334">
        <f>(AM174*SUMPRODUCT(DC$10:DC$13,DC$28:DC$31)+AX174*SUMPRODUCT(DC$14:DC$23,DC$32:DC$41))*'Projeções - Receitas'!V$23+(AM174*DC$11*'Projeções - Receitas'!V$25)</f>
        <v>57390306760.583893</v>
      </c>
      <c r="BJ174" s="334">
        <f>(AN174*SUMPRODUCT(DD$10:DD$13,DD$28:DD$31)+AY174*SUMPRODUCT(DD$14:DD$23,DD$32:DD$41))*'Projeções - Receitas'!W$23+(AN174*DD$11*'Projeções - Receitas'!W$25)</f>
        <v>63429878447.448814</v>
      </c>
      <c r="BK174" s="334">
        <f>(AO174*SUMPRODUCT(DE$10:DE$13,DE$28:DE$31)+AZ174*SUMPRODUCT(DE$14:DE$23,DE$32:DE$41))*'Projeções - Receitas'!X$23+(AO174*DE$11*'Projeções - Receitas'!X$25)</f>
        <v>70086428186.132446</v>
      </c>
      <c r="BL174" s="334">
        <f>(AP174*SUMPRODUCT(DF$10:DF$13,DF$28:DF$31)+BA174*SUMPRODUCT(DF$14:DF$23,DF$32:DF$41))*'Projeções - Receitas'!Y$23+(AP174*DF$11*'Projeções - Receitas'!Y$25)</f>
        <v>77430365804.926758</v>
      </c>
      <c r="BM174" s="334">
        <f>(AQ174*SUMPRODUCT(DG$10:DG$13,DG$28:DG$31)+BB174*SUMPRODUCT(DG$14:DG$23,DG$32:DG$41))*'Projeções - Receitas'!Z$23+(AQ174*DG$11*'Projeções - Receitas'!Z$25)</f>
        <v>85535878650.917465</v>
      </c>
      <c r="BN174" s="334">
        <f>(AR174*SUMPRODUCT(DH$10:DH$13,DH$28:DH$31)+BC174*SUMPRODUCT(DH$14:DH$23,DH$32:DH$41))*'Projeções - Receitas'!AA$23+(AR174*DH$11*'Projeções - Receitas'!AA$25)</f>
        <v>94479761008.023468</v>
      </c>
      <c r="BO174" s="334">
        <f>(AS174*SUMPRODUCT(DI$10:DI$13,DI$28:DI$31)+BD174*SUMPRODUCT(DI$14:DI$23,DI$32:DI$41))*'Projeções - Receitas'!AB$23+(AS174*DI$11*'Projeções - Receitas'!AB$25)</f>
        <v>103785346370.46581</v>
      </c>
      <c r="BP174" s="334">
        <f>(AT174*SUMPRODUCT(DJ$10:DJ$13,DJ$28:DJ$31)+BE174*SUMPRODUCT(DJ$14:DJ$23,DJ$32:DJ$41))*'Projeções - Receitas'!AC$23+(AT174*DJ$11*'Projeções - Receitas'!AC$25)</f>
        <v>112145970890.04376</v>
      </c>
      <c r="BQ174" s="334">
        <f>(AU174*SUMPRODUCT(DK$10:DK$13,DK$28:DK$31)+BF174*SUMPRODUCT(DK$14:DK$23,DK$32:DK$41))*'Projeções - Receitas'!AD$23+(AU174*DK$11*'Projeções - Receitas'!AD$25)</f>
        <v>142654455627.40015</v>
      </c>
      <c r="BR174" s="335">
        <f>((BG174+'DRE + DCF'!T$12)*(1+'DRE + DCF'!T$15)+'DRE + DCF'!T$18)*(1+'DRE + DCF'!T$25)*'DRE + DCF'!T$33</f>
        <v>35634194770.163666</v>
      </c>
      <c r="BS174" s="335">
        <f>((BH174+'DRE + DCF'!U$12)*(1+'DRE + DCF'!U$15)+'DRE + DCF'!U$18)*(1+'DRE + DCF'!U$25)*'DRE + DCF'!U$33</f>
        <v>26946911928.147621</v>
      </c>
      <c r="BT174" s="335">
        <f>((BI174+'DRE + DCF'!V$12)*(1+'DRE + DCF'!V$15)+'DRE + DCF'!V$18)*(1+'DRE + DCF'!V$25)*'DRE + DCF'!V$33</f>
        <v>29956710621.469986</v>
      </c>
      <c r="BU174" s="335">
        <f>((BJ174+'DRE + DCF'!W$12)*(1+'DRE + DCF'!W$15)+'DRE + DCF'!W$18)*(1+'DRE + DCF'!W$25)*'DRE + DCF'!W$33</f>
        <v>33245856969.925903</v>
      </c>
      <c r="BV174" s="335">
        <f>((BK174+'DRE + DCF'!X$12)*(1+'DRE + DCF'!X$15)+'DRE + DCF'!X$18)*(1+'DRE + DCF'!X$25)*'DRE + DCF'!X$33</f>
        <v>36849583387.385521</v>
      </c>
      <c r="BW174" s="335">
        <f>((BL174+'DRE + DCF'!Y$12)*(1+'DRE + DCF'!Y$15)+'DRE + DCF'!Y$18)*(1+'DRE + DCF'!Y$25)*'DRE + DCF'!Y$33</f>
        <v>40811863566.975998</v>
      </c>
      <c r="BX174" s="335">
        <f>((BM174+'DRE + DCF'!Z$12)*(1+'DRE + DCF'!Z$15)+'DRE + DCF'!Z$18)*(1+'DRE + DCF'!Z$25)*'DRE + DCF'!Z$33</f>
        <v>45181210025.566711</v>
      </c>
      <c r="BY174" s="335">
        <f>((BN174+'DRE + DCF'!AA$12)*(1+'DRE + DCF'!AA$15)+'DRE + DCF'!AA$18)*(1+'DRE + DCF'!AA$25)*'DRE + DCF'!AA$33</f>
        <v>49993046884.285347</v>
      </c>
      <c r="BZ174" s="335">
        <f>((BO174+'DRE + DCF'!AB$12)*(1+'DRE + DCF'!AB$15)+'DRE + DCF'!AB$18)*(1+'DRE + DCF'!AB$25)*'DRE + DCF'!AB$33</f>
        <v>54965733946.183784</v>
      </c>
      <c r="CA174" s="335">
        <f>((BP174+'DRE + DCF'!AC$12)*(1+'DRE + DCF'!AC$15)+'DRE + DCF'!AC$18)*(1+'DRE + DCF'!AC$25)*'DRE + DCF'!AC$33</f>
        <v>59312724767.260849</v>
      </c>
      <c r="CB174" s="335">
        <f>((BQ174+'DRE + DCF'!AD$12)*(1+'DRE + DCF'!AD$15)+'DRE + DCF'!AD$18)*(1+'DRE + DCF'!AD$25)*'DRE + DCF'!AD$33</f>
        <v>74479699830.451233</v>
      </c>
      <c r="CC174" s="335">
        <f>BR174*(1-DA$47)+('DRE + DCF'!N$53*10^6)</f>
        <v>200501009020.36368</v>
      </c>
      <c r="CD174" s="335">
        <f>BS174*(1-DB$47)+('DRE + DCF'!T$53*10^6)</f>
        <v>200845215849.42133</v>
      </c>
      <c r="CE174" s="335">
        <f>BT174*(1-DC$47)+('DRE + DCF'!U$53*10^6)</f>
        <v>219494601392.81528</v>
      </c>
      <c r="CF174" s="335">
        <f>BU174*(1-DD$47)+('DRE + DCF'!V$53*10^6)</f>
        <v>240188278888.23361</v>
      </c>
      <c r="CG174" s="335">
        <f>BV174*(1-DE$47)+('DRE + DCF'!W$53*10^6)</f>
        <v>263121789910.50845</v>
      </c>
      <c r="CH174" s="335">
        <f>BW174*(1-DF$47)+('DRE + DCF'!X$53*10^6)</f>
        <v>288518094003.9201</v>
      </c>
      <c r="CI174" s="335">
        <f>BX174*(1-DG$47)+('DRE + DCF'!Y$53*10^6)</f>
        <v>316630143550.04926</v>
      </c>
      <c r="CJ174" s="335">
        <f>BY174*(1-DH$47)+('DRE + DCF'!Z$53*10^6)</f>
        <v>347733075511.04199</v>
      </c>
      <c r="CK174" s="335">
        <f>BZ174*(1-DI$47)+('DRE + DCF'!AA$53*10^6)</f>
        <v>381743640703.63257</v>
      </c>
      <c r="CL174" s="335">
        <f>CA174*(1-DJ$47)+('DRE + DCF'!AB$53*10^6)</f>
        <v>417836055839.25354</v>
      </c>
      <c r="CM174" s="335">
        <f>CB174*(1-DK$47)+('DRE + DCF'!AC$53*10^6)</f>
        <v>463012341407.20374</v>
      </c>
      <c r="CN174" s="335">
        <f t="shared" si="142"/>
        <v>1160334908519.261</v>
      </c>
      <c r="CO174" s="335">
        <f t="shared" si="143"/>
        <v>1182052613974.1504</v>
      </c>
      <c r="CP174" s="335">
        <f t="shared" si="144"/>
        <v>1222367975825.0039</v>
      </c>
      <c r="CQ174" s="335">
        <f t="shared" si="145"/>
        <v>1369052132924.0044</v>
      </c>
      <c r="CR174" s="335">
        <f t="shared" si="146"/>
        <v>1533338388874.885</v>
      </c>
      <c r="CS174" s="335">
        <f t="shared" si="147"/>
        <v>1717338995539.8713</v>
      </c>
      <c r="CT174" s="335">
        <f t="shared" si="148"/>
        <v>1923419675004.6563</v>
      </c>
      <c r="CU174" s="335">
        <f t="shared" si="149"/>
        <v>2154230036005.2151</v>
      </c>
      <c r="CV174" s="335">
        <f t="shared" si="150"/>
        <v>2399812260109.8096</v>
      </c>
      <c r="CW174" s="335">
        <f t="shared" si="151"/>
        <v>2630194237080.3521</v>
      </c>
      <c r="CX174" s="336">
        <f t="shared" si="152"/>
        <v>2878747592484.4453</v>
      </c>
    </row>
    <row r="175" spans="4:102" ht="30" customHeight="1" x14ac:dyDescent="0.25">
      <c r="D175" s="333">
        <f t="shared" si="110"/>
        <v>1.553819453090588E-2</v>
      </c>
      <c r="E175" s="64">
        <f t="shared" si="111"/>
        <v>1.2653667828297438E-2</v>
      </c>
      <c r="F175" s="64">
        <f t="shared" si="112"/>
        <v>2.2302545751783281E-2</v>
      </c>
      <c r="G175" s="64">
        <f t="shared" si="113"/>
        <v>1.8180554596545051E-2</v>
      </c>
      <c r="H175" s="64">
        <f t="shared" si="114"/>
        <v>1.4341522464272866E-2</v>
      </c>
      <c r="I175" s="64">
        <f t="shared" si="115"/>
        <v>1.0745464884843708E-2</v>
      </c>
      <c r="J175" s="64">
        <f t="shared" si="116"/>
        <v>7.3622567530068628E-3</v>
      </c>
      <c r="K175" s="64">
        <f t="shared" si="117"/>
        <v>4.1640189840299047E-3</v>
      </c>
      <c r="L175" s="64">
        <f t="shared" si="118"/>
        <v>1.8185568264159901E-3</v>
      </c>
      <c r="M175" s="64">
        <f t="shared" si="119"/>
        <v>1.6075428091160138E-3</v>
      </c>
      <c r="N175" s="64">
        <f t="shared" si="120"/>
        <v>3.5843346011362187E-3</v>
      </c>
      <c r="O175" s="64">
        <f t="shared" si="109"/>
        <v>8.2000000000000059E-2</v>
      </c>
      <c r="P175" s="64">
        <f t="shared" si="109"/>
        <v>8.2000000000000059E-2</v>
      </c>
      <c r="Q175" s="64">
        <f t="shared" si="154"/>
        <v>8.2000000000000059E-2</v>
      </c>
      <c r="R175" s="64">
        <f t="shared" si="155"/>
        <v>8.2000000000000059E-2</v>
      </c>
      <c r="S175" s="64">
        <f t="shared" si="156"/>
        <v>8.2000000000000059E-2</v>
      </c>
      <c r="T175" s="64">
        <f t="shared" si="157"/>
        <v>8.2000000000000059E-2</v>
      </c>
      <c r="U175" s="64">
        <f t="shared" si="158"/>
        <v>8.2000000000000059E-2</v>
      </c>
      <c r="V175" s="64">
        <f t="shared" si="159"/>
        <v>8.2000000000000059E-2</v>
      </c>
      <c r="W175" s="64">
        <f t="shared" si="160"/>
        <v>8.2000000000000059E-2</v>
      </c>
      <c r="X175" s="64">
        <f t="shared" si="161"/>
        <v>8.2000000000000059E-2</v>
      </c>
      <c r="Y175" s="64">
        <f t="shared" si="162"/>
        <v>8.2000000000000059E-2</v>
      </c>
      <c r="Z175" s="64">
        <f t="shared" si="121"/>
        <v>0.17272567277271314</v>
      </c>
      <c r="AA175" s="64">
        <f t="shared" si="153"/>
        <v>0.1698411460701047</v>
      </c>
      <c r="AB175" s="64">
        <f t="shared" si="122"/>
        <v>0.17949002399359054</v>
      </c>
      <c r="AC175" s="64">
        <f t="shared" si="123"/>
        <v>0.17536803283835231</v>
      </c>
      <c r="AD175" s="64">
        <f t="shared" si="124"/>
        <v>0.17152900070608013</v>
      </c>
      <c r="AE175" s="64">
        <f t="shared" si="125"/>
        <v>0.16793294312665097</v>
      </c>
      <c r="AF175" s="64">
        <f t="shared" si="126"/>
        <v>0.16454973499481412</v>
      </c>
      <c r="AG175" s="64">
        <f t="shared" si="127"/>
        <v>0.16135149722583716</v>
      </c>
      <c r="AH175" s="64">
        <f t="shared" si="128"/>
        <v>0.15900603506822325</v>
      </c>
      <c r="AI175" s="64">
        <f t="shared" si="129"/>
        <v>0.15879502105092327</v>
      </c>
      <c r="AJ175" s="64">
        <f t="shared" si="130"/>
        <v>0.16077181284294348</v>
      </c>
      <c r="AK175" s="334">
        <f>(1+O175)*'Projeções - Receitas'!N$34</f>
        <v>1994323272402.012</v>
      </c>
      <c r="AL175" s="334">
        <f>(1+P175)*'Projeções - Receitas'!T$34</f>
        <v>2106314629338.4404</v>
      </c>
      <c r="AM175" s="334">
        <f>(1+Q175)*'Projeções - Receitas'!U$34</f>
        <v>2359072384859.0537</v>
      </c>
      <c r="AN175" s="334">
        <f>(1+R175)*'Projeções - Receitas'!V$34</f>
        <v>2642161071042.1401</v>
      </c>
      <c r="AO175" s="334">
        <f>(1+S175)*'Projeções - Receitas'!W$34</f>
        <v>2959220399567.1973</v>
      </c>
      <c r="AP175" s="334">
        <f>(1+T175)*'Projeções - Receitas'!X$34</f>
        <v>3314326847515.2612</v>
      </c>
      <c r="AQ175" s="334">
        <f>(1+U175)*'Projeções - Receitas'!Y$34</f>
        <v>3712046069217.0928</v>
      </c>
      <c r="AR175" s="334">
        <f>(1+V175)*'Projeções - Receitas'!Z$34</f>
        <v>4157491597523.144</v>
      </c>
      <c r="AS175" s="334">
        <f>(1+W175)*'Projeções - Receitas'!AA$34</f>
        <v>4631445639640.7832</v>
      </c>
      <c r="AT175" s="334">
        <f>(1+X175)*'Projeções - Receitas'!AB$34</f>
        <v>5076064421046.2988</v>
      </c>
      <c r="AU175" s="334">
        <f>(1+Y175)*'Projeções - Receitas'!AC$34</f>
        <v>5555752508835.1738</v>
      </c>
      <c r="AV175" s="335">
        <f t="shared" si="131"/>
        <v>1746171417199.6018</v>
      </c>
      <c r="AW175" s="335">
        <f t="shared" si="132"/>
        <v>1844227790086.5598</v>
      </c>
      <c r="AX175" s="335">
        <f t="shared" si="133"/>
        <v>2065535124896.9473</v>
      </c>
      <c r="AY175" s="335">
        <f t="shared" si="134"/>
        <v>2313399339884.5811</v>
      </c>
      <c r="AZ175" s="335">
        <f t="shared" si="135"/>
        <v>2591007260670.731</v>
      </c>
      <c r="BA175" s="335">
        <f t="shared" si="136"/>
        <v>2901928131951.2188</v>
      </c>
      <c r="BB175" s="335">
        <f t="shared" si="137"/>
        <v>3250159507785.3652</v>
      </c>
      <c r="BC175" s="335">
        <f t="shared" si="138"/>
        <v>3640178648719.6094</v>
      </c>
      <c r="BD175" s="335">
        <f t="shared" si="139"/>
        <v>4055159014673.6455</v>
      </c>
      <c r="BE175" s="335">
        <f t="shared" si="140"/>
        <v>4444454280082.3154</v>
      </c>
      <c r="BF175" s="335">
        <f t="shared" si="141"/>
        <v>4864455209550.0947</v>
      </c>
      <c r="BG175" s="334">
        <f>(AK175*SUMPRODUCT(DA$10:DA$13,DA$28:DA$31)+AV175*SUMPRODUCT(DA$14:DA$23,DA$32:DA$41))*'Projeções - Receitas'!T$23+(AK175*DA$11*'Projeções - Receitas'!T$25)</f>
        <v>64788674459.42691</v>
      </c>
      <c r="BH175" s="334">
        <f>(AL175*SUMPRODUCT(DB$10:DB$13,DB$28:DB$31)+AW175*SUMPRODUCT(DB$14:DB$23,DB$32:DB$41))*'Projeções - Receitas'!U$23+(AL175*DB$11*'Projeções - Receitas'!U$25)</f>
        <v>51910204072.14151</v>
      </c>
      <c r="BI175" s="334">
        <f>(AM175*SUMPRODUCT(DC$10:DC$13,DC$28:DC$31)+AX175*SUMPRODUCT(DC$14:DC$23,DC$32:DC$41))*'Projeções - Receitas'!V$23+(AM175*DC$11*'Projeções - Receitas'!V$25)</f>
        <v>57416839496.025681</v>
      </c>
      <c r="BJ175" s="334">
        <f>(AN175*SUMPRODUCT(DD$10:DD$13,DD$28:DD$31)+AY175*SUMPRODUCT(DD$14:DD$23,DD$32:DD$41))*'Projeções - Receitas'!W$23+(AN175*DD$11*'Projeções - Receitas'!W$25)</f>
        <v>63459203402.810539</v>
      </c>
      <c r="BK175" s="334">
        <f>(AO175*SUMPRODUCT(DE$10:DE$13,DE$28:DE$31)+AZ175*SUMPRODUCT(DE$14:DE$23,DE$32:DE$41))*'Projeções - Receitas'!X$23+(AO175*DE$11*'Projeções - Receitas'!X$25)</f>
        <v>70118830603.231888</v>
      </c>
      <c r="BL175" s="334">
        <f>(AP175*SUMPRODUCT(DF$10:DF$13,DF$28:DF$31)+BA175*SUMPRODUCT(DF$14:DF$23,DF$32:DF$41))*'Projeções - Receitas'!Y$23+(AP175*DF$11*'Projeções - Receitas'!Y$25)</f>
        <v>77466163477.513428</v>
      </c>
      <c r="BM175" s="334">
        <f>(AQ175*SUMPRODUCT(DG$10:DG$13,DG$28:DG$31)+BB175*SUMPRODUCT(DG$14:DG$23,DG$32:DG$41))*'Projeções - Receitas'!Z$23+(AQ175*DG$11*'Projeções - Receitas'!Z$25)</f>
        <v>85575423671.09819</v>
      </c>
      <c r="BN175" s="334">
        <f>(AR175*SUMPRODUCT(DH$10:DH$13,DH$28:DH$31)+BC175*SUMPRODUCT(DH$14:DH$23,DH$32:DH$41))*'Projeções - Receitas'!AA$23+(AR175*DH$11*'Projeções - Receitas'!AA$25)</f>
        <v>94523440971.503876</v>
      </c>
      <c r="BO175" s="334">
        <f>(AS175*SUMPRODUCT(DI$10:DI$13,DI$28:DI$31)+BD175*SUMPRODUCT(DI$14:DI$23,DI$32:DI$41))*'Projeções - Receitas'!AB$23+(AS175*DI$11*'Projeções - Receitas'!AB$25)</f>
        <v>103833328500.0869</v>
      </c>
      <c r="BP175" s="334">
        <f>(AT175*SUMPRODUCT(DJ$10:DJ$13,DJ$28:DJ$31)+BE175*SUMPRODUCT(DJ$14:DJ$23,DJ$32:DJ$41))*'Projeções - Receitas'!AC$23+(AT175*DJ$11*'Projeções - Receitas'!AC$25)</f>
        <v>112197818310.70496</v>
      </c>
      <c r="BQ175" s="334">
        <f>(AU175*SUMPRODUCT(DK$10:DK$13,DK$28:DK$31)+BF175*SUMPRODUCT(DK$14:DK$23,DK$32:DK$41))*'Projeções - Receitas'!AD$23+(AU175*DK$11*'Projeções - Receitas'!AD$25)</f>
        <v>142720407756.67773</v>
      </c>
      <c r="BR175" s="335">
        <f>((BG175+'DRE + DCF'!T$12)*(1+'DRE + DCF'!T$15)+'DRE + DCF'!T$18)*(1+'DRE + DCF'!T$25)*'DRE + DCF'!T$33</f>
        <v>35652617362.454651</v>
      </c>
      <c r="BS175" s="335">
        <f>((BH175+'DRE + DCF'!U$12)*(1+'DRE + DCF'!U$15)+'DRE + DCF'!U$18)*(1+'DRE + DCF'!U$25)*'DRE + DCF'!U$33</f>
        <v>26961530092.011524</v>
      </c>
      <c r="BT175" s="335">
        <f>((BI175+'DRE + DCF'!V$12)*(1+'DRE + DCF'!V$15)+'DRE + DCF'!V$18)*(1+'DRE + DCF'!V$25)*'DRE + DCF'!V$33</f>
        <v>29972861342.540619</v>
      </c>
      <c r="BU175" s="335">
        <f>((BJ175+'DRE + DCF'!W$12)*(1+'DRE + DCF'!W$15)+'DRE + DCF'!W$18)*(1+'DRE + DCF'!W$25)*'DRE + DCF'!W$33</f>
        <v>33263687294.381378</v>
      </c>
      <c r="BV175" s="335">
        <f>((BK175+'DRE + DCF'!X$12)*(1+'DRE + DCF'!X$15)+'DRE + DCF'!X$18)*(1+'DRE + DCF'!X$25)*'DRE + DCF'!X$33</f>
        <v>36869262737.02243</v>
      </c>
      <c r="BW175" s="335">
        <f>((BL175+'DRE + DCF'!Y$12)*(1+'DRE + DCF'!Y$15)+'DRE + DCF'!Y$18)*(1+'DRE + DCF'!Y$25)*'DRE + DCF'!Y$33</f>
        <v>40833580526.516899</v>
      </c>
      <c r="BX175" s="335">
        <f>((BM175+'DRE + DCF'!Z$12)*(1+'DRE + DCF'!Z$15)+'DRE + DCF'!Z$18)*(1+'DRE + DCF'!Z$25)*'DRE + DCF'!Z$33</f>
        <v>45205173311.939476</v>
      </c>
      <c r="BY175" s="335">
        <f>((BN175+'DRE + DCF'!AA$12)*(1+'DRE + DCF'!AA$15)+'DRE + DCF'!AA$18)*(1+'DRE + DCF'!AA$25)*'DRE + DCF'!AA$33</f>
        <v>50019485982.359222</v>
      </c>
      <c r="BZ175" s="335">
        <f>((BO175+'DRE + DCF'!AB$12)*(1+'DRE + DCF'!AB$15)+'DRE + DCF'!AB$18)*(1+'DRE + DCF'!AB$25)*'DRE + DCF'!AB$33</f>
        <v>54994744306.831154</v>
      </c>
      <c r="CA175" s="335">
        <f>((BP175+'DRE + DCF'!AC$12)*(1+'DRE + DCF'!AC$15)+'DRE + DCF'!AC$18)*(1+'DRE + DCF'!AC$25)*'DRE + DCF'!AC$33</f>
        <v>59344036669.163422</v>
      </c>
      <c r="CB175" s="335">
        <f>((BQ175+'DRE + DCF'!AD$12)*(1+'DRE + DCF'!AD$15)+'DRE + DCF'!AD$18)*(1+'DRE + DCF'!AD$25)*'DRE + DCF'!AD$33</f>
        <v>74518199445.635529</v>
      </c>
      <c r="CC175" s="335">
        <f>BR175*(1-DA$47)+('DRE + DCF'!N$53*10^6)</f>
        <v>200512285888.43039</v>
      </c>
      <c r="CD175" s="335">
        <f>BS175*(1-DB$47)+('DRE + DCF'!T$53*10^6)</f>
        <v>200853986747.73965</v>
      </c>
      <c r="CE175" s="335">
        <f>BT175*(1-DC$47)+('DRE + DCF'!U$53*10^6)</f>
        <v>219504291825.45767</v>
      </c>
      <c r="CF175" s="335">
        <f>BU175*(1-DD$47)+('DRE + DCF'!V$53*10^6)</f>
        <v>240198977082.90689</v>
      </c>
      <c r="CG175" s="335">
        <f>BV175*(1-DE$47)+('DRE + DCF'!W$53*10^6)</f>
        <v>263133597520.29062</v>
      </c>
      <c r="CH175" s="335">
        <f>BW175*(1-DF$47)+('DRE + DCF'!X$53*10^6)</f>
        <v>288531124179.64465</v>
      </c>
      <c r="CI175" s="335">
        <f>BX175*(1-DG$47)+('DRE + DCF'!Y$53*10^6)</f>
        <v>316644521521.87292</v>
      </c>
      <c r="CJ175" s="335">
        <f>BY175*(1-DH$47)+('DRE + DCF'!Z$53*10^6)</f>
        <v>347748938969.88629</v>
      </c>
      <c r="CK175" s="335">
        <f>BZ175*(1-DI$47)+('DRE + DCF'!AA$53*10^6)</f>
        <v>381761046920.021</v>
      </c>
      <c r="CL175" s="335">
        <f>CA175*(1-DJ$47)+('DRE + DCF'!AB$53*10^6)</f>
        <v>417854842980.39508</v>
      </c>
      <c r="CM175" s="335">
        <f>CB175*(1-DK$47)+('DRE + DCF'!AC$53*10^6)</f>
        <v>463035441176.31433</v>
      </c>
      <c r="CN175" s="335">
        <f t="shared" si="142"/>
        <v>1160871355541.2297</v>
      </c>
      <c r="CO175" s="335">
        <f t="shared" si="143"/>
        <v>1182599101544.1799</v>
      </c>
      <c r="CP175" s="335">
        <f t="shared" si="144"/>
        <v>1222933102027.4197</v>
      </c>
      <c r="CQ175" s="335">
        <f t="shared" si="145"/>
        <v>1369685074270.71</v>
      </c>
      <c r="CR175" s="335">
        <f t="shared" si="146"/>
        <v>1534047283183.1953</v>
      </c>
      <c r="CS175" s="335">
        <f t="shared" si="147"/>
        <v>1718132957165.179</v>
      </c>
      <c r="CT175" s="335">
        <f t="shared" si="148"/>
        <v>1924308912025.0005</v>
      </c>
      <c r="CU175" s="335">
        <f t="shared" si="149"/>
        <v>2155225981468.0005</v>
      </c>
      <c r="CV175" s="335">
        <f t="shared" si="150"/>
        <v>2400921743355.353</v>
      </c>
      <c r="CW175" s="335">
        <f t="shared" si="151"/>
        <v>2631410230717.4673</v>
      </c>
      <c r="CX175" s="336">
        <f t="shared" si="152"/>
        <v>2880078497520.2676</v>
      </c>
    </row>
    <row r="176" spans="4:102" ht="30" customHeight="1" x14ac:dyDescent="0.25">
      <c r="D176" s="333">
        <f t="shared" si="110"/>
        <v>1.546812327382438E-2</v>
      </c>
      <c r="E176" s="64">
        <f t="shared" si="111"/>
        <v>1.2582632464888416E-2</v>
      </c>
      <c r="F176" s="64">
        <f t="shared" si="112"/>
        <v>2.222756069592316E-2</v>
      </c>
      <c r="G176" s="64">
        <f t="shared" si="113"/>
        <v>1.8107360284671942E-2</v>
      </c>
      <c r="H176" s="64">
        <f t="shared" si="114"/>
        <v>1.4269987764404163E-2</v>
      </c>
      <c r="I176" s="64">
        <f t="shared" si="115"/>
        <v>1.0675478118432724E-2</v>
      </c>
      <c r="J176" s="64">
        <f t="shared" si="116"/>
        <v>7.2937205639984903E-3</v>
      </c>
      <c r="K176" s="64">
        <f t="shared" si="117"/>
        <v>4.0968487957842303E-3</v>
      </c>
      <c r="L176" s="64">
        <f t="shared" si="118"/>
        <v>1.7523593874739229E-3</v>
      </c>
      <c r="M176" s="64">
        <f t="shared" si="119"/>
        <v>1.5413326527142224E-3</v>
      </c>
      <c r="N176" s="64">
        <f t="shared" si="120"/>
        <v>3.5180919332074012E-3</v>
      </c>
      <c r="O176" s="64">
        <f t="shared" si="109"/>
        <v>8.2500000000000059E-2</v>
      </c>
      <c r="P176" s="64">
        <f t="shared" si="109"/>
        <v>8.2500000000000059E-2</v>
      </c>
      <c r="Q176" s="64">
        <f t="shared" si="154"/>
        <v>8.2500000000000059E-2</v>
      </c>
      <c r="R176" s="64">
        <f t="shared" si="155"/>
        <v>8.2500000000000059E-2</v>
      </c>
      <c r="S176" s="64">
        <f t="shared" si="156"/>
        <v>8.2500000000000059E-2</v>
      </c>
      <c r="T176" s="64">
        <f t="shared" si="157"/>
        <v>8.2500000000000059E-2</v>
      </c>
      <c r="U176" s="64">
        <f t="shared" si="158"/>
        <v>8.2500000000000059E-2</v>
      </c>
      <c r="V176" s="64">
        <f t="shared" si="159"/>
        <v>8.2500000000000059E-2</v>
      </c>
      <c r="W176" s="64">
        <f t="shared" si="160"/>
        <v>8.2500000000000059E-2</v>
      </c>
      <c r="X176" s="64">
        <f t="shared" si="161"/>
        <v>8.2500000000000059E-2</v>
      </c>
      <c r="Y176" s="64">
        <f t="shared" si="162"/>
        <v>8.2500000000000059E-2</v>
      </c>
      <c r="Z176" s="64">
        <f t="shared" si="121"/>
        <v>0.17265560151563164</v>
      </c>
      <c r="AA176" s="64">
        <f t="shared" si="153"/>
        <v>0.16977011070669568</v>
      </c>
      <c r="AB176" s="64">
        <f t="shared" si="122"/>
        <v>0.17941503893773042</v>
      </c>
      <c r="AC176" s="64">
        <f t="shared" si="123"/>
        <v>0.1752948385264792</v>
      </c>
      <c r="AD176" s="64">
        <f t="shared" si="124"/>
        <v>0.17145746600621142</v>
      </c>
      <c r="AE176" s="64">
        <f t="shared" si="125"/>
        <v>0.16786295636023998</v>
      </c>
      <c r="AF176" s="64">
        <f t="shared" si="126"/>
        <v>0.16448119880580575</v>
      </c>
      <c r="AG176" s="64">
        <f t="shared" si="127"/>
        <v>0.16128432703759149</v>
      </c>
      <c r="AH176" s="64">
        <f t="shared" si="128"/>
        <v>0.15893983762928118</v>
      </c>
      <c r="AI176" s="64">
        <f t="shared" si="129"/>
        <v>0.15872881089452148</v>
      </c>
      <c r="AJ176" s="64">
        <f t="shared" si="130"/>
        <v>0.16070557017501466</v>
      </c>
      <c r="AK176" s="334">
        <f>(1+O176)*'Projeções - Receitas'!N$34</f>
        <v>1995244863563.011</v>
      </c>
      <c r="AL176" s="334">
        <f>(1+P176)*'Projeções - Receitas'!T$34</f>
        <v>2107287972512.8113</v>
      </c>
      <c r="AM176" s="334">
        <f>(1+Q176)*'Projeções - Receitas'!U$34</f>
        <v>2360162529214.3486</v>
      </c>
      <c r="AN176" s="334">
        <f>(1+R176)*'Projeções - Receitas'!V$34</f>
        <v>2643382032720.0708</v>
      </c>
      <c r="AO176" s="334">
        <f>(1+S176)*'Projeções - Receitas'!W$34</f>
        <v>2960587876646.4795</v>
      </c>
      <c r="AP176" s="334">
        <f>(1+T176)*'Projeções - Receitas'!X$34</f>
        <v>3315858421844.0571</v>
      </c>
      <c r="AQ176" s="334">
        <f>(1+U176)*'Projeções - Receitas'!Y$34</f>
        <v>3713761432465.3442</v>
      </c>
      <c r="AR176" s="334">
        <f>(1+V176)*'Projeções - Receitas'!Z$34</f>
        <v>4159412804361.186</v>
      </c>
      <c r="AS176" s="334">
        <f>(1+W176)*'Projeções - Receitas'!AA$34</f>
        <v>4633585864058.3613</v>
      </c>
      <c r="AT176" s="334">
        <f>(1+X176)*'Projeções - Receitas'!AB$34</f>
        <v>5078410107007.9648</v>
      </c>
      <c r="AU176" s="334">
        <f>(1+Y176)*'Projeções - Receitas'!AC$34</f>
        <v>5558319862120.2178</v>
      </c>
      <c r="AV176" s="335">
        <f t="shared" si="131"/>
        <v>1746978335599.4167</v>
      </c>
      <c r="AW176" s="335">
        <f t="shared" si="132"/>
        <v>1845080021043.1616</v>
      </c>
      <c r="AX176" s="335">
        <f t="shared" si="133"/>
        <v>2066489623568.3411</v>
      </c>
      <c r="AY176" s="335">
        <f t="shared" si="134"/>
        <v>2314468378396.5425</v>
      </c>
      <c r="AZ176" s="335">
        <f t="shared" si="135"/>
        <v>2592204583804.1274</v>
      </c>
      <c r="BA176" s="335">
        <f t="shared" si="136"/>
        <v>2903269133860.623</v>
      </c>
      <c r="BB176" s="335">
        <f t="shared" si="137"/>
        <v>3251661429923.8979</v>
      </c>
      <c r="BC176" s="335">
        <f t="shared" si="138"/>
        <v>3641860801514.7661</v>
      </c>
      <c r="BD176" s="335">
        <f t="shared" si="139"/>
        <v>4057032932887.4497</v>
      </c>
      <c r="BE176" s="335">
        <f t="shared" si="140"/>
        <v>4446508094444.6455</v>
      </c>
      <c r="BF176" s="335">
        <f t="shared" si="141"/>
        <v>4866703109369.665</v>
      </c>
      <c r="BG176" s="334">
        <f>(AK176*SUMPRODUCT(DA$10:DA$13,DA$28:DA$31)+AV176*SUMPRODUCT(DA$14:DA$23,DA$32:DA$41))*'Projeções - Receitas'!T$23+(AK176*DA$11*'Projeções - Receitas'!T$25)</f>
        <v>64818613772.947891</v>
      </c>
      <c r="BH176" s="334">
        <f>(AL176*SUMPRODUCT(DB$10:DB$13,DB$28:DB$31)+AW176*SUMPRODUCT(DB$14:DB$23,DB$32:DB$41))*'Projeções - Receitas'!U$23+(AL176*DB$11*'Projeções - Receitas'!U$25)</f>
        <v>51934192151.657318</v>
      </c>
      <c r="BI176" s="334">
        <f>(AM176*SUMPRODUCT(DC$10:DC$13,DC$28:DC$31)+AX176*SUMPRODUCT(DC$14:DC$23,DC$32:DC$41))*'Projeções - Receitas'!V$23+(AM176*DC$11*'Projeções - Receitas'!V$25)</f>
        <v>57443372231.467468</v>
      </c>
      <c r="BJ176" s="334">
        <f>(AN176*SUMPRODUCT(DD$10:DD$13,DD$28:DD$31)+AY176*SUMPRODUCT(DD$14:DD$23,DD$32:DD$41))*'Projeções - Receitas'!W$23+(AN176*DD$11*'Projeções - Receitas'!W$25)</f>
        <v>63488528358.172295</v>
      </c>
      <c r="BK176" s="334">
        <f>(AO176*SUMPRODUCT(DE$10:DE$13,DE$28:DE$31)+AZ176*SUMPRODUCT(DE$14:DE$23,DE$32:DE$41))*'Projeções - Receitas'!X$23+(AO176*DE$11*'Projeções - Receitas'!X$25)</f>
        <v>70151233020.331375</v>
      </c>
      <c r="BL176" s="334">
        <f>(AP176*SUMPRODUCT(DF$10:DF$13,DF$28:DF$31)+BA176*SUMPRODUCT(DF$14:DF$23,DF$32:DF$41))*'Projeções - Receitas'!Y$23+(AP176*DF$11*'Projeções - Receitas'!Y$25)</f>
        <v>77501961150.100021</v>
      </c>
      <c r="BM176" s="334">
        <f>(AQ176*SUMPRODUCT(DG$10:DG$13,DG$28:DG$31)+BB176*SUMPRODUCT(DG$14:DG$23,DG$32:DG$41))*'Projeções - Receitas'!Z$23+(AQ176*DG$11*'Projeções - Receitas'!Z$25)</f>
        <v>85614968691.27887</v>
      </c>
      <c r="BN176" s="334">
        <f>(AR176*SUMPRODUCT(DH$10:DH$13,DH$28:DH$31)+BC176*SUMPRODUCT(DH$14:DH$23,DH$32:DH$41))*'Projeções - Receitas'!AA$23+(AR176*DH$11*'Projeções - Receitas'!AA$25)</f>
        <v>94567120934.984161</v>
      </c>
      <c r="BO176" s="334">
        <f>(AS176*SUMPRODUCT(DI$10:DI$13,DI$28:DI$31)+BD176*SUMPRODUCT(DI$14:DI$23,DI$32:DI$41))*'Projeções - Receitas'!AB$23+(AS176*DI$11*'Projeções - Receitas'!AB$25)</f>
        <v>103881310629.70802</v>
      </c>
      <c r="BP176" s="334">
        <f>(AT176*SUMPRODUCT(DJ$10:DJ$13,DJ$28:DJ$31)+BE176*SUMPRODUCT(DJ$14:DJ$23,DJ$32:DJ$41))*'Projeções - Receitas'!AC$23+(AT176*DJ$11*'Projeções - Receitas'!AC$25)</f>
        <v>112249665731.36606</v>
      </c>
      <c r="BQ176" s="334">
        <f>(AU176*SUMPRODUCT(DK$10:DK$13,DK$28:DK$31)+BF176*SUMPRODUCT(DK$14:DK$23,DK$32:DK$41))*'Projeções - Receitas'!AD$23+(AU176*DK$11*'Projeções - Receitas'!AD$25)</f>
        <v>142786359885.95526</v>
      </c>
      <c r="BR176" s="335">
        <f>((BG176+'DRE + DCF'!T$12)*(1+'DRE + DCF'!T$15)+'DRE + DCF'!T$18)*(1+'DRE + DCF'!T$25)*'DRE + DCF'!T$33</f>
        <v>35671039954.745621</v>
      </c>
      <c r="BS176" s="335">
        <f>((BH176+'DRE + DCF'!U$12)*(1+'DRE + DCF'!U$15)+'DRE + DCF'!U$18)*(1+'DRE + DCF'!U$25)*'DRE + DCF'!U$33</f>
        <v>26976148255.875439</v>
      </c>
      <c r="BT176" s="335">
        <f>((BI176+'DRE + DCF'!V$12)*(1+'DRE + DCF'!V$15)+'DRE + DCF'!V$18)*(1+'DRE + DCF'!V$25)*'DRE + DCF'!V$33</f>
        <v>29989012063.611229</v>
      </c>
      <c r="BU176" s="335">
        <f>((BJ176+'DRE + DCF'!W$12)*(1+'DRE + DCF'!W$15)+'DRE + DCF'!W$18)*(1+'DRE + DCF'!W$25)*'DRE + DCF'!W$33</f>
        <v>33281517618.836876</v>
      </c>
      <c r="BV176" s="335">
        <f>((BK176+'DRE + DCF'!X$12)*(1+'DRE + DCF'!X$15)+'DRE + DCF'!X$18)*(1+'DRE + DCF'!X$25)*'DRE + DCF'!X$33</f>
        <v>36888942086.65937</v>
      </c>
      <c r="BW176" s="335">
        <f>((BL176+'DRE + DCF'!Y$12)*(1+'DRE + DCF'!Y$15)+'DRE + DCF'!Y$18)*(1+'DRE + DCF'!Y$25)*'DRE + DCF'!Y$33</f>
        <v>40855297486.057762</v>
      </c>
      <c r="BX176" s="335">
        <f>((BM176+'DRE + DCF'!Z$12)*(1+'DRE + DCF'!Z$15)+'DRE + DCF'!Z$18)*(1+'DRE + DCF'!Z$25)*'DRE + DCF'!Z$33</f>
        <v>45229136598.312202</v>
      </c>
      <c r="BY176" s="335">
        <f>((BN176+'DRE + DCF'!AA$12)*(1+'DRE + DCF'!AA$15)+'DRE + DCF'!AA$18)*(1+'DRE + DCF'!AA$25)*'DRE + DCF'!AA$33</f>
        <v>50045925080.433029</v>
      </c>
      <c r="BZ176" s="335">
        <f>((BO176+'DRE + DCF'!AB$12)*(1+'DRE + DCF'!AB$15)+'DRE + DCF'!AB$18)*(1+'DRE + DCF'!AB$25)*'DRE + DCF'!AB$33</f>
        <v>55023754667.478546</v>
      </c>
      <c r="CA176" s="335">
        <f>((BP176+'DRE + DCF'!AC$12)*(1+'DRE + DCF'!AC$15)+'DRE + DCF'!AC$18)*(1+'DRE + DCF'!AC$25)*'DRE + DCF'!AC$33</f>
        <v>59375348571.065918</v>
      </c>
      <c r="CB176" s="335">
        <f>((BQ176+'DRE + DCF'!AD$12)*(1+'DRE + DCF'!AD$15)+'DRE + DCF'!AD$18)*(1+'DRE + DCF'!AD$25)*'DRE + DCF'!AD$33</f>
        <v>74556699060.819778</v>
      </c>
      <c r="CC176" s="335">
        <f>BR176*(1-DA$47)+('DRE + DCF'!N$53*10^6)</f>
        <v>200523562756.49707</v>
      </c>
      <c r="CD176" s="335">
        <f>BS176*(1-DB$47)+('DRE + DCF'!T$53*10^6)</f>
        <v>200862757646.05801</v>
      </c>
      <c r="CE176" s="335">
        <f>BT176*(1-DC$47)+('DRE + DCF'!U$53*10^6)</f>
        <v>219513982258.10004</v>
      </c>
      <c r="CF176" s="335">
        <f>BU176*(1-DD$47)+('DRE + DCF'!V$53*10^6)</f>
        <v>240209675277.5802</v>
      </c>
      <c r="CG176" s="335">
        <f>BV176*(1-DE$47)+('DRE + DCF'!W$53*10^6)</f>
        <v>263145405130.07275</v>
      </c>
      <c r="CH176" s="335">
        <f>BW176*(1-DF$47)+('DRE + DCF'!X$53*10^6)</f>
        <v>288544154355.36914</v>
      </c>
      <c r="CI176" s="335">
        <f>BX176*(1-DG$47)+('DRE + DCF'!Y$53*10^6)</f>
        <v>316658899493.69653</v>
      </c>
      <c r="CJ176" s="335">
        <f>BY176*(1-DH$47)+('DRE + DCF'!Z$53*10^6)</f>
        <v>347764802428.73059</v>
      </c>
      <c r="CK176" s="335">
        <f>BZ176*(1-DI$47)+('DRE + DCF'!AA$53*10^6)</f>
        <v>381778453136.40942</v>
      </c>
      <c r="CL176" s="335">
        <f>CA176*(1-DJ$47)+('DRE + DCF'!AB$53*10^6)</f>
        <v>417873630121.53656</v>
      </c>
      <c r="CM176" s="335">
        <f>CB176*(1-DK$47)+('DRE + DCF'!AC$53*10^6)</f>
        <v>463058540945.42487</v>
      </c>
      <c r="CN176" s="335">
        <f t="shared" si="142"/>
        <v>1161407802563.199</v>
      </c>
      <c r="CO176" s="335">
        <f t="shared" si="143"/>
        <v>1183145589114.2095</v>
      </c>
      <c r="CP176" s="335">
        <f t="shared" si="144"/>
        <v>1223498228229.835</v>
      </c>
      <c r="CQ176" s="335">
        <f t="shared" si="145"/>
        <v>1370318015617.4153</v>
      </c>
      <c r="CR176" s="335">
        <f t="shared" si="146"/>
        <v>1534756177491.5054</v>
      </c>
      <c r="CS176" s="335">
        <f t="shared" si="147"/>
        <v>1718926918790.4861</v>
      </c>
      <c r="CT176" s="335">
        <f t="shared" si="148"/>
        <v>1925198149045.3445</v>
      </c>
      <c r="CU176" s="335">
        <f t="shared" si="149"/>
        <v>2156221926930.7861</v>
      </c>
      <c r="CV176" s="335">
        <f t="shared" si="150"/>
        <v>2402031226600.8955</v>
      </c>
      <c r="CW176" s="335">
        <f t="shared" si="151"/>
        <v>2632626224354.582</v>
      </c>
      <c r="CX176" s="336">
        <f t="shared" si="152"/>
        <v>2881409402556.0903</v>
      </c>
    </row>
    <row r="177" spans="4:102" ht="30" customHeight="1" x14ac:dyDescent="0.25">
      <c r="D177" s="333">
        <f t="shared" si="110"/>
        <v>1.5398116717811355E-2</v>
      </c>
      <c r="E177" s="64">
        <f t="shared" si="111"/>
        <v>1.2511662692765962E-2</v>
      </c>
      <c r="F177" s="64">
        <f t="shared" si="112"/>
        <v>2.2152644878341704E-2</v>
      </c>
      <c r="G177" s="64">
        <f t="shared" si="113"/>
        <v>1.8034233557574247E-2</v>
      </c>
      <c r="H177" s="64">
        <f t="shared" si="114"/>
        <v>1.4198519116889907E-2</v>
      </c>
      <c r="I177" s="64">
        <f t="shared" si="115"/>
        <v>1.060555597507476E-2</v>
      </c>
      <c r="J177" s="64">
        <f t="shared" si="116"/>
        <v>7.2252476586364689E-3</v>
      </c>
      <c r="K177" s="64">
        <f t="shared" si="117"/>
        <v>4.0297406298730187E-3</v>
      </c>
      <c r="L177" s="64">
        <f t="shared" si="118"/>
        <v>1.6862230726674421E-3</v>
      </c>
      <c r="M177" s="64">
        <f t="shared" si="119"/>
        <v>1.4751836321909295E-3</v>
      </c>
      <c r="N177" s="64">
        <f t="shared" si="120"/>
        <v>3.4519104311769855E-3</v>
      </c>
      <c r="O177" s="64">
        <f t="shared" si="109"/>
        <v>8.300000000000006E-2</v>
      </c>
      <c r="P177" s="64">
        <f t="shared" si="109"/>
        <v>8.300000000000006E-2</v>
      </c>
      <c r="Q177" s="64">
        <f t="shared" si="154"/>
        <v>8.300000000000006E-2</v>
      </c>
      <c r="R177" s="64">
        <f t="shared" si="155"/>
        <v>8.300000000000006E-2</v>
      </c>
      <c r="S177" s="64">
        <f t="shared" si="156"/>
        <v>8.300000000000006E-2</v>
      </c>
      <c r="T177" s="64">
        <f t="shared" si="157"/>
        <v>8.300000000000006E-2</v>
      </c>
      <c r="U177" s="64">
        <f t="shared" si="158"/>
        <v>8.300000000000006E-2</v>
      </c>
      <c r="V177" s="64">
        <f t="shared" si="159"/>
        <v>8.300000000000006E-2</v>
      </c>
      <c r="W177" s="64">
        <f t="shared" si="160"/>
        <v>8.300000000000006E-2</v>
      </c>
      <c r="X177" s="64">
        <f t="shared" si="161"/>
        <v>8.300000000000006E-2</v>
      </c>
      <c r="Y177" s="64">
        <f t="shared" si="162"/>
        <v>8.300000000000006E-2</v>
      </c>
      <c r="Z177" s="64">
        <f t="shared" si="121"/>
        <v>0.17258559495961862</v>
      </c>
      <c r="AA177" s="64">
        <f t="shared" si="153"/>
        <v>0.16969914093457322</v>
      </c>
      <c r="AB177" s="64">
        <f t="shared" si="122"/>
        <v>0.17934012312014896</v>
      </c>
      <c r="AC177" s="64">
        <f t="shared" si="123"/>
        <v>0.17522171179938151</v>
      </c>
      <c r="AD177" s="64">
        <f t="shared" si="124"/>
        <v>0.17138599735869717</v>
      </c>
      <c r="AE177" s="64">
        <f t="shared" si="125"/>
        <v>0.16779303421688202</v>
      </c>
      <c r="AF177" s="64">
        <f t="shared" si="126"/>
        <v>0.16441272590044373</v>
      </c>
      <c r="AG177" s="64">
        <f t="shared" si="127"/>
        <v>0.16121721887168028</v>
      </c>
      <c r="AH177" s="64">
        <f t="shared" si="128"/>
        <v>0.1588737013144747</v>
      </c>
      <c r="AI177" s="64">
        <f t="shared" si="129"/>
        <v>0.15866266187399819</v>
      </c>
      <c r="AJ177" s="64">
        <f t="shared" si="130"/>
        <v>0.16063938867298425</v>
      </c>
      <c r="AK177" s="334">
        <f>(1+O177)*'Projeções - Receitas'!N$34</f>
        <v>1996166454724.01</v>
      </c>
      <c r="AL177" s="334">
        <f>(1+P177)*'Projeções - Receitas'!T$34</f>
        <v>2108261315687.1819</v>
      </c>
      <c r="AM177" s="334">
        <f>(1+Q177)*'Projeções - Receitas'!U$34</f>
        <v>2361252673569.644</v>
      </c>
      <c r="AN177" s="334">
        <f>(1+R177)*'Projeções - Receitas'!V$34</f>
        <v>2644602994398.0015</v>
      </c>
      <c r="AO177" s="334">
        <f>(1+S177)*'Projeções - Receitas'!W$34</f>
        <v>2961955353725.7617</v>
      </c>
      <c r="AP177" s="334">
        <f>(1+T177)*'Projeções - Receitas'!X$34</f>
        <v>3317389996172.8535</v>
      </c>
      <c r="AQ177" s="334">
        <f>(1+U177)*'Projeções - Receitas'!Y$34</f>
        <v>3715476795713.5962</v>
      </c>
      <c r="AR177" s="334">
        <f>(1+V177)*'Projeções - Receitas'!Z$34</f>
        <v>4161334011199.228</v>
      </c>
      <c r="AS177" s="334">
        <f>(1+W177)*'Projeções - Receitas'!AA$34</f>
        <v>4635726088475.9404</v>
      </c>
      <c r="AT177" s="334">
        <f>(1+X177)*'Projeções - Receitas'!AB$34</f>
        <v>5080755792969.6318</v>
      </c>
      <c r="AU177" s="334">
        <f>(1+Y177)*'Projeções - Receitas'!AC$34</f>
        <v>5560887215405.2617</v>
      </c>
      <c r="AV177" s="335">
        <f t="shared" si="131"/>
        <v>1747785253999.2317</v>
      </c>
      <c r="AW177" s="335">
        <f t="shared" si="132"/>
        <v>1845932251999.7634</v>
      </c>
      <c r="AX177" s="335">
        <f t="shared" si="133"/>
        <v>2067444122239.7354</v>
      </c>
      <c r="AY177" s="335">
        <f t="shared" si="134"/>
        <v>2315537416908.5039</v>
      </c>
      <c r="AZ177" s="335">
        <f t="shared" si="135"/>
        <v>2593401906937.5244</v>
      </c>
      <c r="BA177" s="335">
        <f t="shared" si="136"/>
        <v>2904610135770.0273</v>
      </c>
      <c r="BB177" s="335">
        <f t="shared" si="137"/>
        <v>3253163352062.4312</v>
      </c>
      <c r="BC177" s="335">
        <f t="shared" si="138"/>
        <v>3643542954309.9229</v>
      </c>
      <c r="BD177" s="335">
        <f t="shared" si="139"/>
        <v>4058906851101.2544</v>
      </c>
      <c r="BE177" s="335">
        <f t="shared" si="140"/>
        <v>4448561908806.9756</v>
      </c>
      <c r="BF177" s="335">
        <f t="shared" si="141"/>
        <v>4868951009189.2344</v>
      </c>
      <c r="BG177" s="334">
        <f>(AK177*SUMPRODUCT(DA$10:DA$13,DA$28:DA$31)+AV177*SUMPRODUCT(DA$14:DA$23,DA$32:DA$41))*'Projeções - Receitas'!T$23+(AK177*DA$11*'Projeções - Receitas'!T$25)</f>
        <v>64848553086.468903</v>
      </c>
      <c r="BH177" s="334">
        <f>(AL177*SUMPRODUCT(DB$10:DB$13,DB$28:DB$31)+AW177*SUMPRODUCT(DB$14:DB$23,DB$32:DB$41))*'Projeções - Receitas'!U$23+(AL177*DB$11*'Projeções - Receitas'!U$25)</f>
        <v>51958180231.17308</v>
      </c>
      <c r="BI177" s="334">
        <f>(AM177*SUMPRODUCT(DC$10:DC$13,DC$28:DC$31)+AX177*SUMPRODUCT(DC$14:DC$23,DC$32:DC$41))*'Projeções - Receitas'!V$23+(AM177*DC$11*'Projeções - Receitas'!V$25)</f>
        <v>57469904966.909241</v>
      </c>
      <c r="BJ177" s="334">
        <f>(AN177*SUMPRODUCT(DD$10:DD$13,DD$28:DD$31)+AY177*SUMPRODUCT(DD$14:DD$23,DD$32:DD$41))*'Projeções - Receitas'!W$23+(AN177*DD$11*'Projeções - Receitas'!W$25)</f>
        <v>63517853313.534019</v>
      </c>
      <c r="BK177" s="334">
        <f>(AO177*SUMPRODUCT(DE$10:DE$13,DE$28:DE$31)+AZ177*SUMPRODUCT(DE$14:DE$23,DE$32:DE$41))*'Projeções - Receitas'!X$23+(AO177*DE$11*'Projeções - Receitas'!X$25)</f>
        <v>70183635437.430786</v>
      </c>
      <c r="BL177" s="334">
        <f>(AP177*SUMPRODUCT(DF$10:DF$13,DF$28:DF$31)+BA177*SUMPRODUCT(DF$14:DF$23,DF$32:DF$41))*'Projeções - Receitas'!Y$23+(AP177*DF$11*'Projeções - Receitas'!Y$25)</f>
        <v>77537758822.686737</v>
      </c>
      <c r="BM177" s="334">
        <f>(AQ177*SUMPRODUCT(DG$10:DG$13,DG$28:DG$31)+BB177*SUMPRODUCT(DG$14:DG$23,DG$32:DG$41))*'Projeções - Receitas'!Z$23+(AQ177*DG$11*'Projeções - Receitas'!Z$25)</f>
        <v>85654513711.459595</v>
      </c>
      <c r="BN177" s="334">
        <f>(AR177*SUMPRODUCT(DH$10:DH$13,DH$28:DH$31)+BC177*SUMPRODUCT(DH$14:DH$23,DH$32:DH$41))*'Projeções - Receitas'!AA$23+(AR177*DH$11*'Projeções - Receitas'!AA$25)</f>
        <v>94610800898.464508</v>
      </c>
      <c r="BO177" s="334">
        <f>(AS177*SUMPRODUCT(DI$10:DI$13,DI$28:DI$31)+BD177*SUMPRODUCT(DI$14:DI$23,DI$32:DI$41))*'Projeções - Receitas'!AB$23+(AS177*DI$11*'Projeções - Receitas'!AB$25)</f>
        <v>103929292759.32918</v>
      </c>
      <c r="BP177" s="334">
        <f>(AT177*SUMPRODUCT(DJ$10:DJ$13,DJ$28:DJ$31)+BE177*SUMPRODUCT(DJ$14:DJ$23,DJ$32:DJ$41))*'Projeções - Receitas'!AC$23+(AT177*DJ$11*'Projeções - Receitas'!AC$25)</f>
        <v>112301513152.02728</v>
      </c>
      <c r="BQ177" s="334">
        <f>(AU177*SUMPRODUCT(DK$10:DK$13,DK$28:DK$31)+BF177*SUMPRODUCT(DK$14:DK$23,DK$32:DK$41))*'Projeções - Receitas'!AD$23+(AU177*DK$11*'Projeções - Receitas'!AD$25)</f>
        <v>142852312015.23294</v>
      </c>
      <c r="BR177" s="335">
        <f>((BG177+'DRE + DCF'!T$12)*(1+'DRE + DCF'!T$15)+'DRE + DCF'!T$18)*(1+'DRE + DCF'!T$25)*'DRE + DCF'!T$33</f>
        <v>35689462547.036644</v>
      </c>
      <c r="BS177" s="335">
        <f>((BH177+'DRE + DCF'!U$12)*(1+'DRE + DCF'!U$15)+'DRE + DCF'!U$18)*(1+'DRE + DCF'!U$25)*'DRE + DCF'!U$33</f>
        <v>26990766419.739307</v>
      </c>
      <c r="BT177" s="335">
        <f>((BI177+'DRE + DCF'!V$12)*(1+'DRE + DCF'!V$15)+'DRE + DCF'!V$18)*(1+'DRE + DCF'!V$25)*'DRE + DCF'!V$33</f>
        <v>30005162784.681854</v>
      </c>
      <c r="BU177" s="335">
        <f>((BJ177+'DRE + DCF'!W$12)*(1+'DRE + DCF'!W$15)+'DRE + DCF'!W$18)*(1+'DRE + DCF'!W$25)*'DRE + DCF'!W$33</f>
        <v>33299347943.292358</v>
      </c>
      <c r="BV177" s="335">
        <f>((BK177+'DRE + DCF'!X$12)*(1+'DRE + DCF'!X$15)+'DRE + DCF'!X$18)*(1+'DRE + DCF'!X$25)*'DRE + DCF'!X$33</f>
        <v>36908621436.29628</v>
      </c>
      <c r="BW177" s="335">
        <f>((BL177+'DRE + DCF'!Y$12)*(1+'DRE + DCF'!Y$15)+'DRE + DCF'!Y$18)*(1+'DRE + DCF'!Y$25)*'DRE + DCF'!Y$33</f>
        <v>40877014445.598686</v>
      </c>
      <c r="BX177" s="335">
        <f>((BM177+'DRE + DCF'!Z$12)*(1+'DRE + DCF'!Z$15)+'DRE + DCF'!Z$18)*(1+'DRE + DCF'!Z$25)*'DRE + DCF'!Z$33</f>
        <v>45253099884.684967</v>
      </c>
      <c r="BY177" s="335">
        <f>((BN177+'DRE + DCF'!AA$12)*(1+'DRE + DCF'!AA$15)+'DRE + DCF'!AA$18)*(1+'DRE + DCF'!AA$25)*'DRE + DCF'!AA$33</f>
        <v>50072364178.506882</v>
      </c>
      <c r="BZ177" s="335">
        <f>((BO177+'DRE + DCF'!AB$12)*(1+'DRE + DCF'!AB$15)+'DRE + DCF'!AB$18)*(1+'DRE + DCF'!AB$25)*'DRE + DCF'!AB$33</f>
        <v>55052765028.125954</v>
      </c>
      <c r="CA177" s="335">
        <f>((BP177+'DRE + DCF'!AC$12)*(1+'DRE + DCF'!AC$15)+'DRE + DCF'!AC$18)*(1+'DRE + DCF'!AC$25)*'DRE + DCF'!AC$33</f>
        <v>59406660472.968506</v>
      </c>
      <c r="CB177" s="335">
        <f>((BQ177+'DRE + DCF'!AD$12)*(1+'DRE + DCF'!AD$15)+'DRE + DCF'!AD$18)*(1+'DRE + DCF'!AD$25)*'DRE + DCF'!AD$33</f>
        <v>74595198676.004135</v>
      </c>
      <c r="CC177" s="335">
        <f>BR177*(1-DA$47)+('DRE + DCF'!N$53*10^6)</f>
        <v>200534839624.56381</v>
      </c>
      <c r="CD177" s="335">
        <f>BS177*(1-DB$47)+('DRE + DCF'!T$53*10^6)</f>
        <v>200871528544.37634</v>
      </c>
      <c r="CE177" s="335">
        <f>BT177*(1-DC$47)+('DRE + DCF'!U$53*10^6)</f>
        <v>219523672690.7424</v>
      </c>
      <c r="CF177" s="335">
        <f>BU177*(1-DD$47)+('DRE + DCF'!V$53*10^6)</f>
        <v>240220373472.25348</v>
      </c>
      <c r="CG177" s="335">
        <f>BV177*(1-DE$47)+('DRE + DCF'!W$53*10^6)</f>
        <v>263157212739.85492</v>
      </c>
      <c r="CH177" s="335">
        <f>BW177*(1-DF$47)+('DRE + DCF'!X$53*10^6)</f>
        <v>288557184531.09369</v>
      </c>
      <c r="CI177" s="335">
        <f>BX177*(1-DG$47)+('DRE + DCF'!Y$53*10^6)</f>
        <v>316673277465.5202</v>
      </c>
      <c r="CJ177" s="335">
        <f>BY177*(1-DH$47)+('DRE + DCF'!Z$53*10^6)</f>
        <v>347780665887.57489</v>
      </c>
      <c r="CK177" s="335">
        <f>BZ177*(1-DI$47)+('DRE + DCF'!AA$53*10^6)</f>
        <v>381795859352.79785</v>
      </c>
      <c r="CL177" s="335">
        <f>CA177*(1-DJ$47)+('DRE + DCF'!AB$53*10^6)</f>
        <v>417892417262.67816</v>
      </c>
      <c r="CM177" s="335">
        <f>CB177*(1-DK$47)+('DRE + DCF'!AC$53*10^6)</f>
        <v>463081640714.53546</v>
      </c>
      <c r="CN177" s="335">
        <f t="shared" si="142"/>
        <v>1161944249585.168</v>
      </c>
      <c r="CO177" s="335">
        <f t="shared" si="143"/>
        <v>1183692076684.239</v>
      </c>
      <c r="CP177" s="335">
        <f t="shared" si="144"/>
        <v>1224063354432.2507</v>
      </c>
      <c r="CQ177" s="335">
        <f t="shared" si="145"/>
        <v>1370950956964.1208</v>
      </c>
      <c r="CR177" s="335">
        <f t="shared" si="146"/>
        <v>1535465071799.8154</v>
      </c>
      <c r="CS177" s="335">
        <f t="shared" si="147"/>
        <v>1719720880415.7935</v>
      </c>
      <c r="CT177" s="335">
        <f t="shared" si="148"/>
        <v>1926087386065.6887</v>
      </c>
      <c r="CU177" s="335">
        <f t="shared" si="149"/>
        <v>2157217872393.5715</v>
      </c>
      <c r="CV177" s="335">
        <f t="shared" si="150"/>
        <v>2403140709846.439</v>
      </c>
      <c r="CW177" s="335">
        <f t="shared" si="151"/>
        <v>2633842217991.6978</v>
      </c>
      <c r="CX177" s="336">
        <f t="shared" si="152"/>
        <v>2882740307591.9131</v>
      </c>
    </row>
    <row r="178" spans="4:102" ht="30" customHeight="1" x14ac:dyDescent="0.25">
      <c r="D178" s="333">
        <f t="shared" si="110"/>
        <v>1.5328174773294317E-2</v>
      </c>
      <c r="E178" s="64">
        <f t="shared" si="111"/>
        <v>1.2440758421125381E-2</v>
      </c>
      <c r="F178" s="64">
        <f t="shared" si="112"/>
        <v>2.2077798203185395E-2</v>
      </c>
      <c r="G178" s="64">
        <f t="shared" si="113"/>
        <v>1.7961174321687562E-2</v>
      </c>
      <c r="H178" s="64">
        <f t="shared" si="114"/>
        <v>1.4127116430287051E-2</v>
      </c>
      <c r="I178" s="64">
        <f t="shared" si="115"/>
        <v>1.0535698365305463E-2</v>
      </c>
      <c r="J178" s="64">
        <f t="shared" si="116"/>
        <v>7.1568379493107404E-3</v>
      </c>
      <c r="K178" s="64">
        <f t="shared" si="117"/>
        <v>3.962694400432426E-3</v>
      </c>
      <c r="L178" s="64">
        <f t="shared" si="118"/>
        <v>1.6201477973762091E-3</v>
      </c>
      <c r="M178" s="64">
        <f t="shared" si="119"/>
        <v>1.4090956629094209E-3</v>
      </c>
      <c r="N178" s="64">
        <f t="shared" si="120"/>
        <v>3.3857900103666516E-3</v>
      </c>
      <c r="O178" s="64">
        <f t="shared" si="109"/>
        <v>8.350000000000006E-2</v>
      </c>
      <c r="P178" s="64">
        <f t="shared" si="109"/>
        <v>8.350000000000006E-2</v>
      </c>
      <c r="Q178" s="64">
        <f t="shared" si="154"/>
        <v>8.350000000000006E-2</v>
      </c>
      <c r="R178" s="64">
        <f t="shared" si="155"/>
        <v>8.350000000000006E-2</v>
      </c>
      <c r="S178" s="64">
        <f t="shared" si="156"/>
        <v>8.350000000000006E-2</v>
      </c>
      <c r="T178" s="64">
        <f t="shared" si="157"/>
        <v>8.350000000000006E-2</v>
      </c>
      <c r="U178" s="64">
        <f t="shared" si="158"/>
        <v>8.350000000000006E-2</v>
      </c>
      <c r="V178" s="64">
        <f t="shared" si="159"/>
        <v>8.350000000000006E-2</v>
      </c>
      <c r="W178" s="64">
        <f t="shared" si="160"/>
        <v>8.350000000000006E-2</v>
      </c>
      <c r="X178" s="64">
        <f t="shared" si="161"/>
        <v>8.350000000000006E-2</v>
      </c>
      <c r="Y178" s="64">
        <f t="shared" si="162"/>
        <v>8.350000000000006E-2</v>
      </c>
      <c r="Z178" s="64">
        <f t="shared" si="121"/>
        <v>0.17251565301510158</v>
      </c>
      <c r="AA178" s="64">
        <f t="shared" si="153"/>
        <v>0.16962823666293264</v>
      </c>
      <c r="AB178" s="64">
        <f t="shared" si="122"/>
        <v>0.17926527644499266</v>
      </c>
      <c r="AC178" s="64">
        <f t="shared" si="123"/>
        <v>0.17514865256349482</v>
      </c>
      <c r="AD178" s="64">
        <f t="shared" si="124"/>
        <v>0.17131459467209431</v>
      </c>
      <c r="AE178" s="64">
        <f t="shared" si="125"/>
        <v>0.16772317660711272</v>
      </c>
      <c r="AF178" s="64">
        <f t="shared" si="126"/>
        <v>0.164344316191118</v>
      </c>
      <c r="AG178" s="64">
        <f t="shared" si="127"/>
        <v>0.16115017264223969</v>
      </c>
      <c r="AH178" s="64">
        <f t="shared" si="128"/>
        <v>0.15880762603918347</v>
      </c>
      <c r="AI178" s="64">
        <f t="shared" si="129"/>
        <v>0.15859657390471668</v>
      </c>
      <c r="AJ178" s="64">
        <f t="shared" si="130"/>
        <v>0.16057326825217391</v>
      </c>
      <c r="AK178" s="334">
        <f>(1+O178)*'Projeções - Receitas'!N$34</f>
        <v>1997088045885.0095</v>
      </c>
      <c r="AL178" s="334">
        <f>(1+P178)*'Projeções - Receitas'!T$34</f>
        <v>2109234658861.553</v>
      </c>
      <c r="AM178" s="334">
        <f>(1+Q178)*'Projeções - Receitas'!U$34</f>
        <v>2362342817924.9395</v>
      </c>
      <c r="AN178" s="334">
        <f>(1+R178)*'Projeções - Receitas'!V$34</f>
        <v>2645823956075.9326</v>
      </c>
      <c r="AO178" s="334">
        <f>(1+S178)*'Projeções - Receitas'!W$34</f>
        <v>2963322830805.0444</v>
      </c>
      <c r="AP178" s="334">
        <f>(1+T178)*'Projeções - Receitas'!X$34</f>
        <v>3318921570501.6504</v>
      </c>
      <c r="AQ178" s="334">
        <f>(1+U178)*'Projeções - Receitas'!Y$34</f>
        <v>3717192158961.8486</v>
      </c>
      <c r="AR178" s="334">
        <f>(1+V178)*'Projeções - Receitas'!Z$34</f>
        <v>4163255218037.2705</v>
      </c>
      <c r="AS178" s="334">
        <f>(1+W178)*'Projeções - Receitas'!AA$34</f>
        <v>4637866312893.5205</v>
      </c>
      <c r="AT178" s="334">
        <f>(1+X178)*'Projeções - Receitas'!AB$34</f>
        <v>5083101478931.2988</v>
      </c>
      <c r="AU178" s="334">
        <f>(1+Y178)*'Projeções - Receitas'!AC$34</f>
        <v>5563454568690.3066</v>
      </c>
      <c r="AV178" s="335">
        <f t="shared" si="131"/>
        <v>1748592172399.0471</v>
      </c>
      <c r="AW178" s="335">
        <f t="shared" si="132"/>
        <v>1846784482956.3655</v>
      </c>
      <c r="AX178" s="335">
        <f t="shared" si="133"/>
        <v>2068398620911.1296</v>
      </c>
      <c r="AY178" s="335">
        <f t="shared" si="134"/>
        <v>2316606455420.4653</v>
      </c>
      <c r="AZ178" s="335">
        <f t="shared" si="135"/>
        <v>2594599230070.9214</v>
      </c>
      <c r="BA178" s="335">
        <f t="shared" si="136"/>
        <v>2905951137679.4321</v>
      </c>
      <c r="BB178" s="335">
        <f t="shared" si="137"/>
        <v>3254665274200.9644</v>
      </c>
      <c r="BC178" s="335">
        <f t="shared" si="138"/>
        <v>3645225107105.0801</v>
      </c>
      <c r="BD178" s="335">
        <f t="shared" si="139"/>
        <v>4060780769315.0605</v>
      </c>
      <c r="BE178" s="335">
        <f t="shared" si="140"/>
        <v>4450615723169.3066</v>
      </c>
      <c r="BF178" s="335">
        <f t="shared" si="141"/>
        <v>4871198909008.8057</v>
      </c>
      <c r="BG178" s="334">
        <f>(AK178*SUMPRODUCT(DA$10:DA$13,DA$28:DA$31)+AV178*SUMPRODUCT(DA$14:DA$23,DA$32:DA$41))*'Projeções - Receitas'!T$23+(AK178*DA$11*'Projeções - Receitas'!T$25)</f>
        <v>64878492399.989883</v>
      </c>
      <c r="BH178" s="334">
        <f>(AL178*SUMPRODUCT(DB$10:DB$13,DB$28:DB$31)+AW178*SUMPRODUCT(DB$14:DB$23,DB$32:DB$41))*'Projeções - Receitas'!U$23+(AL178*DB$11*'Projeções - Receitas'!U$25)</f>
        <v>51982168310.688896</v>
      </c>
      <c r="BI178" s="334">
        <f>(AM178*SUMPRODUCT(DC$10:DC$13,DC$28:DC$31)+AX178*SUMPRODUCT(DC$14:DC$23,DC$32:DC$41))*'Projeções - Receitas'!V$23+(AM178*DC$11*'Projeções - Receitas'!V$25)</f>
        <v>57496437702.351028</v>
      </c>
      <c r="BJ178" s="334">
        <f>(AN178*SUMPRODUCT(DD$10:DD$13,DD$28:DD$31)+AY178*SUMPRODUCT(DD$14:DD$23,DD$32:DD$41))*'Projeções - Receitas'!W$23+(AN178*DD$11*'Projeções - Receitas'!W$25)</f>
        <v>63547178268.895798</v>
      </c>
      <c r="BK178" s="334">
        <f>(AO178*SUMPRODUCT(DE$10:DE$13,DE$28:DE$31)+AZ178*SUMPRODUCT(DE$14:DE$23,DE$32:DE$41))*'Projeções - Receitas'!X$23+(AO178*DE$11*'Projeções - Receitas'!X$25)</f>
        <v>70216037854.530304</v>
      </c>
      <c r="BL178" s="334">
        <f>(AP178*SUMPRODUCT(DF$10:DF$13,DF$28:DF$31)+BA178*SUMPRODUCT(DF$14:DF$23,DF$32:DF$41))*'Projeções - Receitas'!Y$23+(AP178*DF$11*'Projeções - Receitas'!Y$25)</f>
        <v>77573556495.273407</v>
      </c>
      <c r="BM178" s="334">
        <f>(AQ178*SUMPRODUCT(DG$10:DG$13,DG$28:DG$31)+BB178*SUMPRODUCT(DG$14:DG$23,DG$32:DG$41))*'Projeções - Receitas'!Z$23+(AQ178*DG$11*'Projeções - Receitas'!Z$25)</f>
        <v>85694058731.640381</v>
      </c>
      <c r="BN178" s="334">
        <f>(AR178*SUMPRODUCT(DH$10:DH$13,DH$28:DH$31)+BC178*SUMPRODUCT(DH$14:DH$23,DH$32:DH$41))*'Projeções - Receitas'!AA$23+(AR178*DH$11*'Projeções - Receitas'!AA$25)</f>
        <v>94654480861.944977</v>
      </c>
      <c r="BO178" s="334">
        <f>(AS178*SUMPRODUCT(DI$10:DI$13,DI$28:DI$31)+BD178*SUMPRODUCT(DI$14:DI$23,DI$32:DI$41))*'Projeções - Receitas'!AB$23+(AS178*DI$11*'Projeções - Receitas'!AB$25)</f>
        <v>103977274888.9502</v>
      </c>
      <c r="BP178" s="334">
        <f>(AT178*SUMPRODUCT(DJ$10:DJ$13,DJ$28:DJ$31)+BE178*SUMPRODUCT(DJ$14:DJ$23,DJ$32:DJ$41))*'Projeções - Receitas'!AC$23+(AT178*DJ$11*'Projeções - Receitas'!AC$25)</f>
        <v>112353360572.68843</v>
      </c>
      <c r="BQ178" s="334">
        <f>(AU178*SUMPRODUCT(DK$10:DK$13,DK$28:DK$31)+BF178*SUMPRODUCT(DK$14:DK$23,DK$32:DK$41))*'Projeções - Receitas'!AD$23+(AU178*DK$11*'Projeções - Receitas'!AD$25)</f>
        <v>142918264144.5105</v>
      </c>
      <c r="BR178" s="335">
        <f>((BG178+'DRE + DCF'!T$12)*(1+'DRE + DCF'!T$15)+'DRE + DCF'!T$18)*(1+'DRE + DCF'!T$25)*'DRE + DCF'!T$33</f>
        <v>35707885139.327614</v>
      </c>
      <c r="BS178" s="335">
        <f>((BH178+'DRE + DCF'!U$12)*(1+'DRE + DCF'!U$15)+'DRE + DCF'!U$18)*(1+'DRE + DCF'!U$25)*'DRE + DCF'!U$33</f>
        <v>27005384583.603241</v>
      </c>
      <c r="BT178" s="335">
        <f>((BI178+'DRE + DCF'!V$12)*(1+'DRE + DCF'!V$15)+'DRE + DCF'!V$18)*(1+'DRE + DCF'!V$25)*'DRE + DCF'!V$33</f>
        <v>30021313505.752487</v>
      </c>
      <c r="BU178" s="335">
        <f>((BJ178+'DRE + DCF'!W$12)*(1+'DRE + DCF'!W$15)+'DRE + DCF'!W$18)*(1+'DRE + DCF'!W$25)*'DRE + DCF'!W$33</f>
        <v>33317178267.747856</v>
      </c>
      <c r="BV178" s="335">
        <f>((BK178+'DRE + DCF'!X$12)*(1+'DRE + DCF'!X$15)+'DRE + DCF'!X$18)*(1+'DRE + DCF'!X$25)*'DRE + DCF'!X$33</f>
        <v>36928300785.933243</v>
      </c>
      <c r="BW178" s="335">
        <f>((BL178+'DRE + DCF'!Y$12)*(1+'DRE + DCF'!Y$15)+'DRE + DCF'!Y$18)*(1+'DRE + DCF'!Y$25)*'DRE + DCF'!Y$33</f>
        <v>40898731405.139587</v>
      </c>
      <c r="BX178" s="335">
        <f>((BM178+'DRE + DCF'!Z$12)*(1+'DRE + DCF'!Z$15)+'DRE + DCF'!Z$18)*(1+'DRE + DCF'!Z$25)*'DRE + DCF'!Z$33</f>
        <v>45277063171.057755</v>
      </c>
      <c r="BY178" s="335">
        <f>((BN178+'DRE + DCF'!AA$12)*(1+'DRE + DCF'!AA$15)+'DRE + DCF'!AA$18)*(1+'DRE + DCF'!AA$25)*'DRE + DCF'!AA$33</f>
        <v>50098803276.580788</v>
      </c>
      <c r="BZ178" s="335">
        <f>((BO178+'DRE + DCF'!AB$12)*(1+'DRE + DCF'!AB$15)+'DRE + DCF'!AB$18)*(1+'DRE + DCF'!AB$25)*'DRE + DCF'!AB$33</f>
        <v>55081775388.773277</v>
      </c>
      <c r="CA178" s="335">
        <f>((BP178+'DRE + DCF'!AC$12)*(1+'DRE + DCF'!AC$15)+'DRE + DCF'!AC$18)*(1+'DRE + DCF'!AC$25)*'DRE + DCF'!AC$33</f>
        <v>59437972374.871025</v>
      </c>
      <c r="CB178" s="335">
        <f>((BQ178+'DRE + DCF'!AD$12)*(1+'DRE + DCF'!AD$15)+'DRE + DCF'!AD$18)*(1+'DRE + DCF'!AD$25)*'DRE + DCF'!AD$33</f>
        <v>74633698291.1884</v>
      </c>
      <c r="CC178" s="335">
        <f>BR178*(1-DA$47)+('DRE + DCF'!N$53*10^6)</f>
        <v>200546116492.63049</v>
      </c>
      <c r="CD178" s="335">
        <f>BS178*(1-DB$47)+('DRE + DCF'!T$53*10^6)</f>
        <v>200880299442.6947</v>
      </c>
      <c r="CE178" s="335">
        <f>BT178*(1-DC$47)+('DRE + DCF'!U$53*10^6)</f>
        <v>219533363123.38477</v>
      </c>
      <c r="CF178" s="335">
        <f>BU178*(1-DD$47)+('DRE + DCF'!V$53*10^6)</f>
        <v>240231071666.92679</v>
      </c>
      <c r="CG178" s="335">
        <f>BV178*(1-DE$47)+('DRE + DCF'!W$53*10^6)</f>
        <v>263169020349.63708</v>
      </c>
      <c r="CH178" s="335">
        <f>BW178*(1-DF$47)+('DRE + DCF'!X$53*10^6)</f>
        <v>288570214706.81824</v>
      </c>
      <c r="CI178" s="335">
        <f>BX178*(1-DG$47)+('DRE + DCF'!Y$53*10^6)</f>
        <v>316687655437.34387</v>
      </c>
      <c r="CJ178" s="335">
        <f>BY178*(1-DH$47)+('DRE + DCF'!Z$53*10^6)</f>
        <v>347796529346.41925</v>
      </c>
      <c r="CK178" s="335">
        <f>BZ178*(1-DI$47)+('DRE + DCF'!AA$53*10^6)</f>
        <v>381813265569.18628</v>
      </c>
      <c r="CL178" s="335">
        <f>CA178*(1-DJ$47)+('DRE + DCF'!AB$53*10^6)</f>
        <v>417911204403.81964</v>
      </c>
      <c r="CM178" s="335">
        <f>CB178*(1-DK$47)+('DRE + DCF'!AC$53*10^6)</f>
        <v>463104740483.646</v>
      </c>
      <c r="CN178" s="335">
        <f t="shared" si="142"/>
        <v>1162480696607.1375</v>
      </c>
      <c r="CO178" s="335">
        <f t="shared" si="143"/>
        <v>1184238564254.269</v>
      </c>
      <c r="CP178" s="335">
        <f t="shared" si="144"/>
        <v>1224628480634.6663</v>
      </c>
      <c r="CQ178" s="335">
        <f t="shared" si="145"/>
        <v>1371583898310.8267</v>
      </c>
      <c r="CR178" s="335">
        <f t="shared" si="146"/>
        <v>1536173966108.1257</v>
      </c>
      <c r="CS178" s="335">
        <f t="shared" si="147"/>
        <v>1720514842041.1011</v>
      </c>
      <c r="CT178" s="335">
        <f t="shared" si="148"/>
        <v>1926976623086.0334</v>
      </c>
      <c r="CU178" s="335">
        <f t="shared" si="149"/>
        <v>2158213817856.3574</v>
      </c>
      <c r="CV178" s="335">
        <f t="shared" si="150"/>
        <v>2404250193091.9829</v>
      </c>
      <c r="CW178" s="335">
        <f t="shared" si="151"/>
        <v>2635058211628.813</v>
      </c>
      <c r="CX178" s="336">
        <f t="shared" si="152"/>
        <v>2884071212627.7363</v>
      </c>
    </row>
    <row r="179" spans="4:102" ht="30" customHeight="1" x14ac:dyDescent="0.25">
      <c r="D179" s="333">
        <f t="shared" si="110"/>
        <v>1.5258297350866395E-2</v>
      </c>
      <c r="E179" s="64">
        <f t="shared" si="111"/>
        <v>1.2369919559329506E-2</v>
      </c>
      <c r="F179" s="64">
        <f t="shared" si="112"/>
        <v>2.2003020574777349E-2</v>
      </c>
      <c r="G179" s="64">
        <f t="shared" si="113"/>
        <v>1.7888182483620035E-2</v>
      </c>
      <c r="H179" s="64">
        <f t="shared" si="114"/>
        <v>1.4055779613321301E-2</v>
      </c>
      <c r="I179" s="64">
        <f t="shared" si="115"/>
        <v>1.0465905199825681E-2</v>
      </c>
      <c r="J179" s="64">
        <f t="shared" si="116"/>
        <v>7.0884913485729784E-3</v>
      </c>
      <c r="K179" s="64">
        <f t="shared" si="117"/>
        <v>3.8957100217570095E-3</v>
      </c>
      <c r="L179" s="64">
        <f t="shared" si="118"/>
        <v>1.5541334771360937E-3</v>
      </c>
      <c r="M179" s="64">
        <f t="shared" si="119"/>
        <v>1.3430686603893016E-3</v>
      </c>
      <c r="N179" s="64">
        <f t="shared" si="120"/>
        <v>3.3197305862545934E-3</v>
      </c>
      <c r="O179" s="64">
        <f t="shared" si="109"/>
        <v>8.4000000000000061E-2</v>
      </c>
      <c r="P179" s="64">
        <f t="shared" si="109"/>
        <v>8.4000000000000061E-2</v>
      </c>
      <c r="Q179" s="64">
        <f t="shared" si="154"/>
        <v>8.4000000000000061E-2</v>
      </c>
      <c r="R179" s="64">
        <f t="shared" si="155"/>
        <v>8.4000000000000061E-2</v>
      </c>
      <c r="S179" s="64">
        <f t="shared" si="156"/>
        <v>8.4000000000000061E-2</v>
      </c>
      <c r="T179" s="64">
        <f t="shared" si="157"/>
        <v>8.4000000000000061E-2</v>
      </c>
      <c r="U179" s="64">
        <f t="shared" si="158"/>
        <v>8.4000000000000061E-2</v>
      </c>
      <c r="V179" s="64">
        <f t="shared" si="159"/>
        <v>8.4000000000000061E-2</v>
      </c>
      <c r="W179" s="64">
        <f t="shared" si="160"/>
        <v>8.4000000000000061E-2</v>
      </c>
      <c r="X179" s="64">
        <f t="shared" si="161"/>
        <v>8.4000000000000061E-2</v>
      </c>
      <c r="Y179" s="64">
        <f t="shared" si="162"/>
        <v>8.4000000000000061E-2</v>
      </c>
      <c r="Z179" s="64">
        <f t="shared" si="121"/>
        <v>0.17244577559267366</v>
      </c>
      <c r="AA179" s="64">
        <f t="shared" si="153"/>
        <v>0.16955739780113677</v>
      </c>
      <c r="AB179" s="64">
        <f t="shared" si="122"/>
        <v>0.17919049881658461</v>
      </c>
      <c r="AC179" s="64">
        <f t="shared" si="123"/>
        <v>0.1750756607254273</v>
      </c>
      <c r="AD179" s="64">
        <f t="shared" si="124"/>
        <v>0.17124325785512856</v>
      </c>
      <c r="AE179" s="64">
        <f t="shared" si="125"/>
        <v>0.16765338344163294</v>
      </c>
      <c r="AF179" s="64">
        <f t="shared" si="126"/>
        <v>0.16427596959038024</v>
      </c>
      <c r="AG179" s="64">
        <f t="shared" si="127"/>
        <v>0.16108318826356427</v>
      </c>
      <c r="AH179" s="64">
        <f t="shared" si="128"/>
        <v>0.15874161171894335</v>
      </c>
      <c r="AI179" s="64">
        <f t="shared" si="129"/>
        <v>0.15853054690219656</v>
      </c>
      <c r="AJ179" s="64">
        <f t="shared" si="130"/>
        <v>0.16050720882806185</v>
      </c>
      <c r="AK179" s="334">
        <f>(1+O179)*'Projeções - Receitas'!N$34</f>
        <v>1998009637046.0083</v>
      </c>
      <c r="AL179" s="334">
        <f>(1+P179)*'Projeções - Receitas'!T$34</f>
        <v>2110208002035.9238</v>
      </c>
      <c r="AM179" s="334">
        <f>(1+Q179)*'Projeções - Receitas'!U$34</f>
        <v>2363432962280.2349</v>
      </c>
      <c r="AN179" s="334">
        <f>(1+R179)*'Projeções - Receitas'!V$34</f>
        <v>2647044917753.8628</v>
      </c>
      <c r="AO179" s="334">
        <f>(1+S179)*'Projeções - Receitas'!W$34</f>
        <v>2964690307884.3267</v>
      </c>
      <c r="AP179" s="334">
        <f>(1+T179)*'Projeções - Receitas'!X$34</f>
        <v>3320453144830.4463</v>
      </c>
      <c r="AQ179" s="334">
        <f>(1+U179)*'Projeções - Receitas'!Y$34</f>
        <v>3718907522210.1001</v>
      </c>
      <c r="AR179" s="334">
        <f>(1+V179)*'Projeções - Receitas'!Z$34</f>
        <v>4165176424875.3125</v>
      </c>
      <c r="AS179" s="334">
        <f>(1+W179)*'Projeções - Receitas'!AA$34</f>
        <v>4640006537311.0986</v>
      </c>
      <c r="AT179" s="334">
        <f>(1+X179)*'Projeções - Receitas'!AB$34</f>
        <v>5085447164892.9648</v>
      </c>
      <c r="AU179" s="334">
        <f>(1+Y179)*'Projeções - Receitas'!AC$34</f>
        <v>5566021921975.3496</v>
      </c>
      <c r="AV179" s="335">
        <f t="shared" si="131"/>
        <v>1749399090798.8618</v>
      </c>
      <c r="AW179" s="335">
        <f t="shared" si="132"/>
        <v>1847636713912.9675</v>
      </c>
      <c r="AX179" s="335">
        <f t="shared" si="133"/>
        <v>2069353119582.5239</v>
      </c>
      <c r="AY179" s="335">
        <f t="shared" si="134"/>
        <v>2317675493932.4263</v>
      </c>
      <c r="AZ179" s="335">
        <f t="shared" si="135"/>
        <v>2595796553204.3179</v>
      </c>
      <c r="BA179" s="335">
        <f t="shared" si="136"/>
        <v>2907292139588.8364</v>
      </c>
      <c r="BB179" s="335">
        <f t="shared" si="137"/>
        <v>3256167196339.4971</v>
      </c>
      <c r="BC179" s="335">
        <f t="shared" si="138"/>
        <v>3646907259900.2368</v>
      </c>
      <c r="BD179" s="335">
        <f t="shared" si="139"/>
        <v>4062654687528.8643</v>
      </c>
      <c r="BE179" s="335">
        <f t="shared" si="140"/>
        <v>4452669537531.6357</v>
      </c>
      <c r="BF179" s="335">
        <f t="shared" si="141"/>
        <v>4873446808828.375</v>
      </c>
      <c r="BG179" s="334">
        <f>(AK179*SUMPRODUCT(DA$10:DA$13,DA$28:DA$31)+AV179*SUMPRODUCT(DA$14:DA$23,DA$32:DA$41))*'Projeções - Receitas'!T$23+(AK179*DA$11*'Projeções - Receitas'!T$25)</f>
        <v>64908431713.510849</v>
      </c>
      <c r="BH179" s="334">
        <f>(AL179*SUMPRODUCT(DB$10:DB$13,DB$28:DB$31)+AW179*SUMPRODUCT(DB$14:DB$23,DB$32:DB$41))*'Projeções - Receitas'!U$23+(AL179*DB$11*'Projeções - Receitas'!U$25)</f>
        <v>52006156390.204651</v>
      </c>
      <c r="BI179" s="334">
        <f>(AM179*SUMPRODUCT(DC$10:DC$13,DC$28:DC$31)+AX179*SUMPRODUCT(DC$14:DC$23,DC$32:DC$41))*'Projeções - Receitas'!V$23+(AM179*DC$11*'Projeções - Receitas'!V$25)</f>
        <v>57522970437.792831</v>
      </c>
      <c r="BJ179" s="334">
        <f>(AN179*SUMPRODUCT(DD$10:DD$13,DD$28:DD$31)+AY179*SUMPRODUCT(DD$14:DD$23,DD$32:DD$41))*'Projeções - Receitas'!W$23+(AN179*DD$11*'Projeções - Receitas'!W$25)</f>
        <v>63576503224.25753</v>
      </c>
      <c r="BK179" s="334">
        <f>(AO179*SUMPRODUCT(DE$10:DE$13,DE$28:DE$31)+AZ179*SUMPRODUCT(DE$14:DE$23,DE$32:DE$41))*'Projeções - Receitas'!X$23+(AO179*DE$11*'Projeções - Receitas'!X$25)</f>
        <v>70248440271.629761</v>
      </c>
      <c r="BL179" s="334">
        <f>(AP179*SUMPRODUCT(DF$10:DF$13,DF$28:DF$31)+BA179*SUMPRODUCT(DF$14:DF$23,DF$32:DF$41))*'Projeções - Receitas'!Y$23+(AP179*DF$11*'Projeções - Receitas'!Y$25)</f>
        <v>77609354167.860016</v>
      </c>
      <c r="BM179" s="334">
        <f>(AQ179*SUMPRODUCT(DG$10:DG$13,DG$28:DG$31)+BB179*SUMPRODUCT(DG$14:DG$23,DG$32:DG$41))*'Projeções - Receitas'!Z$23+(AQ179*DG$11*'Projeções - Receitas'!Z$25)</f>
        <v>85733603751.821045</v>
      </c>
      <c r="BN179" s="334">
        <f>(AR179*SUMPRODUCT(DH$10:DH$13,DH$28:DH$31)+BC179*SUMPRODUCT(DH$14:DH$23,DH$32:DH$41))*'Projeções - Receitas'!AA$23+(AR179*DH$11*'Projeções - Receitas'!AA$25)</f>
        <v>94698160825.425262</v>
      </c>
      <c r="BO179" s="334">
        <f>(AS179*SUMPRODUCT(DI$10:DI$13,DI$28:DI$31)+BD179*SUMPRODUCT(DI$14:DI$23,DI$32:DI$41))*'Projeções - Receitas'!AB$23+(AS179*DI$11*'Projeções - Receitas'!AB$25)</f>
        <v>104025257018.57138</v>
      </c>
      <c r="BP179" s="334">
        <f>(AT179*SUMPRODUCT(DJ$10:DJ$13,DJ$28:DJ$31)+BE179*SUMPRODUCT(DJ$14:DJ$23,DJ$32:DJ$41))*'Projeções - Receitas'!AC$23+(AT179*DJ$11*'Projeções - Receitas'!AC$25)</f>
        <v>112405207993.34959</v>
      </c>
      <c r="BQ179" s="334">
        <f>(AU179*SUMPRODUCT(DK$10:DK$13,DK$28:DK$31)+BF179*SUMPRODUCT(DK$14:DK$23,DK$32:DK$41))*'Projeções - Receitas'!AD$23+(AU179*DK$11*'Projeções - Receitas'!AD$25)</f>
        <v>142984216273.78806</v>
      </c>
      <c r="BR179" s="335">
        <f>((BG179+'DRE + DCF'!T$12)*(1+'DRE + DCF'!T$15)+'DRE + DCF'!T$18)*(1+'DRE + DCF'!T$25)*'DRE + DCF'!T$33</f>
        <v>35726307731.618591</v>
      </c>
      <c r="BS179" s="335">
        <f>((BH179+'DRE + DCF'!U$12)*(1+'DRE + DCF'!U$15)+'DRE + DCF'!U$18)*(1+'DRE + DCF'!U$25)*'DRE + DCF'!U$33</f>
        <v>27020002747.467125</v>
      </c>
      <c r="BT179" s="335">
        <f>((BI179+'DRE + DCF'!V$12)*(1+'DRE + DCF'!V$15)+'DRE + DCF'!V$18)*(1+'DRE + DCF'!V$25)*'DRE + DCF'!V$33</f>
        <v>30037464226.823116</v>
      </c>
      <c r="BU179" s="335">
        <f>((BJ179+'DRE + DCF'!W$12)*(1+'DRE + DCF'!W$15)+'DRE + DCF'!W$18)*(1+'DRE + DCF'!W$25)*'DRE + DCF'!W$33</f>
        <v>33335008592.203342</v>
      </c>
      <c r="BV179" s="335">
        <f>((BK179+'DRE + DCF'!X$12)*(1+'DRE + DCF'!X$15)+'DRE + DCF'!X$18)*(1+'DRE + DCF'!X$25)*'DRE + DCF'!X$33</f>
        <v>36947980135.570168</v>
      </c>
      <c r="BW179" s="335">
        <f>((BL179+'DRE + DCF'!Y$12)*(1+'DRE + DCF'!Y$15)+'DRE + DCF'!Y$18)*(1+'DRE + DCF'!Y$25)*'DRE + DCF'!Y$33</f>
        <v>40920448364.68045</v>
      </c>
      <c r="BX179" s="335">
        <f>((BM179+'DRE + DCF'!Z$12)*(1+'DRE + DCF'!Z$15)+'DRE + DCF'!Z$18)*(1+'DRE + DCF'!Z$25)*'DRE + DCF'!Z$33</f>
        <v>45301026457.430473</v>
      </c>
      <c r="BY179" s="335">
        <f>((BN179+'DRE + DCF'!AA$12)*(1+'DRE + DCF'!AA$15)+'DRE + DCF'!AA$18)*(1+'DRE + DCF'!AA$25)*'DRE + DCF'!AA$33</f>
        <v>50125242374.65461</v>
      </c>
      <c r="BZ179" s="335">
        <f>((BO179+'DRE + DCF'!AB$12)*(1+'DRE + DCF'!AB$15)+'DRE + DCF'!AB$18)*(1+'DRE + DCF'!AB$25)*'DRE + DCF'!AB$33</f>
        <v>55110785749.420708</v>
      </c>
      <c r="CA179" s="335">
        <f>((BP179+'DRE + DCF'!AC$12)*(1+'DRE + DCF'!AC$15)+'DRE + DCF'!AC$18)*(1+'DRE + DCF'!AC$25)*'DRE + DCF'!AC$33</f>
        <v>59469284276.773575</v>
      </c>
      <c r="CB179" s="335">
        <f>((BQ179+'DRE + DCF'!AD$12)*(1+'DRE + DCF'!AD$15)+'DRE + DCF'!AD$18)*(1+'DRE + DCF'!AD$25)*'DRE + DCF'!AD$33</f>
        <v>74672197906.372681</v>
      </c>
      <c r="CC179" s="335">
        <f>BR179*(1-DA$47)+('DRE + DCF'!N$53*10^6)</f>
        <v>200557393360.6972</v>
      </c>
      <c r="CD179" s="335">
        <f>BS179*(1-DB$47)+('DRE + DCF'!T$53*10^6)</f>
        <v>200889070341.01303</v>
      </c>
      <c r="CE179" s="335">
        <f>BT179*(1-DC$47)+('DRE + DCF'!U$53*10^6)</f>
        <v>219543053556.02716</v>
      </c>
      <c r="CF179" s="335">
        <f>BU179*(1-DD$47)+('DRE + DCF'!V$53*10^6)</f>
        <v>240241769861.6001</v>
      </c>
      <c r="CG179" s="335">
        <f>BV179*(1-DE$47)+('DRE + DCF'!W$53*10^6)</f>
        <v>263180827959.41925</v>
      </c>
      <c r="CH179" s="335">
        <f>BW179*(1-DF$47)+('DRE + DCF'!X$53*10^6)</f>
        <v>288583244882.54279</v>
      </c>
      <c r="CI179" s="335">
        <f>BX179*(1-DG$47)+('DRE + DCF'!Y$53*10^6)</f>
        <v>316702033409.16748</v>
      </c>
      <c r="CJ179" s="335">
        <f>BY179*(1-DH$47)+('DRE + DCF'!Z$53*10^6)</f>
        <v>347812392805.26355</v>
      </c>
      <c r="CK179" s="335">
        <f>BZ179*(1-DI$47)+('DRE + DCF'!AA$53*10^6)</f>
        <v>381830671785.57471</v>
      </c>
      <c r="CL179" s="335">
        <f>CA179*(1-DJ$47)+('DRE + DCF'!AB$53*10^6)</f>
        <v>417929991544.96118</v>
      </c>
      <c r="CM179" s="335">
        <f>CB179*(1-DK$47)+('DRE + DCF'!AC$53*10^6)</f>
        <v>463127840252.75659</v>
      </c>
      <c r="CN179" s="335">
        <f t="shared" si="142"/>
        <v>1163017143629.1064</v>
      </c>
      <c r="CO179" s="335">
        <f t="shared" si="143"/>
        <v>1184785051824.2986</v>
      </c>
      <c r="CP179" s="335">
        <f t="shared" si="144"/>
        <v>1225193606837.082</v>
      </c>
      <c r="CQ179" s="335">
        <f t="shared" si="145"/>
        <v>1372216839657.5317</v>
      </c>
      <c r="CR179" s="335">
        <f t="shared" si="146"/>
        <v>1536882860416.4358</v>
      </c>
      <c r="CS179" s="335">
        <f t="shared" si="147"/>
        <v>1721308803666.4082</v>
      </c>
      <c r="CT179" s="335">
        <f t="shared" si="148"/>
        <v>1927865860106.3774</v>
      </c>
      <c r="CU179" s="335">
        <f t="shared" si="149"/>
        <v>2159209763319.1428</v>
      </c>
      <c r="CV179" s="335">
        <f t="shared" si="150"/>
        <v>2405359676337.5254</v>
      </c>
      <c r="CW179" s="335">
        <f t="shared" si="151"/>
        <v>2636274205265.9282</v>
      </c>
      <c r="CX179" s="336">
        <f t="shared" si="152"/>
        <v>2885402117663.5581</v>
      </c>
    </row>
    <row r="180" spans="4:102" ht="30" customHeight="1" x14ac:dyDescent="0.25">
      <c r="D180" s="333">
        <f t="shared" si="110"/>
        <v>1.5188484361285365E-2</v>
      </c>
      <c r="E180" s="64">
        <f t="shared" si="111"/>
        <v>1.2299146016908263E-2</v>
      </c>
      <c r="F180" s="64">
        <f t="shared" si="112"/>
        <v>2.1928311897617264E-2</v>
      </c>
      <c r="G180" s="64">
        <f t="shared" si="113"/>
        <v>1.7815257950151847E-2</v>
      </c>
      <c r="H180" s="64">
        <f t="shared" si="114"/>
        <v>1.3984508574886617E-2</v>
      </c>
      <c r="I180" s="64">
        <f t="shared" si="115"/>
        <v>1.0396176389500744E-2</v>
      </c>
      <c r="J180" s="64">
        <f t="shared" si="116"/>
        <v>7.0202077691360332E-3</v>
      </c>
      <c r="K180" s="64">
        <f t="shared" si="117"/>
        <v>3.8287874082993667E-3</v>
      </c>
      <c r="L180" s="64">
        <f t="shared" si="118"/>
        <v>1.4881800276383972E-3</v>
      </c>
      <c r="M180" s="64">
        <f t="shared" si="119"/>
        <v>1.2771025403057468E-3</v>
      </c>
      <c r="N180" s="64">
        <f t="shared" si="120"/>
        <v>3.2537320744745191E-3</v>
      </c>
      <c r="O180" s="64">
        <f t="shared" si="109"/>
        <v>8.4500000000000061E-2</v>
      </c>
      <c r="P180" s="64">
        <f t="shared" si="109"/>
        <v>8.4500000000000061E-2</v>
      </c>
      <c r="Q180" s="64">
        <f t="shared" si="154"/>
        <v>8.4500000000000061E-2</v>
      </c>
      <c r="R180" s="64">
        <f t="shared" si="155"/>
        <v>8.4500000000000061E-2</v>
      </c>
      <c r="S180" s="64">
        <f t="shared" si="156"/>
        <v>8.4500000000000061E-2</v>
      </c>
      <c r="T180" s="64">
        <f t="shared" si="157"/>
        <v>8.4500000000000061E-2</v>
      </c>
      <c r="U180" s="64">
        <f t="shared" si="158"/>
        <v>8.4500000000000061E-2</v>
      </c>
      <c r="V180" s="64">
        <f t="shared" si="159"/>
        <v>8.4500000000000061E-2</v>
      </c>
      <c r="W180" s="64">
        <f t="shared" si="160"/>
        <v>8.4500000000000061E-2</v>
      </c>
      <c r="X180" s="64">
        <f t="shared" si="161"/>
        <v>8.4500000000000061E-2</v>
      </c>
      <c r="Y180" s="64">
        <f t="shared" si="162"/>
        <v>8.4500000000000061E-2</v>
      </c>
      <c r="Z180" s="64">
        <f t="shared" si="121"/>
        <v>0.17237596260309263</v>
      </c>
      <c r="AA180" s="64">
        <f t="shared" si="153"/>
        <v>0.16948662425871552</v>
      </c>
      <c r="AB180" s="64">
        <f t="shared" si="122"/>
        <v>0.17911579013942452</v>
      </c>
      <c r="AC180" s="64">
        <f t="shared" si="123"/>
        <v>0.17500273619195911</v>
      </c>
      <c r="AD180" s="64">
        <f t="shared" si="124"/>
        <v>0.17117198681669388</v>
      </c>
      <c r="AE180" s="64">
        <f t="shared" si="125"/>
        <v>0.167583654631308</v>
      </c>
      <c r="AF180" s="64">
        <f t="shared" si="126"/>
        <v>0.16420768601094329</v>
      </c>
      <c r="AG180" s="64">
        <f t="shared" si="127"/>
        <v>0.16101626565010663</v>
      </c>
      <c r="AH180" s="64">
        <f t="shared" si="128"/>
        <v>0.15867565826944566</v>
      </c>
      <c r="AI180" s="64">
        <f t="shared" si="129"/>
        <v>0.15846458078211301</v>
      </c>
      <c r="AJ180" s="64">
        <f t="shared" si="130"/>
        <v>0.16044121031628178</v>
      </c>
      <c r="AK180" s="334">
        <f>(1+O180)*'Projeções - Receitas'!N$34</f>
        <v>1998931228207.0073</v>
      </c>
      <c r="AL180" s="334">
        <f>(1+P180)*'Projeções - Receitas'!T$34</f>
        <v>2111181345210.2944</v>
      </c>
      <c r="AM180" s="334">
        <f>(1+Q180)*'Projeções - Receitas'!U$34</f>
        <v>2364523106635.5298</v>
      </c>
      <c r="AN180" s="334">
        <f>(1+R180)*'Projeções - Receitas'!V$34</f>
        <v>2648265879431.7935</v>
      </c>
      <c r="AO180" s="334">
        <f>(1+S180)*'Projeções - Receitas'!W$34</f>
        <v>2966057784963.6089</v>
      </c>
      <c r="AP180" s="334">
        <f>(1+T180)*'Projeções - Receitas'!X$34</f>
        <v>3321984719159.2427</v>
      </c>
      <c r="AQ180" s="334">
        <f>(1+U180)*'Projeções - Receitas'!Y$34</f>
        <v>3720622885458.3521</v>
      </c>
      <c r="AR180" s="334">
        <f>(1+V180)*'Projeções - Receitas'!Z$34</f>
        <v>4167097631713.3545</v>
      </c>
      <c r="AS180" s="334">
        <f>(1+W180)*'Projeções - Receitas'!AA$34</f>
        <v>4642146761728.6777</v>
      </c>
      <c r="AT180" s="334">
        <f>(1+X180)*'Projeções - Receitas'!AB$34</f>
        <v>5087792850854.6309</v>
      </c>
      <c r="AU180" s="334">
        <f>(1+Y180)*'Projeções - Receitas'!AC$34</f>
        <v>5568589275260.3936</v>
      </c>
      <c r="AV180" s="335">
        <f t="shared" si="131"/>
        <v>1750206009198.6768</v>
      </c>
      <c r="AW180" s="335">
        <f t="shared" si="132"/>
        <v>1848488944869.5693</v>
      </c>
      <c r="AX180" s="335">
        <f t="shared" si="133"/>
        <v>2070307618253.9177</v>
      </c>
      <c r="AY180" s="335">
        <f t="shared" si="134"/>
        <v>2318744532444.3877</v>
      </c>
      <c r="AZ180" s="335">
        <f t="shared" si="135"/>
        <v>2596993876337.7144</v>
      </c>
      <c r="BA180" s="335">
        <f t="shared" si="136"/>
        <v>2908633141498.2407</v>
      </c>
      <c r="BB180" s="335">
        <f t="shared" si="137"/>
        <v>3257669118478.0303</v>
      </c>
      <c r="BC180" s="335">
        <f t="shared" si="138"/>
        <v>3648589412695.394</v>
      </c>
      <c r="BD180" s="335">
        <f t="shared" si="139"/>
        <v>4064528605742.6694</v>
      </c>
      <c r="BE180" s="335">
        <f t="shared" si="140"/>
        <v>4454723351893.9658</v>
      </c>
      <c r="BF180" s="335">
        <f t="shared" si="141"/>
        <v>4875694708647.9453</v>
      </c>
      <c r="BG180" s="334">
        <f>(AK180*SUMPRODUCT(DA$10:DA$13,DA$28:DA$31)+AV180*SUMPRODUCT(DA$14:DA$23,DA$32:DA$41))*'Projeções - Receitas'!T$23+(AK180*DA$11*'Projeções - Receitas'!T$25)</f>
        <v>64938371027.03183</v>
      </c>
      <c r="BH180" s="334">
        <f>(AL180*SUMPRODUCT(DB$10:DB$13,DB$28:DB$31)+AW180*SUMPRODUCT(DB$14:DB$23,DB$32:DB$41))*'Projeções - Receitas'!U$23+(AL180*DB$11*'Projeções - Receitas'!U$25)</f>
        <v>52030144469.720406</v>
      </c>
      <c r="BI180" s="334">
        <f>(AM180*SUMPRODUCT(DC$10:DC$13,DC$28:DC$31)+AX180*SUMPRODUCT(DC$14:DC$23,DC$32:DC$41))*'Projeções - Receitas'!V$23+(AM180*DC$11*'Projeções - Receitas'!V$25)</f>
        <v>57549503173.234596</v>
      </c>
      <c r="BJ180" s="334">
        <f>(AN180*SUMPRODUCT(DD$10:DD$13,DD$28:DD$31)+AY180*SUMPRODUCT(DD$14:DD$23,DD$32:DD$41))*'Projeções - Receitas'!W$23+(AN180*DD$11*'Projeções - Receitas'!W$25)</f>
        <v>63605828179.619255</v>
      </c>
      <c r="BK180" s="334">
        <f>(AO180*SUMPRODUCT(DE$10:DE$13,DE$28:DE$31)+AZ180*SUMPRODUCT(DE$14:DE$23,DE$32:DE$41))*'Projeções - Receitas'!X$23+(AO180*DE$11*'Projeções - Receitas'!X$25)</f>
        <v>70280842688.729187</v>
      </c>
      <c r="BL180" s="334">
        <f>(AP180*SUMPRODUCT(DF$10:DF$13,DF$28:DF$31)+BA180*SUMPRODUCT(DF$14:DF$23,DF$32:DF$41))*'Projeções - Receitas'!Y$23+(AP180*DF$11*'Projeções - Receitas'!Y$25)</f>
        <v>77645151840.446716</v>
      </c>
      <c r="BM180" s="334">
        <f>(AQ180*SUMPRODUCT(DG$10:DG$13,DG$28:DG$31)+BB180*SUMPRODUCT(DG$14:DG$23,DG$32:DG$41))*'Projeções - Receitas'!Z$23+(AQ180*DG$11*'Projeções - Receitas'!Z$25)</f>
        <v>85773148772.00177</v>
      </c>
      <c r="BN180" s="334">
        <f>(AR180*SUMPRODUCT(DH$10:DH$13,DH$28:DH$31)+BC180*SUMPRODUCT(DH$14:DH$23,DH$32:DH$41))*'Projeções - Receitas'!AA$23+(AR180*DH$11*'Projeções - Receitas'!AA$25)</f>
        <v>94741840788.90567</v>
      </c>
      <c r="BO180" s="334">
        <f>(AS180*SUMPRODUCT(DI$10:DI$13,DI$28:DI$31)+BD180*SUMPRODUCT(DI$14:DI$23,DI$32:DI$41))*'Projeções - Receitas'!AB$23+(AS180*DI$11*'Projeções - Receitas'!AB$25)</f>
        <v>104073239148.19247</v>
      </c>
      <c r="BP180" s="334">
        <f>(AT180*SUMPRODUCT(DJ$10:DJ$13,DJ$28:DJ$31)+BE180*SUMPRODUCT(DJ$14:DJ$23,DJ$32:DJ$41))*'Projeções - Receitas'!AC$23+(AT180*DJ$11*'Projeções - Receitas'!AC$25)</f>
        <v>112457055414.01059</v>
      </c>
      <c r="BQ180" s="334">
        <f>(AU180*SUMPRODUCT(DK$10:DK$13,DK$28:DK$31)+BF180*SUMPRODUCT(DK$14:DK$23,DK$32:DK$41))*'Projeções - Receitas'!AD$23+(AU180*DK$11*'Projeções - Receitas'!AD$25)</f>
        <v>143050168403.06561</v>
      </c>
      <c r="BR180" s="335">
        <f>((BG180+'DRE + DCF'!T$12)*(1+'DRE + DCF'!T$15)+'DRE + DCF'!T$18)*(1+'DRE + DCF'!T$25)*'DRE + DCF'!T$33</f>
        <v>35744730323.909584</v>
      </c>
      <c r="BS180" s="335">
        <f>((BH180+'DRE + DCF'!U$12)*(1+'DRE + DCF'!U$15)+'DRE + DCF'!U$18)*(1+'DRE + DCF'!U$25)*'DRE + DCF'!U$33</f>
        <v>27034620911.331005</v>
      </c>
      <c r="BT180" s="335">
        <f>((BI180+'DRE + DCF'!V$12)*(1+'DRE + DCF'!V$15)+'DRE + DCF'!V$18)*(1+'DRE + DCF'!V$25)*'DRE + DCF'!V$33</f>
        <v>30053614947.893723</v>
      </c>
      <c r="BU180" s="335">
        <f>((BJ180+'DRE + DCF'!W$12)*(1+'DRE + DCF'!W$15)+'DRE + DCF'!W$18)*(1+'DRE + DCF'!W$25)*'DRE + DCF'!W$33</f>
        <v>33352838916.658821</v>
      </c>
      <c r="BV180" s="335">
        <f>((BK180+'DRE + DCF'!X$12)*(1+'DRE + DCF'!X$15)+'DRE + DCF'!X$18)*(1+'DRE + DCF'!X$25)*'DRE + DCF'!X$33</f>
        <v>36967659485.207069</v>
      </c>
      <c r="BW180" s="335">
        <f>((BL180+'DRE + DCF'!Y$12)*(1+'DRE + DCF'!Y$15)+'DRE + DCF'!Y$18)*(1+'DRE + DCF'!Y$25)*'DRE + DCF'!Y$33</f>
        <v>40942165324.221375</v>
      </c>
      <c r="BX180" s="335">
        <f>((BM180+'DRE + DCF'!Z$12)*(1+'DRE + DCF'!Z$15)+'DRE + DCF'!Z$18)*(1+'DRE + DCF'!Z$25)*'DRE + DCF'!Z$33</f>
        <v>45324989743.80323</v>
      </c>
      <c r="BY180" s="335">
        <f>((BN180+'DRE + DCF'!AA$12)*(1+'DRE + DCF'!AA$15)+'DRE + DCF'!AA$18)*(1+'DRE + DCF'!AA$25)*'DRE + DCF'!AA$33</f>
        <v>50151681472.728493</v>
      </c>
      <c r="BZ180" s="335">
        <f>((BO180+'DRE + DCF'!AB$12)*(1+'DRE + DCF'!AB$15)+'DRE + DCF'!AB$18)*(1+'DRE + DCF'!AB$25)*'DRE + DCF'!AB$33</f>
        <v>55139796110.068077</v>
      </c>
      <c r="CA180" s="335">
        <f>((BP180+'DRE + DCF'!AC$12)*(1+'DRE + DCF'!AC$15)+'DRE + DCF'!AC$18)*(1+'DRE + DCF'!AC$25)*'DRE + DCF'!AC$33</f>
        <v>59500596178.676018</v>
      </c>
      <c r="CB180" s="335">
        <f>((BQ180+'DRE + DCF'!AD$12)*(1+'DRE + DCF'!AD$15)+'DRE + DCF'!AD$18)*(1+'DRE + DCF'!AD$25)*'DRE + DCF'!AD$33</f>
        <v>74710697521.556961</v>
      </c>
      <c r="CC180" s="335">
        <f>BR180*(1-DA$47)+('DRE + DCF'!N$53*10^6)</f>
        <v>200568670228.76392</v>
      </c>
      <c r="CD180" s="335">
        <f>BS180*(1-DB$47)+('DRE + DCF'!T$53*10^6)</f>
        <v>200897841239.33136</v>
      </c>
      <c r="CE180" s="335">
        <f>BT180*(1-DC$47)+('DRE + DCF'!U$53*10^6)</f>
        <v>219552743988.66953</v>
      </c>
      <c r="CF180" s="335">
        <f>BU180*(1-DD$47)+('DRE + DCF'!V$53*10^6)</f>
        <v>240252468056.27338</v>
      </c>
      <c r="CG180" s="335">
        <f>BV180*(1-DE$47)+('DRE + DCF'!W$53*10^6)</f>
        <v>263192635569.20139</v>
      </c>
      <c r="CH180" s="335">
        <f>BW180*(1-DF$47)+('DRE + DCF'!X$53*10^6)</f>
        <v>288596275058.26733</v>
      </c>
      <c r="CI180" s="335">
        <f>BX180*(1-DG$47)+('DRE + DCF'!Y$53*10^6)</f>
        <v>316716411380.99115</v>
      </c>
      <c r="CJ180" s="335">
        <f>BY180*(1-DH$47)+('DRE + DCF'!Z$53*10^6)</f>
        <v>347828256264.10785</v>
      </c>
      <c r="CK180" s="335">
        <f>BZ180*(1-DI$47)+('DRE + DCF'!AA$53*10^6)</f>
        <v>381848078001.96313</v>
      </c>
      <c r="CL180" s="335">
        <f>CA180*(1-DJ$47)+('DRE + DCF'!AB$53*10^6)</f>
        <v>417948778686.10266</v>
      </c>
      <c r="CM180" s="335">
        <f>CB180*(1-DK$47)+('DRE + DCF'!AC$53*10^6)</f>
        <v>463150940021.86719</v>
      </c>
      <c r="CN180" s="335">
        <f t="shared" si="142"/>
        <v>1163553590651.0754</v>
      </c>
      <c r="CO180" s="335">
        <f t="shared" si="143"/>
        <v>1185331539394.3281</v>
      </c>
      <c r="CP180" s="335">
        <f t="shared" si="144"/>
        <v>1225758733039.4976</v>
      </c>
      <c r="CQ180" s="335">
        <f t="shared" si="145"/>
        <v>1372849781004.2373</v>
      </c>
      <c r="CR180" s="335">
        <f t="shared" si="146"/>
        <v>1537591754724.7458</v>
      </c>
      <c r="CS180" s="335">
        <f t="shared" si="147"/>
        <v>1722102765291.7156</v>
      </c>
      <c r="CT180" s="335">
        <f t="shared" si="148"/>
        <v>1928755097126.7217</v>
      </c>
      <c r="CU180" s="335">
        <f t="shared" si="149"/>
        <v>2160205708781.9285</v>
      </c>
      <c r="CV180" s="335">
        <f t="shared" si="150"/>
        <v>2406469159583.0688</v>
      </c>
      <c r="CW180" s="335">
        <f t="shared" si="151"/>
        <v>2637490198903.0435</v>
      </c>
      <c r="CX180" s="336">
        <f t="shared" si="152"/>
        <v>2886733022699.3809</v>
      </c>
    </row>
    <row r="181" spans="4:102" ht="30" customHeight="1" x14ac:dyDescent="0.25">
      <c r="D181" s="333">
        <f t="shared" si="110"/>
        <v>1.511873571547348E-2</v>
      </c>
      <c r="E181" s="64">
        <f t="shared" si="111"/>
        <v>1.2228437703558359E-2</v>
      </c>
      <c r="F181" s="64">
        <f t="shared" si="112"/>
        <v>2.1853672076380865E-2</v>
      </c>
      <c r="G181" s="64">
        <f t="shared" si="113"/>
        <v>1.7742400628235261E-2</v>
      </c>
      <c r="H181" s="64">
        <f t="shared" si="114"/>
        <v>1.3913303224044937E-2</v>
      </c>
      <c r="I181" s="64">
        <f t="shared" si="115"/>
        <v>1.0326511845360431E-2</v>
      </c>
      <c r="J181" s="64">
        <f t="shared" si="116"/>
        <v>6.9519871238737097E-3</v>
      </c>
      <c r="K181" s="64">
        <f t="shared" si="117"/>
        <v>3.7619264746697745E-3</v>
      </c>
      <c r="L181" s="64">
        <f t="shared" si="118"/>
        <v>1.4222873647301848E-3</v>
      </c>
      <c r="M181" s="64">
        <f t="shared" si="119"/>
        <v>1.2111972184896125E-3</v>
      </c>
      <c r="N181" s="64">
        <f t="shared" si="120"/>
        <v>3.1877943908159012E-3</v>
      </c>
      <c r="O181" s="64">
        <f t="shared" si="109"/>
        <v>8.5000000000000062E-2</v>
      </c>
      <c r="P181" s="64">
        <f t="shared" si="109"/>
        <v>8.5000000000000062E-2</v>
      </c>
      <c r="Q181" s="64">
        <f t="shared" si="154"/>
        <v>8.5000000000000062E-2</v>
      </c>
      <c r="R181" s="64">
        <f t="shared" si="155"/>
        <v>8.5000000000000062E-2</v>
      </c>
      <c r="S181" s="64">
        <f t="shared" si="156"/>
        <v>8.5000000000000062E-2</v>
      </c>
      <c r="T181" s="64">
        <f t="shared" si="157"/>
        <v>8.5000000000000062E-2</v>
      </c>
      <c r="U181" s="64">
        <f t="shared" si="158"/>
        <v>8.5000000000000062E-2</v>
      </c>
      <c r="V181" s="64">
        <f t="shared" si="159"/>
        <v>8.5000000000000062E-2</v>
      </c>
      <c r="W181" s="64">
        <f t="shared" si="160"/>
        <v>8.5000000000000062E-2</v>
      </c>
      <c r="X181" s="64">
        <f t="shared" si="161"/>
        <v>8.5000000000000062E-2</v>
      </c>
      <c r="Y181" s="64">
        <f t="shared" si="162"/>
        <v>8.5000000000000062E-2</v>
      </c>
      <c r="Z181" s="64">
        <f t="shared" si="121"/>
        <v>0.17230621395728074</v>
      </c>
      <c r="AA181" s="64">
        <f t="shared" si="153"/>
        <v>0.16941591594536562</v>
      </c>
      <c r="AB181" s="64">
        <f t="shared" si="122"/>
        <v>0.17904115031818812</v>
      </c>
      <c r="AC181" s="64">
        <f t="shared" si="123"/>
        <v>0.17492987887004252</v>
      </c>
      <c r="AD181" s="64">
        <f t="shared" si="124"/>
        <v>0.1711007814658522</v>
      </c>
      <c r="AE181" s="64">
        <f t="shared" si="125"/>
        <v>0.16751399008716769</v>
      </c>
      <c r="AF181" s="64">
        <f t="shared" si="126"/>
        <v>0.16413946536568097</v>
      </c>
      <c r="AG181" s="64">
        <f t="shared" si="127"/>
        <v>0.16094940471647703</v>
      </c>
      <c r="AH181" s="64">
        <f t="shared" si="128"/>
        <v>0.15860976560653745</v>
      </c>
      <c r="AI181" s="64">
        <f t="shared" si="129"/>
        <v>0.15839867546029687</v>
      </c>
      <c r="AJ181" s="64">
        <f t="shared" si="130"/>
        <v>0.16037527263262316</v>
      </c>
      <c r="AK181" s="334">
        <f>(1+O181)*'Projeções - Receitas'!N$34</f>
        <v>1999852819368.0063</v>
      </c>
      <c r="AL181" s="334">
        <f>(1+P181)*'Projeções - Receitas'!T$34</f>
        <v>2112154688384.6653</v>
      </c>
      <c r="AM181" s="334">
        <f>(1+Q181)*'Projeções - Receitas'!U$34</f>
        <v>2365613250990.8252</v>
      </c>
      <c r="AN181" s="334">
        <f>(1+R181)*'Projeções - Receitas'!V$34</f>
        <v>2649486841109.7241</v>
      </c>
      <c r="AO181" s="334">
        <f>(1+S181)*'Projeções - Receitas'!W$34</f>
        <v>2967425262042.8916</v>
      </c>
      <c r="AP181" s="334">
        <f>(1+T181)*'Projeções - Receitas'!X$34</f>
        <v>3323516293488.0386</v>
      </c>
      <c r="AQ181" s="334">
        <f>(1+U181)*'Projeções - Receitas'!Y$34</f>
        <v>3722338248706.6035</v>
      </c>
      <c r="AR181" s="334">
        <f>(1+V181)*'Projeções - Receitas'!Z$34</f>
        <v>4169018838551.3965</v>
      </c>
      <c r="AS181" s="334">
        <f>(1+W181)*'Projeções - Receitas'!AA$34</f>
        <v>4644286986146.2559</v>
      </c>
      <c r="AT181" s="334">
        <f>(1+X181)*'Projeções - Receitas'!AB$34</f>
        <v>5090138536816.2979</v>
      </c>
      <c r="AU181" s="334">
        <f>(1+Y181)*'Projeções - Receitas'!AC$34</f>
        <v>5571156628545.4375</v>
      </c>
      <c r="AV181" s="335">
        <f t="shared" si="131"/>
        <v>1751012927598.4917</v>
      </c>
      <c r="AW181" s="335">
        <f t="shared" si="132"/>
        <v>1849341175826.1711</v>
      </c>
      <c r="AX181" s="335">
        <f t="shared" si="133"/>
        <v>2071262116925.3118</v>
      </c>
      <c r="AY181" s="335">
        <f t="shared" si="134"/>
        <v>2319813570956.3491</v>
      </c>
      <c r="AZ181" s="335">
        <f t="shared" si="135"/>
        <v>2598191199471.1118</v>
      </c>
      <c r="BA181" s="335">
        <f t="shared" si="136"/>
        <v>2909974143407.645</v>
      </c>
      <c r="BB181" s="335">
        <f t="shared" si="137"/>
        <v>3259171040616.5625</v>
      </c>
      <c r="BC181" s="335">
        <f t="shared" si="138"/>
        <v>3650271565490.5508</v>
      </c>
      <c r="BD181" s="335">
        <f t="shared" si="139"/>
        <v>4066402523956.4736</v>
      </c>
      <c r="BE181" s="335">
        <f t="shared" si="140"/>
        <v>4456777166256.2959</v>
      </c>
      <c r="BF181" s="335">
        <f t="shared" si="141"/>
        <v>4877942608467.5156</v>
      </c>
      <c r="BG181" s="334">
        <f>(AK181*SUMPRODUCT(DA$10:DA$13,DA$28:DA$31)+AV181*SUMPRODUCT(DA$14:DA$23,DA$32:DA$41))*'Projeções - Receitas'!T$23+(AK181*DA$11*'Projeções - Receitas'!T$25)</f>
        <v>64968310340.552849</v>
      </c>
      <c r="BH181" s="334">
        <f>(AL181*SUMPRODUCT(DB$10:DB$13,DB$28:DB$31)+AW181*SUMPRODUCT(DB$14:DB$23,DB$32:DB$41))*'Projeções - Receitas'!U$23+(AL181*DB$11*'Projeções - Receitas'!U$25)</f>
        <v>52054132549.236221</v>
      </c>
      <c r="BI181" s="334">
        <f>(AM181*SUMPRODUCT(DC$10:DC$13,DC$28:DC$31)+AX181*SUMPRODUCT(DC$14:DC$23,DC$32:DC$41))*'Projeções - Receitas'!V$23+(AM181*DC$11*'Projeções - Receitas'!V$25)</f>
        <v>57576035908.676407</v>
      </c>
      <c r="BJ181" s="334">
        <f>(AN181*SUMPRODUCT(DD$10:DD$13,DD$28:DD$31)+AY181*SUMPRODUCT(DD$14:DD$23,DD$32:DD$41))*'Projeções - Receitas'!W$23+(AN181*DD$11*'Projeções - Receitas'!W$25)</f>
        <v>63635153134.981018</v>
      </c>
      <c r="BK181" s="334">
        <f>(AO181*SUMPRODUCT(DE$10:DE$13,DE$28:DE$31)+AZ181*SUMPRODUCT(DE$14:DE$23,DE$32:DE$41))*'Projeções - Receitas'!X$23+(AO181*DE$11*'Projeções - Receitas'!X$25)</f>
        <v>70313245105.828629</v>
      </c>
      <c r="BL181" s="334">
        <f>(AP181*SUMPRODUCT(DF$10:DF$13,DF$28:DF$31)+BA181*SUMPRODUCT(DF$14:DF$23,DF$32:DF$41))*'Projeções - Receitas'!Y$23+(AP181*DF$11*'Projeções - Receitas'!Y$25)</f>
        <v>77680949513.03331</v>
      </c>
      <c r="BM181" s="334">
        <f>(AQ181*SUMPRODUCT(DG$10:DG$13,DG$28:DG$31)+BB181*SUMPRODUCT(DG$14:DG$23,DG$32:DG$41))*'Projeções - Receitas'!Z$23+(AQ181*DG$11*'Projeções - Receitas'!Z$25)</f>
        <v>85812693792.182571</v>
      </c>
      <c r="BN181" s="334">
        <f>(AR181*SUMPRODUCT(DH$10:DH$13,DH$28:DH$31)+BC181*SUMPRODUCT(DH$14:DH$23,DH$32:DH$41))*'Projeções - Receitas'!AA$23+(AR181*DH$11*'Projeções - Receitas'!AA$25)</f>
        <v>94785520752.385956</v>
      </c>
      <c r="BO181" s="334">
        <f>(AS181*SUMPRODUCT(DI$10:DI$13,DI$28:DI$31)+BD181*SUMPRODUCT(DI$14:DI$23,DI$32:DI$41))*'Projeções - Receitas'!AB$23+(AS181*DI$11*'Projeções - Receitas'!AB$25)</f>
        <v>104121221277.81358</v>
      </c>
      <c r="BP181" s="334">
        <f>(AT181*SUMPRODUCT(DJ$10:DJ$13,DJ$28:DJ$31)+BE181*SUMPRODUCT(DJ$14:DJ$23,DJ$32:DJ$41))*'Projeções - Receitas'!AC$23+(AT181*DJ$11*'Projeções - Receitas'!AC$25)</f>
        <v>112508902834.67181</v>
      </c>
      <c r="BQ181" s="334">
        <f>(AU181*SUMPRODUCT(DK$10:DK$13,DK$28:DK$31)+BF181*SUMPRODUCT(DK$14:DK$23,DK$32:DK$41))*'Projeções - Receitas'!AD$23+(AU181*DK$11*'Projeções - Receitas'!AD$25)</f>
        <v>143116120532.34314</v>
      </c>
      <c r="BR181" s="335">
        <f>((BG181+'DRE + DCF'!T$12)*(1+'DRE + DCF'!T$15)+'DRE + DCF'!T$18)*(1+'DRE + DCF'!T$25)*'DRE + DCF'!T$33</f>
        <v>35763152916.2006</v>
      </c>
      <c r="BS181" s="335">
        <f>((BH181+'DRE + DCF'!U$12)*(1+'DRE + DCF'!U$15)+'DRE + DCF'!U$18)*(1+'DRE + DCF'!U$25)*'DRE + DCF'!U$33</f>
        <v>27049239075.19492</v>
      </c>
      <c r="BT181" s="335">
        <f>((BI181+'DRE + DCF'!V$12)*(1+'DRE + DCF'!V$15)+'DRE + DCF'!V$18)*(1+'DRE + DCF'!V$25)*'DRE + DCF'!V$33</f>
        <v>30069765668.964367</v>
      </c>
      <c r="BU181" s="335">
        <f>((BJ181+'DRE + DCF'!W$12)*(1+'DRE + DCF'!W$15)+'DRE + DCF'!W$18)*(1+'DRE + DCF'!W$25)*'DRE + DCF'!W$33</f>
        <v>33370669241.114323</v>
      </c>
      <c r="BV181" s="335">
        <f>((BK181+'DRE + DCF'!X$12)*(1+'DRE + DCF'!X$15)+'DRE + DCF'!X$18)*(1+'DRE + DCF'!X$25)*'DRE + DCF'!X$33</f>
        <v>36987338834.843979</v>
      </c>
      <c r="BW181" s="335">
        <f>((BL181+'DRE + DCF'!Y$12)*(1+'DRE + DCF'!Y$15)+'DRE + DCF'!Y$18)*(1+'DRE + DCF'!Y$25)*'DRE + DCF'!Y$33</f>
        <v>40963882283.762222</v>
      </c>
      <c r="BX181" s="335">
        <f>((BM181+'DRE + DCF'!Z$12)*(1+'DRE + DCF'!Z$15)+'DRE + DCF'!Z$18)*(1+'DRE + DCF'!Z$25)*'DRE + DCF'!Z$33</f>
        <v>45348953030.176033</v>
      </c>
      <c r="BY181" s="335">
        <f>((BN181+'DRE + DCF'!AA$12)*(1+'DRE + DCF'!AA$15)+'DRE + DCF'!AA$18)*(1+'DRE + DCF'!AA$25)*'DRE + DCF'!AA$33</f>
        <v>50178120570.802292</v>
      </c>
      <c r="BZ181" s="335">
        <f>((BO181+'DRE + DCF'!AB$12)*(1+'DRE + DCF'!AB$15)+'DRE + DCF'!AB$18)*(1+'DRE + DCF'!AB$25)*'DRE + DCF'!AB$33</f>
        <v>55168806470.715446</v>
      </c>
      <c r="CA181" s="335">
        <f>((BP181+'DRE + DCF'!AC$12)*(1+'DRE + DCF'!AC$15)+'DRE + DCF'!AC$18)*(1+'DRE + DCF'!AC$25)*'DRE + DCF'!AC$33</f>
        <v>59531908080.578575</v>
      </c>
      <c r="CB181" s="335">
        <f>((BQ181+'DRE + DCF'!AD$12)*(1+'DRE + DCF'!AD$15)+'DRE + DCF'!AD$18)*(1+'DRE + DCF'!AD$25)*'DRE + DCF'!AD$33</f>
        <v>74749197136.741211</v>
      </c>
      <c r="CC181" s="335">
        <f>BR181*(1-DA$47)+('DRE + DCF'!N$53*10^6)</f>
        <v>200579947096.83063</v>
      </c>
      <c r="CD181" s="335">
        <f>BS181*(1-DB$47)+('DRE + DCF'!T$53*10^6)</f>
        <v>200906612137.64969</v>
      </c>
      <c r="CE181" s="335">
        <f>BT181*(1-DC$47)+('DRE + DCF'!U$53*10^6)</f>
        <v>219562434421.31192</v>
      </c>
      <c r="CF181" s="335">
        <f>BU181*(1-DD$47)+('DRE + DCF'!V$53*10^6)</f>
        <v>240263166250.94666</v>
      </c>
      <c r="CG181" s="335">
        <f>BV181*(1-DE$47)+('DRE + DCF'!W$53*10^6)</f>
        <v>263204443178.98352</v>
      </c>
      <c r="CH181" s="335">
        <f>BW181*(1-DF$47)+('DRE + DCF'!X$53*10^6)</f>
        <v>288609305233.99182</v>
      </c>
      <c r="CI181" s="335">
        <f>BX181*(1-DG$47)+('DRE + DCF'!Y$53*10^6)</f>
        <v>316730789352.81482</v>
      </c>
      <c r="CJ181" s="335">
        <f>BY181*(1-DH$47)+('DRE + DCF'!Z$53*10^6)</f>
        <v>347844119722.95215</v>
      </c>
      <c r="CK181" s="335">
        <f>BZ181*(1-DI$47)+('DRE + DCF'!AA$53*10^6)</f>
        <v>381865484218.35156</v>
      </c>
      <c r="CL181" s="335">
        <f>CA181*(1-DJ$47)+('DRE + DCF'!AB$53*10^6)</f>
        <v>417967565827.2442</v>
      </c>
      <c r="CM181" s="335">
        <f>CB181*(1-DK$47)+('DRE + DCF'!AC$53*10^6)</f>
        <v>463174039790.97772</v>
      </c>
      <c r="CN181" s="335">
        <f t="shared" si="142"/>
        <v>1164090037673.0447</v>
      </c>
      <c r="CO181" s="335">
        <f t="shared" si="143"/>
        <v>1185878026964.3579</v>
      </c>
      <c r="CP181" s="335">
        <f t="shared" si="144"/>
        <v>1226323859241.9131</v>
      </c>
      <c r="CQ181" s="335">
        <f t="shared" si="145"/>
        <v>1373482722350.9426</v>
      </c>
      <c r="CR181" s="335">
        <f t="shared" si="146"/>
        <v>1538300649033.0562</v>
      </c>
      <c r="CS181" s="335">
        <f t="shared" si="147"/>
        <v>1722896726917.0229</v>
      </c>
      <c r="CT181" s="335">
        <f t="shared" si="148"/>
        <v>1929644334147.0657</v>
      </c>
      <c r="CU181" s="335">
        <f t="shared" si="149"/>
        <v>2161201654244.7139</v>
      </c>
      <c r="CV181" s="335">
        <f t="shared" si="150"/>
        <v>2407578642828.6113</v>
      </c>
      <c r="CW181" s="335">
        <f t="shared" si="151"/>
        <v>2638706192540.1587</v>
      </c>
      <c r="CX181" s="336">
        <f t="shared" si="152"/>
        <v>2888063927735.2036</v>
      </c>
    </row>
    <row r="182" spans="4:102" ht="30" customHeight="1" x14ac:dyDescent="0.25">
      <c r="D182" s="333">
        <f t="shared" si="110"/>
        <v>1.5049051324517199E-2</v>
      </c>
      <c r="E182" s="64">
        <f t="shared" si="111"/>
        <v>1.2157794529142896E-2</v>
      </c>
      <c r="F182" s="64">
        <f t="shared" si="112"/>
        <v>2.1779101015919372E-2</v>
      </c>
      <c r="G182" s="64">
        <f t="shared" si="113"/>
        <v>1.7669610424993848E-2</v>
      </c>
      <c r="H182" s="64">
        <f t="shared" si="114"/>
        <v>1.3842163470025787E-2</v>
      </c>
      <c r="I182" s="64">
        <f t="shared" si="115"/>
        <v>1.0256911478598391E-2</v>
      </c>
      <c r="J182" s="64">
        <f t="shared" si="116"/>
        <v>6.8838293258202399E-3</v>
      </c>
      <c r="K182" s="64">
        <f t="shared" si="117"/>
        <v>3.6951271356358839E-3</v>
      </c>
      <c r="L182" s="64">
        <f t="shared" si="118"/>
        <v>1.3564554044132315E-3</v>
      </c>
      <c r="M182" s="64">
        <f t="shared" si="119"/>
        <v>1.1453526109265755E-3</v>
      </c>
      <c r="N182" s="64">
        <f t="shared" si="120"/>
        <v>3.121917451223255E-3</v>
      </c>
      <c r="O182" s="64">
        <f t="shared" si="109"/>
        <v>8.5500000000000062E-2</v>
      </c>
      <c r="P182" s="64">
        <f t="shared" si="109"/>
        <v>8.5500000000000062E-2</v>
      </c>
      <c r="Q182" s="64">
        <f t="shared" si="154"/>
        <v>8.5500000000000062E-2</v>
      </c>
      <c r="R182" s="64">
        <f t="shared" si="155"/>
        <v>8.5500000000000062E-2</v>
      </c>
      <c r="S182" s="64">
        <f t="shared" si="156"/>
        <v>8.5500000000000062E-2</v>
      </c>
      <c r="T182" s="64">
        <f t="shared" si="157"/>
        <v>8.5500000000000062E-2</v>
      </c>
      <c r="U182" s="64">
        <f t="shared" si="158"/>
        <v>8.5500000000000062E-2</v>
      </c>
      <c r="V182" s="64">
        <f t="shared" si="159"/>
        <v>8.5500000000000062E-2</v>
      </c>
      <c r="W182" s="64">
        <f t="shared" si="160"/>
        <v>8.5500000000000062E-2</v>
      </c>
      <c r="X182" s="64">
        <f t="shared" si="161"/>
        <v>8.5500000000000062E-2</v>
      </c>
      <c r="Y182" s="64">
        <f t="shared" si="162"/>
        <v>8.5500000000000062E-2</v>
      </c>
      <c r="Z182" s="64">
        <f t="shared" si="121"/>
        <v>0.17223652956632446</v>
      </c>
      <c r="AA182" s="64">
        <f t="shared" si="153"/>
        <v>0.16934527277095016</v>
      </c>
      <c r="AB182" s="64">
        <f t="shared" si="122"/>
        <v>0.17896657925772663</v>
      </c>
      <c r="AC182" s="64">
        <f t="shared" si="123"/>
        <v>0.17485708866680111</v>
      </c>
      <c r="AD182" s="64">
        <f t="shared" si="124"/>
        <v>0.17102964171183305</v>
      </c>
      <c r="AE182" s="64">
        <f t="shared" si="125"/>
        <v>0.16744438972040565</v>
      </c>
      <c r="AF182" s="64">
        <f t="shared" si="126"/>
        <v>0.1640713075676275</v>
      </c>
      <c r="AG182" s="64">
        <f t="shared" si="127"/>
        <v>0.16088260537744314</v>
      </c>
      <c r="AH182" s="64">
        <f t="shared" si="128"/>
        <v>0.15854393364622049</v>
      </c>
      <c r="AI182" s="64">
        <f t="shared" si="129"/>
        <v>0.15833283085273384</v>
      </c>
      <c r="AJ182" s="64">
        <f t="shared" si="130"/>
        <v>0.16030939569303052</v>
      </c>
      <c r="AK182" s="334">
        <f>(1+O182)*'Projeções - Receitas'!N$34</f>
        <v>2000774410529.0059</v>
      </c>
      <c r="AL182" s="334">
        <f>(1+P182)*'Projeções - Receitas'!T$34</f>
        <v>2113128031559.0364</v>
      </c>
      <c r="AM182" s="334">
        <f>(1+Q182)*'Projeções - Receitas'!U$34</f>
        <v>2366703395346.1206</v>
      </c>
      <c r="AN182" s="334">
        <f>(1+R182)*'Projeções - Receitas'!V$34</f>
        <v>2650707802787.6553</v>
      </c>
      <c r="AO182" s="334">
        <f>(1+S182)*'Projeções - Receitas'!W$34</f>
        <v>2968792739122.1743</v>
      </c>
      <c r="AP182" s="334">
        <f>(1+T182)*'Projeções - Receitas'!X$34</f>
        <v>3325047867816.8354</v>
      </c>
      <c r="AQ182" s="334">
        <f>(1+U182)*'Projeções - Receitas'!Y$34</f>
        <v>3724053611954.856</v>
      </c>
      <c r="AR182" s="334">
        <f>(1+V182)*'Projeções - Receitas'!Z$34</f>
        <v>4170940045389.439</v>
      </c>
      <c r="AS182" s="334">
        <f>(1+W182)*'Projeções - Receitas'!AA$34</f>
        <v>4646427210563.8359</v>
      </c>
      <c r="AT182" s="334">
        <f>(1+X182)*'Projeções - Receitas'!AB$34</f>
        <v>5092484222777.9648</v>
      </c>
      <c r="AU182" s="334">
        <f>(1+Y182)*'Projeções - Receitas'!AC$34</f>
        <v>5573723981830.4824</v>
      </c>
      <c r="AV182" s="335">
        <f t="shared" si="131"/>
        <v>1751819845998.3069</v>
      </c>
      <c r="AW182" s="335">
        <f t="shared" si="132"/>
        <v>1850193406782.7734</v>
      </c>
      <c r="AX182" s="335">
        <f t="shared" si="133"/>
        <v>2072216615596.7061</v>
      </c>
      <c r="AY182" s="335">
        <f t="shared" si="134"/>
        <v>2320882609468.311</v>
      </c>
      <c r="AZ182" s="335">
        <f t="shared" si="135"/>
        <v>2599388522604.5088</v>
      </c>
      <c r="BA182" s="335">
        <f t="shared" si="136"/>
        <v>2911315145317.0498</v>
      </c>
      <c r="BB182" s="335">
        <f t="shared" si="137"/>
        <v>3260672962755.0962</v>
      </c>
      <c r="BC182" s="335">
        <f t="shared" si="138"/>
        <v>3651953718285.708</v>
      </c>
      <c r="BD182" s="335">
        <f t="shared" si="139"/>
        <v>4068276442170.2793</v>
      </c>
      <c r="BE182" s="335">
        <f t="shared" si="140"/>
        <v>4458830980618.627</v>
      </c>
      <c r="BF182" s="335">
        <f t="shared" si="141"/>
        <v>4880190508287.0869</v>
      </c>
      <c r="BG182" s="334">
        <f>(AK182*SUMPRODUCT(DA$10:DA$13,DA$28:DA$31)+AV182*SUMPRODUCT(DA$14:DA$23,DA$32:DA$41))*'Projeções - Receitas'!T$23+(AK182*DA$11*'Projeções - Receitas'!T$25)</f>
        <v>64998249654.073853</v>
      </c>
      <c r="BH182" s="334">
        <f>(AL182*SUMPRODUCT(DB$10:DB$13,DB$28:DB$31)+AW182*SUMPRODUCT(DB$14:DB$23,DB$32:DB$41))*'Projeções - Receitas'!U$23+(AL182*DB$11*'Projeções - Receitas'!U$25)</f>
        <v>52078120628.751999</v>
      </c>
      <c r="BI182" s="334">
        <f>(AM182*SUMPRODUCT(DC$10:DC$13,DC$28:DC$31)+AX182*SUMPRODUCT(DC$14:DC$23,DC$32:DC$41))*'Projeções - Receitas'!V$23+(AM182*DC$11*'Projeções - Receitas'!V$25)</f>
        <v>57602568644.118187</v>
      </c>
      <c r="BJ182" s="334">
        <f>(AN182*SUMPRODUCT(DD$10:DD$13,DD$28:DD$31)+AY182*SUMPRODUCT(DD$14:DD$23,DD$32:DD$41))*'Projeções - Receitas'!W$23+(AN182*DD$11*'Projeções - Receitas'!W$25)</f>
        <v>63664478090.342758</v>
      </c>
      <c r="BK182" s="334">
        <f>(AO182*SUMPRODUCT(DE$10:DE$13,DE$28:DE$31)+AZ182*SUMPRODUCT(DE$14:DE$23,DE$32:DE$41))*'Projeções - Receitas'!X$23+(AO182*DE$11*'Projeções - Receitas'!X$25)</f>
        <v>70345647522.928131</v>
      </c>
      <c r="BL182" s="334">
        <f>(AP182*SUMPRODUCT(DF$10:DF$13,DF$28:DF$31)+BA182*SUMPRODUCT(DF$14:DF$23,DF$32:DF$41))*'Projeções - Receitas'!Y$23+(AP182*DF$11*'Projeções - Receitas'!Y$25)</f>
        <v>77716747185.620026</v>
      </c>
      <c r="BM182" s="334">
        <f>(AQ182*SUMPRODUCT(DG$10:DG$13,DG$28:DG$31)+BB182*SUMPRODUCT(DG$14:DG$23,DG$32:DG$41))*'Projeções - Receitas'!Z$23+(AQ182*DG$11*'Projeções - Receitas'!Z$25)</f>
        <v>85852238812.363297</v>
      </c>
      <c r="BN182" s="334">
        <f>(AR182*SUMPRODUCT(DH$10:DH$13,DH$28:DH$31)+BC182*SUMPRODUCT(DH$14:DH$23,DH$32:DH$41))*'Projeções - Receitas'!AA$23+(AR182*DH$11*'Projeções - Receitas'!AA$25)</f>
        <v>94829200715.866364</v>
      </c>
      <c r="BO182" s="334">
        <f>(AS182*SUMPRODUCT(DI$10:DI$13,DI$28:DI$31)+BD182*SUMPRODUCT(DI$14:DI$23,DI$32:DI$41))*'Projeções - Receitas'!AB$23+(AS182*DI$11*'Projeções - Receitas'!AB$25)</f>
        <v>104169203407.4348</v>
      </c>
      <c r="BP182" s="334">
        <f>(AT182*SUMPRODUCT(DJ$10:DJ$13,DJ$28:DJ$31)+BE182*SUMPRODUCT(DJ$14:DJ$23,DJ$32:DJ$41))*'Projeções - Receitas'!AC$23+(AT182*DJ$11*'Projeções - Receitas'!AC$25)</f>
        <v>112560750255.33298</v>
      </c>
      <c r="BQ182" s="334">
        <f>(AU182*SUMPRODUCT(DK$10:DK$13,DK$28:DK$31)+BF182*SUMPRODUCT(DK$14:DK$23,DK$32:DK$41))*'Projeções - Receitas'!AD$23+(AU182*DK$11*'Projeções - Receitas'!AD$25)</f>
        <v>143182072661.62073</v>
      </c>
      <c r="BR182" s="335">
        <f>((BG182+'DRE + DCF'!T$12)*(1+'DRE + DCF'!T$15)+'DRE + DCF'!T$18)*(1+'DRE + DCF'!T$25)*'DRE + DCF'!T$33</f>
        <v>35781575508.4916</v>
      </c>
      <c r="BS182" s="335">
        <f>((BH182+'DRE + DCF'!U$12)*(1+'DRE + DCF'!U$15)+'DRE + DCF'!U$18)*(1+'DRE + DCF'!U$25)*'DRE + DCF'!U$33</f>
        <v>27063857239.058807</v>
      </c>
      <c r="BT182" s="335">
        <f>((BI182+'DRE + DCF'!V$12)*(1+'DRE + DCF'!V$15)+'DRE + DCF'!V$18)*(1+'DRE + DCF'!V$25)*'DRE + DCF'!V$33</f>
        <v>30085916390.034988</v>
      </c>
      <c r="BU182" s="335">
        <f>((BJ182+'DRE + DCF'!W$12)*(1+'DRE + DCF'!W$15)+'DRE + DCF'!W$18)*(1+'DRE + DCF'!W$25)*'DRE + DCF'!W$33</f>
        <v>33388499565.569794</v>
      </c>
      <c r="BV182" s="335">
        <f>((BK182+'DRE + DCF'!X$12)*(1+'DRE + DCF'!X$15)+'DRE + DCF'!X$18)*(1+'DRE + DCF'!X$25)*'DRE + DCF'!X$33</f>
        <v>37007018184.480934</v>
      </c>
      <c r="BW182" s="335">
        <f>((BL182+'DRE + DCF'!Y$12)*(1+'DRE + DCF'!Y$15)+'DRE + DCF'!Y$18)*(1+'DRE + DCF'!Y$25)*'DRE + DCF'!Y$33</f>
        <v>40985599243.303146</v>
      </c>
      <c r="BX182" s="335">
        <f>((BM182+'DRE + DCF'!Z$12)*(1+'DRE + DCF'!Z$15)+'DRE + DCF'!Z$18)*(1+'DRE + DCF'!Z$25)*'DRE + DCF'!Z$33</f>
        <v>45372916316.548798</v>
      </c>
      <c r="BY182" s="335">
        <f>((BN182+'DRE + DCF'!AA$12)*(1+'DRE + DCF'!AA$15)+'DRE + DCF'!AA$18)*(1+'DRE + DCF'!AA$25)*'DRE + DCF'!AA$33</f>
        <v>50204559668.876175</v>
      </c>
      <c r="BZ182" s="335">
        <f>((BO182+'DRE + DCF'!AB$12)*(1+'DRE + DCF'!AB$15)+'DRE + DCF'!AB$18)*(1+'DRE + DCF'!AB$25)*'DRE + DCF'!AB$33</f>
        <v>55197816831.362892</v>
      </c>
      <c r="CA182" s="335">
        <f>((BP182+'DRE + DCF'!AC$12)*(1+'DRE + DCF'!AC$15)+'DRE + DCF'!AC$18)*(1+'DRE + DCF'!AC$25)*'DRE + DCF'!AC$33</f>
        <v>59563219982.481125</v>
      </c>
      <c r="CB182" s="335">
        <f>((BQ182+'DRE + DCF'!AD$12)*(1+'DRE + DCF'!AD$15)+'DRE + DCF'!AD$18)*(1+'DRE + DCF'!AD$25)*'DRE + DCF'!AD$33</f>
        <v>74787696751.925507</v>
      </c>
      <c r="CC182" s="335">
        <f>BR182*(1-DA$47)+('DRE + DCF'!N$53*10^6)</f>
        <v>200591223964.89734</v>
      </c>
      <c r="CD182" s="335">
        <f>BS182*(1-DB$47)+('DRE + DCF'!T$53*10^6)</f>
        <v>200915383035.96802</v>
      </c>
      <c r="CE182" s="335">
        <f>BT182*(1-DC$47)+('DRE + DCF'!U$53*10^6)</f>
        <v>219572124853.95428</v>
      </c>
      <c r="CF182" s="335">
        <f>BU182*(1-DD$47)+('DRE + DCF'!V$53*10^6)</f>
        <v>240273864445.61996</v>
      </c>
      <c r="CG182" s="335">
        <f>BV182*(1-DE$47)+('DRE + DCF'!W$53*10^6)</f>
        <v>263216250788.76572</v>
      </c>
      <c r="CH182" s="335">
        <f>BW182*(1-DF$47)+('DRE + DCF'!X$53*10^6)</f>
        <v>288622335409.71637</v>
      </c>
      <c r="CI182" s="335">
        <f>BX182*(1-DG$47)+('DRE + DCF'!Y$53*10^6)</f>
        <v>316745167324.63849</v>
      </c>
      <c r="CJ182" s="335">
        <f>BY182*(1-DH$47)+('DRE + DCF'!Z$53*10^6)</f>
        <v>347859983181.79645</v>
      </c>
      <c r="CK182" s="335">
        <f>BZ182*(1-DI$47)+('DRE + DCF'!AA$53*10^6)</f>
        <v>381882890434.74005</v>
      </c>
      <c r="CL182" s="335">
        <f>CA182*(1-DJ$47)+('DRE + DCF'!AB$53*10^6)</f>
        <v>417986352968.38568</v>
      </c>
      <c r="CM182" s="335">
        <f>CB182*(1-DK$47)+('DRE + DCF'!AC$53*10^6)</f>
        <v>463197139560.08826</v>
      </c>
      <c r="CN182" s="335">
        <f t="shared" si="142"/>
        <v>1164626484695.0142</v>
      </c>
      <c r="CO182" s="335">
        <f t="shared" si="143"/>
        <v>1186424514534.3877</v>
      </c>
      <c r="CP182" s="335">
        <f t="shared" si="144"/>
        <v>1226888985444.3289</v>
      </c>
      <c r="CQ182" s="335">
        <f t="shared" si="145"/>
        <v>1374115663697.6484</v>
      </c>
      <c r="CR182" s="335">
        <f t="shared" si="146"/>
        <v>1539009543341.3665</v>
      </c>
      <c r="CS182" s="335">
        <f t="shared" si="147"/>
        <v>1723690688542.3306</v>
      </c>
      <c r="CT182" s="335">
        <f t="shared" si="148"/>
        <v>1930533571167.4104</v>
      </c>
      <c r="CU182" s="335">
        <f t="shared" si="149"/>
        <v>2162197599707.4998</v>
      </c>
      <c r="CV182" s="335">
        <f t="shared" si="150"/>
        <v>2408688126074.1553</v>
      </c>
      <c r="CW182" s="335">
        <f t="shared" si="151"/>
        <v>2639922186177.2744</v>
      </c>
      <c r="CX182" s="336">
        <f t="shared" si="152"/>
        <v>2889394832771.0269</v>
      </c>
    </row>
    <row r="183" spans="4:102" ht="30" customHeight="1" x14ac:dyDescent="0.25">
      <c r="D183" s="333">
        <f t="shared" si="110"/>
        <v>1.4979431099666901E-2</v>
      </c>
      <c r="E183" s="64">
        <f t="shared" si="111"/>
        <v>1.2087216403691065E-2</v>
      </c>
      <c r="F183" s="64">
        <f t="shared" si="112"/>
        <v>2.1704598621259397E-2</v>
      </c>
      <c r="G183" s="64">
        <f t="shared" si="113"/>
        <v>1.7596887247722293E-2</v>
      </c>
      <c r="H183" s="64">
        <f t="shared" si="114"/>
        <v>1.3771089222225863E-2</v>
      </c>
      <c r="I183" s="64">
        <f t="shared" si="115"/>
        <v>1.0187375200571919E-2</v>
      </c>
      <c r="J183" s="64">
        <f t="shared" si="116"/>
        <v>6.8157342881701721E-3</v>
      </c>
      <c r="K183" s="64">
        <f t="shared" si="117"/>
        <v>3.6283893061223316E-3</v>
      </c>
      <c r="L183" s="64">
        <f t="shared" si="118"/>
        <v>1.2906840628443272E-3</v>
      </c>
      <c r="M183" s="64">
        <f t="shared" si="119"/>
        <v>1.0795686337572996E-3</v>
      </c>
      <c r="N183" s="64">
        <f t="shared" si="120"/>
        <v>3.0561011717960274E-3</v>
      </c>
      <c r="O183" s="64">
        <f t="shared" si="109"/>
        <v>8.6000000000000063E-2</v>
      </c>
      <c r="P183" s="64">
        <f t="shared" si="109"/>
        <v>8.6000000000000063E-2</v>
      </c>
      <c r="Q183" s="64">
        <f t="shared" si="154"/>
        <v>8.6000000000000063E-2</v>
      </c>
      <c r="R183" s="64">
        <f t="shared" si="155"/>
        <v>8.6000000000000063E-2</v>
      </c>
      <c r="S183" s="64">
        <f t="shared" si="156"/>
        <v>8.6000000000000063E-2</v>
      </c>
      <c r="T183" s="64">
        <f t="shared" si="157"/>
        <v>8.6000000000000063E-2</v>
      </c>
      <c r="U183" s="64">
        <f t="shared" si="158"/>
        <v>8.6000000000000063E-2</v>
      </c>
      <c r="V183" s="64">
        <f t="shared" si="159"/>
        <v>8.6000000000000063E-2</v>
      </c>
      <c r="W183" s="64">
        <f t="shared" si="160"/>
        <v>8.6000000000000063E-2</v>
      </c>
      <c r="X183" s="64">
        <f t="shared" si="161"/>
        <v>8.6000000000000063E-2</v>
      </c>
      <c r="Y183" s="64">
        <f t="shared" si="162"/>
        <v>8.6000000000000063E-2</v>
      </c>
      <c r="Z183" s="64">
        <f t="shared" si="121"/>
        <v>0.17216690934147416</v>
      </c>
      <c r="AA183" s="64">
        <f t="shared" si="153"/>
        <v>0.16927469464549832</v>
      </c>
      <c r="AB183" s="64">
        <f t="shared" si="122"/>
        <v>0.17889207686306666</v>
      </c>
      <c r="AC183" s="64">
        <f t="shared" si="123"/>
        <v>0.17478436548952955</v>
      </c>
      <c r="AD183" s="64">
        <f t="shared" si="124"/>
        <v>0.17095856746403312</v>
      </c>
      <c r="AE183" s="64">
        <f t="shared" si="125"/>
        <v>0.16737485344237918</v>
      </c>
      <c r="AF183" s="64">
        <f t="shared" si="126"/>
        <v>0.16400321252997743</v>
      </c>
      <c r="AG183" s="64">
        <f t="shared" si="127"/>
        <v>0.16081586754792959</v>
      </c>
      <c r="AH183" s="64">
        <f t="shared" si="128"/>
        <v>0.15847816230465159</v>
      </c>
      <c r="AI183" s="64">
        <f t="shared" si="129"/>
        <v>0.15826704687556456</v>
      </c>
      <c r="AJ183" s="64">
        <f t="shared" si="130"/>
        <v>0.16024357941360329</v>
      </c>
      <c r="AK183" s="334">
        <f>(1+O183)*'Projeções - Receitas'!N$34</f>
        <v>2001696001690.0046</v>
      </c>
      <c r="AL183" s="334">
        <f>(1+P183)*'Projeções - Receitas'!T$34</f>
        <v>2114101374733.407</v>
      </c>
      <c r="AM183" s="334">
        <f>(1+Q183)*'Projeções - Receitas'!U$34</f>
        <v>2367793539701.416</v>
      </c>
      <c r="AN183" s="334">
        <f>(1+R183)*'Projeções - Receitas'!V$34</f>
        <v>2651928764465.5859</v>
      </c>
      <c r="AO183" s="334">
        <f>(1+S183)*'Projeções - Receitas'!W$34</f>
        <v>2970160216201.4565</v>
      </c>
      <c r="AP183" s="334">
        <f>(1+T183)*'Projeções - Receitas'!X$34</f>
        <v>3326579442145.6318</v>
      </c>
      <c r="AQ183" s="334">
        <f>(1+U183)*'Projeções - Receitas'!Y$34</f>
        <v>3725768975203.1079</v>
      </c>
      <c r="AR183" s="334">
        <f>(1+V183)*'Projeções - Receitas'!Z$34</f>
        <v>4172861252227.481</v>
      </c>
      <c r="AS183" s="334">
        <f>(1+W183)*'Projeções - Receitas'!AA$34</f>
        <v>4648567434981.4141</v>
      </c>
      <c r="AT183" s="334">
        <f>(1+X183)*'Projeções - Receitas'!AB$34</f>
        <v>5094829908739.6309</v>
      </c>
      <c r="AU183" s="334">
        <f>(1+Y183)*'Projeções - Receitas'!AC$34</f>
        <v>5576291335115.5264</v>
      </c>
      <c r="AV183" s="335">
        <f t="shared" si="131"/>
        <v>1752626764398.1216</v>
      </c>
      <c r="AW183" s="335">
        <f t="shared" si="132"/>
        <v>1851045637739.3752</v>
      </c>
      <c r="AX183" s="335">
        <f t="shared" si="133"/>
        <v>2073171114268.1003</v>
      </c>
      <c r="AY183" s="335">
        <f t="shared" si="134"/>
        <v>2321951647980.2725</v>
      </c>
      <c r="AZ183" s="335">
        <f t="shared" si="135"/>
        <v>2600585845737.9053</v>
      </c>
      <c r="BA183" s="335">
        <f t="shared" si="136"/>
        <v>2912656147226.4546</v>
      </c>
      <c r="BB183" s="335">
        <f t="shared" si="137"/>
        <v>3262174884893.6289</v>
      </c>
      <c r="BC183" s="335">
        <f t="shared" si="138"/>
        <v>3653635871080.8647</v>
      </c>
      <c r="BD183" s="335">
        <f t="shared" si="139"/>
        <v>4070150360384.0835</v>
      </c>
      <c r="BE183" s="335">
        <f t="shared" si="140"/>
        <v>4460884794980.9561</v>
      </c>
      <c r="BF183" s="335">
        <f t="shared" si="141"/>
        <v>4882438408106.6572</v>
      </c>
      <c r="BG183" s="334">
        <f>(AK183*SUMPRODUCT(DA$10:DA$13,DA$28:DA$31)+AV183*SUMPRODUCT(DA$14:DA$23,DA$32:DA$41))*'Projeções - Receitas'!T$23+(AK183*DA$11*'Projeções - Receitas'!T$25)</f>
        <v>65028188967.594879</v>
      </c>
      <c r="BH183" s="334">
        <f>(AL183*SUMPRODUCT(DB$10:DB$13,DB$28:DB$31)+AW183*SUMPRODUCT(DB$14:DB$23,DB$32:DB$41))*'Projeções - Receitas'!U$23+(AL183*DB$11*'Projeções - Receitas'!U$25)</f>
        <v>52102108708.267761</v>
      </c>
      <c r="BI183" s="334">
        <f>(AM183*SUMPRODUCT(DC$10:DC$13,DC$28:DC$31)+AX183*SUMPRODUCT(DC$14:DC$23,DC$32:DC$41))*'Projeções - Receitas'!V$23+(AM183*DC$11*'Projeções - Receitas'!V$25)</f>
        <v>57629101379.559967</v>
      </c>
      <c r="BJ183" s="334">
        <f>(AN183*SUMPRODUCT(DD$10:DD$13,DD$28:DD$31)+AY183*SUMPRODUCT(DD$14:DD$23,DD$32:DD$41))*'Projeções - Receitas'!W$23+(AN183*DD$11*'Projeções - Receitas'!W$25)</f>
        <v>63693803045.704483</v>
      </c>
      <c r="BK183" s="334">
        <f>(AO183*SUMPRODUCT(DE$10:DE$13,DE$28:DE$31)+AZ183*SUMPRODUCT(DE$14:DE$23,DE$32:DE$41))*'Projeções - Receitas'!X$23+(AO183*DE$11*'Projeções - Receitas'!X$25)</f>
        <v>70378049940.027618</v>
      </c>
      <c r="BL183" s="334">
        <f>(AP183*SUMPRODUCT(DF$10:DF$13,DF$28:DF$31)+BA183*SUMPRODUCT(DF$14:DF$23,DF$32:DF$41))*'Projeções - Receitas'!Y$23+(AP183*DF$11*'Projeções - Receitas'!Y$25)</f>
        <v>77752544858.206635</v>
      </c>
      <c r="BM183" s="334">
        <f>(AQ183*SUMPRODUCT(DG$10:DG$13,DG$28:DG$31)+BB183*SUMPRODUCT(DG$14:DG$23,DG$32:DG$41))*'Projeções - Receitas'!Z$23+(AQ183*DG$11*'Projeções - Receitas'!Z$25)</f>
        <v>85891783832.544037</v>
      </c>
      <c r="BN183" s="334">
        <f>(AR183*SUMPRODUCT(DH$10:DH$13,DH$28:DH$31)+BC183*SUMPRODUCT(DH$14:DH$23,DH$32:DH$41))*'Projeções - Receitas'!AA$23+(AR183*DH$11*'Projeções - Receitas'!AA$25)</f>
        <v>94872880679.346771</v>
      </c>
      <c r="BO183" s="334">
        <f>(AS183*SUMPRODUCT(DI$10:DI$13,DI$28:DI$31)+BD183*SUMPRODUCT(DI$14:DI$23,DI$32:DI$41))*'Projeções - Receitas'!AB$23+(AS183*DI$11*'Projeções - Receitas'!AB$25)</f>
        <v>104217185537.05579</v>
      </c>
      <c r="BP183" s="334">
        <f>(AT183*SUMPRODUCT(DJ$10:DJ$13,DJ$28:DJ$31)+BE183*SUMPRODUCT(DJ$14:DJ$23,DJ$32:DJ$41))*'Projeções - Receitas'!AC$23+(AT183*DJ$11*'Projeções - Receitas'!AC$25)</f>
        <v>112612597675.99414</v>
      </c>
      <c r="BQ183" s="334">
        <f>(AU183*SUMPRODUCT(DK$10:DK$13,DK$28:DK$31)+BF183*SUMPRODUCT(DK$14:DK$23,DK$32:DK$41))*'Projeções - Receitas'!AD$23+(AU183*DK$11*'Projeções - Receitas'!AD$25)</f>
        <v>143248024790.89832</v>
      </c>
      <c r="BR183" s="335">
        <f>((BG183+'DRE + DCF'!T$12)*(1+'DRE + DCF'!T$15)+'DRE + DCF'!T$18)*(1+'DRE + DCF'!T$25)*'DRE + DCF'!T$33</f>
        <v>35799998100.782616</v>
      </c>
      <c r="BS183" s="335">
        <f>((BH183+'DRE + DCF'!U$12)*(1+'DRE + DCF'!U$15)+'DRE + DCF'!U$18)*(1+'DRE + DCF'!U$25)*'DRE + DCF'!U$33</f>
        <v>27078475402.92271</v>
      </c>
      <c r="BT183" s="335">
        <f>((BI183+'DRE + DCF'!V$12)*(1+'DRE + DCF'!V$15)+'DRE + DCF'!V$18)*(1+'DRE + DCF'!V$25)*'DRE + DCF'!V$33</f>
        <v>30102067111.105598</v>
      </c>
      <c r="BU183" s="335">
        <f>((BJ183+'DRE + DCF'!W$12)*(1+'DRE + DCF'!W$15)+'DRE + DCF'!W$18)*(1+'DRE + DCF'!W$25)*'DRE + DCF'!W$33</f>
        <v>33406329890.025276</v>
      </c>
      <c r="BV183" s="335">
        <f>((BK183+'DRE + DCF'!X$12)*(1+'DRE + DCF'!X$15)+'DRE + DCF'!X$18)*(1+'DRE + DCF'!X$25)*'DRE + DCF'!X$33</f>
        <v>37026697534.117882</v>
      </c>
      <c r="BW183" s="335">
        <f>((BL183+'DRE + DCF'!Y$12)*(1+'DRE + DCF'!Y$15)+'DRE + DCF'!Y$18)*(1+'DRE + DCF'!Y$25)*'DRE + DCF'!Y$33</f>
        <v>41007316202.844017</v>
      </c>
      <c r="BX183" s="335">
        <f>((BM183+'DRE + DCF'!Z$12)*(1+'DRE + DCF'!Z$15)+'DRE + DCF'!Z$18)*(1+'DRE + DCF'!Z$25)*'DRE + DCF'!Z$33</f>
        <v>45396879602.921562</v>
      </c>
      <c r="BY183" s="335">
        <f>((BN183+'DRE + DCF'!AA$12)*(1+'DRE + DCF'!AA$15)+'DRE + DCF'!AA$18)*(1+'DRE + DCF'!AA$25)*'DRE + DCF'!AA$33</f>
        <v>50230998766.950058</v>
      </c>
      <c r="BZ183" s="335">
        <f>((BO183+'DRE + DCF'!AB$12)*(1+'DRE + DCF'!AB$15)+'DRE + DCF'!AB$18)*(1+'DRE + DCF'!AB$25)*'DRE + DCF'!AB$33</f>
        <v>55226827192.010178</v>
      </c>
      <c r="CA183" s="335">
        <f>((BP183+'DRE + DCF'!AC$12)*(1+'DRE + DCF'!AC$15)+'DRE + DCF'!AC$18)*(1+'DRE + DCF'!AC$25)*'DRE + DCF'!AC$33</f>
        <v>59594531884.383667</v>
      </c>
      <c r="CB183" s="335">
        <f>((BQ183+'DRE + DCF'!AD$12)*(1+'DRE + DCF'!AD$15)+'DRE + DCF'!AD$18)*(1+'DRE + DCF'!AD$25)*'DRE + DCF'!AD$33</f>
        <v>74826196367.109802</v>
      </c>
      <c r="CC183" s="335">
        <f>BR183*(1-DA$47)+('DRE + DCF'!N$53*10^6)</f>
        <v>200602500832.96405</v>
      </c>
      <c r="CD183" s="335">
        <f>BS183*(1-DB$47)+('DRE + DCF'!T$53*10^6)</f>
        <v>200924153934.28638</v>
      </c>
      <c r="CE183" s="335">
        <f>BT183*(1-DC$47)+('DRE + DCF'!U$53*10^6)</f>
        <v>219581815286.59665</v>
      </c>
      <c r="CF183" s="335">
        <f>BU183*(1-DD$47)+('DRE + DCF'!V$53*10^6)</f>
        <v>240284562640.29324</v>
      </c>
      <c r="CG183" s="335">
        <f>BV183*(1-DE$47)+('DRE + DCF'!W$53*10^6)</f>
        <v>263228058398.54788</v>
      </c>
      <c r="CH183" s="335">
        <f>BW183*(1-DF$47)+('DRE + DCF'!X$53*10^6)</f>
        <v>288635365585.44092</v>
      </c>
      <c r="CI183" s="335">
        <f>BX183*(1-DG$47)+('DRE + DCF'!Y$53*10^6)</f>
        <v>316759545296.46216</v>
      </c>
      <c r="CJ183" s="335">
        <f>BY183*(1-DH$47)+('DRE + DCF'!Z$53*10^6)</f>
        <v>347875846640.64081</v>
      </c>
      <c r="CK183" s="335">
        <f>BZ183*(1-DI$47)+('DRE + DCF'!AA$53*10^6)</f>
        <v>381900296651.12842</v>
      </c>
      <c r="CL183" s="335">
        <f>CA183*(1-DJ$47)+('DRE + DCF'!AB$53*10^6)</f>
        <v>418005140109.52722</v>
      </c>
      <c r="CM183" s="335">
        <f>CB183*(1-DK$47)+('DRE + DCF'!AC$53*10^6)</f>
        <v>463220239329.19885</v>
      </c>
      <c r="CN183" s="335">
        <f t="shared" si="142"/>
        <v>1165162931716.9829</v>
      </c>
      <c r="CO183" s="335">
        <f t="shared" si="143"/>
        <v>1186971002104.4172</v>
      </c>
      <c r="CP183" s="335">
        <f t="shared" si="144"/>
        <v>1227454111646.7446</v>
      </c>
      <c r="CQ183" s="335">
        <f t="shared" si="145"/>
        <v>1374748605044.3538</v>
      </c>
      <c r="CR183" s="335">
        <f t="shared" si="146"/>
        <v>1539718437649.6765</v>
      </c>
      <c r="CS183" s="335">
        <f t="shared" si="147"/>
        <v>1724484650167.6379</v>
      </c>
      <c r="CT183" s="335">
        <f t="shared" si="148"/>
        <v>1931422808187.7546</v>
      </c>
      <c r="CU183" s="335">
        <f t="shared" si="149"/>
        <v>2163193545170.2852</v>
      </c>
      <c r="CV183" s="335">
        <f t="shared" si="150"/>
        <v>2409797609319.6978</v>
      </c>
      <c r="CW183" s="335">
        <f t="shared" si="151"/>
        <v>2641138179814.3892</v>
      </c>
      <c r="CX183" s="336">
        <f t="shared" si="152"/>
        <v>2890725737806.8496</v>
      </c>
    </row>
    <row r="184" spans="4:102" ht="30" customHeight="1" x14ac:dyDescent="0.25">
      <c r="D184" s="333">
        <f t="shared" si="110"/>
        <v>1.490987495233595E-2</v>
      </c>
      <c r="E184" s="64">
        <f t="shared" si="111"/>
        <v>1.2016703237397452E-2</v>
      </c>
      <c r="F184" s="64">
        <f t="shared" si="112"/>
        <v>2.163016479760238E-2</v>
      </c>
      <c r="G184" s="64">
        <f t="shared" si="113"/>
        <v>1.7524231003885837E-2</v>
      </c>
      <c r="H184" s="64">
        <f t="shared" si="114"/>
        <v>1.370008039020848E-2</v>
      </c>
      <c r="I184" s="64">
        <f t="shared" si="115"/>
        <v>1.0117902922801292E-2</v>
      </c>
      <c r="J184" s="64">
        <f t="shared" si="116"/>
        <v>6.7477019242777325E-3</v>
      </c>
      <c r="K184" s="64">
        <f t="shared" si="117"/>
        <v>3.5617129012102122E-3</v>
      </c>
      <c r="L184" s="64">
        <f t="shared" si="118"/>
        <v>1.224973256334333E-3</v>
      </c>
      <c r="M184" s="64">
        <f t="shared" si="119"/>
        <v>1.0138452032766032E-3</v>
      </c>
      <c r="N184" s="64">
        <f t="shared" si="120"/>
        <v>2.9903454687880138E-3</v>
      </c>
      <c r="O184" s="64">
        <f t="shared" si="109"/>
        <v>8.6500000000000063E-2</v>
      </c>
      <c r="P184" s="64">
        <f t="shared" si="109"/>
        <v>8.6500000000000063E-2</v>
      </c>
      <c r="Q184" s="64">
        <f t="shared" si="154"/>
        <v>8.6500000000000063E-2</v>
      </c>
      <c r="R184" s="64">
        <f t="shared" si="155"/>
        <v>8.6500000000000063E-2</v>
      </c>
      <c r="S184" s="64">
        <f t="shared" si="156"/>
        <v>8.6500000000000063E-2</v>
      </c>
      <c r="T184" s="64">
        <f t="shared" si="157"/>
        <v>8.6500000000000063E-2</v>
      </c>
      <c r="U184" s="64">
        <f t="shared" si="158"/>
        <v>8.6500000000000063E-2</v>
      </c>
      <c r="V184" s="64">
        <f t="shared" si="159"/>
        <v>8.6500000000000063E-2</v>
      </c>
      <c r="W184" s="64">
        <f t="shared" si="160"/>
        <v>8.6500000000000063E-2</v>
      </c>
      <c r="X184" s="64">
        <f t="shared" si="161"/>
        <v>8.6500000000000063E-2</v>
      </c>
      <c r="Y184" s="64">
        <f t="shared" si="162"/>
        <v>8.6500000000000063E-2</v>
      </c>
      <c r="Z184" s="64">
        <f t="shared" si="121"/>
        <v>0.17209735319414321</v>
      </c>
      <c r="AA184" s="64">
        <f t="shared" si="153"/>
        <v>0.16920418147920471</v>
      </c>
      <c r="AB184" s="64">
        <f t="shared" si="122"/>
        <v>0.17881764303940964</v>
      </c>
      <c r="AC184" s="64">
        <f t="shared" si="123"/>
        <v>0.1747117092456931</v>
      </c>
      <c r="AD184" s="64">
        <f t="shared" si="124"/>
        <v>0.17088755863201574</v>
      </c>
      <c r="AE184" s="64">
        <f t="shared" si="125"/>
        <v>0.16730538116460855</v>
      </c>
      <c r="AF184" s="64">
        <f t="shared" si="126"/>
        <v>0.16393518016608499</v>
      </c>
      <c r="AG184" s="64">
        <f t="shared" si="127"/>
        <v>0.16074919114301747</v>
      </c>
      <c r="AH184" s="64">
        <f t="shared" si="128"/>
        <v>0.15841245149814159</v>
      </c>
      <c r="AI184" s="64">
        <f t="shared" si="129"/>
        <v>0.15820132344508386</v>
      </c>
      <c r="AJ184" s="64">
        <f t="shared" si="130"/>
        <v>0.16017782371059527</v>
      </c>
      <c r="AK184" s="334">
        <f>(1+O184)*'Projeções - Receitas'!N$34</f>
        <v>2002617592851.0037</v>
      </c>
      <c r="AL184" s="334">
        <f>(1+P184)*'Projeções - Receitas'!T$34</f>
        <v>2115074717907.7778</v>
      </c>
      <c r="AM184" s="334">
        <f>(1+Q184)*'Projeções - Receitas'!U$34</f>
        <v>2368883684056.7114</v>
      </c>
      <c r="AN184" s="334">
        <f>(1+R184)*'Projeções - Receitas'!V$34</f>
        <v>2653149726143.5166</v>
      </c>
      <c r="AO184" s="334">
        <f>(1+S184)*'Projeções - Receitas'!W$34</f>
        <v>2971527693280.7388</v>
      </c>
      <c r="AP184" s="334">
        <f>(1+T184)*'Projeções - Receitas'!X$34</f>
        <v>3328111016474.4277</v>
      </c>
      <c r="AQ184" s="334">
        <f>(1+U184)*'Projeções - Receitas'!Y$34</f>
        <v>3727484338451.3594</v>
      </c>
      <c r="AR184" s="334">
        <f>(1+V184)*'Projeções - Receitas'!Z$34</f>
        <v>4174782459065.5229</v>
      </c>
      <c r="AS184" s="334">
        <f>(1+W184)*'Projeções - Receitas'!AA$34</f>
        <v>4650707659398.9932</v>
      </c>
      <c r="AT184" s="334">
        <f>(1+X184)*'Projeções - Receitas'!AB$34</f>
        <v>5097175594701.2969</v>
      </c>
      <c r="AU184" s="334">
        <f>(1+Y184)*'Projeções - Receitas'!AC$34</f>
        <v>5578858688400.5693</v>
      </c>
      <c r="AV184" s="335">
        <f t="shared" si="131"/>
        <v>1753433682797.9365</v>
      </c>
      <c r="AW184" s="335">
        <f t="shared" si="132"/>
        <v>1851897868695.9771</v>
      </c>
      <c r="AX184" s="335">
        <f t="shared" si="133"/>
        <v>2074125612939.4946</v>
      </c>
      <c r="AY184" s="335">
        <f t="shared" si="134"/>
        <v>2323020686492.2339</v>
      </c>
      <c r="AZ184" s="335">
        <f t="shared" si="135"/>
        <v>2601783168871.3018</v>
      </c>
      <c r="BA184" s="335">
        <f t="shared" si="136"/>
        <v>2913997149135.8584</v>
      </c>
      <c r="BB184" s="335">
        <f t="shared" si="137"/>
        <v>3263676807032.1616</v>
      </c>
      <c r="BC184" s="335">
        <f t="shared" si="138"/>
        <v>3655318023876.0215</v>
      </c>
      <c r="BD184" s="335">
        <f t="shared" si="139"/>
        <v>4072024278597.8887</v>
      </c>
      <c r="BE184" s="335">
        <f t="shared" si="140"/>
        <v>4462938609343.2861</v>
      </c>
      <c r="BF184" s="335">
        <f t="shared" si="141"/>
        <v>4884686307926.2266</v>
      </c>
      <c r="BG184" s="334">
        <f>(AK184*SUMPRODUCT(DA$10:DA$13,DA$28:DA$31)+AV184*SUMPRODUCT(DA$14:DA$23,DA$32:DA$41))*'Projeções - Receitas'!T$23+(AK184*DA$11*'Projeções - Receitas'!T$25)</f>
        <v>65058128281.11586</v>
      </c>
      <c r="BH184" s="334">
        <f>(AL184*SUMPRODUCT(DB$10:DB$13,DB$28:DB$31)+AW184*SUMPRODUCT(DB$14:DB$23,DB$32:DB$41))*'Projeções - Receitas'!U$23+(AL184*DB$11*'Projeções - Receitas'!U$25)</f>
        <v>52126096787.783539</v>
      </c>
      <c r="BI184" s="334">
        <f>(AM184*SUMPRODUCT(DC$10:DC$13,DC$28:DC$31)+AX184*SUMPRODUCT(DC$14:DC$23,DC$32:DC$41))*'Projeções - Receitas'!V$23+(AM184*DC$11*'Projeções - Receitas'!V$25)</f>
        <v>57655634115.001747</v>
      </c>
      <c r="BJ184" s="334">
        <f>(AN184*SUMPRODUCT(DD$10:DD$13,DD$28:DD$31)+AY184*SUMPRODUCT(DD$14:DD$23,DD$32:DD$41))*'Projeções - Receitas'!W$23+(AN184*DD$11*'Projeções - Receitas'!W$25)</f>
        <v>63723128001.066216</v>
      </c>
      <c r="BK184" s="334">
        <f>(AO184*SUMPRODUCT(DE$10:DE$13,DE$28:DE$31)+AZ184*SUMPRODUCT(DE$14:DE$23,DE$32:DE$41))*'Projeções - Receitas'!X$23+(AO184*DE$11*'Projeções - Receitas'!X$25)</f>
        <v>70410452357.127075</v>
      </c>
      <c r="BL184" s="334">
        <f>(AP184*SUMPRODUCT(DF$10:DF$13,DF$28:DF$31)+BA184*SUMPRODUCT(DF$14:DF$23,DF$32:DF$41))*'Projeções - Receitas'!Y$23+(AP184*DF$11*'Projeções - Receitas'!Y$25)</f>
        <v>77788342530.793274</v>
      </c>
      <c r="BM184" s="334">
        <f>(AQ184*SUMPRODUCT(DG$10:DG$13,DG$28:DG$31)+BB184*SUMPRODUCT(DG$14:DG$23,DG$32:DG$41))*'Projeções - Receitas'!Z$23+(AQ184*DG$11*'Projeções - Receitas'!Z$25)</f>
        <v>85931328852.724762</v>
      </c>
      <c r="BN184" s="334">
        <f>(AR184*SUMPRODUCT(DH$10:DH$13,DH$28:DH$31)+BC184*SUMPRODUCT(DH$14:DH$23,DH$32:DH$41))*'Projeções - Receitas'!AA$23+(AR184*DH$11*'Projeções - Receitas'!AA$25)</f>
        <v>94916560642.827072</v>
      </c>
      <c r="BO184" s="334">
        <f>(AS184*SUMPRODUCT(DI$10:DI$13,DI$28:DI$31)+BD184*SUMPRODUCT(DI$14:DI$23,DI$32:DI$41))*'Projeções - Receitas'!AB$23+(AS184*DI$11*'Projeções - Receitas'!AB$25)</f>
        <v>104265167666.67694</v>
      </c>
      <c r="BP184" s="334">
        <f>(AT184*SUMPRODUCT(DJ$10:DJ$13,DJ$28:DJ$31)+BE184*SUMPRODUCT(DJ$14:DJ$23,DJ$32:DJ$41))*'Projeções - Receitas'!AC$23+(AT184*DJ$11*'Projeções - Receitas'!AC$25)</f>
        <v>112664445096.65526</v>
      </c>
      <c r="BQ184" s="334">
        <f>(AU184*SUMPRODUCT(DK$10:DK$13,DK$28:DK$31)+BF184*SUMPRODUCT(DK$14:DK$23,DK$32:DK$41))*'Projeções - Receitas'!AD$23+(AU184*DK$11*'Projeções - Receitas'!AD$25)</f>
        <v>143313976920.17587</v>
      </c>
      <c r="BR184" s="335">
        <f>((BG184+'DRE + DCF'!T$12)*(1+'DRE + DCF'!T$15)+'DRE + DCF'!T$18)*(1+'DRE + DCF'!T$25)*'DRE + DCF'!T$33</f>
        <v>35818420693.073593</v>
      </c>
      <c r="BS184" s="335">
        <f>((BH184+'DRE + DCF'!U$12)*(1+'DRE + DCF'!U$15)+'DRE + DCF'!U$18)*(1+'DRE + DCF'!U$25)*'DRE + DCF'!U$33</f>
        <v>27093093566.786602</v>
      </c>
      <c r="BT184" s="335">
        <f>((BI184+'DRE + DCF'!V$12)*(1+'DRE + DCF'!V$15)+'DRE + DCF'!V$18)*(1+'DRE + DCF'!V$25)*'DRE + DCF'!V$33</f>
        <v>30118217832.176224</v>
      </c>
      <c r="BU184" s="335">
        <f>((BJ184+'DRE + DCF'!W$12)*(1+'DRE + DCF'!W$15)+'DRE + DCF'!W$18)*(1+'DRE + DCF'!W$25)*'DRE + DCF'!W$33</f>
        <v>33424160214.480762</v>
      </c>
      <c r="BV184" s="335">
        <f>((BK184+'DRE + DCF'!X$12)*(1+'DRE + DCF'!X$15)+'DRE + DCF'!X$18)*(1+'DRE + DCF'!X$25)*'DRE + DCF'!X$33</f>
        <v>37046376883.754807</v>
      </c>
      <c r="BW184" s="335">
        <f>((BL184+'DRE + DCF'!Y$12)*(1+'DRE + DCF'!Y$15)+'DRE + DCF'!Y$18)*(1+'DRE + DCF'!Y$25)*'DRE + DCF'!Y$33</f>
        <v>41029033162.384888</v>
      </c>
      <c r="BX184" s="335">
        <f>((BM184+'DRE + DCF'!Z$12)*(1+'DRE + DCF'!Z$15)+'DRE + DCF'!Z$18)*(1+'DRE + DCF'!Z$25)*'DRE + DCF'!Z$33</f>
        <v>45420842889.294304</v>
      </c>
      <c r="BY184" s="335">
        <f>((BN184+'DRE + DCF'!AA$12)*(1+'DRE + DCF'!AA$15)+'DRE + DCF'!AA$18)*(1+'DRE + DCF'!AA$25)*'DRE + DCF'!AA$33</f>
        <v>50257437865.023872</v>
      </c>
      <c r="BZ184" s="335">
        <f>((BO184+'DRE + DCF'!AB$12)*(1+'DRE + DCF'!AB$15)+'DRE + DCF'!AB$18)*(1+'DRE + DCF'!AB$25)*'DRE + DCF'!AB$33</f>
        <v>55255837552.657585</v>
      </c>
      <c r="CA184" s="335">
        <f>((BP184+'DRE + DCF'!AC$12)*(1+'DRE + DCF'!AC$15)+'DRE + DCF'!AC$18)*(1+'DRE + DCF'!AC$25)*'DRE + DCF'!AC$33</f>
        <v>59625843786.286171</v>
      </c>
      <c r="CB184" s="335">
        <f>((BQ184+'DRE + DCF'!AD$12)*(1+'DRE + DCF'!AD$15)+'DRE + DCF'!AD$18)*(1+'DRE + DCF'!AD$25)*'DRE + DCF'!AD$33</f>
        <v>74864695982.294083</v>
      </c>
      <c r="CC184" s="335">
        <f>BR184*(1-DA$47)+('DRE + DCF'!N$53*10^6)</f>
        <v>200613777701.03076</v>
      </c>
      <c r="CD184" s="335">
        <f>BS184*(1-DB$47)+('DRE + DCF'!T$53*10^6)</f>
        <v>200932924832.60471</v>
      </c>
      <c r="CE184" s="335">
        <f>BT184*(1-DC$47)+('DRE + DCF'!U$53*10^6)</f>
        <v>219591505719.23901</v>
      </c>
      <c r="CF184" s="335">
        <f>BU184*(1-DD$47)+('DRE + DCF'!V$53*10^6)</f>
        <v>240295260834.96652</v>
      </c>
      <c r="CG184" s="335">
        <f>BV184*(1-DE$47)+('DRE + DCF'!W$53*10^6)</f>
        <v>263239866008.33002</v>
      </c>
      <c r="CH184" s="335">
        <f>BW184*(1-DF$47)+('DRE + DCF'!X$53*10^6)</f>
        <v>288648395761.16541</v>
      </c>
      <c r="CI184" s="335">
        <f>BX184*(1-DG$47)+('DRE + DCF'!Y$53*10^6)</f>
        <v>316773923268.28583</v>
      </c>
      <c r="CJ184" s="335">
        <f>BY184*(1-DH$47)+('DRE + DCF'!Z$53*10^6)</f>
        <v>347891710099.48511</v>
      </c>
      <c r="CK184" s="335">
        <f>BZ184*(1-DI$47)+('DRE + DCF'!AA$53*10^6)</f>
        <v>381917702867.51685</v>
      </c>
      <c r="CL184" s="335">
        <f>CA184*(1-DJ$47)+('DRE + DCF'!AB$53*10^6)</f>
        <v>418023927250.6687</v>
      </c>
      <c r="CM184" s="335">
        <f>CB184*(1-DK$47)+('DRE + DCF'!AC$53*10^6)</f>
        <v>463243339098.30945</v>
      </c>
      <c r="CN184" s="335">
        <f t="shared" si="142"/>
        <v>1165699378738.9521</v>
      </c>
      <c r="CO184" s="335">
        <f t="shared" si="143"/>
        <v>1187517489674.4468</v>
      </c>
      <c r="CP184" s="335">
        <f t="shared" si="144"/>
        <v>1228019237849.1602</v>
      </c>
      <c r="CQ184" s="335">
        <f t="shared" si="145"/>
        <v>1375381546391.0593</v>
      </c>
      <c r="CR184" s="335">
        <f t="shared" si="146"/>
        <v>1540427331957.9866</v>
      </c>
      <c r="CS184" s="335">
        <f t="shared" si="147"/>
        <v>1725278611792.9451</v>
      </c>
      <c r="CT184" s="335">
        <f t="shared" si="148"/>
        <v>1932312045208.0986</v>
      </c>
      <c r="CU184" s="335">
        <f t="shared" si="149"/>
        <v>2164189490633.0708</v>
      </c>
      <c r="CV184" s="335">
        <f t="shared" si="150"/>
        <v>2410907092565.2412</v>
      </c>
      <c r="CW184" s="335">
        <f t="shared" si="151"/>
        <v>2642354173451.5044</v>
      </c>
      <c r="CX184" s="336">
        <f t="shared" si="152"/>
        <v>2892056642842.6714</v>
      </c>
    </row>
    <row r="185" spans="4:102" ht="30" customHeight="1" x14ac:dyDescent="0.25">
      <c r="D185" s="333">
        <f t="shared" si="110"/>
        <v>1.4840382794100992E-2</v>
      </c>
      <c r="E185" s="64">
        <f t="shared" si="111"/>
        <v>1.194625494062207E-2</v>
      </c>
      <c r="F185" s="64">
        <f t="shared" si="112"/>
        <v>2.1555799450324098E-2</v>
      </c>
      <c r="G185" s="64">
        <f t="shared" si="113"/>
        <v>1.7451641601120116E-2</v>
      </c>
      <c r="H185" s="64">
        <f t="shared" si="114"/>
        <v>1.3629136883703569E-2</v>
      </c>
      <c r="I185" s="64">
        <f t="shared" si="115"/>
        <v>1.0048494556969795E-2</v>
      </c>
      <c r="J185" s="64">
        <f t="shared" si="116"/>
        <v>6.6797321476565752E-3</v>
      </c>
      <c r="K185" s="64">
        <f t="shared" si="117"/>
        <v>3.4950978361370233E-3</v>
      </c>
      <c r="L185" s="64">
        <f t="shared" si="118"/>
        <v>1.1593229013483475E-3</v>
      </c>
      <c r="M185" s="64">
        <f t="shared" si="119"/>
        <v>9.4818223593345907E-4</v>
      </c>
      <c r="N185" s="64">
        <f t="shared" si="120"/>
        <v>2.9246502586070255E-3</v>
      </c>
      <c r="O185" s="64">
        <f t="shared" si="109"/>
        <v>8.7000000000000063E-2</v>
      </c>
      <c r="P185" s="64">
        <f t="shared" si="109"/>
        <v>8.7000000000000063E-2</v>
      </c>
      <c r="Q185" s="64">
        <f t="shared" si="154"/>
        <v>8.7000000000000063E-2</v>
      </c>
      <c r="R185" s="64">
        <f t="shared" si="155"/>
        <v>8.7000000000000063E-2</v>
      </c>
      <c r="S185" s="64">
        <f t="shared" si="156"/>
        <v>8.7000000000000063E-2</v>
      </c>
      <c r="T185" s="64">
        <f t="shared" si="157"/>
        <v>8.7000000000000063E-2</v>
      </c>
      <c r="U185" s="64">
        <f t="shared" si="158"/>
        <v>8.7000000000000063E-2</v>
      </c>
      <c r="V185" s="64">
        <f t="shared" si="159"/>
        <v>8.7000000000000063E-2</v>
      </c>
      <c r="W185" s="64">
        <f t="shared" si="160"/>
        <v>8.7000000000000063E-2</v>
      </c>
      <c r="X185" s="64">
        <f t="shared" si="161"/>
        <v>8.7000000000000063E-2</v>
      </c>
      <c r="Y185" s="64">
        <f t="shared" si="162"/>
        <v>8.7000000000000063E-2</v>
      </c>
      <c r="Z185" s="64">
        <f t="shared" si="121"/>
        <v>0.17202786103590825</v>
      </c>
      <c r="AA185" s="64">
        <f t="shared" si="153"/>
        <v>0.16913373318242933</v>
      </c>
      <c r="AB185" s="64">
        <f t="shared" si="122"/>
        <v>0.17874327769213136</v>
      </c>
      <c r="AC185" s="64">
        <f t="shared" si="123"/>
        <v>0.17463911984292738</v>
      </c>
      <c r="AD185" s="64">
        <f t="shared" si="124"/>
        <v>0.17081661512551083</v>
      </c>
      <c r="AE185" s="64">
        <f t="shared" si="125"/>
        <v>0.16723597279877706</v>
      </c>
      <c r="AF185" s="64">
        <f t="shared" si="126"/>
        <v>0.16386721038946384</v>
      </c>
      <c r="AG185" s="64">
        <f t="shared" si="127"/>
        <v>0.16068257607794428</v>
      </c>
      <c r="AH185" s="64">
        <f t="shared" si="128"/>
        <v>0.15834680114315561</v>
      </c>
      <c r="AI185" s="64">
        <f t="shared" si="129"/>
        <v>0.15813566047774072</v>
      </c>
      <c r="AJ185" s="64">
        <f t="shared" si="130"/>
        <v>0.16011212850041429</v>
      </c>
      <c r="AK185" s="334">
        <f>(1+O185)*'Projeções - Receitas'!N$34</f>
        <v>2003539184012.0027</v>
      </c>
      <c r="AL185" s="334">
        <f>(1+P185)*'Projeções - Receitas'!T$34</f>
        <v>2116048061082.1484</v>
      </c>
      <c r="AM185" s="334">
        <f>(1+Q185)*'Projeções - Receitas'!U$34</f>
        <v>2369973828412.0063</v>
      </c>
      <c r="AN185" s="334">
        <f>(1+R185)*'Projeções - Receitas'!V$34</f>
        <v>2654370687821.4473</v>
      </c>
      <c r="AO185" s="334">
        <f>(1+S185)*'Projeções - Receitas'!W$34</f>
        <v>2972895170360.021</v>
      </c>
      <c r="AP185" s="334">
        <f>(1+T185)*'Projeções - Receitas'!X$34</f>
        <v>3329642590803.2241</v>
      </c>
      <c r="AQ185" s="334">
        <f>(1+U185)*'Projeções - Receitas'!Y$34</f>
        <v>3729199701699.6113</v>
      </c>
      <c r="AR185" s="334">
        <f>(1+V185)*'Projeções - Receitas'!Z$34</f>
        <v>4176703665903.5649</v>
      </c>
      <c r="AS185" s="334">
        <f>(1+W185)*'Projeções - Receitas'!AA$34</f>
        <v>4652847883816.5713</v>
      </c>
      <c r="AT185" s="334">
        <f>(1+X185)*'Projeções - Receitas'!AB$34</f>
        <v>5099521280662.9639</v>
      </c>
      <c r="AU185" s="334">
        <f>(1+Y185)*'Projeções - Receitas'!AC$34</f>
        <v>5581426041685.6133</v>
      </c>
      <c r="AV185" s="335">
        <f t="shared" si="131"/>
        <v>1754240601197.7515</v>
      </c>
      <c r="AW185" s="335">
        <f t="shared" si="132"/>
        <v>1852750099652.5789</v>
      </c>
      <c r="AX185" s="335">
        <f t="shared" si="133"/>
        <v>2075080111610.8884</v>
      </c>
      <c r="AY185" s="335">
        <f t="shared" si="134"/>
        <v>2324089725004.1953</v>
      </c>
      <c r="AZ185" s="335">
        <f t="shared" si="135"/>
        <v>2602980492004.6987</v>
      </c>
      <c r="BA185" s="335">
        <f t="shared" si="136"/>
        <v>2915338151045.2632</v>
      </c>
      <c r="BB185" s="335">
        <f t="shared" si="137"/>
        <v>3265178729170.6948</v>
      </c>
      <c r="BC185" s="335">
        <f t="shared" si="138"/>
        <v>3657000176671.1782</v>
      </c>
      <c r="BD185" s="335">
        <f t="shared" si="139"/>
        <v>4073898196811.6929</v>
      </c>
      <c r="BE185" s="335">
        <f t="shared" si="140"/>
        <v>4464992423705.6162</v>
      </c>
      <c r="BF185" s="335">
        <f t="shared" si="141"/>
        <v>4886934207745.7969</v>
      </c>
      <c r="BG185" s="334">
        <f>(AK185*SUMPRODUCT(DA$10:DA$13,DA$28:DA$31)+AV185*SUMPRODUCT(DA$14:DA$23,DA$32:DA$41))*'Projeções - Receitas'!T$23+(AK185*DA$11*'Projeções - Receitas'!T$25)</f>
        <v>65088067594.636787</v>
      </c>
      <c r="BH185" s="334">
        <f>(AL185*SUMPRODUCT(DB$10:DB$13,DB$28:DB$31)+AW185*SUMPRODUCT(DB$14:DB$23,DB$32:DB$41))*'Projeções - Receitas'!U$23+(AL185*DB$11*'Projeções - Receitas'!U$25)</f>
        <v>52150084867.299332</v>
      </c>
      <c r="BI185" s="334">
        <f>(AM185*SUMPRODUCT(DC$10:DC$13,DC$28:DC$31)+AX185*SUMPRODUCT(DC$14:DC$23,DC$32:DC$41))*'Projeções - Receitas'!V$23+(AM185*DC$11*'Projeções - Receitas'!V$25)</f>
        <v>57682166850.443535</v>
      </c>
      <c r="BJ185" s="334">
        <f>(AN185*SUMPRODUCT(DD$10:DD$13,DD$28:DD$31)+AY185*SUMPRODUCT(DD$14:DD$23,DD$32:DD$41))*'Projeções - Receitas'!W$23+(AN185*DD$11*'Projeções - Receitas'!W$25)</f>
        <v>63752452956.427963</v>
      </c>
      <c r="BK185" s="334">
        <f>(AO185*SUMPRODUCT(DE$10:DE$13,DE$28:DE$31)+AZ185*SUMPRODUCT(DE$14:DE$23,DE$32:DE$41))*'Projeções - Receitas'!X$23+(AO185*DE$11*'Projeções - Receitas'!X$25)</f>
        <v>70442854774.226471</v>
      </c>
      <c r="BL185" s="334">
        <f>(AP185*SUMPRODUCT(DF$10:DF$13,DF$28:DF$31)+BA185*SUMPRODUCT(DF$14:DF$23,DF$32:DF$41))*'Projeções - Receitas'!Y$23+(AP185*DF$11*'Projeções - Receitas'!Y$25)</f>
        <v>77824140203.379913</v>
      </c>
      <c r="BM185" s="334">
        <f>(AQ185*SUMPRODUCT(DG$10:DG$13,DG$28:DG$31)+BB185*SUMPRODUCT(DG$14:DG$23,DG$32:DG$41))*'Projeções - Receitas'!Z$23+(AQ185*DG$11*'Projeções - Receitas'!Z$25)</f>
        <v>85970873872.905487</v>
      </c>
      <c r="BN185" s="334">
        <f>(AR185*SUMPRODUCT(DH$10:DH$13,DH$28:DH$31)+BC185*SUMPRODUCT(DH$14:DH$23,DH$32:DH$41))*'Projeções - Receitas'!AA$23+(AR185*DH$11*'Projeções - Receitas'!AA$25)</f>
        <v>94960240606.30748</v>
      </c>
      <c r="BO185" s="334">
        <f>(AS185*SUMPRODUCT(DI$10:DI$13,DI$28:DI$31)+BD185*SUMPRODUCT(DI$14:DI$23,DI$32:DI$41))*'Projeções - Receitas'!AB$23+(AS185*DI$11*'Projeções - Receitas'!AB$25)</f>
        <v>104313149796.29799</v>
      </c>
      <c r="BP185" s="334">
        <f>(AT185*SUMPRODUCT(DJ$10:DJ$13,DJ$28:DJ$31)+BE185*SUMPRODUCT(DJ$14:DJ$23,DJ$32:DJ$41))*'Projeções - Receitas'!AC$23+(AT185*DJ$11*'Projeções - Receitas'!AC$25)</f>
        <v>112716292517.31647</v>
      </c>
      <c r="BQ185" s="334">
        <f>(AU185*SUMPRODUCT(DK$10:DK$13,DK$28:DK$31)+BF185*SUMPRODUCT(DK$14:DK$23,DK$32:DK$41))*'Projeções - Receitas'!AD$23+(AU185*DK$11*'Projeções - Receitas'!AD$25)</f>
        <v>143379929049.45355</v>
      </c>
      <c r="BR185" s="335">
        <f>((BG185+'DRE + DCF'!T$12)*(1+'DRE + DCF'!T$15)+'DRE + DCF'!T$18)*(1+'DRE + DCF'!T$25)*'DRE + DCF'!T$33</f>
        <v>35836843285.364548</v>
      </c>
      <c r="BS185" s="335">
        <f>((BH185+'DRE + DCF'!U$12)*(1+'DRE + DCF'!U$15)+'DRE + DCF'!U$18)*(1+'DRE + DCF'!U$25)*'DRE + DCF'!U$33</f>
        <v>27107711730.650494</v>
      </c>
      <c r="BT185" s="335">
        <f>((BI185+'DRE + DCF'!V$12)*(1+'DRE + DCF'!V$15)+'DRE + DCF'!V$18)*(1+'DRE + DCF'!V$25)*'DRE + DCF'!V$33</f>
        <v>30134368553.246849</v>
      </c>
      <c r="BU185" s="335">
        <f>((BJ185+'DRE + DCF'!W$12)*(1+'DRE + DCF'!W$15)+'DRE + DCF'!W$18)*(1+'DRE + DCF'!W$25)*'DRE + DCF'!W$33</f>
        <v>33441990538.936249</v>
      </c>
      <c r="BV185" s="335">
        <f>((BK185+'DRE + DCF'!X$12)*(1+'DRE + DCF'!X$15)+'DRE + DCF'!X$18)*(1+'DRE + DCF'!X$25)*'DRE + DCF'!X$33</f>
        <v>37066056233.391693</v>
      </c>
      <c r="BW185" s="335">
        <f>((BL185+'DRE + DCF'!Y$12)*(1+'DRE + DCF'!Y$15)+'DRE + DCF'!Y$18)*(1+'DRE + DCF'!Y$25)*'DRE + DCF'!Y$33</f>
        <v>41050750121.925781</v>
      </c>
      <c r="BX185" s="335">
        <f>((BM185+'DRE + DCF'!Z$12)*(1+'DRE + DCF'!Z$15)+'DRE + DCF'!Z$18)*(1+'DRE + DCF'!Z$25)*'DRE + DCF'!Z$33</f>
        <v>45444806175.667068</v>
      </c>
      <c r="BY185" s="335">
        <f>((BN185+'DRE + DCF'!AA$12)*(1+'DRE + DCF'!AA$15)+'DRE + DCF'!AA$18)*(1+'DRE + DCF'!AA$25)*'DRE + DCF'!AA$33</f>
        <v>50283876963.097755</v>
      </c>
      <c r="BZ185" s="335">
        <f>((BO185+'DRE + DCF'!AB$12)*(1+'DRE + DCF'!AB$15)+'DRE + DCF'!AB$18)*(1+'DRE + DCF'!AB$25)*'DRE + DCF'!AB$33</f>
        <v>55284847913.304932</v>
      </c>
      <c r="CA185" s="335">
        <f>((BP185+'DRE + DCF'!AC$12)*(1+'DRE + DCF'!AC$15)+'DRE + DCF'!AC$18)*(1+'DRE + DCF'!AC$25)*'DRE + DCF'!AC$33</f>
        <v>59657155688.188751</v>
      </c>
      <c r="CB185" s="335">
        <f>((BQ185+'DRE + DCF'!AD$12)*(1+'DRE + DCF'!AD$15)+'DRE + DCF'!AD$18)*(1+'DRE + DCF'!AD$25)*'DRE + DCF'!AD$33</f>
        <v>74903195597.478439</v>
      </c>
      <c r="CC185" s="335">
        <f>BR185*(1-DA$47)+('DRE + DCF'!N$53*10^6)</f>
        <v>200625054569.09744</v>
      </c>
      <c r="CD185" s="335">
        <f>BS185*(1-DB$47)+('DRE + DCF'!T$53*10^6)</f>
        <v>200941695730.92303</v>
      </c>
      <c r="CE185" s="335">
        <f>BT185*(1-DC$47)+('DRE + DCF'!U$53*10^6)</f>
        <v>219601196151.88141</v>
      </c>
      <c r="CF185" s="335">
        <f>BU185*(1-DD$47)+('DRE + DCF'!V$53*10^6)</f>
        <v>240305959029.63983</v>
      </c>
      <c r="CG185" s="335">
        <f>BV185*(1-DE$47)+('DRE + DCF'!W$53*10^6)</f>
        <v>263251673618.11215</v>
      </c>
      <c r="CH185" s="335">
        <f>BW185*(1-DF$47)+('DRE + DCF'!X$53*10^6)</f>
        <v>288661425936.88995</v>
      </c>
      <c r="CI185" s="335">
        <f>BX185*(1-DG$47)+('DRE + DCF'!Y$53*10^6)</f>
        <v>316788301240.1095</v>
      </c>
      <c r="CJ185" s="335">
        <f>BY185*(1-DH$47)+('DRE + DCF'!Z$53*10^6)</f>
        <v>347907573558.32941</v>
      </c>
      <c r="CK185" s="335">
        <f>BZ185*(1-DI$47)+('DRE + DCF'!AA$53*10^6)</f>
        <v>381935109083.90527</v>
      </c>
      <c r="CL185" s="335">
        <f>CA185*(1-DJ$47)+('DRE + DCF'!AB$53*10^6)</f>
        <v>418042714391.8103</v>
      </c>
      <c r="CM185" s="335">
        <f>CB185*(1-DK$47)+('DRE + DCF'!AC$53*10^6)</f>
        <v>463266438867.42004</v>
      </c>
      <c r="CN185" s="335">
        <f t="shared" si="142"/>
        <v>1166235825760.9211</v>
      </c>
      <c r="CO185" s="335">
        <f t="shared" si="143"/>
        <v>1188063977244.4763</v>
      </c>
      <c r="CP185" s="335">
        <f t="shared" si="144"/>
        <v>1228584364051.5757</v>
      </c>
      <c r="CQ185" s="335">
        <f t="shared" si="145"/>
        <v>1376014487737.7649</v>
      </c>
      <c r="CR185" s="335">
        <f t="shared" si="146"/>
        <v>1541136226266.2966</v>
      </c>
      <c r="CS185" s="335">
        <f t="shared" si="147"/>
        <v>1726072573418.2524</v>
      </c>
      <c r="CT185" s="335">
        <f t="shared" si="148"/>
        <v>1933201282228.4429</v>
      </c>
      <c r="CU185" s="335">
        <f t="shared" si="149"/>
        <v>2165185436095.8562</v>
      </c>
      <c r="CV185" s="335">
        <f t="shared" si="150"/>
        <v>2412016575810.7837</v>
      </c>
      <c r="CW185" s="335">
        <f t="shared" si="151"/>
        <v>2643570167088.6201</v>
      </c>
      <c r="CX185" s="336">
        <f t="shared" si="152"/>
        <v>2893387547878.4941</v>
      </c>
    </row>
    <row r="186" spans="4:102" ht="30" customHeight="1" x14ac:dyDescent="0.25">
      <c r="D186" s="333">
        <f t="shared" si="110"/>
        <v>1.4770954536701186E-2</v>
      </c>
      <c r="E186" s="64">
        <f t="shared" si="111"/>
        <v>1.18758714238896E-2</v>
      </c>
      <c r="F186" s="64">
        <f t="shared" si="112"/>
        <v>2.1481502484974296E-2</v>
      </c>
      <c r="G186" s="64">
        <f t="shared" si="113"/>
        <v>1.737911894723046E-2</v>
      </c>
      <c r="H186" s="64">
        <f t="shared" si="114"/>
        <v>1.3558258612606872E-2</v>
      </c>
      <c r="I186" s="64">
        <f t="shared" si="115"/>
        <v>9.9791500149229162E-3</v>
      </c>
      <c r="J186" s="64">
        <f t="shared" si="116"/>
        <v>6.6118248719793937E-3</v>
      </c>
      <c r="K186" s="64">
        <f t="shared" si="117"/>
        <v>3.428544026296082E-3</v>
      </c>
      <c r="L186" s="64">
        <f t="shared" si="118"/>
        <v>1.0937329145047636E-3</v>
      </c>
      <c r="M186" s="64">
        <f t="shared" si="119"/>
        <v>8.8257964833032831E-4</v>
      </c>
      <c r="N186" s="64">
        <f t="shared" si="120"/>
        <v>2.8590154578146676E-3</v>
      </c>
      <c r="O186" s="64">
        <f t="shared" si="109"/>
        <v>8.7500000000000064E-2</v>
      </c>
      <c r="P186" s="64">
        <f t="shared" si="109"/>
        <v>8.7500000000000064E-2</v>
      </c>
      <c r="Q186" s="64">
        <f t="shared" si="154"/>
        <v>8.7500000000000064E-2</v>
      </c>
      <c r="R186" s="64">
        <f t="shared" si="155"/>
        <v>8.7500000000000064E-2</v>
      </c>
      <c r="S186" s="64">
        <f t="shared" si="156"/>
        <v>8.7500000000000064E-2</v>
      </c>
      <c r="T186" s="64">
        <f t="shared" si="157"/>
        <v>8.7500000000000064E-2</v>
      </c>
      <c r="U186" s="64">
        <f t="shared" si="158"/>
        <v>8.7500000000000064E-2</v>
      </c>
      <c r="V186" s="64">
        <f t="shared" si="159"/>
        <v>8.7500000000000064E-2</v>
      </c>
      <c r="W186" s="64">
        <f t="shared" si="160"/>
        <v>8.7500000000000064E-2</v>
      </c>
      <c r="X186" s="64">
        <f t="shared" si="161"/>
        <v>8.7500000000000064E-2</v>
      </c>
      <c r="Y186" s="64">
        <f t="shared" si="162"/>
        <v>8.7500000000000064E-2</v>
      </c>
      <c r="Z186" s="64">
        <f t="shared" si="121"/>
        <v>0.17195843277850845</v>
      </c>
      <c r="AA186" s="64">
        <f t="shared" si="153"/>
        <v>0.16906334966569686</v>
      </c>
      <c r="AB186" s="64">
        <f t="shared" si="122"/>
        <v>0.17866898072678156</v>
      </c>
      <c r="AC186" s="64">
        <f t="shared" si="123"/>
        <v>0.17456659718903772</v>
      </c>
      <c r="AD186" s="64">
        <f t="shared" si="124"/>
        <v>0.17074573685441413</v>
      </c>
      <c r="AE186" s="64">
        <f t="shared" si="125"/>
        <v>0.16716662825673018</v>
      </c>
      <c r="AF186" s="64">
        <f t="shared" si="126"/>
        <v>0.16379930311378665</v>
      </c>
      <c r="AG186" s="64">
        <f t="shared" si="127"/>
        <v>0.16061602226810334</v>
      </c>
      <c r="AH186" s="64">
        <f t="shared" si="128"/>
        <v>0.15828121115631202</v>
      </c>
      <c r="AI186" s="64">
        <f t="shared" si="129"/>
        <v>0.15807005789013759</v>
      </c>
      <c r="AJ186" s="64">
        <f t="shared" si="130"/>
        <v>0.16004649369962193</v>
      </c>
      <c r="AK186" s="334">
        <f>(1+O186)*'Projeções - Receitas'!N$34</f>
        <v>2004460775173.002</v>
      </c>
      <c r="AL186" s="334">
        <f>(1+P186)*'Projeções - Receitas'!T$34</f>
        <v>2117021404256.5195</v>
      </c>
      <c r="AM186" s="334">
        <f>(1+Q186)*'Projeções - Receitas'!U$34</f>
        <v>2371063972767.3022</v>
      </c>
      <c r="AN186" s="334">
        <f>(1+R186)*'Projeções - Receitas'!V$34</f>
        <v>2655591649499.3784</v>
      </c>
      <c r="AO186" s="334">
        <f>(1+S186)*'Projeções - Receitas'!W$34</f>
        <v>2974262647439.3042</v>
      </c>
      <c r="AP186" s="334">
        <f>(1+T186)*'Projeções - Receitas'!X$34</f>
        <v>3331174165132.021</v>
      </c>
      <c r="AQ186" s="334">
        <f>(1+U186)*'Projeções - Receitas'!Y$34</f>
        <v>3730915064947.8638</v>
      </c>
      <c r="AR186" s="334">
        <f>(1+V186)*'Projeções - Receitas'!Z$34</f>
        <v>4178624872741.6074</v>
      </c>
      <c r="AS186" s="334">
        <f>(1+W186)*'Projeções - Receitas'!AA$34</f>
        <v>4654988108234.1514</v>
      </c>
      <c r="AT186" s="334">
        <f>(1+X186)*'Projeções - Receitas'!AB$34</f>
        <v>5101866966624.6309</v>
      </c>
      <c r="AU186" s="334">
        <f>(1+Y186)*'Projeções - Receitas'!AC$34</f>
        <v>5583993394970.6582</v>
      </c>
      <c r="AV186" s="335">
        <f t="shared" si="131"/>
        <v>1755047519597.5667</v>
      </c>
      <c r="AW186" s="335">
        <f t="shared" si="132"/>
        <v>1853602330609.1809</v>
      </c>
      <c r="AX186" s="335">
        <f t="shared" si="133"/>
        <v>2076034610282.283</v>
      </c>
      <c r="AY186" s="335">
        <f t="shared" si="134"/>
        <v>2325158763516.1567</v>
      </c>
      <c r="AZ186" s="335">
        <f t="shared" si="135"/>
        <v>2604177815138.0962</v>
      </c>
      <c r="BA186" s="335">
        <f t="shared" si="136"/>
        <v>2916679152954.668</v>
      </c>
      <c r="BB186" s="335">
        <f t="shared" si="137"/>
        <v>3266680651309.228</v>
      </c>
      <c r="BC186" s="335">
        <f t="shared" si="138"/>
        <v>3658682329466.3354</v>
      </c>
      <c r="BD186" s="335">
        <f t="shared" si="139"/>
        <v>4075772115025.4985</v>
      </c>
      <c r="BE186" s="335">
        <f t="shared" si="140"/>
        <v>4467046238067.9473</v>
      </c>
      <c r="BF186" s="335">
        <f t="shared" si="141"/>
        <v>4889182107565.3682</v>
      </c>
      <c r="BG186" s="334">
        <f>(AK186*SUMPRODUCT(DA$10:DA$13,DA$28:DA$31)+AV186*SUMPRODUCT(DA$14:DA$23,DA$32:DA$41))*'Projeções - Receitas'!T$23+(AK186*DA$11*'Projeções - Receitas'!T$25)</f>
        <v>65118006908.157837</v>
      </c>
      <c r="BH186" s="334">
        <f>(AL186*SUMPRODUCT(DB$10:DB$13,DB$28:DB$31)+AW186*SUMPRODUCT(DB$14:DB$23,DB$32:DB$41))*'Projeções - Receitas'!U$23+(AL186*DB$11*'Projeções - Receitas'!U$25)</f>
        <v>52174072946.815079</v>
      </c>
      <c r="BI186" s="334">
        <f>(AM186*SUMPRODUCT(DC$10:DC$13,DC$28:DC$31)+AX186*SUMPRODUCT(DC$14:DC$23,DC$32:DC$41))*'Projeções - Receitas'!V$23+(AM186*DC$11*'Projeções - Receitas'!V$25)</f>
        <v>57708699585.885338</v>
      </c>
      <c r="BJ186" s="334">
        <f>(AN186*SUMPRODUCT(DD$10:DD$13,DD$28:DD$31)+AY186*SUMPRODUCT(DD$14:DD$23,DD$32:DD$41))*'Projeções - Receitas'!W$23+(AN186*DD$11*'Projeções - Receitas'!W$25)</f>
        <v>63781777911.789749</v>
      </c>
      <c r="BK186" s="334">
        <f>(AO186*SUMPRODUCT(DE$10:DE$13,DE$28:DE$31)+AZ186*SUMPRODUCT(DE$14:DE$23,DE$32:DE$41))*'Projeções - Receitas'!X$23+(AO186*DE$11*'Projeções - Receitas'!X$25)</f>
        <v>70475257191.325958</v>
      </c>
      <c r="BL186" s="334">
        <f>(AP186*SUMPRODUCT(DF$10:DF$13,DF$28:DF$31)+BA186*SUMPRODUCT(DF$14:DF$23,DF$32:DF$41))*'Projeções - Receitas'!Y$23+(AP186*DF$11*'Projeções - Receitas'!Y$25)</f>
        <v>77859937875.966583</v>
      </c>
      <c r="BM186" s="334">
        <f>(AQ186*SUMPRODUCT(DG$10:DG$13,DG$28:DG$31)+BB186*SUMPRODUCT(DG$14:DG$23,DG$32:DG$41))*'Projeções - Receitas'!Z$23+(AQ186*DG$11*'Projeções - Receitas'!Z$25)</f>
        <v>86010418893.086273</v>
      </c>
      <c r="BN186" s="334">
        <f>(AR186*SUMPRODUCT(DH$10:DH$13,DH$28:DH$31)+BC186*SUMPRODUCT(DH$14:DH$23,DH$32:DH$41))*'Projeções - Receitas'!AA$23+(AR186*DH$11*'Projeções - Receitas'!AA$25)</f>
        <v>95003920569.787811</v>
      </c>
      <c r="BO186" s="334">
        <f>(AS186*SUMPRODUCT(DI$10:DI$13,DI$28:DI$31)+BD186*SUMPRODUCT(DI$14:DI$23,DI$32:DI$41))*'Projeções - Receitas'!AB$23+(AS186*DI$11*'Projeções - Receitas'!AB$25)</f>
        <v>104361131925.9192</v>
      </c>
      <c r="BP186" s="334">
        <f>(AT186*SUMPRODUCT(DJ$10:DJ$13,DJ$28:DJ$31)+BE186*SUMPRODUCT(DJ$14:DJ$23,DJ$32:DJ$41))*'Projeções - Receitas'!AC$23+(AT186*DJ$11*'Projeções - Receitas'!AC$25)</f>
        <v>112768139937.97745</v>
      </c>
      <c r="BQ186" s="334">
        <f>(AU186*SUMPRODUCT(DK$10:DK$13,DK$28:DK$31)+BF186*SUMPRODUCT(DK$14:DK$23,DK$32:DK$41))*'Projeções - Receitas'!AD$23+(AU186*DK$11*'Projeções - Receitas'!AD$25)</f>
        <v>143445881178.73114</v>
      </c>
      <c r="BR186" s="335">
        <f>((BG186+'DRE + DCF'!T$12)*(1+'DRE + DCF'!T$15)+'DRE + DCF'!T$18)*(1+'DRE + DCF'!T$25)*'DRE + DCF'!T$33</f>
        <v>35855265877.655586</v>
      </c>
      <c r="BS186" s="335">
        <f>((BH186+'DRE + DCF'!U$12)*(1+'DRE + DCF'!U$15)+'DRE + DCF'!U$18)*(1+'DRE + DCF'!U$25)*'DRE + DCF'!U$33</f>
        <v>27122329894.514378</v>
      </c>
      <c r="BT186" s="335">
        <f>((BI186+'DRE + DCF'!V$12)*(1+'DRE + DCF'!V$15)+'DRE + DCF'!V$18)*(1+'DRE + DCF'!V$25)*'DRE + DCF'!V$33</f>
        <v>30150519274.317482</v>
      </c>
      <c r="BU186" s="335">
        <f>((BJ186+'DRE + DCF'!W$12)*(1+'DRE + DCF'!W$15)+'DRE + DCF'!W$18)*(1+'DRE + DCF'!W$25)*'DRE + DCF'!W$33</f>
        <v>33459820863.391766</v>
      </c>
      <c r="BV186" s="335">
        <f>((BK186+'DRE + DCF'!X$12)*(1+'DRE + DCF'!X$15)+'DRE + DCF'!X$18)*(1+'DRE + DCF'!X$25)*'DRE + DCF'!X$33</f>
        <v>37085735583.028633</v>
      </c>
      <c r="BW186" s="335">
        <f>((BL186+'DRE + DCF'!Y$12)*(1+'DRE + DCF'!Y$15)+'DRE + DCF'!Y$18)*(1+'DRE + DCF'!Y$25)*'DRE + DCF'!Y$33</f>
        <v>41072467081.466682</v>
      </c>
      <c r="BX186" s="335">
        <f>((BM186+'DRE + DCF'!Z$12)*(1+'DRE + DCF'!Z$15)+'DRE + DCF'!Z$18)*(1+'DRE + DCF'!Z$25)*'DRE + DCF'!Z$33</f>
        <v>45468769462.039871</v>
      </c>
      <c r="BY186" s="335">
        <f>((BN186+'DRE + DCF'!AA$12)*(1+'DRE + DCF'!AA$15)+'DRE + DCF'!AA$18)*(1+'DRE + DCF'!AA$25)*'DRE + DCF'!AA$33</f>
        <v>50310316061.171593</v>
      </c>
      <c r="BZ186" s="335">
        <f>((BO186+'DRE + DCF'!AB$12)*(1+'DRE + DCF'!AB$15)+'DRE + DCF'!AB$18)*(1+'DRE + DCF'!AB$25)*'DRE + DCF'!AB$33</f>
        <v>55313858273.952385</v>
      </c>
      <c r="CA186" s="335">
        <f>((BP186+'DRE + DCF'!AC$12)*(1+'DRE + DCF'!AC$15)+'DRE + DCF'!AC$18)*(1+'DRE + DCF'!AC$25)*'DRE + DCF'!AC$33</f>
        <v>59688467590.091171</v>
      </c>
      <c r="CB186" s="335">
        <f>((BQ186+'DRE + DCF'!AD$12)*(1+'DRE + DCF'!AD$15)+'DRE + DCF'!AD$18)*(1+'DRE + DCF'!AD$25)*'DRE + DCF'!AD$33</f>
        <v>74941695212.662735</v>
      </c>
      <c r="CC186" s="335">
        <f>BR186*(1-DA$47)+('DRE + DCF'!N$53*10^6)</f>
        <v>200636331437.16418</v>
      </c>
      <c r="CD186" s="335">
        <f>BS186*(1-DB$47)+('DRE + DCF'!T$53*10^6)</f>
        <v>200950466629.24136</v>
      </c>
      <c r="CE186" s="335">
        <f>BT186*(1-DC$47)+('DRE + DCF'!U$53*10^6)</f>
        <v>219610886584.52377</v>
      </c>
      <c r="CF186" s="335">
        <f>BU186*(1-DD$47)+('DRE + DCF'!V$53*10^6)</f>
        <v>240316657224.31314</v>
      </c>
      <c r="CG186" s="335">
        <f>BV186*(1-DE$47)+('DRE + DCF'!W$53*10^6)</f>
        <v>263263481227.89432</v>
      </c>
      <c r="CH186" s="335">
        <f>BW186*(1-DF$47)+('DRE + DCF'!X$53*10^6)</f>
        <v>288674456112.6145</v>
      </c>
      <c r="CI186" s="335">
        <f>BX186*(1-DG$47)+('DRE + DCF'!Y$53*10^6)</f>
        <v>316802679211.93317</v>
      </c>
      <c r="CJ186" s="335">
        <f>BY186*(1-DH$47)+('DRE + DCF'!Z$53*10^6)</f>
        <v>347923437017.17371</v>
      </c>
      <c r="CK186" s="335">
        <f>BZ186*(1-DI$47)+('DRE + DCF'!AA$53*10^6)</f>
        <v>381952515300.2937</v>
      </c>
      <c r="CL186" s="335">
        <f>CA186*(1-DJ$47)+('DRE + DCF'!AB$53*10^6)</f>
        <v>418061501532.95172</v>
      </c>
      <c r="CM186" s="335">
        <f>CB186*(1-DK$47)+('DRE + DCF'!AC$53*10^6)</f>
        <v>463289538636.53064</v>
      </c>
      <c r="CN186" s="335">
        <f t="shared" si="142"/>
        <v>1166772272782.8904</v>
      </c>
      <c r="CO186" s="335">
        <f t="shared" si="143"/>
        <v>1188610464814.5063</v>
      </c>
      <c r="CP186" s="335">
        <f t="shared" si="144"/>
        <v>1229149490253.9915</v>
      </c>
      <c r="CQ186" s="335">
        <f t="shared" si="145"/>
        <v>1376647429084.4705</v>
      </c>
      <c r="CR186" s="335">
        <f t="shared" si="146"/>
        <v>1541845120574.6072</v>
      </c>
      <c r="CS186" s="335">
        <f t="shared" si="147"/>
        <v>1726866535043.5601</v>
      </c>
      <c r="CT186" s="335">
        <f t="shared" si="148"/>
        <v>1934090519248.7876</v>
      </c>
      <c r="CU186" s="335">
        <f t="shared" si="149"/>
        <v>2166181381558.6421</v>
      </c>
      <c r="CV186" s="335">
        <f t="shared" si="150"/>
        <v>2413126059056.3276</v>
      </c>
      <c r="CW186" s="335">
        <f t="shared" si="151"/>
        <v>2644786160725.7354</v>
      </c>
      <c r="CX186" s="336">
        <f t="shared" si="152"/>
        <v>2894718452914.3174</v>
      </c>
    </row>
    <row r="187" spans="4:102" ht="30" customHeight="1" x14ac:dyDescent="0.25">
      <c r="D187" s="333">
        <f t="shared" si="110"/>
        <v>1.4701590092037947E-2</v>
      </c>
      <c r="E187" s="64">
        <f t="shared" si="111"/>
        <v>1.180555259788954E-2</v>
      </c>
      <c r="F187" s="64">
        <f t="shared" si="112"/>
        <v>2.14072738072765E-2</v>
      </c>
      <c r="G187" s="64">
        <f t="shared" si="113"/>
        <v>1.7306662950191815E-2</v>
      </c>
      <c r="H187" s="64">
        <f t="shared" si="114"/>
        <v>1.3487445486979999E-2</v>
      </c>
      <c r="I187" s="64">
        <f t="shared" si="115"/>
        <v>9.9098692086683482E-3</v>
      </c>
      <c r="J187" s="64">
        <f t="shared" si="116"/>
        <v>6.5439800110776714E-3</v>
      </c>
      <c r="K187" s="64">
        <f t="shared" si="117"/>
        <v>3.3620513872362479E-3</v>
      </c>
      <c r="L187" s="64">
        <f t="shared" si="118"/>
        <v>1.0282032125756568E-3</v>
      </c>
      <c r="M187" s="64">
        <f t="shared" si="119"/>
        <v>8.1703735722321591E-4</v>
      </c>
      <c r="N187" s="64">
        <f t="shared" si="120"/>
        <v>2.7934409831259777E-3</v>
      </c>
      <c r="O187" s="64">
        <f t="shared" si="109"/>
        <v>8.8000000000000064E-2</v>
      </c>
      <c r="P187" s="64">
        <f t="shared" si="109"/>
        <v>8.8000000000000064E-2</v>
      </c>
      <c r="Q187" s="64">
        <f t="shared" si="154"/>
        <v>8.8000000000000064E-2</v>
      </c>
      <c r="R187" s="64">
        <f t="shared" si="155"/>
        <v>8.8000000000000064E-2</v>
      </c>
      <c r="S187" s="64">
        <f t="shared" si="156"/>
        <v>8.8000000000000064E-2</v>
      </c>
      <c r="T187" s="64">
        <f t="shared" si="157"/>
        <v>8.8000000000000064E-2</v>
      </c>
      <c r="U187" s="64">
        <f t="shared" si="158"/>
        <v>8.8000000000000064E-2</v>
      </c>
      <c r="V187" s="64">
        <f t="shared" si="159"/>
        <v>8.8000000000000064E-2</v>
      </c>
      <c r="W187" s="64">
        <f t="shared" si="160"/>
        <v>8.8000000000000064E-2</v>
      </c>
      <c r="X187" s="64">
        <f t="shared" si="161"/>
        <v>8.8000000000000064E-2</v>
      </c>
      <c r="Y187" s="64">
        <f t="shared" si="162"/>
        <v>8.8000000000000064E-2</v>
      </c>
      <c r="Z187" s="64">
        <f t="shared" si="121"/>
        <v>0.17188906833384521</v>
      </c>
      <c r="AA187" s="64">
        <f t="shared" si="153"/>
        <v>0.1689930308396968</v>
      </c>
      <c r="AB187" s="64">
        <f t="shared" si="122"/>
        <v>0.17859475204908376</v>
      </c>
      <c r="AC187" s="64">
        <f t="shared" si="123"/>
        <v>0.17449414119199907</v>
      </c>
      <c r="AD187" s="64">
        <f t="shared" si="124"/>
        <v>0.17067492372878726</v>
      </c>
      <c r="AE187" s="64">
        <f t="shared" si="125"/>
        <v>0.16709734745047561</v>
      </c>
      <c r="AF187" s="64">
        <f t="shared" si="126"/>
        <v>0.16373145825288493</v>
      </c>
      <c r="AG187" s="64">
        <f t="shared" si="127"/>
        <v>0.16054952962904351</v>
      </c>
      <c r="AH187" s="64">
        <f t="shared" si="128"/>
        <v>0.15821568145438292</v>
      </c>
      <c r="AI187" s="64">
        <f t="shared" si="129"/>
        <v>0.15800451559903048</v>
      </c>
      <c r="AJ187" s="64">
        <f t="shared" si="130"/>
        <v>0.15998091922493324</v>
      </c>
      <c r="AK187" s="334">
        <f>(1+O187)*'Projeções - Receitas'!N$34</f>
        <v>2005382366334.001</v>
      </c>
      <c r="AL187" s="334">
        <f>(1+P187)*'Projeções - Receitas'!T$34</f>
        <v>2117994747430.8904</v>
      </c>
      <c r="AM187" s="334">
        <f>(1+Q187)*'Projeções - Receitas'!U$34</f>
        <v>2372154117122.5972</v>
      </c>
      <c r="AN187" s="334">
        <f>(1+R187)*'Projeções - Receitas'!V$34</f>
        <v>2656812611177.3091</v>
      </c>
      <c r="AO187" s="334">
        <f>(1+S187)*'Projeções - Receitas'!W$34</f>
        <v>2975630124518.5864</v>
      </c>
      <c r="AP187" s="334">
        <f>(1+T187)*'Projeções - Receitas'!X$34</f>
        <v>3332705739460.8174</v>
      </c>
      <c r="AQ187" s="334">
        <f>(1+U187)*'Projeções - Receitas'!Y$34</f>
        <v>3732630428196.1152</v>
      </c>
      <c r="AR187" s="334">
        <f>(1+V187)*'Projeções - Receitas'!Z$34</f>
        <v>4180546079579.6494</v>
      </c>
      <c r="AS187" s="334">
        <f>(1+W187)*'Projeções - Receitas'!AA$34</f>
        <v>4657128332651.7305</v>
      </c>
      <c r="AT187" s="334">
        <f>(1+X187)*'Projeções - Receitas'!AB$34</f>
        <v>5104212652586.2969</v>
      </c>
      <c r="AU187" s="334">
        <f>(1+Y187)*'Projeções - Receitas'!AC$34</f>
        <v>5586560748255.7021</v>
      </c>
      <c r="AV187" s="335">
        <f t="shared" si="131"/>
        <v>1755854437997.3816</v>
      </c>
      <c r="AW187" s="335">
        <f t="shared" si="132"/>
        <v>1854454561565.783</v>
      </c>
      <c r="AX187" s="335">
        <f t="shared" si="133"/>
        <v>2076989108953.6768</v>
      </c>
      <c r="AY187" s="335">
        <f t="shared" si="134"/>
        <v>2326227802028.1182</v>
      </c>
      <c r="AZ187" s="335">
        <f t="shared" si="135"/>
        <v>2605375138271.4927</v>
      </c>
      <c r="BA187" s="335">
        <f t="shared" si="136"/>
        <v>2918020154864.0723</v>
      </c>
      <c r="BB187" s="335">
        <f t="shared" si="137"/>
        <v>3268182573447.7607</v>
      </c>
      <c r="BC187" s="335">
        <f t="shared" si="138"/>
        <v>3660364482261.4927</v>
      </c>
      <c r="BD187" s="335">
        <f t="shared" si="139"/>
        <v>4077646033239.3037</v>
      </c>
      <c r="BE187" s="335">
        <f t="shared" si="140"/>
        <v>4469100052430.2773</v>
      </c>
      <c r="BF187" s="335">
        <f t="shared" si="141"/>
        <v>4891430007384.9385</v>
      </c>
      <c r="BG187" s="334">
        <f>(AK187*SUMPRODUCT(DA$10:DA$13,DA$28:DA$31)+AV187*SUMPRODUCT(DA$14:DA$23,DA$32:DA$41))*'Projeções - Receitas'!T$23+(AK187*DA$11*'Projeções - Receitas'!T$25)</f>
        <v>65147946221.678818</v>
      </c>
      <c r="BH187" s="334">
        <f>(AL187*SUMPRODUCT(DB$10:DB$13,DB$28:DB$31)+AW187*SUMPRODUCT(DB$14:DB$23,DB$32:DB$41))*'Projeções - Receitas'!U$23+(AL187*DB$11*'Projeções - Receitas'!U$25)</f>
        <v>52198061026.330864</v>
      </c>
      <c r="BI187" s="334">
        <f>(AM187*SUMPRODUCT(DC$10:DC$13,DC$28:DC$31)+AX187*SUMPRODUCT(DC$14:DC$23,DC$32:DC$41))*'Projeções - Receitas'!V$23+(AM187*DC$11*'Projeções - Receitas'!V$25)</f>
        <v>57735232321.327095</v>
      </c>
      <c r="BJ187" s="334">
        <f>(AN187*SUMPRODUCT(DD$10:DD$13,DD$28:DD$31)+AY187*SUMPRODUCT(DD$14:DD$23,DD$32:DD$41))*'Projeções - Receitas'!W$23+(AN187*DD$11*'Projeções - Receitas'!W$25)</f>
        <v>63811102867.151505</v>
      </c>
      <c r="BK187" s="334">
        <f>(AO187*SUMPRODUCT(DE$10:DE$13,DE$28:DE$31)+AZ187*SUMPRODUCT(DE$14:DE$23,DE$32:DE$41))*'Projeções - Receitas'!X$23+(AO187*DE$11*'Projeções - Receitas'!X$25)</f>
        <v>70507659608.425446</v>
      </c>
      <c r="BL187" s="334">
        <f>(AP187*SUMPRODUCT(DF$10:DF$13,DF$28:DF$31)+BA187*SUMPRODUCT(DF$14:DF$23,DF$32:DF$41))*'Projeções - Receitas'!Y$23+(AP187*DF$11*'Projeções - Receitas'!Y$25)</f>
        <v>77895735548.553238</v>
      </c>
      <c r="BM187" s="334">
        <f>(AQ187*SUMPRODUCT(DG$10:DG$13,DG$28:DG$31)+BB187*SUMPRODUCT(DG$14:DG$23,DG$32:DG$41))*'Projeções - Receitas'!Z$23+(AQ187*DG$11*'Projeções - Receitas'!Z$25)</f>
        <v>86049963913.266937</v>
      </c>
      <c r="BN187" s="334">
        <f>(AR187*SUMPRODUCT(DH$10:DH$13,DH$28:DH$31)+BC187*SUMPRODUCT(DH$14:DH$23,DH$32:DH$41))*'Projeções - Receitas'!AA$23+(AR187*DH$11*'Projeções - Receitas'!AA$25)</f>
        <v>95047600533.268173</v>
      </c>
      <c r="BO187" s="334">
        <f>(AS187*SUMPRODUCT(DI$10:DI$13,DI$28:DI$31)+BD187*SUMPRODUCT(DI$14:DI$23,DI$32:DI$41))*'Projeções - Receitas'!AB$23+(AS187*DI$11*'Projeções - Receitas'!AB$25)</f>
        <v>104409114055.54024</v>
      </c>
      <c r="BP187" s="334">
        <f>(AT187*SUMPRODUCT(DJ$10:DJ$13,DJ$28:DJ$31)+BE187*SUMPRODUCT(DJ$14:DJ$23,DJ$32:DJ$41))*'Projeções - Receitas'!AC$23+(AT187*DJ$11*'Projeções - Receitas'!AC$25)</f>
        <v>112819987358.63857</v>
      </c>
      <c r="BQ187" s="334">
        <f>(AU187*SUMPRODUCT(DK$10:DK$13,DK$28:DK$31)+BF187*SUMPRODUCT(DK$14:DK$23,DK$32:DK$41))*'Projeções - Receitas'!AD$23+(AU187*DK$11*'Projeções - Receitas'!AD$25)</f>
        <v>143511833308.00867</v>
      </c>
      <c r="BR187" s="335">
        <f>((BG187+'DRE + DCF'!T$12)*(1+'DRE + DCF'!T$15)+'DRE + DCF'!T$18)*(1+'DRE + DCF'!T$25)*'DRE + DCF'!T$33</f>
        <v>35873688469.946564</v>
      </c>
      <c r="BS187" s="335">
        <f>((BH187+'DRE + DCF'!U$12)*(1+'DRE + DCF'!U$15)+'DRE + DCF'!U$18)*(1+'DRE + DCF'!U$25)*'DRE + DCF'!U$33</f>
        <v>27136948058.378277</v>
      </c>
      <c r="BT187" s="335">
        <f>((BI187+'DRE + DCF'!V$12)*(1+'DRE + DCF'!V$15)+'DRE + DCF'!V$18)*(1+'DRE + DCF'!V$25)*'DRE + DCF'!V$33</f>
        <v>30166669995.388092</v>
      </c>
      <c r="BU187" s="335">
        <f>((BJ187+'DRE + DCF'!W$12)*(1+'DRE + DCF'!W$15)+'DRE + DCF'!W$18)*(1+'DRE + DCF'!W$25)*'DRE + DCF'!W$33</f>
        <v>33477651187.84726</v>
      </c>
      <c r="BV187" s="335">
        <f>((BK187+'DRE + DCF'!X$12)*(1+'DRE + DCF'!X$15)+'DRE + DCF'!X$18)*(1+'DRE + DCF'!X$25)*'DRE + DCF'!X$33</f>
        <v>37105414932.665573</v>
      </c>
      <c r="BW187" s="335">
        <f>((BL187+'DRE + DCF'!Y$12)*(1+'DRE + DCF'!Y$15)+'DRE + DCF'!Y$18)*(1+'DRE + DCF'!Y$25)*'DRE + DCF'!Y$33</f>
        <v>41094184041.007576</v>
      </c>
      <c r="BX187" s="335">
        <f>((BM187+'DRE + DCF'!Z$12)*(1+'DRE + DCF'!Z$15)+'DRE + DCF'!Z$18)*(1+'DRE + DCF'!Z$25)*'DRE + DCF'!Z$33</f>
        <v>45492732748.412598</v>
      </c>
      <c r="BY187" s="335">
        <f>((BN187+'DRE + DCF'!AA$12)*(1+'DRE + DCF'!AA$15)+'DRE + DCF'!AA$18)*(1+'DRE + DCF'!AA$25)*'DRE + DCF'!AA$33</f>
        <v>50336755159.245438</v>
      </c>
      <c r="BZ187" s="335">
        <f>((BO187+'DRE + DCF'!AB$12)*(1+'DRE + DCF'!AB$15)+'DRE + DCF'!AB$18)*(1+'DRE + DCF'!AB$25)*'DRE + DCF'!AB$33</f>
        <v>55342868634.599709</v>
      </c>
      <c r="CA187" s="335">
        <f>((BP187+'DRE + DCF'!AC$12)*(1+'DRE + DCF'!AC$15)+'DRE + DCF'!AC$18)*(1+'DRE + DCF'!AC$25)*'DRE + DCF'!AC$33</f>
        <v>59719779491.993683</v>
      </c>
      <c r="CB187" s="335">
        <f>((BQ187+'DRE + DCF'!AD$12)*(1+'DRE + DCF'!AD$15)+'DRE + DCF'!AD$18)*(1+'DRE + DCF'!AD$25)*'DRE + DCF'!AD$33</f>
        <v>74980194827.84697</v>
      </c>
      <c r="CC187" s="335">
        <f>BR187*(1-DA$47)+('DRE + DCF'!N$53*10^6)</f>
        <v>200647608305.2309</v>
      </c>
      <c r="CD187" s="335">
        <f>BS187*(1-DB$47)+('DRE + DCF'!T$53*10^6)</f>
        <v>200959237527.55972</v>
      </c>
      <c r="CE187" s="335">
        <f>BT187*(1-DC$47)+('DRE + DCF'!U$53*10^6)</f>
        <v>219620577017.16614</v>
      </c>
      <c r="CF187" s="335">
        <f>BU187*(1-DD$47)+('DRE + DCF'!V$53*10^6)</f>
        <v>240327355418.98642</v>
      </c>
      <c r="CG187" s="335">
        <f>BV187*(1-DE$47)+('DRE + DCF'!W$53*10^6)</f>
        <v>263275288837.67648</v>
      </c>
      <c r="CH187" s="335">
        <f>BW187*(1-DF$47)+('DRE + DCF'!X$53*10^6)</f>
        <v>288687486288.33905</v>
      </c>
      <c r="CI187" s="335">
        <f>BX187*(1-DG$47)+('DRE + DCF'!Y$53*10^6)</f>
        <v>316817057183.75677</v>
      </c>
      <c r="CJ187" s="335">
        <f>BY187*(1-DH$47)+('DRE + DCF'!Z$53*10^6)</f>
        <v>347939300476.01801</v>
      </c>
      <c r="CK187" s="335">
        <f>BZ187*(1-DI$47)+('DRE + DCF'!AA$53*10^6)</f>
        <v>381969921516.68213</v>
      </c>
      <c r="CL187" s="335">
        <f>CA187*(1-DJ$47)+('DRE + DCF'!AB$53*10^6)</f>
        <v>418080288674.09326</v>
      </c>
      <c r="CM187" s="335">
        <f>CB187*(1-DK$47)+('DRE + DCF'!AC$53*10^6)</f>
        <v>463312638405.64117</v>
      </c>
      <c r="CN187" s="335">
        <f t="shared" si="142"/>
        <v>1167308719804.8596</v>
      </c>
      <c r="CO187" s="335">
        <f t="shared" si="143"/>
        <v>1189156952384.5359</v>
      </c>
      <c r="CP187" s="335">
        <f t="shared" si="144"/>
        <v>1229714616456.407</v>
      </c>
      <c r="CQ187" s="335">
        <f t="shared" si="145"/>
        <v>1377280370431.176</v>
      </c>
      <c r="CR187" s="335">
        <f t="shared" si="146"/>
        <v>1542554014882.9172</v>
      </c>
      <c r="CS187" s="335">
        <f t="shared" si="147"/>
        <v>1727660496668.8677</v>
      </c>
      <c r="CT187" s="335">
        <f t="shared" si="148"/>
        <v>1934979756269.1316</v>
      </c>
      <c r="CU187" s="335">
        <f t="shared" si="149"/>
        <v>2167177327021.4275</v>
      </c>
      <c r="CV187" s="335">
        <f t="shared" si="150"/>
        <v>2414235542301.8706</v>
      </c>
      <c r="CW187" s="335">
        <f t="shared" si="151"/>
        <v>2646002154362.8506</v>
      </c>
      <c r="CX187" s="336">
        <f t="shared" si="152"/>
        <v>2896049357950.1401</v>
      </c>
    </row>
    <row r="188" spans="4:102" ht="30" customHeight="1" x14ac:dyDescent="0.25">
      <c r="D188" s="333">
        <f t="shared" si="110"/>
        <v>1.4632289372174645E-2</v>
      </c>
      <c r="E188" s="64">
        <f t="shared" si="111"/>
        <v>1.1735298373475117E-2</v>
      </c>
      <c r="F188" s="64">
        <f t="shared" si="112"/>
        <v>2.1333113323127317E-2</v>
      </c>
      <c r="G188" s="64">
        <f t="shared" si="113"/>
        <v>1.7234273518148185E-2</v>
      </c>
      <c r="H188" s="64">
        <f t="shared" si="114"/>
        <v>1.3416697417049622E-2</v>
      </c>
      <c r="I188" s="64">
        <f t="shared" si="115"/>
        <v>9.8406520503754868E-3</v>
      </c>
      <c r="J188" s="64">
        <f t="shared" si="116"/>
        <v>6.4761974789411536E-3</v>
      </c>
      <c r="K188" s="64">
        <f t="shared" si="117"/>
        <v>3.2956198346615617E-3</v>
      </c>
      <c r="L188" s="64">
        <f t="shared" si="118"/>
        <v>9.6273371248567496E-4</v>
      </c>
      <c r="M188" s="64">
        <f t="shared" si="119"/>
        <v>7.5155527952092127E-4</v>
      </c>
      <c r="N188" s="64">
        <f t="shared" si="120"/>
        <v>2.7279267514090377E-3</v>
      </c>
      <c r="O188" s="64">
        <f t="shared" si="109"/>
        <v>8.8500000000000065E-2</v>
      </c>
      <c r="P188" s="64">
        <f t="shared" si="109"/>
        <v>8.8500000000000065E-2</v>
      </c>
      <c r="Q188" s="64">
        <f t="shared" si="154"/>
        <v>8.8500000000000065E-2</v>
      </c>
      <c r="R188" s="64">
        <f t="shared" si="155"/>
        <v>8.8500000000000065E-2</v>
      </c>
      <c r="S188" s="64">
        <f t="shared" si="156"/>
        <v>8.8500000000000065E-2</v>
      </c>
      <c r="T188" s="64">
        <f t="shared" si="157"/>
        <v>8.8500000000000065E-2</v>
      </c>
      <c r="U188" s="64">
        <f t="shared" si="158"/>
        <v>8.8500000000000065E-2</v>
      </c>
      <c r="V188" s="64">
        <f t="shared" si="159"/>
        <v>8.8500000000000065E-2</v>
      </c>
      <c r="W188" s="64">
        <f t="shared" si="160"/>
        <v>8.8500000000000065E-2</v>
      </c>
      <c r="X188" s="64">
        <f t="shared" si="161"/>
        <v>8.8500000000000065E-2</v>
      </c>
      <c r="Y188" s="64">
        <f t="shared" si="162"/>
        <v>8.8500000000000065E-2</v>
      </c>
      <c r="Z188" s="64">
        <f t="shared" si="121"/>
        <v>0.17181976761398191</v>
      </c>
      <c r="AA188" s="64">
        <f t="shared" si="153"/>
        <v>0.16892277661528238</v>
      </c>
      <c r="AB188" s="64">
        <f t="shared" si="122"/>
        <v>0.17852059156493458</v>
      </c>
      <c r="AC188" s="64">
        <f t="shared" si="123"/>
        <v>0.17442175175995545</v>
      </c>
      <c r="AD188" s="64">
        <f t="shared" si="124"/>
        <v>0.17060417565885688</v>
      </c>
      <c r="AE188" s="64">
        <f t="shared" si="125"/>
        <v>0.16702813029218275</v>
      </c>
      <c r="AF188" s="64">
        <f t="shared" si="126"/>
        <v>0.16366367572074841</v>
      </c>
      <c r="AG188" s="64">
        <f t="shared" si="127"/>
        <v>0.16048309807646882</v>
      </c>
      <c r="AH188" s="64">
        <f t="shared" si="128"/>
        <v>0.15815021195429294</v>
      </c>
      <c r="AI188" s="64">
        <f t="shared" si="129"/>
        <v>0.15793903352132818</v>
      </c>
      <c r="AJ188" s="64">
        <f t="shared" si="130"/>
        <v>0.1599154049932163</v>
      </c>
      <c r="AK188" s="334">
        <f>(1+O188)*'Projeções - Receitas'!N$34</f>
        <v>2006303957495</v>
      </c>
      <c r="AL188" s="334">
        <f>(1+P188)*'Projeções - Receitas'!T$34</f>
        <v>2118968090605.261</v>
      </c>
      <c r="AM188" s="334">
        <f>(1+Q188)*'Projeções - Receitas'!U$34</f>
        <v>2373244261477.8926</v>
      </c>
      <c r="AN188" s="334">
        <f>(1+R188)*'Projeções - Receitas'!V$34</f>
        <v>2658033572855.2397</v>
      </c>
      <c r="AO188" s="334">
        <f>(1+S188)*'Projeções - Receitas'!W$34</f>
        <v>2976997601597.8687</v>
      </c>
      <c r="AP188" s="334">
        <f>(1+T188)*'Projeções - Receitas'!X$34</f>
        <v>3334237313789.6133</v>
      </c>
      <c r="AQ188" s="334">
        <f>(1+U188)*'Projeções - Receitas'!Y$34</f>
        <v>3734345791444.3672</v>
      </c>
      <c r="AR188" s="334">
        <f>(1+V188)*'Projeções - Receitas'!Z$34</f>
        <v>4182467286417.6914</v>
      </c>
      <c r="AS188" s="334">
        <f>(1+W188)*'Projeções - Receitas'!AA$34</f>
        <v>4659268557069.3086</v>
      </c>
      <c r="AT188" s="334">
        <f>(1+X188)*'Projeções - Receitas'!AB$34</f>
        <v>5106558338547.9629</v>
      </c>
      <c r="AU188" s="334">
        <f>(1+Y188)*'Projeções - Receitas'!AC$34</f>
        <v>5589128101540.7451</v>
      </c>
      <c r="AV188" s="335">
        <f t="shared" si="131"/>
        <v>1756661356397.1965</v>
      </c>
      <c r="AW188" s="335">
        <f t="shared" si="132"/>
        <v>1855306792522.3848</v>
      </c>
      <c r="AX188" s="335">
        <f t="shared" si="133"/>
        <v>2077943607625.071</v>
      </c>
      <c r="AY188" s="335">
        <f t="shared" si="134"/>
        <v>2327296840540.0796</v>
      </c>
      <c r="AZ188" s="335">
        <f t="shared" si="135"/>
        <v>2606572461404.8892</v>
      </c>
      <c r="BA188" s="335">
        <f t="shared" si="136"/>
        <v>2919361156773.4766</v>
      </c>
      <c r="BB188" s="335">
        <f t="shared" si="137"/>
        <v>3269684495586.2939</v>
      </c>
      <c r="BC188" s="335">
        <f t="shared" si="138"/>
        <v>3662046635056.6494</v>
      </c>
      <c r="BD188" s="335">
        <f t="shared" si="139"/>
        <v>4079519951453.1074</v>
      </c>
      <c r="BE188" s="335">
        <f t="shared" si="140"/>
        <v>4471153866792.6064</v>
      </c>
      <c r="BF188" s="335">
        <f t="shared" si="141"/>
        <v>4893677907204.5078</v>
      </c>
      <c r="BG188" s="334">
        <f>(AK188*SUMPRODUCT(DA$10:DA$13,DA$28:DA$31)+AV188*SUMPRODUCT(DA$14:DA$23,DA$32:DA$41))*'Projeções - Receitas'!T$23+(AK188*DA$11*'Projeções - Receitas'!T$25)</f>
        <v>65177885535.199799</v>
      </c>
      <c r="BH188" s="334">
        <f>(AL188*SUMPRODUCT(DB$10:DB$13,DB$28:DB$31)+AW188*SUMPRODUCT(DB$14:DB$23,DB$32:DB$41))*'Projeções - Receitas'!U$23+(AL188*DB$11*'Projeções - Receitas'!U$25)</f>
        <v>52222049105.846626</v>
      </c>
      <c r="BI188" s="334">
        <f>(AM188*SUMPRODUCT(DC$10:DC$13,DC$28:DC$31)+AX188*SUMPRODUCT(DC$14:DC$23,DC$32:DC$41))*'Projeções - Receitas'!V$23+(AM188*DC$11*'Projeções - Receitas'!V$25)</f>
        <v>57761765056.768906</v>
      </c>
      <c r="BJ188" s="334">
        <f>(AN188*SUMPRODUCT(DD$10:DD$13,DD$28:DD$31)+AY188*SUMPRODUCT(DD$14:DD$23,DD$32:DD$41))*'Projeções - Receitas'!W$23+(AN188*DD$11*'Projeções - Receitas'!W$25)</f>
        <v>63840427822.513229</v>
      </c>
      <c r="BK188" s="334">
        <f>(AO188*SUMPRODUCT(DE$10:DE$13,DE$28:DE$31)+AZ188*SUMPRODUCT(DE$14:DE$23,DE$32:DE$41))*'Projeções - Receitas'!X$23+(AO188*DE$11*'Projeções - Receitas'!X$25)</f>
        <v>70540062025.524933</v>
      </c>
      <c r="BL188" s="334">
        <f>(AP188*SUMPRODUCT(DF$10:DF$13,DF$28:DF$31)+BA188*SUMPRODUCT(DF$14:DF$23,DF$32:DF$41))*'Projeções - Receitas'!Y$23+(AP188*DF$11*'Projeções - Receitas'!Y$25)</f>
        <v>77931533221.139893</v>
      </c>
      <c r="BM188" s="334">
        <f>(AQ188*SUMPRODUCT(DG$10:DG$13,DG$28:DG$31)+BB188*SUMPRODUCT(DG$14:DG$23,DG$32:DG$41))*'Projeções - Receitas'!Z$23+(AQ188*DG$11*'Projeções - Receitas'!Z$25)</f>
        <v>86089508933.447662</v>
      </c>
      <c r="BN188" s="334">
        <f>(AR188*SUMPRODUCT(DH$10:DH$13,DH$28:DH$31)+BC188*SUMPRODUCT(DH$14:DH$23,DH$32:DH$41))*'Projeções - Receitas'!AA$23+(AR188*DH$11*'Projeções - Receitas'!AA$25)</f>
        <v>95091280496.748581</v>
      </c>
      <c r="BO188" s="334">
        <f>(AS188*SUMPRODUCT(DI$10:DI$13,DI$28:DI$31)+BD188*SUMPRODUCT(DI$14:DI$23,DI$32:DI$41))*'Projeções - Receitas'!AB$23+(AS188*DI$11*'Projeções - Receitas'!AB$25)</f>
        <v>104457096185.16135</v>
      </c>
      <c r="BP188" s="334">
        <f>(AT188*SUMPRODUCT(DJ$10:DJ$13,DJ$28:DJ$31)+BE188*SUMPRODUCT(DJ$14:DJ$23,DJ$32:DJ$41))*'Projeções - Receitas'!AC$23+(AT188*DJ$11*'Projeções - Receitas'!AC$25)</f>
        <v>112871834779.29979</v>
      </c>
      <c r="BQ188" s="334">
        <f>(AU188*SUMPRODUCT(DK$10:DK$13,DK$28:DK$31)+BF188*SUMPRODUCT(DK$14:DK$23,DK$32:DK$41))*'Projeções - Receitas'!AD$23+(AU188*DK$11*'Projeções - Receitas'!AD$25)</f>
        <v>143577785437.28619</v>
      </c>
      <c r="BR188" s="335">
        <f>((BG188+'DRE + DCF'!T$12)*(1+'DRE + DCF'!T$15)+'DRE + DCF'!T$18)*(1+'DRE + DCF'!T$25)*'DRE + DCF'!T$33</f>
        <v>35892111062.237564</v>
      </c>
      <c r="BS188" s="335">
        <f>((BH188+'DRE + DCF'!U$12)*(1+'DRE + DCF'!U$15)+'DRE + DCF'!U$18)*(1+'DRE + DCF'!U$25)*'DRE + DCF'!U$33</f>
        <v>27151566222.242172</v>
      </c>
      <c r="BT188" s="335">
        <f>((BI188+'DRE + DCF'!V$12)*(1+'DRE + DCF'!V$15)+'DRE + DCF'!V$18)*(1+'DRE + DCF'!V$25)*'DRE + DCF'!V$33</f>
        <v>30182820716.458736</v>
      </c>
      <c r="BU188" s="335">
        <f>((BJ188+'DRE + DCF'!W$12)*(1+'DRE + DCF'!W$15)+'DRE + DCF'!W$18)*(1+'DRE + DCF'!W$25)*'DRE + DCF'!W$33</f>
        <v>33495481512.302731</v>
      </c>
      <c r="BV188" s="335">
        <f>((BK188+'DRE + DCF'!X$12)*(1+'DRE + DCF'!X$15)+'DRE + DCF'!X$18)*(1+'DRE + DCF'!X$25)*'DRE + DCF'!X$33</f>
        <v>37125094282.302521</v>
      </c>
      <c r="BW188" s="335">
        <f>((BL188+'DRE + DCF'!Y$12)*(1+'DRE + DCF'!Y$15)+'DRE + DCF'!Y$18)*(1+'DRE + DCF'!Y$25)*'DRE + DCF'!Y$33</f>
        <v>41115901000.548462</v>
      </c>
      <c r="BX188" s="335">
        <f>((BM188+'DRE + DCF'!Z$12)*(1+'DRE + DCF'!Z$15)+'DRE + DCF'!Z$18)*(1+'DRE + DCF'!Z$25)*'DRE + DCF'!Z$33</f>
        <v>45516696034.785332</v>
      </c>
      <c r="BY188" s="335">
        <f>((BN188+'DRE + DCF'!AA$12)*(1+'DRE + DCF'!AA$15)+'DRE + DCF'!AA$18)*(1+'DRE + DCF'!AA$25)*'DRE + DCF'!AA$33</f>
        <v>50363194257.319321</v>
      </c>
      <c r="BZ188" s="335">
        <f>((BO188+'DRE + DCF'!AB$12)*(1+'DRE + DCF'!AB$15)+'DRE + DCF'!AB$18)*(1+'DRE + DCF'!AB$25)*'DRE + DCF'!AB$33</f>
        <v>55371878995.247093</v>
      </c>
      <c r="CA188" s="335">
        <f>((BP188+'DRE + DCF'!AC$12)*(1+'DRE + DCF'!AC$15)+'DRE + DCF'!AC$18)*(1+'DRE + DCF'!AC$25)*'DRE + DCF'!AC$33</f>
        <v>59751091393.896263</v>
      </c>
      <c r="CB188" s="335">
        <f>((BQ188+'DRE + DCF'!AD$12)*(1+'DRE + DCF'!AD$15)+'DRE + DCF'!AD$18)*(1+'DRE + DCF'!AD$25)*'DRE + DCF'!AD$33</f>
        <v>75018694443.031265</v>
      </c>
      <c r="CC188" s="335">
        <f>BR188*(1-DA$47)+('DRE + DCF'!N$53*10^6)</f>
        <v>200658885173.29761</v>
      </c>
      <c r="CD188" s="335">
        <f>BS188*(1-DB$47)+('DRE + DCF'!T$53*10^6)</f>
        <v>200968008425.87805</v>
      </c>
      <c r="CE188" s="335">
        <f>BT188*(1-DC$47)+('DRE + DCF'!U$53*10^6)</f>
        <v>219630267449.80853</v>
      </c>
      <c r="CF188" s="335">
        <f>BU188*(1-DD$47)+('DRE + DCF'!V$53*10^6)</f>
        <v>240338053613.65973</v>
      </c>
      <c r="CG188" s="335">
        <f>BV188*(1-DE$47)+('DRE + DCF'!W$53*10^6)</f>
        <v>263287096447.45865</v>
      </c>
      <c r="CH188" s="335">
        <f>BW188*(1-DF$47)+('DRE + DCF'!X$53*10^6)</f>
        <v>288700516464.0636</v>
      </c>
      <c r="CI188" s="335">
        <f>BX188*(1-DG$47)+('DRE + DCF'!Y$53*10^6)</f>
        <v>316831435155.58044</v>
      </c>
      <c r="CJ188" s="335">
        <f>BY188*(1-DH$47)+('DRE + DCF'!Z$53*10^6)</f>
        <v>347955163934.86237</v>
      </c>
      <c r="CK188" s="335">
        <f>BZ188*(1-DI$47)+('DRE + DCF'!AA$53*10^6)</f>
        <v>381987327733.07056</v>
      </c>
      <c r="CL188" s="335">
        <f>CA188*(1-DJ$47)+('DRE + DCF'!AB$53*10^6)</f>
        <v>418099075815.2348</v>
      </c>
      <c r="CM188" s="335">
        <f>CB188*(1-DK$47)+('DRE + DCF'!AC$53*10^6)</f>
        <v>463335738174.75171</v>
      </c>
      <c r="CN188" s="335">
        <f t="shared" si="142"/>
        <v>1167845166826.8286</v>
      </c>
      <c r="CO188" s="335">
        <f t="shared" si="143"/>
        <v>1189703439954.5654</v>
      </c>
      <c r="CP188" s="335">
        <f t="shared" si="144"/>
        <v>1230279742658.8228</v>
      </c>
      <c r="CQ188" s="335">
        <f t="shared" si="145"/>
        <v>1377913311777.8813</v>
      </c>
      <c r="CR188" s="335">
        <f t="shared" si="146"/>
        <v>1543262909191.2273</v>
      </c>
      <c r="CS188" s="335">
        <f t="shared" si="147"/>
        <v>1728454458294.1748</v>
      </c>
      <c r="CT188" s="335">
        <f t="shared" si="148"/>
        <v>1935868993289.4758</v>
      </c>
      <c r="CU188" s="335">
        <f t="shared" si="149"/>
        <v>2168173272484.2131</v>
      </c>
      <c r="CV188" s="335">
        <f t="shared" si="150"/>
        <v>2415345025547.4136</v>
      </c>
      <c r="CW188" s="335">
        <f t="shared" si="151"/>
        <v>2647218147999.9653</v>
      </c>
      <c r="CX188" s="336">
        <f t="shared" si="152"/>
        <v>2897380262985.9624</v>
      </c>
    </row>
    <row r="189" spans="4:102" ht="30" customHeight="1" x14ac:dyDescent="0.25">
      <c r="D189" s="333">
        <f t="shared" si="110"/>
        <v>1.4563052289335909E-2</v>
      </c>
      <c r="E189" s="64">
        <f t="shared" si="111"/>
        <v>1.1665108661663454E-2</v>
      </c>
      <c r="F189" s="64">
        <f t="shared" si="112"/>
        <v>2.1259020938596357E-2</v>
      </c>
      <c r="G189" s="64">
        <f t="shared" si="113"/>
        <v>1.7161950559412192E-2</v>
      </c>
      <c r="H189" s="64">
        <f t="shared" si="114"/>
        <v>1.3346014313207338E-2</v>
      </c>
      <c r="I189" s="64">
        <f t="shared" si="115"/>
        <v>9.7714984523748494E-3</v>
      </c>
      <c r="J189" s="64">
        <f t="shared" si="116"/>
        <v>6.408477189717543E-3</v>
      </c>
      <c r="K189" s="64">
        <f t="shared" si="117"/>
        <v>3.2292492844308573E-3</v>
      </c>
      <c r="L189" s="64">
        <f t="shared" si="118"/>
        <v>8.9732433131223255E-4</v>
      </c>
      <c r="M189" s="64">
        <f t="shared" si="119"/>
        <v>6.8613333228473294E-4</v>
      </c>
      <c r="N189" s="64">
        <f t="shared" si="120"/>
        <v>2.6624726796845022E-3</v>
      </c>
      <c r="O189" s="64">
        <f t="shared" si="109"/>
        <v>8.9000000000000065E-2</v>
      </c>
      <c r="P189" s="64">
        <f t="shared" si="109"/>
        <v>8.9000000000000065E-2</v>
      </c>
      <c r="Q189" s="64">
        <f t="shared" si="154"/>
        <v>8.9000000000000065E-2</v>
      </c>
      <c r="R189" s="64">
        <f t="shared" si="155"/>
        <v>8.9000000000000065E-2</v>
      </c>
      <c r="S189" s="64">
        <f t="shared" si="156"/>
        <v>8.9000000000000065E-2</v>
      </c>
      <c r="T189" s="64">
        <f t="shared" si="157"/>
        <v>8.9000000000000065E-2</v>
      </c>
      <c r="U189" s="64">
        <f t="shared" si="158"/>
        <v>8.9000000000000065E-2</v>
      </c>
      <c r="V189" s="64">
        <f t="shared" si="159"/>
        <v>8.9000000000000065E-2</v>
      </c>
      <c r="W189" s="64">
        <f t="shared" si="160"/>
        <v>8.9000000000000065E-2</v>
      </c>
      <c r="X189" s="64">
        <f t="shared" si="161"/>
        <v>8.9000000000000065E-2</v>
      </c>
      <c r="Y189" s="64">
        <f t="shared" si="162"/>
        <v>8.9000000000000065E-2</v>
      </c>
      <c r="Z189" s="64">
        <f t="shared" si="121"/>
        <v>0.17175053053114317</v>
      </c>
      <c r="AA189" s="64">
        <f t="shared" si="153"/>
        <v>0.16885258690347071</v>
      </c>
      <c r="AB189" s="64">
        <f t="shared" si="122"/>
        <v>0.17844649918040362</v>
      </c>
      <c r="AC189" s="64">
        <f t="shared" si="123"/>
        <v>0.17434942880121945</v>
      </c>
      <c r="AD189" s="64">
        <f t="shared" si="124"/>
        <v>0.1705334925550146</v>
      </c>
      <c r="AE189" s="64">
        <f t="shared" si="125"/>
        <v>0.16695897669418211</v>
      </c>
      <c r="AF189" s="64">
        <f t="shared" si="126"/>
        <v>0.1635959554315248</v>
      </c>
      <c r="AG189" s="64">
        <f t="shared" si="127"/>
        <v>0.16041672752623812</v>
      </c>
      <c r="AH189" s="64">
        <f t="shared" si="128"/>
        <v>0.15808480257311949</v>
      </c>
      <c r="AI189" s="64">
        <f t="shared" si="129"/>
        <v>0.15787361157409199</v>
      </c>
      <c r="AJ189" s="64">
        <f t="shared" si="130"/>
        <v>0.15984995092149176</v>
      </c>
      <c r="AK189" s="334">
        <f>(1+O189)*'Projeções - Receitas'!N$34</f>
        <v>2007225548655.999</v>
      </c>
      <c r="AL189" s="334">
        <f>(1+P189)*'Projeções - Receitas'!T$34</f>
        <v>2119941433779.6316</v>
      </c>
      <c r="AM189" s="334">
        <f>(1+Q189)*'Projeções - Receitas'!U$34</f>
        <v>2374334405833.1875</v>
      </c>
      <c r="AN189" s="334">
        <f>(1+R189)*'Projeções - Receitas'!V$34</f>
        <v>2659254534533.1704</v>
      </c>
      <c r="AO189" s="334">
        <f>(1+S189)*'Projeções - Receitas'!W$34</f>
        <v>2978365078677.1509</v>
      </c>
      <c r="AP189" s="334">
        <f>(1+T189)*'Projeções - Receitas'!X$34</f>
        <v>3335768888118.4097</v>
      </c>
      <c r="AQ189" s="334">
        <f>(1+U189)*'Projeções - Receitas'!Y$34</f>
        <v>3736061154692.6187</v>
      </c>
      <c r="AR189" s="334">
        <f>(1+V189)*'Projeções - Receitas'!Z$34</f>
        <v>4184388493255.7334</v>
      </c>
      <c r="AS189" s="334">
        <f>(1+W189)*'Projeções - Receitas'!AA$34</f>
        <v>4661408781486.8877</v>
      </c>
      <c r="AT189" s="334">
        <f>(1+X189)*'Projeções - Receitas'!AB$34</f>
        <v>5108904024509.6299</v>
      </c>
      <c r="AU189" s="334">
        <f>(1+Y189)*'Projeções - Receitas'!AC$34</f>
        <v>5591695454825.7891</v>
      </c>
      <c r="AV189" s="335">
        <f t="shared" si="131"/>
        <v>1757468274797.0115</v>
      </c>
      <c r="AW189" s="335">
        <f t="shared" si="132"/>
        <v>1856159023478.9863</v>
      </c>
      <c r="AX189" s="335">
        <f t="shared" si="133"/>
        <v>2078898106296.4648</v>
      </c>
      <c r="AY189" s="335">
        <f t="shared" si="134"/>
        <v>2328365879052.041</v>
      </c>
      <c r="AZ189" s="335">
        <f t="shared" si="135"/>
        <v>2607769784538.2861</v>
      </c>
      <c r="BA189" s="335">
        <f t="shared" si="136"/>
        <v>2920702158682.8809</v>
      </c>
      <c r="BB189" s="335">
        <f t="shared" si="137"/>
        <v>3271186417724.8267</v>
      </c>
      <c r="BC189" s="335">
        <f t="shared" si="138"/>
        <v>3663728787851.8062</v>
      </c>
      <c r="BD189" s="335">
        <f t="shared" si="139"/>
        <v>4081393869666.9126</v>
      </c>
      <c r="BE189" s="335">
        <f t="shared" si="140"/>
        <v>4473207681154.9375</v>
      </c>
      <c r="BF189" s="335">
        <f t="shared" si="141"/>
        <v>4895925807024.0781</v>
      </c>
      <c r="BG189" s="334">
        <f>(AK189*SUMPRODUCT(DA$10:DA$13,DA$28:DA$31)+AV189*SUMPRODUCT(DA$14:DA$23,DA$32:DA$41))*'Projeções - Receitas'!T$23+(AK189*DA$11*'Projeções - Receitas'!T$25)</f>
        <v>65207824848.720787</v>
      </c>
      <c r="BH189" s="334">
        <f>(AL189*SUMPRODUCT(DB$10:DB$13,DB$28:DB$31)+AW189*SUMPRODUCT(DB$14:DB$23,DB$32:DB$41))*'Projeções - Receitas'!U$23+(AL189*DB$11*'Projeções - Receitas'!U$25)</f>
        <v>52246037185.362411</v>
      </c>
      <c r="BI189" s="334">
        <f>(AM189*SUMPRODUCT(DC$10:DC$13,DC$28:DC$31)+AX189*SUMPRODUCT(DC$14:DC$23,DC$32:DC$41))*'Projeções - Receitas'!V$23+(AM189*DC$11*'Projeções - Receitas'!V$25)</f>
        <v>57788297792.210663</v>
      </c>
      <c r="BJ189" s="334">
        <f>(AN189*SUMPRODUCT(DD$10:DD$13,DD$28:DD$31)+AY189*SUMPRODUCT(DD$14:DD$23,DD$32:DD$41))*'Projeções - Receitas'!W$23+(AN189*DD$11*'Projeções - Receitas'!W$25)</f>
        <v>63869752777.874954</v>
      </c>
      <c r="BK189" s="334">
        <f>(AO189*SUMPRODUCT(DE$10:DE$13,DE$28:DE$31)+AZ189*SUMPRODUCT(DE$14:DE$23,DE$32:DE$41))*'Projeções - Receitas'!X$23+(AO189*DE$11*'Projeções - Receitas'!X$25)</f>
        <v>70572464442.624359</v>
      </c>
      <c r="BL189" s="334">
        <f>(AP189*SUMPRODUCT(DF$10:DF$13,DF$28:DF$31)+BA189*SUMPRODUCT(DF$14:DF$23,DF$32:DF$41))*'Projeções - Receitas'!Y$23+(AP189*DF$11*'Projeções - Receitas'!Y$25)</f>
        <v>77967330893.726547</v>
      </c>
      <c r="BM189" s="334">
        <f>(AQ189*SUMPRODUCT(DG$10:DG$13,DG$28:DG$31)+BB189*SUMPRODUCT(DG$14:DG$23,DG$32:DG$41))*'Projeções - Receitas'!Z$23+(AQ189*DG$11*'Projeções - Receitas'!Z$25)</f>
        <v>86129053953.628418</v>
      </c>
      <c r="BN189" s="334">
        <f>(AR189*SUMPRODUCT(DH$10:DH$13,DH$28:DH$31)+BC189*SUMPRODUCT(DH$14:DH$23,DH$32:DH$41))*'Projeções - Receitas'!AA$23+(AR189*DH$11*'Projeções - Receitas'!AA$25)</f>
        <v>95134960460.228867</v>
      </c>
      <c r="BO189" s="334">
        <f>(AS189*SUMPRODUCT(DI$10:DI$13,DI$28:DI$31)+BD189*SUMPRODUCT(DI$14:DI$23,DI$32:DI$41))*'Projeções - Receitas'!AB$23+(AS189*DI$11*'Projeções - Receitas'!AB$25)</f>
        <v>104505078314.78252</v>
      </c>
      <c r="BP189" s="334">
        <f>(AT189*SUMPRODUCT(DJ$10:DJ$13,DJ$28:DJ$31)+BE189*SUMPRODUCT(DJ$14:DJ$23,DJ$32:DJ$41))*'Projeções - Receitas'!AC$23+(AT189*DJ$11*'Projeções - Receitas'!AC$25)</f>
        <v>112923682199.96089</v>
      </c>
      <c r="BQ189" s="334">
        <f>(AU189*SUMPRODUCT(DK$10:DK$13,DK$28:DK$31)+BF189*SUMPRODUCT(DK$14:DK$23,DK$32:DK$41))*'Projeções - Receitas'!AD$23+(AU189*DK$11*'Projeções - Receitas'!AD$25)</f>
        <v>143643737566.56381</v>
      </c>
      <c r="BR189" s="335">
        <f>((BG189+'DRE + DCF'!T$12)*(1+'DRE + DCF'!T$15)+'DRE + DCF'!T$18)*(1+'DRE + DCF'!T$25)*'DRE + DCF'!T$33</f>
        <v>35910533654.528549</v>
      </c>
      <c r="BS189" s="335">
        <f>((BH189+'DRE + DCF'!U$12)*(1+'DRE + DCF'!U$15)+'DRE + DCF'!U$18)*(1+'DRE + DCF'!U$25)*'DRE + DCF'!U$33</f>
        <v>27166184386.106064</v>
      </c>
      <c r="BT189" s="335">
        <f>((BI189+'DRE + DCF'!V$12)*(1+'DRE + DCF'!V$15)+'DRE + DCF'!V$18)*(1+'DRE + DCF'!V$25)*'DRE + DCF'!V$33</f>
        <v>30198971437.529331</v>
      </c>
      <c r="BU189" s="335">
        <f>((BJ189+'DRE + DCF'!W$12)*(1+'DRE + DCF'!W$15)+'DRE + DCF'!W$18)*(1+'DRE + DCF'!W$25)*'DRE + DCF'!W$33</f>
        <v>33513311836.758213</v>
      </c>
      <c r="BV189" s="335">
        <f>((BK189+'DRE + DCF'!X$12)*(1+'DRE + DCF'!X$15)+'DRE + DCF'!X$18)*(1+'DRE + DCF'!X$25)*'DRE + DCF'!X$33</f>
        <v>37144773631.93943</v>
      </c>
      <c r="BW189" s="335">
        <f>((BL189+'DRE + DCF'!Y$12)*(1+'DRE + DCF'!Y$15)+'DRE + DCF'!Y$18)*(1+'DRE + DCF'!Y$25)*'DRE + DCF'!Y$33</f>
        <v>41137617960.089348</v>
      </c>
      <c r="BX189" s="335">
        <f>((BM189+'DRE + DCF'!Z$12)*(1+'DRE + DCF'!Z$15)+'DRE + DCF'!Z$18)*(1+'DRE + DCF'!Z$25)*'DRE + DCF'!Z$33</f>
        <v>45540659321.158119</v>
      </c>
      <c r="BY189" s="335">
        <f>((BN189+'DRE + DCF'!AA$12)*(1+'DRE + DCF'!AA$15)+'DRE + DCF'!AA$18)*(1+'DRE + DCF'!AA$25)*'DRE + DCF'!AA$33</f>
        <v>50389633355.39312</v>
      </c>
      <c r="BZ189" s="335">
        <f>((BO189+'DRE + DCF'!AB$12)*(1+'DRE + DCF'!AB$15)+'DRE + DCF'!AB$18)*(1+'DRE + DCF'!AB$25)*'DRE + DCF'!AB$33</f>
        <v>55400889355.894501</v>
      </c>
      <c r="CA189" s="335">
        <f>((BP189+'DRE + DCF'!AC$12)*(1+'DRE + DCF'!AC$15)+'DRE + DCF'!AC$18)*(1+'DRE + DCF'!AC$25)*'DRE + DCF'!AC$33</f>
        <v>59782403295.798759</v>
      </c>
      <c r="CB189" s="335">
        <f>((BQ189+'DRE + DCF'!AD$12)*(1+'DRE + DCF'!AD$15)+'DRE + DCF'!AD$18)*(1+'DRE + DCF'!AD$25)*'DRE + DCF'!AD$33</f>
        <v>75057194058.215561</v>
      </c>
      <c r="CC189" s="335">
        <f>BR189*(1-DA$47)+('DRE + DCF'!N$53*10^6)</f>
        <v>200670162041.36429</v>
      </c>
      <c r="CD189" s="335">
        <f>BS189*(1-DB$47)+('DRE + DCF'!T$53*10^6)</f>
        <v>200976779324.19638</v>
      </c>
      <c r="CE189" s="335">
        <f>BT189*(1-DC$47)+('DRE + DCF'!U$53*10^6)</f>
        <v>219639957882.4509</v>
      </c>
      <c r="CF189" s="335">
        <f>BU189*(1-DD$47)+('DRE + DCF'!V$53*10^6)</f>
        <v>240348751808.33301</v>
      </c>
      <c r="CG189" s="335">
        <f>BV189*(1-DE$47)+('DRE + DCF'!W$53*10^6)</f>
        <v>263298904057.24081</v>
      </c>
      <c r="CH189" s="335">
        <f>BW189*(1-DF$47)+('DRE + DCF'!X$53*10^6)</f>
        <v>288713546639.78809</v>
      </c>
      <c r="CI189" s="335">
        <f>BX189*(1-DG$47)+('DRE + DCF'!Y$53*10^6)</f>
        <v>316845813127.40411</v>
      </c>
      <c r="CJ189" s="335">
        <f>BY189*(1-DH$47)+('DRE + DCF'!Z$53*10^6)</f>
        <v>347971027393.70667</v>
      </c>
      <c r="CK189" s="335">
        <f>BZ189*(1-DI$47)+('DRE + DCF'!AA$53*10^6)</f>
        <v>382004733949.45898</v>
      </c>
      <c r="CL189" s="335">
        <f>CA189*(1-DJ$47)+('DRE + DCF'!AB$53*10^6)</f>
        <v>418117862956.37628</v>
      </c>
      <c r="CM189" s="335">
        <f>CB189*(1-DK$47)+('DRE + DCF'!AC$53*10^6)</f>
        <v>463358837943.8623</v>
      </c>
      <c r="CN189" s="335">
        <f t="shared" si="142"/>
        <v>1168381613848.7979</v>
      </c>
      <c r="CO189" s="335">
        <f t="shared" si="143"/>
        <v>1190249927524.595</v>
      </c>
      <c r="CP189" s="335">
        <f t="shared" si="144"/>
        <v>1230844868861.238</v>
      </c>
      <c r="CQ189" s="335">
        <f t="shared" si="145"/>
        <v>1378546253124.5869</v>
      </c>
      <c r="CR189" s="335">
        <f t="shared" si="146"/>
        <v>1543971803499.5374</v>
      </c>
      <c r="CS189" s="335">
        <f t="shared" si="147"/>
        <v>1729248419919.4822</v>
      </c>
      <c r="CT189" s="335">
        <f t="shared" si="148"/>
        <v>1936758230309.8198</v>
      </c>
      <c r="CU189" s="335">
        <f t="shared" si="149"/>
        <v>2169169217946.9985</v>
      </c>
      <c r="CV189" s="335">
        <f t="shared" si="150"/>
        <v>2416454508792.9565</v>
      </c>
      <c r="CW189" s="335">
        <f t="shared" si="151"/>
        <v>2648434141637.0811</v>
      </c>
      <c r="CX189" s="336">
        <f t="shared" si="152"/>
        <v>2898711168021.7847</v>
      </c>
    </row>
    <row r="190" spans="4:102" ht="30" customHeight="1" x14ac:dyDescent="0.25">
      <c r="D190" s="333">
        <f t="shared" si="110"/>
        <v>1.4493878755907796E-2</v>
      </c>
      <c r="E190" s="64">
        <f t="shared" si="111"/>
        <v>1.1594983373634932E-2</v>
      </c>
      <c r="F190" s="64">
        <f t="shared" si="112"/>
        <v>2.1184996559925312E-2</v>
      </c>
      <c r="G190" s="64">
        <f t="shared" si="113"/>
        <v>1.7089693982464821E-2</v>
      </c>
      <c r="H190" s="64">
        <f t="shared" si="114"/>
        <v>1.3275396086009195E-2</v>
      </c>
      <c r="I190" s="64">
        <f t="shared" si="115"/>
        <v>9.7024083271580741E-3</v>
      </c>
      <c r="J190" s="64">
        <f t="shared" si="116"/>
        <v>6.3408190577120271E-3</v>
      </c>
      <c r="K190" s="64">
        <f t="shared" si="117"/>
        <v>3.162939652557345E-3</v>
      </c>
      <c r="L190" s="64">
        <f t="shared" si="118"/>
        <v>8.3197498628484468E-4</v>
      </c>
      <c r="M190" s="64">
        <f t="shared" si="119"/>
        <v>6.2077143272848412E-4</v>
      </c>
      <c r="N190" s="64">
        <f t="shared" si="120"/>
        <v>2.5970786851253203E-3</v>
      </c>
      <c r="O190" s="64">
        <f t="shared" si="109"/>
        <v>8.9500000000000066E-2</v>
      </c>
      <c r="P190" s="64">
        <f t="shared" si="109"/>
        <v>8.9500000000000066E-2</v>
      </c>
      <c r="Q190" s="64">
        <f t="shared" si="154"/>
        <v>8.9500000000000066E-2</v>
      </c>
      <c r="R190" s="64">
        <f t="shared" si="155"/>
        <v>8.9500000000000066E-2</v>
      </c>
      <c r="S190" s="64">
        <f t="shared" si="156"/>
        <v>8.9500000000000066E-2</v>
      </c>
      <c r="T190" s="64">
        <f t="shared" si="157"/>
        <v>8.9500000000000066E-2</v>
      </c>
      <c r="U190" s="64">
        <f t="shared" si="158"/>
        <v>8.9500000000000066E-2</v>
      </c>
      <c r="V190" s="64">
        <f t="shared" si="159"/>
        <v>8.9500000000000066E-2</v>
      </c>
      <c r="W190" s="64">
        <f t="shared" si="160"/>
        <v>8.9500000000000066E-2</v>
      </c>
      <c r="X190" s="64">
        <f t="shared" si="161"/>
        <v>8.9500000000000066E-2</v>
      </c>
      <c r="Y190" s="64">
        <f t="shared" si="162"/>
        <v>8.9500000000000066E-2</v>
      </c>
      <c r="Z190" s="64">
        <f t="shared" si="121"/>
        <v>0.17168135699771506</v>
      </c>
      <c r="AA190" s="64">
        <f t="shared" si="153"/>
        <v>0.16878246161544219</v>
      </c>
      <c r="AB190" s="64">
        <f t="shared" si="122"/>
        <v>0.17837247480173257</v>
      </c>
      <c r="AC190" s="64">
        <f t="shared" si="123"/>
        <v>0.17427717222427208</v>
      </c>
      <c r="AD190" s="64">
        <f t="shared" si="124"/>
        <v>0.17046287432781645</v>
      </c>
      <c r="AE190" s="64">
        <f t="shared" si="125"/>
        <v>0.16688988656896533</v>
      </c>
      <c r="AF190" s="64">
        <f t="shared" si="126"/>
        <v>0.16352829729951929</v>
      </c>
      <c r="AG190" s="64">
        <f t="shared" si="127"/>
        <v>0.16035041789436461</v>
      </c>
      <c r="AH190" s="64">
        <f t="shared" si="128"/>
        <v>0.1580194532280921</v>
      </c>
      <c r="AI190" s="64">
        <f t="shared" si="129"/>
        <v>0.15780824967453574</v>
      </c>
      <c r="AJ190" s="64">
        <f t="shared" si="130"/>
        <v>0.15978455692693258</v>
      </c>
      <c r="AK190" s="334">
        <f>(1+O190)*'Projeções - Receitas'!N$34</f>
        <v>2008147139816.9983</v>
      </c>
      <c r="AL190" s="334">
        <f>(1+P190)*'Projeções - Receitas'!T$34</f>
        <v>2120914776954.0029</v>
      </c>
      <c r="AM190" s="334">
        <f>(1+Q190)*'Projeções - Receitas'!U$34</f>
        <v>2375424550188.4834</v>
      </c>
      <c r="AN190" s="334">
        <f>(1+R190)*'Projeções - Receitas'!V$34</f>
        <v>2660475496211.1016</v>
      </c>
      <c r="AO190" s="334">
        <f>(1+S190)*'Projeções - Receitas'!W$34</f>
        <v>2979732555756.4336</v>
      </c>
      <c r="AP190" s="334">
        <f>(1+T190)*'Projeções - Receitas'!X$34</f>
        <v>3337300462447.2065</v>
      </c>
      <c r="AQ190" s="334">
        <f>(1+U190)*'Projeções - Receitas'!Y$34</f>
        <v>3737776517940.8711</v>
      </c>
      <c r="AR190" s="334">
        <f>(1+V190)*'Projeções - Receitas'!Z$34</f>
        <v>4186309700093.7759</v>
      </c>
      <c r="AS190" s="334">
        <f>(1+W190)*'Projeções - Receitas'!AA$34</f>
        <v>4663549005904.4668</v>
      </c>
      <c r="AT190" s="334">
        <f>(1+X190)*'Projeções - Receitas'!AB$34</f>
        <v>5111249710471.2969</v>
      </c>
      <c r="AU190" s="334">
        <f>(1+Y190)*'Projeções - Receitas'!AC$34</f>
        <v>5594262808110.834</v>
      </c>
      <c r="AV190" s="335">
        <f t="shared" si="131"/>
        <v>1758275193196.8267</v>
      </c>
      <c r="AW190" s="335">
        <f t="shared" si="132"/>
        <v>1857011254435.5889</v>
      </c>
      <c r="AX190" s="335">
        <f t="shared" si="133"/>
        <v>2079852604967.8596</v>
      </c>
      <c r="AY190" s="335">
        <f t="shared" si="134"/>
        <v>2329434917564.0029</v>
      </c>
      <c r="AZ190" s="335">
        <f t="shared" si="135"/>
        <v>2608967107671.6831</v>
      </c>
      <c r="BA190" s="335">
        <f t="shared" si="136"/>
        <v>2922043160592.2856</v>
      </c>
      <c r="BB190" s="335">
        <f t="shared" si="137"/>
        <v>3272688339863.3599</v>
      </c>
      <c r="BC190" s="335">
        <f t="shared" si="138"/>
        <v>3665410940646.9634</v>
      </c>
      <c r="BD190" s="335">
        <f t="shared" si="139"/>
        <v>4083267787880.7178</v>
      </c>
      <c r="BE190" s="335">
        <f t="shared" si="140"/>
        <v>4475261495517.2676</v>
      </c>
      <c r="BF190" s="335">
        <f t="shared" si="141"/>
        <v>4898173706843.6494</v>
      </c>
      <c r="BG190" s="334">
        <f>(AK190*SUMPRODUCT(DA$10:DA$13,DA$28:DA$31)+AV190*SUMPRODUCT(DA$14:DA$23,DA$32:DA$41))*'Projeções - Receitas'!T$23+(AK190*DA$11*'Projeções - Receitas'!T$25)</f>
        <v>65237764162.241776</v>
      </c>
      <c r="BH190" s="334">
        <f>(AL190*SUMPRODUCT(DB$10:DB$13,DB$28:DB$31)+AW190*SUMPRODUCT(DB$14:DB$23,DB$32:DB$41))*'Projeções - Receitas'!U$23+(AL190*DB$11*'Projeções - Receitas'!U$25)</f>
        <v>52270025264.878189</v>
      </c>
      <c r="BI190" s="334">
        <f>(AM190*SUMPRODUCT(DC$10:DC$13,DC$28:DC$31)+AX190*SUMPRODUCT(DC$14:DC$23,DC$32:DC$41))*'Projeções - Receitas'!V$23+(AM190*DC$11*'Projeções - Receitas'!V$25)</f>
        <v>57814830527.652473</v>
      </c>
      <c r="BJ190" s="334">
        <f>(AN190*SUMPRODUCT(DD$10:DD$13,DD$28:DD$31)+AY190*SUMPRODUCT(DD$14:DD$23,DD$32:DD$41))*'Projeções - Receitas'!W$23+(AN190*DD$11*'Projeções - Receitas'!W$25)</f>
        <v>63899077733.236694</v>
      </c>
      <c r="BK190" s="334">
        <f>(AO190*SUMPRODUCT(DE$10:DE$13,DE$28:DE$31)+AZ190*SUMPRODUCT(DE$14:DE$23,DE$32:DE$41))*'Projeções - Receitas'!X$23+(AO190*DE$11*'Projeções - Receitas'!X$25)</f>
        <v>70604866859.723785</v>
      </c>
      <c r="BL190" s="334">
        <f>(AP190*SUMPRODUCT(DF$10:DF$13,DF$28:DF$31)+BA190*SUMPRODUCT(DF$14:DF$23,DF$32:DF$41))*'Projeções - Receitas'!Y$23+(AP190*DF$11*'Projeções - Receitas'!Y$25)</f>
        <v>78003128566.313187</v>
      </c>
      <c r="BM190" s="334">
        <f>(AQ190*SUMPRODUCT(DG$10:DG$13,DG$28:DG$31)+BB190*SUMPRODUCT(DG$14:DG$23,DG$32:DG$41))*'Projeções - Receitas'!Z$23+(AQ190*DG$11*'Projeções - Receitas'!Z$25)</f>
        <v>86168598973.809128</v>
      </c>
      <c r="BN190" s="334">
        <f>(AR190*SUMPRODUCT(DH$10:DH$13,DH$28:DH$31)+BC190*SUMPRODUCT(DH$14:DH$23,DH$32:DH$41))*'Projeções - Receitas'!AA$23+(AR190*DH$11*'Projeções - Receitas'!AA$25)</f>
        <v>95178640423.709259</v>
      </c>
      <c r="BO190" s="334">
        <f>(AS190*SUMPRODUCT(DI$10:DI$13,DI$28:DI$31)+BD190*SUMPRODUCT(DI$14:DI$23,DI$32:DI$41))*'Projeções - Receitas'!AB$23+(AS190*DI$11*'Projeções - Receitas'!AB$25)</f>
        <v>104553060444.40361</v>
      </c>
      <c r="BP190" s="334">
        <f>(AT190*SUMPRODUCT(DJ$10:DJ$13,DJ$28:DJ$31)+BE190*SUMPRODUCT(DJ$14:DJ$23,DJ$32:DJ$41))*'Projeções - Receitas'!AC$23+(AT190*DJ$11*'Projeções - Receitas'!AC$25)</f>
        <v>112975529620.6221</v>
      </c>
      <c r="BQ190" s="334">
        <f>(AU190*SUMPRODUCT(DK$10:DK$13,DK$28:DK$31)+BF190*SUMPRODUCT(DK$14:DK$23,DK$32:DK$41))*'Projeções - Receitas'!AD$23+(AU190*DK$11*'Projeções - Receitas'!AD$25)</f>
        <v>143709689695.84137</v>
      </c>
      <c r="BR190" s="335">
        <f>((BG190+'DRE + DCF'!T$12)*(1+'DRE + DCF'!T$15)+'DRE + DCF'!T$18)*(1+'DRE + DCF'!T$25)*'DRE + DCF'!T$33</f>
        <v>35928956246.819542</v>
      </c>
      <c r="BS190" s="335">
        <f>((BH190+'DRE + DCF'!U$12)*(1+'DRE + DCF'!U$15)+'DRE + DCF'!U$18)*(1+'DRE + DCF'!U$25)*'DRE + DCF'!U$33</f>
        <v>27180802549.969967</v>
      </c>
      <c r="BT190" s="335">
        <f>((BI190+'DRE + DCF'!V$12)*(1+'DRE + DCF'!V$15)+'DRE + DCF'!V$18)*(1+'DRE + DCF'!V$25)*'DRE + DCF'!V$33</f>
        <v>30215122158.599976</v>
      </c>
      <c r="BU190" s="335">
        <f>((BJ190+'DRE + DCF'!W$12)*(1+'DRE + DCF'!W$15)+'DRE + DCF'!W$18)*(1+'DRE + DCF'!W$25)*'DRE + DCF'!W$33</f>
        <v>33531142161.213699</v>
      </c>
      <c r="BV190" s="335">
        <f>((BK190+'DRE + DCF'!X$12)*(1+'DRE + DCF'!X$15)+'DRE + DCF'!X$18)*(1+'DRE + DCF'!X$25)*'DRE + DCF'!X$33</f>
        <v>37164452981.576332</v>
      </c>
      <c r="BW190" s="335">
        <f>((BL190+'DRE + DCF'!Y$12)*(1+'DRE + DCF'!Y$15)+'DRE + DCF'!Y$18)*(1+'DRE + DCF'!Y$25)*'DRE + DCF'!Y$33</f>
        <v>41159334919.630234</v>
      </c>
      <c r="BX190" s="335">
        <f>((BM190+'DRE + DCF'!Z$12)*(1+'DRE + DCF'!Z$15)+'DRE + DCF'!Z$18)*(1+'DRE + DCF'!Z$25)*'DRE + DCF'!Z$33</f>
        <v>45564622607.530861</v>
      </c>
      <c r="BY190" s="335">
        <f>((BN190+'DRE + DCF'!AA$12)*(1+'DRE + DCF'!AA$15)+'DRE + DCF'!AA$18)*(1+'DRE + DCF'!AA$25)*'DRE + DCF'!AA$33</f>
        <v>50416072453.467003</v>
      </c>
      <c r="BZ190" s="335">
        <f>((BO190+'DRE + DCF'!AB$12)*(1+'DRE + DCF'!AB$15)+'DRE + DCF'!AB$18)*(1+'DRE + DCF'!AB$25)*'DRE + DCF'!AB$33</f>
        <v>55429899716.54187</v>
      </c>
      <c r="CA190" s="335">
        <f>((BP190+'DRE + DCF'!AC$12)*(1+'DRE + DCF'!AC$15)+'DRE + DCF'!AC$18)*(1+'DRE + DCF'!AC$25)*'DRE + DCF'!AC$33</f>
        <v>59813715197.701332</v>
      </c>
      <c r="CB190" s="335">
        <f>((BQ190+'DRE + DCF'!AD$12)*(1+'DRE + DCF'!AD$15)+'DRE + DCF'!AD$18)*(1+'DRE + DCF'!AD$25)*'DRE + DCF'!AD$33</f>
        <v>75095693673.399857</v>
      </c>
      <c r="CC190" s="335">
        <f>BR190*(1-DA$47)+('DRE + DCF'!N$53*10^6)</f>
        <v>200681438909.431</v>
      </c>
      <c r="CD190" s="335">
        <f>BS190*(1-DB$47)+('DRE + DCF'!T$53*10^6)</f>
        <v>200985550222.51471</v>
      </c>
      <c r="CE190" s="335">
        <f>BT190*(1-DC$47)+('DRE + DCF'!U$53*10^6)</f>
        <v>219649648315.09326</v>
      </c>
      <c r="CF190" s="335">
        <f>BU190*(1-DD$47)+('DRE + DCF'!V$53*10^6)</f>
        <v>240359450003.00629</v>
      </c>
      <c r="CG190" s="335">
        <f>BV190*(1-DE$47)+('DRE + DCF'!W$53*10^6)</f>
        <v>263310711667.02295</v>
      </c>
      <c r="CH190" s="335">
        <f>BW190*(1-DF$47)+('DRE + DCF'!X$53*10^6)</f>
        <v>288726576815.51263</v>
      </c>
      <c r="CI190" s="335">
        <f>BX190*(1-DG$47)+('DRE + DCF'!Y$53*10^6)</f>
        <v>316860191099.22772</v>
      </c>
      <c r="CJ190" s="335">
        <f>BY190*(1-DH$47)+('DRE + DCF'!Z$53*10^6)</f>
        <v>347986890852.55096</v>
      </c>
      <c r="CK190" s="335">
        <f>BZ190*(1-DI$47)+('DRE + DCF'!AA$53*10^6)</f>
        <v>382022140165.84741</v>
      </c>
      <c r="CL190" s="335">
        <f>CA190*(1-DJ$47)+('DRE + DCF'!AB$53*10^6)</f>
        <v>418136650097.51782</v>
      </c>
      <c r="CM190" s="335">
        <f>CB190*(1-DK$47)+('DRE + DCF'!AC$53*10^6)</f>
        <v>463381937712.9729</v>
      </c>
      <c r="CN190" s="335">
        <f t="shared" si="142"/>
        <v>1168918060870.7671</v>
      </c>
      <c r="CO190" s="335">
        <f t="shared" si="143"/>
        <v>1190796415094.625</v>
      </c>
      <c r="CP190" s="335">
        <f t="shared" si="144"/>
        <v>1231409995063.6541</v>
      </c>
      <c r="CQ190" s="335">
        <f t="shared" si="145"/>
        <v>1379179194471.2925</v>
      </c>
      <c r="CR190" s="335">
        <f t="shared" si="146"/>
        <v>1544680697807.8477</v>
      </c>
      <c r="CS190" s="335">
        <f t="shared" si="147"/>
        <v>1730042381544.7898</v>
      </c>
      <c r="CT190" s="335">
        <f t="shared" si="148"/>
        <v>1937647467330.1646</v>
      </c>
      <c r="CU190" s="335">
        <f t="shared" si="149"/>
        <v>2170165163409.7844</v>
      </c>
      <c r="CV190" s="335">
        <f t="shared" si="150"/>
        <v>2417563992038.5</v>
      </c>
      <c r="CW190" s="335">
        <f t="shared" si="151"/>
        <v>2649650135274.1968</v>
      </c>
      <c r="CX190" s="336">
        <f t="shared" si="152"/>
        <v>2900042073057.6079</v>
      </c>
    </row>
    <row r="191" spans="4:102" ht="30" customHeight="1" x14ac:dyDescent="0.25">
      <c r="D191" s="333">
        <f t="shared" si="110"/>
        <v>1.4424768684437039E-2</v>
      </c>
      <c r="E191" s="64">
        <f t="shared" si="111"/>
        <v>1.1524922420733136E-2</v>
      </c>
      <c r="F191" s="64">
        <f t="shared" si="112"/>
        <v>2.1111040093528405E-2</v>
      </c>
      <c r="G191" s="64">
        <f t="shared" si="113"/>
        <v>1.7017503695955061E-2</v>
      </c>
      <c r="H191" s="64">
        <f t="shared" si="114"/>
        <v>1.3204842646175469E-2</v>
      </c>
      <c r="I191" s="64">
        <f t="shared" si="115"/>
        <v>9.6333815873773376E-3</v>
      </c>
      <c r="J191" s="64">
        <f t="shared" si="116"/>
        <v>6.2732229973873344E-3</v>
      </c>
      <c r="K191" s="64">
        <f t="shared" si="117"/>
        <v>3.0966908552085282E-3</v>
      </c>
      <c r="L191" s="64">
        <f t="shared" si="118"/>
        <v>7.6668559478501597E-4</v>
      </c>
      <c r="M191" s="64">
        <f t="shared" si="119"/>
        <v>5.5546949821771996E-4</v>
      </c>
      <c r="N191" s="64">
        <f t="shared" si="120"/>
        <v>2.5317446850565695E-3</v>
      </c>
      <c r="O191" s="64">
        <f t="shared" ref="O191:P251" si="163">O190+0.0005</f>
        <v>9.0000000000000066E-2</v>
      </c>
      <c r="P191" s="64">
        <f t="shared" si="163"/>
        <v>9.0000000000000066E-2</v>
      </c>
      <c r="Q191" s="64">
        <f t="shared" si="154"/>
        <v>9.0000000000000066E-2</v>
      </c>
      <c r="R191" s="64">
        <f t="shared" si="155"/>
        <v>9.0000000000000066E-2</v>
      </c>
      <c r="S191" s="64">
        <f t="shared" si="156"/>
        <v>9.0000000000000066E-2</v>
      </c>
      <c r="T191" s="64">
        <f t="shared" si="157"/>
        <v>9.0000000000000066E-2</v>
      </c>
      <c r="U191" s="64">
        <f t="shared" si="158"/>
        <v>9.0000000000000066E-2</v>
      </c>
      <c r="V191" s="64">
        <f t="shared" si="159"/>
        <v>9.0000000000000066E-2</v>
      </c>
      <c r="W191" s="64">
        <f t="shared" si="160"/>
        <v>9.0000000000000066E-2</v>
      </c>
      <c r="X191" s="64">
        <f t="shared" si="161"/>
        <v>9.0000000000000066E-2</v>
      </c>
      <c r="Y191" s="64">
        <f t="shared" si="162"/>
        <v>9.0000000000000066E-2</v>
      </c>
      <c r="Z191" s="64">
        <f t="shared" si="121"/>
        <v>0.1716122469262443</v>
      </c>
      <c r="AA191" s="64">
        <f t="shared" si="153"/>
        <v>0.1687124006625404</v>
      </c>
      <c r="AB191" s="64">
        <f t="shared" si="122"/>
        <v>0.17829851833533567</v>
      </c>
      <c r="AC191" s="64">
        <f t="shared" si="123"/>
        <v>0.17420498193776232</v>
      </c>
      <c r="AD191" s="64">
        <f t="shared" si="124"/>
        <v>0.17039232088798273</v>
      </c>
      <c r="AE191" s="64">
        <f t="shared" si="125"/>
        <v>0.1668208598291846</v>
      </c>
      <c r="AF191" s="64">
        <f t="shared" si="126"/>
        <v>0.16346070123919459</v>
      </c>
      <c r="AG191" s="64">
        <f t="shared" si="127"/>
        <v>0.16028416909701579</v>
      </c>
      <c r="AH191" s="64">
        <f t="shared" si="128"/>
        <v>0.15795416383659228</v>
      </c>
      <c r="AI191" s="64">
        <f t="shared" si="129"/>
        <v>0.15774294774002498</v>
      </c>
      <c r="AJ191" s="64">
        <f t="shared" si="130"/>
        <v>0.15971922292686383</v>
      </c>
      <c r="AK191" s="334">
        <f>(1+O191)*'Projeções - Receitas'!N$34</f>
        <v>2009068730977.9973</v>
      </c>
      <c r="AL191" s="334">
        <f>(1+P191)*'Projeções - Receitas'!T$34</f>
        <v>2121888120128.3735</v>
      </c>
      <c r="AM191" s="334">
        <f>(1+Q191)*'Projeções - Receitas'!U$34</f>
        <v>2376514694543.7783</v>
      </c>
      <c r="AN191" s="334">
        <f>(1+R191)*'Projeções - Receitas'!V$34</f>
        <v>2661696457889.0322</v>
      </c>
      <c r="AO191" s="334">
        <f>(1+S191)*'Projeções - Receitas'!W$34</f>
        <v>2981100032835.7163</v>
      </c>
      <c r="AP191" s="334">
        <f>(1+T191)*'Projeções - Receitas'!X$34</f>
        <v>3338832036776.0024</v>
      </c>
      <c r="AQ191" s="334">
        <f>(1+U191)*'Projeções - Receitas'!Y$34</f>
        <v>3739491881189.123</v>
      </c>
      <c r="AR191" s="334">
        <f>(1+V191)*'Projeções - Receitas'!Z$34</f>
        <v>4188230906931.8179</v>
      </c>
      <c r="AS191" s="334">
        <f>(1+W191)*'Projeções - Receitas'!AA$34</f>
        <v>4665689230322.0459</v>
      </c>
      <c r="AT191" s="334">
        <f>(1+X191)*'Projeções - Receitas'!AB$34</f>
        <v>5113595396432.9629</v>
      </c>
      <c r="AU191" s="334">
        <f>(1+Y191)*'Projeções - Receitas'!AC$34</f>
        <v>5596830161395.8779</v>
      </c>
      <c r="AV191" s="335">
        <f t="shared" si="131"/>
        <v>1759082111596.6414</v>
      </c>
      <c r="AW191" s="335">
        <f t="shared" si="132"/>
        <v>1857863485392.1907</v>
      </c>
      <c r="AX191" s="335">
        <f t="shared" si="133"/>
        <v>2080807103639.2534</v>
      </c>
      <c r="AY191" s="335">
        <f t="shared" si="134"/>
        <v>2330503956075.9644</v>
      </c>
      <c r="AZ191" s="335">
        <f t="shared" si="135"/>
        <v>2610164430805.0801</v>
      </c>
      <c r="BA191" s="335">
        <f t="shared" si="136"/>
        <v>2923384162501.6899</v>
      </c>
      <c r="BB191" s="335">
        <f t="shared" si="137"/>
        <v>3274190262001.8931</v>
      </c>
      <c r="BC191" s="335">
        <f t="shared" si="138"/>
        <v>3667093093442.1201</v>
      </c>
      <c r="BD191" s="335">
        <f t="shared" si="139"/>
        <v>4085141706094.5225</v>
      </c>
      <c r="BE191" s="335">
        <f t="shared" si="140"/>
        <v>4477315309879.5977</v>
      </c>
      <c r="BF191" s="335">
        <f t="shared" si="141"/>
        <v>4900421606663.2197</v>
      </c>
      <c r="BG191" s="334">
        <f>(AK191*SUMPRODUCT(DA$10:DA$13,DA$28:DA$31)+AV191*SUMPRODUCT(DA$14:DA$23,DA$32:DA$41))*'Projeções - Receitas'!T$23+(AK191*DA$11*'Projeções - Receitas'!T$25)</f>
        <v>65267703475.762787</v>
      </c>
      <c r="BH191" s="334">
        <f>(AL191*SUMPRODUCT(DB$10:DB$13,DB$28:DB$31)+AW191*SUMPRODUCT(DB$14:DB$23,DB$32:DB$41))*'Projeções - Receitas'!U$23+(AL191*DB$11*'Projeções - Receitas'!U$25)</f>
        <v>52294013344.393982</v>
      </c>
      <c r="BI191" s="334">
        <f>(AM191*SUMPRODUCT(DC$10:DC$13,DC$28:DC$31)+AX191*SUMPRODUCT(DC$14:DC$23,DC$32:DC$41))*'Projeções - Receitas'!V$23+(AM191*DC$11*'Projeções - Receitas'!V$25)</f>
        <v>57841363263.094254</v>
      </c>
      <c r="BJ191" s="334">
        <f>(AN191*SUMPRODUCT(DD$10:DD$13,DD$28:DD$31)+AY191*SUMPRODUCT(DD$14:DD$23,DD$32:DD$41))*'Projeções - Receitas'!W$23+(AN191*DD$11*'Projeções - Receitas'!W$25)</f>
        <v>63928402688.598457</v>
      </c>
      <c r="BK191" s="334">
        <f>(AO191*SUMPRODUCT(DE$10:DE$13,DE$28:DE$31)+AZ191*SUMPRODUCT(DE$14:DE$23,DE$32:DE$41))*'Projeções - Receitas'!X$23+(AO191*DE$11*'Projeções - Receitas'!X$25)</f>
        <v>70637269276.823288</v>
      </c>
      <c r="BL191" s="334">
        <f>(AP191*SUMPRODUCT(DF$10:DF$13,DF$28:DF$31)+BA191*SUMPRODUCT(DF$14:DF$23,DF$32:DF$41))*'Projeções - Receitas'!Y$23+(AP191*DF$11*'Projeções - Receitas'!Y$25)</f>
        <v>78038926238.899841</v>
      </c>
      <c r="BM191" s="334">
        <f>(AQ191*SUMPRODUCT(DG$10:DG$13,DG$28:DG$31)+BB191*SUMPRODUCT(DG$14:DG$23,DG$32:DG$41))*'Projeções - Receitas'!Z$23+(AQ191*DG$11*'Projeções - Receitas'!Z$25)</f>
        <v>86208143993.989853</v>
      </c>
      <c r="BN191" s="334">
        <f>(AR191*SUMPRODUCT(DH$10:DH$13,DH$28:DH$31)+BC191*SUMPRODUCT(DH$14:DH$23,DH$32:DH$41))*'Projeções - Receitas'!AA$23+(AR191*DH$11*'Projeções - Receitas'!AA$25)</f>
        <v>95222320387.189606</v>
      </c>
      <c r="BO191" s="334">
        <f>(AS191*SUMPRODUCT(DI$10:DI$13,DI$28:DI$31)+BD191*SUMPRODUCT(DI$14:DI$23,DI$32:DI$41))*'Projeções - Receitas'!AB$23+(AS191*DI$11*'Projeções - Receitas'!AB$25)</f>
        <v>104601042574.02477</v>
      </c>
      <c r="BP191" s="334">
        <f>(AT191*SUMPRODUCT(DJ$10:DJ$13,DJ$28:DJ$31)+BE191*SUMPRODUCT(DJ$14:DJ$23,DJ$32:DJ$41))*'Projeções - Receitas'!AC$23+(AT191*DJ$11*'Projeções - Receitas'!AC$25)</f>
        <v>113027377041.2832</v>
      </c>
      <c r="BQ191" s="334">
        <f>(AU191*SUMPRODUCT(DK$10:DK$13,DK$28:DK$31)+BF191*SUMPRODUCT(DK$14:DK$23,DK$32:DK$41))*'Projeções - Receitas'!AD$23+(AU191*DK$11*'Projeções - Receitas'!AD$25)</f>
        <v>143775641825.1189</v>
      </c>
      <c r="BR191" s="335">
        <f>((BG191+'DRE + DCF'!T$12)*(1+'DRE + DCF'!T$15)+'DRE + DCF'!T$18)*(1+'DRE + DCF'!T$25)*'DRE + DCF'!T$33</f>
        <v>35947378839.11055</v>
      </c>
      <c r="BS191" s="335">
        <f>((BH191+'DRE + DCF'!U$12)*(1+'DRE + DCF'!U$15)+'DRE + DCF'!U$18)*(1+'DRE + DCF'!U$25)*'DRE + DCF'!U$33</f>
        <v>27195420713.833878</v>
      </c>
      <c r="BT191" s="335">
        <f>((BI191+'DRE + DCF'!V$12)*(1+'DRE + DCF'!V$15)+'DRE + DCF'!V$18)*(1+'DRE + DCF'!V$25)*'DRE + DCF'!V$33</f>
        <v>30231272879.670601</v>
      </c>
      <c r="BU191" s="335">
        <f>((BJ191+'DRE + DCF'!W$12)*(1+'DRE + DCF'!W$15)+'DRE + DCF'!W$18)*(1+'DRE + DCF'!W$25)*'DRE + DCF'!W$33</f>
        <v>33548972485.669197</v>
      </c>
      <c r="BV191" s="335">
        <f>((BK191+'DRE + DCF'!X$12)*(1+'DRE + DCF'!X$15)+'DRE + DCF'!X$18)*(1+'DRE + DCF'!X$25)*'DRE + DCF'!X$33</f>
        <v>37184132331.213287</v>
      </c>
      <c r="BW191" s="335">
        <f>((BL191+'DRE + DCF'!Y$12)*(1+'DRE + DCF'!Y$15)+'DRE + DCF'!Y$18)*(1+'DRE + DCF'!Y$25)*'DRE + DCF'!Y$33</f>
        <v>41181051879.17112</v>
      </c>
      <c r="BX191" s="335">
        <f>((BM191+'DRE + DCF'!Z$12)*(1+'DRE + DCF'!Z$15)+'DRE + DCF'!Z$18)*(1+'DRE + DCF'!Z$25)*'DRE + DCF'!Z$33</f>
        <v>45588585893.903625</v>
      </c>
      <c r="BY191" s="335">
        <f>((BN191+'DRE + DCF'!AA$12)*(1+'DRE + DCF'!AA$15)+'DRE + DCF'!AA$18)*(1+'DRE + DCF'!AA$25)*'DRE + DCF'!AA$33</f>
        <v>50442511551.540863</v>
      </c>
      <c r="BZ191" s="335">
        <f>((BO191+'DRE + DCF'!AB$12)*(1+'DRE + DCF'!AB$15)+'DRE + DCF'!AB$18)*(1+'DRE + DCF'!AB$25)*'DRE + DCF'!AB$33</f>
        <v>55458910077.189285</v>
      </c>
      <c r="CA191" s="335">
        <f>((BP191+'DRE + DCF'!AC$12)*(1+'DRE + DCF'!AC$15)+'DRE + DCF'!AC$18)*(1+'DRE + DCF'!AC$25)*'DRE + DCF'!AC$33</f>
        <v>59845027099.603828</v>
      </c>
      <c r="CB191" s="335">
        <f>((BQ191+'DRE + DCF'!AD$12)*(1+'DRE + DCF'!AD$15)+'DRE + DCF'!AD$18)*(1+'DRE + DCF'!AD$25)*'DRE + DCF'!AD$33</f>
        <v>75134193288.584091</v>
      </c>
      <c r="CC191" s="335">
        <f>BR191*(1-DA$47)+('DRE + DCF'!N$53*10^6)</f>
        <v>200692715777.49774</v>
      </c>
      <c r="CD191" s="335">
        <f>BS191*(1-DB$47)+('DRE + DCF'!T$53*10^6)</f>
        <v>200994321120.83307</v>
      </c>
      <c r="CE191" s="335">
        <f>BT191*(1-DC$47)+('DRE + DCF'!U$53*10^6)</f>
        <v>219659338747.73566</v>
      </c>
      <c r="CF191" s="335">
        <f>BU191*(1-DD$47)+('DRE + DCF'!V$53*10^6)</f>
        <v>240370148197.6796</v>
      </c>
      <c r="CG191" s="335">
        <f>BV191*(1-DE$47)+('DRE + DCF'!W$53*10^6)</f>
        <v>263322519276.80511</v>
      </c>
      <c r="CH191" s="335">
        <f>BW191*(1-DF$47)+('DRE + DCF'!X$53*10^6)</f>
        <v>288739606991.23718</v>
      </c>
      <c r="CI191" s="335">
        <f>BX191*(1-DG$47)+('DRE + DCF'!Y$53*10^6)</f>
        <v>316874569071.05139</v>
      </c>
      <c r="CJ191" s="335">
        <f>BY191*(1-DH$47)+('DRE + DCF'!Z$53*10^6)</f>
        <v>348002754311.39526</v>
      </c>
      <c r="CK191" s="335">
        <f>BZ191*(1-DI$47)+('DRE + DCF'!AA$53*10^6)</f>
        <v>382039546382.23584</v>
      </c>
      <c r="CL191" s="335">
        <f>CA191*(1-DJ$47)+('DRE + DCF'!AB$53*10^6)</f>
        <v>418155437238.6593</v>
      </c>
      <c r="CM191" s="335">
        <f>CB191*(1-DK$47)+('DRE + DCF'!AC$53*10^6)</f>
        <v>463405037482.08344</v>
      </c>
      <c r="CN191" s="335">
        <f t="shared" si="142"/>
        <v>1169454507892.7361</v>
      </c>
      <c r="CO191" s="335">
        <f t="shared" si="143"/>
        <v>1191342902664.6545</v>
      </c>
      <c r="CP191" s="335">
        <f t="shared" si="144"/>
        <v>1231975121266.0693</v>
      </c>
      <c r="CQ191" s="335">
        <f t="shared" si="145"/>
        <v>1379812135817.998</v>
      </c>
      <c r="CR191" s="335">
        <f t="shared" si="146"/>
        <v>1545389592116.158</v>
      </c>
      <c r="CS191" s="335">
        <f t="shared" si="147"/>
        <v>1730836343170.0969</v>
      </c>
      <c r="CT191" s="335">
        <f t="shared" si="148"/>
        <v>1938536704350.5088</v>
      </c>
      <c r="CU191" s="335">
        <f t="shared" si="149"/>
        <v>2171161108872.5698</v>
      </c>
      <c r="CV191" s="335">
        <f t="shared" si="150"/>
        <v>2418673475284.0435</v>
      </c>
      <c r="CW191" s="335">
        <f t="shared" si="151"/>
        <v>2650866128911.3115</v>
      </c>
      <c r="CX191" s="336">
        <f t="shared" si="152"/>
        <v>2901372978093.4307</v>
      </c>
    </row>
    <row r="192" spans="4:102" ht="30" customHeight="1" x14ac:dyDescent="0.25">
      <c r="D192" s="333">
        <f t="shared" si="110"/>
        <v>1.4355721987630521E-2</v>
      </c>
      <c r="E192" s="64">
        <f t="shared" si="111"/>
        <v>1.1454925714463965E-2</v>
      </c>
      <c r="F192" s="64">
        <f t="shared" si="112"/>
        <v>2.1037151445991026E-2</v>
      </c>
      <c r="G192" s="64">
        <f t="shared" si="113"/>
        <v>1.6945379608699324E-2</v>
      </c>
      <c r="H192" s="64">
        <f t="shared" si="114"/>
        <v>1.3134353904590113E-2</v>
      </c>
      <c r="I192" s="64">
        <f t="shared" si="115"/>
        <v>9.5644181458448552E-3</v>
      </c>
      <c r="J192" s="64">
        <f t="shared" si="116"/>
        <v>6.2056889233627899E-3</v>
      </c>
      <c r="K192" s="64">
        <f t="shared" si="117"/>
        <v>3.0305028087055097E-3</v>
      </c>
      <c r="L192" s="64">
        <f t="shared" si="118"/>
        <v>7.0145607434576873E-4</v>
      </c>
      <c r="M192" s="64">
        <f t="shared" si="119"/>
        <v>4.9022744626953108E-4</v>
      </c>
      <c r="N192" s="64">
        <f t="shared" si="120"/>
        <v>2.4664705969548728E-3</v>
      </c>
      <c r="O192" s="64">
        <f t="shared" si="163"/>
        <v>9.0500000000000067E-2</v>
      </c>
      <c r="P192" s="64">
        <f t="shared" si="163"/>
        <v>9.0500000000000067E-2</v>
      </c>
      <c r="Q192" s="64">
        <f t="shared" si="154"/>
        <v>9.0500000000000067E-2</v>
      </c>
      <c r="R192" s="64">
        <f t="shared" si="155"/>
        <v>9.0500000000000067E-2</v>
      </c>
      <c r="S192" s="64">
        <f t="shared" si="156"/>
        <v>9.0500000000000067E-2</v>
      </c>
      <c r="T192" s="64">
        <f t="shared" si="157"/>
        <v>9.0500000000000067E-2</v>
      </c>
      <c r="U192" s="64">
        <f t="shared" si="158"/>
        <v>9.0500000000000067E-2</v>
      </c>
      <c r="V192" s="64">
        <f t="shared" si="159"/>
        <v>9.0500000000000067E-2</v>
      </c>
      <c r="W192" s="64">
        <f t="shared" si="160"/>
        <v>9.0500000000000067E-2</v>
      </c>
      <c r="X192" s="64">
        <f t="shared" si="161"/>
        <v>9.0500000000000067E-2</v>
      </c>
      <c r="Y192" s="64">
        <f t="shared" si="162"/>
        <v>9.0500000000000067E-2</v>
      </c>
      <c r="Z192" s="64">
        <f t="shared" si="121"/>
        <v>0.17154320022943778</v>
      </c>
      <c r="AA192" s="64">
        <f t="shared" si="153"/>
        <v>0.16864240395627123</v>
      </c>
      <c r="AB192" s="64">
        <f t="shared" si="122"/>
        <v>0.17822462968779829</v>
      </c>
      <c r="AC192" s="64">
        <f t="shared" si="123"/>
        <v>0.17413285785050658</v>
      </c>
      <c r="AD192" s="64">
        <f t="shared" si="124"/>
        <v>0.17032183214639737</v>
      </c>
      <c r="AE192" s="64">
        <f t="shared" si="125"/>
        <v>0.16675189638765212</v>
      </c>
      <c r="AF192" s="64">
        <f t="shared" si="126"/>
        <v>0.16339316716517005</v>
      </c>
      <c r="AG192" s="64">
        <f t="shared" si="127"/>
        <v>0.16021798105051277</v>
      </c>
      <c r="AH192" s="64">
        <f t="shared" si="128"/>
        <v>0.15788893431615303</v>
      </c>
      <c r="AI192" s="64">
        <f t="shared" si="129"/>
        <v>0.15767770568807679</v>
      </c>
      <c r="AJ192" s="64">
        <f t="shared" si="130"/>
        <v>0.15965394883876213</v>
      </c>
      <c r="AK192" s="334">
        <f>(1+O192)*'Projeções - Receitas'!N$34</f>
        <v>2009990322138.9963</v>
      </c>
      <c r="AL192" s="334">
        <f>(1+P192)*'Projeções - Receitas'!T$34</f>
        <v>2122861463302.7441</v>
      </c>
      <c r="AM192" s="334">
        <f>(1+Q192)*'Projeções - Receitas'!U$34</f>
        <v>2377604838899.0737</v>
      </c>
      <c r="AN192" s="334">
        <f>(1+R192)*'Projeções - Receitas'!V$34</f>
        <v>2662917419566.9624</v>
      </c>
      <c r="AO192" s="334">
        <f>(1+S192)*'Projeções - Receitas'!W$34</f>
        <v>2982467509914.9985</v>
      </c>
      <c r="AP192" s="334">
        <f>(1+T192)*'Projeções - Receitas'!X$34</f>
        <v>3340363611104.7988</v>
      </c>
      <c r="AQ192" s="334">
        <f>(1+U192)*'Projeções - Receitas'!Y$34</f>
        <v>3741207244437.3745</v>
      </c>
      <c r="AR192" s="334">
        <f>(1+V192)*'Projeções - Receitas'!Z$34</f>
        <v>4190152113769.8599</v>
      </c>
      <c r="AS192" s="334">
        <f>(1+W192)*'Projeções - Receitas'!AA$34</f>
        <v>4667829454739.624</v>
      </c>
      <c r="AT192" s="334">
        <f>(1+X192)*'Projeções - Receitas'!AB$34</f>
        <v>5115941082394.6289</v>
      </c>
      <c r="AU192" s="334">
        <f>(1+Y192)*'Projeções - Receitas'!AC$34</f>
        <v>5599397514680.9219</v>
      </c>
      <c r="AV192" s="335">
        <f t="shared" si="131"/>
        <v>1759889029996.4563</v>
      </c>
      <c r="AW192" s="335">
        <f t="shared" si="132"/>
        <v>1858715716348.7922</v>
      </c>
      <c r="AX192" s="335">
        <f t="shared" si="133"/>
        <v>2081761602310.6477</v>
      </c>
      <c r="AY192" s="335">
        <f t="shared" si="134"/>
        <v>2331572994587.9253</v>
      </c>
      <c r="AZ192" s="335">
        <f t="shared" si="135"/>
        <v>2611361753938.4766</v>
      </c>
      <c r="BA192" s="335">
        <f t="shared" si="136"/>
        <v>2924725164411.0942</v>
      </c>
      <c r="BB192" s="335">
        <f t="shared" si="137"/>
        <v>3275692184140.4258</v>
      </c>
      <c r="BC192" s="335">
        <f t="shared" si="138"/>
        <v>3668775246237.2769</v>
      </c>
      <c r="BD192" s="335">
        <f t="shared" si="139"/>
        <v>4087015624308.3267</v>
      </c>
      <c r="BE192" s="335">
        <f t="shared" si="140"/>
        <v>4479369124241.9268</v>
      </c>
      <c r="BF192" s="335">
        <f t="shared" si="141"/>
        <v>4902669506482.7891</v>
      </c>
      <c r="BG192" s="334">
        <f>(AK192*SUMPRODUCT(DA$10:DA$13,DA$28:DA$31)+AV192*SUMPRODUCT(DA$14:DA$23,DA$32:DA$41))*'Projeções - Receitas'!T$23+(AK192*DA$11*'Projeções - Receitas'!T$25)</f>
        <v>65297642789.283768</v>
      </c>
      <c r="BH192" s="334">
        <f>(AL192*SUMPRODUCT(DB$10:DB$13,DB$28:DB$31)+AW192*SUMPRODUCT(DB$14:DB$23,DB$32:DB$41))*'Projeções - Receitas'!U$23+(AL192*DB$11*'Projeções - Receitas'!U$25)</f>
        <v>52318001423.909767</v>
      </c>
      <c r="BI192" s="334">
        <f>(AM192*SUMPRODUCT(DC$10:DC$13,DC$28:DC$31)+AX192*SUMPRODUCT(DC$14:DC$23,DC$32:DC$41))*'Projeções - Receitas'!V$23+(AM192*DC$11*'Projeções - Receitas'!V$25)</f>
        <v>57867895998.536041</v>
      </c>
      <c r="BJ192" s="334">
        <f>(AN192*SUMPRODUCT(DD$10:DD$13,DD$28:DD$31)+AY192*SUMPRODUCT(DD$14:DD$23,DD$32:DD$41))*'Projeções - Receitas'!W$23+(AN192*DD$11*'Projeções - Receitas'!W$25)</f>
        <v>63957727643.960159</v>
      </c>
      <c r="BK192" s="334">
        <f>(AO192*SUMPRODUCT(DE$10:DE$13,DE$28:DE$31)+AZ192*SUMPRODUCT(DE$14:DE$23,DE$32:DE$41))*'Projeções - Receitas'!X$23+(AO192*DE$11*'Projeções - Receitas'!X$25)</f>
        <v>70669671693.92276</v>
      </c>
      <c r="BL192" s="334">
        <f>(AP192*SUMPRODUCT(DF$10:DF$13,DF$28:DF$31)+BA192*SUMPRODUCT(DF$14:DF$23,DF$32:DF$41))*'Projeções - Receitas'!Y$23+(AP192*DF$11*'Projeções - Receitas'!Y$25)</f>
        <v>78074723911.486496</v>
      </c>
      <c r="BM192" s="334">
        <f>(AQ192*SUMPRODUCT(DG$10:DG$13,DG$28:DG$31)+BB192*SUMPRODUCT(DG$14:DG$23,DG$32:DG$41))*'Projeções - Receitas'!Z$23+(AQ192*DG$11*'Projeções - Receitas'!Z$25)</f>
        <v>86247689014.170532</v>
      </c>
      <c r="BN192" s="334">
        <f>(AR192*SUMPRODUCT(DH$10:DH$13,DH$28:DH$31)+BC192*SUMPRODUCT(DH$14:DH$23,DH$32:DH$41))*'Projeções - Receitas'!AA$23+(AR192*DH$11*'Projeções - Receitas'!AA$25)</f>
        <v>95266000350.669983</v>
      </c>
      <c r="BO192" s="334">
        <f>(AS192*SUMPRODUCT(DI$10:DI$13,DI$28:DI$31)+BD192*SUMPRODUCT(DI$14:DI$23,DI$32:DI$41))*'Projeções - Receitas'!AB$23+(AS192*DI$11*'Projeções - Receitas'!AB$25)</f>
        <v>104649024703.64577</v>
      </c>
      <c r="BP192" s="334">
        <f>(AT192*SUMPRODUCT(DJ$10:DJ$13,DJ$28:DJ$31)+BE192*SUMPRODUCT(DJ$14:DJ$23,DJ$32:DJ$41))*'Projeções - Receitas'!AC$23+(AT192*DJ$11*'Projeções - Receitas'!AC$25)</f>
        <v>113079224461.94427</v>
      </c>
      <c r="BQ192" s="334">
        <f>(AU192*SUMPRODUCT(DK$10:DK$13,DK$28:DK$31)+BF192*SUMPRODUCT(DK$14:DK$23,DK$32:DK$41))*'Projeções - Receitas'!AD$23+(AU192*DK$11*'Projeções - Receitas'!AD$25)</f>
        <v>143841593954.39658</v>
      </c>
      <c r="BR192" s="335">
        <f>((BG192+'DRE + DCF'!T$12)*(1+'DRE + DCF'!T$15)+'DRE + DCF'!T$18)*(1+'DRE + DCF'!T$25)*'DRE + DCF'!T$33</f>
        <v>35965801431.401535</v>
      </c>
      <c r="BS192" s="335">
        <f>((BH192+'DRE + DCF'!U$12)*(1+'DRE + DCF'!U$15)+'DRE + DCF'!U$18)*(1+'DRE + DCF'!U$25)*'DRE + DCF'!U$33</f>
        <v>27210038877.697769</v>
      </c>
      <c r="BT192" s="335">
        <f>((BI192+'DRE + DCF'!V$12)*(1+'DRE + DCF'!V$15)+'DRE + DCF'!V$18)*(1+'DRE + DCF'!V$25)*'DRE + DCF'!V$33</f>
        <v>30247423600.741211</v>
      </c>
      <c r="BU192" s="335">
        <f>((BJ192+'DRE + DCF'!W$12)*(1+'DRE + DCF'!W$15)+'DRE + DCF'!W$18)*(1+'DRE + DCF'!W$25)*'DRE + DCF'!W$33</f>
        <v>33566802810.124664</v>
      </c>
      <c r="BV192" s="335">
        <f>((BK192+'DRE + DCF'!X$12)*(1+'DRE + DCF'!X$15)+'DRE + DCF'!X$18)*(1+'DRE + DCF'!X$25)*'DRE + DCF'!X$33</f>
        <v>37203811680.85022</v>
      </c>
      <c r="BW192" s="335">
        <f>((BL192+'DRE + DCF'!Y$12)*(1+'DRE + DCF'!Y$15)+'DRE + DCF'!Y$18)*(1+'DRE + DCF'!Y$25)*'DRE + DCF'!Y$33</f>
        <v>41202768838.712013</v>
      </c>
      <c r="BX192" s="335">
        <f>((BM192+'DRE + DCF'!Z$12)*(1+'DRE + DCF'!Z$15)+'DRE + DCF'!Z$18)*(1+'DRE + DCF'!Z$25)*'DRE + DCF'!Z$33</f>
        <v>45612549180.276344</v>
      </c>
      <c r="BY192" s="335">
        <f>((BN192+'DRE + DCF'!AA$12)*(1+'DRE + DCF'!AA$15)+'DRE + DCF'!AA$18)*(1+'DRE + DCF'!AA$25)*'DRE + DCF'!AA$33</f>
        <v>50468950649.614723</v>
      </c>
      <c r="BZ192" s="335">
        <f>((BO192+'DRE + DCF'!AB$12)*(1+'DRE + DCF'!AB$15)+'DRE + DCF'!AB$18)*(1+'DRE + DCF'!AB$25)*'DRE + DCF'!AB$33</f>
        <v>55487920437.836594</v>
      </c>
      <c r="CA192" s="335">
        <f>((BP192+'DRE + DCF'!AC$12)*(1+'DRE + DCF'!AC$15)+'DRE + DCF'!AC$18)*(1+'DRE + DCF'!AC$25)*'DRE + DCF'!AC$33</f>
        <v>59876339001.506317</v>
      </c>
      <c r="CB192" s="335">
        <f>((BQ192+'DRE + DCF'!AD$12)*(1+'DRE + DCF'!AD$15)+'DRE + DCF'!AD$18)*(1+'DRE + DCF'!AD$25)*'DRE + DCF'!AD$33</f>
        <v>75172692903.768433</v>
      </c>
      <c r="CC192" s="335">
        <f>BR192*(1-DA$47)+('DRE + DCF'!N$53*10^6)</f>
        <v>200703992645.56442</v>
      </c>
      <c r="CD192" s="335">
        <f>BS192*(1-DB$47)+('DRE + DCF'!T$53*10^6)</f>
        <v>201003092019.1514</v>
      </c>
      <c r="CE192" s="335">
        <f>BT192*(1-DC$47)+('DRE + DCF'!U$53*10^6)</f>
        <v>219669029180.37802</v>
      </c>
      <c r="CF192" s="335">
        <f>BU192*(1-DD$47)+('DRE + DCF'!V$53*10^6)</f>
        <v>240380846392.35287</v>
      </c>
      <c r="CG192" s="335">
        <f>BV192*(1-DE$47)+('DRE + DCF'!W$53*10^6)</f>
        <v>263334326886.58728</v>
      </c>
      <c r="CH192" s="335">
        <f>BW192*(1-DF$47)+('DRE + DCF'!X$53*10^6)</f>
        <v>288752637166.96173</v>
      </c>
      <c r="CI192" s="335">
        <f>BX192*(1-DG$47)+('DRE + DCF'!Y$53*10^6)</f>
        <v>316888947042.87506</v>
      </c>
      <c r="CJ192" s="335">
        <f>BY192*(1-DH$47)+('DRE + DCF'!Z$53*10^6)</f>
        <v>348018617770.23962</v>
      </c>
      <c r="CK192" s="335">
        <f>BZ192*(1-DI$47)+('DRE + DCF'!AA$53*10^6)</f>
        <v>382056952598.62427</v>
      </c>
      <c r="CL192" s="335">
        <f>CA192*(1-DJ$47)+('DRE + DCF'!AB$53*10^6)</f>
        <v>418174224379.80084</v>
      </c>
      <c r="CM192" s="335">
        <f>CB192*(1-DK$47)+('DRE + DCF'!AC$53*10^6)</f>
        <v>463428137251.19403</v>
      </c>
      <c r="CN192" s="335">
        <f t="shared" si="142"/>
        <v>1169990954914.7053</v>
      </c>
      <c r="CO192" s="335">
        <f t="shared" si="143"/>
        <v>1191889390234.6841</v>
      </c>
      <c r="CP192" s="335">
        <f t="shared" si="144"/>
        <v>1232540247468.4851</v>
      </c>
      <c r="CQ192" s="335">
        <f t="shared" si="145"/>
        <v>1380445077164.7034</v>
      </c>
      <c r="CR192" s="335">
        <f t="shared" si="146"/>
        <v>1546098486424.468</v>
      </c>
      <c r="CS192" s="335">
        <f t="shared" si="147"/>
        <v>1731630304795.4043</v>
      </c>
      <c r="CT192" s="335">
        <f t="shared" si="148"/>
        <v>1939425941370.8528</v>
      </c>
      <c r="CU192" s="335">
        <f t="shared" si="149"/>
        <v>2172157054335.3555</v>
      </c>
      <c r="CV192" s="335">
        <f t="shared" si="150"/>
        <v>2419782958529.5859</v>
      </c>
      <c r="CW192" s="335">
        <f t="shared" si="151"/>
        <v>2652082122548.4268</v>
      </c>
      <c r="CX192" s="336">
        <f t="shared" si="152"/>
        <v>2902703883129.2534</v>
      </c>
    </row>
    <row r="193" spans="4:102" ht="30" customHeight="1" x14ac:dyDescent="0.25">
      <c r="D193" s="333">
        <f t="shared" si="110"/>
        <v>1.4286738578355523E-2</v>
      </c>
      <c r="E193" s="64">
        <f t="shared" si="111"/>
        <v>1.1384993166495688E-2</v>
      </c>
      <c r="F193" s="64">
        <f t="shared" si="112"/>
        <v>2.0963330524070123E-2</v>
      </c>
      <c r="G193" s="64">
        <f t="shared" si="113"/>
        <v>1.6873321629681221E-2</v>
      </c>
      <c r="H193" s="64">
        <f t="shared" si="114"/>
        <v>1.306392977230042E-2</v>
      </c>
      <c r="I193" s="64">
        <f t="shared" si="115"/>
        <v>9.4955179155328528E-3</v>
      </c>
      <c r="J193" s="64">
        <f t="shared" si="116"/>
        <v>6.1382167504143714E-3</v>
      </c>
      <c r="K193" s="64">
        <f t="shared" si="117"/>
        <v>2.964375429522853E-3</v>
      </c>
      <c r="L193" s="64">
        <f t="shared" si="118"/>
        <v>6.3628634265114337E-4</v>
      </c>
      <c r="M193" s="64">
        <f t="shared" si="119"/>
        <v>4.2504519455230372E-4</v>
      </c>
      <c r="N193" s="64">
        <f t="shared" si="120"/>
        <v>2.4012563384481767E-3</v>
      </c>
      <c r="O193" s="64">
        <f t="shared" si="163"/>
        <v>9.1000000000000067E-2</v>
      </c>
      <c r="P193" s="64">
        <f t="shared" si="163"/>
        <v>9.1000000000000067E-2</v>
      </c>
      <c r="Q193" s="64">
        <f t="shared" si="154"/>
        <v>9.1000000000000067E-2</v>
      </c>
      <c r="R193" s="64">
        <f t="shared" si="155"/>
        <v>9.1000000000000067E-2</v>
      </c>
      <c r="S193" s="64">
        <f t="shared" si="156"/>
        <v>9.1000000000000067E-2</v>
      </c>
      <c r="T193" s="64">
        <f t="shared" si="157"/>
        <v>9.1000000000000067E-2</v>
      </c>
      <c r="U193" s="64">
        <f t="shared" si="158"/>
        <v>9.1000000000000067E-2</v>
      </c>
      <c r="V193" s="64">
        <f t="shared" si="159"/>
        <v>9.1000000000000067E-2</v>
      </c>
      <c r="W193" s="64">
        <f t="shared" si="160"/>
        <v>9.1000000000000067E-2</v>
      </c>
      <c r="X193" s="64">
        <f t="shared" si="161"/>
        <v>9.1000000000000067E-2</v>
      </c>
      <c r="Y193" s="64">
        <f t="shared" si="162"/>
        <v>9.1000000000000067E-2</v>
      </c>
      <c r="Z193" s="64">
        <f t="shared" si="121"/>
        <v>0.17147421682016278</v>
      </c>
      <c r="AA193" s="64">
        <f t="shared" si="153"/>
        <v>0.16857247140830295</v>
      </c>
      <c r="AB193" s="64">
        <f t="shared" si="122"/>
        <v>0.17815080876587738</v>
      </c>
      <c r="AC193" s="64">
        <f t="shared" si="123"/>
        <v>0.17406079987148848</v>
      </c>
      <c r="AD193" s="64">
        <f t="shared" si="124"/>
        <v>0.17025140801410768</v>
      </c>
      <c r="AE193" s="64">
        <f t="shared" si="125"/>
        <v>0.16668299615734011</v>
      </c>
      <c r="AF193" s="64">
        <f t="shared" si="126"/>
        <v>0.16332569499222163</v>
      </c>
      <c r="AG193" s="64">
        <f t="shared" si="127"/>
        <v>0.16015185367133011</v>
      </c>
      <c r="AH193" s="64">
        <f t="shared" si="128"/>
        <v>0.1578237645844584</v>
      </c>
      <c r="AI193" s="64">
        <f t="shared" si="129"/>
        <v>0.15761252343635956</v>
      </c>
      <c r="AJ193" s="64">
        <f t="shared" si="130"/>
        <v>0.15958873458025544</v>
      </c>
      <c r="AK193" s="334">
        <f>(1+O193)*'Projeções - Receitas'!N$34</f>
        <v>2010911913299.9954</v>
      </c>
      <c r="AL193" s="334">
        <f>(1+P193)*'Projeções - Receitas'!T$34</f>
        <v>2123834806477.115</v>
      </c>
      <c r="AM193" s="334">
        <f>(1+Q193)*'Projeções - Receitas'!U$34</f>
        <v>2378694983254.3687</v>
      </c>
      <c r="AN193" s="334">
        <f>(1+R193)*'Projeções - Receitas'!V$34</f>
        <v>2664138381244.8931</v>
      </c>
      <c r="AO193" s="334">
        <f>(1+S193)*'Projeções - Receitas'!W$34</f>
        <v>2983834986994.2808</v>
      </c>
      <c r="AP193" s="334">
        <f>(1+T193)*'Projeções - Receitas'!X$34</f>
        <v>3341895185433.5947</v>
      </c>
      <c r="AQ193" s="334">
        <f>(1+U193)*'Projeções - Receitas'!Y$34</f>
        <v>3742922607685.6265</v>
      </c>
      <c r="AR193" s="334">
        <f>(1+V193)*'Projeções - Receitas'!Z$34</f>
        <v>4192073320607.9019</v>
      </c>
      <c r="AS193" s="334">
        <f>(1+W193)*'Projeções - Receitas'!AA$34</f>
        <v>4669969679157.2031</v>
      </c>
      <c r="AT193" s="334">
        <f>(1+X193)*'Projeções - Receitas'!AB$34</f>
        <v>5118286768356.2949</v>
      </c>
      <c r="AU193" s="334">
        <f>(1+Y193)*'Projeções - Receitas'!AC$34</f>
        <v>5601964867965.9648</v>
      </c>
      <c r="AV193" s="335">
        <f t="shared" si="131"/>
        <v>1760695948396.2712</v>
      </c>
      <c r="AW193" s="335">
        <f t="shared" si="132"/>
        <v>1859567947305.3943</v>
      </c>
      <c r="AX193" s="335">
        <f t="shared" si="133"/>
        <v>2082716100982.0415</v>
      </c>
      <c r="AY193" s="335">
        <f t="shared" si="134"/>
        <v>2332642033099.8867</v>
      </c>
      <c r="AZ193" s="335">
        <f t="shared" si="135"/>
        <v>2612559077071.8735</v>
      </c>
      <c r="BA193" s="335">
        <f t="shared" si="136"/>
        <v>2926066166320.4985</v>
      </c>
      <c r="BB193" s="335">
        <f t="shared" si="137"/>
        <v>3277194106278.9585</v>
      </c>
      <c r="BC193" s="335">
        <f t="shared" si="138"/>
        <v>3670457399032.4341</v>
      </c>
      <c r="BD193" s="335">
        <f t="shared" si="139"/>
        <v>4088889542522.1318</v>
      </c>
      <c r="BE193" s="335">
        <f t="shared" si="140"/>
        <v>4481422938604.2568</v>
      </c>
      <c r="BF193" s="335">
        <f t="shared" si="141"/>
        <v>4904917406302.3594</v>
      </c>
      <c r="BG193" s="334">
        <f>(AK193*SUMPRODUCT(DA$10:DA$13,DA$28:DA$31)+AV193*SUMPRODUCT(DA$14:DA$23,DA$32:DA$41))*'Projeções - Receitas'!T$23+(AK193*DA$11*'Projeções - Receitas'!T$25)</f>
        <v>65327582102.804764</v>
      </c>
      <c r="BH193" s="334">
        <f>(AL193*SUMPRODUCT(DB$10:DB$13,DB$28:DB$31)+AW193*SUMPRODUCT(DB$14:DB$23,DB$32:DB$41))*'Projeções - Receitas'!U$23+(AL193*DB$11*'Projeções - Receitas'!U$25)</f>
        <v>52341989503.425522</v>
      </c>
      <c r="BI193" s="334">
        <f>(AM193*SUMPRODUCT(DC$10:DC$13,DC$28:DC$31)+AX193*SUMPRODUCT(DC$14:DC$23,DC$32:DC$41))*'Projeções - Receitas'!V$23+(AM193*DC$11*'Projeções - Receitas'!V$25)</f>
        <v>57894428733.977791</v>
      </c>
      <c r="BJ193" s="334">
        <f>(AN193*SUMPRODUCT(DD$10:DD$13,DD$28:DD$31)+AY193*SUMPRODUCT(DD$14:DD$23,DD$32:DD$41))*'Projeções - Receitas'!W$23+(AN193*DD$11*'Projeções - Receitas'!W$25)</f>
        <v>63987052599.321915</v>
      </c>
      <c r="BK193" s="334">
        <f>(AO193*SUMPRODUCT(DE$10:DE$13,DE$28:DE$31)+AZ193*SUMPRODUCT(DE$14:DE$23,DE$32:DE$41))*'Projeções - Receitas'!X$23+(AO193*DE$11*'Projeções - Receitas'!X$25)</f>
        <v>70702074111.022186</v>
      </c>
      <c r="BL193" s="334">
        <f>(AP193*SUMPRODUCT(DF$10:DF$13,DF$28:DF$31)+BA193*SUMPRODUCT(DF$14:DF$23,DF$32:DF$41))*'Projeções - Receitas'!Y$23+(AP193*DF$11*'Projeções - Receitas'!Y$25)</f>
        <v>78110521584.07309</v>
      </c>
      <c r="BM193" s="334">
        <f>(AQ193*SUMPRODUCT(DG$10:DG$13,DG$28:DG$31)+BB193*SUMPRODUCT(DG$14:DG$23,DG$32:DG$41))*'Projeções - Receitas'!Z$23+(AQ193*DG$11*'Projeções - Receitas'!Z$25)</f>
        <v>86287234034.351318</v>
      </c>
      <c r="BN193" s="334">
        <f>(AR193*SUMPRODUCT(DH$10:DH$13,DH$28:DH$31)+BC193*SUMPRODUCT(DH$14:DH$23,DH$32:DH$41))*'Projeções - Receitas'!AA$23+(AR193*DH$11*'Projeções - Receitas'!AA$25)</f>
        <v>95309680314.150391</v>
      </c>
      <c r="BO193" s="334">
        <f>(AS193*SUMPRODUCT(DI$10:DI$13,DI$28:DI$31)+BD193*SUMPRODUCT(DI$14:DI$23,DI$32:DI$41))*'Projeções - Receitas'!AB$23+(AS193*DI$11*'Projeções - Receitas'!AB$25)</f>
        <v>104697006833.26692</v>
      </c>
      <c r="BP193" s="334">
        <f>(AT193*SUMPRODUCT(DJ$10:DJ$13,DJ$28:DJ$31)+BE193*SUMPRODUCT(DJ$14:DJ$23,DJ$32:DJ$41))*'Projeções - Receitas'!AC$23+(AT193*DJ$11*'Projeções - Receitas'!AC$25)</f>
        <v>113131071882.60539</v>
      </c>
      <c r="BQ193" s="334">
        <f>(AU193*SUMPRODUCT(DK$10:DK$13,DK$28:DK$31)+BF193*SUMPRODUCT(DK$14:DK$23,DK$32:DK$41))*'Projeções - Receitas'!AD$23+(AU193*DK$11*'Projeções - Receitas'!AD$25)</f>
        <v>143907546083.67401</v>
      </c>
      <c r="BR193" s="335">
        <f>((BG193+'DRE + DCF'!T$12)*(1+'DRE + DCF'!T$15)+'DRE + DCF'!T$18)*(1+'DRE + DCF'!T$25)*'DRE + DCF'!T$33</f>
        <v>35984224023.692528</v>
      </c>
      <c r="BS193" s="335">
        <f>((BH193+'DRE + DCF'!U$12)*(1+'DRE + DCF'!U$15)+'DRE + DCF'!U$18)*(1+'DRE + DCF'!U$25)*'DRE + DCF'!U$33</f>
        <v>27224657041.561653</v>
      </c>
      <c r="BT193" s="335">
        <f>((BI193+'DRE + DCF'!V$12)*(1+'DRE + DCF'!V$15)+'DRE + DCF'!V$18)*(1+'DRE + DCF'!V$25)*'DRE + DCF'!V$33</f>
        <v>30263574321.811825</v>
      </c>
      <c r="BU193" s="335">
        <f>((BJ193+'DRE + DCF'!W$12)*(1+'DRE + DCF'!W$15)+'DRE + DCF'!W$18)*(1+'DRE + DCF'!W$25)*'DRE + DCF'!W$33</f>
        <v>33584633134.580151</v>
      </c>
      <c r="BV193" s="335">
        <f>((BK193+'DRE + DCF'!X$12)*(1+'DRE + DCF'!X$15)+'DRE + DCF'!X$18)*(1+'DRE + DCF'!X$25)*'DRE + DCF'!X$33</f>
        <v>37223491030.487129</v>
      </c>
      <c r="BW193" s="335">
        <f>((BL193+'DRE + DCF'!Y$12)*(1+'DRE + DCF'!Y$15)+'DRE + DCF'!Y$18)*(1+'DRE + DCF'!Y$25)*'DRE + DCF'!Y$33</f>
        <v>41224485798.252869</v>
      </c>
      <c r="BX193" s="335">
        <f>((BM193+'DRE + DCF'!Z$12)*(1+'DRE + DCF'!Z$15)+'DRE + DCF'!Z$18)*(1+'DRE + DCF'!Z$25)*'DRE + DCF'!Z$33</f>
        <v>45636512466.649147</v>
      </c>
      <c r="BY193" s="335">
        <f>((BN193+'DRE + DCF'!AA$12)*(1+'DRE + DCF'!AA$15)+'DRE + DCF'!AA$18)*(1+'DRE + DCF'!AA$25)*'DRE + DCF'!AA$33</f>
        <v>50495389747.688606</v>
      </c>
      <c r="BZ193" s="335">
        <f>((BO193+'DRE + DCF'!AB$12)*(1+'DRE + DCF'!AB$15)+'DRE + DCF'!AB$18)*(1+'DRE + DCF'!AB$25)*'DRE + DCF'!AB$33</f>
        <v>55516930798.483994</v>
      </c>
      <c r="CA193" s="335">
        <f>((BP193+'DRE + DCF'!AC$12)*(1+'DRE + DCF'!AC$15)+'DRE + DCF'!AC$18)*(1+'DRE + DCF'!AC$25)*'DRE + DCF'!AC$33</f>
        <v>59907650903.408821</v>
      </c>
      <c r="CB193" s="335">
        <f>((BQ193+'DRE + DCF'!AD$12)*(1+'DRE + DCF'!AD$15)+'DRE + DCF'!AD$18)*(1+'DRE + DCF'!AD$25)*'DRE + DCF'!AD$33</f>
        <v>75211192518.952652</v>
      </c>
      <c r="CC193" s="335">
        <f>BR193*(1-DA$47)+('DRE + DCF'!N$53*10^6)</f>
        <v>200715269513.63113</v>
      </c>
      <c r="CD193" s="335">
        <f>BS193*(1-DB$47)+('DRE + DCF'!T$53*10^6)</f>
        <v>201011862917.46973</v>
      </c>
      <c r="CE193" s="335">
        <f>BT193*(1-DC$47)+('DRE + DCF'!U$53*10^6)</f>
        <v>219678719613.02039</v>
      </c>
      <c r="CF193" s="335">
        <f>BU193*(1-DD$47)+('DRE + DCF'!V$53*10^6)</f>
        <v>240391544587.02615</v>
      </c>
      <c r="CG193" s="335">
        <f>BV193*(1-DE$47)+('DRE + DCF'!W$53*10^6)</f>
        <v>263346134496.36942</v>
      </c>
      <c r="CH193" s="335">
        <f>BW193*(1-DF$47)+('DRE + DCF'!X$53*10^6)</f>
        <v>288765667342.68622</v>
      </c>
      <c r="CI193" s="335">
        <f>BX193*(1-DG$47)+('DRE + DCF'!Y$53*10^6)</f>
        <v>316903325014.69873</v>
      </c>
      <c r="CJ193" s="335">
        <f>BY193*(1-DH$47)+('DRE + DCF'!Z$53*10^6)</f>
        <v>348034481229.08392</v>
      </c>
      <c r="CK193" s="335">
        <f>BZ193*(1-DI$47)+('DRE + DCF'!AA$53*10^6)</f>
        <v>382074358815.0127</v>
      </c>
      <c r="CL193" s="335">
        <f>CA193*(1-DJ$47)+('DRE + DCF'!AB$53*10^6)</f>
        <v>418193011520.94232</v>
      </c>
      <c r="CM193" s="335">
        <f>CB193*(1-DK$47)+('DRE + DCF'!AC$53*10^6)</f>
        <v>463451237020.30457</v>
      </c>
      <c r="CN193" s="335">
        <f t="shared" si="142"/>
        <v>1170527401936.6743</v>
      </c>
      <c r="CO193" s="335">
        <f t="shared" si="143"/>
        <v>1192435877804.7136</v>
      </c>
      <c r="CP193" s="335">
        <f t="shared" si="144"/>
        <v>1233105373670.9006</v>
      </c>
      <c r="CQ193" s="335">
        <f t="shared" si="145"/>
        <v>1381078018511.4087</v>
      </c>
      <c r="CR193" s="335">
        <f t="shared" si="146"/>
        <v>1546807380732.7781</v>
      </c>
      <c r="CS193" s="335">
        <f t="shared" si="147"/>
        <v>1732424266420.7114</v>
      </c>
      <c r="CT193" s="335">
        <f t="shared" si="148"/>
        <v>1940315178391.197</v>
      </c>
      <c r="CU193" s="335">
        <f t="shared" si="149"/>
        <v>2173152999798.1409</v>
      </c>
      <c r="CV193" s="335">
        <f t="shared" si="150"/>
        <v>2420892441775.1294</v>
      </c>
      <c r="CW193" s="335">
        <f t="shared" si="151"/>
        <v>2653298116185.5415</v>
      </c>
      <c r="CX193" s="336">
        <f t="shared" si="152"/>
        <v>2904034788165.0757</v>
      </c>
    </row>
    <row r="194" spans="4:102" ht="30" customHeight="1" x14ac:dyDescent="0.25">
      <c r="D194" s="333">
        <f t="shared" si="110"/>
        <v>1.4217818369638729E-2</v>
      </c>
      <c r="E194" s="64">
        <f t="shared" si="111"/>
        <v>1.131512468865839E-2</v>
      </c>
      <c r="F194" s="64">
        <f t="shared" si="112"/>
        <v>2.0889577234693341E-2</v>
      </c>
      <c r="G194" s="64">
        <f t="shared" si="113"/>
        <v>1.6801329668051063E-2</v>
      </c>
      <c r="H194" s="64">
        <f t="shared" si="114"/>
        <v>1.2993570160516749E-2</v>
      </c>
      <c r="I194" s="64">
        <f t="shared" si="115"/>
        <v>9.4266808095729016E-3</v>
      </c>
      <c r="J194" s="64">
        <f t="shared" si="116"/>
        <v>6.0708063934740431E-3</v>
      </c>
      <c r="K194" s="64">
        <f t="shared" si="117"/>
        <v>2.8983086342880826E-3</v>
      </c>
      <c r="L194" s="64">
        <f t="shared" si="118"/>
        <v>5.711763175361706E-4</v>
      </c>
      <c r="M194" s="64">
        <f t="shared" si="119"/>
        <v>3.5992266088513691E-4</v>
      </c>
      <c r="N194" s="64">
        <f t="shared" si="120"/>
        <v>2.3361018273152512E-3</v>
      </c>
      <c r="O194" s="64">
        <f t="shared" si="163"/>
        <v>9.1500000000000067E-2</v>
      </c>
      <c r="P194" s="64">
        <f t="shared" si="163"/>
        <v>9.1500000000000067E-2</v>
      </c>
      <c r="Q194" s="64">
        <f t="shared" si="154"/>
        <v>9.1500000000000067E-2</v>
      </c>
      <c r="R194" s="64">
        <f t="shared" si="155"/>
        <v>9.1500000000000067E-2</v>
      </c>
      <c r="S194" s="64">
        <f t="shared" si="156"/>
        <v>9.1500000000000067E-2</v>
      </c>
      <c r="T194" s="64">
        <f t="shared" si="157"/>
        <v>9.1500000000000067E-2</v>
      </c>
      <c r="U194" s="64">
        <f t="shared" si="158"/>
        <v>9.1500000000000067E-2</v>
      </c>
      <c r="V194" s="64">
        <f t="shared" si="159"/>
        <v>9.1500000000000067E-2</v>
      </c>
      <c r="W194" s="64">
        <f t="shared" si="160"/>
        <v>9.1500000000000067E-2</v>
      </c>
      <c r="X194" s="64">
        <f t="shared" si="161"/>
        <v>9.1500000000000067E-2</v>
      </c>
      <c r="Y194" s="64">
        <f t="shared" si="162"/>
        <v>9.1500000000000067E-2</v>
      </c>
      <c r="Z194" s="64">
        <f t="shared" si="121"/>
        <v>0.17140529661144599</v>
      </c>
      <c r="AA194" s="64">
        <f t="shared" si="153"/>
        <v>0.16850260293046565</v>
      </c>
      <c r="AB194" s="64">
        <f t="shared" si="122"/>
        <v>0.1780770554765006</v>
      </c>
      <c r="AC194" s="64">
        <f t="shared" si="123"/>
        <v>0.17398880790985832</v>
      </c>
      <c r="AD194" s="64">
        <f t="shared" si="124"/>
        <v>0.17018104840232401</v>
      </c>
      <c r="AE194" s="64">
        <f t="shared" si="125"/>
        <v>0.16661415905138016</v>
      </c>
      <c r="AF194" s="64">
        <f t="shared" si="126"/>
        <v>0.1632582846352813</v>
      </c>
      <c r="AG194" s="64">
        <f t="shared" si="127"/>
        <v>0.16008578687609534</v>
      </c>
      <c r="AH194" s="64">
        <f t="shared" si="128"/>
        <v>0.15775865455934343</v>
      </c>
      <c r="AI194" s="64">
        <f t="shared" si="129"/>
        <v>0.1575474009026924</v>
      </c>
      <c r="AJ194" s="64">
        <f t="shared" si="130"/>
        <v>0.15952358006912251</v>
      </c>
      <c r="AK194" s="334">
        <f>(1+O194)*'Projeções - Receitas'!N$34</f>
        <v>2011833504460.9946</v>
      </c>
      <c r="AL194" s="334">
        <f>(1+P194)*'Projeções - Receitas'!T$34</f>
        <v>2124808149651.4861</v>
      </c>
      <c r="AM194" s="334">
        <f>(1+Q194)*'Projeções - Receitas'!U$34</f>
        <v>2379785127609.6646</v>
      </c>
      <c r="AN194" s="334">
        <f>(1+R194)*'Projeções - Receitas'!V$34</f>
        <v>2665359342922.8242</v>
      </c>
      <c r="AO194" s="334">
        <f>(1+S194)*'Projeções - Receitas'!W$34</f>
        <v>2985202464073.5635</v>
      </c>
      <c r="AP194" s="334">
        <f>(1+T194)*'Projeções - Receitas'!X$34</f>
        <v>3343426759762.3916</v>
      </c>
      <c r="AQ194" s="334">
        <f>(1+U194)*'Projeções - Receitas'!Y$34</f>
        <v>3744637970933.8789</v>
      </c>
      <c r="AR194" s="334">
        <f>(1+V194)*'Projeções - Receitas'!Z$34</f>
        <v>4193994527445.9443</v>
      </c>
      <c r="AS194" s="334">
        <f>(1+W194)*'Projeções - Receitas'!AA$34</f>
        <v>4672109903574.7832</v>
      </c>
      <c r="AT194" s="334">
        <f>(1+X194)*'Projeções - Receitas'!AB$34</f>
        <v>5120632454317.9629</v>
      </c>
      <c r="AU194" s="334">
        <f>(1+Y194)*'Projeções - Receitas'!AC$34</f>
        <v>5604532221251.0098</v>
      </c>
      <c r="AV194" s="335">
        <f t="shared" si="131"/>
        <v>1761502866796.0864</v>
      </c>
      <c r="AW194" s="335">
        <f t="shared" si="132"/>
        <v>1860420178261.9963</v>
      </c>
      <c r="AX194" s="335">
        <f t="shared" si="133"/>
        <v>2083670599653.436</v>
      </c>
      <c r="AY194" s="335">
        <f t="shared" si="134"/>
        <v>2333711071611.8481</v>
      </c>
      <c r="AZ194" s="335">
        <f t="shared" si="135"/>
        <v>2613756400205.2705</v>
      </c>
      <c r="BA194" s="335">
        <f t="shared" si="136"/>
        <v>2927407168229.9033</v>
      </c>
      <c r="BB194" s="335">
        <f t="shared" si="137"/>
        <v>3278696028417.4922</v>
      </c>
      <c r="BC194" s="335">
        <f t="shared" si="138"/>
        <v>3672139551827.5913</v>
      </c>
      <c r="BD194" s="335">
        <f t="shared" si="139"/>
        <v>4090763460735.9375</v>
      </c>
      <c r="BE194" s="335">
        <f t="shared" si="140"/>
        <v>4483476752966.5879</v>
      </c>
      <c r="BF194" s="335">
        <f t="shared" si="141"/>
        <v>4907165306121.9297</v>
      </c>
      <c r="BG194" s="334">
        <f>(AK194*SUMPRODUCT(DA$10:DA$13,DA$28:DA$31)+AV194*SUMPRODUCT(DA$14:DA$23,DA$32:DA$41))*'Projeções - Receitas'!T$23+(AK194*DA$11*'Projeções - Receitas'!T$25)</f>
        <v>65357521416.325806</v>
      </c>
      <c r="BH194" s="334">
        <f>(AL194*SUMPRODUCT(DB$10:DB$13,DB$28:DB$31)+AW194*SUMPRODUCT(DB$14:DB$23,DB$32:DB$41))*'Projeções - Receitas'!U$23+(AL194*DB$11*'Projeções - Receitas'!U$25)</f>
        <v>52365977582.94133</v>
      </c>
      <c r="BI194" s="334">
        <f>(AM194*SUMPRODUCT(DC$10:DC$13,DC$28:DC$31)+AX194*SUMPRODUCT(DC$14:DC$23,DC$32:DC$41))*'Projeções - Receitas'!V$23+(AM194*DC$11*'Projeções - Receitas'!V$25)</f>
        <v>57920961469.419632</v>
      </c>
      <c r="BJ194" s="334">
        <f>(AN194*SUMPRODUCT(DD$10:DD$13,DD$28:DD$31)+AY194*SUMPRODUCT(DD$14:DD$23,DD$32:DD$41))*'Projeções - Receitas'!W$23+(AN194*DD$11*'Projeções - Receitas'!W$25)</f>
        <v>64016377554.683693</v>
      </c>
      <c r="BK194" s="334">
        <f>(AO194*SUMPRODUCT(DE$10:DE$13,DE$28:DE$31)+AZ194*SUMPRODUCT(DE$14:DE$23,DE$32:DE$41))*'Projeções - Receitas'!X$23+(AO194*DE$11*'Projeções - Receitas'!X$25)</f>
        <v>70734476528.121689</v>
      </c>
      <c r="BL194" s="334">
        <f>(AP194*SUMPRODUCT(DF$10:DF$13,DF$28:DF$31)+BA194*SUMPRODUCT(DF$14:DF$23,DF$32:DF$41))*'Projeções - Receitas'!Y$23+(AP194*DF$11*'Projeções - Receitas'!Y$25)</f>
        <v>78146319256.659821</v>
      </c>
      <c r="BM194" s="334">
        <f>(AQ194*SUMPRODUCT(DG$10:DG$13,DG$28:DG$31)+BB194*SUMPRODUCT(DG$14:DG$23,DG$32:DG$41))*'Projeções - Receitas'!Z$23+(AQ194*DG$11*'Projeções - Receitas'!Z$25)</f>
        <v>86326779054.532043</v>
      </c>
      <c r="BN194" s="334">
        <f>(AR194*SUMPRODUCT(DH$10:DH$13,DH$28:DH$31)+BC194*SUMPRODUCT(DH$14:DH$23,DH$32:DH$41))*'Projeções - Receitas'!AA$23+(AR194*DH$11*'Projeções - Receitas'!AA$25)</f>
        <v>95353360277.630722</v>
      </c>
      <c r="BO194" s="334">
        <f>(AS194*SUMPRODUCT(DI$10:DI$13,DI$28:DI$31)+BD194*SUMPRODUCT(DI$14:DI$23,DI$32:DI$41))*'Projeções - Receitas'!AB$23+(AS194*DI$11*'Projeções - Receitas'!AB$25)</f>
        <v>104744988962.88812</v>
      </c>
      <c r="BP194" s="334">
        <f>(AT194*SUMPRODUCT(DJ$10:DJ$13,DJ$28:DJ$31)+BE194*SUMPRODUCT(DJ$14:DJ$23,DJ$32:DJ$41))*'Projeções - Receitas'!AC$23+(AT194*DJ$11*'Projeções - Receitas'!AC$25)</f>
        <v>113182919303.26665</v>
      </c>
      <c r="BQ194" s="334">
        <f>(AU194*SUMPRODUCT(DK$10:DK$13,DK$28:DK$31)+BF194*SUMPRODUCT(DK$14:DK$23,DK$32:DK$41))*'Projeções - Receitas'!AD$23+(AU194*DK$11*'Projeções - Receitas'!AD$25)</f>
        <v>143973498212.95169</v>
      </c>
      <c r="BR194" s="335">
        <f>((BG194+'DRE + DCF'!T$12)*(1+'DRE + DCF'!T$15)+'DRE + DCF'!T$18)*(1+'DRE + DCF'!T$25)*'DRE + DCF'!T$33</f>
        <v>36002646615.983559</v>
      </c>
      <c r="BS194" s="335">
        <f>((BH194+'DRE + DCF'!U$12)*(1+'DRE + DCF'!U$15)+'DRE + DCF'!U$18)*(1+'DRE + DCF'!U$25)*'DRE + DCF'!U$33</f>
        <v>27239275205.425564</v>
      </c>
      <c r="BT194" s="335">
        <f>((BI194+'DRE + DCF'!V$12)*(1+'DRE + DCF'!V$15)+'DRE + DCF'!V$18)*(1+'DRE + DCF'!V$25)*'DRE + DCF'!V$33</f>
        <v>30279725042.882488</v>
      </c>
      <c r="BU194" s="335">
        <f>((BJ194+'DRE + DCF'!W$12)*(1+'DRE + DCF'!W$15)+'DRE + DCF'!W$18)*(1+'DRE + DCF'!W$25)*'DRE + DCF'!W$33</f>
        <v>33602463459.035664</v>
      </c>
      <c r="BV194" s="335">
        <f>((BK194+'DRE + DCF'!X$12)*(1+'DRE + DCF'!X$15)+'DRE + DCF'!X$18)*(1+'DRE + DCF'!X$25)*'DRE + DCF'!X$33</f>
        <v>37243170380.124084</v>
      </c>
      <c r="BW194" s="335">
        <f>((BL194+'DRE + DCF'!Y$12)*(1+'DRE + DCF'!Y$15)+'DRE + DCF'!Y$18)*(1+'DRE + DCF'!Y$25)*'DRE + DCF'!Y$33</f>
        <v>41246202757.7938</v>
      </c>
      <c r="BX194" s="335">
        <f>((BM194+'DRE + DCF'!Z$12)*(1+'DRE + DCF'!Z$15)+'DRE + DCF'!Z$18)*(1+'DRE + DCF'!Z$25)*'DRE + DCF'!Z$33</f>
        <v>45660475753.021904</v>
      </c>
      <c r="BY194" s="335">
        <f>((BN194+'DRE + DCF'!AA$12)*(1+'DRE + DCF'!AA$15)+'DRE + DCF'!AA$18)*(1+'DRE + DCF'!AA$25)*'DRE + DCF'!AA$33</f>
        <v>50521828845.762421</v>
      </c>
      <c r="BZ194" s="335">
        <f>((BO194+'DRE + DCF'!AB$12)*(1+'DRE + DCF'!AB$15)+'DRE + DCF'!AB$18)*(1+'DRE + DCF'!AB$25)*'DRE + DCF'!AB$33</f>
        <v>55545941159.131424</v>
      </c>
      <c r="CA194" s="335">
        <f>((BP194+'DRE + DCF'!AC$12)*(1+'DRE + DCF'!AC$15)+'DRE + DCF'!AC$18)*(1+'DRE + DCF'!AC$25)*'DRE + DCF'!AC$33</f>
        <v>59938962805.311417</v>
      </c>
      <c r="CB194" s="335">
        <f>((BQ194+'DRE + DCF'!AD$12)*(1+'DRE + DCF'!AD$15)+'DRE + DCF'!AD$18)*(1+'DRE + DCF'!AD$25)*'DRE + DCF'!AD$33</f>
        <v>75249692134.137009</v>
      </c>
      <c r="CC194" s="335">
        <f>BR194*(1-DA$47)+('DRE + DCF'!N$53*10^6)</f>
        <v>200726546381.69788</v>
      </c>
      <c r="CD194" s="335">
        <f>BS194*(1-DB$47)+('DRE + DCF'!T$53*10^6)</f>
        <v>201020633815.78809</v>
      </c>
      <c r="CE194" s="335">
        <f>BT194*(1-DC$47)+('DRE + DCF'!U$53*10^6)</f>
        <v>219688410045.66278</v>
      </c>
      <c r="CF194" s="335">
        <f>BU194*(1-DD$47)+('DRE + DCF'!V$53*10^6)</f>
        <v>240402242781.69946</v>
      </c>
      <c r="CG194" s="335">
        <f>BV194*(1-DE$47)+('DRE + DCF'!W$53*10^6)</f>
        <v>263357942106.15161</v>
      </c>
      <c r="CH194" s="335">
        <f>BW194*(1-DF$47)+('DRE + DCF'!X$53*10^6)</f>
        <v>288778697518.41077</v>
      </c>
      <c r="CI194" s="335">
        <f>BX194*(1-DG$47)+('DRE + DCF'!Y$53*10^6)</f>
        <v>316917702986.52234</v>
      </c>
      <c r="CJ194" s="335">
        <f>BY194*(1-DH$47)+('DRE + DCF'!Z$53*10^6)</f>
        <v>348050344687.92822</v>
      </c>
      <c r="CK194" s="335">
        <f>BZ194*(1-DI$47)+('DRE + DCF'!AA$53*10^6)</f>
        <v>382091765031.40112</v>
      </c>
      <c r="CL194" s="335">
        <f>CA194*(1-DJ$47)+('DRE + DCF'!AB$53*10^6)</f>
        <v>418211798662.08386</v>
      </c>
      <c r="CM194" s="335">
        <f>CB194*(1-DK$47)+('DRE + DCF'!AC$53*10^6)</f>
        <v>463474336789.41516</v>
      </c>
      <c r="CN194" s="335">
        <f t="shared" si="142"/>
        <v>1171063848958.6436</v>
      </c>
      <c r="CO194" s="335">
        <f t="shared" si="143"/>
        <v>1192982365374.7434</v>
      </c>
      <c r="CP194" s="335">
        <f t="shared" si="144"/>
        <v>1233670499873.3164</v>
      </c>
      <c r="CQ194" s="335">
        <f t="shared" si="145"/>
        <v>1381710959858.1145</v>
      </c>
      <c r="CR194" s="335">
        <f t="shared" si="146"/>
        <v>1547516275041.0884</v>
      </c>
      <c r="CS194" s="335">
        <f t="shared" si="147"/>
        <v>1733218228046.0193</v>
      </c>
      <c r="CT194" s="335">
        <f t="shared" si="148"/>
        <v>1941204415411.5417</v>
      </c>
      <c r="CU194" s="335">
        <f t="shared" si="149"/>
        <v>2174148945260.9268</v>
      </c>
      <c r="CV194" s="335">
        <f t="shared" si="150"/>
        <v>2422001925020.6729</v>
      </c>
      <c r="CW194" s="335">
        <f t="shared" si="151"/>
        <v>2654514109822.6577</v>
      </c>
      <c r="CX194" s="336">
        <f t="shared" si="152"/>
        <v>2905365693200.8984</v>
      </c>
    </row>
    <row r="195" spans="4:102" ht="30" customHeight="1" x14ac:dyDescent="0.25">
      <c r="D195" s="333">
        <f t="shared" si="110"/>
        <v>1.4148961274666139E-2</v>
      </c>
      <c r="E195" s="64">
        <f t="shared" si="111"/>
        <v>1.1245320192943664E-2</v>
      </c>
      <c r="F195" s="64">
        <f t="shared" si="112"/>
        <v>2.0815891484958798E-2</v>
      </c>
      <c r="G195" s="64">
        <f t="shared" si="113"/>
        <v>1.6729403633125778E-2</v>
      </c>
      <c r="H195" s="64">
        <f t="shared" si="114"/>
        <v>1.2923274980611965E-2</v>
      </c>
      <c r="I195" s="64">
        <f t="shared" si="115"/>
        <v>9.3579067412558337E-3</v>
      </c>
      <c r="J195" s="64">
        <f t="shared" si="116"/>
        <v>6.0034577676299217E-3</v>
      </c>
      <c r="K195" s="64">
        <f t="shared" si="117"/>
        <v>2.8323023397816005E-3</v>
      </c>
      <c r="L195" s="64">
        <f t="shared" si="118"/>
        <v>5.0612591698637188E-4</v>
      </c>
      <c r="M195" s="64">
        <f t="shared" si="119"/>
        <v>2.9485976323787022E-4</v>
      </c>
      <c r="N195" s="64">
        <f t="shared" si="120"/>
        <v>2.2710069814855793E-3</v>
      </c>
      <c r="O195" s="64">
        <f t="shared" si="163"/>
        <v>9.2000000000000068E-2</v>
      </c>
      <c r="P195" s="64">
        <f t="shared" si="163"/>
        <v>9.2000000000000068E-2</v>
      </c>
      <c r="Q195" s="64">
        <f t="shared" si="154"/>
        <v>9.2000000000000068E-2</v>
      </c>
      <c r="R195" s="64">
        <f t="shared" si="155"/>
        <v>9.2000000000000068E-2</v>
      </c>
      <c r="S195" s="64">
        <f t="shared" si="156"/>
        <v>9.2000000000000068E-2</v>
      </c>
      <c r="T195" s="64">
        <f t="shared" si="157"/>
        <v>9.2000000000000068E-2</v>
      </c>
      <c r="U195" s="64">
        <f t="shared" si="158"/>
        <v>9.2000000000000068E-2</v>
      </c>
      <c r="V195" s="64">
        <f t="shared" si="159"/>
        <v>9.2000000000000068E-2</v>
      </c>
      <c r="W195" s="64">
        <f t="shared" si="160"/>
        <v>9.2000000000000068E-2</v>
      </c>
      <c r="X195" s="64">
        <f t="shared" si="161"/>
        <v>9.2000000000000068E-2</v>
      </c>
      <c r="Y195" s="64">
        <f t="shared" si="162"/>
        <v>9.2000000000000068E-2</v>
      </c>
      <c r="Z195" s="64">
        <f t="shared" si="121"/>
        <v>0.1713364395164734</v>
      </c>
      <c r="AA195" s="64">
        <f t="shared" si="153"/>
        <v>0.16843279843475092</v>
      </c>
      <c r="AB195" s="64">
        <f t="shared" si="122"/>
        <v>0.17800336972676606</v>
      </c>
      <c r="AC195" s="64">
        <f t="shared" si="123"/>
        <v>0.17391688187493304</v>
      </c>
      <c r="AD195" s="64">
        <f t="shared" si="124"/>
        <v>0.17011075322241923</v>
      </c>
      <c r="AE195" s="64">
        <f t="shared" si="125"/>
        <v>0.16654538498306309</v>
      </c>
      <c r="AF195" s="64">
        <f t="shared" si="126"/>
        <v>0.16319093600943718</v>
      </c>
      <c r="AG195" s="64">
        <f t="shared" si="127"/>
        <v>0.16001978058158886</v>
      </c>
      <c r="AH195" s="64">
        <f t="shared" si="128"/>
        <v>0.15769360415879363</v>
      </c>
      <c r="AI195" s="64">
        <f t="shared" si="129"/>
        <v>0.15748233800504513</v>
      </c>
      <c r="AJ195" s="64">
        <f t="shared" si="130"/>
        <v>0.15945848522329284</v>
      </c>
      <c r="AK195" s="334">
        <f>(1+O195)*'Projeções - Receitas'!N$34</f>
        <v>2012755095621.9937</v>
      </c>
      <c r="AL195" s="334">
        <f>(1+P195)*'Projeções - Receitas'!T$34</f>
        <v>2125781492825.8567</v>
      </c>
      <c r="AM195" s="334">
        <f>(1+Q195)*'Projeções - Receitas'!U$34</f>
        <v>2380875271964.96</v>
      </c>
      <c r="AN195" s="334">
        <f>(1+R195)*'Projeções - Receitas'!V$34</f>
        <v>2666580304600.7549</v>
      </c>
      <c r="AO195" s="334">
        <f>(1+S195)*'Projeções - Receitas'!W$34</f>
        <v>2986569941152.8457</v>
      </c>
      <c r="AP195" s="334">
        <f>(1+T195)*'Projeções - Receitas'!X$34</f>
        <v>3344958334091.188</v>
      </c>
      <c r="AQ195" s="334">
        <f>(1+U195)*'Projeções - Receitas'!Y$34</f>
        <v>3746353334182.1304</v>
      </c>
      <c r="AR195" s="334">
        <f>(1+V195)*'Projeções - Receitas'!Z$34</f>
        <v>4195915734283.9863</v>
      </c>
      <c r="AS195" s="334">
        <f>(1+W195)*'Projeções - Receitas'!AA$34</f>
        <v>4674250127992.3613</v>
      </c>
      <c r="AT195" s="334">
        <f>(1+X195)*'Projeções - Receitas'!AB$34</f>
        <v>5122978140279.6289</v>
      </c>
      <c r="AU195" s="334">
        <f>(1+Y195)*'Projeções - Receitas'!AC$34</f>
        <v>5607099574536.0537</v>
      </c>
      <c r="AV195" s="335">
        <f t="shared" si="131"/>
        <v>1762309785195.9014</v>
      </c>
      <c r="AW195" s="335">
        <f t="shared" si="132"/>
        <v>1861272409218.5981</v>
      </c>
      <c r="AX195" s="335">
        <f t="shared" si="133"/>
        <v>2084625098324.8303</v>
      </c>
      <c r="AY195" s="335">
        <f t="shared" si="134"/>
        <v>2334780110123.8096</v>
      </c>
      <c r="AZ195" s="335">
        <f t="shared" si="135"/>
        <v>2614953723338.667</v>
      </c>
      <c r="BA195" s="335">
        <f t="shared" si="136"/>
        <v>2928748170139.3081</v>
      </c>
      <c r="BB195" s="335">
        <f t="shared" si="137"/>
        <v>3280197950556.0249</v>
      </c>
      <c r="BC195" s="335">
        <f t="shared" si="138"/>
        <v>3673821704622.748</v>
      </c>
      <c r="BD195" s="335">
        <f t="shared" si="139"/>
        <v>4092637378949.7417</v>
      </c>
      <c r="BE195" s="335">
        <f t="shared" si="140"/>
        <v>4485530567328.918</v>
      </c>
      <c r="BF195" s="335">
        <f t="shared" si="141"/>
        <v>4909413205941.5</v>
      </c>
      <c r="BG195" s="334">
        <f>(AK195*SUMPRODUCT(DA$10:DA$13,DA$28:DA$31)+AV195*SUMPRODUCT(DA$14:DA$23,DA$32:DA$41))*'Projeções - Receitas'!T$23+(AK195*DA$11*'Projeções - Receitas'!T$25)</f>
        <v>65387460729.846786</v>
      </c>
      <c r="BH195" s="334">
        <f>(AL195*SUMPRODUCT(DB$10:DB$13,DB$28:DB$31)+AW195*SUMPRODUCT(DB$14:DB$23,DB$32:DB$41))*'Projeções - Receitas'!U$23+(AL195*DB$11*'Projeções - Receitas'!U$25)</f>
        <v>52389965662.457092</v>
      </c>
      <c r="BI195" s="334">
        <f>(AM195*SUMPRODUCT(DC$10:DC$13,DC$28:DC$31)+AX195*SUMPRODUCT(DC$14:DC$23,DC$32:DC$41))*'Projeções - Receitas'!V$23+(AM195*DC$11*'Projeções - Receitas'!V$25)</f>
        <v>57947494204.861404</v>
      </c>
      <c r="BJ195" s="334">
        <f>(AN195*SUMPRODUCT(DD$10:DD$13,DD$28:DD$31)+AY195*SUMPRODUCT(DD$14:DD$23,DD$32:DD$41))*'Projeções - Receitas'!W$23+(AN195*DD$11*'Projeções - Receitas'!W$25)</f>
        <v>64045702510.045425</v>
      </c>
      <c r="BK195" s="334">
        <f>(AO195*SUMPRODUCT(DE$10:DE$13,DE$28:DE$31)+AZ195*SUMPRODUCT(DE$14:DE$23,DE$32:DE$41))*'Projeções - Receitas'!X$23+(AO195*DE$11*'Projeções - Receitas'!X$25)</f>
        <v>70766878945.2211</v>
      </c>
      <c r="BL195" s="334">
        <f>(AP195*SUMPRODUCT(DF$10:DF$13,DF$28:DF$31)+BA195*SUMPRODUCT(DF$14:DF$23,DF$32:DF$41))*'Projeções - Receitas'!Y$23+(AP195*DF$11*'Projeções - Receitas'!Y$25)</f>
        <v>78182116929.246429</v>
      </c>
      <c r="BM195" s="334">
        <f>(AQ195*SUMPRODUCT(DG$10:DG$13,DG$28:DG$31)+BB195*SUMPRODUCT(DG$14:DG$23,DG$32:DG$41))*'Projeções - Receitas'!Z$23+(AQ195*DG$11*'Projeções - Receitas'!Z$25)</f>
        <v>86366324074.712708</v>
      </c>
      <c r="BN195" s="334">
        <f>(AR195*SUMPRODUCT(DH$10:DH$13,DH$28:DH$31)+BC195*SUMPRODUCT(DH$14:DH$23,DH$32:DH$41))*'Projeções - Receitas'!AA$23+(AR195*DH$11*'Projeções - Receitas'!AA$25)</f>
        <v>95397040241.111069</v>
      </c>
      <c r="BO195" s="334">
        <f>(AS195*SUMPRODUCT(DI$10:DI$13,DI$28:DI$31)+BD195*SUMPRODUCT(DI$14:DI$23,DI$32:DI$41))*'Projeções - Receitas'!AB$23+(AS195*DI$11*'Projeções - Receitas'!AB$25)</f>
        <v>104792971092.50923</v>
      </c>
      <c r="BP195" s="334">
        <f>(AT195*SUMPRODUCT(DJ$10:DJ$13,DJ$28:DJ$31)+BE195*SUMPRODUCT(DJ$14:DJ$23,DJ$32:DJ$41))*'Projeções - Receitas'!AC$23+(AT195*DJ$11*'Projeções - Receitas'!AC$25)</f>
        <v>113234766723.92775</v>
      </c>
      <c r="BQ195" s="334">
        <f>(AU195*SUMPRODUCT(DK$10:DK$13,DK$28:DK$31)+BF195*SUMPRODUCT(DK$14:DK$23,DK$32:DK$41))*'Projeções - Receitas'!AD$23+(AU195*DK$11*'Projeções - Receitas'!AD$25)</f>
        <v>144039450342.22931</v>
      </c>
      <c r="BR195" s="335">
        <f>((BG195+'DRE + DCF'!T$12)*(1+'DRE + DCF'!T$15)+'DRE + DCF'!T$18)*(1+'DRE + DCF'!T$25)*'DRE + DCF'!T$33</f>
        <v>36021069208.274544</v>
      </c>
      <c r="BS195" s="335">
        <f>((BH195+'DRE + DCF'!U$12)*(1+'DRE + DCF'!U$15)+'DRE + DCF'!U$18)*(1+'DRE + DCF'!U$25)*'DRE + DCF'!U$33</f>
        <v>27253893369.289455</v>
      </c>
      <c r="BT195" s="335">
        <f>((BI195+'DRE + DCF'!V$12)*(1+'DRE + DCF'!V$15)+'DRE + DCF'!V$18)*(1+'DRE + DCF'!V$25)*'DRE + DCF'!V$33</f>
        <v>30295875763.953098</v>
      </c>
      <c r="BU195" s="335">
        <f>((BJ195+'DRE + DCF'!W$12)*(1+'DRE + DCF'!W$15)+'DRE + DCF'!W$18)*(1+'DRE + DCF'!W$25)*'DRE + DCF'!W$33</f>
        <v>33620293783.49115</v>
      </c>
      <c r="BV195" s="335">
        <f>((BK195+'DRE + DCF'!X$12)*(1+'DRE + DCF'!X$15)+'DRE + DCF'!X$18)*(1+'DRE + DCF'!X$25)*'DRE + DCF'!X$33</f>
        <v>37262849729.760971</v>
      </c>
      <c r="BW195" s="335">
        <f>((BL195+'DRE + DCF'!Y$12)*(1+'DRE + DCF'!Y$15)+'DRE + DCF'!Y$18)*(1+'DRE + DCF'!Y$25)*'DRE + DCF'!Y$33</f>
        <v>41267919717.334671</v>
      </c>
      <c r="BX195" s="335">
        <f>((BM195+'DRE + DCF'!Z$12)*(1+'DRE + DCF'!Z$15)+'DRE + DCF'!Z$18)*(1+'DRE + DCF'!Z$25)*'DRE + DCF'!Z$33</f>
        <v>45684439039.394615</v>
      </c>
      <c r="BY195" s="335">
        <f>((BN195+'DRE + DCF'!AA$12)*(1+'DRE + DCF'!AA$15)+'DRE + DCF'!AA$18)*(1+'DRE + DCF'!AA$25)*'DRE + DCF'!AA$33</f>
        <v>50548267943.836266</v>
      </c>
      <c r="BZ195" s="335">
        <f>((BO195+'DRE + DCF'!AB$12)*(1+'DRE + DCF'!AB$15)+'DRE + DCF'!AB$18)*(1+'DRE + DCF'!AB$25)*'DRE + DCF'!AB$33</f>
        <v>55574951519.778809</v>
      </c>
      <c r="CA195" s="335">
        <f>((BP195+'DRE + DCF'!AC$12)*(1+'DRE + DCF'!AC$15)+'DRE + DCF'!AC$18)*(1+'DRE + DCF'!AC$25)*'DRE + DCF'!AC$33</f>
        <v>59970274707.213928</v>
      </c>
      <c r="CB195" s="335">
        <f>((BQ195+'DRE + DCF'!AD$12)*(1+'DRE + DCF'!AD$15)+'DRE + DCF'!AD$18)*(1+'DRE + DCF'!AD$25)*'DRE + DCF'!AD$33</f>
        <v>75288191749.321304</v>
      </c>
      <c r="CC195" s="335">
        <f>BR195*(1-DA$47)+('DRE + DCF'!N$53*10^6)</f>
        <v>200737823249.76459</v>
      </c>
      <c r="CD195" s="335">
        <f>BS195*(1-DB$47)+('DRE + DCF'!T$53*10^6)</f>
        <v>201029404714.10641</v>
      </c>
      <c r="CE195" s="335">
        <f>BT195*(1-DC$47)+('DRE + DCF'!U$53*10^6)</f>
        <v>219698100478.30515</v>
      </c>
      <c r="CF195" s="335">
        <f>BU195*(1-DD$47)+('DRE + DCF'!V$53*10^6)</f>
        <v>240412940976.37277</v>
      </c>
      <c r="CG195" s="335">
        <f>BV195*(1-DE$47)+('DRE + DCF'!W$53*10^6)</f>
        <v>263369749715.93372</v>
      </c>
      <c r="CH195" s="335">
        <f>BW195*(1-DF$47)+('DRE + DCF'!X$53*10^6)</f>
        <v>288791727694.13531</v>
      </c>
      <c r="CI195" s="335">
        <f>BX195*(1-DG$47)+('DRE + DCF'!Y$53*10^6)</f>
        <v>316932080958.34601</v>
      </c>
      <c r="CJ195" s="335">
        <f>BY195*(1-DH$47)+('DRE + DCF'!Z$53*10^6)</f>
        <v>348066208146.77252</v>
      </c>
      <c r="CK195" s="335">
        <f>BZ195*(1-DI$47)+('DRE + DCF'!AA$53*10^6)</f>
        <v>382109171247.78961</v>
      </c>
      <c r="CL195" s="335">
        <f>CA195*(1-DJ$47)+('DRE + DCF'!AB$53*10^6)</f>
        <v>418230585803.2254</v>
      </c>
      <c r="CM195" s="335">
        <f>CB195*(1-DK$47)+('DRE + DCF'!AC$53*10^6)</f>
        <v>463497436558.52576</v>
      </c>
      <c r="CN195" s="335">
        <f t="shared" si="142"/>
        <v>1171600295980.6128</v>
      </c>
      <c r="CO195" s="335">
        <f t="shared" si="143"/>
        <v>1193528852944.7729</v>
      </c>
      <c r="CP195" s="335">
        <f t="shared" si="144"/>
        <v>1234235626075.7322</v>
      </c>
      <c r="CQ195" s="335">
        <f t="shared" si="145"/>
        <v>1382343901204.8198</v>
      </c>
      <c r="CR195" s="335">
        <f t="shared" si="146"/>
        <v>1548225169349.3984</v>
      </c>
      <c r="CS195" s="335">
        <f t="shared" si="147"/>
        <v>1734012189671.3267</v>
      </c>
      <c r="CT195" s="335">
        <f t="shared" si="148"/>
        <v>1942093652431.8857</v>
      </c>
      <c r="CU195" s="335">
        <f t="shared" si="149"/>
        <v>2175144890723.7122</v>
      </c>
      <c r="CV195" s="335">
        <f t="shared" si="150"/>
        <v>2423111408266.2158</v>
      </c>
      <c r="CW195" s="335">
        <f t="shared" si="151"/>
        <v>2655730103459.7729</v>
      </c>
      <c r="CX195" s="336">
        <f t="shared" si="152"/>
        <v>2906696598236.7212</v>
      </c>
    </row>
    <row r="196" spans="4:102" ht="30" customHeight="1" x14ac:dyDescent="0.25">
      <c r="D196" s="333">
        <f t="shared" si="110"/>
        <v>1.4080167206782762E-2</v>
      </c>
      <c r="E196" s="64">
        <f t="shared" si="111"/>
        <v>1.1175579591504142E-2</v>
      </c>
      <c r="F196" s="64">
        <f t="shared" si="112"/>
        <v>2.0742273182134813E-2</v>
      </c>
      <c r="G196" s="64">
        <f t="shared" si="113"/>
        <v>1.6657543434388022E-2</v>
      </c>
      <c r="H196" s="64">
        <f t="shared" si="114"/>
        <v>1.2853044144121306E-2</v>
      </c>
      <c r="I196" s="64">
        <f t="shared" si="115"/>
        <v>9.2891956240310491E-3</v>
      </c>
      <c r="J196" s="64">
        <f t="shared" si="116"/>
        <v>5.9361707881252224E-3</v>
      </c>
      <c r="K196" s="64">
        <f t="shared" si="117"/>
        <v>2.7663564629360204E-3</v>
      </c>
      <c r="L196" s="64">
        <f t="shared" si="118"/>
        <v>4.4113505913728757E-4</v>
      </c>
      <c r="M196" s="64">
        <f t="shared" si="119"/>
        <v>2.2985641973033433E-4</v>
      </c>
      <c r="N196" s="64">
        <f t="shared" si="120"/>
        <v>2.2059717190388017E-3</v>
      </c>
      <c r="O196" s="64">
        <f t="shared" si="163"/>
        <v>9.2500000000000068E-2</v>
      </c>
      <c r="P196" s="64">
        <f t="shared" si="163"/>
        <v>9.2500000000000068E-2</v>
      </c>
      <c r="Q196" s="64">
        <f t="shared" si="154"/>
        <v>9.2500000000000068E-2</v>
      </c>
      <c r="R196" s="64">
        <f t="shared" si="155"/>
        <v>9.2500000000000068E-2</v>
      </c>
      <c r="S196" s="64">
        <f t="shared" si="156"/>
        <v>9.2500000000000068E-2</v>
      </c>
      <c r="T196" s="64">
        <f t="shared" si="157"/>
        <v>9.2500000000000068E-2</v>
      </c>
      <c r="U196" s="64">
        <f t="shared" si="158"/>
        <v>9.2500000000000068E-2</v>
      </c>
      <c r="V196" s="64">
        <f t="shared" si="159"/>
        <v>9.2500000000000068E-2</v>
      </c>
      <c r="W196" s="64">
        <f t="shared" si="160"/>
        <v>9.2500000000000068E-2</v>
      </c>
      <c r="X196" s="64">
        <f t="shared" si="161"/>
        <v>9.2500000000000068E-2</v>
      </c>
      <c r="Y196" s="64">
        <f t="shared" si="162"/>
        <v>9.2500000000000068E-2</v>
      </c>
      <c r="Z196" s="64">
        <f t="shared" si="121"/>
        <v>0.17126764544859002</v>
      </c>
      <c r="AA196" s="64">
        <f t="shared" si="153"/>
        <v>0.1683630578333114</v>
      </c>
      <c r="AB196" s="64">
        <f t="shared" si="122"/>
        <v>0.17792975142394207</v>
      </c>
      <c r="AC196" s="64">
        <f t="shared" si="123"/>
        <v>0.17384502167619528</v>
      </c>
      <c r="AD196" s="64">
        <f t="shared" si="124"/>
        <v>0.17004052238592857</v>
      </c>
      <c r="AE196" s="64">
        <f t="shared" si="125"/>
        <v>0.16647667386583831</v>
      </c>
      <c r="AF196" s="64">
        <f t="shared" si="126"/>
        <v>0.16312364902993248</v>
      </c>
      <c r="AG196" s="64">
        <f t="shared" si="127"/>
        <v>0.15995383470474328</v>
      </c>
      <c r="AH196" s="64">
        <f t="shared" si="128"/>
        <v>0.15762861330094455</v>
      </c>
      <c r="AI196" s="64">
        <f t="shared" si="129"/>
        <v>0.15741733466153759</v>
      </c>
      <c r="AJ196" s="64">
        <f t="shared" si="130"/>
        <v>0.15939344996084606</v>
      </c>
      <c r="AK196" s="334">
        <f>(1+O196)*'Projeções - Receitas'!N$34</f>
        <v>2013676686782.9927</v>
      </c>
      <c r="AL196" s="334">
        <f>(1+P196)*'Projeções - Receitas'!T$34</f>
        <v>2126754836000.2275</v>
      </c>
      <c r="AM196" s="334">
        <f>(1+Q196)*'Projeções - Receitas'!U$34</f>
        <v>2381965416320.2549</v>
      </c>
      <c r="AN196" s="334">
        <f>(1+R196)*'Projeções - Receitas'!V$34</f>
        <v>2667801266278.6855</v>
      </c>
      <c r="AO196" s="334">
        <f>(1+S196)*'Projeções - Receitas'!W$34</f>
        <v>2987937418232.1279</v>
      </c>
      <c r="AP196" s="334">
        <f>(1+T196)*'Projeções - Receitas'!X$34</f>
        <v>3346489908419.9839</v>
      </c>
      <c r="AQ196" s="334">
        <f>(1+U196)*'Projeções - Receitas'!Y$34</f>
        <v>3748068697430.3823</v>
      </c>
      <c r="AR196" s="334">
        <f>(1+V196)*'Projeções - Receitas'!Z$34</f>
        <v>4197836941122.0283</v>
      </c>
      <c r="AS196" s="334">
        <f>(1+W196)*'Projeções - Receitas'!AA$34</f>
        <v>4676390352409.9404</v>
      </c>
      <c r="AT196" s="334">
        <f>(1+X196)*'Projeções - Receitas'!AB$34</f>
        <v>5125323826241.2949</v>
      </c>
      <c r="AU196" s="334">
        <f>(1+Y196)*'Projeções - Receitas'!AC$34</f>
        <v>5609666927821.0977</v>
      </c>
      <c r="AV196" s="335">
        <f t="shared" si="131"/>
        <v>1763116703595.7163</v>
      </c>
      <c r="AW196" s="335">
        <f t="shared" si="132"/>
        <v>1862124640175.2002</v>
      </c>
      <c r="AX196" s="335">
        <f t="shared" si="133"/>
        <v>2085579596996.2241</v>
      </c>
      <c r="AY196" s="335">
        <f t="shared" si="134"/>
        <v>2335849148635.771</v>
      </c>
      <c r="AZ196" s="335">
        <f t="shared" si="135"/>
        <v>2616151046472.064</v>
      </c>
      <c r="BA196" s="335">
        <f t="shared" si="136"/>
        <v>2930089172048.7119</v>
      </c>
      <c r="BB196" s="335">
        <f t="shared" si="137"/>
        <v>3281699872694.5576</v>
      </c>
      <c r="BC196" s="335">
        <f t="shared" si="138"/>
        <v>3675503857417.9048</v>
      </c>
      <c r="BD196" s="335">
        <f t="shared" si="139"/>
        <v>4094511297163.5469</v>
      </c>
      <c r="BE196" s="335">
        <f t="shared" si="140"/>
        <v>4487584381691.2471</v>
      </c>
      <c r="BF196" s="335">
        <f t="shared" si="141"/>
        <v>4911661105761.0703</v>
      </c>
      <c r="BG196" s="334">
        <f>(AK196*SUMPRODUCT(DA$10:DA$13,DA$28:DA$31)+AV196*SUMPRODUCT(DA$14:DA$23,DA$32:DA$41))*'Projeções - Receitas'!T$23+(AK196*DA$11*'Projeções - Receitas'!T$25)</f>
        <v>65417400043.367714</v>
      </c>
      <c r="BH196" s="334">
        <f>(AL196*SUMPRODUCT(DB$10:DB$13,DB$28:DB$31)+AW196*SUMPRODUCT(DB$14:DB$23,DB$32:DB$41))*'Projeções - Receitas'!U$23+(AL196*DB$11*'Projeções - Receitas'!U$25)</f>
        <v>52413953741.972839</v>
      </c>
      <c r="BI196" s="334">
        <f>(AM196*SUMPRODUCT(DC$10:DC$13,DC$28:DC$31)+AX196*SUMPRODUCT(DC$14:DC$23,DC$32:DC$41))*'Projeções - Receitas'!V$23+(AM196*DC$11*'Projeções - Receitas'!V$25)</f>
        <v>57974026940.3032</v>
      </c>
      <c r="BJ196" s="334">
        <f>(AN196*SUMPRODUCT(DD$10:DD$13,DD$28:DD$31)+AY196*SUMPRODUCT(DD$14:DD$23,DD$32:DD$41))*'Projeções - Receitas'!W$23+(AN196*DD$11*'Projeções - Receitas'!W$25)</f>
        <v>64075027465.407173</v>
      </c>
      <c r="BK196" s="334">
        <f>(AO196*SUMPRODUCT(DE$10:DE$13,DE$28:DE$31)+AZ196*SUMPRODUCT(DE$14:DE$23,DE$32:DE$41))*'Projeções - Receitas'!X$23+(AO196*DE$11*'Projeções - Receitas'!X$25)</f>
        <v>70799281362.320526</v>
      </c>
      <c r="BL196" s="334">
        <f>(AP196*SUMPRODUCT(DF$10:DF$13,DF$28:DF$31)+BA196*SUMPRODUCT(DF$14:DF$23,DF$32:DF$41))*'Projeções - Receitas'!Y$23+(AP196*DF$11*'Projeções - Receitas'!Y$25)</f>
        <v>78217914601.83313</v>
      </c>
      <c r="BM196" s="334">
        <f>(AQ196*SUMPRODUCT(DG$10:DG$13,DG$28:DG$31)+BB196*SUMPRODUCT(DG$14:DG$23,DG$32:DG$41))*'Projeções - Receitas'!Z$23+(AQ196*DG$11*'Projeções - Receitas'!Z$25)</f>
        <v>86405869094.893509</v>
      </c>
      <c r="BN196" s="334">
        <f>(AR196*SUMPRODUCT(DH$10:DH$13,DH$28:DH$31)+BC196*SUMPRODUCT(DH$14:DH$23,DH$32:DH$41))*'Projeções - Receitas'!AA$23+(AR196*DH$11*'Projeções - Receitas'!AA$25)</f>
        <v>95440720204.591492</v>
      </c>
      <c r="BO196" s="334">
        <f>(AS196*SUMPRODUCT(DI$10:DI$13,DI$28:DI$31)+BD196*SUMPRODUCT(DI$14:DI$23,DI$32:DI$41))*'Projeções - Receitas'!AB$23+(AS196*DI$11*'Projeções - Receitas'!AB$25)</f>
        <v>104840953222.13034</v>
      </c>
      <c r="BP196" s="334">
        <f>(AT196*SUMPRODUCT(DJ$10:DJ$13,DJ$28:DJ$31)+BE196*SUMPRODUCT(DJ$14:DJ$23,DJ$32:DJ$41))*'Projeções - Receitas'!AC$23+(AT196*DJ$11*'Projeções - Receitas'!AC$25)</f>
        <v>113286614144.58893</v>
      </c>
      <c r="BQ196" s="334">
        <f>(AU196*SUMPRODUCT(DK$10:DK$13,DK$28:DK$31)+BF196*SUMPRODUCT(DK$14:DK$23,DK$32:DK$41))*'Projeções - Receitas'!AD$23+(AU196*DK$11*'Projeções - Receitas'!AD$25)</f>
        <v>144105402471.50684</v>
      </c>
      <c r="BR196" s="335">
        <f>((BG196+'DRE + DCF'!T$12)*(1+'DRE + DCF'!T$15)+'DRE + DCF'!T$18)*(1+'DRE + DCF'!T$25)*'DRE + DCF'!T$33</f>
        <v>36039491800.565498</v>
      </c>
      <c r="BS196" s="335">
        <f>((BH196+'DRE + DCF'!U$12)*(1+'DRE + DCF'!U$15)+'DRE + DCF'!U$18)*(1+'DRE + DCF'!U$25)*'DRE + DCF'!U$33</f>
        <v>27268511533.153339</v>
      </c>
      <c r="BT196" s="335">
        <f>((BI196+'DRE + DCF'!V$12)*(1+'DRE + DCF'!V$15)+'DRE + DCF'!V$18)*(1+'DRE + DCF'!V$25)*'DRE + DCF'!V$33</f>
        <v>30312026485.023724</v>
      </c>
      <c r="BU196" s="335">
        <f>((BJ196+'DRE + DCF'!W$12)*(1+'DRE + DCF'!W$15)+'DRE + DCF'!W$18)*(1+'DRE + DCF'!W$25)*'DRE + DCF'!W$33</f>
        <v>33638124107.946636</v>
      </c>
      <c r="BV196" s="335">
        <f>((BK196+'DRE + DCF'!X$12)*(1+'DRE + DCF'!X$15)+'DRE + DCF'!X$18)*(1+'DRE + DCF'!X$25)*'DRE + DCF'!X$33</f>
        <v>37282529079.397888</v>
      </c>
      <c r="BW196" s="335">
        <f>((BL196+'DRE + DCF'!Y$12)*(1+'DRE + DCF'!Y$15)+'DRE + DCF'!Y$18)*(1+'DRE + DCF'!Y$25)*'DRE + DCF'!Y$33</f>
        <v>41289636676.87558</v>
      </c>
      <c r="BX196" s="335">
        <f>((BM196+'DRE + DCF'!Z$12)*(1+'DRE + DCF'!Z$15)+'DRE + DCF'!Z$18)*(1+'DRE + DCF'!Z$25)*'DRE + DCF'!Z$33</f>
        <v>45708402325.767433</v>
      </c>
      <c r="BY196" s="335">
        <f>((BN196+'DRE + DCF'!AA$12)*(1+'DRE + DCF'!AA$15)+'DRE + DCF'!AA$18)*(1+'DRE + DCF'!AA$25)*'DRE + DCF'!AA$33</f>
        <v>50574707041.910172</v>
      </c>
      <c r="BZ196" s="335">
        <f>((BO196+'DRE + DCF'!AB$12)*(1+'DRE + DCF'!AB$15)+'DRE + DCF'!AB$18)*(1+'DRE + DCF'!AB$25)*'DRE + DCF'!AB$33</f>
        <v>55603961880.426201</v>
      </c>
      <c r="CA196" s="335">
        <f>((BP196+'DRE + DCF'!AC$12)*(1+'DRE + DCF'!AC$15)+'DRE + DCF'!AC$18)*(1+'DRE + DCF'!AC$25)*'DRE + DCF'!AC$33</f>
        <v>60001586609.116486</v>
      </c>
      <c r="CB196" s="335">
        <f>((BQ196+'DRE + DCF'!AD$12)*(1+'DRE + DCF'!AD$15)+'DRE + DCF'!AD$18)*(1+'DRE + DCF'!AD$25)*'DRE + DCF'!AD$33</f>
        <v>75326691364.505569</v>
      </c>
      <c r="CC196" s="335">
        <f>BR196*(1-DA$47)+('DRE + DCF'!N$53*10^6)</f>
        <v>200749100117.83127</v>
      </c>
      <c r="CD196" s="335">
        <f>BS196*(1-DB$47)+('DRE + DCF'!T$53*10^6)</f>
        <v>201038175612.42474</v>
      </c>
      <c r="CE196" s="335">
        <f>BT196*(1-DC$47)+('DRE + DCF'!U$53*10^6)</f>
        <v>219707790910.94751</v>
      </c>
      <c r="CF196" s="335">
        <f>BU196*(1-DD$47)+('DRE + DCF'!V$53*10^6)</f>
        <v>240423639171.04605</v>
      </c>
      <c r="CG196" s="335">
        <f>BV196*(1-DE$47)+('DRE + DCF'!W$53*10^6)</f>
        <v>263381557325.71588</v>
      </c>
      <c r="CH196" s="335">
        <f>BW196*(1-DF$47)+('DRE + DCF'!X$53*10^6)</f>
        <v>288804757869.85986</v>
      </c>
      <c r="CI196" s="335">
        <f>BX196*(1-DG$47)+('DRE + DCF'!Y$53*10^6)</f>
        <v>316946458930.16968</v>
      </c>
      <c r="CJ196" s="335">
        <f>BY196*(1-DH$47)+('DRE + DCF'!Z$53*10^6)</f>
        <v>348082071605.61688</v>
      </c>
      <c r="CK196" s="335">
        <f>BZ196*(1-DI$47)+('DRE + DCF'!AA$53*10^6)</f>
        <v>382126577464.17804</v>
      </c>
      <c r="CL196" s="335">
        <f>CA196*(1-DJ$47)+('DRE + DCF'!AB$53*10^6)</f>
        <v>418249372944.36694</v>
      </c>
      <c r="CM196" s="335">
        <f>CB196*(1-DK$47)+('DRE + DCF'!AC$53*10^6)</f>
        <v>463520536327.63635</v>
      </c>
      <c r="CN196" s="335">
        <f t="shared" si="142"/>
        <v>1172136743002.5818</v>
      </c>
      <c r="CO196" s="335">
        <f t="shared" si="143"/>
        <v>1194075340514.8027</v>
      </c>
      <c r="CP196" s="335">
        <f t="shared" si="144"/>
        <v>1234800752278.1477</v>
      </c>
      <c r="CQ196" s="335">
        <f t="shared" si="145"/>
        <v>1382976842551.5254</v>
      </c>
      <c r="CR196" s="335">
        <f t="shared" si="146"/>
        <v>1548934063657.7085</v>
      </c>
      <c r="CS196" s="335">
        <f t="shared" si="147"/>
        <v>1734806151296.6338</v>
      </c>
      <c r="CT196" s="335">
        <f t="shared" si="148"/>
        <v>1942982889452.23</v>
      </c>
      <c r="CU196" s="335">
        <f t="shared" si="149"/>
        <v>2176140836186.4978</v>
      </c>
      <c r="CV196" s="335">
        <f t="shared" si="150"/>
        <v>2424220891511.7588</v>
      </c>
      <c r="CW196" s="335">
        <f t="shared" si="151"/>
        <v>2656946097096.8877</v>
      </c>
      <c r="CX196" s="336">
        <f t="shared" si="152"/>
        <v>2908027503272.5439</v>
      </c>
    </row>
    <row r="197" spans="4:102" ht="30" customHeight="1" x14ac:dyDescent="0.25">
      <c r="D197" s="333">
        <f t="shared" si="110"/>
        <v>1.4011436079492123E-2</v>
      </c>
      <c r="E197" s="64">
        <f t="shared" si="111"/>
        <v>1.1105902796653355E-2</v>
      </c>
      <c r="F197" s="64">
        <f t="shared" si="112"/>
        <v>2.0668722233659287E-2</v>
      </c>
      <c r="G197" s="64">
        <f t="shared" si="113"/>
        <v>1.658574898148632E-2</v>
      </c>
      <c r="H197" s="64">
        <f t="shared" si="114"/>
        <v>1.2782877562741768E-2</v>
      </c>
      <c r="I197" s="64">
        <f t="shared" si="115"/>
        <v>9.2205473715063213E-3</v>
      </c>
      <c r="J197" s="64">
        <f t="shared" si="116"/>
        <v>5.8689453703584249E-3</v>
      </c>
      <c r="K197" s="64">
        <f t="shared" si="117"/>
        <v>2.7004709208358901E-3</v>
      </c>
      <c r="L197" s="64">
        <f t="shared" si="118"/>
        <v>3.7620366227428259E-4</v>
      </c>
      <c r="M197" s="64">
        <f t="shared" si="119"/>
        <v>1.6491254863221227E-4</v>
      </c>
      <c r="N197" s="64">
        <f t="shared" si="120"/>
        <v>2.1409959582044946E-3</v>
      </c>
      <c r="O197" s="64">
        <f t="shared" si="163"/>
        <v>9.3000000000000069E-2</v>
      </c>
      <c r="P197" s="64">
        <f t="shared" si="163"/>
        <v>9.3000000000000069E-2</v>
      </c>
      <c r="Q197" s="64">
        <f t="shared" si="154"/>
        <v>9.3000000000000069E-2</v>
      </c>
      <c r="R197" s="64">
        <f t="shared" si="155"/>
        <v>9.3000000000000069E-2</v>
      </c>
      <c r="S197" s="64">
        <f t="shared" si="156"/>
        <v>9.3000000000000069E-2</v>
      </c>
      <c r="T197" s="64">
        <f t="shared" si="157"/>
        <v>9.3000000000000069E-2</v>
      </c>
      <c r="U197" s="64">
        <f t="shared" si="158"/>
        <v>9.3000000000000069E-2</v>
      </c>
      <c r="V197" s="64">
        <f t="shared" si="159"/>
        <v>9.3000000000000069E-2</v>
      </c>
      <c r="W197" s="64">
        <f t="shared" si="160"/>
        <v>9.3000000000000069E-2</v>
      </c>
      <c r="X197" s="64">
        <f t="shared" si="161"/>
        <v>9.3000000000000069E-2</v>
      </c>
      <c r="Y197" s="64">
        <f t="shared" si="162"/>
        <v>9.3000000000000069E-2</v>
      </c>
      <c r="Z197" s="64">
        <f t="shared" si="121"/>
        <v>0.17119891432129938</v>
      </c>
      <c r="AA197" s="64">
        <f t="shared" si="153"/>
        <v>0.16829338103846062</v>
      </c>
      <c r="AB197" s="64">
        <f t="shared" si="122"/>
        <v>0.17785620047546655</v>
      </c>
      <c r="AC197" s="64">
        <f t="shared" si="123"/>
        <v>0.17377322722329358</v>
      </c>
      <c r="AD197" s="64">
        <f t="shared" si="124"/>
        <v>0.16997035580454903</v>
      </c>
      <c r="AE197" s="64">
        <f t="shared" si="125"/>
        <v>0.16640802561331358</v>
      </c>
      <c r="AF197" s="64">
        <f t="shared" si="126"/>
        <v>0.16305642361216569</v>
      </c>
      <c r="AG197" s="64">
        <f t="shared" si="127"/>
        <v>0.15988794916264315</v>
      </c>
      <c r="AH197" s="64">
        <f t="shared" si="128"/>
        <v>0.15756368190408154</v>
      </c>
      <c r="AI197" s="64">
        <f t="shared" si="129"/>
        <v>0.15735239079043947</v>
      </c>
      <c r="AJ197" s="64">
        <f t="shared" si="130"/>
        <v>0.15932847420001175</v>
      </c>
      <c r="AK197" s="334">
        <f>(1+O197)*'Projeções - Receitas'!N$34</f>
        <v>2014598277943.9917</v>
      </c>
      <c r="AL197" s="334">
        <f>(1+P197)*'Projeções - Receitas'!T$34</f>
        <v>2127728179174.5981</v>
      </c>
      <c r="AM197" s="334">
        <f>(1+Q197)*'Projeções - Receitas'!U$34</f>
        <v>2383055560675.5503</v>
      </c>
      <c r="AN197" s="334">
        <f>(1+R197)*'Projeções - Receitas'!V$34</f>
        <v>2669022227956.6162</v>
      </c>
      <c r="AO197" s="334">
        <f>(1+S197)*'Projeções - Receitas'!W$34</f>
        <v>2989304895311.4106</v>
      </c>
      <c r="AP197" s="334">
        <f>(1+T197)*'Projeções - Receitas'!X$34</f>
        <v>3348021482748.7803</v>
      </c>
      <c r="AQ197" s="334">
        <f>(1+U197)*'Projeções - Receitas'!Y$34</f>
        <v>3749784060678.6338</v>
      </c>
      <c r="AR197" s="334">
        <f>(1+V197)*'Projeções - Receitas'!Z$34</f>
        <v>4199758147960.0703</v>
      </c>
      <c r="AS197" s="334">
        <f>(1+W197)*'Projeções - Receitas'!AA$34</f>
        <v>4678530576827.5186</v>
      </c>
      <c r="AT197" s="334">
        <f>(1+X197)*'Projeções - Receitas'!AB$34</f>
        <v>5127669512202.9609</v>
      </c>
      <c r="AU197" s="334">
        <f>(1+Y197)*'Projeções - Receitas'!AC$34</f>
        <v>5612234281106.1416</v>
      </c>
      <c r="AV197" s="335">
        <f t="shared" si="131"/>
        <v>1763923621995.5313</v>
      </c>
      <c r="AW197" s="335">
        <f t="shared" si="132"/>
        <v>1862976871131.8018</v>
      </c>
      <c r="AX197" s="335">
        <f t="shared" si="133"/>
        <v>2086534095667.6184</v>
      </c>
      <c r="AY197" s="335">
        <f t="shared" si="134"/>
        <v>2336918187147.7324</v>
      </c>
      <c r="AZ197" s="335">
        <f t="shared" si="135"/>
        <v>2617348369605.4609</v>
      </c>
      <c r="BA197" s="335">
        <f t="shared" si="136"/>
        <v>2931430173958.1162</v>
      </c>
      <c r="BB197" s="335">
        <f t="shared" si="137"/>
        <v>3283201794833.0903</v>
      </c>
      <c r="BC197" s="335">
        <f t="shared" si="138"/>
        <v>3677186010213.0615</v>
      </c>
      <c r="BD197" s="335">
        <f t="shared" si="139"/>
        <v>4096385215377.3506</v>
      </c>
      <c r="BE197" s="335">
        <f t="shared" si="140"/>
        <v>4489638196053.5771</v>
      </c>
      <c r="BF197" s="335">
        <f t="shared" si="141"/>
        <v>4913909005580.6406</v>
      </c>
      <c r="BG197" s="334">
        <f>(AK197*SUMPRODUCT(DA$10:DA$13,DA$28:DA$31)+AV197*SUMPRODUCT(DA$14:DA$23,DA$32:DA$41))*'Projeções - Receitas'!T$23+(AK197*DA$11*'Projeções - Receitas'!T$25)</f>
        <v>65447339356.888702</v>
      </c>
      <c r="BH197" s="334">
        <f>(AL197*SUMPRODUCT(DB$10:DB$13,DB$28:DB$31)+AW197*SUMPRODUCT(DB$14:DB$23,DB$32:DB$41))*'Projeções - Receitas'!U$23+(AL197*DB$11*'Projeções - Receitas'!U$25)</f>
        <v>52437941821.488632</v>
      </c>
      <c r="BI197" s="334">
        <f>(AM197*SUMPRODUCT(DC$10:DC$13,DC$28:DC$31)+AX197*SUMPRODUCT(DC$14:DC$23,DC$32:DC$41))*'Projeções - Receitas'!V$23+(AM197*DC$11*'Projeções - Receitas'!V$25)</f>
        <v>58000559675.74498</v>
      </c>
      <c r="BJ197" s="334">
        <f>(AN197*SUMPRODUCT(DD$10:DD$13,DD$28:DD$31)+AY197*SUMPRODUCT(DD$14:DD$23,DD$32:DD$41))*'Projeções - Receitas'!W$23+(AN197*DD$11*'Projeções - Receitas'!W$25)</f>
        <v>64104352420.768898</v>
      </c>
      <c r="BK197" s="334">
        <f>(AO197*SUMPRODUCT(DE$10:DE$13,DE$28:DE$31)+AZ197*SUMPRODUCT(DE$14:DE$23,DE$32:DE$41))*'Projeções - Receitas'!X$23+(AO197*DE$11*'Projeções - Receitas'!X$25)</f>
        <v>70831683779.420029</v>
      </c>
      <c r="BL197" s="334">
        <f>(AP197*SUMPRODUCT(DF$10:DF$13,DF$28:DF$31)+BA197*SUMPRODUCT(DF$14:DF$23,DF$32:DF$41))*'Projeções - Receitas'!Y$23+(AP197*DF$11*'Projeções - Receitas'!Y$25)</f>
        <v>78253712274.419785</v>
      </c>
      <c r="BM197" s="334">
        <f>(AQ197*SUMPRODUCT(DG$10:DG$13,DG$28:DG$31)+BB197*SUMPRODUCT(DG$14:DG$23,DG$32:DG$41))*'Projeções - Receitas'!Z$23+(AQ197*DG$11*'Projeções - Receitas'!Z$25)</f>
        <v>86445414115.074249</v>
      </c>
      <c r="BN197" s="334">
        <f>(AR197*SUMPRODUCT(DH$10:DH$13,DH$28:DH$31)+BC197*SUMPRODUCT(DH$14:DH$23,DH$32:DH$41))*'Projeções - Receitas'!AA$23+(AR197*DH$11*'Projeções - Receitas'!AA$25)</f>
        <v>95484400168.071777</v>
      </c>
      <c r="BO197" s="334">
        <f>(AS197*SUMPRODUCT(DI$10:DI$13,DI$28:DI$31)+BD197*SUMPRODUCT(DI$14:DI$23,DI$32:DI$41))*'Projeções - Receitas'!AB$23+(AS197*DI$11*'Projeções - Receitas'!AB$25)</f>
        <v>104888935351.75139</v>
      </c>
      <c r="BP197" s="334">
        <f>(AT197*SUMPRODUCT(DJ$10:DJ$13,DJ$28:DJ$31)+BE197*SUMPRODUCT(DJ$14:DJ$23,DJ$32:DJ$41))*'Projeções - Receitas'!AC$23+(AT197*DJ$11*'Projeções - Receitas'!AC$25)</f>
        <v>113338461565.25003</v>
      </c>
      <c r="BQ197" s="334">
        <f>(AU197*SUMPRODUCT(DK$10:DK$13,DK$28:DK$31)+BF197*SUMPRODUCT(DK$14:DK$23,DK$32:DK$41))*'Projeções - Receitas'!AD$23+(AU197*DK$11*'Projeções - Receitas'!AD$25)</f>
        <v>144171354600.78439</v>
      </c>
      <c r="BR197" s="335">
        <f>((BG197+'DRE + DCF'!T$12)*(1+'DRE + DCF'!T$15)+'DRE + DCF'!T$18)*(1+'DRE + DCF'!T$25)*'DRE + DCF'!T$33</f>
        <v>36057914392.856491</v>
      </c>
      <c r="BS197" s="335">
        <f>((BH197+'DRE + DCF'!U$12)*(1+'DRE + DCF'!U$15)+'DRE + DCF'!U$18)*(1+'DRE + DCF'!U$25)*'DRE + DCF'!U$33</f>
        <v>27283129697.017227</v>
      </c>
      <c r="BT197" s="335">
        <f>((BI197+'DRE + DCF'!V$12)*(1+'DRE + DCF'!V$15)+'DRE + DCF'!V$18)*(1+'DRE + DCF'!V$25)*'DRE + DCF'!V$33</f>
        <v>30328177206.094345</v>
      </c>
      <c r="BU197" s="335">
        <f>((BJ197+'DRE + DCF'!W$12)*(1+'DRE + DCF'!W$15)+'DRE + DCF'!W$18)*(1+'DRE + DCF'!W$25)*'DRE + DCF'!W$33</f>
        <v>33655954432.402115</v>
      </c>
      <c r="BV197" s="335">
        <f>((BK197+'DRE + DCF'!X$12)*(1+'DRE + DCF'!X$15)+'DRE + DCF'!X$18)*(1+'DRE + DCF'!X$25)*'DRE + DCF'!X$33</f>
        <v>37302208429.034843</v>
      </c>
      <c r="BW197" s="335">
        <f>((BL197+'DRE + DCF'!Y$12)*(1+'DRE + DCF'!Y$15)+'DRE + DCF'!Y$18)*(1+'DRE + DCF'!Y$25)*'DRE + DCF'!Y$33</f>
        <v>41311353636.416473</v>
      </c>
      <c r="BX197" s="335">
        <f>((BM197+'DRE + DCF'!Z$12)*(1+'DRE + DCF'!Z$15)+'DRE + DCF'!Z$18)*(1+'DRE + DCF'!Z$25)*'DRE + DCF'!Z$33</f>
        <v>45732365612.140198</v>
      </c>
      <c r="BY197" s="335">
        <f>((BN197+'DRE + DCF'!AA$12)*(1+'DRE + DCF'!AA$15)+'DRE + DCF'!AA$18)*(1+'DRE + DCF'!AA$25)*'DRE + DCF'!AA$33</f>
        <v>50601146139.983971</v>
      </c>
      <c r="BZ197" s="335">
        <f>((BO197+'DRE + DCF'!AB$12)*(1+'DRE + DCF'!AB$15)+'DRE + DCF'!AB$18)*(1+'DRE + DCF'!AB$25)*'DRE + DCF'!AB$33</f>
        <v>55632972241.073532</v>
      </c>
      <c r="CA197" s="335">
        <f>((BP197+'DRE + DCF'!AC$12)*(1+'DRE + DCF'!AC$15)+'DRE + DCF'!AC$18)*(1+'DRE + DCF'!AC$25)*'DRE + DCF'!AC$33</f>
        <v>60032898511.018997</v>
      </c>
      <c r="CB197" s="335">
        <f>((BQ197+'DRE + DCF'!AD$12)*(1+'DRE + DCF'!AD$15)+'DRE + DCF'!AD$18)*(1+'DRE + DCF'!AD$25)*'DRE + DCF'!AD$33</f>
        <v>75365190979.68985</v>
      </c>
      <c r="CC197" s="335">
        <f>BR197*(1-DA$47)+('DRE + DCF'!N$53*10^6)</f>
        <v>200760376985.89795</v>
      </c>
      <c r="CD197" s="335">
        <f>BS197*(1-DB$47)+('DRE + DCF'!T$53*10^6)</f>
        <v>201046946510.74307</v>
      </c>
      <c r="CE197" s="335">
        <f>BT197*(1-DC$47)+('DRE + DCF'!U$53*10^6)</f>
        <v>219717481343.5899</v>
      </c>
      <c r="CF197" s="335">
        <f>BU197*(1-DD$47)+('DRE + DCF'!V$53*10^6)</f>
        <v>240434337365.71936</v>
      </c>
      <c r="CG197" s="335">
        <f>BV197*(1-DE$47)+('DRE + DCF'!W$53*10^6)</f>
        <v>263393364935.49805</v>
      </c>
      <c r="CH197" s="335">
        <f>BW197*(1-DF$47)+('DRE + DCF'!X$53*10^6)</f>
        <v>288817788045.58435</v>
      </c>
      <c r="CI197" s="335">
        <f>BX197*(1-DG$47)+('DRE + DCF'!Y$53*10^6)</f>
        <v>316960836901.99335</v>
      </c>
      <c r="CJ197" s="335">
        <f>BY197*(1-DH$47)+('DRE + DCF'!Z$53*10^6)</f>
        <v>348097935064.46112</v>
      </c>
      <c r="CK197" s="335">
        <f>BZ197*(1-DI$47)+('DRE + DCF'!AA$53*10^6)</f>
        <v>382143983680.56641</v>
      </c>
      <c r="CL197" s="335">
        <f>CA197*(1-DJ$47)+('DRE + DCF'!AB$53*10^6)</f>
        <v>418268160085.50842</v>
      </c>
      <c r="CM197" s="335">
        <f>CB197*(1-DK$47)+('DRE + DCF'!AC$53*10^6)</f>
        <v>463543636096.74689</v>
      </c>
      <c r="CN197" s="335">
        <f t="shared" si="142"/>
        <v>1172673190024.551</v>
      </c>
      <c r="CO197" s="335">
        <f t="shared" si="143"/>
        <v>1194621828084.8323</v>
      </c>
      <c r="CP197" s="335">
        <f t="shared" si="144"/>
        <v>1235365878480.5632</v>
      </c>
      <c r="CQ197" s="335">
        <f t="shared" si="145"/>
        <v>1383609783898.2307</v>
      </c>
      <c r="CR197" s="335">
        <f t="shared" si="146"/>
        <v>1549642957966.0188</v>
      </c>
      <c r="CS197" s="335">
        <f t="shared" si="147"/>
        <v>1735600112921.9412</v>
      </c>
      <c r="CT197" s="335">
        <f t="shared" si="148"/>
        <v>1943872126472.574</v>
      </c>
      <c r="CU197" s="335">
        <f t="shared" si="149"/>
        <v>2177136781649.2832</v>
      </c>
      <c r="CV197" s="335">
        <f t="shared" si="150"/>
        <v>2425330374757.3018</v>
      </c>
      <c r="CW197" s="335">
        <f t="shared" si="151"/>
        <v>2658162090734.0029</v>
      </c>
      <c r="CX197" s="336">
        <f t="shared" si="152"/>
        <v>2909358408308.3667</v>
      </c>
    </row>
    <row r="198" spans="4:102" ht="30" customHeight="1" x14ac:dyDescent="0.25">
      <c r="D198" s="333">
        <f t="shared" si="110"/>
        <v>1.3942767806456036E-2</v>
      </c>
      <c r="E198" s="64">
        <f t="shared" si="111"/>
        <v>1.1036289720865067E-2</v>
      </c>
      <c r="F198" s="64">
        <f t="shared" si="112"/>
        <v>2.0595238547139322E-2</v>
      </c>
      <c r="G198" s="64">
        <f t="shared" si="113"/>
        <v>1.6514020184234146E-2</v>
      </c>
      <c r="H198" s="64">
        <f t="shared" si="114"/>
        <v>1.2712775148331967E-2</v>
      </c>
      <c r="I198" s="64">
        <f t="shared" si="115"/>
        <v>9.1519618974475747E-3</v>
      </c>
      <c r="J198" s="64">
        <f t="shared" si="116"/>
        <v>5.8017814298826076E-3</v>
      </c>
      <c r="K198" s="64">
        <f t="shared" si="117"/>
        <v>2.634645630717608E-3</v>
      </c>
      <c r="L198" s="64">
        <f t="shared" si="118"/>
        <v>3.1133164483229669E-4</v>
      </c>
      <c r="M198" s="64">
        <f t="shared" si="119"/>
        <v>1.0002806836265088E-4</v>
      </c>
      <c r="N198" s="64">
        <f t="shared" si="120"/>
        <v>2.0760796173618368E-3</v>
      </c>
      <c r="O198" s="64">
        <f t="shared" si="163"/>
        <v>9.3500000000000069E-2</v>
      </c>
      <c r="P198" s="64">
        <f t="shared" si="163"/>
        <v>9.3500000000000069E-2</v>
      </c>
      <c r="Q198" s="64">
        <f t="shared" si="154"/>
        <v>9.3500000000000069E-2</v>
      </c>
      <c r="R198" s="64">
        <f t="shared" si="155"/>
        <v>9.3500000000000069E-2</v>
      </c>
      <c r="S198" s="64">
        <f t="shared" si="156"/>
        <v>9.3500000000000069E-2</v>
      </c>
      <c r="T198" s="64">
        <f t="shared" si="157"/>
        <v>9.3500000000000069E-2</v>
      </c>
      <c r="U198" s="64">
        <f t="shared" si="158"/>
        <v>9.3500000000000069E-2</v>
      </c>
      <c r="V198" s="64">
        <f t="shared" si="159"/>
        <v>9.3500000000000069E-2</v>
      </c>
      <c r="W198" s="64">
        <f t="shared" si="160"/>
        <v>9.3500000000000069E-2</v>
      </c>
      <c r="X198" s="64">
        <f t="shared" si="161"/>
        <v>9.3500000000000069E-2</v>
      </c>
      <c r="Y198" s="64">
        <f t="shared" si="162"/>
        <v>9.3500000000000069E-2</v>
      </c>
      <c r="Z198" s="64">
        <f t="shared" si="121"/>
        <v>0.1711302460482633</v>
      </c>
      <c r="AA198" s="64">
        <f t="shared" si="153"/>
        <v>0.16822376796267233</v>
      </c>
      <c r="AB198" s="64">
        <f t="shared" si="122"/>
        <v>0.17778271678894658</v>
      </c>
      <c r="AC198" s="64">
        <f t="shared" si="123"/>
        <v>0.17370149842604141</v>
      </c>
      <c r="AD198" s="64">
        <f t="shared" si="124"/>
        <v>0.16990025339013923</v>
      </c>
      <c r="AE198" s="64">
        <f t="shared" si="125"/>
        <v>0.16633944013925483</v>
      </c>
      <c r="AF198" s="64">
        <f t="shared" si="126"/>
        <v>0.16298925967168987</v>
      </c>
      <c r="AG198" s="64">
        <f t="shared" si="127"/>
        <v>0.15982212387252487</v>
      </c>
      <c r="AH198" s="64">
        <f t="shared" si="128"/>
        <v>0.15749880988663956</v>
      </c>
      <c r="AI198" s="64">
        <f t="shared" si="129"/>
        <v>0.15728750631016991</v>
      </c>
      <c r="AJ198" s="64">
        <f t="shared" si="130"/>
        <v>0.1592635578591691</v>
      </c>
      <c r="AK198" s="334">
        <f>(1+O198)*'Projeções - Receitas'!N$34</f>
        <v>2015519869104.991</v>
      </c>
      <c r="AL198" s="334">
        <f>(1+P198)*'Projeções - Receitas'!T$34</f>
        <v>2128701522348.9692</v>
      </c>
      <c r="AM198" s="334">
        <f>(1+Q198)*'Projeções - Receitas'!U$34</f>
        <v>2384145705030.8457</v>
      </c>
      <c r="AN198" s="334">
        <f>(1+R198)*'Projeções - Receitas'!V$34</f>
        <v>2670243189634.5474</v>
      </c>
      <c r="AO198" s="334">
        <f>(1+S198)*'Projeções - Receitas'!W$34</f>
        <v>2990672372390.6934</v>
      </c>
      <c r="AP198" s="334">
        <f>(1+T198)*'Projeções - Receitas'!X$34</f>
        <v>3349553057077.5771</v>
      </c>
      <c r="AQ198" s="334">
        <f>(1+U198)*'Projeções - Receitas'!Y$34</f>
        <v>3751499423926.8862</v>
      </c>
      <c r="AR198" s="334">
        <f>(1+V198)*'Projeções - Receitas'!Z$34</f>
        <v>4201679354798.1128</v>
      </c>
      <c r="AS198" s="334">
        <f>(1+W198)*'Projeções - Receitas'!AA$34</f>
        <v>4680670801245.0986</v>
      </c>
      <c r="AT198" s="334">
        <f>(1+X198)*'Projeções - Receitas'!AB$34</f>
        <v>5130015198164.6289</v>
      </c>
      <c r="AU198" s="334">
        <f>(1+Y198)*'Projeções - Receitas'!AC$34</f>
        <v>5614801634391.1855</v>
      </c>
      <c r="AV198" s="335">
        <f t="shared" si="131"/>
        <v>1764730540395.3464</v>
      </c>
      <c r="AW198" s="335">
        <f t="shared" si="132"/>
        <v>1863829102088.4041</v>
      </c>
      <c r="AX198" s="335">
        <f t="shared" si="133"/>
        <v>2087488594339.0127</v>
      </c>
      <c r="AY198" s="335">
        <f t="shared" si="134"/>
        <v>2337987225659.6943</v>
      </c>
      <c r="AZ198" s="335">
        <f t="shared" si="135"/>
        <v>2618545692738.8579</v>
      </c>
      <c r="BA198" s="335">
        <f t="shared" si="136"/>
        <v>2932771175867.5215</v>
      </c>
      <c r="BB198" s="335">
        <f t="shared" si="137"/>
        <v>3284703716971.624</v>
      </c>
      <c r="BC198" s="335">
        <f t="shared" si="138"/>
        <v>3678868163008.2188</v>
      </c>
      <c r="BD198" s="335">
        <f t="shared" si="139"/>
        <v>4098259133591.1567</v>
      </c>
      <c r="BE198" s="335">
        <f t="shared" si="140"/>
        <v>4491692010415.9082</v>
      </c>
      <c r="BF198" s="335">
        <f t="shared" si="141"/>
        <v>4916156905400.2109</v>
      </c>
      <c r="BG198" s="334">
        <f>(AK198*SUMPRODUCT(DA$10:DA$13,DA$28:DA$31)+AV198*SUMPRODUCT(DA$14:DA$23,DA$32:DA$41))*'Projeções - Receitas'!T$23+(AK198*DA$11*'Projeções - Receitas'!T$25)</f>
        <v>65477278670.409744</v>
      </c>
      <c r="BH198" s="334">
        <f>(AL198*SUMPRODUCT(DB$10:DB$13,DB$28:DB$31)+AW198*SUMPRODUCT(DB$14:DB$23,DB$32:DB$41))*'Projeções - Receitas'!U$23+(AL198*DB$11*'Projeções - Receitas'!U$25)</f>
        <v>52461929901.00441</v>
      </c>
      <c r="BI198" s="334">
        <f>(AM198*SUMPRODUCT(DC$10:DC$13,DC$28:DC$31)+AX198*SUMPRODUCT(DC$14:DC$23,DC$32:DC$41))*'Projeções - Receitas'!V$23+(AM198*DC$11*'Projeções - Receitas'!V$25)</f>
        <v>58027092411.18676</v>
      </c>
      <c r="BJ198" s="334">
        <f>(AN198*SUMPRODUCT(DD$10:DD$13,DD$28:DD$31)+AY198*SUMPRODUCT(DD$14:DD$23,DD$32:DD$41))*'Projeções - Receitas'!W$23+(AN198*DD$11*'Projeções - Receitas'!W$25)</f>
        <v>64133677376.130592</v>
      </c>
      <c r="BK198" s="334">
        <f>(AO198*SUMPRODUCT(DE$10:DE$13,DE$28:DE$31)+AZ198*SUMPRODUCT(DE$14:DE$23,DE$32:DE$41))*'Projeções - Receitas'!X$23+(AO198*DE$11*'Projeções - Receitas'!X$25)</f>
        <v>70864086196.519531</v>
      </c>
      <c r="BL198" s="334">
        <f>(AP198*SUMPRODUCT(DF$10:DF$13,DF$28:DF$31)+BA198*SUMPRODUCT(DF$14:DF$23,DF$32:DF$41))*'Projeções - Receitas'!Y$23+(AP198*DF$11*'Projeções - Receitas'!Y$25)</f>
        <v>78289509947.006409</v>
      </c>
      <c r="BM198" s="334">
        <f>(AQ198*SUMPRODUCT(DG$10:DG$13,DG$28:DG$31)+BB198*SUMPRODUCT(DG$14:DG$23,DG$32:DG$41))*'Projeções - Receitas'!Z$23+(AQ198*DG$11*'Projeções - Receitas'!Z$25)</f>
        <v>86484959135.254898</v>
      </c>
      <c r="BN198" s="334">
        <f>(AR198*SUMPRODUCT(DH$10:DH$13,DH$28:DH$31)+BC198*SUMPRODUCT(DH$14:DH$23,DH$32:DH$41))*'Projeções - Receitas'!AA$23+(AR198*DH$11*'Projeções - Receitas'!AA$25)</f>
        <v>95528080131.552231</v>
      </c>
      <c r="BO198" s="334">
        <f>(AS198*SUMPRODUCT(DI$10:DI$13,DI$28:DI$31)+BD198*SUMPRODUCT(DI$14:DI$23,DI$32:DI$41))*'Projeções - Receitas'!AB$23+(AS198*DI$11*'Projeções - Receitas'!AB$25)</f>
        <v>104936917481.37253</v>
      </c>
      <c r="BP198" s="334">
        <f>(AT198*SUMPRODUCT(DJ$10:DJ$13,DJ$28:DJ$31)+BE198*SUMPRODUCT(DJ$14:DJ$23,DJ$32:DJ$41))*'Projeções - Receitas'!AC$23+(AT198*DJ$11*'Projeções - Receitas'!AC$25)</f>
        <v>113390308985.91119</v>
      </c>
      <c r="BQ198" s="334">
        <f>(AU198*SUMPRODUCT(DK$10:DK$13,DK$28:DK$31)+BF198*SUMPRODUCT(DK$14:DK$23,DK$32:DK$41))*'Projeções - Receitas'!AD$23+(AU198*DK$11*'Projeções - Receitas'!AD$25)</f>
        <v>144237306730.06207</v>
      </c>
      <c r="BR198" s="335">
        <f>((BG198+'DRE + DCF'!T$12)*(1+'DRE + DCF'!T$15)+'DRE + DCF'!T$18)*(1+'DRE + DCF'!T$25)*'DRE + DCF'!T$33</f>
        <v>36076336985.147514</v>
      </c>
      <c r="BS198" s="335">
        <f>((BH198+'DRE + DCF'!U$12)*(1+'DRE + DCF'!U$15)+'DRE + DCF'!U$18)*(1+'DRE + DCF'!U$25)*'DRE + DCF'!U$33</f>
        <v>27297747860.881134</v>
      </c>
      <c r="BT198" s="335">
        <f>((BI198+'DRE + DCF'!V$12)*(1+'DRE + DCF'!V$15)+'DRE + DCF'!V$18)*(1+'DRE + DCF'!V$25)*'DRE + DCF'!V$33</f>
        <v>30344327927.164955</v>
      </c>
      <c r="BU198" s="335">
        <f>((BJ198+'DRE + DCF'!W$12)*(1+'DRE + DCF'!W$15)+'DRE + DCF'!W$18)*(1+'DRE + DCF'!W$25)*'DRE + DCF'!W$33</f>
        <v>33673784756.857571</v>
      </c>
      <c r="BV198" s="335">
        <f>((BK198+'DRE + DCF'!X$12)*(1+'DRE + DCF'!X$15)+'DRE + DCF'!X$18)*(1+'DRE + DCF'!X$25)*'DRE + DCF'!X$33</f>
        <v>37321887778.671783</v>
      </c>
      <c r="BW198" s="335">
        <f>((BL198+'DRE + DCF'!Y$12)*(1+'DRE + DCF'!Y$15)+'DRE + DCF'!Y$18)*(1+'DRE + DCF'!Y$25)*'DRE + DCF'!Y$33</f>
        <v>41333070595.957352</v>
      </c>
      <c r="BX198" s="335">
        <f>((BM198+'DRE + DCF'!Z$12)*(1+'DRE + DCF'!Z$15)+'DRE + DCF'!Z$18)*(1+'DRE + DCF'!Z$25)*'DRE + DCF'!Z$33</f>
        <v>45756328898.512901</v>
      </c>
      <c r="BY198" s="335">
        <f>((BN198+'DRE + DCF'!AA$12)*(1+'DRE + DCF'!AA$15)+'DRE + DCF'!AA$18)*(1+'DRE + DCF'!AA$25)*'DRE + DCF'!AA$33</f>
        <v>50627585238.057869</v>
      </c>
      <c r="BZ198" s="335">
        <f>((BO198+'DRE + DCF'!AB$12)*(1+'DRE + DCF'!AB$15)+'DRE + DCF'!AB$18)*(1+'DRE + DCF'!AB$25)*'DRE + DCF'!AB$33</f>
        <v>55661982601.720932</v>
      </c>
      <c r="CA198" s="335">
        <f>((BP198+'DRE + DCF'!AC$12)*(1+'DRE + DCF'!AC$15)+'DRE + DCF'!AC$18)*(1+'DRE + DCF'!AC$25)*'DRE + DCF'!AC$33</f>
        <v>60064210412.921547</v>
      </c>
      <c r="CB198" s="335">
        <f>((BQ198+'DRE + DCF'!AD$12)*(1+'DRE + DCF'!AD$15)+'DRE + DCF'!AD$18)*(1+'DRE + DCF'!AD$25)*'DRE + DCF'!AD$33</f>
        <v>75403690594.874176</v>
      </c>
      <c r="CC198" s="335">
        <f>BR198*(1-DA$47)+('DRE + DCF'!N$53*10^6)</f>
        <v>200771653853.96469</v>
      </c>
      <c r="CD198" s="335">
        <f>BS198*(1-DB$47)+('DRE + DCF'!T$53*10^6)</f>
        <v>201055717409.06143</v>
      </c>
      <c r="CE198" s="335">
        <f>BT198*(1-DC$47)+('DRE + DCF'!U$53*10^6)</f>
        <v>219727171776.23227</v>
      </c>
      <c r="CF198" s="335">
        <f>BU198*(1-DD$47)+('DRE + DCF'!V$53*10^6)</f>
        <v>240445035560.39261</v>
      </c>
      <c r="CG198" s="335">
        <f>BV198*(1-DE$47)+('DRE + DCF'!W$53*10^6)</f>
        <v>263405172545.28021</v>
      </c>
      <c r="CH198" s="335">
        <f>BW198*(1-DF$47)+('DRE + DCF'!X$53*10^6)</f>
        <v>288830818221.3089</v>
      </c>
      <c r="CI198" s="335">
        <f>BX198*(1-DG$47)+('DRE + DCF'!Y$53*10^6)</f>
        <v>316975214873.81696</v>
      </c>
      <c r="CJ198" s="335">
        <f>BY198*(1-DH$47)+('DRE + DCF'!Z$53*10^6)</f>
        <v>348113798523.30548</v>
      </c>
      <c r="CK198" s="335">
        <f>BZ198*(1-DI$47)+('DRE + DCF'!AA$53*10^6)</f>
        <v>382161389896.95483</v>
      </c>
      <c r="CL198" s="335">
        <f>CA198*(1-DJ$47)+('DRE + DCF'!AB$53*10^6)</f>
        <v>418286947226.64996</v>
      </c>
      <c r="CM198" s="335">
        <f>CB198*(1-DK$47)+('DRE + DCF'!AC$53*10^6)</f>
        <v>463566735865.85748</v>
      </c>
      <c r="CN198" s="335">
        <f t="shared" si="142"/>
        <v>1173209637046.5203</v>
      </c>
      <c r="CO198" s="335">
        <f t="shared" si="143"/>
        <v>1195168315654.8621</v>
      </c>
      <c r="CP198" s="335">
        <f t="shared" si="144"/>
        <v>1235931004682.979</v>
      </c>
      <c r="CQ198" s="335">
        <f t="shared" si="145"/>
        <v>1384242725244.9365</v>
      </c>
      <c r="CR198" s="335">
        <f t="shared" si="146"/>
        <v>1550351852274.3291</v>
      </c>
      <c r="CS198" s="335">
        <f t="shared" si="147"/>
        <v>1736394074547.2488</v>
      </c>
      <c r="CT198" s="335">
        <f t="shared" si="148"/>
        <v>1944761363492.9187</v>
      </c>
      <c r="CU198" s="335">
        <f t="shared" si="149"/>
        <v>2178132727112.0688</v>
      </c>
      <c r="CV198" s="335">
        <f t="shared" si="150"/>
        <v>2426439858002.8452</v>
      </c>
      <c r="CW198" s="335">
        <f t="shared" si="151"/>
        <v>2659378084371.1191</v>
      </c>
      <c r="CX198" s="336">
        <f t="shared" si="152"/>
        <v>2910689313344.1895</v>
      </c>
    </row>
    <row r="199" spans="4:102" ht="30" customHeight="1" x14ac:dyDescent="0.25">
      <c r="D199" s="333">
        <f t="shared" si="110"/>
        <v>1.387416230149402E-2</v>
      </c>
      <c r="E199" s="64">
        <f t="shared" si="111"/>
        <v>1.0966740276773079E-2</v>
      </c>
      <c r="F199" s="64">
        <f t="shared" si="112"/>
        <v>2.0521822030351133E-2</v>
      </c>
      <c r="G199" s="64">
        <f t="shared" si="113"/>
        <v>1.644235695261026E-2</v>
      </c>
      <c r="H199" s="64">
        <f t="shared" si="114"/>
        <v>1.2642736812911559E-2</v>
      </c>
      <c r="I199" s="64">
        <f t="shared" si="115"/>
        <v>9.0834391157783301E-3</v>
      </c>
      <c r="J199" s="64">
        <f t="shared" si="116"/>
        <v>5.7346788824054473E-3</v>
      </c>
      <c r="K199" s="64">
        <f t="shared" si="117"/>
        <v>2.5688805099687018E-3</v>
      </c>
      <c r="L199" s="64">
        <f t="shared" si="118"/>
        <v>2.4651892539534481E-4</v>
      </c>
      <c r="M199" s="64">
        <f t="shared" si="119"/>
        <v>3.5202897490121954E-5</v>
      </c>
      <c r="N199" s="64">
        <f t="shared" si="120"/>
        <v>2.0112226150391654E-3</v>
      </c>
      <c r="O199" s="64">
        <f t="shared" si="163"/>
        <v>9.400000000000007E-2</v>
      </c>
      <c r="P199" s="64">
        <f t="shared" si="163"/>
        <v>9.400000000000007E-2</v>
      </c>
      <c r="Q199" s="64">
        <f t="shared" si="154"/>
        <v>9.400000000000007E-2</v>
      </c>
      <c r="R199" s="64">
        <f t="shared" si="155"/>
        <v>9.400000000000007E-2</v>
      </c>
      <c r="S199" s="64">
        <f t="shared" si="156"/>
        <v>9.400000000000007E-2</v>
      </c>
      <c r="T199" s="64">
        <f t="shared" si="157"/>
        <v>9.400000000000007E-2</v>
      </c>
      <c r="U199" s="64">
        <f t="shared" si="158"/>
        <v>9.400000000000007E-2</v>
      </c>
      <c r="V199" s="64">
        <f t="shared" si="159"/>
        <v>9.400000000000007E-2</v>
      </c>
      <c r="W199" s="64">
        <f t="shared" si="160"/>
        <v>9.400000000000007E-2</v>
      </c>
      <c r="X199" s="64">
        <f t="shared" si="161"/>
        <v>9.400000000000007E-2</v>
      </c>
      <c r="Y199" s="64">
        <f t="shared" si="162"/>
        <v>9.400000000000007E-2</v>
      </c>
      <c r="Z199" s="64">
        <f t="shared" si="121"/>
        <v>0.17106164054330128</v>
      </c>
      <c r="AA199" s="64">
        <f t="shared" si="153"/>
        <v>0.16815421851858034</v>
      </c>
      <c r="AB199" s="64">
        <f t="shared" si="122"/>
        <v>0.17770930027215839</v>
      </c>
      <c r="AC199" s="64">
        <f t="shared" si="123"/>
        <v>0.17362983519441752</v>
      </c>
      <c r="AD199" s="64">
        <f t="shared" si="124"/>
        <v>0.16983021505471882</v>
      </c>
      <c r="AE199" s="64">
        <f t="shared" si="125"/>
        <v>0.16627091735758559</v>
      </c>
      <c r="AF199" s="64">
        <f t="shared" si="126"/>
        <v>0.16292215712421271</v>
      </c>
      <c r="AG199" s="64">
        <f t="shared" si="127"/>
        <v>0.15975635875177596</v>
      </c>
      <c r="AH199" s="64">
        <f t="shared" si="128"/>
        <v>0.15743399716720261</v>
      </c>
      <c r="AI199" s="64">
        <f t="shared" si="129"/>
        <v>0.15722268113929738</v>
      </c>
      <c r="AJ199" s="64">
        <f t="shared" si="130"/>
        <v>0.15919870085684643</v>
      </c>
      <c r="AK199" s="334">
        <f>(1+O199)*'Projeções - Receitas'!N$34</f>
        <v>2016441460265.99</v>
      </c>
      <c r="AL199" s="334">
        <f>(1+P199)*'Projeções - Receitas'!T$34</f>
        <v>2129674865523.3401</v>
      </c>
      <c r="AM199" s="334">
        <f>(1+Q199)*'Projeções - Receitas'!U$34</f>
        <v>2385235849386.1411</v>
      </c>
      <c r="AN199" s="334">
        <f>(1+R199)*'Projeções - Receitas'!V$34</f>
        <v>2671464151312.478</v>
      </c>
      <c r="AO199" s="334">
        <f>(1+S199)*'Projeções - Receitas'!W$34</f>
        <v>2992039849469.9756</v>
      </c>
      <c r="AP199" s="334">
        <f>(1+T199)*'Projeções - Receitas'!X$34</f>
        <v>3351084631406.373</v>
      </c>
      <c r="AQ199" s="334">
        <f>(1+U199)*'Projeções - Receitas'!Y$34</f>
        <v>3753214787175.1382</v>
      </c>
      <c r="AR199" s="334">
        <f>(1+V199)*'Projeções - Receitas'!Z$34</f>
        <v>4203600561636.1548</v>
      </c>
      <c r="AS199" s="334">
        <f>(1+W199)*'Projeções - Receitas'!AA$34</f>
        <v>4682811025662.6768</v>
      </c>
      <c r="AT199" s="334">
        <f>(1+X199)*'Projeções - Receitas'!AB$34</f>
        <v>5132360884126.2949</v>
      </c>
      <c r="AU199" s="334">
        <f>(1+Y199)*'Projeções - Receitas'!AC$34</f>
        <v>5617368987676.2295</v>
      </c>
      <c r="AV199" s="335">
        <f t="shared" si="131"/>
        <v>1765537458795.1614</v>
      </c>
      <c r="AW199" s="335">
        <f t="shared" si="132"/>
        <v>1864681333045.0059</v>
      </c>
      <c r="AX199" s="335">
        <f t="shared" si="133"/>
        <v>2088443093010.407</v>
      </c>
      <c r="AY199" s="335">
        <f t="shared" si="134"/>
        <v>2339056264171.6558</v>
      </c>
      <c r="AZ199" s="335">
        <f t="shared" si="135"/>
        <v>2619743015872.2544</v>
      </c>
      <c r="BA199" s="335">
        <f t="shared" si="136"/>
        <v>2934112177776.9253</v>
      </c>
      <c r="BB199" s="335">
        <f t="shared" si="137"/>
        <v>3286205639110.1567</v>
      </c>
      <c r="BC199" s="335">
        <f t="shared" si="138"/>
        <v>3680550315803.3755</v>
      </c>
      <c r="BD199" s="335">
        <f t="shared" si="139"/>
        <v>4100133051804.9609</v>
      </c>
      <c r="BE199" s="335">
        <f t="shared" si="140"/>
        <v>4493745824778.2383</v>
      </c>
      <c r="BF199" s="335">
        <f t="shared" si="141"/>
        <v>4918404805219.7813</v>
      </c>
      <c r="BG199" s="334">
        <f>(AK199*SUMPRODUCT(DA$10:DA$13,DA$28:DA$31)+AV199*SUMPRODUCT(DA$14:DA$23,DA$32:DA$41))*'Projeções - Receitas'!T$23+(AK199*DA$11*'Projeções - Receitas'!T$25)</f>
        <v>65507217983.930733</v>
      </c>
      <c r="BH199" s="334">
        <f>(AL199*SUMPRODUCT(DB$10:DB$13,DB$28:DB$31)+AW199*SUMPRODUCT(DB$14:DB$23,DB$32:DB$41))*'Projeções - Receitas'!U$23+(AL199*DB$11*'Projeções - Receitas'!U$25)</f>
        <v>52485917980.520195</v>
      </c>
      <c r="BI199" s="334">
        <f>(AM199*SUMPRODUCT(DC$10:DC$13,DC$28:DC$31)+AX199*SUMPRODUCT(DC$14:DC$23,DC$32:DC$41))*'Projeções - Receitas'!V$23+(AM199*DC$11*'Projeções - Receitas'!V$25)</f>
        <v>58053625146.62854</v>
      </c>
      <c r="BJ199" s="334">
        <f>(AN199*SUMPRODUCT(DD$10:DD$13,DD$28:DD$31)+AY199*SUMPRODUCT(DD$14:DD$23,DD$32:DD$41))*'Projeções - Receitas'!W$23+(AN199*DD$11*'Projeções - Receitas'!W$25)</f>
        <v>64163002331.49231</v>
      </c>
      <c r="BK199" s="334">
        <f>(AO199*SUMPRODUCT(DE$10:DE$13,DE$28:DE$31)+AZ199*SUMPRODUCT(DE$14:DE$23,DE$32:DE$41))*'Projeções - Receitas'!X$23+(AO199*DE$11*'Projeções - Receitas'!X$25)</f>
        <v>70896488613.618942</v>
      </c>
      <c r="BL199" s="334">
        <f>(AP199*SUMPRODUCT(DF$10:DF$13,DF$28:DF$31)+BA199*SUMPRODUCT(DF$14:DF$23,DF$32:DF$41))*'Projeções - Receitas'!Y$23+(AP199*DF$11*'Projeções - Receitas'!Y$25)</f>
        <v>78325307619.593094</v>
      </c>
      <c r="BM199" s="334">
        <f>(AQ199*SUMPRODUCT(DG$10:DG$13,DG$28:DG$31)+BB199*SUMPRODUCT(DG$14:DG$23,DG$32:DG$41))*'Projeções - Receitas'!Z$23+(AQ199*DG$11*'Projeções - Receitas'!Z$25)</f>
        <v>86524504155.435684</v>
      </c>
      <c r="BN199" s="334">
        <f>(AR199*SUMPRODUCT(DH$10:DH$13,DH$28:DH$31)+BC199*SUMPRODUCT(DH$14:DH$23,DH$32:DH$41))*'Projeções - Receitas'!AA$23+(AR199*DH$11*'Projeções - Receitas'!AA$25)</f>
        <v>95571760095.032516</v>
      </c>
      <c r="BO199" s="334">
        <f>(AS199*SUMPRODUCT(DI$10:DI$13,DI$28:DI$31)+BD199*SUMPRODUCT(DI$14:DI$23,DI$32:DI$41))*'Projeções - Receitas'!AB$23+(AS199*DI$11*'Projeções - Receitas'!AB$25)</f>
        <v>104984899610.99365</v>
      </c>
      <c r="BP199" s="334">
        <f>(AT199*SUMPRODUCT(DJ$10:DJ$13,DJ$28:DJ$31)+BE199*SUMPRODUCT(DJ$14:DJ$23,DJ$32:DJ$41))*'Projeções - Receitas'!AC$23+(AT199*DJ$11*'Projeções - Receitas'!AC$25)</f>
        <v>113442156406.5723</v>
      </c>
      <c r="BQ199" s="334">
        <f>(AU199*SUMPRODUCT(DK$10:DK$13,DK$28:DK$31)+BF199*SUMPRODUCT(DK$14:DK$23,DK$32:DK$41))*'Projeções - Receitas'!AD$23+(AU199*DK$11*'Projeções - Receitas'!AD$25)</f>
        <v>144303258859.33963</v>
      </c>
      <c r="BR199" s="335">
        <f>((BG199+'DRE + DCF'!T$12)*(1+'DRE + DCF'!T$15)+'DRE + DCF'!T$18)*(1+'DRE + DCF'!T$25)*'DRE + DCF'!T$33</f>
        <v>36094759577.438507</v>
      </c>
      <c r="BS199" s="335">
        <f>((BH199+'DRE + DCF'!U$12)*(1+'DRE + DCF'!U$15)+'DRE + DCF'!U$18)*(1+'DRE + DCF'!U$25)*'DRE + DCF'!U$33</f>
        <v>27312366024.745033</v>
      </c>
      <c r="BT199" s="335">
        <f>((BI199+'DRE + DCF'!V$12)*(1+'DRE + DCF'!V$15)+'DRE + DCF'!V$18)*(1+'DRE + DCF'!V$25)*'DRE + DCF'!V$33</f>
        <v>30360478648.23558</v>
      </c>
      <c r="BU199" s="335">
        <f>((BJ199+'DRE + DCF'!W$12)*(1+'DRE + DCF'!W$15)+'DRE + DCF'!W$18)*(1+'DRE + DCF'!W$25)*'DRE + DCF'!W$33</f>
        <v>33691615081.313049</v>
      </c>
      <c r="BV199" s="335">
        <f>((BK199+'DRE + DCF'!X$12)*(1+'DRE + DCF'!X$15)+'DRE + DCF'!X$18)*(1+'DRE + DCF'!X$25)*'DRE + DCF'!X$33</f>
        <v>37341567128.308685</v>
      </c>
      <c r="BW199" s="335">
        <f>((BL199+'DRE + DCF'!Y$12)*(1+'DRE + DCF'!Y$15)+'DRE + DCF'!Y$18)*(1+'DRE + DCF'!Y$25)*'DRE + DCF'!Y$33</f>
        <v>41354787555.49826</v>
      </c>
      <c r="BX199" s="335">
        <f>((BM199+'DRE + DCF'!Z$12)*(1+'DRE + DCF'!Z$15)+'DRE + DCF'!Z$18)*(1+'DRE + DCF'!Z$25)*'DRE + DCF'!Z$33</f>
        <v>45780292184.885704</v>
      </c>
      <c r="BY199" s="335">
        <f>((BN199+'DRE + DCF'!AA$12)*(1+'DRE + DCF'!AA$15)+'DRE + DCF'!AA$18)*(1+'DRE + DCF'!AA$25)*'DRE + DCF'!AA$33</f>
        <v>50654024336.131691</v>
      </c>
      <c r="BZ199" s="335">
        <f>((BO199+'DRE + DCF'!AB$12)*(1+'DRE + DCF'!AB$15)+'DRE + DCF'!AB$18)*(1+'DRE + DCF'!AB$25)*'DRE + DCF'!AB$33</f>
        <v>55690992962.368301</v>
      </c>
      <c r="CA199" s="335">
        <f>((BP199+'DRE + DCF'!AC$12)*(1+'DRE + DCF'!AC$15)+'DRE + DCF'!AC$18)*(1+'DRE + DCF'!AC$25)*'DRE + DCF'!AC$33</f>
        <v>60095522314.824043</v>
      </c>
      <c r="CB199" s="335">
        <f>((BQ199+'DRE + DCF'!AD$12)*(1+'DRE + DCF'!AD$15)+'DRE + DCF'!AD$18)*(1+'DRE + DCF'!AD$25)*'DRE + DCF'!AD$33</f>
        <v>75442190210.058472</v>
      </c>
      <c r="CC199" s="335">
        <f>BR199*(1-DA$47)+('DRE + DCF'!N$53*10^6)</f>
        <v>200782930722.0314</v>
      </c>
      <c r="CD199" s="335">
        <f>BS199*(1-DB$47)+('DRE + DCF'!T$53*10^6)</f>
        <v>201064488307.37976</v>
      </c>
      <c r="CE199" s="335">
        <f>BT199*(1-DC$47)+('DRE + DCF'!U$53*10^6)</f>
        <v>219736862208.87463</v>
      </c>
      <c r="CF199" s="335">
        <f>BU199*(1-DD$47)+('DRE + DCF'!V$53*10^6)</f>
        <v>240455733755.06592</v>
      </c>
      <c r="CG199" s="335">
        <f>BV199*(1-DE$47)+('DRE + DCF'!W$53*10^6)</f>
        <v>263416980155.06235</v>
      </c>
      <c r="CH199" s="335">
        <f>BW199*(1-DF$47)+('DRE + DCF'!X$53*10^6)</f>
        <v>288843848397.03345</v>
      </c>
      <c r="CI199" s="335">
        <f>BX199*(1-DG$47)+('DRE + DCF'!Y$53*10^6)</f>
        <v>316989592845.64063</v>
      </c>
      <c r="CJ199" s="335">
        <f>BY199*(1-DH$47)+('DRE + DCF'!Z$53*10^6)</f>
        <v>348129661982.14978</v>
      </c>
      <c r="CK199" s="335">
        <f>BZ199*(1-DI$47)+('DRE + DCF'!AA$53*10^6)</f>
        <v>382178796113.34326</v>
      </c>
      <c r="CL199" s="335">
        <f>CA199*(1-DJ$47)+('DRE + DCF'!AB$53*10^6)</f>
        <v>418305734367.79144</v>
      </c>
      <c r="CM199" s="335">
        <f>CB199*(1-DK$47)+('DRE + DCF'!AC$53*10^6)</f>
        <v>463589835634.96808</v>
      </c>
      <c r="CN199" s="335">
        <f t="shared" si="142"/>
        <v>1173746084068.4893</v>
      </c>
      <c r="CO199" s="335">
        <f t="shared" si="143"/>
        <v>1195714803224.8918</v>
      </c>
      <c r="CP199" s="335">
        <f t="shared" si="144"/>
        <v>1236496130885.3945</v>
      </c>
      <c r="CQ199" s="335">
        <f t="shared" si="145"/>
        <v>1384875666591.6421</v>
      </c>
      <c r="CR199" s="335">
        <f t="shared" si="146"/>
        <v>1551060746582.6392</v>
      </c>
      <c r="CS199" s="335">
        <f t="shared" si="147"/>
        <v>1737188036172.5559</v>
      </c>
      <c r="CT199" s="335">
        <f t="shared" si="148"/>
        <v>1945650600513.2629</v>
      </c>
      <c r="CU199" s="335">
        <f t="shared" si="149"/>
        <v>2179128672574.8545</v>
      </c>
      <c r="CV199" s="335">
        <f t="shared" si="150"/>
        <v>2427549341248.3882</v>
      </c>
      <c r="CW199" s="335">
        <f t="shared" si="151"/>
        <v>2660594078008.2339</v>
      </c>
      <c r="CX199" s="336">
        <f t="shared" si="152"/>
        <v>2912020218380.0117</v>
      </c>
    </row>
    <row r="200" spans="4:102" ht="30" customHeight="1" x14ac:dyDescent="0.25">
      <c r="D200" s="333">
        <f t="shared" si="110"/>
        <v>1.3805619478583109E-2</v>
      </c>
      <c r="E200" s="64">
        <f t="shared" si="111"/>
        <v>1.0897254377170928E-2</v>
      </c>
      <c r="F200" s="64">
        <f t="shared" si="112"/>
        <v>2.0448472591239331E-2</v>
      </c>
      <c r="G200" s="64">
        <f t="shared" si="113"/>
        <v>1.6370759196757623E-2</v>
      </c>
      <c r="H200" s="64">
        <f t="shared" si="114"/>
        <v>1.2572762468661042E-2</v>
      </c>
      <c r="I200" s="64">
        <f t="shared" si="115"/>
        <v>9.0149789405792324E-3</v>
      </c>
      <c r="J200" s="64">
        <f t="shared" si="116"/>
        <v>5.6676376437884979E-3</v>
      </c>
      <c r="K200" s="64">
        <f t="shared" si="117"/>
        <v>2.5031754761277447E-3</v>
      </c>
      <c r="L200" s="64">
        <f t="shared" si="118"/>
        <v>1.8176542269610074E-4</v>
      </c>
      <c r="M200" s="64">
        <f t="shared" si="119"/>
        <v>2.9563045268327093E-5</v>
      </c>
      <c r="N200" s="64">
        <f t="shared" si="120"/>
        <v>1.9464248699136433E-3</v>
      </c>
      <c r="O200" s="64">
        <f t="shared" si="163"/>
        <v>9.450000000000007E-2</v>
      </c>
      <c r="P200" s="64">
        <f t="shared" si="163"/>
        <v>9.450000000000007E-2</v>
      </c>
      <c r="Q200" s="64">
        <f t="shared" si="154"/>
        <v>9.450000000000007E-2</v>
      </c>
      <c r="R200" s="64">
        <f t="shared" si="155"/>
        <v>9.450000000000007E-2</v>
      </c>
      <c r="S200" s="64">
        <f t="shared" si="156"/>
        <v>9.450000000000007E-2</v>
      </c>
      <c r="T200" s="64">
        <f t="shared" si="157"/>
        <v>9.450000000000007E-2</v>
      </c>
      <c r="U200" s="64">
        <f t="shared" si="158"/>
        <v>9.450000000000007E-2</v>
      </c>
      <c r="V200" s="64">
        <f t="shared" si="159"/>
        <v>9.450000000000007E-2</v>
      </c>
      <c r="W200" s="64">
        <f t="shared" si="160"/>
        <v>9.450000000000007E-2</v>
      </c>
      <c r="X200" s="64">
        <f t="shared" si="161"/>
        <v>9.450000000000007E-2</v>
      </c>
      <c r="Y200" s="64">
        <f t="shared" si="162"/>
        <v>9.450000000000007E-2</v>
      </c>
      <c r="Z200" s="64">
        <f t="shared" si="121"/>
        <v>0.17099309772039037</v>
      </c>
      <c r="AA200" s="64">
        <f t="shared" si="153"/>
        <v>0.16808473261897819</v>
      </c>
      <c r="AB200" s="64">
        <f t="shared" si="122"/>
        <v>0.17763595083304659</v>
      </c>
      <c r="AC200" s="64">
        <f t="shared" si="123"/>
        <v>0.17355823743856488</v>
      </c>
      <c r="AD200" s="64">
        <f t="shared" si="124"/>
        <v>0.1697602407104683</v>
      </c>
      <c r="AE200" s="64">
        <f t="shared" si="125"/>
        <v>0.16620245718238649</v>
      </c>
      <c r="AF200" s="64">
        <f t="shared" si="126"/>
        <v>0.16285511588559576</v>
      </c>
      <c r="AG200" s="64">
        <f t="shared" si="127"/>
        <v>0.159690653717935</v>
      </c>
      <c r="AH200" s="64">
        <f t="shared" si="128"/>
        <v>0.15736924366450336</v>
      </c>
      <c r="AI200" s="64">
        <f t="shared" si="129"/>
        <v>0.15715791519653893</v>
      </c>
      <c r="AJ200" s="64">
        <f t="shared" si="130"/>
        <v>0.1591339031117209</v>
      </c>
      <c r="AK200" s="334">
        <f>(1+O200)*'Projeções - Receitas'!N$34</f>
        <v>2017363051426.989</v>
      </c>
      <c r="AL200" s="334">
        <f>(1+P200)*'Projeções - Receitas'!T$34</f>
        <v>2130648208697.7107</v>
      </c>
      <c r="AM200" s="334">
        <f>(1+Q200)*'Projeções - Receitas'!U$34</f>
        <v>2386325993741.436</v>
      </c>
      <c r="AN200" s="334">
        <f>(1+R200)*'Projeções - Receitas'!V$34</f>
        <v>2672685112990.4087</v>
      </c>
      <c r="AO200" s="334">
        <f>(1+S200)*'Projeções - Receitas'!W$34</f>
        <v>2993407326549.2578</v>
      </c>
      <c r="AP200" s="334">
        <f>(1+T200)*'Projeções - Receitas'!X$34</f>
        <v>3352616205735.1694</v>
      </c>
      <c r="AQ200" s="334">
        <f>(1+U200)*'Projeções - Receitas'!Y$34</f>
        <v>3754930150423.3896</v>
      </c>
      <c r="AR200" s="334">
        <f>(1+V200)*'Projeções - Receitas'!Z$34</f>
        <v>4205521768474.1968</v>
      </c>
      <c r="AS200" s="334">
        <f>(1+W200)*'Projeções - Receitas'!AA$34</f>
        <v>4684951250080.2559</v>
      </c>
      <c r="AT200" s="334">
        <f>(1+X200)*'Projeções - Receitas'!AB$34</f>
        <v>5134706570087.9609</v>
      </c>
      <c r="AU200" s="334">
        <f>(1+Y200)*'Projeções - Receitas'!AC$34</f>
        <v>5619936340961.2734</v>
      </c>
      <c r="AV200" s="335">
        <f t="shared" si="131"/>
        <v>1766344377194.9761</v>
      </c>
      <c r="AW200" s="335">
        <f t="shared" si="132"/>
        <v>1865533564001.6077</v>
      </c>
      <c r="AX200" s="335">
        <f t="shared" si="133"/>
        <v>2089397591681.8008</v>
      </c>
      <c r="AY200" s="335">
        <f t="shared" si="134"/>
        <v>2340125302683.6172</v>
      </c>
      <c r="AZ200" s="335">
        <f t="shared" si="135"/>
        <v>2620940339005.6514</v>
      </c>
      <c r="BA200" s="335">
        <f t="shared" si="136"/>
        <v>2935453179686.3301</v>
      </c>
      <c r="BB200" s="335">
        <f t="shared" si="137"/>
        <v>3287707561248.6895</v>
      </c>
      <c r="BC200" s="335">
        <f t="shared" si="138"/>
        <v>3682232468598.5327</v>
      </c>
      <c r="BD200" s="335">
        <f t="shared" si="139"/>
        <v>4102006970018.7656</v>
      </c>
      <c r="BE200" s="335">
        <f t="shared" si="140"/>
        <v>4495799639140.5674</v>
      </c>
      <c r="BF200" s="335">
        <f t="shared" si="141"/>
        <v>4920652705039.3516</v>
      </c>
      <c r="BG200" s="334">
        <f>(AK200*SUMPRODUCT(DA$10:DA$13,DA$28:DA$31)+AV200*SUMPRODUCT(DA$14:DA$23,DA$32:DA$41))*'Projeções - Receitas'!T$23+(AK200*DA$11*'Projeções - Receitas'!T$25)</f>
        <v>65537157297.451744</v>
      </c>
      <c r="BH200" s="334">
        <f>(AL200*SUMPRODUCT(DB$10:DB$13,DB$28:DB$31)+AW200*SUMPRODUCT(DB$14:DB$23,DB$32:DB$41))*'Projeções - Receitas'!U$23+(AL200*DB$11*'Projeções - Receitas'!U$25)</f>
        <v>52509906060.035957</v>
      </c>
      <c r="BI200" s="334">
        <f>(AM200*SUMPRODUCT(DC$10:DC$13,DC$28:DC$31)+AX200*SUMPRODUCT(DC$14:DC$23,DC$32:DC$41))*'Projeções - Receitas'!V$23+(AM200*DC$11*'Projeções - Receitas'!V$25)</f>
        <v>58080157882.070328</v>
      </c>
      <c r="BJ200" s="334">
        <f>(AN200*SUMPRODUCT(DD$10:DD$13,DD$28:DD$31)+AY200*SUMPRODUCT(DD$14:DD$23,DD$32:DD$41))*'Projeções - Receitas'!W$23+(AN200*DD$11*'Projeções - Receitas'!W$25)</f>
        <v>64192327286.854073</v>
      </c>
      <c r="BK200" s="334">
        <f>(AO200*SUMPRODUCT(DE$10:DE$13,DE$28:DE$31)+AZ200*SUMPRODUCT(DE$14:DE$23,DE$32:DE$41))*'Projeções - Receitas'!X$23+(AO200*DE$11*'Projeções - Receitas'!X$25)</f>
        <v>70928891030.718369</v>
      </c>
      <c r="BL200" s="334">
        <f>(AP200*SUMPRODUCT(DF$10:DF$13,DF$28:DF$31)+BA200*SUMPRODUCT(DF$14:DF$23,DF$32:DF$41))*'Projeções - Receitas'!Y$23+(AP200*DF$11*'Projeções - Receitas'!Y$25)</f>
        <v>78361105292.179688</v>
      </c>
      <c r="BM200" s="334">
        <f>(AQ200*SUMPRODUCT(DG$10:DG$13,DG$28:DG$31)+BB200*SUMPRODUCT(DG$14:DG$23,DG$32:DG$41))*'Projeções - Receitas'!Z$23+(AQ200*DG$11*'Projeções - Receitas'!Z$25)</f>
        <v>86564049175.616425</v>
      </c>
      <c r="BN200" s="334">
        <f>(AR200*SUMPRODUCT(DH$10:DH$13,DH$28:DH$31)+BC200*SUMPRODUCT(DH$14:DH$23,DH$32:DH$41))*'Projeções - Receitas'!AA$23+(AR200*DH$11*'Projeções - Receitas'!AA$25)</f>
        <v>95615440058.512878</v>
      </c>
      <c r="BO200" s="334">
        <f>(AS200*SUMPRODUCT(DI$10:DI$13,DI$28:DI$31)+BD200*SUMPRODUCT(DI$14:DI$23,DI$32:DI$41))*'Projeções - Receitas'!AB$23+(AS200*DI$11*'Projeções - Receitas'!AB$25)</f>
        <v>105032881740.61481</v>
      </c>
      <c r="BP200" s="334">
        <f>(AT200*SUMPRODUCT(DJ$10:DJ$13,DJ$28:DJ$31)+BE200*SUMPRODUCT(DJ$14:DJ$23,DJ$32:DJ$41))*'Projeções - Receitas'!AC$23+(AT200*DJ$11*'Projeções - Receitas'!AC$25)</f>
        <v>113494003827.23346</v>
      </c>
      <c r="BQ200" s="334">
        <f>(AU200*SUMPRODUCT(DK$10:DK$13,DK$28:DK$31)+BF200*SUMPRODUCT(DK$14:DK$23,DK$32:DK$41))*'Projeções - Receitas'!AD$23+(AU200*DK$11*'Projeções - Receitas'!AD$25)</f>
        <v>144369210988.61719</v>
      </c>
      <c r="BR200" s="335">
        <f>((BG200+'DRE + DCF'!T$12)*(1+'DRE + DCF'!T$15)+'DRE + DCF'!T$18)*(1+'DRE + DCF'!T$25)*'DRE + DCF'!T$33</f>
        <v>36113182169.729515</v>
      </c>
      <c r="BS200" s="335">
        <f>((BH200+'DRE + DCF'!U$12)*(1+'DRE + DCF'!U$15)+'DRE + DCF'!U$18)*(1+'DRE + DCF'!U$25)*'DRE + DCF'!U$33</f>
        <v>27326984188.608929</v>
      </c>
      <c r="BT200" s="335">
        <f>((BI200+'DRE + DCF'!V$12)*(1+'DRE + DCF'!V$15)+'DRE + DCF'!V$18)*(1+'DRE + DCF'!V$25)*'DRE + DCF'!V$33</f>
        <v>30376629369.306213</v>
      </c>
      <c r="BU200" s="335">
        <f>((BJ200+'DRE + DCF'!W$12)*(1+'DRE + DCF'!W$15)+'DRE + DCF'!W$18)*(1+'DRE + DCF'!W$25)*'DRE + DCF'!W$33</f>
        <v>33709445405.768536</v>
      </c>
      <c r="BV200" s="335">
        <f>((BK200+'DRE + DCF'!X$12)*(1+'DRE + DCF'!X$15)+'DRE + DCF'!X$18)*(1+'DRE + DCF'!X$25)*'DRE + DCF'!X$33</f>
        <v>37361246477.945595</v>
      </c>
      <c r="BW200" s="335">
        <f>((BL200+'DRE + DCF'!Y$12)*(1+'DRE + DCF'!Y$15)+'DRE + DCF'!Y$18)*(1+'DRE + DCF'!Y$25)*'DRE + DCF'!Y$33</f>
        <v>41376504515.039116</v>
      </c>
      <c r="BX200" s="335">
        <f>((BM200+'DRE + DCF'!Z$12)*(1+'DRE + DCF'!Z$15)+'DRE + DCF'!Z$18)*(1+'DRE + DCF'!Z$25)*'DRE + DCF'!Z$33</f>
        <v>45804255471.258469</v>
      </c>
      <c r="BY200" s="335">
        <f>((BN200+'DRE + DCF'!AA$12)*(1+'DRE + DCF'!AA$15)+'DRE + DCF'!AA$18)*(1+'DRE + DCF'!AA$25)*'DRE + DCF'!AA$33</f>
        <v>50680463434.205551</v>
      </c>
      <c r="BZ200" s="335">
        <f>((BO200+'DRE + DCF'!AB$12)*(1+'DRE + DCF'!AB$15)+'DRE + DCF'!AB$18)*(1+'DRE + DCF'!AB$25)*'DRE + DCF'!AB$33</f>
        <v>55720003323.015709</v>
      </c>
      <c r="CA200" s="335">
        <f>((BP200+'DRE + DCF'!AC$12)*(1+'DRE + DCF'!AC$15)+'DRE + DCF'!AC$18)*(1+'DRE + DCF'!AC$25)*'DRE + DCF'!AC$33</f>
        <v>60126834216.726563</v>
      </c>
      <c r="CB200" s="335">
        <f>((BQ200+'DRE + DCF'!AD$12)*(1+'DRE + DCF'!AD$15)+'DRE + DCF'!AD$18)*(1+'DRE + DCF'!AD$25)*'DRE + DCF'!AD$33</f>
        <v>75480689825.242752</v>
      </c>
      <c r="CC200" s="335">
        <f>BR200*(1-DA$47)+('DRE + DCF'!N$53*10^6)</f>
        <v>200794207590.09811</v>
      </c>
      <c r="CD200" s="335">
        <f>BS200*(1-DB$47)+('DRE + DCF'!T$53*10^6)</f>
        <v>201073259205.69809</v>
      </c>
      <c r="CE200" s="335">
        <f>BT200*(1-DC$47)+('DRE + DCF'!U$53*10^6)</f>
        <v>219746552641.51703</v>
      </c>
      <c r="CF200" s="335">
        <f>BU200*(1-DD$47)+('DRE + DCF'!V$53*10^6)</f>
        <v>240466431949.7392</v>
      </c>
      <c r="CG200" s="335">
        <f>BV200*(1-DE$47)+('DRE + DCF'!W$53*10^6)</f>
        <v>263428787764.84451</v>
      </c>
      <c r="CH200" s="335">
        <f>BW200*(1-DF$47)+('DRE + DCF'!X$53*10^6)</f>
        <v>288856878572.75793</v>
      </c>
      <c r="CI200" s="335">
        <f>BX200*(1-DG$47)+('DRE + DCF'!Y$53*10^6)</f>
        <v>317003970817.46429</v>
      </c>
      <c r="CJ200" s="335">
        <f>BY200*(1-DH$47)+('DRE + DCF'!Z$53*10^6)</f>
        <v>348145525440.99408</v>
      </c>
      <c r="CK200" s="335">
        <f>BZ200*(1-DI$47)+('DRE + DCF'!AA$53*10^6)</f>
        <v>382196202329.73175</v>
      </c>
      <c r="CL200" s="335">
        <f>CA200*(1-DJ$47)+('DRE + DCF'!AB$53*10^6)</f>
        <v>418324521508.93298</v>
      </c>
      <c r="CM200" s="335">
        <f>CB200*(1-DK$47)+('DRE + DCF'!AC$53*10^6)</f>
        <v>463612935404.07861</v>
      </c>
      <c r="CN200" s="335">
        <f t="shared" si="142"/>
        <v>1174282531090.4585</v>
      </c>
      <c r="CO200" s="335">
        <f t="shared" si="143"/>
        <v>1196261290794.9214</v>
      </c>
      <c r="CP200" s="335">
        <f t="shared" si="144"/>
        <v>1237061257087.8101</v>
      </c>
      <c r="CQ200" s="335">
        <f t="shared" si="145"/>
        <v>1385508607938.3474</v>
      </c>
      <c r="CR200" s="335">
        <f t="shared" si="146"/>
        <v>1551769640890.9492</v>
      </c>
      <c r="CS200" s="335">
        <f t="shared" si="147"/>
        <v>1737981997797.8635</v>
      </c>
      <c r="CT200" s="335">
        <f t="shared" si="148"/>
        <v>1946539837533.6069</v>
      </c>
      <c r="CU200" s="335">
        <f t="shared" si="149"/>
        <v>2180124618037.6399</v>
      </c>
      <c r="CV200" s="335">
        <f t="shared" si="150"/>
        <v>2428658824493.9312</v>
      </c>
      <c r="CW200" s="335">
        <f t="shared" si="151"/>
        <v>2661810071645.3491</v>
      </c>
      <c r="CX200" s="336">
        <f t="shared" si="152"/>
        <v>2913351123415.8345</v>
      </c>
    </row>
    <row r="201" spans="4:102" ht="30" customHeight="1" x14ac:dyDescent="0.25">
      <c r="D201" s="333">
        <f t="shared" si="110"/>
        <v>1.3737139251857544E-2</v>
      </c>
      <c r="E201" s="64">
        <f t="shared" si="111"/>
        <v>1.0827831935011356E-2</v>
      </c>
      <c r="F201" s="64">
        <f t="shared" si="112"/>
        <v>2.037519013791661E-2</v>
      </c>
      <c r="G201" s="64">
        <f t="shared" si="113"/>
        <v>1.6299226826983343E-2</v>
      </c>
      <c r="H201" s="64">
        <f t="shared" si="114"/>
        <v>1.2502852027921257E-2</v>
      </c>
      <c r="I201" s="64">
        <f t="shared" si="115"/>
        <v>8.9465812860881344E-3</v>
      </c>
      <c r="J201" s="64">
        <f t="shared" si="116"/>
        <v>5.6006576300469679E-3</v>
      </c>
      <c r="K201" s="64">
        <f t="shared" si="117"/>
        <v>2.4375304468839121E-3</v>
      </c>
      <c r="L201" s="64">
        <f t="shared" si="118"/>
        <v>1.170710556156751E-4</v>
      </c>
      <c r="M201" s="64">
        <f t="shared" si="119"/>
        <v>9.4269841047073255E-5</v>
      </c>
      <c r="N201" s="64">
        <f t="shared" si="120"/>
        <v>1.881686300811064E-3</v>
      </c>
      <c r="O201" s="64">
        <f t="shared" si="163"/>
        <v>9.500000000000007E-2</v>
      </c>
      <c r="P201" s="64">
        <f t="shared" si="163"/>
        <v>9.500000000000007E-2</v>
      </c>
      <c r="Q201" s="64">
        <f t="shared" si="154"/>
        <v>9.500000000000007E-2</v>
      </c>
      <c r="R201" s="64">
        <f t="shared" si="155"/>
        <v>9.500000000000007E-2</v>
      </c>
      <c r="S201" s="64">
        <f t="shared" si="156"/>
        <v>9.500000000000007E-2</v>
      </c>
      <c r="T201" s="64">
        <f t="shared" si="157"/>
        <v>9.500000000000007E-2</v>
      </c>
      <c r="U201" s="64">
        <f t="shared" si="158"/>
        <v>9.500000000000007E-2</v>
      </c>
      <c r="V201" s="64">
        <f t="shared" si="159"/>
        <v>9.500000000000007E-2</v>
      </c>
      <c r="W201" s="64">
        <f t="shared" si="160"/>
        <v>9.500000000000007E-2</v>
      </c>
      <c r="X201" s="64">
        <f t="shared" si="161"/>
        <v>9.500000000000007E-2</v>
      </c>
      <c r="Y201" s="64">
        <f t="shared" si="162"/>
        <v>9.500000000000007E-2</v>
      </c>
      <c r="Z201" s="64">
        <f t="shared" si="121"/>
        <v>0.1709246174936648</v>
      </c>
      <c r="AA201" s="64">
        <f t="shared" si="153"/>
        <v>0.16801531017681862</v>
      </c>
      <c r="AB201" s="64">
        <f t="shared" si="122"/>
        <v>0.17756266837972387</v>
      </c>
      <c r="AC201" s="64">
        <f t="shared" si="123"/>
        <v>0.1734867050687906</v>
      </c>
      <c r="AD201" s="64">
        <f t="shared" si="124"/>
        <v>0.16969033026972852</v>
      </c>
      <c r="AE201" s="64">
        <f t="shared" si="125"/>
        <v>0.16613405952789539</v>
      </c>
      <c r="AF201" s="64">
        <f t="shared" si="126"/>
        <v>0.16278813587185423</v>
      </c>
      <c r="AG201" s="64">
        <f t="shared" si="127"/>
        <v>0.15962500868869117</v>
      </c>
      <c r="AH201" s="64">
        <f t="shared" si="128"/>
        <v>0.15730454929742294</v>
      </c>
      <c r="AI201" s="64">
        <f t="shared" si="129"/>
        <v>0.15709320840076019</v>
      </c>
      <c r="AJ201" s="64">
        <f t="shared" si="130"/>
        <v>0.15906916454261832</v>
      </c>
      <c r="AK201" s="334">
        <f>(1+O201)*'Projeções - Receitas'!N$34</f>
        <v>2018284642587.988</v>
      </c>
      <c r="AL201" s="334">
        <f>(1+P201)*'Projeções - Receitas'!T$34</f>
        <v>2131621551872.0815</v>
      </c>
      <c r="AM201" s="334">
        <f>(1+Q201)*'Projeções - Receitas'!U$34</f>
        <v>2387416138096.7314</v>
      </c>
      <c r="AN201" s="334">
        <f>(1+R201)*'Projeções - Receitas'!V$34</f>
        <v>2673906074668.3394</v>
      </c>
      <c r="AO201" s="334">
        <f>(1+S201)*'Projeções - Receitas'!W$34</f>
        <v>2994774803628.54</v>
      </c>
      <c r="AP201" s="334">
        <f>(1+T201)*'Projeções - Receitas'!X$34</f>
        <v>3354147780063.9653</v>
      </c>
      <c r="AQ201" s="334">
        <f>(1+U201)*'Projeções - Receitas'!Y$34</f>
        <v>3756645513671.6416</v>
      </c>
      <c r="AR201" s="334">
        <f>(1+V201)*'Projeções - Receitas'!Z$34</f>
        <v>4207442975312.2388</v>
      </c>
      <c r="AS201" s="334">
        <f>(1+W201)*'Projeções - Receitas'!AA$34</f>
        <v>4687091474497.835</v>
      </c>
      <c r="AT201" s="334">
        <f>(1+X201)*'Projeções - Receitas'!AB$34</f>
        <v>5137052256049.627</v>
      </c>
      <c r="AU201" s="334">
        <f>(1+Y201)*'Projeções - Receitas'!AC$34</f>
        <v>5622503694246.3174</v>
      </c>
      <c r="AV201" s="335">
        <f t="shared" si="131"/>
        <v>1767151295594.791</v>
      </c>
      <c r="AW201" s="335">
        <f t="shared" si="132"/>
        <v>1866385794958.2097</v>
      </c>
      <c r="AX201" s="335">
        <f t="shared" si="133"/>
        <v>2090352090353.1948</v>
      </c>
      <c r="AY201" s="335">
        <f t="shared" si="134"/>
        <v>2341194341195.5786</v>
      </c>
      <c r="AZ201" s="335">
        <f t="shared" si="135"/>
        <v>2622137662139.0479</v>
      </c>
      <c r="BA201" s="335">
        <f t="shared" si="136"/>
        <v>2936794181595.7339</v>
      </c>
      <c r="BB201" s="335">
        <f t="shared" si="137"/>
        <v>3289209483387.2227</v>
      </c>
      <c r="BC201" s="335">
        <f t="shared" si="138"/>
        <v>3683914621393.6895</v>
      </c>
      <c r="BD201" s="335">
        <f t="shared" si="139"/>
        <v>4103880888232.5708</v>
      </c>
      <c r="BE201" s="335">
        <f t="shared" si="140"/>
        <v>4497853453502.8975</v>
      </c>
      <c r="BF201" s="335">
        <f t="shared" si="141"/>
        <v>4922900604858.9219</v>
      </c>
      <c r="BG201" s="334">
        <f>(AK201*SUMPRODUCT(DA$10:DA$13,DA$28:DA$31)+AV201*SUMPRODUCT(DA$14:DA$23,DA$32:DA$41))*'Projeções - Receitas'!T$23+(AK201*DA$11*'Projeções - Receitas'!T$25)</f>
        <v>65567096610.972733</v>
      </c>
      <c r="BH201" s="334">
        <f>(AL201*SUMPRODUCT(DB$10:DB$13,DB$28:DB$31)+AW201*SUMPRODUCT(DB$14:DB$23,DB$32:DB$41))*'Projeções - Receitas'!U$23+(AL201*DB$11*'Projeções - Receitas'!U$25)</f>
        <v>52533894139.551743</v>
      </c>
      <c r="BI201" s="334">
        <f>(AM201*SUMPRODUCT(DC$10:DC$13,DC$28:DC$31)+AX201*SUMPRODUCT(DC$14:DC$23,DC$32:DC$41))*'Projeções - Receitas'!V$23+(AM201*DC$11*'Projeções - Receitas'!V$25)</f>
        <v>58106690617.512138</v>
      </c>
      <c r="BJ201" s="334">
        <f>(AN201*SUMPRODUCT(DD$10:DD$13,DD$28:DD$31)+AY201*SUMPRODUCT(DD$14:DD$23,DD$32:DD$41))*'Projeções - Receitas'!W$23+(AN201*DD$11*'Projeções - Receitas'!W$25)</f>
        <v>64221652242.21579</v>
      </c>
      <c r="BK201" s="334">
        <f>(AO201*SUMPRODUCT(DE$10:DE$13,DE$28:DE$31)+AZ201*SUMPRODUCT(DE$14:DE$23,DE$32:DE$41))*'Projeções - Receitas'!X$23+(AO201*DE$11*'Projeções - Receitas'!X$25)</f>
        <v>70961293447.817841</v>
      </c>
      <c r="BL201" s="334">
        <f>(AP201*SUMPRODUCT(DF$10:DF$13,DF$28:DF$31)+BA201*SUMPRODUCT(DF$14:DF$23,DF$32:DF$41))*'Projeções - Receitas'!Y$23+(AP201*DF$11*'Projeções - Receitas'!Y$25)</f>
        <v>78396902964.766342</v>
      </c>
      <c r="BM201" s="334">
        <f>(AQ201*SUMPRODUCT(DG$10:DG$13,DG$28:DG$31)+BB201*SUMPRODUCT(DG$14:DG$23,DG$32:DG$41))*'Projeções - Receitas'!Z$23+(AQ201*DG$11*'Projeções - Receitas'!Z$25)</f>
        <v>86603594195.797089</v>
      </c>
      <c r="BN201" s="334">
        <f>(AR201*SUMPRODUCT(DH$10:DH$13,DH$28:DH$31)+BC201*SUMPRODUCT(DH$14:DH$23,DH$32:DH$41))*'Projeções - Receitas'!AA$23+(AR201*DH$11*'Projeções - Receitas'!AA$25)</f>
        <v>95659120021.993286</v>
      </c>
      <c r="BO201" s="334">
        <f>(AS201*SUMPRODUCT(DI$10:DI$13,DI$28:DI$31)+BD201*SUMPRODUCT(DI$14:DI$23,DI$32:DI$41))*'Projeções - Receitas'!AB$23+(AS201*DI$11*'Projeções - Receitas'!AB$25)</f>
        <v>105080863870.23578</v>
      </c>
      <c r="BP201" s="334">
        <f>(AT201*SUMPRODUCT(DJ$10:DJ$13,DJ$28:DJ$31)+BE201*SUMPRODUCT(DJ$14:DJ$23,DJ$32:DJ$41))*'Projeções - Receitas'!AC$23+(AT201*DJ$11*'Projeções - Receitas'!AC$25)</f>
        <v>113545851247.89458</v>
      </c>
      <c r="BQ201" s="334">
        <f>(AU201*SUMPRODUCT(DK$10:DK$13,DK$28:DK$31)+BF201*SUMPRODUCT(DK$14:DK$23,DK$32:DK$41))*'Projeções - Receitas'!AD$23+(AU201*DK$11*'Projeções - Receitas'!AD$25)</f>
        <v>144435163117.89478</v>
      </c>
      <c r="BR201" s="335">
        <f>((BG201+'DRE + DCF'!T$12)*(1+'DRE + DCF'!T$15)+'DRE + DCF'!T$18)*(1+'DRE + DCF'!T$25)*'DRE + DCF'!T$33</f>
        <v>36131604762.0205</v>
      </c>
      <c r="BS201" s="335">
        <f>((BH201+'DRE + DCF'!U$12)*(1+'DRE + DCF'!U$15)+'DRE + DCF'!U$18)*(1+'DRE + DCF'!U$25)*'DRE + DCF'!U$33</f>
        <v>27341602352.472816</v>
      </c>
      <c r="BT201" s="335">
        <f>((BI201+'DRE + DCF'!V$12)*(1+'DRE + DCF'!V$15)+'DRE + DCF'!V$18)*(1+'DRE + DCF'!V$25)*'DRE + DCF'!V$33</f>
        <v>30392780090.37685</v>
      </c>
      <c r="BU201" s="335">
        <f>((BJ201+'DRE + DCF'!W$12)*(1+'DRE + DCF'!W$15)+'DRE + DCF'!W$18)*(1+'DRE + DCF'!W$25)*'DRE + DCF'!W$33</f>
        <v>33727275730.224018</v>
      </c>
      <c r="BV201" s="335">
        <f>((BK201+'DRE + DCF'!X$12)*(1+'DRE + DCF'!X$15)+'DRE + DCF'!X$18)*(1+'DRE + DCF'!X$25)*'DRE + DCF'!X$33</f>
        <v>37380925827.582527</v>
      </c>
      <c r="BW201" s="335">
        <f>((BL201+'DRE + DCF'!Y$12)*(1+'DRE + DCF'!Y$15)+'DRE + DCF'!Y$18)*(1+'DRE + DCF'!Y$25)*'DRE + DCF'!Y$33</f>
        <v>41398221474.580002</v>
      </c>
      <c r="BX201" s="335">
        <f>((BM201+'DRE + DCF'!Z$12)*(1+'DRE + DCF'!Z$15)+'DRE + DCF'!Z$18)*(1+'DRE + DCF'!Z$25)*'DRE + DCF'!Z$33</f>
        <v>45828218757.631187</v>
      </c>
      <c r="BY201" s="335">
        <f>((BN201+'DRE + DCF'!AA$12)*(1+'DRE + DCF'!AA$15)+'DRE + DCF'!AA$18)*(1+'DRE + DCF'!AA$25)*'DRE + DCF'!AA$33</f>
        <v>50706902532.279434</v>
      </c>
      <c r="BZ201" s="335">
        <f>((BO201+'DRE + DCF'!AB$12)*(1+'DRE + DCF'!AB$15)+'DRE + DCF'!AB$18)*(1+'DRE + DCF'!AB$25)*'DRE + DCF'!AB$33</f>
        <v>55749013683.663002</v>
      </c>
      <c r="CA201" s="335">
        <f>((BP201+'DRE + DCF'!AC$12)*(1+'DRE + DCF'!AC$15)+'DRE + DCF'!AC$18)*(1+'DRE + DCF'!AC$25)*'DRE + DCF'!AC$33</f>
        <v>60158146118.629074</v>
      </c>
      <c r="CB201" s="335">
        <f>((BQ201+'DRE + DCF'!AD$12)*(1+'DRE + DCF'!AD$15)+'DRE + DCF'!AD$18)*(1+'DRE + DCF'!AD$25)*'DRE + DCF'!AD$33</f>
        <v>75519189440.427048</v>
      </c>
      <c r="CC201" s="335">
        <f>BR201*(1-DA$47)+('DRE + DCF'!N$53*10^6)</f>
        <v>200805484458.16483</v>
      </c>
      <c r="CD201" s="335">
        <f>BS201*(1-DB$47)+('DRE + DCF'!T$53*10^6)</f>
        <v>201082030104.01642</v>
      </c>
      <c r="CE201" s="335">
        <f>BT201*(1-DC$47)+('DRE + DCF'!U$53*10^6)</f>
        <v>219756243074.15939</v>
      </c>
      <c r="CF201" s="335">
        <f>BU201*(1-DD$47)+('DRE + DCF'!V$53*10^6)</f>
        <v>240477130144.41248</v>
      </c>
      <c r="CG201" s="335">
        <f>BV201*(1-DE$47)+('DRE + DCF'!W$53*10^6)</f>
        <v>263440595374.62665</v>
      </c>
      <c r="CH201" s="335">
        <f>BW201*(1-DF$47)+('DRE + DCF'!X$53*10^6)</f>
        <v>288869908748.48248</v>
      </c>
      <c r="CI201" s="335">
        <f>BX201*(1-DG$47)+('DRE + DCF'!Y$53*10^6)</f>
        <v>317018348789.28796</v>
      </c>
      <c r="CJ201" s="335">
        <f>BY201*(1-DH$47)+('DRE + DCF'!Z$53*10^6)</f>
        <v>348161388899.83844</v>
      </c>
      <c r="CK201" s="335">
        <f>BZ201*(1-DI$47)+('DRE + DCF'!AA$53*10^6)</f>
        <v>382213608546.12012</v>
      </c>
      <c r="CL201" s="335">
        <f>CA201*(1-DJ$47)+('DRE + DCF'!AB$53*10^6)</f>
        <v>418343308650.07446</v>
      </c>
      <c r="CM201" s="335">
        <f>CB201*(1-DK$47)+('DRE + DCF'!AC$53*10^6)</f>
        <v>463636035173.18921</v>
      </c>
      <c r="CN201" s="335">
        <f t="shared" si="142"/>
        <v>1174818978112.4275</v>
      </c>
      <c r="CO201" s="335">
        <f t="shared" si="143"/>
        <v>1196807778364.9509</v>
      </c>
      <c r="CP201" s="335">
        <f t="shared" si="144"/>
        <v>1237626383290.2258</v>
      </c>
      <c r="CQ201" s="335">
        <f t="shared" si="145"/>
        <v>1386141549285.053</v>
      </c>
      <c r="CR201" s="335">
        <f t="shared" si="146"/>
        <v>1552478535199.2593</v>
      </c>
      <c r="CS201" s="335">
        <f t="shared" si="147"/>
        <v>1738775959423.1707</v>
      </c>
      <c r="CT201" s="335">
        <f t="shared" si="148"/>
        <v>1947429074553.9512</v>
      </c>
      <c r="CU201" s="335">
        <f t="shared" si="149"/>
        <v>2181120563500.4255</v>
      </c>
      <c r="CV201" s="335">
        <f t="shared" si="150"/>
        <v>2429768307739.4746</v>
      </c>
      <c r="CW201" s="335">
        <f t="shared" si="151"/>
        <v>2663026065282.4639</v>
      </c>
      <c r="CX201" s="336">
        <f t="shared" si="152"/>
        <v>2914682028451.6572</v>
      </c>
    </row>
    <row r="202" spans="4:102" ht="30" customHeight="1" x14ac:dyDescent="0.25">
      <c r="D202" s="333">
        <f t="shared" si="110"/>
        <v>1.3668721535608136E-2</v>
      </c>
      <c r="E202" s="64">
        <f t="shared" si="111"/>
        <v>1.0758472863406005E-2</v>
      </c>
      <c r="F202" s="64">
        <f t="shared" si="112"/>
        <v>2.030197457866359E-2</v>
      </c>
      <c r="G202" s="64">
        <f t="shared" si="113"/>
        <v>1.6227759753758453E-2</v>
      </c>
      <c r="H202" s="64">
        <f t="shared" si="114"/>
        <v>1.2433005403193059E-2</v>
      </c>
      <c r="I202" s="64">
        <f t="shared" si="115"/>
        <v>8.8782460666992635E-3</v>
      </c>
      <c r="J202" s="64">
        <f t="shared" si="116"/>
        <v>5.5337387573494712E-3</v>
      </c>
      <c r="K202" s="64">
        <f t="shared" si="117"/>
        <v>2.3719453400766199E-3</v>
      </c>
      <c r="L202" s="64">
        <f t="shared" si="118"/>
        <v>5.2435743183504302E-5</v>
      </c>
      <c r="M202" s="64">
        <f t="shared" si="119"/>
        <v>1.589175708325008E-4</v>
      </c>
      <c r="N202" s="64">
        <f t="shared" si="120"/>
        <v>1.817006826705353E-3</v>
      </c>
      <c r="O202" s="64">
        <f t="shared" si="163"/>
        <v>9.5500000000000071E-2</v>
      </c>
      <c r="P202" s="64">
        <f t="shared" si="163"/>
        <v>9.5500000000000071E-2</v>
      </c>
      <c r="Q202" s="64">
        <f t="shared" si="154"/>
        <v>9.5500000000000071E-2</v>
      </c>
      <c r="R202" s="64">
        <f t="shared" si="155"/>
        <v>9.5500000000000071E-2</v>
      </c>
      <c r="S202" s="64">
        <f t="shared" si="156"/>
        <v>9.5500000000000071E-2</v>
      </c>
      <c r="T202" s="64">
        <f t="shared" si="157"/>
        <v>9.5500000000000071E-2</v>
      </c>
      <c r="U202" s="64">
        <f t="shared" si="158"/>
        <v>9.5500000000000071E-2</v>
      </c>
      <c r="V202" s="64">
        <f t="shared" si="159"/>
        <v>9.5500000000000071E-2</v>
      </c>
      <c r="W202" s="64">
        <f t="shared" si="160"/>
        <v>9.5500000000000071E-2</v>
      </c>
      <c r="X202" s="64">
        <f t="shared" si="161"/>
        <v>9.5500000000000071E-2</v>
      </c>
      <c r="Y202" s="64">
        <f t="shared" si="162"/>
        <v>9.5500000000000071E-2</v>
      </c>
      <c r="Z202" s="64">
        <f t="shared" si="121"/>
        <v>0.1708561997774154</v>
      </c>
      <c r="AA202" s="64">
        <f t="shared" si="153"/>
        <v>0.16794595110521326</v>
      </c>
      <c r="AB202" s="64">
        <f t="shared" si="122"/>
        <v>0.17748945282047085</v>
      </c>
      <c r="AC202" s="64">
        <f t="shared" si="123"/>
        <v>0.17341523799556571</v>
      </c>
      <c r="AD202" s="64">
        <f t="shared" si="124"/>
        <v>0.16962048364500032</v>
      </c>
      <c r="AE202" s="64">
        <f t="shared" si="125"/>
        <v>0.16606572430850652</v>
      </c>
      <c r="AF202" s="64">
        <f t="shared" si="126"/>
        <v>0.16272121699915673</v>
      </c>
      <c r="AG202" s="64">
        <f t="shared" si="127"/>
        <v>0.15955942358188388</v>
      </c>
      <c r="AH202" s="64">
        <f t="shared" si="128"/>
        <v>0.15723991398499076</v>
      </c>
      <c r="AI202" s="64">
        <f t="shared" si="129"/>
        <v>0.15702856067097476</v>
      </c>
      <c r="AJ202" s="64">
        <f t="shared" si="130"/>
        <v>0.15900448506851261</v>
      </c>
      <c r="AK202" s="334">
        <f>(1+O202)*'Projeções - Receitas'!N$34</f>
        <v>2019206233748.9873</v>
      </c>
      <c r="AL202" s="334">
        <f>(1+P202)*'Projeções - Receitas'!T$34</f>
        <v>2132594895046.4526</v>
      </c>
      <c r="AM202" s="334">
        <f>(1+Q202)*'Projeções - Receitas'!U$34</f>
        <v>2388506282452.0269</v>
      </c>
      <c r="AN202" s="334">
        <f>(1+R202)*'Projeções - Receitas'!V$34</f>
        <v>2675127036346.2705</v>
      </c>
      <c r="AO202" s="334">
        <f>(1+S202)*'Projeções - Receitas'!W$34</f>
        <v>2996142280707.8232</v>
      </c>
      <c r="AP202" s="334">
        <f>(1+T202)*'Projeções - Receitas'!X$34</f>
        <v>3355679354392.7622</v>
      </c>
      <c r="AQ202" s="334">
        <f>(1+U202)*'Projeções - Receitas'!Y$34</f>
        <v>3758360876919.894</v>
      </c>
      <c r="AR202" s="334">
        <f>(1+V202)*'Projeções - Receitas'!Z$34</f>
        <v>4209364182150.2813</v>
      </c>
      <c r="AS202" s="334">
        <f>(1+W202)*'Projeções - Receitas'!AA$34</f>
        <v>4689231698915.4141</v>
      </c>
      <c r="AT202" s="334">
        <f>(1+X202)*'Projeções - Receitas'!AB$34</f>
        <v>5139397942011.2949</v>
      </c>
      <c r="AU202" s="334">
        <f>(1+Y202)*'Projeções - Receitas'!AC$34</f>
        <v>5625071047531.3623</v>
      </c>
      <c r="AV202" s="335">
        <f t="shared" si="131"/>
        <v>1767958213994.6062</v>
      </c>
      <c r="AW202" s="335">
        <f t="shared" si="132"/>
        <v>1867238025914.8118</v>
      </c>
      <c r="AX202" s="335">
        <f t="shared" si="133"/>
        <v>2091306589024.5891</v>
      </c>
      <c r="AY202" s="335">
        <f t="shared" si="134"/>
        <v>2342263379707.54</v>
      </c>
      <c r="AZ202" s="335">
        <f t="shared" si="135"/>
        <v>2623334985272.4453</v>
      </c>
      <c r="BA202" s="335">
        <f t="shared" si="136"/>
        <v>2938135183505.1392</v>
      </c>
      <c r="BB202" s="335">
        <f t="shared" si="137"/>
        <v>3290711405525.7559</v>
      </c>
      <c r="BC202" s="335">
        <f t="shared" si="138"/>
        <v>3685596774188.8467</v>
      </c>
      <c r="BD202" s="335">
        <f t="shared" si="139"/>
        <v>4105754806446.3755</v>
      </c>
      <c r="BE202" s="335">
        <f t="shared" si="140"/>
        <v>4499907267865.2285</v>
      </c>
      <c r="BF202" s="335">
        <f t="shared" si="141"/>
        <v>4925148504678.4932</v>
      </c>
      <c r="BG202" s="334">
        <f>(AK202*SUMPRODUCT(DA$10:DA$13,DA$28:DA$31)+AV202*SUMPRODUCT(DA$14:DA$23,DA$32:DA$41))*'Projeções - Receitas'!T$23+(AK202*DA$11*'Projeções - Receitas'!T$25)</f>
        <v>65597035924.493683</v>
      </c>
      <c r="BH202" s="334">
        <f>(AL202*SUMPRODUCT(DB$10:DB$13,DB$28:DB$31)+AW202*SUMPRODUCT(DB$14:DB$23,DB$32:DB$41))*'Projeções - Receitas'!U$23+(AL202*DB$11*'Projeções - Receitas'!U$25)</f>
        <v>52557882219.067551</v>
      </c>
      <c r="BI202" s="334">
        <f>(AM202*SUMPRODUCT(DC$10:DC$13,DC$28:DC$31)+AX202*SUMPRODUCT(DC$14:DC$23,DC$32:DC$41))*'Projeções - Receitas'!V$23+(AM202*DC$11*'Projeções - Receitas'!V$25)</f>
        <v>58133223352.953918</v>
      </c>
      <c r="BJ202" s="334">
        <f>(AN202*SUMPRODUCT(DD$10:DD$13,DD$28:DD$31)+AY202*SUMPRODUCT(DD$14:DD$23,DD$32:DD$41))*'Projeções - Receitas'!W$23+(AN202*DD$11*'Projeções - Receitas'!W$25)</f>
        <v>64250977197.577599</v>
      </c>
      <c r="BK202" s="334">
        <f>(AO202*SUMPRODUCT(DE$10:DE$13,DE$28:DE$31)+AZ202*SUMPRODUCT(DE$14:DE$23,DE$32:DE$41))*'Projeções - Receitas'!X$23+(AO202*DE$11*'Projeções - Receitas'!X$25)</f>
        <v>70993695864.917374</v>
      </c>
      <c r="BL202" s="334">
        <f>(AP202*SUMPRODUCT(DF$10:DF$13,DF$28:DF$31)+BA202*SUMPRODUCT(DF$14:DF$23,DF$32:DF$41))*'Projeções - Receitas'!Y$23+(AP202*DF$11*'Projeções - Receitas'!Y$25)</f>
        <v>78432700637.353012</v>
      </c>
      <c r="BM202" s="334">
        <f>(AQ202*SUMPRODUCT(DG$10:DG$13,DG$28:DG$31)+BB202*SUMPRODUCT(DG$14:DG$23,DG$32:DG$41))*'Projeções - Receitas'!Z$23+(AQ202*DG$11*'Projeções - Receitas'!Z$25)</f>
        <v>86643139215.977875</v>
      </c>
      <c r="BN202" s="334">
        <f>(AR202*SUMPRODUCT(DH$10:DH$13,DH$28:DH$31)+BC202*SUMPRODUCT(DH$14:DH$23,DH$32:DH$41))*'Projeções - Receitas'!AA$23+(AR202*DH$11*'Projeções - Receitas'!AA$25)</f>
        <v>95702799985.473633</v>
      </c>
      <c r="BO202" s="334">
        <f>(AS202*SUMPRODUCT(DI$10:DI$13,DI$28:DI$31)+BD202*SUMPRODUCT(DI$14:DI$23,DI$32:DI$41))*'Projeções - Receitas'!AB$23+(AS202*DI$11*'Projeções - Receitas'!AB$25)</f>
        <v>105128845999.85699</v>
      </c>
      <c r="BP202" s="334">
        <f>(AT202*SUMPRODUCT(DJ$10:DJ$13,DJ$28:DJ$31)+BE202*SUMPRODUCT(DJ$14:DJ$23,DJ$32:DJ$41))*'Projeções - Receitas'!AC$23+(AT202*DJ$11*'Projeções - Receitas'!AC$25)</f>
        <v>113597698668.55577</v>
      </c>
      <c r="BQ202" s="334">
        <f>(AU202*SUMPRODUCT(DK$10:DK$13,DK$28:DK$31)+BF202*SUMPRODUCT(DK$14:DK$23,DK$32:DK$41))*'Projeções - Receitas'!AD$23+(AU202*DK$11*'Projeções - Receitas'!AD$25)</f>
        <v>144501115247.1723</v>
      </c>
      <c r="BR202" s="335">
        <f>((BG202+'DRE + DCF'!T$12)*(1+'DRE + DCF'!T$15)+'DRE + DCF'!T$18)*(1+'DRE + DCF'!T$25)*'DRE + DCF'!T$33</f>
        <v>36150027354.311478</v>
      </c>
      <c r="BS202" s="335">
        <f>((BH202+'DRE + DCF'!U$12)*(1+'DRE + DCF'!U$15)+'DRE + DCF'!U$18)*(1+'DRE + DCF'!U$25)*'DRE + DCF'!U$33</f>
        <v>27356220516.336731</v>
      </c>
      <c r="BT202" s="335">
        <f>((BI202+'DRE + DCF'!V$12)*(1+'DRE + DCF'!V$15)+'DRE + DCF'!V$18)*(1+'DRE + DCF'!V$25)*'DRE + DCF'!V$33</f>
        <v>30408930811.447464</v>
      </c>
      <c r="BU202" s="335">
        <f>((BJ202+'DRE + DCF'!W$12)*(1+'DRE + DCF'!W$15)+'DRE + DCF'!W$18)*(1+'DRE + DCF'!W$25)*'DRE + DCF'!W$33</f>
        <v>33745106054.679554</v>
      </c>
      <c r="BV202" s="335">
        <f>((BK202+'DRE + DCF'!X$12)*(1+'DRE + DCF'!X$15)+'DRE + DCF'!X$18)*(1+'DRE + DCF'!X$25)*'DRE + DCF'!X$33</f>
        <v>37400605177.219498</v>
      </c>
      <c r="BW202" s="335">
        <f>((BL202+'DRE + DCF'!Y$12)*(1+'DRE + DCF'!Y$15)+'DRE + DCF'!Y$18)*(1+'DRE + DCF'!Y$25)*'DRE + DCF'!Y$33</f>
        <v>41419938434.120903</v>
      </c>
      <c r="BX202" s="335">
        <f>((BM202+'DRE + DCF'!Z$12)*(1+'DRE + DCF'!Z$15)+'DRE + DCF'!Z$18)*(1+'DRE + DCF'!Z$25)*'DRE + DCF'!Z$33</f>
        <v>45852182044.003967</v>
      </c>
      <c r="BY202" s="335">
        <f>((BN202+'DRE + DCF'!AA$12)*(1+'DRE + DCF'!AA$15)+'DRE + DCF'!AA$18)*(1+'DRE + DCF'!AA$25)*'DRE + DCF'!AA$33</f>
        <v>50733341630.353271</v>
      </c>
      <c r="BZ202" s="335">
        <f>((BO202+'DRE + DCF'!AB$12)*(1+'DRE + DCF'!AB$15)+'DRE + DCF'!AB$18)*(1+'DRE + DCF'!AB$25)*'DRE + DCF'!AB$33</f>
        <v>55778024044.310448</v>
      </c>
      <c r="CA202" s="335">
        <f>((BP202+'DRE + DCF'!AC$12)*(1+'DRE + DCF'!AC$15)+'DRE + DCF'!AC$18)*(1+'DRE + DCF'!AC$25)*'DRE + DCF'!AC$33</f>
        <v>60189458020.531631</v>
      </c>
      <c r="CB202" s="335">
        <f>((BQ202+'DRE + DCF'!AD$12)*(1+'DRE + DCF'!AD$15)+'DRE + DCF'!AD$18)*(1+'DRE + DCF'!AD$25)*'DRE + DCF'!AD$33</f>
        <v>75557689055.611298</v>
      </c>
      <c r="CC202" s="335">
        <f>BR202*(1-DA$47)+('DRE + DCF'!N$53*10^6)</f>
        <v>200816761326.23151</v>
      </c>
      <c r="CD202" s="335">
        <f>BS202*(1-DB$47)+('DRE + DCF'!T$53*10^6)</f>
        <v>201090801002.33478</v>
      </c>
      <c r="CE202" s="335">
        <f>BT202*(1-DC$47)+('DRE + DCF'!U$53*10^6)</f>
        <v>219765933506.80176</v>
      </c>
      <c r="CF202" s="335">
        <f>BU202*(1-DD$47)+('DRE + DCF'!V$53*10^6)</f>
        <v>240487828339.08582</v>
      </c>
      <c r="CG202" s="335">
        <f>BV202*(1-DE$47)+('DRE + DCF'!W$53*10^6)</f>
        <v>263452402984.40884</v>
      </c>
      <c r="CH202" s="335">
        <f>BW202*(1-DF$47)+('DRE + DCF'!X$53*10^6)</f>
        <v>288882938924.20703</v>
      </c>
      <c r="CI202" s="335">
        <f>BX202*(1-DG$47)+('DRE + DCF'!Y$53*10^6)</f>
        <v>317032726761.11163</v>
      </c>
      <c r="CJ202" s="335">
        <f>BY202*(1-DH$47)+('DRE + DCF'!Z$53*10^6)</f>
        <v>348177252358.68274</v>
      </c>
      <c r="CK202" s="335">
        <f>BZ202*(1-DI$47)+('DRE + DCF'!AA$53*10^6)</f>
        <v>382231014762.50854</v>
      </c>
      <c r="CL202" s="335">
        <f>CA202*(1-DJ$47)+('DRE + DCF'!AB$53*10^6)</f>
        <v>418362095791.216</v>
      </c>
      <c r="CM202" s="335">
        <f>CB202*(1-DK$47)+('DRE + DCF'!AC$53*10^6)</f>
        <v>463659134942.29974</v>
      </c>
      <c r="CN202" s="335">
        <f t="shared" si="142"/>
        <v>1175355425134.3967</v>
      </c>
      <c r="CO202" s="335">
        <f t="shared" si="143"/>
        <v>1197354265934.9807</v>
      </c>
      <c r="CP202" s="335">
        <f t="shared" si="144"/>
        <v>1238191509492.6414</v>
      </c>
      <c r="CQ202" s="335">
        <f t="shared" si="145"/>
        <v>1386774490631.7585</v>
      </c>
      <c r="CR202" s="335">
        <f t="shared" si="146"/>
        <v>1553187429507.5698</v>
      </c>
      <c r="CS202" s="335">
        <f t="shared" si="147"/>
        <v>1739569921048.4783</v>
      </c>
      <c r="CT202" s="335">
        <f t="shared" si="148"/>
        <v>1948318311574.2959</v>
      </c>
      <c r="CU202" s="335">
        <f t="shared" si="149"/>
        <v>2182116508963.2112</v>
      </c>
      <c r="CV202" s="335">
        <f t="shared" si="150"/>
        <v>2430877790985.0176</v>
      </c>
      <c r="CW202" s="335">
        <f t="shared" si="151"/>
        <v>2664242058919.5801</v>
      </c>
      <c r="CX202" s="336">
        <f t="shared" si="152"/>
        <v>2916012933487.4805</v>
      </c>
    </row>
    <row r="203" spans="4:102" ht="30" customHeight="1" x14ac:dyDescent="0.25">
      <c r="D203" s="333">
        <f t="shared" ref="D203:D251" si="164">ABS(Z203-DA$46)</f>
        <v>1.3600366244282375E-2</v>
      </c>
      <c r="E203" s="64">
        <f t="shared" ref="E203:E251" si="165">ABS(AA203-DB$46)</f>
        <v>1.0689177075625111E-2</v>
      </c>
      <c r="F203" s="64">
        <f t="shared" ref="F203:F251" si="166">ABS(AB203-DC$46)</f>
        <v>2.0228825821928142E-2</v>
      </c>
      <c r="G203" s="64">
        <f t="shared" ref="G203:G251" si="167">ABS(AC203-DD$46)</f>
        <v>1.6156357887717104E-2</v>
      </c>
      <c r="H203" s="64">
        <f t="shared" ref="H203:H251" si="168">ABS(AD203-DE$46)</f>
        <v>1.2363222507137117E-2</v>
      </c>
      <c r="I203" s="64">
        <f t="shared" ref="I203:I251" si="169">ABS(AE203-DF$46)</f>
        <v>8.8099731969631112E-3</v>
      </c>
      <c r="J203" s="64">
        <f t="shared" ref="J203:J251" si="170">ABS(AF203-DG$46)</f>
        <v>5.4668809420175546E-3</v>
      </c>
      <c r="K203" s="64">
        <f t="shared" ref="K203:K251" si="171">ABS(AG203-DH$46)</f>
        <v>2.3064200736952478E-3</v>
      </c>
      <c r="L203" s="64">
        <f t="shared" ref="L203:L251" si="172">ABS(AH203-DI$46)</f>
        <v>1.2140595423482115E-5</v>
      </c>
      <c r="M203" s="64">
        <f t="shared" ref="M203:M251" si="173">ABS(AI203-DJ$46)</f>
        <v>2.2350631546294575E-4</v>
      </c>
      <c r="N203" s="64">
        <f t="shared" ref="N203:N251" si="174">ABS(AJ203-DK$46)</f>
        <v>1.7523863667184281E-3</v>
      </c>
      <c r="O203" s="64">
        <f t="shared" si="163"/>
        <v>9.6000000000000071E-2</v>
      </c>
      <c r="P203" s="64">
        <f t="shared" si="163"/>
        <v>9.6000000000000071E-2</v>
      </c>
      <c r="Q203" s="64">
        <f t="shared" si="154"/>
        <v>9.6000000000000071E-2</v>
      </c>
      <c r="R203" s="64">
        <f t="shared" si="155"/>
        <v>9.6000000000000071E-2</v>
      </c>
      <c r="S203" s="64">
        <f t="shared" si="156"/>
        <v>9.6000000000000071E-2</v>
      </c>
      <c r="T203" s="64">
        <f t="shared" si="157"/>
        <v>9.6000000000000071E-2</v>
      </c>
      <c r="U203" s="64">
        <f t="shared" si="158"/>
        <v>9.6000000000000071E-2</v>
      </c>
      <c r="V203" s="64">
        <f t="shared" si="159"/>
        <v>9.6000000000000071E-2</v>
      </c>
      <c r="W203" s="64">
        <f t="shared" si="160"/>
        <v>9.6000000000000071E-2</v>
      </c>
      <c r="X203" s="64">
        <f t="shared" si="161"/>
        <v>9.6000000000000071E-2</v>
      </c>
      <c r="Y203" s="64">
        <f t="shared" si="162"/>
        <v>9.6000000000000071E-2</v>
      </c>
      <c r="Z203" s="64">
        <f t="shared" ref="Z203:Z251" si="175">CC203/CN203</f>
        <v>0.17078784448608963</v>
      </c>
      <c r="AA203" s="64">
        <f t="shared" si="153"/>
        <v>0.16787665531743237</v>
      </c>
      <c r="AB203" s="64">
        <f t="shared" ref="AB203:AB251" si="176">CE203/CP203</f>
        <v>0.1774163040637354</v>
      </c>
      <c r="AC203" s="64">
        <f t="shared" ref="AC203:AC251" si="177">CF203/CQ203</f>
        <v>0.17334383612952436</v>
      </c>
      <c r="AD203" s="64">
        <f t="shared" ref="AD203:AD251" si="178">CG203/CR203</f>
        <v>0.16955070074894438</v>
      </c>
      <c r="AE203" s="64">
        <f t="shared" ref="AE203:AE251" si="179">CH203/CS203</f>
        <v>0.16599745143877037</v>
      </c>
      <c r="AF203" s="64">
        <f t="shared" ref="AF203:AF251" si="180">CI203/CT203</f>
        <v>0.16265435918382481</v>
      </c>
      <c r="AG203" s="64">
        <f t="shared" ref="AG203:AG251" si="181">CJ203/CU203</f>
        <v>0.15949389831550251</v>
      </c>
      <c r="AH203" s="64">
        <f t="shared" ref="AH203:AH251" si="182">CK203/CV203</f>
        <v>0.15717533764638378</v>
      </c>
      <c r="AI203" s="64">
        <f t="shared" ref="AI203:AI251" si="183">CL203/CW203</f>
        <v>0.15696397192634431</v>
      </c>
      <c r="AJ203" s="64">
        <f t="shared" ref="AJ203:AJ251" si="184">CM203/CX203</f>
        <v>0.15893986460852569</v>
      </c>
      <c r="AK203" s="334">
        <f>(1+O203)*'Projeções - Receitas'!N$34</f>
        <v>2020127824909.9863</v>
      </c>
      <c r="AL203" s="334">
        <f>(1+P203)*'Projeções - Receitas'!T$34</f>
        <v>2133568238220.8232</v>
      </c>
      <c r="AM203" s="334">
        <f>(1+Q203)*'Projeções - Receitas'!U$34</f>
        <v>2389596426807.3223</v>
      </c>
      <c r="AN203" s="334">
        <f>(1+R203)*'Projeções - Receitas'!V$34</f>
        <v>2676347998024.2012</v>
      </c>
      <c r="AO203" s="334">
        <f>(1+S203)*'Projeções - Receitas'!W$34</f>
        <v>2997509757787.1055</v>
      </c>
      <c r="AP203" s="334">
        <f>(1+T203)*'Projeções - Receitas'!X$34</f>
        <v>3357210928721.5586</v>
      </c>
      <c r="AQ203" s="334">
        <f>(1+U203)*'Projeções - Receitas'!Y$34</f>
        <v>3760076240168.1455</v>
      </c>
      <c r="AR203" s="334">
        <f>(1+V203)*'Projeções - Receitas'!Z$34</f>
        <v>4211285388988.3232</v>
      </c>
      <c r="AS203" s="334">
        <f>(1+W203)*'Projeções - Receitas'!AA$34</f>
        <v>4691371923332.9932</v>
      </c>
      <c r="AT203" s="334">
        <f>(1+X203)*'Projeções - Receitas'!AB$34</f>
        <v>5141743627972.9609</v>
      </c>
      <c r="AU203" s="334">
        <f>(1+Y203)*'Projeções - Receitas'!AC$34</f>
        <v>5627638400816.4053</v>
      </c>
      <c r="AV203" s="335">
        <f t="shared" ref="AV203:AV251" si="185">AK203*DA$49</f>
        <v>1768765132394.4211</v>
      </c>
      <c r="AW203" s="335">
        <f t="shared" ref="AW203:AW251" si="186">AL203*DB$49</f>
        <v>1868090256871.4136</v>
      </c>
      <c r="AX203" s="335">
        <f t="shared" ref="AX203:AX251" si="187">AM203*DC$49</f>
        <v>2092261087695.9834</v>
      </c>
      <c r="AY203" s="335">
        <f t="shared" ref="AY203:AY251" si="188">AN203*DD$49</f>
        <v>2343332418219.5015</v>
      </c>
      <c r="AZ203" s="335">
        <f t="shared" ref="AZ203:AZ251" si="189">AO203*DE$49</f>
        <v>2624532308405.8418</v>
      </c>
      <c r="BA203" s="335">
        <f t="shared" ref="BA203:BA251" si="190">AP203*DF$49</f>
        <v>2939476185414.5435</v>
      </c>
      <c r="BB203" s="335">
        <f t="shared" ref="BB203:BB251" si="191">AQ203*DG$49</f>
        <v>3292213327664.2886</v>
      </c>
      <c r="BC203" s="335">
        <f t="shared" ref="BC203:BC251" si="192">AR203*DH$49</f>
        <v>3687278926984.0034</v>
      </c>
      <c r="BD203" s="335">
        <f t="shared" ref="BD203:BD251" si="193">AS203*DI$49</f>
        <v>4107628724660.1807</v>
      </c>
      <c r="BE203" s="335">
        <f t="shared" ref="BE203:BE251" si="194">AT203*DJ$49</f>
        <v>4501961082227.5586</v>
      </c>
      <c r="BF203" s="335">
        <f t="shared" ref="BF203:BF251" si="195">AU203*DK$49</f>
        <v>4927396404498.0625</v>
      </c>
      <c r="BG203" s="334">
        <f>(AK203*SUMPRODUCT(DA$10:DA$13,DA$28:DA$31)+AV203*SUMPRODUCT(DA$14:DA$23,DA$32:DA$41))*'Projeções - Receitas'!T$23+(AK203*DA$11*'Projeções - Receitas'!T$25)</f>
        <v>65626975238.014702</v>
      </c>
      <c r="BH203" s="334">
        <f>(AL203*SUMPRODUCT(DB$10:DB$13,DB$28:DB$31)+AW203*SUMPRODUCT(DB$14:DB$23,DB$32:DB$41))*'Projeções - Receitas'!U$23+(AL203*DB$11*'Projeções - Receitas'!U$25)</f>
        <v>52581870298.583313</v>
      </c>
      <c r="BI203" s="334">
        <f>(AM203*SUMPRODUCT(DC$10:DC$13,DC$28:DC$31)+AX203*SUMPRODUCT(DC$14:DC$23,DC$32:DC$41))*'Projeções - Receitas'!V$23+(AM203*DC$11*'Projeções - Receitas'!V$25)</f>
        <v>58159756088.395699</v>
      </c>
      <c r="BJ203" s="334">
        <f>(AN203*SUMPRODUCT(DD$10:DD$13,DD$28:DD$31)+AY203*SUMPRODUCT(DD$14:DD$23,DD$32:DD$41))*'Projeções - Receitas'!W$23+(AN203*DD$11*'Projeções - Receitas'!W$25)</f>
        <v>64280302152.939331</v>
      </c>
      <c r="BK203" s="334">
        <f>(AO203*SUMPRODUCT(DE$10:DE$13,DE$28:DE$31)+AZ203*SUMPRODUCT(DE$14:DE$23,DE$32:DE$41))*'Projeções - Receitas'!X$23+(AO203*DE$11*'Projeções - Receitas'!X$25)</f>
        <v>71026098282.016846</v>
      </c>
      <c r="BL203" s="334">
        <f>(AP203*SUMPRODUCT(DF$10:DF$13,DF$28:DF$31)+BA203*SUMPRODUCT(DF$14:DF$23,DF$32:DF$41))*'Projeções - Receitas'!Y$23+(AP203*DF$11*'Projeções - Receitas'!Y$25)</f>
        <v>78468498309.939667</v>
      </c>
      <c r="BM203" s="334">
        <f>(AQ203*SUMPRODUCT(DG$10:DG$13,DG$28:DG$31)+BB203*SUMPRODUCT(DG$14:DG$23,DG$32:DG$41))*'Projeções - Receitas'!Z$23+(AQ203*DG$11*'Projeções - Receitas'!Z$25)</f>
        <v>86682684236.1586</v>
      </c>
      <c r="BN203" s="334">
        <f>(AR203*SUMPRODUCT(DH$10:DH$13,DH$28:DH$31)+BC203*SUMPRODUCT(DH$14:DH$23,DH$32:DH$41))*'Projeções - Receitas'!AA$23+(AR203*DH$11*'Projeções - Receitas'!AA$25)</f>
        <v>95746479948.954041</v>
      </c>
      <c r="BO203" s="334">
        <f>(AS203*SUMPRODUCT(DI$10:DI$13,DI$28:DI$31)+BD203*SUMPRODUCT(DI$14:DI$23,DI$32:DI$41))*'Projeções - Receitas'!AB$23+(AS203*DI$11*'Projeções - Receitas'!AB$25)</f>
        <v>105176828129.4781</v>
      </c>
      <c r="BP203" s="334">
        <f>(AT203*SUMPRODUCT(DJ$10:DJ$13,DJ$28:DJ$31)+BE203*SUMPRODUCT(DJ$14:DJ$23,DJ$32:DJ$41))*'Projeções - Receitas'!AC$23+(AT203*DJ$11*'Projeções - Receitas'!AC$25)</f>
        <v>113649546089.2169</v>
      </c>
      <c r="BQ203" s="334">
        <f>(AU203*SUMPRODUCT(DK$10:DK$13,DK$28:DK$31)+BF203*SUMPRODUCT(DK$14:DK$23,DK$32:DK$41))*'Projeções - Receitas'!AD$23+(AU203*DK$11*'Projeções - Receitas'!AD$25)</f>
        <v>144567067376.44989</v>
      </c>
      <c r="BR203" s="335">
        <f>((BG203+'DRE + DCF'!T$12)*(1+'DRE + DCF'!T$15)+'DRE + DCF'!T$18)*(1+'DRE + DCF'!T$25)*'DRE + DCF'!T$33</f>
        <v>36168449946.602478</v>
      </c>
      <c r="BS203" s="335">
        <f>((BH203+'DRE + DCF'!U$12)*(1+'DRE + DCF'!U$15)+'DRE + DCF'!U$18)*(1+'DRE + DCF'!U$25)*'DRE + DCF'!U$33</f>
        <v>27370838680.200634</v>
      </c>
      <c r="BT203" s="335">
        <f>((BI203+'DRE + DCF'!V$12)*(1+'DRE + DCF'!V$15)+'DRE + DCF'!V$18)*(1+'DRE + DCF'!V$25)*'DRE + DCF'!V$33</f>
        <v>30425081532.518082</v>
      </c>
      <c r="BU203" s="335">
        <f>((BJ203+'DRE + DCF'!W$12)*(1+'DRE + DCF'!W$15)+'DRE + DCF'!W$18)*(1+'DRE + DCF'!W$25)*'DRE + DCF'!W$33</f>
        <v>33762936379.135033</v>
      </c>
      <c r="BV203" s="335">
        <f>((BK203+'DRE + DCF'!X$12)*(1+'DRE + DCF'!X$15)+'DRE + DCF'!X$18)*(1+'DRE + DCF'!X$25)*'DRE + DCF'!X$33</f>
        <v>37420284526.856438</v>
      </c>
      <c r="BW203" s="335">
        <f>((BL203+'DRE + DCF'!Y$12)*(1+'DRE + DCF'!Y$15)+'DRE + DCF'!Y$18)*(1+'DRE + DCF'!Y$25)*'DRE + DCF'!Y$33</f>
        <v>41441655393.661789</v>
      </c>
      <c r="BX203" s="335">
        <f>((BM203+'DRE + DCF'!Z$12)*(1+'DRE + DCF'!Z$15)+'DRE + DCF'!Z$18)*(1+'DRE + DCF'!Z$25)*'DRE + DCF'!Z$33</f>
        <v>45876145330.376732</v>
      </c>
      <c r="BY203" s="335">
        <f>((BN203+'DRE + DCF'!AA$12)*(1+'DRE + DCF'!AA$15)+'DRE + DCF'!AA$18)*(1+'DRE + DCF'!AA$25)*'DRE + DCF'!AA$33</f>
        <v>50759780728.427155</v>
      </c>
      <c r="BZ203" s="335">
        <f>((BO203+'DRE + DCF'!AB$12)*(1+'DRE + DCF'!AB$15)+'DRE + DCF'!AB$18)*(1+'DRE + DCF'!AB$25)*'DRE + DCF'!AB$33</f>
        <v>55807034404.957832</v>
      </c>
      <c r="CA203" s="335">
        <f>((BP203+'DRE + DCF'!AC$12)*(1+'DRE + DCF'!AC$15)+'DRE + DCF'!AC$18)*(1+'DRE + DCF'!AC$25)*'DRE + DCF'!AC$33</f>
        <v>60220769922.434151</v>
      </c>
      <c r="CB203" s="335">
        <f>((BQ203+'DRE + DCF'!AD$12)*(1+'DRE + DCF'!AD$15)+'DRE + DCF'!AD$18)*(1+'DRE + DCF'!AD$25)*'DRE + DCF'!AD$33</f>
        <v>75596188670.795593</v>
      </c>
      <c r="CC203" s="335">
        <f>BR203*(1-DA$47)+('DRE + DCF'!N$53*10^6)</f>
        <v>200828038194.29822</v>
      </c>
      <c r="CD203" s="335">
        <f>BS203*(1-DB$47)+('DRE + DCF'!T$53*10^6)</f>
        <v>201099571900.65314</v>
      </c>
      <c r="CE203" s="335">
        <f>BT203*(1-DC$47)+('DRE + DCF'!U$53*10^6)</f>
        <v>219775623939.44415</v>
      </c>
      <c r="CF203" s="335">
        <f>BU203*(1-DD$47)+('DRE + DCF'!V$53*10^6)</f>
        <v>240498526533.75909</v>
      </c>
      <c r="CG203" s="335">
        <f>BV203*(1-DE$47)+('DRE + DCF'!W$53*10^6)</f>
        <v>263464210594.19101</v>
      </c>
      <c r="CH203" s="335">
        <f>BW203*(1-DF$47)+('DRE + DCF'!X$53*10^6)</f>
        <v>288895969099.93158</v>
      </c>
      <c r="CI203" s="335">
        <f>BX203*(1-DG$47)+('DRE + DCF'!Y$53*10^6)</f>
        <v>317047104732.93524</v>
      </c>
      <c r="CJ203" s="335">
        <f>BY203*(1-DH$47)+('DRE + DCF'!Z$53*10^6)</f>
        <v>348193115817.52704</v>
      </c>
      <c r="CK203" s="335">
        <f>BZ203*(1-DI$47)+('DRE + DCF'!AA$53*10^6)</f>
        <v>382248420978.89697</v>
      </c>
      <c r="CL203" s="335">
        <f>CA203*(1-DJ$47)+('DRE + DCF'!AB$53*10^6)</f>
        <v>418380882932.35754</v>
      </c>
      <c r="CM203" s="335">
        <f>CB203*(1-DK$47)+('DRE + DCF'!AC$53*10^6)</f>
        <v>463682234711.41034</v>
      </c>
      <c r="CN203" s="335">
        <f t="shared" ref="CN203:CN251" si="196">AK203*DA$48</f>
        <v>1175891872156.366</v>
      </c>
      <c r="CO203" s="335">
        <f t="shared" ref="CO203:CO251" si="197">AL203*DB$48</f>
        <v>1197900753505.0103</v>
      </c>
      <c r="CP203" s="335">
        <f t="shared" ref="CP203:CP251" si="198">AM203*DC$48</f>
        <v>1238756635695.0571</v>
      </c>
      <c r="CQ203" s="335">
        <f t="shared" ref="CQ203:CQ251" si="199">AN203*DD$48</f>
        <v>1387407431978.4641</v>
      </c>
      <c r="CR203" s="335">
        <f t="shared" ref="CR203:CR251" si="200">AO203*DE$48</f>
        <v>1553896323815.8799</v>
      </c>
      <c r="CS203" s="335">
        <f t="shared" ref="CS203:CS251" si="201">AP203*DF$48</f>
        <v>1740363882673.7856</v>
      </c>
      <c r="CT203" s="335">
        <f t="shared" ref="CT203:CT251" si="202">AQ203*DG$48</f>
        <v>1949207548594.6399</v>
      </c>
      <c r="CU203" s="335">
        <f t="shared" ref="CU203:CU251" si="203">AR203*DH$48</f>
        <v>2183112454425.9968</v>
      </c>
      <c r="CV203" s="335">
        <f t="shared" ref="CV203:CV251" si="204">AS203*DI$48</f>
        <v>2431987274230.561</v>
      </c>
      <c r="CW203" s="335">
        <f t="shared" ref="CW203:CW251" si="205">AT203*DJ$48</f>
        <v>2665458052556.6953</v>
      </c>
      <c r="CX203" s="336">
        <f t="shared" ref="CX203:CX251" si="206">AU203*DK$48</f>
        <v>2917343838523.3027</v>
      </c>
    </row>
    <row r="204" spans="4:102" ht="30" customHeight="1" x14ac:dyDescent="0.25">
      <c r="D204" s="333">
        <f t="shared" si="164"/>
        <v>1.3532073292483598E-2</v>
      </c>
      <c r="E204" s="64">
        <f t="shared" si="165"/>
        <v>1.0619944485097066E-2</v>
      </c>
      <c r="F204" s="64">
        <f t="shared" si="166"/>
        <v>2.0155743776325147E-2</v>
      </c>
      <c r="G204" s="64">
        <f t="shared" si="167"/>
        <v>1.6085021139656652E-2</v>
      </c>
      <c r="H204" s="64">
        <f t="shared" si="168"/>
        <v>1.2293503252573196E-2</v>
      </c>
      <c r="I204" s="64">
        <f t="shared" si="169"/>
        <v>8.7417625915860442E-3</v>
      </c>
      <c r="J204" s="64">
        <f t="shared" si="170"/>
        <v>5.4000841005254763E-3</v>
      </c>
      <c r="K204" s="64">
        <f t="shared" si="171"/>
        <v>2.24095456587875E-3</v>
      </c>
      <c r="L204" s="64">
        <f t="shared" si="172"/>
        <v>7.66580408807227E-5</v>
      </c>
      <c r="M204" s="64">
        <f t="shared" si="173"/>
        <v>2.880361556295008E-4</v>
      </c>
      <c r="N204" s="64">
        <f t="shared" si="174"/>
        <v>1.6878248401195062E-3</v>
      </c>
      <c r="O204" s="64">
        <f t="shared" si="163"/>
        <v>9.6500000000000072E-2</v>
      </c>
      <c r="P204" s="64">
        <f t="shared" si="163"/>
        <v>9.6500000000000072E-2</v>
      </c>
      <c r="Q204" s="64">
        <f t="shared" si="154"/>
        <v>9.6500000000000072E-2</v>
      </c>
      <c r="R204" s="64">
        <f t="shared" si="155"/>
        <v>9.6500000000000072E-2</v>
      </c>
      <c r="S204" s="64">
        <f t="shared" si="156"/>
        <v>9.6500000000000072E-2</v>
      </c>
      <c r="T204" s="64">
        <f t="shared" si="157"/>
        <v>9.6500000000000072E-2</v>
      </c>
      <c r="U204" s="64">
        <f t="shared" si="158"/>
        <v>9.6500000000000072E-2</v>
      </c>
      <c r="V204" s="64">
        <f t="shared" si="159"/>
        <v>9.6500000000000072E-2</v>
      </c>
      <c r="W204" s="64">
        <f t="shared" si="160"/>
        <v>9.6500000000000072E-2</v>
      </c>
      <c r="X204" s="64">
        <f t="shared" si="161"/>
        <v>9.6500000000000072E-2</v>
      </c>
      <c r="Y204" s="64">
        <f t="shared" si="162"/>
        <v>9.6500000000000072E-2</v>
      </c>
      <c r="Z204" s="64">
        <f t="shared" si="175"/>
        <v>0.17071955153429086</v>
      </c>
      <c r="AA204" s="64">
        <f t="shared" ref="AA204:AA251" si="207">CD204/CO204</f>
        <v>0.16780742272690433</v>
      </c>
      <c r="AB204" s="64">
        <f t="shared" si="176"/>
        <v>0.17734322201813241</v>
      </c>
      <c r="AC204" s="64">
        <f t="shared" si="177"/>
        <v>0.17327249938146391</v>
      </c>
      <c r="AD204" s="64">
        <f t="shared" si="178"/>
        <v>0.16948098149438046</v>
      </c>
      <c r="AE204" s="64">
        <f t="shared" si="179"/>
        <v>0.1659292408333933</v>
      </c>
      <c r="AF204" s="64">
        <f t="shared" si="180"/>
        <v>0.16258756234233274</v>
      </c>
      <c r="AG204" s="64">
        <f t="shared" si="181"/>
        <v>0.15942843280768601</v>
      </c>
      <c r="AH204" s="64">
        <f t="shared" si="182"/>
        <v>0.15711082020092654</v>
      </c>
      <c r="AI204" s="64">
        <f t="shared" si="183"/>
        <v>0.15689944208617776</v>
      </c>
      <c r="AJ204" s="64">
        <f t="shared" si="184"/>
        <v>0.15887530308192677</v>
      </c>
      <c r="AK204" s="334">
        <f>(1+O204)*'Projeções - Receitas'!N$34</f>
        <v>2021049416070.9854</v>
      </c>
      <c r="AL204" s="334">
        <f>(1+P204)*'Projeções - Receitas'!T$34</f>
        <v>2134541581395.1941</v>
      </c>
      <c r="AM204" s="334">
        <f>(1+Q204)*'Projeções - Receitas'!U$34</f>
        <v>2390686571162.6177</v>
      </c>
      <c r="AN204" s="334">
        <f>(1+R204)*'Projeções - Receitas'!V$34</f>
        <v>2677568959702.1318</v>
      </c>
      <c r="AO204" s="334">
        <f>(1+S204)*'Projeções - Receitas'!W$34</f>
        <v>2998877234866.3877</v>
      </c>
      <c r="AP204" s="334">
        <f>(1+T204)*'Projeções - Receitas'!X$34</f>
        <v>3358742503050.3545</v>
      </c>
      <c r="AQ204" s="334">
        <f>(1+U204)*'Projeções - Receitas'!Y$34</f>
        <v>3761791603416.3975</v>
      </c>
      <c r="AR204" s="334">
        <f>(1+V204)*'Projeções - Receitas'!Z$34</f>
        <v>4213206595826.3652</v>
      </c>
      <c r="AS204" s="334">
        <f>(1+W204)*'Projeções - Receitas'!AA$34</f>
        <v>4693512147750.5713</v>
      </c>
      <c r="AT204" s="334">
        <f>(1+X204)*'Projeções - Receitas'!AB$34</f>
        <v>5144089313934.627</v>
      </c>
      <c r="AU204" s="334">
        <f>(1+Y204)*'Projeções - Receitas'!AC$34</f>
        <v>5630205754101.4492</v>
      </c>
      <c r="AV204" s="335">
        <f t="shared" si="185"/>
        <v>1769572050794.2361</v>
      </c>
      <c r="AW204" s="335">
        <f t="shared" si="186"/>
        <v>1868942487828.0156</v>
      </c>
      <c r="AX204" s="335">
        <f t="shared" si="187"/>
        <v>2093215586367.3777</v>
      </c>
      <c r="AY204" s="335">
        <f t="shared" si="188"/>
        <v>2344401456731.4629</v>
      </c>
      <c r="AZ204" s="335">
        <f t="shared" si="189"/>
        <v>2625729631539.2388</v>
      </c>
      <c r="BA204" s="335">
        <f t="shared" si="190"/>
        <v>2940817187323.9473</v>
      </c>
      <c r="BB204" s="335">
        <f t="shared" si="191"/>
        <v>3293715249802.8218</v>
      </c>
      <c r="BC204" s="335">
        <f t="shared" si="192"/>
        <v>3688961079779.1602</v>
      </c>
      <c r="BD204" s="335">
        <f t="shared" si="193"/>
        <v>4109502642873.9849</v>
      </c>
      <c r="BE204" s="335">
        <f t="shared" si="194"/>
        <v>4504014896589.8877</v>
      </c>
      <c r="BF204" s="335">
        <f t="shared" si="195"/>
        <v>4929644304317.6328</v>
      </c>
      <c r="BG204" s="334">
        <f>(AK204*SUMPRODUCT(DA$10:DA$13,DA$28:DA$31)+AV204*SUMPRODUCT(DA$14:DA$23,DA$32:DA$41))*'Projeções - Receitas'!T$23+(AK204*DA$11*'Projeções - Receitas'!T$25)</f>
        <v>65656914551.53569</v>
      </c>
      <c r="BH204" s="334">
        <f>(AL204*SUMPRODUCT(DB$10:DB$13,DB$28:DB$31)+AW204*SUMPRODUCT(DB$14:DB$23,DB$32:DB$41))*'Projeções - Receitas'!U$23+(AL204*DB$11*'Projeções - Receitas'!U$25)</f>
        <v>52605858378.099091</v>
      </c>
      <c r="BI204" s="334">
        <f>(AM204*SUMPRODUCT(DC$10:DC$13,DC$28:DC$31)+AX204*SUMPRODUCT(DC$14:DC$23,DC$32:DC$41))*'Projeções - Receitas'!V$23+(AM204*DC$11*'Projeções - Receitas'!V$25)</f>
        <v>58186288823.837486</v>
      </c>
      <c r="BJ204" s="334">
        <f>(AN204*SUMPRODUCT(DD$10:DD$13,DD$28:DD$31)+AY204*SUMPRODUCT(DD$14:DD$23,DD$32:DD$41))*'Projeções - Receitas'!W$23+(AN204*DD$11*'Projeções - Receitas'!W$25)</f>
        <v>64309627108.301048</v>
      </c>
      <c r="BK204" s="334">
        <f>(AO204*SUMPRODUCT(DE$10:DE$13,DE$28:DE$31)+AZ204*SUMPRODUCT(DE$14:DE$23,DE$32:DE$41))*'Projeções - Receitas'!X$23+(AO204*DE$11*'Projeções - Receitas'!X$25)</f>
        <v>71058500699.116211</v>
      </c>
      <c r="BL204" s="334">
        <f>(AP204*SUMPRODUCT(DF$10:DF$13,DF$28:DF$31)+BA204*SUMPRODUCT(DF$14:DF$23,DF$32:DF$41))*'Projeções - Receitas'!Y$23+(AP204*DF$11*'Projeções - Receitas'!Y$25)</f>
        <v>78504295982.526291</v>
      </c>
      <c r="BM204" s="334">
        <f>(AQ204*SUMPRODUCT(DG$10:DG$13,DG$28:DG$31)+BB204*SUMPRODUCT(DG$14:DG$23,DG$32:DG$41))*'Projeções - Receitas'!Z$23+(AQ204*DG$11*'Projeções - Receitas'!Z$25)</f>
        <v>86722229256.339325</v>
      </c>
      <c r="BN204" s="334">
        <f>(AR204*SUMPRODUCT(DH$10:DH$13,DH$28:DH$31)+BC204*SUMPRODUCT(DH$14:DH$23,DH$32:DH$41))*'Projeções - Receitas'!AA$23+(AR204*DH$11*'Projeções - Receitas'!AA$25)</f>
        <v>95790159912.434326</v>
      </c>
      <c r="BO204" s="334">
        <f>(AS204*SUMPRODUCT(DI$10:DI$13,DI$28:DI$31)+BD204*SUMPRODUCT(DI$14:DI$23,DI$32:DI$41))*'Projeções - Receitas'!AB$23+(AS204*DI$11*'Projeções - Receitas'!AB$25)</f>
        <v>105224810259.09921</v>
      </c>
      <c r="BP204" s="334">
        <f>(AT204*SUMPRODUCT(DJ$10:DJ$13,DJ$28:DJ$31)+BE204*SUMPRODUCT(DJ$14:DJ$23,DJ$32:DJ$41))*'Projeções - Receitas'!AC$23+(AT204*DJ$11*'Projeções - Receitas'!AC$25)</f>
        <v>113701393509.87801</v>
      </c>
      <c r="BQ204" s="334">
        <f>(AU204*SUMPRODUCT(DK$10:DK$13,DK$28:DK$31)+BF204*SUMPRODUCT(DK$14:DK$23,DK$32:DK$41))*'Projeções - Receitas'!AD$23+(AU204*DK$11*'Projeções - Receitas'!AD$25)</f>
        <v>144633019505.72745</v>
      </c>
      <c r="BR204" s="335">
        <f>((BG204+'DRE + DCF'!T$12)*(1+'DRE + DCF'!T$15)+'DRE + DCF'!T$18)*(1+'DRE + DCF'!T$25)*'DRE + DCF'!T$33</f>
        <v>36186872538.893471</v>
      </c>
      <c r="BS204" s="335">
        <f>((BH204+'DRE + DCF'!U$12)*(1+'DRE + DCF'!U$15)+'DRE + DCF'!U$18)*(1+'DRE + DCF'!U$25)*'DRE + DCF'!U$33</f>
        <v>27385456844.064526</v>
      </c>
      <c r="BT204" s="335">
        <f>((BI204+'DRE + DCF'!V$12)*(1+'DRE + DCF'!V$15)+'DRE + DCF'!V$18)*(1+'DRE + DCF'!V$25)*'DRE + DCF'!V$33</f>
        <v>30441232253.588707</v>
      </c>
      <c r="BU204" s="335">
        <f>((BJ204+'DRE + DCF'!W$12)*(1+'DRE + DCF'!W$15)+'DRE + DCF'!W$18)*(1+'DRE + DCF'!W$25)*'DRE + DCF'!W$33</f>
        <v>33780766703.590508</v>
      </c>
      <c r="BV204" s="335">
        <f>((BK204+'DRE + DCF'!X$12)*(1+'DRE + DCF'!X$15)+'DRE + DCF'!X$18)*(1+'DRE + DCF'!X$25)*'DRE + DCF'!X$33</f>
        <v>37439963876.493294</v>
      </c>
      <c r="BW204" s="335">
        <f>((BL204+'DRE + DCF'!Y$12)*(1+'DRE + DCF'!Y$15)+'DRE + DCF'!Y$18)*(1+'DRE + DCF'!Y$25)*'DRE + DCF'!Y$33</f>
        <v>41463372353.20266</v>
      </c>
      <c r="BX204" s="335">
        <f>((BM204+'DRE + DCF'!Z$12)*(1+'DRE + DCF'!Z$15)+'DRE + DCF'!Z$18)*(1+'DRE + DCF'!Z$25)*'DRE + DCF'!Z$33</f>
        <v>45900108616.749496</v>
      </c>
      <c r="BY204" s="335">
        <f>((BN204+'DRE + DCF'!AA$12)*(1+'DRE + DCF'!AA$15)+'DRE + DCF'!AA$18)*(1+'DRE + DCF'!AA$25)*'DRE + DCF'!AA$33</f>
        <v>50786219826.500954</v>
      </c>
      <c r="BZ204" s="335">
        <f>((BO204+'DRE + DCF'!AB$12)*(1+'DRE + DCF'!AB$15)+'DRE + DCF'!AB$18)*(1+'DRE + DCF'!AB$25)*'DRE + DCF'!AB$33</f>
        <v>55836044765.605225</v>
      </c>
      <c r="CA204" s="335">
        <f>((BP204+'DRE + DCF'!AC$12)*(1+'DRE + DCF'!AC$15)+'DRE + DCF'!AC$18)*(1+'DRE + DCF'!AC$25)*'DRE + DCF'!AC$33</f>
        <v>60252081824.336662</v>
      </c>
      <c r="CB204" s="335">
        <f>((BQ204+'DRE + DCF'!AD$12)*(1+'DRE + DCF'!AD$15)+'DRE + DCF'!AD$18)*(1+'DRE + DCF'!AD$25)*'DRE + DCF'!AD$33</f>
        <v>75634688285.979874</v>
      </c>
      <c r="CC204" s="335">
        <f>BR204*(1-DA$47)+('DRE + DCF'!N$53*10^6)</f>
        <v>200839315062.36493</v>
      </c>
      <c r="CD204" s="335">
        <f>BS204*(1-DB$47)+('DRE + DCF'!T$53*10^6)</f>
        <v>201108342798.97147</v>
      </c>
      <c r="CE204" s="335">
        <f>BT204*(1-DC$47)+('DRE + DCF'!U$53*10^6)</f>
        <v>219785314372.08652</v>
      </c>
      <c r="CF204" s="335">
        <f>BU204*(1-DD$47)+('DRE + DCF'!V$53*10^6)</f>
        <v>240509224728.43237</v>
      </c>
      <c r="CG204" s="335">
        <f>BV204*(1-DE$47)+('DRE + DCF'!W$53*10^6)</f>
        <v>263476018203.97311</v>
      </c>
      <c r="CH204" s="335">
        <f>BW204*(1-DF$47)+('DRE + DCF'!X$53*10^6)</f>
        <v>288908999275.65607</v>
      </c>
      <c r="CI204" s="335">
        <f>BX204*(1-DG$47)+('DRE + DCF'!Y$53*10^6)</f>
        <v>317061482704.75891</v>
      </c>
      <c r="CJ204" s="335">
        <f>BY204*(1-DH$47)+('DRE + DCF'!Z$53*10^6)</f>
        <v>348208979276.37134</v>
      </c>
      <c r="CK204" s="335">
        <f>BZ204*(1-DI$47)+('DRE + DCF'!AA$53*10^6)</f>
        <v>382265827195.28546</v>
      </c>
      <c r="CL204" s="335">
        <f>CA204*(1-DJ$47)+('DRE + DCF'!AB$53*10^6)</f>
        <v>418399670073.49902</v>
      </c>
      <c r="CM204" s="335">
        <f>CB204*(1-DK$47)+('DRE + DCF'!AC$53*10^6)</f>
        <v>463705334480.52087</v>
      </c>
      <c r="CN204" s="335">
        <f t="shared" si="196"/>
        <v>1176428319178.335</v>
      </c>
      <c r="CO204" s="335">
        <f t="shared" si="197"/>
        <v>1198447241075.04</v>
      </c>
      <c r="CP204" s="335">
        <f t="shared" si="198"/>
        <v>1239321761897.4727</v>
      </c>
      <c r="CQ204" s="335">
        <f t="shared" si="199"/>
        <v>1388040373325.1694</v>
      </c>
      <c r="CR204" s="335">
        <f t="shared" si="200"/>
        <v>1554605218124.1899</v>
      </c>
      <c r="CS204" s="335">
        <f t="shared" si="201"/>
        <v>1741157844299.0928</v>
      </c>
      <c r="CT204" s="335">
        <f t="shared" si="202"/>
        <v>1950096785614.9841</v>
      </c>
      <c r="CU204" s="335">
        <f t="shared" si="203"/>
        <v>2184108399888.7822</v>
      </c>
      <c r="CV204" s="335">
        <f t="shared" si="204"/>
        <v>2433096757476.1035</v>
      </c>
      <c r="CW204" s="335">
        <f t="shared" si="205"/>
        <v>2666674046193.8101</v>
      </c>
      <c r="CX204" s="336">
        <f t="shared" si="206"/>
        <v>2918674743559.125</v>
      </c>
    </row>
    <row r="205" spans="4:102" ht="30" customHeight="1" x14ac:dyDescent="0.25">
      <c r="D205" s="333">
        <f t="shared" si="164"/>
        <v>1.3463842594970854E-2</v>
      </c>
      <c r="E205" s="64">
        <f t="shared" si="165"/>
        <v>1.0550775005408186E-2</v>
      </c>
      <c r="F205" s="64">
        <f t="shared" si="166"/>
        <v>2.0082728350636098E-2</v>
      </c>
      <c r="G205" s="64">
        <f t="shared" si="167"/>
        <v>1.6013749420537043E-2</v>
      </c>
      <c r="H205" s="64">
        <f t="shared" si="168"/>
        <v>1.2223847552480183E-2</v>
      </c>
      <c r="I205" s="64">
        <f t="shared" si="169"/>
        <v>8.6736141654299159E-3</v>
      </c>
      <c r="J205" s="64">
        <f t="shared" si="170"/>
        <v>5.3333481494996782E-3</v>
      </c>
      <c r="K205" s="64">
        <f t="shared" si="171"/>
        <v>2.1755487349153224E-3</v>
      </c>
      <c r="L205" s="64">
        <f t="shared" si="172"/>
        <v>1.4111667371688452E-4</v>
      </c>
      <c r="M205" s="64">
        <f t="shared" si="173"/>
        <v>3.5250717187612635E-4</v>
      </c>
      <c r="N205" s="64">
        <f t="shared" si="174"/>
        <v>1.6233221663251585E-3</v>
      </c>
      <c r="O205" s="64">
        <f t="shared" si="163"/>
        <v>9.7000000000000072E-2</v>
      </c>
      <c r="P205" s="64">
        <f t="shared" si="163"/>
        <v>9.7000000000000072E-2</v>
      </c>
      <c r="Q205" s="64">
        <f t="shared" si="154"/>
        <v>9.7000000000000072E-2</v>
      </c>
      <c r="R205" s="64">
        <f t="shared" si="155"/>
        <v>9.7000000000000072E-2</v>
      </c>
      <c r="S205" s="64">
        <f t="shared" si="156"/>
        <v>9.7000000000000072E-2</v>
      </c>
      <c r="T205" s="64">
        <f t="shared" si="157"/>
        <v>9.7000000000000072E-2</v>
      </c>
      <c r="U205" s="64">
        <f t="shared" si="158"/>
        <v>9.7000000000000072E-2</v>
      </c>
      <c r="V205" s="64">
        <f t="shared" si="159"/>
        <v>9.7000000000000072E-2</v>
      </c>
      <c r="W205" s="64">
        <f t="shared" si="160"/>
        <v>9.7000000000000072E-2</v>
      </c>
      <c r="X205" s="64">
        <f t="shared" si="161"/>
        <v>9.7000000000000072E-2</v>
      </c>
      <c r="Y205" s="64">
        <f t="shared" si="162"/>
        <v>9.7000000000000072E-2</v>
      </c>
      <c r="Z205" s="64">
        <f t="shared" si="175"/>
        <v>0.17065132083677811</v>
      </c>
      <c r="AA205" s="64">
        <f t="shared" si="207"/>
        <v>0.16773825324721545</v>
      </c>
      <c r="AB205" s="64">
        <f t="shared" si="176"/>
        <v>0.17727020659244336</v>
      </c>
      <c r="AC205" s="64">
        <f t="shared" si="177"/>
        <v>0.1732012276623443</v>
      </c>
      <c r="AD205" s="64">
        <f t="shared" si="178"/>
        <v>0.16941132579428744</v>
      </c>
      <c r="AE205" s="64">
        <f t="shared" si="179"/>
        <v>0.16586109240723718</v>
      </c>
      <c r="AF205" s="64">
        <f t="shared" si="180"/>
        <v>0.16252082639130694</v>
      </c>
      <c r="AG205" s="64">
        <f t="shared" si="181"/>
        <v>0.15936302697672258</v>
      </c>
      <c r="AH205" s="64">
        <f t="shared" si="182"/>
        <v>0.15704636156809038</v>
      </c>
      <c r="AI205" s="64">
        <f t="shared" si="183"/>
        <v>0.15683497106993113</v>
      </c>
      <c r="AJ205" s="64">
        <f t="shared" si="184"/>
        <v>0.15881080040813242</v>
      </c>
      <c r="AK205" s="334">
        <f>(1+O205)*'Projeções - Receitas'!N$34</f>
        <v>2021971007231.9844</v>
      </c>
      <c r="AL205" s="334">
        <f>(1+P205)*'Projeções - Receitas'!T$34</f>
        <v>2135514924569.5647</v>
      </c>
      <c r="AM205" s="334">
        <f>(1+Q205)*'Projeções - Receitas'!U$34</f>
        <v>2391776715517.9126</v>
      </c>
      <c r="AN205" s="334">
        <f>(1+R205)*'Projeções - Receitas'!V$34</f>
        <v>2678789921380.062</v>
      </c>
      <c r="AO205" s="334">
        <f>(1+S205)*'Projeções - Receitas'!W$34</f>
        <v>3000244711945.6699</v>
      </c>
      <c r="AP205" s="334">
        <f>(1+T205)*'Projeções - Receitas'!X$34</f>
        <v>3360274077379.1509</v>
      </c>
      <c r="AQ205" s="334">
        <f>(1+U205)*'Projeções - Receitas'!Y$34</f>
        <v>3763506966664.6489</v>
      </c>
      <c r="AR205" s="334">
        <f>(1+V205)*'Projeções - Receitas'!Z$34</f>
        <v>4215127802664.4072</v>
      </c>
      <c r="AS205" s="334">
        <f>(1+W205)*'Projeções - Receitas'!AA$34</f>
        <v>4695652372168.1504</v>
      </c>
      <c r="AT205" s="334">
        <f>(1+X205)*'Projeções - Receitas'!AB$34</f>
        <v>5146434999896.293</v>
      </c>
      <c r="AU205" s="334">
        <f>(1+Y205)*'Projeções - Receitas'!AC$34</f>
        <v>5632773107386.4932</v>
      </c>
      <c r="AV205" s="335">
        <f t="shared" si="185"/>
        <v>1770378969194.051</v>
      </c>
      <c r="AW205" s="335">
        <f t="shared" si="186"/>
        <v>1869794718784.6172</v>
      </c>
      <c r="AX205" s="335">
        <f t="shared" si="187"/>
        <v>2094170085038.7715</v>
      </c>
      <c r="AY205" s="335">
        <f t="shared" si="188"/>
        <v>2345470495243.4238</v>
      </c>
      <c r="AZ205" s="335">
        <f t="shared" si="189"/>
        <v>2626926954672.6353</v>
      </c>
      <c r="BA205" s="335">
        <f t="shared" si="190"/>
        <v>2942158189233.3521</v>
      </c>
      <c r="BB205" s="335">
        <f t="shared" si="191"/>
        <v>3295217171941.354</v>
      </c>
      <c r="BC205" s="335">
        <f t="shared" si="192"/>
        <v>3690643232574.3169</v>
      </c>
      <c r="BD205" s="335">
        <f t="shared" si="193"/>
        <v>4111376561087.79</v>
      </c>
      <c r="BE205" s="335">
        <f t="shared" si="194"/>
        <v>4506068710952.2178</v>
      </c>
      <c r="BF205" s="335">
        <f t="shared" si="195"/>
        <v>4931892204137.2031</v>
      </c>
      <c r="BG205" s="334">
        <f>(AK205*SUMPRODUCT(DA$10:DA$13,DA$28:DA$31)+AV205*SUMPRODUCT(DA$14:DA$23,DA$32:DA$41))*'Projeções - Receitas'!T$23+(AK205*DA$11*'Projeções - Receitas'!T$25)</f>
        <v>65686853865.056671</v>
      </c>
      <c r="BH205" s="334">
        <f>(AL205*SUMPRODUCT(DB$10:DB$13,DB$28:DB$31)+AW205*SUMPRODUCT(DB$14:DB$23,DB$32:DB$41))*'Projeções - Receitas'!U$23+(AL205*DB$11*'Projeções - Receitas'!U$25)</f>
        <v>52629846457.614883</v>
      </c>
      <c r="BI205" s="334">
        <f>(AM205*SUMPRODUCT(DC$10:DC$13,DC$28:DC$31)+AX205*SUMPRODUCT(DC$14:DC$23,DC$32:DC$41))*'Projeções - Receitas'!V$23+(AM205*DC$11*'Projeções - Receitas'!V$25)</f>
        <v>58212821559.279266</v>
      </c>
      <c r="BJ205" s="334">
        <f>(AN205*SUMPRODUCT(DD$10:DD$13,DD$28:DD$31)+AY205*SUMPRODUCT(DD$14:DD$23,DD$32:DD$41))*'Projeções - Receitas'!W$23+(AN205*DD$11*'Projeções - Receitas'!W$25)</f>
        <v>64338952063.662788</v>
      </c>
      <c r="BK205" s="334">
        <f>(AO205*SUMPRODUCT(DE$10:DE$13,DE$28:DE$31)+AZ205*SUMPRODUCT(DE$14:DE$23,DE$32:DE$41))*'Projeções - Receitas'!X$23+(AO205*DE$11*'Projeções - Receitas'!X$25)</f>
        <v>71090903116.215683</v>
      </c>
      <c r="BL205" s="334">
        <f>(AP205*SUMPRODUCT(DF$10:DF$13,DF$28:DF$31)+BA205*SUMPRODUCT(DF$14:DF$23,DF$32:DF$41))*'Projeções - Receitas'!Y$23+(AP205*DF$11*'Projeções - Receitas'!Y$25)</f>
        <v>78540093655.112976</v>
      </c>
      <c r="BM205" s="334">
        <f>(AQ205*SUMPRODUCT(DG$10:DG$13,DG$28:DG$31)+BB205*SUMPRODUCT(DG$14:DG$23,DG$32:DG$41))*'Projeções - Receitas'!Z$23+(AQ205*DG$11*'Projeções - Receitas'!Z$25)</f>
        <v>86761774276.520004</v>
      </c>
      <c r="BN205" s="334">
        <f>(AR205*SUMPRODUCT(DH$10:DH$13,DH$28:DH$31)+BC205*SUMPRODUCT(DH$14:DH$23,DH$32:DH$41))*'Projeções - Receitas'!AA$23+(AR205*DH$11*'Projeções - Receitas'!AA$25)</f>
        <v>95833839875.914673</v>
      </c>
      <c r="BO205" s="334">
        <f>(AS205*SUMPRODUCT(DI$10:DI$13,DI$28:DI$31)+BD205*SUMPRODUCT(DI$14:DI$23,DI$32:DI$41))*'Projeções - Receitas'!AB$23+(AS205*DI$11*'Projeções - Receitas'!AB$25)</f>
        <v>105272792388.72032</v>
      </c>
      <c r="BP205" s="334">
        <f>(AT205*SUMPRODUCT(DJ$10:DJ$13,DJ$28:DJ$31)+BE205*SUMPRODUCT(DJ$14:DJ$23,DJ$32:DJ$41))*'Projeções - Receitas'!AC$23+(AT205*DJ$11*'Projeções - Receitas'!AC$25)</f>
        <v>113753240930.53912</v>
      </c>
      <c r="BQ205" s="334">
        <f>(AU205*SUMPRODUCT(DK$10:DK$13,DK$28:DK$31)+BF205*SUMPRODUCT(DK$14:DK$23,DK$32:DK$41))*'Projeções - Receitas'!AD$23+(AU205*DK$11*'Projeções - Receitas'!AD$25)</f>
        <v>144698971635.005</v>
      </c>
      <c r="BR205" s="335">
        <f>((BG205+'DRE + DCF'!T$12)*(1+'DRE + DCF'!T$15)+'DRE + DCF'!T$18)*(1+'DRE + DCF'!T$25)*'DRE + DCF'!T$33</f>
        <v>36205295131.184479</v>
      </c>
      <c r="BS205" s="335">
        <f>((BH205+'DRE + DCF'!U$12)*(1+'DRE + DCF'!U$15)+'DRE + DCF'!U$18)*(1+'DRE + DCF'!U$25)*'DRE + DCF'!U$33</f>
        <v>27400075007.928417</v>
      </c>
      <c r="BT205" s="335">
        <f>((BI205+'DRE + DCF'!V$12)*(1+'DRE + DCF'!V$15)+'DRE + DCF'!V$18)*(1+'DRE + DCF'!V$25)*'DRE + DCF'!V$33</f>
        <v>30457382974.659332</v>
      </c>
      <c r="BU205" s="335">
        <f>((BJ205+'DRE + DCF'!W$12)*(1+'DRE + DCF'!W$15)+'DRE + DCF'!W$18)*(1+'DRE + DCF'!W$25)*'DRE + DCF'!W$33</f>
        <v>33798597028.045975</v>
      </c>
      <c r="BV205" s="335">
        <f>((BK205+'DRE + DCF'!X$12)*(1+'DRE + DCF'!X$15)+'DRE + DCF'!X$18)*(1+'DRE + DCF'!X$25)*'DRE + DCF'!X$33</f>
        <v>37459643226.130241</v>
      </c>
      <c r="BW205" s="335">
        <f>((BL205+'DRE + DCF'!Y$12)*(1+'DRE + DCF'!Y$15)+'DRE + DCF'!Y$18)*(1+'DRE + DCF'!Y$25)*'DRE + DCF'!Y$33</f>
        <v>41485089312.743576</v>
      </c>
      <c r="BX205" s="335">
        <f>((BM205+'DRE + DCF'!Z$12)*(1+'DRE + DCF'!Z$15)+'DRE + DCF'!Z$18)*(1+'DRE + DCF'!Z$25)*'DRE + DCF'!Z$33</f>
        <v>45924071903.122215</v>
      </c>
      <c r="BY205" s="335">
        <f>((BN205+'DRE + DCF'!AA$12)*(1+'DRE + DCF'!AA$15)+'DRE + DCF'!AA$18)*(1+'DRE + DCF'!AA$25)*'DRE + DCF'!AA$33</f>
        <v>50812658924.574814</v>
      </c>
      <c r="BZ205" s="335">
        <f>((BO205+'DRE + DCF'!AB$12)*(1+'DRE + DCF'!AB$15)+'DRE + DCF'!AB$18)*(1+'DRE + DCF'!AB$25)*'DRE + DCF'!AB$33</f>
        <v>55865055126.252594</v>
      </c>
      <c r="CA205" s="335">
        <f>((BP205+'DRE + DCF'!AC$12)*(1+'DRE + DCF'!AC$15)+'DRE + DCF'!AC$18)*(1+'DRE + DCF'!AC$25)*'DRE + DCF'!AC$33</f>
        <v>60283393726.239182</v>
      </c>
      <c r="CB205" s="335">
        <f>((BQ205+'DRE + DCF'!AD$12)*(1+'DRE + DCF'!AD$15)+'DRE + DCF'!AD$18)*(1+'DRE + DCF'!AD$25)*'DRE + DCF'!AD$33</f>
        <v>75673187901.164154</v>
      </c>
      <c r="CC205" s="335">
        <f>BR205*(1-DA$47)+('DRE + DCF'!N$53*10^6)</f>
        <v>200850591930.43164</v>
      </c>
      <c r="CD205" s="335">
        <f>BS205*(1-DB$47)+('DRE + DCF'!T$53*10^6)</f>
        <v>201117113697.28979</v>
      </c>
      <c r="CE205" s="335">
        <f>BT205*(1-DC$47)+('DRE + DCF'!U$53*10^6)</f>
        <v>219795004804.72888</v>
      </c>
      <c r="CF205" s="335">
        <f>BU205*(1-DD$47)+('DRE + DCF'!V$53*10^6)</f>
        <v>240519922923.10565</v>
      </c>
      <c r="CG205" s="335">
        <f>BV205*(1-DE$47)+('DRE + DCF'!W$53*10^6)</f>
        <v>263487825813.75528</v>
      </c>
      <c r="CH205" s="335">
        <f>BW205*(1-DF$47)+('DRE + DCF'!X$53*10^6)</f>
        <v>288922029451.38062</v>
      </c>
      <c r="CI205" s="335">
        <f>BX205*(1-DG$47)+('DRE + DCF'!Y$53*10^6)</f>
        <v>317075860676.58258</v>
      </c>
      <c r="CJ205" s="335">
        <f>BY205*(1-DH$47)+('DRE + DCF'!Z$53*10^6)</f>
        <v>348224842735.21564</v>
      </c>
      <c r="CK205" s="335">
        <f>BZ205*(1-DI$47)+('DRE + DCF'!AA$53*10^6)</f>
        <v>382283233411.67383</v>
      </c>
      <c r="CL205" s="335">
        <f>CA205*(1-DJ$47)+('DRE + DCF'!AB$53*10^6)</f>
        <v>418418457214.64056</v>
      </c>
      <c r="CM205" s="335">
        <f>CB205*(1-DK$47)+('DRE + DCF'!AC$53*10^6)</f>
        <v>463728434249.63147</v>
      </c>
      <c r="CN205" s="335">
        <f t="shared" si="196"/>
        <v>1176964766200.3042</v>
      </c>
      <c r="CO205" s="335">
        <f t="shared" si="197"/>
        <v>1198993728645.0696</v>
      </c>
      <c r="CP205" s="335">
        <f t="shared" si="198"/>
        <v>1239886888099.8882</v>
      </c>
      <c r="CQ205" s="335">
        <f t="shared" si="199"/>
        <v>1388673314671.8748</v>
      </c>
      <c r="CR205" s="335">
        <f t="shared" si="200"/>
        <v>1555314112432.5</v>
      </c>
      <c r="CS205" s="335">
        <f t="shared" si="201"/>
        <v>1741951805924.4001</v>
      </c>
      <c r="CT205" s="335">
        <f t="shared" si="202"/>
        <v>1950986022635.3281</v>
      </c>
      <c r="CU205" s="335">
        <f t="shared" si="203"/>
        <v>2185104345351.5679</v>
      </c>
      <c r="CV205" s="335">
        <f t="shared" si="204"/>
        <v>2434206240721.647</v>
      </c>
      <c r="CW205" s="335">
        <f t="shared" si="205"/>
        <v>2667890039830.9253</v>
      </c>
      <c r="CX205" s="336">
        <f t="shared" si="206"/>
        <v>2920005648594.9478</v>
      </c>
    </row>
    <row r="206" spans="4:102" ht="30" customHeight="1" x14ac:dyDescent="0.25">
      <c r="D206" s="333">
        <f t="shared" si="164"/>
        <v>1.3395674066658564E-2</v>
      </c>
      <c r="E206" s="64">
        <f t="shared" si="165"/>
        <v>1.0481668550302137E-2</v>
      </c>
      <c r="F206" s="64">
        <f t="shared" si="166"/>
        <v>2.000977945380869E-2</v>
      </c>
      <c r="G206" s="64">
        <f t="shared" si="167"/>
        <v>1.5942542641480345E-2</v>
      </c>
      <c r="H206" s="64">
        <f t="shared" si="168"/>
        <v>1.215425531999545E-2</v>
      </c>
      <c r="I206" s="64">
        <f t="shared" si="169"/>
        <v>8.6055278335117058E-3</v>
      </c>
      <c r="J206" s="64">
        <f t="shared" si="170"/>
        <v>5.2666730057184807E-3</v>
      </c>
      <c r="K206" s="64">
        <f t="shared" si="171"/>
        <v>2.1102024992420698E-3</v>
      </c>
      <c r="L206" s="64">
        <f t="shared" si="172"/>
        <v>2.055165743135301E-4</v>
      </c>
      <c r="M206" s="64">
        <f t="shared" si="173"/>
        <v>4.1691944460003905E-4</v>
      </c>
      <c r="N206" s="64">
        <f t="shared" si="174"/>
        <v>1.5588782648986721E-3</v>
      </c>
      <c r="O206" s="64">
        <f t="shared" si="163"/>
        <v>9.7500000000000073E-2</v>
      </c>
      <c r="P206" s="64">
        <f t="shared" si="163"/>
        <v>9.7500000000000073E-2</v>
      </c>
      <c r="Q206" s="64">
        <f t="shared" si="154"/>
        <v>9.7500000000000073E-2</v>
      </c>
      <c r="R206" s="64">
        <f t="shared" si="155"/>
        <v>9.7500000000000073E-2</v>
      </c>
      <c r="S206" s="64">
        <f t="shared" si="156"/>
        <v>9.7500000000000073E-2</v>
      </c>
      <c r="T206" s="64">
        <f t="shared" si="157"/>
        <v>9.7500000000000073E-2</v>
      </c>
      <c r="U206" s="64">
        <f t="shared" si="158"/>
        <v>9.7500000000000073E-2</v>
      </c>
      <c r="V206" s="64">
        <f t="shared" si="159"/>
        <v>9.7500000000000073E-2</v>
      </c>
      <c r="W206" s="64">
        <f t="shared" si="160"/>
        <v>9.7500000000000073E-2</v>
      </c>
      <c r="X206" s="64">
        <f t="shared" si="161"/>
        <v>9.7500000000000073E-2</v>
      </c>
      <c r="Y206" s="64">
        <f t="shared" si="162"/>
        <v>9.7500000000000073E-2</v>
      </c>
      <c r="Z206" s="64">
        <f t="shared" si="175"/>
        <v>0.17058315230846582</v>
      </c>
      <c r="AA206" s="64">
        <f t="shared" si="207"/>
        <v>0.1676691467921094</v>
      </c>
      <c r="AB206" s="64">
        <f t="shared" si="176"/>
        <v>0.17719725769561595</v>
      </c>
      <c r="AC206" s="64">
        <f t="shared" si="177"/>
        <v>0.17313002088328761</v>
      </c>
      <c r="AD206" s="64">
        <f t="shared" si="178"/>
        <v>0.16934173356180271</v>
      </c>
      <c r="AE206" s="64">
        <f t="shared" si="179"/>
        <v>0.16579300607531897</v>
      </c>
      <c r="AF206" s="64">
        <f t="shared" si="180"/>
        <v>0.16245415124752574</v>
      </c>
      <c r="AG206" s="64">
        <f t="shared" si="181"/>
        <v>0.15929768074104933</v>
      </c>
      <c r="AH206" s="64">
        <f t="shared" si="182"/>
        <v>0.15698196166749373</v>
      </c>
      <c r="AI206" s="64">
        <f t="shared" si="183"/>
        <v>0.15677055879720722</v>
      </c>
      <c r="AJ206" s="64">
        <f t="shared" si="184"/>
        <v>0.15874635650670593</v>
      </c>
      <c r="AK206" s="334">
        <f>(1+O206)*'Projeções - Receitas'!N$34</f>
        <v>2022892598392.9836</v>
      </c>
      <c r="AL206" s="334">
        <f>(1+P206)*'Projeções - Receitas'!T$34</f>
        <v>2136488267743.9358</v>
      </c>
      <c r="AM206" s="334">
        <f>(1+Q206)*'Projeções - Receitas'!U$34</f>
        <v>2392866859873.2085</v>
      </c>
      <c r="AN206" s="334">
        <f>(1+R206)*'Projeções - Receitas'!V$34</f>
        <v>2680010883057.9932</v>
      </c>
      <c r="AO206" s="334">
        <f>(1+S206)*'Projeções - Receitas'!W$34</f>
        <v>3001612189024.9526</v>
      </c>
      <c r="AP206" s="334">
        <f>(1+T206)*'Projeções - Receitas'!X$34</f>
        <v>3361805651707.9478</v>
      </c>
      <c r="AQ206" s="334">
        <f>(1+U206)*'Projeções - Receitas'!Y$34</f>
        <v>3765222329912.9014</v>
      </c>
      <c r="AR206" s="334">
        <f>(1+V206)*'Projeções - Receitas'!Z$34</f>
        <v>4217049009502.4497</v>
      </c>
      <c r="AS206" s="334">
        <f>(1+W206)*'Projeções - Receitas'!AA$34</f>
        <v>4697792596585.7295</v>
      </c>
      <c r="AT206" s="334">
        <f>(1+X206)*'Projeções - Receitas'!AB$34</f>
        <v>5148780685857.9609</v>
      </c>
      <c r="AU206" s="334">
        <f>(1+Y206)*'Projeções - Receitas'!AC$34</f>
        <v>5635340460671.5381</v>
      </c>
      <c r="AV206" s="335">
        <f t="shared" si="185"/>
        <v>1771185887593.8662</v>
      </c>
      <c r="AW206" s="335">
        <f t="shared" si="186"/>
        <v>1870646949741.2195</v>
      </c>
      <c r="AX206" s="335">
        <f t="shared" si="187"/>
        <v>2095124583710.166</v>
      </c>
      <c r="AY206" s="335">
        <f t="shared" si="188"/>
        <v>2346539533755.3857</v>
      </c>
      <c r="AZ206" s="335">
        <f t="shared" si="189"/>
        <v>2628124277806.0322</v>
      </c>
      <c r="BA206" s="335">
        <f t="shared" si="190"/>
        <v>2943499191142.7568</v>
      </c>
      <c r="BB206" s="335">
        <f t="shared" si="191"/>
        <v>3296719094079.8877</v>
      </c>
      <c r="BC206" s="335">
        <f t="shared" si="192"/>
        <v>3692325385369.4741</v>
      </c>
      <c r="BD206" s="335">
        <f t="shared" si="193"/>
        <v>4113250479301.5947</v>
      </c>
      <c r="BE206" s="335">
        <f t="shared" si="194"/>
        <v>4508122525314.5488</v>
      </c>
      <c r="BF206" s="335">
        <f t="shared" si="195"/>
        <v>4934140103956.7734</v>
      </c>
      <c r="BG206" s="334">
        <f>(AK206*SUMPRODUCT(DA$10:DA$13,DA$28:DA$31)+AV206*SUMPRODUCT(DA$14:DA$23,DA$32:DA$41))*'Projeções - Receitas'!T$23+(AK206*DA$11*'Projeções - Receitas'!T$25)</f>
        <v>65716793178.577682</v>
      </c>
      <c r="BH206" s="334">
        <f>(AL206*SUMPRODUCT(DB$10:DB$13,DB$28:DB$31)+AW206*SUMPRODUCT(DB$14:DB$23,DB$32:DB$41))*'Projeções - Receitas'!U$23+(AL206*DB$11*'Projeções - Receitas'!U$25)</f>
        <v>52653834537.1306</v>
      </c>
      <c r="BI206" s="334">
        <f>(AM206*SUMPRODUCT(DC$10:DC$13,DC$28:DC$31)+AX206*SUMPRODUCT(DC$14:DC$23,DC$32:DC$41))*'Projeções - Receitas'!V$23+(AM206*DC$11*'Projeções - Receitas'!V$25)</f>
        <v>58239354294.721077</v>
      </c>
      <c r="BJ206" s="334">
        <f>(AN206*SUMPRODUCT(DD$10:DD$13,DD$28:DD$31)+AY206*SUMPRODUCT(DD$14:DD$23,DD$32:DD$41))*'Projeções - Receitas'!W$23+(AN206*DD$11*'Projeções - Receitas'!W$25)</f>
        <v>64368277019.024536</v>
      </c>
      <c r="BK206" s="334">
        <f>(AO206*SUMPRODUCT(DE$10:DE$13,DE$28:DE$31)+AZ206*SUMPRODUCT(DE$14:DE$23,DE$32:DE$41))*'Projeções - Receitas'!X$23+(AO206*DE$11*'Projeções - Receitas'!X$25)</f>
        <v>71123305533.315186</v>
      </c>
      <c r="BL206" s="334">
        <f>(AP206*SUMPRODUCT(DF$10:DF$13,DF$28:DF$31)+BA206*SUMPRODUCT(DF$14:DF$23,DF$32:DF$41))*'Projeções - Receitas'!Y$23+(AP206*DF$11*'Projeções - Receitas'!Y$25)</f>
        <v>78575891327.699615</v>
      </c>
      <c r="BM206" s="334">
        <f>(AQ206*SUMPRODUCT(DG$10:DG$13,DG$28:DG$31)+BB206*SUMPRODUCT(DG$14:DG$23,DG$32:DG$41))*'Projeções - Receitas'!Z$23+(AQ206*DG$11*'Projeções - Receitas'!Z$25)</f>
        <v>86801319296.700806</v>
      </c>
      <c r="BN206" s="334">
        <f>(AR206*SUMPRODUCT(DH$10:DH$13,DH$28:DH$31)+BC206*SUMPRODUCT(DH$14:DH$23,DH$32:DH$41))*'Projeções - Receitas'!AA$23+(AR206*DH$11*'Projeções - Receitas'!AA$25)</f>
        <v>95877519839.395142</v>
      </c>
      <c r="BO206" s="334">
        <f>(AS206*SUMPRODUCT(DI$10:DI$13,DI$28:DI$31)+BD206*SUMPRODUCT(DI$14:DI$23,DI$32:DI$41))*'Projeções - Receitas'!AB$23+(AS206*DI$11*'Projeções - Receitas'!AB$25)</f>
        <v>105320774518.34142</v>
      </c>
      <c r="BP206" s="334">
        <f>(AT206*SUMPRODUCT(DJ$10:DJ$13,DJ$28:DJ$31)+BE206*SUMPRODUCT(DJ$14:DJ$23,DJ$32:DJ$41))*'Projeções - Receitas'!AC$23+(AT206*DJ$11*'Projeções - Receitas'!AC$25)</f>
        <v>113805088351.20032</v>
      </c>
      <c r="BQ206" s="334">
        <f>(AU206*SUMPRODUCT(DK$10:DK$13,DK$28:DK$31)+BF206*SUMPRODUCT(DK$14:DK$23,DK$32:DK$41))*'Projeções - Receitas'!AD$23+(AU206*DK$11*'Projeções - Receitas'!AD$25)</f>
        <v>144764923764.28265</v>
      </c>
      <c r="BR206" s="335">
        <f>((BG206+'DRE + DCF'!T$12)*(1+'DRE + DCF'!T$15)+'DRE + DCF'!T$18)*(1+'DRE + DCF'!T$25)*'DRE + DCF'!T$33</f>
        <v>36223717723.475464</v>
      </c>
      <c r="BS206" s="335">
        <f>((BH206+'DRE + DCF'!U$12)*(1+'DRE + DCF'!U$15)+'DRE + DCF'!U$18)*(1+'DRE + DCF'!U$25)*'DRE + DCF'!U$33</f>
        <v>27414693171.792278</v>
      </c>
      <c r="BT206" s="335">
        <f>((BI206+'DRE + DCF'!V$12)*(1+'DRE + DCF'!V$15)+'DRE + DCF'!V$18)*(1+'DRE + DCF'!V$25)*'DRE + DCF'!V$33</f>
        <v>30473533695.729977</v>
      </c>
      <c r="BU206" s="335">
        <f>((BJ206+'DRE + DCF'!W$12)*(1+'DRE + DCF'!W$15)+'DRE + DCF'!W$18)*(1+'DRE + DCF'!W$25)*'DRE + DCF'!W$33</f>
        <v>33816427352.501472</v>
      </c>
      <c r="BV206" s="335">
        <f>((BK206+'DRE + DCF'!X$12)*(1+'DRE + DCF'!X$15)+'DRE + DCF'!X$18)*(1+'DRE + DCF'!X$25)*'DRE + DCF'!X$33</f>
        <v>37479322575.767181</v>
      </c>
      <c r="BW206" s="335">
        <f>((BL206+'DRE + DCF'!Y$12)*(1+'DRE + DCF'!Y$15)+'DRE + DCF'!Y$18)*(1+'DRE + DCF'!Y$25)*'DRE + DCF'!Y$33</f>
        <v>41506806272.284447</v>
      </c>
      <c r="BX206" s="335">
        <f>((BM206+'DRE + DCF'!Z$12)*(1+'DRE + DCF'!Z$15)+'DRE + DCF'!Z$18)*(1+'DRE + DCF'!Z$25)*'DRE + DCF'!Z$33</f>
        <v>45948035189.495026</v>
      </c>
      <c r="BY206" s="335">
        <f>((BN206+'DRE + DCF'!AA$12)*(1+'DRE + DCF'!AA$15)+'DRE + DCF'!AA$18)*(1+'DRE + DCF'!AA$25)*'DRE + DCF'!AA$33</f>
        <v>50839098022.648735</v>
      </c>
      <c r="BZ206" s="335">
        <f>((BO206+'DRE + DCF'!AB$12)*(1+'DRE + DCF'!AB$15)+'DRE + DCF'!AB$18)*(1+'DRE + DCF'!AB$25)*'DRE + DCF'!AB$33</f>
        <v>55894065486.899963</v>
      </c>
      <c r="CA206" s="335">
        <f>((BP206+'DRE + DCF'!AC$12)*(1+'DRE + DCF'!AC$15)+'DRE + DCF'!AC$18)*(1+'DRE + DCF'!AC$25)*'DRE + DCF'!AC$33</f>
        <v>60314705628.141739</v>
      </c>
      <c r="CB206" s="335">
        <f>((BQ206+'DRE + DCF'!AD$12)*(1+'DRE + DCF'!AD$15)+'DRE + DCF'!AD$18)*(1+'DRE + DCF'!AD$25)*'DRE + DCF'!AD$33</f>
        <v>75711687516.34848</v>
      </c>
      <c r="CC206" s="335">
        <f>BR206*(1-DA$47)+('DRE + DCF'!N$53*10^6)</f>
        <v>200861868798.49835</v>
      </c>
      <c r="CD206" s="335">
        <f>BS206*(1-DB$47)+('DRE + DCF'!T$53*10^6)</f>
        <v>201125884595.60812</v>
      </c>
      <c r="CE206" s="335">
        <f>BT206*(1-DC$47)+('DRE + DCF'!U$53*10^6)</f>
        <v>219804695237.37128</v>
      </c>
      <c r="CF206" s="335">
        <f>BU206*(1-DD$47)+('DRE + DCF'!V$53*10^6)</f>
        <v>240530621117.77896</v>
      </c>
      <c r="CG206" s="335">
        <f>BV206*(1-DE$47)+('DRE + DCF'!W$53*10^6)</f>
        <v>263499633423.53745</v>
      </c>
      <c r="CH206" s="335">
        <f>BW206*(1-DF$47)+('DRE + DCF'!X$53*10^6)</f>
        <v>288935059627.10516</v>
      </c>
      <c r="CI206" s="335">
        <f>BX206*(1-DG$47)+('DRE + DCF'!Y$53*10^6)</f>
        <v>317090238648.40625</v>
      </c>
      <c r="CJ206" s="335">
        <f>BY206*(1-DH$47)+('DRE + DCF'!Z$53*10^6)</f>
        <v>348240706194.06</v>
      </c>
      <c r="CK206" s="335">
        <f>BZ206*(1-DI$47)+('DRE + DCF'!AA$53*10^6)</f>
        <v>382300639628.06226</v>
      </c>
      <c r="CL206" s="335">
        <f>CA206*(1-DJ$47)+('DRE + DCF'!AB$53*10^6)</f>
        <v>418437244355.7821</v>
      </c>
      <c r="CM206" s="335">
        <f>CB206*(1-DK$47)+('DRE + DCF'!AC$53*10^6)</f>
        <v>463751534018.74207</v>
      </c>
      <c r="CN206" s="335">
        <f t="shared" si="196"/>
        <v>1177501213222.2734</v>
      </c>
      <c r="CO206" s="335">
        <f t="shared" si="197"/>
        <v>1199540216215.0994</v>
      </c>
      <c r="CP206" s="335">
        <f t="shared" si="198"/>
        <v>1240452014302.3042</v>
      </c>
      <c r="CQ206" s="335">
        <f t="shared" si="199"/>
        <v>1389306256018.5806</v>
      </c>
      <c r="CR206" s="335">
        <f t="shared" si="200"/>
        <v>1556023006740.8103</v>
      </c>
      <c r="CS206" s="335">
        <f t="shared" si="201"/>
        <v>1742745767549.708</v>
      </c>
      <c r="CT206" s="335">
        <f t="shared" si="202"/>
        <v>1951875259655.6729</v>
      </c>
      <c r="CU206" s="335">
        <f t="shared" si="203"/>
        <v>2186100290814.3535</v>
      </c>
      <c r="CV206" s="335">
        <f t="shared" si="204"/>
        <v>2435315723967.1904</v>
      </c>
      <c r="CW206" s="335">
        <f t="shared" si="205"/>
        <v>2669106033468.041</v>
      </c>
      <c r="CX206" s="336">
        <f t="shared" si="206"/>
        <v>2921336553630.771</v>
      </c>
    </row>
    <row r="207" spans="4:102" ht="30" customHeight="1" x14ac:dyDescent="0.25">
      <c r="D207" s="333">
        <f t="shared" si="164"/>
        <v>1.3327567622616165E-2</v>
      </c>
      <c r="E207" s="64">
        <f t="shared" si="165"/>
        <v>1.041262503367979E-2</v>
      </c>
      <c r="F207" s="64">
        <f t="shared" si="166"/>
        <v>1.9936896994956599E-2</v>
      </c>
      <c r="G207" s="64">
        <f t="shared" si="167"/>
        <v>1.5871400713770745E-2</v>
      </c>
      <c r="H207" s="64">
        <f t="shared" si="168"/>
        <v>1.208472646841463E-2</v>
      </c>
      <c r="I207" s="64">
        <f t="shared" si="169"/>
        <v>8.5375035110033248E-3</v>
      </c>
      <c r="J207" s="64">
        <f t="shared" si="170"/>
        <v>5.2000585861119997E-3</v>
      </c>
      <c r="K207" s="64">
        <f t="shared" si="171"/>
        <v>2.0449157774446447E-3</v>
      </c>
      <c r="L207" s="64">
        <f t="shared" si="172"/>
        <v>2.6985782290595006E-4</v>
      </c>
      <c r="M207" s="64">
        <f t="shared" si="173"/>
        <v>4.8127305405185061E-4</v>
      </c>
      <c r="N207" s="64">
        <f t="shared" si="174"/>
        <v>1.4944930555500502E-3</v>
      </c>
      <c r="O207" s="64">
        <f t="shared" si="163"/>
        <v>9.8000000000000073E-2</v>
      </c>
      <c r="P207" s="64">
        <f t="shared" si="163"/>
        <v>9.8000000000000073E-2</v>
      </c>
      <c r="Q207" s="64">
        <f t="shared" si="154"/>
        <v>9.8000000000000073E-2</v>
      </c>
      <c r="R207" s="64">
        <f t="shared" si="155"/>
        <v>9.8000000000000073E-2</v>
      </c>
      <c r="S207" s="64">
        <f t="shared" si="156"/>
        <v>9.8000000000000073E-2</v>
      </c>
      <c r="T207" s="64">
        <f t="shared" si="157"/>
        <v>9.8000000000000073E-2</v>
      </c>
      <c r="U207" s="64">
        <f t="shared" si="158"/>
        <v>9.8000000000000073E-2</v>
      </c>
      <c r="V207" s="64">
        <f t="shared" si="159"/>
        <v>9.8000000000000073E-2</v>
      </c>
      <c r="W207" s="64">
        <f t="shared" si="160"/>
        <v>9.8000000000000073E-2</v>
      </c>
      <c r="X207" s="64">
        <f t="shared" si="161"/>
        <v>9.8000000000000073E-2</v>
      </c>
      <c r="Y207" s="64">
        <f t="shared" si="162"/>
        <v>9.8000000000000073E-2</v>
      </c>
      <c r="Z207" s="64">
        <f t="shared" si="175"/>
        <v>0.17051504586442343</v>
      </c>
      <c r="AA207" s="64">
        <f t="shared" si="207"/>
        <v>0.16760010327548705</v>
      </c>
      <c r="AB207" s="64">
        <f t="shared" si="176"/>
        <v>0.17712437523676386</v>
      </c>
      <c r="AC207" s="64">
        <f t="shared" si="177"/>
        <v>0.173058878955578</v>
      </c>
      <c r="AD207" s="64">
        <f t="shared" si="178"/>
        <v>0.16927220471022189</v>
      </c>
      <c r="AE207" s="64">
        <f t="shared" si="179"/>
        <v>0.16572498175281059</v>
      </c>
      <c r="AF207" s="64">
        <f t="shared" si="180"/>
        <v>0.16238753682791926</v>
      </c>
      <c r="AG207" s="64">
        <f t="shared" si="181"/>
        <v>0.1592323940192519</v>
      </c>
      <c r="AH207" s="64">
        <f t="shared" si="182"/>
        <v>0.15691762041890131</v>
      </c>
      <c r="AI207" s="64">
        <f t="shared" si="183"/>
        <v>0.15670620518775541</v>
      </c>
      <c r="AJ207" s="64">
        <f t="shared" si="184"/>
        <v>0.15868197129735731</v>
      </c>
      <c r="AK207" s="334">
        <f>(1+O207)*'Projeções - Receitas'!N$34</f>
        <v>2023814189553.9827</v>
      </c>
      <c r="AL207" s="334">
        <f>(1+P207)*'Projeções - Receitas'!T$34</f>
        <v>2137461610918.3066</v>
      </c>
      <c r="AM207" s="334">
        <f>(1+Q207)*'Projeções - Receitas'!U$34</f>
        <v>2393957004228.5034</v>
      </c>
      <c r="AN207" s="334">
        <f>(1+R207)*'Projeções - Receitas'!V$34</f>
        <v>2681231844735.9238</v>
      </c>
      <c r="AO207" s="334">
        <f>(1+S207)*'Projeções - Receitas'!W$34</f>
        <v>3002979666104.2354</v>
      </c>
      <c r="AP207" s="334">
        <f>(1+T207)*'Projeções - Receitas'!X$34</f>
        <v>3363337226036.7437</v>
      </c>
      <c r="AQ207" s="334">
        <f>(1+U207)*'Projeções - Receitas'!Y$34</f>
        <v>3766937693161.1533</v>
      </c>
      <c r="AR207" s="334">
        <f>(1+V207)*'Projeções - Receitas'!Z$34</f>
        <v>4218970216340.4917</v>
      </c>
      <c r="AS207" s="334">
        <f>(1+W207)*'Projeções - Receitas'!AA$34</f>
        <v>4699932821003.3086</v>
      </c>
      <c r="AT207" s="334">
        <f>(1+X207)*'Projeções - Receitas'!AB$34</f>
        <v>5151126371819.627</v>
      </c>
      <c r="AU207" s="334">
        <f>(1+Y207)*'Projeções - Receitas'!AC$34</f>
        <v>5637907813956.582</v>
      </c>
      <c r="AV207" s="335">
        <f t="shared" si="185"/>
        <v>1771992805993.6812</v>
      </c>
      <c r="AW207" s="335">
        <f t="shared" si="186"/>
        <v>1871499180697.8213</v>
      </c>
      <c r="AX207" s="335">
        <f t="shared" si="187"/>
        <v>2096079082381.5601</v>
      </c>
      <c r="AY207" s="335">
        <f t="shared" si="188"/>
        <v>2347608572267.3472</v>
      </c>
      <c r="AZ207" s="335">
        <f t="shared" si="189"/>
        <v>2629321600939.4292</v>
      </c>
      <c r="BA207" s="335">
        <f t="shared" si="190"/>
        <v>2944840193052.1611</v>
      </c>
      <c r="BB207" s="335">
        <f t="shared" si="191"/>
        <v>3298221016218.4204</v>
      </c>
      <c r="BC207" s="335">
        <f t="shared" si="192"/>
        <v>3694007538164.6313</v>
      </c>
      <c r="BD207" s="335">
        <f t="shared" si="193"/>
        <v>4115124397515.3999</v>
      </c>
      <c r="BE207" s="335">
        <f t="shared" si="194"/>
        <v>4510176339676.8789</v>
      </c>
      <c r="BF207" s="335">
        <f t="shared" si="195"/>
        <v>4936388003776.3438</v>
      </c>
      <c r="BG207" s="334">
        <f>(AK207*SUMPRODUCT(DA$10:DA$13,DA$28:DA$31)+AV207*SUMPRODUCT(DA$14:DA$23,DA$32:DA$41))*'Projeções - Receitas'!T$23+(AK207*DA$11*'Projeções - Receitas'!T$25)</f>
        <v>65746732492.09864</v>
      </c>
      <c r="BH207" s="334">
        <f>(AL207*SUMPRODUCT(DB$10:DB$13,DB$28:DB$31)+AW207*SUMPRODUCT(DB$14:DB$23,DB$32:DB$41))*'Projeções - Receitas'!U$23+(AL207*DB$11*'Projeções - Receitas'!U$25)</f>
        <v>52677822616.646423</v>
      </c>
      <c r="BI207" s="334">
        <f>(AM207*SUMPRODUCT(DC$10:DC$13,DC$28:DC$31)+AX207*SUMPRODUCT(DC$14:DC$23,DC$32:DC$41))*'Projeções - Receitas'!V$23+(AM207*DC$11*'Projeções - Receitas'!V$25)</f>
        <v>58265887030.162827</v>
      </c>
      <c r="BJ207" s="334">
        <f>(AN207*SUMPRODUCT(DD$10:DD$13,DD$28:DD$31)+AY207*SUMPRODUCT(DD$14:DD$23,DD$32:DD$41))*'Projeções - Receitas'!W$23+(AN207*DD$11*'Projeções - Receitas'!W$25)</f>
        <v>64397601974.386261</v>
      </c>
      <c r="BK207" s="334">
        <f>(AO207*SUMPRODUCT(DE$10:DE$13,DE$28:DE$31)+AZ207*SUMPRODUCT(DE$14:DE$23,DE$32:DE$41))*'Projeções - Receitas'!X$23+(AO207*DE$11*'Projeções - Receitas'!X$25)</f>
        <v>71155707950.414658</v>
      </c>
      <c r="BL207" s="334">
        <f>(AP207*SUMPRODUCT(DF$10:DF$13,DF$28:DF$31)+BA207*SUMPRODUCT(DF$14:DF$23,DF$32:DF$41))*'Projeções - Receitas'!Y$23+(AP207*DF$11*'Projeções - Receitas'!Y$25)</f>
        <v>78611689000.286209</v>
      </c>
      <c r="BM207" s="334">
        <f>(AQ207*SUMPRODUCT(DG$10:DG$13,DG$28:DG$31)+BB207*SUMPRODUCT(DG$14:DG$23,DG$32:DG$41))*'Projeções - Receitas'!Z$23+(AQ207*DG$11*'Projeções - Receitas'!Z$25)</f>
        <v>86840864316.881592</v>
      </c>
      <c r="BN207" s="334">
        <f>(AR207*SUMPRODUCT(DH$10:DH$13,DH$28:DH$31)+BC207*SUMPRODUCT(DH$14:DH$23,DH$32:DH$41))*'Projeções - Receitas'!AA$23+(AR207*DH$11*'Projeções - Receitas'!AA$25)</f>
        <v>95921199802.875427</v>
      </c>
      <c r="BO207" s="334">
        <f>(AS207*SUMPRODUCT(DI$10:DI$13,DI$28:DI$31)+BD207*SUMPRODUCT(DI$14:DI$23,DI$32:DI$41))*'Projeções - Receitas'!AB$23+(AS207*DI$11*'Projeções - Receitas'!AB$25)</f>
        <v>105368756647.96252</v>
      </c>
      <c r="BP207" s="334">
        <f>(AT207*SUMPRODUCT(DJ$10:DJ$13,DJ$28:DJ$31)+BE207*SUMPRODUCT(DJ$14:DJ$23,DJ$32:DJ$41))*'Projeções - Receitas'!AC$23+(AT207*DJ$11*'Projeções - Receitas'!AC$25)</f>
        <v>113856935771.86142</v>
      </c>
      <c r="BQ207" s="334">
        <f>(AU207*SUMPRODUCT(DK$10:DK$13,DK$28:DK$31)+BF207*SUMPRODUCT(DK$14:DK$23,DK$32:DK$41))*'Projeções - Receitas'!AD$23+(AU207*DK$11*'Projeções - Receitas'!AD$25)</f>
        <v>144830875893.56018</v>
      </c>
      <c r="BR207" s="335">
        <f>((BG207+'DRE + DCF'!T$12)*(1+'DRE + DCF'!T$15)+'DRE + DCF'!T$18)*(1+'DRE + DCF'!T$25)*'DRE + DCF'!T$33</f>
        <v>36242140315.766449</v>
      </c>
      <c r="BS207" s="335">
        <f>((BH207+'DRE + DCF'!U$12)*(1+'DRE + DCF'!U$15)+'DRE + DCF'!U$18)*(1+'DRE + DCF'!U$25)*'DRE + DCF'!U$33</f>
        <v>27429311335.656212</v>
      </c>
      <c r="BT207" s="335">
        <f>((BI207+'DRE + DCF'!V$12)*(1+'DRE + DCF'!V$15)+'DRE + DCF'!V$18)*(1+'DRE + DCF'!V$25)*'DRE + DCF'!V$33</f>
        <v>30489684416.800575</v>
      </c>
      <c r="BU207" s="335">
        <f>((BJ207+'DRE + DCF'!W$12)*(1+'DRE + DCF'!W$15)+'DRE + DCF'!W$18)*(1+'DRE + DCF'!W$25)*'DRE + DCF'!W$33</f>
        <v>33834257676.956951</v>
      </c>
      <c r="BV207" s="335">
        <f>((BK207+'DRE + DCF'!X$12)*(1+'DRE + DCF'!X$15)+'DRE + DCF'!X$18)*(1+'DRE + DCF'!X$25)*'DRE + DCF'!X$33</f>
        <v>37499001925.404121</v>
      </c>
      <c r="BW207" s="335">
        <f>((BL207+'DRE + DCF'!Y$12)*(1+'DRE + DCF'!Y$15)+'DRE + DCF'!Y$18)*(1+'DRE + DCF'!Y$25)*'DRE + DCF'!Y$33</f>
        <v>41528523231.825317</v>
      </c>
      <c r="BX207" s="335">
        <f>((BM207+'DRE + DCF'!Z$12)*(1+'DRE + DCF'!Z$15)+'DRE + DCF'!Z$18)*(1+'DRE + DCF'!Z$25)*'DRE + DCF'!Z$33</f>
        <v>45971998475.867821</v>
      </c>
      <c r="BY207" s="335">
        <f>((BN207+'DRE + DCF'!AA$12)*(1+'DRE + DCF'!AA$15)+'DRE + DCF'!AA$18)*(1+'DRE + DCF'!AA$25)*'DRE + DCF'!AA$33</f>
        <v>50865537120.722534</v>
      </c>
      <c r="BZ207" s="335">
        <f>((BO207+'DRE + DCF'!AB$12)*(1+'DRE + DCF'!AB$15)+'DRE + DCF'!AB$18)*(1+'DRE + DCF'!AB$25)*'DRE + DCF'!AB$33</f>
        <v>55923075847.547333</v>
      </c>
      <c r="CA207" s="335">
        <f>((BP207+'DRE + DCF'!AC$12)*(1+'DRE + DCF'!AC$15)+'DRE + DCF'!AC$18)*(1+'DRE + DCF'!AC$25)*'DRE + DCF'!AC$33</f>
        <v>60346017530.04425</v>
      </c>
      <c r="CB207" s="335">
        <f>((BQ207+'DRE + DCF'!AD$12)*(1+'DRE + DCF'!AD$15)+'DRE + DCF'!AD$18)*(1+'DRE + DCF'!AD$25)*'DRE + DCF'!AD$33</f>
        <v>75750187131.532745</v>
      </c>
      <c r="CC207" s="335">
        <f>BR207*(1-DA$47)+('DRE + DCF'!N$53*10^6)</f>
        <v>200873145666.56506</v>
      </c>
      <c r="CD207" s="335">
        <f>BS207*(1-DB$47)+('DRE + DCF'!T$53*10^6)</f>
        <v>201134655493.92648</v>
      </c>
      <c r="CE207" s="335">
        <f>BT207*(1-DC$47)+('DRE + DCF'!U$53*10^6)</f>
        <v>219814385670.01364</v>
      </c>
      <c r="CF207" s="335">
        <f>BU207*(1-DD$47)+('DRE + DCF'!V$53*10^6)</f>
        <v>240541319312.45224</v>
      </c>
      <c r="CG207" s="335">
        <f>BV207*(1-DE$47)+('DRE + DCF'!W$53*10^6)</f>
        <v>263511441033.31961</v>
      </c>
      <c r="CH207" s="335">
        <f>BW207*(1-DF$47)+('DRE + DCF'!X$53*10^6)</f>
        <v>288948089802.82971</v>
      </c>
      <c r="CI207" s="335">
        <f>BX207*(1-DG$47)+('DRE + DCF'!Y$53*10^6)</f>
        <v>317104616620.22992</v>
      </c>
      <c r="CJ207" s="335">
        <f>BY207*(1-DH$47)+('DRE + DCF'!Z$53*10^6)</f>
        <v>348256569652.9043</v>
      </c>
      <c r="CK207" s="335">
        <f>BZ207*(1-DI$47)+('DRE + DCF'!AA$53*10^6)</f>
        <v>382318045844.45068</v>
      </c>
      <c r="CL207" s="335">
        <f>CA207*(1-DJ$47)+('DRE + DCF'!AB$53*10^6)</f>
        <v>418456031496.92358</v>
      </c>
      <c r="CM207" s="335">
        <f>CB207*(1-DK$47)+('DRE + DCF'!AC$53*10^6)</f>
        <v>463774633787.85266</v>
      </c>
      <c r="CN207" s="335">
        <f t="shared" si="196"/>
        <v>1178037660244.2424</v>
      </c>
      <c r="CO207" s="335">
        <f t="shared" si="197"/>
        <v>1200086703785.1292</v>
      </c>
      <c r="CP207" s="335">
        <f t="shared" si="198"/>
        <v>1241017140504.7195</v>
      </c>
      <c r="CQ207" s="335">
        <f t="shared" si="199"/>
        <v>1389939197365.2859</v>
      </c>
      <c r="CR207" s="335">
        <f t="shared" si="200"/>
        <v>1556731901049.1206</v>
      </c>
      <c r="CS207" s="335">
        <f t="shared" si="201"/>
        <v>1743539729175.0151</v>
      </c>
      <c r="CT207" s="335">
        <f t="shared" si="202"/>
        <v>1952764496676.0171</v>
      </c>
      <c r="CU207" s="335">
        <f t="shared" si="203"/>
        <v>2187096236277.1392</v>
      </c>
      <c r="CV207" s="335">
        <f t="shared" si="204"/>
        <v>2436425207212.7334</v>
      </c>
      <c r="CW207" s="335">
        <f t="shared" si="205"/>
        <v>2670322027105.1563</v>
      </c>
      <c r="CX207" s="336">
        <f t="shared" si="206"/>
        <v>2922667458666.5938</v>
      </c>
    </row>
    <row r="208" spans="4:102" ht="30" customHeight="1" x14ac:dyDescent="0.25">
      <c r="D208" s="333">
        <f t="shared" si="164"/>
        <v>1.3259523178067639E-2</v>
      </c>
      <c r="E208" s="64">
        <f t="shared" si="165"/>
        <v>1.0343644369598781E-2</v>
      </c>
      <c r="F208" s="64">
        <f t="shared" si="166"/>
        <v>1.9864080883358753E-2</v>
      </c>
      <c r="G208" s="64">
        <f t="shared" si="167"/>
        <v>1.5800323548853745E-2</v>
      </c>
      <c r="H208" s="64">
        <f t="shared" si="168"/>
        <v>1.2015260911191178E-2</v>
      </c>
      <c r="I208" s="64">
        <f t="shared" si="169"/>
        <v>8.4695411132309495E-3</v>
      </c>
      <c r="J208" s="64">
        <f t="shared" si="170"/>
        <v>5.1335048077613965E-3</v>
      </c>
      <c r="K208" s="64">
        <f t="shared" si="171"/>
        <v>1.9796884882569699E-3</v>
      </c>
      <c r="L208" s="64">
        <f t="shared" si="172"/>
        <v>3.3414049958341296E-4</v>
      </c>
      <c r="M208" s="64">
        <f t="shared" si="173"/>
        <v>5.4556808033617843E-4</v>
      </c>
      <c r="N208" s="64">
        <f t="shared" si="174"/>
        <v>1.4301664581352902E-3</v>
      </c>
      <c r="O208" s="64">
        <f t="shared" si="163"/>
        <v>9.8500000000000074E-2</v>
      </c>
      <c r="P208" s="64">
        <f t="shared" si="163"/>
        <v>9.8500000000000074E-2</v>
      </c>
      <c r="Q208" s="64">
        <f t="shared" si="154"/>
        <v>9.8500000000000074E-2</v>
      </c>
      <c r="R208" s="64">
        <f t="shared" si="155"/>
        <v>9.8500000000000074E-2</v>
      </c>
      <c r="S208" s="64">
        <f t="shared" si="156"/>
        <v>9.8500000000000074E-2</v>
      </c>
      <c r="T208" s="64">
        <f t="shared" si="157"/>
        <v>9.8500000000000074E-2</v>
      </c>
      <c r="U208" s="64">
        <f t="shared" si="158"/>
        <v>9.8500000000000074E-2</v>
      </c>
      <c r="V208" s="64">
        <f t="shared" si="159"/>
        <v>9.8500000000000074E-2</v>
      </c>
      <c r="W208" s="64">
        <f t="shared" si="160"/>
        <v>9.8500000000000074E-2</v>
      </c>
      <c r="X208" s="64">
        <f t="shared" si="161"/>
        <v>9.8500000000000074E-2</v>
      </c>
      <c r="Y208" s="64">
        <f t="shared" si="162"/>
        <v>9.8500000000000074E-2</v>
      </c>
      <c r="Z208" s="64">
        <f t="shared" si="175"/>
        <v>0.1704470014198749</v>
      </c>
      <c r="AA208" s="64">
        <f t="shared" si="207"/>
        <v>0.16753112261140604</v>
      </c>
      <c r="AB208" s="64">
        <f t="shared" si="176"/>
        <v>0.17705155912516601</v>
      </c>
      <c r="AC208" s="64">
        <f t="shared" si="177"/>
        <v>0.17298780179066101</v>
      </c>
      <c r="AD208" s="64">
        <f t="shared" si="178"/>
        <v>0.16920273915299844</v>
      </c>
      <c r="AE208" s="64">
        <f t="shared" si="179"/>
        <v>0.16565701935503821</v>
      </c>
      <c r="AF208" s="64">
        <f t="shared" si="180"/>
        <v>0.16232098304956866</v>
      </c>
      <c r="AG208" s="64">
        <f t="shared" si="181"/>
        <v>0.15916716673006423</v>
      </c>
      <c r="AH208" s="64">
        <f t="shared" si="182"/>
        <v>0.15685333774222385</v>
      </c>
      <c r="AI208" s="64">
        <f t="shared" si="183"/>
        <v>0.15664191016147108</v>
      </c>
      <c r="AJ208" s="64">
        <f t="shared" si="184"/>
        <v>0.15861764469994255</v>
      </c>
      <c r="AK208" s="334">
        <f>(1+O208)*'Projeções - Receitas'!N$34</f>
        <v>2024735780714.9817</v>
      </c>
      <c r="AL208" s="334">
        <f>(1+P208)*'Projeções - Receitas'!T$34</f>
        <v>2138434954092.6772</v>
      </c>
      <c r="AM208" s="334">
        <f>(1+Q208)*'Projeções - Receitas'!U$34</f>
        <v>2395047148583.7988</v>
      </c>
      <c r="AN208" s="334">
        <f>(1+R208)*'Projeções - Receitas'!V$34</f>
        <v>2682452806413.8545</v>
      </c>
      <c r="AO208" s="334">
        <f>(1+S208)*'Projeções - Receitas'!W$34</f>
        <v>3004347143183.5176</v>
      </c>
      <c r="AP208" s="334">
        <f>(1+T208)*'Projeções - Receitas'!X$34</f>
        <v>3364868800365.54</v>
      </c>
      <c r="AQ208" s="334">
        <f>(1+U208)*'Projeções - Receitas'!Y$34</f>
        <v>3768653056409.4048</v>
      </c>
      <c r="AR208" s="334">
        <f>(1+V208)*'Projeções - Receitas'!Z$34</f>
        <v>4220891423178.5337</v>
      </c>
      <c r="AS208" s="334">
        <f>(1+W208)*'Projeções - Receitas'!AA$34</f>
        <v>4702073045420.8867</v>
      </c>
      <c r="AT208" s="334">
        <f>(1+X208)*'Projeções - Receitas'!AB$34</f>
        <v>5153472057781.293</v>
      </c>
      <c r="AU208" s="334">
        <f>(1+Y208)*'Projeções - Receitas'!AC$34</f>
        <v>5640475167241.625</v>
      </c>
      <c r="AV208" s="335">
        <f t="shared" si="185"/>
        <v>1772799724393.4961</v>
      </c>
      <c r="AW208" s="335">
        <f t="shared" si="186"/>
        <v>1872351411654.4231</v>
      </c>
      <c r="AX208" s="335">
        <f t="shared" si="187"/>
        <v>2097033581052.9541</v>
      </c>
      <c r="AY208" s="335">
        <f t="shared" si="188"/>
        <v>2348677610779.3086</v>
      </c>
      <c r="AZ208" s="335">
        <f t="shared" si="189"/>
        <v>2630518924072.8262</v>
      </c>
      <c r="BA208" s="335">
        <f t="shared" si="190"/>
        <v>2946181194961.5654</v>
      </c>
      <c r="BB208" s="335">
        <f t="shared" si="191"/>
        <v>3299722938356.9531</v>
      </c>
      <c r="BC208" s="335">
        <f t="shared" si="192"/>
        <v>3695689690959.7881</v>
      </c>
      <c r="BD208" s="335">
        <f t="shared" si="193"/>
        <v>4116998315729.2041</v>
      </c>
      <c r="BE208" s="335">
        <f t="shared" si="194"/>
        <v>4512230154039.208</v>
      </c>
      <c r="BF208" s="335">
        <f t="shared" si="195"/>
        <v>4938635903595.9131</v>
      </c>
      <c r="BG208" s="334">
        <f>(AK208*SUMPRODUCT(DA$10:DA$13,DA$28:DA$31)+AV208*SUMPRODUCT(DA$14:DA$23,DA$32:DA$41))*'Projeções - Receitas'!T$23+(AK208*DA$11*'Projeções - Receitas'!T$25)</f>
        <v>65776671805.619629</v>
      </c>
      <c r="BH208" s="334">
        <f>(AL208*SUMPRODUCT(DB$10:DB$13,DB$28:DB$31)+AW208*SUMPRODUCT(DB$14:DB$23,DB$32:DB$41))*'Projeções - Receitas'!U$23+(AL208*DB$11*'Projeções - Receitas'!U$25)</f>
        <v>52701810696.16217</v>
      </c>
      <c r="BI208" s="334">
        <f>(AM208*SUMPRODUCT(DC$10:DC$13,DC$28:DC$31)+AX208*SUMPRODUCT(DC$14:DC$23,DC$32:DC$41))*'Projeções - Receitas'!V$23+(AM208*DC$11*'Projeções - Receitas'!V$25)</f>
        <v>58292419765.604645</v>
      </c>
      <c r="BJ208" s="334">
        <f>(AN208*SUMPRODUCT(DD$10:DD$13,DD$28:DD$31)+AY208*SUMPRODUCT(DD$14:DD$23,DD$32:DD$41))*'Projeções - Receitas'!W$23+(AN208*DD$11*'Projeções - Receitas'!W$25)</f>
        <v>64426926929.748016</v>
      </c>
      <c r="BK208" s="334">
        <f>(AO208*SUMPRODUCT(DE$10:DE$13,DE$28:DE$31)+AZ208*SUMPRODUCT(DE$14:DE$23,DE$32:DE$41))*'Projeções - Receitas'!X$23+(AO208*DE$11*'Projeções - Receitas'!X$25)</f>
        <v>71188110367.514099</v>
      </c>
      <c r="BL208" s="334">
        <f>(AP208*SUMPRODUCT(DF$10:DF$13,DF$28:DF$31)+BA208*SUMPRODUCT(DF$14:DF$23,DF$32:DF$41))*'Projeções - Receitas'!Y$23+(AP208*DF$11*'Projeções - Receitas'!Y$25)</f>
        <v>78647486672.872925</v>
      </c>
      <c r="BM208" s="334">
        <f>(AQ208*SUMPRODUCT(DG$10:DG$13,DG$28:DG$31)+BB208*SUMPRODUCT(DG$14:DG$23,DG$32:DG$41))*'Projeções - Receitas'!Z$23+(AQ208*DG$11*'Projeções - Receitas'!Z$25)</f>
        <v>86880409337.062256</v>
      </c>
      <c r="BN208" s="334">
        <f>(AR208*SUMPRODUCT(DH$10:DH$13,DH$28:DH$31)+BC208*SUMPRODUCT(DH$14:DH$23,DH$32:DH$41))*'Projeções - Receitas'!AA$23+(AR208*DH$11*'Projeções - Receitas'!AA$25)</f>
        <v>95964879766.355774</v>
      </c>
      <c r="BO208" s="334">
        <f>(AS208*SUMPRODUCT(DI$10:DI$13,DI$28:DI$31)+BD208*SUMPRODUCT(DI$14:DI$23,DI$32:DI$41))*'Projeções - Receitas'!AB$23+(AS208*DI$11*'Projeções - Receitas'!AB$25)</f>
        <v>105416738777.58362</v>
      </c>
      <c r="BP208" s="334">
        <f>(AT208*SUMPRODUCT(DJ$10:DJ$13,DJ$28:DJ$31)+BE208*SUMPRODUCT(DJ$14:DJ$23,DJ$32:DJ$41))*'Projeções - Receitas'!AC$23+(AT208*DJ$11*'Projeções - Receitas'!AC$25)</f>
        <v>113908783192.5226</v>
      </c>
      <c r="BQ208" s="334">
        <f>(AU208*SUMPRODUCT(DK$10:DK$13,DK$28:DK$31)+BF208*SUMPRODUCT(DK$14:DK$23,DK$32:DK$41))*'Projeções - Receitas'!AD$23+(AU208*DK$11*'Projeções - Receitas'!AD$25)</f>
        <v>144896828022.83777</v>
      </c>
      <c r="BR208" s="335">
        <f>((BG208+'DRE + DCF'!T$12)*(1+'DRE + DCF'!T$15)+'DRE + DCF'!T$18)*(1+'DRE + DCF'!T$25)*'DRE + DCF'!T$33</f>
        <v>36260562908.057442</v>
      </c>
      <c r="BS208" s="335">
        <f>((BH208+'DRE + DCF'!U$12)*(1+'DRE + DCF'!U$15)+'DRE + DCF'!U$18)*(1+'DRE + DCF'!U$25)*'DRE + DCF'!U$33</f>
        <v>27443929499.520092</v>
      </c>
      <c r="BT208" s="335">
        <f>((BI208+'DRE + DCF'!V$12)*(1+'DRE + DCF'!V$15)+'DRE + DCF'!V$18)*(1+'DRE + DCF'!V$25)*'DRE + DCF'!V$33</f>
        <v>30505835137.871208</v>
      </c>
      <c r="BU208" s="335">
        <f>((BJ208+'DRE + DCF'!W$12)*(1+'DRE + DCF'!W$15)+'DRE + DCF'!W$18)*(1+'DRE + DCF'!W$25)*'DRE + DCF'!W$33</f>
        <v>33852088001.412453</v>
      </c>
      <c r="BV208" s="335">
        <f>((BK208+'DRE + DCF'!X$12)*(1+'DRE + DCF'!X$15)+'DRE + DCF'!X$18)*(1+'DRE + DCF'!X$25)*'DRE + DCF'!X$33</f>
        <v>37518681275.041046</v>
      </c>
      <c r="BW208" s="335">
        <f>((BL208+'DRE + DCF'!Y$12)*(1+'DRE + DCF'!Y$15)+'DRE + DCF'!Y$18)*(1+'DRE + DCF'!Y$25)*'DRE + DCF'!Y$33</f>
        <v>41550240191.366241</v>
      </c>
      <c r="BX208" s="335">
        <f>((BM208+'DRE + DCF'!Z$12)*(1+'DRE + DCF'!Z$15)+'DRE + DCF'!Z$18)*(1+'DRE + DCF'!Z$25)*'DRE + DCF'!Z$33</f>
        <v>45995961762.240547</v>
      </c>
      <c r="BY208" s="335">
        <f>((BN208+'DRE + DCF'!AA$12)*(1+'DRE + DCF'!AA$15)+'DRE + DCF'!AA$18)*(1+'DRE + DCF'!AA$25)*'DRE + DCF'!AA$33</f>
        <v>50891976218.796379</v>
      </c>
      <c r="BZ208" s="335">
        <f>((BO208+'DRE + DCF'!AB$12)*(1+'DRE + DCF'!AB$15)+'DRE + DCF'!AB$18)*(1+'DRE + DCF'!AB$25)*'DRE + DCF'!AB$33</f>
        <v>55952086208.194702</v>
      </c>
      <c r="CA208" s="335">
        <f>((BP208+'DRE + DCF'!AC$12)*(1+'DRE + DCF'!AC$15)+'DRE + DCF'!AC$18)*(1+'DRE + DCF'!AC$25)*'DRE + DCF'!AC$33</f>
        <v>60377329431.9468</v>
      </c>
      <c r="CB208" s="335">
        <f>((BQ208+'DRE + DCF'!AD$12)*(1+'DRE + DCF'!AD$15)+'DRE + DCF'!AD$18)*(1+'DRE + DCF'!AD$25)*'DRE + DCF'!AD$33</f>
        <v>75788686746.717041</v>
      </c>
      <c r="CC208" s="335">
        <f>BR208*(1-DA$47)+('DRE + DCF'!N$53*10^6)</f>
        <v>200884422534.63177</v>
      </c>
      <c r="CD208" s="335">
        <f>BS208*(1-DB$47)+('DRE + DCF'!T$53*10^6)</f>
        <v>201143426392.24481</v>
      </c>
      <c r="CE208" s="335">
        <f>BT208*(1-DC$47)+('DRE + DCF'!U$53*10^6)</f>
        <v>219824076102.65601</v>
      </c>
      <c r="CF208" s="335">
        <f>BU208*(1-DD$47)+('DRE + DCF'!V$53*10^6)</f>
        <v>240552017507.12555</v>
      </c>
      <c r="CG208" s="335">
        <f>BV208*(1-DE$47)+('DRE + DCF'!W$53*10^6)</f>
        <v>263523248643.10178</v>
      </c>
      <c r="CH208" s="335">
        <f>BW208*(1-DF$47)+('DRE + DCF'!X$53*10^6)</f>
        <v>288961119978.55426</v>
      </c>
      <c r="CI208" s="335">
        <f>BX208*(1-DG$47)+('DRE + DCF'!Y$53*10^6)</f>
        <v>317118994592.05353</v>
      </c>
      <c r="CJ208" s="335">
        <f>BY208*(1-DH$47)+('DRE + DCF'!Z$53*10^6)</f>
        <v>348272433111.7486</v>
      </c>
      <c r="CK208" s="335">
        <f>BZ208*(1-DI$47)+('DRE + DCF'!AA$53*10^6)</f>
        <v>382335452060.83911</v>
      </c>
      <c r="CL208" s="335">
        <f>CA208*(1-DJ$47)+('DRE + DCF'!AB$53*10^6)</f>
        <v>418474818638.06512</v>
      </c>
      <c r="CM208" s="335">
        <f>CB208*(1-DK$47)+('DRE + DCF'!AC$53*10^6)</f>
        <v>463797733556.9632</v>
      </c>
      <c r="CN208" s="335">
        <f t="shared" si="196"/>
        <v>1178574107266.2117</v>
      </c>
      <c r="CO208" s="335">
        <f t="shared" si="197"/>
        <v>1200633191355.1587</v>
      </c>
      <c r="CP208" s="335">
        <f t="shared" si="198"/>
        <v>1241582266707.1353</v>
      </c>
      <c r="CQ208" s="335">
        <f t="shared" si="199"/>
        <v>1390572138711.9915</v>
      </c>
      <c r="CR208" s="335">
        <f t="shared" si="200"/>
        <v>1557440795357.4307</v>
      </c>
      <c r="CS208" s="335">
        <f t="shared" si="201"/>
        <v>1744333690800.3225</v>
      </c>
      <c r="CT208" s="335">
        <f t="shared" si="202"/>
        <v>1953653733696.3611</v>
      </c>
      <c r="CU208" s="335">
        <f t="shared" si="203"/>
        <v>2188092181739.9246</v>
      </c>
      <c r="CV208" s="335">
        <f t="shared" si="204"/>
        <v>2437534690458.2764</v>
      </c>
      <c r="CW208" s="335">
        <f t="shared" si="205"/>
        <v>2671538020742.2715</v>
      </c>
      <c r="CX208" s="336">
        <f t="shared" si="206"/>
        <v>2923998363702.416</v>
      </c>
    </row>
    <row r="209" spans="4:102" ht="30" customHeight="1" x14ac:dyDescent="0.25">
      <c r="D209" s="333">
        <f t="shared" si="164"/>
        <v>1.3191540648391342E-2</v>
      </c>
      <c r="E209" s="64">
        <f t="shared" si="165"/>
        <v>1.0274726472273066E-2</v>
      </c>
      <c r="F209" s="64">
        <f t="shared" si="166"/>
        <v>1.9791331028459425E-2</v>
      </c>
      <c r="G209" s="64">
        <f t="shared" si="167"/>
        <v>1.5729311058336165E-2</v>
      </c>
      <c r="H209" s="64">
        <f t="shared" si="168"/>
        <v>1.1945858561936085E-2</v>
      </c>
      <c r="I209" s="64">
        <f t="shared" si="169"/>
        <v>8.4016405556749107E-3</v>
      </c>
      <c r="J209" s="64">
        <f t="shared" si="170"/>
        <v>5.0670115878988231E-3</v>
      </c>
      <c r="K209" s="64">
        <f t="shared" si="171"/>
        <v>1.914520550560822E-3</v>
      </c>
      <c r="L209" s="64">
        <f t="shared" si="172"/>
        <v>3.9836468428935956E-4</v>
      </c>
      <c r="M209" s="64">
        <f t="shared" si="173"/>
        <v>6.0980460341189535E-4</v>
      </c>
      <c r="N209" s="64">
        <f t="shared" si="174"/>
        <v>1.3658983926563006E-3</v>
      </c>
      <c r="O209" s="64">
        <f t="shared" si="163"/>
        <v>9.9000000000000074E-2</v>
      </c>
      <c r="P209" s="64">
        <f t="shared" si="163"/>
        <v>9.9000000000000074E-2</v>
      </c>
      <c r="Q209" s="64">
        <f t="shared" si="154"/>
        <v>9.9000000000000074E-2</v>
      </c>
      <c r="R209" s="64">
        <f t="shared" si="155"/>
        <v>9.9000000000000074E-2</v>
      </c>
      <c r="S209" s="64">
        <f t="shared" si="156"/>
        <v>9.9000000000000074E-2</v>
      </c>
      <c r="T209" s="64">
        <f t="shared" si="157"/>
        <v>9.9000000000000074E-2</v>
      </c>
      <c r="U209" s="64">
        <f t="shared" si="158"/>
        <v>9.9000000000000074E-2</v>
      </c>
      <c r="V209" s="64">
        <f t="shared" si="159"/>
        <v>9.9000000000000074E-2</v>
      </c>
      <c r="W209" s="64">
        <f t="shared" si="160"/>
        <v>9.9000000000000074E-2</v>
      </c>
      <c r="X209" s="64">
        <f t="shared" si="161"/>
        <v>9.9000000000000074E-2</v>
      </c>
      <c r="Y209" s="64">
        <f t="shared" si="162"/>
        <v>9.9000000000000074E-2</v>
      </c>
      <c r="Z209" s="64">
        <f t="shared" si="175"/>
        <v>0.1703790188901986</v>
      </c>
      <c r="AA209" s="64">
        <f t="shared" si="207"/>
        <v>0.16746220471408033</v>
      </c>
      <c r="AB209" s="64">
        <f t="shared" si="176"/>
        <v>0.17697880927026668</v>
      </c>
      <c r="AC209" s="64">
        <f t="shared" si="177"/>
        <v>0.17291678930014343</v>
      </c>
      <c r="AD209" s="64">
        <f t="shared" si="178"/>
        <v>0.16913333680374334</v>
      </c>
      <c r="AE209" s="64">
        <f t="shared" si="179"/>
        <v>0.16558911879748217</v>
      </c>
      <c r="AF209" s="64">
        <f t="shared" si="180"/>
        <v>0.16225448982970608</v>
      </c>
      <c r="AG209" s="64">
        <f t="shared" si="181"/>
        <v>0.15910199879236808</v>
      </c>
      <c r="AH209" s="64">
        <f t="shared" si="182"/>
        <v>0.1567891135575179</v>
      </c>
      <c r="AI209" s="64">
        <f t="shared" si="183"/>
        <v>0.15657767363839536</v>
      </c>
      <c r="AJ209" s="64">
        <f t="shared" si="184"/>
        <v>0.15855337663446356</v>
      </c>
      <c r="AK209" s="334">
        <f>(1+O209)*'Projeções - Receitas'!N$34</f>
        <v>2025657371875.9807</v>
      </c>
      <c r="AL209" s="334">
        <f>(1+P209)*'Projeções - Receitas'!T$34</f>
        <v>2139408297267.0481</v>
      </c>
      <c r="AM209" s="334">
        <f>(1+Q209)*'Projeções - Receitas'!U$34</f>
        <v>2396137292939.0938</v>
      </c>
      <c r="AN209" s="334">
        <f>(1+R209)*'Projeções - Receitas'!V$34</f>
        <v>2683673768091.7852</v>
      </c>
      <c r="AO209" s="334">
        <f>(1+S209)*'Projeções - Receitas'!W$34</f>
        <v>3005714620262.7998</v>
      </c>
      <c r="AP209" s="334">
        <f>(1+T209)*'Projeções - Receitas'!X$34</f>
        <v>3366400374694.3359</v>
      </c>
      <c r="AQ209" s="334">
        <f>(1+U209)*'Projeções - Receitas'!Y$34</f>
        <v>3770368419657.6567</v>
      </c>
      <c r="AR209" s="334">
        <f>(1+V209)*'Projeções - Receitas'!Z$34</f>
        <v>4222812630016.5757</v>
      </c>
      <c r="AS209" s="334">
        <f>(1+W209)*'Projeções - Receitas'!AA$34</f>
        <v>4704213269838.4658</v>
      </c>
      <c r="AT209" s="334">
        <f>(1+X209)*'Projeções - Receitas'!AB$34</f>
        <v>5155817743742.959</v>
      </c>
      <c r="AU209" s="334">
        <f>(1+Y209)*'Projeções - Receitas'!AC$34</f>
        <v>5643042520526.6689</v>
      </c>
      <c r="AV209" s="335">
        <f t="shared" si="185"/>
        <v>1773606642793.311</v>
      </c>
      <c r="AW209" s="335">
        <f t="shared" si="186"/>
        <v>1873203642611.0251</v>
      </c>
      <c r="AX209" s="335">
        <f t="shared" si="187"/>
        <v>2097988079724.3479</v>
      </c>
      <c r="AY209" s="335">
        <f t="shared" si="188"/>
        <v>2349746649291.27</v>
      </c>
      <c r="AZ209" s="335">
        <f t="shared" si="189"/>
        <v>2631716247206.2227</v>
      </c>
      <c r="BA209" s="335">
        <f t="shared" si="190"/>
        <v>2947522196870.9697</v>
      </c>
      <c r="BB209" s="335">
        <f t="shared" si="191"/>
        <v>3301224860495.4863</v>
      </c>
      <c r="BC209" s="335">
        <f t="shared" si="192"/>
        <v>3697371843754.9448</v>
      </c>
      <c r="BD209" s="335">
        <f t="shared" si="193"/>
        <v>4118872233943.0088</v>
      </c>
      <c r="BE209" s="335">
        <f t="shared" si="194"/>
        <v>4514283968401.5381</v>
      </c>
      <c r="BF209" s="335">
        <f t="shared" si="195"/>
        <v>4940883803415.4834</v>
      </c>
      <c r="BG209" s="334">
        <f>(AK209*SUMPRODUCT(DA$10:DA$13,DA$28:DA$31)+AV209*SUMPRODUCT(DA$14:DA$23,DA$32:DA$41))*'Projeções - Receitas'!T$23+(AK209*DA$11*'Projeções - Receitas'!T$25)</f>
        <v>65806611119.14061</v>
      </c>
      <c r="BH209" s="334">
        <f>(AL209*SUMPRODUCT(DB$10:DB$13,DB$28:DB$31)+AW209*SUMPRODUCT(DB$14:DB$23,DB$32:DB$41))*'Projeções - Receitas'!U$23+(AL209*DB$11*'Projeções - Receitas'!U$25)</f>
        <v>52725798775.677963</v>
      </c>
      <c r="BI209" s="334">
        <f>(AM209*SUMPRODUCT(DC$10:DC$13,DC$28:DC$31)+AX209*SUMPRODUCT(DC$14:DC$23,DC$32:DC$41))*'Projeções - Receitas'!V$23+(AM209*DC$11*'Projeções - Receitas'!V$25)</f>
        <v>58318952501.046425</v>
      </c>
      <c r="BJ209" s="334">
        <f>(AN209*SUMPRODUCT(DD$10:DD$13,DD$28:DD$31)+AY209*SUMPRODUCT(DD$14:DD$23,DD$32:DD$41))*'Projeções - Receitas'!W$23+(AN209*DD$11*'Projeções - Receitas'!W$25)</f>
        <v>64456251885.109741</v>
      </c>
      <c r="BK209" s="334">
        <f>(AO209*SUMPRODUCT(DE$10:DE$13,DE$28:DE$31)+AZ209*SUMPRODUCT(DE$14:DE$23,DE$32:DE$41))*'Projeções - Receitas'!X$23+(AO209*DE$11*'Projeções - Receitas'!X$25)</f>
        <v>71220512784.613525</v>
      </c>
      <c r="BL209" s="334">
        <f>(AP209*SUMPRODUCT(DF$10:DF$13,DF$28:DF$31)+BA209*SUMPRODUCT(DF$14:DF$23,DF$32:DF$41))*'Projeções - Receitas'!Y$23+(AP209*DF$11*'Projeções - Receitas'!Y$25)</f>
        <v>78683284345.459518</v>
      </c>
      <c r="BM209" s="334">
        <f>(AQ209*SUMPRODUCT(DG$10:DG$13,DG$28:DG$31)+BB209*SUMPRODUCT(DG$14:DG$23,DG$32:DG$41))*'Projeções - Receitas'!Z$23+(AQ209*DG$11*'Projeções - Receitas'!Z$25)</f>
        <v>86919954357.242981</v>
      </c>
      <c r="BN209" s="334">
        <f>(AR209*SUMPRODUCT(DH$10:DH$13,DH$28:DH$31)+BC209*SUMPRODUCT(DH$14:DH$23,DH$32:DH$41))*'Projeções - Receitas'!AA$23+(AR209*DH$11*'Projeções - Receitas'!AA$25)</f>
        <v>96008559729.836121</v>
      </c>
      <c r="BO209" s="334">
        <f>(AS209*SUMPRODUCT(DI$10:DI$13,DI$28:DI$31)+BD209*SUMPRODUCT(DI$14:DI$23,DI$32:DI$41))*'Projeções - Receitas'!AB$23+(AS209*DI$11*'Projeções - Receitas'!AB$25)</f>
        <v>105464720907.20479</v>
      </c>
      <c r="BP209" s="334">
        <f>(AT209*SUMPRODUCT(DJ$10:DJ$13,DJ$28:DJ$31)+BE209*SUMPRODUCT(DJ$14:DJ$23,DJ$32:DJ$41))*'Projeções - Receitas'!AC$23+(AT209*DJ$11*'Projeções - Receitas'!AC$25)</f>
        <v>113960630613.18372</v>
      </c>
      <c r="BQ209" s="334">
        <f>(AU209*SUMPRODUCT(DK$10:DK$13,DK$28:DK$31)+BF209*SUMPRODUCT(DK$14:DK$23,DK$32:DK$41))*'Projeções - Receitas'!AD$23+(AU209*DK$11*'Projeções - Receitas'!AD$25)</f>
        <v>144962780152.1153</v>
      </c>
      <c r="BR209" s="335">
        <f>((BG209+'DRE + DCF'!T$12)*(1+'DRE + DCF'!T$15)+'DRE + DCF'!T$18)*(1+'DRE + DCF'!T$25)*'DRE + DCF'!T$33</f>
        <v>36278985500.348419</v>
      </c>
      <c r="BS209" s="335">
        <f>((BH209+'DRE + DCF'!U$12)*(1+'DRE + DCF'!U$15)+'DRE + DCF'!U$18)*(1+'DRE + DCF'!U$25)*'DRE + DCF'!U$33</f>
        <v>27458547663.383984</v>
      </c>
      <c r="BT209" s="335">
        <f>((BI209+'DRE + DCF'!V$12)*(1+'DRE + DCF'!V$15)+'DRE + DCF'!V$18)*(1+'DRE + DCF'!V$25)*'DRE + DCF'!V$33</f>
        <v>30521985858.941833</v>
      </c>
      <c r="BU209" s="335">
        <f>((BJ209+'DRE + DCF'!W$12)*(1+'DRE + DCF'!W$15)+'DRE + DCF'!W$18)*(1+'DRE + DCF'!W$25)*'DRE + DCF'!W$33</f>
        <v>33869918325.867924</v>
      </c>
      <c r="BV209" s="335">
        <f>((BK209+'DRE + DCF'!X$12)*(1+'DRE + DCF'!X$15)+'DRE + DCF'!X$18)*(1+'DRE + DCF'!X$25)*'DRE + DCF'!X$33</f>
        <v>37538360624.67794</v>
      </c>
      <c r="BW209" s="335">
        <f>((BL209+'DRE + DCF'!Y$12)*(1+'DRE + DCF'!Y$15)+'DRE + DCF'!Y$18)*(1+'DRE + DCF'!Y$25)*'DRE + DCF'!Y$33</f>
        <v>41571957150.907089</v>
      </c>
      <c r="BX209" s="335">
        <f>((BM209+'DRE + DCF'!Z$12)*(1+'DRE + DCF'!Z$15)+'DRE + DCF'!Z$18)*(1+'DRE + DCF'!Z$25)*'DRE + DCF'!Z$33</f>
        <v>46019925048.613289</v>
      </c>
      <c r="BY209" s="335">
        <f>((BN209+'DRE + DCF'!AA$12)*(1+'DRE + DCF'!AA$15)+'DRE + DCF'!AA$18)*(1+'DRE + DCF'!AA$25)*'DRE + DCF'!AA$33</f>
        <v>50918415316.870216</v>
      </c>
      <c r="BZ209" s="335">
        <f>((BO209+'DRE + DCF'!AB$12)*(1+'DRE + DCF'!AB$15)+'DRE + DCF'!AB$18)*(1+'DRE + DCF'!AB$25)*'DRE + DCF'!AB$33</f>
        <v>55981096568.842117</v>
      </c>
      <c r="CA209" s="335">
        <f>((BP209+'DRE + DCF'!AC$12)*(1+'DRE + DCF'!AC$15)+'DRE + DCF'!AC$18)*(1+'DRE + DCF'!AC$25)*'DRE + DCF'!AC$33</f>
        <v>60408641333.849297</v>
      </c>
      <c r="CB209" s="335">
        <f>((BQ209+'DRE + DCF'!AD$12)*(1+'DRE + DCF'!AD$15)+'DRE + DCF'!AD$18)*(1+'DRE + DCF'!AD$25)*'DRE + DCF'!AD$33</f>
        <v>75827186361.901291</v>
      </c>
      <c r="CC209" s="335">
        <f>BR209*(1-DA$47)+('DRE + DCF'!N$53*10^6)</f>
        <v>200895699402.69849</v>
      </c>
      <c r="CD209" s="335">
        <f>BS209*(1-DB$47)+('DRE + DCF'!T$53*10^6)</f>
        <v>201152197290.56314</v>
      </c>
      <c r="CE209" s="335">
        <f>BT209*(1-DC$47)+('DRE + DCF'!U$53*10^6)</f>
        <v>219833766535.2984</v>
      </c>
      <c r="CF209" s="335">
        <f>BU209*(1-DD$47)+('DRE + DCF'!V$53*10^6)</f>
        <v>240562715701.79883</v>
      </c>
      <c r="CG209" s="335">
        <f>BV209*(1-DE$47)+('DRE + DCF'!W$53*10^6)</f>
        <v>263535056252.88391</v>
      </c>
      <c r="CH209" s="335">
        <f>BW209*(1-DF$47)+('DRE + DCF'!X$53*10^6)</f>
        <v>288974150154.27875</v>
      </c>
      <c r="CI209" s="335">
        <f>BX209*(1-DG$47)+('DRE + DCF'!Y$53*10^6)</f>
        <v>317133372563.8772</v>
      </c>
      <c r="CJ209" s="335">
        <f>BY209*(1-DH$47)+('DRE + DCF'!Z$53*10^6)</f>
        <v>348288296570.5929</v>
      </c>
      <c r="CK209" s="335">
        <f>BZ209*(1-DI$47)+('DRE + DCF'!AA$53*10^6)</f>
        <v>382352858277.22754</v>
      </c>
      <c r="CL209" s="335">
        <f>CA209*(1-DJ$47)+('DRE + DCF'!AB$53*10^6)</f>
        <v>418493605779.2066</v>
      </c>
      <c r="CM209" s="335">
        <f>CB209*(1-DK$47)+('DRE + DCF'!AC$53*10^6)</f>
        <v>463820833326.07373</v>
      </c>
      <c r="CN209" s="335">
        <f t="shared" si="196"/>
        <v>1179110554288.1807</v>
      </c>
      <c r="CO209" s="335">
        <f t="shared" si="197"/>
        <v>1201179678925.1882</v>
      </c>
      <c r="CP209" s="335">
        <f t="shared" si="198"/>
        <v>1242147392909.5508</v>
      </c>
      <c r="CQ209" s="335">
        <f t="shared" si="199"/>
        <v>1391205080058.6968</v>
      </c>
      <c r="CR209" s="335">
        <f t="shared" si="200"/>
        <v>1558149689665.7407</v>
      </c>
      <c r="CS209" s="335">
        <f t="shared" si="201"/>
        <v>1745127652425.6296</v>
      </c>
      <c r="CT209" s="335">
        <f t="shared" si="202"/>
        <v>1954542970716.7053</v>
      </c>
      <c r="CU209" s="335">
        <f t="shared" si="203"/>
        <v>2189088127202.7102</v>
      </c>
      <c r="CV209" s="335">
        <f t="shared" si="204"/>
        <v>2438644173703.8193</v>
      </c>
      <c r="CW209" s="335">
        <f t="shared" si="205"/>
        <v>2672754014379.3862</v>
      </c>
      <c r="CX209" s="336">
        <f t="shared" si="206"/>
        <v>2925329268738.2383</v>
      </c>
    </row>
    <row r="210" spans="4:102" ht="30" customHeight="1" x14ac:dyDescent="0.25">
      <c r="D210" s="333">
        <f t="shared" si="164"/>
        <v>1.3123619949119453E-2</v>
      </c>
      <c r="E210" s="64">
        <f t="shared" si="165"/>
        <v>1.0205871256072668E-2</v>
      </c>
      <c r="F210" s="64">
        <f t="shared" si="166"/>
        <v>1.9718647339867362E-2</v>
      </c>
      <c r="G210" s="64">
        <f t="shared" si="167"/>
        <v>1.5658363153985444E-2</v>
      </c>
      <c r="H210" s="64">
        <f t="shared" si="168"/>
        <v>1.1876519334417468E-2</v>
      </c>
      <c r="I210" s="64">
        <f t="shared" si="169"/>
        <v>8.3338017539692777E-3</v>
      </c>
      <c r="J210" s="64">
        <f t="shared" si="170"/>
        <v>5.0005788439069498E-3</v>
      </c>
      <c r="K210" s="64">
        <f t="shared" si="171"/>
        <v>1.8494118833855266E-3</v>
      </c>
      <c r="L210" s="64">
        <f t="shared" si="172"/>
        <v>4.6253045682193017E-4</v>
      </c>
      <c r="M210" s="64">
        <f t="shared" si="173"/>
        <v>6.7398270309240726E-4</v>
      </c>
      <c r="N210" s="64">
        <f t="shared" si="174"/>
        <v>1.3016887792604848E-3</v>
      </c>
      <c r="O210" s="64">
        <f t="shared" si="163"/>
        <v>9.9500000000000074E-2</v>
      </c>
      <c r="P210" s="64">
        <f t="shared" si="163"/>
        <v>9.9500000000000074E-2</v>
      </c>
      <c r="Q210" s="64">
        <f t="shared" si="154"/>
        <v>9.9500000000000074E-2</v>
      </c>
      <c r="R210" s="64">
        <f t="shared" si="155"/>
        <v>9.9500000000000074E-2</v>
      </c>
      <c r="S210" s="64">
        <f t="shared" si="156"/>
        <v>9.9500000000000074E-2</v>
      </c>
      <c r="T210" s="64">
        <f t="shared" si="157"/>
        <v>9.9500000000000074E-2</v>
      </c>
      <c r="U210" s="64">
        <f t="shared" si="158"/>
        <v>9.9500000000000074E-2</v>
      </c>
      <c r="V210" s="64">
        <f t="shared" si="159"/>
        <v>9.9500000000000074E-2</v>
      </c>
      <c r="W210" s="64">
        <f t="shared" si="160"/>
        <v>9.9500000000000074E-2</v>
      </c>
      <c r="X210" s="64">
        <f t="shared" si="161"/>
        <v>9.9500000000000074E-2</v>
      </c>
      <c r="Y210" s="64">
        <f t="shared" si="162"/>
        <v>9.9500000000000074E-2</v>
      </c>
      <c r="Z210" s="64">
        <f t="shared" si="175"/>
        <v>0.17031109819092671</v>
      </c>
      <c r="AA210" s="64">
        <f t="shared" si="207"/>
        <v>0.16739334949787993</v>
      </c>
      <c r="AB210" s="64">
        <f t="shared" si="176"/>
        <v>0.17690612558167462</v>
      </c>
      <c r="AC210" s="64">
        <f t="shared" si="177"/>
        <v>0.1728458413957927</v>
      </c>
      <c r="AD210" s="64">
        <f t="shared" si="178"/>
        <v>0.16906399757622473</v>
      </c>
      <c r="AE210" s="64">
        <f t="shared" si="179"/>
        <v>0.16552127999577654</v>
      </c>
      <c r="AF210" s="64">
        <f t="shared" si="180"/>
        <v>0.16218805708571421</v>
      </c>
      <c r="AG210" s="64">
        <f t="shared" si="181"/>
        <v>0.15903689012519279</v>
      </c>
      <c r="AH210" s="64">
        <f t="shared" si="182"/>
        <v>0.15672494778498533</v>
      </c>
      <c r="AI210" s="64">
        <f t="shared" si="183"/>
        <v>0.15651349553871485</v>
      </c>
      <c r="AJ210" s="64">
        <f t="shared" si="184"/>
        <v>0.15848916702106775</v>
      </c>
      <c r="AK210" s="334">
        <f>(1+O210)*'Projeções - Receitas'!N$34</f>
        <v>2026578963036.98</v>
      </c>
      <c r="AL210" s="334">
        <f>(1+P210)*'Projeções - Receitas'!T$34</f>
        <v>2140381640441.4192</v>
      </c>
      <c r="AM210" s="334">
        <f>(1+Q210)*'Projeções - Receitas'!U$34</f>
        <v>2397227437294.3896</v>
      </c>
      <c r="AN210" s="334">
        <f>(1+R210)*'Projeções - Receitas'!V$34</f>
        <v>2684894729769.7163</v>
      </c>
      <c r="AO210" s="334">
        <f>(1+S210)*'Projeções - Receitas'!W$34</f>
        <v>3007082097342.0825</v>
      </c>
      <c r="AP210" s="334">
        <f>(1+T210)*'Projeções - Receitas'!X$34</f>
        <v>3367931949023.1328</v>
      </c>
      <c r="AQ210" s="334">
        <f>(1+U210)*'Projeções - Receitas'!Y$34</f>
        <v>3772083782905.9092</v>
      </c>
      <c r="AR210" s="334">
        <f>(1+V210)*'Projeções - Receitas'!Z$34</f>
        <v>4224733836854.6182</v>
      </c>
      <c r="AS210" s="334">
        <f>(1+W210)*'Projeções - Receitas'!AA$34</f>
        <v>4706353494256.0459</v>
      </c>
      <c r="AT210" s="334">
        <f>(1+X210)*'Projeções - Receitas'!AB$34</f>
        <v>5158163429704.627</v>
      </c>
      <c r="AU210" s="334">
        <f>(1+Y210)*'Projeções - Receitas'!AC$34</f>
        <v>5645609873811.7139</v>
      </c>
      <c r="AV210" s="335">
        <f t="shared" si="185"/>
        <v>1774413561193.126</v>
      </c>
      <c r="AW210" s="335">
        <f t="shared" si="186"/>
        <v>1874055873567.6272</v>
      </c>
      <c r="AX210" s="335">
        <f t="shared" si="187"/>
        <v>2098942578395.7427</v>
      </c>
      <c r="AY210" s="335">
        <f t="shared" si="188"/>
        <v>2350815687803.2319</v>
      </c>
      <c r="AZ210" s="335">
        <f t="shared" si="189"/>
        <v>2632913570339.6196</v>
      </c>
      <c r="BA210" s="335">
        <f t="shared" si="190"/>
        <v>2948863198780.3745</v>
      </c>
      <c r="BB210" s="335">
        <f t="shared" si="191"/>
        <v>3302726782634.0195</v>
      </c>
      <c r="BC210" s="335">
        <f t="shared" si="192"/>
        <v>3699053996550.1021</v>
      </c>
      <c r="BD210" s="335">
        <f t="shared" si="193"/>
        <v>4120746152156.8149</v>
      </c>
      <c r="BE210" s="335">
        <f t="shared" si="194"/>
        <v>4516337782763.8691</v>
      </c>
      <c r="BF210" s="335">
        <f t="shared" si="195"/>
        <v>4943131703235.0547</v>
      </c>
      <c r="BG210" s="334">
        <f>(AK210*SUMPRODUCT(DA$10:DA$13,DA$28:DA$31)+AV210*SUMPRODUCT(DA$14:DA$23,DA$32:DA$41))*'Projeções - Receitas'!T$23+(AK210*DA$11*'Projeções - Receitas'!T$25)</f>
        <v>65836550432.661652</v>
      </c>
      <c r="BH210" s="334">
        <f>(AL210*SUMPRODUCT(DB$10:DB$13,DB$28:DB$31)+AW210*SUMPRODUCT(DB$14:DB$23,DB$32:DB$41))*'Projeções - Receitas'!U$23+(AL210*DB$11*'Projeções - Receitas'!U$25)</f>
        <v>52749786855.193741</v>
      </c>
      <c r="BI210" s="334">
        <f>(AM210*SUMPRODUCT(DC$10:DC$13,DC$28:DC$31)+AX210*SUMPRODUCT(DC$14:DC$23,DC$32:DC$41))*'Projeções - Receitas'!V$23+(AM210*DC$11*'Projeções - Receitas'!V$25)</f>
        <v>58345485236.488205</v>
      </c>
      <c r="BJ210" s="334">
        <f>(AN210*SUMPRODUCT(DD$10:DD$13,DD$28:DD$31)+AY210*SUMPRODUCT(DD$14:DD$23,DD$32:DD$41))*'Projeções - Receitas'!W$23+(AN210*DD$11*'Projeções - Receitas'!W$25)</f>
        <v>64485576840.471489</v>
      </c>
      <c r="BK210" s="334">
        <f>(AO210*SUMPRODUCT(DE$10:DE$13,DE$28:DE$31)+AZ210*SUMPRODUCT(DE$14:DE$23,DE$32:DE$41))*'Projeções - Receitas'!X$23+(AO210*DE$11*'Projeções - Receitas'!X$25)</f>
        <v>71252915201.713028</v>
      </c>
      <c r="BL210" s="334">
        <f>(AP210*SUMPRODUCT(DF$10:DF$13,DF$28:DF$31)+BA210*SUMPRODUCT(DF$14:DF$23,DF$32:DF$41))*'Projeções - Receitas'!Y$23+(AP210*DF$11*'Projeções - Receitas'!Y$25)</f>
        <v>78719082018.046204</v>
      </c>
      <c r="BM210" s="334">
        <f>(AQ210*SUMPRODUCT(DG$10:DG$13,DG$28:DG$31)+BB210*SUMPRODUCT(DG$14:DG$23,DG$32:DG$41))*'Projeções - Receitas'!Z$23+(AQ210*DG$11*'Projeções - Receitas'!Z$25)</f>
        <v>86959499377.423767</v>
      </c>
      <c r="BN210" s="334">
        <f>(AR210*SUMPRODUCT(DH$10:DH$13,DH$28:DH$31)+BC210*SUMPRODUCT(DH$14:DH$23,DH$32:DH$41))*'Projeções - Receitas'!AA$23+(AR210*DH$11*'Projeções - Receitas'!AA$25)</f>
        <v>96052239693.316528</v>
      </c>
      <c r="BO210" s="334">
        <f>(AS210*SUMPRODUCT(DI$10:DI$13,DI$28:DI$31)+BD210*SUMPRODUCT(DI$14:DI$23,DI$32:DI$41))*'Projeções - Receitas'!AB$23+(AS210*DI$11*'Projeções - Receitas'!AB$25)</f>
        <v>105512703036.82581</v>
      </c>
      <c r="BP210" s="334">
        <f>(AT210*SUMPRODUCT(DJ$10:DJ$13,DJ$28:DJ$31)+BE210*SUMPRODUCT(DJ$14:DJ$23,DJ$32:DJ$41))*'Projeções - Receitas'!AC$23+(AT210*DJ$11*'Projeções - Receitas'!AC$25)</f>
        <v>114012478033.84486</v>
      </c>
      <c r="BQ210" s="334">
        <f>(AU210*SUMPRODUCT(DK$10:DK$13,DK$28:DK$31)+BF210*SUMPRODUCT(DK$14:DK$23,DK$32:DK$41))*'Projeções - Receitas'!AD$23+(AU210*DK$11*'Projeções - Receitas'!AD$25)</f>
        <v>145028732281.39294</v>
      </c>
      <c r="BR210" s="335">
        <f>((BG210+'DRE + DCF'!T$12)*(1+'DRE + DCF'!T$15)+'DRE + DCF'!T$18)*(1+'DRE + DCF'!T$25)*'DRE + DCF'!T$33</f>
        <v>36297408092.639458</v>
      </c>
      <c r="BS210" s="335">
        <f>((BH210+'DRE + DCF'!U$12)*(1+'DRE + DCF'!U$15)+'DRE + DCF'!U$18)*(1+'DRE + DCF'!U$25)*'DRE + DCF'!U$33</f>
        <v>27473165827.247887</v>
      </c>
      <c r="BT210" s="335">
        <f>((BI210+'DRE + DCF'!V$12)*(1+'DRE + DCF'!V$15)+'DRE + DCF'!V$18)*(1+'DRE + DCF'!V$25)*'DRE + DCF'!V$33</f>
        <v>30538136580.012455</v>
      </c>
      <c r="BU210" s="335">
        <f>((BJ210+'DRE + DCF'!W$12)*(1+'DRE + DCF'!W$15)+'DRE + DCF'!W$18)*(1+'DRE + DCF'!W$25)*'DRE + DCF'!W$33</f>
        <v>33887748650.323418</v>
      </c>
      <c r="BV210" s="335">
        <f>((BK210+'DRE + DCF'!X$12)*(1+'DRE + DCF'!X$15)+'DRE + DCF'!X$18)*(1+'DRE + DCF'!X$25)*'DRE + DCF'!X$33</f>
        <v>37558039974.314896</v>
      </c>
      <c r="BW210" s="335">
        <f>((BL210+'DRE + DCF'!Y$12)*(1+'DRE + DCF'!Y$15)+'DRE + DCF'!Y$18)*(1+'DRE + DCF'!Y$25)*'DRE + DCF'!Y$33</f>
        <v>41593674110.448006</v>
      </c>
      <c r="BX210" s="335">
        <f>((BM210+'DRE + DCF'!Z$12)*(1+'DRE + DCF'!Z$15)+'DRE + DCF'!Z$18)*(1+'DRE + DCF'!Z$25)*'DRE + DCF'!Z$33</f>
        <v>46043888334.986092</v>
      </c>
      <c r="BY210" s="335">
        <f>((BN210+'DRE + DCF'!AA$12)*(1+'DRE + DCF'!AA$15)+'DRE + DCF'!AA$18)*(1+'DRE + DCF'!AA$25)*'DRE + DCF'!AA$33</f>
        <v>50944854414.944099</v>
      </c>
      <c r="BZ210" s="335">
        <f>((BO210+'DRE + DCF'!AB$12)*(1+'DRE + DCF'!AB$15)+'DRE + DCF'!AB$18)*(1+'DRE + DCF'!AB$25)*'DRE + DCF'!AB$33</f>
        <v>56010106929.489426</v>
      </c>
      <c r="CA210" s="335">
        <f>((BP210+'DRE + DCF'!AC$12)*(1+'DRE + DCF'!AC$15)+'DRE + DCF'!AC$18)*(1+'DRE + DCF'!AC$25)*'DRE + DCF'!AC$33</f>
        <v>60439953235.751816</v>
      </c>
      <c r="CB210" s="335">
        <f>((BQ210+'DRE + DCF'!AD$12)*(1+'DRE + DCF'!AD$15)+'DRE + DCF'!AD$18)*(1+'DRE + DCF'!AD$25)*'DRE + DCF'!AD$33</f>
        <v>75865685977.085632</v>
      </c>
      <c r="CC210" s="335">
        <f>BR210*(1-DA$47)+('DRE + DCF'!N$53*10^6)</f>
        <v>200906976270.7652</v>
      </c>
      <c r="CD210" s="335">
        <f>BS210*(1-DB$47)+('DRE + DCF'!T$53*10^6)</f>
        <v>201160968188.88147</v>
      </c>
      <c r="CE210" s="335">
        <f>BT210*(1-DC$47)+('DRE + DCF'!U$53*10^6)</f>
        <v>219843456967.94077</v>
      </c>
      <c r="CF210" s="335">
        <f>BU210*(1-DD$47)+('DRE + DCF'!V$53*10^6)</f>
        <v>240573413896.47214</v>
      </c>
      <c r="CG210" s="335">
        <f>BV210*(1-DE$47)+('DRE + DCF'!W$53*10^6)</f>
        <v>263546863862.66608</v>
      </c>
      <c r="CH210" s="335">
        <f>BW210*(1-DF$47)+('DRE + DCF'!X$53*10^6)</f>
        <v>288987180330.0033</v>
      </c>
      <c r="CI210" s="335">
        <f>BX210*(1-DG$47)+('DRE + DCF'!Y$53*10^6)</f>
        <v>317147750535.70087</v>
      </c>
      <c r="CJ210" s="335">
        <f>BY210*(1-DH$47)+('DRE + DCF'!Z$53*10^6)</f>
        <v>348304160029.43719</v>
      </c>
      <c r="CK210" s="335">
        <f>BZ210*(1-DI$47)+('DRE + DCF'!AA$53*10^6)</f>
        <v>382370264493.61597</v>
      </c>
      <c r="CL210" s="335">
        <f>CA210*(1-DJ$47)+('DRE + DCF'!AB$53*10^6)</f>
        <v>418512392920.34814</v>
      </c>
      <c r="CM210" s="335">
        <f>CB210*(1-DK$47)+('DRE + DCF'!AC$53*10^6)</f>
        <v>463843933095.18439</v>
      </c>
      <c r="CN210" s="335">
        <f t="shared" si="196"/>
        <v>1179647001310.1499</v>
      </c>
      <c r="CO210" s="335">
        <f t="shared" si="197"/>
        <v>1201726166495.218</v>
      </c>
      <c r="CP210" s="335">
        <f t="shared" si="198"/>
        <v>1242712519111.9666</v>
      </c>
      <c r="CQ210" s="335">
        <f t="shared" si="199"/>
        <v>1391838021405.4026</v>
      </c>
      <c r="CR210" s="335">
        <f t="shared" si="200"/>
        <v>1558858583974.051</v>
      </c>
      <c r="CS210" s="335">
        <f t="shared" si="201"/>
        <v>1745921614050.9373</v>
      </c>
      <c r="CT210" s="335">
        <f t="shared" si="202"/>
        <v>1955432207737.05</v>
      </c>
      <c r="CU210" s="335">
        <f t="shared" si="203"/>
        <v>2190084072665.4958</v>
      </c>
      <c r="CV210" s="335">
        <f t="shared" si="204"/>
        <v>2439753656949.3633</v>
      </c>
      <c r="CW210" s="335">
        <f t="shared" si="205"/>
        <v>2673970008016.5024</v>
      </c>
      <c r="CX210" s="336">
        <f t="shared" si="206"/>
        <v>2926660173774.0615</v>
      </c>
    </row>
    <row r="211" spans="4:102" ht="30" customHeight="1" x14ac:dyDescent="0.25">
      <c r="D211" s="333">
        <f t="shared" si="164"/>
        <v>1.3055760995937804E-2</v>
      </c>
      <c r="E211" s="64">
        <f t="shared" si="165"/>
        <v>1.0137078635523433E-2</v>
      </c>
      <c r="F211" s="64">
        <f t="shared" si="166"/>
        <v>1.9646029727355852E-2</v>
      </c>
      <c r="G211" s="64">
        <f t="shared" si="167"/>
        <v>1.5587479747729643E-2</v>
      </c>
      <c r="H211" s="64">
        <f t="shared" si="168"/>
        <v>1.1807243142560236E-2</v>
      </c>
      <c r="I211" s="64">
        <f t="shared" si="169"/>
        <v>8.2660246239016077E-3</v>
      </c>
      <c r="J211" s="64">
        <f t="shared" si="170"/>
        <v>4.9342064933187713E-3</v>
      </c>
      <c r="K211" s="64">
        <f t="shared" si="171"/>
        <v>1.7843624059076801E-3</v>
      </c>
      <c r="L211" s="64">
        <f t="shared" si="172"/>
        <v>5.2663789683390916E-4</v>
      </c>
      <c r="M211" s="64">
        <f t="shared" si="173"/>
        <v>7.3810245904590288E-4</v>
      </c>
      <c r="N211" s="64">
        <f t="shared" si="174"/>
        <v>1.2375375382404907E-3</v>
      </c>
      <c r="O211" s="64">
        <f t="shared" si="163"/>
        <v>0.10000000000000007</v>
      </c>
      <c r="P211" s="64">
        <f t="shared" si="163"/>
        <v>0.10000000000000007</v>
      </c>
      <c r="Q211" s="64">
        <f t="shared" si="154"/>
        <v>0.10000000000000007</v>
      </c>
      <c r="R211" s="64">
        <f t="shared" si="155"/>
        <v>0.10000000000000007</v>
      </c>
      <c r="S211" s="64">
        <f t="shared" si="156"/>
        <v>0.10000000000000007</v>
      </c>
      <c r="T211" s="64">
        <f t="shared" si="157"/>
        <v>0.10000000000000007</v>
      </c>
      <c r="U211" s="64">
        <f t="shared" si="158"/>
        <v>0.10000000000000007</v>
      </c>
      <c r="V211" s="64">
        <f t="shared" si="159"/>
        <v>0.10000000000000007</v>
      </c>
      <c r="W211" s="64">
        <f t="shared" si="160"/>
        <v>0.10000000000000007</v>
      </c>
      <c r="X211" s="64">
        <f t="shared" si="161"/>
        <v>0.10000000000000007</v>
      </c>
      <c r="Y211" s="64">
        <f t="shared" si="162"/>
        <v>0.10000000000000007</v>
      </c>
      <c r="Z211" s="64">
        <f t="shared" si="175"/>
        <v>0.17024323923774506</v>
      </c>
      <c r="AA211" s="64">
        <f t="shared" si="207"/>
        <v>0.16732455687733069</v>
      </c>
      <c r="AB211" s="64">
        <f t="shared" si="176"/>
        <v>0.17683350796916311</v>
      </c>
      <c r="AC211" s="64">
        <f t="shared" si="177"/>
        <v>0.1727749579895369</v>
      </c>
      <c r="AD211" s="64">
        <f t="shared" si="178"/>
        <v>0.1689947213843675</v>
      </c>
      <c r="AE211" s="64">
        <f t="shared" si="179"/>
        <v>0.16545350286570887</v>
      </c>
      <c r="AF211" s="64">
        <f t="shared" si="180"/>
        <v>0.16212168473512603</v>
      </c>
      <c r="AG211" s="64">
        <f t="shared" si="181"/>
        <v>0.15897184064771494</v>
      </c>
      <c r="AH211" s="64">
        <f t="shared" si="182"/>
        <v>0.15666084034497335</v>
      </c>
      <c r="AI211" s="64">
        <f t="shared" si="183"/>
        <v>0.15644937578276136</v>
      </c>
      <c r="AJ211" s="64">
        <f t="shared" si="184"/>
        <v>0.15842501578004775</v>
      </c>
      <c r="AK211" s="334">
        <f>(1+O211)*'Projeções - Receitas'!N$34</f>
        <v>2027500554197.979</v>
      </c>
      <c r="AL211" s="334">
        <f>(1+P211)*'Projeções - Receitas'!T$34</f>
        <v>2141354983615.7898</v>
      </c>
      <c r="AM211" s="334">
        <f>(1+Q211)*'Projeções - Receitas'!U$34</f>
        <v>2398317581649.6846</v>
      </c>
      <c r="AN211" s="334">
        <f>(1+R211)*'Projeções - Receitas'!V$34</f>
        <v>2686115691447.647</v>
      </c>
      <c r="AO211" s="334">
        <f>(1+S211)*'Projeções - Receitas'!W$34</f>
        <v>3008449574421.3647</v>
      </c>
      <c r="AP211" s="334">
        <f>(1+T211)*'Projeções - Receitas'!X$34</f>
        <v>3369463523351.9292</v>
      </c>
      <c r="AQ211" s="334">
        <f>(1+U211)*'Projeções - Receitas'!Y$34</f>
        <v>3773799146154.1606</v>
      </c>
      <c r="AR211" s="334">
        <f>(1+V211)*'Projeções - Receitas'!Z$34</f>
        <v>4226655043692.6602</v>
      </c>
      <c r="AS211" s="334">
        <f>(1+W211)*'Projeções - Receitas'!AA$34</f>
        <v>4708493718673.624</v>
      </c>
      <c r="AT211" s="334">
        <f>(1+X211)*'Projeções - Receitas'!AB$34</f>
        <v>5160509115666.293</v>
      </c>
      <c r="AU211" s="334">
        <f>(1+Y211)*'Projeções - Receitas'!AC$34</f>
        <v>5648177227096.7578</v>
      </c>
      <c r="AV211" s="335">
        <f t="shared" si="185"/>
        <v>1775220479592.9409</v>
      </c>
      <c r="AW211" s="335">
        <f t="shared" si="186"/>
        <v>1874908104524.229</v>
      </c>
      <c r="AX211" s="335">
        <f t="shared" si="187"/>
        <v>2099897077067.1365</v>
      </c>
      <c r="AY211" s="335">
        <f t="shared" si="188"/>
        <v>2351884726315.1929</v>
      </c>
      <c r="AZ211" s="335">
        <f t="shared" si="189"/>
        <v>2634110893473.0166</v>
      </c>
      <c r="BA211" s="335">
        <f t="shared" si="190"/>
        <v>2950204200689.7788</v>
      </c>
      <c r="BB211" s="335">
        <f t="shared" si="191"/>
        <v>3304228704772.5522</v>
      </c>
      <c r="BC211" s="335">
        <f t="shared" si="192"/>
        <v>3700736149345.2588</v>
      </c>
      <c r="BD211" s="335">
        <f t="shared" si="193"/>
        <v>4122620070370.6187</v>
      </c>
      <c r="BE211" s="335">
        <f t="shared" si="194"/>
        <v>4518391597126.1992</v>
      </c>
      <c r="BF211" s="335">
        <f t="shared" si="195"/>
        <v>4945379603054.625</v>
      </c>
      <c r="BG211" s="334">
        <f>(AK211*SUMPRODUCT(DA$10:DA$13,DA$28:DA$31)+AV211*SUMPRODUCT(DA$14:DA$23,DA$32:DA$41))*'Projeções - Receitas'!T$23+(AK211*DA$11*'Projeções - Receitas'!T$25)</f>
        <v>65866489746.182671</v>
      </c>
      <c r="BH211" s="334">
        <f>(AL211*SUMPRODUCT(DB$10:DB$13,DB$28:DB$31)+AW211*SUMPRODUCT(DB$14:DB$23,DB$32:DB$41))*'Projeções - Receitas'!U$23+(AL211*DB$11*'Projeções - Receitas'!U$25)</f>
        <v>52773774934.709534</v>
      </c>
      <c r="BI211" s="334">
        <f>(AM211*SUMPRODUCT(DC$10:DC$13,DC$28:DC$31)+AX211*SUMPRODUCT(DC$14:DC$23,DC$32:DC$41))*'Projeções - Receitas'!V$23+(AM211*DC$11*'Projeções - Receitas'!V$25)</f>
        <v>58372017971.929985</v>
      </c>
      <c r="BJ211" s="334">
        <f>(AN211*SUMPRODUCT(DD$10:DD$13,DD$28:DD$31)+AY211*SUMPRODUCT(DD$14:DD$23,DD$32:DD$41))*'Projeções - Receitas'!W$23+(AN211*DD$11*'Projeções - Receitas'!W$25)</f>
        <v>64514901795.833275</v>
      </c>
      <c r="BK211" s="334">
        <f>(AO211*SUMPRODUCT(DE$10:DE$13,DE$28:DE$31)+AZ211*SUMPRODUCT(DE$14:DE$23,DE$32:DE$41))*'Projeções - Receitas'!X$23+(AO211*DE$11*'Projeções - Receitas'!X$25)</f>
        <v>71285317618.812439</v>
      </c>
      <c r="BL211" s="334">
        <f>(AP211*SUMPRODUCT(DF$10:DF$13,DF$28:DF$31)+BA211*SUMPRODUCT(DF$14:DF$23,DF$32:DF$41))*'Projeções - Receitas'!Y$23+(AP211*DF$11*'Projeções - Receitas'!Y$25)</f>
        <v>78754879690.632904</v>
      </c>
      <c r="BM211" s="334">
        <f>(AQ211*SUMPRODUCT(DG$10:DG$13,DG$28:DG$31)+BB211*SUMPRODUCT(DG$14:DG$23,DG$32:DG$41))*'Projeções - Receitas'!Z$23+(AQ211*DG$11*'Projeções - Receitas'!Z$25)</f>
        <v>86999044397.604431</v>
      </c>
      <c r="BN211" s="334">
        <f>(AR211*SUMPRODUCT(DH$10:DH$13,DH$28:DH$31)+BC211*SUMPRODUCT(DH$14:DH$23,DH$32:DH$41))*'Projeções - Receitas'!AA$23+(AR211*DH$11*'Projeções - Receitas'!AA$25)</f>
        <v>96095919656.796936</v>
      </c>
      <c r="BO211" s="334">
        <f>(AS211*SUMPRODUCT(DI$10:DI$13,DI$28:DI$31)+BD211*SUMPRODUCT(DI$14:DI$23,DI$32:DI$41))*'Projeções - Receitas'!AB$23+(AS211*DI$11*'Projeções - Receitas'!AB$25)</f>
        <v>105560685166.44699</v>
      </c>
      <c r="BP211" s="334">
        <f>(AT211*SUMPRODUCT(DJ$10:DJ$13,DJ$28:DJ$31)+BE211*SUMPRODUCT(DJ$14:DJ$23,DJ$32:DJ$41))*'Projeções - Receitas'!AC$23+(AT211*DJ$11*'Projeções - Receitas'!AC$25)</f>
        <v>114064325454.50597</v>
      </c>
      <c r="BQ211" s="334">
        <f>(AU211*SUMPRODUCT(DK$10:DK$13,DK$28:DK$31)+BF211*SUMPRODUCT(DK$14:DK$23,DK$32:DK$41))*'Projeções - Receitas'!AD$23+(AU211*DK$11*'Projeções - Receitas'!AD$25)</f>
        <v>145094684410.67059</v>
      </c>
      <c r="BR211" s="335">
        <f>((BG211+'DRE + DCF'!T$12)*(1+'DRE + DCF'!T$15)+'DRE + DCF'!T$18)*(1+'DRE + DCF'!T$25)*'DRE + DCF'!T$33</f>
        <v>36315830684.930466</v>
      </c>
      <c r="BS211" s="335">
        <f>((BH211+'DRE + DCF'!U$12)*(1+'DRE + DCF'!U$15)+'DRE + DCF'!U$18)*(1+'DRE + DCF'!U$25)*'DRE + DCF'!U$33</f>
        <v>27487783991.111801</v>
      </c>
      <c r="BT211" s="335">
        <f>((BI211+'DRE + DCF'!V$12)*(1+'DRE + DCF'!V$15)+'DRE + DCF'!V$18)*(1+'DRE + DCF'!V$25)*'DRE + DCF'!V$33</f>
        <v>30554287301.083076</v>
      </c>
      <c r="BU211" s="335">
        <f>((BJ211+'DRE + DCF'!W$12)*(1+'DRE + DCF'!W$15)+'DRE + DCF'!W$18)*(1+'DRE + DCF'!W$25)*'DRE + DCF'!W$33</f>
        <v>33905578974.778934</v>
      </c>
      <c r="BV211" s="335">
        <f>((BK211+'DRE + DCF'!X$12)*(1+'DRE + DCF'!X$15)+'DRE + DCF'!X$18)*(1+'DRE + DCF'!X$25)*'DRE + DCF'!X$33</f>
        <v>37577719323.95179</v>
      </c>
      <c r="BW211" s="335">
        <f>((BL211+'DRE + DCF'!Y$12)*(1+'DRE + DCF'!Y$15)+'DRE + DCF'!Y$18)*(1+'DRE + DCF'!Y$25)*'DRE + DCF'!Y$33</f>
        <v>41615391069.988922</v>
      </c>
      <c r="BX211" s="335">
        <f>((BM211+'DRE + DCF'!Z$12)*(1+'DRE + DCF'!Z$15)+'DRE + DCF'!Z$18)*(1+'DRE + DCF'!Z$25)*'DRE + DCF'!Z$33</f>
        <v>46067851621.35881</v>
      </c>
      <c r="BY211" s="335">
        <f>((BN211+'DRE + DCF'!AA$12)*(1+'DRE + DCF'!AA$15)+'DRE + DCF'!AA$18)*(1+'DRE + DCF'!AA$25)*'DRE + DCF'!AA$33</f>
        <v>50971293513.017982</v>
      </c>
      <c r="BZ211" s="335">
        <f>((BO211+'DRE + DCF'!AB$12)*(1+'DRE + DCF'!AB$15)+'DRE + DCF'!AB$18)*(1+'DRE + DCF'!AB$25)*'DRE + DCF'!AB$33</f>
        <v>56039117290.136879</v>
      </c>
      <c r="CA211" s="335">
        <f>((BP211+'DRE + DCF'!AC$12)*(1+'DRE + DCF'!AC$15)+'DRE + DCF'!AC$18)*(1+'DRE + DCF'!AC$25)*'DRE + DCF'!AC$33</f>
        <v>60471265137.654327</v>
      </c>
      <c r="CB211" s="335">
        <f>((BQ211+'DRE + DCF'!AD$12)*(1+'DRE + DCF'!AD$15)+'DRE + DCF'!AD$18)*(1+'DRE + DCF'!AD$25)*'DRE + DCF'!AD$33</f>
        <v>75904185592.269958</v>
      </c>
      <c r="CC211" s="335">
        <f>BR211*(1-DA$47)+('DRE + DCF'!N$53*10^6)</f>
        <v>200918253138.83191</v>
      </c>
      <c r="CD211" s="335">
        <f>BS211*(1-DB$47)+('DRE + DCF'!T$53*10^6)</f>
        <v>201169739087.19983</v>
      </c>
      <c r="CE211" s="335">
        <f>BT211*(1-DC$47)+('DRE + DCF'!U$53*10^6)</f>
        <v>219853147400.58313</v>
      </c>
      <c r="CF211" s="335">
        <f>BU211*(1-DD$47)+('DRE + DCF'!V$53*10^6)</f>
        <v>240584112091.14545</v>
      </c>
      <c r="CG211" s="335">
        <f>BV211*(1-DE$47)+('DRE + DCF'!W$53*10^6)</f>
        <v>263558671472.44821</v>
      </c>
      <c r="CH211" s="335">
        <f>BW211*(1-DF$47)+('DRE + DCF'!X$53*10^6)</f>
        <v>289000210505.72784</v>
      </c>
      <c r="CI211" s="335">
        <f>BX211*(1-DG$47)+('DRE + DCF'!Y$53*10^6)</f>
        <v>317162128507.52454</v>
      </c>
      <c r="CJ211" s="335">
        <f>BY211*(1-DH$47)+('DRE + DCF'!Z$53*10^6)</f>
        <v>348320023488.28156</v>
      </c>
      <c r="CK211" s="335">
        <f>BZ211*(1-DI$47)+('DRE + DCF'!AA$53*10^6)</f>
        <v>382387670710.00446</v>
      </c>
      <c r="CL211" s="335">
        <f>CA211*(1-DJ$47)+('DRE + DCF'!AB$53*10^6)</f>
        <v>418531180061.48962</v>
      </c>
      <c r="CM211" s="335">
        <f>CB211*(1-DK$47)+('DRE + DCF'!AC$53*10^6)</f>
        <v>463867032864.29498</v>
      </c>
      <c r="CN211" s="335">
        <f t="shared" si="196"/>
        <v>1180183448332.1191</v>
      </c>
      <c r="CO211" s="335">
        <f t="shared" si="197"/>
        <v>1202272654065.2476</v>
      </c>
      <c r="CP211" s="335">
        <f t="shared" si="198"/>
        <v>1243277645314.3821</v>
      </c>
      <c r="CQ211" s="335">
        <f t="shared" si="199"/>
        <v>1392470962752.1079</v>
      </c>
      <c r="CR211" s="335">
        <f t="shared" si="200"/>
        <v>1559567478282.3611</v>
      </c>
      <c r="CS211" s="335">
        <f t="shared" si="201"/>
        <v>1746715575676.2446</v>
      </c>
      <c r="CT211" s="335">
        <f t="shared" si="202"/>
        <v>1956321444757.394</v>
      </c>
      <c r="CU211" s="335">
        <f t="shared" si="203"/>
        <v>2191080018128.2815</v>
      </c>
      <c r="CV211" s="335">
        <f t="shared" si="204"/>
        <v>2440863140194.9058</v>
      </c>
      <c r="CW211" s="335">
        <f t="shared" si="205"/>
        <v>2675186001653.6172</v>
      </c>
      <c r="CX211" s="336">
        <f t="shared" si="206"/>
        <v>2927991078809.8843</v>
      </c>
    </row>
    <row r="212" spans="4:102" ht="30" customHeight="1" x14ac:dyDescent="0.25">
      <c r="D212" s="333">
        <f t="shared" si="164"/>
        <v>1.2987963704685496E-2</v>
      </c>
      <c r="E212" s="64">
        <f t="shared" si="165"/>
        <v>1.0068348525306275E-2</v>
      </c>
      <c r="F212" s="64">
        <f t="shared" si="166"/>
        <v>1.9573478100862102E-2</v>
      </c>
      <c r="G212" s="64">
        <f t="shared" si="167"/>
        <v>1.5516660751656669E-2</v>
      </c>
      <c r="H212" s="64">
        <f t="shared" si="168"/>
        <v>1.1738029900445729E-2</v>
      </c>
      <c r="I212" s="64">
        <f t="shared" si="169"/>
        <v>8.1983090814123638E-3</v>
      </c>
      <c r="J212" s="64">
        <f t="shared" si="170"/>
        <v>4.8678944538169677E-3</v>
      </c>
      <c r="K212" s="64">
        <f t="shared" si="171"/>
        <v>1.7193720374507337E-3</v>
      </c>
      <c r="L212" s="64">
        <f t="shared" si="172"/>
        <v>5.9068708383369639E-4</v>
      </c>
      <c r="M212" s="64">
        <f t="shared" si="173"/>
        <v>8.021639507958811E-4</v>
      </c>
      <c r="N212" s="64">
        <f t="shared" si="174"/>
        <v>1.1734445900337953E-3</v>
      </c>
      <c r="O212" s="64">
        <f t="shared" si="163"/>
        <v>0.10050000000000008</v>
      </c>
      <c r="P212" s="64">
        <f t="shared" si="163"/>
        <v>0.10050000000000008</v>
      </c>
      <c r="Q212" s="64">
        <f t="shared" si="154"/>
        <v>0.10050000000000008</v>
      </c>
      <c r="R212" s="64">
        <f t="shared" si="155"/>
        <v>0.10050000000000008</v>
      </c>
      <c r="S212" s="64">
        <f t="shared" si="156"/>
        <v>0.10050000000000008</v>
      </c>
      <c r="T212" s="64">
        <f t="shared" si="157"/>
        <v>0.10050000000000008</v>
      </c>
      <c r="U212" s="64">
        <f t="shared" si="158"/>
        <v>0.10050000000000008</v>
      </c>
      <c r="V212" s="64">
        <f t="shared" si="159"/>
        <v>0.10050000000000008</v>
      </c>
      <c r="W212" s="64">
        <f t="shared" si="160"/>
        <v>0.10050000000000008</v>
      </c>
      <c r="X212" s="64">
        <f t="shared" si="161"/>
        <v>0.10050000000000008</v>
      </c>
      <c r="Y212" s="64">
        <f t="shared" si="162"/>
        <v>0.10050000000000008</v>
      </c>
      <c r="Z212" s="64">
        <f t="shared" si="175"/>
        <v>0.17017544194649276</v>
      </c>
      <c r="AA212" s="64">
        <f t="shared" si="207"/>
        <v>0.16725582676711354</v>
      </c>
      <c r="AB212" s="64">
        <f t="shared" si="176"/>
        <v>0.17676095634266936</v>
      </c>
      <c r="AC212" s="64">
        <f t="shared" si="177"/>
        <v>0.17270413899346393</v>
      </c>
      <c r="AD212" s="64">
        <f t="shared" si="178"/>
        <v>0.16892550814225299</v>
      </c>
      <c r="AE212" s="64">
        <f t="shared" si="179"/>
        <v>0.16538578732321962</v>
      </c>
      <c r="AF212" s="64">
        <f t="shared" si="180"/>
        <v>0.16205537269562423</v>
      </c>
      <c r="AG212" s="64">
        <f t="shared" si="181"/>
        <v>0.15890685027925799</v>
      </c>
      <c r="AH212" s="64">
        <f t="shared" si="182"/>
        <v>0.15659679115797356</v>
      </c>
      <c r="AI212" s="64">
        <f t="shared" si="183"/>
        <v>0.15638531429101138</v>
      </c>
      <c r="AJ212" s="64">
        <f t="shared" si="184"/>
        <v>0.15836092283184106</v>
      </c>
      <c r="AK212" s="334">
        <f>(1+O212)*'Projeções - Receitas'!N$34</f>
        <v>2028422145358.978</v>
      </c>
      <c r="AL212" s="334">
        <f>(1+P212)*'Projeções - Receitas'!T$34</f>
        <v>2142328326790.1606</v>
      </c>
      <c r="AM212" s="334">
        <f>(1+Q212)*'Projeções - Receitas'!U$34</f>
        <v>2399407726004.98</v>
      </c>
      <c r="AN212" s="334">
        <f>(1+R212)*'Projeções - Receitas'!V$34</f>
        <v>2687336653125.5776</v>
      </c>
      <c r="AO212" s="334">
        <f>(1+S212)*'Projeções - Receitas'!W$34</f>
        <v>3009817051500.647</v>
      </c>
      <c r="AP212" s="334">
        <f>(1+T212)*'Projeções - Receitas'!X$34</f>
        <v>3370995097680.7251</v>
      </c>
      <c r="AQ212" s="334">
        <f>(1+U212)*'Projeções - Receitas'!Y$34</f>
        <v>3775514509402.4126</v>
      </c>
      <c r="AR212" s="334">
        <f>(1+V212)*'Projeções - Receitas'!Z$34</f>
        <v>4228576250530.7021</v>
      </c>
      <c r="AS212" s="334">
        <f>(1+W212)*'Projeções - Receitas'!AA$34</f>
        <v>4710633943091.2031</v>
      </c>
      <c r="AT212" s="334">
        <f>(1+X212)*'Projeções - Receitas'!AB$34</f>
        <v>5162854801627.959</v>
      </c>
      <c r="AU212" s="334">
        <f>(1+Y212)*'Projeções - Receitas'!AC$34</f>
        <v>5650744580381.8008</v>
      </c>
      <c r="AV212" s="335">
        <f t="shared" si="185"/>
        <v>1776027397992.7559</v>
      </c>
      <c r="AW212" s="335">
        <f t="shared" si="186"/>
        <v>1875760335480.8311</v>
      </c>
      <c r="AX212" s="335">
        <f t="shared" si="187"/>
        <v>2100851575738.5308</v>
      </c>
      <c r="AY212" s="335">
        <f t="shared" si="188"/>
        <v>2352953764827.1543</v>
      </c>
      <c r="AZ212" s="335">
        <f t="shared" si="189"/>
        <v>2635308216606.4131</v>
      </c>
      <c r="BA212" s="335">
        <f t="shared" si="190"/>
        <v>2951545202599.1831</v>
      </c>
      <c r="BB212" s="335">
        <f t="shared" si="191"/>
        <v>3305730626911.0854</v>
      </c>
      <c r="BC212" s="335">
        <f t="shared" si="192"/>
        <v>3702418302140.4155</v>
      </c>
      <c r="BD212" s="335">
        <f t="shared" si="193"/>
        <v>4124493988584.4238</v>
      </c>
      <c r="BE212" s="335">
        <f t="shared" si="194"/>
        <v>4520445411488.5293</v>
      </c>
      <c r="BF212" s="335">
        <f t="shared" si="195"/>
        <v>4947627502874.1943</v>
      </c>
      <c r="BG212" s="334">
        <f>(AK212*SUMPRODUCT(DA$10:DA$13,DA$28:DA$31)+AV212*SUMPRODUCT(DA$14:DA$23,DA$32:DA$41))*'Projeções - Receitas'!T$23+(AK212*DA$11*'Projeções - Receitas'!T$25)</f>
        <v>65896429059.703659</v>
      </c>
      <c r="BH212" s="334">
        <f>(AL212*SUMPRODUCT(DB$10:DB$13,DB$28:DB$31)+AW212*SUMPRODUCT(DB$14:DB$23,DB$32:DB$41))*'Projeções - Receitas'!U$23+(AL212*DB$11*'Projeções - Receitas'!U$25)</f>
        <v>52797763014.225281</v>
      </c>
      <c r="BI212" s="334">
        <f>(AM212*SUMPRODUCT(DC$10:DC$13,DC$28:DC$31)+AX212*SUMPRODUCT(DC$14:DC$23,DC$32:DC$41))*'Projeções - Receitas'!V$23+(AM212*DC$11*'Projeções - Receitas'!V$25)</f>
        <v>58398550707.371773</v>
      </c>
      <c r="BJ212" s="334">
        <f>(AN212*SUMPRODUCT(DD$10:DD$13,DD$28:DD$31)+AY212*SUMPRODUCT(DD$14:DD$23,DD$32:DD$41))*'Projeções - Receitas'!W$23+(AN212*DD$11*'Projeções - Receitas'!W$25)</f>
        <v>64544226751.195</v>
      </c>
      <c r="BK212" s="334">
        <f>(AO212*SUMPRODUCT(DE$10:DE$13,DE$28:DE$31)+AZ212*SUMPRODUCT(DE$14:DE$23,DE$32:DE$41))*'Projeções - Receitas'!X$23+(AO212*DE$11*'Projeções - Receitas'!X$25)</f>
        <v>71317720035.911926</v>
      </c>
      <c r="BL212" s="334">
        <f>(AP212*SUMPRODUCT(DF$10:DF$13,DF$28:DF$31)+BA212*SUMPRODUCT(DF$14:DF$23,DF$32:DF$41))*'Projeções - Receitas'!Y$23+(AP212*DF$11*'Projeções - Receitas'!Y$25)</f>
        <v>78790677363.219498</v>
      </c>
      <c r="BM212" s="334">
        <f>(AQ212*SUMPRODUCT(DG$10:DG$13,DG$28:DG$31)+BB212*SUMPRODUCT(DG$14:DG$23,DG$32:DG$41))*'Projeções - Receitas'!Z$23+(AQ212*DG$11*'Projeções - Receitas'!Z$25)</f>
        <v>87038589417.78511</v>
      </c>
      <c r="BN212" s="334">
        <f>(AR212*SUMPRODUCT(DH$10:DH$13,DH$28:DH$31)+BC212*SUMPRODUCT(DH$14:DH$23,DH$32:DH$41))*'Projeções - Receitas'!AA$23+(AR212*DH$11*'Projeções - Receitas'!AA$25)</f>
        <v>96139599620.277222</v>
      </c>
      <c r="BO212" s="334">
        <f>(AS212*SUMPRODUCT(DI$10:DI$13,DI$28:DI$31)+BD212*SUMPRODUCT(DI$14:DI$23,DI$32:DI$41))*'Projeções - Receitas'!AB$23+(AS212*DI$11*'Projeções - Receitas'!AB$25)</f>
        <v>105608667296.06808</v>
      </c>
      <c r="BP212" s="334">
        <f>(AT212*SUMPRODUCT(DJ$10:DJ$13,DJ$28:DJ$31)+BE212*SUMPRODUCT(DJ$14:DJ$23,DJ$32:DJ$41))*'Projeções - Receitas'!AC$23+(AT212*DJ$11*'Projeções - Receitas'!AC$25)</f>
        <v>114116172875.16708</v>
      </c>
      <c r="BQ212" s="334">
        <f>(AU212*SUMPRODUCT(DK$10:DK$13,DK$28:DK$31)+BF212*SUMPRODUCT(DK$14:DK$23,DK$32:DK$41))*'Projeções - Receitas'!AD$23+(AU212*DK$11*'Projeções - Receitas'!AD$25)</f>
        <v>145160636539.94818</v>
      </c>
      <c r="BR212" s="335">
        <f>((BG212+'DRE + DCF'!T$12)*(1+'DRE + DCF'!T$15)+'DRE + DCF'!T$18)*(1+'DRE + DCF'!T$25)*'DRE + DCF'!T$33</f>
        <v>36334253277.221451</v>
      </c>
      <c r="BS212" s="335">
        <f>((BH212+'DRE + DCF'!U$12)*(1+'DRE + DCF'!U$15)+'DRE + DCF'!U$18)*(1+'DRE + DCF'!U$25)*'DRE + DCF'!U$33</f>
        <v>27502402154.97567</v>
      </c>
      <c r="BT212" s="335">
        <f>((BI212+'DRE + DCF'!V$12)*(1+'DRE + DCF'!V$15)+'DRE + DCF'!V$18)*(1+'DRE + DCF'!V$25)*'DRE + DCF'!V$33</f>
        <v>30570438022.153702</v>
      </c>
      <c r="BU212" s="335">
        <f>((BJ212+'DRE + DCF'!W$12)*(1+'DRE + DCF'!W$15)+'DRE + DCF'!W$18)*(1+'DRE + DCF'!W$25)*'DRE + DCF'!W$33</f>
        <v>33923409299.234409</v>
      </c>
      <c r="BV212" s="335">
        <f>((BK212+'DRE + DCF'!X$12)*(1+'DRE + DCF'!X$15)+'DRE + DCF'!X$18)*(1+'DRE + DCF'!X$25)*'DRE + DCF'!X$33</f>
        <v>37597398673.58873</v>
      </c>
      <c r="BW212" s="335">
        <f>((BL212+'DRE + DCF'!Y$12)*(1+'DRE + DCF'!Y$15)+'DRE + DCF'!Y$18)*(1+'DRE + DCF'!Y$25)*'DRE + DCF'!Y$33</f>
        <v>41637108029.529778</v>
      </c>
      <c r="BX212" s="335">
        <f>((BM212+'DRE + DCF'!Z$12)*(1+'DRE + DCF'!Z$15)+'DRE + DCF'!Z$18)*(1+'DRE + DCF'!Z$25)*'DRE + DCF'!Z$33</f>
        <v>46091814907.731537</v>
      </c>
      <c r="BY212" s="335">
        <f>((BN212+'DRE + DCF'!AA$12)*(1+'DRE + DCF'!AA$15)+'DRE + DCF'!AA$18)*(1+'DRE + DCF'!AA$25)*'DRE + DCF'!AA$33</f>
        <v>50997732611.091805</v>
      </c>
      <c r="BZ212" s="335">
        <f>((BO212+'DRE + DCF'!AB$12)*(1+'DRE + DCF'!AB$15)+'DRE + DCF'!AB$18)*(1+'DRE + DCF'!AB$25)*'DRE + DCF'!AB$33</f>
        <v>56068127650.784248</v>
      </c>
      <c r="CA212" s="335">
        <f>((BP212+'DRE + DCF'!AC$12)*(1+'DRE + DCF'!AC$15)+'DRE + DCF'!AC$18)*(1+'DRE + DCF'!AC$25)*'DRE + DCF'!AC$33</f>
        <v>60502577039.556847</v>
      </c>
      <c r="CB212" s="335">
        <f>((BQ212+'DRE + DCF'!AD$12)*(1+'DRE + DCF'!AD$15)+'DRE + DCF'!AD$18)*(1+'DRE + DCF'!AD$25)*'DRE + DCF'!AD$33</f>
        <v>75942685207.454254</v>
      </c>
      <c r="CC212" s="335">
        <f>BR212*(1-DA$47)+('DRE + DCF'!N$53*10^6)</f>
        <v>200929530006.89862</v>
      </c>
      <c r="CD212" s="335">
        <f>BS212*(1-DB$47)+('DRE + DCF'!T$53*10^6)</f>
        <v>201178509985.51816</v>
      </c>
      <c r="CE212" s="335">
        <f>BT212*(1-DC$47)+('DRE + DCF'!U$53*10^6)</f>
        <v>219862837833.22552</v>
      </c>
      <c r="CF212" s="335">
        <f>BU212*(1-DD$47)+('DRE + DCF'!V$53*10^6)</f>
        <v>240594810285.81873</v>
      </c>
      <c r="CG212" s="335">
        <f>BV212*(1-DE$47)+('DRE + DCF'!W$53*10^6)</f>
        <v>263570479082.23038</v>
      </c>
      <c r="CH212" s="335">
        <f>BW212*(1-DF$47)+('DRE + DCF'!X$53*10^6)</f>
        <v>289013240681.45239</v>
      </c>
      <c r="CI212" s="335">
        <f>BX212*(1-DG$47)+('DRE + DCF'!Y$53*10^6)</f>
        <v>317176506479.34814</v>
      </c>
      <c r="CJ212" s="335">
        <f>BY212*(1-DH$47)+('DRE + DCF'!Z$53*10^6)</f>
        <v>348335886947.12585</v>
      </c>
      <c r="CK212" s="335">
        <f>BZ212*(1-DI$47)+('DRE + DCF'!AA$53*10^6)</f>
        <v>382405076926.39282</v>
      </c>
      <c r="CL212" s="335">
        <f>CA212*(1-DJ$47)+('DRE + DCF'!AB$53*10^6)</f>
        <v>418549967202.63116</v>
      </c>
      <c r="CM212" s="335">
        <f>CB212*(1-DK$47)+('DRE + DCF'!AC$53*10^6)</f>
        <v>463890132633.40552</v>
      </c>
      <c r="CN212" s="335">
        <f t="shared" si="196"/>
        <v>1180719895354.0881</v>
      </c>
      <c r="CO212" s="335">
        <f t="shared" si="197"/>
        <v>1202819141635.2773</v>
      </c>
      <c r="CP212" s="335">
        <f t="shared" si="198"/>
        <v>1243842771516.7976</v>
      </c>
      <c r="CQ212" s="335">
        <f t="shared" si="199"/>
        <v>1393103904098.8135</v>
      </c>
      <c r="CR212" s="335">
        <f t="shared" si="200"/>
        <v>1560276372590.6711</v>
      </c>
      <c r="CS212" s="335">
        <f t="shared" si="201"/>
        <v>1747509537301.5518</v>
      </c>
      <c r="CT212" s="335">
        <f t="shared" si="202"/>
        <v>1957210681777.7383</v>
      </c>
      <c r="CU212" s="335">
        <f t="shared" si="203"/>
        <v>2192075963591.0669</v>
      </c>
      <c r="CV212" s="335">
        <f t="shared" si="204"/>
        <v>2441972623440.4492</v>
      </c>
      <c r="CW212" s="335">
        <f t="shared" si="205"/>
        <v>2676401995290.7324</v>
      </c>
      <c r="CX212" s="336">
        <f t="shared" si="206"/>
        <v>2929321983845.7065</v>
      </c>
    </row>
    <row r="213" spans="4:102" ht="30" customHeight="1" x14ac:dyDescent="0.25">
      <c r="D213" s="333">
        <f t="shared" si="164"/>
        <v>1.2920227991354338E-2</v>
      </c>
      <c r="E213" s="64">
        <f t="shared" si="165"/>
        <v>9.9996808402574022E-3</v>
      </c>
      <c r="F213" s="64">
        <f t="shared" si="166"/>
        <v>1.9500992370486858E-2</v>
      </c>
      <c r="G213" s="64">
        <f t="shared" si="167"/>
        <v>1.5445906078014299E-2</v>
      </c>
      <c r="H213" s="64">
        <f t="shared" si="168"/>
        <v>1.1668879522311354E-2</v>
      </c>
      <c r="I213" s="64">
        <f t="shared" si="169"/>
        <v>8.1306550425947477E-3</v>
      </c>
      <c r="J213" s="64">
        <f t="shared" si="170"/>
        <v>4.8016426432339054E-3</v>
      </c>
      <c r="K213" s="64">
        <f t="shared" si="171"/>
        <v>1.6544406974846326E-3</v>
      </c>
      <c r="L213" s="64">
        <f t="shared" si="172"/>
        <v>6.5467809718491865E-4</v>
      </c>
      <c r="M213" s="64">
        <f t="shared" si="173"/>
        <v>8.661672577214008E-4</v>
      </c>
      <c r="N213" s="64">
        <f t="shared" si="174"/>
        <v>1.1094098552223985E-3</v>
      </c>
      <c r="O213" s="64">
        <f t="shared" si="163"/>
        <v>0.10100000000000008</v>
      </c>
      <c r="P213" s="64">
        <f t="shared" si="163"/>
        <v>0.10100000000000008</v>
      </c>
      <c r="Q213" s="64">
        <f t="shared" si="154"/>
        <v>0.10100000000000008</v>
      </c>
      <c r="R213" s="64">
        <f t="shared" si="155"/>
        <v>0.10100000000000008</v>
      </c>
      <c r="S213" s="64">
        <f t="shared" si="156"/>
        <v>0.10100000000000008</v>
      </c>
      <c r="T213" s="64">
        <f t="shared" si="157"/>
        <v>0.10100000000000008</v>
      </c>
      <c r="U213" s="64">
        <f t="shared" si="158"/>
        <v>0.10100000000000008</v>
      </c>
      <c r="V213" s="64">
        <f t="shared" si="159"/>
        <v>0.10100000000000008</v>
      </c>
      <c r="W213" s="64">
        <f t="shared" si="160"/>
        <v>0.10100000000000008</v>
      </c>
      <c r="X213" s="64">
        <f t="shared" si="161"/>
        <v>0.10100000000000008</v>
      </c>
      <c r="Y213" s="64">
        <f t="shared" si="162"/>
        <v>0.10100000000000008</v>
      </c>
      <c r="Z213" s="64">
        <f t="shared" si="175"/>
        <v>0.1701077062331616</v>
      </c>
      <c r="AA213" s="64">
        <f t="shared" si="207"/>
        <v>0.16718715908206466</v>
      </c>
      <c r="AB213" s="64">
        <f t="shared" si="176"/>
        <v>0.17668847061229412</v>
      </c>
      <c r="AC213" s="64">
        <f t="shared" si="177"/>
        <v>0.17263338431982156</v>
      </c>
      <c r="AD213" s="64">
        <f t="shared" si="178"/>
        <v>0.16885635776411861</v>
      </c>
      <c r="AE213" s="64">
        <f t="shared" si="179"/>
        <v>0.16531813328440201</v>
      </c>
      <c r="AF213" s="64">
        <f t="shared" si="180"/>
        <v>0.16198912088504117</v>
      </c>
      <c r="AG213" s="64">
        <f t="shared" si="181"/>
        <v>0.15884191893929189</v>
      </c>
      <c r="AH213" s="64">
        <f t="shared" si="182"/>
        <v>0.15653280014462234</v>
      </c>
      <c r="AI213" s="64">
        <f t="shared" si="183"/>
        <v>0.15632131098408586</v>
      </c>
      <c r="AJ213" s="64">
        <f t="shared" si="184"/>
        <v>0.15829688809702966</v>
      </c>
      <c r="AK213" s="334">
        <f>(1+O213)*'Projeções - Receitas'!N$34</f>
        <v>2029343736519.9771</v>
      </c>
      <c r="AL213" s="334">
        <f>(1+P213)*'Projeções - Receitas'!T$34</f>
        <v>2143301669964.5313</v>
      </c>
      <c r="AM213" s="334">
        <f>(1+Q213)*'Projeções - Receitas'!U$34</f>
        <v>2400497870360.2749</v>
      </c>
      <c r="AN213" s="334">
        <f>(1+R213)*'Projeções - Receitas'!V$34</f>
        <v>2688557614803.5083</v>
      </c>
      <c r="AO213" s="334">
        <f>(1+S213)*'Projeções - Receitas'!W$34</f>
        <v>3011184528579.9297</v>
      </c>
      <c r="AP213" s="334">
        <f>(1+T213)*'Projeções - Receitas'!X$34</f>
        <v>3372526672009.5215</v>
      </c>
      <c r="AQ213" s="334">
        <f>(1+U213)*'Projeções - Receitas'!Y$34</f>
        <v>3777229872650.6641</v>
      </c>
      <c r="AR213" s="334">
        <f>(1+V213)*'Projeções - Receitas'!Z$34</f>
        <v>4230497457368.7441</v>
      </c>
      <c r="AS213" s="334">
        <f>(1+W213)*'Projeções - Receitas'!AA$34</f>
        <v>4712774167508.7813</v>
      </c>
      <c r="AT213" s="334">
        <f>(1+X213)*'Projeções - Receitas'!AB$34</f>
        <v>5165200487589.625</v>
      </c>
      <c r="AU213" s="334">
        <f>(1+Y213)*'Projeções - Receitas'!AC$34</f>
        <v>5653311933666.8447</v>
      </c>
      <c r="AV213" s="335">
        <f t="shared" si="185"/>
        <v>1776834316392.5708</v>
      </c>
      <c r="AW213" s="335">
        <f t="shared" si="186"/>
        <v>1876612566437.4326</v>
      </c>
      <c r="AX213" s="335">
        <f t="shared" si="187"/>
        <v>2101806074409.9246</v>
      </c>
      <c r="AY213" s="335">
        <f t="shared" si="188"/>
        <v>2354022803339.1157</v>
      </c>
      <c r="AZ213" s="335">
        <f t="shared" si="189"/>
        <v>2636505539739.8101</v>
      </c>
      <c r="BA213" s="335">
        <f t="shared" si="190"/>
        <v>2952886204508.5874</v>
      </c>
      <c r="BB213" s="335">
        <f t="shared" si="191"/>
        <v>3307232549049.6182</v>
      </c>
      <c r="BC213" s="335">
        <f t="shared" si="192"/>
        <v>3704100454935.5723</v>
      </c>
      <c r="BD213" s="335">
        <f t="shared" si="193"/>
        <v>4126367906798.228</v>
      </c>
      <c r="BE213" s="335">
        <f t="shared" si="194"/>
        <v>4522499225850.8584</v>
      </c>
      <c r="BF213" s="335">
        <f t="shared" si="195"/>
        <v>4949875402693.7646</v>
      </c>
      <c r="BG213" s="334">
        <f>(AK213*SUMPRODUCT(DA$10:DA$13,DA$28:DA$31)+AV213*SUMPRODUCT(DA$14:DA$23,DA$32:DA$41))*'Projeções - Receitas'!T$23+(AK213*DA$11*'Projeções - Receitas'!T$25)</f>
        <v>65926368373.22464</v>
      </c>
      <c r="BH213" s="334">
        <f>(AL213*SUMPRODUCT(DB$10:DB$13,DB$28:DB$31)+AW213*SUMPRODUCT(DB$14:DB$23,DB$32:DB$41))*'Projeções - Receitas'!U$23+(AL213*DB$11*'Projeções - Receitas'!U$25)</f>
        <v>52821751093.741074</v>
      </c>
      <c r="BI213" s="334">
        <f>(AM213*SUMPRODUCT(DC$10:DC$13,DC$28:DC$31)+AX213*SUMPRODUCT(DC$14:DC$23,DC$32:DC$41))*'Projeções - Receitas'!V$23+(AM213*DC$11*'Projeções - Receitas'!V$25)</f>
        <v>58425083442.81356</v>
      </c>
      <c r="BJ213" s="334">
        <f>(AN213*SUMPRODUCT(DD$10:DD$13,DD$28:DD$31)+AY213*SUMPRODUCT(DD$14:DD$23,DD$32:DD$41))*'Projeções - Receitas'!W$23+(AN213*DD$11*'Projeções - Receitas'!W$25)</f>
        <v>64573551706.556725</v>
      </c>
      <c r="BK213" s="334">
        <f>(AO213*SUMPRODUCT(DE$10:DE$13,DE$28:DE$31)+AZ213*SUMPRODUCT(DE$14:DE$23,DE$32:DE$41))*'Projeções - Receitas'!X$23+(AO213*DE$11*'Projeções - Receitas'!X$25)</f>
        <v>71350122453.011429</v>
      </c>
      <c r="BL213" s="334">
        <f>(AP213*SUMPRODUCT(DF$10:DF$13,DF$28:DF$31)+BA213*SUMPRODUCT(DF$14:DF$23,DF$32:DF$41))*'Projeções - Receitas'!Y$23+(AP213*DF$11*'Projeções - Receitas'!Y$25)</f>
        <v>78826475035.806213</v>
      </c>
      <c r="BM213" s="334">
        <f>(AQ213*SUMPRODUCT(DG$10:DG$13,DG$28:DG$31)+BB213*SUMPRODUCT(DG$14:DG$23,DG$32:DG$41))*'Projeções - Receitas'!Z$23+(AQ213*DG$11*'Projeções - Receitas'!Z$25)</f>
        <v>87078134437.965851</v>
      </c>
      <c r="BN213" s="334">
        <f>(AR213*SUMPRODUCT(DH$10:DH$13,DH$28:DH$31)+BC213*SUMPRODUCT(DH$14:DH$23,DH$32:DH$41))*'Projeções - Receitas'!AA$23+(AR213*DH$11*'Projeções - Receitas'!AA$25)</f>
        <v>96183279583.757568</v>
      </c>
      <c r="BO213" s="334">
        <f>(AS213*SUMPRODUCT(DI$10:DI$13,DI$28:DI$31)+BD213*SUMPRODUCT(DI$14:DI$23,DI$32:DI$41))*'Projeções - Receitas'!AB$23+(AS213*DI$11*'Projeções - Receitas'!AB$25)</f>
        <v>105656649425.68919</v>
      </c>
      <c r="BP213" s="334">
        <f>(AT213*SUMPRODUCT(DJ$10:DJ$13,DJ$28:DJ$31)+BE213*SUMPRODUCT(DJ$14:DJ$23,DJ$32:DJ$41))*'Projeções - Receitas'!AC$23+(AT213*DJ$11*'Projeções - Receitas'!AC$25)</f>
        <v>114168020295.82825</v>
      </c>
      <c r="BQ213" s="334">
        <f>(AU213*SUMPRODUCT(DK$10:DK$13,DK$28:DK$31)+BF213*SUMPRODUCT(DK$14:DK$23,DK$32:DK$41))*'Projeções - Receitas'!AD$23+(AU213*DK$11*'Projeções - Receitas'!AD$25)</f>
        <v>145226588669.22571</v>
      </c>
      <c r="BR213" s="335">
        <f>((BG213+'DRE + DCF'!T$12)*(1+'DRE + DCF'!T$15)+'DRE + DCF'!T$18)*(1+'DRE + DCF'!T$25)*'DRE + DCF'!T$33</f>
        <v>36352675869.512444</v>
      </c>
      <c r="BS213" s="335">
        <f>((BH213+'DRE + DCF'!U$12)*(1+'DRE + DCF'!U$15)+'DRE + DCF'!U$18)*(1+'DRE + DCF'!U$25)*'DRE + DCF'!U$33</f>
        <v>27517020318.839573</v>
      </c>
      <c r="BT213" s="335">
        <f>((BI213+'DRE + DCF'!V$12)*(1+'DRE + DCF'!V$15)+'DRE + DCF'!V$18)*(1+'DRE + DCF'!V$25)*'DRE + DCF'!V$33</f>
        <v>30586588743.224327</v>
      </c>
      <c r="BU213" s="335">
        <f>((BJ213+'DRE + DCF'!W$12)*(1+'DRE + DCF'!W$15)+'DRE + DCF'!W$18)*(1+'DRE + DCF'!W$25)*'DRE + DCF'!W$33</f>
        <v>33941239623.689888</v>
      </c>
      <c r="BV213" s="335">
        <f>((BK213+'DRE + DCF'!X$12)*(1+'DRE + DCF'!X$15)+'DRE + DCF'!X$18)*(1+'DRE + DCF'!X$25)*'DRE + DCF'!X$33</f>
        <v>37617078023.225685</v>
      </c>
      <c r="BW213" s="335">
        <f>((BL213+'DRE + DCF'!Y$12)*(1+'DRE + DCF'!Y$15)+'DRE + DCF'!Y$18)*(1+'DRE + DCF'!Y$25)*'DRE + DCF'!Y$33</f>
        <v>41658824989.070702</v>
      </c>
      <c r="BX213" s="335">
        <f>((BM213+'DRE + DCF'!Z$12)*(1+'DRE + DCF'!Z$15)+'DRE + DCF'!Z$18)*(1+'DRE + DCF'!Z$25)*'DRE + DCF'!Z$33</f>
        <v>46115778194.104301</v>
      </c>
      <c r="BY213" s="335">
        <f>((BN213+'DRE + DCF'!AA$12)*(1+'DRE + DCF'!AA$15)+'DRE + DCF'!AA$18)*(1+'DRE + DCF'!AA$25)*'DRE + DCF'!AA$33</f>
        <v>51024171709.165649</v>
      </c>
      <c r="BZ213" s="335">
        <f>((BO213+'DRE + DCF'!AB$12)*(1+'DRE + DCF'!AB$15)+'DRE + DCF'!AB$18)*(1+'DRE + DCF'!AB$25)*'DRE + DCF'!AB$33</f>
        <v>56097138011.431618</v>
      </c>
      <c r="CA213" s="335">
        <f>((BP213+'DRE + DCF'!AC$12)*(1+'DRE + DCF'!AC$15)+'DRE + DCF'!AC$18)*(1+'DRE + DCF'!AC$25)*'DRE + DCF'!AC$33</f>
        <v>60533888941.459389</v>
      </c>
      <c r="CB213" s="335">
        <f>((BQ213+'DRE + DCF'!AD$12)*(1+'DRE + DCF'!AD$15)+'DRE + DCF'!AD$18)*(1+'DRE + DCF'!AD$25)*'DRE + DCF'!AD$33</f>
        <v>75981184822.638504</v>
      </c>
      <c r="CC213" s="335">
        <f>BR213*(1-DA$47)+('DRE + DCF'!N$53*10^6)</f>
        <v>200940806874.96533</v>
      </c>
      <c r="CD213" s="335">
        <f>BS213*(1-DB$47)+('DRE + DCF'!T$53*10^6)</f>
        <v>201187280883.83649</v>
      </c>
      <c r="CE213" s="335">
        <f>BT213*(1-DC$47)+('DRE + DCF'!U$53*10^6)</f>
        <v>219872528265.86789</v>
      </c>
      <c r="CF213" s="335">
        <f>BU213*(1-DD$47)+('DRE + DCF'!V$53*10^6)</f>
        <v>240605508480.492</v>
      </c>
      <c r="CG213" s="335">
        <f>BV213*(1-DE$47)+('DRE + DCF'!W$53*10^6)</f>
        <v>263582286692.01257</v>
      </c>
      <c r="CH213" s="335">
        <f>BW213*(1-DF$47)+('DRE + DCF'!X$53*10^6)</f>
        <v>289026270857.17694</v>
      </c>
      <c r="CI213" s="335">
        <f>BX213*(1-DG$47)+('DRE + DCF'!Y$53*10^6)</f>
        <v>317190884451.17181</v>
      </c>
      <c r="CJ213" s="335">
        <f>BY213*(1-DH$47)+('DRE + DCF'!Z$53*10^6)</f>
        <v>348351750405.97015</v>
      </c>
      <c r="CK213" s="335">
        <f>BZ213*(1-DI$47)+('DRE + DCF'!AA$53*10^6)</f>
        <v>382422483142.78125</v>
      </c>
      <c r="CL213" s="335">
        <f>CA213*(1-DJ$47)+('DRE + DCF'!AB$53*10^6)</f>
        <v>418568754343.77264</v>
      </c>
      <c r="CM213" s="335">
        <f>CB213*(1-DK$47)+('DRE + DCF'!AC$53*10^6)</f>
        <v>463913232402.51611</v>
      </c>
      <c r="CN213" s="335">
        <f t="shared" si="196"/>
        <v>1181256342376.0574</v>
      </c>
      <c r="CO213" s="335">
        <f t="shared" si="197"/>
        <v>1203365629205.3069</v>
      </c>
      <c r="CP213" s="335">
        <f t="shared" si="198"/>
        <v>1244407897719.2131</v>
      </c>
      <c r="CQ213" s="335">
        <f t="shared" si="199"/>
        <v>1393736845445.5188</v>
      </c>
      <c r="CR213" s="335">
        <f t="shared" si="200"/>
        <v>1560985266898.9814</v>
      </c>
      <c r="CS213" s="335">
        <f t="shared" si="201"/>
        <v>1748303498926.8594</v>
      </c>
      <c r="CT213" s="335">
        <f t="shared" si="202"/>
        <v>1958099918798.0823</v>
      </c>
      <c r="CU213" s="335">
        <f t="shared" si="203"/>
        <v>2193071909053.8525</v>
      </c>
      <c r="CV213" s="335">
        <f t="shared" si="204"/>
        <v>2443082106685.9917</v>
      </c>
      <c r="CW213" s="335">
        <f t="shared" si="205"/>
        <v>2677617988927.8477</v>
      </c>
      <c r="CX213" s="336">
        <f t="shared" si="206"/>
        <v>2930652888881.5293</v>
      </c>
    </row>
    <row r="214" spans="4:102" ht="30" customHeight="1" x14ac:dyDescent="0.25">
      <c r="D214" s="333">
        <f t="shared" si="164"/>
        <v>1.2852553772088854E-2</v>
      </c>
      <c r="E214" s="64">
        <f t="shared" si="165"/>
        <v>9.9310754953674252E-3</v>
      </c>
      <c r="F214" s="64">
        <f t="shared" si="166"/>
        <v>1.9428572446494069E-2</v>
      </c>
      <c r="G214" s="64">
        <f t="shared" si="167"/>
        <v>1.5375215639209544E-2</v>
      </c>
      <c r="H214" s="64">
        <f t="shared" si="168"/>
        <v>1.1599791922550173E-2</v>
      </c>
      <c r="I214" s="64">
        <f t="shared" si="169"/>
        <v>8.0630624236943393E-3</v>
      </c>
      <c r="J214" s="64">
        <f t="shared" si="170"/>
        <v>4.7354509795509703E-3</v>
      </c>
      <c r="K214" s="64">
        <f t="shared" si="171"/>
        <v>1.5895683056256216E-3</v>
      </c>
      <c r="L214" s="64">
        <f t="shared" si="172"/>
        <v>7.1861101610740108E-4</v>
      </c>
      <c r="M214" s="64">
        <f t="shared" si="173"/>
        <v>9.3011245905733064E-4</v>
      </c>
      <c r="N214" s="64">
        <f t="shared" si="174"/>
        <v>1.0454332545324352E-3</v>
      </c>
      <c r="O214" s="64">
        <f t="shared" si="163"/>
        <v>0.10150000000000008</v>
      </c>
      <c r="P214" s="64">
        <f t="shared" si="163"/>
        <v>0.10150000000000008</v>
      </c>
      <c r="Q214" s="64">
        <f t="shared" si="154"/>
        <v>0.10150000000000008</v>
      </c>
      <c r="R214" s="64">
        <f t="shared" si="155"/>
        <v>0.10150000000000008</v>
      </c>
      <c r="S214" s="64">
        <f t="shared" si="156"/>
        <v>0.10150000000000008</v>
      </c>
      <c r="T214" s="64">
        <f t="shared" si="157"/>
        <v>0.10150000000000008</v>
      </c>
      <c r="U214" s="64">
        <f t="shared" si="158"/>
        <v>0.10150000000000008</v>
      </c>
      <c r="V214" s="64">
        <f t="shared" si="159"/>
        <v>0.10150000000000008</v>
      </c>
      <c r="W214" s="64">
        <f t="shared" si="160"/>
        <v>0.10150000000000008</v>
      </c>
      <c r="X214" s="64">
        <f t="shared" si="161"/>
        <v>0.10150000000000008</v>
      </c>
      <c r="Y214" s="64">
        <f t="shared" si="162"/>
        <v>0.10150000000000008</v>
      </c>
      <c r="Z214" s="64">
        <f t="shared" si="175"/>
        <v>0.17004003201389611</v>
      </c>
      <c r="AA214" s="64">
        <f t="shared" si="207"/>
        <v>0.16711855373717469</v>
      </c>
      <c r="AB214" s="64">
        <f t="shared" si="176"/>
        <v>0.17661605068830133</v>
      </c>
      <c r="AC214" s="64">
        <f t="shared" si="177"/>
        <v>0.1725626938810168</v>
      </c>
      <c r="AD214" s="64">
        <f t="shared" si="178"/>
        <v>0.16878727016435743</v>
      </c>
      <c r="AE214" s="64">
        <f t="shared" si="179"/>
        <v>0.1652505406655016</v>
      </c>
      <c r="AF214" s="64">
        <f t="shared" si="180"/>
        <v>0.16192292922135823</v>
      </c>
      <c r="AG214" s="64">
        <f t="shared" si="181"/>
        <v>0.15877704654743288</v>
      </c>
      <c r="AH214" s="64">
        <f t="shared" si="182"/>
        <v>0.15646886722569986</v>
      </c>
      <c r="AI214" s="64">
        <f t="shared" si="183"/>
        <v>0.15625736578274993</v>
      </c>
      <c r="AJ214" s="64">
        <f t="shared" si="184"/>
        <v>0.1582329114963397</v>
      </c>
      <c r="AK214" s="334">
        <f>(1+O214)*'Projeções - Receitas'!N$34</f>
        <v>2030265327680.9763</v>
      </c>
      <c r="AL214" s="334">
        <f>(1+P214)*'Projeções - Receitas'!T$34</f>
        <v>2144275013138.9023</v>
      </c>
      <c r="AM214" s="334">
        <f>(1+Q214)*'Projeções - Receitas'!U$34</f>
        <v>2401588014715.5708</v>
      </c>
      <c r="AN214" s="334">
        <f>(1+R214)*'Projeções - Receitas'!V$34</f>
        <v>2689778576481.4395</v>
      </c>
      <c r="AO214" s="334">
        <f>(1+S214)*'Projeções - Receitas'!W$34</f>
        <v>3012552005659.2124</v>
      </c>
      <c r="AP214" s="334">
        <f>(1+T214)*'Projeções - Receitas'!X$34</f>
        <v>3374058246338.3184</v>
      </c>
      <c r="AQ214" s="334">
        <f>(1+U214)*'Projeções - Receitas'!Y$34</f>
        <v>3778945235898.9165</v>
      </c>
      <c r="AR214" s="334">
        <f>(1+V214)*'Projeções - Receitas'!Z$34</f>
        <v>4232418664206.7871</v>
      </c>
      <c r="AS214" s="334">
        <f>(1+W214)*'Projeções - Receitas'!AA$34</f>
        <v>4714914391926.3613</v>
      </c>
      <c r="AT214" s="334">
        <f>(1+X214)*'Projeções - Receitas'!AB$34</f>
        <v>5167546173551.293</v>
      </c>
      <c r="AU214" s="334">
        <f>(1+Y214)*'Projeções - Receitas'!AC$34</f>
        <v>5655879286951.8896</v>
      </c>
      <c r="AV214" s="335">
        <f t="shared" si="185"/>
        <v>1777641234792.386</v>
      </c>
      <c r="AW214" s="335">
        <f t="shared" si="186"/>
        <v>1877464797394.0349</v>
      </c>
      <c r="AX214" s="335">
        <f t="shared" si="187"/>
        <v>2102760573081.3191</v>
      </c>
      <c r="AY214" s="335">
        <f t="shared" si="188"/>
        <v>2355091841851.0776</v>
      </c>
      <c r="AZ214" s="335">
        <f t="shared" si="189"/>
        <v>2637702862873.207</v>
      </c>
      <c r="BA214" s="335">
        <f t="shared" si="190"/>
        <v>2954227206417.9922</v>
      </c>
      <c r="BB214" s="335">
        <f t="shared" si="191"/>
        <v>3308734471188.1514</v>
      </c>
      <c r="BC214" s="335">
        <f t="shared" si="192"/>
        <v>3705782607730.73</v>
      </c>
      <c r="BD214" s="335">
        <f t="shared" si="193"/>
        <v>4128241825012.0337</v>
      </c>
      <c r="BE214" s="335">
        <f t="shared" si="194"/>
        <v>4524553040213.1895</v>
      </c>
      <c r="BF214" s="335">
        <f t="shared" si="195"/>
        <v>4952123302513.3359</v>
      </c>
      <c r="BG214" s="334">
        <f>(AK214*SUMPRODUCT(DA$10:DA$13,DA$28:DA$31)+AV214*SUMPRODUCT(DA$14:DA$23,DA$32:DA$41))*'Projeções - Receitas'!T$23+(AK214*DA$11*'Projeções - Receitas'!T$25)</f>
        <v>65956307686.745598</v>
      </c>
      <c r="BH214" s="334">
        <f>(AL214*SUMPRODUCT(DB$10:DB$13,DB$28:DB$31)+AW214*SUMPRODUCT(DB$14:DB$23,DB$32:DB$41))*'Projeções - Receitas'!U$23+(AL214*DB$11*'Projeções - Receitas'!U$25)</f>
        <v>52845739173.256851</v>
      </c>
      <c r="BI214" s="334">
        <f>(AM214*SUMPRODUCT(DC$10:DC$13,DC$28:DC$31)+AX214*SUMPRODUCT(DC$14:DC$23,DC$32:DC$41))*'Projeções - Receitas'!V$23+(AM214*DC$11*'Projeções - Receitas'!V$25)</f>
        <v>58451616178.255363</v>
      </c>
      <c r="BJ214" s="334">
        <f>(AN214*SUMPRODUCT(DD$10:DD$13,DD$28:DD$31)+AY214*SUMPRODUCT(DD$14:DD$23,DD$32:DD$41))*'Projeções - Receitas'!W$23+(AN214*DD$11*'Projeções - Receitas'!W$25)</f>
        <v>64602876661.91848</v>
      </c>
      <c r="BK214" s="334">
        <f>(AO214*SUMPRODUCT(DE$10:DE$13,DE$28:DE$31)+AZ214*SUMPRODUCT(DE$14:DE$23,DE$32:DE$41))*'Projeções - Receitas'!X$23+(AO214*DE$11*'Projeções - Receitas'!X$25)</f>
        <v>71382524870.11087</v>
      </c>
      <c r="BL214" s="334">
        <f>(AP214*SUMPRODUCT(DF$10:DF$13,DF$28:DF$31)+BA214*SUMPRODUCT(DF$14:DF$23,DF$32:DF$41))*'Projeções - Receitas'!Y$23+(AP214*DF$11*'Projeções - Receitas'!Y$25)</f>
        <v>78862272708.392853</v>
      </c>
      <c r="BM214" s="334">
        <f>(AQ214*SUMPRODUCT(DG$10:DG$13,DG$28:DG$31)+BB214*SUMPRODUCT(DG$14:DG$23,DG$32:DG$41))*'Projeções - Receitas'!Z$23+(AQ214*DG$11*'Projeções - Receitas'!Z$25)</f>
        <v>87117679458.146622</v>
      </c>
      <c r="BN214" s="334">
        <f>(AR214*SUMPRODUCT(DH$10:DH$13,DH$28:DH$31)+BC214*SUMPRODUCT(DH$14:DH$23,DH$32:DH$41))*'Projeções - Receitas'!AA$23+(AR214*DH$11*'Projeções - Receitas'!AA$25)</f>
        <v>96226959547.238037</v>
      </c>
      <c r="BO214" s="334">
        <f>(AS214*SUMPRODUCT(DI$10:DI$13,DI$28:DI$31)+BD214*SUMPRODUCT(DI$14:DI$23,DI$32:DI$41))*'Projeções - Receitas'!AB$23+(AS214*DI$11*'Projeções - Receitas'!AB$25)</f>
        <v>105704631555.31027</v>
      </c>
      <c r="BP214" s="334">
        <f>(AT214*SUMPRODUCT(DJ$10:DJ$13,DJ$28:DJ$31)+BE214*SUMPRODUCT(DJ$14:DJ$23,DJ$32:DJ$41))*'Projeções - Receitas'!AC$23+(AT214*DJ$11*'Projeções - Receitas'!AC$25)</f>
        <v>114219867716.4895</v>
      </c>
      <c r="BQ214" s="334">
        <f>(AU214*SUMPRODUCT(DK$10:DK$13,DK$28:DK$31)+BF214*SUMPRODUCT(DK$14:DK$23,DK$32:DK$41))*'Projeções - Receitas'!AD$23+(AU214*DK$11*'Projeções - Receitas'!AD$25)</f>
        <v>145292540798.5033</v>
      </c>
      <c r="BR214" s="335">
        <f>((BG214+'DRE + DCF'!T$12)*(1+'DRE + DCF'!T$15)+'DRE + DCF'!T$18)*(1+'DRE + DCF'!T$25)*'DRE + DCF'!T$33</f>
        <v>36371098461.803413</v>
      </c>
      <c r="BS214" s="335">
        <f>((BH214+'DRE + DCF'!U$12)*(1+'DRE + DCF'!U$15)+'DRE + DCF'!U$18)*(1+'DRE + DCF'!U$25)*'DRE + DCF'!U$33</f>
        <v>27531638482.703465</v>
      </c>
      <c r="BT214" s="335">
        <f>((BI214+'DRE + DCF'!V$12)*(1+'DRE + DCF'!V$15)+'DRE + DCF'!V$18)*(1+'DRE + DCF'!V$25)*'DRE + DCF'!V$33</f>
        <v>30602739464.294956</v>
      </c>
      <c r="BU214" s="335">
        <f>((BJ214+'DRE + DCF'!W$12)*(1+'DRE + DCF'!W$15)+'DRE + DCF'!W$18)*(1+'DRE + DCF'!W$25)*'DRE + DCF'!W$33</f>
        <v>33959069948.14539</v>
      </c>
      <c r="BV214" s="335">
        <f>((BK214+'DRE + DCF'!X$12)*(1+'DRE + DCF'!X$15)+'DRE + DCF'!X$18)*(1+'DRE + DCF'!X$25)*'DRE + DCF'!X$33</f>
        <v>37636757372.862602</v>
      </c>
      <c r="BW214" s="335">
        <f>((BL214+'DRE + DCF'!Y$12)*(1+'DRE + DCF'!Y$15)+'DRE + DCF'!Y$18)*(1+'DRE + DCF'!Y$25)*'DRE + DCF'!Y$33</f>
        <v>41680541948.61158</v>
      </c>
      <c r="BX214" s="335">
        <f>((BM214+'DRE + DCF'!Z$12)*(1+'DRE + DCF'!Z$15)+'DRE + DCF'!Z$18)*(1+'DRE + DCF'!Z$25)*'DRE + DCF'!Z$33</f>
        <v>46139741480.477081</v>
      </c>
      <c r="BY214" s="335">
        <f>((BN214+'DRE + DCF'!AA$12)*(1+'DRE + DCF'!AA$15)+'DRE + DCF'!AA$18)*(1+'DRE + DCF'!AA$25)*'DRE + DCF'!AA$33</f>
        <v>51050610807.239563</v>
      </c>
      <c r="BZ214" s="335">
        <f>((BO214+'DRE + DCF'!AB$12)*(1+'DRE + DCF'!AB$15)+'DRE + DCF'!AB$18)*(1+'DRE + DCF'!AB$25)*'DRE + DCF'!AB$33</f>
        <v>56126148372.078979</v>
      </c>
      <c r="CA214" s="335">
        <f>((BP214+'DRE + DCF'!AC$12)*(1+'DRE + DCF'!AC$15)+'DRE + DCF'!AC$18)*(1+'DRE + DCF'!AC$25)*'DRE + DCF'!AC$33</f>
        <v>60565200843.362</v>
      </c>
      <c r="CB214" s="335">
        <f>((BQ214+'DRE + DCF'!AD$12)*(1+'DRE + DCF'!AD$15)+'DRE + DCF'!AD$18)*(1+'DRE + DCF'!AD$25)*'DRE + DCF'!AD$33</f>
        <v>76019684437.8228</v>
      </c>
      <c r="CC214" s="335">
        <f>BR214*(1-DA$47)+('DRE + DCF'!N$53*10^6)</f>
        <v>200952083743.03204</v>
      </c>
      <c r="CD214" s="335">
        <f>BS214*(1-DB$47)+('DRE + DCF'!T$53*10^6)</f>
        <v>201196051782.15482</v>
      </c>
      <c r="CE214" s="335">
        <f>BT214*(1-DC$47)+('DRE + DCF'!U$53*10^6)</f>
        <v>219882218698.51025</v>
      </c>
      <c r="CF214" s="335">
        <f>BU214*(1-DD$47)+('DRE + DCF'!V$53*10^6)</f>
        <v>240616206675.16531</v>
      </c>
      <c r="CG214" s="335">
        <f>BV214*(1-DE$47)+('DRE + DCF'!W$53*10^6)</f>
        <v>263594094301.79471</v>
      </c>
      <c r="CH214" s="335">
        <f>BW214*(1-DF$47)+('DRE + DCF'!X$53*10^6)</f>
        <v>289039301032.90143</v>
      </c>
      <c r="CI214" s="335">
        <f>BX214*(1-DG$47)+('DRE + DCF'!Y$53*10^6)</f>
        <v>317205262422.99548</v>
      </c>
      <c r="CJ214" s="335">
        <f>BY214*(1-DH$47)+('DRE + DCF'!Z$53*10^6)</f>
        <v>348367613864.81451</v>
      </c>
      <c r="CK214" s="335">
        <f>BZ214*(1-DI$47)+('DRE + DCF'!AA$53*10^6)</f>
        <v>382439889359.16968</v>
      </c>
      <c r="CL214" s="335">
        <f>CA214*(1-DJ$47)+('DRE + DCF'!AB$53*10^6)</f>
        <v>418587541484.91425</v>
      </c>
      <c r="CM214" s="335">
        <f>CB214*(1-DK$47)+('DRE + DCF'!AC$53*10^6)</f>
        <v>463936332171.62665</v>
      </c>
      <c r="CN214" s="335">
        <f t="shared" si="196"/>
        <v>1181792789398.0266</v>
      </c>
      <c r="CO214" s="335">
        <f t="shared" si="197"/>
        <v>1203912116775.3367</v>
      </c>
      <c r="CP214" s="335">
        <f t="shared" si="198"/>
        <v>1244973023921.6292</v>
      </c>
      <c r="CQ214" s="335">
        <f t="shared" si="199"/>
        <v>1394369786792.2246</v>
      </c>
      <c r="CR214" s="335">
        <f t="shared" si="200"/>
        <v>1561694161207.2917</v>
      </c>
      <c r="CS214" s="335">
        <f t="shared" si="201"/>
        <v>1749097460552.167</v>
      </c>
      <c r="CT214" s="335">
        <f t="shared" si="202"/>
        <v>1958989155818.427</v>
      </c>
      <c r="CU214" s="335">
        <f t="shared" si="203"/>
        <v>2194067854516.6384</v>
      </c>
      <c r="CV214" s="335">
        <f t="shared" si="204"/>
        <v>2444191589931.5356</v>
      </c>
      <c r="CW214" s="335">
        <f t="shared" si="205"/>
        <v>2678833982564.9634</v>
      </c>
      <c r="CX214" s="336">
        <f t="shared" si="206"/>
        <v>2931983793917.3521</v>
      </c>
    </row>
    <row r="215" spans="4:102" ht="30" customHeight="1" x14ac:dyDescent="0.25">
      <c r="D215" s="333">
        <f t="shared" si="164"/>
        <v>1.278494096318572E-2</v>
      </c>
      <c r="E215" s="64">
        <f t="shared" si="165"/>
        <v>9.8625324057813324E-3</v>
      </c>
      <c r="F215" s="64">
        <f t="shared" si="166"/>
        <v>1.935621823931083E-2</v>
      </c>
      <c r="G215" s="64">
        <f t="shared" si="167"/>
        <v>1.5304589347808401E-2</v>
      </c>
      <c r="H215" s="64">
        <f t="shared" si="168"/>
        <v>1.1530767015710763E-2</v>
      </c>
      <c r="I215" s="64">
        <f t="shared" si="169"/>
        <v>7.9955311411087637E-3</v>
      </c>
      <c r="J215" s="64">
        <f t="shared" si="170"/>
        <v>4.6693193808986788E-3</v>
      </c>
      <c r="K215" s="64">
        <f t="shared" si="171"/>
        <v>1.5247547816358009E-3</v>
      </c>
      <c r="L215" s="64">
        <f t="shared" si="172"/>
        <v>7.8248591967686187E-4</v>
      </c>
      <c r="M215" s="64">
        <f t="shared" si="173"/>
        <v>9.9399963389476542E-4</v>
      </c>
      <c r="N215" s="64">
        <f t="shared" si="174"/>
        <v>9.8151470883406366E-4</v>
      </c>
      <c r="O215" s="64">
        <f t="shared" si="163"/>
        <v>0.10200000000000008</v>
      </c>
      <c r="P215" s="64">
        <f t="shared" si="163"/>
        <v>0.10200000000000008</v>
      </c>
      <c r="Q215" s="64">
        <f t="shared" si="154"/>
        <v>0.10200000000000008</v>
      </c>
      <c r="R215" s="64">
        <f t="shared" si="155"/>
        <v>0.10200000000000008</v>
      </c>
      <c r="S215" s="64">
        <f t="shared" si="156"/>
        <v>0.10200000000000008</v>
      </c>
      <c r="T215" s="64">
        <f t="shared" si="157"/>
        <v>0.10200000000000008</v>
      </c>
      <c r="U215" s="64">
        <f t="shared" si="158"/>
        <v>0.10200000000000008</v>
      </c>
      <c r="V215" s="64">
        <f t="shared" si="159"/>
        <v>0.10200000000000008</v>
      </c>
      <c r="W215" s="64">
        <f t="shared" si="160"/>
        <v>0.10200000000000008</v>
      </c>
      <c r="X215" s="64">
        <f t="shared" si="161"/>
        <v>0.10200000000000008</v>
      </c>
      <c r="Y215" s="64">
        <f t="shared" si="162"/>
        <v>0.10200000000000008</v>
      </c>
      <c r="Z215" s="64">
        <f t="shared" si="175"/>
        <v>0.16997241920499298</v>
      </c>
      <c r="AA215" s="64">
        <f t="shared" si="207"/>
        <v>0.16705001064758859</v>
      </c>
      <c r="AB215" s="64">
        <f t="shared" si="176"/>
        <v>0.17654369648111809</v>
      </c>
      <c r="AC215" s="64">
        <f t="shared" si="177"/>
        <v>0.17249206758961566</v>
      </c>
      <c r="AD215" s="64">
        <f t="shared" si="178"/>
        <v>0.16871824525751802</v>
      </c>
      <c r="AE215" s="64">
        <f t="shared" si="179"/>
        <v>0.16518300938291602</v>
      </c>
      <c r="AF215" s="64">
        <f t="shared" si="180"/>
        <v>0.16185679762270594</v>
      </c>
      <c r="AG215" s="64">
        <f t="shared" si="181"/>
        <v>0.15871223302344306</v>
      </c>
      <c r="AH215" s="64">
        <f t="shared" si="182"/>
        <v>0.1564049923221304</v>
      </c>
      <c r="AI215" s="64">
        <f t="shared" si="183"/>
        <v>0.15619347860791249</v>
      </c>
      <c r="AJ215" s="64">
        <f t="shared" si="184"/>
        <v>0.15816899295064132</v>
      </c>
      <c r="AK215" s="334">
        <f>(1+O215)*'Projeções - Receitas'!N$34</f>
        <v>2031186918841.9753</v>
      </c>
      <c r="AL215" s="334">
        <f>(1+P215)*'Projeções - Receitas'!T$34</f>
        <v>2145248356313.2732</v>
      </c>
      <c r="AM215" s="334">
        <f>(1+Q215)*'Projeções - Receitas'!U$34</f>
        <v>2402678159070.8662</v>
      </c>
      <c r="AN215" s="334">
        <f>(1+R215)*'Projeções - Receitas'!V$34</f>
        <v>2690999538159.3701</v>
      </c>
      <c r="AO215" s="334">
        <f>(1+S215)*'Projeções - Receitas'!W$34</f>
        <v>3013919482738.4946</v>
      </c>
      <c r="AP215" s="334">
        <f>(1+T215)*'Projeções - Receitas'!X$34</f>
        <v>3375589820667.1143</v>
      </c>
      <c r="AQ215" s="334">
        <f>(1+U215)*'Projeções - Receitas'!Y$34</f>
        <v>3780660599147.1685</v>
      </c>
      <c r="AR215" s="334">
        <f>(1+V215)*'Projeções - Receitas'!Z$34</f>
        <v>4234339871044.8286</v>
      </c>
      <c r="AS215" s="334">
        <f>(1+W215)*'Projeções - Receitas'!AA$34</f>
        <v>4717054616343.9395</v>
      </c>
      <c r="AT215" s="334">
        <f>(1+X215)*'Projeções - Receitas'!AB$34</f>
        <v>5169891859512.959</v>
      </c>
      <c r="AU215" s="334">
        <f>(1+Y215)*'Projeções - Receitas'!AC$34</f>
        <v>5658446640236.9336</v>
      </c>
      <c r="AV215" s="335">
        <f t="shared" si="185"/>
        <v>1778448153192.2009</v>
      </c>
      <c r="AW215" s="335">
        <f t="shared" si="186"/>
        <v>1878317028350.6367</v>
      </c>
      <c r="AX215" s="335">
        <f t="shared" si="187"/>
        <v>2103715071752.7134</v>
      </c>
      <c r="AY215" s="335">
        <f t="shared" si="188"/>
        <v>2356160880363.0391</v>
      </c>
      <c r="AZ215" s="335">
        <f t="shared" si="189"/>
        <v>2638900186006.604</v>
      </c>
      <c r="BA215" s="335">
        <f t="shared" si="190"/>
        <v>2955568208327.3965</v>
      </c>
      <c r="BB215" s="335">
        <f t="shared" si="191"/>
        <v>3310236393326.6846</v>
      </c>
      <c r="BC215" s="335">
        <f t="shared" si="192"/>
        <v>3707464760525.8867</v>
      </c>
      <c r="BD215" s="335">
        <f t="shared" si="193"/>
        <v>4130115743225.8379</v>
      </c>
      <c r="BE215" s="335">
        <f t="shared" si="194"/>
        <v>4526606854575.5195</v>
      </c>
      <c r="BF215" s="335">
        <f t="shared" si="195"/>
        <v>4954371202332.9063</v>
      </c>
      <c r="BG215" s="334">
        <f>(AK215*SUMPRODUCT(DA$10:DA$13,DA$28:DA$31)+AV215*SUMPRODUCT(DA$14:DA$23,DA$32:DA$41))*'Projeções - Receitas'!T$23+(AK215*DA$11*'Projeções - Receitas'!T$25)</f>
        <v>65986247000.266586</v>
      </c>
      <c r="BH215" s="334">
        <f>(AL215*SUMPRODUCT(DB$10:DB$13,DB$28:DB$31)+AW215*SUMPRODUCT(DB$14:DB$23,DB$32:DB$41))*'Projeções - Receitas'!U$23+(AL215*DB$11*'Projeções - Receitas'!U$25)</f>
        <v>52869727252.772644</v>
      </c>
      <c r="BI215" s="334">
        <f>(AM215*SUMPRODUCT(DC$10:DC$13,DC$28:DC$31)+AX215*SUMPRODUCT(DC$14:DC$23,DC$32:DC$41))*'Projeções - Receitas'!V$23+(AM215*DC$11*'Projeções - Receitas'!V$25)</f>
        <v>58478148913.697174</v>
      </c>
      <c r="BJ215" s="334">
        <f>(AN215*SUMPRODUCT(DD$10:DD$13,DD$28:DD$31)+AY215*SUMPRODUCT(DD$14:DD$23,DD$32:DD$41))*'Projeções - Receitas'!W$23+(AN215*DD$11*'Projeções - Receitas'!W$25)</f>
        <v>64632201617.280228</v>
      </c>
      <c r="BK215" s="334">
        <f>(AO215*SUMPRODUCT(DE$10:DE$13,DE$28:DE$31)+AZ215*SUMPRODUCT(DE$14:DE$23,DE$32:DE$41))*'Projeções - Receitas'!X$23+(AO215*DE$11*'Projeções - Receitas'!X$25)</f>
        <v>71414927287.210297</v>
      </c>
      <c r="BL215" s="334">
        <f>(AP215*SUMPRODUCT(DF$10:DF$13,DF$28:DF$31)+BA215*SUMPRODUCT(DF$14:DF$23,DF$32:DF$41))*'Projeções - Receitas'!Y$23+(AP215*DF$11*'Projeções - Receitas'!Y$25)</f>
        <v>78898070380.979462</v>
      </c>
      <c r="BM215" s="334">
        <f>(AQ215*SUMPRODUCT(DG$10:DG$13,DG$28:DG$31)+BB215*SUMPRODUCT(DG$14:DG$23,DG$32:DG$41))*'Projeções - Receitas'!Z$23+(AQ215*DG$11*'Projeções - Receitas'!Z$25)</f>
        <v>87157224478.327347</v>
      </c>
      <c r="BN215" s="334">
        <f>(AR215*SUMPRODUCT(DH$10:DH$13,DH$28:DH$31)+BC215*SUMPRODUCT(DH$14:DH$23,DH$32:DH$41))*'Projeções - Receitas'!AA$23+(AR215*DH$11*'Projeções - Receitas'!AA$25)</f>
        <v>96270639510.718323</v>
      </c>
      <c r="BO215" s="334">
        <f>(AS215*SUMPRODUCT(DI$10:DI$13,DI$28:DI$31)+BD215*SUMPRODUCT(DI$14:DI$23,DI$32:DI$41))*'Projeções - Receitas'!AB$23+(AS215*DI$11*'Projeções - Receitas'!AB$25)</f>
        <v>105752613684.93138</v>
      </c>
      <c r="BP215" s="334">
        <f>(AT215*SUMPRODUCT(DJ$10:DJ$13,DJ$28:DJ$31)+BE215*SUMPRODUCT(DJ$14:DJ$23,DJ$32:DJ$41))*'Projeções - Receitas'!AC$23+(AT215*DJ$11*'Projeções - Receitas'!AC$25)</f>
        <v>114271715137.15063</v>
      </c>
      <c r="BQ215" s="334">
        <f>(AU215*SUMPRODUCT(DK$10:DK$13,DK$28:DK$31)+BF215*SUMPRODUCT(DK$14:DK$23,DK$32:DK$41))*'Projeções - Receitas'!AD$23+(AU215*DK$11*'Projeções - Receitas'!AD$25)</f>
        <v>145358492927.78088</v>
      </c>
      <c r="BR215" s="335">
        <f>((BG215+'DRE + DCF'!T$12)*(1+'DRE + DCF'!T$15)+'DRE + DCF'!T$18)*(1+'DRE + DCF'!T$25)*'DRE + DCF'!T$33</f>
        <v>36389521054.094406</v>
      </c>
      <c r="BS215" s="335">
        <f>((BH215+'DRE + DCF'!U$12)*(1+'DRE + DCF'!U$15)+'DRE + DCF'!U$18)*(1+'DRE + DCF'!U$25)*'DRE + DCF'!U$33</f>
        <v>27546256646.567375</v>
      </c>
      <c r="BT215" s="335">
        <f>((BI215+'DRE + DCF'!V$12)*(1+'DRE + DCF'!V$15)+'DRE + DCF'!V$18)*(1+'DRE + DCF'!V$25)*'DRE + DCF'!V$33</f>
        <v>30618890185.365589</v>
      </c>
      <c r="BU215" s="335">
        <f>((BJ215+'DRE + DCF'!W$12)*(1+'DRE + DCF'!W$15)+'DRE + DCF'!W$18)*(1+'DRE + DCF'!W$25)*'DRE + DCF'!W$33</f>
        <v>33976900272.600861</v>
      </c>
      <c r="BV215" s="335">
        <f>((BK215+'DRE + DCF'!X$12)*(1+'DRE + DCF'!X$15)+'DRE + DCF'!X$18)*(1+'DRE + DCF'!X$25)*'DRE + DCF'!X$33</f>
        <v>37656436722.499504</v>
      </c>
      <c r="BW215" s="335">
        <f>((BL215+'DRE + DCF'!Y$12)*(1+'DRE + DCF'!Y$15)+'DRE + DCF'!Y$18)*(1+'DRE + DCF'!Y$25)*'DRE + DCF'!Y$33</f>
        <v>41702258908.152435</v>
      </c>
      <c r="BX215" s="335">
        <f>((BM215+'DRE + DCF'!Z$12)*(1+'DRE + DCF'!Z$15)+'DRE + DCF'!Z$18)*(1+'DRE + DCF'!Z$25)*'DRE + DCF'!Z$33</f>
        <v>46163704766.849838</v>
      </c>
      <c r="BY215" s="335">
        <f>((BN215+'DRE + DCF'!AA$12)*(1+'DRE + DCF'!AA$15)+'DRE + DCF'!AA$18)*(1+'DRE + DCF'!AA$25)*'DRE + DCF'!AA$33</f>
        <v>51077049905.313362</v>
      </c>
      <c r="BZ215" s="335">
        <f>((BO215+'DRE + DCF'!AB$12)*(1+'DRE + DCF'!AB$15)+'DRE + DCF'!AB$18)*(1+'DRE + DCF'!AB$25)*'DRE + DCF'!AB$33</f>
        <v>56155158732.726341</v>
      </c>
      <c r="CA215" s="335">
        <f>((BP215+'DRE + DCF'!AC$12)*(1+'DRE + DCF'!AC$15)+'DRE + DCF'!AC$18)*(1+'DRE + DCF'!AC$25)*'DRE + DCF'!AC$33</f>
        <v>60596512745.264519</v>
      </c>
      <c r="CB215" s="335">
        <f>((BQ215+'DRE + DCF'!AD$12)*(1+'DRE + DCF'!AD$15)+'DRE + DCF'!AD$18)*(1+'DRE + DCF'!AD$25)*'DRE + DCF'!AD$33</f>
        <v>76058184053.007095</v>
      </c>
      <c r="CC215" s="335">
        <f>BR215*(1-DA$47)+('DRE + DCF'!N$53*10^6)</f>
        <v>200963360611.09875</v>
      </c>
      <c r="CD215" s="335">
        <f>BS215*(1-DB$47)+('DRE + DCF'!T$53*10^6)</f>
        <v>201204822680.47318</v>
      </c>
      <c r="CE215" s="335">
        <f>BT215*(1-DC$47)+('DRE + DCF'!U$53*10^6)</f>
        <v>219891909131.15265</v>
      </c>
      <c r="CF215" s="335">
        <f>BU215*(1-DD$47)+('DRE + DCF'!V$53*10^6)</f>
        <v>240626904869.83859</v>
      </c>
      <c r="CG215" s="335">
        <f>BV215*(1-DE$47)+('DRE + DCF'!W$53*10^6)</f>
        <v>263605901911.57684</v>
      </c>
      <c r="CH215" s="335">
        <f>BW215*(1-DF$47)+('DRE + DCF'!X$53*10^6)</f>
        <v>289052331208.62598</v>
      </c>
      <c r="CI215" s="335">
        <f>BX215*(1-DG$47)+('DRE + DCF'!Y$53*10^6)</f>
        <v>317219640394.81915</v>
      </c>
      <c r="CJ215" s="335">
        <f>BY215*(1-DH$47)+('DRE + DCF'!Z$53*10^6)</f>
        <v>348383477323.65875</v>
      </c>
      <c r="CK215" s="335">
        <f>BZ215*(1-DI$47)+('DRE + DCF'!AA$53*10^6)</f>
        <v>382457295575.55811</v>
      </c>
      <c r="CL215" s="335">
        <f>CA215*(1-DJ$47)+('DRE + DCF'!AB$53*10^6)</f>
        <v>418606328626.05573</v>
      </c>
      <c r="CM215" s="335">
        <f>CB215*(1-DK$47)+('DRE + DCF'!AC$53*10^6)</f>
        <v>463959431940.73724</v>
      </c>
      <c r="CN215" s="335">
        <f t="shared" si="196"/>
        <v>1182329236419.9956</v>
      </c>
      <c r="CO215" s="335">
        <f t="shared" si="197"/>
        <v>1204458604345.3665</v>
      </c>
      <c r="CP215" s="335">
        <f t="shared" si="198"/>
        <v>1245538150124.0447</v>
      </c>
      <c r="CQ215" s="335">
        <f t="shared" si="199"/>
        <v>1395002728138.9302</v>
      </c>
      <c r="CR215" s="335">
        <f t="shared" si="200"/>
        <v>1562403055515.6018</v>
      </c>
      <c r="CS215" s="335">
        <f t="shared" si="201"/>
        <v>1749891422177.4741</v>
      </c>
      <c r="CT215" s="335">
        <f t="shared" si="202"/>
        <v>1959878392838.7712</v>
      </c>
      <c r="CU215" s="335">
        <f t="shared" si="203"/>
        <v>2195063799979.4238</v>
      </c>
      <c r="CV215" s="335">
        <f t="shared" si="204"/>
        <v>2445301073177.0781</v>
      </c>
      <c r="CW215" s="335">
        <f t="shared" si="205"/>
        <v>2680049976202.0786</v>
      </c>
      <c r="CX215" s="336">
        <f t="shared" si="206"/>
        <v>2933314698953.1748</v>
      </c>
    </row>
    <row r="216" spans="4:102" ht="30" customHeight="1" x14ac:dyDescent="0.25">
      <c r="D216" s="333">
        <f t="shared" si="164"/>
        <v>1.2717389481093355E-2</v>
      </c>
      <c r="E216" s="64">
        <f t="shared" si="165"/>
        <v>9.7940514867980721E-3</v>
      </c>
      <c r="F216" s="64">
        <f t="shared" si="166"/>
        <v>1.9283929659526383E-2</v>
      </c>
      <c r="G216" s="64">
        <f t="shared" si="167"/>
        <v>1.523402711653557E-2</v>
      </c>
      <c r="H216" s="64">
        <f t="shared" si="168"/>
        <v>1.1461804716496632E-2</v>
      </c>
      <c r="I216" s="64">
        <f t="shared" si="169"/>
        <v>7.928061111387219E-3</v>
      </c>
      <c r="J216" s="64">
        <f t="shared" si="170"/>
        <v>4.6032477655557902E-3</v>
      </c>
      <c r="K216" s="64">
        <f t="shared" si="171"/>
        <v>1.4600000454229045E-3</v>
      </c>
      <c r="L216" s="64">
        <f t="shared" si="172"/>
        <v>8.4630288682593924E-4</v>
      </c>
      <c r="M216" s="64">
        <f t="shared" si="173"/>
        <v>1.0578288611813313E-3</v>
      </c>
      <c r="N216" s="64">
        <f t="shared" si="174"/>
        <v>9.1765413914082772E-4</v>
      </c>
      <c r="O216" s="64">
        <f t="shared" si="163"/>
        <v>0.10250000000000008</v>
      </c>
      <c r="P216" s="64">
        <f t="shared" si="163"/>
        <v>0.10250000000000008</v>
      </c>
      <c r="Q216" s="64">
        <f t="shared" si="154"/>
        <v>0.10250000000000008</v>
      </c>
      <c r="R216" s="64">
        <f t="shared" si="155"/>
        <v>0.10250000000000008</v>
      </c>
      <c r="S216" s="64">
        <f t="shared" si="156"/>
        <v>0.10250000000000008</v>
      </c>
      <c r="T216" s="64">
        <f t="shared" si="157"/>
        <v>0.10250000000000008</v>
      </c>
      <c r="U216" s="64">
        <f t="shared" si="158"/>
        <v>0.10250000000000008</v>
      </c>
      <c r="V216" s="64">
        <f t="shared" si="159"/>
        <v>0.10250000000000008</v>
      </c>
      <c r="W216" s="64">
        <f t="shared" si="160"/>
        <v>0.10250000000000008</v>
      </c>
      <c r="X216" s="64">
        <f t="shared" si="161"/>
        <v>0.10250000000000008</v>
      </c>
      <c r="Y216" s="64">
        <f t="shared" si="162"/>
        <v>0.10250000000000008</v>
      </c>
      <c r="Z216" s="64">
        <f t="shared" si="175"/>
        <v>0.16990486772290062</v>
      </c>
      <c r="AA216" s="64">
        <f t="shared" si="207"/>
        <v>0.16698152972860533</v>
      </c>
      <c r="AB216" s="64">
        <f t="shared" si="176"/>
        <v>0.17647140790133364</v>
      </c>
      <c r="AC216" s="64">
        <f t="shared" si="177"/>
        <v>0.17242150535834283</v>
      </c>
      <c r="AD216" s="64">
        <f t="shared" si="178"/>
        <v>0.16864928295830389</v>
      </c>
      <c r="AE216" s="64">
        <f t="shared" si="179"/>
        <v>0.16511553935319448</v>
      </c>
      <c r="AF216" s="64">
        <f t="shared" si="180"/>
        <v>0.16179072600736305</v>
      </c>
      <c r="AG216" s="64">
        <f t="shared" si="181"/>
        <v>0.15864747828723016</v>
      </c>
      <c r="AH216" s="64">
        <f t="shared" si="182"/>
        <v>0.15634117535498132</v>
      </c>
      <c r="AI216" s="64">
        <f t="shared" si="183"/>
        <v>0.15612964938062593</v>
      </c>
      <c r="AJ216" s="64">
        <f t="shared" si="184"/>
        <v>0.15810513238094809</v>
      </c>
      <c r="AK216" s="334">
        <f>(1+O216)*'Projeções - Receitas'!N$34</f>
        <v>2032108510002.9744</v>
      </c>
      <c r="AL216" s="334">
        <f>(1+P216)*'Projeções - Receitas'!T$34</f>
        <v>2146221699487.6438</v>
      </c>
      <c r="AM216" s="334">
        <f>(1+Q216)*'Projeções - Receitas'!U$34</f>
        <v>2403768303426.1611</v>
      </c>
      <c r="AN216" s="334">
        <f>(1+R216)*'Projeções - Receitas'!V$34</f>
        <v>2692220499837.3008</v>
      </c>
      <c r="AO216" s="334">
        <f>(1+S216)*'Projeções - Receitas'!W$34</f>
        <v>3015286959817.7769</v>
      </c>
      <c r="AP216" s="334">
        <f>(1+T216)*'Projeções - Receitas'!X$34</f>
        <v>3377121394995.9106</v>
      </c>
      <c r="AQ216" s="334">
        <f>(1+U216)*'Projeções - Receitas'!Y$34</f>
        <v>3782375962395.4199</v>
      </c>
      <c r="AR216" s="334">
        <f>(1+V216)*'Projeções - Receitas'!Z$34</f>
        <v>4236261077882.8706</v>
      </c>
      <c r="AS216" s="334">
        <f>(1+W216)*'Projeções - Receitas'!AA$34</f>
        <v>4719194840761.5186</v>
      </c>
      <c r="AT216" s="334">
        <f>(1+X216)*'Projeções - Receitas'!AB$34</f>
        <v>5172237545474.625</v>
      </c>
      <c r="AU216" s="334">
        <f>(1+Y216)*'Projeções - Receitas'!AC$34</f>
        <v>5661013993521.9775</v>
      </c>
      <c r="AV216" s="335">
        <f t="shared" si="185"/>
        <v>1779255071592.0159</v>
      </c>
      <c r="AW216" s="335">
        <f t="shared" si="186"/>
        <v>1879169259307.2385</v>
      </c>
      <c r="AX216" s="335">
        <f t="shared" si="187"/>
        <v>2104669570424.1072</v>
      </c>
      <c r="AY216" s="335">
        <f t="shared" si="188"/>
        <v>2357229918875.0005</v>
      </c>
      <c r="AZ216" s="335">
        <f t="shared" si="189"/>
        <v>2640097509140.0005</v>
      </c>
      <c r="BA216" s="335">
        <f t="shared" si="190"/>
        <v>2956909210236.8008</v>
      </c>
      <c r="BB216" s="335">
        <f t="shared" si="191"/>
        <v>3311738315465.2173</v>
      </c>
      <c r="BC216" s="335">
        <f t="shared" si="192"/>
        <v>3709146913321.0435</v>
      </c>
      <c r="BD216" s="335">
        <f t="shared" si="193"/>
        <v>4131989661439.6431</v>
      </c>
      <c r="BE216" s="335">
        <f t="shared" si="194"/>
        <v>4528660668937.8496</v>
      </c>
      <c r="BF216" s="335">
        <f t="shared" si="195"/>
        <v>4956619102152.4766</v>
      </c>
      <c r="BG216" s="334">
        <f>(AK216*SUMPRODUCT(DA$10:DA$13,DA$28:DA$31)+AV216*SUMPRODUCT(DA$14:DA$23,DA$32:DA$41))*'Projeções - Receitas'!T$23+(AK216*DA$11*'Projeções - Receitas'!T$25)</f>
        <v>66016186313.787598</v>
      </c>
      <c r="BH216" s="334">
        <f>(AL216*SUMPRODUCT(DB$10:DB$13,DB$28:DB$31)+AW216*SUMPRODUCT(DB$14:DB$23,DB$32:DB$41))*'Projeções - Receitas'!U$23+(AL216*DB$11*'Projeções - Receitas'!U$25)</f>
        <v>52893715332.288391</v>
      </c>
      <c r="BI216" s="334">
        <f>(AM216*SUMPRODUCT(DC$10:DC$13,DC$28:DC$31)+AX216*SUMPRODUCT(DC$14:DC$23,DC$32:DC$41))*'Projeções - Receitas'!V$23+(AM216*DC$11*'Projeções - Receitas'!V$25)</f>
        <v>58504681649.138931</v>
      </c>
      <c r="BJ216" s="334">
        <f>(AN216*SUMPRODUCT(DD$10:DD$13,DD$28:DD$31)+AY216*SUMPRODUCT(DD$14:DD$23,DD$32:DD$41))*'Projeções - Receitas'!W$23+(AN216*DD$11*'Projeções - Receitas'!W$25)</f>
        <v>64661526572.641953</v>
      </c>
      <c r="BK216" s="334">
        <f>(AO216*SUMPRODUCT(DE$10:DE$13,DE$28:DE$31)+AZ216*SUMPRODUCT(DE$14:DE$23,DE$32:DE$41))*'Projeções - Receitas'!X$23+(AO216*DE$11*'Projeções - Receitas'!X$25)</f>
        <v>71447329704.309769</v>
      </c>
      <c r="BL216" s="334">
        <f>(AP216*SUMPRODUCT(DF$10:DF$13,DF$28:DF$31)+BA216*SUMPRODUCT(DF$14:DF$23,DF$32:DF$41))*'Projeções - Receitas'!Y$23+(AP216*DF$11*'Projeções - Receitas'!Y$25)</f>
        <v>78933868053.566162</v>
      </c>
      <c r="BM216" s="334">
        <f>(AQ216*SUMPRODUCT(DG$10:DG$13,DG$28:DG$31)+BB216*SUMPRODUCT(DG$14:DG$23,DG$32:DG$41))*'Projeções - Receitas'!Z$23+(AQ216*DG$11*'Projeções - Receitas'!Z$25)</f>
        <v>87196769498.508026</v>
      </c>
      <c r="BN216" s="334">
        <f>(AR216*SUMPRODUCT(DH$10:DH$13,DH$28:DH$31)+BC216*SUMPRODUCT(DH$14:DH$23,DH$32:DH$41))*'Projeções - Receitas'!AA$23+(AR216*DH$11*'Projeções - Receitas'!AA$25)</f>
        <v>96314319474.19873</v>
      </c>
      <c r="BO216" s="334">
        <f>(AS216*SUMPRODUCT(DI$10:DI$13,DI$28:DI$31)+BD216*SUMPRODUCT(DI$14:DI$23,DI$32:DI$41))*'Projeções - Receitas'!AB$23+(AS216*DI$11*'Projeções - Receitas'!AB$25)</f>
        <v>105800595814.55249</v>
      </c>
      <c r="BP216" s="334">
        <f>(AT216*SUMPRODUCT(DJ$10:DJ$13,DJ$28:DJ$31)+BE216*SUMPRODUCT(DJ$14:DJ$23,DJ$32:DJ$41))*'Projeções - Receitas'!AC$23+(AT216*DJ$11*'Projeções - Receitas'!AC$25)</f>
        <v>114323562557.81161</v>
      </c>
      <c r="BQ216" s="334">
        <f>(AU216*SUMPRODUCT(DK$10:DK$13,DK$28:DK$31)+BF216*SUMPRODUCT(DK$14:DK$23,DK$32:DK$41))*'Projeções - Receitas'!AD$23+(AU216*DK$11*'Projeções - Receitas'!AD$25)</f>
        <v>145424445057.05841</v>
      </c>
      <c r="BR216" s="335">
        <f>((BG216+'DRE + DCF'!T$12)*(1+'DRE + DCF'!T$15)+'DRE + DCF'!T$18)*(1+'DRE + DCF'!T$25)*'DRE + DCF'!T$33</f>
        <v>36407943646.385414</v>
      </c>
      <c r="BS216" s="335">
        <f>((BH216+'DRE + DCF'!U$12)*(1+'DRE + DCF'!U$15)+'DRE + DCF'!U$18)*(1+'DRE + DCF'!U$25)*'DRE + DCF'!U$33</f>
        <v>27560874810.431259</v>
      </c>
      <c r="BT216" s="335">
        <f>((BI216+'DRE + DCF'!V$12)*(1+'DRE + DCF'!V$15)+'DRE + DCF'!V$18)*(1+'DRE + DCF'!V$25)*'DRE + DCF'!V$33</f>
        <v>30635040906.436199</v>
      </c>
      <c r="BU216" s="335">
        <f>((BJ216+'DRE + DCF'!W$12)*(1+'DRE + DCF'!W$15)+'DRE + DCF'!W$18)*(1+'DRE + DCF'!W$25)*'DRE + DCF'!W$33</f>
        <v>33994730597.056343</v>
      </c>
      <c r="BV216" s="335">
        <f>((BK216+'DRE + DCF'!X$12)*(1+'DRE + DCF'!X$15)+'DRE + DCF'!X$18)*(1+'DRE + DCF'!X$25)*'DRE + DCF'!X$33</f>
        <v>37676116072.136444</v>
      </c>
      <c r="BW216" s="335">
        <f>((BL216+'DRE + DCF'!Y$12)*(1+'DRE + DCF'!Y$15)+'DRE + DCF'!Y$18)*(1+'DRE + DCF'!Y$25)*'DRE + DCF'!Y$33</f>
        <v>41723975867.693367</v>
      </c>
      <c r="BX216" s="335">
        <f>((BM216+'DRE + DCF'!Z$12)*(1+'DRE + DCF'!Z$15)+'DRE + DCF'!Z$18)*(1+'DRE + DCF'!Z$25)*'DRE + DCF'!Z$33</f>
        <v>46187668053.222565</v>
      </c>
      <c r="BY216" s="335">
        <f>((BN216+'DRE + DCF'!AA$12)*(1+'DRE + DCF'!AA$15)+'DRE + DCF'!AA$18)*(1+'DRE + DCF'!AA$25)*'DRE + DCF'!AA$33</f>
        <v>51103489003.387245</v>
      </c>
      <c r="BZ216" s="335">
        <f>((BO216+'DRE + DCF'!AB$12)*(1+'DRE + DCF'!AB$15)+'DRE + DCF'!AB$18)*(1+'DRE + DCF'!AB$25)*'DRE + DCF'!AB$33</f>
        <v>56184169093.373711</v>
      </c>
      <c r="CA216" s="335">
        <f>((BP216+'DRE + DCF'!AC$12)*(1+'DRE + DCF'!AC$15)+'DRE + DCF'!AC$18)*(1+'DRE + DCF'!AC$25)*'DRE + DCF'!AC$33</f>
        <v>60627824647.166946</v>
      </c>
      <c r="CB216" s="335">
        <f>((BQ216+'DRE + DCF'!AD$12)*(1+'DRE + DCF'!AD$15)+'DRE + DCF'!AD$18)*(1+'DRE + DCF'!AD$25)*'DRE + DCF'!AD$33</f>
        <v>76096683668.191345</v>
      </c>
      <c r="CC216" s="335">
        <f>BR216*(1-DA$47)+('DRE + DCF'!N$53*10^6)</f>
        <v>200974637479.16547</v>
      </c>
      <c r="CD216" s="335">
        <f>BS216*(1-DB$47)+('DRE + DCF'!T$53*10^6)</f>
        <v>201213593578.7915</v>
      </c>
      <c r="CE216" s="335">
        <f>BT216*(1-DC$47)+('DRE + DCF'!U$53*10^6)</f>
        <v>219901599563.79501</v>
      </c>
      <c r="CF216" s="335">
        <f>BU216*(1-DD$47)+('DRE + DCF'!V$53*10^6)</f>
        <v>240637603064.51187</v>
      </c>
      <c r="CG216" s="335">
        <f>BV216*(1-DE$47)+('DRE + DCF'!W$53*10^6)</f>
        <v>263617709521.35901</v>
      </c>
      <c r="CH216" s="335">
        <f>BW216*(1-DF$47)+('DRE + DCF'!X$53*10^6)</f>
        <v>289065361384.35052</v>
      </c>
      <c r="CI216" s="335">
        <f>BX216*(1-DG$47)+('DRE + DCF'!Y$53*10^6)</f>
        <v>317234018366.64276</v>
      </c>
      <c r="CJ216" s="335">
        <f>BY216*(1-DH$47)+('DRE + DCF'!Z$53*10^6)</f>
        <v>348399340782.50311</v>
      </c>
      <c r="CK216" s="335">
        <f>BZ216*(1-DI$47)+('DRE + DCF'!AA$53*10^6)</f>
        <v>382474701791.94653</v>
      </c>
      <c r="CL216" s="335">
        <f>CA216*(1-DJ$47)+('DRE + DCF'!AB$53*10^6)</f>
        <v>418625115767.1972</v>
      </c>
      <c r="CM216" s="335">
        <f>CB216*(1-DK$47)+('DRE + DCF'!AC$53*10^6)</f>
        <v>463982531709.84778</v>
      </c>
      <c r="CN216" s="335">
        <f t="shared" si="196"/>
        <v>1182865683441.9648</v>
      </c>
      <c r="CO216" s="335">
        <f t="shared" si="197"/>
        <v>1205005091915.396</v>
      </c>
      <c r="CP216" s="335">
        <f t="shared" si="198"/>
        <v>1246103276326.4602</v>
      </c>
      <c r="CQ216" s="335">
        <f t="shared" si="199"/>
        <v>1395635669485.6355</v>
      </c>
      <c r="CR216" s="335">
        <f t="shared" si="200"/>
        <v>1563111949823.9119</v>
      </c>
      <c r="CS216" s="335">
        <f t="shared" si="201"/>
        <v>1750685383802.7815</v>
      </c>
      <c r="CT216" s="335">
        <f t="shared" si="202"/>
        <v>1960767629859.1152</v>
      </c>
      <c r="CU216" s="335">
        <f t="shared" si="203"/>
        <v>2196059745442.2092</v>
      </c>
      <c r="CV216" s="335">
        <f t="shared" si="204"/>
        <v>2446410556422.6216</v>
      </c>
      <c r="CW216" s="335">
        <f t="shared" si="205"/>
        <v>2681265969839.1934</v>
      </c>
      <c r="CX216" s="336">
        <f t="shared" si="206"/>
        <v>2934645603988.9976</v>
      </c>
    </row>
    <row r="217" spans="4:102" ht="30" customHeight="1" x14ac:dyDescent="0.25">
      <c r="D217" s="333">
        <f t="shared" si="164"/>
        <v>1.2649899242411805E-2</v>
      </c>
      <c r="E217" s="64">
        <f t="shared" si="165"/>
        <v>9.7256326538701088E-3</v>
      </c>
      <c r="F217" s="64">
        <f t="shared" si="166"/>
        <v>1.9211706617892205E-2</v>
      </c>
      <c r="G217" s="64">
        <f t="shared" si="167"/>
        <v>1.5163528858273823E-2</v>
      </c>
      <c r="H217" s="64">
        <f t="shared" si="168"/>
        <v>1.1392904939765913E-2</v>
      </c>
      <c r="I217" s="64">
        <f t="shared" si="169"/>
        <v>7.8606522512301991E-3</v>
      </c>
      <c r="J217" s="64">
        <f t="shared" si="170"/>
        <v>4.5372360519493893E-3</v>
      </c>
      <c r="K217" s="64">
        <f t="shared" si="171"/>
        <v>1.3953040170397168E-3</v>
      </c>
      <c r="L217" s="64">
        <f t="shared" si="172"/>
        <v>9.1006199634377505E-4</v>
      </c>
      <c r="M217" s="64">
        <f t="shared" si="173"/>
        <v>1.1216002197214914E-3</v>
      </c>
      <c r="N217" s="64">
        <f t="shared" si="174"/>
        <v>8.5385146660962863E-4</v>
      </c>
      <c r="O217" s="64">
        <f t="shared" si="163"/>
        <v>0.10300000000000008</v>
      </c>
      <c r="P217" s="64">
        <f t="shared" si="163"/>
        <v>0.10300000000000008</v>
      </c>
      <c r="Q217" s="64">
        <f t="shared" si="154"/>
        <v>0.10300000000000008</v>
      </c>
      <c r="R217" s="64">
        <f t="shared" si="155"/>
        <v>0.10300000000000008</v>
      </c>
      <c r="S217" s="64">
        <f t="shared" si="156"/>
        <v>0.10300000000000008</v>
      </c>
      <c r="T217" s="64">
        <f t="shared" si="157"/>
        <v>0.10300000000000008</v>
      </c>
      <c r="U217" s="64">
        <f t="shared" si="158"/>
        <v>0.10300000000000008</v>
      </c>
      <c r="V217" s="64">
        <f t="shared" si="159"/>
        <v>0.10300000000000008</v>
      </c>
      <c r="W217" s="64">
        <f t="shared" si="160"/>
        <v>0.10300000000000008</v>
      </c>
      <c r="X217" s="64">
        <f t="shared" si="161"/>
        <v>0.10300000000000008</v>
      </c>
      <c r="Y217" s="64">
        <f t="shared" si="162"/>
        <v>0.10300000000000008</v>
      </c>
      <c r="Z217" s="64">
        <f t="shared" si="175"/>
        <v>0.16983737748421907</v>
      </c>
      <c r="AA217" s="64">
        <f t="shared" si="207"/>
        <v>0.16691311089567737</v>
      </c>
      <c r="AB217" s="64">
        <f t="shared" si="176"/>
        <v>0.17639918485969946</v>
      </c>
      <c r="AC217" s="64">
        <f t="shared" si="177"/>
        <v>0.17235100710008108</v>
      </c>
      <c r="AD217" s="64">
        <f t="shared" si="178"/>
        <v>0.16858038318157317</v>
      </c>
      <c r="AE217" s="64">
        <f t="shared" si="179"/>
        <v>0.16504813049303746</v>
      </c>
      <c r="AF217" s="64">
        <f t="shared" si="180"/>
        <v>0.16172471429375665</v>
      </c>
      <c r="AG217" s="64">
        <f t="shared" si="181"/>
        <v>0.15858278225884698</v>
      </c>
      <c r="AH217" s="64">
        <f t="shared" si="182"/>
        <v>0.15627741624546349</v>
      </c>
      <c r="AI217" s="64">
        <f t="shared" si="183"/>
        <v>0.15606587802208577</v>
      </c>
      <c r="AJ217" s="64">
        <f t="shared" si="184"/>
        <v>0.15804132970841689</v>
      </c>
      <c r="AK217" s="334">
        <f>(1+O217)*'Projeções - Receitas'!N$34</f>
        <v>2033030101163.9734</v>
      </c>
      <c r="AL217" s="334">
        <f>(1+P217)*'Projeções - Receitas'!T$34</f>
        <v>2147195042662.0144</v>
      </c>
      <c r="AM217" s="334">
        <f>(1+Q217)*'Projeções - Receitas'!U$34</f>
        <v>2404858447781.4565</v>
      </c>
      <c r="AN217" s="334">
        <f>(1+R217)*'Projeções - Receitas'!V$34</f>
        <v>2693441461515.2314</v>
      </c>
      <c r="AO217" s="334">
        <f>(1+S217)*'Projeções - Receitas'!W$34</f>
        <v>3016654436897.0591</v>
      </c>
      <c r="AP217" s="334">
        <f>(1+T217)*'Projeções - Receitas'!X$34</f>
        <v>3378652969324.7065</v>
      </c>
      <c r="AQ217" s="334">
        <f>(1+U217)*'Projeções - Receitas'!Y$34</f>
        <v>3784091325643.6719</v>
      </c>
      <c r="AR217" s="334">
        <f>(1+V217)*'Projeções - Receitas'!Z$34</f>
        <v>4238182284720.9126</v>
      </c>
      <c r="AS217" s="334">
        <f>(1+W217)*'Projeções - Receitas'!AA$34</f>
        <v>4721335065179.0977</v>
      </c>
      <c r="AT217" s="334">
        <f>(1+X217)*'Projeções - Receitas'!AB$34</f>
        <v>5174583231436.291</v>
      </c>
      <c r="AU217" s="334">
        <f>(1+Y217)*'Projeções - Receitas'!AC$34</f>
        <v>5663581346807.0205</v>
      </c>
      <c r="AV217" s="335">
        <f t="shared" si="185"/>
        <v>1780061989991.8308</v>
      </c>
      <c r="AW217" s="335">
        <f t="shared" si="186"/>
        <v>1880021490263.8403</v>
      </c>
      <c r="AX217" s="335">
        <f t="shared" si="187"/>
        <v>2105624069095.5015</v>
      </c>
      <c r="AY217" s="335">
        <f t="shared" si="188"/>
        <v>2358298957386.9619</v>
      </c>
      <c r="AZ217" s="335">
        <f t="shared" si="189"/>
        <v>2641294832273.397</v>
      </c>
      <c r="BA217" s="335">
        <f t="shared" si="190"/>
        <v>2958250212146.2051</v>
      </c>
      <c r="BB217" s="335">
        <f t="shared" si="191"/>
        <v>3313240237603.75</v>
      </c>
      <c r="BC217" s="335">
        <f t="shared" si="192"/>
        <v>3710829066116.2002</v>
      </c>
      <c r="BD217" s="335">
        <f t="shared" si="193"/>
        <v>4133863579653.4478</v>
      </c>
      <c r="BE217" s="335">
        <f t="shared" si="194"/>
        <v>4530714483300.1787</v>
      </c>
      <c r="BF217" s="335">
        <f t="shared" si="195"/>
        <v>4958867001972.0459</v>
      </c>
      <c r="BG217" s="334">
        <f>(AK217*SUMPRODUCT(DA$10:DA$13,DA$28:DA$31)+AV217*SUMPRODUCT(DA$14:DA$23,DA$32:DA$41))*'Projeções - Receitas'!T$23+(AK217*DA$11*'Projeções - Receitas'!T$25)</f>
        <v>66046125627.308586</v>
      </c>
      <c r="BH217" s="334">
        <f>(AL217*SUMPRODUCT(DB$10:DB$13,DB$28:DB$31)+AW217*SUMPRODUCT(DB$14:DB$23,DB$32:DB$41))*'Projeções - Receitas'!U$23+(AL217*DB$11*'Projeções - Receitas'!U$25)</f>
        <v>52917703411.804153</v>
      </c>
      <c r="BI217" s="334">
        <f>(AM217*SUMPRODUCT(DC$10:DC$13,DC$28:DC$31)+AX217*SUMPRODUCT(DC$14:DC$23,DC$32:DC$41))*'Projeções - Receitas'!V$23+(AM217*DC$11*'Projeções - Receitas'!V$25)</f>
        <v>58531214384.580711</v>
      </c>
      <c r="BJ217" s="334">
        <f>(AN217*SUMPRODUCT(DD$10:DD$13,DD$28:DD$31)+AY217*SUMPRODUCT(DD$14:DD$23,DD$32:DD$41))*'Projeções - Receitas'!W$23+(AN217*DD$11*'Projeções - Receitas'!W$25)</f>
        <v>64690851528.003716</v>
      </c>
      <c r="BK217" s="334">
        <f>(AO217*SUMPRODUCT(DE$10:DE$13,DE$28:DE$31)+AZ217*SUMPRODUCT(DE$14:DE$23,DE$32:DE$41))*'Projeções - Receitas'!X$23+(AO217*DE$11*'Projeções - Receitas'!X$25)</f>
        <v>71479732121.409241</v>
      </c>
      <c r="BL217" s="334">
        <f>(AP217*SUMPRODUCT(DF$10:DF$13,DF$28:DF$31)+BA217*SUMPRODUCT(DF$14:DF$23,DF$32:DF$41))*'Projeções - Receitas'!Y$23+(AP217*DF$11*'Projeções - Receitas'!Y$25)</f>
        <v>78969665726.152771</v>
      </c>
      <c r="BM217" s="334">
        <f>(AQ217*SUMPRODUCT(DG$10:DG$13,DG$28:DG$31)+BB217*SUMPRODUCT(DG$14:DG$23,DG$32:DG$41))*'Projeções - Receitas'!Z$23+(AQ217*DG$11*'Projeções - Receitas'!Z$25)</f>
        <v>87236314518.688812</v>
      </c>
      <c r="BN217" s="334">
        <f>(AR217*SUMPRODUCT(DH$10:DH$13,DH$28:DH$31)+BC217*SUMPRODUCT(DH$14:DH$23,DH$32:DH$41))*'Projeções - Receitas'!AA$23+(AR217*DH$11*'Projeções - Receitas'!AA$25)</f>
        <v>96357999437.679016</v>
      </c>
      <c r="BO217" s="334">
        <f>(AS217*SUMPRODUCT(DI$10:DI$13,DI$28:DI$31)+BD217*SUMPRODUCT(DI$14:DI$23,DI$32:DI$41))*'Projeções - Receitas'!AB$23+(AS217*DI$11*'Projeções - Receitas'!AB$25)</f>
        <v>105848577944.17371</v>
      </c>
      <c r="BP217" s="334">
        <f>(AT217*SUMPRODUCT(DJ$10:DJ$13,DJ$28:DJ$31)+BE217*SUMPRODUCT(DJ$14:DJ$23,DJ$32:DJ$41))*'Projeções - Receitas'!AC$23+(AT217*DJ$11*'Projeções - Receitas'!AC$25)</f>
        <v>114375409978.47279</v>
      </c>
      <c r="BQ217" s="334">
        <f>(AU217*SUMPRODUCT(DK$10:DK$13,DK$28:DK$31)+BF217*SUMPRODUCT(DK$14:DK$23,DK$32:DK$41))*'Projeções - Receitas'!AD$23+(AU217*DK$11*'Projeções - Receitas'!AD$25)</f>
        <v>145490397186.336</v>
      </c>
      <c r="BR217" s="335">
        <f>((BG217+'DRE + DCF'!T$12)*(1+'DRE + DCF'!T$15)+'DRE + DCF'!T$18)*(1+'DRE + DCF'!T$25)*'DRE + DCF'!T$33</f>
        <v>36426366238.676407</v>
      </c>
      <c r="BS217" s="335">
        <f>((BH217+'DRE + DCF'!U$12)*(1+'DRE + DCF'!U$15)+'DRE + DCF'!U$18)*(1+'DRE + DCF'!U$25)*'DRE + DCF'!U$33</f>
        <v>27575492974.295143</v>
      </c>
      <c r="BT217" s="335">
        <f>((BI217+'DRE + DCF'!V$12)*(1+'DRE + DCF'!V$15)+'DRE + DCF'!V$18)*(1+'DRE + DCF'!V$25)*'DRE + DCF'!V$33</f>
        <v>30651191627.506824</v>
      </c>
      <c r="BU217" s="335">
        <f>((BJ217+'DRE + DCF'!W$12)*(1+'DRE + DCF'!W$15)+'DRE + DCF'!W$18)*(1+'DRE + DCF'!W$25)*'DRE + DCF'!W$33</f>
        <v>34012560921.511852</v>
      </c>
      <c r="BV217" s="335">
        <f>((BK217+'DRE + DCF'!X$12)*(1+'DRE + DCF'!X$15)+'DRE + DCF'!X$18)*(1+'DRE + DCF'!X$25)*'DRE + DCF'!X$33</f>
        <v>37695795421.773384</v>
      </c>
      <c r="BW217" s="335">
        <f>((BL217+'DRE + DCF'!Y$12)*(1+'DRE + DCF'!Y$15)+'DRE + DCF'!Y$18)*(1+'DRE + DCF'!Y$25)*'DRE + DCF'!Y$33</f>
        <v>41745692827.234238</v>
      </c>
      <c r="BX217" s="335">
        <f>((BM217+'DRE + DCF'!Z$12)*(1+'DRE + DCF'!Z$15)+'DRE + DCF'!Z$18)*(1+'DRE + DCF'!Z$25)*'DRE + DCF'!Z$33</f>
        <v>46211631339.595367</v>
      </c>
      <c r="BY217" s="335">
        <f>((BN217+'DRE + DCF'!AA$12)*(1+'DRE + DCF'!AA$15)+'DRE + DCF'!AA$18)*(1+'DRE + DCF'!AA$25)*'DRE + DCF'!AA$33</f>
        <v>51129928101.461052</v>
      </c>
      <c r="BZ217" s="335">
        <f>((BO217+'DRE + DCF'!AB$12)*(1+'DRE + DCF'!AB$15)+'DRE + DCF'!AB$18)*(1+'DRE + DCF'!AB$25)*'DRE + DCF'!AB$33</f>
        <v>56213179454.021172</v>
      </c>
      <c r="CA217" s="335">
        <f>((BP217+'DRE + DCF'!AC$12)*(1+'DRE + DCF'!AC$15)+'DRE + DCF'!AC$18)*(1+'DRE + DCF'!AC$25)*'DRE + DCF'!AC$33</f>
        <v>60659136549.069489</v>
      </c>
      <c r="CB217" s="335">
        <f>((BQ217+'DRE + DCF'!AD$12)*(1+'DRE + DCF'!AD$15)+'DRE + DCF'!AD$18)*(1+'DRE + DCF'!AD$25)*'DRE + DCF'!AD$33</f>
        <v>76135183283.375641</v>
      </c>
      <c r="CC217" s="335">
        <f>BR217*(1-DA$47)+('DRE + DCF'!N$53*10^6)</f>
        <v>200985914347.23218</v>
      </c>
      <c r="CD217" s="335">
        <f>BS217*(1-DB$47)+('DRE + DCF'!T$53*10^6)</f>
        <v>201222364477.10983</v>
      </c>
      <c r="CE217" s="335">
        <f>BT217*(1-DC$47)+('DRE + DCF'!U$53*10^6)</f>
        <v>219911289996.43738</v>
      </c>
      <c r="CF217" s="335">
        <f>BU217*(1-DD$47)+('DRE + DCF'!V$53*10^6)</f>
        <v>240648301259.18518</v>
      </c>
      <c r="CG217" s="335">
        <f>BV217*(1-DE$47)+('DRE + DCF'!W$53*10^6)</f>
        <v>263629517131.14117</v>
      </c>
      <c r="CH217" s="335">
        <f>BW217*(1-DF$47)+('DRE + DCF'!X$53*10^6)</f>
        <v>289078391560.07501</v>
      </c>
      <c r="CI217" s="335">
        <f>BX217*(1-DG$47)+('DRE + DCF'!Y$53*10^6)</f>
        <v>317248396338.46643</v>
      </c>
      <c r="CJ217" s="335">
        <f>BY217*(1-DH$47)+('DRE + DCF'!Z$53*10^6)</f>
        <v>348415204241.34741</v>
      </c>
      <c r="CK217" s="335">
        <f>BZ217*(1-DI$47)+('DRE + DCF'!AA$53*10^6)</f>
        <v>382492108008.33502</v>
      </c>
      <c r="CL217" s="335">
        <f>CA217*(1-DJ$47)+('DRE + DCF'!AB$53*10^6)</f>
        <v>418643902908.33875</v>
      </c>
      <c r="CM217" s="335">
        <f>CB217*(1-DK$47)+('DRE + DCF'!AC$53*10^6)</f>
        <v>464005631478.95837</v>
      </c>
      <c r="CN217" s="335">
        <f t="shared" si="196"/>
        <v>1183402130463.9338</v>
      </c>
      <c r="CO217" s="335">
        <f t="shared" si="197"/>
        <v>1205551579485.4255</v>
      </c>
      <c r="CP217" s="335">
        <f t="shared" si="198"/>
        <v>1246668402528.8757</v>
      </c>
      <c r="CQ217" s="335">
        <f t="shared" si="199"/>
        <v>1396268610832.3411</v>
      </c>
      <c r="CR217" s="335">
        <f t="shared" si="200"/>
        <v>1563820844132.2219</v>
      </c>
      <c r="CS217" s="335">
        <f t="shared" si="201"/>
        <v>1751479345428.0886</v>
      </c>
      <c r="CT217" s="335">
        <f t="shared" si="202"/>
        <v>1961656866879.4597</v>
      </c>
      <c r="CU217" s="335">
        <f t="shared" si="203"/>
        <v>2197055690904.9949</v>
      </c>
      <c r="CV217" s="335">
        <f t="shared" si="204"/>
        <v>2447520039668.1646</v>
      </c>
      <c r="CW217" s="335">
        <f t="shared" si="205"/>
        <v>2682481963476.3086</v>
      </c>
      <c r="CX217" s="336">
        <f t="shared" si="206"/>
        <v>2935976509024.8198</v>
      </c>
    </row>
    <row r="218" spans="4:102" ht="30" customHeight="1" x14ac:dyDescent="0.25">
      <c r="D218" s="333">
        <f t="shared" si="164"/>
        <v>1.2582470163892107E-2</v>
      </c>
      <c r="E218" s="64">
        <f t="shared" si="165"/>
        <v>9.6572758226030897E-3</v>
      </c>
      <c r="F218" s="64">
        <f t="shared" si="166"/>
        <v>1.9139549025321584E-2</v>
      </c>
      <c r="G218" s="64">
        <f t="shared" si="167"/>
        <v>1.5093094486063996E-2</v>
      </c>
      <c r="H218" s="64">
        <f t="shared" si="168"/>
        <v>1.1324067600531035E-2</v>
      </c>
      <c r="I218" s="64">
        <f t="shared" si="169"/>
        <v>7.7933044774892712E-3</v>
      </c>
      <c r="J218" s="64">
        <f t="shared" si="170"/>
        <v>4.4712841586543595E-3</v>
      </c>
      <c r="K218" s="64">
        <f t="shared" si="171"/>
        <v>1.3306666166840453E-3</v>
      </c>
      <c r="L218" s="64">
        <f t="shared" si="172"/>
        <v>9.7376332687709732E-4</v>
      </c>
      <c r="M218" s="64">
        <f t="shared" si="173"/>
        <v>1.1853137881769338E-3</v>
      </c>
      <c r="N218" s="64">
        <f t="shared" si="174"/>
        <v>7.9010661254011461E-4</v>
      </c>
      <c r="O218" s="64">
        <f t="shared" si="163"/>
        <v>0.10350000000000008</v>
      </c>
      <c r="P218" s="64">
        <f t="shared" si="163"/>
        <v>0.10350000000000008</v>
      </c>
      <c r="Q218" s="64">
        <f t="shared" si="154"/>
        <v>0.10350000000000008</v>
      </c>
      <c r="R218" s="64">
        <f t="shared" si="155"/>
        <v>0.10350000000000008</v>
      </c>
      <c r="S218" s="64">
        <f t="shared" si="156"/>
        <v>0.10350000000000008</v>
      </c>
      <c r="T218" s="64">
        <f t="shared" si="157"/>
        <v>0.10350000000000008</v>
      </c>
      <c r="U218" s="64">
        <f t="shared" si="158"/>
        <v>0.10350000000000008</v>
      </c>
      <c r="V218" s="64">
        <f t="shared" si="159"/>
        <v>0.10350000000000008</v>
      </c>
      <c r="W218" s="64">
        <f t="shared" si="160"/>
        <v>0.10350000000000008</v>
      </c>
      <c r="X218" s="64">
        <f t="shared" si="161"/>
        <v>0.10350000000000008</v>
      </c>
      <c r="Y218" s="64">
        <f t="shared" si="162"/>
        <v>0.10350000000000008</v>
      </c>
      <c r="Z218" s="64">
        <f t="shared" si="175"/>
        <v>0.16976994840569937</v>
      </c>
      <c r="AA218" s="64">
        <f t="shared" si="207"/>
        <v>0.16684475406441035</v>
      </c>
      <c r="AB218" s="64">
        <f t="shared" si="176"/>
        <v>0.17632702726712884</v>
      </c>
      <c r="AC218" s="64">
        <f t="shared" si="177"/>
        <v>0.17228057272787126</v>
      </c>
      <c r="AD218" s="64">
        <f t="shared" si="178"/>
        <v>0.1685115458423383</v>
      </c>
      <c r="AE218" s="64">
        <f t="shared" si="179"/>
        <v>0.16498078271929653</v>
      </c>
      <c r="AF218" s="64">
        <f t="shared" si="180"/>
        <v>0.16165876240046162</v>
      </c>
      <c r="AG218" s="64">
        <f t="shared" si="181"/>
        <v>0.15851814485849131</v>
      </c>
      <c r="AH218" s="64">
        <f t="shared" si="182"/>
        <v>0.15621371491493016</v>
      </c>
      <c r="AI218" s="64">
        <f t="shared" si="183"/>
        <v>0.15600216445363033</v>
      </c>
      <c r="AJ218" s="64">
        <f t="shared" si="184"/>
        <v>0.15797758485434737</v>
      </c>
      <c r="AK218" s="334">
        <f>(1+O218)*'Projeções - Receitas'!N$34</f>
        <v>2033951692324.9727</v>
      </c>
      <c r="AL218" s="334">
        <f>(1+P218)*'Projeções - Receitas'!T$34</f>
        <v>2148168385836.3857</v>
      </c>
      <c r="AM218" s="334">
        <f>(1+Q218)*'Projeções - Receitas'!U$34</f>
        <v>2405948592136.752</v>
      </c>
      <c r="AN218" s="334">
        <f>(1+R218)*'Projeções - Receitas'!V$34</f>
        <v>2694662423193.1626</v>
      </c>
      <c r="AO218" s="334">
        <f>(1+S218)*'Projeções - Receitas'!W$34</f>
        <v>3018021913976.3423</v>
      </c>
      <c r="AP218" s="334">
        <f>(1+T218)*'Projeções - Receitas'!X$34</f>
        <v>3380184543653.5034</v>
      </c>
      <c r="AQ218" s="334">
        <f>(1+U218)*'Projeções - Receitas'!Y$34</f>
        <v>3785806688891.9243</v>
      </c>
      <c r="AR218" s="334">
        <f>(1+V218)*'Projeções - Receitas'!Z$34</f>
        <v>4240103491558.9556</v>
      </c>
      <c r="AS218" s="334">
        <f>(1+W218)*'Projeções - Receitas'!AA$34</f>
        <v>4723475289596.6768</v>
      </c>
      <c r="AT218" s="334">
        <f>(1+X218)*'Projeções - Receitas'!AB$34</f>
        <v>5176928917397.959</v>
      </c>
      <c r="AU218" s="334">
        <f>(1+Y218)*'Projeções - Receitas'!AC$34</f>
        <v>5666148700092.0654</v>
      </c>
      <c r="AV218" s="335">
        <f t="shared" si="185"/>
        <v>1780868908391.6458</v>
      </c>
      <c r="AW218" s="335">
        <f t="shared" si="186"/>
        <v>1880873721220.4426</v>
      </c>
      <c r="AX218" s="335">
        <f t="shared" si="187"/>
        <v>2106578567766.8958</v>
      </c>
      <c r="AY218" s="335">
        <f t="shared" si="188"/>
        <v>2359367995898.9233</v>
      </c>
      <c r="AZ218" s="335">
        <f t="shared" si="189"/>
        <v>2642492155406.7944</v>
      </c>
      <c r="BA218" s="335">
        <f t="shared" si="190"/>
        <v>2959591214055.6099</v>
      </c>
      <c r="BB218" s="335">
        <f t="shared" si="191"/>
        <v>3314742159742.2837</v>
      </c>
      <c r="BC218" s="335">
        <f t="shared" si="192"/>
        <v>3712511218911.3579</v>
      </c>
      <c r="BD218" s="335">
        <f t="shared" si="193"/>
        <v>4135737497867.2529</v>
      </c>
      <c r="BE218" s="335">
        <f t="shared" si="194"/>
        <v>4532768297662.5107</v>
      </c>
      <c r="BF218" s="335">
        <f t="shared" si="195"/>
        <v>4961114901791.6172</v>
      </c>
      <c r="BG218" s="334">
        <f>(AK218*SUMPRODUCT(DA$10:DA$13,DA$28:DA$31)+AV218*SUMPRODUCT(DA$14:DA$23,DA$32:DA$41))*'Projeções - Receitas'!T$23+(AK218*DA$11*'Projeções - Receitas'!T$25)</f>
        <v>66076064940.829567</v>
      </c>
      <c r="BH218" s="334">
        <f>(AL218*SUMPRODUCT(DB$10:DB$13,DB$28:DB$31)+AW218*SUMPRODUCT(DB$14:DB$23,DB$32:DB$41))*'Projeções - Receitas'!U$23+(AL218*DB$11*'Projeções - Receitas'!U$25)</f>
        <v>52941691491.319962</v>
      </c>
      <c r="BI218" s="334">
        <f>(AM218*SUMPRODUCT(DC$10:DC$13,DC$28:DC$31)+AX218*SUMPRODUCT(DC$14:DC$23,DC$32:DC$41))*'Projeções - Receitas'!V$23+(AM218*DC$11*'Projeções - Receitas'!V$25)</f>
        <v>58557747120.02253</v>
      </c>
      <c r="BJ218" s="334">
        <f>(AN218*SUMPRODUCT(DD$10:DD$13,DD$28:DD$31)+AY218*SUMPRODUCT(DD$14:DD$23,DD$32:DD$41))*'Projeções - Receitas'!W$23+(AN218*DD$11*'Projeções - Receitas'!W$25)</f>
        <v>64720176483.365486</v>
      </c>
      <c r="BK218" s="334">
        <f>(AO218*SUMPRODUCT(DE$10:DE$13,DE$28:DE$31)+AZ218*SUMPRODUCT(DE$14:DE$23,DE$32:DE$41))*'Projeções - Receitas'!X$23+(AO218*DE$11*'Projeções - Receitas'!X$25)</f>
        <v>71512134538.508682</v>
      </c>
      <c r="BL218" s="334">
        <f>(AP218*SUMPRODUCT(DF$10:DF$13,DF$28:DF$31)+BA218*SUMPRODUCT(DF$14:DF$23,DF$32:DF$41))*'Projeções - Receitas'!Y$23+(AP218*DF$11*'Projeções - Receitas'!Y$25)</f>
        <v>79005463398.73941</v>
      </c>
      <c r="BM218" s="334">
        <f>(AQ218*SUMPRODUCT(DG$10:DG$13,DG$28:DG$31)+BB218*SUMPRODUCT(DG$14:DG$23,DG$32:DG$41))*'Projeções - Receitas'!Z$23+(AQ218*DG$11*'Projeções - Receitas'!Z$25)</f>
        <v>87275859538.869537</v>
      </c>
      <c r="BN218" s="334">
        <f>(AR218*SUMPRODUCT(DH$10:DH$13,DH$28:DH$31)+BC218*SUMPRODUCT(DH$14:DH$23,DH$32:DH$41))*'Projeções - Receitas'!AA$23+(AR218*DH$11*'Projeções - Receitas'!AA$25)</f>
        <v>96401679401.159424</v>
      </c>
      <c r="BO218" s="334">
        <f>(AS218*SUMPRODUCT(DI$10:DI$13,DI$28:DI$31)+BD218*SUMPRODUCT(DI$14:DI$23,DI$32:DI$41))*'Projeções - Receitas'!AB$23+(AS218*DI$11*'Projeções - Receitas'!AB$25)</f>
        <v>105896560073.79482</v>
      </c>
      <c r="BP218" s="334">
        <f>(AT218*SUMPRODUCT(DJ$10:DJ$13,DJ$28:DJ$31)+BE218*SUMPRODUCT(DJ$14:DJ$23,DJ$32:DJ$41))*'Projeções - Receitas'!AC$23+(AT218*DJ$11*'Projeções - Receitas'!AC$25)</f>
        <v>114427257399.13393</v>
      </c>
      <c r="BQ218" s="334">
        <f>(AU218*SUMPRODUCT(DK$10:DK$13,DK$28:DK$31)+BF218*SUMPRODUCT(DK$14:DK$23,DK$32:DK$41))*'Projeções - Receitas'!AD$23+(AU218*DK$11*'Projeções - Receitas'!AD$25)</f>
        <v>145556349315.61353</v>
      </c>
      <c r="BR218" s="335">
        <f>((BG218+'DRE + DCF'!T$12)*(1+'DRE + DCF'!T$15)+'DRE + DCF'!T$18)*(1+'DRE + DCF'!T$25)*'DRE + DCF'!T$33</f>
        <v>36444788830.967392</v>
      </c>
      <c r="BS218" s="335">
        <f>((BH218+'DRE + DCF'!U$12)*(1+'DRE + DCF'!U$15)+'DRE + DCF'!U$18)*(1+'DRE + DCF'!U$25)*'DRE + DCF'!U$33</f>
        <v>27590111138.159054</v>
      </c>
      <c r="BT218" s="335">
        <f>((BI218+'DRE + DCF'!V$12)*(1+'DRE + DCF'!V$15)+'DRE + DCF'!V$18)*(1+'DRE + DCF'!V$25)*'DRE + DCF'!V$33</f>
        <v>30667342348.577469</v>
      </c>
      <c r="BU218" s="335">
        <f>((BJ218+'DRE + DCF'!W$12)*(1+'DRE + DCF'!W$15)+'DRE + DCF'!W$18)*(1+'DRE + DCF'!W$25)*'DRE + DCF'!W$33</f>
        <v>34030391245.967346</v>
      </c>
      <c r="BV218" s="335">
        <f>((BK218+'DRE + DCF'!X$12)*(1+'DRE + DCF'!X$15)+'DRE + DCF'!X$18)*(1+'DRE + DCF'!X$25)*'DRE + DCF'!X$33</f>
        <v>37715474771.410294</v>
      </c>
      <c r="BW218" s="335">
        <f>((BL218+'DRE + DCF'!Y$12)*(1+'DRE + DCF'!Y$15)+'DRE + DCF'!Y$18)*(1+'DRE + DCF'!Y$25)*'DRE + DCF'!Y$33</f>
        <v>41767409786.775108</v>
      </c>
      <c r="BX218" s="335">
        <f>((BM218+'DRE + DCF'!Z$12)*(1+'DRE + DCF'!Z$15)+'DRE + DCF'!Z$18)*(1+'DRE + DCF'!Z$25)*'DRE + DCF'!Z$33</f>
        <v>46235594625.968132</v>
      </c>
      <c r="BY218" s="335">
        <f>((BN218+'DRE + DCF'!AA$12)*(1+'DRE + DCF'!AA$15)+'DRE + DCF'!AA$18)*(1+'DRE + DCF'!AA$25)*'DRE + DCF'!AA$33</f>
        <v>51156367199.534927</v>
      </c>
      <c r="BZ218" s="335">
        <f>((BO218+'DRE + DCF'!AB$12)*(1+'DRE + DCF'!AB$15)+'DRE + DCF'!AB$18)*(1+'DRE + DCF'!AB$25)*'DRE + DCF'!AB$33</f>
        <v>56242189814.668549</v>
      </c>
      <c r="CA218" s="335">
        <f>((BP218+'DRE + DCF'!AC$12)*(1+'DRE + DCF'!AC$15)+'DRE + DCF'!AC$18)*(1+'DRE + DCF'!AC$25)*'DRE + DCF'!AC$33</f>
        <v>60690448450.972015</v>
      </c>
      <c r="CB218" s="335">
        <f>((BQ218+'DRE + DCF'!AD$12)*(1+'DRE + DCF'!AD$15)+'DRE + DCF'!AD$18)*(1+'DRE + DCF'!AD$25)*'DRE + DCF'!AD$33</f>
        <v>76173682898.559906</v>
      </c>
      <c r="CC218" s="335">
        <f>BR218*(1-DA$47)+('DRE + DCF'!N$53*10^6)</f>
        <v>200997191215.29886</v>
      </c>
      <c r="CD218" s="335">
        <f>BS218*(1-DB$47)+('DRE + DCF'!T$53*10^6)</f>
        <v>201231135375.42816</v>
      </c>
      <c r="CE218" s="335">
        <f>BT218*(1-DC$47)+('DRE + DCF'!U$53*10^6)</f>
        <v>219920980429.07977</v>
      </c>
      <c r="CF218" s="335">
        <f>BU218*(1-DD$47)+('DRE + DCF'!V$53*10^6)</f>
        <v>240658999453.85849</v>
      </c>
      <c r="CG218" s="335">
        <f>BV218*(1-DE$47)+('DRE + DCF'!W$53*10^6)</f>
        <v>263641324740.92334</v>
      </c>
      <c r="CH218" s="335">
        <f>BW218*(1-DF$47)+('DRE + DCF'!X$53*10^6)</f>
        <v>289091421735.79956</v>
      </c>
      <c r="CI218" s="335">
        <f>BX218*(1-DG$47)+('DRE + DCF'!Y$53*10^6)</f>
        <v>317262774310.2901</v>
      </c>
      <c r="CJ218" s="335">
        <f>BY218*(1-DH$47)+('DRE + DCF'!Z$53*10^6)</f>
        <v>348431067700.19171</v>
      </c>
      <c r="CK218" s="335">
        <f>BZ218*(1-DI$47)+('DRE + DCF'!AA$53*10^6)</f>
        <v>382509514224.72345</v>
      </c>
      <c r="CL218" s="335">
        <f>CA218*(1-DJ$47)+('DRE + DCF'!AB$53*10^6)</f>
        <v>418662690049.48022</v>
      </c>
      <c r="CM218" s="335">
        <f>CB218*(1-DK$47)+('DRE + DCF'!AC$53*10^6)</f>
        <v>464028731248.06891</v>
      </c>
      <c r="CN218" s="335">
        <f t="shared" si="196"/>
        <v>1183938577485.9031</v>
      </c>
      <c r="CO218" s="335">
        <f t="shared" si="197"/>
        <v>1206098067055.4553</v>
      </c>
      <c r="CP218" s="335">
        <f t="shared" si="198"/>
        <v>1247233528731.2915</v>
      </c>
      <c r="CQ218" s="335">
        <f t="shared" si="199"/>
        <v>1396901552179.0466</v>
      </c>
      <c r="CR218" s="335">
        <f t="shared" si="200"/>
        <v>1564529738440.5325</v>
      </c>
      <c r="CS218" s="335">
        <f t="shared" si="201"/>
        <v>1752273307053.3962</v>
      </c>
      <c r="CT218" s="335">
        <f t="shared" si="202"/>
        <v>1962546103899.8042</v>
      </c>
      <c r="CU218" s="335">
        <f t="shared" si="203"/>
        <v>2198051636367.7808</v>
      </c>
      <c r="CV218" s="335">
        <f t="shared" si="204"/>
        <v>2448629522913.708</v>
      </c>
      <c r="CW218" s="335">
        <f t="shared" si="205"/>
        <v>2683697957113.4248</v>
      </c>
      <c r="CX218" s="336">
        <f t="shared" si="206"/>
        <v>2937307414060.6431</v>
      </c>
    </row>
    <row r="219" spans="4:102" ht="30" customHeight="1" x14ac:dyDescent="0.25">
      <c r="D219" s="333">
        <f t="shared" si="164"/>
        <v>1.2515102162436315E-2</v>
      </c>
      <c r="E219" s="64">
        <f t="shared" si="165"/>
        <v>9.5889809087557898E-3</v>
      </c>
      <c r="F219" s="64">
        <f t="shared" si="166"/>
        <v>1.9067456792889154E-2</v>
      </c>
      <c r="G219" s="64">
        <f t="shared" si="167"/>
        <v>1.5022723913104358E-2</v>
      </c>
      <c r="H219" s="64">
        <f t="shared" si="168"/>
        <v>1.1255292613958551E-2</v>
      </c>
      <c r="I219" s="64">
        <f t="shared" si="169"/>
        <v>7.7260177071666047E-3</v>
      </c>
      <c r="J219" s="64">
        <f t="shared" si="170"/>
        <v>4.4053920043931605E-3</v>
      </c>
      <c r="K219" s="64">
        <f t="shared" si="171"/>
        <v>1.2660877646983038E-3</v>
      </c>
      <c r="L219" s="64">
        <f t="shared" si="172"/>
        <v>1.0374069569298316E-3</v>
      </c>
      <c r="M219" s="64">
        <f t="shared" si="173"/>
        <v>1.2489696450666554E-3</v>
      </c>
      <c r="N219" s="64">
        <f t="shared" si="174"/>
        <v>7.2641949837470854E-4</v>
      </c>
      <c r="O219" s="64">
        <f t="shared" si="163"/>
        <v>0.10400000000000008</v>
      </c>
      <c r="P219" s="64">
        <f t="shared" si="163"/>
        <v>0.10400000000000008</v>
      </c>
      <c r="Q219" s="64">
        <f t="shared" si="154"/>
        <v>0.10400000000000008</v>
      </c>
      <c r="R219" s="64">
        <f t="shared" si="155"/>
        <v>0.10400000000000008</v>
      </c>
      <c r="S219" s="64">
        <f t="shared" si="156"/>
        <v>0.10400000000000008</v>
      </c>
      <c r="T219" s="64">
        <f t="shared" si="157"/>
        <v>0.10400000000000008</v>
      </c>
      <c r="U219" s="64">
        <f t="shared" si="158"/>
        <v>0.10400000000000008</v>
      </c>
      <c r="V219" s="64">
        <f t="shared" si="159"/>
        <v>0.10400000000000008</v>
      </c>
      <c r="W219" s="64">
        <f t="shared" si="160"/>
        <v>0.10400000000000008</v>
      </c>
      <c r="X219" s="64">
        <f t="shared" si="161"/>
        <v>0.10400000000000008</v>
      </c>
      <c r="Y219" s="64">
        <f t="shared" si="162"/>
        <v>0.10400000000000008</v>
      </c>
      <c r="Z219" s="64">
        <f t="shared" si="175"/>
        <v>0.16970258040424357</v>
      </c>
      <c r="AA219" s="64">
        <f t="shared" si="207"/>
        <v>0.16677645915056305</v>
      </c>
      <c r="AB219" s="64">
        <f t="shared" si="176"/>
        <v>0.17625493503469641</v>
      </c>
      <c r="AC219" s="64">
        <f t="shared" si="177"/>
        <v>0.17221020215491162</v>
      </c>
      <c r="AD219" s="64">
        <f t="shared" si="178"/>
        <v>0.16844277085576581</v>
      </c>
      <c r="AE219" s="64">
        <f t="shared" si="179"/>
        <v>0.16491349594897386</v>
      </c>
      <c r="AF219" s="64">
        <f t="shared" si="180"/>
        <v>0.16159287024620042</v>
      </c>
      <c r="AG219" s="64">
        <f t="shared" si="181"/>
        <v>0.15845356600650556</v>
      </c>
      <c r="AH219" s="64">
        <f t="shared" si="182"/>
        <v>0.15615007128487743</v>
      </c>
      <c r="AI219" s="64">
        <f t="shared" si="183"/>
        <v>0.1559385085967406</v>
      </c>
      <c r="AJ219" s="64">
        <f t="shared" si="184"/>
        <v>0.15791389774018197</v>
      </c>
      <c r="AK219" s="334">
        <f>(1+O219)*'Projeções - Receitas'!N$34</f>
        <v>2034873283485.9717</v>
      </c>
      <c r="AL219" s="334">
        <f>(1+P219)*'Projeções - Receitas'!T$34</f>
        <v>2149141729010.7563</v>
      </c>
      <c r="AM219" s="334">
        <f>(1+Q219)*'Projeções - Receitas'!U$34</f>
        <v>2407038736492.0474</v>
      </c>
      <c r="AN219" s="334">
        <f>(1+R219)*'Projeções - Receitas'!V$34</f>
        <v>2695883384871.0928</v>
      </c>
      <c r="AO219" s="334">
        <f>(1+S219)*'Projeções - Receitas'!W$34</f>
        <v>3019389391055.6245</v>
      </c>
      <c r="AP219" s="334">
        <f>(1+T219)*'Projeções - Receitas'!X$34</f>
        <v>3381716117982.2998</v>
      </c>
      <c r="AQ219" s="334">
        <f>(1+U219)*'Projeções - Receitas'!Y$34</f>
        <v>3787522052140.1758</v>
      </c>
      <c r="AR219" s="334">
        <f>(1+V219)*'Projeções - Receitas'!Z$34</f>
        <v>4242024698396.9971</v>
      </c>
      <c r="AS219" s="334">
        <f>(1+W219)*'Projeções - Receitas'!AA$34</f>
        <v>4725615514014.2559</v>
      </c>
      <c r="AT219" s="334">
        <f>(1+X219)*'Projeções - Receitas'!AB$34</f>
        <v>5179274603359.625</v>
      </c>
      <c r="AU219" s="334">
        <f>(1+Y219)*'Projeções - Receitas'!AC$34</f>
        <v>5668716053377.1094</v>
      </c>
      <c r="AV219" s="335">
        <f t="shared" si="185"/>
        <v>1781675826791.4607</v>
      </c>
      <c r="AW219" s="335">
        <f t="shared" si="186"/>
        <v>1881725952177.0444</v>
      </c>
      <c r="AX219" s="335">
        <f t="shared" si="187"/>
        <v>2107533066438.29</v>
      </c>
      <c r="AY219" s="335">
        <f t="shared" si="188"/>
        <v>2360437034410.8848</v>
      </c>
      <c r="AZ219" s="335">
        <f t="shared" si="189"/>
        <v>2643689478540.1914</v>
      </c>
      <c r="BA219" s="335">
        <f t="shared" si="190"/>
        <v>2960932215965.0146</v>
      </c>
      <c r="BB219" s="335">
        <f t="shared" si="191"/>
        <v>3316244081880.8164</v>
      </c>
      <c r="BC219" s="335">
        <f t="shared" si="192"/>
        <v>3714193371706.5142</v>
      </c>
      <c r="BD219" s="335">
        <f t="shared" si="193"/>
        <v>4137611416081.0581</v>
      </c>
      <c r="BE219" s="335">
        <f t="shared" si="194"/>
        <v>4534822112024.8398</v>
      </c>
      <c r="BF219" s="335">
        <f t="shared" si="195"/>
        <v>4963362801611.1875</v>
      </c>
      <c r="BG219" s="334">
        <f>(AK219*SUMPRODUCT(DA$10:DA$13,DA$28:DA$31)+AV219*SUMPRODUCT(DA$14:DA$23,DA$32:DA$41))*'Projeções - Receitas'!T$23+(AK219*DA$11*'Projeções - Receitas'!T$25)</f>
        <v>66106004254.350555</v>
      </c>
      <c r="BH219" s="334">
        <f>(AL219*SUMPRODUCT(DB$10:DB$13,DB$28:DB$31)+AW219*SUMPRODUCT(DB$14:DB$23,DB$32:DB$41))*'Projeções - Receitas'!U$23+(AL219*DB$11*'Projeções - Receitas'!U$25)</f>
        <v>52965679570.835724</v>
      </c>
      <c r="BI219" s="334">
        <f>(AM219*SUMPRODUCT(DC$10:DC$13,DC$28:DC$31)+AX219*SUMPRODUCT(DC$14:DC$23,DC$32:DC$41))*'Projeções - Receitas'!V$23+(AM219*DC$11*'Projeções - Receitas'!V$25)</f>
        <v>58584279855.464302</v>
      </c>
      <c r="BJ219" s="334">
        <f>(AN219*SUMPRODUCT(DD$10:DD$13,DD$28:DD$31)+AY219*SUMPRODUCT(DD$14:DD$23,DD$32:DD$41))*'Projeções - Receitas'!W$23+(AN219*DD$11*'Projeções - Receitas'!W$25)</f>
        <v>64749501438.727165</v>
      </c>
      <c r="BK219" s="334">
        <f>(AO219*SUMPRODUCT(DE$10:DE$13,DE$28:DE$31)+AZ219*SUMPRODUCT(DE$14:DE$23,DE$32:DE$41))*'Projeções - Receitas'!X$23+(AO219*DE$11*'Projeções - Receitas'!X$25)</f>
        <v>71544536955.608124</v>
      </c>
      <c r="BL219" s="334">
        <f>(AP219*SUMPRODUCT(DF$10:DF$13,DF$28:DF$31)+BA219*SUMPRODUCT(DF$14:DF$23,DF$32:DF$41))*'Projeções - Receitas'!Y$23+(AP219*DF$11*'Projeções - Receitas'!Y$25)</f>
        <v>79041261071.32608</v>
      </c>
      <c r="BM219" s="334">
        <f>(AQ219*SUMPRODUCT(DG$10:DG$13,DG$28:DG$31)+BB219*SUMPRODUCT(DG$14:DG$23,DG$32:DG$41))*'Projeções - Receitas'!Z$23+(AQ219*DG$11*'Projeções - Receitas'!Z$25)</f>
        <v>87315404559.050262</v>
      </c>
      <c r="BN219" s="334">
        <f>(AR219*SUMPRODUCT(DH$10:DH$13,DH$28:DH$31)+BC219*SUMPRODUCT(DH$14:DH$23,DH$32:DH$41))*'Projeções - Receitas'!AA$23+(AR219*DH$11*'Projeções - Receitas'!AA$25)</f>
        <v>96445359364.639771</v>
      </c>
      <c r="BO219" s="334">
        <f>(AS219*SUMPRODUCT(DI$10:DI$13,DI$28:DI$31)+BD219*SUMPRODUCT(DI$14:DI$23,DI$32:DI$41))*'Projeções - Receitas'!AB$23+(AS219*DI$11*'Projeções - Receitas'!AB$25)</f>
        <v>105944542203.41585</v>
      </c>
      <c r="BP219" s="334">
        <f>(AT219*SUMPRODUCT(DJ$10:DJ$13,DJ$28:DJ$31)+BE219*SUMPRODUCT(DJ$14:DJ$23,DJ$32:DJ$41))*'Projeções - Receitas'!AC$23+(AT219*DJ$11*'Projeções - Receitas'!AC$25)</f>
        <v>114479104819.79509</v>
      </c>
      <c r="BQ219" s="334">
        <f>(AU219*SUMPRODUCT(DK$10:DK$13,DK$28:DK$31)+BF219*SUMPRODUCT(DK$14:DK$23,DK$32:DK$41))*'Projeções - Receitas'!AD$23+(AU219*DK$11*'Projeções - Receitas'!AD$25)</f>
        <v>145622301444.89105</v>
      </c>
      <c r="BR219" s="335">
        <f>((BG219+'DRE + DCF'!T$12)*(1+'DRE + DCF'!T$15)+'DRE + DCF'!T$18)*(1+'DRE + DCF'!T$25)*'DRE + DCF'!T$33</f>
        <v>36463211423.258385</v>
      </c>
      <c r="BS219" s="335">
        <f>((BH219+'DRE + DCF'!U$12)*(1+'DRE + DCF'!U$15)+'DRE + DCF'!U$18)*(1+'DRE + DCF'!U$25)*'DRE + DCF'!U$33</f>
        <v>27604729302.022945</v>
      </c>
      <c r="BT219" s="335">
        <f>((BI219+'DRE + DCF'!V$12)*(1+'DRE + DCF'!V$15)+'DRE + DCF'!V$18)*(1+'DRE + DCF'!V$25)*'DRE + DCF'!V$33</f>
        <v>30683493069.648083</v>
      </c>
      <c r="BU219" s="335">
        <f>((BJ219+'DRE + DCF'!W$12)*(1+'DRE + DCF'!W$15)+'DRE + DCF'!W$18)*(1+'DRE + DCF'!W$25)*'DRE + DCF'!W$33</f>
        <v>34048221570.422806</v>
      </c>
      <c r="BV219" s="335">
        <f>((BK219+'DRE + DCF'!X$12)*(1+'DRE + DCF'!X$15)+'DRE + DCF'!X$18)*(1+'DRE + DCF'!X$25)*'DRE + DCF'!X$33</f>
        <v>37735154121.047211</v>
      </c>
      <c r="BW219" s="335">
        <f>((BL219+'DRE + DCF'!Y$12)*(1+'DRE + DCF'!Y$15)+'DRE + DCF'!Y$18)*(1+'DRE + DCF'!Y$25)*'DRE + DCF'!Y$33</f>
        <v>41789126746.31601</v>
      </c>
      <c r="BX219" s="335">
        <f>((BM219+'DRE + DCF'!Z$12)*(1+'DRE + DCF'!Z$15)+'DRE + DCF'!Z$18)*(1+'DRE + DCF'!Z$25)*'DRE + DCF'!Z$33</f>
        <v>46259557912.340874</v>
      </c>
      <c r="BY219" s="335">
        <f>((BN219+'DRE + DCF'!AA$12)*(1+'DRE + DCF'!AA$15)+'DRE + DCF'!AA$18)*(1+'DRE + DCF'!AA$25)*'DRE + DCF'!AA$33</f>
        <v>51182806297.608795</v>
      </c>
      <c r="BZ219" s="335">
        <f>((BO219+'DRE + DCF'!AB$12)*(1+'DRE + DCF'!AB$15)+'DRE + DCF'!AB$18)*(1+'DRE + DCF'!AB$25)*'DRE + DCF'!AB$33</f>
        <v>56271200175.31588</v>
      </c>
      <c r="CA219" s="335">
        <f>((BP219+'DRE + DCF'!AC$12)*(1+'DRE + DCF'!AC$15)+'DRE + DCF'!AC$18)*(1+'DRE + DCF'!AC$25)*'DRE + DCF'!AC$33</f>
        <v>60721760352.874535</v>
      </c>
      <c r="CB219" s="335">
        <f>((BQ219+'DRE + DCF'!AD$12)*(1+'DRE + DCF'!AD$15)+'DRE + DCF'!AD$18)*(1+'DRE + DCF'!AD$25)*'DRE + DCF'!AD$33</f>
        <v>76212182513.744156</v>
      </c>
      <c r="CC219" s="335">
        <f>BR219*(1-DA$47)+('DRE + DCF'!N$53*10^6)</f>
        <v>201008468083.36557</v>
      </c>
      <c r="CD219" s="335">
        <f>BS219*(1-DB$47)+('DRE + DCF'!T$53*10^6)</f>
        <v>201239906273.74652</v>
      </c>
      <c r="CE219" s="335">
        <f>BT219*(1-DC$47)+('DRE + DCF'!U$53*10^6)</f>
        <v>219930670861.72214</v>
      </c>
      <c r="CF219" s="335">
        <f>BU219*(1-DD$47)+('DRE + DCF'!V$53*10^6)</f>
        <v>240669697648.53177</v>
      </c>
      <c r="CG219" s="335">
        <f>BV219*(1-DE$47)+('DRE + DCF'!W$53*10^6)</f>
        <v>263653132350.70547</v>
      </c>
      <c r="CH219" s="335">
        <f>BW219*(1-DF$47)+('DRE + DCF'!X$53*10^6)</f>
        <v>289104451911.52411</v>
      </c>
      <c r="CI219" s="335">
        <f>BX219*(1-DG$47)+('DRE + DCF'!Y$53*10^6)</f>
        <v>317277152282.11377</v>
      </c>
      <c r="CJ219" s="335">
        <f>BY219*(1-DH$47)+('DRE + DCF'!Z$53*10^6)</f>
        <v>348446931159.03601</v>
      </c>
      <c r="CK219" s="335">
        <f>BZ219*(1-DI$47)+('DRE + DCF'!AA$53*10^6)</f>
        <v>382526920441.11182</v>
      </c>
      <c r="CL219" s="335">
        <f>CA219*(1-DJ$47)+('DRE + DCF'!AB$53*10^6)</f>
        <v>418681477190.62177</v>
      </c>
      <c r="CM219" s="335">
        <f>CB219*(1-DK$47)+('DRE + DCF'!AC$53*10^6)</f>
        <v>464051831017.17944</v>
      </c>
      <c r="CN219" s="335">
        <f t="shared" si="196"/>
        <v>1184475024507.8723</v>
      </c>
      <c r="CO219" s="335">
        <f t="shared" si="197"/>
        <v>1206644554625.4849</v>
      </c>
      <c r="CP219" s="335">
        <f t="shared" si="198"/>
        <v>1247798654933.7073</v>
      </c>
      <c r="CQ219" s="335">
        <f t="shared" si="199"/>
        <v>1397534493525.752</v>
      </c>
      <c r="CR219" s="335">
        <f t="shared" si="200"/>
        <v>1565238632748.8425</v>
      </c>
      <c r="CS219" s="335">
        <f t="shared" si="201"/>
        <v>1753067268678.7039</v>
      </c>
      <c r="CT219" s="335">
        <f t="shared" si="202"/>
        <v>1963435340920.1482</v>
      </c>
      <c r="CU219" s="335">
        <f t="shared" si="203"/>
        <v>2199047581830.5659</v>
      </c>
      <c r="CV219" s="335">
        <f t="shared" si="204"/>
        <v>2449739006159.251</v>
      </c>
      <c r="CW219" s="335">
        <f t="shared" si="205"/>
        <v>2684913950750.5396</v>
      </c>
      <c r="CX219" s="336">
        <f t="shared" si="206"/>
        <v>2938638319096.4653</v>
      </c>
    </row>
    <row r="220" spans="4:102" ht="30" customHeight="1" x14ac:dyDescent="0.25">
      <c r="D220" s="333">
        <f t="shared" si="164"/>
        <v>1.2447795155096864E-2</v>
      </c>
      <c r="E220" s="64">
        <f t="shared" si="165"/>
        <v>9.5207478282392233E-3</v>
      </c>
      <c r="F220" s="64">
        <f t="shared" si="166"/>
        <v>1.899542983183064E-2</v>
      </c>
      <c r="G220" s="64">
        <f t="shared" si="167"/>
        <v>1.4952417052750411E-2</v>
      </c>
      <c r="H220" s="64">
        <f t="shared" si="168"/>
        <v>1.1186579895368504E-2</v>
      </c>
      <c r="I220" s="64">
        <f t="shared" si="169"/>
        <v>7.6587918574146374E-3</v>
      </c>
      <c r="J220" s="64">
        <f t="shared" si="170"/>
        <v>4.3395595080352733E-3</v>
      </c>
      <c r="K220" s="64">
        <f t="shared" si="171"/>
        <v>1.2015673815690409E-3</v>
      </c>
      <c r="L220" s="64">
        <f t="shared" si="172"/>
        <v>1.1009929648639061E-3</v>
      </c>
      <c r="M220" s="64">
        <f t="shared" si="173"/>
        <v>1.3125678687677667E-3</v>
      </c>
      <c r="N220" s="64">
        <f t="shared" si="174"/>
        <v>6.6279004569791411E-4</v>
      </c>
      <c r="O220" s="64">
        <f t="shared" si="163"/>
        <v>0.10450000000000008</v>
      </c>
      <c r="P220" s="64">
        <f t="shared" si="163"/>
        <v>0.10450000000000008</v>
      </c>
      <c r="Q220" s="64">
        <f t="shared" ref="Q220:Q251" si="208">Q219+0.0005</f>
        <v>0.10450000000000008</v>
      </c>
      <c r="R220" s="64">
        <f t="shared" ref="R220:R251" si="209">R219+0.0005</f>
        <v>0.10450000000000008</v>
      </c>
      <c r="S220" s="64">
        <f t="shared" ref="S220:S251" si="210">S219+0.0005</f>
        <v>0.10450000000000008</v>
      </c>
      <c r="T220" s="64">
        <f t="shared" ref="T220:T251" si="211">T219+0.0005</f>
        <v>0.10450000000000008</v>
      </c>
      <c r="U220" s="64">
        <f t="shared" ref="U220:U251" si="212">U219+0.0005</f>
        <v>0.10450000000000008</v>
      </c>
      <c r="V220" s="64">
        <f t="shared" ref="V220:V251" si="213">V219+0.0005</f>
        <v>0.10450000000000008</v>
      </c>
      <c r="W220" s="64">
        <f t="shared" ref="W220:W251" si="214">W219+0.0005</f>
        <v>0.10450000000000008</v>
      </c>
      <c r="X220" s="64">
        <f t="shared" ref="X220:X251" si="215">X219+0.0005</f>
        <v>0.10450000000000008</v>
      </c>
      <c r="Y220" s="64">
        <f t="shared" ref="Y220:Y251" si="216">Y219+0.0005</f>
        <v>0.10450000000000008</v>
      </c>
      <c r="Z220" s="64">
        <f t="shared" si="175"/>
        <v>0.16963527339690412</v>
      </c>
      <c r="AA220" s="64">
        <f t="shared" si="207"/>
        <v>0.16670822607004648</v>
      </c>
      <c r="AB220" s="64">
        <f t="shared" si="176"/>
        <v>0.1761829080736379</v>
      </c>
      <c r="AC220" s="64">
        <f t="shared" si="177"/>
        <v>0.17213989529455767</v>
      </c>
      <c r="AD220" s="64">
        <f t="shared" si="178"/>
        <v>0.16837405813717576</v>
      </c>
      <c r="AE220" s="64">
        <f t="shared" si="179"/>
        <v>0.1648462700992219</v>
      </c>
      <c r="AF220" s="64">
        <f t="shared" si="180"/>
        <v>0.16152703774984253</v>
      </c>
      <c r="AG220" s="64">
        <f t="shared" si="181"/>
        <v>0.1583890456233763</v>
      </c>
      <c r="AH220" s="64">
        <f t="shared" si="182"/>
        <v>0.15608648527694335</v>
      </c>
      <c r="AI220" s="64">
        <f t="shared" si="183"/>
        <v>0.15587491037303949</v>
      </c>
      <c r="AJ220" s="64">
        <f t="shared" si="184"/>
        <v>0.15785026828750517</v>
      </c>
      <c r="AK220" s="334">
        <f>(1+O220)*'Projeções - Receitas'!N$34</f>
        <v>2035794874646.9707</v>
      </c>
      <c r="AL220" s="334">
        <f>(1+P220)*'Projeções - Receitas'!T$34</f>
        <v>2150115072185.127</v>
      </c>
      <c r="AM220" s="334">
        <f>(1+Q220)*'Projeções - Receitas'!U$34</f>
        <v>2408128880847.3423</v>
      </c>
      <c r="AN220" s="334">
        <f>(1+R220)*'Projeções - Receitas'!V$34</f>
        <v>2697104346549.0234</v>
      </c>
      <c r="AO220" s="334">
        <f>(1+S220)*'Projeções - Receitas'!W$34</f>
        <v>3020756868134.9067</v>
      </c>
      <c r="AP220" s="334">
        <f>(1+T220)*'Projeções - Receitas'!X$34</f>
        <v>3383247692311.0962</v>
      </c>
      <c r="AQ220" s="334">
        <f>(1+U220)*'Projeções - Receitas'!Y$34</f>
        <v>3789237415388.4277</v>
      </c>
      <c r="AR220" s="334">
        <f>(1+V220)*'Projeções - Receitas'!Z$34</f>
        <v>4243945905235.0391</v>
      </c>
      <c r="AS220" s="334">
        <f>(1+W220)*'Projeções - Receitas'!AA$34</f>
        <v>4727755738431.834</v>
      </c>
      <c r="AT220" s="334">
        <f>(1+X220)*'Projeções - Receitas'!AB$34</f>
        <v>5181620289321.291</v>
      </c>
      <c r="AU220" s="334">
        <f>(1+Y220)*'Projeções - Receitas'!AC$34</f>
        <v>5671283406662.1533</v>
      </c>
      <c r="AV220" s="335">
        <f t="shared" si="185"/>
        <v>1782482745191.2756</v>
      </c>
      <c r="AW220" s="335">
        <f t="shared" si="186"/>
        <v>1882578183133.6462</v>
      </c>
      <c r="AX220" s="335">
        <f t="shared" si="187"/>
        <v>2108487565109.6838</v>
      </c>
      <c r="AY220" s="335">
        <f t="shared" si="188"/>
        <v>2361506072922.8457</v>
      </c>
      <c r="AZ220" s="335">
        <f t="shared" si="189"/>
        <v>2644886801673.5879</v>
      </c>
      <c r="BA220" s="335">
        <f t="shared" si="190"/>
        <v>2962273217874.4189</v>
      </c>
      <c r="BB220" s="335">
        <f t="shared" si="191"/>
        <v>3317746004019.3491</v>
      </c>
      <c r="BC220" s="335">
        <f t="shared" si="192"/>
        <v>3715875524501.6709</v>
      </c>
      <c r="BD220" s="335">
        <f t="shared" si="193"/>
        <v>4139485334294.8618</v>
      </c>
      <c r="BE220" s="335">
        <f t="shared" si="194"/>
        <v>4536875926387.1699</v>
      </c>
      <c r="BF220" s="335">
        <f t="shared" si="195"/>
        <v>4965610701430.7578</v>
      </c>
      <c r="BG220" s="334">
        <f>(AK220*SUMPRODUCT(DA$10:DA$13,DA$28:DA$31)+AV220*SUMPRODUCT(DA$14:DA$23,DA$32:DA$41))*'Projeções - Receitas'!T$23+(AK220*DA$11*'Projeções - Receitas'!T$25)</f>
        <v>66135943567.871567</v>
      </c>
      <c r="BH220" s="334">
        <f>(AL220*SUMPRODUCT(DB$10:DB$13,DB$28:DB$31)+AW220*SUMPRODUCT(DB$14:DB$23,DB$32:DB$41))*'Projeções - Receitas'!U$23+(AL220*DB$11*'Projeções - Receitas'!U$25)</f>
        <v>52989667650.351501</v>
      </c>
      <c r="BI220" s="334">
        <f>(AM220*SUMPRODUCT(DC$10:DC$13,DC$28:DC$31)+AX220*SUMPRODUCT(DC$14:DC$23,DC$32:DC$41))*'Projeções - Receitas'!V$23+(AM220*DC$11*'Projeções - Receitas'!V$25)</f>
        <v>58610812590.906067</v>
      </c>
      <c r="BJ220" s="334">
        <f>(AN220*SUMPRODUCT(DD$10:DD$13,DD$28:DD$31)+AY220*SUMPRODUCT(DD$14:DD$23,DD$32:DD$41))*'Projeções - Receitas'!W$23+(AN220*DD$11*'Projeções - Receitas'!W$25)</f>
        <v>64778826394.088951</v>
      </c>
      <c r="BK220" s="334">
        <f>(AO220*SUMPRODUCT(DE$10:DE$13,DE$28:DE$31)+AZ220*SUMPRODUCT(DE$14:DE$23,DE$32:DE$41))*'Projeções - Receitas'!X$23+(AO220*DE$11*'Projeções - Receitas'!X$25)</f>
        <v>71576939372.707611</v>
      </c>
      <c r="BL220" s="334">
        <f>(AP220*SUMPRODUCT(DF$10:DF$13,DF$28:DF$31)+BA220*SUMPRODUCT(DF$14:DF$23,DF$32:DF$41))*'Projeções - Receitas'!Y$23+(AP220*DF$11*'Projeções - Receitas'!Y$25)</f>
        <v>79077058743.912735</v>
      </c>
      <c r="BM220" s="334">
        <f>(AQ220*SUMPRODUCT(DG$10:DG$13,DG$28:DG$31)+BB220*SUMPRODUCT(DG$14:DG$23,DG$32:DG$41))*'Projeções - Receitas'!Z$23+(AQ220*DG$11*'Projeções - Receitas'!Z$25)</f>
        <v>87354949579.231003</v>
      </c>
      <c r="BN220" s="334">
        <f>(AR220*SUMPRODUCT(DH$10:DH$13,DH$28:DH$31)+BC220*SUMPRODUCT(DH$14:DH$23,DH$32:DH$41))*'Projeções - Receitas'!AA$23+(AR220*DH$11*'Projeções - Receitas'!AA$25)</f>
        <v>96489039328.120117</v>
      </c>
      <c r="BO220" s="334">
        <f>(AS220*SUMPRODUCT(DI$10:DI$13,DI$28:DI$31)+BD220*SUMPRODUCT(DI$14:DI$23,DI$32:DI$41))*'Projeções - Receitas'!AB$23+(AS220*DI$11*'Projeções - Receitas'!AB$25)</f>
        <v>105992524333.03697</v>
      </c>
      <c r="BP220" s="334">
        <f>(AT220*SUMPRODUCT(DJ$10:DJ$13,DJ$28:DJ$31)+BE220*SUMPRODUCT(DJ$14:DJ$23,DJ$32:DJ$41))*'Projeções - Receitas'!AC$23+(AT220*DJ$11*'Projeções - Receitas'!AC$25)</f>
        <v>114530952240.45621</v>
      </c>
      <c r="BQ220" s="334">
        <f>(AU220*SUMPRODUCT(DK$10:DK$13,DK$28:DK$31)+BF220*SUMPRODUCT(DK$14:DK$23,DK$32:DK$41))*'Projeções - Receitas'!AD$23+(AU220*DK$11*'Projeções - Receitas'!AD$25)</f>
        <v>145688253574.1687</v>
      </c>
      <c r="BR220" s="335">
        <f>((BG220+'DRE + DCF'!T$12)*(1+'DRE + DCF'!T$15)+'DRE + DCF'!T$18)*(1+'DRE + DCF'!T$25)*'DRE + DCF'!T$33</f>
        <v>36481634015.549377</v>
      </c>
      <c r="BS220" s="335">
        <f>((BH220+'DRE + DCF'!U$12)*(1+'DRE + DCF'!U$15)+'DRE + DCF'!U$18)*(1+'DRE + DCF'!U$25)*'DRE + DCF'!U$33</f>
        <v>27619347465.886848</v>
      </c>
      <c r="BT220" s="335">
        <f>((BI220+'DRE + DCF'!V$12)*(1+'DRE + DCF'!V$15)+'DRE + DCF'!V$18)*(1+'DRE + DCF'!V$25)*'DRE + DCF'!V$33</f>
        <v>30699643790.718689</v>
      </c>
      <c r="BU220" s="335">
        <f>((BJ220+'DRE + DCF'!W$12)*(1+'DRE + DCF'!W$15)+'DRE + DCF'!W$18)*(1+'DRE + DCF'!W$25)*'DRE + DCF'!W$33</f>
        <v>34066051894.878311</v>
      </c>
      <c r="BV220" s="335">
        <f>((BK220+'DRE + DCF'!X$12)*(1+'DRE + DCF'!X$15)+'DRE + DCF'!X$18)*(1+'DRE + DCF'!X$25)*'DRE + DCF'!X$33</f>
        <v>37754833470.684151</v>
      </c>
      <c r="BW220" s="335">
        <f>((BL220+'DRE + DCF'!Y$12)*(1+'DRE + DCF'!Y$15)+'DRE + DCF'!Y$18)*(1+'DRE + DCF'!Y$25)*'DRE + DCF'!Y$33</f>
        <v>41810843705.856895</v>
      </c>
      <c r="BX220" s="335">
        <f>((BM220+'DRE + DCF'!Z$12)*(1+'DRE + DCF'!Z$15)+'DRE + DCF'!Z$18)*(1+'DRE + DCF'!Z$25)*'DRE + DCF'!Z$33</f>
        <v>46283521198.713654</v>
      </c>
      <c r="BY220" s="335">
        <f>((BN220+'DRE + DCF'!AA$12)*(1+'DRE + DCF'!AA$15)+'DRE + DCF'!AA$18)*(1+'DRE + DCF'!AA$25)*'DRE + DCF'!AA$33</f>
        <v>51209245395.682632</v>
      </c>
      <c r="BZ220" s="335">
        <f>((BO220+'DRE + DCF'!AB$12)*(1+'DRE + DCF'!AB$15)+'DRE + DCF'!AB$18)*(1+'DRE + DCF'!AB$25)*'DRE + DCF'!AB$33</f>
        <v>56300210535.963264</v>
      </c>
      <c r="CA220" s="335">
        <f>((BP220+'DRE + DCF'!AC$12)*(1+'DRE + DCF'!AC$15)+'DRE + DCF'!AC$18)*(1+'DRE + DCF'!AC$25)*'DRE + DCF'!AC$33</f>
        <v>60753072254.777054</v>
      </c>
      <c r="CB220" s="335">
        <f>((BQ220+'DRE + DCF'!AD$12)*(1+'DRE + DCF'!AD$15)+'DRE + DCF'!AD$18)*(1+'DRE + DCF'!AD$25)*'DRE + DCF'!AD$33</f>
        <v>76250682128.928497</v>
      </c>
      <c r="CC220" s="335">
        <f>BR220*(1-DA$47)+('DRE + DCF'!N$53*10^6)</f>
        <v>201019744951.43228</v>
      </c>
      <c r="CD220" s="335">
        <f>BS220*(1-DB$47)+('DRE + DCF'!T$53*10^6)</f>
        <v>201248677172.06485</v>
      </c>
      <c r="CE220" s="335">
        <f>BT220*(1-DC$47)+('DRE + DCF'!U$53*10^6)</f>
        <v>219940361294.3645</v>
      </c>
      <c r="CF220" s="335">
        <f>BU220*(1-DD$47)+('DRE + DCF'!V$53*10^6)</f>
        <v>240680395843.20508</v>
      </c>
      <c r="CG220" s="335">
        <f>BV220*(1-DE$47)+('DRE + DCF'!W$53*10^6)</f>
        <v>263664939960.48764</v>
      </c>
      <c r="CH220" s="335">
        <f>BW220*(1-DF$47)+('DRE + DCF'!X$53*10^6)</f>
        <v>289117482087.24866</v>
      </c>
      <c r="CI220" s="335">
        <f>BX220*(1-DG$47)+('DRE + DCF'!Y$53*10^6)</f>
        <v>317291530253.93744</v>
      </c>
      <c r="CJ220" s="335">
        <f>BY220*(1-DH$47)+('DRE + DCF'!Z$53*10^6)</f>
        <v>348462794617.88037</v>
      </c>
      <c r="CK220" s="335">
        <f>BZ220*(1-DI$47)+('DRE + DCF'!AA$53*10^6)</f>
        <v>382544326657.50024</v>
      </c>
      <c r="CL220" s="335">
        <f>CA220*(1-DJ$47)+('DRE + DCF'!AB$53*10^6)</f>
        <v>418700264331.76324</v>
      </c>
      <c r="CM220" s="335">
        <f>CB220*(1-DK$47)+('DRE + DCF'!AC$53*10^6)</f>
        <v>464074930786.2901</v>
      </c>
      <c r="CN220" s="335">
        <f t="shared" si="196"/>
        <v>1185011471529.8413</v>
      </c>
      <c r="CO220" s="335">
        <f t="shared" si="197"/>
        <v>1207191042195.5144</v>
      </c>
      <c r="CP220" s="335">
        <f t="shared" si="198"/>
        <v>1248363781136.1226</v>
      </c>
      <c r="CQ220" s="335">
        <f t="shared" si="199"/>
        <v>1398167434872.4573</v>
      </c>
      <c r="CR220" s="335">
        <f t="shared" si="200"/>
        <v>1565947527057.1526</v>
      </c>
      <c r="CS220" s="335">
        <f t="shared" si="201"/>
        <v>1753861230304.0112</v>
      </c>
      <c r="CT220" s="335">
        <f t="shared" si="202"/>
        <v>1964324577940.4924</v>
      </c>
      <c r="CU220" s="335">
        <f t="shared" si="203"/>
        <v>2200043527293.3516</v>
      </c>
      <c r="CV220" s="335">
        <f t="shared" si="204"/>
        <v>2450848489404.7939</v>
      </c>
      <c r="CW220" s="335">
        <f t="shared" si="205"/>
        <v>2686129944387.6548</v>
      </c>
      <c r="CX220" s="336">
        <f t="shared" si="206"/>
        <v>2939969224132.2881</v>
      </c>
    </row>
    <row r="221" spans="4:102" ht="30" customHeight="1" x14ac:dyDescent="0.25">
      <c r="D221" s="333">
        <f t="shared" si="164"/>
        <v>1.2380549059076207E-2</v>
      </c>
      <c r="E221" s="64">
        <f t="shared" si="165"/>
        <v>9.4525764971167825E-3</v>
      </c>
      <c r="F221" s="64">
        <f t="shared" si="166"/>
        <v>1.8923468053542253E-2</v>
      </c>
      <c r="G221" s="64">
        <f t="shared" si="167"/>
        <v>1.4882173818514366E-2</v>
      </c>
      <c r="H221" s="64">
        <f t="shared" si="168"/>
        <v>1.1117929360234202E-2</v>
      </c>
      <c r="I221" s="64">
        <f t="shared" si="169"/>
        <v>7.5916268455357427E-3</v>
      </c>
      <c r="J221" s="64">
        <f t="shared" si="170"/>
        <v>4.2737865885972004E-3</v>
      </c>
      <c r="K221" s="64">
        <f t="shared" si="171"/>
        <v>1.1371053879267456E-3</v>
      </c>
      <c r="L221" s="64">
        <f t="shared" si="172"/>
        <v>1.1645214288994177E-3</v>
      </c>
      <c r="M221" s="64">
        <f t="shared" si="173"/>
        <v>1.3761085375152138E-3</v>
      </c>
      <c r="N221" s="64">
        <f t="shared" si="174"/>
        <v>5.9921817623620477E-4</v>
      </c>
      <c r="O221" s="64">
        <f t="shared" si="163"/>
        <v>0.10500000000000008</v>
      </c>
      <c r="P221" s="64">
        <f t="shared" si="163"/>
        <v>0.10500000000000008</v>
      </c>
      <c r="Q221" s="64">
        <f t="shared" si="208"/>
        <v>0.10500000000000008</v>
      </c>
      <c r="R221" s="64">
        <f t="shared" si="209"/>
        <v>0.10500000000000008</v>
      </c>
      <c r="S221" s="64">
        <f t="shared" si="210"/>
        <v>0.10500000000000008</v>
      </c>
      <c r="T221" s="64">
        <f t="shared" si="211"/>
        <v>0.10500000000000008</v>
      </c>
      <c r="U221" s="64">
        <f t="shared" si="212"/>
        <v>0.10500000000000008</v>
      </c>
      <c r="V221" s="64">
        <f t="shared" si="213"/>
        <v>0.10500000000000008</v>
      </c>
      <c r="W221" s="64">
        <f t="shared" si="214"/>
        <v>0.10500000000000008</v>
      </c>
      <c r="X221" s="64">
        <f t="shared" si="215"/>
        <v>0.10500000000000008</v>
      </c>
      <c r="Y221" s="64">
        <f t="shared" si="216"/>
        <v>0.10500000000000008</v>
      </c>
      <c r="Z221" s="64">
        <f t="shared" si="175"/>
        <v>0.16956802730088347</v>
      </c>
      <c r="AA221" s="64">
        <f t="shared" si="207"/>
        <v>0.16664005473892404</v>
      </c>
      <c r="AB221" s="64">
        <f t="shared" si="176"/>
        <v>0.17611094629534951</v>
      </c>
      <c r="AC221" s="64">
        <f t="shared" si="177"/>
        <v>0.17206965206032163</v>
      </c>
      <c r="AD221" s="64">
        <f t="shared" si="178"/>
        <v>0.16830540760204146</v>
      </c>
      <c r="AE221" s="64">
        <f t="shared" si="179"/>
        <v>0.164779105087343</v>
      </c>
      <c r="AF221" s="64">
        <f t="shared" si="180"/>
        <v>0.16146126483040446</v>
      </c>
      <c r="AG221" s="64">
        <f t="shared" si="181"/>
        <v>0.15832458362973401</v>
      </c>
      <c r="AH221" s="64">
        <f t="shared" si="182"/>
        <v>0.15602295681290784</v>
      </c>
      <c r="AI221" s="64">
        <f t="shared" si="183"/>
        <v>0.15581136970429205</v>
      </c>
      <c r="AJ221" s="64">
        <f t="shared" si="184"/>
        <v>0.15778669641804347</v>
      </c>
      <c r="AK221" s="334">
        <f>(1+O221)*'Projeções - Receitas'!N$34</f>
        <v>2036716465807.9697</v>
      </c>
      <c r="AL221" s="334">
        <f>(1+P221)*'Projeções - Receitas'!T$34</f>
        <v>2151088415359.4978</v>
      </c>
      <c r="AM221" s="334">
        <f>(1+Q221)*'Projeções - Receitas'!U$34</f>
        <v>2409219025202.6377</v>
      </c>
      <c r="AN221" s="334">
        <f>(1+R221)*'Projeções - Receitas'!V$34</f>
        <v>2698325308226.9541</v>
      </c>
      <c r="AO221" s="334">
        <f>(1+S221)*'Projeções - Receitas'!W$34</f>
        <v>3022124345214.189</v>
      </c>
      <c r="AP221" s="334">
        <f>(1+T221)*'Projeções - Receitas'!X$34</f>
        <v>3384779266639.8921</v>
      </c>
      <c r="AQ221" s="334">
        <f>(1+U221)*'Projeções - Receitas'!Y$34</f>
        <v>3790952778636.6792</v>
      </c>
      <c r="AR221" s="334">
        <f>(1+V221)*'Projeções - Receitas'!Z$34</f>
        <v>4245867112073.0811</v>
      </c>
      <c r="AS221" s="334">
        <f>(1+W221)*'Projeções - Receitas'!AA$34</f>
        <v>4729895962849.4131</v>
      </c>
      <c r="AT221" s="334">
        <f>(1+X221)*'Projeções - Receitas'!AB$34</f>
        <v>5183965975282.957</v>
      </c>
      <c r="AU221" s="334">
        <f>(1+Y221)*'Projeções - Receitas'!AC$34</f>
        <v>5673850759947.1963</v>
      </c>
      <c r="AV221" s="335">
        <f t="shared" si="185"/>
        <v>1783289663591.0906</v>
      </c>
      <c r="AW221" s="335">
        <f t="shared" si="186"/>
        <v>1883430414090.248</v>
      </c>
      <c r="AX221" s="335">
        <f t="shared" si="187"/>
        <v>2109442063781.0781</v>
      </c>
      <c r="AY221" s="335">
        <f t="shared" si="188"/>
        <v>2362575111434.8071</v>
      </c>
      <c r="AZ221" s="335">
        <f t="shared" si="189"/>
        <v>2646084124806.9844</v>
      </c>
      <c r="BA221" s="335">
        <f t="shared" si="190"/>
        <v>2963614219783.8232</v>
      </c>
      <c r="BB221" s="335">
        <f t="shared" si="191"/>
        <v>3319247926157.8818</v>
      </c>
      <c r="BC221" s="335">
        <f t="shared" si="192"/>
        <v>3717557677296.8281</v>
      </c>
      <c r="BD221" s="335">
        <f t="shared" si="193"/>
        <v>4141359252508.667</v>
      </c>
      <c r="BE221" s="335">
        <f t="shared" si="194"/>
        <v>4538929740749.499</v>
      </c>
      <c r="BF221" s="335">
        <f t="shared" si="195"/>
        <v>4967858601250.3271</v>
      </c>
      <c r="BG221" s="334">
        <f>(AK221*SUMPRODUCT(DA$10:DA$13,DA$28:DA$31)+AV221*SUMPRODUCT(DA$14:DA$23,DA$32:DA$41))*'Projeções - Receitas'!T$23+(AK221*DA$11*'Projeções - Receitas'!T$25)</f>
        <v>66165882881.392555</v>
      </c>
      <c r="BH221" s="334">
        <f>(AL221*SUMPRODUCT(DB$10:DB$13,DB$28:DB$31)+AW221*SUMPRODUCT(DB$14:DB$23,DB$32:DB$41))*'Projeções - Receitas'!U$23+(AL221*DB$11*'Projeções - Receitas'!U$25)</f>
        <v>53013655729.867294</v>
      </c>
      <c r="BI221" s="334">
        <f>(AM221*SUMPRODUCT(DC$10:DC$13,DC$28:DC$31)+AX221*SUMPRODUCT(DC$14:DC$23,DC$32:DC$41))*'Projeções - Receitas'!V$23+(AM221*DC$11*'Projeções - Receitas'!V$25)</f>
        <v>58637345326.34787</v>
      </c>
      <c r="BJ221" s="334">
        <f>(AN221*SUMPRODUCT(DD$10:DD$13,DD$28:DD$31)+AY221*SUMPRODUCT(DD$14:DD$23,DD$32:DD$41))*'Projeções - Receitas'!W$23+(AN221*DD$11*'Projeções - Receitas'!W$25)</f>
        <v>64808151349.450676</v>
      </c>
      <c r="BK221" s="334">
        <f>(AO221*SUMPRODUCT(DE$10:DE$13,DE$28:DE$31)+AZ221*SUMPRODUCT(DE$14:DE$23,DE$32:DE$41))*'Projeções - Receitas'!X$23+(AO221*DE$11*'Projeções - Receitas'!X$25)</f>
        <v>71609341789.807083</v>
      </c>
      <c r="BL221" s="334">
        <f>(AP221*SUMPRODUCT(DF$10:DF$13,DF$28:DF$31)+BA221*SUMPRODUCT(DF$14:DF$23,DF$32:DF$41))*'Projeções - Receitas'!Y$23+(AP221*DF$11*'Projeções - Receitas'!Y$25)</f>
        <v>79112856416.499329</v>
      </c>
      <c r="BM221" s="334">
        <f>(AQ221*SUMPRODUCT(DG$10:DG$13,DG$28:DG$31)+BB221*SUMPRODUCT(DG$14:DG$23,DG$32:DG$41))*'Projeções - Receitas'!Z$23+(AQ221*DG$11*'Projeções - Receitas'!Z$25)</f>
        <v>87394494599.411743</v>
      </c>
      <c r="BN221" s="334">
        <f>(AR221*SUMPRODUCT(DH$10:DH$13,DH$28:DH$31)+BC221*SUMPRODUCT(DH$14:DH$23,DH$32:DH$41))*'Projeções - Receitas'!AA$23+(AR221*DH$11*'Projeções - Receitas'!AA$25)</f>
        <v>96532719291.600525</v>
      </c>
      <c r="BO221" s="334">
        <f>(AS221*SUMPRODUCT(DI$10:DI$13,DI$28:DI$31)+BD221*SUMPRODUCT(DI$14:DI$23,DI$32:DI$41))*'Projeções - Receitas'!AB$23+(AS221*DI$11*'Projeções - Receitas'!AB$25)</f>
        <v>106040506462.65811</v>
      </c>
      <c r="BP221" s="334">
        <f>(AT221*SUMPRODUCT(DJ$10:DJ$13,DJ$28:DJ$31)+BE221*SUMPRODUCT(DJ$14:DJ$23,DJ$32:DJ$41))*'Projeções - Receitas'!AC$23+(AT221*DJ$11*'Projeções - Receitas'!AC$25)</f>
        <v>114582799661.11746</v>
      </c>
      <c r="BQ221" s="334">
        <f>(AU221*SUMPRODUCT(DK$10:DK$13,DK$28:DK$31)+BF221*SUMPRODUCT(DK$14:DK$23,DK$32:DK$41))*'Projeções - Receitas'!AD$23+(AU221*DK$11*'Projeções - Receitas'!AD$25)</f>
        <v>145754205703.4462</v>
      </c>
      <c r="BR221" s="335">
        <f>((BG221+'DRE + DCF'!T$12)*(1+'DRE + DCF'!T$15)+'DRE + DCF'!T$18)*(1+'DRE + DCF'!T$25)*'DRE + DCF'!T$33</f>
        <v>36500056607.840378</v>
      </c>
      <c r="BS221" s="335">
        <f>((BH221+'DRE + DCF'!U$12)*(1+'DRE + DCF'!U$15)+'DRE + DCF'!U$18)*(1+'DRE + DCF'!U$25)*'DRE + DCF'!U$33</f>
        <v>27633965629.75074</v>
      </c>
      <c r="BT221" s="335">
        <f>((BI221+'DRE + DCF'!V$12)*(1+'DRE + DCF'!V$15)+'DRE + DCF'!V$18)*(1+'DRE + DCF'!V$25)*'DRE + DCF'!V$33</f>
        <v>30715794511.789318</v>
      </c>
      <c r="BU221" s="335">
        <f>((BJ221+'DRE + DCF'!W$12)*(1+'DRE + DCF'!W$15)+'DRE + DCF'!W$18)*(1+'DRE + DCF'!W$25)*'DRE + DCF'!W$33</f>
        <v>34083882219.333794</v>
      </c>
      <c r="BV221" s="335">
        <f>((BK221+'DRE + DCF'!X$12)*(1+'DRE + DCF'!X$15)+'DRE + DCF'!X$18)*(1+'DRE + DCF'!X$25)*'DRE + DCF'!X$33</f>
        <v>37774512820.321083</v>
      </c>
      <c r="BW221" s="335">
        <f>((BL221+'DRE + DCF'!Y$12)*(1+'DRE + DCF'!Y$15)+'DRE + DCF'!Y$18)*(1+'DRE + DCF'!Y$25)*'DRE + DCF'!Y$33</f>
        <v>41832560665.397751</v>
      </c>
      <c r="BX221" s="335">
        <f>((BM221+'DRE + DCF'!Z$12)*(1+'DRE + DCF'!Z$15)+'DRE + DCF'!Z$18)*(1+'DRE + DCF'!Z$25)*'DRE + DCF'!Z$33</f>
        <v>46307484485.086418</v>
      </c>
      <c r="BY221" s="335">
        <f>((BN221+'DRE + DCF'!AA$12)*(1+'DRE + DCF'!AA$15)+'DRE + DCF'!AA$18)*(1+'DRE + DCF'!AA$25)*'DRE + DCF'!AA$33</f>
        <v>51235684493.756516</v>
      </c>
      <c r="BZ221" s="335">
        <f>((BO221+'DRE + DCF'!AB$12)*(1+'DRE + DCF'!AB$15)+'DRE + DCF'!AB$18)*(1+'DRE + DCF'!AB$25)*'DRE + DCF'!AB$33</f>
        <v>56329220896.610672</v>
      </c>
      <c r="CA221" s="335">
        <f>((BP221+'DRE + DCF'!AC$12)*(1+'DRE + DCF'!AC$15)+'DRE + DCF'!AC$18)*(1+'DRE + DCF'!AC$25)*'DRE + DCF'!AC$33</f>
        <v>60784384156.679665</v>
      </c>
      <c r="CB221" s="335">
        <f>((BQ221+'DRE + DCF'!AD$12)*(1+'DRE + DCF'!AD$15)+'DRE + DCF'!AD$18)*(1+'DRE + DCF'!AD$25)*'DRE + DCF'!AD$33</f>
        <v>76289181744.112732</v>
      </c>
      <c r="CC221" s="335">
        <f>BR221*(1-DA$47)+('DRE + DCF'!N$53*10^6)</f>
        <v>201031021819.49899</v>
      </c>
      <c r="CD221" s="335">
        <f>BS221*(1-DB$47)+('DRE + DCF'!T$53*10^6)</f>
        <v>201257448070.38318</v>
      </c>
      <c r="CE221" s="335">
        <f>BT221*(1-DC$47)+('DRE + DCF'!U$53*10^6)</f>
        <v>219950051727.00687</v>
      </c>
      <c r="CF221" s="335">
        <f>BU221*(1-DD$47)+('DRE + DCF'!V$53*10^6)</f>
        <v>240691094037.87836</v>
      </c>
      <c r="CG221" s="335">
        <f>BV221*(1-DE$47)+('DRE + DCF'!W$53*10^6)</f>
        <v>263676747570.26981</v>
      </c>
      <c r="CH221" s="335">
        <f>BW221*(1-DF$47)+('DRE + DCF'!X$53*10^6)</f>
        <v>289130512262.97314</v>
      </c>
      <c r="CI221" s="335">
        <f>BX221*(1-DG$47)+('DRE + DCF'!Y$53*10^6)</f>
        <v>317305908225.76111</v>
      </c>
      <c r="CJ221" s="335">
        <f>BY221*(1-DH$47)+('DRE + DCF'!Z$53*10^6)</f>
        <v>348478658076.72467</v>
      </c>
      <c r="CK221" s="335">
        <f>BZ221*(1-DI$47)+('DRE + DCF'!AA$53*10^6)</f>
        <v>382561732873.88867</v>
      </c>
      <c r="CL221" s="335">
        <f>CA221*(1-DJ$47)+('DRE + DCF'!AB$53*10^6)</f>
        <v>418719051472.90485</v>
      </c>
      <c r="CM221" s="335">
        <f>CB221*(1-DK$47)+('DRE + DCF'!AC$53*10^6)</f>
        <v>464098030555.40063</v>
      </c>
      <c r="CN221" s="335">
        <f t="shared" si="196"/>
        <v>1185547918551.8105</v>
      </c>
      <c r="CO221" s="335">
        <f t="shared" si="197"/>
        <v>1207737529765.5442</v>
      </c>
      <c r="CP221" s="335">
        <f t="shared" si="198"/>
        <v>1248928907338.5383</v>
      </c>
      <c r="CQ221" s="335">
        <f t="shared" si="199"/>
        <v>1398800376219.1628</v>
      </c>
      <c r="CR221" s="335">
        <f t="shared" si="200"/>
        <v>1566656421365.4626</v>
      </c>
      <c r="CS221" s="335">
        <f t="shared" si="201"/>
        <v>1754655191929.3184</v>
      </c>
      <c r="CT221" s="335">
        <f t="shared" si="202"/>
        <v>1965213814960.8367</v>
      </c>
      <c r="CU221" s="335">
        <f t="shared" si="203"/>
        <v>2201039472756.1372</v>
      </c>
      <c r="CV221" s="335">
        <f t="shared" si="204"/>
        <v>2451957972650.3374</v>
      </c>
      <c r="CW221" s="335">
        <f t="shared" si="205"/>
        <v>2687345938024.7695</v>
      </c>
      <c r="CX221" s="336">
        <f t="shared" si="206"/>
        <v>2941300129168.1104</v>
      </c>
    </row>
    <row r="222" spans="4:102" ht="30" customHeight="1" x14ac:dyDescent="0.25">
      <c r="D222" s="333">
        <f t="shared" si="164"/>
        <v>1.2313363791726789E-2</v>
      </c>
      <c r="E222" s="64">
        <f t="shared" si="165"/>
        <v>9.3844668316036828E-3</v>
      </c>
      <c r="F222" s="64">
        <f t="shared" si="166"/>
        <v>1.8851571369580683E-2</v>
      </c>
      <c r="G222" s="64">
        <f t="shared" si="167"/>
        <v>1.4811994124065059E-2</v>
      </c>
      <c r="H222" s="64">
        <f t="shared" si="168"/>
        <v>1.1049340924181833E-2</v>
      </c>
      <c r="I222" s="64">
        <f t="shared" si="169"/>
        <v>7.5245225889818967E-3</v>
      </c>
      <c r="J222" s="64">
        <f t="shared" si="170"/>
        <v>4.2080731652417991E-3</v>
      </c>
      <c r="K222" s="64">
        <f t="shared" si="171"/>
        <v>1.0727017045455145E-3</v>
      </c>
      <c r="L222" s="64">
        <f t="shared" si="172"/>
        <v>1.2279924271148823E-3</v>
      </c>
      <c r="M222" s="64">
        <f t="shared" si="173"/>
        <v>1.439591729402806E-3</v>
      </c>
      <c r="N222" s="64">
        <f t="shared" si="174"/>
        <v>5.3570381185763516E-4</v>
      </c>
      <c r="O222" s="64">
        <f t="shared" si="163"/>
        <v>0.10550000000000008</v>
      </c>
      <c r="P222" s="64">
        <f t="shared" si="163"/>
        <v>0.10550000000000008</v>
      </c>
      <c r="Q222" s="64">
        <f t="shared" si="208"/>
        <v>0.10550000000000008</v>
      </c>
      <c r="R222" s="64">
        <f t="shared" si="209"/>
        <v>0.10550000000000008</v>
      </c>
      <c r="S222" s="64">
        <f t="shared" si="210"/>
        <v>0.10550000000000008</v>
      </c>
      <c r="T222" s="64">
        <f t="shared" si="211"/>
        <v>0.10550000000000008</v>
      </c>
      <c r="U222" s="64">
        <f t="shared" si="212"/>
        <v>0.10550000000000008</v>
      </c>
      <c r="V222" s="64">
        <f t="shared" si="213"/>
        <v>0.10550000000000008</v>
      </c>
      <c r="W222" s="64">
        <f t="shared" si="214"/>
        <v>0.10550000000000008</v>
      </c>
      <c r="X222" s="64">
        <f t="shared" si="215"/>
        <v>0.10550000000000008</v>
      </c>
      <c r="Y222" s="64">
        <f t="shared" si="216"/>
        <v>0.10550000000000008</v>
      </c>
      <c r="Z222" s="64">
        <f t="shared" si="175"/>
        <v>0.16950084203353405</v>
      </c>
      <c r="AA222" s="64">
        <f t="shared" si="207"/>
        <v>0.16657194507341094</v>
      </c>
      <c r="AB222" s="64">
        <f t="shared" si="176"/>
        <v>0.17603904961138794</v>
      </c>
      <c r="AC222" s="64">
        <f t="shared" si="177"/>
        <v>0.17199947236587232</v>
      </c>
      <c r="AD222" s="64">
        <f t="shared" si="178"/>
        <v>0.16823681916598909</v>
      </c>
      <c r="AE222" s="64">
        <f t="shared" si="179"/>
        <v>0.16471200083078916</v>
      </c>
      <c r="AF222" s="64">
        <f t="shared" si="180"/>
        <v>0.16139555140704906</v>
      </c>
      <c r="AG222" s="64">
        <f t="shared" si="181"/>
        <v>0.15826017994635277</v>
      </c>
      <c r="AH222" s="64">
        <f t="shared" si="182"/>
        <v>0.15595948581469238</v>
      </c>
      <c r="AI222" s="64">
        <f t="shared" si="183"/>
        <v>0.15574788651240445</v>
      </c>
      <c r="AJ222" s="64">
        <f t="shared" si="184"/>
        <v>0.1577231820536649</v>
      </c>
      <c r="AK222" s="334">
        <f>(1+O222)*'Projeções - Receitas'!N$34</f>
        <v>2037638056968.969</v>
      </c>
      <c r="AL222" s="334">
        <f>(1+P222)*'Projeções - Receitas'!T$34</f>
        <v>2152061758533.8689</v>
      </c>
      <c r="AM222" s="334">
        <f>(1+Q222)*'Projeções - Receitas'!U$34</f>
        <v>2410309169557.9331</v>
      </c>
      <c r="AN222" s="334">
        <f>(1+R222)*'Projeções - Receitas'!V$34</f>
        <v>2699546269904.8853</v>
      </c>
      <c r="AO222" s="334">
        <f>(1+S222)*'Projeções - Receitas'!W$34</f>
        <v>3023491822293.4717</v>
      </c>
      <c r="AP222" s="334">
        <f>(1+T222)*'Projeções - Receitas'!X$34</f>
        <v>3386310840968.689</v>
      </c>
      <c r="AQ222" s="334">
        <f>(1+U222)*'Projeções - Receitas'!Y$34</f>
        <v>3792668141884.9316</v>
      </c>
      <c r="AR222" s="334">
        <f>(1+V222)*'Projeções - Receitas'!Z$34</f>
        <v>4247788318911.124</v>
      </c>
      <c r="AS222" s="334">
        <f>(1+W222)*'Projeções - Receitas'!AA$34</f>
        <v>4732036187266.9922</v>
      </c>
      <c r="AT222" s="334">
        <f>(1+X222)*'Projeções - Receitas'!AB$34</f>
        <v>5186311661244.625</v>
      </c>
      <c r="AU222" s="334">
        <f>(1+Y222)*'Projeções - Receitas'!AC$34</f>
        <v>5676418113232.2412</v>
      </c>
      <c r="AV222" s="335">
        <f t="shared" si="185"/>
        <v>1784096581990.9058</v>
      </c>
      <c r="AW222" s="335">
        <f t="shared" si="186"/>
        <v>1884282645046.8503</v>
      </c>
      <c r="AX222" s="335">
        <f t="shared" si="187"/>
        <v>2110396562452.4722</v>
      </c>
      <c r="AY222" s="335">
        <f t="shared" si="188"/>
        <v>2363644149946.769</v>
      </c>
      <c r="AZ222" s="335">
        <f t="shared" si="189"/>
        <v>2647281447940.3813</v>
      </c>
      <c r="BA222" s="335">
        <f t="shared" si="190"/>
        <v>2964955221693.228</v>
      </c>
      <c r="BB222" s="335">
        <f t="shared" si="191"/>
        <v>3320749848296.415</v>
      </c>
      <c r="BC222" s="335">
        <f t="shared" si="192"/>
        <v>3719239830091.9858</v>
      </c>
      <c r="BD222" s="335">
        <f t="shared" si="193"/>
        <v>4143233170722.4722</v>
      </c>
      <c r="BE222" s="335">
        <f t="shared" si="194"/>
        <v>4540983555111.8311</v>
      </c>
      <c r="BF222" s="335">
        <f t="shared" si="195"/>
        <v>4970106501069.8984</v>
      </c>
      <c r="BG222" s="334">
        <f>(AK222*SUMPRODUCT(DA$10:DA$13,DA$28:DA$31)+AV222*SUMPRODUCT(DA$14:DA$23,DA$32:DA$41))*'Projeções - Receitas'!T$23+(AK222*DA$11*'Projeções - Receitas'!T$25)</f>
        <v>66195822194.913567</v>
      </c>
      <c r="BH222" s="334">
        <f>(AL222*SUMPRODUCT(DB$10:DB$13,DB$28:DB$31)+AW222*SUMPRODUCT(DB$14:DB$23,DB$32:DB$41))*'Projeções - Receitas'!U$23+(AL222*DB$11*'Projeções - Receitas'!U$25)</f>
        <v>53037643809.383072</v>
      </c>
      <c r="BI222" s="334">
        <f>(AM222*SUMPRODUCT(DC$10:DC$13,DC$28:DC$31)+AX222*SUMPRODUCT(DC$14:DC$23,DC$32:DC$41))*'Projeções - Receitas'!V$23+(AM222*DC$11*'Projeções - Receitas'!V$25)</f>
        <v>58663878061.789688</v>
      </c>
      <c r="BJ222" s="334">
        <f>(AN222*SUMPRODUCT(DD$10:DD$13,DD$28:DD$31)+AY222*SUMPRODUCT(DD$14:DD$23,DD$32:DD$41))*'Projeções - Receitas'!W$23+(AN222*DD$11*'Projeções - Receitas'!W$25)</f>
        <v>64837476304.812424</v>
      </c>
      <c r="BK222" s="334">
        <f>(AO222*SUMPRODUCT(DE$10:DE$13,DE$28:DE$31)+AZ222*SUMPRODUCT(DE$14:DE$23,DE$32:DE$41))*'Projeções - Receitas'!X$23+(AO222*DE$11*'Projeções - Receitas'!X$25)</f>
        <v>71641744206.906586</v>
      </c>
      <c r="BL222" s="334">
        <f>(AP222*SUMPRODUCT(DF$10:DF$13,DF$28:DF$31)+BA222*SUMPRODUCT(DF$14:DF$23,DF$32:DF$41))*'Projeções - Receitas'!Y$23+(AP222*DF$11*'Projeções - Receitas'!Y$25)</f>
        <v>79148654089.086044</v>
      </c>
      <c r="BM222" s="334">
        <f>(AQ222*SUMPRODUCT(DG$10:DG$13,DG$28:DG$31)+BB222*SUMPRODUCT(DG$14:DG$23,DG$32:DG$41))*'Projeções - Receitas'!Z$23+(AQ222*DG$11*'Projeções - Receitas'!Z$25)</f>
        <v>87434039619.592514</v>
      </c>
      <c r="BN222" s="334">
        <f>(AR222*SUMPRODUCT(DH$10:DH$13,DH$28:DH$31)+BC222*SUMPRODUCT(DH$14:DH$23,DH$32:DH$41))*'Projeções - Receitas'!AA$23+(AR222*DH$11*'Projeções - Receitas'!AA$25)</f>
        <v>96576399255.080872</v>
      </c>
      <c r="BO222" s="334">
        <f>(AS222*SUMPRODUCT(DI$10:DI$13,DI$28:DI$31)+BD222*SUMPRODUCT(DI$14:DI$23,DI$32:DI$41))*'Projeções - Receitas'!AB$23+(AS222*DI$11*'Projeções - Receitas'!AB$25)</f>
        <v>106088488592.27922</v>
      </c>
      <c r="BP222" s="334">
        <f>(AT222*SUMPRODUCT(DJ$10:DJ$13,DJ$28:DJ$31)+BE222*SUMPRODUCT(DJ$14:DJ$23,DJ$32:DJ$41))*'Projeções - Receitas'!AC$23+(AT222*DJ$11*'Projeções - Receitas'!AC$25)</f>
        <v>114634647081.77847</v>
      </c>
      <c r="BQ222" s="334">
        <f>(AU222*SUMPRODUCT(DK$10:DK$13,DK$28:DK$31)+BF222*SUMPRODUCT(DK$14:DK$23,DK$32:DK$41))*'Projeções - Receitas'!AD$23+(AU222*DK$11*'Projeções - Receitas'!AD$25)</f>
        <v>145820157832.72379</v>
      </c>
      <c r="BR222" s="335">
        <f>((BG222+'DRE + DCF'!T$12)*(1+'DRE + DCF'!T$15)+'DRE + DCF'!T$18)*(1+'DRE + DCF'!T$25)*'DRE + DCF'!T$33</f>
        <v>36518479200.131386</v>
      </c>
      <c r="BS222" s="335">
        <f>((BH222+'DRE + DCF'!U$12)*(1+'DRE + DCF'!U$15)+'DRE + DCF'!U$18)*(1+'DRE + DCF'!U$25)*'DRE + DCF'!U$33</f>
        <v>27648583793.614632</v>
      </c>
      <c r="BT222" s="335">
        <f>((BI222+'DRE + DCF'!V$12)*(1+'DRE + DCF'!V$15)+'DRE + DCF'!V$18)*(1+'DRE + DCF'!V$25)*'DRE + DCF'!V$33</f>
        <v>30731945232.85997</v>
      </c>
      <c r="BU222" s="335">
        <f>((BJ222+'DRE + DCF'!W$12)*(1+'DRE + DCF'!W$15)+'DRE + DCF'!W$18)*(1+'DRE + DCF'!W$25)*'DRE + DCF'!W$33</f>
        <v>34101712543.78928</v>
      </c>
      <c r="BV222" s="335">
        <f>((BK222+'DRE + DCF'!X$12)*(1+'DRE + DCF'!X$15)+'DRE + DCF'!X$18)*(1+'DRE + DCF'!X$25)*'DRE + DCF'!X$33</f>
        <v>37794192169.958038</v>
      </c>
      <c r="BW222" s="335">
        <f>((BL222+'DRE + DCF'!Y$12)*(1+'DRE + DCF'!Y$15)+'DRE + DCF'!Y$18)*(1+'DRE + DCF'!Y$25)*'DRE + DCF'!Y$33</f>
        <v>41854277624.938683</v>
      </c>
      <c r="BX222" s="335">
        <f>((BM222+'DRE + DCF'!Z$12)*(1+'DRE + DCF'!Z$15)+'DRE + DCF'!Z$18)*(1+'DRE + DCF'!Z$25)*'DRE + DCF'!Z$33</f>
        <v>46331447771.459206</v>
      </c>
      <c r="BY222" s="335">
        <f>((BN222+'DRE + DCF'!AA$12)*(1+'DRE + DCF'!AA$15)+'DRE + DCF'!AA$18)*(1+'DRE + DCF'!AA$25)*'DRE + DCF'!AA$33</f>
        <v>51262123591.83036</v>
      </c>
      <c r="BZ222" s="335">
        <f>((BO222+'DRE + DCF'!AB$12)*(1+'DRE + DCF'!AB$15)+'DRE + DCF'!AB$18)*(1+'DRE + DCF'!AB$25)*'DRE + DCF'!AB$33</f>
        <v>56358231257.258041</v>
      </c>
      <c r="CA222" s="335">
        <f>((BP222+'DRE + DCF'!AC$12)*(1+'DRE + DCF'!AC$15)+'DRE + DCF'!AC$18)*(1+'DRE + DCF'!AC$25)*'DRE + DCF'!AC$33</f>
        <v>60815696058.5821</v>
      </c>
      <c r="CB222" s="335">
        <f>((BQ222+'DRE + DCF'!AD$12)*(1+'DRE + DCF'!AD$15)+'DRE + DCF'!AD$18)*(1+'DRE + DCF'!AD$25)*'DRE + DCF'!AD$33</f>
        <v>76327681359.297028</v>
      </c>
      <c r="CC222" s="335">
        <f>BR222*(1-DA$47)+('DRE + DCF'!N$53*10^6)</f>
        <v>201042298687.5657</v>
      </c>
      <c r="CD222" s="335">
        <f>BS222*(1-DB$47)+('DRE + DCF'!T$53*10^6)</f>
        <v>201266218968.70154</v>
      </c>
      <c r="CE222" s="335">
        <f>BT222*(1-DC$47)+('DRE + DCF'!U$53*10^6)</f>
        <v>219959742159.64926</v>
      </c>
      <c r="CF222" s="335">
        <f>BU222*(1-DD$47)+('DRE + DCF'!V$53*10^6)</f>
        <v>240701792232.55164</v>
      </c>
      <c r="CG222" s="335">
        <f>BV222*(1-DE$47)+('DRE + DCF'!W$53*10^6)</f>
        <v>263688555180.05197</v>
      </c>
      <c r="CH222" s="335">
        <f>BW222*(1-DF$47)+('DRE + DCF'!X$53*10^6)</f>
        <v>289143542438.69769</v>
      </c>
      <c r="CI222" s="335">
        <f>BX222*(1-DG$47)+('DRE + DCF'!Y$53*10^6)</f>
        <v>317320286197.58478</v>
      </c>
      <c r="CJ222" s="335">
        <f>BY222*(1-DH$47)+('DRE + DCF'!Z$53*10^6)</f>
        <v>348494521535.56897</v>
      </c>
      <c r="CK222" s="335">
        <f>BZ222*(1-DI$47)+('DRE + DCF'!AA$53*10^6)</f>
        <v>382579139090.2771</v>
      </c>
      <c r="CL222" s="335">
        <f>CA222*(1-DJ$47)+('DRE + DCF'!AB$53*10^6)</f>
        <v>418737838614.04626</v>
      </c>
      <c r="CM222" s="335">
        <f>CB222*(1-DK$47)+('DRE + DCF'!AC$53*10^6)</f>
        <v>464121130324.51123</v>
      </c>
      <c r="CN222" s="335">
        <f t="shared" si="196"/>
        <v>1186084365573.7798</v>
      </c>
      <c r="CO222" s="335">
        <f t="shared" si="197"/>
        <v>1208284017335.574</v>
      </c>
      <c r="CP222" s="335">
        <f t="shared" si="198"/>
        <v>1249494033540.9541</v>
      </c>
      <c r="CQ222" s="335">
        <f t="shared" si="199"/>
        <v>1399433317565.8687</v>
      </c>
      <c r="CR222" s="335">
        <f t="shared" si="200"/>
        <v>1567365315673.7729</v>
      </c>
      <c r="CS222" s="335">
        <f t="shared" si="201"/>
        <v>1755449153554.626</v>
      </c>
      <c r="CT222" s="335">
        <f t="shared" si="202"/>
        <v>1966103051981.1812</v>
      </c>
      <c r="CU222" s="335">
        <f t="shared" si="203"/>
        <v>2202035418218.9233</v>
      </c>
      <c r="CV222" s="335">
        <f t="shared" si="204"/>
        <v>2453067455895.8804</v>
      </c>
      <c r="CW222" s="335">
        <f t="shared" si="205"/>
        <v>2688561931661.8857</v>
      </c>
      <c r="CX222" s="336">
        <f t="shared" si="206"/>
        <v>2942631034203.9336</v>
      </c>
    </row>
    <row r="223" spans="4:102" ht="30" customHeight="1" x14ac:dyDescent="0.25">
      <c r="D223" s="333">
        <f t="shared" si="164"/>
        <v>1.2246239270550408E-2</v>
      </c>
      <c r="E223" s="64">
        <f t="shared" si="165"/>
        <v>9.3164187480666294E-3</v>
      </c>
      <c r="F223" s="64">
        <f t="shared" si="166"/>
        <v>1.8779739691662523E-2</v>
      </c>
      <c r="G223" s="64">
        <f t="shared" si="167"/>
        <v>1.4741877883227422E-2</v>
      </c>
      <c r="H223" s="64">
        <f t="shared" si="168"/>
        <v>1.0980814502990294E-2</v>
      </c>
      <c r="I223" s="64">
        <f t="shared" si="169"/>
        <v>7.457479005354456E-3</v>
      </c>
      <c r="J223" s="64">
        <f t="shared" si="170"/>
        <v>4.1424191572782265E-3</v>
      </c>
      <c r="K223" s="64">
        <f t="shared" si="171"/>
        <v>1.0083562523428014E-3</v>
      </c>
      <c r="L223" s="64">
        <f t="shared" si="172"/>
        <v>1.2914060374476788E-3</v>
      </c>
      <c r="M223" s="64">
        <f t="shared" si="173"/>
        <v>1.5030175223826325E-3</v>
      </c>
      <c r="N223" s="64">
        <f t="shared" si="174"/>
        <v>4.7224687457167458E-4</v>
      </c>
      <c r="O223" s="64">
        <f t="shared" si="163"/>
        <v>0.10600000000000008</v>
      </c>
      <c r="P223" s="64">
        <f t="shared" si="163"/>
        <v>0.10600000000000008</v>
      </c>
      <c r="Q223" s="64">
        <f t="shared" si="208"/>
        <v>0.10600000000000008</v>
      </c>
      <c r="R223" s="64">
        <f t="shared" si="209"/>
        <v>0.10600000000000008</v>
      </c>
      <c r="S223" s="64">
        <f t="shared" si="210"/>
        <v>0.10600000000000008</v>
      </c>
      <c r="T223" s="64">
        <f t="shared" si="211"/>
        <v>0.10600000000000008</v>
      </c>
      <c r="U223" s="64">
        <f t="shared" si="212"/>
        <v>0.10600000000000008</v>
      </c>
      <c r="V223" s="64">
        <f t="shared" si="213"/>
        <v>0.10600000000000008</v>
      </c>
      <c r="W223" s="64">
        <f t="shared" si="214"/>
        <v>0.10600000000000008</v>
      </c>
      <c r="X223" s="64">
        <f t="shared" si="215"/>
        <v>0.10600000000000008</v>
      </c>
      <c r="Y223" s="64">
        <f t="shared" si="216"/>
        <v>0.10600000000000008</v>
      </c>
      <c r="Z223" s="64">
        <f t="shared" si="175"/>
        <v>0.16943371751235767</v>
      </c>
      <c r="AA223" s="64">
        <f t="shared" si="207"/>
        <v>0.16650389698987389</v>
      </c>
      <c r="AB223" s="64">
        <f t="shared" si="176"/>
        <v>0.17596721793346978</v>
      </c>
      <c r="AC223" s="64">
        <f t="shared" si="177"/>
        <v>0.17192935612503468</v>
      </c>
      <c r="AD223" s="64">
        <f t="shared" si="178"/>
        <v>0.16816829274479755</v>
      </c>
      <c r="AE223" s="64">
        <f t="shared" si="179"/>
        <v>0.16464495724716172</v>
      </c>
      <c r="AF223" s="64">
        <f t="shared" si="180"/>
        <v>0.16132989739908549</v>
      </c>
      <c r="AG223" s="64">
        <f t="shared" si="181"/>
        <v>0.15819583449415006</v>
      </c>
      <c r="AH223" s="64">
        <f t="shared" si="182"/>
        <v>0.15589607220435958</v>
      </c>
      <c r="AI223" s="64">
        <f t="shared" si="183"/>
        <v>0.15568446071942463</v>
      </c>
      <c r="AJ223" s="64">
        <f t="shared" si="184"/>
        <v>0.15765972511637893</v>
      </c>
      <c r="AK223" s="334">
        <f>(1+O223)*'Projeções - Receitas'!N$34</f>
        <v>2038559648129.968</v>
      </c>
      <c r="AL223" s="334">
        <f>(1+P223)*'Projeções - Receitas'!T$34</f>
        <v>2153035101708.2395</v>
      </c>
      <c r="AM223" s="334">
        <f>(1+Q223)*'Projeções - Receitas'!U$34</f>
        <v>2411399313913.2285</v>
      </c>
      <c r="AN223" s="334">
        <f>(1+R223)*'Projeções - Receitas'!V$34</f>
        <v>2700767231582.8159</v>
      </c>
      <c r="AO223" s="334">
        <f>(1+S223)*'Projeções - Receitas'!W$34</f>
        <v>3024859299372.7544</v>
      </c>
      <c r="AP223" s="334">
        <f>(1+T223)*'Projeções - Receitas'!X$34</f>
        <v>3387842415297.4854</v>
      </c>
      <c r="AQ223" s="334">
        <f>(1+U223)*'Projeções - Receitas'!Y$34</f>
        <v>3794383505133.1836</v>
      </c>
      <c r="AR223" s="334">
        <f>(1+V223)*'Projeções - Receitas'!Z$34</f>
        <v>4249709525749.1655</v>
      </c>
      <c r="AS223" s="334">
        <f>(1+W223)*'Projeções - Receitas'!AA$34</f>
        <v>4734176411684.5713</v>
      </c>
      <c r="AT223" s="334">
        <f>(1+X223)*'Projeções - Receitas'!AB$34</f>
        <v>5188657347206.291</v>
      </c>
      <c r="AU223" s="334">
        <f>(1+Y223)*'Projeções - Receitas'!AC$34</f>
        <v>5678985466517.2852</v>
      </c>
      <c r="AV223" s="335">
        <f t="shared" si="185"/>
        <v>1784903500390.7207</v>
      </c>
      <c r="AW223" s="335">
        <f t="shared" si="186"/>
        <v>1885134876003.4519</v>
      </c>
      <c r="AX223" s="335">
        <f t="shared" si="187"/>
        <v>2111351061123.8665</v>
      </c>
      <c r="AY223" s="335">
        <f t="shared" si="188"/>
        <v>2364713188458.7305</v>
      </c>
      <c r="AZ223" s="335">
        <f t="shared" si="189"/>
        <v>2648478771073.7788</v>
      </c>
      <c r="BA223" s="335">
        <f t="shared" si="190"/>
        <v>2966296223602.6323</v>
      </c>
      <c r="BB223" s="335">
        <f t="shared" si="191"/>
        <v>3322251770434.9482</v>
      </c>
      <c r="BC223" s="335">
        <f t="shared" si="192"/>
        <v>3720921982887.1421</v>
      </c>
      <c r="BD223" s="335">
        <f t="shared" si="193"/>
        <v>4145107088936.2769</v>
      </c>
      <c r="BE223" s="335">
        <f t="shared" si="194"/>
        <v>4543037369474.1602</v>
      </c>
      <c r="BF223" s="335">
        <f t="shared" si="195"/>
        <v>4972354400889.4678</v>
      </c>
      <c r="BG223" s="334">
        <f>(AK223*SUMPRODUCT(DA$10:DA$13,DA$28:DA$31)+AV223*SUMPRODUCT(DA$14:DA$23,DA$32:DA$41))*'Projeções - Receitas'!T$23+(AK223*DA$11*'Projeções - Receitas'!T$25)</f>
        <v>66225761508.434555</v>
      </c>
      <c r="BH223" s="334">
        <f>(AL223*SUMPRODUCT(DB$10:DB$13,DB$28:DB$31)+AW223*SUMPRODUCT(DB$14:DB$23,DB$32:DB$41))*'Projeções - Receitas'!U$23+(AL223*DB$11*'Projeções - Receitas'!U$25)</f>
        <v>53061631888.898865</v>
      </c>
      <c r="BI223" s="334">
        <f>(AM223*SUMPRODUCT(DC$10:DC$13,DC$28:DC$31)+AX223*SUMPRODUCT(DC$14:DC$23,DC$32:DC$41))*'Projeções - Receitas'!V$23+(AM223*DC$11*'Projeções - Receitas'!V$25)</f>
        <v>58690410797.2314</v>
      </c>
      <c r="BJ223" s="334">
        <f>(AN223*SUMPRODUCT(DD$10:DD$13,DD$28:DD$31)+AY223*SUMPRODUCT(DD$14:DD$23,DD$32:DD$41))*'Projeções - Receitas'!W$23+(AN223*DD$11*'Projeções - Receitas'!W$25)</f>
        <v>64866801260.174171</v>
      </c>
      <c r="BK223" s="334">
        <f>(AO223*SUMPRODUCT(DE$10:DE$13,DE$28:DE$31)+AZ223*SUMPRODUCT(DE$14:DE$23,DE$32:DE$41))*'Projeções - Receitas'!X$23+(AO223*DE$11*'Projeções - Receitas'!X$25)</f>
        <v>71674146624.005966</v>
      </c>
      <c r="BL223" s="334">
        <f>(AP223*SUMPRODUCT(DF$10:DF$13,DF$28:DF$31)+BA223*SUMPRODUCT(DF$14:DF$23,DF$32:DF$41))*'Projeções - Receitas'!Y$23+(AP223*DF$11*'Projeções - Receitas'!Y$25)</f>
        <v>79184451761.672684</v>
      </c>
      <c r="BM223" s="334">
        <f>(AQ223*SUMPRODUCT(DG$10:DG$13,DG$28:DG$31)+BB223*SUMPRODUCT(DG$14:DG$23,DG$32:DG$41))*'Projeções - Receitas'!Z$23+(AQ223*DG$11*'Projeções - Receitas'!Z$25)</f>
        <v>87473584639.773178</v>
      </c>
      <c r="BN223" s="334">
        <f>(AR223*SUMPRODUCT(DH$10:DH$13,DH$28:DH$31)+BC223*SUMPRODUCT(DH$14:DH$23,DH$32:DH$41))*'Projeções - Receitas'!AA$23+(AR223*DH$11*'Projeções - Receitas'!AA$25)</f>
        <v>96620079218.561218</v>
      </c>
      <c r="BO223" s="334">
        <f>(AS223*SUMPRODUCT(DI$10:DI$13,DI$28:DI$31)+BD223*SUMPRODUCT(DI$14:DI$23,DI$32:DI$41))*'Projeções - Receitas'!AB$23+(AS223*DI$11*'Projeções - Receitas'!AB$25)</f>
        <v>106136470721.90038</v>
      </c>
      <c r="BP223" s="334">
        <f>(AT223*SUMPRODUCT(DJ$10:DJ$13,DJ$28:DJ$31)+BE223*SUMPRODUCT(DJ$14:DJ$23,DJ$32:DJ$41))*'Projeções - Receitas'!AC$23+(AT223*DJ$11*'Projeções - Receitas'!AC$25)</f>
        <v>114686494502.43964</v>
      </c>
      <c r="BQ223" s="334">
        <f>(AU223*SUMPRODUCT(DK$10:DK$13,DK$28:DK$31)+BF223*SUMPRODUCT(DK$14:DK$23,DK$32:DK$41))*'Projeções - Receitas'!AD$23+(AU223*DK$11*'Projeções - Receitas'!AD$25)</f>
        <v>145886109962.00146</v>
      </c>
      <c r="BR223" s="335">
        <f>((BG223+'DRE + DCF'!T$12)*(1+'DRE + DCF'!T$15)+'DRE + DCF'!T$18)*(1+'DRE + DCF'!T$25)*'DRE + DCF'!T$33</f>
        <v>36536901792.422379</v>
      </c>
      <c r="BS223" s="335">
        <f>((BH223+'DRE + DCF'!U$12)*(1+'DRE + DCF'!U$15)+'DRE + DCF'!U$18)*(1+'DRE + DCF'!U$25)*'DRE + DCF'!U$33</f>
        <v>27663201957.478554</v>
      </c>
      <c r="BT223" s="335">
        <f>((BI223+'DRE + DCF'!V$12)*(1+'DRE + DCF'!V$15)+'DRE + DCF'!V$18)*(1+'DRE + DCF'!V$25)*'DRE + DCF'!V$33</f>
        <v>30748095953.930557</v>
      </c>
      <c r="BU223" s="335">
        <f>((BJ223+'DRE + DCF'!W$12)*(1+'DRE + DCF'!W$15)+'DRE + DCF'!W$18)*(1+'DRE + DCF'!W$25)*'DRE + DCF'!W$33</f>
        <v>34119542868.244766</v>
      </c>
      <c r="BV223" s="335">
        <f>((BK223+'DRE + DCF'!X$12)*(1+'DRE + DCF'!X$15)+'DRE + DCF'!X$18)*(1+'DRE + DCF'!X$25)*'DRE + DCF'!X$33</f>
        <v>37813871519.594917</v>
      </c>
      <c r="BW223" s="335">
        <f>((BL223+'DRE + DCF'!Y$12)*(1+'DRE + DCF'!Y$15)+'DRE + DCF'!Y$18)*(1+'DRE + DCF'!Y$25)*'DRE + DCF'!Y$33</f>
        <v>41875994584.479561</v>
      </c>
      <c r="BX223" s="335">
        <f>((BM223+'DRE + DCF'!Z$12)*(1+'DRE + DCF'!Z$15)+'DRE + DCF'!Z$18)*(1+'DRE + DCF'!Z$25)*'DRE + DCF'!Z$33</f>
        <v>46355411057.831924</v>
      </c>
      <c r="BY223" s="335">
        <f>((BN223+'DRE + DCF'!AA$12)*(1+'DRE + DCF'!AA$15)+'DRE + DCF'!AA$18)*(1+'DRE + DCF'!AA$25)*'DRE + DCF'!AA$33</f>
        <v>51288562689.904198</v>
      </c>
      <c r="BZ223" s="335">
        <f>((BO223+'DRE + DCF'!AB$12)*(1+'DRE + DCF'!AB$15)+'DRE + DCF'!AB$18)*(1+'DRE + DCF'!AB$25)*'DRE + DCF'!AB$33</f>
        <v>56387241617.905449</v>
      </c>
      <c r="CA223" s="335">
        <f>((BP223+'DRE + DCF'!AC$12)*(1+'DRE + DCF'!AC$15)+'DRE + DCF'!AC$18)*(1+'DRE + DCF'!AC$25)*'DRE + DCF'!AC$33</f>
        <v>60847007960.484642</v>
      </c>
      <c r="CB223" s="335">
        <f>((BQ223+'DRE + DCF'!AD$12)*(1+'DRE + DCF'!AD$15)+'DRE + DCF'!AD$18)*(1+'DRE + DCF'!AD$25)*'DRE + DCF'!AD$33</f>
        <v>76366180974.481369</v>
      </c>
      <c r="CC223" s="335">
        <f>BR223*(1-DA$47)+('DRE + DCF'!N$53*10^6)</f>
        <v>201053575555.63242</v>
      </c>
      <c r="CD223" s="335">
        <f>BS223*(1-DB$47)+('DRE + DCF'!T$53*10^6)</f>
        <v>201274989867.01987</v>
      </c>
      <c r="CE223" s="335">
        <f>BT223*(1-DC$47)+('DRE + DCF'!U$53*10^6)</f>
        <v>219969432592.29163</v>
      </c>
      <c r="CF223" s="335">
        <f>BU223*(1-DD$47)+('DRE + DCF'!V$53*10^6)</f>
        <v>240712490427.22495</v>
      </c>
      <c r="CG223" s="335">
        <f>BV223*(1-DE$47)+('DRE + DCF'!W$53*10^6)</f>
        <v>263700362789.83411</v>
      </c>
      <c r="CH223" s="335">
        <f>BW223*(1-DF$47)+('DRE + DCF'!X$53*10^6)</f>
        <v>289156572614.42224</v>
      </c>
      <c r="CI223" s="335">
        <f>BX223*(1-DG$47)+('DRE + DCF'!Y$53*10^6)</f>
        <v>317334664169.40839</v>
      </c>
      <c r="CJ223" s="335">
        <f>BY223*(1-DH$47)+('DRE + DCF'!Z$53*10^6)</f>
        <v>348510384994.41327</v>
      </c>
      <c r="CK223" s="335">
        <f>BZ223*(1-DI$47)+('DRE + DCF'!AA$53*10^6)</f>
        <v>382596545306.66559</v>
      </c>
      <c r="CL223" s="335">
        <f>CA223*(1-DJ$47)+('DRE + DCF'!AB$53*10^6)</f>
        <v>418756625755.18781</v>
      </c>
      <c r="CM223" s="335">
        <f>CB223*(1-DK$47)+('DRE + DCF'!AC$53*10^6)</f>
        <v>464144230093.62183</v>
      </c>
      <c r="CN223" s="335">
        <f t="shared" si="196"/>
        <v>1186620812595.7488</v>
      </c>
      <c r="CO223" s="335">
        <f t="shared" si="197"/>
        <v>1208830504905.6035</v>
      </c>
      <c r="CP223" s="335">
        <f t="shared" si="198"/>
        <v>1250059159743.3696</v>
      </c>
      <c r="CQ223" s="335">
        <f t="shared" si="199"/>
        <v>1400066258912.574</v>
      </c>
      <c r="CR223" s="335">
        <f t="shared" si="200"/>
        <v>1568074209982.0833</v>
      </c>
      <c r="CS223" s="335">
        <f t="shared" si="201"/>
        <v>1756243115179.9333</v>
      </c>
      <c r="CT223" s="335">
        <f t="shared" si="202"/>
        <v>1966992289001.5254</v>
      </c>
      <c r="CU223" s="335">
        <f t="shared" si="203"/>
        <v>2203031363681.7085</v>
      </c>
      <c r="CV223" s="335">
        <f t="shared" si="204"/>
        <v>2454176939141.4238</v>
      </c>
      <c r="CW223" s="335">
        <f t="shared" si="205"/>
        <v>2689777925299.001</v>
      </c>
      <c r="CX223" s="336">
        <f t="shared" si="206"/>
        <v>2943961939239.7563</v>
      </c>
    </row>
    <row r="224" spans="4:102" ht="30" customHeight="1" x14ac:dyDescent="0.25">
      <c r="D224" s="333">
        <f t="shared" si="164"/>
        <v>1.2179175413197935E-2</v>
      </c>
      <c r="E224" s="64">
        <f t="shared" si="165"/>
        <v>9.2484321630235122E-3</v>
      </c>
      <c r="F224" s="64">
        <f t="shared" si="166"/>
        <v>1.8707972931663847E-2</v>
      </c>
      <c r="G224" s="64">
        <f t="shared" si="167"/>
        <v>1.4671825009982015E-2</v>
      </c>
      <c r="H224" s="64">
        <f t="shared" si="168"/>
        <v>1.091235001259061E-2</v>
      </c>
      <c r="I224" s="64">
        <f t="shared" si="169"/>
        <v>7.3904960124035746E-3</v>
      </c>
      <c r="J224" s="64">
        <f t="shared" si="170"/>
        <v>4.0768244841614676E-3</v>
      </c>
      <c r="K224" s="64">
        <f t="shared" si="171"/>
        <v>9.4406895237883481E-4</v>
      </c>
      <c r="L224" s="64">
        <f t="shared" si="172"/>
        <v>1.3547623376943541E-3</v>
      </c>
      <c r="M224" s="64">
        <f t="shared" si="173"/>
        <v>1.5663859942661729E-3</v>
      </c>
      <c r="N224" s="64">
        <f t="shared" si="174"/>
        <v>4.0884728652865188E-4</v>
      </c>
      <c r="O224" s="64">
        <f t="shared" si="163"/>
        <v>0.10650000000000008</v>
      </c>
      <c r="P224" s="64">
        <f t="shared" si="163"/>
        <v>0.10650000000000008</v>
      </c>
      <c r="Q224" s="64">
        <f t="shared" si="208"/>
        <v>0.10650000000000008</v>
      </c>
      <c r="R224" s="64">
        <f t="shared" si="209"/>
        <v>0.10650000000000008</v>
      </c>
      <c r="S224" s="64">
        <f t="shared" si="210"/>
        <v>0.10650000000000008</v>
      </c>
      <c r="T224" s="64">
        <f t="shared" si="211"/>
        <v>0.10650000000000008</v>
      </c>
      <c r="U224" s="64">
        <f t="shared" si="212"/>
        <v>0.10650000000000008</v>
      </c>
      <c r="V224" s="64">
        <f t="shared" si="213"/>
        <v>0.10650000000000008</v>
      </c>
      <c r="W224" s="64">
        <f t="shared" si="214"/>
        <v>0.10650000000000008</v>
      </c>
      <c r="X224" s="64">
        <f t="shared" si="215"/>
        <v>0.10650000000000008</v>
      </c>
      <c r="Y224" s="64">
        <f t="shared" si="216"/>
        <v>0.10650000000000008</v>
      </c>
      <c r="Z224" s="64">
        <f t="shared" si="175"/>
        <v>0.16936665365500519</v>
      </c>
      <c r="AA224" s="64">
        <f t="shared" si="207"/>
        <v>0.16643591040483077</v>
      </c>
      <c r="AB224" s="64">
        <f t="shared" si="176"/>
        <v>0.17589545117347111</v>
      </c>
      <c r="AC224" s="64">
        <f t="shared" si="177"/>
        <v>0.17185930325178927</v>
      </c>
      <c r="AD224" s="64">
        <f t="shared" si="178"/>
        <v>0.16809982825439787</v>
      </c>
      <c r="AE224" s="64">
        <f t="shared" si="179"/>
        <v>0.16457797425421083</v>
      </c>
      <c r="AF224" s="64">
        <f t="shared" si="180"/>
        <v>0.16126430272596873</v>
      </c>
      <c r="AG224" s="64">
        <f t="shared" si="181"/>
        <v>0.1581315471941861</v>
      </c>
      <c r="AH224" s="64">
        <f t="shared" si="182"/>
        <v>0.15583271590411291</v>
      </c>
      <c r="AI224" s="64">
        <f t="shared" si="183"/>
        <v>0.15562109224754109</v>
      </c>
      <c r="AJ224" s="64">
        <f t="shared" si="184"/>
        <v>0.15759632552833591</v>
      </c>
      <c r="AK224" s="334">
        <f>(1+O224)*'Projeções - Receitas'!N$34</f>
        <v>2039481239290.967</v>
      </c>
      <c r="AL224" s="334">
        <f>(1+P224)*'Projeções - Receitas'!T$34</f>
        <v>2154008444882.6104</v>
      </c>
      <c r="AM224" s="334">
        <f>(1+Q224)*'Projeções - Receitas'!U$34</f>
        <v>2412489458268.5234</v>
      </c>
      <c r="AN224" s="334">
        <f>(1+R224)*'Projeções - Receitas'!V$34</f>
        <v>2701988193260.7466</v>
      </c>
      <c r="AO224" s="334">
        <f>(1+S224)*'Projeções - Receitas'!W$34</f>
        <v>3026226776452.0366</v>
      </c>
      <c r="AP224" s="334">
        <f>(1+T224)*'Projeções - Receitas'!X$34</f>
        <v>3389373989626.2813</v>
      </c>
      <c r="AQ224" s="334">
        <f>(1+U224)*'Projeções - Receitas'!Y$34</f>
        <v>3796098868381.4351</v>
      </c>
      <c r="AR224" s="334">
        <f>(1+V224)*'Projeções - Receitas'!Z$34</f>
        <v>4251630732587.2075</v>
      </c>
      <c r="AS224" s="334">
        <f>(1+W224)*'Projeções - Receitas'!AA$34</f>
        <v>4736316636102.1504</v>
      </c>
      <c r="AT224" s="334">
        <f>(1+X224)*'Projeções - Receitas'!AB$34</f>
        <v>5191003033167.957</v>
      </c>
      <c r="AU224" s="334">
        <f>(1+Y224)*'Projeções - Receitas'!AC$34</f>
        <v>5681552819802.3291</v>
      </c>
      <c r="AV224" s="335">
        <f t="shared" si="185"/>
        <v>1785710418790.5356</v>
      </c>
      <c r="AW224" s="335">
        <f t="shared" si="186"/>
        <v>1885987106960.054</v>
      </c>
      <c r="AX224" s="335">
        <f t="shared" si="187"/>
        <v>2112305559795.2603</v>
      </c>
      <c r="AY224" s="335">
        <f t="shared" si="188"/>
        <v>2365782226970.6919</v>
      </c>
      <c r="AZ224" s="335">
        <f t="shared" si="189"/>
        <v>2649676094207.1753</v>
      </c>
      <c r="BA224" s="335">
        <f t="shared" si="190"/>
        <v>2967637225512.0366</v>
      </c>
      <c r="BB224" s="335">
        <f t="shared" si="191"/>
        <v>3323753692573.481</v>
      </c>
      <c r="BC224" s="335">
        <f t="shared" si="192"/>
        <v>3722604135682.2988</v>
      </c>
      <c r="BD224" s="335">
        <f t="shared" si="193"/>
        <v>4146981007150.082</v>
      </c>
      <c r="BE224" s="335">
        <f t="shared" si="194"/>
        <v>4545091183836.4902</v>
      </c>
      <c r="BF224" s="335">
        <f t="shared" si="195"/>
        <v>4974602300709.0381</v>
      </c>
      <c r="BG224" s="334">
        <f>(AK224*SUMPRODUCT(DA$10:DA$13,DA$28:DA$31)+AV224*SUMPRODUCT(DA$14:DA$23,DA$32:DA$41))*'Projeções - Receitas'!T$23+(AK224*DA$11*'Projeções - Receitas'!T$25)</f>
        <v>66255700821.955566</v>
      </c>
      <c r="BH224" s="334">
        <f>(AL224*SUMPRODUCT(DB$10:DB$13,DB$28:DB$31)+AW224*SUMPRODUCT(DB$14:DB$23,DB$32:DB$41))*'Projeções - Receitas'!U$23+(AL224*DB$11*'Projeções - Receitas'!U$25)</f>
        <v>53085619968.414612</v>
      </c>
      <c r="BI224" s="334">
        <f>(AM224*SUMPRODUCT(DC$10:DC$13,DC$28:DC$31)+AX224*SUMPRODUCT(DC$14:DC$23,DC$32:DC$41))*'Projeções - Receitas'!V$23+(AM224*DC$11*'Projeções - Receitas'!V$25)</f>
        <v>58716943532.673225</v>
      </c>
      <c r="BJ224" s="334">
        <f>(AN224*SUMPRODUCT(DD$10:DD$13,DD$28:DD$31)+AY224*SUMPRODUCT(DD$14:DD$23,DD$32:DD$41))*'Projeções - Receitas'!W$23+(AN224*DD$11*'Projeções - Receitas'!W$25)</f>
        <v>64896126215.535904</v>
      </c>
      <c r="BK224" s="334">
        <f>(AO224*SUMPRODUCT(DE$10:DE$13,DE$28:DE$31)+AZ224*SUMPRODUCT(DE$14:DE$23,DE$32:DE$41))*'Projeções - Receitas'!X$23+(AO224*DE$11*'Projeções - Receitas'!X$25)</f>
        <v>71706549041.105438</v>
      </c>
      <c r="BL224" s="334">
        <f>(AP224*SUMPRODUCT(DF$10:DF$13,DF$28:DF$31)+BA224*SUMPRODUCT(DF$14:DF$23,DF$32:DF$41))*'Projeções - Receitas'!Y$23+(AP224*DF$11*'Projeções - Receitas'!Y$25)</f>
        <v>79220249434.259277</v>
      </c>
      <c r="BM224" s="334">
        <f>(AQ224*SUMPRODUCT(DG$10:DG$13,DG$28:DG$31)+BB224*SUMPRODUCT(DG$14:DG$23,DG$32:DG$41))*'Projeções - Receitas'!Z$23+(AQ224*DG$11*'Projeções - Receitas'!Z$25)</f>
        <v>87513129659.953918</v>
      </c>
      <c r="BN224" s="334">
        <f>(AR224*SUMPRODUCT(DH$10:DH$13,DH$28:DH$31)+BC224*SUMPRODUCT(DH$14:DH$23,DH$32:DH$41))*'Projeções - Receitas'!AA$23+(AR224*DH$11*'Projeções - Receitas'!AA$25)</f>
        <v>96663759182.04158</v>
      </c>
      <c r="BO224" s="334">
        <f>(AS224*SUMPRODUCT(DI$10:DI$13,DI$28:DI$31)+BD224*SUMPRODUCT(DI$14:DI$23,DI$32:DI$41))*'Projeções - Receitas'!AB$23+(AS224*DI$11*'Projeções - Receitas'!AB$25)</f>
        <v>106184452851.52142</v>
      </c>
      <c r="BP224" s="334">
        <f>(AT224*SUMPRODUCT(DJ$10:DJ$13,DJ$28:DJ$31)+BE224*SUMPRODUCT(DJ$14:DJ$23,DJ$32:DJ$41))*'Projeções - Receitas'!AC$23+(AT224*DJ$11*'Projeções - Receitas'!AC$25)</f>
        <v>114738341923.10075</v>
      </c>
      <c r="BQ224" s="334">
        <f>(AU224*SUMPRODUCT(DK$10:DK$13,DK$28:DK$31)+BF224*SUMPRODUCT(DK$14:DK$23,DK$32:DK$41))*'Projeções - Receitas'!AD$23+(AU224*DK$11*'Projeções - Receitas'!AD$25)</f>
        <v>145952062091.27911</v>
      </c>
      <c r="BR224" s="335">
        <f>((BG224+'DRE + DCF'!T$12)*(1+'DRE + DCF'!T$15)+'DRE + DCF'!T$18)*(1+'DRE + DCF'!T$25)*'DRE + DCF'!T$33</f>
        <v>36555324384.713387</v>
      </c>
      <c r="BS224" s="335">
        <f>((BH224+'DRE + DCF'!U$12)*(1+'DRE + DCF'!U$15)+'DRE + DCF'!U$18)*(1+'DRE + DCF'!U$25)*'DRE + DCF'!U$33</f>
        <v>27677820121.342426</v>
      </c>
      <c r="BT224" s="335">
        <f>((BI224+'DRE + DCF'!V$12)*(1+'DRE + DCF'!V$15)+'DRE + DCF'!V$18)*(1+'DRE + DCF'!V$25)*'DRE + DCF'!V$33</f>
        <v>30764246675.001202</v>
      </c>
      <c r="BU224" s="335">
        <f>((BJ224+'DRE + DCF'!W$12)*(1+'DRE + DCF'!W$15)+'DRE + DCF'!W$18)*(1+'DRE + DCF'!W$25)*'DRE + DCF'!W$33</f>
        <v>34137373192.700256</v>
      </c>
      <c r="BV224" s="335">
        <f>((BK224+'DRE + DCF'!X$12)*(1+'DRE + DCF'!X$15)+'DRE + DCF'!X$18)*(1+'DRE + DCF'!X$25)*'DRE + DCF'!X$33</f>
        <v>37833550869.23185</v>
      </c>
      <c r="BW224" s="335">
        <f>((BL224+'DRE + DCF'!Y$12)*(1+'DRE + DCF'!Y$15)+'DRE + DCF'!Y$18)*(1+'DRE + DCF'!Y$25)*'DRE + DCF'!Y$33</f>
        <v>41897711544.020409</v>
      </c>
      <c r="BX224" s="335">
        <f>((BM224+'DRE + DCF'!Z$12)*(1+'DRE + DCF'!Z$15)+'DRE + DCF'!Z$18)*(1+'DRE + DCF'!Z$25)*'DRE + DCF'!Z$33</f>
        <v>46379374344.204681</v>
      </c>
      <c r="BY224" s="335">
        <f>((BN224+'DRE + DCF'!AA$12)*(1+'DRE + DCF'!AA$15)+'DRE + DCF'!AA$18)*(1+'DRE + DCF'!AA$25)*'DRE + DCF'!AA$33</f>
        <v>51315001787.978058</v>
      </c>
      <c r="BZ224" s="335">
        <f>((BO224+'DRE + DCF'!AB$12)*(1+'DRE + DCF'!AB$15)+'DRE + DCF'!AB$18)*(1+'DRE + DCF'!AB$25)*'DRE + DCF'!AB$33</f>
        <v>56416251978.55278</v>
      </c>
      <c r="CA224" s="335">
        <f>((BP224+'DRE + DCF'!AC$12)*(1+'DRE + DCF'!AC$15)+'DRE + DCF'!AC$18)*(1+'DRE + DCF'!AC$25)*'DRE + DCF'!AC$33</f>
        <v>60878319862.387154</v>
      </c>
      <c r="CB224" s="335">
        <f>((BQ224+'DRE + DCF'!AD$12)*(1+'DRE + DCF'!AD$15)+'DRE + DCF'!AD$18)*(1+'DRE + DCF'!AD$25)*'DRE + DCF'!AD$33</f>
        <v>76404680589.66571</v>
      </c>
      <c r="CC224" s="335">
        <f>BR224*(1-DA$47)+('DRE + DCF'!N$53*10^6)</f>
        <v>201064852423.69913</v>
      </c>
      <c r="CD224" s="335">
        <f>BS224*(1-DB$47)+('DRE + DCF'!T$53*10^6)</f>
        <v>201283760765.3382</v>
      </c>
      <c r="CE224" s="335">
        <f>BT224*(1-DC$47)+('DRE + DCF'!U$53*10^6)</f>
        <v>219979123024.93402</v>
      </c>
      <c r="CF224" s="335">
        <f>BU224*(1-DD$47)+('DRE + DCF'!V$53*10^6)</f>
        <v>240723188621.89822</v>
      </c>
      <c r="CG224" s="335">
        <f>BV224*(1-DE$47)+('DRE + DCF'!W$53*10^6)</f>
        <v>263712170399.61627</v>
      </c>
      <c r="CH224" s="335">
        <f>BW224*(1-DF$47)+('DRE + DCF'!X$53*10^6)</f>
        <v>289169602790.14673</v>
      </c>
      <c r="CI224" s="335">
        <f>BX224*(1-DG$47)+('DRE + DCF'!Y$53*10^6)</f>
        <v>317349042141.23206</v>
      </c>
      <c r="CJ224" s="335">
        <f>BY224*(1-DH$47)+('DRE + DCF'!Z$53*10^6)</f>
        <v>348526248453.25757</v>
      </c>
      <c r="CK224" s="335">
        <f>BZ224*(1-DI$47)+('DRE + DCF'!AA$53*10^6)</f>
        <v>382613951523.05396</v>
      </c>
      <c r="CL224" s="335">
        <f>CA224*(1-DJ$47)+('DRE + DCF'!AB$53*10^6)</f>
        <v>418775412896.32935</v>
      </c>
      <c r="CM224" s="335">
        <f>CB224*(1-DK$47)+('DRE + DCF'!AC$53*10^6)</f>
        <v>464167329862.73242</v>
      </c>
      <c r="CN224" s="335">
        <f t="shared" si="196"/>
        <v>1187157259617.718</v>
      </c>
      <c r="CO224" s="335">
        <f t="shared" si="197"/>
        <v>1209376992475.6333</v>
      </c>
      <c r="CP224" s="335">
        <f t="shared" si="198"/>
        <v>1250624285945.7852</v>
      </c>
      <c r="CQ224" s="335">
        <f t="shared" si="199"/>
        <v>1400699200259.2795</v>
      </c>
      <c r="CR224" s="335">
        <f t="shared" si="200"/>
        <v>1568783104290.3933</v>
      </c>
      <c r="CS224" s="335">
        <f t="shared" si="201"/>
        <v>1757037076805.2405</v>
      </c>
      <c r="CT224" s="335">
        <f t="shared" si="202"/>
        <v>1967881526021.8694</v>
      </c>
      <c r="CU224" s="335">
        <f t="shared" si="203"/>
        <v>2204027309144.4941</v>
      </c>
      <c r="CV224" s="335">
        <f t="shared" si="204"/>
        <v>2455286422386.9668</v>
      </c>
      <c r="CW224" s="335">
        <f t="shared" si="205"/>
        <v>2690993918936.1157</v>
      </c>
      <c r="CX224" s="336">
        <f t="shared" si="206"/>
        <v>2945292844275.5786</v>
      </c>
    </row>
    <row r="225" spans="4:102" ht="30" customHeight="1" x14ac:dyDescent="0.25">
      <c r="D225" s="333">
        <f t="shared" si="164"/>
        <v>1.2112172137469124E-2</v>
      </c>
      <c r="E225" s="64">
        <f t="shared" si="165"/>
        <v>9.1805069931430727E-3</v>
      </c>
      <c r="F225" s="64">
        <f t="shared" si="166"/>
        <v>1.8636271001619964E-2</v>
      </c>
      <c r="G225" s="64">
        <f t="shared" si="167"/>
        <v>1.4601835418464937E-2</v>
      </c>
      <c r="H225" s="64">
        <f t="shared" si="168"/>
        <v>1.0843947369065743E-2</v>
      </c>
      <c r="I225" s="64">
        <f t="shared" si="169"/>
        <v>7.3235735280280934E-3</v>
      </c>
      <c r="J225" s="64">
        <f t="shared" si="170"/>
        <v>4.0112890654919464E-3</v>
      </c>
      <c r="K225" s="64">
        <f t="shared" si="171"/>
        <v>8.7983972585664594E-4</v>
      </c>
      <c r="L225" s="64">
        <f t="shared" si="172"/>
        <v>1.4180614055107899E-3</v>
      </c>
      <c r="M225" s="64">
        <f t="shared" si="173"/>
        <v>1.6296972227244078E-3</v>
      </c>
      <c r="N225" s="64">
        <f t="shared" si="174"/>
        <v>3.4550497001950564E-4</v>
      </c>
      <c r="O225" s="64">
        <f t="shared" si="163"/>
        <v>0.10700000000000008</v>
      </c>
      <c r="P225" s="64">
        <f t="shared" si="163"/>
        <v>0.10700000000000008</v>
      </c>
      <c r="Q225" s="64">
        <f t="shared" si="208"/>
        <v>0.10700000000000008</v>
      </c>
      <c r="R225" s="64">
        <f t="shared" si="209"/>
        <v>0.10700000000000008</v>
      </c>
      <c r="S225" s="64">
        <f t="shared" si="210"/>
        <v>0.10700000000000008</v>
      </c>
      <c r="T225" s="64">
        <f t="shared" si="211"/>
        <v>0.10700000000000008</v>
      </c>
      <c r="U225" s="64">
        <f t="shared" si="212"/>
        <v>0.10700000000000008</v>
      </c>
      <c r="V225" s="64">
        <f t="shared" si="213"/>
        <v>0.10700000000000008</v>
      </c>
      <c r="W225" s="64">
        <f t="shared" si="214"/>
        <v>0.10700000000000008</v>
      </c>
      <c r="X225" s="64">
        <f t="shared" si="215"/>
        <v>0.10700000000000008</v>
      </c>
      <c r="Y225" s="64">
        <f t="shared" si="216"/>
        <v>0.10700000000000008</v>
      </c>
      <c r="Z225" s="64">
        <f t="shared" si="175"/>
        <v>0.16929965037927638</v>
      </c>
      <c r="AA225" s="64">
        <f t="shared" si="207"/>
        <v>0.16636798523495033</v>
      </c>
      <c r="AB225" s="64">
        <f t="shared" si="176"/>
        <v>0.17582374924342722</v>
      </c>
      <c r="AC225" s="64">
        <f t="shared" si="177"/>
        <v>0.1717893136602722</v>
      </c>
      <c r="AD225" s="64">
        <f t="shared" si="178"/>
        <v>0.168031425610873</v>
      </c>
      <c r="AE225" s="64">
        <f t="shared" si="179"/>
        <v>0.16451105176983535</v>
      </c>
      <c r="AF225" s="64">
        <f t="shared" si="180"/>
        <v>0.16119876730729921</v>
      </c>
      <c r="AG225" s="64">
        <f t="shared" si="181"/>
        <v>0.15806731796766391</v>
      </c>
      <c r="AH225" s="64">
        <f t="shared" si="182"/>
        <v>0.15576941683629647</v>
      </c>
      <c r="AI225" s="64">
        <f t="shared" si="183"/>
        <v>0.15555778101908285</v>
      </c>
      <c r="AJ225" s="64">
        <f t="shared" si="184"/>
        <v>0.15753298321182677</v>
      </c>
      <c r="AK225" s="334">
        <f>(1+O225)*'Projeções - Receitas'!N$34</f>
        <v>2040402830451.9661</v>
      </c>
      <c r="AL225" s="334">
        <f>(1+P225)*'Projeções - Receitas'!T$34</f>
        <v>2154981788056.981</v>
      </c>
      <c r="AM225" s="334">
        <f>(1+Q225)*'Projeções - Receitas'!U$34</f>
        <v>2413579602623.8188</v>
      </c>
      <c r="AN225" s="334">
        <f>(1+R225)*'Projeções - Receitas'!V$34</f>
        <v>2703209154938.6772</v>
      </c>
      <c r="AO225" s="334">
        <f>(1+S225)*'Projeções - Receitas'!W$34</f>
        <v>3027594253531.3188</v>
      </c>
      <c r="AP225" s="334">
        <f>(1+T225)*'Projeções - Receitas'!X$34</f>
        <v>3390905563955.0776</v>
      </c>
      <c r="AQ225" s="334">
        <f>(1+U225)*'Projeções - Receitas'!Y$34</f>
        <v>3797814231629.687</v>
      </c>
      <c r="AR225" s="334">
        <f>(1+V225)*'Projeções - Receitas'!Z$34</f>
        <v>4253551939425.2495</v>
      </c>
      <c r="AS225" s="334">
        <f>(1+W225)*'Projeções - Receitas'!AA$34</f>
        <v>4738456860519.7285</v>
      </c>
      <c r="AT225" s="334">
        <f>(1+X225)*'Projeções - Receitas'!AB$34</f>
        <v>5193348719129.623</v>
      </c>
      <c r="AU225" s="334">
        <f>(1+Y225)*'Projeções - Receitas'!AC$34</f>
        <v>5684120173087.373</v>
      </c>
      <c r="AV225" s="335">
        <f t="shared" si="185"/>
        <v>1786517337190.3506</v>
      </c>
      <c r="AW225" s="335">
        <f t="shared" si="186"/>
        <v>1886839337916.6558</v>
      </c>
      <c r="AX225" s="335">
        <f t="shared" si="187"/>
        <v>2113260058466.6545</v>
      </c>
      <c r="AY225" s="335">
        <f t="shared" si="188"/>
        <v>2366851265482.6533</v>
      </c>
      <c r="AZ225" s="335">
        <f t="shared" si="189"/>
        <v>2650873417340.5718</v>
      </c>
      <c r="BA225" s="335">
        <f t="shared" si="190"/>
        <v>2968978227421.4409</v>
      </c>
      <c r="BB225" s="335">
        <f t="shared" si="191"/>
        <v>3325255614712.0142</v>
      </c>
      <c r="BC225" s="335">
        <f t="shared" si="192"/>
        <v>3724286288477.4556</v>
      </c>
      <c r="BD225" s="335">
        <f t="shared" si="193"/>
        <v>4148854925363.8862</v>
      </c>
      <c r="BE225" s="335">
        <f t="shared" si="194"/>
        <v>4547144998198.8193</v>
      </c>
      <c r="BF225" s="335">
        <f t="shared" si="195"/>
        <v>4976850200528.6084</v>
      </c>
      <c r="BG225" s="334">
        <f>(AK225*SUMPRODUCT(DA$10:DA$13,DA$28:DA$31)+AV225*SUMPRODUCT(DA$14:DA$23,DA$32:DA$41))*'Projeções - Receitas'!T$23+(AK225*DA$11*'Projeções - Receitas'!T$25)</f>
        <v>66285640135.476563</v>
      </c>
      <c r="BH225" s="334">
        <f>(AL225*SUMPRODUCT(DB$10:DB$13,DB$28:DB$31)+AW225*SUMPRODUCT(DB$14:DB$23,DB$32:DB$41))*'Projeções - Receitas'!U$23+(AL225*DB$11*'Projeções - Receitas'!U$25)</f>
        <v>53109608047.930405</v>
      </c>
      <c r="BI225" s="334">
        <f>(AM225*SUMPRODUCT(DC$10:DC$13,DC$28:DC$31)+AX225*SUMPRODUCT(DC$14:DC$23,DC$32:DC$41))*'Projeções - Receitas'!V$23+(AM225*DC$11*'Projeções - Receitas'!V$25)</f>
        <v>58743476268.114967</v>
      </c>
      <c r="BJ225" s="334">
        <f>(AN225*SUMPRODUCT(DD$10:DD$13,DD$28:DD$31)+AY225*SUMPRODUCT(DD$14:DD$23,DD$32:DD$41))*'Projeções - Receitas'!W$23+(AN225*DD$11*'Projeções - Receitas'!W$25)</f>
        <v>64925451170.897629</v>
      </c>
      <c r="BK225" s="334">
        <f>(AO225*SUMPRODUCT(DE$10:DE$13,DE$28:DE$31)+AZ225*SUMPRODUCT(DE$14:DE$23,DE$32:DE$41))*'Projeções - Receitas'!X$23+(AO225*DE$11*'Projeções - Receitas'!X$25)</f>
        <v>71738951458.204926</v>
      </c>
      <c r="BL225" s="334">
        <f>(AP225*SUMPRODUCT(DF$10:DF$13,DF$28:DF$31)+BA225*SUMPRODUCT(DF$14:DF$23,DF$32:DF$41))*'Projeções - Receitas'!Y$23+(AP225*DF$11*'Projeções - Receitas'!Y$25)</f>
        <v>79256047106.846008</v>
      </c>
      <c r="BM225" s="334">
        <f>(AQ225*SUMPRODUCT(DG$10:DG$13,DG$28:DG$31)+BB225*SUMPRODUCT(DG$14:DG$23,DG$32:DG$41))*'Projeções - Receitas'!Z$23+(AQ225*DG$11*'Projeções - Receitas'!Z$25)</f>
        <v>87552674680.134644</v>
      </c>
      <c r="BN225" s="334">
        <f>(AR225*SUMPRODUCT(DH$10:DH$13,DH$28:DH$31)+BC225*SUMPRODUCT(DH$14:DH$23,DH$32:DH$41))*'Projeções - Receitas'!AA$23+(AR225*DH$11*'Projeções - Receitas'!AA$25)</f>
        <v>96707439145.521927</v>
      </c>
      <c r="BO225" s="334">
        <f>(AS225*SUMPRODUCT(DI$10:DI$13,DI$28:DI$31)+BD225*SUMPRODUCT(DI$14:DI$23,DI$32:DI$41))*'Projeções - Receitas'!AB$23+(AS225*DI$11*'Projeções - Receitas'!AB$25)</f>
        <v>106232434981.14253</v>
      </c>
      <c r="BP225" s="334">
        <f>(AT225*SUMPRODUCT(DJ$10:DJ$13,DJ$28:DJ$31)+BE225*SUMPRODUCT(DJ$14:DJ$23,DJ$32:DJ$41))*'Projeções - Receitas'!AC$23+(AT225*DJ$11*'Projeções - Receitas'!AC$25)</f>
        <v>114790189343.76198</v>
      </c>
      <c r="BQ225" s="334">
        <f>(AU225*SUMPRODUCT(DK$10:DK$13,DK$28:DK$31)+BF225*SUMPRODUCT(DK$14:DK$23,DK$32:DK$41))*'Projeções - Receitas'!AD$23+(AU225*DK$11*'Projeções - Receitas'!AD$25)</f>
        <v>146018014220.5567</v>
      </c>
      <c r="BR225" s="335">
        <f>((BG225+'DRE + DCF'!T$12)*(1+'DRE + DCF'!T$15)+'DRE + DCF'!T$18)*(1+'DRE + DCF'!T$25)*'DRE + DCF'!T$33</f>
        <v>36573746977.004387</v>
      </c>
      <c r="BS225" s="335">
        <f>((BH225+'DRE + DCF'!U$12)*(1+'DRE + DCF'!U$15)+'DRE + DCF'!U$18)*(1+'DRE + DCF'!U$25)*'DRE + DCF'!U$33</f>
        <v>27692438285.206329</v>
      </c>
      <c r="BT225" s="335">
        <f>((BI225+'DRE + DCF'!V$12)*(1+'DRE + DCF'!V$15)+'DRE + DCF'!V$18)*(1+'DRE + DCF'!V$25)*'DRE + DCF'!V$33</f>
        <v>30780397396.071789</v>
      </c>
      <c r="BU225" s="335">
        <f>((BJ225+'DRE + DCF'!W$12)*(1+'DRE + DCF'!W$15)+'DRE + DCF'!W$18)*(1+'DRE + DCF'!W$25)*'DRE + DCF'!W$33</f>
        <v>34155203517.155731</v>
      </c>
      <c r="BV225" s="335">
        <f>((BK225+'DRE + DCF'!X$12)*(1+'DRE + DCF'!X$15)+'DRE + DCF'!X$18)*(1+'DRE + DCF'!X$25)*'DRE + DCF'!X$33</f>
        <v>37853230218.86879</v>
      </c>
      <c r="BW225" s="335">
        <f>((BL225+'DRE + DCF'!Y$12)*(1+'DRE + DCF'!Y$15)+'DRE + DCF'!Y$18)*(1+'DRE + DCF'!Y$25)*'DRE + DCF'!Y$33</f>
        <v>41919428503.561356</v>
      </c>
      <c r="BX225" s="335">
        <f>((BM225+'DRE + DCF'!Z$12)*(1+'DRE + DCF'!Z$15)+'DRE + DCF'!Z$18)*(1+'DRE + DCF'!Z$25)*'DRE + DCF'!Z$33</f>
        <v>46403337630.577454</v>
      </c>
      <c r="BY225" s="335">
        <f>((BN225+'DRE + DCF'!AA$12)*(1+'DRE + DCF'!AA$15)+'DRE + DCF'!AA$18)*(1+'DRE + DCF'!AA$25)*'DRE + DCF'!AA$33</f>
        <v>51341440886.051903</v>
      </c>
      <c r="BZ225" s="335">
        <f>((BO225+'DRE + DCF'!AB$12)*(1+'DRE + DCF'!AB$15)+'DRE + DCF'!AB$18)*(1+'DRE + DCF'!AB$25)*'DRE + DCF'!AB$33</f>
        <v>56445262339.200172</v>
      </c>
      <c r="CA225" s="335">
        <f>((BP225+'DRE + DCF'!AC$12)*(1+'DRE + DCF'!AC$15)+'DRE + DCF'!AC$18)*(1+'DRE + DCF'!AC$25)*'DRE + DCF'!AC$33</f>
        <v>60909631764.289742</v>
      </c>
      <c r="CB225" s="335">
        <f>((BQ225+'DRE + DCF'!AD$12)*(1+'DRE + DCF'!AD$15)+'DRE + DCF'!AD$18)*(1+'DRE + DCF'!AD$25)*'DRE + DCF'!AD$33</f>
        <v>76443180204.850006</v>
      </c>
      <c r="CC225" s="335">
        <f>BR225*(1-DA$47)+('DRE + DCF'!N$53*10^6)</f>
        <v>201076129291.76587</v>
      </c>
      <c r="CD225" s="335">
        <f>BS225*(1-DB$47)+('DRE + DCF'!T$53*10^6)</f>
        <v>201292531663.65656</v>
      </c>
      <c r="CE225" s="335">
        <f>BT225*(1-DC$47)+('DRE + DCF'!U$53*10^6)</f>
        <v>219988813457.57635</v>
      </c>
      <c r="CF225" s="335">
        <f>BU225*(1-DD$47)+('DRE + DCF'!V$53*10^6)</f>
        <v>240733886816.5715</v>
      </c>
      <c r="CG225" s="335">
        <f>BV225*(1-DE$47)+('DRE + DCF'!W$53*10^6)</f>
        <v>263723978009.39844</v>
      </c>
      <c r="CH225" s="335">
        <f>BW225*(1-DF$47)+('DRE + DCF'!X$53*10^6)</f>
        <v>289182632965.87134</v>
      </c>
      <c r="CI225" s="335">
        <f>BX225*(1-DG$47)+('DRE + DCF'!Y$53*10^6)</f>
        <v>317363420113.05573</v>
      </c>
      <c r="CJ225" s="335">
        <f>BY225*(1-DH$47)+('DRE + DCF'!Z$53*10^6)</f>
        <v>348542111912.10193</v>
      </c>
      <c r="CK225" s="335">
        <f>BZ225*(1-DI$47)+('DRE + DCF'!AA$53*10^6)</f>
        <v>382631357739.44238</v>
      </c>
      <c r="CL225" s="335">
        <f>CA225*(1-DJ$47)+('DRE + DCF'!AB$53*10^6)</f>
        <v>418794200037.47089</v>
      </c>
      <c r="CM225" s="335">
        <f>CB225*(1-DK$47)+('DRE + DCF'!AC$53*10^6)</f>
        <v>464190429631.84302</v>
      </c>
      <c r="CN225" s="335">
        <f t="shared" si="196"/>
        <v>1187693706639.687</v>
      </c>
      <c r="CO225" s="335">
        <f t="shared" si="197"/>
        <v>1209923480045.6628</v>
      </c>
      <c r="CP225" s="335">
        <f t="shared" si="198"/>
        <v>1251189412148.2007</v>
      </c>
      <c r="CQ225" s="335">
        <f t="shared" si="199"/>
        <v>1401332141605.9849</v>
      </c>
      <c r="CR225" s="335">
        <f t="shared" si="200"/>
        <v>1569491998598.7034</v>
      </c>
      <c r="CS225" s="335">
        <f t="shared" si="201"/>
        <v>1757831038430.5481</v>
      </c>
      <c r="CT225" s="335">
        <f t="shared" si="202"/>
        <v>1968770763042.2139</v>
      </c>
      <c r="CU225" s="335">
        <f t="shared" si="203"/>
        <v>2205023254607.2793</v>
      </c>
      <c r="CV225" s="335">
        <f t="shared" si="204"/>
        <v>2456395905632.5098</v>
      </c>
      <c r="CW225" s="335">
        <f t="shared" si="205"/>
        <v>2692209912573.231</v>
      </c>
      <c r="CX225" s="336">
        <f t="shared" si="206"/>
        <v>2946623749311.4014</v>
      </c>
    </row>
    <row r="226" spans="4:102" ht="30" customHeight="1" x14ac:dyDescent="0.25">
      <c r="D226" s="333">
        <f t="shared" si="164"/>
        <v>1.2045229361311999E-2</v>
      </c>
      <c r="E226" s="64">
        <f t="shared" si="165"/>
        <v>9.1126431552443765E-3</v>
      </c>
      <c r="F226" s="64">
        <f t="shared" si="166"/>
        <v>1.8564633813725084E-2</v>
      </c>
      <c r="G226" s="64">
        <f t="shared" si="167"/>
        <v>1.4531909022967249E-2</v>
      </c>
      <c r="H226" s="64">
        <f t="shared" si="168"/>
        <v>1.0775606488650141E-2</v>
      </c>
      <c r="I226" s="64">
        <f t="shared" si="169"/>
        <v>7.2567114702750124E-3</v>
      </c>
      <c r="J226" s="64">
        <f t="shared" si="170"/>
        <v>3.945812821015332E-3</v>
      </c>
      <c r="K226" s="64">
        <f t="shared" si="171"/>
        <v>8.156684941212633E-4</v>
      </c>
      <c r="L226" s="64">
        <f t="shared" si="172"/>
        <v>1.48130331841273E-3</v>
      </c>
      <c r="M226" s="64">
        <f t="shared" si="173"/>
        <v>1.6929512852878748E-3</v>
      </c>
      <c r="N226" s="64">
        <f t="shared" si="174"/>
        <v>2.8221984747556217E-4</v>
      </c>
      <c r="O226" s="64">
        <f t="shared" si="163"/>
        <v>0.10750000000000008</v>
      </c>
      <c r="P226" s="64">
        <f t="shared" si="163"/>
        <v>0.10750000000000008</v>
      </c>
      <c r="Q226" s="64">
        <f t="shared" si="208"/>
        <v>0.10750000000000008</v>
      </c>
      <c r="R226" s="64">
        <f t="shared" si="209"/>
        <v>0.10750000000000008</v>
      </c>
      <c r="S226" s="64">
        <f t="shared" si="210"/>
        <v>0.10750000000000008</v>
      </c>
      <c r="T226" s="64">
        <f t="shared" si="211"/>
        <v>0.10750000000000008</v>
      </c>
      <c r="U226" s="64">
        <f t="shared" si="212"/>
        <v>0.10750000000000008</v>
      </c>
      <c r="V226" s="64">
        <f t="shared" si="213"/>
        <v>0.10750000000000008</v>
      </c>
      <c r="W226" s="64">
        <f t="shared" si="214"/>
        <v>0.10750000000000008</v>
      </c>
      <c r="X226" s="64">
        <f t="shared" si="215"/>
        <v>0.10750000000000008</v>
      </c>
      <c r="Y226" s="64">
        <f t="shared" si="216"/>
        <v>0.10750000000000008</v>
      </c>
      <c r="Z226" s="64">
        <f t="shared" si="175"/>
        <v>0.16923270760311926</v>
      </c>
      <c r="AA226" s="64">
        <f t="shared" si="207"/>
        <v>0.16630012139705164</v>
      </c>
      <c r="AB226" s="64">
        <f t="shared" si="176"/>
        <v>0.17575211205553234</v>
      </c>
      <c r="AC226" s="64">
        <f t="shared" si="177"/>
        <v>0.17171938726477451</v>
      </c>
      <c r="AD226" s="64">
        <f t="shared" si="178"/>
        <v>0.1679630847304574</v>
      </c>
      <c r="AE226" s="64">
        <f t="shared" si="179"/>
        <v>0.16444418971208227</v>
      </c>
      <c r="AF226" s="64">
        <f t="shared" si="180"/>
        <v>0.16113329106282259</v>
      </c>
      <c r="AG226" s="64">
        <f t="shared" si="181"/>
        <v>0.15800314673592852</v>
      </c>
      <c r="AH226" s="64">
        <f t="shared" si="182"/>
        <v>0.15570617492339453</v>
      </c>
      <c r="AI226" s="64">
        <f t="shared" si="183"/>
        <v>0.15549452695651939</v>
      </c>
      <c r="AJ226" s="64">
        <f t="shared" si="184"/>
        <v>0.15746969808928282</v>
      </c>
      <c r="AK226" s="334">
        <f>(1+O226)*'Projeções - Receitas'!N$34</f>
        <v>2041324421612.9653</v>
      </c>
      <c r="AL226" s="334">
        <f>(1+P226)*'Projeções - Receitas'!T$34</f>
        <v>2155955131231.3521</v>
      </c>
      <c r="AM226" s="334">
        <f>(1+Q226)*'Projeções - Receitas'!U$34</f>
        <v>2414669746979.1147</v>
      </c>
      <c r="AN226" s="334">
        <f>(1+R226)*'Projeções - Receitas'!V$34</f>
        <v>2704430116616.6084</v>
      </c>
      <c r="AO226" s="334">
        <f>(1+S226)*'Projeções - Receitas'!W$34</f>
        <v>3028961730610.6016</v>
      </c>
      <c r="AP226" s="334">
        <f>(1+T226)*'Projeções - Receitas'!X$34</f>
        <v>3392437138283.8745</v>
      </c>
      <c r="AQ226" s="334">
        <f>(1+U226)*'Projeções - Receitas'!Y$34</f>
        <v>3799529594877.9395</v>
      </c>
      <c r="AR226" s="334">
        <f>(1+V226)*'Projeções - Receitas'!Z$34</f>
        <v>4255473146263.2925</v>
      </c>
      <c r="AS226" s="334">
        <f>(1+W226)*'Projeções - Receitas'!AA$34</f>
        <v>4740597084937.3086</v>
      </c>
      <c r="AT226" s="334">
        <f>(1+X226)*'Projeções - Receitas'!AB$34</f>
        <v>5195694405091.291</v>
      </c>
      <c r="AU226" s="334">
        <f>(1+Y226)*'Projeções - Receitas'!AC$34</f>
        <v>5686687526372.418</v>
      </c>
      <c r="AV226" s="335">
        <f t="shared" si="185"/>
        <v>1787324255590.1658</v>
      </c>
      <c r="AW226" s="335">
        <f t="shared" si="186"/>
        <v>1887691568873.2578</v>
      </c>
      <c r="AX226" s="335">
        <f t="shared" si="187"/>
        <v>2114214557138.0493</v>
      </c>
      <c r="AY226" s="335">
        <f t="shared" si="188"/>
        <v>2367920303994.6152</v>
      </c>
      <c r="AZ226" s="335">
        <f t="shared" si="189"/>
        <v>2652070740473.9688</v>
      </c>
      <c r="BA226" s="335">
        <f t="shared" si="190"/>
        <v>2970319229330.8457</v>
      </c>
      <c r="BB226" s="335">
        <f t="shared" si="191"/>
        <v>3326757536850.5474</v>
      </c>
      <c r="BC226" s="335">
        <f t="shared" si="192"/>
        <v>3725968441272.6133</v>
      </c>
      <c r="BD226" s="335">
        <f t="shared" si="193"/>
        <v>4150728843577.6919</v>
      </c>
      <c r="BE226" s="335">
        <f t="shared" si="194"/>
        <v>4549198812561.1514</v>
      </c>
      <c r="BF226" s="335">
        <f t="shared" si="195"/>
        <v>4979098100348.1797</v>
      </c>
      <c r="BG226" s="334">
        <f>(AK226*SUMPRODUCT(DA$10:DA$13,DA$28:DA$31)+AV226*SUMPRODUCT(DA$14:DA$23,DA$32:DA$41))*'Projeções - Receitas'!T$23+(AK226*DA$11*'Projeções - Receitas'!T$25)</f>
        <v>66315579448.997505</v>
      </c>
      <c r="BH226" s="334">
        <f>(AL226*SUMPRODUCT(DB$10:DB$13,DB$28:DB$31)+AW226*SUMPRODUCT(DB$14:DB$23,DB$32:DB$41))*'Projeções - Receitas'!U$23+(AL226*DB$11*'Projeções - Receitas'!U$25)</f>
        <v>53133596127.446152</v>
      </c>
      <c r="BI226" s="334">
        <f>(AM226*SUMPRODUCT(DC$10:DC$13,DC$28:DC$31)+AX226*SUMPRODUCT(DC$14:DC$23,DC$32:DC$41))*'Projeções - Receitas'!V$23+(AM226*DC$11*'Projeções - Receitas'!V$25)</f>
        <v>58770009003.556747</v>
      </c>
      <c r="BJ226" s="334">
        <f>(AN226*SUMPRODUCT(DD$10:DD$13,DD$28:DD$31)+AY226*SUMPRODUCT(DD$14:DD$23,DD$32:DD$41))*'Projeções - Receitas'!W$23+(AN226*DD$11*'Projeções - Receitas'!W$25)</f>
        <v>64954776126.259377</v>
      </c>
      <c r="BK226" s="334">
        <f>(AO226*SUMPRODUCT(DE$10:DE$13,DE$28:DE$31)+AZ226*SUMPRODUCT(DE$14:DE$23,DE$32:DE$41))*'Projeções - Receitas'!X$23+(AO226*DE$11*'Projeções - Receitas'!X$25)</f>
        <v>71771353875.304428</v>
      </c>
      <c r="BL226" s="334">
        <f>(AP226*SUMPRODUCT(DF$10:DF$13,DF$28:DF$31)+BA226*SUMPRODUCT(DF$14:DF$23,DF$32:DF$41))*'Projeções - Receitas'!Y$23+(AP226*DF$11*'Projeções - Receitas'!Y$25)</f>
        <v>79291844779.432678</v>
      </c>
      <c r="BM226" s="334">
        <f>(AQ226*SUMPRODUCT(DG$10:DG$13,DG$28:DG$31)+BB226*SUMPRODUCT(DG$14:DG$23,DG$32:DG$41))*'Projeções - Receitas'!Z$23+(AQ226*DG$11*'Projeções - Receitas'!Z$25)</f>
        <v>87592219700.31543</v>
      </c>
      <c r="BN226" s="334">
        <f>(AR226*SUMPRODUCT(DH$10:DH$13,DH$28:DH$31)+BC226*SUMPRODUCT(DH$14:DH$23,DH$32:DH$41))*'Projeções - Receitas'!AA$23+(AR226*DH$11*'Projeções - Receitas'!AA$25)</f>
        <v>96751119109.002319</v>
      </c>
      <c r="BO226" s="334">
        <f>(AS226*SUMPRODUCT(DI$10:DI$13,DI$28:DI$31)+BD226*SUMPRODUCT(DI$14:DI$23,DI$32:DI$41))*'Projeções - Receitas'!AB$23+(AS226*DI$11*'Projeções - Receitas'!AB$25)</f>
        <v>106280417110.76373</v>
      </c>
      <c r="BP226" s="334">
        <f>(AT226*SUMPRODUCT(DJ$10:DJ$13,DJ$28:DJ$31)+BE226*SUMPRODUCT(DJ$14:DJ$23,DJ$32:DJ$41))*'Projeções - Receitas'!AC$23+(AT226*DJ$11*'Projeções - Receitas'!AC$25)</f>
        <v>114842036764.42314</v>
      </c>
      <c r="BQ226" s="334">
        <f>(AU226*SUMPRODUCT(DK$10:DK$13,DK$28:DK$31)+BF226*SUMPRODUCT(DK$14:DK$23,DK$32:DK$41))*'Projeções - Receitas'!AD$23+(AU226*DK$11*'Projeções - Receitas'!AD$25)</f>
        <v>146083966349.83429</v>
      </c>
      <c r="BR226" s="335">
        <f>((BG226+'DRE + DCF'!T$12)*(1+'DRE + DCF'!T$15)+'DRE + DCF'!T$18)*(1+'DRE + DCF'!T$25)*'DRE + DCF'!T$33</f>
        <v>36592169569.295349</v>
      </c>
      <c r="BS226" s="335">
        <f>((BH226+'DRE + DCF'!U$12)*(1+'DRE + DCF'!U$15)+'DRE + DCF'!U$18)*(1+'DRE + DCF'!U$25)*'DRE + DCF'!U$33</f>
        <v>27707056449.070198</v>
      </c>
      <c r="BT226" s="335">
        <f>((BI226+'DRE + DCF'!V$12)*(1+'DRE + DCF'!V$15)+'DRE + DCF'!V$18)*(1+'DRE + DCF'!V$25)*'DRE + DCF'!V$33</f>
        <v>30796548117.142426</v>
      </c>
      <c r="BU226" s="335">
        <f>((BJ226+'DRE + DCF'!W$12)*(1+'DRE + DCF'!W$15)+'DRE + DCF'!W$18)*(1+'DRE + DCF'!W$25)*'DRE + DCF'!W$33</f>
        <v>34173033841.61121</v>
      </c>
      <c r="BV226" s="335">
        <f>((BK226+'DRE + DCF'!X$12)*(1+'DRE + DCF'!X$15)+'DRE + DCF'!X$18)*(1+'DRE + DCF'!X$25)*'DRE + DCF'!X$33</f>
        <v>37872909568.505745</v>
      </c>
      <c r="BW226" s="335">
        <f>((BL226+'DRE + DCF'!Y$12)*(1+'DRE + DCF'!Y$15)+'DRE + DCF'!Y$18)*(1+'DRE + DCF'!Y$25)*'DRE + DCF'!Y$33</f>
        <v>41941145463.102257</v>
      </c>
      <c r="BX226" s="335">
        <f>((BM226+'DRE + DCF'!Z$12)*(1+'DRE + DCF'!Z$15)+'DRE + DCF'!Z$18)*(1+'DRE + DCF'!Z$25)*'DRE + DCF'!Z$33</f>
        <v>46427300916.950233</v>
      </c>
      <c r="BY226" s="335">
        <f>((BN226+'DRE + DCF'!AA$12)*(1+'DRE + DCF'!AA$15)+'DRE + DCF'!AA$18)*(1+'DRE + DCF'!AA$25)*'DRE + DCF'!AA$33</f>
        <v>51367879984.125778</v>
      </c>
      <c r="BZ226" s="335">
        <f>((BO226+'DRE + DCF'!AB$12)*(1+'DRE + DCF'!AB$15)+'DRE + DCF'!AB$18)*(1+'DRE + DCF'!AB$25)*'DRE + DCF'!AB$33</f>
        <v>56474272699.847588</v>
      </c>
      <c r="CA226" s="335">
        <f>((BP226+'DRE + DCF'!AC$12)*(1+'DRE + DCF'!AC$15)+'DRE + DCF'!AC$18)*(1+'DRE + DCF'!AC$25)*'DRE + DCF'!AC$33</f>
        <v>60940943666.192268</v>
      </c>
      <c r="CB226" s="335">
        <f>((BQ226+'DRE + DCF'!AD$12)*(1+'DRE + DCF'!AD$15)+'DRE + DCF'!AD$18)*(1+'DRE + DCF'!AD$25)*'DRE + DCF'!AD$33</f>
        <v>76481679820.034302</v>
      </c>
      <c r="CC226" s="335">
        <f>BR226*(1-DA$47)+('DRE + DCF'!N$53*10^6)</f>
        <v>201087406159.83255</v>
      </c>
      <c r="CD226" s="335">
        <f>BS226*(1-DB$47)+('DRE + DCF'!T$53*10^6)</f>
        <v>201301302561.97485</v>
      </c>
      <c r="CE226" s="335">
        <f>BT226*(1-DC$47)+('DRE + DCF'!U$53*10^6)</f>
        <v>219998503890.21875</v>
      </c>
      <c r="CF226" s="335">
        <f>BU226*(1-DD$47)+('DRE + DCF'!V$53*10^6)</f>
        <v>240744585011.24481</v>
      </c>
      <c r="CG226" s="335">
        <f>BV226*(1-DE$47)+('DRE + DCF'!W$53*10^6)</f>
        <v>263735785619.1806</v>
      </c>
      <c r="CH226" s="335">
        <f>BW226*(1-DF$47)+('DRE + DCF'!X$53*10^6)</f>
        <v>289195663141.59583</v>
      </c>
      <c r="CI226" s="335">
        <f>BX226*(1-DG$47)+('DRE + DCF'!Y$53*10^6)</f>
        <v>317377798084.87939</v>
      </c>
      <c r="CJ226" s="335">
        <f>BY226*(1-DH$47)+('DRE + DCF'!Z$53*10^6)</f>
        <v>348557975370.94623</v>
      </c>
      <c r="CK226" s="335">
        <f>BZ226*(1-DI$47)+('DRE + DCF'!AA$53*10^6)</f>
        <v>382648763955.83087</v>
      </c>
      <c r="CL226" s="335">
        <f>CA226*(1-DJ$47)+('DRE + DCF'!AB$53*10^6)</f>
        <v>418812987178.61243</v>
      </c>
      <c r="CM226" s="335">
        <f>CB226*(1-DK$47)+('DRE + DCF'!AC$53*10^6)</f>
        <v>464213529400.95355</v>
      </c>
      <c r="CN226" s="335">
        <f t="shared" si="196"/>
        <v>1188230153661.6563</v>
      </c>
      <c r="CO226" s="335">
        <f t="shared" si="197"/>
        <v>1210469967615.6926</v>
      </c>
      <c r="CP226" s="335">
        <f t="shared" si="198"/>
        <v>1251754538350.6167</v>
      </c>
      <c r="CQ226" s="335">
        <f t="shared" si="199"/>
        <v>1401965082952.6907</v>
      </c>
      <c r="CR226" s="335">
        <f t="shared" si="200"/>
        <v>1570200892907.0137</v>
      </c>
      <c r="CS226" s="335">
        <f t="shared" si="201"/>
        <v>1758625000055.8557</v>
      </c>
      <c r="CT226" s="335">
        <f t="shared" si="202"/>
        <v>1969660000062.5583</v>
      </c>
      <c r="CU226" s="335">
        <f t="shared" si="203"/>
        <v>2206019200070.0654</v>
      </c>
      <c r="CV226" s="335">
        <f t="shared" si="204"/>
        <v>2457505388878.0532</v>
      </c>
      <c r="CW226" s="335">
        <f t="shared" si="205"/>
        <v>2693425906210.3467</v>
      </c>
      <c r="CX226" s="336">
        <f t="shared" si="206"/>
        <v>2947954654347.2246</v>
      </c>
    </row>
    <row r="227" spans="4:102" ht="30" customHeight="1" x14ac:dyDescent="0.25">
      <c r="D227" s="333">
        <f t="shared" si="164"/>
        <v>1.1978347002822937E-2</v>
      </c>
      <c r="E227" s="64">
        <f t="shared" si="165"/>
        <v>9.0448405662969522E-3</v>
      </c>
      <c r="F227" s="64">
        <f t="shared" si="166"/>
        <v>1.8493061280331957E-2</v>
      </c>
      <c r="G227" s="64">
        <f t="shared" si="167"/>
        <v>1.4462045737934887E-2</v>
      </c>
      <c r="H227" s="64">
        <f t="shared" si="168"/>
        <v>1.0707327287729496E-2</v>
      </c>
      <c r="I227" s="64">
        <f t="shared" si="169"/>
        <v>7.1899097573394632E-3</v>
      </c>
      <c r="J227" s="64">
        <f t="shared" si="170"/>
        <v>3.8803956706222054E-3</v>
      </c>
      <c r="K227" s="64">
        <f t="shared" si="171"/>
        <v>7.5155517866010157E-4</v>
      </c>
      <c r="L227" s="64">
        <f t="shared" si="172"/>
        <v>1.5444881537759192E-3</v>
      </c>
      <c r="M227" s="64">
        <f t="shared" si="173"/>
        <v>1.7561482593472233E-3</v>
      </c>
      <c r="N227" s="64">
        <f t="shared" si="174"/>
        <v>2.189918414682579E-4</v>
      </c>
      <c r="O227" s="64">
        <f t="shared" si="163"/>
        <v>0.10800000000000008</v>
      </c>
      <c r="P227" s="64">
        <f t="shared" si="163"/>
        <v>0.10800000000000008</v>
      </c>
      <c r="Q227" s="64">
        <f t="shared" si="208"/>
        <v>0.10800000000000008</v>
      </c>
      <c r="R227" s="64">
        <f t="shared" si="209"/>
        <v>0.10800000000000008</v>
      </c>
      <c r="S227" s="64">
        <f t="shared" si="210"/>
        <v>0.10800000000000008</v>
      </c>
      <c r="T227" s="64">
        <f t="shared" si="211"/>
        <v>0.10800000000000008</v>
      </c>
      <c r="U227" s="64">
        <f t="shared" si="212"/>
        <v>0.10800000000000008</v>
      </c>
      <c r="V227" s="64">
        <f t="shared" si="213"/>
        <v>0.10800000000000008</v>
      </c>
      <c r="W227" s="64">
        <f t="shared" si="214"/>
        <v>0.10800000000000008</v>
      </c>
      <c r="X227" s="64">
        <f t="shared" si="215"/>
        <v>0.10800000000000008</v>
      </c>
      <c r="Y227" s="64">
        <f t="shared" si="216"/>
        <v>0.10800000000000008</v>
      </c>
      <c r="Z227" s="64">
        <f t="shared" si="175"/>
        <v>0.1691658252446302</v>
      </c>
      <c r="AA227" s="64">
        <f t="shared" si="207"/>
        <v>0.16623231880810421</v>
      </c>
      <c r="AB227" s="64">
        <f t="shared" si="176"/>
        <v>0.17568053952213922</v>
      </c>
      <c r="AC227" s="64">
        <f t="shared" si="177"/>
        <v>0.17164952397974215</v>
      </c>
      <c r="AD227" s="64">
        <f t="shared" si="178"/>
        <v>0.16789480552953676</v>
      </c>
      <c r="AE227" s="64">
        <f t="shared" si="179"/>
        <v>0.16437738799914672</v>
      </c>
      <c r="AF227" s="64">
        <f t="shared" si="180"/>
        <v>0.16106787391242947</v>
      </c>
      <c r="AG227" s="64">
        <f t="shared" si="181"/>
        <v>0.15793903342046736</v>
      </c>
      <c r="AH227" s="64">
        <f t="shared" si="182"/>
        <v>0.15564299008803134</v>
      </c>
      <c r="AI227" s="64">
        <f t="shared" si="183"/>
        <v>0.15543132998246004</v>
      </c>
      <c r="AJ227" s="64">
        <f t="shared" si="184"/>
        <v>0.15740647008327552</v>
      </c>
      <c r="AK227" s="334">
        <f>(1+O227)*'Projeções - Receitas'!N$34</f>
        <v>2042246012773.9644</v>
      </c>
      <c r="AL227" s="334">
        <f>(1+P227)*'Projeções - Receitas'!T$34</f>
        <v>2156928474405.7229</v>
      </c>
      <c r="AM227" s="334">
        <f>(1+Q227)*'Projeções - Receitas'!U$34</f>
        <v>2415759891334.4097</v>
      </c>
      <c r="AN227" s="334">
        <f>(1+R227)*'Projeções - Receitas'!V$34</f>
        <v>2705651078294.5391</v>
      </c>
      <c r="AO227" s="334">
        <f>(1+S227)*'Projeções - Receitas'!W$34</f>
        <v>3030329207689.8838</v>
      </c>
      <c r="AP227" s="334">
        <f>(1+T227)*'Projeções - Receitas'!X$34</f>
        <v>3393968712612.6704</v>
      </c>
      <c r="AQ227" s="334">
        <f>(1+U227)*'Projeções - Receitas'!Y$34</f>
        <v>3801244958126.1909</v>
      </c>
      <c r="AR227" s="334">
        <f>(1+V227)*'Projeções - Receitas'!Z$34</f>
        <v>4257394353101.334</v>
      </c>
      <c r="AS227" s="334">
        <f>(1+W227)*'Projeções - Receitas'!AA$34</f>
        <v>4742737309354.8867</v>
      </c>
      <c r="AT227" s="334">
        <f>(1+X227)*'Projeções - Receitas'!AB$34</f>
        <v>5198040091052.957</v>
      </c>
      <c r="AU227" s="334">
        <f>(1+Y227)*'Projeções - Receitas'!AC$34</f>
        <v>5689254879657.4609</v>
      </c>
      <c r="AV227" s="335">
        <f t="shared" si="185"/>
        <v>1788131173989.9807</v>
      </c>
      <c r="AW227" s="335">
        <f t="shared" si="186"/>
        <v>1888543799829.8599</v>
      </c>
      <c r="AX227" s="335">
        <f t="shared" si="187"/>
        <v>2115169055809.4431</v>
      </c>
      <c r="AY227" s="335">
        <f t="shared" si="188"/>
        <v>2368989342506.5762</v>
      </c>
      <c r="AZ227" s="335">
        <f t="shared" si="189"/>
        <v>2653268063607.3657</v>
      </c>
      <c r="BA227" s="335">
        <f t="shared" si="190"/>
        <v>2971660231240.25</v>
      </c>
      <c r="BB227" s="335">
        <f t="shared" si="191"/>
        <v>3328259458989.0801</v>
      </c>
      <c r="BC227" s="335">
        <f t="shared" si="192"/>
        <v>3727650594067.7695</v>
      </c>
      <c r="BD227" s="335">
        <f t="shared" si="193"/>
        <v>4152602761791.4961</v>
      </c>
      <c r="BE227" s="335">
        <f t="shared" si="194"/>
        <v>4551252626923.4805</v>
      </c>
      <c r="BF227" s="335">
        <f t="shared" si="195"/>
        <v>4981346000167.749</v>
      </c>
      <c r="BG227" s="334">
        <f>(AK227*SUMPRODUCT(DA$10:DA$13,DA$28:DA$31)+AV227*SUMPRODUCT(DA$14:DA$23,DA$32:DA$41))*'Projeções - Receitas'!T$23+(AK227*DA$11*'Projeções - Receitas'!T$25)</f>
        <v>66345518762.518494</v>
      </c>
      <c r="BH227" s="334">
        <f>(AL227*SUMPRODUCT(DB$10:DB$13,DB$28:DB$31)+AW227*SUMPRODUCT(DB$14:DB$23,DB$32:DB$41))*'Projeções - Receitas'!U$23+(AL227*DB$11*'Projeções - Receitas'!U$25)</f>
        <v>53157584206.961937</v>
      </c>
      <c r="BI227" s="334">
        <f>(AM227*SUMPRODUCT(DC$10:DC$13,DC$28:DC$31)+AX227*SUMPRODUCT(DC$14:DC$23,DC$32:DC$41))*'Projeções - Receitas'!V$23+(AM227*DC$11*'Projeções - Receitas'!V$25)</f>
        <v>58796541738.998535</v>
      </c>
      <c r="BJ227" s="334">
        <f>(AN227*SUMPRODUCT(DD$10:DD$13,DD$28:DD$31)+AY227*SUMPRODUCT(DD$14:DD$23,DD$32:DD$41))*'Projeções - Receitas'!W$23+(AN227*DD$11*'Projeções - Receitas'!W$25)</f>
        <v>64984101081.621162</v>
      </c>
      <c r="BK227" s="334">
        <f>(AO227*SUMPRODUCT(DE$10:DE$13,DE$28:DE$31)+AZ227*SUMPRODUCT(DE$14:DE$23,DE$32:DE$41))*'Projeções - Receitas'!X$23+(AO227*DE$11*'Projeções - Receitas'!X$25)</f>
        <v>71803756292.403839</v>
      </c>
      <c r="BL227" s="334">
        <f>(AP227*SUMPRODUCT(DF$10:DF$13,DF$28:DF$31)+BA227*SUMPRODUCT(DF$14:DF$23,DF$32:DF$41))*'Projeções - Receitas'!Y$23+(AP227*DF$11*'Projeções - Receitas'!Y$25)</f>
        <v>79327642452.019272</v>
      </c>
      <c r="BM227" s="334">
        <f>(AQ227*SUMPRODUCT(DG$10:DG$13,DG$28:DG$31)+BB227*SUMPRODUCT(DG$14:DG$23,DG$32:DG$41))*'Projeções - Receitas'!Z$23+(AQ227*DG$11*'Projeções - Receitas'!Z$25)</f>
        <v>87631764720.496094</v>
      </c>
      <c r="BN227" s="334">
        <f>(AR227*SUMPRODUCT(DH$10:DH$13,DH$28:DH$31)+BC227*SUMPRODUCT(DH$14:DH$23,DH$32:DH$41))*'Projeções - Receitas'!AA$23+(AR227*DH$11*'Projeções - Receitas'!AA$25)</f>
        <v>96794799072.482681</v>
      </c>
      <c r="BO227" s="334">
        <f>(AS227*SUMPRODUCT(DI$10:DI$13,DI$28:DI$31)+BD227*SUMPRODUCT(DI$14:DI$23,DI$32:DI$41))*'Projeções - Receitas'!AB$23+(AS227*DI$11*'Projeções - Receitas'!AB$25)</f>
        <v>106328399240.3848</v>
      </c>
      <c r="BP227" s="334">
        <f>(AT227*SUMPRODUCT(DJ$10:DJ$13,DJ$28:DJ$31)+BE227*SUMPRODUCT(DJ$14:DJ$23,DJ$32:DJ$41))*'Projeções - Receitas'!AC$23+(AT227*DJ$11*'Projeções - Receitas'!AC$25)</f>
        <v>114893884185.0843</v>
      </c>
      <c r="BQ227" s="334">
        <f>(AU227*SUMPRODUCT(DK$10:DK$13,DK$28:DK$31)+BF227*SUMPRODUCT(DK$14:DK$23,DK$32:DK$41))*'Projeções - Receitas'!AD$23+(AU227*DK$11*'Projeções - Receitas'!AD$25)</f>
        <v>146149918479.11179</v>
      </c>
      <c r="BR227" s="335">
        <f>((BG227+'DRE + DCF'!T$12)*(1+'DRE + DCF'!T$15)+'DRE + DCF'!T$18)*(1+'DRE + DCF'!T$25)*'DRE + DCF'!T$33</f>
        <v>36610592161.586342</v>
      </c>
      <c r="BS227" s="335">
        <f>((BH227+'DRE + DCF'!U$12)*(1+'DRE + DCF'!U$15)+'DRE + DCF'!U$18)*(1+'DRE + DCF'!U$25)*'DRE + DCF'!U$33</f>
        <v>27721674612.934101</v>
      </c>
      <c r="BT227" s="335">
        <f>((BI227+'DRE + DCF'!V$12)*(1+'DRE + DCF'!V$15)+'DRE + DCF'!V$18)*(1+'DRE + DCF'!V$25)*'DRE + DCF'!V$33</f>
        <v>30812698838.213039</v>
      </c>
      <c r="BU227" s="335">
        <f>((BJ227+'DRE + DCF'!W$12)*(1+'DRE + DCF'!W$15)+'DRE + DCF'!W$18)*(1+'DRE + DCF'!W$25)*'DRE + DCF'!W$33</f>
        <v>34190864166.066727</v>
      </c>
      <c r="BV227" s="335">
        <f>((BK227+'DRE + DCF'!X$12)*(1+'DRE + DCF'!X$15)+'DRE + DCF'!X$18)*(1+'DRE + DCF'!X$25)*'DRE + DCF'!X$33</f>
        <v>37892588918.142647</v>
      </c>
      <c r="BW227" s="335">
        <f>((BL227+'DRE + DCF'!Y$12)*(1+'DRE + DCF'!Y$15)+'DRE + DCF'!Y$18)*(1+'DRE + DCF'!Y$25)*'DRE + DCF'!Y$33</f>
        <v>41962862422.643112</v>
      </c>
      <c r="BX227" s="335">
        <f>((BM227+'DRE + DCF'!Z$12)*(1+'DRE + DCF'!Z$15)+'DRE + DCF'!Z$18)*(1+'DRE + DCF'!Z$25)*'DRE + DCF'!Z$33</f>
        <v>46451264203.322952</v>
      </c>
      <c r="BY227" s="335">
        <f>((BN227+'DRE + DCF'!AA$12)*(1+'DRE + DCF'!AA$15)+'DRE + DCF'!AA$18)*(1+'DRE + DCF'!AA$25)*'DRE + DCF'!AA$33</f>
        <v>51394319082.199638</v>
      </c>
      <c r="BZ227" s="335">
        <f>((BO227+'DRE + DCF'!AB$12)*(1+'DRE + DCF'!AB$15)+'DRE + DCF'!AB$18)*(1+'DRE + DCF'!AB$25)*'DRE + DCF'!AB$33</f>
        <v>56503283060.494957</v>
      </c>
      <c r="CA227" s="335">
        <f>((BP227+'DRE + DCF'!AC$12)*(1+'DRE + DCF'!AC$15)+'DRE + DCF'!AC$18)*(1+'DRE + DCF'!AC$25)*'DRE + DCF'!AC$33</f>
        <v>60972255568.094803</v>
      </c>
      <c r="CB227" s="335">
        <f>((BQ227+'DRE + DCF'!AD$12)*(1+'DRE + DCF'!AD$15)+'DRE + DCF'!AD$18)*(1+'DRE + DCF'!AD$25)*'DRE + DCF'!AD$33</f>
        <v>76520179435.218536</v>
      </c>
      <c r="CC227" s="335">
        <f>BR227*(1-DA$47)+('DRE + DCF'!N$53*10^6)</f>
        <v>201098683027.89926</v>
      </c>
      <c r="CD227" s="335">
        <f>BS227*(1-DB$47)+('DRE + DCF'!T$53*10^6)</f>
        <v>201310073460.29321</v>
      </c>
      <c r="CE227" s="335">
        <f>BT227*(1-DC$47)+('DRE + DCF'!U$53*10^6)</f>
        <v>220008194322.86111</v>
      </c>
      <c r="CF227" s="335">
        <f>BU227*(1-DD$47)+('DRE + DCF'!V$53*10^6)</f>
        <v>240755283205.91812</v>
      </c>
      <c r="CG227" s="335">
        <f>BV227*(1-DE$47)+('DRE + DCF'!W$53*10^6)</f>
        <v>263747593228.96274</v>
      </c>
      <c r="CH227" s="335">
        <f>BW227*(1-DF$47)+('DRE + DCF'!X$53*10^6)</f>
        <v>289208693317.32037</v>
      </c>
      <c r="CI227" s="335">
        <f>BX227*(1-DG$47)+('DRE + DCF'!Y$53*10^6)</f>
        <v>317392176056.703</v>
      </c>
      <c r="CJ227" s="335">
        <f>BY227*(1-DH$47)+('DRE + DCF'!Z$53*10^6)</f>
        <v>348573838829.79053</v>
      </c>
      <c r="CK227" s="335">
        <f>BZ227*(1-DI$47)+('DRE + DCF'!AA$53*10^6)</f>
        <v>382666170172.2193</v>
      </c>
      <c r="CL227" s="335">
        <f>CA227*(1-DJ$47)+('DRE + DCF'!AB$53*10^6)</f>
        <v>418831774319.75391</v>
      </c>
      <c r="CM227" s="335">
        <f>CB227*(1-DK$47)+('DRE + DCF'!AC$53*10^6)</f>
        <v>464236629170.06409</v>
      </c>
      <c r="CN227" s="335">
        <f t="shared" si="196"/>
        <v>1188766600683.6255</v>
      </c>
      <c r="CO227" s="335">
        <f t="shared" si="197"/>
        <v>1211016455185.7222</v>
      </c>
      <c r="CP227" s="335">
        <f t="shared" si="198"/>
        <v>1252319664553.0322</v>
      </c>
      <c r="CQ227" s="335">
        <f t="shared" si="199"/>
        <v>1402598024299.396</v>
      </c>
      <c r="CR227" s="335">
        <f t="shared" si="200"/>
        <v>1570909787215.3237</v>
      </c>
      <c r="CS227" s="335">
        <f t="shared" si="201"/>
        <v>1759418961681.1628</v>
      </c>
      <c r="CT227" s="335">
        <f t="shared" si="202"/>
        <v>1970549237082.9023</v>
      </c>
      <c r="CU227" s="335">
        <f t="shared" si="203"/>
        <v>2207015145532.8506</v>
      </c>
      <c r="CV227" s="335">
        <f t="shared" si="204"/>
        <v>2458614872123.5962</v>
      </c>
      <c r="CW227" s="335">
        <f t="shared" si="205"/>
        <v>2694641899847.4619</v>
      </c>
      <c r="CX227" s="336">
        <f t="shared" si="206"/>
        <v>2949285559383.0469</v>
      </c>
    </row>
    <row r="228" spans="4:102" ht="30" customHeight="1" x14ac:dyDescent="0.25">
      <c r="D228" s="333">
        <f t="shared" si="164"/>
        <v>1.1911524980245919E-2</v>
      </c>
      <c r="E228" s="64">
        <f t="shared" si="165"/>
        <v>8.97709914341982E-3</v>
      </c>
      <c r="F228" s="64">
        <f t="shared" si="166"/>
        <v>1.84215533139514E-2</v>
      </c>
      <c r="G228" s="64">
        <f t="shared" si="167"/>
        <v>1.4392245477967885E-2</v>
      </c>
      <c r="H228" s="64">
        <f t="shared" si="168"/>
        <v>1.0639109682840348E-2</v>
      </c>
      <c r="I228" s="64">
        <f t="shared" si="169"/>
        <v>7.1231683075639596E-3</v>
      </c>
      <c r="J228" s="64">
        <f t="shared" si="170"/>
        <v>3.8150375343476151E-3</v>
      </c>
      <c r="K228" s="64">
        <f t="shared" si="171"/>
        <v>6.8749970110187908E-4</v>
      </c>
      <c r="L228" s="64">
        <f t="shared" si="172"/>
        <v>1.6076159888366304E-3</v>
      </c>
      <c r="M228" s="64">
        <f t="shared" si="173"/>
        <v>1.8192882221534645E-3</v>
      </c>
      <c r="N228" s="64">
        <f t="shared" si="174"/>
        <v>1.5582087470861206E-4</v>
      </c>
      <c r="O228" s="64">
        <f t="shared" si="163"/>
        <v>0.10850000000000008</v>
      </c>
      <c r="P228" s="64">
        <f t="shared" si="163"/>
        <v>0.10850000000000008</v>
      </c>
      <c r="Q228" s="64">
        <f t="shared" si="208"/>
        <v>0.10850000000000008</v>
      </c>
      <c r="R228" s="64">
        <f t="shared" si="209"/>
        <v>0.10850000000000008</v>
      </c>
      <c r="S228" s="64">
        <f t="shared" si="210"/>
        <v>0.10850000000000008</v>
      </c>
      <c r="T228" s="64">
        <f t="shared" si="211"/>
        <v>0.10850000000000008</v>
      </c>
      <c r="U228" s="64">
        <f t="shared" si="212"/>
        <v>0.10850000000000008</v>
      </c>
      <c r="V228" s="64">
        <f t="shared" si="213"/>
        <v>0.10850000000000008</v>
      </c>
      <c r="W228" s="64">
        <f t="shared" si="214"/>
        <v>0.10850000000000008</v>
      </c>
      <c r="X228" s="64">
        <f t="shared" si="215"/>
        <v>0.10850000000000008</v>
      </c>
      <c r="Y228" s="64">
        <f t="shared" si="216"/>
        <v>0.10850000000000008</v>
      </c>
      <c r="Z228" s="64">
        <f t="shared" si="175"/>
        <v>0.16909900322205318</v>
      </c>
      <c r="AA228" s="64">
        <f t="shared" si="207"/>
        <v>0.16616457738522708</v>
      </c>
      <c r="AB228" s="64">
        <f t="shared" si="176"/>
        <v>0.17560903155575866</v>
      </c>
      <c r="AC228" s="64">
        <f t="shared" si="177"/>
        <v>0.17157972371977515</v>
      </c>
      <c r="AD228" s="64">
        <f t="shared" si="178"/>
        <v>0.16782658792464761</v>
      </c>
      <c r="AE228" s="64">
        <f t="shared" si="179"/>
        <v>0.16431064654937122</v>
      </c>
      <c r="AF228" s="64">
        <f t="shared" si="180"/>
        <v>0.16100251577615488</v>
      </c>
      <c r="AG228" s="64">
        <f t="shared" si="181"/>
        <v>0.15787497794290914</v>
      </c>
      <c r="AH228" s="64">
        <f t="shared" si="182"/>
        <v>0.15557986225297063</v>
      </c>
      <c r="AI228" s="64">
        <f t="shared" si="183"/>
        <v>0.1553681900196538</v>
      </c>
      <c r="AJ228" s="64">
        <f t="shared" si="184"/>
        <v>0.15734329911651587</v>
      </c>
      <c r="AK228" s="334">
        <f>(1+O228)*'Projeções - Receitas'!N$34</f>
        <v>2043167603934.9634</v>
      </c>
      <c r="AL228" s="334">
        <f>(1+P228)*'Projeções - Receitas'!T$34</f>
        <v>2157901817580.0935</v>
      </c>
      <c r="AM228" s="334">
        <f>(1+Q228)*'Projeções - Receitas'!U$34</f>
        <v>2416850035689.7051</v>
      </c>
      <c r="AN228" s="334">
        <f>(1+R228)*'Projeções - Receitas'!V$34</f>
        <v>2706872039972.4697</v>
      </c>
      <c r="AO228" s="334">
        <f>(1+S228)*'Projeções - Receitas'!W$34</f>
        <v>3031696684769.166</v>
      </c>
      <c r="AP228" s="334">
        <f>(1+T228)*'Projeções - Receitas'!X$34</f>
        <v>3395500286941.4668</v>
      </c>
      <c r="AQ228" s="334">
        <f>(1+U228)*'Projeções - Receitas'!Y$34</f>
        <v>3802960321374.4429</v>
      </c>
      <c r="AR228" s="334">
        <f>(1+V228)*'Projeções - Receitas'!Z$34</f>
        <v>4259315559939.376</v>
      </c>
      <c r="AS228" s="334">
        <f>(1+W228)*'Projeções - Receitas'!AA$34</f>
        <v>4744877533772.4658</v>
      </c>
      <c r="AT228" s="334">
        <f>(1+X228)*'Projeções - Receitas'!AB$34</f>
        <v>5200385777014.623</v>
      </c>
      <c r="AU228" s="334">
        <f>(1+Y228)*'Projeções - Receitas'!AC$34</f>
        <v>5691822232942.5049</v>
      </c>
      <c r="AV228" s="335">
        <f t="shared" si="185"/>
        <v>1788938092389.7954</v>
      </c>
      <c r="AW228" s="335">
        <f t="shared" si="186"/>
        <v>1889396030786.4617</v>
      </c>
      <c r="AX228" s="335">
        <f t="shared" si="187"/>
        <v>2116123554480.8372</v>
      </c>
      <c r="AY228" s="335">
        <f t="shared" si="188"/>
        <v>2370058381018.5376</v>
      </c>
      <c r="AZ228" s="335">
        <f t="shared" si="189"/>
        <v>2654465386740.7622</v>
      </c>
      <c r="BA228" s="335">
        <f t="shared" si="190"/>
        <v>2973001233149.6543</v>
      </c>
      <c r="BB228" s="335">
        <f t="shared" si="191"/>
        <v>3329761381127.6133</v>
      </c>
      <c r="BC228" s="335">
        <f t="shared" si="192"/>
        <v>3729332746862.9268</v>
      </c>
      <c r="BD228" s="335">
        <f t="shared" si="193"/>
        <v>4154476680005.3013</v>
      </c>
      <c r="BE228" s="335">
        <f t="shared" si="194"/>
        <v>4553306441285.8105</v>
      </c>
      <c r="BF228" s="335">
        <f t="shared" si="195"/>
        <v>4983593899987.3193</v>
      </c>
      <c r="BG228" s="334">
        <f>(AK228*SUMPRODUCT(DA$10:DA$13,DA$28:DA$31)+AV228*SUMPRODUCT(DA$14:DA$23,DA$32:DA$41))*'Projeções - Receitas'!T$23+(AK228*DA$11*'Projeções - Receitas'!T$25)</f>
        <v>66375458076.039513</v>
      </c>
      <c r="BH228" s="334">
        <f>(AL228*SUMPRODUCT(DB$10:DB$13,DB$28:DB$31)+AW228*SUMPRODUCT(DB$14:DB$23,DB$32:DB$41))*'Projeções - Receitas'!U$23+(AL228*DB$11*'Projeções - Receitas'!U$25)</f>
        <v>53181572286.477692</v>
      </c>
      <c r="BI228" s="334">
        <f>(AM228*SUMPRODUCT(DC$10:DC$13,DC$28:DC$31)+AX228*SUMPRODUCT(DC$14:DC$23,DC$32:DC$41))*'Projeções - Receitas'!V$23+(AM228*DC$11*'Projeções - Receitas'!V$25)</f>
        <v>58823074474.440346</v>
      </c>
      <c r="BJ228" s="334">
        <f>(AN228*SUMPRODUCT(DD$10:DD$13,DD$28:DD$31)+AY228*SUMPRODUCT(DD$14:DD$23,DD$32:DD$41))*'Projeções - Receitas'!W$23+(AN228*DD$11*'Projeções - Receitas'!W$25)</f>
        <v>65013426036.982887</v>
      </c>
      <c r="BK228" s="334">
        <f>(AO228*SUMPRODUCT(DE$10:DE$13,DE$28:DE$31)+AZ228*SUMPRODUCT(DE$14:DE$23,DE$32:DE$41))*'Projeções - Receitas'!X$23+(AO228*DE$11*'Projeções - Receitas'!X$25)</f>
        <v>71836158709.503265</v>
      </c>
      <c r="BL228" s="334">
        <f>(AP228*SUMPRODUCT(DF$10:DF$13,DF$28:DF$31)+BA228*SUMPRODUCT(DF$14:DF$23,DF$32:DF$41))*'Projeções - Receitas'!Y$23+(AP228*DF$11*'Projeções - Receitas'!Y$25)</f>
        <v>79363440124.605988</v>
      </c>
      <c r="BM228" s="334">
        <f>(AQ228*SUMPRODUCT(DG$10:DG$13,DG$28:DG$31)+BB228*SUMPRODUCT(DG$14:DG$23,DG$32:DG$41))*'Projeções - Receitas'!Z$23+(AQ228*DG$11*'Projeções - Receitas'!Z$25)</f>
        <v>87671309740.676819</v>
      </c>
      <c r="BN228" s="334">
        <f>(AR228*SUMPRODUCT(DH$10:DH$13,DH$28:DH$31)+BC228*SUMPRODUCT(DH$14:DH$23,DH$32:DH$41))*'Projeções - Receitas'!AA$23+(AR228*DH$11*'Projeções - Receitas'!AA$25)</f>
        <v>96838479035.963028</v>
      </c>
      <c r="BO228" s="334">
        <f>(AS228*SUMPRODUCT(DI$10:DI$13,DI$28:DI$31)+BD228*SUMPRODUCT(DI$14:DI$23,DI$32:DI$41))*'Projeções - Receitas'!AB$23+(AS228*DI$11*'Projeções - Receitas'!AB$25)</f>
        <v>106376381370.00581</v>
      </c>
      <c r="BP228" s="334">
        <f>(AT228*SUMPRODUCT(DJ$10:DJ$13,DJ$28:DJ$31)+BE228*SUMPRODUCT(DJ$14:DJ$23,DJ$32:DJ$41))*'Projeções - Receitas'!AC$23+(AT228*DJ$11*'Projeções - Receitas'!AC$25)</f>
        <v>114945731605.74529</v>
      </c>
      <c r="BQ228" s="334">
        <f>(AU228*SUMPRODUCT(DK$10:DK$13,DK$28:DK$31)+BF228*SUMPRODUCT(DK$14:DK$23,DK$32:DK$41))*'Projeções - Receitas'!AD$23+(AU228*DK$11*'Projeções - Receitas'!AD$25)</f>
        <v>146215870608.38934</v>
      </c>
      <c r="BR228" s="335">
        <f>((BG228+'DRE + DCF'!T$12)*(1+'DRE + DCF'!T$15)+'DRE + DCF'!T$18)*(1+'DRE + DCF'!T$25)*'DRE + DCF'!T$33</f>
        <v>36629014753.877357</v>
      </c>
      <c r="BS228" s="335">
        <f>((BH228+'DRE + DCF'!U$12)*(1+'DRE + DCF'!U$15)+'DRE + DCF'!U$18)*(1+'DRE + DCF'!U$25)*'DRE + DCF'!U$33</f>
        <v>27736292776.797993</v>
      </c>
      <c r="BT228" s="335">
        <f>((BI228+'DRE + DCF'!V$12)*(1+'DRE + DCF'!V$15)+'DRE + DCF'!V$18)*(1+'DRE + DCF'!V$25)*'DRE + DCF'!V$33</f>
        <v>30828849559.283684</v>
      </c>
      <c r="BU228" s="335">
        <f>((BJ228+'DRE + DCF'!W$12)*(1+'DRE + DCF'!W$15)+'DRE + DCF'!W$18)*(1+'DRE + DCF'!W$25)*'DRE + DCF'!W$33</f>
        <v>34208694490.522209</v>
      </c>
      <c r="BV228" s="335">
        <f>((BK228+'DRE + DCF'!X$12)*(1+'DRE + DCF'!X$15)+'DRE + DCF'!X$18)*(1+'DRE + DCF'!X$25)*'DRE + DCF'!X$33</f>
        <v>37912268267.779549</v>
      </c>
      <c r="BW228" s="335">
        <f>((BL228+'DRE + DCF'!Y$12)*(1+'DRE + DCF'!Y$15)+'DRE + DCF'!Y$18)*(1+'DRE + DCF'!Y$25)*'DRE + DCF'!Y$33</f>
        <v>41984579382.184029</v>
      </c>
      <c r="BX228" s="335">
        <f>((BM228+'DRE + DCF'!Z$12)*(1+'DRE + DCF'!Z$15)+'DRE + DCF'!Z$18)*(1+'DRE + DCF'!Z$25)*'DRE + DCF'!Z$33</f>
        <v>46475227489.695717</v>
      </c>
      <c r="BY228" s="335">
        <f>((BN228+'DRE + DCF'!AA$12)*(1+'DRE + DCF'!AA$15)+'DRE + DCF'!AA$18)*(1+'DRE + DCF'!AA$25)*'DRE + DCF'!AA$33</f>
        <v>51420758180.273483</v>
      </c>
      <c r="BZ228" s="335">
        <f>((BO228+'DRE + DCF'!AB$12)*(1+'DRE + DCF'!AB$15)+'DRE + DCF'!AB$18)*(1+'DRE + DCF'!AB$25)*'DRE + DCF'!AB$33</f>
        <v>56532293421.142265</v>
      </c>
      <c r="CA228" s="335">
        <f>((BP228+'DRE + DCF'!AC$12)*(1+'DRE + DCF'!AC$15)+'DRE + DCF'!AC$18)*(1+'DRE + DCF'!AC$25)*'DRE + DCF'!AC$33</f>
        <v>61003567469.997238</v>
      </c>
      <c r="CB228" s="335">
        <f>((BQ228+'DRE + DCF'!AD$12)*(1+'DRE + DCF'!AD$15)+'DRE + DCF'!AD$18)*(1+'DRE + DCF'!AD$25)*'DRE + DCF'!AD$33</f>
        <v>76558679050.402817</v>
      </c>
      <c r="CC228" s="335">
        <f>BR228*(1-DA$47)+('DRE + DCF'!N$53*10^6)</f>
        <v>201109959895.96597</v>
      </c>
      <c r="CD228" s="335">
        <f>BS228*(1-DB$47)+('DRE + DCF'!T$53*10^6)</f>
        <v>201318844358.61154</v>
      </c>
      <c r="CE228" s="335">
        <f>BT228*(1-DC$47)+('DRE + DCF'!U$53*10^6)</f>
        <v>220017884755.50351</v>
      </c>
      <c r="CF228" s="335">
        <f>BU228*(1-DD$47)+('DRE + DCF'!V$53*10^6)</f>
        <v>240765981400.5914</v>
      </c>
      <c r="CG228" s="335">
        <f>BV228*(1-DE$47)+('DRE + DCF'!W$53*10^6)</f>
        <v>263759400838.74487</v>
      </c>
      <c r="CH228" s="335">
        <f>BW228*(1-DF$47)+('DRE + DCF'!X$53*10^6)</f>
        <v>289221723493.04492</v>
      </c>
      <c r="CI228" s="335">
        <f>BX228*(1-DG$47)+('DRE + DCF'!Y$53*10^6)</f>
        <v>317406554028.52667</v>
      </c>
      <c r="CJ228" s="335">
        <f>BY228*(1-DH$47)+('DRE + DCF'!Z$53*10^6)</f>
        <v>348589702288.63483</v>
      </c>
      <c r="CK228" s="335">
        <f>BZ228*(1-DI$47)+('DRE + DCF'!AA$53*10^6)</f>
        <v>382683576388.60767</v>
      </c>
      <c r="CL228" s="335">
        <f>CA228*(1-DJ$47)+('DRE + DCF'!AB$53*10^6)</f>
        <v>418850561460.89539</v>
      </c>
      <c r="CM228" s="335">
        <f>CB228*(1-DK$47)+('DRE + DCF'!AC$53*10^6)</f>
        <v>464259728939.17468</v>
      </c>
      <c r="CN228" s="335">
        <f t="shared" si="196"/>
        <v>1189303047705.5945</v>
      </c>
      <c r="CO228" s="335">
        <f t="shared" si="197"/>
        <v>1211562942755.7517</v>
      </c>
      <c r="CP228" s="335">
        <f t="shared" si="198"/>
        <v>1252884790755.4478</v>
      </c>
      <c r="CQ228" s="335">
        <f t="shared" si="199"/>
        <v>1403230965646.1016</v>
      </c>
      <c r="CR228" s="335">
        <f t="shared" si="200"/>
        <v>1571618681523.6338</v>
      </c>
      <c r="CS228" s="335">
        <f t="shared" si="201"/>
        <v>1760212923306.4702</v>
      </c>
      <c r="CT228" s="335">
        <f t="shared" si="202"/>
        <v>1971438474103.2466</v>
      </c>
      <c r="CU228" s="335">
        <f t="shared" si="203"/>
        <v>2208011090995.6362</v>
      </c>
      <c r="CV228" s="335">
        <f t="shared" si="204"/>
        <v>2459724355369.1392</v>
      </c>
      <c r="CW228" s="335">
        <f t="shared" si="205"/>
        <v>2695857893484.5771</v>
      </c>
      <c r="CX228" s="336">
        <f t="shared" si="206"/>
        <v>2950616464418.8696</v>
      </c>
    </row>
    <row r="229" spans="4:102" ht="30" customHeight="1" x14ac:dyDescent="0.25">
      <c r="D229" s="333">
        <f t="shared" si="164"/>
        <v>1.1844763211972364E-2</v>
      </c>
      <c r="E229" s="64">
        <f t="shared" si="165"/>
        <v>8.9094188038815747E-3</v>
      </c>
      <c r="F229" s="64">
        <f t="shared" si="166"/>
        <v>1.8350109827251937E-2</v>
      </c>
      <c r="G229" s="64">
        <f t="shared" si="167"/>
        <v>1.4322508157820546E-2</v>
      </c>
      <c r="H229" s="64">
        <f t="shared" si="168"/>
        <v>1.0570953590669757E-2</v>
      </c>
      <c r="I229" s="64">
        <f t="shared" si="169"/>
        <v>7.0564870394383972E-3</v>
      </c>
      <c r="J229" s="64">
        <f t="shared" si="170"/>
        <v>3.7497383323708555E-3</v>
      </c>
      <c r="K229" s="64">
        <f t="shared" si="171"/>
        <v>6.2350198321683981E-4</v>
      </c>
      <c r="L229" s="64">
        <f t="shared" si="172"/>
        <v>1.6706869006916369E-3</v>
      </c>
      <c r="M229" s="64">
        <f t="shared" si="173"/>
        <v>1.8823712508182766E-3</v>
      </c>
      <c r="N229" s="64">
        <f t="shared" si="174"/>
        <v>9.2706870047004619E-5</v>
      </c>
      <c r="O229" s="64">
        <f t="shared" si="163"/>
        <v>0.10900000000000008</v>
      </c>
      <c r="P229" s="64">
        <f t="shared" si="163"/>
        <v>0.10900000000000008</v>
      </c>
      <c r="Q229" s="64">
        <f t="shared" si="208"/>
        <v>0.10900000000000008</v>
      </c>
      <c r="R229" s="64">
        <f t="shared" si="209"/>
        <v>0.10900000000000008</v>
      </c>
      <c r="S229" s="64">
        <f t="shared" si="210"/>
        <v>0.10900000000000008</v>
      </c>
      <c r="T229" s="64">
        <f t="shared" si="211"/>
        <v>0.10900000000000008</v>
      </c>
      <c r="U229" s="64">
        <f t="shared" si="212"/>
        <v>0.10900000000000008</v>
      </c>
      <c r="V229" s="64">
        <f t="shared" si="213"/>
        <v>0.10900000000000008</v>
      </c>
      <c r="W229" s="64">
        <f t="shared" si="214"/>
        <v>0.10900000000000008</v>
      </c>
      <c r="X229" s="64">
        <f t="shared" si="215"/>
        <v>0.10900000000000008</v>
      </c>
      <c r="Y229" s="64">
        <f t="shared" si="216"/>
        <v>0.10900000000000008</v>
      </c>
      <c r="Z229" s="64">
        <f t="shared" si="175"/>
        <v>0.16903224145377962</v>
      </c>
      <c r="AA229" s="64">
        <f t="shared" si="207"/>
        <v>0.16609689704568883</v>
      </c>
      <c r="AB229" s="64">
        <f t="shared" si="176"/>
        <v>0.1755375880690592</v>
      </c>
      <c r="AC229" s="64">
        <f t="shared" si="177"/>
        <v>0.17150998639962781</v>
      </c>
      <c r="AD229" s="64">
        <f t="shared" si="178"/>
        <v>0.16775843183247702</v>
      </c>
      <c r="AE229" s="64">
        <f t="shared" si="179"/>
        <v>0.16424396528124566</v>
      </c>
      <c r="AF229" s="64">
        <f t="shared" si="180"/>
        <v>0.16093721657417812</v>
      </c>
      <c r="AG229" s="64">
        <f t="shared" si="181"/>
        <v>0.1578109802250241</v>
      </c>
      <c r="AH229" s="64">
        <f t="shared" si="182"/>
        <v>0.15551679134111562</v>
      </c>
      <c r="AI229" s="64">
        <f t="shared" si="183"/>
        <v>0.15530510699098898</v>
      </c>
      <c r="AJ229" s="64">
        <f t="shared" si="184"/>
        <v>0.15728018511185426</v>
      </c>
      <c r="AK229" s="334">
        <f>(1+O229)*'Projeções - Receitas'!N$34</f>
        <v>2044089195095.9624</v>
      </c>
      <c r="AL229" s="334">
        <f>(1+P229)*'Projeções - Receitas'!T$34</f>
        <v>2158875160754.4644</v>
      </c>
      <c r="AM229" s="334">
        <f>(1+Q229)*'Projeções - Receitas'!U$34</f>
        <v>2417940180045</v>
      </c>
      <c r="AN229" s="334">
        <f>(1+R229)*'Projeções - Receitas'!V$34</f>
        <v>2708093001650.4004</v>
      </c>
      <c r="AO229" s="334">
        <f>(1+S229)*'Projeções - Receitas'!W$34</f>
        <v>3033064161848.4487</v>
      </c>
      <c r="AP229" s="334">
        <f>(1+T229)*'Projeções - Receitas'!X$34</f>
        <v>3397031861270.2627</v>
      </c>
      <c r="AQ229" s="334">
        <f>(1+U229)*'Projeções - Receitas'!Y$34</f>
        <v>3804675684622.6943</v>
      </c>
      <c r="AR229" s="334">
        <f>(1+V229)*'Projeções - Receitas'!Z$34</f>
        <v>4261236766777.418</v>
      </c>
      <c r="AS229" s="334">
        <f>(1+W229)*'Projeções - Receitas'!AA$34</f>
        <v>4747017758190.0439</v>
      </c>
      <c r="AT229" s="334">
        <f>(1+X229)*'Projeções - Receitas'!AB$34</f>
        <v>5202731462976.2891</v>
      </c>
      <c r="AU229" s="334">
        <f>(1+Y229)*'Projeções - Receitas'!AC$34</f>
        <v>5694389586227.5488</v>
      </c>
      <c r="AV229" s="335">
        <f t="shared" si="185"/>
        <v>1789745010789.6104</v>
      </c>
      <c r="AW229" s="335">
        <f t="shared" si="186"/>
        <v>1890248261743.0635</v>
      </c>
      <c r="AX229" s="335">
        <f t="shared" si="187"/>
        <v>2117078053152.2312</v>
      </c>
      <c r="AY229" s="335">
        <f t="shared" si="188"/>
        <v>2371127419530.499</v>
      </c>
      <c r="AZ229" s="335">
        <f t="shared" si="189"/>
        <v>2655662709874.1592</v>
      </c>
      <c r="BA229" s="335">
        <f t="shared" si="190"/>
        <v>2974342235059.0586</v>
      </c>
      <c r="BB229" s="335">
        <f t="shared" si="191"/>
        <v>3331263303266.1455</v>
      </c>
      <c r="BC229" s="335">
        <f t="shared" si="192"/>
        <v>3731014899658.0835</v>
      </c>
      <c r="BD229" s="335">
        <f t="shared" si="193"/>
        <v>4156350598219.105</v>
      </c>
      <c r="BE229" s="335">
        <f t="shared" si="194"/>
        <v>4555360255648.1396</v>
      </c>
      <c r="BF229" s="335">
        <f t="shared" si="195"/>
        <v>4985841799806.8896</v>
      </c>
      <c r="BG229" s="334">
        <f>(AK229*SUMPRODUCT(DA$10:DA$13,DA$28:DA$31)+AV229*SUMPRODUCT(DA$14:DA$23,DA$32:DA$41))*'Projeções - Receitas'!T$23+(AK229*DA$11*'Projeções - Receitas'!T$25)</f>
        <v>66405397389.560532</v>
      </c>
      <c r="BH229" s="334">
        <f>(AL229*SUMPRODUCT(DB$10:DB$13,DB$28:DB$31)+AW229*SUMPRODUCT(DB$14:DB$23,DB$32:DB$41))*'Projeções - Receitas'!U$23+(AL229*DB$11*'Projeções - Receitas'!U$25)</f>
        <v>53205560365.993515</v>
      </c>
      <c r="BI229" s="334">
        <f>(AM229*SUMPRODUCT(DC$10:DC$13,DC$28:DC$31)+AX229*SUMPRODUCT(DC$14:DC$23,DC$32:DC$41))*'Projeções - Receitas'!V$23+(AM229*DC$11*'Projeções - Receitas'!V$25)</f>
        <v>58849607209.882103</v>
      </c>
      <c r="BJ229" s="334">
        <f>(AN229*SUMPRODUCT(DD$10:DD$13,DD$28:DD$31)+AY229*SUMPRODUCT(DD$14:DD$23,DD$32:DD$41))*'Projeções - Receitas'!W$23+(AN229*DD$11*'Projeções - Receitas'!W$25)</f>
        <v>65042750992.344643</v>
      </c>
      <c r="BK229" s="334">
        <f>(AO229*SUMPRODUCT(DE$10:DE$13,DE$28:DE$31)+AZ229*SUMPRODUCT(DE$14:DE$23,DE$32:DE$41))*'Projeções - Receitas'!X$23+(AO229*DE$11*'Projeções - Receitas'!X$25)</f>
        <v>71868561126.602768</v>
      </c>
      <c r="BL229" s="334">
        <f>(AP229*SUMPRODUCT(DF$10:DF$13,DF$28:DF$31)+BA229*SUMPRODUCT(DF$14:DF$23,DF$32:DF$41))*'Projeções - Receitas'!Y$23+(AP229*DF$11*'Projeções - Receitas'!Y$25)</f>
        <v>79399237797.192566</v>
      </c>
      <c r="BM229" s="334">
        <f>(AQ229*SUMPRODUCT(DG$10:DG$13,DG$28:DG$31)+BB229*SUMPRODUCT(DG$14:DG$23,DG$32:DG$41))*'Projeções - Receitas'!Z$23+(AQ229*DG$11*'Projeções - Receitas'!Z$25)</f>
        <v>87710854760.857559</v>
      </c>
      <c r="BN229" s="334">
        <f>(AR229*SUMPRODUCT(DH$10:DH$13,DH$28:DH$31)+BC229*SUMPRODUCT(DH$14:DH$23,DH$32:DH$41))*'Projeções - Receitas'!AA$23+(AR229*DH$11*'Projeções - Receitas'!AA$25)</f>
        <v>96882158999.443375</v>
      </c>
      <c r="BO229" s="334">
        <f>(AS229*SUMPRODUCT(DI$10:DI$13,DI$28:DI$31)+BD229*SUMPRODUCT(DI$14:DI$23,DI$32:DI$41))*'Projeções - Receitas'!AB$23+(AS229*DI$11*'Projeções - Receitas'!AB$25)</f>
        <v>106424363499.627</v>
      </c>
      <c r="BP229" s="334">
        <f>(AT229*SUMPRODUCT(DJ$10:DJ$13,DJ$28:DJ$31)+BE229*SUMPRODUCT(DJ$14:DJ$23,DJ$32:DJ$41))*'Projeções - Receitas'!AC$23+(AT229*DJ$11*'Projeções - Receitas'!AC$25)</f>
        <v>114997579026.40646</v>
      </c>
      <c r="BQ229" s="334">
        <f>(AU229*SUMPRODUCT(DK$10:DK$13,DK$28:DK$31)+BF229*SUMPRODUCT(DK$14:DK$23,DK$32:DK$41))*'Projeções - Receitas'!AD$23+(AU229*DK$11*'Projeções - Receitas'!AD$25)</f>
        <v>146281822737.66687</v>
      </c>
      <c r="BR229" s="335">
        <f>((BG229+'DRE + DCF'!T$12)*(1+'DRE + DCF'!T$15)+'DRE + DCF'!T$18)*(1+'DRE + DCF'!T$25)*'DRE + DCF'!T$33</f>
        <v>36647437346.16835</v>
      </c>
      <c r="BS229" s="335">
        <f>((BH229+'DRE + DCF'!U$12)*(1+'DRE + DCF'!U$15)+'DRE + DCF'!U$18)*(1+'DRE + DCF'!U$25)*'DRE + DCF'!U$33</f>
        <v>27750910940.661903</v>
      </c>
      <c r="BT229" s="335">
        <f>((BI229+'DRE + DCF'!V$12)*(1+'DRE + DCF'!V$15)+'DRE + DCF'!V$18)*(1+'DRE + DCF'!V$25)*'DRE + DCF'!V$33</f>
        <v>30845000280.354282</v>
      </c>
      <c r="BU229" s="335">
        <f>((BJ229+'DRE + DCF'!W$12)*(1+'DRE + DCF'!W$15)+'DRE + DCF'!W$18)*(1+'DRE + DCF'!W$25)*'DRE + DCF'!W$33</f>
        <v>34226524814.977707</v>
      </c>
      <c r="BV229" s="335">
        <f>((BK229+'DRE + DCF'!X$12)*(1+'DRE + DCF'!X$15)+'DRE + DCF'!X$18)*(1+'DRE + DCF'!X$25)*'DRE + DCF'!X$33</f>
        <v>37931947617.416504</v>
      </c>
      <c r="BW229" s="335">
        <f>((BL229+'DRE + DCF'!Y$12)*(1+'DRE + DCF'!Y$15)+'DRE + DCF'!Y$18)*(1+'DRE + DCF'!Y$25)*'DRE + DCF'!Y$33</f>
        <v>42006296341.724884</v>
      </c>
      <c r="BX229" s="335">
        <f>((BM229+'DRE + DCF'!Z$12)*(1+'DRE + DCF'!Z$15)+'DRE + DCF'!Z$18)*(1+'DRE + DCF'!Z$25)*'DRE + DCF'!Z$33</f>
        <v>46499190776.068481</v>
      </c>
      <c r="BY229" s="335">
        <f>((BN229+'DRE + DCF'!AA$12)*(1+'DRE + DCF'!AA$15)+'DRE + DCF'!AA$18)*(1+'DRE + DCF'!AA$25)*'DRE + DCF'!AA$33</f>
        <v>51447197278.347321</v>
      </c>
      <c r="BZ229" s="335">
        <f>((BO229+'DRE + DCF'!AB$12)*(1+'DRE + DCF'!AB$15)+'DRE + DCF'!AB$18)*(1+'DRE + DCF'!AB$25)*'DRE + DCF'!AB$33</f>
        <v>56561303781.789696</v>
      </c>
      <c r="CA229" s="335">
        <f>((BP229+'DRE + DCF'!AC$12)*(1+'DRE + DCF'!AC$15)+'DRE + DCF'!AC$18)*(1+'DRE + DCF'!AC$25)*'DRE + DCF'!AC$33</f>
        <v>61034879371.899788</v>
      </c>
      <c r="CB229" s="335">
        <f>((BQ229+'DRE + DCF'!AD$12)*(1+'DRE + DCF'!AD$15)+'DRE + DCF'!AD$18)*(1+'DRE + DCF'!AD$25)*'DRE + DCF'!AD$33</f>
        <v>76597178665.587067</v>
      </c>
      <c r="CC229" s="335">
        <f>BR229*(1-DA$47)+('DRE + DCF'!N$53*10^6)</f>
        <v>201121236764.03268</v>
      </c>
      <c r="CD229" s="335">
        <f>BS229*(1-DB$47)+('DRE + DCF'!T$53*10^6)</f>
        <v>201327615256.92987</v>
      </c>
      <c r="CE229" s="335">
        <f>BT229*(1-DC$47)+('DRE + DCF'!U$53*10^6)</f>
        <v>220027575188.14587</v>
      </c>
      <c r="CF229" s="335">
        <f>BU229*(1-DD$47)+('DRE + DCF'!V$53*10^6)</f>
        <v>240776679595.26471</v>
      </c>
      <c r="CG229" s="335">
        <f>BV229*(1-DE$47)+('DRE + DCF'!W$53*10^6)</f>
        <v>263771208448.52704</v>
      </c>
      <c r="CH229" s="335">
        <f>BW229*(1-DF$47)+('DRE + DCF'!X$53*10^6)</f>
        <v>289234753668.76941</v>
      </c>
      <c r="CI229" s="335">
        <f>BX229*(1-DG$47)+('DRE + DCF'!Y$53*10^6)</f>
        <v>317420932000.35034</v>
      </c>
      <c r="CJ229" s="335">
        <f>BY229*(1-DH$47)+('DRE + DCF'!Z$53*10^6)</f>
        <v>348605565747.47913</v>
      </c>
      <c r="CK229" s="335">
        <f>BZ229*(1-DI$47)+('DRE + DCF'!AA$53*10^6)</f>
        <v>382700982604.99609</v>
      </c>
      <c r="CL229" s="335">
        <f>CA229*(1-DJ$47)+('DRE + DCF'!AB$53*10^6)</f>
        <v>418869348602.03693</v>
      </c>
      <c r="CM229" s="335">
        <f>CB229*(1-DK$47)+('DRE + DCF'!AC$53*10^6)</f>
        <v>464282828708.28522</v>
      </c>
      <c r="CN229" s="335">
        <f t="shared" si="196"/>
        <v>1189839494727.5637</v>
      </c>
      <c r="CO229" s="335">
        <f t="shared" si="197"/>
        <v>1212109430325.7815</v>
      </c>
      <c r="CP229" s="335">
        <f t="shared" si="198"/>
        <v>1253449916957.8633</v>
      </c>
      <c r="CQ229" s="335">
        <f t="shared" si="199"/>
        <v>1403863906992.8071</v>
      </c>
      <c r="CR229" s="335">
        <f t="shared" si="200"/>
        <v>1572327575831.9441</v>
      </c>
      <c r="CS229" s="335">
        <f t="shared" si="201"/>
        <v>1761006884931.7773</v>
      </c>
      <c r="CT229" s="335">
        <f t="shared" si="202"/>
        <v>1972327711123.5908</v>
      </c>
      <c r="CU229" s="335">
        <f t="shared" si="203"/>
        <v>2209007036458.4219</v>
      </c>
      <c r="CV229" s="335">
        <f t="shared" si="204"/>
        <v>2460833838614.6821</v>
      </c>
      <c r="CW229" s="335">
        <f t="shared" si="205"/>
        <v>2697073887121.6919</v>
      </c>
      <c r="CX229" s="336">
        <f t="shared" si="206"/>
        <v>2951947369454.6919</v>
      </c>
    </row>
    <row r="230" spans="4:102" ht="30" customHeight="1" x14ac:dyDescent="0.25">
      <c r="D230" s="333">
        <f t="shared" si="164"/>
        <v>1.1778061616540852E-2</v>
      </c>
      <c r="E230" s="64">
        <f t="shared" si="165"/>
        <v>8.8417994651000531E-3</v>
      </c>
      <c r="F230" s="64">
        <f t="shared" si="166"/>
        <v>1.8278730733059578E-2</v>
      </c>
      <c r="G230" s="64">
        <f t="shared" si="167"/>
        <v>1.4252833692400685E-2</v>
      </c>
      <c r="H230" s="64">
        <f t="shared" si="168"/>
        <v>1.0502858928054998E-2</v>
      </c>
      <c r="I230" s="64">
        <f t="shared" si="169"/>
        <v>6.9898658715995543E-3</v>
      </c>
      <c r="J230" s="64">
        <f t="shared" si="170"/>
        <v>3.6844979850150505E-3</v>
      </c>
      <c r="K230" s="64">
        <f t="shared" si="171"/>
        <v>5.5956194691619832E-4</v>
      </c>
      <c r="L230" s="64">
        <f t="shared" si="172"/>
        <v>1.7337009662989344E-3</v>
      </c>
      <c r="M230" s="64">
        <f t="shared" si="173"/>
        <v>1.9453974223144765E-3</v>
      </c>
      <c r="N230" s="64">
        <f t="shared" si="174"/>
        <v>2.9649750472954262E-5</v>
      </c>
      <c r="O230" s="64">
        <f t="shared" si="163"/>
        <v>0.10950000000000008</v>
      </c>
      <c r="P230" s="64">
        <f t="shared" si="163"/>
        <v>0.10950000000000008</v>
      </c>
      <c r="Q230" s="64">
        <f t="shared" si="208"/>
        <v>0.10950000000000008</v>
      </c>
      <c r="R230" s="64">
        <f t="shared" si="209"/>
        <v>0.10950000000000008</v>
      </c>
      <c r="S230" s="64">
        <f t="shared" si="210"/>
        <v>0.10950000000000008</v>
      </c>
      <c r="T230" s="64">
        <f t="shared" si="211"/>
        <v>0.10950000000000008</v>
      </c>
      <c r="U230" s="64">
        <f t="shared" si="212"/>
        <v>0.10950000000000008</v>
      </c>
      <c r="V230" s="64">
        <f t="shared" si="213"/>
        <v>0.10950000000000008</v>
      </c>
      <c r="W230" s="64">
        <f t="shared" si="214"/>
        <v>0.10950000000000008</v>
      </c>
      <c r="X230" s="64">
        <f t="shared" si="215"/>
        <v>0.10950000000000008</v>
      </c>
      <c r="Y230" s="64">
        <f t="shared" si="216"/>
        <v>0.10950000000000008</v>
      </c>
      <c r="Z230" s="64">
        <f t="shared" si="175"/>
        <v>0.16896553985834811</v>
      </c>
      <c r="AA230" s="64">
        <f t="shared" si="207"/>
        <v>0.16602927770690731</v>
      </c>
      <c r="AB230" s="64">
        <f t="shared" si="176"/>
        <v>0.17546620897486684</v>
      </c>
      <c r="AC230" s="64">
        <f t="shared" si="177"/>
        <v>0.17144031193420795</v>
      </c>
      <c r="AD230" s="64">
        <f t="shared" si="178"/>
        <v>0.16769033716986226</v>
      </c>
      <c r="AE230" s="64">
        <f t="shared" si="179"/>
        <v>0.16417734411340681</v>
      </c>
      <c r="AF230" s="64">
        <f t="shared" si="180"/>
        <v>0.16087197622682231</v>
      </c>
      <c r="AG230" s="64">
        <f t="shared" si="181"/>
        <v>0.15774704018872346</v>
      </c>
      <c r="AH230" s="64">
        <f t="shared" si="182"/>
        <v>0.15545377727550833</v>
      </c>
      <c r="AI230" s="64">
        <f t="shared" si="183"/>
        <v>0.15524208081949278</v>
      </c>
      <c r="AJ230" s="64">
        <f t="shared" si="184"/>
        <v>0.15721712799228021</v>
      </c>
      <c r="AK230" s="334">
        <f>(1+O230)*'Projeções - Receitas'!N$34</f>
        <v>2045010786256.9617</v>
      </c>
      <c r="AL230" s="334">
        <f>(1+P230)*'Projeções - Receitas'!T$34</f>
        <v>2159848503928.8354</v>
      </c>
      <c r="AM230" s="334">
        <f>(1+Q230)*'Projeções - Receitas'!U$34</f>
        <v>2419030324400.2959</v>
      </c>
      <c r="AN230" s="334">
        <f>(1+R230)*'Projeções - Receitas'!V$34</f>
        <v>2709313963328.3315</v>
      </c>
      <c r="AO230" s="334">
        <f>(1+S230)*'Projeções - Receitas'!W$34</f>
        <v>3034431638927.7314</v>
      </c>
      <c r="AP230" s="334">
        <f>(1+T230)*'Projeções - Receitas'!X$34</f>
        <v>3398563435599.0596</v>
      </c>
      <c r="AQ230" s="334">
        <f>(1+U230)*'Projeções - Receitas'!Y$34</f>
        <v>3806391047870.9468</v>
      </c>
      <c r="AR230" s="334">
        <f>(1+V230)*'Projeções - Receitas'!Z$34</f>
        <v>4263157973615.4609</v>
      </c>
      <c r="AS230" s="334">
        <f>(1+W230)*'Projeções - Receitas'!AA$34</f>
        <v>4749157982607.624</v>
      </c>
      <c r="AT230" s="334">
        <f>(1+X230)*'Projeções - Receitas'!AB$34</f>
        <v>5205077148937.957</v>
      </c>
      <c r="AU230" s="334">
        <f>(1+Y230)*'Projeções - Receitas'!AC$34</f>
        <v>5696956939512.5938</v>
      </c>
      <c r="AV230" s="335">
        <f t="shared" si="185"/>
        <v>1790551929189.4255</v>
      </c>
      <c r="AW230" s="335">
        <f t="shared" si="186"/>
        <v>1891100492699.6658</v>
      </c>
      <c r="AX230" s="335">
        <f t="shared" si="187"/>
        <v>2118032551823.6257</v>
      </c>
      <c r="AY230" s="335">
        <f t="shared" si="188"/>
        <v>2372196458042.4609</v>
      </c>
      <c r="AZ230" s="335">
        <f t="shared" si="189"/>
        <v>2656860033007.5562</v>
      </c>
      <c r="BA230" s="335">
        <f t="shared" si="190"/>
        <v>2975683236968.4634</v>
      </c>
      <c r="BB230" s="335">
        <f t="shared" si="191"/>
        <v>3332765225404.6792</v>
      </c>
      <c r="BC230" s="335">
        <f t="shared" si="192"/>
        <v>3732697052453.2412</v>
      </c>
      <c r="BD230" s="335">
        <f t="shared" si="193"/>
        <v>4158224516432.9111</v>
      </c>
      <c r="BE230" s="335">
        <f t="shared" si="194"/>
        <v>4557414070010.4717</v>
      </c>
      <c r="BF230" s="335">
        <f t="shared" si="195"/>
        <v>4988089699626.4609</v>
      </c>
      <c r="BG230" s="334">
        <f>(AK230*SUMPRODUCT(DA$10:DA$13,DA$28:DA$31)+AV230*SUMPRODUCT(DA$14:DA$23,DA$32:DA$41))*'Projeções - Receitas'!T$23+(AK230*DA$11*'Projeções - Receitas'!T$25)</f>
        <v>66435336703.081482</v>
      </c>
      <c r="BH230" s="334">
        <f>(AL230*SUMPRODUCT(DB$10:DB$13,DB$28:DB$31)+AW230*SUMPRODUCT(DB$14:DB$23,DB$32:DB$41))*'Projeções - Receitas'!U$23+(AL230*DB$11*'Projeções - Receitas'!U$25)</f>
        <v>53229548445.509262</v>
      </c>
      <c r="BI230" s="334">
        <f>(AM230*SUMPRODUCT(DC$10:DC$13,DC$28:DC$31)+AX230*SUMPRODUCT(DC$14:DC$23,DC$32:DC$41))*'Projeções - Receitas'!V$23+(AM230*DC$11*'Projeções - Receitas'!V$25)</f>
        <v>58876139945.323906</v>
      </c>
      <c r="BJ230" s="334">
        <f>(AN230*SUMPRODUCT(DD$10:DD$13,DD$28:DD$31)+AY230*SUMPRODUCT(DD$14:DD$23,DD$32:DD$41))*'Projeções - Receitas'!W$23+(AN230*DD$11*'Projeções - Receitas'!W$25)</f>
        <v>65072075947.70639</v>
      </c>
      <c r="BK230" s="334">
        <f>(AO230*SUMPRODUCT(DE$10:DE$13,DE$28:DE$31)+AZ230*SUMPRODUCT(DE$14:DE$23,DE$32:DE$41))*'Projeções - Receitas'!X$23+(AO230*DE$11*'Projeções - Receitas'!X$25)</f>
        <v>71900963543.70224</v>
      </c>
      <c r="BL230" s="334">
        <f>(AP230*SUMPRODUCT(DF$10:DF$13,DF$28:DF$31)+BA230*SUMPRODUCT(DF$14:DF$23,DF$32:DF$41))*'Projeções - Receitas'!Y$23+(AP230*DF$11*'Projeções - Receitas'!Y$25)</f>
        <v>79435035469.779282</v>
      </c>
      <c r="BM230" s="334">
        <f>(AQ230*SUMPRODUCT(DG$10:DG$13,DG$28:DG$31)+BB230*SUMPRODUCT(DG$14:DG$23,DG$32:DG$41))*'Projeções - Receitas'!Z$23+(AQ230*DG$11*'Projeções - Receitas'!Z$25)</f>
        <v>87750399781.038361</v>
      </c>
      <c r="BN230" s="334">
        <f>(AR230*SUMPRODUCT(DH$10:DH$13,DH$28:DH$31)+BC230*SUMPRODUCT(DH$14:DH$23,DH$32:DH$41))*'Projeções - Receitas'!AA$23+(AR230*DH$11*'Projeções - Receitas'!AA$25)</f>
        <v>96925838962.923767</v>
      </c>
      <c r="BO230" s="334">
        <f>(AS230*SUMPRODUCT(DI$10:DI$13,DI$28:DI$31)+BD230*SUMPRODUCT(DI$14:DI$23,DI$32:DI$41))*'Projeções - Receitas'!AB$23+(AS230*DI$11*'Projeções - Receitas'!AB$25)</f>
        <v>106472345629.24814</v>
      </c>
      <c r="BP230" s="334">
        <f>(AT230*SUMPRODUCT(DJ$10:DJ$13,DJ$28:DJ$31)+BE230*SUMPRODUCT(DJ$14:DJ$23,DJ$32:DJ$41))*'Projeções - Receitas'!AC$23+(AT230*DJ$11*'Projeções - Receitas'!AC$25)</f>
        <v>115049426447.0676</v>
      </c>
      <c r="BQ230" s="334">
        <f>(AU230*SUMPRODUCT(DK$10:DK$13,DK$28:DK$31)+BF230*SUMPRODUCT(DK$14:DK$23,DK$32:DK$41))*'Projeções - Receitas'!AD$23+(AU230*DK$11*'Projeções - Receitas'!AD$25)</f>
        <v>146347774866.94452</v>
      </c>
      <c r="BR230" s="335">
        <f>((BG230+'DRE + DCF'!T$12)*(1+'DRE + DCF'!T$15)+'DRE + DCF'!T$18)*(1+'DRE + DCF'!T$25)*'DRE + DCF'!T$33</f>
        <v>36665859938.459335</v>
      </c>
      <c r="BS230" s="335">
        <f>((BH230+'DRE + DCF'!U$12)*(1+'DRE + DCF'!U$15)+'DRE + DCF'!U$18)*(1+'DRE + DCF'!U$25)*'DRE + DCF'!U$33</f>
        <v>27765529104.525787</v>
      </c>
      <c r="BT230" s="335">
        <f>((BI230+'DRE + DCF'!V$12)*(1+'DRE + DCF'!V$15)+'DRE + DCF'!V$18)*(1+'DRE + DCF'!V$25)*'DRE + DCF'!V$33</f>
        <v>30861151001.424915</v>
      </c>
      <c r="BU230" s="335">
        <f>((BJ230+'DRE + DCF'!W$12)*(1+'DRE + DCF'!W$15)+'DRE + DCF'!W$18)*(1+'DRE + DCF'!W$25)*'DRE + DCF'!W$33</f>
        <v>34244355139.433193</v>
      </c>
      <c r="BV230" s="335">
        <f>((BK230+'DRE + DCF'!X$12)*(1+'DRE + DCF'!X$15)+'DRE + DCF'!X$18)*(1+'DRE + DCF'!X$25)*'DRE + DCF'!X$33</f>
        <v>37951626967.053444</v>
      </c>
      <c r="BW230" s="335">
        <f>((BL230+'DRE + DCF'!Y$12)*(1+'DRE + DCF'!Y$15)+'DRE + DCF'!Y$18)*(1+'DRE + DCF'!Y$25)*'DRE + DCF'!Y$33</f>
        <v>42028013301.265816</v>
      </c>
      <c r="BX230" s="335">
        <f>((BM230+'DRE + DCF'!Z$12)*(1+'DRE + DCF'!Z$15)+'DRE + DCF'!Z$18)*(1+'DRE + DCF'!Z$25)*'DRE + DCF'!Z$33</f>
        <v>46523154062.441277</v>
      </c>
      <c r="BY230" s="335">
        <f>((BN230+'DRE + DCF'!AA$12)*(1+'DRE + DCF'!AA$15)+'DRE + DCF'!AA$18)*(1+'DRE + DCF'!AA$25)*'DRE + DCF'!AA$33</f>
        <v>51473636376.421188</v>
      </c>
      <c r="BZ230" s="335">
        <f>((BO230+'DRE + DCF'!AB$12)*(1+'DRE + DCF'!AB$15)+'DRE + DCF'!AB$18)*(1+'DRE + DCF'!AB$25)*'DRE + DCF'!AB$33</f>
        <v>56590314142.437103</v>
      </c>
      <c r="CA230" s="335">
        <f>((BP230+'DRE + DCF'!AC$12)*(1+'DRE + DCF'!AC$15)+'DRE + DCF'!AC$18)*(1+'DRE + DCF'!AC$25)*'DRE + DCF'!AC$33</f>
        <v>61066191273.802307</v>
      </c>
      <c r="CB230" s="335">
        <f>((BQ230+'DRE + DCF'!AD$12)*(1+'DRE + DCF'!AD$15)+'DRE + DCF'!AD$18)*(1+'DRE + DCF'!AD$25)*'DRE + DCF'!AD$33</f>
        <v>76635678280.771408</v>
      </c>
      <c r="CC230" s="335">
        <f>BR230*(1-DA$47)+('DRE + DCF'!N$53*10^6)</f>
        <v>201132513632.0994</v>
      </c>
      <c r="CD230" s="335">
        <f>BS230*(1-DB$47)+('DRE + DCF'!T$53*10^6)</f>
        <v>201336386155.24823</v>
      </c>
      <c r="CE230" s="335">
        <f>BT230*(1-DC$47)+('DRE + DCF'!U$53*10^6)</f>
        <v>220037265620.78824</v>
      </c>
      <c r="CF230" s="335">
        <f>BU230*(1-DD$47)+('DRE + DCF'!V$53*10^6)</f>
        <v>240787377789.93799</v>
      </c>
      <c r="CG230" s="335">
        <f>BV230*(1-DE$47)+('DRE + DCF'!W$53*10^6)</f>
        <v>263783016058.3092</v>
      </c>
      <c r="CH230" s="335">
        <f>BW230*(1-DF$47)+('DRE + DCF'!X$53*10^6)</f>
        <v>289247783844.49396</v>
      </c>
      <c r="CI230" s="335">
        <f>BX230*(1-DG$47)+('DRE + DCF'!Y$53*10^6)</f>
        <v>317435309972.17401</v>
      </c>
      <c r="CJ230" s="335">
        <f>BY230*(1-DH$47)+('DRE + DCF'!Z$53*10^6)</f>
        <v>348621429206.32349</v>
      </c>
      <c r="CK230" s="335">
        <f>BZ230*(1-DI$47)+('DRE + DCF'!AA$53*10^6)</f>
        <v>382718388821.38458</v>
      </c>
      <c r="CL230" s="335">
        <f>CA230*(1-DJ$47)+('DRE + DCF'!AB$53*10^6)</f>
        <v>418888135743.17841</v>
      </c>
      <c r="CM230" s="335">
        <f>CB230*(1-DK$47)+('DRE + DCF'!AC$53*10^6)</f>
        <v>464305928477.39581</v>
      </c>
      <c r="CN230" s="335">
        <f t="shared" si="196"/>
        <v>1190375941749.533</v>
      </c>
      <c r="CO230" s="335">
        <f t="shared" si="197"/>
        <v>1212655917895.8113</v>
      </c>
      <c r="CP230" s="335">
        <f t="shared" si="198"/>
        <v>1254015043160.2793</v>
      </c>
      <c r="CQ230" s="335">
        <f t="shared" si="199"/>
        <v>1404496848339.5127</v>
      </c>
      <c r="CR230" s="335">
        <f t="shared" si="200"/>
        <v>1573036470140.2544</v>
      </c>
      <c r="CS230" s="335">
        <f t="shared" si="201"/>
        <v>1761800846557.085</v>
      </c>
      <c r="CT230" s="335">
        <f t="shared" si="202"/>
        <v>1973216948143.9353</v>
      </c>
      <c r="CU230" s="335">
        <f t="shared" si="203"/>
        <v>2210002981921.208</v>
      </c>
      <c r="CV230" s="335">
        <f t="shared" si="204"/>
        <v>2461943321860.2256</v>
      </c>
      <c r="CW230" s="335">
        <f t="shared" si="205"/>
        <v>2698289880758.8081</v>
      </c>
      <c r="CX230" s="336">
        <f t="shared" si="206"/>
        <v>2953278274490.5151</v>
      </c>
    </row>
    <row r="231" spans="4:102" ht="30" customHeight="1" x14ac:dyDescent="0.25">
      <c r="D231" s="333">
        <f t="shared" si="164"/>
        <v>1.1711420112636789E-2</v>
      </c>
      <c r="E231" s="64">
        <f t="shared" si="165"/>
        <v>8.7742410446417507E-3</v>
      </c>
      <c r="F231" s="64">
        <f t="shared" si="166"/>
        <v>1.8207415944357597E-2</v>
      </c>
      <c r="G231" s="64">
        <f t="shared" si="167"/>
        <v>1.4183221996769468E-2</v>
      </c>
      <c r="H231" s="64">
        <f t="shared" si="168"/>
        <v>1.043482561198314E-2</v>
      </c>
      <c r="I231" s="64">
        <f t="shared" si="169"/>
        <v>6.923304722830842E-3</v>
      </c>
      <c r="J231" s="64">
        <f t="shared" si="170"/>
        <v>3.6193164127469313E-3</v>
      </c>
      <c r="K231" s="64">
        <f t="shared" si="171"/>
        <v>4.9567951425188994E-4</v>
      </c>
      <c r="L231" s="64">
        <f t="shared" si="172"/>
        <v>1.796658262477796E-3</v>
      </c>
      <c r="M231" s="64">
        <f t="shared" si="173"/>
        <v>2.0083668134759092E-3</v>
      </c>
      <c r="N231" s="64">
        <f t="shared" si="174"/>
        <v>3.3350560885214708E-5</v>
      </c>
      <c r="O231" s="64">
        <f t="shared" si="163"/>
        <v>0.11000000000000008</v>
      </c>
      <c r="P231" s="64">
        <f t="shared" si="163"/>
        <v>0.11000000000000008</v>
      </c>
      <c r="Q231" s="64">
        <f t="shared" si="208"/>
        <v>0.11000000000000008</v>
      </c>
      <c r="R231" s="64">
        <f t="shared" si="209"/>
        <v>0.11000000000000008</v>
      </c>
      <c r="S231" s="64">
        <f t="shared" si="210"/>
        <v>0.11000000000000008</v>
      </c>
      <c r="T231" s="64">
        <f t="shared" si="211"/>
        <v>0.11000000000000008</v>
      </c>
      <c r="U231" s="64">
        <f t="shared" si="212"/>
        <v>0.11000000000000008</v>
      </c>
      <c r="V231" s="64">
        <f t="shared" si="213"/>
        <v>0.11000000000000008</v>
      </c>
      <c r="W231" s="64">
        <f t="shared" si="214"/>
        <v>0.11000000000000008</v>
      </c>
      <c r="X231" s="64">
        <f t="shared" si="215"/>
        <v>0.11000000000000008</v>
      </c>
      <c r="Y231" s="64">
        <f t="shared" si="216"/>
        <v>0.11000000000000008</v>
      </c>
      <c r="Z231" s="64">
        <f t="shared" si="175"/>
        <v>0.16889889835444405</v>
      </c>
      <c r="AA231" s="64">
        <f t="shared" si="207"/>
        <v>0.16596171928644901</v>
      </c>
      <c r="AB231" s="64">
        <f t="shared" si="176"/>
        <v>0.17539489418616486</v>
      </c>
      <c r="AC231" s="64">
        <f t="shared" si="177"/>
        <v>0.17137070023857673</v>
      </c>
      <c r="AD231" s="64">
        <f t="shared" si="178"/>
        <v>0.1676223038537904</v>
      </c>
      <c r="AE231" s="64">
        <f t="shared" si="179"/>
        <v>0.1641107829646381</v>
      </c>
      <c r="AF231" s="64">
        <f t="shared" si="180"/>
        <v>0.16080679465455419</v>
      </c>
      <c r="AG231" s="64">
        <f t="shared" si="181"/>
        <v>0.15768315775605915</v>
      </c>
      <c r="AH231" s="64">
        <f t="shared" si="182"/>
        <v>0.15539081997932946</v>
      </c>
      <c r="AI231" s="64">
        <f t="shared" si="183"/>
        <v>0.15517911142833135</v>
      </c>
      <c r="AJ231" s="64">
        <f t="shared" si="184"/>
        <v>0.15715412768092205</v>
      </c>
      <c r="AK231" s="334">
        <f>(1+O231)*'Projeções - Receitas'!N$34</f>
        <v>2045932377417.9607</v>
      </c>
      <c r="AL231" s="334">
        <f>(1+P231)*'Projeções - Receitas'!T$34</f>
        <v>2160821847103.2061</v>
      </c>
      <c r="AM231" s="334">
        <f>(1+Q231)*'Projeções - Receitas'!U$34</f>
        <v>2420120468755.5908</v>
      </c>
      <c r="AN231" s="334">
        <f>(1+R231)*'Projeções - Receitas'!V$34</f>
        <v>2710534925006.2622</v>
      </c>
      <c r="AO231" s="334">
        <f>(1+S231)*'Projeções - Receitas'!W$34</f>
        <v>3035799116007.0137</v>
      </c>
      <c r="AP231" s="334">
        <f>(1+T231)*'Projeções - Receitas'!X$34</f>
        <v>3400095009927.856</v>
      </c>
      <c r="AQ231" s="334">
        <f>(1+U231)*'Projeções - Receitas'!Y$34</f>
        <v>3808106411119.1987</v>
      </c>
      <c r="AR231" s="334">
        <f>(1+V231)*'Projeções - Receitas'!Z$34</f>
        <v>4265079180453.5029</v>
      </c>
      <c r="AS231" s="334">
        <f>(1+W231)*'Projeções - Receitas'!AA$34</f>
        <v>4751298207025.2031</v>
      </c>
      <c r="AT231" s="334">
        <f>(1+X231)*'Projeções - Receitas'!AB$34</f>
        <v>5207422834899.623</v>
      </c>
      <c r="AU231" s="334">
        <f>(1+Y231)*'Projeções - Receitas'!AC$34</f>
        <v>5699524292797.6367</v>
      </c>
      <c r="AV231" s="335">
        <f t="shared" si="185"/>
        <v>1791358847589.2405</v>
      </c>
      <c r="AW231" s="335">
        <f t="shared" si="186"/>
        <v>1891952723656.2673</v>
      </c>
      <c r="AX231" s="335">
        <f t="shared" si="187"/>
        <v>2118987050495.0195</v>
      </c>
      <c r="AY231" s="335">
        <f t="shared" si="188"/>
        <v>2373265496554.4224</v>
      </c>
      <c r="AZ231" s="335">
        <f t="shared" si="189"/>
        <v>2658057356140.9531</v>
      </c>
      <c r="BA231" s="335">
        <f t="shared" si="190"/>
        <v>2977024238877.8682</v>
      </c>
      <c r="BB231" s="335">
        <f t="shared" si="191"/>
        <v>3334267147543.2119</v>
      </c>
      <c r="BC231" s="335">
        <f t="shared" si="192"/>
        <v>3734379205248.3979</v>
      </c>
      <c r="BD231" s="335">
        <f t="shared" si="193"/>
        <v>4160098434646.7158</v>
      </c>
      <c r="BE231" s="335">
        <f t="shared" si="194"/>
        <v>4559467884372.8008</v>
      </c>
      <c r="BF231" s="335">
        <f t="shared" si="195"/>
        <v>4990337599446.0303</v>
      </c>
      <c r="BG231" s="334">
        <f>(AK231*SUMPRODUCT(DA$10:DA$13,DA$28:DA$31)+AV231*SUMPRODUCT(DA$14:DA$23,DA$32:DA$41))*'Projeções - Receitas'!T$23+(AK231*DA$11*'Projeções - Receitas'!T$25)</f>
        <v>66465276016.602463</v>
      </c>
      <c r="BH231" s="334">
        <f>(AL231*SUMPRODUCT(DB$10:DB$13,DB$28:DB$31)+AW231*SUMPRODUCT(DB$14:DB$23,DB$32:DB$41))*'Projeções - Receitas'!U$23+(AL231*DB$11*'Projeções - Receitas'!U$25)</f>
        <v>53253536525.025055</v>
      </c>
      <c r="BI231" s="334">
        <f>(AM231*SUMPRODUCT(DC$10:DC$13,DC$28:DC$31)+AX231*SUMPRODUCT(DC$14:DC$23,DC$32:DC$41))*'Projeções - Receitas'!V$23+(AM231*DC$11*'Projeções - Receitas'!V$25)</f>
        <v>58902672680.765694</v>
      </c>
      <c r="BJ231" s="334">
        <f>(AN231*SUMPRODUCT(DD$10:DD$13,DD$28:DD$31)+AY231*SUMPRODUCT(DD$14:DD$23,DD$32:DD$41))*'Projeções - Receitas'!W$23+(AN231*DD$11*'Projeções - Receitas'!W$25)</f>
        <v>65101400903.068123</v>
      </c>
      <c r="BK231" s="334">
        <f>(AO231*SUMPRODUCT(DE$10:DE$13,DE$28:DE$31)+AZ231*SUMPRODUCT(DE$14:DE$23,DE$32:DE$41))*'Projeções - Receitas'!X$23+(AO231*DE$11*'Projeções - Receitas'!X$25)</f>
        <v>71933365960.801697</v>
      </c>
      <c r="BL231" s="334">
        <f>(AP231*SUMPRODUCT(DF$10:DF$13,DF$28:DF$31)+BA231*SUMPRODUCT(DF$14:DF$23,DF$32:DF$41))*'Projeções - Receitas'!Y$23+(AP231*DF$11*'Projeções - Receitas'!Y$25)</f>
        <v>79470833142.365906</v>
      </c>
      <c r="BM231" s="334">
        <f>(AQ231*SUMPRODUCT(DG$10:DG$13,DG$28:DG$31)+BB231*SUMPRODUCT(DG$14:DG$23,DG$32:DG$41))*'Projeções - Receitas'!Z$23+(AQ231*DG$11*'Projeções - Receitas'!Z$25)</f>
        <v>87789944801.219025</v>
      </c>
      <c r="BN231" s="334">
        <f>(AR231*SUMPRODUCT(DH$10:DH$13,DH$28:DH$31)+BC231*SUMPRODUCT(DH$14:DH$23,DH$32:DH$41))*'Projeções - Receitas'!AA$23+(AR231*DH$11*'Projeções - Receitas'!AA$25)</f>
        <v>96969518926.404114</v>
      </c>
      <c r="BO231" s="334">
        <f>(AS231*SUMPRODUCT(DI$10:DI$13,DI$28:DI$31)+BD231*SUMPRODUCT(DI$14:DI$23,DI$32:DI$41))*'Projeções - Receitas'!AB$23+(AS231*DI$11*'Projeções - Receitas'!AB$25)</f>
        <v>106520327758.86931</v>
      </c>
      <c r="BP231" s="334">
        <f>(AT231*SUMPRODUCT(DJ$10:DJ$13,DJ$28:DJ$31)+BE231*SUMPRODUCT(DJ$14:DJ$23,DJ$32:DJ$41))*'Projeções - Receitas'!AC$23+(AT231*DJ$11*'Projeções - Receitas'!AC$25)</f>
        <v>115101273867.72884</v>
      </c>
      <c r="BQ231" s="334">
        <f>(AU231*SUMPRODUCT(DK$10:DK$13,DK$28:DK$31)+BF231*SUMPRODUCT(DK$14:DK$23,DK$32:DK$41))*'Projeções - Receitas'!AD$23+(AU231*DK$11*'Projeções - Receitas'!AD$25)</f>
        <v>146413726996.22205</v>
      </c>
      <c r="BR231" s="335">
        <f>((BG231+'DRE + DCF'!T$12)*(1+'DRE + DCF'!T$15)+'DRE + DCF'!T$18)*(1+'DRE + DCF'!T$25)*'DRE + DCF'!T$33</f>
        <v>36684282530.750313</v>
      </c>
      <c r="BS231" s="335">
        <f>((BH231+'DRE + DCF'!U$12)*(1+'DRE + DCF'!U$15)+'DRE + DCF'!U$18)*(1+'DRE + DCF'!U$25)*'DRE + DCF'!U$33</f>
        <v>27780147268.389698</v>
      </c>
      <c r="BT231" s="335">
        <f>((BI231+'DRE + DCF'!V$12)*(1+'DRE + DCF'!V$15)+'DRE + DCF'!V$18)*(1+'DRE + DCF'!V$25)*'DRE + DCF'!V$33</f>
        <v>30877301722.495541</v>
      </c>
      <c r="BU231" s="335">
        <f>((BJ231+'DRE + DCF'!W$12)*(1+'DRE + DCF'!W$15)+'DRE + DCF'!W$18)*(1+'DRE + DCF'!W$25)*'DRE + DCF'!W$33</f>
        <v>34262185463.888668</v>
      </c>
      <c r="BV231" s="335">
        <f>((BK231+'DRE + DCF'!X$12)*(1+'DRE + DCF'!X$15)+'DRE + DCF'!X$18)*(1+'DRE + DCF'!X$25)*'DRE + DCF'!X$33</f>
        <v>37971306316.690361</v>
      </c>
      <c r="BW231" s="335">
        <f>((BL231+'DRE + DCF'!Y$12)*(1+'DRE + DCF'!Y$15)+'DRE + DCF'!Y$18)*(1+'DRE + DCF'!Y$25)*'DRE + DCF'!Y$33</f>
        <v>42049730260.806679</v>
      </c>
      <c r="BX231" s="335">
        <f>((BM231+'DRE + DCF'!Z$12)*(1+'DRE + DCF'!Z$15)+'DRE + DCF'!Z$18)*(1+'DRE + DCF'!Z$25)*'DRE + DCF'!Z$33</f>
        <v>46547117348.814003</v>
      </c>
      <c r="BY231" s="335">
        <f>((BN231+'DRE + DCF'!AA$12)*(1+'DRE + DCF'!AA$15)+'DRE + DCF'!AA$18)*(1+'DRE + DCF'!AA$25)*'DRE + DCF'!AA$33</f>
        <v>51500075474.495026</v>
      </c>
      <c r="BZ231" s="335">
        <f>((BO231+'DRE + DCF'!AB$12)*(1+'DRE + DCF'!AB$15)+'DRE + DCF'!AB$18)*(1+'DRE + DCF'!AB$25)*'DRE + DCF'!AB$33</f>
        <v>56619324503.084511</v>
      </c>
      <c r="CA231" s="335">
        <f>((BP231+'DRE + DCF'!AC$12)*(1+'DRE + DCF'!AC$15)+'DRE + DCF'!AC$18)*(1+'DRE + DCF'!AC$25)*'DRE + DCF'!AC$33</f>
        <v>61097503175.704895</v>
      </c>
      <c r="CB231" s="335">
        <f>((BQ231+'DRE + DCF'!AD$12)*(1+'DRE + DCF'!AD$15)+'DRE + DCF'!AD$18)*(1+'DRE + DCF'!AD$25)*'DRE + DCF'!AD$33</f>
        <v>76674177895.955658</v>
      </c>
      <c r="CC231" s="335">
        <f>BR231*(1-DA$47)+('DRE + DCF'!N$53*10^6)</f>
        <v>201143790500.16608</v>
      </c>
      <c r="CD231" s="335">
        <f>BS231*(1-DB$47)+('DRE + DCF'!T$53*10^6)</f>
        <v>201345157053.56656</v>
      </c>
      <c r="CE231" s="335">
        <f>BT231*(1-DC$47)+('DRE + DCF'!U$53*10^6)</f>
        <v>220046956053.4306</v>
      </c>
      <c r="CF231" s="335">
        <f>BU231*(1-DD$47)+('DRE + DCF'!V$53*10^6)</f>
        <v>240798075984.61127</v>
      </c>
      <c r="CG231" s="335">
        <f>BV231*(1-DE$47)+('DRE + DCF'!W$53*10^6)</f>
        <v>263794823668.09137</v>
      </c>
      <c r="CH231" s="335">
        <f>BW231*(1-DF$47)+('DRE + DCF'!X$53*10^6)</f>
        <v>289260814020.21851</v>
      </c>
      <c r="CI231" s="335">
        <f>BX231*(1-DG$47)+('DRE + DCF'!Y$53*10^6)</f>
        <v>317449687943.99762</v>
      </c>
      <c r="CJ231" s="335">
        <f>BY231*(1-DH$47)+('DRE + DCF'!Z$53*10^6)</f>
        <v>348637292665.16779</v>
      </c>
      <c r="CK231" s="335">
        <f>BZ231*(1-DI$47)+('DRE + DCF'!AA$53*10^6)</f>
        <v>382735795037.77301</v>
      </c>
      <c r="CL231" s="335">
        <f>CA231*(1-DJ$47)+('DRE + DCF'!AB$53*10^6)</f>
        <v>418906922884.31995</v>
      </c>
      <c r="CM231" s="335">
        <f>CB231*(1-DK$47)+('DRE + DCF'!AC$53*10^6)</f>
        <v>464329028246.50635</v>
      </c>
      <c r="CN231" s="335">
        <f t="shared" si="196"/>
        <v>1190912388771.502</v>
      </c>
      <c r="CO231" s="335">
        <f t="shared" si="197"/>
        <v>1213202405465.8408</v>
      </c>
      <c r="CP231" s="335">
        <f t="shared" si="198"/>
        <v>1254580169362.6946</v>
      </c>
      <c r="CQ231" s="335">
        <f t="shared" si="199"/>
        <v>1405129789686.2183</v>
      </c>
      <c r="CR231" s="335">
        <f t="shared" si="200"/>
        <v>1573745364448.5645</v>
      </c>
      <c r="CS231" s="335">
        <f t="shared" si="201"/>
        <v>1762594808182.3923</v>
      </c>
      <c r="CT231" s="335">
        <f t="shared" si="202"/>
        <v>1974106185164.2795</v>
      </c>
      <c r="CU231" s="335">
        <f t="shared" si="203"/>
        <v>2210998927383.9932</v>
      </c>
      <c r="CV231" s="335">
        <f t="shared" si="204"/>
        <v>2463052805105.769</v>
      </c>
      <c r="CW231" s="335">
        <f t="shared" si="205"/>
        <v>2699505874395.9229</v>
      </c>
      <c r="CX231" s="336">
        <f t="shared" si="206"/>
        <v>2954609179526.3374</v>
      </c>
    </row>
    <row r="232" spans="4:102" ht="30" customHeight="1" x14ac:dyDescent="0.25">
      <c r="D232" s="333">
        <f t="shared" si="164"/>
        <v>1.1644838619091935E-2</v>
      </c>
      <c r="E232" s="64">
        <f t="shared" si="165"/>
        <v>8.7067434602216831E-3</v>
      </c>
      <c r="F232" s="64">
        <f t="shared" si="166"/>
        <v>1.813616537428564E-2</v>
      </c>
      <c r="G232" s="64">
        <f t="shared" si="167"/>
        <v>1.4113672986141163E-2</v>
      </c>
      <c r="H232" s="64">
        <f t="shared" si="168"/>
        <v>1.0366853559590772E-2</v>
      </c>
      <c r="I232" s="64">
        <f t="shared" si="169"/>
        <v>6.8568035120619153E-3</v>
      </c>
      <c r="J232" s="64">
        <f t="shared" si="170"/>
        <v>3.5541935361765309E-3</v>
      </c>
      <c r="K232" s="64">
        <f t="shared" si="171"/>
        <v>4.318546074161822E-4</v>
      </c>
      <c r="L232" s="64">
        <f t="shared" si="172"/>
        <v>1.8595588659090223E-3</v>
      </c>
      <c r="M232" s="64">
        <f t="shared" si="173"/>
        <v>2.0712795009983354E-3</v>
      </c>
      <c r="N232" s="64">
        <f t="shared" si="174"/>
        <v>9.6294140760871949E-5</v>
      </c>
      <c r="O232" s="64">
        <f t="shared" si="163"/>
        <v>0.11050000000000008</v>
      </c>
      <c r="P232" s="64">
        <f t="shared" si="163"/>
        <v>0.11050000000000008</v>
      </c>
      <c r="Q232" s="64">
        <f t="shared" si="208"/>
        <v>0.11050000000000008</v>
      </c>
      <c r="R232" s="64">
        <f t="shared" si="209"/>
        <v>0.11050000000000008</v>
      </c>
      <c r="S232" s="64">
        <f t="shared" si="210"/>
        <v>0.11050000000000008</v>
      </c>
      <c r="T232" s="64">
        <f t="shared" si="211"/>
        <v>0.11050000000000008</v>
      </c>
      <c r="U232" s="64">
        <f t="shared" si="212"/>
        <v>0.11050000000000008</v>
      </c>
      <c r="V232" s="64">
        <f t="shared" si="213"/>
        <v>0.11050000000000008</v>
      </c>
      <c r="W232" s="64">
        <f t="shared" si="214"/>
        <v>0.11050000000000008</v>
      </c>
      <c r="X232" s="64">
        <f t="shared" si="215"/>
        <v>0.11050000000000008</v>
      </c>
      <c r="Y232" s="64">
        <f t="shared" si="216"/>
        <v>0.11050000000000008</v>
      </c>
      <c r="Z232" s="64">
        <f t="shared" si="175"/>
        <v>0.1688323168608992</v>
      </c>
      <c r="AA232" s="64">
        <f t="shared" si="207"/>
        <v>0.16589422170202894</v>
      </c>
      <c r="AB232" s="64">
        <f t="shared" si="176"/>
        <v>0.1753236436160929</v>
      </c>
      <c r="AC232" s="64">
        <f t="shared" si="177"/>
        <v>0.17130115122794842</v>
      </c>
      <c r="AD232" s="64">
        <f t="shared" si="178"/>
        <v>0.16755433180139803</v>
      </c>
      <c r="AE232" s="64">
        <f t="shared" si="179"/>
        <v>0.16404428175386918</v>
      </c>
      <c r="AF232" s="64">
        <f t="shared" si="180"/>
        <v>0.16074167177798379</v>
      </c>
      <c r="AG232" s="64">
        <f t="shared" si="181"/>
        <v>0.15761933284922344</v>
      </c>
      <c r="AH232" s="64">
        <f t="shared" si="182"/>
        <v>0.15532791937589824</v>
      </c>
      <c r="AI232" s="64">
        <f t="shared" si="183"/>
        <v>0.15511619874080892</v>
      </c>
      <c r="AJ232" s="64">
        <f t="shared" si="184"/>
        <v>0.15709118410104639</v>
      </c>
      <c r="AK232" s="334">
        <f>(1+O232)*'Projeções - Receitas'!N$34</f>
        <v>2046853968578.9597</v>
      </c>
      <c r="AL232" s="334">
        <f>(1+P232)*'Projeções - Receitas'!T$34</f>
        <v>2161795190277.5769</v>
      </c>
      <c r="AM232" s="334">
        <f>(1+Q232)*'Projeções - Receitas'!U$34</f>
        <v>2421210613110.8862</v>
      </c>
      <c r="AN232" s="334">
        <f>(1+R232)*'Projeções - Receitas'!V$34</f>
        <v>2711755886684.1924</v>
      </c>
      <c r="AO232" s="334">
        <f>(1+S232)*'Projeções - Receitas'!W$34</f>
        <v>3037166593086.2959</v>
      </c>
      <c r="AP232" s="334">
        <f>(1+T232)*'Projeções - Receitas'!X$34</f>
        <v>3401626584256.6519</v>
      </c>
      <c r="AQ232" s="334">
        <f>(1+U232)*'Projeções - Receitas'!Y$34</f>
        <v>3809821774367.4502</v>
      </c>
      <c r="AR232" s="334">
        <f>(1+V232)*'Projeções - Receitas'!Z$34</f>
        <v>4267000387291.5444</v>
      </c>
      <c r="AS232" s="334">
        <f>(1+W232)*'Projeções - Receitas'!AA$34</f>
        <v>4753438431442.7813</v>
      </c>
      <c r="AT232" s="334">
        <f>(1+X232)*'Projeções - Receitas'!AB$34</f>
        <v>5209768520861.2891</v>
      </c>
      <c r="AU232" s="334">
        <f>(1+Y232)*'Projeções - Receitas'!AC$34</f>
        <v>5702091646082.6807</v>
      </c>
      <c r="AV232" s="335">
        <f t="shared" si="185"/>
        <v>1792165765989.0554</v>
      </c>
      <c r="AW232" s="335">
        <f t="shared" si="186"/>
        <v>1892804954612.8694</v>
      </c>
      <c r="AX232" s="335">
        <f t="shared" si="187"/>
        <v>2119941549166.4138</v>
      </c>
      <c r="AY232" s="335">
        <f t="shared" si="188"/>
        <v>2374334535066.3833</v>
      </c>
      <c r="AZ232" s="335">
        <f t="shared" si="189"/>
        <v>2659254679274.3496</v>
      </c>
      <c r="BA232" s="335">
        <f t="shared" si="190"/>
        <v>2978365240787.272</v>
      </c>
      <c r="BB232" s="335">
        <f t="shared" si="191"/>
        <v>3335769069681.7446</v>
      </c>
      <c r="BC232" s="335">
        <f t="shared" si="192"/>
        <v>3736061358043.5542</v>
      </c>
      <c r="BD232" s="335">
        <f t="shared" si="193"/>
        <v>4161972352860.52</v>
      </c>
      <c r="BE232" s="335">
        <f t="shared" si="194"/>
        <v>4561521698735.1309</v>
      </c>
      <c r="BF232" s="335">
        <f t="shared" si="195"/>
        <v>4992585499265.6006</v>
      </c>
      <c r="BG232" s="334">
        <f>(AK232*SUMPRODUCT(DA$10:DA$13,DA$28:DA$31)+AV232*SUMPRODUCT(DA$14:DA$23,DA$32:DA$41))*'Projeções - Receitas'!T$23+(AK232*DA$11*'Projeções - Receitas'!T$25)</f>
        <v>66495215330.123451</v>
      </c>
      <c r="BH232" s="334">
        <f>(AL232*SUMPRODUCT(DB$10:DB$13,DB$28:DB$31)+AW232*SUMPRODUCT(DB$14:DB$23,DB$32:DB$41))*'Projeções - Receitas'!U$23+(AL232*DB$11*'Projeções - Receitas'!U$25)</f>
        <v>53277524604.540833</v>
      </c>
      <c r="BI232" s="334">
        <f>(AM232*SUMPRODUCT(DC$10:DC$13,DC$28:DC$31)+AX232*SUMPRODUCT(DC$14:DC$23,DC$32:DC$41))*'Projeções - Receitas'!V$23+(AM232*DC$11*'Projeções - Receitas'!V$25)</f>
        <v>58929205416.207474</v>
      </c>
      <c r="BJ232" s="334">
        <f>(AN232*SUMPRODUCT(DD$10:DD$13,DD$28:DD$31)+AY232*SUMPRODUCT(DD$14:DD$23,DD$32:DD$41))*'Projeções - Receitas'!W$23+(AN232*DD$11*'Projeções - Receitas'!W$25)</f>
        <v>65130725858.429848</v>
      </c>
      <c r="BK232" s="334">
        <f>(AO232*SUMPRODUCT(DE$10:DE$13,DE$28:DE$31)+AZ232*SUMPRODUCT(DE$14:DE$23,DE$32:DE$41))*'Projeções - Receitas'!X$23+(AO232*DE$11*'Projeções - Receitas'!X$25)</f>
        <v>71965768377.901154</v>
      </c>
      <c r="BL232" s="334">
        <f>(AP232*SUMPRODUCT(DF$10:DF$13,DF$28:DF$31)+BA232*SUMPRODUCT(DF$14:DF$23,DF$32:DF$41))*'Projeções - Receitas'!Y$23+(AP232*DF$11*'Projeções - Receitas'!Y$25)</f>
        <v>79506630814.95253</v>
      </c>
      <c r="BM232" s="334">
        <f>(AQ232*SUMPRODUCT(DG$10:DG$13,DG$28:DG$31)+BB232*SUMPRODUCT(DG$14:DG$23,DG$32:DG$41))*'Projeções - Receitas'!Z$23+(AQ232*DG$11*'Projeções - Receitas'!Z$25)</f>
        <v>87829489821.39975</v>
      </c>
      <c r="BN232" s="334">
        <f>(AR232*SUMPRODUCT(DH$10:DH$13,DH$28:DH$31)+BC232*SUMPRODUCT(DH$14:DH$23,DH$32:DH$41))*'Projeções - Receitas'!AA$23+(AR232*DH$11*'Projeções - Receitas'!AA$25)</f>
        <v>97013198889.884491</v>
      </c>
      <c r="BO232" s="334">
        <f>(AS232*SUMPRODUCT(DI$10:DI$13,DI$28:DI$31)+BD232*SUMPRODUCT(DI$14:DI$23,DI$32:DI$41))*'Projeções - Receitas'!AB$23+(AS232*DI$11*'Projeções - Receitas'!AB$25)</f>
        <v>106568309888.49042</v>
      </c>
      <c r="BP232" s="334">
        <f>(AT232*SUMPRODUCT(DJ$10:DJ$13,DJ$28:DJ$31)+BE232*SUMPRODUCT(DJ$14:DJ$23,DJ$32:DJ$41))*'Projeções - Receitas'!AC$23+(AT232*DJ$11*'Projeções - Receitas'!AC$25)</f>
        <v>115153121288.38995</v>
      </c>
      <c r="BQ232" s="334">
        <f>(AU232*SUMPRODUCT(DK$10:DK$13,DK$28:DK$31)+BF232*SUMPRODUCT(DK$14:DK$23,DK$32:DK$41))*'Projeções - Receitas'!AD$23+(AU232*DK$11*'Projeções - Receitas'!AD$25)</f>
        <v>146479679125.49963</v>
      </c>
      <c r="BR232" s="335">
        <f>((BG232+'DRE + DCF'!T$12)*(1+'DRE + DCF'!T$15)+'DRE + DCF'!T$18)*(1+'DRE + DCF'!T$25)*'DRE + DCF'!T$33</f>
        <v>36702705123.041313</v>
      </c>
      <c r="BS232" s="335">
        <f>((BH232+'DRE + DCF'!U$12)*(1+'DRE + DCF'!U$15)+'DRE + DCF'!U$18)*(1+'DRE + DCF'!U$25)*'DRE + DCF'!U$33</f>
        <v>27794765432.25359</v>
      </c>
      <c r="BT232" s="335">
        <f>((BI232+'DRE + DCF'!V$12)*(1+'DRE + DCF'!V$15)+'DRE + DCF'!V$18)*(1+'DRE + DCF'!V$25)*'DRE + DCF'!V$33</f>
        <v>30893452443.56617</v>
      </c>
      <c r="BU232" s="335">
        <f>((BJ232+'DRE + DCF'!W$12)*(1+'DRE + DCF'!W$15)+'DRE + DCF'!W$18)*(1+'DRE + DCF'!W$25)*'DRE + DCF'!W$33</f>
        <v>34280015788.344147</v>
      </c>
      <c r="BV232" s="335">
        <f>((BK232+'DRE + DCF'!X$12)*(1+'DRE + DCF'!X$15)+'DRE + DCF'!X$18)*(1+'DRE + DCF'!X$25)*'DRE + DCF'!X$33</f>
        <v>37990985666.327286</v>
      </c>
      <c r="BW232" s="335">
        <f>((BL232+'DRE + DCF'!Y$12)*(1+'DRE + DCF'!Y$15)+'DRE + DCF'!Y$18)*(1+'DRE + DCF'!Y$25)*'DRE + DCF'!Y$33</f>
        <v>42071447220.347549</v>
      </c>
      <c r="BX232" s="335">
        <f>((BM232+'DRE + DCF'!Z$12)*(1+'DRE + DCF'!Z$15)+'DRE + DCF'!Z$18)*(1+'DRE + DCF'!Z$25)*'DRE + DCF'!Z$33</f>
        <v>46571080635.186768</v>
      </c>
      <c r="BY232" s="335">
        <f>((BN232+'DRE + DCF'!AA$12)*(1+'DRE + DCF'!AA$15)+'DRE + DCF'!AA$18)*(1+'DRE + DCF'!AA$25)*'DRE + DCF'!AA$33</f>
        <v>51526514572.568886</v>
      </c>
      <c r="BZ232" s="335">
        <f>((BO232+'DRE + DCF'!AB$12)*(1+'DRE + DCF'!AB$15)+'DRE + DCF'!AB$18)*(1+'DRE + DCF'!AB$25)*'DRE + DCF'!AB$33</f>
        <v>56648334863.73188</v>
      </c>
      <c r="CA232" s="335">
        <f>((BP232+'DRE + DCF'!AC$12)*(1+'DRE + DCF'!AC$15)+'DRE + DCF'!AC$18)*(1+'DRE + DCF'!AC$25)*'DRE + DCF'!AC$33</f>
        <v>61128815077.607414</v>
      </c>
      <c r="CB232" s="335">
        <f>((BQ232+'DRE + DCF'!AD$12)*(1+'DRE + DCF'!AD$15)+'DRE + DCF'!AD$18)*(1+'DRE + DCF'!AD$25)*'DRE + DCF'!AD$33</f>
        <v>76712677511.139954</v>
      </c>
      <c r="CC232" s="335">
        <f>BR232*(1-DA$47)+('DRE + DCF'!N$53*10^6)</f>
        <v>201155067368.23279</v>
      </c>
      <c r="CD232" s="335">
        <f>BS232*(1-DB$47)+('DRE + DCF'!T$53*10^6)</f>
        <v>201353927951.88489</v>
      </c>
      <c r="CE232" s="335">
        <f>BT232*(1-DC$47)+('DRE + DCF'!U$53*10^6)</f>
        <v>220056646486.073</v>
      </c>
      <c r="CF232" s="335">
        <f>BU232*(1-DD$47)+('DRE + DCF'!V$53*10^6)</f>
        <v>240808774179.28458</v>
      </c>
      <c r="CG232" s="335">
        <f>BV232*(1-DE$47)+('DRE + DCF'!W$53*10^6)</f>
        <v>263806631277.87354</v>
      </c>
      <c r="CH232" s="335">
        <f>BW232*(1-DF$47)+('DRE + DCF'!X$53*10^6)</f>
        <v>289273844195.94305</v>
      </c>
      <c r="CI232" s="335">
        <f>BX232*(1-DG$47)+('DRE + DCF'!Y$53*10^6)</f>
        <v>317464065915.82129</v>
      </c>
      <c r="CJ232" s="335">
        <f>BY232*(1-DH$47)+('DRE + DCF'!Z$53*10^6)</f>
        <v>348653156124.01208</v>
      </c>
      <c r="CK232" s="335">
        <f>BZ232*(1-DI$47)+('DRE + DCF'!AA$53*10^6)</f>
        <v>382753201254.16144</v>
      </c>
      <c r="CL232" s="335">
        <f>CA232*(1-DJ$47)+('DRE + DCF'!AB$53*10^6)</f>
        <v>418925710025.46149</v>
      </c>
      <c r="CM232" s="335">
        <f>CB232*(1-DK$47)+('DRE + DCF'!AC$53*10^6)</f>
        <v>464352128015.61694</v>
      </c>
      <c r="CN232" s="335">
        <f t="shared" si="196"/>
        <v>1191448835793.4712</v>
      </c>
      <c r="CO232" s="335">
        <f t="shared" si="197"/>
        <v>1213748893035.8704</v>
      </c>
      <c r="CP232" s="335">
        <f t="shared" si="198"/>
        <v>1255145295565.1104</v>
      </c>
      <c r="CQ232" s="335">
        <f t="shared" si="199"/>
        <v>1405762731032.9233</v>
      </c>
      <c r="CR232" s="335">
        <f t="shared" si="200"/>
        <v>1574454258756.8745</v>
      </c>
      <c r="CS232" s="335">
        <f t="shared" si="201"/>
        <v>1763388769807.6997</v>
      </c>
      <c r="CT232" s="335">
        <f t="shared" si="202"/>
        <v>1974995422184.6235</v>
      </c>
      <c r="CU232" s="335">
        <f t="shared" si="203"/>
        <v>2211994872846.7788</v>
      </c>
      <c r="CV232" s="335">
        <f t="shared" si="204"/>
        <v>2464162288351.3115</v>
      </c>
      <c r="CW232" s="335">
        <f t="shared" si="205"/>
        <v>2700721868033.0381</v>
      </c>
      <c r="CX232" s="336">
        <f t="shared" si="206"/>
        <v>2955940084562.1602</v>
      </c>
    </row>
    <row r="233" spans="4:102" ht="30" customHeight="1" x14ac:dyDescent="0.25">
      <c r="D233" s="333">
        <f t="shared" si="164"/>
        <v>1.1578317054884241E-2</v>
      </c>
      <c r="E233" s="64">
        <f t="shared" si="165"/>
        <v>8.6393066297029975E-3</v>
      </c>
      <c r="F233" s="64">
        <f t="shared" si="166"/>
        <v>1.806497893613998E-2</v>
      </c>
      <c r="G233" s="64">
        <f t="shared" si="167"/>
        <v>1.4044186575882384E-2</v>
      </c>
      <c r="H233" s="64">
        <f t="shared" si="168"/>
        <v>1.0298942688163643E-2</v>
      </c>
      <c r="I233" s="64">
        <f t="shared" si="169"/>
        <v>6.790362158368396E-3</v>
      </c>
      <c r="J233" s="64">
        <f t="shared" si="170"/>
        <v>3.4891292760566572E-3</v>
      </c>
      <c r="K233" s="64">
        <f t="shared" si="171"/>
        <v>3.6808714874148052E-4</v>
      </c>
      <c r="L233" s="64">
        <f t="shared" si="172"/>
        <v>1.9224028531356074E-3</v>
      </c>
      <c r="M233" s="64">
        <f t="shared" si="173"/>
        <v>2.1341355614392932E-3</v>
      </c>
      <c r="N233" s="64">
        <f t="shared" si="174"/>
        <v>1.5918106574916435E-4</v>
      </c>
      <c r="O233" s="64">
        <f t="shared" si="163"/>
        <v>0.11100000000000008</v>
      </c>
      <c r="P233" s="64">
        <f t="shared" si="163"/>
        <v>0.11100000000000008</v>
      </c>
      <c r="Q233" s="64">
        <f t="shared" si="208"/>
        <v>0.11100000000000008</v>
      </c>
      <c r="R233" s="64">
        <f t="shared" si="209"/>
        <v>0.11100000000000008</v>
      </c>
      <c r="S233" s="64">
        <f t="shared" si="210"/>
        <v>0.11100000000000008</v>
      </c>
      <c r="T233" s="64">
        <f t="shared" si="211"/>
        <v>0.11100000000000008</v>
      </c>
      <c r="U233" s="64">
        <f t="shared" si="212"/>
        <v>0.11100000000000008</v>
      </c>
      <c r="V233" s="64">
        <f t="shared" si="213"/>
        <v>0.11100000000000008</v>
      </c>
      <c r="W233" s="64">
        <f t="shared" si="214"/>
        <v>0.11100000000000008</v>
      </c>
      <c r="X233" s="64">
        <f t="shared" si="215"/>
        <v>0.11100000000000008</v>
      </c>
      <c r="Y233" s="64">
        <f t="shared" si="216"/>
        <v>0.11100000000000008</v>
      </c>
      <c r="Z233" s="64">
        <f t="shared" si="175"/>
        <v>0.1687657952966915</v>
      </c>
      <c r="AA233" s="64">
        <f t="shared" si="207"/>
        <v>0.16582678487151026</v>
      </c>
      <c r="AB233" s="64">
        <f t="shared" si="176"/>
        <v>0.17525245717794724</v>
      </c>
      <c r="AC233" s="64">
        <f t="shared" si="177"/>
        <v>0.17123166481768964</v>
      </c>
      <c r="AD233" s="64">
        <f t="shared" si="178"/>
        <v>0.1674864209299709</v>
      </c>
      <c r="AE233" s="64">
        <f t="shared" si="179"/>
        <v>0.16397784040017566</v>
      </c>
      <c r="AF233" s="64">
        <f t="shared" si="180"/>
        <v>0.16067660751786392</v>
      </c>
      <c r="AG233" s="64">
        <f t="shared" si="181"/>
        <v>0.15755556539054874</v>
      </c>
      <c r="AH233" s="64">
        <f t="shared" si="182"/>
        <v>0.15526507538867165</v>
      </c>
      <c r="AI233" s="64">
        <f t="shared" si="183"/>
        <v>0.15505334268036797</v>
      </c>
      <c r="AJ233" s="64">
        <f t="shared" si="184"/>
        <v>0.1570282971760581</v>
      </c>
      <c r="AK233" s="334">
        <f>(1+O233)*'Projeções - Receitas'!N$34</f>
        <v>2047775559739.9587</v>
      </c>
      <c r="AL233" s="334">
        <f>(1+P233)*'Projeções - Receitas'!T$34</f>
        <v>2162768533451.9475</v>
      </c>
      <c r="AM233" s="334">
        <f>(1+Q233)*'Projeções - Receitas'!U$34</f>
        <v>2422300757466.1812</v>
      </c>
      <c r="AN233" s="334">
        <f>(1+R233)*'Projeções - Receitas'!V$34</f>
        <v>2712976848362.123</v>
      </c>
      <c r="AO233" s="334">
        <f>(1+S233)*'Projeções - Receitas'!W$34</f>
        <v>3038534070165.5781</v>
      </c>
      <c r="AP233" s="334">
        <f>(1+T233)*'Projeções - Receitas'!X$34</f>
        <v>3403158158585.4482</v>
      </c>
      <c r="AQ233" s="334">
        <f>(1+U233)*'Projeções - Receitas'!Y$34</f>
        <v>3811537137615.7021</v>
      </c>
      <c r="AR233" s="334">
        <f>(1+V233)*'Projeções - Receitas'!Z$34</f>
        <v>4268921594129.5864</v>
      </c>
      <c r="AS233" s="334">
        <f>(1+W233)*'Projeções - Receitas'!AA$34</f>
        <v>4755578655860.3604</v>
      </c>
      <c r="AT233" s="334">
        <f>(1+X233)*'Projeções - Receitas'!AB$34</f>
        <v>5212114206822.9551</v>
      </c>
      <c r="AU233" s="334">
        <f>(1+Y233)*'Projeções - Receitas'!AC$34</f>
        <v>5704658999367.7246</v>
      </c>
      <c r="AV233" s="335">
        <f t="shared" si="185"/>
        <v>1792972684388.8704</v>
      </c>
      <c r="AW233" s="335">
        <f t="shared" si="186"/>
        <v>1893657185569.4712</v>
      </c>
      <c r="AX233" s="335">
        <f t="shared" si="187"/>
        <v>2120896047837.8076</v>
      </c>
      <c r="AY233" s="335">
        <f t="shared" si="188"/>
        <v>2375403573578.3447</v>
      </c>
      <c r="AZ233" s="335">
        <f t="shared" si="189"/>
        <v>2660452002407.7461</v>
      </c>
      <c r="BA233" s="335">
        <f t="shared" si="190"/>
        <v>2979706242696.6763</v>
      </c>
      <c r="BB233" s="335">
        <f t="shared" si="191"/>
        <v>3337270991820.2778</v>
      </c>
      <c r="BC233" s="335">
        <f t="shared" si="192"/>
        <v>3737743510838.7109</v>
      </c>
      <c r="BD233" s="335">
        <f t="shared" si="193"/>
        <v>4163846271074.3252</v>
      </c>
      <c r="BE233" s="335">
        <f t="shared" si="194"/>
        <v>4563575513097.4609</v>
      </c>
      <c r="BF233" s="335">
        <f t="shared" si="195"/>
        <v>4994833399085.1709</v>
      </c>
      <c r="BG233" s="334">
        <f>(AK233*SUMPRODUCT(DA$10:DA$13,DA$28:DA$31)+AV233*SUMPRODUCT(DA$14:DA$23,DA$32:DA$41))*'Projeções - Receitas'!T$23+(AK233*DA$11*'Projeções - Receitas'!T$25)</f>
        <v>66525154643.64447</v>
      </c>
      <c r="BH233" s="334">
        <f>(AL233*SUMPRODUCT(DB$10:DB$13,DB$28:DB$31)+AW233*SUMPRODUCT(DB$14:DB$23,DB$32:DB$41))*'Projeções - Receitas'!U$23+(AL233*DB$11*'Projeções - Receitas'!U$25)</f>
        <v>53301512684.056595</v>
      </c>
      <c r="BI233" s="334">
        <f>(AM233*SUMPRODUCT(DC$10:DC$13,DC$28:DC$31)+AX233*SUMPRODUCT(DC$14:DC$23,DC$32:DC$41))*'Projeções - Receitas'!V$23+(AM233*DC$11*'Projeções - Receitas'!V$25)</f>
        <v>58955738151.649261</v>
      </c>
      <c r="BJ233" s="334">
        <f>(AN233*SUMPRODUCT(DD$10:DD$13,DD$28:DD$31)+AY233*SUMPRODUCT(DD$14:DD$23,DD$32:DD$41))*'Projeções - Receitas'!W$23+(AN233*DD$11*'Projeções - Receitas'!W$25)</f>
        <v>65160050813.79158</v>
      </c>
      <c r="BK233" s="334">
        <f>(AO233*SUMPRODUCT(DE$10:DE$13,DE$28:DE$31)+AZ233*SUMPRODUCT(DE$14:DE$23,DE$32:DE$41))*'Projeções - Receitas'!X$23+(AO233*DE$11*'Projeções - Receitas'!X$25)</f>
        <v>71998170795.00058</v>
      </c>
      <c r="BL233" s="334">
        <f>(AP233*SUMPRODUCT(DF$10:DF$13,DF$28:DF$31)+BA233*SUMPRODUCT(DF$14:DF$23,DF$32:DF$41))*'Projeções - Receitas'!Y$23+(AP233*DF$11*'Projeções - Receitas'!Y$25)</f>
        <v>79542428487.539246</v>
      </c>
      <c r="BM233" s="334">
        <f>(AQ233*SUMPRODUCT(DG$10:DG$13,DG$28:DG$31)+BB233*SUMPRODUCT(DG$14:DG$23,DG$32:DG$41))*'Projeções - Receitas'!Z$23+(AQ233*DG$11*'Projeções - Receitas'!Z$25)</f>
        <v>87869034841.580475</v>
      </c>
      <c r="BN233" s="334">
        <f>(AR233*SUMPRODUCT(DH$10:DH$13,DH$28:DH$31)+BC233*SUMPRODUCT(DH$14:DH$23,DH$32:DH$41))*'Projeções - Receitas'!AA$23+(AR233*DH$11*'Projeções - Receitas'!AA$25)</f>
        <v>97056878853.364838</v>
      </c>
      <c r="BO233" s="334">
        <f>(AS233*SUMPRODUCT(DI$10:DI$13,DI$28:DI$31)+BD233*SUMPRODUCT(DI$14:DI$23,DI$32:DI$41))*'Projeções - Receitas'!AB$23+(AS233*DI$11*'Projeções - Receitas'!AB$25)</f>
        <v>106616292018.1114</v>
      </c>
      <c r="BP233" s="334">
        <f>(AT233*SUMPRODUCT(DJ$10:DJ$13,DJ$28:DJ$31)+BE233*SUMPRODUCT(DJ$14:DJ$23,DJ$32:DJ$41))*'Projeções - Receitas'!AC$23+(AT233*DJ$11*'Projeções - Receitas'!AC$25)</f>
        <v>115204968709.05107</v>
      </c>
      <c r="BQ233" s="334">
        <f>(AU233*SUMPRODUCT(DK$10:DK$13,DK$28:DK$31)+BF233*SUMPRODUCT(DK$14:DK$23,DK$32:DK$41))*'Projeções - Receitas'!AD$23+(AU233*DK$11*'Projeções - Receitas'!AD$25)</f>
        <v>146545631254.77716</v>
      </c>
      <c r="BR233" s="335">
        <f>((BG233+'DRE + DCF'!T$12)*(1+'DRE + DCF'!T$15)+'DRE + DCF'!T$18)*(1+'DRE + DCF'!T$25)*'DRE + DCF'!T$33</f>
        <v>36721127715.332321</v>
      </c>
      <c r="BS233" s="335">
        <f>((BH233+'DRE + DCF'!U$12)*(1+'DRE + DCF'!U$15)+'DRE + DCF'!U$18)*(1+'DRE + DCF'!U$25)*'DRE + DCF'!U$33</f>
        <v>27809383596.117474</v>
      </c>
      <c r="BT233" s="335">
        <f>((BI233+'DRE + DCF'!V$12)*(1+'DRE + DCF'!V$15)+'DRE + DCF'!V$18)*(1+'DRE + DCF'!V$25)*'DRE + DCF'!V$33</f>
        <v>30909603164.636784</v>
      </c>
      <c r="BU233" s="335">
        <f>((BJ233+'DRE + DCF'!W$12)*(1+'DRE + DCF'!W$15)+'DRE + DCF'!W$18)*(1+'DRE + DCF'!W$25)*'DRE + DCF'!W$33</f>
        <v>34297846112.799633</v>
      </c>
      <c r="BV233" s="335">
        <f>((BK233+'DRE + DCF'!X$12)*(1+'DRE + DCF'!X$15)+'DRE + DCF'!X$18)*(1+'DRE + DCF'!X$25)*'DRE + DCF'!X$33</f>
        <v>38010665015.964188</v>
      </c>
      <c r="BW233" s="335">
        <f>((BL233+'DRE + DCF'!Y$12)*(1+'DRE + DCF'!Y$15)+'DRE + DCF'!Y$18)*(1+'DRE + DCF'!Y$25)*'DRE + DCF'!Y$33</f>
        <v>42093164179.888481</v>
      </c>
      <c r="BX233" s="335">
        <f>((BM233+'DRE + DCF'!Z$12)*(1+'DRE + DCF'!Z$15)+'DRE + DCF'!Z$18)*(1+'DRE + DCF'!Z$25)*'DRE + DCF'!Z$33</f>
        <v>46595043921.559509</v>
      </c>
      <c r="BY233" s="335">
        <f>((BN233+'DRE + DCF'!AA$12)*(1+'DRE + DCF'!AA$15)+'DRE + DCF'!AA$18)*(1+'DRE + DCF'!AA$25)*'DRE + DCF'!AA$33</f>
        <v>51552953670.642754</v>
      </c>
      <c r="BZ233" s="335">
        <f>((BO233+'DRE + DCF'!AB$12)*(1+'DRE + DCF'!AB$15)+'DRE + DCF'!AB$18)*(1+'DRE + DCF'!AB$25)*'DRE + DCF'!AB$33</f>
        <v>56677345224.379189</v>
      </c>
      <c r="CA233" s="335">
        <f>((BP233+'DRE + DCF'!AC$12)*(1+'DRE + DCF'!AC$15)+'DRE + DCF'!AC$18)*(1+'DRE + DCF'!AC$25)*'DRE + DCF'!AC$33</f>
        <v>61160126979.509926</v>
      </c>
      <c r="CB233" s="335">
        <f>((BQ233+'DRE + DCF'!AD$12)*(1+'DRE + DCF'!AD$15)+'DRE + DCF'!AD$18)*(1+'DRE + DCF'!AD$25)*'DRE + DCF'!AD$33</f>
        <v>76751177126.324203</v>
      </c>
      <c r="CC233" s="335">
        <f>BR233*(1-DA$47)+('DRE + DCF'!N$53*10^6)</f>
        <v>201166344236.2995</v>
      </c>
      <c r="CD233" s="335">
        <f>BS233*(1-DB$47)+('DRE + DCF'!T$53*10^6)</f>
        <v>201362698850.20322</v>
      </c>
      <c r="CE233" s="335">
        <f>BT233*(1-DC$47)+('DRE + DCF'!U$53*10^6)</f>
        <v>220066336918.71536</v>
      </c>
      <c r="CF233" s="335">
        <f>BU233*(1-DD$47)+('DRE + DCF'!V$53*10^6)</f>
        <v>240819472373.95786</v>
      </c>
      <c r="CG233" s="335">
        <f>BV233*(1-DE$47)+('DRE + DCF'!W$53*10^6)</f>
        <v>263818438887.65567</v>
      </c>
      <c r="CH233" s="335">
        <f>BW233*(1-DF$47)+('DRE + DCF'!X$53*10^6)</f>
        <v>289286874371.6676</v>
      </c>
      <c r="CI233" s="335">
        <f>BX233*(1-DG$47)+('DRE + DCF'!Y$53*10^6)</f>
        <v>317478443887.64496</v>
      </c>
      <c r="CJ233" s="335">
        <f>BY233*(1-DH$47)+('DRE + DCF'!Z$53*10^6)</f>
        <v>348669019582.85645</v>
      </c>
      <c r="CK233" s="335">
        <f>BZ233*(1-DI$47)+('DRE + DCF'!AA$53*10^6)</f>
        <v>382770607470.5498</v>
      </c>
      <c r="CL233" s="335">
        <f>CA233*(1-DJ$47)+('DRE + DCF'!AB$53*10^6)</f>
        <v>418944497166.60297</v>
      </c>
      <c r="CM233" s="335">
        <f>CB233*(1-DK$47)+('DRE + DCF'!AC$53*10^6)</f>
        <v>464375227784.72748</v>
      </c>
      <c r="CN233" s="335">
        <f t="shared" si="196"/>
        <v>1191985282815.4402</v>
      </c>
      <c r="CO233" s="335">
        <f t="shared" si="197"/>
        <v>1214295380605.8999</v>
      </c>
      <c r="CP233" s="335">
        <f t="shared" si="198"/>
        <v>1255710421767.5256</v>
      </c>
      <c r="CQ233" s="335">
        <f t="shared" si="199"/>
        <v>1406395672379.6289</v>
      </c>
      <c r="CR233" s="335">
        <f t="shared" si="200"/>
        <v>1575163153065.1846</v>
      </c>
      <c r="CS233" s="335">
        <f t="shared" si="201"/>
        <v>1764182731433.0071</v>
      </c>
      <c r="CT233" s="335">
        <f t="shared" si="202"/>
        <v>1975884659204.968</v>
      </c>
      <c r="CU233" s="335">
        <f t="shared" si="203"/>
        <v>2212990818309.564</v>
      </c>
      <c r="CV233" s="335">
        <f t="shared" si="204"/>
        <v>2465271771596.855</v>
      </c>
      <c r="CW233" s="335">
        <f t="shared" si="205"/>
        <v>2701937861670.1533</v>
      </c>
      <c r="CX233" s="336">
        <f t="shared" si="206"/>
        <v>2957270989597.9829</v>
      </c>
    </row>
    <row r="234" spans="4:102" ht="30" customHeight="1" x14ac:dyDescent="0.25">
      <c r="D234" s="333">
        <f t="shared" si="164"/>
        <v>1.1511855339137345E-2</v>
      </c>
      <c r="E234" s="64">
        <f t="shared" si="165"/>
        <v>8.571930471096556E-3</v>
      </c>
      <c r="F234" s="64">
        <f t="shared" si="166"/>
        <v>1.7993856543372683E-2</v>
      </c>
      <c r="G234" s="64">
        <f t="shared" si="167"/>
        <v>1.3974762681512265E-2</v>
      </c>
      <c r="H234" s="64">
        <f t="shared" si="168"/>
        <v>1.0231092915136297E-2</v>
      </c>
      <c r="I234" s="64">
        <f t="shared" si="169"/>
        <v>6.7239805809714559E-3</v>
      </c>
      <c r="J234" s="64">
        <f t="shared" si="170"/>
        <v>3.4241235532828096E-3</v>
      </c>
      <c r="K234" s="64">
        <f t="shared" si="171"/>
        <v>3.0437706069974535E-4</v>
      </c>
      <c r="L234" s="64">
        <f t="shared" si="172"/>
        <v>1.9851903005625726E-3</v>
      </c>
      <c r="M234" s="64">
        <f t="shared" si="173"/>
        <v>2.1969350712185698E-3</v>
      </c>
      <c r="N234" s="64">
        <f t="shared" si="174"/>
        <v>2.2201141230740462E-4</v>
      </c>
      <c r="O234" s="64">
        <f t="shared" si="163"/>
        <v>0.11150000000000009</v>
      </c>
      <c r="P234" s="64">
        <f t="shared" si="163"/>
        <v>0.11150000000000009</v>
      </c>
      <c r="Q234" s="64">
        <f t="shared" si="208"/>
        <v>0.11150000000000009</v>
      </c>
      <c r="R234" s="64">
        <f t="shared" si="209"/>
        <v>0.11150000000000009</v>
      </c>
      <c r="S234" s="64">
        <f t="shared" si="210"/>
        <v>0.11150000000000009</v>
      </c>
      <c r="T234" s="64">
        <f t="shared" si="211"/>
        <v>0.11150000000000009</v>
      </c>
      <c r="U234" s="64">
        <f t="shared" si="212"/>
        <v>0.11150000000000009</v>
      </c>
      <c r="V234" s="64">
        <f t="shared" si="213"/>
        <v>0.11150000000000009</v>
      </c>
      <c r="W234" s="64">
        <f t="shared" si="214"/>
        <v>0.11150000000000009</v>
      </c>
      <c r="X234" s="64">
        <f t="shared" si="215"/>
        <v>0.11150000000000009</v>
      </c>
      <c r="Y234" s="64">
        <f t="shared" si="216"/>
        <v>0.11150000000000009</v>
      </c>
      <c r="Z234" s="64">
        <f t="shared" si="175"/>
        <v>0.1686993335809446</v>
      </c>
      <c r="AA234" s="64">
        <f t="shared" si="207"/>
        <v>0.16575940871290382</v>
      </c>
      <c r="AB234" s="64">
        <f t="shared" si="176"/>
        <v>0.17518133478517994</v>
      </c>
      <c r="AC234" s="64">
        <f t="shared" si="177"/>
        <v>0.17116224092331953</v>
      </c>
      <c r="AD234" s="64">
        <f t="shared" si="178"/>
        <v>0.16741857115694356</v>
      </c>
      <c r="AE234" s="64">
        <f t="shared" si="179"/>
        <v>0.16391145882277872</v>
      </c>
      <c r="AF234" s="64">
        <f t="shared" si="180"/>
        <v>0.16061160179509007</v>
      </c>
      <c r="AG234" s="64">
        <f t="shared" si="181"/>
        <v>0.15749185530250701</v>
      </c>
      <c r="AH234" s="64">
        <f t="shared" si="182"/>
        <v>0.15520228794124469</v>
      </c>
      <c r="AI234" s="64">
        <f t="shared" si="183"/>
        <v>0.15499054317058869</v>
      </c>
      <c r="AJ234" s="64">
        <f t="shared" si="184"/>
        <v>0.15696546682949986</v>
      </c>
      <c r="AK234" s="334">
        <f>(1+O234)*'Projeções - Receitas'!N$34</f>
        <v>2048697150900.958</v>
      </c>
      <c r="AL234" s="334">
        <f>(1+P234)*'Projeções - Receitas'!T$34</f>
        <v>2163741876626.3186</v>
      </c>
      <c r="AM234" s="334">
        <f>(1+Q234)*'Projeções - Receitas'!U$34</f>
        <v>2423390901821.4771</v>
      </c>
      <c r="AN234" s="334">
        <f>(1+R234)*'Projeções - Receitas'!V$34</f>
        <v>2714197810040.0542</v>
      </c>
      <c r="AO234" s="334">
        <f>(1+S234)*'Projeções - Receitas'!W$34</f>
        <v>3039901547244.8613</v>
      </c>
      <c r="AP234" s="334">
        <f>(1+T234)*'Projeções - Receitas'!X$34</f>
        <v>3404689732914.2451</v>
      </c>
      <c r="AQ234" s="334">
        <f>(1+U234)*'Projeções - Receitas'!Y$34</f>
        <v>3813252500863.9546</v>
      </c>
      <c r="AR234" s="334">
        <f>(1+V234)*'Projeções - Receitas'!Z$34</f>
        <v>4270842800967.6294</v>
      </c>
      <c r="AS234" s="334">
        <f>(1+W234)*'Projeções - Receitas'!AA$34</f>
        <v>4757718880277.9395</v>
      </c>
      <c r="AT234" s="334">
        <f>(1+X234)*'Projeções - Receitas'!AB$34</f>
        <v>5214459892784.623</v>
      </c>
      <c r="AU234" s="334">
        <f>(1+Y234)*'Projeções - Receitas'!AC$34</f>
        <v>5707226352652.7695</v>
      </c>
      <c r="AV234" s="335">
        <f t="shared" si="185"/>
        <v>1793779602788.6855</v>
      </c>
      <c r="AW234" s="335">
        <f t="shared" si="186"/>
        <v>1894509416526.0732</v>
      </c>
      <c r="AX234" s="335">
        <f t="shared" si="187"/>
        <v>2121850546509.2024</v>
      </c>
      <c r="AY234" s="335">
        <f t="shared" si="188"/>
        <v>2376472612090.3066</v>
      </c>
      <c r="AZ234" s="335">
        <f t="shared" si="189"/>
        <v>2661649325541.1436</v>
      </c>
      <c r="BA234" s="335">
        <f t="shared" si="190"/>
        <v>2981047244606.0815</v>
      </c>
      <c r="BB234" s="335">
        <f t="shared" si="191"/>
        <v>3338772913958.811</v>
      </c>
      <c r="BC234" s="335">
        <f t="shared" si="192"/>
        <v>3739425663633.8687</v>
      </c>
      <c r="BD234" s="335">
        <f t="shared" si="193"/>
        <v>4165720189288.1304</v>
      </c>
      <c r="BE234" s="335">
        <f t="shared" si="194"/>
        <v>4565629327459.792</v>
      </c>
      <c r="BF234" s="335">
        <f t="shared" si="195"/>
        <v>4997081298904.7422</v>
      </c>
      <c r="BG234" s="334">
        <f>(AK234*SUMPRODUCT(DA$10:DA$13,DA$28:DA$31)+AV234*SUMPRODUCT(DA$14:DA$23,DA$32:DA$41))*'Projeções - Receitas'!T$23+(AK234*DA$11*'Projeções - Receitas'!T$25)</f>
        <v>66555093957.165482</v>
      </c>
      <c r="BH234" s="334">
        <f>(AL234*SUMPRODUCT(DB$10:DB$13,DB$28:DB$31)+AW234*SUMPRODUCT(DB$14:DB$23,DB$32:DB$41))*'Projeções - Receitas'!U$23+(AL234*DB$11*'Projeções - Receitas'!U$25)</f>
        <v>53325500763.572403</v>
      </c>
      <c r="BI234" s="334">
        <f>(AM234*SUMPRODUCT(DC$10:DC$13,DC$28:DC$31)+AX234*SUMPRODUCT(DC$14:DC$23,DC$32:DC$41))*'Projeções - Receitas'!V$23+(AM234*DC$11*'Projeções - Receitas'!V$25)</f>
        <v>58982270887.091042</v>
      </c>
      <c r="BJ234" s="334">
        <f>(AN234*SUMPRODUCT(DD$10:DD$13,DD$28:DD$31)+AY234*SUMPRODUCT(DD$14:DD$23,DD$32:DD$41))*'Projeções - Receitas'!W$23+(AN234*DD$11*'Projeções - Receitas'!W$25)</f>
        <v>65189375769.15332</v>
      </c>
      <c r="BK234" s="334">
        <f>(AO234*SUMPRODUCT(DE$10:DE$13,DE$28:DE$31)+AZ234*SUMPRODUCT(DE$14:DE$23,DE$32:DE$41))*'Projeções - Receitas'!X$23+(AO234*DE$11*'Projeções - Receitas'!X$25)</f>
        <v>72030573212.100067</v>
      </c>
      <c r="BL234" s="334">
        <f>(AP234*SUMPRODUCT(DF$10:DF$13,DF$28:DF$31)+BA234*SUMPRODUCT(DF$14:DF$23,DF$32:DF$41))*'Projeções - Receitas'!Y$23+(AP234*DF$11*'Projeções - Receitas'!Y$25)</f>
        <v>79578226160.125854</v>
      </c>
      <c r="BM234" s="334">
        <f>(AQ234*SUMPRODUCT(DG$10:DG$13,DG$28:DG$31)+BB234*SUMPRODUCT(DG$14:DG$23,DG$32:DG$41))*'Projeções - Receitas'!Z$23+(AQ234*DG$11*'Projeções - Receitas'!Z$25)</f>
        <v>87908579861.7612</v>
      </c>
      <c r="BN234" s="334">
        <f>(AR234*SUMPRODUCT(DH$10:DH$13,DH$28:DH$31)+BC234*SUMPRODUCT(DH$14:DH$23,DH$32:DH$41))*'Projeções - Receitas'!AA$23+(AR234*DH$11*'Projeções - Receitas'!AA$25)</f>
        <v>97100558816.845215</v>
      </c>
      <c r="BO234" s="334">
        <f>(AS234*SUMPRODUCT(DI$10:DI$13,DI$28:DI$31)+BD234*SUMPRODUCT(DI$14:DI$23,DI$32:DI$41))*'Projeções - Receitas'!AB$23+(AS234*DI$11*'Projeções - Receitas'!AB$25)</f>
        <v>106664274147.73256</v>
      </c>
      <c r="BP234" s="334">
        <f>(AT234*SUMPRODUCT(DJ$10:DJ$13,DJ$28:DJ$31)+BE234*SUMPRODUCT(DJ$14:DJ$23,DJ$32:DJ$41))*'Projeções - Receitas'!AC$23+(AT234*DJ$11*'Projeções - Receitas'!AC$25)</f>
        <v>115256816129.71214</v>
      </c>
      <c r="BQ234" s="334">
        <f>(AU234*SUMPRODUCT(DK$10:DK$13,DK$28:DK$31)+BF234*SUMPRODUCT(DK$14:DK$23,DK$32:DK$41))*'Projeções - Receitas'!AD$23+(AU234*DK$11*'Projeções - Receitas'!AD$25)</f>
        <v>146611583384.05475</v>
      </c>
      <c r="BR234" s="335">
        <f>((BG234+'DRE + DCF'!T$12)*(1+'DRE + DCF'!T$15)+'DRE + DCF'!T$18)*(1+'DRE + DCF'!T$25)*'DRE + DCF'!T$33</f>
        <v>36739550307.623329</v>
      </c>
      <c r="BS234" s="335">
        <f>((BH234+'DRE + DCF'!U$12)*(1+'DRE + DCF'!U$15)+'DRE + DCF'!U$18)*(1+'DRE + DCF'!U$25)*'DRE + DCF'!U$33</f>
        <v>27824001759.981384</v>
      </c>
      <c r="BT234" s="335">
        <f>((BI234+'DRE + DCF'!V$12)*(1+'DRE + DCF'!V$15)+'DRE + DCF'!V$18)*(1+'DRE + DCF'!V$25)*'DRE + DCF'!V$33</f>
        <v>30925753885.707409</v>
      </c>
      <c r="BU234" s="335">
        <f>((BJ234+'DRE + DCF'!W$12)*(1+'DRE + DCF'!W$15)+'DRE + DCF'!W$18)*(1+'DRE + DCF'!W$25)*'DRE + DCF'!W$33</f>
        <v>34315676437.255127</v>
      </c>
      <c r="BV234" s="335">
        <f>((BK234+'DRE + DCF'!X$12)*(1+'DRE + DCF'!X$15)+'DRE + DCF'!X$18)*(1+'DRE + DCF'!X$25)*'DRE + DCF'!X$33</f>
        <v>38030344365.601128</v>
      </c>
      <c r="BW234" s="335">
        <f>((BL234+'DRE + DCF'!Y$12)*(1+'DRE + DCF'!Y$15)+'DRE + DCF'!Y$18)*(1+'DRE + DCF'!Y$25)*'DRE + DCF'!Y$33</f>
        <v>42114881139.429344</v>
      </c>
      <c r="BX234" s="335">
        <f>((BM234+'DRE + DCF'!Z$12)*(1+'DRE + DCF'!Z$15)+'DRE + DCF'!Z$18)*(1+'DRE + DCF'!Z$25)*'DRE + DCF'!Z$33</f>
        <v>46619007207.932266</v>
      </c>
      <c r="BY234" s="335">
        <f>((BN234+'DRE + DCF'!AA$12)*(1+'DRE + DCF'!AA$15)+'DRE + DCF'!AA$18)*(1+'DRE + DCF'!AA$25)*'DRE + DCF'!AA$33</f>
        <v>51579392768.716606</v>
      </c>
      <c r="BZ234" s="335">
        <f>((BO234+'DRE + DCF'!AB$12)*(1+'DRE + DCF'!AB$15)+'DRE + DCF'!AB$18)*(1+'DRE + DCF'!AB$25)*'DRE + DCF'!AB$33</f>
        <v>56706355585.026604</v>
      </c>
      <c r="CA234" s="335">
        <f>((BP234+'DRE + DCF'!AC$12)*(1+'DRE + DCF'!AC$15)+'DRE + DCF'!AC$18)*(1+'DRE + DCF'!AC$25)*'DRE + DCF'!AC$33</f>
        <v>61191438881.412407</v>
      </c>
      <c r="CB234" s="335">
        <f>((BQ234+'DRE + DCF'!AD$12)*(1+'DRE + DCF'!AD$15)+'DRE + DCF'!AD$18)*(1+'DRE + DCF'!AD$25)*'DRE + DCF'!AD$33</f>
        <v>76789676741.508499</v>
      </c>
      <c r="CC234" s="335">
        <f>BR234*(1-DA$47)+('DRE + DCF'!N$53*10^6)</f>
        <v>201177621104.36624</v>
      </c>
      <c r="CD234" s="335">
        <f>BS234*(1-DB$47)+('DRE + DCF'!T$53*10^6)</f>
        <v>201371469748.52158</v>
      </c>
      <c r="CE234" s="335">
        <f>BT234*(1-DC$47)+('DRE + DCF'!U$53*10^6)</f>
        <v>220076027351.35773</v>
      </c>
      <c r="CF234" s="335">
        <f>BU234*(1-DD$47)+('DRE + DCF'!V$53*10^6)</f>
        <v>240830170568.63116</v>
      </c>
      <c r="CG234" s="335">
        <f>BV234*(1-DE$47)+('DRE + DCF'!W$53*10^6)</f>
        <v>263830246497.43784</v>
      </c>
      <c r="CH234" s="335">
        <f>BW234*(1-DF$47)+('DRE + DCF'!X$53*10^6)</f>
        <v>289299904547.39209</v>
      </c>
      <c r="CI234" s="335">
        <f>BX234*(1-DG$47)+('DRE + DCF'!Y$53*10^6)</f>
        <v>317492821859.46857</v>
      </c>
      <c r="CJ234" s="335">
        <f>BY234*(1-DH$47)+('DRE + DCF'!Z$53*10^6)</f>
        <v>348684883041.70074</v>
      </c>
      <c r="CK234" s="335">
        <f>BZ234*(1-DI$47)+('DRE + DCF'!AA$53*10^6)</f>
        <v>382788013686.93823</v>
      </c>
      <c r="CL234" s="335">
        <f>CA234*(1-DJ$47)+('DRE + DCF'!AB$53*10^6)</f>
        <v>418963284307.74451</v>
      </c>
      <c r="CM234" s="335">
        <f>CB234*(1-DK$47)+('DRE + DCF'!AC$53*10^6)</f>
        <v>464398327553.83807</v>
      </c>
      <c r="CN234" s="335">
        <f t="shared" si="196"/>
        <v>1192521729837.4094</v>
      </c>
      <c r="CO234" s="335">
        <f t="shared" si="197"/>
        <v>1214841868175.9299</v>
      </c>
      <c r="CP234" s="335">
        <f t="shared" si="198"/>
        <v>1256275547969.9417</v>
      </c>
      <c r="CQ234" s="335">
        <f t="shared" si="199"/>
        <v>1407028613726.3345</v>
      </c>
      <c r="CR234" s="335">
        <f t="shared" si="200"/>
        <v>1575872047373.4951</v>
      </c>
      <c r="CS234" s="335">
        <f t="shared" si="201"/>
        <v>1764976693058.3147</v>
      </c>
      <c r="CT234" s="335">
        <f t="shared" si="202"/>
        <v>1976773896225.3125</v>
      </c>
      <c r="CU234" s="335">
        <f t="shared" si="203"/>
        <v>2213986763772.3501</v>
      </c>
      <c r="CV234" s="335">
        <f t="shared" si="204"/>
        <v>2466381254842.3979</v>
      </c>
      <c r="CW234" s="335">
        <f t="shared" si="205"/>
        <v>2703153855307.269</v>
      </c>
      <c r="CX234" s="336">
        <f t="shared" si="206"/>
        <v>2958601894633.8057</v>
      </c>
    </row>
    <row r="235" spans="4:102" ht="30" customHeight="1" x14ac:dyDescent="0.25">
      <c r="D235" s="333">
        <f t="shared" si="164"/>
        <v>1.1445453391120408E-2</v>
      </c>
      <c r="E235" s="64">
        <f t="shared" si="165"/>
        <v>8.5046149025608531E-3</v>
      </c>
      <c r="F235" s="64">
        <f t="shared" si="166"/>
        <v>1.7922798109591742E-2</v>
      </c>
      <c r="G235" s="64">
        <f t="shared" si="167"/>
        <v>1.3905401218701846E-2</v>
      </c>
      <c r="H235" s="64">
        <f t="shared" si="168"/>
        <v>1.016330415809194E-2</v>
      </c>
      <c r="I235" s="64">
        <f t="shared" si="169"/>
        <v>6.6576586992377063E-3</v>
      </c>
      <c r="J235" s="64">
        <f t="shared" si="170"/>
        <v>3.3591762888927901E-3</v>
      </c>
      <c r="K235" s="64">
        <f t="shared" si="171"/>
        <v>2.4072426590271423E-4</v>
      </c>
      <c r="L235" s="64">
        <f t="shared" si="172"/>
        <v>2.0479212844576877E-3</v>
      </c>
      <c r="M235" s="64">
        <f t="shared" si="173"/>
        <v>2.2596781066185623E-3</v>
      </c>
      <c r="N235" s="64">
        <f t="shared" si="174"/>
        <v>2.8478525675540434E-4</v>
      </c>
      <c r="O235" s="64">
        <f t="shared" si="163"/>
        <v>0.11200000000000009</v>
      </c>
      <c r="P235" s="64">
        <f t="shared" si="163"/>
        <v>0.11200000000000009</v>
      </c>
      <c r="Q235" s="64">
        <f t="shared" si="208"/>
        <v>0.11200000000000009</v>
      </c>
      <c r="R235" s="64">
        <f t="shared" si="209"/>
        <v>0.11200000000000009</v>
      </c>
      <c r="S235" s="64">
        <f t="shared" si="210"/>
        <v>0.11200000000000009</v>
      </c>
      <c r="T235" s="64">
        <f t="shared" si="211"/>
        <v>0.11200000000000009</v>
      </c>
      <c r="U235" s="64">
        <f t="shared" si="212"/>
        <v>0.11200000000000009</v>
      </c>
      <c r="V235" s="64">
        <f t="shared" si="213"/>
        <v>0.11200000000000009</v>
      </c>
      <c r="W235" s="64">
        <f t="shared" si="214"/>
        <v>0.11200000000000009</v>
      </c>
      <c r="X235" s="64">
        <f t="shared" si="215"/>
        <v>0.11200000000000009</v>
      </c>
      <c r="Y235" s="64">
        <f t="shared" si="216"/>
        <v>0.11200000000000009</v>
      </c>
      <c r="Z235" s="64">
        <f t="shared" si="175"/>
        <v>0.16863293163292767</v>
      </c>
      <c r="AA235" s="64">
        <f t="shared" si="207"/>
        <v>0.16569209314436811</v>
      </c>
      <c r="AB235" s="64">
        <f t="shared" si="176"/>
        <v>0.175110276351399</v>
      </c>
      <c r="AC235" s="64">
        <f t="shared" si="177"/>
        <v>0.17109287946050911</v>
      </c>
      <c r="AD235" s="64">
        <f t="shared" si="178"/>
        <v>0.1673507823998992</v>
      </c>
      <c r="AE235" s="64">
        <f t="shared" si="179"/>
        <v>0.16384513694104497</v>
      </c>
      <c r="AF235" s="64">
        <f t="shared" si="180"/>
        <v>0.16054665453070005</v>
      </c>
      <c r="AG235" s="64">
        <f t="shared" si="181"/>
        <v>0.15742820250770997</v>
      </c>
      <c r="AH235" s="64">
        <f t="shared" si="182"/>
        <v>0.15513955695734957</v>
      </c>
      <c r="AI235" s="64">
        <f t="shared" si="183"/>
        <v>0.1549278001351887</v>
      </c>
      <c r="AJ235" s="64">
        <f t="shared" si="184"/>
        <v>0.15690269298505186</v>
      </c>
      <c r="AK235" s="334">
        <f>(1+O235)*'Projeções - Receitas'!N$34</f>
        <v>2049618742061.957</v>
      </c>
      <c r="AL235" s="334">
        <f>(1+P235)*'Projeções - Receitas'!T$34</f>
        <v>2164715219800.6895</v>
      </c>
      <c r="AM235" s="334">
        <f>(1+Q235)*'Projeções - Receitas'!U$34</f>
        <v>2424481046176.7725</v>
      </c>
      <c r="AN235" s="334">
        <f>(1+R235)*'Projeções - Receitas'!V$34</f>
        <v>2715418771717.9849</v>
      </c>
      <c r="AO235" s="334">
        <f>(1+S235)*'Projeções - Receitas'!W$34</f>
        <v>3041269024324.1436</v>
      </c>
      <c r="AP235" s="334">
        <f>(1+T235)*'Projeções - Receitas'!X$34</f>
        <v>3406221307243.041</v>
      </c>
      <c r="AQ235" s="334">
        <f>(1+U235)*'Projeções - Receitas'!Y$34</f>
        <v>3814967864112.2061</v>
      </c>
      <c r="AR235" s="334">
        <f>(1+V235)*'Projeções - Receitas'!Z$34</f>
        <v>4272764007805.6714</v>
      </c>
      <c r="AS235" s="334">
        <f>(1+W235)*'Projeções - Receitas'!AA$34</f>
        <v>4759859104695.5186</v>
      </c>
      <c r="AT235" s="334">
        <f>(1+X235)*'Projeções - Receitas'!AB$34</f>
        <v>5216805578746.2891</v>
      </c>
      <c r="AU235" s="334">
        <f>(1+Y235)*'Projeções - Receitas'!AC$34</f>
        <v>5709793705937.8135</v>
      </c>
      <c r="AV235" s="335">
        <f t="shared" si="185"/>
        <v>1794586521188.5005</v>
      </c>
      <c r="AW235" s="335">
        <f t="shared" si="186"/>
        <v>1895361647482.6753</v>
      </c>
      <c r="AX235" s="335">
        <f t="shared" si="187"/>
        <v>2122805045180.5964</v>
      </c>
      <c r="AY235" s="335">
        <f t="shared" si="188"/>
        <v>2377541650602.2681</v>
      </c>
      <c r="AZ235" s="335">
        <f t="shared" si="189"/>
        <v>2662846648674.5405</v>
      </c>
      <c r="BA235" s="335">
        <f t="shared" si="190"/>
        <v>2982388246515.4854</v>
      </c>
      <c r="BB235" s="335">
        <f t="shared" si="191"/>
        <v>3340274836097.3438</v>
      </c>
      <c r="BC235" s="335">
        <f t="shared" si="192"/>
        <v>3741107816429.0259</v>
      </c>
      <c r="BD235" s="335">
        <f t="shared" si="193"/>
        <v>4167594107501.9351</v>
      </c>
      <c r="BE235" s="335">
        <f t="shared" si="194"/>
        <v>4567683141822.1211</v>
      </c>
      <c r="BF235" s="335">
        <f t="shared" si="195"/>
        <v>4999329198724.3125</v>
      </c>
      <c r="BG235" s="334">
        <f>(AK235*SUMPRODUCT(DA$10:DA$13,DA$28:DA$31)+AV235*SUMPRODUCT(DA$14:DA$23,DA$32:DA$41))*'Projeções - Receitas'!T$23+(AK235*DA$11*'Projeções - Receitas'!T$25)</f>
        <v>66585033270.686462</v>
      </c>
      <c r="BH235" s="334">
        <f>(AL235*SUMPRODUCT(DB$10:DB$13,DB$28:DB$31)+AW235*SUMPRODUCT(DB$14:DB$23,DB$32:DB$41))*'Projeções - Receitas'!U$23+(AL235*DB$11*'Projeções - Receitas'!U$25)</f>
        <v>53349488843.088188</v>
      </c>
      <c r="BI235" s="334">
        <f>(AM235*SUMPRODUCT(DC$10:DC$13,DC$28:DC$31)+AX235*SUMPRODUCT(DC$14:DC$23,DC$32:DC$41))*'Projeções - Receitas'!V$23+(AM235*DC$11*'Projeções - Receitas'!V$25)</f>
        <v>59008803622.532845</v>
      </c>
      <c r="BJ235" s="334">
        <f>(AN235*SUMPRODUCT(DD$10:DD$13,DD$28:DD$31)+AY235*SUMPRODUCT(DD$14:DD$23,DD$32:DD$41))*'Projeções - Receitas'!W$23+(AN235*DD$11*'Projeções - Receitas'!W$25)</f>
        <v>65218700724.515076</v>
      </c>
      <c r="BK235" s="334">
        <f>(AO235*SUMPRODUCT(DE$10:DE$13,DE$28:DE$31)+AZ235*SUMPRODUCT(DE$14:DE$23,DE$32:DE$41))*'Projeções - Receitas'!X$23+(AO235*DE$11*'Projeções - Receitas'!X$25)</f>
        <v>72062975629.199524</v>
      </c>
      <c r="BL235" s="334">
        <f>(AP235*SUMPRODUCT(DF$10:DF$13,DF$28:DF$31)+BA235*SUMPRODUCT(DF$14:DF$23,DF$32:DF$41))*'Projeções - Receitas'!Y$23+(AP235*DF$11*'Projeções - Receitas'!Y$25)</f>
        <v>79614023832.712479</v>
      </c>
      <c r="BM235" s="334">
        <f>(AQ235*SUMPRODUCT(DG$10:DG$13,DG$28:DG$31)+BB235*SUMPRODUCT(DG$14:DG$23,DG$32:DG$41))*'Projeções - Receitas'!Z$23+(AQ235*DG$11*'Projeções - Receitas'!Z$25)</f>
        <v>87948124881.941925</v>
      </c>
      <c r="BN235" s="334">
        <f>(AR235*SUMPRODUCT(DH$10:DH$13,DH$28:DH$31)+BC235*SUMPRODUCT(DH$14:DH$23,DH$32:DH$41))*'Projeções - Receitas'!AA$23+(AR235*DH$11*'Projeções - Receitas'!AA$25)</f>
        <v>97144238780.325577</v>
      </c>
      <c r="BO235" s="334">
        <f>(AS235*SUMPRODUCT(DI$10:DI$13,DI$28:DI$31)+BD235*SUMPRODUCT(DI$14:DI$23,DI$32:DI$41))*'Projeções - Receitas'!AB$23+(AS235*DI$11*'Projeções - Receitas'!AB$25)</f>
        <v>106712256277.35371</v>
      </c>
      <c r="BP235" s="334">
        <f>(AT235*SUMPRODUCT(DJ$10:DJ$13,DJ$28:DJ$31)+BE235*SUMPRODUCT(DJ$14:DJ$23,DJ$32:DJ$41))*'Projeções - Receitas'!AC$23+(AT235*DJ$11*'Projeções - Receitas'!AC$25)</f>
        <v>115308663550.37331</v>
      </c>
      <c r="BQ235" s="334">
        <f>(AU235*SUMPRODUCT(DK$10:DK$13,DK$28:DK$31)+BF235*SUMPRODUCT(DK$14:DK$23,DK$32:DK$41))*'Projeções - Receitas'!AD$23+(AU235*DK$11*'Projeções - Receitas'!AD$25)</f>
        <v>146677535513.33231</v>
      </c>
      <c r="BR235" s="335">
        <f>((BG235+'DRE + DCF'!T$12)*(1+'DRE + DCF'!T$15)+'DRE + DCF'!T$18)*(1+'DRE + DCF'!T$25)*'DRE + DCF'!T$33</f>
        <v>36757972899.914314</v>
      </c>
      <c r="BS235" s="335">
        <f>((BH235+'DRE + DCF'!U$12)*(1+'DRE + DCF'!U$15)+'DRE + DCF'!U$18)*(1+'DRE + DCF'!U$25)*'DRE + DCF'!U$33</f>
        <v>27838619923.845299</v>
      </c>
      <c r="BT235" s="335">
        <f>((BI235+'DRE + DCF'!V$12)*(1+'DRE + DCF'!V$15)+'DRE + DCF'!V$18)*(1+'DRE + DCF'!V$25)*'DRE + DCF'!V$33</f>
        <v>30941904606.778038</v>
      </c>
      <c r="BU235" s="335">
        <f>((BJ235+'DRE + DCF'!W$12)*(1+'DRE + DCF'!W$15)+'DRE + DCF'!W$18)*(1+'DRE + DCF'!W$25)*'DRE + DCF'!W$33</f>
        <v>34333506761.710617</v>
      </c>
      <c r="BV235" s="335">
        <f>((BK235+'DRE + DCF'!X$12)*(1+'DRE + DCF'!X$15)+'DRE + DCF'!X$18)*(1+'DRE + DCF'!X$25)*'DRE + DCF'!X$33</f>
        <v>38050023715.238052</v>
      </c>
      <c r="BW235" s="335">
        <f>((BL235+'DRE + DCF'!Y$12)*(1+'DRE + DCF'!Y$15)+'DRE + DCF'!Y$18)*(1+'DRE + DCF'!Y$25)*'DRE + DCF'!Y$33</f>
        <v>42136598098.970207</v>
      </c>
      <c r="BX235" s="335">
        <f>((BM235+'DRE + DCF'!Z$12)*(1+'DRE + DCF'!Z$15)+'DRE + DCF'!Z$18)*(1+'DRE + DCF'!Z$25)*'DRE + DCF'!Z$33</f>
        <v>46642970494.305031</v>
      </c>
      <c r="BY235" s="335">
        <f>((BN235+'DRE + DCF'!AA$12)*(1+'DRE + DCF'!AA$15)+'DRE + DCF'!AA$18)*(1+'DRE + DCF'!AA$25)*'DRE + DCF'!AA$33</f>
        <v>51605831866.790466</v>
      </c>
      <c r="BZ235" s="335">
        <f>((BO235+'DRE + DCF'!AB$12)*(1+'DRE + DCF'!AB$15)+'DRE + DCF'!AB$18)*(1+'DRE + DCF'!AB$25)*'DRE + DCF'!AB$33</f>
        <v>56735365945.674011</v>
      </c>
      <c r="CA235" s="335">
        <f>((BP235+'DRE + DCF'!AC$12)*(1+'DRE + DCF'!AC$15)+'DRE + DCF'!AC$18)*(1+'DRE + DCF'!AC$25)*'DRE + DCF'!AC$33</f>
        <v>61222750783.314957</v>
      </c>
      <c r="CB235" s="335">
        <f>((BQ235+'DRE + DCF'!AD$12)*(1+'DRE + DCF'!AD$15)+'DRE + DCF'!AD$18)*(1+'DRE + DCF'!AD$25)*'DRE + DCF'!AD$33</f>
        <v>76828176356.69278</v>
      </c>
      <c r="CC235" s="335">
        <f>BR235*(1-DA$47)+('DRE + DCF'!N$53*10^6)</f>
        <v>201188897972.43292</v>
      </c>
      <c r="CD235" s="335">
        <f>BS235*(1-DB$47)+('DRE + DCF'!T$53*10^6)</f>
        <v>201380240646.83994</v>
      </c>
      <c r="CE235" s="335">
        <f>BT235*(1-DC$47)+('DRE + DCF'!U$53*10^6)</f>
        <v>220085717784.00012</v>
      </c>
      <c r="CF235" s="335">
        <f>BU235*(1-DD$47)+('DRE + DCF'!V$53*10^6)</f>
        <v>240840868763.30444</v>
      </c>
      <c r="CG235" s="335">
        <f>BV235*(1-DE$47)+('DRE + DCF'!W$53*10^6)</f>
        <v>263842054107.21997</v>
      </c>
      <c r="CH235" s="335">
        <f>BW235*(1-DF$47)+('DRE + DCF'!X$53*10^6)</f>
        <v>289312934723.11664</v>
      </c>
      <c r="CI235" s="335">
        <f>BX235*(1-DG$47)+('DRE + DCF'!Y$53*10^6)</f>
        <v>317507199831.29224</v>
      </c>
      <c r="CJ235" s="335">
        <f>BY235*(1-DH$47)+('DRE + DCF'!Z$53*10^6)</f>
        <v>348700746500.54504</v>
      </c>
      <c r="CK235" s="335">
        <f>BZ235*(1-DI$47)+('DRE + DCF'!AA$53*10^6)</f>
        <v>382805419903.32672</v>
      </c>
      <c r="CL235" s="335">
        <f>CA235*(1-DJ$47)+('DRE + DCF'!AB$53*10^6)</f>
        <v>418982071448.88599</v>
      </c>
      <c r="CM235" s="335">
        <f>CB235*(1-DK$47)+('DRE + DCF'!AC$53*10^6)</f>
        <v>464421427322.94867</v>
      </c>
      <c r="CN235" s="335">
        <f t="shared" si="196"/>
        <v>1193058176859.3787</v>
      </c>
      <c r="CO235" s="335">
        <f t="shared" si="197"/>
        <v>1215388355745.9595</v>
      </c>
      <c r="CP235" s="335">
        <f t="shared" si="198"/>
        <v>1256840674172.3574</v>
      </c>
      <c r="CQ235" s="335">
        <f t="shared" si="199"/>
        <v>1407661555073.04</v>
      </c>
      <c r="CR235" s="335">
        <f t="shared" si="200"/>
        <v>1576580941681.8052</v>
      </c>
      <c r="CS235" s="335">
        <f t="shared" si="201"/>
        <v>1765770654683.6218</v>
      </c>
      <c r="CT235" s="335">
        <f t="shared" si="202"/>
        <v>1977663133245.6565</v>
      </c>
      <c r="CU235" s="335">
        <f t="shared" si="203"/>
        <v>2214982709235.1357</v>
      </c>
      <c r="CV235" s="335">
        <f t="shared" si="204"/>
        <v>2467490738087.9414</v>
      </c>
      <c r="CW235" s="335">
        <f t="shared" si="205"/>
        <v>2704369848944.3843</v>
      </c>
      <c r="CX235" s="336">
        <f t="shared" si="206"/>
        <v>2959932799669.6284</v>
      </c>
    </row>
    <row r="236" spans="4:102" ht="30" customHeight="1" x14ac:dyDescent="0.25">
      <c r="D236" s="333">
        <f t="shared" si="164"/>
        <v>1.137911113024781E-2</v>
      </c>
      <c r="E236" s="64">
        <f t="shared" si="165"/>
        <v>8.4373598424013763E-3</v>
      </c>
      <c r="F236" s="64">
        <f t="shared" si="166"/>
        <v>1.785180354856028E-2</v>
      </c>
      <c r="G236" s="64">
        <f t="shared" si="167"/>
        <v>1.383610210327374E-2</v>
      </c>
      <c r="H236" s="64">
        <f t="shared" si="168"/>
        <v>1.0095576334761824E-2</v>
      </c>
      <c r="I236" s="64">
        <f t="shared" si="169"/>
        <v>6.5913964326785313E-3</v>
      </c>
      <c r="J236" s="64">
        <f t="shared" si="170"/>
        <v>3.2942874040662595E-3</v>
      </c>
      <c r="K236" s="64">
        <f t="shared" si="171"/>
        <v>1.7712868710104135E-4</v>
      </c>
      <c r="L236" s="64">
        <f t="shared" si="172"/>
        <v>2.1105958809515268E-3</v>
      </c>
      <c r="M236" s="64">
        <f t="shared" si="173"/>
        <v>2.3223647437844441E-3</v>
      </c>
      <c r="N236" s="64">
        <f t="shared" si="174"/>
        <v>3.4750267527580703E-4</v>
      </c>
      <c r="O236" s="64">
        <f t="shared" si="163"/>
        <v>0.11250000000000009</v>
      </c>
      <c r="P236" s="64">
        <f t="shared" si="163"/>
        <v>0.11250000000000009</v>
      </c>
      <c r="Q236" s="64">
        <f t="shared" si="208"/>
        <v>0.11250000000000009</v>
      </c>
      <c r="R236" s="64">
        <f t="shared" si="209"/>
        <v>0.11250000000000009</v>
      </c>
      <c r="S236" s="64">
        <f t="shared" si="210"/>
        <v>0.11250000000000009</v>
      </c>
      <c r="T236" s="64">
        <f t="shared" si="211"/>
        <v>0.11250000000000009</v>
      </c>
      <c r="U236" s="64">
        <f t="shared" si="212"/>
        <v>0.11250000000000009</v>
      </c>
      <c r="V236" s="64">
        <f t="shared" si="213"/>
        <v>0.11250000000000009</v>
      </c>
      <c r="W236" s="64">
        <f t="shared" si="214"/>
        <v>0.11250000000000009</v>
      </c>
      <c r="X236" s="64">
        <f t="shared" si="215"/>
        <v>0.11250000000000009</v>
      </c>
      <c r="Y236" s="64">
        <f t="shared" si="216"/>
        <v>0.11250000000000009</v>
      </c>
      <c r="Z236" s="64">
        <f t="shared" si="175"/>
        <v>0.16856658937205507</v>
      </c>
      <c r="AA236" s="64">
        <f t="shared" si="207"/>
        <v>0.16562483808420864</v>
      </c>
      <c r="AB236" s="64">
        <f t="shared" si="176"/>
        <v>0.17503928179036754</v>
      </c>
      <c r="AC236" s="64">
        <f t="shared" si="177"/>
        <v>0.171023580345081</v>
      </c>
      <c r="AD236" s="64">
        <f t="shared" si="178"/>
        <v>0.16728305457656908</v>
      </c>
      <c r="AE236" s="64">
        <f t="shared" si="179"/>
        <v>0.16377887467448579</v>
      </c>
      <c r="AF236" s="64">
        <f t="shared" si="180"/>
        <v>0.16048176564587352</v>
      </c>
      <c r="AG236" s="64">
        <f t="shared" si="181"/>
        <v>0.1573646069289083</v>
      </c>
      <c r="AH236" s="64">
        <f t="shared" si="182"/>
        <v>0.15507688236085573</v>
      </c>
      <c r="AI236" s="64">
        <f t="shared" si="183"/>
        <v>0.15486511349802282</v>
      </c>
      <c r="AJ236" s="64">
        <f t="shared" si="184"/>
        <v>0.15683997556653145</v>
      </c>
      <c r="AK236" s="334">
        <f>(1+O236)*'Projeções - Receitas'!N$34</f>
        <v>2050540333222.9561</v>
      </c>
      <c r="AL236" s="334">
        <f>(1+P236)*'Projeções - Receitas'!T$34</f>
        <v>2165688562975.0601</v>
      </c>
      <c r="AM236" s="334">
        <f>(1+Q236)*'Projeções - Receitas'!U$34</f>
        <v>2425571190532.0674</v>
      </c>
      <c r="AN236" s="334">
        <f>(1+R236)*'Projeções - Receitas'!V$34</f>
        <v>2716639733395.9155</v>
      </c>
      <c r="AO236" s="334">
        <f>(1+S236)*'Projeções - Receitas'!W$34</f>
        <v>3042636501403.4258</v>
      </c>
      <c r="AP236" s="334">
        <f>(1+T236)*'Projeções - Receitas'!X$34</f>
        <v>3407752881571.8374</v>
      </c>
      <c r="AQ236" s="334">
        <f>(1+U236)*'Projeções - Receitas'!Y$34</f>
        <v>3816683227360.458</v>
      </c>
      <c r="AR236" s="334">
        <f>(1+V236)*'Projeções - Receitas'!Z$34</f>
        <v>4274685214643.7129</v>
      </c>
      <c r="AS236" s="334">
        <f>(1+W236)*'Projeções - Receitas'!AA$34</f>
        <v>4761999329113.0967</v>
      </c>
      <c r="AT236" s="334">
        <f>(1+X236)*'Projeções - Receitas'!AB$34</f>
        <v>5219151264707.9551</v>
      </c>
      <c r="AU236" s="334">
        <f>(1+Y236)*'Projeções - Receitas'!AC$34</f>
        <v>5712361059222.8564</v>
      </c>
      <c r="AV236" s="335">
        <f t="shared" si="185"/>
        <v>1795393439588.3154</v>
      </c>
      <c r="AW236" s="335">
        <f t="shared" si="186"/>
        <v>1896213878439.2771</v>
      </c>
      <c r="AX236" s="335">
        <f t="shared" si="187"/>
        <v>2123759543851.9902</v>
      </c>
      <c r="AY236" s="335">
        <f t="shared" si="188"/>
        <v>2378610689114.229</v>
      </c>
      <c r="AZ236" s="335">
        <f t="shared" si="189"/>
        <v>2664043971807.937</v>
      </c>
      <c r="BA236" s="335">
        <f t="shared" si="190"/>
        <v>2983729248424.8901</v>
      </c>
      <c r="BB236" s="335">
        <f t="shared" si="191"/>
        <v>3341776758235.877</v>
      </c>
      <c r="BC236" s="335">
        <f t="shared" si="192"/>
        <v>3742789969224.1821</v>
      </c>
      <c r="BD236" s="335">
        <f t="shared" si="193"/>
        <v>4169468025715.7393</v>
      </c>
      <c r="BE236" s="335">
        <f t="shared" si="194"/>
        <v>4569736956184.4512</v>
      </c>
      <c r="BF236" s="335">
        <f t="shared" si="195"/>
        <v>5001577098543.8818</v>
      </c>
      <c r="BG236" s="334">
        <f>(AK236*SUMPRODUCT(DA$10:DA$13,DA$28:DA$31)+AV236*SUMPRODUCT(DA$14:DA$23,DA$32:DA$41))*'Projeções - Receitas'!T$23+(AK236*DA$11*'Projeções - Receitas'!T$25)</f>
        <v>66614972584.207451</v>
      </c>
      <c r="BH236" s="334">
        <f>(AL236*SUMPRODUCT(DB$10:DB$13,DB$28:DB$31)+AW236*SUMPRODUCT(DB$14:DB$23,DB$32:DB$41))*'Projeções - Receitas'!U$23+(AL236*DB$11*'Projeções - Receitas'!U$25)</f>
        <v>53373476922.603943</v>
      </c>
      <c r="BI236" s="334">
        <f>(AM236*SUMPRODUCT(DC$10:DC$13,DC$28:DC$31)+AX236*SUMPRODUCT(DC$14:DC$23,DC$32:DC$41))*'Projeções - Receitas'!V$23+(AM236*DC$11*'Projeções - Receitas'!V$25)</f>
        <v>59035336357.97464</v>
      </c>
      <c r="BJ236" s="334">
        <f>(AN236*SUMPRODUCT(DD$10:DD$13,DD$28:DD$31)+AY236*SUMPRODUCT(DD$14:DD$23,DD$32:DD$41))*'Projeções - Receitas'!W$23+(AN236*DD$11*'Projeções - Receitas'!W$25)</f>
        <v>65248025679.876839</v>
      </c>
      <c r="BK236" s="334">
        <f>(AO236*SUMPRODUCT(DE$10:DE$13,DE$28:DE$31)+AZ236*SUMPRODUCT(DE$14:DE$23,DE$32:DE$41))*'Projeções - Receitas'!X$23+(AO236*DE$11*'Projeções - Receitas'!X$25)</f>
        <v>72095378046.299011</v>
      </c>
      <c r="BL236" s="334">
        <f>(AP236*SUMPRODUCT(DF$10:DF$13,DF$28:DF$31)+BA236*SUMPRODUCT(DF$14:DF$23,DF$32:DF$41))*'Projeções - Receitas'!Y$23+(AP236*DF$11*'Projeções - Receitas'!Y$25)</f>
        <v>79649821505.299164</v>
      </c>
      <c r="BM236" s="334">
        <f>(AQ236*SUMPRODUCT(DG$10:DG$13,DG$28:DG$31)+BB236*SUMPRODUCT(DG$14:DG$23,DG$32:DG$41))*'Projeções - Receitas'!Z$23+(AQ236*DG$11*'Projeções - Receitas'!Z$25)</f>
        <v>87987669902.122665</v>
      </c>
      <c r="BN236" s="334">
        <f>(AR236*SUMPRODUCT(DH$10:DH$13,DH$28:DH$31)+BC236*SUMPRODUCT(DH$14:DH$23,DH$32:DH$41))*'Projeções - Receitas'!AA$23+(AR236*DH$11*'Projeções - Receitas'!AA$25)</f>
        <v>97187918743.805939</v>
      </c>
      <c r="BO236" s="334">
        <f>(AS236*SUMPRODUCT(DI$10:DI$13,DI$28:DI$31)+BD236*SUMPRODUCT(DI$14:DI$23,DI$32:DI$41))*'Projeções - Receitas'!AB$23+(AS236*DI$11*'Projeções - Receitas'!AB$25)</f>
        <v>106760238406.97482</v>
      </c>
      <c r="BP236" s="334">
        <f>(AT236*SUMPRODUCT(DJ$10:DJ$13,DJ$28:DJ$31)+BE236*SUMPRODUCT(DJ$14:DJ$23,DJ$32:DJ$41))*'Projeções - Receitas'!AC$23+(AT236*DJ$11*'Projeções - Receitas'!AC$25)</f>
        <v>115360510971.03442</v>
      </c>
      <c r="BQ236" s="334">
        <f>(AU236*SUMPRODUCT(DK$10:DK$13,DK$28:DK$31)+BF236*SUMPRODUCT(DK$14:DK$23,DK$32:DK$41))*'Projeções - Receitas'!AD$23+(AU236*DK$11*'Projeções - Receitas'!AD$25)</f>
        <v>146743487642.60999</v>
      </c>
      <c r="BR236" s="335">
        <f>((BG236+'DRE + DCF'!T$12)*(1+'DRE + DCF'!T$15)+'DRE + DCF'!T$18)*(1+'DRE + DCF'!T$25)*'DRE + DCF'!T$33</f>
        <v>36776395492.205307</v>
      </c>
      <c r="BS236" s="335">
        <f>((BH236+'DRE + DCF'!U$12)*(1+'DRE + DCF'!U$15)+'DRE + DCF'!U$18)*(1+'DRE + DCF'!U$25)*'DRE + DCF'!U$33</f>
        <v>27853238087.709179</v>
      </c>
      <c r="BT236" s="335">
        <f>((BI236+'DRE + DCF'!V$12)*(1+'DRE + DCF'!V$15)+'DRE + DCF'!V$18)*(1+'DRE + DCF'!V$25)*'DRE + DCF'!V$33</f>
        <v>30958055327.848663</v>
      </c>
      <c r="BU236" s="335">
        <f>((BJ236+'DRE + DCF'!W$12)*(1+'DRE + DCF'!W$15)+'DRE + DCF'!W$18)*(1+'DRE + DCF'!W$25)*'DRE + DCF'!W$33</f>
        <v>34351337086.166111</v>
      </c>
      <c r="BV236" s="335">
        <f>((BK236+'DRE + DCF'!X$12)*(1+'DRE + DCF'!X$15)+'DRE + DCF'!X$18)*(1+'DRE + DCF'!X$25)*'DRE + DCF'!X$33</f>
        <v>38069703064.875</v>
      </c>
      <c r="BW236" s="335">
        <f>((BL236+'DRE + DCF'!Y$12)*(1+'DRE + DCF'!Y$15)+'DRE + DCF'!Y$18)*(1+'DRE + DCF'!Y$25)*'DRE + DCF'!Y$33</f>
        <v>42158315058.511124</v>
      </c>
      <c r="BX236" s="335">
        <f>((BM236+'DRE + DCF'!Z$12)*(1+'DRE + DCF'!Z$15)+'DRE + DCF'!Z$18)*(1+'DRE + DCF'!Z$25)*'DRE + DCF'!Z$33</f>
        <v>46666933780.677795</v>
      </c>
      <c r="BY236" s="335">
        <f>((BN236+'DRE + DCF'!AA$12)*(1+'DRE + DCF'!AA$15)+'DRE + DCF'!AA$18)*(1+'DRE + DCF'!AA$25)*'DRE + DCF'!AA$33</f>
        <v>51632270964.864311</v>
      </c>
      <c r="BZ236" s="335">
        <f>((BO236+'DRE + DCF'!AB$12)*(1+'DRE + DCF'!AB$15)+'DRE + DCF'!AB$18)*(1+'DRE + DCF'!AB$25)*'DRE + DCF'!AB$33</f>
        <v>56764376306.321388</v>
      </c>
      <c r="CA236" s="335">
        <f>((BP236+'DRE + DCF'!AC$12)*(1+'DRE + DCF'!AC$15)+'DRE + DCF'!AC$18)*(1+'DRE + DCF'!AC$25)*'DRE + DCF'!AC$33</f>
        <v>61254062685.217476</v>
      </c>
      <c r="CB236" s="335">
        <f>((BQ236+'DRE + DCF'!AD$12)*(1+'DRE + DCF'!AD$15)+'DRE + DCF'!AD$18)*(1+'DRE + DCF'!AD$25)*'DRE + DCF'!AD$33</f>
        <v>76866675971.877136</v>
      </c>
      <c r="CC236" s="335">
        <f>BR236*(1-DA$47)+('DRE + DCF'!N$53*10^6)</f>
        <v>201200174840.49963</v>
      </c>
      <c r="CD236" s="335">
        <f>BS236*(1-DB$47)+('DRE + DCF'!T$53*10^6)</f>
        <v>201389011545.15826</v>
      </c>
      <c r="CE236" s="335">
        <f>BT236*(1-DC$47)+('DRE + DCF'!U$53*10^6)</f>
        <v>220095408216.64249</v>
      </c>
      <c r="CF236" s="335">
        <f>BU236*(1-DD$47)+('DRE + DCF'!V$53*10^6)</f>
        <v>240851566957.97775</v>
      </c>
      <c r="CG236" s="335">
        <f>BV236*(1-DE$47)+('DRE + DCF'!W$53*10^6)</f>
        <v>263853861717.00214</v>
      </c>
      <c r="CH236" s="335">
        <f>BW236*(1-DF$47)+('DRE + DCF'!X$53*10^6)</f>
        <v>289325964898.84119</v>
      </c>
      <c r="CI236" s="335">
        <f>BX236*(1-DG$47)+('DRE + DCF'!Y$53*10^6)</f>
        <v>317521577803.11591</v>
      </c>
      <c r="CJ236" s="335">
        <f>BY236*(1-DH$47)+('DRE + DCF'!Z$53*10^6)</f>
        <v>348716609959.38934</v>
      </c>
      <c r="CK236" s="335">
        <f>BZ236*(1-DI$47)+('DRE + DCF'!AA$53*10^6)</f>
        <v>382822826119.71515</v>
      </c>
      <c r="CL236" s="335">
        <f>CA236*(1-DJ$47)+('DRE + DCF'!AB$53*10^6)</f>
        <v>419000858590.02753</v>
      </c>
      <c r="CM236" s="335">
        <f>CB236*(1-DK$47)+('DRE + DCF'!AC$53*10^6)</f>
        <v>464444527092.05927</v>
      </c>
      <c r="CN236" s="335">
        <f t="shared" si="196"/>
        <v>1193594623881.3477</v>
      </c>
      <c r="CO236" s="335">
        <f t="shared" si="197"/>
        <v>1215934843315.989</v>
      </c>
      <c r="CP236" s="335">
        <f t="shared" si="198"/>
        <v>1257405800374.7727</v>
      </c>
      <c r="CQ236" s="335">
        <f t="shared" si="199"/>
        <v>1408294496419.7456</v>
      </c>
      <c r="CR236" s="335">
        <f t="shared" si="200"/>
        <v>1577289835990.1152</v>
      </c>
      <c r="CS236" s="335">
        <f t="shared" si="201"/>
        <v>1766564616308.9292</v>
      </c>
      <c r="CT236" s="335">
        <f t="shared" si="202"/>
        <v>1978552370266.0007</v>
      </c>
      <c r="CU236" s="335">
        <f t="shared" si="203"/>
        <v>2215978654697.9209</v>
      </c>
      <c r="CV236" s="335">
        <f t="shared" si="204"/>
        <v>2468600221333.4844</v>
      </c>
      <c r="CW236" s="335">
        <f t="shared" si="205"/>
        <v>2705585842581.499</v>
      </c>
      <c r="CX236" s="336">
        <f t="shared" si="206"/>
        <v>2961263704705.4507</v>
      </c>
    </row>
    <row r="237" spans="4:102" ht="30" customHeight="1" x14ac:dyDescent="0.25">
      <c r="D237" s="333">
        <f t="shared" si="164"/>
        <v>1.131282847607859E-2</v>
      </c>
      <c r="E237" s="64">
        <f t="shared" si="165"/>
        <v>8.3701652090704126E-3</v>
      </c>
      <c r="F237" s="64">
        <f t="shared" si="166"/>
        <v>1.7780872774196377E-2</v>
      </c>
      <c r="G237" s="64">
        <f t="shared" si="167"/>
        <v>1.3766865251201826E-2</v>
      </c>
      <c r="H237" s="64">
        <f t="shared" si="168"/>
        <v>1.0027909363024973E-2</v>
      </c>
      <c r="I237" s="64">
        <f t="shared" si="169"/>
        <v>6.5251937009500327E-3</v>
      </c>
      <c r="J237" s="64">
        <f t="shared" si="170"/>
        <v>3.229456820124571E-3</v>
      </c>
      <c r="K237" s="64">
        <f t="shared" si="171"/>
        <v>1.1359024718415878E-4</v>
      </c>
      <c r="L237" s="64">
        <f t="shared" si="172"/>
        <v>2.1732141660379678E-3</v>
      </c>
      <c r="M237" s="64">
        <f t="shared" si="173"/>
        <v>2.3849950587247204E-3</v>
      </c>
      <c r="N237" s="64">
        <f t="shared" si="174"/>
        <v>4.1016374391436572E-4</v>
      </c>
      <c r="O237" s="64">
        <f t="shared" si="163"/>
        <v>0.11300000000000009</v>
      </c>
      <c r="P237" s="64">
        <f t="shared" si="163"/>
        <v>0.11300000000000009</v>
      </c>
      <c r="Q237" s="64">
        <f t="shared" si="208"/>
        <v>0.11300000000000009</v>
      </c>
      <c r="R237" s="64">
        <f t="shared" si="209"/>
        <v>0.11300000000000009</v>
      </c>
      <c r="S237" s="64">
        <f t="shared" si="210"/>
        <v>0.11300000000000009</v>
      </c>
      <c r="T237" s="64">
        <f t="shared" si="211"/>
        <v>0.11300000000000009</v>
      </c>
      <c r="U237" s="64">
        <f t="shared" si="212"/>
        <v>0.11300000000000009</v>
      </c>
      <c r="V237" s="64">
        <f t="shared" si="213"/>
        <v>0.11300000000000009</v>
      </c>
      <c r="W237" s="64">
        <f t="shared" si="214"/>
        <v>0.11300000000000009</v>
      </c>
      <c r="X237" s="64">
        <f t="shared" si="215"/>
        <v>0.11300000000000009</v>
      </c>
      <c r="Y237" s="64">
        <f t="shared" si="216"/>
        <v>0.11300000000000009</v>
      </c>
      <c r="Z237" s="64">
        <f t="shared" si="175"/>
        <v>0.16850030671788585</v>
      </c>
      <c r="AA237" s="64">
        <f t="shared" si="207"/>
        <v>0.16555764345087767</v>
      </c>
      <c r="AB237" s="64">
        <f t="shared" si="176"/>
        <v>0.17496835101600364</v>
      </c>
      <c r="AC237" s="64">
        <f t="shared" si="177"/>
        <v>0.17095434349300909</v>
      </c>
      <c r="AD237" s="64">
        <f t="shared" si="178"/>
        <v>0.16721538760483223</v>
      </c>
      <c r="AE237" s="64">
        <f t="shared" si="179"/>
        <v>0.16371267194275729</v>
      </c>
      <c r="AF237" s="64">
        <f t="shared" si="180"/>
        <v>0.16041693506193183</v>
      </c>
      <c r="AG237" s="64">
        <f t="shared" si="181"/>
        <v>0.15730106848899142</v>
      </c>
      <c r="AH237" s="64">
        <f t="shared" si="182"/>
        <v>0.15501426407576929</v>
      </c>
      <c r="AI237" s="64">
        <f t="shared" si="183"/>
        <v>0.15480248318308254</v>
      </c>
      <c r="AJ237" s="64">
        <f t="shared" si="184"/>
        <v>0.15677731449789289</v>
      </c>
      <c r="AK237" s="334">
        <f>(1+O237)*'Projeções - Receitas'!N$34</f>
        <v>2051461924383.9548</v>
      </c>
      <c r="AL237" s="334">
        <f>(1+P237)*'Projeções - Receitas'!T$34</f>
        <v>2166661906149.4307</v>
      </c>
      <c r="AM237" s="334">
        <f>(1+Q237)*'Projeções - Receitas'!U$34</f>
        <v>2426661334887.3628</v>
      </c>
      <c r="AN237" s="334">
        <f>(1+R237)*'Projeções - Receitas'!V$34</f>
        <v>2717860695073.8462</v>
      </c>
      <c r="AO237" s="334">
        <f>(1+S237)*'Projeções - Receitas'!W$34</f>
        <v>3044003978482.708</v>
      </c>
      <c r="AP237" s="334">
        <f>(1+T237)*'Projeções - Receitas'!X$34</f>
        <v>3409284455900.6333</v>
      </c>
      <c r="AQ237" s="334">
        <f>(1+U237)*'Projeções - Receitas'!Y$34</f>
        <v>3818398590608.7095</v>
      </c>
      <c r="AR237" s="334">
        <f>(1+V237)*'Projeções - Receitas'!Z$34</f>
        <v>4276606421481.7549</v>
      </c>
      <c r="AS237" s="334">
        <f>(1+W237)*'Projeções - Receitas'!AA$34</f>
        <v>4764139553530.6758</v>
      </c>
      <c r="AT237" s="334">
        <f>(1+X237)*'Projeções - Receitas'!AB$34</f>
        <v>5221496950669.6211</v>
      </c>
      <c r="AU237" s="334">
        <f>(1+Y237)*'Projeções - Receitas'!AC$34</f>
        <v>5714928412507.9004</v>
      </c>
      <c r="AV237" s="335">
        <f t="shared" si="185"/>
        <v>1796200357988.1301</v>
      </c>
      <c r="AW237" s="335">
        <f t="shared" si="186"/>
        <v>1897066109395.8787</v>
      </c>
      <c r="AX237" s="335">
        <f t="shared" si="187"/>
        <v>2124714042523.3845</v>
      </c>
      <c r="AY237" s="335">
        <f t="shared" si="188"/>
        <v>2379679727626.1904</v>
      </c>
      <c r="AZ237" s="335">
        <f t="shared" si="189"/>
        <v>2665241294941.3335</v>
      </c>
      <c r="BA237" s="335">
        <f t="shared" si="190"/>
        <v>2985070250334.2939</v>
      </c>
      <c r="BB237" s="335">
        <f t="shared" si="191"/>
        <v>3343278680374.4097</v>
      </c>
      <c r="BC237" s="335">
        <f t="shared" si="192"/>
        <v>3744472122019.3389</v>
      </c>
      <c r="BD237" s="335">
        <f t="shared" si="193"/>
        <v>4171341943929.5444</v>
      </c>
      <c r="BE237" s="335">
        <f t="shared" si="194"/>
        <v>4571790770546.7813</v>
      </c>
      <c r="BF237" s="335">
        <f t="shared" si="195"/>
        <v>5003824998363.4521</v>
      </c>
      <c r="BG237" s="334">
        <f>(AK237*SUMPRODUCT(DA$10:DA$13,DA$28:DA$31)+AV237*SUMPRODUCT(DA$14:DA$23,DA$32:DA$41))*'Projeções - Receitas'!T$23+(AK237*DA$11*'Projeções - Receitas'!T$25)</f>
        <v>66644911897.728409</v>
      </c>
      <c r="BH237" s="334">
        <f>(AL237*SUMPRODUCT(DB$10:DB$13,DB$28:DB$31)+AW237*SUMPRODUCT(DB$14:DB$23,DB$32:DB$41))*'Projeções - Receitas'!U$23+(AL237*DB$11*'Projeções - Receitas'!U$25)</f>
        <v>53397465002.119736</v>
      </c>
      <c r="BI237" s="334">
        <f>(AM237*SUMPRODUCT(DC$10:DC$13,DC$28:DC$31)+AX237*SUMPRODUCT(DC$14:DC$23,DC$32:DC$41))*'Projeções - Receitas'!V$23+(AM237*DC$11*'Projeções - Receitas'!V$25)</f>
        <v>59061869093.416412</v>
      </c>
      <c r="BJ237" s="334">
        <f>(AN237*SUMPRODUCT(DD$10:DD$13,DD$28:DD$31)+AY237*SUMPRODUCT(DD$14:DD$23,DD$32:DD$41))*'Projeções - Receitas'!W$23+(AN237*DD$11*'Projeções - Receitas'!W$25)</f>
        <v>65277350635.238586</v>
      </c>
      <c r="BK237" s="334">
        <f>(AO237*SUMPRODUCT(DE$10:DE$13,DE$28:DE$31)+AZ237*SUMPRODUCT(DE$14:DE$23,DE$32:DE$41))*'Projeções - Receitas'!X$23+(AO237*DE$11*'Projeções - Receitas'!X$25)</f>
        <v>72127780463.398483</v>
      </c>
      <c r="BL237" s="334">
        <f>(AP237*SUMPRODUCT(DF$10:DF$13,DF$28:DF$31)+BA237*SUMPRODUCT(DF$14:DF$23,DF$32:DF$41))*'Projeções - Receitas'!Y$23+(AP237*DF$11*'Projeções - Receitas'!Y$25)</f>
        <v>79685619177.885788</v>
      </c>
      <c r="BM237" s="334">
        <f>(AQ237*SUMPRODUCT(DG$10:DG$13,DG$28:DG$31)+BB237*SUMPRODUCT(DG$14:DG$23,DG$32:DG$41))*'Projeções - Receitas'!Z$23+(AQ237*DG$11*'Projeções - Receitas'!Z$25)</f>
        <v>88027214922.303406</v>
      </c>
      <c r="BN237" s="334">
        <f>(AR237*SUMPRODUCT(DH$10:DH$13,DH$28:DH$31)+BC237*SUMPRODUCT(DH$14:DH$23,DH$32:DH$41))*'Projeções - Receitas'!AA$23+(AR237*DH$11*'Projeções - Receitas'!AA$25)</f>
        <v>97231598707.286285</v>
      </c>
      <c r="BO237" s="334">
        <f>(AS237*SUMPRODUCT(DI$10:DI$13,DI$28:DI$31)+BD237*SUMPRODUCT(DI$14:DI$23,DI$32:DI$41))*'Projeções - Receitas'!AB$23+(AS237*DI$11*'Projeções - Receitas'!AB$25)</f>
        <v>106808220536.59579</v>
      </c>
      <c r="BP237" s="334">
        <f>(AT237*SUMPRODUCT(DJ$10:DJ$13,DJ$28:DJ$31)+BE237*SUMPRODUCT(DJ$14:DJ$23,DJ$32:DJ$41))*'Projeções - Receitas'!AC$23+(AT237*DJ$11*'Projeções - Receitas'!AC$25)</f>
        <v>115412358391.69553</v>
      </c>
      <c r="BQ237" s="334">
        <f>(AU237*SUMPRODUCT(DK$10:DK$13,DK$28:DK$31)+BF237*SUMPRODUCT(DK$14:DK$23,DK$32:DK$41))*'Projeções - Receitas'!AD$23+(AU237*DK$11*'Projeções - Receitas'!AD$25)</f>
        <v>146809439771.88757</v>
      </c>
      <c r="BR237" s="335">
        <f>((BG237+'DRE + DCF'!T$12)*(1+'DRE + DCF'!T$15)+'DRE + DCF'!T$18)*(1+'DRE + DCF'!T$25)*'DRE + DCF'!T$33</f>
        <v>36794818084.496277</v>
      </c>
      <c r="BS237" s="335">
        <f>((BH237+'DRE + DCF'!U$12)*(1+'DRE + DCF'!U$15)+'DRE + DCF'!U$18)*(1+'DRE + DCF'!U$25)*'DRE + DCF'!U$33</f>
        <v>27867856251.573071</v>
      </c>
      <c r="BT237" s="335">
        <f>((BI237+'DRE + DCF'!V$12)*(1+'DRE + DCF'!V$15)+'DRE + DCF'!V$18)*(1+'DRE + DCF'!V$25)*'DRE + DCF'!V$33</f>
        <v>30974206048.919277</v>
      </c>
      <c r="BU237" s="335">
        <f>((BJ237+'DRE + DCF'!W$12)*(1+'DRE + DCF'!W$15)+'DRE + DCF'!W$18)*(1+'DRE + DCF'!W$25)*'DRE + DCF'!W$33</f>
        <v>34369167410.621613</v>
      </c>
      <c r="BV237" s="335">
        <f>((BK237+'DRE + DCF'!X$12)*(1+'DRE + DCF'!X$15)+'DRE + DCF'!X$18)*(1+'DRE + DCF'!X$25)*'DRE + DCF'!X$33</f>
        <v>38089382414.511932</v>
      </c>
      <c r="BW237" s="335">
        <f>((BL237+'DRE + DCF'!Y$12)*(1+'DRE + DCF'!Y$15)+'DRE + DCF'!Y$18)*(1+'DRE + DCF'!Y$25)*'DRE + DCF'!Y$33</f>
        <v>42180032018.052002</v>
      </c>
      <c r="BX237" s="335">
        <f>((BM237+'DRE + DCF'!Z$12)*(1+'DRE + DCF'!Z$15)+'DRE + DCF'!Z$18)*(1+'DRE + DCF'!Z$25)*'DRE + DCF'!Z$33</f>
        <v>46690897067.05056</v>
      </c>
      <c r="BY237" s="335">
        <f>((BN237+'DRE + DCF'!AA$12)*(1+'DRE + DCF'!AA$15)+'DRE + DCF'!AA$18)*(1+'DRE + DCF'!AA$25)*'DRE + DCF'!AA$33</f>
        <v>51658710062.938148</v>
      </c>
      <c r="BZ237" s="335">
        <f>((BO237+'DRE + DCF'!AB$12)*(1+'DRE + DCF'!AB$15)+'DRE + DCF'!AB$18)*(1+'DRE + DCF'!AB$25)*'DRE + DCF'!AB$33</f>
        <v>56793386666.968689</v>
      </c>
      <c r="CA237" s="335">
        <f>((BP237+'DRE + DCF'!AC$12)*(1+'DRE + DCF'!AC$15)+'DRE + DCF'!AC$18)*(1+'DRE + DCF'!AC$25)*'DRE + DCF'!AC$33</f>
        <v>61285374587.119972</v>
      </c>
      <c r="CB237" s="335">
        <f>((BQ237+'DRE + DCF'!AD$12)*(1+'DRE + DCF'!AD$15)+'DRE + DCF'!AD$18)*(1+'DRE + DCF'!AD$25)*'DRE + DCF'!AD$33</f>
        <v>76905175587.061432</v>
      </c>
      <c r="CC237" s="335">
        <f>BR237*(1-DA$47)+('DRE + DCF'!N$53*10^6)</f>
        <v>201211451708.56635</v>
      </c>
      <c r="CD237" s="335">
        <f>BS237*(1-DB$47)+('DRE + DCF'!T$53*10^6)</f>
        <v>201397782443.47659</v>
      </c>
      <c r="CE237" s="335">
        <f>BT237*(1-DC$47)+('DRE + DCF'!U$53*10^6)</f>
        <v>220105098649.28485</v>
      </c>
      <c r="CF237" s="335">
        <f>BU237*(1-DD$47)+('DRE + DCF'!V$53*10^6)</f>
        <v>240862265152.65103</v>
      </c>
      <c r="CG237" s="335">
        <f>BV237*(1-DE$47)+('DRE + DCF'!W$53*10^6)</f>
        <v>263865669326.7843</v>
      </c>
      <c r="CH237" s="335">
        <f>BW237*(1-DF$47)+('DRE + DCF'!X$53*10^6)</f>
        <v>289338995074.56567</v>
      </c>
      <c r="CI237" s="335">
        <f>BX237*(1-DG$47)+('DRE + DCF'!Y$53*10^6)</f>
        <v>317535955774.93958</v>
      </c>
      <c r="CJ237" s="335">
        <f>BY237*(1-DH$47)+('DRE + DCF'!Z$53*10^6)</f>
        <v>348732473418.23364</v>
      </c>
      <c r="CK237" s="335">
        <f>BZ237*(1-DI$47)+('DRE + DCF'!AA$53*10^6)</f>
        <v>382840232336.10352</v>
      </c>
      <c r="CL237" s="335">
        <f>CA237*(1-DJ$47)+('DRE + DCF'!AB$53*10^6)</f>
        <v>419019645731.16901</v>
      </c>
      <c r="CM237" s="335">
        <f>CB237*(1-DK$47)+('DRE + DCF'!AC$53*10^6)</f>
        <v>464467626861.16986</v>
      </c>
      <c r="CN237" s="335">
        <f t="shared" si="196"/>
        <v>1194131070903.3167</v>
      </c>
      <c r="CO237" s="335">
        <f t="shared" si="197"/>
        <v>1216481330886.0186</v>
      </c>
      <c r="CP237" s="335">
        <f t="shared" si="198"/>
        <v>1257970926577.1885</v>
      </c>
      <c r="CQ237" s="335">
        <f t="shared" si="199"/>
        <v>1408927437766.4509</v>
      </c>
      <c r="CR237" s="335">
        <f t="shared" si="200"/>
        <v>1577998730298.4253</v>
      </c>
      <c r="CS237" s="335">
        <f t="shared" si="201"/>
        <v>1767358577934.2363</v>
      </c>
      <c r="CT237" s="335">
        <f t="shared" si="202"/>
        <v>1979441607286.345</v>
      </c>
      <c r="CU237" s="335">
        <f t="shared" si="203"/>
        <v>2216974600160.7065</v>
      </c>
      <c r="CV237" s="335">
        <f t="shared" si="204"/>
        <v>2469709704579.0273</v>
      </c>
      <c r="CW237" s="335">
        <f t="shared" si="205"/>
        <v>2706801836218.6143</v>
      </c>
      <c r="CX237" s="336">
        <f t="shared" si="206"/>
        <v>2962594609741.2734</v>
      </c>
    </row>
    <row r="238" spans="4:102" ht="30" customHeight="1" x14ac:dyDescent="0.25">
      <c r="D238" s="333">
        <f t="shared" si="164"/>
        <v>1.1246605348316285E-2</v>
      </c>
      <c r="E238" s="64">
        <f t="shared" si="165"/>
        <v>8.3030309211667153E-3</v>
      </c>
      <c r="F238" s="64">
        <f t="shared" si="166"/>
        <v>1.7710005700572851E-2</v>
      </c>
      <c r="G238" s="64">
        <f t="shared" si="167"/>
        <v>1.3697690578610838E-2</v>
      </c>
      <c r="H238" s="64">
        <f t="shared" si="168"/>
        <v>9.9603031609079573E-3</v>
      </c>
      <c r="I238" s="64">
        <f t="shared" si="169"/>
        <v>6.4590504238525859E-3</v>
      </c>
      <c r="J238" s="64">
        <f t="shared" si="170"/>
        <v>3.1646844585303258E-3</v>
      </c>
      <c r="K238" s="64">
        <f t="shared" si="171"/>
        <v>5.0108869180054416E-5</v>
      </c>
      <c r="L238" s="64">
        <f t="shared" si="172"/>
        <v>2.23577621557422E-3</v>
      </c>
      <c r="M238" s="64">
        <f t="shared" si="173"/>
        <v>2.4475691273111999E-3</v>
      </c>
      <c r="N238" s="64">
        <f t="shared" si="174"/>
        <v>4.727685385802205E-4</v>
      </c>
      <c r="O238" s="64">
        <f t="shared" si="163"/>
        <v>0.11350000000000009</v>
      </c>
      <c r="P238" s="64">
        <f t="shared" si="163"/>
        <v>0.11350000000000009</v>
      </c>
      <c r="Q238" s="64">
        <f t="shared" si="208"/>
        <v>0.11350000000000009</v>
      </c>
      <c r="R238" s="64">
        <f t="shared" si="209"/>
        <v>0.11350000000000009</v>
      </c>
      <c r="S238" s="64">
        <f t="shared" si="210"/>
        <v>0.11350000000000009</v>
      </c>
      <c r="T238" s="64">
        <f t="shared" si="211"/>
        <v>0.11350000000000009</v>
      </c>
      <c r="U238" s="64">
        <f t="shared" si="212"/>
        <v>0.11350000000000009</v>
      </c>
      <c r="V238" s="64">
        <f t="shared" si="213"/>
        <v>0.11350000000000009</v>
      </c>
      <c r="W238" s="64">
        <f t="shared" si="214"/>
        <v>0.11350000000000009</v>
      </c>
      <c r="X238" s="64">
        <f t="shared" si="215"/>
        <v>0.11350000000000009</v>
      </c>
      <c r="Y238" s="64">
        <f t="shared" si="216"/>
        <v>0.11350000000000009</v>
      </c>
      <c r="Z238" s="64">
        <f t="shared" si="175"/>
        <v>0.16843408359012355</v>
      </c>
      <c r="AA238" s="64">
        <f t="shared" si="207"/>
        <v>0.16549050916297398</v>
      </c>
      <c r="AB238" s="64">
        <f t="shared" si="176"/>
        <v>0.17489748394238011</v>
      </c>
      <c r="AC238" s="64">
        <f t="shared" si="177"/>
        <v>0.1708851688204181</v>
      </c>
      <c r="AD238" s="64">
        <f t="shared" si="178"/>
        <v>0.16714778140271522</v>
      </c>
      <c r="AE238" s="64">
        <f t="shared" si="179"/>
        <v>0.16364652866565985</v>
      </c>
      <c r="AF238" s="64">
        <f t="shared" si="180"/>
        <v>0.16035216270033759</v>
      </c>
      <c r="AG238" s="64">
        <f t="shared" si="181"/>
        <v>0.15723758711098731</v>
      </c>
      <c r="AH238" s="64">
        <f t="shared" si="182"/>
        <v>0.15495170202623304</v>
      </c>
      <c r="AI238" s="64">
        <f t="shared" si="183"/>
        <v>0.15473990911449606</v>
      </c>
      <c r="AJ238" s="64">
        <f t="shared" si="184"/>
        <v>0.15671470970322704</v>
      </c>
      <c r="AK238" s="334">
        <f>(1+O238)*'Projeções - Receitas'!N$34</f>
        <v>2052383515544.9543</v>
      </c>
      <c r="AL238" s="334">
        <f>(1+P238)*'Projeções - Receitas'!T$34</f>
        <v>2167635249323.802</v>
      </c>
      <c r="AM238" s="334">
        <f>(1+Q238)*'Projeções - Receitas'!U$34</f>
        <v>2427751479242.6582</v>
      </c>
      <c r="AN238" s="334">
        <f>(1+R238)*'Projeções - Receitas'!V$34</f>
        <v>2719081656751.7773</v>
      </c>
      <c r="AO238" s="334">
        <f>(1+S238)*'Projeções - Receitas'!W$34</f>
        <v>3045371455561.9907</v>
      </c>
      <c r="AP238" s="334">
        <f>(1+T238)*'Projeções - Receitas'!X$34</f>
        <v>3410816030229.4302</v>
      </c>
      <c r="AQ238" s="334">
        <f>(1+U238)*'Projeções - Receitas'!Y$34</f>
        <v>3820113953856.9619</v>
      </c>
      <c r="AR238" s="334">
        <f>(1+V238)*'Projeções - Receitas'!Z$34</f>
        <v>4278527628319.7979</v>
      </c>
      <c r="AS238" s="334">
        <f>(1+W238)*'Projeções - Receitas'!AA$34</f>
        <v>4766279777948.2549</v>
      </c>
      <c r="AT238" s="334">
        <f>(1+X238)*'Projeções - Receitas'!AB$34</f>
        <v>5223842636631.2891</v>
      </c>
      <c r="AU238" s="334">
        <f>(1+Y238)*'Projeções - Receitas'!AC$34</f>
        <v>5717495765792.9453</v>
      </c>
      <c r="AV238" s="335">
        <f t="shared" si="185"/>
        <v>1797007276387.9453</v>
      </c>
      <c r="AW238" s="335">
        <f t="shared" si="186"/>
        <v>1897918340352.4812</v>
      </c>
      <c r="AX238" s="335">
        <f t="shared" si="187"/>
        <v>2125668541194.7788</v>
      </c>
      <c r="AY238" s="335">
        <f t="shared" si="188"/>
        <v>2380748766138.1523</v>
      </c>
      <c r="AZ238" s="335">
        <f t="shared" si="189"/>
        <v>2666438618074.731</v>
      </c>
      <c r="BA238" s="335">
        <f t="shared" si="190"/>
        <v>2986411252243.6987</v>
      </c>
      <c r="BB238" s="335">
        <f t="shared" si="191"/>
        <v>3344780602512.9429</v>
      </c>
      <c r="BC238" s="335">
        <f t="shared" si="192"/>
        <v>3746154274814.4966</v>
      </c>
      <c r="BD238" s="335">
        <f t="shared" si="193"/>
        <v>4173215862143.3491</v>
      </c>
      <c r="BE238" s="335">
        <f t="shared" si="194"/>
        <v>4573844584909.1123</v>
      </c>
      <c r="BF238" s="335">
        <f t="shared" si="195"/>
        <v>5006072898183.0225</v>
      </c>
      <c r="BG238" s="334">
        <f>(AK238*SUMPRODUCT(DA$10:DA$13,DA$28:DA$31)+AV238*SUMPRODUCT(DA$14:DA$23,DA$32:DA$41))*'Projeções - Receitas'!T$23+(AK238*DA$11*'Projeções - Receitas'!T$25)</f>
        <v>66674851211.249451</v>
      </c>
      <c r="BH238" s="334">
        <f>(AL238*SUMPRODUCT(DB$10:DB$13,DB$28:DB$31)+AW238*SUMPRODUCT(DB$14:DB$23,DB$32:DB$41))*'Projeções - Receitas'!U$23+(AL238*DB$11*'Projeções - Receitas'!U$25)</f>
        <v>53421453081.635483</v>
      </c>
      <c r="BI238" s="334">
        <f>(AM238*SUMPRODUCT(DC$10:DC$13,DC$28:DC$31)+AX238*SUMPRODUCT(DC$14:DC$23,DC$32:DC$41))*'Projeções - Receitas'!V$23+(AM238*DC$11*'Projeções - Receitas'!V$25)</f>
        <v>59088401828.8582</v>
      </c>
      <c r="BJ238" s="334">
        <f>(AN238*SUMPRODUCT(DD$10:DD$13,DD$28:DD$31)+AY238*SUMPRODUCT(DD$14:DD$23,DD$32:DD$41))*'Projeções - Receitas'!W$23+(AN238*DD$11*'Projeções - Receitas'!W$25)</f>
        <v>65306675590.600342</v>
      </c>
      <c r="BK238" s="334">
        <f>(AO238*SUMPRODUCT(DE$10:DE$13,DE$28:DE$31)+AZ238*SUMPRODUCT(DE$14:DE$23,DE$32:DE$41))*'Projeções - Receitas'!X$23+(AO238*DE$11*'Projeções - Receitas'!X$25)</f>
        <v>72160182880.497864</v>
      </c>
      <c r="BL238" s="334">
        <f>(AP238*SUMPRODUCT(DF$10:DF$13,DF$28:DF$31)+BA238*SUMPRODUCT(DF$14:DF$23,DF$32:DF$41))*'Projeções - Receitas'!Y$23+(AP238*DF$11*'Projeções - Receitas'!Y$25)</f>
        <v>79721416850.472473</v>
      </c>
      <c r="BM238" s="334">
        <f>(AQ238*SUMPRODUCT(DG$10:DG$13,DG$28:DG$31)+BB238*SUMPRODUCT(DG$14:DG$23,DG$32:DG$41))*'Projeções - Receitas'!Z$23+(AQ238*DG$11*'Projeções - Receitas'!Z$25)</f>
        <v>88066759942.484116</v>
      </c>
      <c r="BN238" s="334">
        <f>(AR238*SUMPRODUCT(DH$10:DH$13,DH$28:DH$31)+BC238*SUMPRODUCT(DH$14:DH$23,DH$32:DH$41))*'Projeções - Receitas'!AA$23+(AR238*DH$11*'Projeções - Receitas'!AA$25)</f>
        <v>97275278670.766678</v>
      </c>
      <c r="BO238" s="334">
        <f>(AS238*SUMPRODUCT(DI$10:DI$13,DI$28:DI$31)+BD238*SUMPRODUCT(DI$14:DI$23,DI$32:DI$41))*'Projeções - Receitas'!AB$23+(AS238*DI$11*'Projeções - Receitas'!AB$25)</f>
        <v>106856202666.21703</v>
      </c>
      <c r="BP238" s="334">
        <f>(AT238*SUMPRODUCT(DJ$10:DJ$13,DJ$28:DJ$31)+BE238*SUMPRODUCT(DJ$14:DJ$23,DJ$32:DJ$41))*'Projeções - Receitas'!AC$23+(AT238*DJ$11*'Projeções - Receitas'!AC$25)</f>
        <v>115464205812.35681</v>
      </c>
      <c r="BQ238" s="334">
        <f>(AU238*SUMPRODUCT(DK$10:DK$13,DK$28:DK$31)+BF238*SUMPRODUCT(DK$14:DK$23,DK$32:DK$41))*'Projeções - Receitas'!AD$23+(AU238*DK$11*'Projeções - Receitas'!AD$25)</f>
        <v>146875391901.16522</v>
      </c>
      <c r="BR238" s="335">
        <f>((BG238+'DRE + DCF'!T$12)*(1+'DRE + DCF'!T$15)+'DRE + DCF'!T$18)*(1+'DRE + DCF'!T$25)*'DRE + DCF'!T$33</f>
        <v>36813240676.787308</v>
      </c>
      <c r="BS238" s="335">
        <f>((BH238+'DRE + DCF'!U$12)*(1+'DRE + DCF'!U$15)+'DRE + DCF'!U$18)*(1+'DRE + DCF'!U$25)*'DRE + DCF'!U$33</f>
        <v>27882474415.436954</v>
      </c>
      <c r="BT238" s="335">
        <f>((BI238+'DRE + DCF'!V$12)*(1+'DRE + DCF'!V$15)+'DRE + DCF'!V$18)*(1+'DRE + DCF'!V$25)*'DRE + DCF'!V$33</f>
        <v>30990356769.989922</v>
      </c>
      <c r="BU238" s="335">
        <f>((BJ238+'DRE + DCF'!W$12)*(1+'DRE + DCF'!W$15)+'DRE + DCF'!W$18)*(1+'DRE + DCF'!W$25)*'DRE + DCF'!W$33</f>
        <v>34386997735.077103</v>
      </c>
      <c r="BV238" s="335">
        <f>((BK238+'DRE + DCF'!X$12)*(1+'DRE + DCF'!X$15)+'DRE + DCF'!X$18)*(1+'DRE + DCF'!X$25)*'DRE + DCF'!X$33</f>
        <v>38109061764.148811</v>
      </c>
      <c r="BW238" s="335">
        <f>((BL238+'DRE + DCF'!Y$12)*(1+'DRE + DCF'!Y$15)+'DRE + DCF'!Y$18)*(1+'DRE + DCF'!Y$25)*'DRE + DCF'!Y$33</f>
        <v>42201748977.592903</v>
      </c>
      <c r="BX238" s="335">
        <f>((BM238+'DRE + DCF'!Z$12)*(1+'DRE + DCF'!Z$15)+'DRE + DCF'!Z$18)*(1+'DRE + DCF'!Z$25)*'DRE + DCF'!Z$33</f>
        <v>46714860353.423302</v>
      </c>
      <c r="BY238" s="335">
        <f>((BN238+'DRE + DCF'!AA$12)*(1+'DRE + DCF'!AA$15)+'DRE + DCF'!AA$18)*(1+'DRE + DCF'!AA$25)*'DRE + DCF'!AA$33</f>
        <v>51685149161.012032</v>
      </c>
      <c r="BZ238" s="335">
        <f>((BO238+'DRE + DCF'!AB$12)*(1+'DRE + DCF'!AB$15)+'DRE + DCF'!AB$18)*(1+'DRE + DCF'!AB$25)*'DRE + DCF'!AB$33</f>
        <v>56822397027.616127</v>
      </c>
      <c r="CA238" s="335">
        <f>((BP238+'DRE + DCF'!AC$12)*(1+'DRE + DCF'!AC$15)+'DRE + DCF'!AC$18)*(1+'DRE + DCF'!AC$25)*'DRE + DCF'!AC$33</f>
        <v>61316686489.022583</v>
      </c>
      <c r="CB238" s="335">
        <f>((BQ238+'DRE + DCF'!AD$12)*(1+'DRE + DCF'!AD$15)+'DRE + DCF'!AD$18)*(1+'DRE + DCF'!AD$25)*'DRE + DCF'!AD$33</f>
        <v>76943675202.245758</v>
      </c>
      <c r="CC238" s="335">
        <f>BR238*(1-DA$47)+('DRE + DCF'!N$53*10^6)</f>
        <v>201222728576.63306</v>
      </c>
      <c r="CD238" s="335">
        <f>BS238*(1-DB$47)+('DRE + DCF'!T$53*10^6)</f>
        <v>201406553341.79492</v>
      </c>
      <c r="CE238" s="335">
        <f>BT238*(1-DC$47)+('DRE + DCF'!U$53*10^6)</f>
        <v>220114789081.92725</v>
      </c>
      <c r="CF238" s="335">
        <f>BU238*(1-DD$47)+('DRE + DCF'!V$53*10^6)</f>
        <v>240872963347.32434</v>
      </c>
      <c r="CG238" s="335">
        <f>BV238*(1-DE$47)+('DRE + DCF'!W$53*10^6)</f>
        <v>263877476936.56644</v>
      </c>
      <c r="CH238" s="335">
        <f>BW238*(1-DF$47)+('DRE + DCF'!X$53*10^6)</f>
        <v>289352025250.29022</v>
      </c>
      <c r="CI238" s="335">
        <f>BX238*(1-DG$47)+('DRE + DCF'!Y$53*10^6)</f>
        <v>317550333746.76318</v>
      </c>
      <c r="CJ238" s="335">
        <f>BY238*(1-DH$47)+('DRE + DCF'!Z$53*10^6)</f>
        <v>348748336877.078</v>
      </c>
      <c r="CK238" s="335">
        <f>BZ238*(1-DI$47)+('DRE + DCF'!AA$53*10^6)</f>
        <v>382857638552.492</v>
      </c>
      <c r="CL238" s="335">
        <f>CA238*(1-DJ$47)+('DRE + DCF'!AB$53*10^6)</f>
        <v>419038432872.31061</v>
      </c>
      <c r="CM238" s="335">
        <f>CB238*(1-DK$47)+('DRE + DCF'!AC$53*10^6)</f>
        <v>464490726630.28046</v>
      </c>
      <c r="CN238" s="335">
        <f t="shared" si="196"/>
        <v>1194667517925.2861</v>
      </c>
      <c r="CO238" s="335">
        <f t="shared" si="197"/>
        <v>1217027818456.0486</v>
      </c>
      <c r="CP238" s="335">
        <f t="shared" si="198"/>
        <v>1258536052779.604</v>
      </c>
      <c r="CQ238" s="335">
        <f t="shared" si="199"/>
        <v>1409560379113.1567</v>
      </c>
      <c r="CR238" s="335">
        <f t="shared" si="200"/>
        <v>1578707624606.7356</v>
      </c>
      <c r="CS238" s="335">
        <f t="shared" si="201"/>
        <v>1768152539559.5442</v>
      </c>
      <c r="CT238" s="335">
        <f t="shared" si="202"/>
        <v>1980330844306.6895</v>
      </c>
      <c r="CU238" s="335">
        <f t="shared" si="203"/>
        <v>2217970545623.4927</v>
      </c>
      <c r="CV238" s="335">
        <f t="shared" si="204"/>
        <v>2470819187824.5708</v>
      </c>
      <c r="CW238" s="335">
        <f t="shared" si="205"/>
        <v>2708017829855.7305</v>
      </c>
      <c r="CX238" s="336">
        <f t="shared" si="206"/>
        <v>2963925514777.0967</v>
      </c>
    </row>
    <row r="239" spans="4:102" ht="30" customHeight="1" x14ac:dyDescent="0.25">
      <c r="D239" s="333">
        <f t="shared" si="164"/>
        <v>1.118044166680876E-2</v>
      </c>
      <c r="E239" s="64">
        <f t="shared" si="165"/>
        <v>8.235956897435337E-3</v>
      </c>
      <c r="F239" s="64">
        <f t="shared" si="166"/>
        <v>1.7639202241916618E-2</v>
      </c>
      <c r="G239" s="64">
        <f t="shared" si="167"/>
        <v>1.3628578001776276E-2</v>
      </c>
      <c r="H239" s="64">
        <f t="shared" si="168"/>
        <v>9.8927576465846212E-3</v>
      </c>
      <c r="I239" s="64">
        <f t="shared" si="169"/>
        <v>6.3929665213307008E-3</v>
      </c>
      <c r="J239" s="64">
        <f t="shared" si="170"/>
        <v>3.0999702408873175E-3</v>
      </c>
      <c r="K239" s="64">
        <f t="shared" si="171"/>
        <v>1.3315523744977797E-5</v>
      </c>
      <c r="L239" s="64">
        <f t="shared" si="172"/>
        <v>2.2982821052814906E-3</v>
      </c>
      <c r="M239" s="64">
        <f t="shared" si="173"/>
        <v>2.5100870252795227E-3</v>
      </c>
      <c r="N239" s="64">
        <f t="shared" si="174"/>
        <v>5.3531713504617606E-4</v>
      </c>
      <c r="O239" s="64">
        <f t="shared" si="163"/>
        <v>0.11400000000000009</v>
      </c>
      <c r="P239" s="64">
        <f t="shared" si="163"/>
        <v>0.11400000000000009</v>
      </c>
      <c r="Q239" s="64">
        <f t="shared" si="208"/>
        <v>0.11400000000000009</v>
      </c>
      <c r="R239" s="64">
        <f t="shared" si="209"/>
        <v>0.11400000000000009</v>
      </c>
      <c r="S239" s="64">
        <f t="shared" si="210"/>
        <v>0.11400000000000009</v>
      </c>
      <c r="T239" s="64">
        <f t="shared" si="211"/>
        <v>0.11400000000000009</v>
      </c>
      <c r="U239" s="64">
        <f t="shared" si="212"/>
        <v>0.11400000000000009</v>
      </c>
      <c r="V239" s="64">
        <f t="shared" si="213"/>
        <v>0.11400000000000009</v>
      </c>
      <c r="W239" s="64">
        <f t="shared" si="214"/>
        <v>0.11400000000000009</v>
      </c>
      <c r="X239" s="64">
        <f t="shared" si="215"/>
        <v>0.11400000000000009</v>
      </c>
      <c r="Y239" s="64">
        <f t="shared" si="216"/>
        <v>0.11400000000000009</v>
      </c>
      <c r="Z239" s="64">
        <f t="shared" si="175"/>
        <v>0.16836791990861602</v>
      </c>
      <c r="AA239" s="64">
        <f t="shared" si="207"/>
        <v>0.1654234351392426</v>
      </c>
      <c r="AB239" s="64">
        <f t="shared" si="176"/>
        <v>0.17482668048372388</v>
      </c>
      <c r="AC239" s="64">
        <f t="shared" si="177"/>
        <v>0.17081605624358354</v>
      </c>
      <c r="AD239" s="64">
        <f t="shared" si="178"/>
        <v>0.16708023588839188</v>
      </c>
      <c r="AE239" s="64">
        <f t="shared" si="179"/>
        <v>0.16358044476313796</v>
      </c>
      <c r="AF239" s="64">
        <f t="shared" si="180"/>
        <v>0.16028744848269458</v>
      </c>
      <c r="AG239" s="64">
        <f t="shared" si="181"/>
        <v>0.15717416271806228</v>
      </c>
      <c r="AH239" s="64">
        <f t="shared" si="182"/>
        <v>0.15488919613652577</v>
      </c>
      <c r="AI239" s="64">
        <f t="shared" si="183"/>
        <v>0.15467739121652774</v>
      </c>
      <c r="AJ239" s="64">
        <f t="shared" si="184"/>
        <v>0.15665216110676108</v>
      </c>
      <c r="AK239" s="334">
        <f>(1+O239)*'Projeções - Receitas'!N$34</f>
        <v>2053305106705.9534</v>
      </c>
      <c r="AL239" s="334">
        <f>(1+P239)*'Projeções - Receitas'!T$34</f>
        <v>2168608592498.1726</v>
      </c>
      <c r="AM239" s="334">
        <f>(1+Q239)*'Projeções - Receitas'!U$34</f>
        <v>2428841623597.9536</v>
      </c>
      <c r="AN239" s="334">
        <f>(1+R239)*'Projeções - Receitas'!V$34</f>
        <v>2720302618429.708</v>
      </c>
      <c r="AO239" s="334">
        <f>(1+S239)*'Projeções - Receitas'!W$34</f>
        <v>3046738932641.2734</v>
      </c>
      <c r="AP239" s="334">
        <f>(1+T239)*'Projeções - Receitas'!X$34</f>
        <v>3412347604558.2266</v>
      </c>
      <c r="AQ239" s="334">
        <f>(1+U239)*'Projeções - Receitas'!Y$34</f>
        <v>3821829317105.2139</v>
      </c>
      <c r="AR239" s="334">
        <f>(1+V239)*'Projeções - Receitas'!Z$34</f>
        <v>4280448835157.8398</v>
      </c>
      <c r="AS239" s="334">
        <f>(1+W239)*'Projeções - Receitas'!AA$34</f>
        <v>4768420002365.834</v>
      </c>
      <c r="AT239" s="334">
        <f>(1+X239)*'Projeções - Receitas'!AB$34</f>
        <v>5226188322592.9551</v>
      </c>
      <c r="AU239" s="334">
        <f>(1+Y239)*'Projeções - Receitas'!AC$34</f>
        <v>5720063119077.9893</v>
      </c>
      <c r="AV239" s="335">
        <f t="shared" si="185"/>
        <v>1797814194787.7603</v>
      </c>
      <c r="AW239" s="335">
        <f t="shared" si="186"/>
        <v>1898770571309.0828</v>
      </c>
      <c r="AX239" s="335">
        <f t="shared" si="187"/>
        <v>2126623039866.1731</v>
      </c>
      <c r="AY239" s="335">
        <f t="shared" si="188"/>
        <v>2381817804650.1138</v>
      </c>
      <c r="AZ239" s="335">
        <f t="shared" si="189"/>
        <v>2667635941208.1279</v>
      </c>
      <c r="BA239" s="335">
        <f t="shared" si="190"/>
        <v>2987752254153.1035</v>
      </c>
      <c r="BB239" s="335">
        <f t="shared" si="191"/>
        <v>3346282524651.4761</v>
      </c>
      <c r="BC239" s="335">
        <f t="shared" si="192"/>
        <v>3747836427609.6533</v>
      </c>
      <c r="BD239" s="335">
        <f t="shared" si="193"/>
        <v>4175089780357.1543</v>
      </c>
      <c r="BE239" s="335">
        <f t="shared" si="194"/>
        <v>4575898399271.4424</v>
      </c>
      <c r="BF239" s="335">
        <f t="shared" si="195"/>
        <v>5008320798002.5928</v>
      </c>
      <c r="BG239" s="334">
        <f>(AK239*SUMPRODUCT(DA$10:DA$13,DA$28:DA$31)+AV239*SUMPRODUCT(DA$14:DA$23,DA$32:DA$41))*'Projeções - Receitas'!T$23+(AK239*DA$11*'Projeções - Receitas'!T$25)</f>
        <v>66704790524.770432</v>
      </c>
      <c r="BH239" s="334">
        <f>(AL239*SUMPRODUCT(DB$10:DB$13,DB$28:DB$31)+AW239*SUMPRODUCT(DB$14:DB$23,DB$32:DB$41))*'Projeções - Receitas'!U$23+(AL239*DB$11*'Projeções - Receitas'!U$25)</f>
        <v>53445441161.151268</v>
      </c>
      <c r="BI239" s="334">
        <f>(AM239*SUMPRODUCT(DC$10:DC$13,DC$28:DC$31)+AX239*SUMPRODUCT(DC$14:DC$23,DC$32:DC$41))*'Projeções - Receitas'!V$23+(AM239*DC$11*'Projeções - Receitas'!V$25)</f>
        <v>59114934564.300003</v>
      </c>
      <c r="BJ239" s="334">
        <f>(AN239*SUMPRODUCT(DD$10:DD$13,DD$28:DD$31)+AY239*SUMPRODUCT(DD$14:DD$23,DD$32:DD$41))*'Projeções - Receitas'!W$23+(AN239*DD$11*'Projeções - Receitas'!W$25)</f>
        <v>65336000545.962067</v>
      </c>
      <c r="BK239" s="334">
        <f>(AO239*SUMPRODUCT(DE$10:DE$13,DE$28:DE$31)+AZ239*SUMPRODUCT(DE$14:DE$23,DE$32:DE$41))*'Projeções - Receitas'!X$23+(AO239*DE$11*'Projeções - Receitas'!X$25)</f>
        <v>72192585297.597382</v>
      </c>
      <c r="BL239" s="334">
        <f>(AP239*SUMPRODUCT(DF$10:DF$13,DF$28:DF$31)+BA239*SUMPRODUCT(DF$14:DF$23,DF$32:DF$41))*'Projeções - Receitas'!Y$23+(AP239*DF$11*'Projeções - Receitas'!Y$25)</f>
        <v>79757214523.059113</v>
      </c>
      <c r="BM239" s="334">
        <f>(AQ239*SUMPRODUCT(DG$10:DG$13,DG$28:DG$31)+BB239*SUMPRODUCT(DG$14:DG$23,DG$32:DG$41))*'Projeções - Receitas'!Z$23+(AQ239*DG$11*'Projeções - Receitas'!Z$25)</f>
        <v>88106304962.664856</v>
      </c>
      <c r="BN239" s="334">
        <f>(AR239*SUMPRODUCT(DH$10:DH$13,DH$28:DH$31)+BC239*SUMPRODUCT(DH$14:DH$23,DH$32:DH$41))*'Projeções - Receitas'!AA$23+(AR239*DH$11*'Projeções - Receitas'!AA$25)</f>
        <v>97318958634.247025</v>
      </c>
      <c r="BO239" s="334">
        <f>(AS239*SUMPRODUCT(DI$10:DI$13,DI$28:DI$31)+BD239*SUMPRODUCT(DI$14:DI$23,DI$32:DI$41))*'Projeções - Receitas'!AB$23+(AS239*DI$11*'Projeções - Receitas'!AB$25)</f>
        <v>106904184795.83812</v>
      </c>
      <c r="BP239" s="334">
        <f>(AT239*SUMPRODUCT(DJ$10:DJ$13,DJ$28:DJ$31)+BE239*SUMPRODUCT(DJ$14:DJ$23,DJ$32:DJ$41))*'Projeções - Receitas'!AC$23+(AT239*DJ$11*'Projeções - Receitas'!AC$25)</f>
        <v>115516053233.01791</v>
      </c>
      <c r="BQ239" s="334">
        <f>(AU239*SUMPRODUCT(DK$10:DK$13,DK$28:DK$31)+BF239*SUMPRODUCT(DK$14:DK$23,DK$32:DK$41))*'Projeções - Receitas'!AD$23+(AU239*DK$11*'Projeções - Receitas'!AD$25)</f>
        <v>146941344030.44275</v>
      </c>
      <c r="BR239" s="335">
        <f>((BG239+'DRE + DCF'!T$12)*(1+'DRE + DCF'!T$15)+'DRE + DCF'!T$18)*(1+'DRE + DCF'!T$25)*'DRE + DCF'!T$33</f>
        <v>36831663269.078278</v>
      </c>
      <c r="BS239" s="335">
        <f>((BH239+'DRE + DCF'!U$12)*(1+'DRE + DCF'!U$15)+'DRE + DCF'!U$18)*(1+'DRE + DCF'!U$25)*'DRE + DCF'!U$33</f>
        <v>27897092579.300858</v>
      </c>
      <c r="BT239" s="335">
        <f>((BI239+'DRE + DCF'!V$12)*(1+'DRE + DCF'!V$15)+'DRE + DCF'!V$18)*(1+'DRE + DCF'!V$25)*'DRE + DCF'!V$33</f>
        <v>31006507491.060551</v>
      </c>
      <c r="BU239" s="335">
        <f>((BJ239+'DRE + DCF'!W$12)*(1+'DRE + DCF'!W$15)+'DRE + DCF'!W$18)*(1+'DRE + DCF'!W$25)*'DRE + DCF'!W$33</f>
        <v>34404828059.532585</v>
      </c>
      <c r="BV239" s="335">
        <f>((BK239+'DRE + DCF'!X$12)*(1+'DRE + DCF'!X$15)+'DRE + DCF'!X$18)*(1+'DRE + DCF'!X$25)*'DRE + DCF'!X$33</f>
        <v>38128741113.785782</v>
      </c>
      <c r="BW239" s="335">
        <f>((BL239+'DRE + DCF'!Y$12)*(1+'DRE + DCF'!Y$15)+'DRE + DCF'!Y$18)*(1+'DRE + DCF'!Y$25)*'DRE + DCF'!Y$33</f>
        <v>42223465937.133789</v>
      </c>
      <c r="BX239" s="335">
        <f>((BM239+'DRE + DCF'!Z$12)*(1+'DRE + DCF'!Z$15)+'DRE + DCF'!Z$18)*(1+'DRE + DCF'!Z$25)*'DRE + DCF'!Z$33</f>
        <v>46738823639.796082</v>
      </c>
      <c r="BY239" s="335">
        <f>((BN239+'DRE + DCF'!AA$12)*(1+'DRE + DCF'!AA$15)+'DRE + DCF'!AA$18)*(1+'DRE + DCF'!AA$25)*'DRE + DCF'!AA$33</f>
        <v>51711588259.085869</v>
      </c>
      <c r="BZ239" s="335">
        <f>((BO239+'DRE + DCF'!AB$12)*(1+'DRE + DCF'!AB$15)+'DRE + DCF'!AB$18)*(1+'DRE + DCF'!AB$25)*'DRE + DCF'!AB$33</f>
        <v>56851407388.263496</v>
      </c>
      <c r="CA239" s="335">
        <f>((BP239+'DRE + DCF'!AC$12)*(1+'DRE + DCF'!AC$15)+'DRE + DCF'!AC$18)*(1+'DRE + DCF'!AC$25)*'DRE + DCF'!AC$33</f>
        <v>61347998390.925087</v>
      </c>
      <c r="CB239" s="335">
        <f>((BQ239+'DRE + DCF'!AD$12)*(1+'DRE + DCF'!AD$15)+'DRE + DCF'!AD$18)*(1+'DRE + DCF'!AD$25)*'DRE + DCF'!AD$33</f>
        <v>76982174817.430023</v>
      </c>
      <c r="CC239" s="335">
        <f>BR239*(1-DA$47)+('DRE + DCF'!N$53*10^6)</f>
        <v>201234005444.69977</v>
      </c>
      <c r="CD239" s="335">
        <f>BS239*(1-DB$47)+('DRE + DCF'!T$53*10^6)</f>
        <v>201415324240.11325</v>
      </c>
      <c r="CE239" s="335">
        <f>BT239*(1-DC$47)+('DRE + DCF'!U$53*10^6)</f>
        <v>220124479514.56961</v>
      </c>
      <c r="CF239" s="335">
        <f>BU239*(1-DD$47)+('DRE + DCF'!V$53*10^6)</f>
        <v>240883661541.99762</v>
      </c>
      <c r="CG239" s="335">
        <f>BV239*(1-DE$47)+('DRE + DCF'!W$53*10^6)</f>
        <v>263889284546.34863</v>
      </c>
      <c r="CH239" s="335">
        <f>BW239*(1-DF$47)+('DRE + DCF'!X$53*10^6)</f>
        <v>289365055426.01477</v>
      </c>
      <c r="CI239" s="335">
        <f>BX239*(1-DG$47)+('DRE + DCF'!Y$53*10^6)</f>
        <v>317564711718.58685</v>
      </c>
      <c r="CJ239" s="335">
        <f>BY239*(1-DH$47)+('DRE + DCF'!Z$53*10^6)</f>
        <v>348764200335.9223</v>
      </c>
      <c r="CK239" s="335">
        <f>BZ239*(1-DI$47)+('DRE + DCF'!AA$53*10^6)</f>
        <v>382875044768.88037</v>
      </c>
      <c r="CL239" s="335">
        <f>CA239*(1-DJ$47)+('DRE + DCF'!AB$53*10^6)</f>
        <v>419057220013.45209</v>
      </c>
      <c r="CM239" s="335">
        <f>CB239*(1-DK$47)+('DRE + DCF'!AC$53*10^6)</f>
        <v>464513826399.39099</v>
      </c>
      <c r="CN239" s="335">
        <f t="shared" si="196"/>
        <v>1195203964947.2551</v>
      </c>
      <c r="CO239" s="335">
        <f t="shared" si="197"/>
        <v>1217574306026.0781</v>
      </c>
      <c r="CP239" s="335">
        <f t="shared" si="198"/>
        <v>1259101178982.0198</v>
      </c>
      <c r="CQ239" s="335">
        <f t="shared" si="199"/>
        <v>1410193320459.8621</v>
      </c>
      <c r="CR239" s="335">
        <f t="shared" si="200"/>
        <v>1579416518915.0459</v>
      </c>
      <c r="CS239" s="335">
        <f t="shared" si="201"/>
        <v>1768946501184.8516</v>
      </c>
      <c r="CT239" s="335">
        <f t="shared" si="202"/>
        <v>1981220081327.0337</v>
      </c>
      <c r="CU239" s="335">
        <f t="shared" si="203"/>
        <v>2218966491086.2778</v>
      </c>
      <c r="CV239" s="335">
        <f t="shared" si="204"/>
        <v>2471928671070.1138</v>
      </c>
      <c r="CW239" s="335">
        <f t="shared" si="205"/>
        <v>2709233823492.8452</v>
      </c>
      <c r="CX239" s="336">
        <f t="shared" si="206"/>
        <v>2965256419812.9189</v>
      </c>
    </row>
    <row r="240" spans="4:102" ht="30" customHeight="1" x14ac:dyDescent="0.25">
      <c r="D240" s="333">
        <f t="shared" si="164"/>
        <v>1.1114337351547515E-2</v>
      </c>
      <c r="E240" s="64">
        <f t="shared" si="165"/>
        <v>8.1689430567669918E-3</v>
      </c>
      <c r="F240" s="64">
        <f t="shared" si="166"/>
        <v>1.7568462312608696E-2</v>
      </c>
      <c r="G240" s="64">
        <f t="shared" si="167"/>
        <v>1.3559527437123658E-2</v>
      </c>
      <c r="H240" s="64">
        <f t="shared" si="168"/>
        <v>9.8252727383755234E-3</v>
      </c>
      <c r="I240" s="64">
        <f t="shared" si="169"/>
        <v>6.3269419134723837E-3</v>
      </c>
      <c r="J240" s="64">
        <f t="shared" si="170"/>
        <v>3.0353140889398111E-3</v>
      </c>
      <c r="K240" s="64">
        <f t="shared" si="171"/>
        <v>7.6683008286976273E-5</v>
      </c>
      <c r="L240" s="64">
        <f t="shared" si="172"/>
        <v>2.3607319107449287E-3</v>
      </c>
      <c r="M240" s="64">
        <f t="shared" si="173"/>
        <v>2.5725488282294928E-3</v>
      </c>
      <c r="N240" s="64">
        <f t="shared" si="174"/>
        <v>5.978096089490903E-4</v>
      </c>
      <c r="O240" s="64">
        <f t="shared" si="163"/>
        <v>0.11450000000000009</v>
      </c>
      <c r="P240" s="64">
        <f t="shared" si="163"/>
        <v>0.11450000000000009</v>
      </c>
      <c r="Q240" s="64">
        <f t="shared" si="208"/>
        <v>0.11450000000000009</v>
      </c>
      <c r="R240" s="64">
        <f t="shared" si="209"/>
        <v>0.11450000000000009</v>
      </c>
      <c r="S240" s="64">
        <f t="shared" si="210"/>
        <v>0.11450000000000009</v>
      </c>
      <c r="T240" s="64">
        <f t="shared" si="211"/>
        <v>0.11450000000000009</v>
      </c>
      <c r="U240" s="64">
        <f t="shared" si="212"/>
        <v>0.11450000000000009</v>
      </c>
      <c r="V240" s="64">
        <f t="shared" si="213"/>
        <v>0.11450000000000009</v>
      </c>
      <c r="W240" s="64">
        <f t="shared" si="214"/>
        <v>0.11450000000000009</v>
      </c>
      <c r="X240" s="64">
        <f t="shared" si="215"/>
        <v>0.11450000000000009</v>
      </c>
      <c r="Y240" s="64">
        <f t="shared" si="216"/>
        <v>0.11450000000000009</v>
      </c>
      <c r="Z240" s="64">
        <f t="shared" si="175"/>
        <v>0.16830181559335478</v>
      </c>
      <c r="AA240" s="64">
        <f t="shared" si="207"/>
        <v>0.16535642129857425</v>
      </c>
      <c r="AB240" s="64">
        <f t="shared" si="176"/>
        <v>0.17475594055441596</v>
      </c>
      <c r="AC240" s="64">
        <f t="shared" si="177"/>
        <v>0.17074700567893092</v>
      </c>
      <c r="AD240" s="64">
        <f t="shared" si="178"/>
        <v>0.16701275098018278</v>
      </c>
      <c r="AE240" s="64">
        <f t="shared" si="179"/>
        <v>0.16351442015527964</v>
      </c>
      <c r="AF240" s="64">
        <f t="shared" si="180"/>
        <v>0.16022279233074707</v>
      </c>
      <c r="AG240" s="64">
        <f t="shared" si="181"/>
        <v>0.15711079523352028</v>
      </c>
      <c r="AH240" s="64">
        <f t="shared" si="182"/>
        <v>0.15482674633106233</v>
      </c>
      <c r="AI240" s="64">
        <f t="shared" si="183"/>
        <v>0.15461492941357777</v>
      </c>
      <c r="AJ240" s="64">
        <f t="shared" si="184"/>
        <v>0.15658966863285817</v>
      </c>
      <c r="AK240" s="334">
        <f>(1+O240)*'Projeções - Receitas'!N$34</f>
        <v>2054226697866.9524</v>
      </c>
      <c r="AL240" s="334">
        <f>(1+P240)*'Projeções - Receitas'!T$34</f>
        <v>2169581935672.5432</v>
      </c>
      <c r="AM240" s="334">
        <f>(1+Q240)*'Projeções - Receitas'!U$34</f>
        <v>2429931767953.2485</v>
      </c>
      <c r="AN240" s="334">
        <f>(1+R240)*'Projeções - Receitas'!V$34</f>
        <v>2721523580107.6387</v>
      </c>
      <c r="AO240" s="334">
        <f>(1+S240)*'Projeções - Receitas'!W$34</f>
        <v>3048106409720.5557</v>
      </c>
      <c r="AP240" s="334">
        <f>(1+T240)*'Projeções - Receitas'!X$34</f>
        <v>3413879178887.0225</v>
      </c>
      <c r="AQ240" s="334">
        <f>(1+U240)*'Projeções - Receitas'!Y$34</f>
        <v>3823544680353.4653</v>
      </c>
      <c r="AR240" s="334">
        <f>(1+V240)*'Projeções - Receitas'!Z$34</f>
        <v>4282370041995.8813</v>
      </c>
      <c r="AS240" s="334">
        <f>(1+W240)*'Projeções - Receitas'!AA$34</f>
        <v>4770560226783.4131</v>
      </c>
      <c r="AT240" s="334">
        <f>(1+X240)*'Projeções - Receitas'!AB$34</f>
        <v>5228534008554.6211</v>
      </c>
      <c r="AU240" s="334">
        <f>(1+Y240)*'Projeções - Receitas'!AC$34</f>
        <v>5722630472363.0322</v>
      </c>
      <c r="AV240" s="335">
        <f t="shared" si="185"/>
        <v>1798621113187.5752</v>
      </c>
      <c r="AW240" s="335">
        <f t="shared" si="186"/>
        <v>1899622802265.6846</v>
      </c>
      <c r="AX240" s="335">
        <f t="shared" si="187"/>
        <v>2127577538537.5669</v>
      </c>
      <c r="AY240" s="335">
        <f t="shared" si="188"/>
        <v>2382886843162.0752</v>
      </c>
      <c r="AZ240" s="335">
        <f t="shared" si="189"/>
        <v>2668833264341.5244</v>
      </c>
      <c r="BA240" s="335">
        <f t="shared" si="190"/>
        <v>2989093256062.5073</v>
      </c>
      <c r="BB240" s="335">
        <f t="shared" si="191"/>
        <v>3347784446790.0088</v>
      </c>
      <c r="BC240" s="335">
        <f t="shared" si="192"/>
        <v>3749518580404.8096</v>
      </c>
      <c r="BD240" s="335">
        <f t="shared" si="193"/>
        <v>4176963698570.959</v>
      </c>
      <c r="BE240" s="335">
        <f t="shared" si="194"/>
        <v>4577952213633.7715</v>
      </c>
      <c r="BF240" s="335">
        <f t="shared" si="195"/>
        <v>5010568697822.1621</v>
      </c>
      <c r="BG240" s="334">
        <f>(AK240*SUMPRODUCT(DA$10:DA$13,DA$28:DA$31)+AV240*SUMPRODUCT(DA$14:DA$23,DA$32:DA$41))*'Projeções - Receitas'!T$23+(AK240*DA$11*'Projeções - Receitas'!T$25)</f>
        <v>66734729838.291428</v>
      </c>
      <c r="BH240" s="334">
        <f>(AL240*SUMPRODUCT(DB$10:DB$13,DB$28:DB$31)+AW240*SUMPRODUCT(DB$14:DB$23,DB$32:DB$41))*'Projeções - Receitas'!U$23+(AL240*DB$11*'Projeções - Receitas'!U$25)</f>
        <v>53469429240.66703</v>
      </c>
      <c r="BI240" s="334">
        <f>(AM240*SUMPRODUCT(DC$10:DC$13,DC$28:DC$31)+AX240*SUMPRODUCT(DC$14:DC$23,DC$32:DC$41))*'Projeções - Receitas'!V$23+(AM240*DC$11*'Projeções - Receitas'!V$25)</f>
        <v>59141467299.741768</v>
      </c>
      <c r="BJ240" s="334">
        <f>(AN240*SUMPRODUCT(DD$10:DD$13,DD$28:DD$31)+AY240*SUMPRODUCT(DD$14:DD$23,DD$32:DD$41))*'Projeções - Receitas'!W$23+(AN240*DD$11*'Projeções - Receitas'!W$25)</f>
        <v>65365325501.323792</v>
      </c>
      <c r="BK240" s="334">
        <f>(AO240*SUMPRODUCT(DE$10:DE$13,DE$28:DE$31)+AZ240*SUMPRODUCT(DE$14:DE$23,DE$32:DE$41))*'Projeções - Receitas'!X$23+(AO240*DE$11*'Projeções - Receitas'!X$25)</f>
        <v>72224987714.696838</v>
      </c>
      <c r="BL240" s="334">
        <f>(AP240*SUMPRODUCT(DF$10:DF$13,DF$28:DF$31)+BA240*SUMPRODUCT(DF$14:DF$23,DF$32:DF$41))*'Projeções - Receitas'!Y$23+(AP240*DF$11*'Projeções - Receitas'!Y$25)</f>
        <v>79793012195.645767</v>
      </c>
      <c r="BM240" s="334">
        <f>(AQ240*SUMPRODUCT(DG$10:DG$13,DG$28:DG$31)+BB240*SUMPRODUCT(DG$14:DG$23,DG$32:DG$41))*'Projeções - Receitas'!Z$23+(AQ240*DG$11*'Projeções - Receitas'!Z$25)</f>
        <v>88145849982.845581</v>
      </c>
      <c r="BN240" s="334">
        <f>(AR240*SUMPRODUCT(DH$10:DH$13,DH$28:DH$31)+BC240*SUMPRODUCT(DH$14:DH$23,DH$32:DH$41))*'Projeções - Receitas'!AA$23+(AR240*DH$11*'Projeções - Receitas'!AA$25)</f>
        <v>97362638597.727386</v>
      </c>
      <c r="BO240" s="334">
        <f>(AS240*SUMPRODUCT(DI$10:DI$13,DI$28:DI$31)+BD240*SUMPRODUCT(DI$14:DI$23,DI$32:DI$41))*'Projeções - Receitas'!AB$23+(AS240*DI$11*'Projeções - Receitas'!AB$25)</f>
        <v>106952166925.45929</v>
      </c>
      <c r="BP240" s="334">
        <f>(AT240*SUMPRODUCT(DJ$10:DJ$13,DJ$28:DJ$31)+BE240*SUMPRODUCT(DJ$14:DJ$23,DJ$32:DJ$41))*'Projeções - Receitas'!AC$23+(AT240*DJ$11*'Projeções - Receitas'!AC$25)</f>
        <v>115567900653.67897</v>
      </c>
      <c r="BQ240" s="334">
        <f>(AU240*SUMPRODUCT(DK$10:DK$13,DK$28:DK$31)+BF240*SUMPRODUCT(DK$14:DK$23,DK$32:DK$41))*'Projeções - Receitas'!AD$23+(AU240*DK$11*'Projeções - Receitas'!AD$25)</f>
        <v>147007296159.72034</v>
      </c>
      <c r="BR240" s="335">
        <f>((BG240+'DRE + DCF'!T$12)*(1+'DRE + DCF'!T$15)+'DRE + DCF'!T$18)*(1+'DRE + DCF'!T$25)*'DRE + DCF'!T$33</f>
        <v>36850085861.369286</v>
      </c>
      <c r="BS240" s="335">
        <f>((BH240+'DRE + DCF'!U$12)*(1+'DRE + DCF'!U$15)+'DRE + DCF'!U$18)*(1+'DRE + DCF'!U$25)*'DRE + DCF'!U$33</f>
        <v>27911710743.164749</v>
      </c>
      <c r="BT240" s="335">
        <f>((BI240+'DRE + DCF'!V$12)*(1+'DRE + DCF'!V$15)+'DRE + DCF'!V$18)*(1+'DRE + DCF'!V$25)*'DRE + DCF'!V$33</f>
        <v>31022658212.131157</v>
      </c>
      <c r="BU240" s="335">
        <f>((BJ240+'DRE + DCF'!W$12)*(1+'DRE + DCF'!W$15)+'DRE + DCF'!W$18)*(1+'DRE + DCF'!W$25)*'DRE + DCF'!W$33</f>
        <v>34422658383.98806</v>
      </c>
      <c r="BV240" s="335">
        <f>((BK240+'DRE + DCF'!X$12)*(1+'DRE + DCF'!X$15)+'DRE + DCF'!X$18)*(1+'DRE + DCF'!X$25)*'DRE + DCF'!X$33</f>
        <v>38148420463.422707</v>
      </c>
      <c r="BW240" s="335">
        <f>((BL240+'DRE + DCF'!Y$12)*(1+'DRE + DCF'!Y$15)+'DRE + DCF'!Y$18)*(1+'DRE + DCF'!Y$25)*'DRE + DCF'!Y$33</f>
        <v>42245182896.674683</v>
      </c>
      <c r="BX240" s="335">
        <f>((BM240+'DRE + DCF'!Z$12)*(1+'DRE + DCF'!Z$15)+'DRE + DCF'!Z$18)*(1+'DRE + DCF'!Z$25)*'DRE + DCF'!Z$33</f>
        <v>46762786926.168823</v>
      </c>
      <c r="BY240" s="335">
        <f>((BN240+'DRE + DCF'!AA$12)*(1+'DRE + DCF'!AA$15)+'DRE + DCF'!AA$18)*(1+'DRE + DCF'!AA$25)*'DRE + DCF'!AA$33</f>
        <v>51738027357.159737</v>
      </c>
      <c r="BZ240" s="335">
        <f>((BO240+'DRE + DCF'!AB$12)*(1+'DRE + DCF'!AB$15)+'DRE + DCF'!AB$18)*(1+'DRE + DCF'!AB$25)*'DRE + DCF'!AB$33</f>
        <v>56880417748.910904</v>
      </c>
      <c r="CA240" s="335">
        <f>((BP240+'DRE + DCF'!AC$12)*(1+'DRE + DCF'!AC$15)+'DRE + DCF'!AC$18)*(1+'DRE + DCF'!AC$25)*'DRE + DCF'!AC$33</f>
        <v>61379310292.827553</v>
      </c>
      <c r="CB240" s="335">
        <f>((BQ240+'DRE + DCF'!AD$12)*(1+'DRE + DCF'!AD$15)+'DRE + DCF'!AD$18)*(1+'DRE + DCF'!AD$25)*'DRE + DCF'!AD$33</f>
        <v>77020674432.614319</v>
      </c>
      <c r="CC240" s="335">
        <f>BR240*(1-DA$47)+('DRE + DCF'!N$53*10^6)</f>
        <v>201245282312.76648</v>
      </c>
      <c r="CD240" s="335">
        <f>BS240*(1-DB$47)+('DRE + DCF'!T$53*10^6)</f>
        <v>201424095138.43158</v>
      </c>
      <c r="CE240" s="335">
        <f>BT240*(1-DC$47)+('DRE + DCF'!U$53*10^6)</f>
        <v>220134169947.21198</v>
      </c>
      <c r="CF240" s="335">
        <f>BU240*(1-DD$47)+('DRE + DCF'!V$53*10^6)</f>
        <v>240894359736.6709</v>
      </c>
      <c r="CG240" s="335">
        <f>BV240*(1-DE$47)+('DRE + DCF'!W$53*10^6)</f>
        <v>263901092156.13077</v>
      </c>
      <c r="CH240" s="335">
        <f>BW240*(1-DF$47)+('DRE + DCF'!X$53*10^6)</f>
        <v>289378085601.73932</v>
      </c>
      <c r="CI240" s="335">
        <f>BX240*(1-DG$47)+('DRE + DCF'!Y$53*10^6)</f>
        <v>317579089690.41052</v>
      </c>
      <c r="CJ240" s="335">
        <f>BY240*(1-DH$47)+('DRE + DCF'!Z$53*10^6)</f>
        <v>348780063794.7666</v>
      </c>
      <c r="CK240" s="335">
        <f>BZ240*(1-DI$47)+('DRE + DCF'!AA$53*10^6)</f>
        <v>382892450985.26886</v>
      </c>
      <c r="CL240" s="335">
        <f>CA240*(1-DJ$47)+('DRE + DCF'!AB$53*10^6)</f>
        <v>419076007154.59357</v>
      </c>
      <c r="CM240" s="335">
        <f>CB240*(1-DK$47)+('DRE + DCF'!AC$53*10^6)</f>
        <v>464536926168.50159</v>
      </c>
      <c r="CN240" s="335">
        <f t="shared" si="196"/>
        <v>1195740411969.2244</v>
      </c>
      <c r="CO240" s="335">
        <f t="shared" si="197"/>
        <v>1218120793596.1077</v>
      </c>
      <c r="CP240" s="335">
        <f t="shared" si="198"/>
        <v>1259666305184.4353</v>
      </c>
      <c r="CQ240" s="335">
        <f t="shared" si="199"/>
        <v>1410826261806.5676</v>
      </c>
      <c r="CR240" s="335">
        <f t="shared" si="200"/>
        <v>1580125413223.356</v>
      </c>
      <c r="CS240" s="335">
        <f t="shared" si="201"/>
        <v>1769740462810.1587</v>
      </c>
      <c r="CT240" s="335">
        <f t="shared" si="202"/>
        <v>1982109318347.3777</v>
      </c>
      <c r="CU240" s="335">
        <f t="shared" si="203"/>
        <v>2219962436549.063</v>
      </c>
      <c r="CV240" s="335">
        <f t="shared" si="204"/>
        <v>2473038154315.6572</v>
      </c>
      <c r="CW240" s="335">
        <f t="shared" si="205"/>
        <v>2710449817129.9604</v>
      </c>
      <c r="CX240" s="336">
        <f t="shared" si="206"/>
        <v>2966587324848.7412</v>
      </c>
    </row>
    <row r="241" spans="4:102" ht="30" customHeight="1" x14ac:dyDescent="0.25">
      <c r="D241" s="333">
        <f t="shared" si="164"/>
        <v>1.1048292322667713E-2</v>
      </c>
      <c r="E241" s="64">
        <f t="shared" si="165"/>
        <v>8.1019893181979163E-3</v>
      </c>
      <c r="F241" s="64">
        <f t="shared" si="166"/>
        <v>1.7497785827183587E-2</v>
      </c>
      <c r="G241" s="64">
        <f t="shared" si="167"/>
        <v>1.3490538801228663E-2</v>
      </c>
      <c r="H241" s="64">
        <f t="shared" si="168"/>
        <v>9.7578483547478001E-3</v>
      </c>
      <c r="I241" s="64">
        <f t="shared" si="169"/>
        <v>6.2609765205089152E-3</v>
      </c>
      <c r="J241" s="64">
        <f t="shared" si="170"/>
        <v>2.9707159245724868E-3</v>
      </c>
      <c r="K241" s="64">
        <f t="shared" si="171"/>
        <v>1.3999366100428401E-4</v>
      </c>
      <c r="L241" s="64">
        <f t="shared" si="172"/>
        <v>2.423125707414181E-3</v>
      </c>
      <c r="M241" s="64">
        <f t="shared" si="173"/>
        <v>2.6349546116252454E-3</v>
      </c>
      <c r="N241" s="64">
        <f t="shared" si="174"/>
        <v>6.6024603579023511E-4</v>
      </c>
      <c r="O241" s="64">
        <f t="shared" si="163"/>
        <v>0.11500000000000009</v>
      </c>
      <c r="P241" s="64">
        <f t="shared" si="163"/>
        <v>0.11500000000000009</v>
      </c>
      <c r="Q241" s="64">
        <f t="shared" si="208"/>
        <v>0.11500000000000009</v>
      </c>
      <c r="R241" s="64">
        <f t="shared" si="209"/>
        <v>0.11500000000000009</v>
      </c>
      <c r="S241" s="64">
        <f t="shared" si="210"/>
        <v>0.11500000000000009</v>
      </c>
      <c r="T241" s="64">
        <f t="shared" si="211"/>
        <v>0.11500000000000009</v>
      </c>
      <c r="U241" s="64">
        <f t="shared" si="212"/>
        <v>0.11500000000000009</v>
      </c>
      <c r="V241" s="64">
        <f t="shared" si="213"/>
        <v>0.11500000000000009</v>
      </c>
      <c r="W241" s="64">
        <f t="shared" si="214"/>
        <v>0.11500000000000009</v>
      </c>
      <c r="X241" s="64">
        <f t="shared" si="215"/>
        <v>0.11500000000000009</v>
      </c>
      <c r="Y241" s="64">
        <f t="shared" si="216"/>
        <v>0.11500000000000009</v>
      </c>
      <c r="Z241" s="64">
        <f t="shared" si="175"/>
        <v>0.16823577056447497</v>
      </c>
      <c r="AA241" s="64">
        <f t="shared" si="207"/>
        <v>0.16528946756000518</v>
      </c>
      <c r="AB241" s="64">
        <f t="shared" si="176"/>
        <v>0.17468526406899085</v>
      </c>
      <c r="AC241" s="64">
        <f t="shared" si="177"/>
        <v>0.17067801704303592</v>
      </c>
      <c r="AD241" s="64">
        <f t="shared" si="178"/>
        <v>0.16694532659655506</v>
      </c>
      <c r="AE241" s="64">
        <f t="shared" si="179"/>
        <v>0.16344845476231618</v>
      </c>
      <c r="AF241" s="64">
        <f t="shared" si="180"/>
        <v>0.16015819416637975</v>
      </c>
      <c r="AG241" s="64">
        <f t="shared" si="181"/>
        <v>0.15704748458080298</v>
      </c>
      <c r="AH241" s="64">
        <f t="shared" si="182"/>
        <v>0.15476435253439308</v>
      </c>
      <c r="AI241" s="64">
        <f t="shared" si="183"/>
        <v>0.15455252363018201</v>
      </c>
      <c r="AJ241" s="64">
        <f t="shared" si="184"/>
        <v>0.15652723220601703</v>
      </c>
      <c r="AK241" s="334">
        <f>(1+O241)*'Projeções - Receitas'!N$34</f>
        <v>2055148289027.9512</v>
      </c>
      <c r="AL241" s="334">
        <f>(1+P241)*'Projeções - Receitas'!T$34</f>
        <v>2170555278846.9141</v>
      </c>
      <c r="AM241" s="334">
        <f>(1+Q241)*'Projeções - Receitas'!U$34</f>
        <v>2431021912308.5439</v>
      </c>
      <c r="AN241" s="334">
        <f>(1+R241)*'Projeções - Receitas'!V$34</f>
        <v>2722744541785.5693</v>
      </c>
      <c r="AO241" s="334">
        <f>(1+S241)*'Projeções - Receitas'!W$34</f>
        <v>3049473886799.8379</v>
      </c>
      <c r="AP241" s="334">
        <f>(1+T241)*'Projeções - Receitas'!X$34</f>
        <v>3415410753215.8188</v>
      </c>
      <c r="AQ241" s="334">
        <f>(1+U241)*'Projeções - Receitas'!Y$34</f>
        <v>3825260043601.7173</v>
      </c>
      <c r="AR241" s="334">
        <f>(1+V241)*'Projeções - Receitas'!Z$34</f>
        <v>4284291248833.9233</v>
      </c>
      <c r="AS241" s="334">
        <f>(1+W241)*'Projeções - Receitas'!AA$34</f>
        <v>4772700451200.9912</v>
      </c>
      <c r="AT241" s="334">
        <f>(1+X241)*'Projeções - Receitas'!AB$34</f>
        <v>5230879694516.2871</v>
      </c>
      <c r="AU241" s="334">
        <f>(1+Y241)*'Projeções - Receitas'!AC$34</f>
        <v>5725197825648.0762</v>
      </c>
      <c r="AV241" s="335">
        <f t="shared" si="185"/>
        <v>1799428031587.3899</v>
      </c>
      <c r="AW241" s="335">
        <f t="shared" si="186"/>
        <v>1900475033222.2866</v>
      </c>
      <c r="AX241" s="335">
        <f t="shared" si="187"/>
        <v>2128532037208.9612</v>
      </c>
      <c r="AY241" s="335">
        <f t="shared" si="188"/>
        <v>2383955881674.0366</v>
      </c>
      <c r="AZ241" s="335">
        <f t="shared" si="189"/>
        <v>2670030587474.9209</v>
      </c>
      <c r="BA241" s="335">
        <f t="shared" si="190"/>
        <v>2990434257971.9121</v>
      </c>
      <c r="BB241" s="335">
        <f t="shared" si="191"/>
        <v>3349286368928.5415</v>
      </c>
      <c r="BC241" s="335">
        <f t="shared" si="192"/>
        <v>3751200733199.9668</v>
      </c>
      <c r="BD241" s="335">
        <f t="shared" si="193"/>
        <v>4178837616784.7632</v>
      </c>
      <c r="BE241" s="335">
        <f t="shared" si="194"/>
        <v>4580006027996.1016</v>
      </c>
      <c r="BF241" s="335">
        <f t="shared" si="195"/>
        <v>5012816597641.7324</v>
      </c>
      <c r="BG241" s="334">
        <f>(AK241*SUMPRODUCT(DA$10:DA$13,DA$28:DA$31)+AV241*SUMPRODUCT(DA$14:DA$23,DA$32:DA$41))*'Projeções - Receitas'!T$23+(AK241*DA$11*'Projeções - Receitas'!T$25)</f>
        <v>66764669151.812378</v>
      </c>
      <c r="BH241" s="334">
        <f>(AL241*SUMPRODUCT(DB$10:DB$13,DB$28:DB$31)+AW241*SUMPRODUCT(DB$14:DB$23,DB$32:DB$41))*'Projeções - Receitas'!U$23+(AL241*DB$11*'Projeções - Receitas'!U$25)</f>
        <v>53493417320.182816</v>
      </c>
      <c r="BI241" s="334">
        <f>(AM241*SUMPRODUCT(DC$10:DC$13,DC$28:DC$31)+AX241*SUMPRODUCT(DC$14:DC$23,DC$32:DC$41))*'Projeções - Receitas'!V$23+(AM241*DC$11*'Projeções - Receitas'!V$25)</f>
        <v>59168000035.183548</v>
      </c>
      <c r="BJ241" s="334">
        <f>(AN241*SUMPRODUCT(DD$10:DD$13,DD$28:DD$31)+AY241*SUMPRODUCT(DD$14:DD$23,DD$32:DD$41))*'Projeções - Receitas'!W$23+(AN241*DD$11*'Projeções - Receitas'!W$25)</f>
        <v>65394650456.685547</v>
      </c>
      <c r="BK241" s="334">
        <f>(AO241*SUMPRODUCT(DE$10:DE$13,DE$28:DE$31)+AZ241*SUMPRODUCT(DE$14:DE$23,DE$32:DE$41))*'Projeções - Receitas'!X$23+(AO241*DE$11*'Projeções - Receitas'!X$25)</f>
        <v>72257390131.796326</v>
      </c>
      <c r="BL241" s="334">
        <f>(AP241*SUMPRODUCT(DF$10:DF$13,DF$28:DF$31)+BA241*SUMPRODUCT(DF$14:DF$23,DF$32:DF$41))*'Projeções - Receitas'!Y$23+(AP241*DF$11*'Projeções - Receitas'!Y$25)</f>
        <v>79828809868.232361</v>
      </c>
      <c r="BM241" s="334">
        <f>(AQ241*SUMPRODUCT(DG$10:DG$13,DG$28:DG$31)+BB241*SUMPRODUCT(DG$14:DG$23,DG$32:DG$41))*'Projeções - Receitas'!Z$23+(AQ241*DG$11*'Projeções - Receitas'!Z$25)</f>
        <v>88185395003.026367</v>
      </c>
      <c r="BN241" s="334">
        <f>(AR241*SUMPRODUCT(DH$10:DH$13,DH$28:DH$31)+BC241*SUMPRODUCT(DH$14:DH$23,DH$32:DH$41))*'Projeções - Receitas'!AA$23+(AR241*DH$11*'Projeções - Receitas'!AA$25)</f>
        <v>97406318561.207733</v>
      </c>
      <c r="BO241" s="334">
        <f>(AS241*SUMPRODUCT(DI$10:DI$13,DI$28:DI$31)+BD241*SUMPRODUCT(DI$14:DI$23,DI$32:DI$41))*'Projeções - Receitas'!AB$23+(AS241*DI$11*'Projeções - Receitas'!AB$25)</f>
        <v>107000149055.0804</v>
      </c>
      <c r="BP241" s="334">
        <f>(AT241*SUMPRODUCT(DJ$10:DJ$13,DJ$28:DJ$31)+BE241*SUMPRODUCT(DJ$14:DJ$23,DJ$32:DJ$41))*'Projeções - Receitas'!AC$23+(AT241*DJ$11*'Projeções - Receitas'!AC$25)</f>
        <v>115619748074.34007</v>
      </c>
      <c r="BQ241" s="334">
        <f>(AU241*SUMPRODUCT(DK$10:DK$13,DK$28:DK$31)+BF241*SUMPRODUCT(DK$14:DK$23,DK$32:DK$41))*'Projeções - Receitas'!AD$23+(AU241*DK$11*'Projeções - Receitas'!AD$25)</f>
        <v>147073248288.99789</v>
      </c>
      <c r="BR241" s="335">
        <f>((BG241+'DRE + DCF'!T$12)*(1+'DRE + DCF'!T$15)+'DRE + DCF'!T$18)*(1+'DRE + DCF'!T$25)*'DRE + DCF'!T$33</f>
        <v>36868508453.660263</v>
      </c>
      <c r="BS241" s="335">
        <f>((BH241+'DRE + DCF'!U$12)*(1+'DRE + DCF'!U$15)+'DRE + DCF'!U$18)*(1+'DRE + DCF'!U$25)*'DRE + DCF'!U$33</f>
        <v>27926328907.028641</v>
      </c>
      <c r="BT241" s="335">
        <f>((BI241+'DRE + DCF'!V$12)*(1+'DRE + DCF'!V$15)+'DRE + DCF'!V$18)*(1+'DRE + DCF'!V$25)*'DRE + DCF'!V$33</f>
        <v>31038808933.201782</v>
      </c>
      <c r="BU241" s="335">
        <f>((BJ241+'DRE + DCF'!W$12)*(1+'DRE + DCF'!W$15)+'DRE + DCF'!W$18)*(1+'DRE + DCF'!W$25)*'DRE + DCF'!W$33</f>
        <v>34440488708.44355</v>
      </c>
      <c r="BV241" s="335">
        <f>((BK241+'DRE + DCF'!X$12)*(1+'DRE + DCF'!X$15)+'DRE + DCF'!X$18)*(1+'DRE + DCF'!X$25)*'DRE + DCF'!X$33</f>
        <v>38168099813.059647</v>
      </c>
      <c r="BW241" s="335">
        <f>((BL241+'DRE + DCF'!Y$12)*(1+'DRE + DCF'!Y$15)+'DRE + DCF'!Y$18)*(1+'DRE + DCF'!Y$25)*'DRE + DCF'!Y$33</f>
        <v>42266899856.21553</v>
      </c>
      <c r="BX241" s="335">
        <f>((BM241+'DRE + DCF'!Z$12)*(1+'DRE + DCF'!Z$15)+'DRE + DCF'!Z$18)*(1+'DRE + DCF'!Z$25)*'DRE + DCF'!Z$33</f>
        <v>46786750212.541634</v>
      </c>
      <c r="BY241" s="335">
        <f>((BN241+'DRE + DCF'!AA$12)*(1+'DRE + DCF'!AA$15)+'DRE + DCF'!AA$18)*(1+'DRE + DCF'!AA$25)*'DRE + DCF'!AA$33</f>
        <v>51764466455.233582</v>
      </c>
      <c r="BZ241" s="335">
        <f>((BO241+'DRE + DCF'!AB$12)*(1+'DRE + DCF'!AB$15)+'DRE + DCF'!AB$18)*(1+'DRE + DCF'!AB$25)*'DRE + DCF'!AB$33</f>
        <v>56909428109.558296</v>
      </c>
      <c r="CA241" s="335">
        <f>((BP241+'DRE + DCF'!AC$12)*(1+'DRE + DCF'!AC$15)+'DRE + DCF'!AC$18)*(1+'DRE + DCF'!AC$25)*'DRE + DCF'!AC$33</f>
        <v>61410622194.730049</v>
      </c>
      <c r="CB241" s="335">
        <f>((BQ241+'DRE + DCF'!AD$12)*(1+'DRE + DCF'!AD$15)+'DRE + DCF'!AD$18)*(1+'DRE + DCF'!AD$25)*'DRE + DCF'!AD$33</f>
        <v>77059174047.798584</v>
      </c>
      <c r="CC241" s="335">
        <f>BR241*(1-DA$47)+('DRE + DCF'!N$53*10^6)</f>
        <v>201256559180.83319</v>
      </c>
      <c r="CD241" s="335">
        <f>BS241*(1-DB$47)+('DRE + DCF'!T$53*10^6)</f>
        <v>201432866036.74994</v>
      </c>
      <c r="CE241" s="335">
        <f>BT241*(1-DC$47)+('DRE + DCF'!U$53*10^6)</f>
        <v>220143860379.85437</v>
      </c>
      <c r="CF241" s="335">
        <f>BU241*(1-DD$47)+('DRE + DCF'!V$53*10^6)</f>
        <v>240905057931.34421</v>
      </c>
      <c r="CG241" s="335">
        <f>BV241*(1-DE$47)+('DRE + DCF'!W$53*10^6)</f>
        <v>263912899765.91293</v>
      </c>
      <c r="CH241" s="335">
        <f>BW241*(1-DF$47)+('DRE + DCF'!X$53*10^6)</f>
        <v>289391115777.46381</v>
      </c>
      <c r="CI241" s="335">
        <f>BX241*(1-DG$47)+('DRE + DCF'!Y$53*10^6)</f>
        <v>317593467662.23419</v>
      </c>
      <c r="CJ241" s="335">
        <f>BY241*(1-DH$47)+('DRE + DCF'!Z$53*10^6)</f>
        <v>348795927253.6109</v>
      </c>
      <c r="CK241" s="335">
        <f>BZ241*(1-DI$47)+('DRE + DCF'!AA$53*10^6)</f>
        <v>382909857201.65729</v>
      </c>
      <c r="CL241" s="335">
        <f>CA241*(1-DJ$47)+('DRE + DCF'!AB$53*10^6)</f>
        <v>419094794295.73505</v>
      </c>
      <c r="CM241" s="335">
        <f>CB241*(1-DK$47)+('DRE + DCF'!AC$53*10^6)</f>
        <v>464560025937.61212</v>
      </c>
      <c r="CN241" s="335">
        <f t="shared" si="196"/>
        <v>1196276858991.1934</v>
      </c>
      <c r="CO241" s="335">
        <f t="shared" si="197"/>
        <v>1218667281166.1372</v>
      </c>
      <c r="CP241" s="335">
        <f t="shared" si="198"/>
        <v>1260231431386.8508</v>
      </c>
      <c r="CQ241" s="335">
        <f t="shared" si="199"/>
        <v>1411459203153.2729</v>
      </c>
      <c r="CR241" s="335">
        <f t="shared" si="200"/>
        <v>1580834307531.666</v>
      </c>
      <c r="CS241" s="335">
        <f t="shared" si="201"/>
        <v>1770534424435.4661</v>
      </c>
      <c r="CT241" s="335">
        <f t="shared" si="202"/>
        <v>1982998555367.7222</v>
      </c>
      <c r="CU241" s="335">
        <f t="shared" si="203"/>
        <v>2220958382011.8486</v>
      </c>
      <c r="CV241" s="335">
        <f t="shared" si="204"/>
        <v>2474147637561.1997</v>
      </c>
      <c r="CW241" s="335">
        <f t="shared" si="205"/>
        <v>2711665810767.0752</v>
      </c>
      <c r="CX241" s="336">
        <f t="shared" si="206"/>
        <v>2967918229884.564</v>
      </c>
    </row>
    <row r="242" spans="4:102" ht="30" customHeight="1" x14ac:dyDescent="0.25">
      <c r="D242" s="333">
        <f t="shared" si="164"/>
        <v>1.098230650044757E-2</v>
      </c>
      <c r="E242" s="64">
        <f t="shared" si="165"/>
        <v>8.0350956009093977E-3</v>
      </c>
      <c r="F242" s="64">
        <f t="shared" si="166"/>
        <v>1.7427172700328952E-2</v>
      </c>
      <c r="G242" s="64">
        <f t="shared" si="167"/>
        <v>1.3421612010816236E-2</v>
      </c>
      <c r="H242" s="64">
        <f t="shared" si="168"/>
        <v>9.6904844143146651E-3</v>
      </c>
      <c r="I242" s="64">
        <f t="shared" si="169"/>
        <v>6.1950702628148502E-3</v>
      </c>
      <c r="J242" s="64">
        <f t="shared" si="170"/>
        <v>2.9061756698101626E-3</v>
      </c>
      <c r="K242" s="64">
        <f t="shared" si="171"/>
        <v>2.0324755831802044E-4</v>
      </c>
      <c r="L242" s="64">
        <f t="shared" si="172"/>
        <v>2.4854635706038075E-3</v>
      </c>
      <c r="M242" s="64">
        <f t="shared" si="173"/>
        <v>2.6973044507956623E-3</v>
      </c>
      <c r="N242" s="64">
        <f t="shared" si="174"/>
        <v>7.2262649093546294E-4</v>
      </c>
      <c r="O242" s="64">
        <f t="shared" si="163"/>
        <v>0.11550000000000009</v>
      </c>
      <c r="P242" s="64">
        <f t="shared" si="163"/>
        <v>0.11550000000000009</v>
      </c>
      <c r="Q242" s="64">
        <f t="shared" si="208"/>
        <v>0.11550000000000009</v>
      </c>
      <c r="R242" s="64">
        <f t="shared" si="209"/>
        <v>0.11550000000000009</v>
      </c>
      <c r="S242" s="64">
        <f t="shared" si="210"/>
        <v>0.11550000000000009</v>
      </c>
      <c r="T242" s="64">
        <f t="shared" si="211"/>
        <v>0.11550000000000009</v>
      </c>
      <c r="U242" s="64">
        <f t="shared" si="212"/>
        <v>0.11550000000000009</v>
      </c>
      <c r="V242" s="64">
        <f t="shared" si="213"/>
        <v>0.11550000000000009</v>
      </c>
      <c r="W242" s="64">
        <f t="shared" si="214"/>
        <v>0.11550000000000009</v>
      </c>
      <c r="X242" s="64">
        <f t="shared" si="215"/>
        <v>0.11550000000000009</v>
      </c>
      <c r="Y242" s="64">
        <f t="shared" si="216"/>
        <v>0.11550000000000009</v>
      </c>
      <c r="Z242" s="64">
        <f t="shared" si="175"/>
        <v>0.16816978474225483</v>
      </c>
      <c r="AA242" s="64">
        <f t="shared" si="207"/>
        <v>0.16522257384271666</v>
      </c>
      <c r="AB242" s="64">
        <f t="shared" si="176"/>
        <v>0.17461465094213621</v>
      </c>
      <c r="AC242" s="64">
        <f t="shared" si="177"/>
        <v>0.1706090902526235</v>
      </c>
      <c r="AD242" s="64">
        <f t="shared" si="178"/>
        <v>0.16687796265612193</v>
      </c>
      <c r="AE242" s="64">
        <f t="shared" si="179"/>
        <v>0.16338254850462211</v>
      </c>
      <c r="AF242" s="64">
        <f t="shared" si="180"/>
        <v>0.16009365391161742</v>
      </c>
      <c r="AG242" s="64">
        <f t="shared" si="181"/>
        <v>0.15698423068348924</v>
      </c>
      <c r="AH242" s="64">
        <f t="shared" si="182"/>
        <v>0.15470201467120345</v>
      </c>
      <c r="AI242" s="64">
        <f t="shared" si="183"/>
        <v>0.1544901737910116</v>
      </c>
      <c r="AJ242" s="64">
        <f t="shared" si="184"/>
        <v>0.1564648517508718</v>
      </c>
      <c r="AK242" s="334">
        <f>(1+O242)*'Projeções - Receitas'!N$34</f>
        <v>2056069880188.9507</v>
      </c>
      <c r="AL242" s="334">
        <f>(1+P242)*'Projeções - Receitas'!T$34</f>
        <v>2171528622021.2852</v>
      </c>
      <c r="AM242" s="334">
        <f>(1+Q242)*'Projeções - Receitas'!U$34</f>
        <v>2432112056663.8394</v>
      </c>
      <c r="AN242" s="334">
        <f>(1+R242)*'Projeções - Receitas'!V$34</f>
        <v>2723965503463.5005</v>
      </c>
      <c r="AO242" s="334">
        <f>(1+S242)*'Projeções - Receitas'!W$34</f>
        <v>3050841363879.1206</v>
      </c>
      <c r="AP242" s="334">
        <f>(1+T242)*'Projeções - Receitas'!X$34</f>
        <v>3416942327544.6157</v>
      </c>
      <c r="AQ242" s="334">
        <f>(1+U242)*'Projeções - Receitas'!Y$34</f>
        <v>3826975406849.9697</v>
      </c>
      <c r="AR242" s="334">
        <f>(1+V242)*'Projeções - Receitas'!Z$34</f>
        <v>4286212455671.9663</v>
      </c>
      <c r="AS242" s="334">
        <f>(1+W242)*'Projeções - Receitas'!AA$34</f>
        <v>4774840675618.5713</v>
      </c>
      <c r="AT242" s="334">
        <f>(1+X242)*'Projeções - Receitas'!AB$34</f>
        <v>5233225380477.9551</v>
      </c>
      <c r="AU242" s="334">
        <f>(1+Y242)*'Projeções - Receitas'!AC$34</f>
        <v>5727765178933.1211</v>
      </c>
      <c r="AV242" s="335">
        <f t="shared" si="185"/>
        <v>1800234949987.2053</v>
      </c>
      <c r="AW242" s="335">
        <f t="shared" si="186"/>
        <v>1901327264178.8887</v>
      </c>
      <c r="AX242" s="335">
        <f t="shared" si="187"/>
        <v>2129486535880.3552</v>
      </c>
      <c r="AY242" s="335">
        <f t="shared" si="188"/>
        <v>2385024920185.9985</v>
      </c>
      <c r="AZ242" s="335">
        <f t="shared" si="189"/>
        <v>2671227910608.3184</v>
      </c>
      <c r="BA242" s="335">
        <f t="shared" si="190"/>
        <v>2991775259881.3169</v>
      </c>
      <c r="BB242" s="335">
        <f t="shared" si="191"/>
        <v>3350788291067.0752</v>
      </c>
      <c r="BC242" s="335">
        <f t="shared" si="192"/>
        <v>3752882885995.1245</v>
      </c>
      <c r="BD242" s="335">
        <f t="shared" si="193"/>
        <v>4180711534998.5693</v>
      </c>
      <c r="BE242" s="335">
        <f t="shared" si="194"/>
        <v>4582059842358.4326</v>
      </c>
      <c r="BF242" s="335">
        <f t="shared" si="195"/>
        <v>5015064497461.3037</v>
      </c>
      <c r="BG242" s="334">
        <f>(AK242*SUMPRODUCT(DA$10:DA$13,DA$28:DA$31)+AV242*SUMPRODUCT(DA$14:DA$23,DA$32:DA$41))*'Projeções - Receitas'!T$23+(AK242*DA$11*'Projeções - Receitas'!T$25)</f>
        <v>66794608465.333389</v>
      </c>
      <c r="BH242" s="334">
        <f>(AL242*SUMPRODUCT(DB$10:DB$13,DB$28:DB$31)+AW242*SUMPRODUCT(DB$14:DB$23,DB$32:DB$41))*'Projeções - Receitas'!U$23+(AL242*DB$11*'Projeções - Receitas'!U$25)</f>
        <v>53517405399.698624</v>
      </c>
      <c r="BI242" s="334">
        <f>(AM242*SUMPRODUCT(DC$10:DC$13,DC$28:DC$31)+AX242*SUMPRODUCT(DC$14:DC$23,DC$32:DC$41))*'Projeções - Receitas'!V$23+(AM242*DC$11*'Projeções - Receitas'!V$25)</f>
        <v>59194532770.625359</v>
      </c>
      <c r="BJ242" s="334">
        <f>(AN242*SUMPRODUCT(DD$10:DD$13,DD$28:DD$31)+AY242*SUMPRODUCT(DD$14:DD$23,DD$32:DD$41))*'Projeções - Receitas'!W$23+(AN242*DD$11*'Projeções - Receitas'!W$25)</f>
        <v>65423975412.047295</v>
      </c>
      <c r="BK242" s="334">
        <f>(AO242*SUMPRODUCT(DE$10:DE$13,DE$28:DE$31)+AZ242*SUMPRODUCT(DE$14:DE$23,DE$32:DE$41))*'Projeções - Receitas'!X$23+(AO242*DE$11*'Projeções - Receitas'!X$25)</f>
        <v>72289792548.895706</v>
      </c>
      <c r="BL242" s="334">
        <f>(AP242*SUMPRODUCT(DF$10:DF$13,DF$28:DF$31)+BA242*SUMPRODUCT(DF$14:DF$23,DF$32:DF$41))*'Projeções - Receitas'!Y$23+(AP242*DF$11*'Projeções - Receitas'!Y$25)</f>
        <v>79864607540.819092</v>
      </c>
      <c r="BM242" s="334">
        <f>(AQ242*SUMPRODUCT(DG$10:DG$13,DG$28:DG$31)+BB242*SUMPRODUCT(DG$14:DG$23,DG$32:DG$41))*'Projeções - Receitas'!Z$23+(AQ242*DG$11*'Projeções - Receitas'!Z$25)</f>
        <v>88224940023.207031</v>
      </c>
      <c r="BN242" s="334">
        <f>(AR242*SUMPRODUCT(DH$10:DH$13,DH$28:DH$31)+BC242*SUMPRODUCT(DH$14:DH$23,DH$32:DH$41))*'Projeções - Receitas'!AA$23+(AR242*DH$11*'Projeções - Receitas'!AA$25)</f>
        <v>97449998524.688126</v>
      </c>
      <c r="BO242" s="334">
        <f>(AS242*SUMPRODUCT(DI$10:DI$13,DI$28:DI$31)+BD242*SUMPRODUCT(DI$14:DI$23,DI$32:DI$41))*'Projeções - Receitas'!AB$23+(AS242*DI$11*'Projeções - Receitas'!AB$25)</f>
        <v>107048131184.70142</v>
      </c>
      <c r="BP242" s="334">
        <f>(AT242*SUMPRODUCT(DJ$10:DJ$13,DJ$28:DJ$31)+BE242*SUMPRODUCT(DJ$14:DJ$23,DJ$32:DJ$41))*'Projeções - Receitas'!AC$23+(AT242*DJ$11*'Projeções - Receitas'!AC$25)</f>
        <v>115671595495.00133</v>
      </c>
      <c r="BQ242" s="334">
        <f>(AU242*SUMPRODUCT(DK$10:DK$13,DK$28:DK$31)+BF242*SUMPRODUCT(DK$14:DK$23,DK$32:DK$41))*'Projeções - Receitas'!AD$23+(AU242*DK$11*'Projeções - Receitas'!AD$25)</f>
        <v>147139200418.27548</v>
      </c>
      <c r="BR242" s="335">
        <f>((BG242+'DRE + DCF'!T$12)*(1+'DRE + DCF'!T$15)+'DRE + DCF'!T$18)*(1+'DRE + DCF'!T$25)*'DRE + DCF'!T$33</f>
        <v>36886931045.951256</v>
      </c>
      <c r="BS242" s="335">
        <f>((BH242+'DRE + DCF'!U$12)*(1+'DRE + DCF'!U$15)+'DRE + DCF'!U$18)*(1+'DRE + DCF'!U$25)*'DRE + DCF'!U$33</f>
        <v>27940947070.892551</v>
      </c>
      <c r="BT242" s="335">
        <f>((BI242+'DRE + DCF'!V$12)*(1+'DRE + DCF'!V$15)+'DRE + DCF'!V$18)*(1+'DRE + DCF'!V$25)*'DRE + DCF'!V$33</f>
        <v>31054959654.272415</v>
      </c>
      <c r="BU242" s="335">
        <f>((BJ242+'DRE + DCF'!W$12)*(1+'DRE + DCF'!W$15)+'DRE + DCF'!W$18)*(1+'DRE + DCF'!W$25)*'DRE + DCF'!W$33</f>
        <v>34458319032.899048</v>
      </c>
      <c r="BV242" s="335">
        <f>((BK242+'DRE + DCF'!X$12)*(1+'DRE + DCF'!X$15)+'DRE + DCF'!X$18)*(1+'DRE + DCF'!X$25)*'DRE + DCF'!X$33</f>
        <v>38187779162.696526</v>
      </c>
      <c r="BW242" s="335">
        <f>((BL242+'DRE + DCF'!Y$12)*(1+'DRE + DCF'!Y$15)+'DRE + DCF'!Y$18)*(1+'DRE + DCF'!Y$25)*'DRE + DCF'!Y$33</f>
        <v>42288616815.75647</v>
      </c>
      <c r="BX242" s="335">
        <f>((BM242+'DRE + DCF'!Z$12)*(1+'DRE + DCF'!Z$15)+'DRE + DCF'!Z$18)*(1+'DRE + DCF'!Z$25)*'DRE + DCF'!Z$33</f>
        <v>46810713498.914352</v>
      </c>
      <c r="BY242" s="335">
        <f>((BN242+'DRE + DCF'!AA$12)*(1+'DRE + DCF'!AA$15)+'DRE + DCF'!AA$18)*(1+'DRE + DCF'!AA$25)*'DRE + DCF'!AA$33</f>
        <v>51790905553.307457</v>
      </c>
      <c r="BZ242" s="335">
        <f>((BO242+'DRE + DCF'!AB$12)*(1+'DRE + DCF'!AB$15)+'DRE + DCF'!AB$18)*(1+'DRE + DCF'!AB$25)*'DRE + DCF'!AB$33</f>
        <v>56938438470.205605</v>
      </c>
      <c r="CA242" s="335">
        <f>((BP242+'DRE + DCF'!AC$12)*(1+'DRE + DCF'!AC$15)+'DRE + DCF'!AC$18)*(1+'DRE + DCF'!AC$25)*'DRE + DCF'!AC$33</f>
        <v>61441934096.632652</v>
      </c>
      <c r="CB242" s="335">
        <f>((BQ242+'DRE + DCF'!AD$12)*(1+'DRE + DCF'!AD$15)+'DRE + DCF'!AD$18)*(1+'DRE + DCF'!AD$25)*'DRE + DCF'!AD$33</f>
        <v>77097673662.98288</v>
      </c>
      <c r="CC242" s="335">
        <f>BR242*(1-DA$47)+('DRE + DCF'!N$53*10^6)</f>
        <v>201267836048.8999</v>
      </c>
      <c r="CD242" s="335">
        <f>BS242*(1-DB$47)+('DRE + DCF'!T$53*10^6)</f>
        <v>201441636935.06827</v>
      </c>
      <c r="CE242" s="335">
        <f>BT242*(1-DC$47)+('DRE + DCF'!U$53*10^6)</f>
        <v>220153550812.49673</v>
      </c>
      <c r="CF242" s="335">
        <f>BU242*(1-DD$47)+('DRE + DCF'!V$53*10^6)</f>
        <v>240915756126.01752</v>
      </c>
      <c r="CG242" s="335">
        <f>BV242*(1-DE$47)+('DRE + DCF'!W$53*10^6)</f>
        <v>263924707375.69507</v>
      </c>
      <c r="CH242" s="335">
        <f>BW242*(1-DF$47)+('DRE + DCF'!X$53*10^6)</f>
        <v>289404145953.18835</v>
      </c>
      <c r="CI242" s="335">
        <f>BX242*(1-DG$47)+('DRE + DCF'!Y$53*10^6)</f>
        <v>317607845634.05786</v>
      </c>
      <c r="CJ242" s="335">
        <f>BY242*(1-DH$47)+('DRE + DCF'!Z$53*10^6)</f>
        <v>348811790712.45526</v>
      </c>
      <c r="CK242" s="335">
        <f>BZ242*(1-DI$47)+('DRE + DCF'!AA$53*10^6)</f>
        <v>382927263418.04565</v>
      </c>
      <c r="CL242" s="335">
        <f>CA242*(1-DJ$47)+('DRE + DCF'!AB$53*10^6)</f>
        <v>419113581436.87665</v>
      </c>
      <c r="CM242" s="335">
        <f>CB242*(1-DK$47)+('DRE + DCF'!AC$53*10^6)</f>
        <v>464583125706.72272</v>
      </c>
      <c r="CN242" s="335">
        <f t="shared" si="196"/>
        <v>1196813306013.1626</v>
      </c>
      <c r="CO242" s="335">
        <f t="shared" si="197"/>
        <v>1219213768736.1672</v>
      </c>
      <c r="CP242" s="335">
        <f t="shared" si="198"/>
        <v>1260796557589.2666</v>
      </c>
      <c r="CQ242" s="335">
        <f t="shared" si="199"/>
        <v>1412092144499.9788</v>
      </c>
      <c r="CR242" s="335">
        <f t="shared" si="200"/>
        <v>1581543201839.9763</v>
      </c>
      <c r="CS242" s="335">
        <f t="shared" si="201"/>
        <v>1771328386060.7737</v>
      </c>
      <c r="CT242" s="335">
        <f t="shared" si="202"/>
        <v>1983887792388.0667</v>
      </c>
      <c r="CU242" s="335">
        <f t="shared" si="203"/>
        <v>2221954327474.6348</v>
      </c>
      <c r="CV242" s="335">
        <f t="shared" si="204"/>
        <v>2475257120806.7437</v>
      </c>
      <c r="CW242" s="335">
        <f t="shared" si="205"/>
        <v>2712881804404.1914</v>
      </c>
      <c r="CX242" s="336">
        <f t="shared" si="206"/>
        <v>2969249134920.3872</v>
      </c>
    </row>
    <row r="243" spans="4:102" ht="30" customHeight="1" x14ac:dyDescent="0.25">
      <c r="D243" s="333">
        <f t="shared" si="164"/>
        <v>1.0916379805308241E-2</v>
      </c>
      <c r="E243" s="64">
        <f t="shared" si="165"/>
        <v>7.9682618242278846E-3</v>
      </c>
      <c r="F243" s="64">
        <f t="shared" si="166"/>
        <v>1.7356622846885494E-2</v>
      </c>
      <c r="G243" s="64">
        <f t="shared" si="167"/>
        <v>1.3352746982760816E-2</v>
      </c>
      <c r="H243" s="64">
        <f t="shared" si="168"/>
        <v>9.6231808358353821E-3</v>
      </c>
      <c r="I243" s="64">
        <f t="shared" si="169"/>
        <v>6.1292230609072684E-3</v>
      </c>
      <c r="J243" s="64">
        <f t="shared" si="170"/>
        <v>2.8416932468173506E-3</v>
      </c>
      <c r="K243" s="64">
        <f t="shared" si="171"/>
        <v>2.6644477651227572E-4</v>
      </c>
      <c r="L243" s="64">
        <f t="shared" si="172"/>
        <v>2.5477455754929768E-3</v>
      </c>
      <c r="M243" s="64">
        <f t="shared" si="173"/>
        <v>2.759598420934567E-3</v>
      </c>
      <c r="N243" s="64">
        <f t="shared" si="174"/>
        <v>7.8495104961548434E-4</v>
      </c>
      <c r="O243" s="64">
        <f t="shared" si="163"/>
        <v>0.11600000000000009</v>
      </c>
      <c r="P243" s="64">
        <f t="shared" si="163"/>
        <v>0.11600000000000009</v>
      </c>
      <c r="Q243" s="64">
        <f t="shared" si="208"/>
        <v>0.11600000000000009</v>
      </c>
      <c r="R243" s="64">
        <f t="shared" si="209"/>
        <v>0.11600000000000009</v>
      </c>
      <c r="S243" s="64">
        <f t="shared" si="210"/>
        <v>0.11600000000000009</v>
      </c>
      <c r="T243" s="64">
        <f t="shared" si="211"/>
        <v>0.11600000000000009</v>
      </c>
      <c r="U243" s="64">
        <f t="shared" si="212"/>
        <v>0.11600000000000009</v>
      </c>
      <c r="V243" s="64">
        <f t="shared" si="213"/>
        <v>0.11600000000000009</v>
      </c>
      <c r="W243" s="64">
        <f t="shared" si="214"/>
        <v>0.11600000000000009</v>
      </c>
      <c r="X243" s="64">
        <f t="shared" si="215"/>
        <v>0.11600000000000009</v>
      </c>
      <c r="Y243" s="64">
        <f t="shared" si="216"/>
        <v>0.11600000000000009</v>
      </c>
      <c r="Z243" s="64">
        <f t="shared" si="175"/>
        <v>0.1681038580471155</v>
      </c>
      <c r="AA243" s="64">
        <f t="shared" si="207"/>
        <v>0.16515574006603514</v>
      </c>
      <c r="AB243" s="64">
        <f t="shared" si="176"/>
        <v>0.17454410108869275</v>
      </c>
      <c r="AC243" s="64">
        <f t="shared" si="177"/>
        <v>0.17054022522456808</v>
      </c>
      <c r="AD243" s="64">
        <f t="shared" si="178"/>
        <v>0.16681065907764264</v>
      </c>
      <c r="AE243" s="64">
        <f t="shared" si="179"/>
        <v>0.16331670130271453</v>
      </c>
      <c r="AF243" s="64">
        <f t="shared" si="180"/>
        <v>0.16002917148862461</v>
      </c>
      <c r="AG243" s="64">
        <f t="shared" si="181"/>
        <v>0.15692103346529498</v>
      </c>
      <c r="AH243" s="64">
        <f t="shared" si="182"/>
        <v>0.15463973266631428</v>
      </c>
      <c r="AI243" s="64">
        <f t="shared" si="183"/>
        <v>0.15442787982087269</v>
      </c>
      <c r="AJ243" s="64">
        <f t="shared" si="184"/>
        <v>0.15640252719219178</v>
      </c>
      <c r="AK243" s="334">
        <f>(1+O243)*'Projeções - Receitas'!N$34</f>
        <v>2056991471349.9497</v>
      </c>
      <c r="AL243" s="334">
        <f>(1+P243)*'Projeções - Receitas'!T$34</f>
        <v>2172501965195.6558</v>
      </c>
      <c r="AM243" s="334">
        <f>(1+Q243)*'Projeções - Receitas'!U$34</f>
        <v>2433202201019.1348</v>
      </c>
      <c r="AN243" s="334">
        <f>(1+R243)*'Projeções - Receitas'!V$34</f>
        <v>2725186465141.4312</v>
      </c>
      <c r="AO243" s="334">
        <f>(1+S243)*'Projeções - Receitas'!W$34</f>
        <v>3052208840958.4028</v>
      </c>
      <c r="AP243" s="334">
        <f>(1+T243)*'Projeções - Receitas'!X$34</f>
        <v>3418473901873.4116</v>
      </c>
      <c r="AQ243" s="334">
        <f>(1+U243)*'Projeções - Receitas'!Y$34</f>
        <v>3828690770098.2212</v>
      </c>
      <c r="AR243" s="334">
        <f>(1+V243)*'Projeções - Receitas'!Z$34</f>
        <v>4288133662510.0083</v>
      </c>
      <c r="AS243" s="334">
        <f>(1+W243)*'Projeções - Receitas'!AA$34</f>
        <v>4776980900036.1494</v>
      </c>
      <c r="AT243" s="334">
        <f>(1+X243)*'Projeções - Receitas'!AB$34</f>
        <v>5235571066439.6211</v>
      </c>
      <c r="AU243" s="334">
        <f>(1+Y243)*'Projeções - Receitas'!AC$34</f>
        <v>5730332532218.165</v>
      </c>
      <c r="AV243" s="335">
        <f t="shared" si="185"/>
        <v>1801041868387.0203</v>
      </c>
      <c r="AW243" s="335">
        <f t="shared" si="186"/>
        <v>1902179495135.4905</v>
      </c>
      <c r="AX243" s="335">
        <f t="shared" si="187"/>
        <v>2130441034551.7495</v>
      </c>
      <c r="AY243" s="335">
        <f t="shared" si="188"/>
        <v>2386093958697.96</v>
      </c>
      <c r="AZ243" s="335">
        <f t="shared" si="189"/>
        <v>2672425233741.7148</v>
      </c>
      <c r="BA243" s="335">
        <f t="shared" si="190"/>
        <v>2993116261790.7212</v>
      </c>
      <c r="BB243" s="335">
        <f t="shared" si="191"/>
        <v>3352290213205.6079</v>
      </c>
      <c r="BC243" s="335">
        <f t="shared" si="192"/>
        <v>3754565038790.2813</v>
      </c>
      <c r="BD243" s="335">
        <f t="shared" si="193"/>
        <v>4182585453212.3735</v>
      </c>
      <c r="BE243" s="335">
        <f t="shared" si="194"/>
        <v>4584113656720.7627</v>
      </c>
      <c r="BF243" s="335">
        <f t="shared" si="195"/>
        <v>5017312397280.874</v>
      </c>
      <c r="BG243" s="334">
        <f>(AK243*SUMPRODUCT(DA$10:DA$13,DA$28:DA$31)+AV243*SUMPRODUCT(DA$14:DA$23,DA$32:DA$41))*'Projeções - Receitas'!T$23+(AK243*DA$11*'Projeções - Receitas'!T$25)</f>
        <v>66824547778.854378</v>
      </c>
      <c r="BH243" s="334">
        <f>(AL243*SUMPRODUCT(DB$10:DB$13,DB$28:DB$31)+AW243*SUMPRODUCT(DB$14:DB$23,DB$32:DB$41))*'Projeções - Receitas'!U$23+(AL243*DB$11*'Projeções - Receitas'!U$25)</f>
        <v>53541393479.214386</v>
      </c>
      <c r="BI243" s="334">
        <f>(AM243*SUMPRODUCT(DC$10:DC$13,DC$28:DC$31)+AX243*SUMPRODUCT(DC$14:DC$23,DC$32:DC$41))*'Projeções - Receitas'!V$23+(AM243*DC$11*'Projeções - Receitas'!V$25)</f>
        <v>59221065506.067139</v>
      </c>
      <c r="BJ243" s="334">
        <f>(AN243*SUMPRODUCT(DD$10:DD$13,DD$28:DD$31)+AY243*SUMPRODUCT(DD$14:DD$23,DD$32:DD$41))*'Projeções - Receitas'!W$23+(AN243*DD$11*'Projeções - Receitas'!W$25)</f>
        <v>65453300367.409019</v>
      </c>
      <c r="BK243" s="334">
        <f>(AO243*SUMPRODUCT(DE$10:DE$13,DE$28:DE$31)+AZ243*SUMPRODUCT(DE$14:DE$23,DE$32:DE$41))*'Projeções - Receitas'!X$23+(AO243*DE$11*'Projeções - Receitas'!X$25)</f>
        <v>72322194965.995178</v>
      </c>
      <c r="BL243" s="334">
        <f>(AP243*SUMPRODUCT(DF$10:DF$13,DF$28:DF$31)+BA243*SUMPRODUCT(DF$14:DF$23,DF$32:DF$41))*'Projeções - Receitas'!Y$23+(AP243*DF$11*'Projeções - Receitas'!Y$25)</f>
        <v>79900405213.405701</v>
      </c>
      <c r="BM243" s="334">
        <f>(AQ243*SUMPRODUCT(DG$10:DG$13,DG$28:DG$31)+BB243*SUMPRODUCT(DG$14:DG$23,DG$32:DG$41))*'Projeções - Receitas'!Z$23+(AQ243*DG$11*'Projeções - Receitas'!Z$25)</f>
        <v>88264485043.387756</v>
      </c>
      <c r="BN243" s="334">
        <f>(AR243*SUMPRODUCT(DH$10:DH$13,DH$28:DH$31)+BC243*SUMPRODUCT(DH$14:DH$23,DH$32:DH$41))*'Projeções - Receitas'!AA$23+(AR243*DH$11*'Projeções - Receitas'!AA$25)</f>
        <v>97493678488.168472</v>
      </c>
      <c r="BO243" s="334">
        <f>(AS243*SUMPRODUCT(DI$10:DI$13,DI$28:DI$31)+BD243*SUMPRODUCT(DI$14:DI$23,DI$32:DI$41))*'Projeções - Receitas'!AB$23+(AS243*DI$11*'Projeções - Receitas'!AB$25)</f>
        <v>107096113314.32253</v>
      </c>
      <c r="BP243" s="334">
        <f>(AT243*SUMPRODUCT(DJ$10:DJ$13,DJ$28:DJ$31)+BE243*SUMPRODUCT(DJ$14:DJ$23,DJ$32:DJ$41))*'Projeções - Receitas'!AC$23+(AT243*DJ$11*'Projeções - Receitas'!AC$25)</f>
        <v>115723442915.66246</v>
      </c>
      <c r="BQ243" s="334">
        <f>(AU243*SUMPRODUCT(DK$10:DK$13,DK$28:DK$31)+BF243*SUMPRODUCT(DK$14:DK$23,DK$32:DK$41))*'Projeções - Receitas'!AD$23+(AU243*DK$11*'Projeções - Receitas'!AD$25)</f>
        <v>147205152547.55304</v>
      </c>
      <c r="BR243" s="335">
        <f>((BG243+'DRE + DCF'!T$12)*(1+'DRE + DCF'!T$15)+'DRE + DCF'!T$18)*(1+'DRE + DCF'!T$25)*'DRE + DCF'!T$33</f>
        <v>36905353638.242256</v>
      </c>
      <c r="BS243" s="335">
        <f>((BH243+'DRE + DCF'!U$12)*(1+'DRE + DCF'!U$15)+'DRE + DCF'!U$18)*(1+'DRE + DCF'!U$25)*'DRE + DCF'!U$33</f>
        <v>27955565234.756458</v>
      </c>
      <c r="BT243" s="335">
        <f>((BI243+'DRE + DCF'!V$12)*(1+'DRE + DCF'!V$15)+'DRE + DCF'!V$18)*(1+'DRE + DCF'!V$25)*'DRE + DCF'!V$33</f>
        <v>31071110375.34304</v>
      </c>
      <c r="BU243" s="335">
        <f>((BJ243+'DRE + DCF'!W$12)*(1+'DRE + DCF'!W$15)+'DRE + DCF'!W$18)*(1+'DRE + DCF'!W$25)*'DRE + DCF'!W$33</f>
        <v>34476149357.354523</v>
      </c>
      <c r="BV243" s="335">
        <f>((BK243+'DRE + DCF'!X$12)*(1+'DRE + DCF'!X$15)+'DRE + DCF'!X$18)*(1+'DRE + DCF'!X$25)*'DRE + DCF'!X$33</f>
        <v>38207458512.33345</v>
      </c>
      <c r="BW243" s="335">
        <f>((BL243+'DRE + DCF'!Y$12)*(1+'DRE + DCF'!Y$15)+'DRE + DCF'!Y$18)*(1+'DRE + DCF'!Y$25)*'DRE + DCF'!Y$33</f>
        <v>42310333775.297333</v>
      </c>
      <c r="BX243" s="335">
        <f>((BM243+'DRE + DCF'!Z$12)*(1+'DRE + DCF'!Z$15)+'DRE + DCF'!Z$18)*(1+'DRE + DCF'!Z$25)*'DRE + DCF'!Z$33</f>
        <v>46834676785.287109</v>
      </c>
      <c r="BY243" s="335">
        <f>((BN243+'DRE + DCF'!AA$12)*(1+'DRE + DCF'!AA$15)+'DRE + DCF'!AA$18)*(1+'DRE + DCF'!AA$25)*'DRE + DCF'!AA$33</f>
        <v>51817344651.381302</v>
      </c>
      <c r="BZ243" s="335">
        <f>((BO243+'DRE + DCF'!AB$12)*(1+'DRE + DCF'!AB$15)+'DRE + DCF'!AB$18)*(1+'DRE + DCF'!AB$25)*'DRE + DCF'!AB$33</f>
        <v>56967448830.852989</v>
      </c>
      <c r="CA243" s="335">
        <f>((BP243+'DRE + DCF'!AC$12)*(1+'DRE + DCF'!AC$15)+'DRE + DCF'!AC$18)*(1+'DRE + DCF'!AC$25)*'DRE + DCF'!AC$33</f>
        <v>61473245998.535179</v>
      </c>
      <c r="CB243" s="335">
        <f>((BQ243+'DRE + DCF'!AD$12)*(1+'DRE + DCF'!AD$15)+'DRE + DCF'!AD$18)*(1+'DRE + DCF'!AD$25)*'DRE + DCF'!AD$33</f>
        <v>77136173278.167145</v>
      </c>
      <c r="CC243" s="335">
        <f>BR243*(1-DA$47)+('DRE + DCF'!N$53*10^6)</f>
        <v>201279112916.96661</v>
      </c>
      <c r="CD243" s="335">
        <f>BS243*(1-DB$47)+('DRE + DCF'!T$53*10^6)</f>
        <v>201450407833.38663</v>
      </c>
      <c r="CE243" s="335">
        <f>BT243*(1-DC$47)+('DRE + DCF'!U$53*10^6)</f>
        <v>220163241245.1391</v>
      </c>
      <c r="CF243" s="335">
        <f>BU243*(1-DD$47)+('DRE + DCF'!V$53*10^6)</f>
        <v>240926454320.6908</v>
      </c>
      <c r="CG243" s="335">
        <f>BV243*(1-DE$47)+('DRE + DCF'!W$53*10^6)</f>
        <v>263936514985.47723</v>
      </c>
      <c r="CH243" s="335">
        <f>BW243*(1-DF$47)+('DRE + DCF'!X$53*10^6)</f>
        <v>289417176128.9129</v>
      </c>
      <c r="CI243" s="335">
        <f>BX243*(1-DG$47)+('DRE + DCF'!Y$53*10^6)</f>
        <v>317622223605.88147</v>
      </c>
      <c r="CJ243" s="335">
        <f>BY243*(1-DH$47)+('DRE + DCF'!Z$53*10^6)</f>
        <v>348827654171.29956</v>
      </c>
      <c r="CK243" s="335">
        <f>BZ243*(1-DI$47)+('DRE + DCF'!AA$53*10^6)</f>
        <v>382944669634.43408</v>
      </c>
      <c r="CL243" s="335">
        <f>CA243*(1-DJ$47)+('DRE + DCF'!AB$53*10^6)</f>
        <v>419132368578.01813</v>
      </c>
      <c r="CM243" s="335">
        <f>CB243*(1-DK$47)+('DRE + DCF'!AC$53*10^6)</f>
        <v>464606225475.83325</v>
      </c>
      <c r="CN243" s="335">
        <f t="shared" si="196"/>
        <v>1197349753035.1318</v>
      </c>
      <c r="CO243" s="335">
        <f t="shared" si="197"/>
        <v>1219760256306.1968</v>
      </c>
      <c r="CP243" s="335">
        <f t="shared" si="198"/>
        <v>1261361683791.6824</v>
      </c>
      <c r="CQ243" s="335">
        <f t="shared" si="199"/>
        <v>1412725085846.6843</v>
      </c>
      <c r="CR243" s="335">
        <f t="shared" si="200"/>
        <v>1582252096148.2864</v>
      </c>
      <c r="CS243" s="335">
        <f t="shared" si="201"/>
        <v>1772122347686.0808</v>
      </c>
      <c r="CT243" s="335">
        <f t="shared" si="202"/>
        <v>1984777029408.4106</v>
      </c>
      <c r="CU243" s="335">
        <f t="shared" si="203"/>
        <v>2222950272937.4204</v>
      </c>
      <c r="CV243" s="335">
        <f t="shared" si="204"/>
        <v>2476366604052.2861</v>
      </c>
      <c r="CW243" s="335">
        <f t="shared" si="205"/>
        <v>2714097798041.3066</v>
      </c>
      <c r="CX243" s="336">
        <f t="shared" si="206"/>
        <v>2970580039956.21</v>
      </c>
    </row>
    <row r="244" spans="4:102" ht="30" customHeight="1" x14ac:dyDescent="0.25">
      <c r="D244" s="333">
        <f t="shared" si="164"/>
        <v>1.0850512157813491E-2</v>
      </c>
      <c r="E244" s="64">
        <f t="shared" si="165"/>
        <v>7.9014879076239608E-3</v>
      </c>
      <c r="F244" s="64">
        <f t="shared" si="166"/>
        <v>1.7286136181846434E-2</v>
      </c>
      <c r="G244" s="64">
        <f t="shared" si="167"/>
        <v>1.3283943634085693E-2</v>
      </c>
      <c r="H244" s="64">
        <f t="shared" si="168"/>
        <v>9.5559375382145428E-3</v>
      </c>
      <c r="I244" s="64">
        <f t="shared" si="169"/>
        <v>6.063434835445608E-3</v>
      </c>
      <c r="J244" s="64">
        <f t="shared" si="170"/>
        <v>2.7772685778980066E-3</v>
      </c>
      <c r="K244" s="64">
        <f t="shared" si="171"/>
        <v>3.2958539173458257E-4</v>
      </c>
      <c r="L244" s="64">
        <f t="shared" si="172"/>
        <v>2.6099717971265757E-3</v>
      </c>
      <c r="M244" s="64">
        <f t="shared" si="173"/>
        <v>2.8218365971010295E-3</v>
      </c>
      <c r="N244" s="64">
        <f t="shared" si="174"/>
        <v>8.472197869262843E-4</v>
      </c>
      <c r="O244" s="64">
        <f t="shared" si="163"/>
        <v>0.11650000000000009</v>
      </c>
      <c r="P244" s="64">
        <f t="shared" si="163"/>
        <v>0.11650000000000009</v>
      </c>
      <c r="Q244" s="64">
        <f t="shared" si="208"/>
        <v>0.11650000000000009</v>
      </c>
      <c r="R244" s="64">
        <f t="shared" si="209"/>
        <v>0.11650000000000009</v>
      </c>
      <c r="S244" s="64">
        <f t="shared" si="210"/>
        <v>0.11650000000000009</v>
      </c>
      <c r="T244" s="64">
        <f t="shared" si="211"/>
        <v>0.11650000000000009</v>
      </c>
      <c r="U244" s="64">
        <f t="shared" si="212"/>
        <v>0.11650000000000009</v>
      </c>
      <c r="V244" s="64">
        <f t="shared" si="213"/>
        <v>0.11650000000000009</v>
      </c>
      <c r="W244" s="64">
        <f t="shared" si="214"/>
        <v>0.11650000000000009</v>
      </c>
      <c r="X244" s="64">
        <f t="shared" si="215"/>
        <v>0.11650000000000009</v>
      </c>
      <c r="Y244" s="64">
        <f t="shared" si="216"/>
        <v>0.11650000000000009</v>
      </c>
      <c r="Z244" s="64">
        <f t="shared" si="175"/>
        <v>0.16803799039962075</v>
      </c>
      <c r="AA244" s="64">
        <f t="shared" si="207"/>
        <v>0.16508896614943122</v>
      </c>
      <c r="AB244" s="64">
        <f t="shared" si="176"/>
        <v>0.17447361442365369</v>
      </c>
      <c r="AC244" s="64">
        <f t="shared" si="177"/>
        <v>0.17047142187589295</v>
      </c>
      <c r="AD244" s="64">
        <f t="shared" si="178"/>
        <v>0.1667434157800218</v>
      </c>
      <c r="AE244" s="64">
        <f t="shared" si="179"/>
        <v>0.16325091307725287</v>
      </c>
      <c r="AF244" s="64">
        <f t="shared" si="180"/>
        <v>0.15996474681970527</v>
      </c>
      <c r="AG244" s="64">
        <f t="shared" si="181"/>
        <v>0.15685789285007268</v>
      </c>
      <c r="AH244" s="64">
        <f t="shared" si="182"/>
        <v>0.15457750644468068</v>
      </c>
      <c r="AI244" s="64">
        <f t="shared" si="183"/>
        <v>0.15436564164470623</v>
      </c>
      <c r="AJ244" s="64">
        <f t="shared" si="184"/>
        <v>0.15634025845488098</v>
      </c>
      <c r="AK244" s="334">
        <f>(1+O244)*'Projeções - Receitas'!N$34</f>
        <v>2057913062510.9487</v>
      </c>
      <c r="AL244" s="334">
        <f>(1+P244)*'Projeções - Receitas'!T$34</f>
        <v>2173475308370.0266</v>
      </c>
      <c r="AM244" s="334">
        <f>(1+Q244)*'Projeções - Receitas'!U$34</f>
        <v>2434292345374.4297</v>
      </c>
      <c r="AN244" s="334">
        <f>(1+R244)*'Projeções - Receitas'!V$34</f>
        <v>2726407426819.3618</v>
      </c>
      <c r="AO244" s="334">
        <f>(1+S244)*'Projeções - Receitas'!W$34</f>
        <v>3053576318037.6851</v>
      </c>
      <c r="AP244" s="334">
        <f>(1+T244)*'Projeções - Receitas'!X$34</f>
        <v>3420005476202.208</v>
      </c>
      <c r="AQ244" s="334">
        <f>(1+U244)*'Projeções - Receitas'!Y$34</f>
        <v>3830406133346.4731</v>
      </c>
      <c r="AR244" s="334">
        <f>(1+V244)*'Projeções - Receitas'!Z$34</f>
        <v>4290054869348.0498</v>
      </c>
      <c r="AS244" s="334">
        <f>(1+W244)*'Projeções - Receitas'!AA$34</f>
        <v>4779121124453.7285</v>
      </c>
      <c r="AT244" s="334">
        <f>(1+X244)*'Projeções - Receitas'!AB$34</f>
        <v>5237916752401.2871</v>
      </c>
      <c r="AU244" s="334">
        <f>(1+Y244)*'Projeções - Receitas'!AC$34</f>
        <v>5732899885503.209</v>
      </c>
      <c r="AV244" s="335">
        <f t="shared" si="185"/>
        <v>1801848786786.8352</v>
      </c>
      <c r="AW244" s="335">
        <f t="shared" si="186"/>
        <v>1903031726092.0925</v>
      </c>
      <c r="AX244" s="335">
        <f t="shared" si="187"/>
        <v>2131395533223.1433</v>
      </c>
      <c r="AY244" s="335">
        <f t="shared" si="188"/>
        <v>2387162997209.9209</v>
      </c>
      <c r="AZ244" s="335">
        <f t="shared" si="189"/>
        <v>2673622556875.1113</v>
      </c>
      <c r="BA244" s="335">
        <f t="shared" si="190"/>
        <v>2994457263700.1255</v>
      </c>
      <c r="BB244" s="335">
        <f t="shared" si="191"/>
        <v>3353792135344.1406</v>
      </c>
      <c r="BC244" s="335">
        <f t="shared" si="192"/>
        <v>3756247191585.4375</v>
      </c>
      <c r="BD244" s="335">
        <f t="shared" si="193"/>
        <v>4184459371426.1782</v>
      </c>
      <c r="BE244" s="335">
        <f t="shared" si="194"/>
        <v>4586167471083.0918</v>
      </c>
      <c r="BF244" s="335">
        <f t="shared" si="195"/>
        <v>5019560297100.4443</v>
      </c>
      <c r="BG244" s="334">
        <f>(AK244*SUMPRODUCT(DA$10:DA$13,DA$28:DA$31)+AV244*SUMPRODUCT(DA$14:DA$23,DA$32:DA$41))*'Projeções - Receitas'!T$23+(AK244*DA$11*'Projeções - Receitas'!T$25)</f>
        <v>66854487092.375366</v>
      </c>
      <c r="BH244" s="334">
        <f>(AL244*SUMPRODUCT(DB$10:DB$13,DB$28:DB$31)+AW244*SUMPRODUCT(DB$14:DB$23,DB$32:DB$41))*'Projeções - Receitas'!U$23+(AL244*DB$11*'Projeções - Receitas'!U$25)</f>
        <v>53565381558.730164</v>
      </c>
      <c r="BI244" s="334">
        <f>(AM244*SUMPRODUCT(DC$10:DC$13,DC$28:DC$31)+AX244*SUMPRODUCT(DC$14:DC$23,DC$32:DC$41))*'Projeções - Receitas'!V$23+(AM244*DC$11*'Projeções - Receitas'!V$25)</f>
        <v>59247598241.508926</v>
      </c>
      <c r="BJ244" s="334">
        <f>(AN244*SUMPRODUCT(DD$10:DD$13,DD$28:DD$31)+AY244*SUMPRODUCT(DD$14:DD$23,DD$32:DD$41))*'Projeções - Receitas'!W$23+(AN244*DD$11*'Projeções - Receitas'!W$25)</f>
        <v>65482625322.770805</v>
      </c>
      <c r="BK244" s="334">
        <f>(AO244*SUMPRODUCT(DE$10:DE$13,DE$28:DE$31)+AZ244*SUMPRODUCT(DE$14:DE$23,DE$32:DE$41))*'Projeções - Receitas'!X$23+(AO244*DE$11*'Projeções - Receitas'!X$25)</f>
        <v>72354597383.094666</v>
      </c>
      <c r="BL244" s="334">
        <f>(AP244*SUMPRODUCT(DF$10:DF$13,DF$28:DF$31)+BA244*SUMPRODUCT(DF$14:DF$23,DF$32:DF$41))*'Projeções - Receitas'!Y$23+(AP244*DF$11*'Projeções - Receitas'!Y$25)</f>
        <v>79936202885.99234</v>
      </c>
      <c r="BM244" s="334">
        <f>(AQ244*SUMPRODUCT(DG$10:DG$13,DG$28:DG$31)+BB244*SUMPRODUCT(DG$14:DG$23,DG$32:DG$41))*'Projeções - Receitas'!Z$23+(AQ244*DG$11*'Projeções - Receitas'!Z$25)</f>
        <v>88304030063.568558</v>
      </c>
      <c r="BN244" s="334">
        <f>(AR244*SUMPRODUCT(DH$10:DH$13,DH$28:DH$31)+BC244*SUMPRODUCT(DH$14:DH$23,DH$32:DH$41))*'Projeções - Receitas'!AA$23+(AR244*DH$11*'Projeções - Receitas'!AA$25)</f>
        <v>97537358451.648773</v>
      </c>
      <c r="BO244" s="334">
        <f>(AS244*SUMPRODUCT(DI$10:DI$13,DI$28:DI$31)+BD244*SUMPRODUCT(DI$14:DI$23,DI$32:DI$41))*'Projeções - Receitas'!AB$23+(AS244*DI$11*'Projeções - Receitas'!AB$25)</f>
        <v>107144095443.9437</v>
      </c>
      <c r="BP244" s="334">
        <f>(AT244*SUMPRODUCT(DJ$10:DJ$13,DJ$28:DJ$31)+BE244*SUMPRODUCT(DJ$14:DJ$23,DJ$32:DJ$41))*'Projeções - Receitas'!AC$23+(AT244*DJ$11*'Projeções - Receitas'!AC$25)</f>
        <v>115775290336.32362</v>
      </c>
      <c r="BQ244" s="334">
        <f>(AU244*SUMPRODUCT(DK$10:DK$13,DK$28:DK$31)+BF244*SUMPRODUCT(DK$14:DK$23,DK$32:DK$41))*'Projeções - Receitas'!AD$23+(AU244*DK$11*'Projeções - Receitas'!AD$25)</f>
        <v>147271104676.83057</v>
      </c>
      <c r="BR244" s="335">
        <f>((BG244+'DRE + DCF'!T$12)*(1+'DRE + DCF'!T$15)+'DRE + DCF'!T$18)*(1+'DRE + DCF'!T$25)*'DRE + DCF'!T$33</f>
        <v>36923776230.533249</v>
      </c>
      <c r="BS244" s="335">
        <f>((BH244+'DRE + DCF'!U$12)*(1+'DRE + DCF'!U$15)+'DRE + DCF'!U$18)*(1+'DRE + DCF'!U$25)*'DRE + DCF'!U$33</f>
        <v>27970183398.620342</v>
      </c>
      <c r="BT244" s="335">
        <f>((BI244+'DRE + DCF'!V$12)*(1+'DRE + DCF'!V$15)+'DRE + DCF'!V$18)*(1+'DRE + DCF'!V$25)*'DRE + DCF'!V$33</f>
        <v>31087261096.41367</v>
      </c>
      <c r="BU244" s="335">
        <f>((BJ244+'DRE + DCF'!W$12)*(1+'DRE + DCF'!W$15)+'DRE + DCF'!W$18)*(1+'DRE + DCF'!W$25)*'DRE + DCF'!W$33</f>
        <v>34493979681.810043</v>
      </c>
      <c r="BV244" s="335">
        <f>((BK244+'DRE + DCF'!X$12)*(1+'DRE + DCF'!X$15)+'DRE + DCF'!X$18)*(1+'DRE + DCF'!X$25)*'DRE + DCF'!X$33</f>
        <v>38227137861.970398</v>
      </c>
      <c r="BW244" s="335">
        <f>((BL244+'DRE + DCF'!Y$12)*(1+'DRE + DCF'!Y$15)+'DRE + DCF'!Y$18)*(1+'DRE + DCF'!Y$25)*'DRE + DCF'!Y$33</f>
        <v>42332050734.838211</v>
      </c>
      <c r="BX244" s="335">
        <f>((BM244+'DRE + DCF'!Z$12)*(1+'DRE + DCF'!Z$15)+'DRE + DCF'!Z$18)*(1+'DRE + DCF'!Z$25)*'DRE + DCF'!Z$33</f>
        <v>46858640071.65992</v>
      </c>
      <c r="BY244" s="335">
        <f>((BN244+'DRE + DCF'!AA$12)*(1+'DRE + DCF'!AA$15)+'DRE + DCF'!AA$18)*(1+'DRE + DCF'!AA$25)*'DRE + DCF'!AA$33</f>
        <v>51843783749.455101</v>
      </c>
      <c r="BZ244" s="335">
        <f>((BO244+'DRE + DCF'!AB$12)*(1+'DRE + DCF'!AB$15)+'DRE + DCF'!AB$18)*(1+'DRE + DCF'!AB$25)*'DRE + DCF'!AB$33</f>
        <v>56996459191.50042</v>
      </c>
      <c r="CA244" s="335">
        <f>((BP244+'DRE + DCF'!AC$12)*(1+'DRE + DCF'!AC$15)+'DRE + DCF'!AC$18)*(1+'DRE + DCF'!AC$25)*'DRE + DCF'!AC$33</f>
        <v>61504557900.437721</v>
      </c>
      <c r="CB244" s="335">
        <f>((BQ244+'DRE + DCF'!AD$12)*(1+'DRE + DCF'!AD$15)+'DRE + DCF'!AD$18)*(1+'DRE + DCF'!AD$25)*'DRE + DCF'!AD$33</f>
        <v>77174672893.35141</v>
      </c>
      <c r="CC244" s="335">
        <f>BR244*(1-DA$47)+('DRE + DCF'!N$53*10^6)</f>
        <v>201290389785.03329</v>
      </c>
      <c r="CD244" s="335">
        <f>BS244*(1-DB$47)+('DRE + DCF'!T$53*10^6)</f>
        <v>201459178731.70496</v>
      </c>
      <c r="CE244" s="335">
        <f>BT244*(1-DC$47)+('DRE + DCF'!U$53*10^6)</f>
        <v>220172931677.78149</v>
      </c>
      <c r="CF244" s="335">
        <f>BU244*(1-DD$47)+('DRE + DCF'!V$53*10^6)</f>
        <v>240937152515.36411</v>
      </c>
      <c r="CG244" s="335">
        <f>BV244*(1-DE$47)+('DRE + DCF'!W$53*10^6)</f>
        <v>263948322595.2594</v>
      </c>
      <c r="CH244" s="335">
        <f>BW244*(1-DF$47)+('DRE + DCF'!X$53*10^6)</f>
        <v>289430206304.63745</v>
      </c>
      <c r="CI244" s="335">
        <f>BX244*(1-DG$47)+('DRE + DCF'!Y$53*10^6)</f>
        <v>317636601577.7052</v>
      </c>
      <c r="CJ244" s="335">
        <f>BY244*(1-DH$47)+('DRE + DCF'!Z$53*10^6)</f>
        <v>348843517630.1438</v>
      </c>
      <c r="CK244" s="335">
        <f>BZ244*(1-DI$47)+('DRE + DCF'!AA$53*10^6)</f>
        <v>382962075850.82257</v>
      </c>
      <c r="CL244" s="335">
        <f>CA244*(1-DJ$47)+('DRE + DCF'!AB$53*10^6)</f>
        <v>419151155719.15967</v>
      </c>
      <c r="CM244" s="335">
        <f>CB244*(1-DK$47)+('DRE + DCF'!AC$53*10^6)</f>
        <v>464629325244.94385</v>
      </c>
      <c r="CN244" s="335">
        <f t="shared" si="196"/>
        <v>1197886200057.1008</v>
      </c>
      <c r="CO244" s="335">
        <f t="shared" si="197"/>
        <v>1220306743876.2263</v>
      </c>
      <c r="CP244" s="335">
        <f t="shared" si="198"/>
        <v>1261926809994.0977</v>
      </c>
      <c r="CQ244" s="335">
        <f t="shared" si="199"/>
        <v>1413358027193.3896</v>
      </c>
      <c r="CR244" s="335">
        <f t="shared" si="200"/>
        <v>1582960990456.5964</v>
      </c>
      <c r="CS244" s="335">
        <f t="shared" si="201"/>
        <v>1772916309311.3884</v>
      </c>
      <c r="CT244" s="335">
        <f t="shared" si="202"/>
        <v>1985666266428.7549</v>
      </c>
      <c r="CU244" s="335">
        <f t="shared" si="203"/>
        <v>2223946218400.2056</v>
      </c>
      <c r="CV244" s="335">
        <f t="shared" si="204"/>
        <v>2477476087297.8296</v>
      </c>
      <c r="CW244" s="335">
        <f t="shared" si="205"/>
        <v>2715313791678.4214</v>
      </c>
      <c r="CX244" s="336">
        <f t="shared" si="206"/>
        <v>2971910944992.0322</v>
      </c>
    </row>
    <row r="245" spans="4:102" ht="30" customHeight="1" x14ac:dyDescent="0.25">
      <c r="D245" s="333">
        <f t="shared" si="164"/>
        <v>1.078470347866925E-2</v>
      </c>
      <c r="E245" s="64">
        <f t="shared" si="165"/>
        <v>7.8347737707126219E-3</v>
      </c>
      <c r="F245" s="64">
        <f t="shared" si="166"/>
        <v>1.721571262035701E-2</v>
      </c>
      <c r="G245" s="64">
        <f t="shared" si="167"/>
        <v>1.3215201881962624E-2</v>
      </c>
      <c r="H245" s="64">
        <f t="shared" si="168"/>
        <v>9.4887544405020396E-3</v>
      </c>
      <c r="I245" s="64">
        <f t="shared" si="169"/>
        <v>5.9977055072314711E-3</v>
      </c>
      <c r="J245" s="64">
        <f t="shared" si="170"/>
        <v>2.7129015854950866E-3</v>
      </c>
      <c r="K245" s="64">
        <f t="shared" si="171"/>
        <v>3.926694799960273E-4</v>
      </c>
      <c r="L245" s="64">
        <f t="shared" si="172"/>
        <v>2.6721423104148767E-3</v>
      </c>
      <c r="M245" s="64">
        <f t="shared" si="173"/>
        <v>2.8840190542199773E-3</v>
      </c>
      <c r="N245" s="64">
        <f t="shared" si="174"/>
        <v>9.0943277782951082E-4</v>
      </c>
      <c r="O245" s="64">
        <f t="shared" si="163"/>
        <v>0.11700000000000009</v>
      </c>
      <c r="P245" s="64">
        <f t="shared" si="163"/>
        <v>0.11700000000000009</v>
      </c>
      <c r="Q245" s="64">
        <f t="shared" si="208"/>
        <v>0.11700000000000009</v>
      </c>
      <c r="R245" s="64">
        <f t="shared" si="209"/>
        <v>0.11700000000000009</v>
      </c>
      <c r="S245" s="64">
        <f t="shared" si="210"/>
        <v>0.11700000000000009</v>
      </c>
      <c r="T245" s="64">
        <f t="shared" si="211"/>
        <v>0.11700000000000009</v>
      </c>
      <c r="U245" s="64">
        <f t="shared" si="212"/>
        <v>0.11700000000000009</v>
      </c>
      <c r="V245" s="64">
        <f t="shared" si="213"/>
        <v>0.11700000000000009</v>
      </c>
      <c r="W245" s="64">
        <f t="shared" si="214"/>
        <v>0.11700000000000009</v>
      </c>
      <c r="X245" s="64">
        <f t="shared" si="215"/>
        <v>0.11700000000000009</v>
      </c>
      <c r="Y245" s="64">
        <f t="shared" si="216"/>
        <v>0.11700000000000009</v>
      </c>
      <c r="Z245" s="64">
        <f t="shared" si="175"/>
        <v>0.16797218172047651</v>
      </c>
      <c r="AA245" s="64">
        <f t="shared" si="207"/>
        <v>0.16502225201251988</v>
      </c>
      <c r="AB245" s="64">
        <f t="shared" si="176"/>
        <v>0.17440319086216427</v>
      </c>
      <c r="AC245" s="64">
        <f t="shared" si="177"/>
        <v>0.17040268012376988</v>
      </c>
      <c r="AD245" s="64">
        <f t="shared" si="178"/>
        <v>0.1666762326823093</v>
      </c>
      <c r="AE245" s="64">
        <f t="shared" si="179"/>
        <v>0.16318518374903873</v>
      </c>
      <c r="AF245" s="64">
        <f t="shared" si="180"/>
        <v>0.15990037982730235</v>
      </c>
      <c r="AG245" s="64">
        <f t="shared" si="181"/>
        <v>0.15679480876181123</v>
      </c>
      <c r="AH245" s="64">
        <f t="shared" si="182"/>
        <v>0.15451533593139238</v>
      </c>
      <c r="AI245" s="64">
        <f t="shared" si="183"/>
        <v>0.15430345918758728</v>
      </c>
      <c r="AJ245" s="64">
        <f t="shared" si="184"/>
        <v>0.15627804546397775</v>
      </c>
      <c r="AK245" s="334">
        <f>(1+O245)*'Projeções - Receitas'!N$34</f>
        <v>2058834653671.9475</v>
      </c>
      <c r="AL245" s="334">
        <f>(1+P245)*'Projeções - Receitas'!T$34</f>
        <v>2174448651544.3972</v>
      </c>
      <c r="AM245" s="334">
        <f>(1+Q245)*'Projeções - Receitas'!U$34</f>
        <v>2435382489729.7251</v>
      </c>
      <c r="AN245" s="334">
        <f>(1+R245)*'Projeções - Receitas'!V$34</f>
        <v>2727628388497.292</v>
      </c>
      <c r="AO245" s="334">
        <f>(1+S245)*'Projeções - Receitas'!W$34</f>
        <v>3054943795116.9678</v>
      </c>
      <c r="AP245" s="334">
        <f>(1+T245)*'Projeções - Receitas'!X$34</f>
        <v>3421537050531.0039</v>
      </c>
      <c r="AQ245" s="334">
        <f>(1+U245)*'Projeções - Receitas'!Y$34</f>
        <v>3832121496594.7246</v>
      </c>
      <c r="AR245" s="334">
        <f>(1+V245)*'Projeções - Receitas'!Z$34</f>
        <v>4291976076186.0918</v>
      </c>
      <c r="AS245" s="334">
        <f>(1+W245)*'Projeções - Receitas'!AA$34</f>
        <v>4781261348871.3066</v>
      </c>
      <c r="AT245" s="334">
        <f>(1+X245)*'Projeções - Receitas'!AB$34</f>
        <v>5240262438362.9531</v>
      </c>
      <c r="AU245" s="334">
        <f>(1+Y245)*'Projeções - Receitas'!AC$34</f>
        <v>5735467238788.252</v>
      </c>
      <c r="AV245" s="335">
        <f t="shared" si="185"/>
        <v>1802655705186.6499</v>
      </c>
      <c r="AW245" s="335">
        <f t="shared" si="186"/>
        <v>1903883957048.6941</v>
      </c>
      <c r="AX245" s="335">
        <f t="shared" si="187"/>
        <v>2132350031894.5376</v>
      </c>
      <c r="AY245" s="335">
        <f t="shared" si="188"/>
        <v>2388232035721.8818</v>
      </c>
      <c r="AZ245" s="335">
        <f t="shared" si="189"/>
        <v>2674819880008.5083</v>
      </c>
      <c r="BA245" s="335">
        <f t="shared" si="190"/>
        <v>2995798265609.5298</v>
      </c>
      <c r="BB245" s="335">
        <f t="shared" si="191"/>
        <v>3355294057482.6733</v>
      </c>
      <c r="BC245" s="335">
        <f t="shared" si="192"/>
        <v>3757929344380.5942</v>
      </c>
      <c r="BD245" s="335">
        <f t="shared" si="193"/>
        <v>4186333289639.9824</v>
      </c>
      <c r="BE245" s="335">
        <f t="shared" si="194"/>
        <v>4588221285445.4219</v>
      </c>
      <c r="BF245" s="335">
        <f t="shared" si="195"/>
        <v>5021808196920.0137</v>
      </c>
      <c r="BG245" s="334">
        <f>(AK245*SUMPRODUCT(DA$10:DA$13,DA$28:DA$31)+AV245*SUMPRODUCT(DA$14:DA$23,DA$32:DA$41))*'Projeções - Receitas'!T$23+(AK245*DA$11*'Projeções - Receitas'!T$25)</f>
        <v>66884426405.896317</v>
      </c>
      <c r="BH245" s="334">
        <f>(AL245*SUMPRODUCT(DB$10:DB$13,DB$28:DB$31)+AW245*SUMPRODUCT(DB$14:DB$23,DB$32:DB$41))*'Projeções - Receitas'!U$23+(AL245*DB$11*'Projeções - Receitas'!U$25)</f>
        <v>53589369638.245956</v>
      </c>
      <c r="BI245" s="334">
        <f>(AM245*SUMPRODUCT(DC$10:DC$13,DC$28:DC$31)+AX245*SUMPRODUCT(DC$14:DC$23,DC$32:DC$41))*'Projeções - Receitas'!V$23+(AM245*DC$11*'Projeções - Receitas'!V$25)</f>
        <v>59274130976.950706</v>
      </c>
      <c r="BJ245" s="334">
        <f>(AN245*SUMPRODUCT(DD$10:DD$13,DD$28:DD$31)+AY245*SUMPRODUCT(DD$14:DD$23,DD$32:DD$41))*'Projeções - Receitas'!W$23+(AN245*DD$11*'Projeções - Receitas'!W$25)</f>
        <v>65511950278.132538</v>
      </c>
      <c r="BK245" s="334">
        <f>(AO245*SUMPRODUCT(DE$10:DE$13,DE$28:DE$31)+AZ245*SUMPRODUCT(DE$14:DE$23,DE$32:DE$41))*'Projeções - Receitas'!X$23+(AO245*DE$11*'Projeções - Receitas'!X$25)</f>
        <v>72386999800.194153</v>
      </c>
      <c r="BL245" s="334">
        <f>(AP245*SUMPRODUCT(DF$10:DF$13,DF$28:DF$31)+BA245*SUMPRODUCT(DF$14:DF$23,DF$32:DF$41))*'Projeções - Receitas'!Y$23+(AP245*DF$11*'Projeções - Receitas'!Y$25)</f>
        <v>79972000558.57901</v>
      </c>
      <c r="BM245" s="334">
        <f>(AQ245*SUMPRODUCT(DG$10:DG$13,DG$28:DG$31)+BB245*SUMPRODUCT(DG$14:DG$23,DG$32:DG$41))*'Projeções - Receitas'!Z$23+(AQ245*DG$11*'Projeções - Receitas'!Z$25)</f>
        <v>88343575083.749176</v>
      </c>
      <c r="BN245" s="334">
        <f>(AR245*SUMPRODUCT(DH$10:DH$13,DH$28:DH$31)+BC245*SUMPRODUCT(DH$14:DH$23,DH$32:DH$41))*'Projeções - Receitas'!AA$23+(AR245*DH$11*'Projeções - Receitas'!AA$25)</f>
        <v>97581038415.129181</v>
      </c>
      <c r="BO245" s="334">
        <f>(AS245*SUMPRODUCT(DI$10:DI$13,DI$28:DI$31)+BD245*SUMPRODUCT(DI$14:DI$23,DI$32:DI$41))*'Projeções - Receitas'!AB$23+(AS245*DI$11*'Projeções - Receitas'!AB$25)</f>
        <v>107192077573.5648</v>
      </c>
      <c r="BP245" s="334">
        <f>(AT245*SUMPRODUCT(DJ$10:DJ$13,DJ$28:DJ$31)+BE245*SUMPRODUCT(DJ$14:DJ$23,DJ$32:DJ$41))*'Projeções - Receitas'!AC$23+(AT245*DJ$11*'Projeções - Receitas'!AC$25)</f>
        <v>115827137756.98474</v>
      </c>
      <c r="BQ245" s="334">
        <f>(AU245*SUMPRODUCT(DK$10:DK$13,DK$28:DK$31)+BF245*SUMPRODUCT(DK$14:DK$23,DK$32:DK$41))*'Projeções - Receitas'!AD$23+(AU245*DK$11*'Projeções - Receitas'!AD$25)</f>
        <v>147337056806.10809</v>
      </c>
      <c r="BR245" s="335">
        <f>((BG245+'DRE + DCF'!T$12)*(1+'DRE + DCF'!T$15)+'DRE + DCF'!T$18)*(1+'DRE + DCF'!T$25)*'DRE + DCF'!T$33</f>
        <v>36942198822.824211</v>
      </c>
      <c r="BS245" s="335">
        <f>((BH245+'DRE + DCF'!U$12)*(1+'DRE + DCF'!U$15)+'DRE + DCF'!U$18)*(1+'DRE + DCF'!U$25)*'DRE + DCF'!U$33</f>
        <v>27984801562.484249</v>
      </c>
      <c r="BT245" s="335">
        <f>((BI245+'DRE + DCF'!V$12)*(1+'DRE + DCF'!V$15)+'DRE + DCF'!V$18)*(1+'DRE + DCF'!V$25)*'DRE + DCF'!V$33</f>
        <v>31103411817.484283</v>
      </c>
      <c r="BU245" s="335">
        <f>((BJ245+'DRE + DCF'!W$12)*(1+'DRE + DCF'!W$15)+'DRE + DCF'!W$18)*(1+'DRE + DCF'!W$25)*'DRE + DCF'!W$33</f>
        <v>34511810006.265518</v>
      </c>
      <c r="BV245" s="335">
        <f>((BK245+'DRE + DCF'!X$12)*(1+'DRE + DCF'!X$15)+'DRE + DCF'!X$18)*(1+'DRE + DCF'!X$25)*'DRE + DCF'!X$33</f>
        <v>38246817211.607346</v>
      </c>
      <c r="BW245" s="335">
        <f>((BL245+'DRE + DCF'!Y$12)*(1+'DRE + DCF'!Y$15)+'DRE + DCF'!Y$18)*(1+'DRE + DCF'!Y$25)*'DRE + DCF'!Y$33</f>
        <v>42353767694.379112</v>
      </c>
      <c r="BX245" s="335">
        <f>((BM245+'DRE + DCF'!Z$12)*(1+'DRE + DCF'!Z$15)+'DRE + DCF'!Z$18)*(1+'DRE + DCF'!Z$25)*'DRE + DCF'!Z$33</f>
        <v>46882603358.0326</v>
      </c>
      <c r="BY245" s="335">
        <f>((BN245+'DRE + DCF'!AA$12)*(1+'DRE + DCF'!AA$15)+'DRE + DCF'!AA$18)*(1+'DRE + DCF'!AA$25)*'DRE + DCF'!AA$33</f>
        <v>51870222847.528984</v>
      </c>
      <c r="BZ245" s="335">
        <f>((BO245+'DRE + DCF'!AB$12)*(1+'DRE + DCF'!AB$15)+'DRE + DCF'!AB$18)*(1+'DRE + DCF'!AB$25)*'DRE + DCF'!AB$33</f>
        <v>57025469552.147789</v>
      </c>
      <c r="CA245" s="335">
        <f>((BP245+'DRE + DCF'!AC$12)*(1+'DRE + DCF'!AC$15)+'DRE + DCF'!AC$18)*(1+'DRE + DCF'!AC$25)*'DRE + DCF'!AC$33</f>
        <v>61535869802.34024</v>
      </c>
      <c r="CB245" s="335">
        <f>((BQ245+'DRE + DCF'!AD$12)*(1+'DRE + DCF'!AD$15)+'DRE + DCF'!AD$18)*(1+'DRE + DCF'!AD$25)*'DRE + DCF'!AD$33</f>
        <v>77213172508.535675</v>
      </c>
      <c r="CC245" s="335">
        <f>BR245*(1-DA$47)+('DRE + DCF'!N$53*10^6)</f>
        <v>201301666653.10001</v>
      </c>
      <c r="CD245" s="335">
        <f>BS245*(1-DB$47)+('DRE + DCF'!T$53*10^6)</f>
        <v>201467949630.02328</v>
      </c>
      <c r="CE245" s="335">
        <f>BT245*(1-DC$47)+('DRE + DCF'!U$53*10^6)</f>
        <v>220182622110.42386</v>
      </c>
      <c r="CF245" s="335">
        <f>BU245*(1-DD$47)+('DRE + DCF'!V$53*10^6)</f>
        <v>240947850710.03738</v>
      </c>
      <c r="CG245" s="335">
        <f>BV245*(1-DE$47)+('DRE + DCF'!W$53*10^6)</f>
        <v>263960130205.04156</v>
      </c>
      <c r="CH245" s="335">
        <f>BW245*(1-DF$47)+('DRE + DCF'!X$53*10^6)</f>
        <v>289443236480.36194</v>
      </c>
      <c r="CI245" s="335">
        <f>BX245*(1-DG$47)+('DRE + DCF'!Y$53*10^6)</f>
        <v>317650979549.52881</v>
      </c>
      <c r="CJ245" s="335">
        <f>BY245*(1-DH$47)+('DRE + DCF'!Z$53*10^6)</f>
        <v>348859381088.98816</v>
      </c>
      <c r="CK245" s="335">
        <f>BZ245*(1-DI$47)+('DRE + DCF'!AA$53*10^6)</f>
        <v>382979482067.211</v>
      </c>
      <c r="CL245" s="335">
        <f>CA245*(1-DJ$47)+('DRE + DCF'!AB$53*10^6)</f>
        <v>419169942860.30115</v>
      </c>
      <c r="CM245" s="335">
        <f>CB245*(1-DK$47)+('DRE + DCF'!AC$53*10^6)</f>
        <v>464652425014.05438</v>
      </c>
      <c r="CN245" s="335">
        <f t="shared" si="196"/>
        <v>1198422647079.0698</v>
      </c>
      <c r="CO245" s="335">
        <f t="shared" si="197"/>
        <v>1220853231446.2559</v>
      </c>
      <c r="CP245" s="335">
        <f t="shared" si="198"/>
        <v>1262491936196.5134</v>
      </c>
      <c r="CQ245" s="335">
        <f t="shared" si="199"/>
        <v>1413990968540.095</v>
      </c>
      <c r="CR245" s="335">
        <f t="shared" si="200"/>
        <v>1583669884764.9067</v>
      </c>
      <c r="CS245" s="335">
        <f t="shared" si="201"/>
        <v>1773710270936.6956</v>
      </c>
      <c r="CT245" s="335">
        <f t="shared" si="202"/>
        <v>1986555503449.0991</v>
      </c>
      <c r="CU245" s="335">
        <f t="shared" si="203"/>
        <v>2224942163862.9912</v>
      </c>
      <c r="CV245" s="335">
        <f t="shared" si="204"/>
        <v>2478585570543.3721</v>
      </c>
      <c r="CW245" s="335">
        <f t="shared" si="205"/>
        <v>2716529785315.5366</v>
      </c>
      <c r="CX245" s="336">
        <f t="shared" si="206"/>
        <v>2973241850027.8545</v>
      </c>
    </row>
    <row r="246" spans="4:102" ht="30" customHeight="1" x14ac:dyDescent="0.25">
      <c r="D246" s="333">
        <f t="shared" si="164"/>
        <v>1.0718953688723304E-2</v>
      </c>
      <c r="E246" s="64">
        <f t="shared" si="165"/>
        <v>7.7681193332526099E-3</v>
      </c>
      <c r="F246" s="64">
        <f t="shared" si="166"/>
        <v>1.714535207771456E-2</v>
      </c>
      <c r="G246" s="64">
        <f t="shared" si="167"/>
        <v>1.3146521643711717E-2</v>
      </c>
      <c r="H246" s="64">
        <f t="shared" si="168"/>
        <v>9.4216314618926211E-3</v>
      </c>
      <c r="I246" s="64">
        <f t="shared" si="169"/>
        <v>5.9320349972080966E-3</v>
      </c>
      <c r="J246" s="64">
        <f t="shared" si="170"/>
        <v>2.6485921921905464E-3</v>
      </c>
      <c r="K246" s="64">
        <f t="shared" si="171"/>
        <v>4.556971171718327E-4</v>
      </c>
      <c r="L246" s="64">
        <f t="shared" si="172"/>
        <v>2.7342571901343704E-3</v>
      </c>
      <c r="M246" s="64">
        <f t="shared" si="173"/>
        <v>2.9461458670820007E-3</v>
      </c>
      <c r="N246" s="64">
        <f t="shared" si="174"/>
        <v>9.7159009715250266E-4</v>
      </c>
      <c r="O246" s="64">
        <f t="shared" si="163"/>
        <v>0.11750000000000009</v>
      </c>
      <c r="P246" s="64">
        <f t="shared" si="163"/>
        <v>0.11750000000000009</v>
      </c>
      <c r="Q246" s="64">
        <f t="shared" si="208"/>
        <v>0.11750000000000009</v>
      </c>
      <c r="R246" s="64">
        <f t="shared" si="209"/>
        <v>0.11750000000000009</v>
      </c>
      <c r="S246" s="64">
        <f t="shared" si="210"/>
        <v>0.11750000000000009</v>
      </c>
      <c r="T246" s="64">
        <f t="shared" si="211"/>
        <v>0.11750000000000009</v>
      </c>
      <c r="U246" s="64">
        <f t="shared" si="212"/>
        <v>0.11750000000000009</v>
      </c>
      <c r="V246" s="64">
        <f t="shared" si="213"/>
        <v>0.11750000000000009</v>
      </c>
      <c r="W246" s="64">
        <f t="shared" si="214"/>
        <v>0.11750000000000009</v>
      </c>
      <c r="X246" s="64">
        <f t="shared" si="215"/>
        <v>0.11750000000000009</v>
      </c>
      <c r="Y246" s="64">
        <f t="shared" si="216"/>
        <v>0.11750000000000009</v>
      </c>
      <c r="Z246" s="64">
        <f t="shared" si="175"/>
        <v>0.16790643193053056</v>
      </c>
      <c r="AA246" s="64">
        <f t="shared" si="207"/>
        <v>0.16495559757505987</v>
      </c>
      <c r="AB246" s="64">
        <f t="shared" si="176"/>
        <v>0.17433283031952182</v>
      </c>
      <c r="AC246" s="64">
        <f t="shared" si="177"/>
        <v>0.17033399988551898</v>
      </c>
      <c r="AD246" s="64">
        <f t="shared" si="178"/>
        <v>0.16660910970369988</v>
      </c>
      <c r="AE246" s="64">
        <f t="shared" si="179"/>
        <v>0.16311951323901536</v>
      </c>
      <c r="AF246" s="64">
        <f t="shared" si="180"/>
        <v>0.15983607043399781</v>
      </c>
      <c r="AG246" s="64">
        <f t="shared" si="181"/>
        <v>0.15673178112463543</v>
      </c>
      <c r="AH246" s="64">
        <f t="shared" si="182"/>
        <v>0.15445322105167289</v>
      </c>
      <c r="AI246" s="64">
        <f t="shared" si="183"/>
        <v>0.15424133237472526</v>
      </c>
      <c r="AJ246" s="64">
        <f t="shared" si="184"/>
        <v>0.15621588814465476</v>
      </c>
      <c r="AK246" s="334">
        <f>(1+O246)*'Projeções - Receitas'!N$34</f>
        <v>2059756244832.947</v>
      </c>
      <c r="AL246" s="334">
        <f>(1+P246)*'Projeções - Receitas'!T$34</f>
        <v>2175421994718.7683</v>
      </c>
      <c r="AM246" s="334">
        <f>(1+Q246)*'Projeções - Receitas'!U$34</f>
        <v>2436472634085.021</v>
      </c>
      <c r="AN246" s="334">
        <f>(1+R246)*'Projeções - Receitas'!V$34</f>
        <v>2728849350175.2231</v>
      </c>
      <c r="AO246" s="334">
        <f>(1+S246)*'Projeções - Receitas'!W$34</f>
        <v>3056311272196.2505</v>
      </c>
      <c r="AP246" s="334">
        <f>(1+T246)*'Projeções - Receitas'!X$34</f>
        <v>3423068624859.8008</v>
      </c>
      <c r="AQ246" s="334">
        <f>(1+U246)*'Projeções - Receitas'!Y$34</f>
        <v>3833836859842.9771</v>
      </c>
      <c r="AR246" s="334">
        <f>(1+V246)*'Projeções - Receitas'!Z$34</f>
        <v>4293897283024.1348</v>
      </c>
      <c r="AS246" s="334">
        <f>(1+W246)*'Projeções - Receitas'!AA$34</f>
        <v>4783401573288.8867</v>
      </c>
      <c r="AT246" s="334">
        <f>(1+X246)*'Projeções - Receitas'!AB$34</f>
        <v>5242608124324.6211</v>
      </c>
      <c r="AU246" s="334">
        <f>(1+Y246)*'Projeções - Receitas'!AC$34</f>
        <v>5738034592073.2969</v>
      </c>
      <c r="AV246" s="335">
        <f t="shared" si="185"/>
        <v>1803462623586.4651</v>
      </c>
      <c r="AW246" s="335">
        <f t="shared" si="186"/>
        <v>1904736188005.2964</v>
      </c>
      <c r="AX246" s="335">
        <f t="shared" si="187"/>
        <v>2133304530565.9324</v>
      </c>
      <c r="AY246" s="335">
        <f t="shared" si="188"/>
        <v>2389301074233.8438</v>
      </c>
      <c r="AZ246" s="335">
        <f t="shared" si="189"/>
        <v>2676017203141.9058</v>
      </c>
      <c r="BA246" s="335">
        <f t="shared" si="190"/>
        <v>2997139267518.9346</v>
      </c>
      <c r="BB246" s="335">
        <f t="shared" si="191"/>
        <v>3356795979621.2065</v>
      </c>
      <c r="BC246" s="335">
        <f t="shared" si="192"/>
        <v>3759611497175.752</v>
      </c>
      <c r="BD246" s="335">
        <f t="shared" si="193"/>
        <v>4188207207853.7881</v>
      </c>
      <c r="BE246" s="335">
        <f t="shared" si="194"/>
        <v>4590275099807.7529</v>
      </c>
      <c r="BF246" s="335">
        <f t="shared" si="195"/>
        <v>5024056096739.585</v>
      </c>
      <c r="BG246" s="334">
        <f>(AK246*SUMPRODUCT(DA$10:DA$13,DA$28:DA$31)+AV246*SUMPRODUCT(DA$14:DA$23,DA$32:DA$41))*'Projeções - Receitas'!T$23+(AK246*DA$11*'Projeções - Receitas'!T$25)</f>
        <v>66914365719.417419</v>
      </c>
      <c r="BH246" s="334">
        <f>(AL246*SUMPRODUCT(DB$10:DB$13,DB$28:DB$31)+AW246*SUMPRODUCT(DB$14:DB$23,DB$32:DB$41))*'Projeções - Receitas'!U$23+(AL246*DB$11*'Projeções - Receitas'!U$25)</f>
        <v>53613357717.761734</v>
      </c>
      <c r="BI246" s="334">
        <f>(AM246*SUMPRODUCT(DC$10:DC$13,DC$28:DC$31)+AX246*SUMPRODUCT(DC$14:DC$23,DC$32:DC$41))*'Projeções - Receitas'!V$23+(AM246*DC$11*'Projeções - Receitas'!V$25)</f>
        <v>59300663712.392509</v>
      </c>
      <c r="BJ246" s="334">
        <f>(AN246*SUMPRODUCT(DD$10:DD$13,DD$28:DD$31)+AY246*SUMPRODUCT(DD$14:DD$23,DD$32:DD$41))*'Projeções - Receitas'!W$23+(AN246*DD$11*'Projeções - Receitas'!W$25)</f>
        <v>65541275233.494286</v>
      </c>
      <c r="BK246" s="334">
        <f>(AO246*SUMPRODUCT(DE$10:DE$13,DE$28:DE$31)+AZ246*SUMPRODUCT(DE$14:DE$23,DE$32:DE$41))*'Projeções - Receitas'!X$23+(AO246*DE$11*'Projeções - Receitas'!X$25)</f>
        <v>72419402217.29361</v>
      </c>
      <c r="BL246" s="334">
        <f>(AP246*SUMPRODUCT(DF$10:DF$13,DF$28:DF$31)+BA246*SUMPRODUCT(DF$14:DF$23,DF$32:DF$41))*'Projeções - Receitas'!Y$23+(AP246*DF$11*'Projeções - Receitas'!Y$25)</f>
        <v>80007798231.165649</v>
      </c>
      <c r="BM246" s="334">
        <f>(AQ246*SUMPRODUCT(DG$10:DG$13,DG$28:DG$31)+BB246*SUMPRODUCT(DG$14:DG$23,DG$32:DG$41))*'Projeções - Receitas'!Z$23+(AQ246*DG$11*'Projeções - Receitas'!Z$25)</f>
        <v>88383120103.929947</v>
      </c>
      <c r="BN246" s="334">
        <f>(AR246*SUMPRODUCT(DH$10:DH$13,DH$28:DH$31)+BC246*SUMPRODUCT(DH$14:DH$23,DH$32:DH$41))*'Projeções - Receitas'!AA$23+(AR246*DH$11*'Projeções - Receitas'!AA$25)</f>
        <v>97624718378.609573</v>
      </c>
      <c r="BO246" s="334">
        <f>(AS246*SUMPRODUCT(DI$10:DI$13,DI$28:DI$31)+BD246*SUMPRODUCT(DI$14:DI$23,DI$32:DI$41))*'Projeções - Receitas'!AB$23+(AS246*DI$11*'Projeções - Receitas'!AB$25)</f>
        <v>107240059703.1859</v>
      </c>
      <c r="BP246" s="334">
        <f>(AT246*SUMPRODUCT(DJ$10:DJ$13,DJ$28:DJ$31)+BE246*SUMPRODUCT(DJ$14:DJ$23,DJ$32:DJ$41))*'Projeções - Receitas'!AC$23+(AT246*DJ$11*'Projeções - Receitas'!AC$25)</f>
        <v>115878985177.64581</v>
      </c>
      <c r="BQ246" s="334">
        <f>(AU246*SUMPRODUCT(DK$10:DK$13,DK$28:DK$31)+BF246*SUMPRODUCT(DK$14:DK$23,DK$32:DK$41))*'Projeções - Receitas'!AD$23+(AU246*DK$11*'Projeções - Receitas'!AD$25)</f>
        <v>147403008935.38568</v>
      </c>
      <c r="BR246" s="335">
        <f>((BG246+'DRE + DCF'!T$12)*(1+'DRE + DCF'!T$15)+'DRE + DCF'!T$18)*(1+'DRE + DCF'!T$25)*'DRE + DCF'!T$33</f>
        <v>36960621415.115288</v>
      </c>
      <c r="BS246" s="335">
        <f>((BH246+'DRE + DCF'!U$12)*(1+'DRE + DCF'!U$15)+'DRE + DCF'!U$18)*(1+'DRE + DCF'!U$25)*'DRE + DCF'!U$33</f>
        <v>27999419726.348141</v>
      </c>
      <c r="BT246" s="335">
        <f>((BI246+'DRE + DCF'!V$12)*(1+'DRE + DCF'!V$15)+'DRE + DCF'!V$18)*(1+'DRE + DCF'!V$25)*'DRE + DCF'!V$33</f>
        <v>31119562538.554916</v>
      </c>
      <c r="BU246" s="335">
        <f>((BJ246+'DRE + DCF'!W$12)*(1+'DRE + DCF'!W$15)+'DRE + DCF'!W$18)*(1+'DRE + DCF'!W$25)*'DRE + DCF'!W$33</f>
        <v>34529640330.721008</v>
      </c>
      <c r="BV246" s="335">
        <f>((BK246+'DRE + DCF'!X$12)*(1+'DRE + DCF'!X$15)+'DRE + DCF'!X$18)*(1+'DRE + DCF'!X$25)*'DRE + DCF'!X$33</f>
        <v>38266496561.24427</v>
      </c>
      <c r="BW246" s="335">
        <f>((BL246+'DRE + DCF'!Y$12)*(1+'DRE + DCF'!Y$15)+'DRE + DCF'!Y$18)*(1+'DRE + DCF'!Y$25)*'DRE + DCF'!Y$33</f>
        <v>42375484653.919991</v>
      </c>
      <c r="BX246" s="335">
        <f>((BM246+'DRE + DCF'!Z$12)*(1+'DRE + DCF'!Z$15)+'DRE + DCF'!Z$18)*(1+'DRE + DCF'!Z$25)*'DRE + DCF'!Z$33</f>
        <v>46906566644.405388</v>
      </c>
      <c r="BY246" s="335">
        <f>((BN246+'DRE + DCF'!AA$12)*(1+'DRE + DCF'!AA$15)+'DRE + DCF'!AA$18)*(1+'DRE + DCF'!AA$25)*'DRE + DCF'!AA$33</f>
        <v>51896661945.602859</v>
      </c>
      <c r="BZ246" s="335">
        <f>((BO246+'DRE + DCF'!AB$12)*(1+'DRE + DCF'!AB$15)+'DRE + DCF'!AB$18)*(1+'DRE + DCF'!AB$25)*'DRE + DCF'!AB$33</f>
        <v>57054479912.795158</v>
      </c>
      <c r="CA246" s="335">
        <f>((BP246+'DRE + DCF'!AC$12)*(1+'DRE + DCF'!AC$15)+'DRE + DCF'!AC$18)*(1+'DRE + DCF'!AC$25)*'DRE + DCF'!AC$33</f>
        <v>61567181704.242729</v>
      </c>
      <c r="CB246" s="335">
        <f>((BQ246+'DRE + DCF'!AD$12)*(1+'DRE + DCF'!AD$15)+'DRE + DCF'!AD$18)*(1+'DRE + DCF'!AD$25)*'DRE + DCF'!AD$33</f>
        <v>77251672123.719971</v>
      </c>
      <c r="CC246" s="335">
        <f>BR246*(1-DA$47)+('DRE + DCF'!N$53*10^6)</f>
        <v>201312943521.16675</v>
      </c>
      <c r="CD246" s="335">
        <f>BS246*(1-DB$47)+('DRE + DCF'!T$53*10^6)</f>
        <v>201476720528.34161</v>
      </c>
      <c r="CE246" s="335">
        <f>BT246*(1-DC$47)+('DRE + DCF'!U$53*10^6)</f>
        <v>220192312543.06622</v>
      </c>
      <c r="CF246" s="335">
        <f>BU246*(1-DD$47)+('DRE + DCF'!V$53*10^6)</f>
        <v>240958548904.71069</v>
      </c>
      <c r="CG246" s="335">
        <f>BV246*(1-DE$47)+('DRE + DCF'!W$53*10^6)</f>
        <v>263971937814.8237</v>
      </c>
      <c r="CH246" s="335">
        <f>BW246*(1-DF$47)+('DRE + DCF'!X$53*10^6)</f>
        <v>289456266656.08649</v>
      </c>
      <c r="CI246" s="335">
        <f>BX246*(1-DG$47)+('DRE + DCF'!Y$53*10^6)</f>
        <v>317665357521.35248</v>
      </c>
      <c r="CJ246" s="335">
        <f>BY246*(1-DH$47)+('DRE + DCF'!Z$53*10^6)</f>
        <v>348875244547.83246</v>
      </c>
      <c r="CK246" s="335">
        <f>BZ246*(1-DI$47)+('DRE + DCF'!AA$53*10^6)</f>
        <v>382996888283.59937</v>
      </c>
      <c r="CL246" s="335">
        <f>CA246*(1-DJ$47)+('DRE + DCF'!AB$53*10^6)</f>
        <v>419188730001.44269</v>
      </c>
      <c r="CM246" s="335">
        <f>CB246*(1-DK$47)+('DRE + DCF'!AC$53*10^6)</f>
        <v>464675524783.16498</v>
      </c>
      <c r="CN246" s="335">
        <f t="shared" si="196"/>
        <v>1198959094101.0393</v>
      </c>
      <c r="CO246" s="335">
        <f t="shared" si="197"/>
        <v>1221399719016.2856</v>
      </c>
      <c r="CP246" s="335">
        <f t="shared" si="198"/>
        <v>1263057062398.9292</v>
      </c>
      <c r="CQ246" s="335">
        <f t="shared" si="199"/>
        <v>1414623909886.8005</v>
      </c>
      <c r="CR246" s="335">
        <f t="shared" si="200"/>
        <v>1584378779073.217</v>
      </c>
      <c r="CS246" s="335">
        <f t="shared" si="201"/>
        <v>1774504232562.0032</v>
      </c>
      <c r="CT246" s="335">
        <f t="shared" si="202"/>
        <v>1987444740469.4436</v>
      </c>
      <c r="CU246" s="335">
        <f t="shared" si="203"/>
        <v>2225938109325.7769</v>
      </c>
      <c r="CV246" s="335">
        <f t="shared" si="204"/>
        <v>2479695053788.916</v>
      </c>
      <c r="CW246" s="335">
        <f t="shared" si="205"/>
        <v>2717745778952.6523</v>
      </c>
      <c r="CX246" s="336">
        <f t="shared" si="206"/>
        <v>2974572755063.6777</v>
      </c>
    </row>
    <row r="247" spans="4:102" ht="30" customHeight="1" x14ac:dyDescent="0.25">
      <c r="D247" s="333">
        <f t="shared" si="164"/>
        <v>1.0653262708965161E-2</v>
      </c>
      <c r="E247" s="64">
        <f t="shared" si="165"/>
        <v>7.7015245151463574E-3</v>
      </c>
      <c r="F247" s="64">
        <f t="shared" si="166"/>
        <v>1.707505446936794E-2</v>
      </c>
      <c r="G247" s="64">
        <f t="shared" si="167"/>
        <v>1.3077902836800909E-2</v>
      </c>
      <c r="H247" s="64">
        <f t="shared" si="168"/>
        <v>9.3545685217256425E-3</v>
      </c>
      <c r="I247" s="64">
        <f t="shared" si="169"/>
        <v>5.8664232264602767E-3</v>
      </c>
      <c r="J247" s="64">
        <f t="shared" si="170"/>
        <v>2.5843403207047033E-3</v>
      </c>
      <c r="K247" s="64">
        <f t="shared" si="171"/>
        <v>5.1866837900130247E-4</v>
      </c>
      <c r="L247" s="64">
        <f t="shared" si="172"/>
        <v>2.7963165109273491E-3</v>
      </c>
      <c r="M247" s="64">
        <f t="shared" si="173"/>
        <v>3.0082171103439359E-3</v>
      </c>
      <c r="N247" s="64">
        <f t="shared" si="174"/>
        <v>1.0336918195888167E-3</v>
      </c>
      <c r="O247" s="64">
        <f t="shared" si="163"/>
        <v>0.11800000000000009</v>
      </c>
      <c r="P247" s="64">
        <f t="shared" si="163"/>
        <v>0.11800000000000009</v>
      </c>
      <c r="Q247" s="64">
        <f t="shared" si="208"/>
        <v>0.11800000000000009</v>
      </c>
      <c r="R247" s="64">
        <f t="shared" si="209"/>
        <v>0.11800000000000009</v>
      </c>
      <c r="S247" s="64">
        <f t="shared" si="210"/>
        <v>0.11800000000000009</v>
      </c>
      <c r="T247" s="64">
        <f t="shared" si="211"/>
        <v>0.11800000000000009</v>
      </c>
      <c r="U247" s="64">
        <f t="shared" si="212"/>
        <v>0.11800000000000009</v>
      </c>
      <c r="V247" s="64">
        <f t="shared" si="213"/>
        <v>0.11800000000000009</v>
      </c>
      <c r="W247" s="64">
        <f t="shared" si="214"/>
        <v>0.11800000000000009</v>
      </c>
      <c r="X247" s="64">
        <f t="shared" si="215"/>
        <v>0.11800000000000009</v>
      </c>
      <c r="Y247" s="64">
        <f t="shared" si="216"/>
        <v>0.11800000000000009</v>
      </c>
      <c r="Z247" s="64">
        <f t="shared" si="175"/>
        <v>0.16784074095077242</v>
      </c>
      <c r="AA247" s="64">
        <f t="shared" si="207"/>
        <v>0.16488900275695362</v>
      </c>
      <c r="AB247" s="64">
        <f t="shared" si="176"/>
        <v>0.1742625327111752</v>
      </c>
      <c r="AC247" s="64">
        <f t="shared" si="177"/>
        <v>0.17026538107860817</v>
      </c>
      <c r="AD247" s="64">
        <f t="shared" si="178"/>
        <v>0.1665420467635329</v>
      </c>
      <c r="AE247" s="64">
        <f t="shared" si="179"/>
        <v>0.16305390146826754</v>
      </c>
      <c r="AF247" s="64">
        <f t="shared" si="180"/>
        <v>0.15977181856251196</v>
      </c>
      <c r="AG247" s="64">
        <f t="shared" si="181"/>
        <v>0.15666880986280596</v>
      </c>
      <c r="AH247" s="64">
        <f t="shared" si="182"/>
        <v>0.15439116173087991</v>
      </c>
      <c r="AI247" s="64">
        <f t="shared" si="183"/>
        <v>0.15417926113146332</v>
      </c>
      <c r="AJ247" s="64">
        <f t="shared" si="184"/>
        <v>0.15615378642221844</v>
      </c>
      <c r="AK247" s="334">
        <f>(1+O247)*'Projeções - Receitas'!N$34</f>
        <v>2060677835993.946</v>
      </c>
      <c r="AL247" s="334">
        <f>(1+P247)*'Projeções - Receitas'!T$34</f>
        <v>2176395337893.1392</v>
      </c>
      <c r="AM247" s="334">
        <f>(1+Q247)*'Projeções - Receitas'!U$34</f>
        <v>2437562778440.3159</v>
      </c>
      <c r="AN247" s="334">
        <f>(1+R247)*'Projeções - Receitas'!V$34</f>
        <v>2730070311853.1538</v>
      </c>
      <c r="AO247" s="334">
        <f>(1+S247)*'Projeções - Receitas'!W$34</f>
        <v>3057678749275.5327</v>
      </c>
      <c r="AP247" s="334">
        <f>(1+T247)*'Projeções - Receitas'!X$34</f>
        <v>3424600199188.5972</v>
      </c>
      <c r="AQ247" s="334">
        <f>(1+U247)*'Projeções - Receitas'!Y$34</f>
        <v>3835552223091.229</v>
      </c>
      <c r="AR247" s="334">
        <f>(1+V247)*'Projeções - Receitas'!Z$34</f>
        <v>4295818489862.1768</v>
      </c>
      <c r="AS247" s="334">
        <f>(1+W247)*'Projeções - Receitas'!AA$34</f>
        <v>4785541797706.4658</v>
      </c>
      <c r="AT247" s="334">
        <f>(1+X247)*'Projeções - Receitas'!AB$34</f>
        <v>5244953810286.2871</v>
      </c>
      <c r="AU247" s="334">
        <f>(1+Y247)*'Projeções - Receitas'!AC$34</f>
        <v>5740601945358.3408</v>
      </c>
      <c r="AV247" s="335">
        <f t="shared" si="185"/>
        <v>1804269541986.28</v>
      </c>
      <c r="AW247" s="335">
        <f t="shared" si="186"/>
        <v>1905588418961.8982</v>
      </c>
      <c r="AX247" s="335">
        <f t="shared" si="187"/>
        <v>2134259029237.3262</v>
      </c>
      <c r="AY247" s="335">
        <f t="shared" si="188"/>
        <v>2390370112745.8052</v>
      </c>
      <c r="AZ247" s="335">
        <f t="shared" si="189"/>
        <v>2677214526275.3022</v>
      </c>
      <c r="BA247" s="335">
        <f t="shared" si="190"/>
        <v>2998480269428.3389</v>
      </c>
      <c r="BB247" s="335">
        <f t="shared" si="191"/>
        <v>3358297901759.7397</v>
      </c>
      <c r="BC247" s="335">
        <f t="shared" si="192"/>
        <v>3761293649970.9087</v>
      </c>
      <c r="BD247" s="335">
        <f t="shared" si="193"/>
        <v>4190081126067.5933</v>
      </c>
      <c r="BE247" s="335">
        <f t="shared" si="194"/>
        <v>4592328914170.083</v>
      </c>
      <c r="BF247" s="335">
        <f t="shared" si="195"/>
        <v>5026303996559.1553</v>
      </c>
      <c r="BG247" s="334">
        <f>(AK247*SUMPRODUCT(DA$10:DA$13,DA$28:DA$31)+AV247*SUMPRODUCT(DA$14:DA$23,DA$32:DA$41))*'Projeções - Receitas'!T$23+(AK247*DA$11*'Projeções - Receitas'!T$25)</f>
        <v>66944305032.938347</v>
      </c>
      <c r="BH247" s="334">
        <f>(AL247*SUMPRODUCT(DB$10:DB$13,DB$28:DB$31)+AW247*SUMPRODUCT(DB$14:DB$23,DB$32:DB$41))*'Projeções - Receitas'!U$23+(AL247*DB$11*'Projeções - Receitas'!U$25)</f>
        <v>53637345797.277489</v>
      </c>
      <c r="BI247" s="334">
        <f>(AM247*SUMPRODUCT(DC$10:DC$13,DC$28:DC$31)+AX247*SUMPRODUCT(DC$14:DC$23,DC$32:DC$41))*'Projeções - Receitas'!V$23+(AM247*DC$11*'Projeções - Receitas'!V$25)</f>
        <v>59327196447.834297</v>
      </c>
      <c r="BJ247" s="334">
        <f>(AN247*SUMPRODUCT(DD$10:DD$13,DD$28:DD$31)+AY247*SUMPRODUCT(DD$14:DD$23,DD$32:DD$41))*'Projeções - Receitas'!W$23+(AN247*DD$11*'Projeções - Receitas'!W$25)</f>
        <v>65570600188.856018</v>
      </c>
      <c r="BK247" s="334">
        <f>(AO247*SUMPRODUCT(DE$10:DE$13,DE$28:DE$31)+AZ247*SUMPRODUCT(DE$14:DE$23,DE$32:DE$41))*'Projeções - Receitas'!X$23+(AO247*DE$11*'Projeções - Receitas'!X$25)</f>
        <v>72451804634.393021</v>
      </c>
      <c r="BL247" s="334">
        <f>(AP247*SUMPRODUCT(DF$10:DF$13,DF$28:DF$31)+BA247*SUMPRODUCT(DF$14:DF$23,DF$32:DF$41))*'Projeções - Receitas'!Y$23+(AP247*DF$11*'Projeções - Receitas'!Y$25)</f>
        <v>80043595903.75235</v>
      </c>
      <c r="BM247" s="334">
        <f>(AQ247*SUMPRODUCT(DG$10:DG$13,DG$28:DG$31)+BB247*SUMPRODUCT(DG$14:DG$23,DG$32:DG$41))*'Projeções - Receitas'!Z$23+(AQ247*DG$11*'Projeções - Receitas'!Z$25)</f>
        <v>88422665124.110733</v>
      </c>
      <c r="BN247" s="334">
        <f>(AR247*SUMPRODUCT(DH$10:DH$13,DH$28:DH$31)+BC247*SUMPRODUCT(DH$14:DH$23,DH$32:DH$41))*'Projeções - Receitas'!AA$23+(AR247*DH$11*'Projeções - Receitas'!AA$25)</f>
        <v>97668398342.089981</v>
      </c>
      <c r="BO247" s="334">
        <f>(AS247*SUMPRODUCT(DI$10:DI$13,DI$28:DI$31)+BD247*SUMPRODUCT(DI$14:DI$23,DI$32:DI$41))*'Projeções - Receitas'!AB$23+(AS247*DI$11*'Projeções - Receitas'!AB$25)</f>
        <v>107288041832.80699</v>
      </c>
      <c r="BP247" s="334">
        <f>(AT247*SUMPRODUCT(DJ$10:DJ$13,DJ$28:DJ$31)+BE247*SUMPRODUCT(DJ$14:DJ$23,DJ$32:DJ$41))*'Projeções - Receitas'!AC$23+(AT247*DJ$11*'Projeções - Receitas'!AC$25)</f>
        <v>115930832598.30693</v>
      </c>
      <c r="BQ247" s="334">
        <f>(AU247*SUMPRODUCT(DK$10:DK$13,DK$28:DK$31)+BF247*SUMPRODUCT(DK$14:DK$23,DK$32:DK$41))*'Projeções - Receitas'!AD$23+(AU247*DK$11*'Projeções - Receitas'!AD$25)</f>
        <v>147468961064.66324</v>
      </c>
      <c r="BR247" s="335">
        <f>((BG247+'DRE + DCF'!T$12)*(1+'DRE + DCF'!T$15)+'DRE + DCF'!T$18)*(1+'DRE + DCF'!T$25)*'DRE + DCF'!T$33</f>
        <v>36979044007.406235</v>
      </c>
      <c r="BS247" s="335">
        <f>((BH247+'DRE + DCF'!U$12)*(1+'DRE + DCF'!U$15)+'DRE + DCF'!U$18)*(1+'DRE + DCF'!U$25)*'DRE + DCF'!U$33</f>
        <v>28014037890.212021</v>
      </c>
      <c r="BT247" s="335">
        <f>((BI247+'DRE + DCF'!V$12)*(1+'DRE + DCF'!V$15)+'DRE + DCF'!V$18)*(1+'DRE + DCF'!V$25)*'DRE + DCF'!V$33</f>
        <v>31135713259.625538</v>
      </c>
      <c r="BU247" s="335">
        <f>((BJ247+'DRE + DCF'!W$12)*(1+'DRE + DCF'!W$15)+'DRE + DCF'!W$18)*(1+'DRE + DCF'!W$25)*'DRE + DCF'!W$33</f>
        <v>34547470655.176483</v>
      </c>
      <c r="BV247" s="335">
        <f>((BK247+'DRE + DCF'!X$12)*(1+'DRE + DCF'!X$15)+'DRE + DCF'!X$18)*(1+'DRE + DCF'!X$25)*'DRE + DCF'!X$33</f>
        <v>38286175910.881165</v>
      </c>
      <c r="BW247" s="335">
        <f>((BL247+'DRE + DCF'!Y$12)*(1+'DRE + DCF'!Y$15)+'DRE + DCF'!Y$18)*(1+'DRE + DCF'!Y$25)*'DRE + DCF'!Y$33</f>
        <v>42397201613.460915</v>
      </c>
      <c r="BX247" s="335">
        <f>((BM247+'DRE + DCF'!Z$12)*(1+'DRE + DCF'!Z$15)+'DRE + DCF'!Z$18)*(1+'DRE + DCF'!Z$25)*'DRE + DCF'!Z$33</f>
        <v>46930529930.778183</v>
      </c>
      <c r="BY247" s="335">
        <f>((BN247+'DRE + DCF'!AA$12)*(1+'DRE + DCF'!AA$15)+'DRE + DCF'!AA$18)*(1+'DRE + DCF'!AA$25)*'DRE + DCF'!AA$33</f>
        <v>51923101043.676765</v>
      </c>
      <c r="BZ247" s="335">
        <f>((BO247+'DRE + DCF'!AB$12)*(1+'DRE + DCF'!AB$15)+'DRE + DCF'!AB$18)*(1+'DRE + DCF'!AB$25)*'DRE + DCF'!AB$33</f>
        <v>57083490273.442528</v>
      </c>
      <c r="CA247" s="335">
        <f>((BP247+'DRE + DCF'!AC$12)*(1+'DRE + DCF'!AC$15)+'DRE + DCF'!AC$18)*(1+'DRE + DCF'!AC$25)*'DRE + DCF'!AC$33</f>
        <v>61598493606.145241</v>
      </c>
      <c r="CB247" s="335">
        <f>((BQ247+'DRE + DCF'!AD$12)*(1+'DRE + DCF'!AD$15)+'DRE + DCF'!AD$18)*(1+'DRE + DCF'!AD$25)*'DRE + DCF'!AD$33</f>
        <v>77290171738.904251</v>
      </c>
      <c r="CC247" s="335">
        <f>BR247*(1-DA$47)+('DRE + DCF'!N$53*10^6)</f>
        <v>201324220389.23343</v>
      </c>
      <c r="CD247" s="335">
        <f>BS247*(1-DB$47)+('DRE + DCF'!T$53*10^6)</f>
        <v>201485491426.65997</v>
      </c>
      <c r="CE247" s="335">
        <f>BT247*(1-DC$47)+('DRE + DCF'!U$53*10^6)</f>
        <v>220202002975.70862</v>
      </c>
      <c r="CF247" s="335">
        <f>BU247*(1-DD$47)+('DRE + DCF'!V$53*10^6)</f>
        <v>240969247099.38397</v>
      </c>
      <c r="CG247" s="335">
        <f>BV247*(1-DE$47)+('DRE + DCF'!W$53*10^6)</f>
        <v>263983745424.60583</v>
      </c>
      <c r="CH247" s="335">
        <f>BW247*(1-DF$47)+('DRE + DCF'!X$53*10^6)</f>
        <v>289469296831.81104</v>
      </c>
      <c r="CI247" s="335">
        <f>BX247*(1-DG$47)+('DRE + DCF'!Y$53*10^6)</f>
        <v>317679735493.17615</v>
      </c>
      <c r="CJ247" s="335">
        <f>BY247*(1-DH$47)+('DRE + DCF'!Z$53*10^6)</f>
        <v>348891108006.67682</v>
      </c>
      <c r="CK247" s="335">
        <f>BZ247*(1-DI$47)+('DRE + DCF'!AA$53*10^6)</f>
        <v>383014294499.98779</v>
      </c>
      <c r="CL247" s="335">
        <f>CA247*(1-DJ$47)+('DRE + DCF'!AB$53*10^6)</f>
        <v>419207517142.58417</v>
      </c>
      <c r="CM247" s="335">
        <f>CB247*(1-DK$47)+('DRE + DCF'!AC$53*10^6)</f>
        <v>464698624552.27551</v>
      </c>
      <c r="CN247" s="335">
        <f t="shared" si="196"/>
        <v>1199495541123.0083</v>
      </c>
      <c r="CO247" s="335">
        <f t="shared" si="197"/>
        <v>1221946206586.3154</v>
      </c>
      <c r="CP247" s="335">
        <f t="shared" si="198"/>
        <v>1263622188601.3447</v>
      </c>
      <c r="CQ247" s="335">
        <f t="shared" si="199"/>
        <v>1415256851233.5061</v>
      </c>
      <c r="CR247" s="335">
        <f t="shared" si="200"/>
        <v>1585087673381.5271</v>
      </c>
      <c r="CS247" s="335">
        <f t="shared" si="201"/>
        <v>1775298194187.3105</v>
      </c>
      <c r="CT247" s="335">
        <f t="shared" si="202"/>
        <v>1988333977489.7878</v>
      </c>
      <c r="CU247" s="335">
        <f t="shared" si="203"/>
        <v>2226934054788.5625</v>
      </c>
      <c r="CV247" s="335">
        <f t="shared" si="204"/>
        <v>2480804537034.459</v>
      </c>
      <c r="CW247" s="335">
        <f t="shared" si="205"/>
        <v>2718961772589.7676</v>
      </c>
      <c r="CX247" s="336">
        <f t="shared" si="206"/>
        <v>2975903660099.5005</v>
      </c>
    </row>
    <row r="248" spans="4:102" ht="30" customHeight="1" x14ac:dyDescent="0.25">
      <c r="D248" s="333">
        <f t="shared" si="164"/>
        <v>1.0587630460525521E-2</v>
      </c>
      <c r="E248" s="64">
        <f t="shared" si="165"/>
        <v>7.6349892364394045E-3</v>
      </c>
      <c r="F248" s="64">
        <f t="shared" si="166"/>
        <v>1.7004819710916941E-2</v>
      </c>
      <c r="G248" s="64">
        <f t="shared" si="167"/>
        <v>1.3009345378845766E-2</v>
      </c>
      <c r="H248" s="64">
        <f t="shared" si="168"/>
        <v>9.2875655394845935E-3</v>
      </c>
      <c r="I248" s="64">
        <f t="shared" si="169"/>
        <v>5.8008701162138299E-3</v>
      </c>
      <c r="J248" s="64">
        <f t="shared" si="170"/>
        <v>2.5201458938960974E-3</v>
      </c>
      <c r="K248" s="64">
        <f t="shared" si="171"/>
        <v>5.815833410884319E-4</v>
      </c>
      <c r="L248" s="64">
        <f t="shared" si="172"/>
        <v>2.8583203473030172E-3</v>
      </c>
      <c r="M248" s="64">
        <f t="shared" si="173"/>
        <v>3.0702328585291982E-3</v>
      </c>
      <c r="N248" s="64">
        <f t="shared" si="174"/>
        <v>1.0957380196983946E-3</v>
      </c>
      <c r="O248" s="64">
        <f t="shared" si="163"/>
        <v>0.11850000000000009</v>
      </c>
      <c r="P248" s="64">
        <f t="shared" si="163"/>
        <v>0.11850000000000009</v>
      </c>
      <c r="Q248" s="64">
        <f t="shared" si="208"/>
        <v>0.11850000000000009</v>
      </c>
      <c r="R248" s="64">
        <f t="shared" si="209"/>
        <v>0.11850000000000009</v>
      </c>
      <c r="S248" s="64">
        <f t="shared" si="210"/>
        <v>0.11850000000000009</v>
      </c>
      <c r="T248" s="64">
        <f t="shared" si="211"/>
        <v>0.11850000000000009</v>
      </c>
      <c r="U248" s="64">
        <f t="shared" si="212"/>
        <v>0.11850000000000009</v>
      </c>
      <c r="V248" s="64">
        <f t="shared" si="213"/>
        <v>0.11850000000000009</v>
      </c>
      <c r="W248" s="64">
        <f t="shared" si="214"/>
        <v>0.11850000000000009</v>
      </c>
      <c r="X248" s="64">
        <f t="shared" si="215"/>
        <v>0.11850000000000009</v>
      </c>
      <c r="Y248" s="64">
        <f t="shared" si="216"/>
        <v>0.11850000000000009</v>
      </c>
      <c r="Z248" s="64">
        <f t="shared" si="175"/>
        <v>0.16777510870233278</v>
      </c>
      <c r="AA248" s="64">
        <f t="shared" si="207"/>
        <v>0.16482246747824666</v>
      </c>
      <c r="AB248" s="64">
        <f t="shared" si="176"/>
        <v>0.1741922979527242</v>
      </c>
      <c r="AC248" s="64">
        <f t="shared" si="177"/>
        <v>0.17019682362065303</v>
      </c>
      <c r="AD248" s="64">
        <f t="shared" si="178"/>
        <v>0.16647504378129185</v>
      </c>
      <c r="AE248" s="64">
        <f t="shared" si="179"/>
        <v>0.16298834835802109</v>
      </c>
      <c r="AF248" s="64">
        <f t="shared" si="180"/>
        <v>0.15970762413570336</v>
      </c>
      <c r="AG248" s="64">
        <f t="shared" si="181"/>
        <v>0.15660589490071883</v>
      </c>
      <c r="AH248" s="64">
        <f t="shared" si="182"/>
        <v>0.15432915789450424</v>
      </c>
      <c r="AI248" s="64">
        <f t="shared" si="183"/>
        <v>0.15411724538327806</v>
      </c>
      <c r="AJ248" s="64">
        <f t="shared" si="184"/>
        <v>0.15609174022210887</v>
      </c>
      <c r="AK248" s="334">
        <f>(1+O248)*'Projeções - Receitas'!N$34</f>
        <v>2061599427154.9451</v>
      </c>
      <c r="AL248" s="334">
        <f>(1+P248)*'Projeções - Receitas'!T$34</f>
        <v>2177368681067.5098</v>
      </c>
      <c r="AM248" s="334">
        <f>(1+Q248)*'Projeções - Receitas'!U$34</f>
        <v>2438652922795.6113</v>
      </c>
      <c r="AN248" s="334">
        <f>(1+R248)*'Projeções - Receitas'!V$34</f>
        <v>2731291273531.0845</v>
      </c>
      <c r="AO248" s="334">
        <f>(1+S248)*'Projeções - Receitas'!W$34</f>
        <v>3059046226354.8149</v>
      </c>
      <c r="AP248" s="334">
        <f>(1+T248)*'Projeções - Receitas'!X$34</f>
        <v>3426131773517.3931</v>
      </c>
      <c r="AQ248" s="334">
        <f>(1+U248)*'Projeções - Receitas'!Y$34</f>
        <v>3837267586339.4805</v>
      </c>
      <c r="AR248" s="334">
        <f>(1+V248)*'Projeções - Receitas'!Z$34</f>
        <v>4297739696700.2188</v>
      </c>
      <c r="AS248" s="334">
        <f>(1+W248)*'Projeções - Receitas'!AA$34</f>
        <v>4787682022124.0439</v>
      </c>
      <c r="AT248" s="334">
        <f>(1+X248)*'Projeções - Receitas'!AB$34</f>
        <v>5247299496247.9531</v>
      </c>
      <c r="AU248" s="334">
        <f>(1+Y248)*'Projeções - Receitas'!AC$34</f>
        <v>5743169298643.3848</v>
      </c>
      <c r="AV248" s="335">
        <f t="shared" si="185"/>
        <v>1805076460386.095</v>
      </c>
      <c r="AW248" s="335">
        <f t="shared" si="186"/>
        <v>1906440649918.5</v>
      </c>
      <c r="AX248" s="335">
        <f t="shared" si="187"/>
        <v>2135213527908.7205</v>
      </c>
      <c r="AY248" s="335">
        <f t="shared" si="188"/>
        <v>2391439151257.7666</v>
      </c>
      <c r="AZ248" s="335">
        <f t="shared" si="189"/>
        <v>2678411849408.6987</v>
      </c>
      <c r="BA248" s="335">
        <f t="shared" si="190"/>
        <v>2999821271337.7432</v>
      </c>
      <c r="BB248" s="335">
        <f t="shared" si="191"/>
        <v>3359799823898.2725</v>
      </c>
      <c r="BC248" s="335">
        <f t="shared" si="192"/>
        <v>3762975802766.0654</v>
      </c>
      <c r="BD248" s="335">
        <f t="shared" si="193"/>
        <v>4191955044281.3975</v>
      </c>
      <c r="BE248" s="335">
        <f t="shared" si="194"/>
        <v>4594382728532.4121</v>
      </c>
      <c r="BF248" s="335">
        <f t="shared" si="195"/>
        <v>5028551896378.7256</v>
      </c>
      <c r="BG248" s="334">
        <f>(AK248*SUMPRODUCT(DA$10:DA$13,DA$28:DA$31)+AV248*SUMPRODUCT(DA$14:DA$23,DA$32:DA$41))*'Projeções - Receitas'!T$23+(AK248*DA$11*'Projeções - Receitas'!T$25)</f>
        <v>66974244346.459335</v>
      </c>
      <c r="BH248" s="334">
        <f>(AL248*SUMPRODUCT(DB$10:DB$13,DB$28:DB$31)+AW248*SUMPRODUCT(DB$14:DB$23,DB$32:DB$41))*'Projeções - Receitas'!U$23+(AL248*DB$11*'Projeções - Receitas'!U$25)</f>
        <v>53661333876.793243</v>
      </c>
      <c r="BI248" s="334">
        <f>(AM248*SUMPRODUCT(DC$10:DC$13,DC$28:DC$31)+AX248*SUMPRODUCT(DC$14:DC$23,DC$32:DC$41))*'Projeções - Receitas'!V$23+(AM248*DC$11*'Projeções - Receitas'!V$25)</f>
        <v>59353729183.276085</v>
      </c>
      <c r="BJ248" s="334">
        <f>(AN248*SUMPRODUCT(DD$10:DD$13,DD$28:DD$31)+AY248*SUMPRODUCT(DD$14:DD$23,DD$32:DD$41))*'Projeções - Receitas'!W$23+(AN248*DD$11*'Projeções - Receitas'!W$25)</f>
        <v>65599925144.217735</v>
      </c>
      <c r="BK248" s="334">
        <f>(AO248*SUMPRODUCT(DE$10:DE$13,DE$28:DE$31)+AZ248*SUMPRODUCT(DE$14:DE$23,DE$32:DE$41))*'Projeções - Receitas'!X$23+(AO248*DE$11*'Projeções - Receitas'!X$25)</f>
        <v>72484207051.492508</v>
      </c>
      <c r="BL248" s="334">
        <f>(AP248*SUMPRODUCT(DF$10:DF$13,DF$28:DF$31)+BA248*SUMPRODUCT(DF$14:DF$23,DF$32:DF$41))*'Projeções - Receitas'!Y$23+(AP248*DF$11*'Projeções - Receitas'!Y$25)</f>
        <v>80079393576.338959</v>
      </c>
      <c r="BM248" s="334">
        <f>(AQ248*SUMPRODUCT(DG$10:DG$13,DG$28:DG$31)+BB248*SUMPRODUCT(DG$14:DG$23,DG$32:DG$41))*'Projeções - Receitas'!Z$23+(AQ248*DG$11*'Projeções - Receitas'!Z$25)</f>
        <v>88462210144.291412</v>
      </c>
      <c r="BN248" s="334">
        <f>(AR248*SUMPRODUCT(DH$10:DH$13,DH$28:DH$31)+BC248*SUMPRODUCT(DH$14:DH$23,DH$32:DH$41))*'Projeções - Receitas'!AA$23+(AR248*DH$11*'Projeções - Receitas'!AA$25)</f>
        <v>97712078305.570343</v>
      </c>
      <c r="BO248" s="334">
        <f>(AS248*SUMPRODUCT(DI$10:DI$13,DI$28:DI$31)+BD248*SUMPRODUCT(DI$14:DI$23,DI$32:DI$41))*'Projeções - Receitas'!AB$23+(AS248*DI$11*'Projeções - Receitas'!AB$25)</f>
        <v>107336023962.42812</v>
      </c>
      <c r="BP248" s="334">
        <f>(AT248*SUMPRODUCT(DJ$10:DJ$13,DJ$28:DJ$31)+BE248*SUMPRODUCT(DJ$14:DJ$23,DJ$32:DJ$41))*'Projeções - Receitas'!AC$23+(AT248*DJ$11*'Projeções - Receitas'!AC$25)</f>
        <v>115982680018.96815</v>
      </c>
      <c r="BQ248" s="334">
        <f>(AU248*SUMPRODUCT(DK$10:DK$13,DK$28:DK$31)+BF248*SUMPRODUCT(DK$14:DK$23,DK$32:DK$41))*'Projeções - Receitas'!AD$23+(AU248*DK$11*'Projeções - Receitas'!AD$25)</f>
        <v>147534913193.9408</v>
      </c>
      <c r="BR248" s="335">
        <f>((BG248+'DRE + DCF'!T$12)*(1+'DRE + DCF'!T$15)+'DRE + DCF'!T$18)*(1+'DRE + DCF'!T$25)*'DRE + DCF'!T$33</f>
        <v>36997466599.69722</v>
      </c>
      <c r="BS248" s="335">
        <f>((BH248+'DRE + DCF'!U$12)*(1+'DRE + DCF'!U$15)+'DRE + DCF'!U$18)*(1+'DRE + DCF'!U$25)*'DRE + DCF'!U$33</f>
        <v>28028656054.075912</v>
      </c>
      <c r="BT248" s="335">
        <f>((BI248+'DRE + DCF'!V$12)*(1+'DRE + DCF'!V$15)+'DRE + DCF'!V$18)*(1+'DRE + DCF'!V$25)*'DRE + DCF'!V$33</f>
        <v>31151863980.696163</v>
      </c>
      <c r="BU248" s="335">
        <f>((BJ248+'DRE + DCF'!W$12)*(1+'DRE + DCF'!W$15)+'DRE + DCF'!W$18)*(1+'DRE + DCF'!W$25)*'DRE + DCF'!W$33</f>
        <v>34565300979.631966</v>
      </c>
      <c r="BV248" s="335">
        <f>((BK248+'DRE + DCF'!X$12)*(1+'DRE + DCF'!X$15)+'DRE + DCF'!X$18)*(1+'DRE + DCF'!X$25)*'DRE + DCF'!X$33</f>
        <v>38305855260.518112</v>
      </c>
      <c r="BW248" s="335">
        <f>((BL248+'DRE + DCF'!Y$12)*(1+'DRE + DCF'!Y$15)+'DRE + DCF'!Y$18)*(1+'DRE + DCF'!Y$25)*'DRE + DCF'!Y$33</f>
        <v>42418918573.001785</v>
      </c>
      <c r="BX248" s="335">
        <f>((BM248+'DRE + DCF'!Z$12)*(1+'DRE + DCF'!Z$15)+'DRE + DCF'!Z$18)*(1+'DRE + DCF'!Z$25)*'DRE + DCF'!Z$33</f>
        <v>46954493217.150909</v>
      </c>
      <c r="BY248" s="335">
        <f>((BN248+'DRE + DCF'!AA$12)*(1+'DRE + DCF'!AA$15)+'DRE + DCF'!AA$18)*(1+'DRE + DCF'!AA$25)*'DRE + DCF'!AA$33</f>
        <v>51949540141.75061</v>
      </c>
      <c r="BZ248" s="335">
        <f>((BO248+'DRE + DCF'!AB$12)*(1+'DRE + DCF'!AB$15)+'DRE + DCF'!AB$18)*(1+'DRE + DCF'!AB$25)*'DRE + DCF'!AB$33</f>
        <v>57112500634.089905</v>
      </c>
      <c r="CA248" s="335">
        <f>((BP248+'DRE + DCF'!AC$12)*(1+'DRE + DCF'!AC$15)+'DRE + DCF'!AC$18)*(1+'DRE + DCF'!AC$25)*'DRE + DCF'!AC$33</f>
        <v>61629805508.047798</v>
      </c>
      <c r="CB248" s="335">
        <f>((BQ248+'DRE + DCF'!AD$12)*(1+'DRE + DCF'!AD$15)+'DRE + DCF'!AD$18)*(1+'DRE + DCF'!AD$25)*'DRE + DCF'!AD$33</f>
        <v>77328671354.088531</v>
      </c>
      <c r="CC248" s="335">
        <f>BR248*(1-DA$47)+('DRE + DCF'!N$53*10^6)</f>
        <v>201335497257.30014</v>
      </c>
      <c r="CD248" s="335">
        <f>BS248*(1-DB$47)+('DRE + DCF'!T$53*10^6)</f>
        <v>201494262324.9783</v>
      </c>
      <c r="CE248" s="335">
        <f>BT248*(1-DC$47)+('DRE + DCF'!U$53*10^6)</f>
        <v>220211693408.35098</v>
      </c>
      <c r="CF248" s="335">
        <f>BU248*(1-DD$47)+('DRE + DCF'!V$53*10^6)</f>
        <v>240979945294.05725</v>
      </c>
      <c r="CG248" s="335">
        <f>BV248*(1-DE$47)+('DRE + DCF'!W$53*10^6)</f>
        <v>263995553034.388</v>
      </c>
      <c r="CH248" s="335">
        <f>BW248*(1-DF$47)+('DRE + DCF'!X$53*10^6)</f>
        <v>289482327007.53558</v>
      </c>
      <c r="CI248" s="335">
        <f>BX248*(1-DG$47)+('DRE + DCF'!Y$53*10^6)</f>
        <v>317694113464.99976</v>
      </c>
      <c r="CJ248" s="335">
        <f>BY248*(1-DH$47)+('DRE + DCF'!Z$53*10^6)</f>
        <v>348906971465.52112</v>
      </c>
      <c r="CK248" s="335">
        <f>BZ248*(1-DI$47)+('DRE + DCF'!AA$53*10^6)</f>
        <v>383031700716.37622</v>
      </c>
      <c r="CL248" s="335">
        <f>CA248*(1-DJ$47)+('DRE + DCF'!AB$53*10^6)</f>
        <v>419226304283.72571</v>
      </c>
      <c r="CM248" s="335">
        <f>CB248*(1-DK$47)+('DRE + DCF'!AC$53*10^6)</f>
        <v>464721724321.38611</v>
      </c>
      <c r="CN248" s="335">
        <f t="shared" si="196"/>
        <v>1200031988144.9775</v>
      </c>
      <c r="CO248" s="335">
        <f t="shared" si="197"/>
        <v>1222492694156.345</v>
      </c>
      <c r="CP248" s="335">
        <f t="shared" si="198"/>
        <v>1264187314803.7605</v>
      </c>
      <c r="CQ248" s="335">
        <f t="shared" si="199"/>
        <v>1415889792580.2114</v>
      </c>
      <c r="CR248" s="335">
        <f t="shared" si="200"/>
        <v>1585796567689.8372</v>
      </c>
      <c r="CS248" s="335">
        <f t="shared" si="201"/>
        <v>1776092155812.6177</v>
      </c>
      <c r="CT248" s="335">
        <f t="shared" si="202"/>
        <v>1989223214510.1318</v>
      </c>
      <c r="CU248" s="335">
        <f t="shared" si="203"/>
        <v>2227930000251.3481</v>
      </c>
      <c r="CV248" s="335">
        <f t="shared" si="204"/>
        <v>2481914020280.002</v>
      </c>
      <c r="CW248" s="335">
        <f t="shared" si="205"/>
        <v>2720177766226.8828</v>
      </c>
      <c r="CX248" s="336">
        <f t="shared" si="206"/>
        <v>2977234565135.3232</v>
      </c>
    </row>
    <row r="249" spans="4:102" ht="30" customHeight="1" x14ac:dyDescent="0.25">
      <c r="D249" s="333">
        <f t="shared" si="164"/>
        <v>1.0522056864676166E-2</v>
      </c>
      <c r="E249" s="64">
        <f t="shared" si="165"/>
        <v>7.5685134173202051E-3</v>
      </c>
      <c r="F249" s="64">
        <f t="shared" si="166"/>
        <v>1.6934647718112511E-2</v>
      </c>
      <c r="G249" s="64">
        <f t="shared" si="167"/>
        <v>1.2940849187609099E-2</v>
      </c>
      <c r="H249" s="64">
        <f t="shared" si="168"/>
        <v>9.2206224347969601E-3</v>
      </c>
      <c r="I249" s="64">
        <f t="shared" si="169"/>
        <v>5.7353755878352675E-3</v>
      </c>
      <c r="J249" s="64">
        <f t="shared" si="170"/>
        <v>2.4560088347611309E-3</v>
      </c>
      <c r="K249" s="64">
        <f t="shared" si="171"/>
        <v>6.4444207890201888E-4</v>
      </c>
      <c r="L249" s="64">
        <f t="shared" si="172"/>
        <v>2.9202687736372412E-3</v>
      </c>
      <c r="M249" s="64">
        <f t="shared" si="173"/>
        <v>3.1321931860279206E-3</v>
      </c>
      <c r="N249" s="64">
        <f t="shared" si="174"/>
        <v>1.157728771907951E-3</v>
      </c>
      <c r="O249" s="64">
        <f t="shared" si="163"/>
        <v>0.11900000000000009</v>
      </c>
      <c r="P249" s="64">
        <f t="shared" si="163"/>
        <v>0.11900000000000009</v>
      </c>
      <c r="Q249" s="64">
        <f t="shared" si="208"/>
        <v>0.11900000000000009</v>
      </c>
      <c r="R249" s="64">
        <f t="shared" si="209"/>
        <v>0.11900000000000009</v>
      </c>
      <c r="S249" s="64">
        <f t="shared" si="210"/>
        <v>0.11900000000000009</v>
      </c>
      <c r="T249" s="64">
        <f t="shared" si="211"/>
        <v>0.11900000000000009</v>
      </c>
      <c r="U249" s="64">
        <f t="shared" si="212"/>
        <v>0.11900000000000009</v>
      </c>
      <c r="V249" s="64">
        <f t="shared" si="213"/>
        <v>0.11900000000000009</v>
      </c>
      <c r="W249" s="64">
        <f t="shared" si="214"/>
        <v>0.11900000000000009</v>
      </c>
      <c r="X249" s="64">
        <f t="shared" si="215"/>
        <v>0.11900000000000009</v>
      </c>
      <c r="Y249" s="64">
        <f t="shared" si="216"/>
        <v>0.11900000000000009</v>
      </c>
      <c r="Z249" s="64">
        <f t="shared" si="175"/>
        <v>0.16770953510648343</v>
      </c>
      <c r="AA249" s="64">
        <f t="shared" si="207"/>
        <v>0.16475599165912747</v>
      </c>
      <c r="AB249" s="64">
        <f t="shared" si="176"/>
        <v>0.17412212595991977</v>
      </c>
      <c r="AC249" s="64">
        <f t="shared" si="177"/>
        <v>0.17012832742941636</v>
      </c>
      <c r="AD249" s="64">
        <f t="shared" si="178"/>
        <v>0.16640810067660422</v>
      </c>
      <c r="AE249" s="64">
        <f t="shared" si="179"/>
        <v>0.16292285382964253</v>
      </c>
      <c r="AF249" s="64">
        <f t="shared" si="180"/>
        <v>0.15964348707656839</v>
      </c>
      <c r="AG249" s="64">
        <f t="shared" si="181"/>
        <v>0.15654303616290524</v>
      </c>
      <c r="AH249" s="64">
        <f t="shared" si="182"/>
        <v>0.15426720946817002</v>
      </c>
      <c r="AI249" s="64">
        <f t="shared" si="183"/>
        <v>0.15405528505577934</v>
      </c>
      <c r="AJ249" s="64">
        <f t="shared" si="184"/>
        <v>0.15602974946989931</v>
      </c>
      <c r="AK249" s="334">
        <f>(1+O249)*'Projeções - Receitas'!N$34</f>
        <v>2062521018315.9438</v>
      </c>
      <c r="AL249" s="334">
        <f>(1+P249)*'Projeções - Receitas'!T$34</f>
        <v>2178342024241.8806</v>
      </c>
      <c r="AM249" s="334">
        <f>(1+Q249)*'Projeções - Receitas'!U$34</f>
        <v>2439743067150.9063</v>
      </c>
      <c r="AN249" s="334">
        <f>(1+R249)*'Projeções - Receitas'!V$34</f>
        <v>2732512235209.0151</v>
      </c>
      <c r="AO249" s="334">
        <f>(1+S249)*'Projeções - Receitas'!W$34</f>
        <v>3060413703434.0972</v>
      </c>
      <c r="AP249" s="334">
        <f>(1+T249)*'Projeções - Receitas'!X$34</f>
        <v>3427663347846.1895</v>
      </c>
      <c r="AQ249" s="334">
        <f>(1+U249)*'Projeções - Receitas'!Y$34</f>
        <v>3838982949587.7324</v>
      </c>
      <c r="AR249" s="334">
        <f>(1+V249)*'Projeções - Receitas'!Z$34</f>
        <v>4299660903538.2603</v>
      </c>
      <c r="AS249" s="334">
        <f>(1+W249)*'Projeções - Receitas'!AA$34</f>
        <v>4789822246541.623</v>
      </c>
      <c r="AT249" s="334">
        <f>(1+X249)*'Projeções - Receitas'!AB$34</f>
        <v>5249645182209.6191</v>
      </c>
      <c r="AU249" s="334">
        <f>(1+Y249)*'Projeções - Receitas'!AC$34</f>
        <v>5745736651928.4287</v>
      </c>
      <c r="AV249" s="335">
        <f t="shared" si="185"/>
        <v>1805883378785.9097</v>
      </c>
      <c r="AW249" s="335">
        <f t="shared" si="186"/>
        <v>1907292880875.1021</v>
      </c>
      <c r="AX249" s="335">
        <f t="shared" si="187"/>
        <v>2136168026580.1143</v>
      </c>
      <c r="AY249" s="335">
        <f t="shared" si="188"/>
        <v>2392508189769.728</v>
      </c>
      <c r="AZ249" s="335">
        <f t="shared" si="189"/>
        <v>2679609172542.0957</v>
      </c>
      <c r="BA249" s="335">
        <f t="shared" si="190"/>
        <v>3001162273247.1475</v>
      </c>
      <c r="BB249" s="335">
        <f t="shared" si="191"/>
        <v>3361301746036.8057</v>
      </c>
      <c r="BC249" s="335">
        <f t="shared" si="192"/>
        <v>3764657955561.2222</v>
      </c>
      <c r="BD249" s="335">
        <f t="shared" si="193"/>
        <v>4193828962495.2021</v>
      </c>
      <c r="BE249" s="335">
        <f t="shared" si="194"/>
        <v>4596436542894.7422</v>
      </c>
      <c r="BF249" s="335">
        <f t="shared" si="195"/>
        <v>5030799796198.2959</v>
      </c>
      <c r="BG249" s="334">
        <f>(AK249*SUMPRODUCT(DA$10:DA$13,DA$28:DA$31)+AV249*SUMPRODUCT(DA$14:DA$23,DA$32:DA$41))*'Projeções - Receitas'!T$23+(AK249*DA$11*'Projeções - Receitas'!T$25)</f>
        <v>67004183659.980347</v>
      </c>
      <c r="BH249" s="334">
        <f>(AL249*SUMPRODUCT(DB$10:DB$13,DB$28:DB$31)+AW249*SUMPRODUCT(DB$14:DB$23,DB$32:DB$41))*'Projeções - Receitas'!U$23+(AL249*DB$11*'Projeções - Receitas'!U$25)</f>
        <v>53685321956.309036</v>
      </c>
      <c r="BI249" s="334">
        <f>(AM249*SUMPRODUCT(DC$10:DC$13,DC$28:DC$31)+AX249*SUMPRODUCT(DC$14:DC$23,DC$32:DC$41))*'Projeções - Receitas'!V$23+(AM249*DC$11*'Projeções - Receitas'!V$25)</f>
        <v>59380261918.717834</v>
      </c>
      <c r="BJ249" s="334">
        <f>(AN249*SUMPRODUCT(DD$10:DD$13,DD$28:DD$31)+AY249*SUMPRODUCT(DD$14:DD$23,DD$32:DD$41))*'Projeções - Receitas'!W$23+(AN249*DD$11*'Projeções - Receitas'!W$25)</f>
        <v>65629250099.579491</v>
      </c>
      <c r="BK249" s="334">
        <f>(AO249*SUMPRODUCT(DE$10:DE$13,DE$28:DE$31)+AZ249*SUMPRODUCT(DE$14:DE$23,DE$32:DE$41))*'Projeções - Receitas'!X$23+(AO249*DE$11*'Projeções - Receitas'!X$25)</f>
        <v>72516609468.591949</v>
      </c>
      <c r="BL249" s="334">
        <f>(AP249*SUMPRODUCT(DF$10:DF$13,DF$28:DF$31)+BA249*SUMPRODUCT(DF$14:DF$23,DF$32:DF$41))*'Projeções - Receitas'!Y$23+(AP249*DF$11*'Projeções - Receitas'!Y$25)</f>
        <v>80115191248.925598</v>
      </c>
      <c r="BM249" s="334">
        <f>(AQ249*SUMPRODUCT(DG$10:DG$13,DG$28:DG$31)+BB249*SUMPRODUCT(DG$14:DG$23,DG$32:DG$41))*'Projeções - Receitas'!Z$23+(AQ249*DG$11*'Projeções - Receitas'!Z$25)</f>
        <v>88501755164.472076</v>
      </c>
      <c r="BN249" s="334">
        <f>(AR249*SUMPRODUCT(DH$10:DH$13,DH$28:DH$31)+BC249*SUMPRODUCT(DH$14:DH$23,DH$32:DH$41))*'Projeções - Receitas'!AA$23+(AR249*DH$11*'Projeções - Receitas'!AA$25)</f>
        <v>97755758269.050568</v>
      </c>
      <c r="BO249" s="334">
        <f>(AS249*SUMPRODUCT(DI$10:DI$13,DI$28:DI$31)+BD249*SUMPRODUCT(DI$14:DI$23,DI$32:DI$41))*'Projeções - Receitas'!AB$23+(AS249*DI$11*'Projeções - Receitas'!AB$25)</f>
        <v>107384006092.04932</v>
      </c>
      <c r="BP249" s="334">
        <f>(AT249*SUMPRODUCT(DJ$10:DJ$13,DJ$28:DJ$31)+BE249*SUMPRODUCT(DJ$14:DJ$23,DJ$32:DJ$41))*'Projeções - Receitas'!AC$23+(AT249*DJ$11*'Projeções - Receitas'!AC$25)</f>
        <v>116034527439.62929</v>
      </c>
      <c r="BQ249" s="334">
        <f>(AU249*SUMPRODUCT(DK$10:DK$13,DK$28:DK$31)+BF249*SUMPRODUCT(DK$14:DK$23,DK$32:DK$41))*'Projeções - Receitas'!AD$23+(AU249*DK$11*'Projeções - Receitas'!AD$25)</f>
        <v>147600865323.21851</v>
      </c>
      <c r="BR249" s="335">
        <f>((BG249+'DRE + DCF'!T$12)*(1+'DRE + DCF'!T$15)+'DRE + DCF'!T$18)*(1+'DRE + DCF'!T$25)*'DRE + DCF'!T$33</f>
        <v>37015889191.988243</v>
      </c>
      <c r="BS249" s="335">
        <f>((BH249+'DRE + DCF'!U$12)*(1+'DRE + DCF'!U$15)+'DRE + DCF'!U$18)*(1+'DRE + DCF'!U$25)*'DRE + DCF'!U$33</f>
        <v>28043274217.939808</v>
      </c>
      <c r="BT249" s="335">
        <f>((BI249+'DRE + DCF'!V$12)*(1+'DRE + DCF'!V$15)+'DRE + DCF'!V$18)*(1+'DRE + DCF'!V$25)*'DRE + DCF'!V$33</f>
        <v>31168014701.766766</v>
      </c>
      <c r="BU249" s="335">
        <f>((BJ249+'DRE + DCF'!W$12)*(1+'DRE + DCF'!W$15)+'DRE + DCF'!W$18)*(1+'DRE + DCF'!W$25)*'DRE + DCF'!W$33</f>
        <v>34583131304.087463</v>
      </c>
      <c r="BV249" s="335">
        <f>((BK249+'DRE + DCF'!X$12)*(1+'DRE + DCF'!X$15)+'DRE + DCF'!X$18)*(1+'DRE + DCF'!X$25)*'DRE + DCF'!X$33</f>
        <v>38325534610.155029</v>
      </c>
      <c r="BW249" s="335">
        <f>((BL249+'DRE + DCF'!Y$12)*(1+'DRE + DCF'!Y$15)+'DRE + DCF'!Y$18)*(1+'DRE + DCF'!Y$25)*'DRE + DCF'!Y$33</f>
        <v>42440635532.542656</v>
      </c>
      <c r="BX249" s="335">
        <f>((BM249+'DRE + DCF'!Z$12)*(1+'DRE + DCF'!Z$15)+'DRE + DCF'!Z$18)*(1+'DRE + DCF'!Z$25)*'DRE + DCF'!Z$33</f>
        <v>46978456503.523628</v>
      </c>
      <c r="BY249" s="335">
        <f>((BN249+'DRE + DCF'!AA$12)*(1+'DRE + DCF'!AA$15)+'DRE + DCF'!AA$18)*(1+'DRE + DCF'!AA$25)*'DRE + DCF'!AA$33</f>
        <v>51975979239.824364</v>
      </c>
      <c r="BZ249" s="335">
        <f>((BO249+'DRE + DCF'!AB$12)*(1+'DRE + DCF'!AB$15)+'DRE + DCF'!AB$18)*(1+'DRE + DCF'!AB$25)*'DRE + DCF'!AB$33</f>
        <v>57141510994.737312</v>
      </c>
      <c r="CA249" s="335">
        <f>((BP249+'DRE + DCF'!AC$12)*(1+'DRE + DCF'!AC$15)+'DRE + DCF'!AC$18)*(1+'DRE + DCF'!AC$25)*'DRE + DCF'!AC$33</f>
        <v>61661117409.950317</v>
      </c>
      <c r="CB249" s="335">
        <f>((BQ249+'DRE + DCF'!AD$12)*(1+'DRE + DCF'!AD$15)+'DRE + DCF'!AD$18)*(1+'DRE + DCF'!AD$25)*'DRE + DCF'!AD$33</f>
        <v>77367170969.272888</v>
      </c>
      <c r="CC249" s="335">
        <f>BR249*(1-DA$47)+('DRE + DCF'!N$53*10^6)</f>
        <v>201346774125.36688</v>
      </c>
      <c r="CD249" s="335">
        <f>BS249*(1-DB$47)+('DRE + DCF'!T$53*10^6)</f>
        <v>201503033223.29663</v>
      </c>
      <c r="CE249" s="335">
        <f>BT249*(1-DC$47)+('DRE + DCF'!U$53*10^6)</f>
        <v>220221383840.99335</v>
      </c>
      <c r="CF249" s="335">
        <f>BU249*(1-DD$47)+('DRE + DCF'!V$53*10^6)</f>
        <v>240990643488.73056</v>
      </c>
      <c r="CG249" s="335">
        <f>BV249*(1-DE$47)+('DRE + DCF'!W$53*10^6)</f>
        <v>264007360644.17017</v>
      </c>
      <c r="CH249" s="335">
        <f>BW249*(1-DF$47)+('DRE + DCF'!X$53*10^6)</f>
        <v>289495357183.26007</v>
      </c>
      <c r="CI249" s="335">
        <f>BX249*(1-DG$47)+('DRE + DCF'!Y$53*10^6)</f>
        <v>317708491436.82343</v>
      </c>
      <c r="CJ249" s="335">
        <f>BY249*(1-DH$47)+('DRE + DCF'!Z$53*10^6)</f>
        <v>348922834924.36536</v>
      </c>
      <c r="CK249" s="335">
        <f>BZ249*(1-DI$47)+('DRE + DCF'!AA$53*10^6)</f>
        <v>383049106932.76471</v>
      </c>
      <c r="CL249" s="335">
        <f>CA249*(1-DJ$47)+('DRE + DCF'!AB$53*10^6)</f>
        <v>419245091424.86725</v>
      </c>
      <c r="CM249" s="335">
        <f>CB249*(1-DK$47)+('DRE + DCF'!AC$53*10^6)</f>
        <v>464744824090.4967</v>
      </c>
      <c r="CN249" s="335">
        <f t="shared" si="196"/>
        <v>1200568435166.9465</v>
      </c>
      <c r="CO249" s="335">
        <f t="shared" si="197"/>
        <v>1223039181726.3745</v>
      </c>
      <c r="CP249" s="335">
        <f t="shared" si="198"/>
        <v>1264752441006.1758</v>
      </c>
      <c r="CQ249" s="335">
        <f t="shared" si="199"/>
        <v>1416522733926.917</v>
      </c>
      <c r="CR249" s="335">
        <f t="shared" si="200"/>
        <v>1586505461998.1472</v>
      </c>
      <c r="CS249" s="335">
        <f t="shared" si="201"/>
        <v>1776886117437.925</v>
      </c>
      <c r="CT249" s="335">
        <f t="shared" si="202"/>
        <v>1990112451530.4763</v>
      </c>
      <c r="CU249" s="335">
        <f t="shared" si="203"/>
        <v>2228925945714.1333</v>
      </c>
      <c r="CV249" s="335">
        <f t="shared" si="204"/>
        <v>2483023503525.5454</v>
      </c>
      <c r="CW249" s="335">
        <f t="shared" si="205"/>
        <v>2721393759863.9976</v>
      </c>
      <c r="CX249" s="336">
        <f t="shared" si="206"/>
        <v>2978565470171.1455</v>
      </c>
    </row>
    <row r="250" spans="4:102" ht="30" customHeight="1" x14ac:dyDescent="0.25">
      <c r="D250" s="333">
        <f t="shared" si="164"/>
        <v>1.0456541842829237E-2</v>
      </c>
      <c r="E250" s="64">
        <f t="shared" si="165"/>
        <v>7.5020969781197933E-3</v>
      </c>
      <c r="F250" s="64">
        <f t="shared" si="166"/>
        <v>1.6864538406855867E-2</v>
      </c>
      <c r="G250" s="64">
        <f t="shared" si="167"/>
        <v>1.2872414181000547E-2</v>
      </c>
      <c r="H250" s="64">
        <f t="shared" si="168"/>
        <v>9.1537391274336688E-3</v>
      </c>
      <c r="I250" s="64">
        <f t="shared" si="169"/>
        <v>5.6699395628317384E-3</v>
      </c>
      <c r="J250" s="64">
        <f t="shared" si="170"/>
        <v>2.3919290664337622E-3</v>
      </c>
      <c r="K250" s="64">
        <f t="shared" si="171"/>
        <v>7.0724466777608019E-4</v>
      </c>
      <c r="L250" s="64">
        <f t="shared" si="172"/>
        <v>2.9821618641730219E-3</v>
      </c>
      <c r="M250" s="64">
        <f t="shared" si="173"/>
        <v>3.1940981670975088E-3</v>
      </c>
      <c r="N250" s="64">
        <f t="shared" si="174"/>
        <v>1.2196641505112515E-3</v>
      </c>
      <c r="O250" s="64">
        <f t="shared" si="163"/>
        <v>0.11950000000000009</v>
      </c>
      <c r="P250" s="64">
        <f t="shared" si="163"/>
        <v>0.11950000000000009</v>
      </c>
      <c r="Q250" s="64">
        <f t="shared" si="208"/>
        <v>0.11950000000000009</v>
      </c>
      <c r="R250" s="64">
        <f t="shared" si="209"/>
        <v>0.11950000000000009</v>
      </c>
      <c r="S250" s="64">
        <f t="shared" si="210"/>
        <v>0.11950000000000009</v>
      </c>
      <c r="T250" s="64">
        <f t="shared" si="211"/>
        <v>0.11950000000000009</v>
      </c>
      <c r="U250" s="64">
        <f t="shared" si="212"/>
        <v>0.11950000000000009</v>
      </c>
      <c r="V250" s="64">
        <f t="shared" si="213"/>
        <v>0.11950000000000009</v>
      </c>
      <c r="W250" s="64">
        <f t="shared" si="214"/>
        <v>0.11950000000000009</v>
      </c>
      <c r="X250" s="64">
        <f t="shared" si="215"/>
        <v>0.11950000000000009</v>
      </c>
      <c r="Y250" s="64">
        <f t="shared" si="216"/>
        <v>0.11950000000000009</v>
      </c>
      <c r="Z250" s="64">
        <f t="shared" si="175"/>
        <v>0.1676440200846365</v>
      </c>
      <c r="AA250" s="64">
        <f t="shared" si="207"/>
        <v>0.16468957521992705</v>
      </c>
      <c r="AB250" s="64">
        <f t="shared" si="176"/>
        <v>0.17405201664866313</v>
      </c>
      <c r="AC250" s="64">
        <f t="shared" si="177"/>
        <v>0.17005989242280781</v>
      </c>
      <c r="AD250" s="64">
        <f t="shared" si="178"/>
        <v>0.16634121736924093</v>
      </c>
      <c r="AE250" s="64">
        <f t="shared" si="179"/>
        <v>0.162857417804639</v>
      </c>
      <c r="AF250" s="64">
        <f t="shared" si="180"/>
        <v>0.15957940730824102</v>
      </c>
      <c r="AG250" s="64">
        <f t="shared" si="181"/>
        <v>0.15648023357403118</v>
      </c>
      <c r="AH250" s="64">
        <f t="shared" si="182"/>
        <v>0.15420531637763424</v>
      </c>
      <c r="AI250" s="64">
        <f t="shared" si="183"/>
        <v>0.15399338007470975</v>
      </c>
      <c r="AJ250" s="64">
        <f t="shared" si="184"/>
        <v>0.15596781409129601</v>
      </c>
      <c r="AK250" s="334">
        <f>(1+O250)*'Projeções - Receitas'!N$34</f>
        <v>2063442609476.9434</v>
      </c>
      <c r="AL250" s="334">
        <f>(1+P250)*'Projeções - Receitas'!T$34</f>
        <v>2179315367416.2517</v>
      </c>
      <c r="AM250" s="334">
        <f>(1+Q250)*'Projeções - Receitas'!U$34</f>
        <v>2440833211506.2021</v>
      </c>
      <c r="AN250" s="334">
        <f>(1+R250)*'Projeções - Receitas'!V$34</f>
        <v>2733733196886.9463</v>
      </c>
      <c r="AO250" s="334">
        <f>(1+S250)*'Projeções - Receitas'!W$34</f>
        <v>3061781180513.3804</v>
      </c>
      <c r="AP250" s="334">
        <f>(1+T250)*'Projeções - Receitas'!X$34</f>
        <v>3429194922174.9863</v>
      </c>
      <c r="AQ250" s="334">
        <f>(1+U250)*'Projeções - Receitas'!Y$34</f>
        <v>3840698312835.9849</v>
      </c>
      <c r="AR250" s="334">
        <f>(1+V250)*'Projeções - Receitas'!Z$34</f>
        <v>4301582110376.3032</v>
      </c>
      <c r="AS250" s="334">
        <f>(1+W250)*'Projeções - Receitas'!AA$34</f>
        <v>4791962470959.2021</v>
      </c>
      <c r="AT250" s="334">
        <f>(1+X250)*'Projeções - Receitas'!AB$34</f>
        <v>5251990868171.2861</v>
      </c>
      <c r="AU250" s="334">
        <f>(1+Y250)*'Projeções - Receitas'!AC$34</f>
        <v>5748304005213.4727</v>
      </c>
      <c r="AV250" s="335">
        <f t="shared" si="185"/>
        <v>1806690297185.7251</v>
      </c>
      <c r="AW250" s="335">
        <f t="shared" si="186"/>
        <v>1908145111831.7041</v>
      </c>
      <c r="AX250" s="335">
        <f t="shared" si="187"/>
        <v>2137122525251.5088</v>
      </c>
      <c r="AY250" s="335">
        <f t="shared" si="188"/>
        <v>2393577228281.6899</v>
      </c>
      <c r="AZ250" s="335">
        <f t="shared" si="189"/>
        <v>2680806495675.4932</v>
      </c>
      <c r="BA250" s="335">
        <f t="shared" si="190"/>
        <v>3002503275156.5522</v>
      </c>
      <c r="BB250" s="335">
        <f t="shared" si="191"/>
        <v>3362803668175.3389</v>
      </c>
      <c r="BC250" s="335">
        <f t="shared" si="192"/>
        <v>3766340108356.3799</v>
      </c>
      <c r="BD250" s="335">
        <f t="shared" si="193"/>
        <v>4195702880709.0073</v>
      </c>
      <c r="BE250" s="335">
        <f t="shared" si="194"/>
        <v>4598490357257.0723</v>
      </c>
      <c r="BF250" s="335">
        <f t="shared" si="195"/>
        <v>5033047696017.8662</v>
      </c>
      <c r="BG250" s="334">
        <f>(AK250*SUMPRODUCT(DA$10:DA$13,DA$28:DA$31)+AV250*SUMPRODUCT(DA$14:DA$23,DA$32:DA$41))*'Projeções - Receitas'!T$23+(AK250*DA$11*'Projeções - Receitas'!T$25)</f>
        <v>67034122973.501358</v>
      </c>
      <c r="BH250" s="334">
        <f>(AL250*SUMPRODUCT(DB$10:DB$13,DB$28:DB$31)+AW250*SUMPRODUCT(DB$14:DB$23,DB$32:DB$41))*'Projeções - Receitas'!U$23+(AL250*DB$11*'Projeções - Receitas'!U$25)</f>
        <v>53709310035.824814</v>
      </c>
      <c r="BI250" s="334">
        <f>(AM250*SUMPRODUCT(DC$10:DC$13,DC$28:DC$31)+AX250*SUMPRODUCT(DC$14:DC$23,DC$32:DC$41))*'Projeções - Receitas'!V$23+(AM250*DC$11*'Projeções - Receitas'!V$25)</f>
        <v>59406794654.159676</v>
      </c>
      <c r="BJ250" s="334">
        <f>(AN250*SUMPRODUCT(DD$10:DD$13,DD$28:DD$31)+AY250*SUMPRODUCT(DD$14:DD$23,DD$32:DD$41))*'Projeções - Receitas'!W$23+(AN250*DD$11*'Projeções - Receitas'!W$25)</f>
        <v>65658575054.941246</v>
      </c>
      <c r="BK250" s="334">
        <f>(AO250*SUMPRODUCT(DE$10:DE$13,DE$28:DE$31)+AZ250*SUMPRODUCT(DE$14:DE$23,DE$32:DE$41))*'Projeções - Receitas'!X$23+(AO250*DE$11*'Projeções - Receitas'!X$25)</f>
        <v>72549011885.691452</v>
      </c>
      <c r="BL250" s="334">
        <f>(AP250*SUMPRODUCT(DF$10:DF$13,DF$28:DF$31)+BA250*SUMPRODUCT(DF$14:DF$23,DF$32:DF$41))*'Projeções - Receitas'!Y$23+(AP250*DF$11*'Projeções - Receitas'!Y$25)</f>
        <v>80150988921.512299</v>
      </c>
      <c r="BM250" s="334">
        <f>(AQ250*SUMPRODUCT(DG$10:DG$13,DG$28:DG$31)+BB250*SUMPRODUCT(DG$14:DG$23,DG$32:DG$41))*'Projeções - Receitas'!Z$23+(AQ250*DG$11*'Projeções - Receitas'!Z$25)</f>
        <v>88541300184.652863</v>
      </c>
      <c r="BN250" s="334">
        <f>(AR250*SUMPRODUCT(DH$10:DH$13,DH$28:DH$31)+BC250*SUMPRODUCT(DH$14:DH$23,DH$32:DH$41))*'Projeções - Receitas'!AA$23+(AR250*DH$11*'Projeções - Receitas'!AA$25)</f>
        <v>97799438232.531021</v>
      </c>
      <c r="BO250" s="334">
        <f>(AS250*SUMPRODUCT(DI$10:DI$13,DI$28:DI$31)+BD250*SUMPRODUCT(DI$14:DI$23,DI$32:DI$41))*'Projeções - Receitas'!AB$23+(AS250*DI$11*'Projeções - Receitas'!AB$25)</f>
        <v>107431988221.67041</v>
      </c>
      <c r="BP250" s="334">
        <f>(AT250*SUMPRODUCT(DJ$10:DJ$13,DJ$28:DJ$31)+BE250*SUMPRODUCT(DJ$14:DJ$23,DJ$32:DJ$41))*'Projeções - Receitas'!AC$23+(AT250*DJ$11*'Projeções - Receitas'!AC$25)</f>
        <v>116086374860.2905</v>
      </c>
      <c r="BQ250" s="334">
        <f>(AU250*SUMPRODUCT(DK$10:DK$13,DK$28:DK$31)+BF250*SUMPRODUCT(DK$14:DK$23,DK$32:DK$41))*'Projeções - Receitas'!AD$23+(AU250*DK$11*'Projeções - Receitas'!AD$25)</f>
        <v>147666817452.49609</v>
      </c>
      <c r="BR250" s="335">
        <f>((BG250+'DRE + DCF'!T$12)*(1+'DRE + DCF'!T$15)+'DRE + DCF'!T$18)*(1+'DRE + DCF'!T$25)*'DRE + DCF'!T$33</f>
        <v>37034311784.279228</v>
      </c>
      <c r="BS250" s="335">
        <f>((BH250+'DRE + DCF'!U$12)*(1+'DRE + DCF'!U$15)+'DRE + DCF'!U$18)*(1+'DRE + DCF'!U$25)*'DRE + DCF'!U$33</f>
        <v>28057892381.803711</v>
      </c>
      <c r="BT250" s="335">
        <f>((BI250+'DRE + DCF'!V$12)*(1+'DRE + DCF'!V$15)+'DRE + DCF'!V$18)*(1+'DRE + DCF'!V$25)*'DRE + DCF'!V$33</f>
        <v>31184165422.837429</v>
      </c>
      <c r="BU250" s="335">
        <f>((BJ250+'DRE + DCF'!W$12)*(1+'DRE + DCF'!W$15)+'DRE + DCF'!W$18)*(1+'DRE + DCF'!W$25)*'DRE + DCF'!W$33</f>
        <v>34600961628.542953</v>
      </c>
      <c r="BV250" s="335">
        <f>((BK250+'DRE + DCF'!X$12)*(1+'DRE + DCF'!X$15)+'DRE + DCF'!X$18)*(1+'DRE + DCF'!X$25)*'DRE + DCF'!X$33</f>
        <v>38345213959.791977</v>
      </c>
      <c r="BW250" s="335">
        <f>((BL250+'DRE + DCF'!Y$12)*(1+'DRE + DCF'!Y$15)+'DRE + DCF'!Y$18)*(1+'DRE + DCF'!Y$25)*'DRE + DCF'!Y$33</f>
        <v>42462352492.08358</v>
      </c>
      <c r="BX250" s="335">
        <f>((BM250+'DRE + DCF'!Z$12)*(1+'DRE + DCF'!Z$15)+'DRE + DCF'!Z$18)*(1+'DRE + DCF'!Z$25)*'DRE + DCF'!Z$33</f>
        <v>47002419789.896431</v>
      </c>
      <c r="BY250" s="335">
        <f>((BN250+'DRE + DCF'!AA$12)*(1+'DRE + DCF'!AA$15)+'DRE + DCF'!AA$18)*(1+'DRE + DCF'!AA$25)*'DRE + DCF'!AA$33</f>
        <v>52002418337.898293</v>
      </c>
      <c r="BZ250" s="335">
        <f>((BO250+'DRE + DCF'!AB$12)*(1+'DRE + DCF'!AB$15)+'DRE + DCF'!AB$18)*(1+'DRE + DCF'!AB$25)*'DRE + DCF'!AB$33</f>
        <v>57170521355.384682</v>
      </c>
      <c r="CA250" s="335">
        <f>((BP250+'DRE + DCF'!AC$12)*(1+'DRE + DCF'!AC$15)+'DRE + DCF'!AC$18)*(1+'DRE + DCF'!AC$25)*'DRE + DCF'!AC$33</f>
        <v>61692429311.852898</v>
      </c>
      <c r="CB250" s="335">
        <f>((BQ250+'DRE + DCF'!AD$12)*(1+'DRE + DCF'!AD$15)+'DRE + DCF'!AD$18)*(1+'DRE + DCF'!AD$25)*'DRE + DCF'!AD$33</f>
        <v>77405670584.457184</v>
      </c>
      <c r="CC250" s="335">
        <f>BR250*(1-DA$47)+('DRE + DCF'!N$53*10^6)</f>
        <v>201358050993.43356</v>
      </c>
      <c r="CD250" s="335">
        <f>BS250*(1-DB$47)+('DRE + DCF'!T$53*10^6)</f>
        <v>201511804121.61496</v>
      </c>
      <c r="CE250" s="335">
        <f>BT250*(1-DC$47)+('DRE + DCF'!U$53*10^6)</f>
        <v>220231074273.63574</v>
      </c>
      <c r="CF250" s="335">
        <f>BU250*(1-DD$47)+('DRE + DCF'!V$53*10^6)</f>
        <v>241001341683.40384</v>
      </c>
      <c r="CG250" s="335">
        <f>BV250*(1-DE$47)+('DRE + DCF'!W$53*10^6)</f>
        <v>264019168253.95233</v>
      </c>
      <c r="CH250" s="335">
        <f>BW250*(1-DF$47)+('DRE + DCF'!X$53*10^6)</f>
        <v>289508387358.98462</v>
      </c>
      <c r="CI250" s="335">
        <f>BX250*(1-DG$47)+('DRE + DCF'!Y$53*10^6)</f>
        <v>317722869408.64709</v>
      </c>
      <c r="CJ250" s="335">
        <f>BY250*(1-DH$47)+('DRE + DCF'!Z$53*10^6)</f>
        <v>348938698383.20972</v>
      </c>
      <c r="CK250" s="335">
        <f>BZ250*(1-DI$47)+('DRE + DCF'!AA$53*10^6)</f>
        <v>383066513149.15314</v>
      </c>
      <c r="CL250" s="335">
        <f>CA250*(1-DJ$47)+('DRE + DCF'!AB$53*10^6)</f>
        <v>419263878566.00879</v>
      </c>
      <c r="CM250" s="335">
        <f>CB250*(1-DK$47)+('DRE + DCF'!AC$53*10^6)</f>
        <v>464767923859.6073</v>
      </c>
      <c r="CN250" s="335">
        <f t="shared" si="196"/>
        <v>1201104882188.9158</v>
      </c>
      <c r="CO250" s="335">
        <f t="shared" si="197"/>
        <v>1223585669296.4043</v>
      </c>
      <c r="CP250" s="335">
        <f t="shared" si="198"/>
        <v>1265317567208.5918</v>
      </c>
      <c r="CQ250" s="335">
        <f t="shared" si="199"/>
        <v>1417155675273.6228</v>
      </c>
      <c r="CR250" s="335">
        <f t="shared" si="200"/>
        <v>1587214356306.4578</v>
      </c>
      <c r="CS250" s="335">
        <f t="shared" si="201"/>
        <v>1777680079063.2329</v>
      </c>
      <c r="CT250" s="335">
        <f t="shared" si="202"/>
        <v>1991001688550.8208</v>
      </c>
      <c r="CU250" s="335">
        <f t="shared" si="203"/>
        <v>2229921891176.9194</v>
      </c>
      <c r="CV250" s="335">
        <f t="shared" si="204"/>
        <v>2484132986771.0884</v>
      </c>
      <c r="CW250" s="335">
        <f t="shared" si="205"/>
        <v>2722609753501.1133</v>
      </c>
      <c r="CX250" s="336">
        <f t="shared" si="206"/>
        <v>2979896375206.9683</v>
      </c>
    </row>
    <row r="251" spans="4:102" ht="30" customHeight="1" thickBot="1" x14ac:dyDescent="0.3">
      <c r="D251" s="337">
        <f t="shared" si="164"/>
        <v>1.0391085316537596E-2</v>
      </c>
      <c r="E251" s="338">
        <f t="shared" si="165"/>
        <v>7.4357398393115892E-3</v>
      </c>
      <c r="F251" s="338">
        <f t="shared" si="166"/>
        <v>1.6794491693198632E-2</v>
      </c>
      <c r="G251" s="338">
        <f t="shared" si="167"/>
        <v>1.2804040277076517E-2</v>
      </c>
      <c r="H251" s="338">
        <f t="shared" si="168"/>
        <v>9.0869155373091703E-3</v>
      </c>
      <c r="I251" s="338">
        <f t="shared" si="169"/>
        <v>5.6045619628506127E-3</v>
      </c>
      <c r="J251" s="338">
        <f t="shared" si="170"/>
        <v>2.3279065121852849E-3</v>
      </c>
      <c r="K251" s="338">
        <f t="shared" si="171"/>
        <v>7.6999118291004587E-4</v>
      </c>
      <c r="L251" s="338">
        <f t="shared" si="172"/>
        <v>3.0439996930209101E-3</v>
      </c>
      <c r="M251" s="338">
        <f t="shared" si="173"/>
        <v>3.2559478758625582E-3</v>
      </c>
      <c r="N251" s="338">
        <f t="shared" si="174"/>
        <v>1.2815442296693902E-3</v>
      </c>
      <c r="O251" s="338">
        <f t="shared" si="163"/>
        <v>0.12000000000000009</v>
      </c>
      <c r="P251" s="338">
        <f t="shared" si="163"/>
        <v>0.12000000000000009</v>
      </c>
      <c r="Q251" s="338">
        <f t="shared" si="208"/>
        <v>0.12000000000000009</v>
      </c>
      <c r="R251" s="338">
        <f t="shared" si="209"/>
        <v>0.12000000000000009</v>
      </c>
      <c r="S251" s="338">
        <f t="shared" si="210"/>
        <v>0.12000000000000009</v>
      </c>
      <c r="T251" s="338">
        <f t="shared" si="211"/>
        <v>0.12000000000000009</v>
      </c>
      <c r="U251" s="338">
        <f t="shared" si="212"/>
        <v>0.12000000000000009</v>
      </c>
      <c r="V251" s="338">
        <f t="shared" si="213"/>
        <v>0.12000000000000009</v>
      </c>
      <c r="W251" s="338">
        <f t="shared" si="214"/>
        <v>0.12000000000000009</v>
      </c>
      <c r="X251" s="338">
        <f t="shared" si="215"/>
        <v>0.12000000000000009</v>
      </c>
      <c r="Y251" s="338">
        <f t="shared" si="216"/>
        <v>0.12000000000000009</v>
      </c>
      <c r="Z251" s="338">
        <f t="shared" si="175"/>
        <v>0.16757856355834486</v>
      </c>
      <c r="AA251" s="338">
        <f t="shared" si="207"/>
        <v>0.16462321808111885</v>
      </c>
      <c r="AB251" s="338">
        <f t="shared" si="176"/>
        <v>0.17398196993500589</v>
      </c>
      <c r="AC251" s="338">
        <f t="shared" si="177"/>
        <v>0.16999151851888378</v>
      </c>
      <c r="AD251" s="338">
        <f t="shared" si="178"/>
        <v>0.16627439377911643</v>
      </c>
      <c r="AE251" s="338">
        <f t="shared" si="179"/>
        <v>0.16279204020465787</v>
      </c>
      <c r="AF251" s="338">
        <f t="shared" si="180"/>
        <v>0.15951538475399255</v>
      </c>
      <c r="AG251" s="338">
        <f t="shared" si="181"/>
        <v>0.15641748705889721</v>
      </c>
      <c r="AH251" s="338">
        <f t="shared" si="182"/>
        <v>0.15414347854878635</v>
      </c>
      <c r="AI251" s="338">
        <f t="shared" si="183"/>
        <v>0.1539315303659447</v>
      </c>
      <c r="AJ251" s="338">
        <f t="shared" si="184"/>
        <v>0.15590593401213787</v>
      </c>
      <c r="AK251" s="339">
        <f>(1+O251)*'Projeções - Receitas'!N$34</f>
        <v>2064364200637.9424</v>
      </c>
      <c r="AL251" s="339">
        <f>(1+P251)*'Projeções - Receitas'!T$34</f>
        <v>2180288710590.6223</v>
      </c>
      <c r="AM251" s="339">
        <f>(1+Q251)*'Projeções - Receitas'!U$34</f>
        <v>2441923355861.4971</v>
      </c>
      <c r="AN251" s="339">
        <f>(1+R251)*'Projeções - Receitas'!V$34</f>
        <v>2734954158564.877</v>
      </c>
      <c r="AO251" s="339">
        <f>(1+S251)*'Projeções - Receitas'!W$34</f>
        <v>3063148657592.6626</v>
      </c>
      <c r="AP251" s="339">
        <f>(1+T251)*'Projeções - Receitas'!X$34</f>
        <v>3430726496503.7822</v>
      </c>
      <c r="AQ251" s="339">
        <f>(1+U251)*'Projeções - Receitas'!Y$34</f>
        <v>3842413676084.2363</v>
      </c>
      <c r="AR251" s="339">
        <f>(1+V251)*'Projeções - Receitas'!Z$34</f>
        <v>4303503317214.3452</v>
      </c>
      <c r="AS251" s="339">
        <f>(1+W251)*'Projeções - Receitas'!AA$34</f>
        <v>4794102695376.7813</v>
      </c>
      <c r="AT251" s="339">
        <f>(1+X251)*'Projeções - Receitas'!AB$34</f>
        <v>5254336554132.9531</v>
      </c>
      <c r="AU251" s="339">
        <f>(1+Y251)*'Projeções - Receitas'!AC$34</f>
        <v>5750871358498.5166</v>
      </c>
      <c r="AV251" s="340">
        <f t="shared" si="185"/>
        <v>1807497215585.54</v>
      </c>
      <c r="AW251" s="340">
        <f t="shared" si="186"/>
        <v>1908997342788.3059</v>
      </c>
      <c r="AX251" s="340">
        <f t="shared" si="187"/>
        <v>2138077023922.9026</v>
      </c>
      <c r="AY251" s="340">
        <f t="shared" si="188"/>
        <v>2394646266793.6514</v>
      </c>
      <c r="AZ251" s="340">
        <f t="shared" si="189"/>
        <v>2682003818808.8896</v>
      </c>
      <c r="BA251" s="340">
        <f t="shared" si="190"/>
        <v>3003844277065.9565</v>
      </c>
      <c r="BB251" s="340">
        <f t="shared" si="191"/>
        <v>3364305590313.8716</v>
      </c>
      <c r="BC251" s="340">
        <f t="shared" si="192"/>
        <v>3768022261151.5366</v>
      </c>
      <c r="BD251" s="340">
        <f t="shared" si="193"/>
        <v>4197576798922.8125</v>
      </c>
      <c r="BE251" s="340">
        <f t="shared" si="194"/>
        <v>4600544171619.4033</v>
      </c>
      <c r="BF251" s="340">
        <f t="shared" si="195"/>
        <v>5035295595837.4365</v>
      </c>
      <c r="BG251" s="339">
        <f>(AK251*SUMPRODUCT(DA$10:DA$13,DA$28:DA$31)+AV251*SUMPRODUCT(DA$14:DA$23,DA$32:DA$41))*'Projeções - Receitas'!T$23+(AK251*DA$11*'Projeções - Receitas'!T$25)</f>
        <v>67064062287.022354</v>
      </c>
      <c r="BH251" s="339">
        <f>(AL251*SUMPRODUCT(DB$10:DB$13,DB$28:DB$31)+AW251*SUMPRODUCT(DB$14:DB$23,DB$32:DB$41))*'Projeções - Receitas'!U$23+(AL251*DB$11*'Projeções - Receitas'!U$25)</f>
        <v>53733298115.340599</v>
      </c>
      <c r="BI251" s="339">
        <f>(AM251*SUMPRODUCT(DC$10:DC$13,DC$28:DC$31)+AX251*SUMPRODUCT(DC$14:DC$23,DC$32:DC$41))*'Projeções - Receitas'!V$23+(AM251*DC$11*'Projeções - Receitas'!V$25)</f>
        <v>59433327389.601456</v>
      </c>
      <c r="BJ251" s="339">
        <f>(AN251*SUMPRODUCT(DD$10:DD$13,DD$28:DD$31)+AY251*SUMPRODUCT(DD$14:DD$23,DD$32:DD$41))*'Projeções - Receitas'!W$23+(AN251*DD$11*'Projeções - Receitas'!W$25)</f>
        <v>65687900010.302963</v>
      </c>
      <c r="BK251" s="339">
        <f>(AO251*SUMPRODUCT(DE$10:DE$13,DE$28:DE$31)+AZ251*SUMPRODUCT(DE$14:DE$23,DE$32:DE$41))*'Projeções - Receitas'!X$23+(AO251*DE$11*'Projeções - Receitas'!X$25)</f>
        <v>72581414302.790924</v>
      </c>
      <c r="BL251" s="339">
        <f>(AP251*SUMPRODUCT(DF$10:DF$13,DF$28:DF$31)+BA251*SUMPRODUCT(DF$14:DF$23,DF$32:DF$41))*'Projeções - Receitas'!Y$23+(AP251*DF$11*'Projeções - Receitas'!Y$25)</f>
        <v>80186786594.098907</v>
      </c>
      <c r="BM251" s="339">
        <f>(AQ251*SUMPRODUCT(DG$10:DG$13,DG$28:DG$31)+BB251*SUMPRODUCT(DG$14:DG$23,DG$32:DG$41))*'Projeções - Receitas'!Z$23+(AQ251*DG$11*'Projeções - Receitas'!Z$25)</f>
        <v>88580845204.833588</v>
      </c>
      <c r="BN251" s="339">
        <f>(AR251*SUMPRODUCT(DH$10:DH$13,DH$28:DH$31)+BC251*SUMPRODUCT(DH$14:DH$23,DH$32:DH$41))*'Projeções - Receitas'!AA$23+(AR251*DH$11*'Projeções - Receitas'!AA$25)</f>
        <v>97843118196.011368</v>
      </c>
      <c r="BO251" s="339">
        <f>(AS251*SUMPRODUCT(DI$10:DI$13,DI$28:DI$31)+BD251*SUMPRODUCT(DI$14:DI$23,DI$32:DI$41))*'Projeções - Receitas'!AB$23+(AS251*DI$11*'Projeções - Receitas'!AB$25)</f>
        <v>107479970351.2914</v>
      </c>
      <c r="BP251" s="339">
        <f>(AT251*SUMPRODUCT(DJ$10:DJ$13,DJ$28:DJ$31)+BE251*SUMPRODUCT(DJ$14:DJ$23,DJ$32:DJ$41))*'Projeções - Receitas'!AC$23+(AT251*DJ$11*'Projeções - Receitas'!AC$25)</f>
        <v>116138222280.95158</v>
      </c>
      <c r="BQ251" s="339">
        <f>(AU251*SUMPRODUCT(DK$10:DK$13,DK$28:DK$31)+BF251*SUMPRODUCT(DK$14:DK$23,DK$32:DK$41))*'Projeções - Receitas'!AD$23+(AU251*DK$11*'Projeções - Receitas'!AD$25)</f>
        <v>147732769581.77362</v>
      </c>
      <c r="BR251" s="340">
        <f>((BG251+'DRE + DCF'!T$12)*(1+'DRE + DCF'!T$15)+'DRE + DCF'!T$18)*(1+'DRE + DCF'!T$25)*'DRE + DCF'!T$33</f>
        <v>37052734376.570229</v>
      </c>
      <c r="BS251" s="340">
        <f>((BH251+'DRE + DCF'!U$12)*(1+'DRE + DCF'!U$15)+'DRE + DCF'!U$18)*(1+'DRE + DCF'!U$25)*'DRE + DCF'!U$33</f>
        <v>28072510545.66761</v>
      </c>
      <c r="BT251" s="340">
        <f>((BI251+'DRE + DCF'!V$12)*(1+'DRE + DCF'!V$15)+'DRE + DCF'!V$18)*(1+'DRE + DCF'!V$25)*'DRE + DCF'!V$33</f>
        <v>31200316143.908051</v>
      </c>
      <c r="BU251" s="340">
        <f>((BJ251+'DRE + DCF'!W$12)*(1+'DRE + DCF'!W$15)+'DRE + DCF'!W$18)*(1+'DRE + DCF'!W$25)*'DRE + DCF'!W$33</f>
        <v>34618791952.998421</v>
      </c>
      <c r="BV251" s="340">
        <f>((BK251+'DRE + DCF'!X$12)*(1+'DRE + DCF'!X$15)+'DRE + DCF'!X$18)*(1+'DRE + DCF'!X$25)*'DRE + DCF'!X$33</f>
        <v>38364893309.428917</v>
      </c>
      <c r="BW251" s="340">
        <f>((BL251+'DRE + DCF'!Y$12)*(1+'DRE + DCF'!Y$15)+'DRE + DCF'!Y$18)*(1+'DRE + DCF'!Y$25)*'DRE + DCF'!Y$33</f>
        <v>42484069451.624443</v>
      </c>
      <c r="BX251" s="340">
        <f>((BM251+'DRE + DCF'!Z$12)*(1+'DRE + DCF'!Z$15)+'DRE + DCF'!Z$18)*(1+'DRE + DCF'!Z$25)*'DRE + DCF'!Z$33</f>
        <v>47026383076.269173</v>
      </c>
      <c r="BY251" s="340">
        <f>((BN251+'DRE + DCF'!AA$12)*(1+'DRE + DCF'!AA$15)+'DRE + DCF'!AA$18)*(1+'DRE + DCF'!AA$25)*'DRE + DCF'!AA$33</f>
        <v>52028857435.97213</v>
      </c>
      <c r="BZ251" s="340">
        <f>((BO251+'DRE + DCF'!AB$12)*(1+'DRE + DCF'!AB$15)+'DRE + DCF'!AB$18)*(1+'DRE + DCF'!AB$25)*'DRE + DCF'!AB$33</f>
        <v>57199531716.032013</v>
      </c>
      <c r="CA251" s="340">
        <f>((BP251+'DRE + DCF'!AC$12)*(1+'DRE + DCF'!AC$15)+'DRE + DCF'!AC$18)*(1+'DRE + DCF'!AC$25)*'DRE + DCF'!AC$33</f>
        <v>61723741213.755386</v>
      </c>
      <c r="CB251" s="340">
        <f>((BQ251+'DRE + DCF'!AD$12)*(1+'DRE + DCF'!AD$15)+'DRE + DCF'!AD$18)*(1+'DRE + DCF'!AD$25)*'DRE + DCF'!AD$33</f>
        <v>77444170199.641434</v>
      </c>
      <c r="CC251" s="340">
        <f>BR251*(1-DA$47)+('DRE + DCF'!N$53*10^6)</f>
        <v>201369327861.50027</v>
      </c>
      <c r="CD251" s="340">
        <f>BS251*(1-DB$47)+('DRE + DCF'!T$53*10^6)</f>
        <v>201520575019.93332</v>
      </c>
      <c r="CE251" s="340">
        <f>BT251*(1-DC$47)+('DRE + DCF'!U$53*10^6)</f>
        <v>220240764706.27811</v>
      </c>
      <c r="CF251" s="340">
        <f>BU251*(1-DD$47)+('DRE + DCF'!V$53*10^6)</f>
        <v>241012039878.07712</v>
      </c>
      <c r="CG251" s="340">
        <f>BV251*(1-DE$47)+('DRE + DCF'!W$53*10^6)</f>
        <v>264030975863.7345</v>
      </c>
      <c r="CH251" s="340">
        <f>BW251*(1-DF$47)+('DRE + DCF'!X$53*10^6)</f>
        <v>289521417534.70917</v>
      </c>
      <c r="CI251" s="340">
        <f>BX251*(1-DG$47)+('DRE + DCF'!Y$53*10^6)</f>
        <v>317737247380.4707</v>
      </c>
      <c r="CJ251" s="340">
        <f>BY251*(1-DH$47)+('DRE + DCF'!Z$53*10^6)</f>
        <v>348954561842.05402</v>
      </c>
      <c r="CK251" s="340">
        <f>BZ251*(1-DI$47)+('DRE + DCF'!AA$53*10^6)</f>
        <v>383083919365.5415</v>
      </c>
      <c r="CL251" s="340">
        <f>CA251*(1-DJ$47)+('DRE + DCF'!AB$53*10^6)</f>
        <v>419282665707.15027</v>
      </c>
      <c r="CM251" s="340">
        <f>CB251*(1-DK$47)+('DRE + DCF'!AC$53*10^6)</f>
        <v>464791023628.71783</v>
      </c>
      <c r="CN251" s="340">
        <f t="shared" si="196"/>
        <v>1201641329210.885</v>
      </c>
      <c r="CO251" s="340">
        <f t="shared" si="197"/>
        <v>1224132156866.4338</v>
      </c>
      <c r="CP251" s="340">
        <f t="shared" si="198"/>
        <v>1265882693411.0071</v>
      </c>
      <c r="CQ251" s="340">
        <f t="shared" si="199"/>
        <v>1417788616620.3281</v>
      </c>
      <c r="CR251" s="340">
        <f t="shared" si="200"/>
        <v>1587923250614.7678</v>
      </c>
      <c r="CS251" s="340">
        <f t="shared" si="201"/>
        <v>1778474040688.54</v>
      </c>
      <c r="CT251" s="340">
        <f t="shared" si="202"/>
        <v>1991890925571.1648</v>
      </c>
      <c r="CU251" s="340">
        <f t="shared" si="203"/>
        <v>2230917836639.7051</v>
      </c>
      <c r="CV251" s="340">
        <f t="shared" si="204"/>
        <v>2485242470016.6318</v>
      </c>
      <c r="CW251" s="340">
        <f t="shared" si="205"/>
        <v>2723825747138.2285</v>
      </c>
      <c r="CX251" s="341">
        <f t="shared" si="206"/>
        <v>2981227280242.791</v>
      </c>
    </row>
  </sheetData>
  <mergeCells count="10">
    <mergeCell ref="BF4:BI5"/>
    <mergeCell ref="D9:N9"/>
    <mergeCell ref="O9:Y9"/>
    <mergeCell ref="BG9:BQ9"/>
    <mergeCell ref="BR9:CB9"/>
    <mergeCell ref="CN9:CX9"/>
    <mergeCell ref="Z9:AJ9"/>
    <mergeCell ref="AK9:AU9"/>
    <mergeCell ref="AV9:BF9"/>
    <mergeCell ref="CC9:CM9"/>
  </mergeCells>
  <phoneticPr fontId="36" type="noConversion"/>
  <hyperlinks>
    <hyperlink ref="A13" location="'Projeções - Receitas'!A1" display="Projeções - Receita" xr:uid="{68D773F9-0D90-4E3B-9F4F-74EDE03E36AD}"/>
    <hyperlink ref="A12" location="'Balanço Patrimonial'!A1" display="Balanço Patrimonial" xr:uid="{74B935B1-08EB-40DE-A6A8-72B01A91F78C}"/>
    <hyperlink ref="A11" location="'DRE CMN 4.720 - Contas Abertas'!A1" display="Contas Abertas" xr:uid="{97A3DD62-8D17-464B-905E-5CC7DEA69587}"/>
    <hyperlink ref="A10" location="'DRE + DCF'!A1" display="DRE + DCF" xr:uid="{BF3C3F47-6D45-4908-B98C-36F0509726D5}"/>
    <hyperlink ref="A9" location="Ke!A1" display="KE" xr:uid="{03BEE8EB-12D2-4663-B899-0C80B976FF59}"/>
    <hyperlink ref="A8" location="Dashboard!A1" display="Dashboard" xr:uid="{6D7B4D8C-F540-4167-BDCF-50786E63455F}"/>
    <hyperlink ref="A14" location="'Painel de Índices'!A1" display="Painel de Índices" xr:uid="{8FBB89A7-4F67-4F6D-834A-D2456A59951E}"/>
    <hyperlink ref="A15" location="'Provisões e Processos'!A1" display="Provisões e Processos" xr:uid="{EC4F7116-08D1-4A71-A031-9592AF02F03E}"/>
    <hyperlink ref="A16" location="'Projeções Trimestrais'!A1" display="Projeções Trimestrais" xr:uid="{D036D462-BAE3-49E3-9C8C-F0FD2E46EBF1}"/>
  </hyperlinks>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0576-A911-4E13-BB0E-81B0F4E8383A}">
  <dimension ref="A1:CH54"/>
  <sheetViews>
    <sheetView showGridLines="0" zoomScaleNormal="100" workbookViewId="0">
      <selection activeCell="A15" sqref="A15"/>
    </sheetView>
  </sheetViews>
  <sheetFormatPr defaultColWidth="0" defaultRowHeight="30.75" customHeight="1" zeroHeight="1" x14ac:dyDescent="0.25"/>
  <cols>
    <col min="1" max="1" width="35.7109375" style="253" customWidth="1"/>
    <col min="2" max="4" width="9.140625" style="4" customWidth="1"/>
    <col min="5" max="5" width="40.85546875" style="4" bestFit="1" customWidth="1"/>
    <col min="6" max="17" width="17.7109375" style="4" customWidth="1"/>
    <col min="18" max="20" width="9.140625" style="4" customWidth="1"/>
    <col min="21" max="26" width="9.140625" style="4" hidden="1" customWidth="1"/>
    <col min="27" max="30" width="0" style="4" hidden="1" customWidth="1"/>
    <col min="31" max="32" width="9.140625" style="4" hidden="1" customWidth="1"/>
    <col min="33" max="36" width="0" style="4" hidden="1" customWidth="1"/>
    <col min="37" max="38" width="9.140625" style="4" hidden="1" customWidth="1"/>
    <col min="39" max="55" width="0" style="4" hidden="1" customWidth="1"/>
    <col min="56" max="56" width="9.140625" style="4" hidden="1" customWidth="1"/>
    <col min="57" max="60" width="0" style="4" hidden="1" customWidth="1"/>
    <col min="61" max="62" width="9.140625" style="4" hidden="1" customWidth="1"/>
    <col min="63" max="66" width="0" style="4" hidden="1" customWidth="1"/>
    <col min="67" max="68" width="9.140625" style="4" hidden="1" customWidth="1"/>
    <col min="69" max="71" width="0" style="4" hidden="1" customWidth="1"/>
    <col min="72" max="73" width="9.140625" style="4" hidden="1" customWidth="1"/>
    <col min="74" max="77" width="0" style="4" hidden="1" customWidth="1"/>
    <col min="78" max="86" width="9.140625" style="4" hidden="1" customWidth="1"/>
    <col min="87" max="16384" width="0" style="4" hidden="1"/>
  </cols>
  <sheetData>
    <row r="1" spans="1:30" ht="15" customHeight="1" x14ac:dyDescent="0.25">
      <c r="B1" s="2"/>
      <c r="C1" s="2"/>
      <c r="D1" s="2"/>
      <c r="E1" s="2"/>
      <c r="F1" s="2"/>
      <c r="G1" s="2"/>
      <c r="H1" s="2"/>
      <c r="I1" s="2"/>
      <c r="J1" s="2"/>
      <c r="K1" s="2"/>
      <c r="L1" s="2"/>
      <c r="M1" s="2"/>
      <c r="N1" s="2"/>
      <c r="O1" s="2"/>
      <c r="P1" s="2"/>
      <c r="Q1" s="2"/>
      <c r="R1" s="2"/>
      <c r="S1" s="2"/>
      <c r="T1" s="2"/>
      <c r="U1" s="2"/>
      <c r="V1" s="2"/>
      <c r="W1" s="2"/>
      <c r="X1" s="2"/>
      <c r="Y1" s="2"/>
    </row>
    <row r="2" spans="1:30" ht="15" customHeight="1" x14ac:dyDescent="0.25">
      <c r="B2" s="2"/>
      <c r="C2" s="2"/>
      <c r="D2" s="2"/>
      <c r="E2" s="2"/>
      <c r="F2" s="2"/>
      <c r="G2" s="2"/>
      <c r="H2" s="2"/>
      <c r="I2" s="63"/>
      <c r="J2" s="3"/>
      <c r="K2" s="3"/>
      <c r="L2" s="3"/>
      <c r="M2" s="3"/>
      <c r="N2" s="3"/>
      <c r="O2" s="2"/>
      <c r="P2" s="2"/>
      <c r="Q2" s="2"/>
      <c r="R2" s="2"/>
      <c r="S2" s="2"/>
      <c r="T2" s="2"/>
      <c r="U2" s="2"/>
      <c r="V2" s="2"/>
      <c r="W2" s="2"/>
      <c r="X2" s="2"/>
      <c r="Y2" s="2"/>
    </row>
    <row r="3" spans="1:30" ht="15" customHeight="1" x14ac:dyDescent="0.25">
      <c r="B3" s="2"/>
      <c r="C3" s="2"/>
      <c r="D3" s="2"/>
      <c r="E3" s="229"/>
      <c r="F3" s="229"/>
      <c r="G3" s="229"/>
      <c r="H3" s="229"/>
      <c r="I3" s="229"/>
      <c r="J3" s="229"/>
      <c r="K3" s="229"/>
      <c r="L3" s="229"/>
      <c r="M3" s="229"/>
      <c r="N3" s="229"/>
      <c r="O3" s="229"/>
      <c r="P3" s="229"/>
      <c r="Q3" s="229"/>
      <c r="R3" s="229"/>
      <c r="S3" s="229"/>
      <c r="T3" s="229"/>
      <c r="U3" s="2"/>
      <c r="V3" s="2"/>
      <c r="W3" s="2"/>
      <c r="X3" s="2"/>
      <c r="Y3" s="2"/>
    </row>
    <row r="4" spans="1:30" ht="15" customHeight="1" x14ac:dyDescent="0.25">
      <c r="B4" s="2"/>
      <c r="C4" s="2"/>
      <c r="D4" s="2"/>
      <c r="E4" s="229"/>
      <c r="F4" s="229"/>
      <c r="G4" s="229"/>
      <c r="H4" s="461" t="str">
        <f>Dashboard!$I$4</f>
        <v>Banco do Brasil ($BBAS3)</v>
      </c>
      <c r="I4" s="461"/>
      <c r="J4" s="461"/>
      <c r="K4" s="229"/>
      <c r="L4" s="229"/>
      <c r="M4" s="229"/>
      <c r="N4" s="229"/>
      <c r="O4" s="229"/>
      <c r="P4" s="229"/>
      <c r="Q4" s="229"/>
      <c r="R4" s="229"/>
      <c r="S4" s="229"/>
      <c r="T4" s="229"/>
      <c r="U4" s="2"/>
      <c r="V4" s="2"/>
      <c r="W4" s="2"/>
      <c r="X4" s="2"/>
      <c r="Y4" s="2"/>
    </row>
    <row r="5" spans="1:30" ht="15" customHeight="1" x14ac:dyDescent="0.25">
      <c r="B5" s="2"/>
      <c r="C5" s="2"/>
      <c r="D5" s="2"/>
      <c r="E5" s="229"/>
      <c r="F5" s="229"/>
      <c r="G5" s="229"/>
      <c r="H5" s="462"/>
      <c r="I5" s="462"/>
      <c r="J5" s="462"/>
      <c r="K5" s="229"/>
      <c r="L5" s="229"/>
      <c r="M5" s="229"/>
      <c r="N5" s="229"/>
      <c r="O5" s="229"/>
      <c r="P5" s="229"/>
      <c r="Q5" s="229"/>
      <c r="R5" s="229"/>
      <c r="S5" s="229"/>
      <c r="T5" s="229"/>
      <c r="U5" s="2"/>
      <c r="V5" s="2"/>
      <c r="W5" s="2"/>
      <c r="X5" s="2"/>
      <c r="Y5" s="2"/>
    </row>
    <row r="6" spans="1:30" ht="15" customHeight="1" x14ac:dyDescent="0.25">
      <c r="B6" s="2"/>
      <c r="C6" s="2"/>
      <c r="D6" s="2"/>
      <c r="E6" s="2"/>
      <c r="F6" s="2"/>
      <c r="G6" s="2"/>
      <c r="H6" s="2"/>
      <c r="I6" s="2"/>
      <c r="J6" s="2"/>
      <c r="K6" s="2"/>
      <c r="L6" s="2"/>
      <c r="M6" s="2"/>
      <c r="N6" s="2"/>
      <c r="O6" s="2"/>
      <c r="P6" s="2"/>
      <c r="Q6" s="2"/>
      <c r="R6" s="2"/>
      <c r="S6" s="2"/>
      <c r="T6" s="2"/>
      <c r="U6" s="2"/>
      <c r="V6" s="2"/>
      <c r="W6" s="2"/>
      <c r="X6" s="2"/>
      <c r="Y6" s="2"/>
    </row>
    <row r="7" spans="1:30" s="7" customFormat="1" ht="30" customHeight="1" x14ac:dyDescent="0.25">
      <c r="A7" s="254" t="s">
        <v>317</v>
      </c>
      <c r="B7" s="6"/>
      <c r="C7" s="2"/>
      <c r="D7" s="2"/>
      <c r="E7" s="2"/>
      <c r="F7" s="2"/>
      <c r="G7" s="2"/>
      <c r="H7" s="2"/>
      <c r="I7" s="2"/>
      <c r="J7" s="2"/>
      <c r="K7" s="2"/>
      <c r="L7" s="2"/>
      <c r="M7" s="2"/>
      <c r="N7" s="2"/>
      <c r="O7" s="2"/>
      <c r="P7" s="2"/>
      <c r="Q7" s="2"/>
      <c r="R7" s="2"/>
      <c r="S7" s="2"/>
      <c r="T7" s="2"/>
      <c r="U7" s="2"/>
      <c r="V7" s="2"/>
      <c r="W7" s="2"/>
      <c r="X7" s="6"/>
      <c r="Y7" s="6"/>
    </row>
    <row r="8" spans="1:30" ht="30" customHeight="1" x14ac:dyDescent="0.25">
      <c r="A8" s="17" t="s">
        <v>318</v>
      </c>
      <c r="B8" s="2"/>
      <c r="C8" s="2"/>
      <c r="D8" s="6"/>
      <c r="E8" s="6"/>
      <c r="F8" s="6"/>
      <c r="G8" s="6"/>
      <c r="H8" s="6"/>
      <c r="I8" s="6"/>
      <c r="J8" s="6"/>
      <c r="K8" s="6"/>
      <c r="L8" s="6"/>
      <c r="M8" s="6"/>
      <c r="N8" s="6"/>
      <c r="O8" s="2"/>
      <c r="P8" s="2"/>
      <c r="Q8" s="2"/>
      <c r="R8" s="2"/>
      <c r="S8" s="2"/>
      <c r="T8" s="2"/>
      <c r="U8" s="2"/>
      <c r="V8" s="2"/>
      <c r="W8" s="2"/>
      <c r="X8" s="2"/>
      <c r="Y8" s="2"/>
    </row>
    <row r="9" spans="1:30" ht="30" customHeight="1" x14ac:dyDescent="0.25">
      <c r="A9" s="17" t="s">
        <v>218</v>
      </c>
      <c r="B9" s="2"/>
      <c r="C9" s="2"/>
      <c r="D9" s="232"/>
      <c r="E9" s="233"/>
      <c r="F9" s="230">
        <v>2014</v>
      </c>
      <c r="G9" s="230">
        <v>2015</v>
      </c>
      <c r="H9" s="230">
        <v>2016</v>
      </c>
      <c r="I9" s="230">
        <v>2017</v>
      </c>
      <c r="J9" s="230">
        <v>2018</v>
      </c>
      <c r="K9" s="230">
        <v>2019</v>
      </c>
      <c r="L9" s="230">
        <v>2020</v>
      </c>
      <c r="M9" s="230">
        <v>2021</v>
      </c>
      <c r="N9" s="435">
        <v>2022</v>
      </c>
      <c r="O9" s="435" t="s">
        <v>450</v>
      </c>
      <c r="P9" s="435" t="s">
        <v>451</v>
      </c>
      <c r="Q9" s="436" t="s">
        <v>452</v>
      </c>
      <c r="R9" s="2"/>
      <c r="S9" s="2"/>
      <c r="T9" s="2"/>
      <c r="U9" s="2"/>
      <c r="V9" s="2"/>
      <c r="W9" s="2"/>
      <c r="X9" s="2"/>
      <c r="Y9" s="2"/>
      <c r="Z9" s="2"/>
      <c r="AA9" s="2"/>
      <c r="AB9" s="2"/>
      <c r="AC9" s="2"/>
      <c r="AD9" s="2"/>
    </row>
    <row r="10" spans="1:30" ht="30" customHeight="1" x14ac:dyDescent="0.25">
      <c r="A10" s="17" t="s">
        <v>319</v>
      </c>
      <c r="B10" s="2"/>
      <c r="C10" s="2"/>
      <c r="D10" s="234"/>
      <c r="E10" s="235" t="s">
        <v>303</v>
      </c>
      <c r="F10" s="236">
        <f>'Balanço Patrimonial'!F13/'Balanço Patrimonial'!F59</f>
        <v>0.17995818146460088</v>
      </c>
      <c r="G10" s="236">
        <f>'Balanço Patrimonial'!G13/'Balanço Patrimonial'!G59</f>
        <v>0.27129206636616632</v>
      </c>
      <c r="H10" s="236">
        <f>'Balanço Patrimonial'!H13/'Balanço Patrimonial'!H59</f>
        <v>0.18465640284141185</v>
      </c>
      <c r="I10" s="236">
        <f>'Balanço Patrimonial'!I13/'Balanço Patrimonial'!I59</f>
        <v>0.19263644699378957</v>
      </c>
      <c r="J10" s="236">
        <f>'Balanço Patrimonial'!J13/'Balanço Patrimonial'!J59</f>
        <v>0.20077755046549361</v>
      </c>
      <c r="K10" s="236">
        <f>'Balanço Patrimonial'!K13/'Balanço Patrimonial'!K59</f>
        <v>0.19964187320427387</v>
      </c>
      <c r="L10" s="236">
        <f>'Balanço Patrimonial'!L13/'Balanço Patrimonial'!L59</f>
        <v>0.17102155805825425</v>
      </c>
      <c r="M10" s="236">
        <f>'Balanço Patrimonial'!M13/'Balanço Patrimonial'!M59</f>
        <v>0.15202461467712364</v>
      </c>
      <c r="N10" s="437">
        <f>'Balanço Patrimonial'!N13/'Balanço Patrimonial'!N59</f>
        <v>0.16976155261448933</v>
      </c>
      <c r="O10" s="437">
        <f>'Balanço Patrimonial'!O13/'Balanço Patrimonial'!O59</f>
        <v>0.24601348566459447</v>
      </c>
      <c r="P10" s="437">
        <f>'Balanço Patrimonial'!P13/'Balanço Patrimonial'!P59</f>
        <v>0.21399676407848423</v>
      </c>
      <c r="Q10" s="438">
        <f>'Balanço Patrimonial'!Q13/'Balanço Patrimonial'!Q59</f>
        <v>0.22594169643766499</v>
      </c>
      <c r="R10" s="2"/>
      <c r="S10" s="2"/>
      <c r="T10" s="2"/>
      <c r="U10" s="2"/>
      <c r="V10" s="2"/>
      <c r="W10" s="2"/>
      <c r="X10" s="2"/>
      <c r="Y10" s="2"/>
      <c r="Z10" s="2"/>
      <c r="AA10" s="2"/>
      <c r="AB10" s="2"/>
      <c r="AC10" s="2"/>
      <c r="AD10" s="2"/>
    </row>
    <row r="11" spans="1:30" ht="30" customHeight="1" x14ac:dyDescent="0.25">
      <c r="A11" s="17" t="s">
        <v>320</v>
      </c>
      <c r="B11" s="2"/>
      <c r="C11" s="2"/>
      <c r="D11" s="234"/>
      <c r="E11" s="235" t="s">
        <v>299</v>
      </c>
      <c r="F11" s="236">
        <f>SUM('Balanço Patrimonial'!F13,'Balanço Patrimonial'!F14)/'Balanço Patrimonial'!F59</f>
        <v>4.2551917101980701</v>
      </c>
      <c r="G11" s="236">
        <f>SUM('Balanço Patrimonial'!G13,'Balanço Patrimonial'!G14)/'Balanço Patrimonial'!G59</f>
        <v>5.5717136720851173</v>
      </c>
      <c r="H11" s="236">
        <f>SUM('Balanço Patrimonial'!H13,'Balanço Patrimonial'!H14)/'Balanço Patrimonial'!H59</f>
        <v>6.0349294260183521</v>
      </c>
      <c r="I11" s="236">
        <f>SUM('Balanço Patrimonial'!I13,'Balanço Patrimonial'!I14)/'Balanço Patrimonial'!I59</f>
        <v>5.5229831208458346</v>
      </c>
      <c r="J11" s="236">
        <f>SUM('Balanço Patrimonial'!J13,'Balanço Patrimonial'!J14)/'Balanço Patrimonial'!J59</f>
        <v>6.3221067157330904</v>
      </c>
      <c r="K11" s="236">
        <f>SUM('Balanço Patrimonial'!K13,'Balanço Patrimonial'!K14)/'Balanço Patrimonial'!K59</f>
        <v>6.1866667762550973</v>
      </c>
      <c r="L11" s="236">
        <f>SUM('Balanço Patrimonial'!L13,'Balanço Patrimonial'!L14)/'Balanço Patrimonial'!L59</f>
        <v>5.3653989687498163</v>
      </c>
      <c r="M11" s="236">
        <f>SUM('Balanço Patrimonial'!M13,'Balanço Patrimonial'!M14)/'Balanço Patrimonial'!M59</f>
        <v>4.5649034337694685</v>
      </c>
      <c r="N11" s="437">
        <f>SUM('Balanço Patrimonial'!N13,'Balanço Patrimonial'!N14)/'Balanço Patrimonial'!N59</f>
        <v>4.0254260338358838</v>
      </c>
      <c r="O11" s="437">
        <f>SUM('Balanço Patrimonial'!O13,'Balanço Patrimonial'!O14)/'Balanço Patrimonial'!O59</f>
        <v>4.7507354011585923</v>
      </c>
      <c r="P11" s="437">
        <f>SUM('Balanço Patrimonial'!P13,'Balanço Patrimonial'!P14)/'Balanço Patrimonial'!P59</f>
        <v>4.3200961840426322</v>
      </c>
      <c r="Q11" s="438">
        <f>SUM('Balanço Patrimonial'!Q13,'Balanço Patrimonial'!Q14)/'Balanço Patrimonial'!Q59</f>
        <v>5.4914225205078662</v>
      </c>
      <c r="R11" s="2"/>
      <c r="S11" s="2"/>
      <c r="T11" s="2"/>
      <c r="U11" s="2"/>
      <c r="V11" s="2"/>
      <c r="W11" s="2"/>
      <c r="X11" s="2"/>
      <c r="Y11" s="2"/>
      <c r="Z11" s="2"/>
      <c r="AA11" s="2"/>
      <c r="AB11" s="2"/>
      <c r="AC11" s="2"/>
      <c r="AD11" s="2"/>
    </row>
    <row r="12" spans="1:30" ht="30" customHeight="1" x14ac:dyDescent="0.25">
      <c r="A12" s="17" t="s">
        <v>321</v>
      </c>
      <c r="B12" s="2"/>
      <c r="C12" s="2"/>
      <c r="D12" s="234"/>
      <c r="E12" s="235" t="s">
        <v>304</v>
      </c>
      <c r="F12" s="236">
        <f>SUM('Balanço Patrimonial'!F26,'Balanço Patrimonial'!F28)/'Balanço Patrimonial'!F58</f>
        <v>1.2725089761278712</v>
      </c>
      <c r="G12" s="236">
        <f>SUM('Balanço Patrimonial'!G26,'Balanço Patrimonial'!G28)/'Balanço Patrimonial'!G58</f>
        <v>1.3537400554063423</v>
      </c>
      <c r="H12" s="236">
        <f>SUM('Balanço Patrimonial'!H26,'Balanço Patrimonial'!H28)/'Balanço Patrimonial'!H58</f>
        <v>1.2679611006797968</v>
      </c>
      <c r="I12" s="236">
        <f>SUM('Balanço Patrimonial'!I26,'Balanço Patrimonial'!I28)/'Balanço Patrimonial'!I58</f>
        <v>1.2097563313020729</v>
      </c>
      <c r="J12" s="236">
        <f>SUM('Balanço Patrimonial'!J26,'Balanço Patrimonial'!J28)/'Balanço Patrimonial'!J58</f>
        <v>1.1299794829945069</v>
      </c>
      <c r="K12" s="236">
        <f>SUM('Balanço Patrimonial'!K26,'Balanço Patrimonial'!K28)/'Balanço Patrimonial'!K58</f>
        <v>1.0290554621979531</v>
      </c>
      <c r="L12" s="236">
        <f>SUM('Balanço Patrimonial'!L26,'Balanço Patrimonial'!L28)/'Balanço Patrimonial'!L58</f>
        <v>0.92662731540122811</v>
      </c>
      <c r="M12" s="236">
        <f>SUM('Balanço Patrimonial'!M26,'Balanço Patrimonial'!M28)/'Balanço Patrimonial'!M58</f>
        <v>0.94945668316951937</v>
      </c>
      <c r="N12" s="437">
        <f>SUM('Balanço Patrimonial'!N26,'Balanço Patrimonial'!N28)/'Balanço Patrimonial'!N58</f>
        <v>0.96457376473189116</v>
      </c>
      <c r="O12" s="437">
        <f>SUM('Balanço Patrimonial'!O26,'Balanço Patrimonial'!O28)/'Balanço Patrimonial'!O58</f>
        <v>0.99237512728133326</v>
      </c>
      <c r="P12" s="437">
        <f>SUM('Balanço Patrimonial'!P26,'Balanço Patrimonial'!P28)/'Balanço Patrimonial'!P58</f>
        <v>0.97450740237442912</v>
      </c>
      <c r="Q12" s="438">
        <f>SUM('Balanço Patrimonial'!Q26,'Balanço Patrimonial'!Q28)/'Balanço Patrimonial'!Q58</f>
        <v>1.0022320953074575</v>
      </c>
      <c r="R12" s="2"/>
      <c r="S12" s="2"/>
      <c r="T12" s="2"/>
      <c r="U12" s="2"/>
      <c r="V12" s="2"/>
      <c r="W12" s="2"/>
      <c r="X12" s="2"/>
      <c r="Y12" s="2"/>
      <c r="Z12" s="2"/>
      <c r="AA12" s="2"/>
      <c r="AB12" s="2"/>
      <c r="AC12" s="2"/>
      <c r="AD12" s="2"/>
    </row>
    <row r="13" spans="1:30" ht="30" customHeight="1" x14ac:dyDescent="0.25">
      <c r="A13" s="17" t="s">
        <v>322</v>
      </c>
      <c r="B13" s="2"/>
      <c r="C13" s="2"/>
      <c r="D13" s="234"/>
      <c r="E13" s="243" t="s">
        <v>305</v>
      </c>
      <c r="F13" s="248">
        <f>'Balanço Patrimonial'!F98-'Balanço Patrimonial'!F51</f>
        <v>49033750112.01001</v>
      </c>
      <c r="G13" s="248">
        <f>'Balanço Patrimonial'!G98-'Balanço Patrimonial'!G51</f>
        <v>49433443693.980011</v>
      </c>
      <c r="H13" s="248">
        <f>'Balanço Patrimonial'!H98-'Balanço Patrimonial'!H51</f>
        <v>54066008300.950005</v>
      </c>
      <c r="I13" s="248">
        <f>'Balanço Patrimonial'!I98-'Balanço Patrimonial'!I51</f>
        <v>66891636024.430107</v>
      </c>
      <c r="J13" s="248">
        <f>'Balanço Patrimonial'!J98-'Balanço Patrimonial'!J51</f>
        <v>71960041959.559998</v>
      </c>
      <c r="K13" s="248">
        <f>'Balanço Patrimonial'!K98-'Balanço Patrimonial'!K51</f>
        <v>79802200743.160004</v>
      </c>
      <c r="L13" s="248">
        <f>'Balanço Patrimonial'!L98-'Balanço Patrimonial'!L51</f>
        <v>96229349804.460007</v>
      </c>
      <c r="M13" s="248">
        <f>'Balanço Patrimonial'!M98-'Balanço Patrimonial'!M51</f>
        <v>111763422231.41998</v>
      </c>
      <c r="N13" s="437">
        <f>'Balanço Patrimonial'!N98-'Balanço Patrimonial'!N51</f>
        <v>125318008038.98999</v>
      </c>
      <c r="O13" s="437">
        <f>'Balanço Patrimonial'!O98-'Balanço Patrimonial'!O51</f>
        <v>130650200033.74005</v>
      </c>
      <c r="P13" s="437">
        <f>'Balanço Patrimonial'!P98-'Balanço Patrimonial'!P51</f>
        <v>127176486208.75992</v>
      </c>
      <c r="Q13" s="438">
        <f>'Balanço Patrimonial'!Q98-'Balanço Patrimonial'!Q51</f>
        <v>129959381014.94025</v>
      </c>
      <c r="R13" s="2"/>
      <c r="S13" s="2"/>
      <c r="T13" s="2"/>
      <c r="U13" s="2"/>
      <c r="V13" s="2"/>
      <c r="W13" s="2"/>
      <c r="X13" s="2"/>
      <c r="Y13" s="2"/>
      <c r="Z13" s="2"/>
      <c r="AA13" s="2"/>
      <c r="AB13" s="2"/>
      <c r="AC13" s="2"/>
      <c r="AD13" s="2"/>
    </row>
    <row r="14" spans="1:30" ht="30" customHeight="1" thickBot="1" x14ac:dyDescent="0.3">
      <c r="A14" s="312" t="s">
        <v>323</v>
      </c>
      <c r="B14" s="2"/>
      <c r="C14" s="2"/>
      <c r="D14" s="234"/>
      <c r="E14" s="237" t="s">
        <v>306</v>
      </c>
      <c r="F14" s="238">
        <f>SUM('Balanço Patrimonial'!F26,'Balanço Patrimonial'!F28)/'Balanço Patrimonial'!F11</f>
        <v>0.4616344228023318</v>
      </c>
      <c r="G14" s="238">
        <f>SUM('Balanço Patrimonial'!G26,'Balanço Patrimonial'!G28)/'Balanço Patrimonial'!G11</f>
        <v>0.44871220608046941</v>
      </c>
      <c r="H14" s="238">
        <f>SUM('Balanço Patrimonial'!H26,'Balanço Patrimonial'!H28)/'Balanço Patrimonial'!H11</f>
        <v>0.403521803039111</v>
      </c>
      <c r="I14" s="238">
        <f>SUM('Balanço Patrimonial'!I26,'Balanço Patrimonial'!I28)/'Balanço Patrimonial'!I11</f>
        <v>0.39779970478210003</v>
      </c>
      <c r="J14" s="238">
        <f>SUM('Balanço Patrimonial'!J26,'Balanço Patrimonial'!J28)/'Balanço Patrimonial'!J11</f>
        <v>0.3826537820055203</v>
      </c>
      <c r="K14" s="238">
        <f>SUM('Balanço Patrimonial'!K26,'Balanço Patrimonial'!K28)/'Balanço Patrimonial'!K11</f>
        <v>0.35721478227107273</v>
      </c>
      <c r="L14" s="238">
        <f>SUM('Balanço Patrimonial'!L26,'Balanço Patrimonial'!L28)/'Balanço Patrimonial'!L11</f>
        <v>0.3370381361061322</v>
      </c>
      <c r="M14" s="238">
        <f>SUM('Balanço Patrimonial'!M26,'Balanço Patrimonial'!M28)/'Balanço Patrimonial'!M11</f>
        <v>0.34255437131454597</v>
      </c>
      <c r="N14" s="439">
        <f>SUM('Balanço Patrimonial'!N26,'Balanço Patrimonial'!N28)/'Balanço Patrimonial'!N11</f>
        <v>0.36947613840950383</v>
      </c>
      <c r="O14" s="439">
        <f>SUM('Balanço Patrimonial'!O26,'Balanço Patrimonial'!O28)/'Balanço Patrimonial'!O11</f>
        <v>0.36361393186991831</v>
      </c>
      <c r="P14" s="439">
        <f>SUM('Balanço Patrimonial'!P26,'Balanço Patrimonial'!P28)/'Balanço Patrimonial'!P11</f>
        <v>0.36760887912513202</v>
      </c>
      <c r="Q14" s="440">
        <f>SUM('Balanço Patrimonial'!Q26,'Balanço Patrimonial'!Q28)/'Balanço Patrimonial'!Q11</f>
        <v>0.35635279261333236</v>
      </c>
      <c r="R14" s="2"/>
      <c r="S14" s="2"/>
      <c r="T14" s="2"/>
      <c r="U14" s="2"/>
      <c r="V14" s="2"/>
      <c r="W14" s="2"/>
      <c r="X14" s="2"/>
      <c r="Y14" s="2"/>
      <c r="Z14" s="2"/>
      <c r="AA14" s="2"/>
      <c r="AB14" s="2"/>
      <c r="AC14" s="2"/>
      <c r="AD14" s="2"/>
    </row>
    <row r="15" spans="1:30" ht="30" customHeight="1" x14ac:dyDescent="0.25">
      <c r="A15" s="17" t="s">
        <v>462</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row>
    <row r="16" spans="1:30" ht="30" customHeight="1" x14ac:dyDescent="0.25">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row>
    <row r="17" spans="1:30" ht="30" customHeight="1" x14ac:dyDescent="0.25">
      <c r="A17" s="255"/>
      <c r="B17" s="2"/>
      <c r="C17" s="2"/>
      <c r="D17" s="2"/>
      <c r="E17" s="6"/>
      <c r="F17" s="6"/>
      <c r="G17" s="6"/>
      <c r="H17" s="12"/>
      <c r="I17" s="12"/>
      <c r="J17" s="12"/>
      <c r="K17" s="12"/>
      <c r="L17" s="12"/>
      <c r="M17" s="12"/>
      <c r="N17" s="12"/>
      <c r="O17" s="2"/>
      <c r="P17" s="2"/>
      <c r="Q17" s="2"/>
      <c r="R17" s="2"/>
      <c r="S17" s="2"/>
      <c r="T17" s="2"/>
      <c r="U17" s="2"/>
      <c r="V17" s="2"/>
      <c r="W17" s="2"/>
      <c r="X17" s="2"/>
      <c r="Y17" s="2"/>
      <c r="Z17" s="2"/>
      <c r="AA17" s="2"/>
      <c r="AB17" s="2"/>
      <c r="AC17" s="2"/>
      <c r="AD17" s="2"/>
    </row>
    <row r="18" spans="1:30" ht="30" customHeight="1" x14ac:dyDescent="0.25">
      <c r="A18" s="255"/>
      <c r="B18" s="2"/>
      <c r="C18" s="2"/>
      <c r="D18" s="234"/>
      <c r="E18" s="233"/>
      <c r="F18" s="230">
        <v>2014</v>
      </c>
      <c r="G18" s="230">
        <v>2015</v>
      </c>
      <c r="H18" s="230">
        <v>2016</v>
      </c>
      <c r="I18" s="230">
        <v>2017</v>
      </c>
      <c r="J18" s="230">
        <v>2018</v>
      </c>
      <c r="K18" s="230">
        <v>2019</v>
      </c>
      <c r="L18" s="230">
        <v>2020</v>
      </c>
      <c r="M18" s="230">
        <v>2021</v>
      </c>
      <c r="N18" s="435">
        <v>2022</v>
      </c>
      <c r="O18" s="435" t="s">
        <v>450</v>
      </c>
      <c r="P18" s="435" t="s">
        <v>451</v>
      </c>
      <c r="Q18" s="436" t="s">
        <v>452</v>
      </c>
      <c r="R18" s="2"/>
      <c r="S18" s="2"/>
      <c r="T18" s="2"/>
      <c r="U18" s="2"/>
      <c r="V18" s="2"/>
      <c r="W18" s="2"/>
      <c r="X18" s="2"/>
      <c r="Y18" s="2"/>
      <c r="Z18" s="2"/>
      <c r="AA18" s="2"/>
      <c r="AB18" s="2"/>
      <c r="AC18" s="2"/>
      <c r="AD18" s="2"/>
    </row>
    <row r="19" spans="1:30" ht="30" customHeight="1" x14ac:dyDescent="0.25">
      <c r="A19" s="255"/>
      <c r="B19" s="2"/>
      <c r="C19" s="2"/>
      <c r="D19" s="234"/>
      <c r="E19" s="235" t="s">
        <v>307</v>
      </c>
      <c r="F19" s="239">
        <f>'DRE + DCF'!F53/'DRE + DCF'!F55</f>
        <v>0.16105947804076934</v>
      </c>
      <c r="G19" s="239">
        <f>'DRE + DCF'!G53/'DRE + DCF'!G55</f>
        <v>0.16127277538654544</v>
      </c>
      <c r="H19" s="239">
        <f>'DRE + DCF'!H53/'DRE + DCF'!H55</f>
        <v>0.18481684713935345</v>
      </c>
      <c r="I19" s="239">
        <f>'DRE + DCF'!I53/'DRE + DCF'!I55</f>
        <v>0.19643414507939419</v>
      </c>
      <c r="J19" s="239">
        <f>'DRE + DCF'!J53/'DRE + DCF'!J55</f>
        <v>0.18858793601035598</v>
      </c>
      <c r="K19" s="239">
        <f>'DRE + DCF'!K53/'DRE + DCF'!K55</f>
        <v>0.18576056348953712</v>
      </c>
      <c r="L19" s="239">
        <f>'DRE + DCF'!L53/'DRE + DCF'!L55</f>
        <v>0.2113718187377106</v>
      </c>
      <c r="M19" s="239">
        <f>'DRE + DCF'!M53/'DRE + DCF'!M55</f>
        <v>0.1776463196818624</v>
      </c>
      <c r="N19" s="441">
        <f>'DRE + DCF'!N53/'DRE + DCF'!N55</f>
        <v>0.16654817594483512</v>
      </c>
      <c r="O19" s="441">
        <f>'DRE + DCF'!O53/'DRE + DCF'!O55</f>
        <v>0.1619006157724695</v>
      </c>
      <c r="P19" s="441">
        <f>'DRE + DCF'!P53/'DRE + DCF'!P55</f>
        <v>0.15718747824180726</v>
      </c>
      <c r="Q19" s="442">
        <f>'DRE + DCF'!Q53/'DRE + DCF'!Q55</f>
        <v>0.16238704133296294</v>
      </c>
      <c r="R19" s="2"/>
      <c r="S19" s="2"/>
      <c r="T19" s="2"/>
      <c r="U19" s="2"/>
      <c r="V19" s="2"/>
      <c r="W19" s="2"/>
      <c r="X19" s="2"/>
      <c r="Y19" s="2"/>
      <c r="Z19" s="2"/>
      <c r="AA19" s="2"/>
      <c r="AB19" s="2"/>
      <c r="AC19" s="2"/>
      <c r="AD19" s="2"/>
    </row>
    <row r="20" spans="1:30" ht="30" customHeight="1" x14ac:dyDescent="0.25">
      <c r="A20" s="255"/>
      <c r="B20" s="2"/>
      <c r="C20" s="2"/>
      <c r="D20" s="234"/>
      <c r="E20" s="235" t="s">
        <v>308</v>
      </c>
      <c r="F20" s="239">
        <f>'Balanço Patrimonial'!F98/'Balanço Patrimonial'!F11</f>
        <v>6.24646416650394E-2</v>
      </c>
      <c r="G20" s="239">
        <f>'Balanço Patrimonial'!G98/'Balanço Patrimonial'!G11</f>
        <v>5.8193204746122565E-2</v>
      </c>
      <c r="H20" s="239">
        <f>'Balanço Patrimonial'!H98/'Balanço Patrimonial'!H11</f>
        <v>6.2220054536386675E-2</v>
      </c>
      <c r="I20" s="239">
        <f>'Balanço Patrimonial'!I98/'Balanço Patrimonial'!I11</f>
        <v>7.2102918813192668E-2</v>
      </c>
      <c r="J20" s="239">
        <f>'Balanço Patrimonial'!J98/'Balanço Patrimonial'!J11</f>
        <v>7.1242948061829153E-2</v>
      </c>
      <c r="K20" s="239">
        <f>'Balanço Patrimonial'!K98/'Balanço Patrimonial'!K11</f>
        <v>7.3300417492732001E-2</v>
      </c>
      <c r="L20" s="239">
        <f>'Balanço Patrimonial'!L98/'Balanço Patrimonial'!L11</f>
        <v>7.3577781200524495E-2</v>
      </c>
      <c r="M20" s="239">
        <f>'Balanço Patrimonial'!M98/'Balanço Patrimonial'!M11</f>
        <v>7.4957160782575943E-2</v>
      </c>
      <c r="N20" s="441">
        <f>'Balanço Patrimonial'!N98/'Balanço Patrimonial'!N11</f>
        <v>8.0626707629092728E-2</v>
      </c>
      <c r="O20" s="441">
        <f>'Balanço Patrimonial'!O98/'Balanço Patrimonial'!O11</f>
        <v>8.0166968028770061E-2</v>
      </c>
      <c r="P20" s="441">
        <f>'Balanço Patrimonial'!P98/'Balanço Patrimonial'!P11</f>
        <v>7.9728055569216708E-2</v>
      </c>
      <c r="Q20" s="442">
        <f>'Balanço Patrimonial'!Q98/'Balanço Patrimonial'!Q11</f>
        <v>7.581931330295287E-2</v>
      </c>
      <c r="R20" s="2"/>
      <c r="S20" s="2"/>
      <c r="T20" s="2"/>
      <c r="U20" s="2"/>
      <c r="V20" s="2"/>
      <c r="W20" s="2"/>
      <c r="X20" s="2"/>
      <c r="Y20" s="2"/>
      <c r="Z20" s="2"/>
      <c r="AA20" s="2"/>
      <c r="AB20" s="2"/>
      <c r="AC20" s="2"/>
      <c r="AD20" s="2"/>
    </row>
    <row r="21" spans="1:30" ht="30" customHeight="1" x14ac:dyDescent="0.25">
      <c r="B21" s="2"/>
      <c r="C21" s="2"/>
      <c r="D21" s="234"/>
      <c r="E21" s="235" t="s">
        <v>309</v>
      </c>
      <c r="F21" s="249">
        <f>'Balanço Patrimonial'!F11/'Balanço Patrimonial'!F98</f>
        <v>16.009056857516342</v>
      </c>
      <c r="G21" s="249">
        <f>'Balanço Patrimonial'!G11/'Balanço Patrimonial'!G98</f>
        <v>17.184136951430403</v>
      </c>
      <c r="H21" s="249">
        <f>'Balanço Patrimonial'!H11/'Balanço Patrimonial'!H98</f>
        <v>16.071988484278712</v>
      </c>
      <c r="I21" s="249">
        <f>'Balanço Patrimonial'!I11/'Balanço Patrimonial'!I98</f>
        <v>13.869064060927169</v>
      </c>
      <c r="J21" s="249">
        <f>'Balanço Patrimonial'!J11/'Balanço Patrimonial'!J98</f>
        <v>14.036476973582515</v>
      </c>
      <c r="K21" s="249">
        <f>'Balanço Patrimonial'!K11/'Balanço Patrimonial'!K98</f>
        <v>13.642487099055796</v>
      </c>
      <c r="L21" s="249">
        <f>'Balanço Patrimonial'!L11/'Balanço Patrimonial'!L98</f>
        <v>13.591059470448826</v>
      </c>
      <c r="M21" s="249">
        <f>'Balanço Patrimonial'!M11/'Balanço Patrimonial'!M98</f>
        <v>13.340953546795138</v>
      </c>
      <c r="N21" s="443">
        <f>'Balanço Patrimonial'!N11/'Balanço Patrimonial'!N98</f>
        <v>12.402838084376494</v>
      </c>
      <c r="O21" s="443">
        <f>'Balanço Patrimonial'!O11/'Balanço Patrimonial'!O98</f>
        <v>12.473965581947958</v>
      </c>
      <c r="P21" s="443">
        <f>'Balanço Patrimonial'!P11/'Balanço Patrimonial'!P98</f>
        <v>12.542636250947321</v>
      </c>
      <c r="Q21" s="444">
        <f>'Balanço Patrimonial'!Q11/'Balanço Patrimonial'!Q98</f>
        <v>13.189251609339673</v>
      </c>
      <c r="R21" s="2"/>
      <c r="S21" s="2"/>
      <c r="T21" s="2"/>
      <c r="U21" s="2"/>
      <c r="V21" s="2"/>
      <c r="W21" s="2"/>
      <c r="X21" s="2"/>
      <c r="Y21" s="2"/>
      <c r="Z21" s="2"/>
      <c r="AA21" s="2"/>
      <c r="AB21" s="2"/>
      <c r="AC21" s="2"/>
      <c r="AD21" s="2"/>
    </row>
    <row r="22" spans="1:30" ht="30" customHeight="1" x14ac:dyDescent="0.25">
      <c r="B22" s="2"/>
      <c r="C22" s="2"/>
      <c r="D22" s="234"/>
      <c r="E22" s="244" t="s">
        <v>316</v>
      </c>
      <c r="F22" s="239">
        <f>'Balanço Patrimonial'!F98/'Projeções - Receitas'!F44</f>
        <v>7.9436978902778538E-2</v>
      </c>
      <c r="G22" s="239">
        <f>'Balanço Patrimonial'!G98/'Projeções - Receitas'!G44</f>
        <v>7.2667717854993222E-2</v>
      </c>
      <c r="H22" s="239">
        <f>'Balanço Patrimonial'!H98/'Projeções - Receitas'!H44</f>
        <v>7.6125116788097719E-2</v>
      </c>
      <c r="I22" s="239">
        <f>'Balanço Patrimonial'!I98/'Projeções - Receitas'!I44</f>
        <v>8.585122962316083E-2</v>
      </c>
      <c r="J22" s="239">
        <f>'Balanço Patrimonial'!J98/'Projeções - Receitas'!J44</f>
        <v>8.7165762054699975E-2</v>
      </c>
      <c r="K22" s="239">
        <f>'Balanço Patrimonial'!K98/'Projeções - Receitas'!K44</f>
        <v>8.9874934489711122E-2</v>
      </c>
      <c r="L22" s="239">
        <f>'Balanço Patrimonial'!L98/'Projeções - Receitas'!L44</f>
        <v>9.7043503258581479E-2</v>
      </c>
      <c r="M22" s="239">
        <f>'Balanço Patrimonial'!M98/'Projeções - Receitas'!M44</f>
        <v>9.9632028575723605E-2</v>
      </c>
      <c r="N22" s="441">
        <f>'Balanço Patrimonial'!N98/'Projeções - Receitas'!N44</f>
        <v>0.10167444414247695</v>
      </c>
      <c r="O22" s="441">
        <f>'Balanço Patrimonial'!O98/'Projeções - Receitas'!O44</f>
        <v>0.10355229403755992</v>
      </c>
      <c r="P22" s="441">
        <f>'Balanço Patrimonial'!P98/'Projeções - Receitas'!P44</f>
        <v>0.10161351807823411</v>
      </c>
      <c r="Q22" s="442">
        <f>'Balanço Patrimonial'!Q98/'Projeções - Receitas'!Q44</f>
        <v>9.9433819165216264E-2</v>
      </c>
      <c r="R22" s="2"/>
      <c r="S22" s="2"/>
      <c r="T22" s="2"/>
      <c r="U22" s="2"/>
      <c r="V22" s="2"/>
      <c r="W22" s="2"/>
      <c r="X22" s="2"/>
      <c r="Y22" s="2"/>
      <c r="Z22" s="2"/>
      <c r="AA22" s="2"/>
      <c r="AB22" s="2"/>
      <c r="AC22" s="2"/>
      <c r="AD22" s="2"/>
    </row>
    <row r="23" spans="1:30" ht="30" customHeight="1" thickBot="1" x14ac:dyDescent="0.3">
      <c r="B23" s="2"/>
      <c r="C23" s="2"/>
      <c r="D23" s="234"/>
      <c r="E23" s="245" t="s">
        <v>310</v>
      </c>
      <c r="F23" s="240">
        <f>'Balanço Patrimonial'!F51/'Balanço Patrimonial'!F98</f>
        <v>0.39174038611958845</v>
      </c>
      <c r="G23" s="240">
        <f>'Balanço Patrimonial'!G51/'Balanço Patrimonial'!G98</f>
        <v>0.39372376678009102</v>
      </c>
      <c r="H23" s="240">
        <f>'Balanço Patrimonial'!H51/'Balanço Patrimonial'!H98</f>
        <v>0.37993253865432947</v>
      </c>
      <c r="I23" s="240">
        <f>'Balanço Patrimonial'!I51/'Balanço Patrimonial'!I98</f>
        <v>0.32243383485268645</v>
      </c>
      <c r="J23" s="240">
        <f>'Balanço Patrimonial'!J51/'Balanço Patrimonial'!J98</f>
        <v>0.2962541441173267</v>
      </c>
      <c r="K23" s="240">
        <f>'Balanço Patrimonial'!K51/'Balanço Patrimonial'!K98</f>
        <v>0.26493548878553691</v>
      </c>
      <c r="L23" s="240">
        <f>'Balanço Patrimonial'!L51/'Balanço Patrimonial'!L98</f>
        <v>0.24211617220536244</v>
      </c>
      <c r="M23" s="240">
        <f>'Balanço Patrimonial'!M51/'Balanço Patrimonial'!M98</f>
        <v>0.22845786330236981</v>
      </c>
      <c r="N23" s="445">
        <f>'Balanço Patrimonial'!N51/'Balanço Patrimonial'!N98</f>
        <v>0.23394232006843557</v>
      </c>
      <c r="O23" s="445">
        <f>'Balanço Patrimonial'!O51/'Balanço Patrimonial'!O98</f>
        <v>0.22935071973153495</v>
      </c>
      <c r="P23" s="445">
        <f>'Balanço Patrimonial'!P51/'Balanço Patrimonial'!P98</f>
        <v>0.24155356028760672</v>
      </c>
      <c r="Q23" s="446">
        <f>'Balanço Patrimonial'!Q51/'Balanço Patrimonial'!Q98</f>
        <v>0.23782340860109566</v>
      </c>
      <c r="R23" s="2"/>
      <c r="S23" s="2"/>
      <c r="T23" s="2"/>
      <c r="U23" s="2"/>
      <c r="V23" s="2"/>
      <c r="W23" s="2"/>
      <c r="X23" s="2"/>
      <c r="Y23" s="2"/>
      <c r="Z23" s="2"/>
      <c r="AA23" s="2"/>
      <c r="AB23" s="2"/>
      <c r="AC23" s="2"/>
      <c r="AD23" s="2"/>
    </row>
    <row r="24" spans="1:30" ht="30" customHeight="1" x14ac:dyDescent="0.25">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row>
    <row r="25" spans="1:30" ht="30" customHeight="1" x14ac:dyDescent="0.25">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30" customHeight="1" x14ac:dyDescent="0.25">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row>
    <row r="27" spans="1:30" ht="30" customHeight="1" x14ac:dyDescent="0.25">
      <c r="B27" s="2"/>
      <c r="C27" s="2"/>
      <c r="D27" s="234"/>
      <c r="E27" s="233"/>
      <c r="F27" s="230">
        <v>2014</v>
      </c>
      <c r="G27" s="230">
        <v>2015</v>
      </c>
      <c r="H27" s="230">
        <v>2016</v>
      </c>
      <c r="I27" s="230">
        <v>2017</v>
      </c>
      <c r="J27" s="230">
        <v>2018</v>
      </c>
      <c r="K27" s="230">
        <v>2019</v>
      </c>
      <c r="L27" s="230">
        <v>2020</v>
      </c>
      <c r="M27" s="230">
        <v>2021</v>
      </c>
      <c r="N27" s="435">
        <v>2022</v>
      </c>
      <c r="O27" s="435" t="s">
        <v>450</v>
      </c>
      <c r="P27" s="435" t="s">
        <v>451</v>
      </c>
      <c r="Q27" s="436" t="s">
        <v>452</v>
      </c>
      <c r="R27" s="2"/>
      <c r="S27" s="2"/>
      <c r="T27" s="2"/>
      <c r="U27" s="2"/>
      <c r="V27" s="2"/>
      <c r="W27" s="2"/>
      <c r="X27" s="2"/>
      <c r="Y27" s="2"/>
      <c r="Z27" s="2"/>
      <c r="AA27" s="2"/>
      <c r="AB27" s="2"/>
      <c r="AC27" s="2"/>
      <c r="AD27" s="2"/>
    </row>
    <row r="28" spans="1:30" ht="30" customHeight="1" x14ac:dyDescent="0.25">
      <c r="B28" s="2"/>
      <c r="C28" s="2"/>
      <c r="D28" s="234"/>
      <c r="E28" s="235" t="s">
        <v>236</v>
      </c>
      <c r="F28" s="242">
        <f>'DRE CMN 4.720 - Contas Abertas'!F76/'Balanço Patrimonial'!F98</f>
        <v>0.13950009150546175</v>
      </c>
      <c r="G28" s="242">
        <f>'DRE CMN 4.720 - Contas Abertas'!G76/'Balanço Patrimonial'!G98</f>
        <v>0.1766033159236865</v>
      </c>
      <c r="H28" s="242">
        <f>'DRE CMN 4.720 - Contas Abertas'!H76/'Balanço Patrimonial'!H98</f>
        <v>9.2134534773854637E-2</v>
      </c>
      <c r="I28" s="242">
        <f>'DRE CMN 4.720 - Contas Abertas'!I76/'Balanço Patrimonial'!I98</f>
        <v>0.11153157327762817</v>
      </c>
      <c r="J28" s="242">
        <f>'DRE CMN 4.720 - Contas Abertas'!J76/'Balanço Patrimonial'!J98</f>
        <v>0.12578642242112925</v>
      </c>
      <c r="K28" s="242">
        <f>'DRE CMN 4.720 - Contas Abertas'!K76/'Balanço Patrimonial'!K98</f>
        <v>0.16729228130412024</v>
      </c>
      <c r="L28" s="242">
        <f>'DRE CMN 4.720 - Contas Abertas'!L76/'Balanço Patrimonial'!L98</f>
        <v>0.10000215257759743</v>
      </c>
      <c r="M28" s="242">
        <f>'DRE CMN 4.720 - Contas Abertas'!M76/'Balanço Patrimonial'!M98</f>
        <v>0.13606782311479682</v>
      </c>
      <c r="N28" s="447">
        <f>'DRE CMN 4.720 - Contas Abertas'!N76/'Balanço Patrimonial'!N98</f>
        <v>0.18957042265965571</v>
      </c>
      <c r="O28" s="447">
        <f>'DRE CMN 4.720 - Contas Abertas'!O76/'Balanço Patrimonial'!O98</f>
        <v>4.8407163663470421E-2</v>
      </c>
      <c r="P28" s="447">
        <f>'DRE CMN 4.720 - Contas Abertas'!P76/'Balanço Patrimonial'!P98</f>
        <v>4.9822656947942225E-2</v>
      </c>
      <c r="Q28" s="449">
        <f>'DRE CMN 4.720 - Contas Abertas'!Q76/'Balanço Patrimonial'!Q98</f>
        <v>4.9241155617129814E-2</v>
      </c>
      <c r="R28" s="2"/>
      <c r="S28" s="2"/>
      <c r="T28" s="2"/>
      <c r="U28" s="2"/>
      <c r="V28" s="2"/>
      <c r="W28" s="2"/>
      <c r="X28" s="2"/>
      <c r="Y28" s="2"/>
      <c r="Z28" s="2"/>
      <c r="AA28" s="2"/>
      <c r="AB28" s="2"/>
      <c r="AC28" s="2"/>
      <c r="AD28" s="2"/>
    </row>
    <row r="29" spans="1:30" ht="30" customHeight="1" x14ac:dyDescent="0.25">
      <c r="B29" s="2"/>
      <c r="C29" s="2"/>
      <c r="D29" s="234"/>
      <c r="E29" s="235" t="s">
        <v>311</v>
      </c>
      <c r="F29" s="242">
        <f>'DRE CMN 4.720 - Contas Abertas'!F76/'Balanço Patrimonial'!F11</f>
        <v>8.7138232281288759E-3</v>
      </c>
      <c r="G29" s="242">
        <f>'DRE CMN 4.720 - Contas Abertas'!G76/'Balanço Patrimonial'!G11</f>
        <v>1.0277112922391257E-2</v>
      </c>
      <c r="H29" s="242">
        <f>'DRE CMN 4.720 - Contas Abertas'!H76/'Balanço Patrimonial'!H11</f>
        <v>5.7326157783138499E-3</v>
      </c>
      <c r="I29" s="242">
        <f>'DRE CMN 4.720 - Contas Abertas'!I76/'Balanço Patrimonial'!I11</f>
        <v>8.0417519731444728E-3</v>
      </c>
      <c r="J29" s="242">
        <f>'DRE CMN 4.720 - Contas Abertas'!J76/'Balanço Patrimonial'!J11</f>
        <v>8.9613955594318138E-3</v>
      </c>
      <c r="K29" s="242">
        <f>'DRE CMN 4.720 - Contas Abertas'!K76/'Balanço Patrimonial'!K11</f>
        <v>1.2262594062903578E-2</v>
      </c>
      <c r="L29" s="242">
        <f>'DRE CMN 4.720 - Contas Abertas'!L76/'Balanço Patrimonial'!L11</f>
        <v>7.3579365019359293E-3</v>
      </c>
      <c r="M29" s="242">
        <f>'DRE CMN 4.720 - Contas Abertas'!M76/'Balanço Patrimonial'!M11</f>
        <v>1.0199257694550929E-2</v>
      </c>
      <c r="N29" s="448">
        <f>'DRE CMN 4.720 - Contas Abertas'!N76/'Balanço Patrimonial'!N11</f>
        <v>1.5284439042903596E-2</v>
      </c>
      <c r="O29" s="448">
        <f>'DRE CMN 4.720 - Contas Abertas'!O76/'Balanço Patrimonial'!O11</f>
        <v>3.8806555417728724E-3</v>
      </c>
      <c r="P29" s="448">
        <f>'DRE CMN 4.720 - Contas Abertas'!P76/'Balanço Patrimonial'!P11</f>
        <v>3.9722635617515586E-3</v>
      </c>
      <c r="Q29" s="450">
        <f>'DRE CMN 4.720 - Contas Abertas'!Q76/'Balanço Patrimonial'!Q11</f>
        <v>3.7334306051346232E-3</v>
      </c>
      <c r="R29" s="2"/>
      <c r="S29" s="2"/>
      <c r="T29" s="2"/>
      <c r="U29" s="2"/>
      <c r="V29" s="2"/>
      <c r="W29" s="2"/>
      <c r="X29" s="2"/>
      <c r="Y29" s="2"/>
      <c r="Z29" s="2"/>
      <c r="AA29" s="2"/>
      <c r="AB29" s="2"/>
      <c r="AC29" s="2"/>
      <c r="AD29" s="2"/>
    </row>
    <row r="30" spans="1:30" ht="30" customHeight="1" x14ac:dyDescent="0.25">
      <c r="B30" s="2"/>
      <c r="C30" s="2"/>
      <c r="D30" s="234"/>
      <c r="E30" s="235" t="s">
        <v>312</v>
      </c>
      <c r="F30" s="242">
        <f>'DRE CMN 4.720 - Contas Abertas'!F76/SUM('DRE CMN 4.720 - Contas Abertas'!F34,'DRE CMN 4.720 - Contas Abertas'!F48)</f>
        <v>0.17515424166410609</v>
      </c>
      <c r="G30" s="242">
        <f>'DRE CMN 4.720 - Contas Abertas'!G76/SUM('DRE CMN 4.720 - Contas Abertas'!G34,'DRE CMN 4.720 - Contas Abertas'!G48)</f>
        <v>0.20262903342603519</v>
      </c>
      <c r="H30" s="242">
        <f>'DRE CMN 4.720 - Contas Abertas'!H76/SUM('DRE CMN 4.720 - Contas Abertas'!H34,'DRE CMN 4.720 - Contas Abertas'!H48)</f>
        <v>0.10197692839918077</v>
      </c>
      <c r="I30" s="242">
        <f>'DRE CMN 4.720 - Contas Abertas'!I76/SUM('DRE CMN 4.720 - Contas Abertas'!I34,'DRE CMN 4.720 - Contas Abertas'!I48)</f>
        <v>0.13968839551006373</v>
      </c>
      <c r="J30" s="242">
        <f>'DRE CMN 4.720 - Contas Abertas'!J76/SUM('DRE CMN 4.720 - Contas Abertas'!J34,'DRE CMN 4.720 - Contas Abertas'!J48)</f>
        <v>0.16575431171012125</v>
      </c>
      <c r="K30" s="242">
        <f>'DRE CMN 4.720 - Contas Abertas'!K76/SUM('DRE CMN 4.720 - Contas Abertas'!K34,'DRE CMN 4.720 - Contas Abertas'!K48)</f>
        <v>0.21841099739250106</v>
      </c>
      <c r="L30" s="242">
        <f>'DRE CMN 4.720 - Contas Abertas'!L76/SUM('DRE CMN 4.720 - Contas Abertas'!L34,'DRE CMN 4.720 - Contas Abertas'!L48)</f>
        <v>0.14895867047377648</v>
      </c>
      <c r="M30" s="242">
        <f>'DRE CMN 4.720 - Contas Abertas'!M76/SUM('DRE CMN 4.720 - Contas Abertas'!M34,'DRE CMN 4.720 - Contas Abertas'!M48)</f>
        <v>0.22234318147954377</v>
      </c>
      <c r="N30" s="448">
        <f>'DRE CMN 4.720 - Contas Abertas'!N76/SUM('DRE CMN 4.720 - Contas Abertas'!N34,'DRE CMN 4.720 - Contas Abertas'!N48)</f>
        <v>0.29330801805058865</v>
      </c>
      <c r="O30" s="448">
        <f>'DRE CMN 4.720 - Contas Abertas'!O76/SUM('DRE CMN 4.720 - Contas Abertas'!O34,'DRE CMN 4.720 - Contas Abertas'!O48)</f>
        <v>0.28015825288673463</v>
      </c>
      <c r="P30" s="448">
        <f>'DRE CMN 4.720 - Contas Abertas'!P76/SUM('DRE CMN 4.720 - Contas Abertas'!P34,'DRE CMN 4.720 - Contas Abertas'!P48)</f>
        <v>0.26799569211867358</v>
      </c>
      <c r="Q30" s="450">
        <f>'DRE CMN 4.720 - Contas Abertas'!Q76/SUM('DRE CMN 4.720 - Contas Abertas'!Q34,'DRE CMN 4.720 - Contas Abertas'!Q48)</f>
        <v>0.25954367041991411</v>
      </c>
      <c r="R30" s="2"/>
      <c r="S30" s="2"/>
      <c r="T30" s="2"/>
      <c r="U30" s="2"/>
      <c r="V30" s="2"/>
      <c r="W30" s="2"/>
      <c r="X30" s="2"/>
      <c r="Y30" s="2"/>
      <c r="Z30" s="2"/>
      <c r="AA30" s="2"/>
      <c r="AB30" s="2"/>
      <c r="AC30" s="2"/>
      <c r="AD30" s="2"/>
    </row>
    <row r="31" spans="1:30" ht="30" customHeight="1" x14ac:dyDescent="0.25">
      <c r="B31" s="2"/>
      <c r="C31" s="2"/>
      <c r="D31" s="234"/>
      <c r="E31" s="247" t="s">
        <v>315</v>
      </c>
      <c r="F31" s="241">
        <f>'Projeções - Receitas'!F44/'Projeções - Receitas'!F34</f>
        <v>0.92828350928400749</v>
      </c>
      <c r="G31" s="241">
        <f>'Projeções - Receitas'!G44/'Projeções - Receitas'!G34</f>
        <v>0.93914900269643153</v>
      </c>
      <c r="H31" s="241">
        <f>'Projeções - Receitas'!H44/'Projeções - Receitas'!H34</f>
        <v>0.91677456044085004</v>
      </c>
      <c r="I31" s="241">
        <f>'Projeções - Receitas'!I44/'Projeções - Receitas'!I34</f>
        <v>0.9200151816620824</v>
      </c>
      <c r="J31" s="241">
        <f>'Projeções - Receitas'!J44/'Projeções - Receitas'!J34</f>
        <v>0.91664277794287041</v>
      </c>
      <c r="K31" s="241">
        <f>'Projeções - Receitas'!K44/'Projeções - Receitas'!K34</f>
        <v>0.9026432126434103</v>
      </c>
      <c r="L31" s="241">
        <f>'Projeções - Receitas'!L44/'Projeções - Receitas'!L34</f>
        <v>0.88538967332052543</v>
      </c>
      <c r="M31" s="241">
        <f>'Projeções - Receitas'!M44/'Projeções - Receitas'!M34</f>
        <v>0.87360843047873171</v>
      </c>
      <c r="N31" s="447">
        <f>'Projeções - Receitas'!N44/'Projeções - Receitas'!N34</f>
        <v>0.8729149047090613</v>
      </c>
      <c r="O31" s="447">
        <f>'Projeções - Receitas'!O44/'Projeções - Receitas'!O34</f>
        <v>0.87604123050496907</v>
      </c>
      <c r="P31" s="447">
        <f>'Projeções - Receitas'!P44/'Projeções - Receitas'!P34</f>
        <v>0.87277762319691432</v>
      </c>
      <c r="Q31" s="449">
        <f>'Projeções - Receitas'!Q44/'Projeções - Receitas'!Q34</f>
        <v>0.87209322613855267</v>
      </c>
      <c r="R31" s="2"/>
      <c r="S31" s="2"/>
      <c r="T31" s="2"/>
      <c r="U31" s="2"/>
      <c r="V31" s="2"/>
      <c r="W31" s="2"/>
      <c r="X31" s="2"/>
      <c r="Y31" s="2"/>
      <c r="Z31" s="2"/>
      <c r="AA31" s="2"/>
      <c r="AB31" s="2"/>
      <c r="AC31" s="2"/>
      <c r="AD31" s="2"/>
    </row>
    <row r="32" spans="1:30" ht="30" customHeight="1" x14ac:dyDescent="0.25">
      <c r="B32" s="2"/>
      <c r="C32" s="2"/>
      <c r="D32" s="234"/>
      <c r="E32" s="235" t="s">
        <v>314</v>
      </c>
      <c r="F32" s="242">
        <f>'Projeções - Receitas'!F18/'Projeções - Receitas'!F34</f>
        <v>0.1153282681442805</v>
      </c>
      <c r="G32" s="242">
        <f>'Projeções - Receitas'!G18/'Projeções - Receitas'!G34</f>
        <v>0.13031215737380911</v>
      </c>
      <c r="H32" s="242">
        <f>'Projeções - Receitas'!H18/'Projeções - Receitas'!H34</f>
        <v>0.13658212246595416</v>
      </c>
      <c r="I32" s="242">
        <f>'Projeções - Receitas'!I18/'Projeções - Receitas'!I34</f>
        <v>0.11497714395397465</v>
      </c>
      <c r="J32" s="242">
        <f>'Projeções - Receitas'!J18/'Projeções - Receitas'!J34</f>
        <v>9.1927387453843948E-2</v>
      </c>
      <c r="K32" s="242">
        <f>'Projeções - Receitas'!K18/'Projeções - Receitas'!K34</f>
        <v>8.9578504567125378E-2</v>
      </c>
      <c r="L32" s="242">
        <f>'Projeções - Receitas'!L18/'Projeções - Receitas'!L34</f>
        <v>6.5457050496375763E-2</v>
      </c>
      <c r="M32" s="242">
        <f>'Projeções - Receitas'!M18/'Projeções - Receitas'!M34</f>
        <v>7.2666539406982075E-2</v>
      </c>
      <c r="N32" s="448">
        <f>'Projeções - Receitas'!N18/'Projeções - Receitas'!N34</f>
        <v>0.12538755685927222</v>
      </c>
      <c r="O32" s="448">
        <f>'Projeções - Receitas'!O18/'Projeções - Receitas'!O34</f>
        <v>3.4529287203345631E-2</v>
      </c>
      <c r="P32" s="448">
        <f>'Projeções - Receitas'!P18/'Projeções - Receitas'!P34</f>
        <v>3.5400010171209029E-2</v>
      </c>
      <c r="Q32" s="450">
        <f>'Projeções - Receitas'!Q18/'Projeções - Receitas'!Q34</f>
        <v>3.5477274227982067E-2</v>
      </c>
      <c r="R32" s="2"/>
      <c r="S32" s="2"/>
      <c r="T32" s="2"/>
      <c r="U32" s="2"/>
      <c r="V32" s="2"/>
      <c r="W32" s="2"/>
      <c r="X32" s="2"/>
      <c r="Y32" s="2"/>
      <c r="Z32" s="2"/>
      <c r="AA32" s="2"/>
      <c r="AB32" s="2"/>
      <c r="AC32" s="2"/>
      <c r="AD32" s="2"/>
    </row>
    <row r="33" spans="2:30" ht="30" customHeight="1" x14ac:dyDescent="0.25">
      <c r="B33" s="2"/>
      <c r="C33" s="2"/>
      <c r="D33" s="234"/>
      <c r="E33" s="235" t="s">
        <v>148</v>
      </c>
      <c r="F33" s="242">
        <f>'Projeções - Receitas'!F20/'Projeções - Receitas'!F44</f>
        <v>-8.0419697101001719E-2</v>
      </c>
      <c r="G33" s="242">
        <f>'Projeções - Receitas'!G20/'Projeções - Receitas'!G44</f>
        <v>-9.374038449959933E-2</v>
      </c>
      <c r="H33" s="242">
        <f>'Projeções - Receitas'!H20/'Projeções - Receitas'!H44</f>
        <v>-0.10125279841892086</v>
      </c>
      <c r="I33" s="242">
        <f>'Projeções - Receitas'!I20/'Projeções - Receitas'!I44</f>
        <v>-8.0631112604890059E-2</v>
      </c>
      <c r="J33" s="242">
        <f>'Projeções - Receitas'!J20/'Projeções - Receitas'!J44</f>
        <v>-5.9428443151365543E-2</v>
      </c>
      <c r="K33" s="242">
        <f>'Projeções - Receitas'!K20/'Projeções - Receitas'!K44</f>
        <v>-5.5232035401013249E-2</v>
      </c>
      <c r="L33" s="242">
        <f>'Projeções - Receitas'!L20/'Projeções - Receitas'!L44</f>
        <v>-3.1114771550154303E-2</v>
      </c>
      <c r="M33" s="242">
        <f>'Projeções - Receitas'!M20/'Projeções - Receitas'!M44</f>
        <v>-4.304264375906984E-2</v>
      </c>
      <c r="N33" s="448">
        <f>'Projeções - Receitas'!N20/'Projeções - Receitas'!N44</f>
        <v>-9.8840748546160373E-2</v>
      </c>
      <c r="O33" s="448">
        <f>'Projeções - Receitas'!O20/'Projeções - Receitas'!O44</f>
        <v>-2.6780422373199487E-2</v>
      </c>
      <c r="P33" s="448">
        <f>'Projeções - Receitas'!P20/'Projeções - Receitas'!P44</f>
        <v>-2.6653595166176887E-2</v>
      </c>
      <c r="Q33" s="450">
        <f>'Projeções - Receitas'!Q20/'Projeções - Receitas'!Q44</f>
        <v>-2.7310690764947583E-2</v>
      </c>
      <c r="R33" s="2"/>
      <c r="S33" s="2"/>
      <c r="T33" s="2"/>
      <c r="U33" s="2"/>
      <c r="V33" s="2"/>
      <c r="W33" s="2"/>
      <c r="X33" s="2"/>
      <c r="Y33" s="2"/>
      <c r="Z33" s="2"/>
      <c r="AA33" s="2"/>
      <c r="AB33" s="2"/>
      <c r="AC33" s="2"/>
      <c r="AD33" s="2"/>
    </row>
    <row r="34" spans="2:30" ht="30" customHeight="1" thickBot="1" x14ac:dyDescent="0.3">
      <c r="B34" s="2"/>
      <c r="C34" s="2"/>
      <c r="D34" s="2"/>
      <c r="E34" s="237" t="s">
        <v>149</v>
      </c>
      <c r="F34" s="240">
        <f>'DRE CMN 4.720 - Contas Abertas'!F34/'Projeções - Receitas'!F34</f>
        <v>3.8807986627992543E-2</v>
      </c>
      <c r="G34" s="240">
        <f>'DRE CMN 4.720 - Contas Abertas'!G34/'Projeções - Receitas'!G34</f>
        <v>4.1026248540119589E-2</v>
      </c>
      <c r="H34" s="240">
        <f>'DRE CMN 4.720 - Contas Abertas'!H34/'Projeções - Receitas'!H34</f>
        <v>4.4009042202914461E-2</v>
      </c>
      <c r="I34" s="240">
        <f>'DRE CMN 4.720 - Contas Abertas'!I34/'Projeções - Receitas'!I34</f>
        <v>4.2309002781039329E-2</v>
      </c>
      <c r="J34" s="240">
        <f>'DRE CMN 4.720 - Contas Abertas'!J34/'Projeções - Receitas'!J34</f>
        <v>3.9182687503328824E-2</v>
      </c>
      <c r="K34" s="240">
        <f>'DRE CMN 4.720 - Contas Abertas'!K34/'Projeções - Receitas'!K34</f>
        <v>4.0311685812404165E-2</v>
      </c>
      <c r="L34" s="240">
        <f>'DRE CMN 4.720 - Contas Abertas'!L34/'Projeções - Receitas'!L34</f>
        <v>3.8259993504401402E-2</v>
      </c>
      <c r="M34" s="240">
        <f>'DRE CMN 4.720 - Contas Abertas'!M34/'Projeções - Receitas'!M34</f>
        <v>3.5634335388475671E-2</v>
      </c>
      <c r="N34" s="445">
        <f>'DRE CMN 4.720 - Contas Abertas'!N34/'Projeções - Receitas'!N34</f>
        <v>3.982076405754683E-2</v>
      </c>
      <c r="O34" s="445">
        <f>'DRE CMN 4.720 - Contas Abertas'!O34/'Projeções - Receitas'!O34</f>
        <v>1.1323150093439389E-2</v>
      </c>
      <c r="P34" s="445">
        <f>'DRE CMN 4.720 - Contas Abertas'!P34/'Projeções - Receitas'!P34</f>
        <v>1.2105052730051387E-2</v>
      </c>
      <c r="Q34" s="446">
        <f>'DRE CMN 4.720 - Contas Abertas'!Q34/'Projeções - Receitas'!Q34</f>
        <v>1.2042663164099491E-2</v>
      </c>
      <c r="R34" s="2"/>
      <c r="S34" s="2"/>
      <c r="T34" s="2"/>
      <c r="U34" s="2"/>
      <c r="V34" s="2"/>
      <c r="W34" s="2"/>
      <c r="X34" s="2"/>
      <c r="Y34" s="2"/>
    </row>
    <row r="35" spans="2:30" ht="30" customHeight="1" x14ac:dyDescent="0.25">
      <c r="B35" s="2"/>
      <c r="C35" s="2"/>
      <c r="D35" s="2"/>
      <c r="E35" s="6"/>
      <c r="F35" s="6"/>
      <c r="G35" s="6"/>
      <c r="H35" s="12"/>
      <c r="I35" s="12"/>
      <c r="J35" s="12"/>
      <c r="K35" s="12"/>
      <c r="L35" s="12"/>
      <c r="M35" s="12"/>
      <c r="N35" s="12"/>
      <c r="O35" s="2"/>
      <c r="P35" s="2"/>
      <c r="Q35" s="2"/>
      <c r="R35" s="2"/>
      <c r="S35" s="2"/>
      <c r="T35" s="2"/>
      <c r="U35" s="2"/>
      <c r="V35" s="2"/>
      <c r="W35" s="2"/>
      <c r="X35" s="2"/>
      <c r="Y35" s="2"/>
    </row>
    <row r="36" spans="2:30" ht="30" customHeight="1" x14ac:dyDescent="0.25">
      <c r="B36" s="2"/>
      <c r="C36" s="2"/>
      <c r="D36" s="2"/>
      <c r="E36" s="2"/>
      <c r="F36" s="2"/>
      <c r="G36" s="2"/>
      <c r="H36" s="2"/>
      <c r="I36" s="2"/>
      <c r="J36" s="2"/>
      <c r="K36" s="2"/>
      <c r="L36" s="2"/>
      <c r="M36" s="2"/>
      <c r="N36" s="2"/>
      <c r="O36" s="2"/>
      <c r="P36" s="2"/>
      <c r="Q36" s="2"/>
      <c r="R36" s="2"/>
      <c r="S36" s="2"/>
      <c r="T36" s="2"/>
      <c r="U36" s="2"/>
      <c r="V36" s="2"/>
      <c r="W36" s="2"/>
      <c r="X36" s="2"/>
      <c r="Y36" s="2"/>
    </row>
    <row r="37" spans="2:30" ht="30" customHeight="1" x14ac:dyDescent="0.25">
      <c r="B37" s="2"/>
      <c r="C37" s="2"/>
      <c r="D37" s="2"/>
      <c r="E37" s="6"/>
      <c r="F37" s="6"/>
      <c r="G37" s="6"/>
      <c r="H37" s="12"/>
      <c r="I37" s="12"/>
      <c r="J37" s="12"/>
      <c r="K37" s="12"/>
      <c r="L37" s="12"/>
      <c r="M37" s="12"/>
      <c r="N37" s="12"/>
      <c r="O37" s="2"/>
      <c r="P37" s="2"/>
      <c r="Q37" s="2"/>
      <c r="R37" s="2"/>
      <c r="S37" s="2"/>
      <c r="T37" s="2"/>
      <c r="U37" s="2"/>
      <c r="V37" s="2"/>
      <c r="W37" s="2"/>
      <c r="X37" s="2"/>
      <c r="Y37" s="2"/>
    </row>
    <row r="38" spans="2:30" ht="30" customHeight="1" x14ac:dyDescent="0.25">
      <c r="B38" s="2"/>
      <c r="C38" s="2"/>
      <c r="D38" s="2"/>
      <c r="E38" s="246"/>
      <c r="F38" s="230">
        <v>2014</v>
      </c>
      <c r="G38" s="230">
        <v>2015</v>
      </c>
      <c r="H38" s="230">
        <v>2016</v>
      </c>
      <c r="I38" s="230">
        <v>2017</v>
      </c>
      <c r="J38" s="230">
        <v>2018</v>
      </c>
      <c r="K38" s="230">
        <v>2019</v>
      </c>
      <c r="L38" s="230">
        <v>2020</v>
      </c>
      <c r="M38" s="230">
        <v>2021</v>
      </c>
      <c r="N38" s="435">
        <v>2022</v>
      </c>
      <c r="O38" s="435" t="s">
        <v>450</v>
      </c>
      <c r="P38" s="435" t="s">
        <v>451</v>
      </c>
      <c r="Q38" s="436" t="s">
        <v>452</v>
      </c>
      <c r="R38" s="2"/>
      <c r="S38" s="2"/>
      <c r="T38" s="2"/>
      <c r="U38" s="2"/>
      <c r="V38" s="2"/>
      <c r="W38" s="2"/>
      <c r="X38" s="2"/>
      <c r="Y38" s="2"/>
    </row>
    <row r="39" spans="2:30" ht="30" customHeight="1" thickBot="1" x14ac:dyDescent="0.3">
      <c r="B39" s="2"/>
      <c r="C39" s="2"/>
      <c r="D39" s="2"/>
      <c r="E39" s="237" t="s">
        <v>313</v>
      </c>
      <c r="F39" s="251">
        <f>SUM('Balanço Patrimonial'!F14:F15,'Balanço Patrimonial'!F23,'Balanço Patrimonial'!F26,'Balanço Patrimonial'!F28)/SUM('Balanço Patrimonial'!F60:F63,'Balanço Patrimonial'!F64,'Balanço Patrimonial'!F66,'Balanço Patrimonial'!F73)</f>
        <v>1.2311001599151887</v>
      </c>
      <c r="G39" s="251">
        <f>SUM('Balanço Patrimonial'!G14:G15,'Balanço Patrimonial'!G23,'Balanço Patrimonial'!G26,'Balanço Patrimonial'!G28)/SUM('Balanço Patrimonial'!G60:G63,'Balanço Patrimonial'!G64,'Balanço Patrimonial'!G66,'Balanço Patrimonial'!G73)</f>
        <v>1.2126293650072495</v>
      </c>
      <c r="H39" s="251">
        <f>SUM('Balanço Patrimonial'!H14:H15,'Balanço Patrimonial'!H23,'Balanço Patrimonial'!H26,'Balanço Patrimonial'!H28)/SUM('Balanço Patrimonial'!H60:H63,'Balanço Patrimonial'!H64,'Balanço Patrimonial'!H66,'Balanço Patrimonial'!H73)</f>
        <v>1.2216304163882523</v>
      </c>
      <c r="I39" s="251">
        <f>SUM('Balanço Patrimonial'!I14:I15,'Balanço Patrimonial'!I23,'Balanço Patrimonial'!I26,'Balanço Patrimonial'!I28)/SUM('Balanço Patrimonial'!I60:I63,'Balanço Patrimonial'!I64,'Balanço Patrimonial'!I66,'Balanço Patrimonial'!I73)</f>
        <v>1.2243507738242667</v>
      </c>
      <c r="J39" s="251">
        <f>SUM('Balanço Patrimonial'!J14:J15,'Balanço Patrimonial'!J23,'Balanço Patrimonial'!J26,'Balanço Patrimonial'!J28)/SUM('Balanço Patrimonial'!J60:J63,'Balanço Patrimonial'!J64,'Balanço Patrimonial'!J66,'Balanço Patrimonial'!J73)</f>
        <v>1.2041107978266383</v>
      </c>
      <c r="K39" s="251">
        <f>SUM('Balanço Patrimonial'!K14:K15,'Balanço Patrimonial'!K23,'Balanço Patrimonial'!K26,'Balanço Patrimonial'!K28)/SUM('Balanço Patrimonial'!K60:K63,'Balanço Patrimonial'!K64,'Balanço Patrimonial'!K66,'Balanço Patrimonial'!K73)</f>
        <v>1.2156896711378842</v>
      </c>
      <c r="L39" s="251">
        <f>SUM('Balanço Patrimonial'!L14:L15,'Balanço Patrimonial'!L23,'Balanço Patrimonial'!L26,'Balanço Patrimonial'!L28)/SUM('Balanço Patrimonial'!L60:L63,'Balanço Patrimonial'!L64,'Balanço Patrimonial'!L66,'Balanço Patrimonial'!L73)</f>
        <v>1.2255778135123716</v>
      </c>
      <c r="M39" s="251">
        <f>SUM('Balanço Patrimonial'!M14:M15,'Balanço Patrimonial'!M23,'Balanço Patrimonial'!M26,'Balanço Patrimonial'!M28)/SUM('Balanço Patrimonial'!M60:M63,'Balanço Patrimonial'!M64,'Balanço Patrimonial'!M66,'Balanço Patrimonial'!M73)</f>
        <v>1.183112357979403</v>
      </c>
      <c r="N39" s="451">
        <f>SUM('Balanço Patrimonial'!N14:N15,'Balanço Patrimonial'!N23,'Balanço Patrimonial'!N26,'Balanço Patrimonial'!N28)/SUM('Balanço Patrimonial'!N60:N63,'Balanço Patrimonial'!N64,'Balanço Patrimonial'!N66,'Balanço Patrimonial'!N73)</f>
        <v>1.1689462823434202</v>
      </c>
      <c r="O39" s="451">
        <f>SUM('Balanço Patrimonial'!O14:O15,'Balanço Patrimonial'!O23,'Balanço Patrimonial'!O26,'Balanço Patrimonial'!O28)/SUM('Balanço Patrimonial'!O60:O63,'Balanço Patrimonial'!O64,'Balanço Patrimonial'!O66,'Balanço Patrimonial'!O73)</f>
        <v>1.1374613502868463</v>
      </c>
      <c r="P39" s="451">
        <f>SUM('Balanço Patrimonial'!P14:P15,'Balanço Patrimonial'!P23,'Balanço Patrimonial'!P26,'Balanço Patrimonial'!P28)/SUM('Balanço Patrimonial'!P60:P63,'Balanço Patrimonial'!P64,'Balanço Patrimonial'!P66,'Balanço Patrimonial'!P73)</f>
        <v>1.1495256418804074</v>
      </c>
      <c r="Q39" s="452">
        <f>SUM('Balanço Patrimonial'!Q14:Q15,'Balanço Patrimonial'!Q23,'Balanço Patrimonial'!Q26,'Balanço Patrimonial'!Q28)/SUM('Balanço Patrimonial'!Q60:Q63,'Balanço Patrimonial'!Q64,'Balanço Patrimonial'!Q66,'Balanço Patrimonial'!Q73)</f>
        <v>1.1431796991083565</v>
      </c>
      <c r="R39" s="2"/>
      <c r="S39" s="2"/>
      <c r="T39" s="2"/>
      <c r="U39" s="2"/>
      <c r="V39" s="2"/>
      <c r="W39" s="2"/>
      <c r="X39" s="2"/>
      <c r="Y39" s="2"/>
    </row>
    <row r="40" spans="2:30" ht="30" customHeight="1" x14ac:dyDescent="0.25">
      <c r="B40" s="2"/>
      <c r="C40" s="2"/>
      <c r="D40" s="2"/>
      <c r="E40" s="2"/>
      <c r="F40" s="2"/>
      <c r="G40" s="2"/>
      <c r="H40" s="2"/>
      <c r="I40" s="2"/>
      <c r="J40" s="2"/>
      <c r="K40" s="2"/>
      <c r="L40" s="2"/>
      <c r="M40" s="2"/>
      <c r="N40" s="2"/>
      <c r="O40" s="2"/>
      <c r="P40" s="2"/>
      <c r="Q40" s="2"/>
      <c r="R40" s="2"/>
      <c r="S40" s="2"/>
      <c r="T40" s="2"/>
      <c r="U40" s="2"/>
      <c r="V40" s="2"/>
      <c r="W40" s="2"/>
      <c r="X40" s="2"/>
      <c r="Y40" s="2"/>
    </row>
    <row r="41" spans="2:30" ht="30" customHeight="1" x14ac:dyDescent="0.25">
      <c r="B41" s="2"/>
      <c r="C41" s="2"/>
      <c r="D41" s="2"/>
      <c r="E41" s="6"/>
      <c r="F41" s="6"/>
      <c r="G41" s="6"/>
      <c r="H41" s="12"/>
      <c r="I41" s="12"/>
      <c r="J41" s="12"/>
      <c r="K41" s="12"/>
      <c r="L41" s="12"/>
      <c r="M41" s="12"/>
      <c r="N41" s="12"/>
      <c r="O41" s="2"/>
      <c r="P41" s="2"/>
      <c r="Q41" s="2"/>
      <c r="R41" s="2"/>
      <c r="S41" s="2"/>
      <c r="T41" s="2"/>
      <c r="U41" s="2"/>
      <c r="V41" s="2"/>
      <c r="W41" s="2"/>
      <c r="X41" s="2"/>
      <c r="Y41" s="2"/>
    </row>
    <row r="42" spans="2:30" ht="30" customHeight="1" x14ac:dyDescent="0.25">
      <c r="B42" s="2"/>
      <c r="C42" s="2"/>
      <c r="D42" s="2"/>
      <c r="E42" s="6"/>
      <c r="F42" s="6"/>
      <c r="G42" s="6"/>
      <c r="H42" s="12"/>
      <c r="I42" s="12"/>
      <c r="J42" s="12"/>
      <c r="K42" s="12"/>
      <c r="L42" s="12"/>
      <c r="M42" s="12"/>
      <c r="N42" s="12"/>
      <c r="O42" s="2"/>
      <c r="P42" s="2"/>
      <c r="Q42" s="2"/>
      <c r="R42" s="2"/>
      <c r="S42" s="2"/>
      <c r="T42" s="2"/>
      <c r="U42" s="2"/>
      <c r="V42" s="2"/>
      <c r="W42" s="2"/>
      <c r="X42" s="2"/>
      <c r="Y42" s="2"/>
    </row>
    <row r="43" spans="2:30" ht="30" customHeight="1" x14ac:dyDescent="0.25">
      <c r="B43" s="2"/>
      <c r="C43" s="2"/>
      <c r="D43" s="234"/>
      <c r="E43" s="233"/>
      <c r="F43" s="230">
        <v>2014</v>
      </c>
      <c r="G43" s="230">
        <v>2015</v>
      </c>
      <c r="H43" s="230">
        <v>2016</v>
      </c>
      <c r="I43" s="230">
        <v>2017</v>
      </c>
      <c r="J43" s="230">
        <v>2018</v>
      </c>
      <c r="K43" s="230">
        <v>2019</v>
      </c>
      <c r="L43" s="230">
        <v>2020</v>
      </c>
      <c r="M43" s="455">
        <v>2021</v>
      </c>
      <c r="N43" s="435">
        <v>2022</v>
      </c>
      <c r="O43" s="435" t="s">
        <v>450</v>
      </c>
      <c r="P43" s="435" t="s">
        <v>451</v>
      </c>
      <c r="Q43" s="436" t="s">
        <v>452</v>
      </c>
      <c r="R43" s="2"/>
      <c r="S43" s="2"/>
      <c r="T43" s="2"/>
      <c r="U43" s="2"/>
      <c r="V43" s="2"/>
      <c r="W43" s="2"/>
      <c r="X43" s="2"/>
      <c r="Y43" s="2"/>
    </row>
    <row r="44" spans="2:30" ht="30" customHeight="1" x14ac:dyDescent="0.25">
      <c r="B44" s="2"/>
      <c r="C44" s="2"/>
      <c r="D44" s="234"/>
      <c r="E44" s="235" t="s">
        <v>300</v>
      </c>
      <c r="F44" s="241">
        <v>1.6167701892005257</v>
      </c>
      <c r="G44" s="241">
        <v>2.0559089894459008</v>
      </c>
      <c r="H44" s="241">
        <v>0.84492756797338608</v>
      </c>
      <c r="I44" s="241">
        <v>1.159436420147592</v>
      </c>
      <c r="J44" s="241">
        <v>1.8531529679408885</v>
      </c>
      <c r="K44" s="241">
        <v>2.4017467749207051</v>
      </c>
      <c r="L44" s="241">
        <v>1.4711536044633531</v>
      </c>
      <c r="M44" s="447">
        <v>2.6377226613163618</v>
      </c>
      <c r="N44" s="447">
        <v>4.137806033655675</v>
      </c>
      <c r="O44" s="447">
        <v>1.1294414715756647</v>
      </c>
      <c r="P44" s="447">
        <v>1.1370079378173881</v>
      </c>
      <c r="Q44" s="449">
        <v>1.1224079833894995</v>
      </c>
      <c r="R44" s="2"/>
      <c r="S44" s="2"/>
      <c r="T44" s="2"/>
      <c r="U44" s="2"/>
      <c r="V44" s="2"/>
      <c r="W44" s="2"/>
      <c r="X44" s="2"/>
      <c r="Y44" s="2"/>
    </row>
    <row r="45" spans="2:30" ht="30" customHeight="1" x14ac:dyDescent="0.25">
      <c r="B45" s="2"/>
      <c r="C45" s="2"/>
      <c r="D45" s="234"/>
      <c r="E45" s="235" t="s">
        <v>301</v>
      </c>
      <c r="F45" s="242">
        <v>6.9699999999999998E-2</v>
      </c>
      <c r="G45" s="242">
        <v>0.1142</v>
      </c>
      <c r="H45" s="242">
        <v>2.6499999999999999E-2</v>
      </c>
      <c r="I45" s="242">
        <v>2.9600000000000001E-2</v>
      </c>
      <c r="J45" s="242">
        <v>3.2599999999999997E-2</v>
      </c>
      <c r="K45" s="242">
        <v>4.8399999999999999E-2</v>
      </c>
      <c r="L45" s="242">
        <v>3.8100000000000002E-2</v>
      </c>
      <c r="M45" s="448">
        <v>7.85E-2</v>
      </c>
      <c r="N45" s="448">
        <v>0.1201</v>
      </c>
      <c r="O45" s="448">
        <v>0.112</v>
      </c>
      <c r="P45" s="448">
        <v>9.0999999999999998E-2</v>
      </c>
      <c r="Q45" s="450">
        <v>9.6000000000000002E-2</v>
      </c>
      <c r="R45" s="2"/>
      <c r="S45" s="2"/>
      <c r="T45" s="2"/>
      <c r="U45" s="2"/>
      <c r="V45" s="2"/>
      <c r="W45" s="2"/>
      <c r="X45" s="2"/>
      <c r="Y45" s="2"/>
    </row>
    <row r="46" spans="2:30" ht="30" customHeight="1" thickBot="1" x14ac:dyDescent="0.3">
      <c r="B46" s="2"/>
      <c r="C46" s="2"/>
      <c r="D46" s="234"/>
      <c r="E46" s="237" t="s">
        <v>302</v>
      </c>
      <c r="F46" s="250">
        <v>0.40019064089121925</v>
      </c>
      <c r="G46" s="250">
        <v>0.40711069097938629</v>
      </c>
      <c r="H46" s="250">
        <v>0.29750970703288243</v>
      </c>
      <c r="I46" s="250">
        <v>0.29653105374618721</v>
      </c>
      <c r="J46" s="250">
        <v>0.40818347311473313</v>
      </c>
      <c r="K46" s="250">
        <v>0.37586021516755952</v>
      </c>
      <c r="L46" s="250">
        <v>0.33511471627866818</v>
      </c>
      <c r="M46" s="453">
        <v>0.68334783971926472</v>
      </c>
      <c r="N46" s="453">
        <v>0.38348526725261123</v>
      </c>
      <c r="O46" s="453">
        <f>'DRE + DCF'!O39</f>
        <v>0.39435624626480242</v>
      </c>
      <c r="P46" s="453">
        <f>'DRE + DCF'!P39</f>
        <v>0.39079218387449199</v>
      </c>
      <c r="Q46" s="454">
        <f>'DRE + DCF'!Q39</f>
        <v>0.38337122004917767</v>
      </c>
      <c r="R46" s="2"/>
      <c r="S46" s="2"/>
      <c r="T46" s="2"/>
      <c r="U46" s="2"/>
      <c r="V46" s="2"/>
      <c r="W46" s="2"/>
      <c r="X46" s="2"/>
      <c r="Y46" s="2"/>
    </row>
    <row r="47" spans="2:30" ht="30" customHeight="1" x14ac:dyDescent="0.25">
      <c r="B47" s="2"/>
      <c r="C47" s="2"/>
      <c r="D47" s="2"/>
      <c r="E47" s="6"/>
      <c r="F47" s="6"/>
      <c r="G47" s="6"/>
      <c r="H47" s="12"/>
      <c r="I47" s="12"/>
      <c r="J47" s="12"/>
      <c r="K47" s="12"/>
      <c r="L47" s="12"/>
      <c r="M47" s="12"/>
      <c r="N47" s="12"/>
      <c r="O47" s="2"/>
      <c r="P47" s="2"/>
      <c r="Q47" s="2"/>
      <c r="R47" s="2"/>
      <c r="S47" s="2"/>
      <c r="T47" s="2"/>
      <c r="U47" s="2"/>
      <c r="V47" s="2"/>
      <c r="W47" s="2"/>
      <c r="X47" s="2"/>
      <c r="Y47" s="2"/>
    </row>
    <row r="48" spans="2:30" ht="30" customHeight="1" x14ac:dyDescent="0.25">
      <c r="B48" s="2"/>
      <c r="C48" s="2"/>
      <c r="D48" s="2"/>
      <c r="E48" s="6"/>
      <c r="F48" s="6"/>
      <c r="G48" s="6"/>
      <c r="H48" s="12"/>
      <c r="I48" s="12"/>
      <c r="J48" s="12"/>
      <c r="K48" s="12"/>
      <c r="L48" s="12"/>
      <c r="M48" s="12"/>
      <c r="N48" s="12"/>
      <c r="O48" s="2"/>
      <c r="P48" s="2"/>
      <c r="Q48" s="2"/>
      <c r="R48" s="2"/>
      <c r="S48" s="2"/>
      <c r="T48" s="2"/>
      <c r="U48" s="2"/>
      <c r="V48" s="2"/>
      <c r="W48" s="2"/>
      <c r="X48" s="2"/>
      <c r="Y48" s="2"/>
    </row>
    <row r="49" spans="2:25" ht="30.75" customHeight="1" x14ac:dyDescent="0.25">
      <c r="B49" s="2"/>
      <c r="C49" s="2"/>
      <c r="D49" s="2"/>
      <c r="E49" s="6"/>
      <c r="F49" s="6"/>
      <c r="G49" s="6"/>
      <c r="H49" s="12"/>
      <c r="I49" s="12"/>
      <c r="J49" s="12"/>
      <c r="K49" s="12"/>
      <c r="L49" s="12"/>
      <c r="M49" s="12"/>
      <c r="N49" s="12"/>
      <c r="O49" s="2"/>
      <c r="P49" s="2"/>
      <c r="Q49" s="2"/>
      <c r="R49" s="2"/>
      <c r="S49" s="2"/>
      <c r="T49" s="2"/>
      <c r="U49" s="2"/>
      <c r="V49" s="2"/>
      <c r="W49" s="2"/>
      <c r="X49" s="2"/>
      <c r="Y49" s="2"/>
    </row>
    <row r="50" spans="2:25" ht="30.75" customHeight="1" x14ac:dyDescent="0.25">
      <c r="B50" s="2"/>
      <c r="C50" s="2"/>
      <c r="D50" s="2"/>
      <c r="E50" s="6"/>
      <c r="F50" s="6"/>
      <c r="G50" s="6"/>
      <c r="H50" s="12"/>
      <c r="I50" s="12"/>
      <c r="J50" s="12"/>
      <c r="K50" s="12"/>
      <c r="L50" s="12"/>
      <c r="M50" s="12"/>
      <c r="N50" s="12"/>
      <c r="O50" s="2"/>
      <c r="P50" s="2"/>
      <c r="Q50" s="2"/>
      <c r="R50" s="2"/>
      <c r="S50" s="2"/>
      <c r="T50" s="2"/>
      <c r="U50" s="2"/>
      <c r="V50" s="2"/>
      <c r="W50" s="2"/>
      <c r="X50" s="2"/>
      <c r="Y50" s="2"/>
    </row>
    <row r="51" spans="2:25" ht="30.75" customHeight="1" x14ac:dyDescent="0.25">
      <c r="B51" s="2"/>
      <c r="C51" s="2"/>
      <c r="D51" s="2"/>
      <c r="E51" s="6"/>
      <c r="F51" s="6"/>
      <c r="G51" s="6"/>
      <c r="H51" s="12"/>
      <c r="I51" s="12"/>
      <c r="J51" s="12"/>
      <c r="K51" s="12"/>
      <c r="L51" s="12"/>
      <c r="M51" s="12"/>
      <c r="N51" s="12"/>
      <c r="O51" s="2"/>
      <c r="P51" s="2"/>
      <c r="Q51" s="2"/>
      <c r="R51" s="2"/>
      <c r="S51" s="2"/>
      <c r="T51" s="2"/>
      <c r="U51" s="2"/>
      <c r="V51" s="2"/>
      <c r="W51" s="2"/>
      <c r="X51" s="2"/>
      <c r="Y51" s="2"/>
    </row>
    <row r="52" spans="2:25" ht="30.75" customHeight="1" x14ac:dyDescent="0.25">
      <c r="B52" s="2"/>
      <c r="C52" s="2"/>
      <c r="D52" s="2"/>
      <c r="E52" s="6"/>
      <c r="F52" s="6"/>
      <c r="G52" s="6"/>
      <c r="H52" s="12"/>
      <c r="I52" s="12"/>
      <c r="J52" s="12"/>
      <c r="K52" s="12"/>
      <c r="L52" s="12"/>
      <c r="M52" s="12"/>
      <c r="N52" s="12"/>
      <c r="O52" s="2"/>
      <c r="P52" s="2"/>
      <c r="Q52" s="2"/>
      <c r="R52" s="2"/>
      <c r="S52" s="2"/>
      <c r="T52" s="2"/>
      <c r="U52" s="2"/>
      <c r="V52" s="2"/>
      <c r="W52" s="2"/>
      <c r="X52" s="2"/>
      <c r="Y52" s="2"/>
    </row>
    <row r="53" spans="2:25" ht="30.75" customHeight="1" x14ac:dyDescent="0.25">
      <c r="B53" s="2"/>
      <c r="C53" s="2"/>
      <c r="D53" s="2"/>
      <c r="E53" s="6"/>
      <c r="F53" s="6"/>
      <c r="G53" s="6"/>
      <c r="H53" s="12"/>
      <c r="I53" s="12"/>
      <c r="J53" s="12"/>
      <c r="K53" s="12"/>
      <c r="L53" s="12"/>
      <c r="M53" s="12"/>
      <c r="N53" s="12"/>
      <c r="O53" s="2"/>
      <c r="P53" s="2"/>
      <c r="Q53" s="2"/>
      <c r="R53" s="2"/>
      <c r="S53" s="2"/>
      <c r="T53" s="2"/>
      <c r="U53" s="2"/>
      <c r="V53" s="2"/>
      <c r="W53" s="2"/>
      <c r="X53" s="2"/>
      <c r="Y53" s="2"/>
    </row>
    <row r="54" spans="2:25" ht="30.75" hidden="1" customHeight="1" x14ac:dyDescent="0.25">
      <c r="D54" s="2"/>
      <c r="E54" s="2"/>
      <c r="F54" s="2"/>
      <c r="G54" s="2"/>
      <c r="H54" s="2"/>
      <c r="I54" s="2"/>
      <c r="J54" s="2"/>
      <c r="K54" s="2"/>
      <c r="L54" s="2"/>
      <c r="M54" s="2"/>
      <c r="N54" s="2"/>
    </row>
  </sheetData>
  <mergeCells count="1">
    <mergeCell ref="H4:J5"/>
  </mergeCells>
  <conditionalFormatting sqref="B1:B35 X9:XFD35 E18:E23 C18:D24 F19:R23 S19:W35 E24:R26 B36:C1048576 S36:XFD1048576">
    <cfRule type="cellIs" dxfId="16" priority="27" operator="equal">
      <formula>0</formula>
    </cfRule>
  </conditionalFormatting>
  <conditionalFormatting sqref="C27:R35">
    <cfRule type="cellIs" dxfId="15" priority="6" operator="equal">
      <formula>0</formula>
    </cfRule>
  </conditionalFormatting>
  <conditionalFormatting sqref="C1:XFD2 C3:D5 U3:XFD5 C6:XFD8 N9:N14 C9:D16 F10:M14 O10:W14 M15:W17 C17:L17 C25:G26 M44:N1048576 D47:L1048576">
    <cfRule type="cellIs" dxfId="14" priority="34" operator="equal">
      <formula>0</formula>
    </cfRule>
  </conditionalFormatting>
  <conditionalFormatting sqref="D43:E46">
    <cfRule type="cellIs" dxfId="13" priority="25" operator="equal">
      <formula>0</formula>
    </cfRule>
  </conditionalFormatting>
  <conditionalFormatting sqref="D36:R42">
    <cfRule type="cellIs" dxfId="12" priority="4" operator="equal">
      <formula>0</formula>
    </cfRule>
  </conditionalFormatting>
  <conditionalFormatting sqref="E9:E14">
    <cfRule type="cellIs" dxfId="11" priority="30" operator="equal">
      <formula>0</formula>
    </cfRule>
  </conditionalFormatting>
  <conditionalFormatting sqref="E15:M16">
    <cfRule type="cellIs" dxfId="10" priority="31" operator="equal">
      <formula>0</formula>
    </cfRule>
  </conditionalFormatting>
  <conditionalFormatting sqref="F44:M46">
    <cfRule type="cellIs" dxfId="9" priority="22" operator="equal">
      <formula>0</formula>
    </cfRule>
  </conditionalFormatting>
  <conditionalFormatting sqref="F43:N43">
    <cfRule type="cellIs" dxfId="8" priority="12" operator="equal">
      <formula>0</formula>
    </cfRule>
  </conditionalFormatting>
  <conditionalFormatting sqref="F9:W9">
    <cfRule type="cellIs" dxfId="7" priority="33" operator="equal">
      <formula>0</formula>
    </cfRule>
  </conditionalFormatting>
  <conditionalFormatting sqref="F18:W18">
    <cfRule type="cellIs" dxfId="6" priority="1" operator="equal">
      <formula>0</formula>
    </cfRule>
  </conditionalFormatting>
  <conditionalFormatting sqref="N43:R46">
    <cfRule type="cellIs" dxfId="5" priority="2" operator="equal">
      <formula>0</formula>
    </cfRule>
  </conditionalFormatting>
  <conditionalFormatting sqref="O47:R1048576">
    <cfRule type="cellIs" dxfId="4" priority="24" operator="equal">
      <formula>0</formula>
    </cfRule>
  </conditionalFormatting>
  <conditionalFormatting sqref="Q43">
    <cfRule type="cellIs" dxfId="3" priority="3" operator="equal">
      <formula>0</formula>
    </cfRule>
  </conditionalFormatting>
  <hyperlinks>
    <hyperlink ref="A13" location="'Projeções - Receitas'!A1" display="Projeções - Receita" xr:uid="{ABB47F84-0ACD-4B9E-93EE-30A56B78C45A}"/>
    <hyperlink ref="A12" location="'Balanço Patrimonial'!A1" display="Balanço Patrimonial" xr:uid="{F4533A17-7568-451B-BFB1-FFAC58F76EFF}"/>
    <hyperlink ref="A11" location="'DRE CMN 4.720 - Contas Abertas'!A1" display="Contas Abertas" xr:uid="{6F2DC914-668A-4A18-8C03-4A42CBD3A95A}"/>
    <hyperlink ref="A10" location="'DRE + DCF'!A1" display="DRE + DCF" xr:uid="{4C9950FC-352F-45CF-A45D-A94AC5C05C9F}"/>
    <hyperlink ref="A9" location="Ke!A1" display="KE" xr:uid="{4250588F-2528-43FF-AA50-006F9369CB2B}"/>
    <hyperlink ref="A8" location="Dashboard!A1" display="Dashboard" xr:uid="{3D92BC5C-ED52-4A57-A6BE-F0ACEFED5698}"/>
    <hyperlink ref="A14" location="'Painel de Índices'!A1" display="Painel de Índices" xr:uid="{05C0AC1C-9A24-4E0C-9E62-FE2D3DE14DEE}"/>
    <hyperlink ref="A15" location="'Projeções Trimestrais'!A1" display="Projeções Trimestrais" xr:uid="{4E022F36-EBBC-45E8-9198-91D07C4FB928}"/>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086B3-24C6-4D23-9401-AD365DB9C907}">
  <dimension ref="A1:BB33"/>
  <sheetViews>
    <sheetView zoomScaleNormal="100" workbookViewId="0">
      <selection activeCell="A16" sqref="A16"/>
    </sheetView>
  </sheetViews>
  <sheetFormatPr defaultColWidth="0" defaultRowHeight="35.1" customHeight="1" zeroHeight="1" x14ac:dyDescent="0.25"/>
  <cols>
    <col min="1" max="1" width="35.7109375" style="253" customWidth="1"/>
    <col min="2" max="4" width="9.140625" style="2" customWidth="1"/>
    <col min="5" max="5" width="21.5703125" style="2" bestFit="1" customWidth="1"/>
    <col min="6" max="6" width="75.85546875" style="2" customWidth="1"/>
    <col min="7" max="7" width="31" style="2" bestFit="1" customWidth="1"/>
    <col min="8" max="8" width="33.42578125" style="2" bestFit="1" customWidth="1"/>
    <col min="9" max="9" width="30.7109375" style="2" bestFit="1" customWidth="1"/>
    <col min="10" max="10" width="28.85546875" style="2" bestFit="1" customWidth="1"/>
    <col min="11" max="11" width="26" style="2" bestFit="1" customWidth="1"/>
    <col min="12" max="12" width="35.42578125" style="2" customWidth="1"/>
    <col min="13" max="13" width="27.7109375" style="2" bestFit="1" customWidth="1"/>
    <col min="14" max="14" width="22.140625" style="2" bestFit="1" customWidth="1"/>
    <col min="15" max="15" width="37.28515625" style="2" bestFit="1" customWidth="1"/>
    <col min="16" max="24" width="9.140625" style="2" hidden="1" customWidth="1"/>
    <col min="25" max="25" width="9.140625" style="4" hidden="1" customWidth="1"/>
    <col min="26" max="29" width="0" style="4" hidden="1" customWidth="1"/>
    <col min="30" max="31" width="9.140625" style="4" hidden="1" customWidth="1"/>
    <col min="32" max="35" width="0" style="4" hidden="1" customWidth="1"/>
    <col min="36" max="37" width="9.140625" style="4" hidden="1" customWidth="1"/>
    <col min="38" max="41" width="0" style="4" hidden="1" customWidth="1"/>
    <col min="42" max="42" width="9.140625" style="4" hidden="1" customWidth="1"/>
    <col min="43" max="46" width="0" style="4" hidden="1" customWidth="1"/>
    <col min="47" max="48" width="9.140625" style="4" hidden="1" customWidth="1"/>
    <col min="49" max="52" width="0" style="4" hidden="1" customWidth="1"/>
    <col min="53" max="54" width="9.140625" style="4" hidden="1" customWidth="1"/>
    <col min="55" max="16384" width="0" style="4" hidden="1"/>
  </cols>
  <sheetData>
    <row r="1" spans="1:27" ht="15" customHeight="1" x14ac:dyDescent="0.2">
      <c r="M1" s="231"/>
      <c r="N1" s="231"/>
    </row>
    <row r="2" spans="1:27" ht="15" customHeight="1" x14ac:dyDescent="0.2">
      <c r="L2" s="63"/>
      <c r="M2" s="231"/>
      <c r="N2" s="231"/>
    </row>
    <row r="3" spans="1:27" ht="15" customHeight="1" x14ac:dyDescent="0.2">
      <c r="G3" s="3"/>
      <c r="H3" s="3"/>
      <c r="I3" s="3"/>
      <c r="L3" s="63"/>
      <c r="M3" s="231"/>
      <c r="N3" s="231"/>
    </row>
    <row r="4" spans="1:27" ht="15" customHeight="1" x14ac:dyDescent="0.2">
      <c r="E4" s="229"/>
      <c r="F4" s="461" t="str">
        <f>Dashboard!$I$4</f>
        <v>Banco do Brasil ($BBAS3)</v>
      </c>
      <c r="G4" s="461"/>
      <c r="H4" s="461"/>
      <c r="I4" s="229"/>
      <c r="J4" s="229"/>
      <c r="K4" s="229"/>
      <c r="L4" s="229"/>
      <c r="M4" s="229"/>
      <c r="N4" s="231"/>
    </row>
    <row r="5" spans="1:27" ht="15" customHeight="1" x14ac:dyDescent="0.25">
      <c r="E5" s="229"/>
      <c r="F5" s="462"/>
      <c r="G5" s="462"/>
      <c r="H5" s="462"/>
      <c r="I5" s="229"/>
      <c r="J5" s="229"/>
      <c r="K5" s="229"/>
      <c r="L5" s="229"/>
      <c r="M5" s="229"/>
    </row>
    <row r="6" spans="1:27" ht="15" customHeight="1" x14ac:dyDescent="0.25">
      <c r="E6" s="229"/>
      <c r="F6" s="229"/>
      <c r="G6" s="229"/>
      <c r="H6" s="229"/>
      <c r="I6" s="229"/>
      <c r="J6" s="229"/>
      <c r="K6" s="229"/>
      <c r="L6" s="229"/>
      <c r="M6" s="229"/>
    </row>
    <row r="7" spans="1:27" s="7" customFormat="1" ht="30" customHeight="1" x14ac:dyDescent="0.25">
      <c r="A7" s="254" t="s">
        <v>317</v>
      </c>
      <c r="B7" s="6"/>
      <c r="C7" s="6"/>
      <c r="D7" s="6"/>
      <c r="E7" s="6"/>
      <c r="F7" s="6"/>
      <c r="G7" s="6"/>
      <c r="H7" s="6"/>
      <c r="I7" s="6"/>
      <c r="J7" s="6"/>
      <c r="K7" s="6"/>
      <c r="L7" s="6"/>
      <c r="M7" s="6"/>
      <c r="N7" s="6"/>
      <c r="O7" s="6"/>
      <c r="P7" s="6"/>
      <c r="Q7" s="6"/>
      <c r="R7" s="6"/>
      <c r="S7" s="6"/>
      <c r="T7" s="6"/>
      <c r="U7" s="6"/>
      <c r="V7" s="6"/>
      <c r="W7" s="6"/>
      <c r="X7" s="6"/>
    </row>
    <row r="8" spans="1:27" ht="30" customHeight="1" thickBot="1" x14ac:dyDescent="0.25">
      <c r="A8" s="17" t="s">
        <v>318</v>
      </c>
      <c r="C8" s="6"/>
      <c r="D8" s="6"/>
      <c r="E8" s="326"/>
      <c r="F8" s="327"/>
      <c r="G8" s="327"/>
      <c r="H8" s="328"/>
      <c r="I8" s="328"/>
      <c r="J8" s="6"/>
      <c r="K8" s="6"/>
      <c r="L8" s="6"/>
      <c r="M8" s="6"/>
      <c r="N8" s="6"/>
      <c r="O8" s="6"/>
      <c r="P8" s="6"/>
      <c r="Q8" s="6"/>
      <c r="R8" s="6"/>
      <c r="S8" s="6"/>
      <c r="T8" s="6"/>
    </row>
    <row r="9" spans="1:27" ht="35.1" customHeight="1" x14ac:dyDescent="0.25">
      <c r="A9" s="17" t="s">
        <v>218</v>
      </c>
      <c r="C9" s="6"/>
      <c r="E9" s="358"/>
      <c r="F9" s="49" t="s">
        <v>298</v>
      </c>
      <c r="G9" s="50" t="s">
        <v>274</v>
      </c>
      <c r="H9" s="296"/>
      <c r="I9" s="296"/>
      <c r="J9" s="296"/>
      <c r="K9" s="6"/>
      <c r="L9" s="6"/>
      <c r="M9" s="6"/>
      <c r="N9" s="6"/>
      <c r="O9" s="6"/>
      <c r="P9" s="6"/>
      <c r="Q9" s="6"/>
      <c r="R9" s="6"/>
      <c r="S9" s="6"/>
      <c r="T9" s="6"/>
      <c r="Y9" s="2"/>
      <c r="Z9" s="2"/>
      <c r="AA9" s="2"/>
    </row>
    <row r="10" spans="1:27" ht="35.1" customHeight="1" x14ac:dyDescent="0.25">
      <c r="A10" s="17" t="s">
        <v>319</v>
      </c>
      <c r="C10" s="6"/>
      <c r="E10" s="286" t="s">
        <v>296</v>
      </c>
      <c r="F10" s="120">
        <f>SUM(F11:F13)</f>
        <v>17764000</v>
      </c>
      <c r="G10" s="121">
        <f>SUM(G11:G13)</f>
        <v>16726539</v>
      </c>
      <c r="H10" s="357"/>
      <c r="I10" s="357"/>
      <c r="J10" s="357"/>
      <c r="K10" s="6"/>
      <c r="L10" s="6"/>
      <c r="M10" s="6"/>
      <c r="N10" s="6"/>
      <c r="O10" s="6"/>
      <c r="P10" s="6"/>
      <c r="Q10" s="6"/>
      <c r="R10" s="6"/>
      <c r="S10" s="6"/>
      <c r="T10" s="6"/>
      <c r="Y10" s="2"/>
      <c r="Z10" s="2"/>
      <c r="AA10" s="2"/>
    </row>
    <row r="11" spans="1:27" ht="35.1" customHeight="1" x14ac:dyDescent="0.25">
      <c r="A11" s="17" t="s">
        <v>320</v>
      </c>
      <c r="C11" s="6"/>
      <c r="E11" s="286" t="s">
        <v>247</v>
      </c>
      <c r="F11" s="120">
        <f>1000*(7083+4997)</f>
        <v>12080000</v>
      </c>
      <c r="G11" s="121">
        <v>11409264</v>
      </c>
      <c r="H11" s="357"/>
      <c r="I11" s="357"/>
      <c r="J11" s="357"/>
      <c r="K11" s="6"/>
      <c r="L11" s="6"/>
      <c r="M11" s="6"/>
      <c r="N11" s="6"/>
      <c r="O11" s="6"/>
      <c r="P11" s="6"/>
      <c r="Q11" s="6"/>
      <c r="R11" s="6"/>
      <c r="S11" s="6"/>
      <c r="T11" s="6"/>
      <c r="Y11" s="2"/>
      <c r="Z11" s="2"/>
      <c r="AA11" s="2"/>
    </row>
    <row r="12" spans="1:27" ht="35.1" customHeight="1" x14ac:dyDescent="0.25">
      <c r="A12" s="17" t="s">
        <v>321</v>
      </c>
      <c r="C12" s="6"/>
      <c r="E12" s="286" t="s">
        <v>297</v>
      </c>
      <c r="F12" s="120">
        <f>1000*2133</f>
        <v>2133000</v>
      </c>
      <c r="G12" s="121">
        <v>570356</v>
      </c>
      <c r="H12" s="357"/>
      <c r="I12" s="357"/>
      <c r="J12" s="357"/>
      <c r="K12" s="6"/>
      <c r="L12" s="6"/>
      <c r="M12" s="6"/>
      <c r="N12" s="6"/>
      <c r="O12" s="6"/>
      <c r="P12" s="6"/>
      <c r="Q12" s="6"/>
      <c r="R12" s="6"/>
      <c r="S12" s="6"/>
      <c r="T12" s="6"/>
    </row>
    <row r="13" spans="1:27" ht="35.1" customHeight="1" thickBot="1" x14ac:dyDescent="0.3">
      <c r="A13" s="17" t="s">
        <v>322</v>
      </c>
      <c r="C13" s="6"/>
      <c r="E13" s="287" t="s">
        <v>248</v>
      </c>
      <c r="F13" s="212">
        <f>1000*3551</f>
        <v>3551000</v>
      </c>
      <c r="G13" s="213">
        <v>4746919</v>
      </c>
      <c r="H13" s="357"/>
      <c r="I13" s="357"/>
      <c r="J13" s="357"/>
      <c r="K13" s="6"/>
      <c r="L13" s="6"/>
      <c r="M13" s="6"/>
      <c r="N13" s="6"/>
      <c r="O13" s="6"/>
      <c r="P13" s="6"/>
      <c r="Q13" s="6"/>
      <c r="R13" s="6"/>
      <c r="S13" s="6"/>
      <c r="T13" s="6"/>
    </row>
    <row r="14" spans="1:27" ht="35.1" customHeight="1" x14ac:dyDescent="0.25">
      <c r="A14" s="17" t="s">
        <v>323</v>
      </c>
      <c r="C14" s="6"/>
      <c r="E14" s="356"/>
      <c r="F14" s="357"/>
      <c r="G14" s="357"/>
      <c r="H14" s="357"/>
      <c r="I14" s="357"/>
      <c r="J14" s="357"/>
      <c r="K14" s="6"/>
      <c r="L14" s="6"/>
      <c r="M14" s="6"/>
      <c r="N14" s="6"/>
      <c r="O14" s="6"/>
      <c r="P14" s="6"/>
      <c r="Q14" s="6"/>
      <c r="R14" s="6"/>
      <c r="S14" s="6"/>
      <c r="T14" s="6"/>
    </row>
    <row r="15" spans="1:27" ht="30" customHeight="1" x14ac:dyDescent="0.25">
      <c r="A15" s="312" t="s">
        <v>324</v>
      </c>
      <c r="C15" s="6"/>
      <c r="E15" s="6"/>
      <c r="F15" s="6"/>
      <c r="G15" s="6"/>
      <c r="H15" s="6"/>
      <c r="I15" s="6"/>
      <c r="J15" s="6"/>
      <c r="K15" s="6"/>
      <c r="L15" s="6"/>
      <c r="M15" s="6"/>
      <c r="N15" s="6"/>
      <c r="O15" s="6"/>
      <c r="P15" s="6"/>
      <c r="Q15" s="6"/>
      <c r="R15" s="6"/>
      <c r="S15" s="6"/>
      <c r="T15" s="6"/>
    </row>
    <row r="16" spans="1:27" ht="30" customHeight="1" x14ac:dyDescent="0.25">
      <c r="A16" s="17" t="s">
        <v>462</v>
      </c>
      <c r="C16" s="6"/>
      <c r="D16" s="6"/>
      <c r="E16" s="6"/>
      <c r="F16" s="6"/>
      <c r="G16" s="6"/>
      <c r="H16" s="6"/>
      <c r="I16" s="6"/>
      <c r="J16" s="6"/>
      <c r="K16" s="6"/>
      <c r="L16" s="6"/>
      <c r="M16" s="6"/>
      <c r="N16" s="6"/>
      <c r="O16" s="6"/>
      <c r="P16" s="6"/>
      <c r="Q16" s="6"/>
      <c r="R16" s="6"/>
      <c r="S16" s="6"/>
      <c r="T16" s="6"/>
    </row>
    <row r="17" spans="1:20" ht="30" customHeight="1" thickBot="1" x14ac:dyDescent="0.3">
      <c r="A17" s="255"/>
      <c r="C17" s="6"/>
      <c r="D17" s="6"/>
      <c r="E17" s="6"/>
      <c r="F17" s="6"/>
      <c r="G17" s="6"/>
      <c r="H17" s="6"/>
      <c r="I17" s="6"/>
      <c r="J17" s="6"/>
      <c r="K17" s="6"/>
      <c r="L17" s="6"/>
      <c r="M17" s="6"/>
      <c r="N17" s="6"/>
      <c r="O17" s="6"/>
      <c r="P17" s="6"/>
      <c r="Q17" s="6"/>
      <c r="R17" s="6"/>
      <c r="S17" s="6"/>
      <c r="T17" s="6"/>
    </row>
    <row r="18" spans="1:20" ht="72" customHeight="1" x14ac:dyDescent="0.25">
      <c r="A18" s="255"/>
      <c r="C18" s="6"/>
      <c r="D18" s="6"/>
      <c r="E18" s="288" t="s">
        <v>275</v>
      </c>
      <c r="F18" s="49" t="s">
        <v>167</v>
      </c>
      <c r="G18" s="49" t="s">
        <v>276</v>
      </c>
      <c r="H18" s="49" t="s">
        <v>277</v>
      </c>
      <c r="I18" s="50" t="s">
        <v>278</v>
      </c>
      <c r="J18" s="12"/>
      <c r="K18" s="12"/>
      <c r="L18" s="12"/>
      <c r="M18" s="12"/>
      <c r="N18" s="12"/>
      <c r="O18" s="12"/>
      <c r="P18" s="12"/>
      <c r="Q18" s="6"/>
      <c r="R18" s="6"/>
      <c r="S18" s="6"/>
      <c r="T18" s="6"/>
    </row>
    <row r="19" spans="1:20" ht="114.75" x14ac:dyDescent="0.25">
      <c r="A19" s="255"/>
      <c r="C19" s="6"/>
      <c r="E19" s="286" t="s">
        <v>269</v>
      </c>
      <c r="F19" s="289" t="s">
        <v>279</v>
      </c>
      <c r="G19" s="120">
        <v>21214505155.720001</v>
      </c>
      <c r="H19" s="120" t="s">
        <v>272</v>
      </c>
      <c r="I19" s="290" t="s">
        <v>282</v>
      </c>
      <c r="J19" s="355"/>
      <c r="K19" s="355"/>
      <c r="L19" s="355"/>
      <c r="M19" s="355"/>
      <c r="N19" s="355"/>
      <c r="O19" s="355"/>
      <c r="P19" s="12"/>
      <c r="Q19" s="6"/>
      <c r="R19" s="6"/>
      <c r="S19" s="6"/>
      <c r="T19" s="6"/>
    </row>
    <row r="20" spans="1:20" ht="102" x14ac:dyDescent="0.25">
      <c r="A20" s="255"/>
      <c r="C20" s="6"/>
      <c r="E20" s="286" t="s">
        <v>271</v>
      </c>
      <c r="F20" s="289" t="s">
        <v>280</v>
      </c>
      <c r="G20" s="120">
        <v>264824844.96000001</v>
      </c>
      <c r="H20" s="120" t="s">
        <v>268</v>
      </c>
      <c r="I20" s="290" t="s">
        <v>293</v>
      </c>
      <c r="J20" s="355"/>
      <c r="K20" s="355"/>
      <c r="L20" s="355"/>
      <c r="M20" s="355"/>
      <c r="N20" s="355"/>
      <c r="O20" s="355"/>
      <c r="P20" s="12"/>
      <c r="Q20" s="6"/>
      <c r="R20" s="6"/>
      <c r="S20" s="6"/>
      <c r="T20" s="6"/>
    </row>
    <row r="21" spans="1:20" ht="216.75" x14ac:dyDescent="0.25">
      <c r="E21" s="291" t="s">
        <v>271</v>
      </c>
      <c r="F21" s="289" t="s">
        <v>281</v>
      </c>
      <c r="G21" s="120">
        <v>4558659079.7200003</v>
      </c>
      <c r="H21" s="120" t="s">
        <v>268</v>
      </c>
      <c r="I21" s="290" t="s">
        <v>293</v>
      </c>
      <c r="J21" s="355"/>
      <c r="K21" s="355"/>
      <c r="L21" s="355"/>
      <c r="M21" s="355"/>
      <c r="N21" s="355"/>
      <c r="O21" s="355"/>
      <c r="P21" s="12"/>
    </row>
    <row r="22" spans="1:20" ht="114.75" x14ac:dyDescent="0.25">
      <c r="E22" s="286" t="s">
        <v>271</v>
      </c>
      <c r="F22" s="289" t="s">
        <v>283</v>
      </c>
      <c r="G22" s="120">
        <v>5578074135.1300001</v>
      </c>
      <c r="H22" s="120" t="s">
        <v>268</v>
      </c>
      <c r="I22" s="290" t="s">
        <v>293</v>
      </c>
      <c r="J22" s="355"/>
      <c r="K22" s="355"/>
      <c r="L22" s="355"/>
      <c r="M22" s="355"/>
      <c r="N22" s="355"/>
      <c r="O22" s="355"/>
      <c r="P22" s="12"/>
    </row>
    <row r="23" spans="1:20" ht="72" customHeight="1" x14ac:dyDescent="0.25">
      <c r="E23" s="286" t="s">
        <v>271</v>
      </c>
      <c r="F23" s="289" t="s">
        <v>284</v>
      </c>
      <c r="G23" s="120">
        <v>2397363035.8400002</v>
      </c>
      <c r="H23" s="120" t="s">
        <v>268</v>
      </c>
      <c r="I23" s="290" t="s">
        <v>285</v>
      </c>
      <c r="J23" s="355"/>
      <c r="K23" s="355"/>
      <c r="L23" s="355"/>
      <c r="M23" s="355"/>
      <c r="N23" s="355"/>
      <c r="O23" s="355"/>
      <c r="P23" s="12"/>
    </row>
    <row r="24" spans="1:20" ht="72" customHeight="1" x14ac:dyDescent="0.25">
      <c r="E24" s="286" t="s">
        <v>271</v>
      </c>
      <c r="F24" s="289" t="s">
        <v>286</v>
      </c>
      <c r="G24" s="120">
        <v>1447010579.97</v>
      </c>
      <c r="H24" s="120" t="s">
        <v>268</v>
      </c>
      <c r="I24" s="290" t="s">
        <v>285</v>
      </c>
      <c r="J24" s="83"/>
      <c r="K24" s="355"/>
      <c r="L24" s="355"/>
      <c r="M24" s="355"/>
      <c r="N24" s="355"/>
      <c r="O24" s="355"/>
      <c r="P24" s="12"/>
    </row>
    <row r="25" spans="1:20" ht="102" x14ac:dyDescent="0.25">
      <c r="E25" s="286" t="s">
        <v>271</v>
      </c>
      <c r="F25" s="289" t="s">
        <v>287</v>
      </c>
      <c r="G25" s="120">
        <v>3949622433.6700001</v>
      </c>
      <c r="H25" s="120" t="s">
        <v>268</v>
      </c>
      <c r="I25" s="290" t="s">
        <v>293</v>
      </c>
      <c r="J25" s="83"/>
      <c r="K25" s="355"/>
      <c r="L25" s="355"/>
      <c r="M25" s="355"/>
      <c r="N25" s="355"/>
      <c r="O25" s="355"/>
      <c r="P25" s="12"/>
    </row>
    <row r="26" spans="1:20" ht="178.5" x14ac:dyDescent="0.25">
      <c r="E26" s="286" t="s">
        <v>271</v>
      </c>
      <c r="F26" s="289" t="s">
        <v>288</v>
      </c>
      <c r="G26" s="120">
        <v>7577515434.7799997</v>
      </c>
      <c r="H26" s="120" t="s">
        <v>268</v>
      </c>
      <c r="I26" s="290" t="s">
        <v>293</v>
      </c>
      <c r="J26" s="83"/>
      <c r="K26" s="355"/>
      <c r="L26" s="355"/>
      <c r="M26" s="355"/>
      <c r="N26" s="355"/>
      <c r="O26" s="355"/>
      <c r="P26" s="12"/>
    </row>
    <row r="27" spans="1:20" ht="102" x14ac:dyDescent="0.25">
      <c r="E27" s="286" t="s">
        <v>271</v>
      </c>
      <c r="F27" s="289" t="s">
        <v>289</v>
      </c>
      <c r="G27" s="120">
        <v>3927812115.6900001</v>
      </c>
      <c r="H27" s="120" t="s">
        <v>268</v>
      </c>
      <c r="I27" s="290" t="s">
        <v>293</v>
      </c>
      <c r="J27" s="83"/>
      <c r="K27" s="355"/>
      <c r="L27" s="355"/>
      <c r="M27" s="355"/>
      <c r="N27" s="355"/>
      <c r="O27" s="355"/>
      <c r="P27" s="12"/>
    </row>
    <row r="28" spans="1:20" ht="114.75" x14ac:dyDescent="0.25">
      <c r="E28" s="286" t="s">
        <v>273</v>
      </c>
      <c r="F28" s="289" t="s">
        <v>290</v>
      </c>
      <c r="G28" s="120">
        <v>2227583164.5900002</v>
      </c>
      <c r="H28" s="120" t="s">
        <v>270</v>
      </c>
      <c r="I28" s="290" t="s">
        <v>291</v>
      </c>
      <c r="J28" s="83"/>
      <c r="K28" s="355"/>
      <c r="L28" s="355"/>
      <c r="M28" s="355"/>
      <c r="N28" s="355"/>
      <c r="O28" s="355"/>
      <c r="P28" s="12"/>
    </row>
    <row r="29" spans="1:20" ht="191.25" x14ac:dyDescent="0.25">
      <c r="E29" s="286" t="s">
        <v>269</v>
      </c>
      <c r="F29" s="289" t="s">
        <v>292</v>
      </c>
      <c r="G29" s="120">
        <v>1244050094.27</v>
      </c>
      <c r="H29" s="120" t="s">
        <v>270</v>
      </c>
      <c r="I29" s="290" t="s">
        <v>293</v>
      </c>
      <c r="J29" s="83"/>
      <c r="K29" s="355"/>
      <c r="L29" s="355"/>
      <c r="M29" s="355"/>
      <c r="N29" s="355"/>
      <c r="O29" s="355"/>
      <c r="P29" s="12"/>
    </row>
    <row r="30" spans="1:20" ht="127.5" x14ac:dyDescent="0.25">
      <c r="E30" s="286" t="s">
        <v>271</v>
      </c>
      <c r="F30" s="289" t="s">
        <v>294</v>
      </c>
      <c r="G30" s="120">
        <v>2325426503.1700001</v>
      </c>
      <c r="H30" s="120" t="s">
        <v>268</v>
      </c>
      <c r="I30" s="290" t="s">
        <v>293</v>
      </c>
      <c r="J30" s="83"/>
      <c r="K30" s="355"/>
      <c r="L30" s="355"/>
      <c r="M30" s="355"/>
      <c r="N30" s="355"/>
      <c r="O30" s="355"/>
      <c r="P30" s="12"/>
    </row>
    <row r="31" spans="1:20" ht="72" customHeight="1" thickBot="1" x14ac:dyDescent="0.3">
      <c r="E31" s="287" t="s">
        <v>271</v>
      </c>
      <c r="F31" s="292" t="s">
        <v>295</v>
      </c>
      <c r="G31" s="212">
        <v>375977345.5</v>
      </c>
      <c r="H31" s="212" t="s">
        <v>268</v>
      </c>
      <c r="I31" s="293" t="s">
        <v>291</v>
      </c>
      <c r="J31" s="83"/>
      <c r="K31" s="355"/>
      <c r="L31" s="355"/>
      <c r="M31" s="355"/>
      <c r="N31" s="355"/>
      <c r="O31" s="355"/>
      <c r="P31" s="12"/>
    </row>
    <row r="32" spans="1:20" ht="35.1" customHeight="1" x14ac:dyDescent="0.25"/>
    <row r="33" ht="35.1" customHeight="1" x14ac:dyDescent="0.25"/>
  </sheetData>
  <mergeCells count="1">
    <mergeCell ref="F4:H5"/>
  </mergeCells>
  <conditionalFormatting sqref="F19:I31">
    <cfRule type="cellIs" dxfId="2" priority="2" operator="equal">
      <formula>0</formula>
    </cfRule>
  </conditionalFormatting>
  <conditionalFormatting sqref="F10:J14">
    <cfRule type="cellIs" dxfId="1" priority="1" operator="equal">
      <formula>0</formula>
    </cfRule>
  </conditionalFormatting>
  <conditionalFormatting sqref="J19:J21">
    <cfRule type="cellIs" dxfId="0" priority="18" operator="equal">
      <formula>0</formula>
    </cfRule>
  </conditionalFormatting>
  <dataValidations count="2">
    <dataValidation type="list" allowBlank="1" sqref="H19:H31" xr:uid="{E6BEB1B6-75B2-4098-9EB1-8F123D82C1C4}">
      <formula1>$M$1:$M$3</formula1>
    </dataValidation>
    <dataValidation type="list" allowBlank="1" sqref="E19:E31" xr:uid="{4DB1A2EF-3E90-4963-9562-090C120EA707}">
      <formula1>$N$1:$N$4</formula1>
    </dataValidation>
  </dataValidations>
  <hyperlinks>
    <hyperlink ref="A13" location="'Projeções - Receitas'!A1" display="Projeções - Receita" xr:uid="{6523BC66-6637-474E-85A0-C2CB439AF7CA}"/>
    <hyperlink ref="A12" location="'Balanço Patrimonial'!A1" display="Balanço Patrimonial" xr:uid="{FC55E98A-B019-495D-A41A-C2121CDB5007}"/>
    <hyperlink ref="A11" location="'DRE CMN 4.720 - Contas Abertas'!A1" display="Contas Abertas" xr:uid="{F9615DBE-252E-44D6-8E60-C41ECD2AFF1D}"/>
    <hyperlink ref="A10" location="'DRE + DCF'!A1" display="DRE + DCF" xr:uid="{22DEF4D6-5789-4C0B-9C3E-22291AAB09C5}"/>
    <hyperlink ref="A9" location="Ke!A1" display="KE" xr:uid="{F015C228-8335-473A-9999-8830760961E7}"/>
    <hyperlink ref="A8" location="Dashboard!A1" display="Dashboard" xr:uid="{30AD515F-15D3-43E0-8CC9-796BA35CDFB4}"/>
    <hyperlink ref="A14" location="'Painel de Índices'!A1" display="Painel de Índices" xr:uid="{01D9FE65-1F5C-4755-B58D-73FB3CC5130F}"/>
    <hyperlink ref="A15" location="'Provisões e Processos'!A1" display="Provisões e Processos" xr:uid="{5F7D5FE6-F89B-4E6B-93E0-0B6FD8515FC1}"/>
    <hyperlink ref="A16" location="'Projeções Trimestrais'!A1" display="Projeções Trimestrais" xr:uid="{E4987B55-ACF1-48F7-AC31-6AAD09073448}"/>
  </hyperlinks>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EBEF1-3B16-47B5-88B6-F8339F6119BF}">
  <dimension ref="A1:O154"/>
  <sheetViews>
    <sheetView showGridLines="0" zoomScaleNormal="100" workbookViewId="0"/>
  </sheetViews>
  <sheetFormatPr defaultRowHeight="15" x14ac:dyDescent="0.25"/>
  <cols>
    <col min="1" max="1" width="35.7109375" style="253" customWidth="1"/>
    <col min="2" max="3" width="9.140625" style="2" customWidth="1"/>
    <col min="4" max="5" width="9.140625" style="12"/>
    <col min="6" max="9" width="20.5703125" style="12" bestFit="1" customWidth="1"/>
    <col min="10" max="16384" width="9.140625" style="12"/>
  </cols>
  <sheetData>
    <row r="1" spans="1:15" ht="15" customHeight="1" x14ac:dyDescent="0.25"/>
    <row r="2" spans="1:15" ht="15" customHeight="1" x14ac:dyDescent="0.25"/>
    <row r="3" spans="1:15" ht="15" customHeight="1" x14ac:dyDescent="0.25"/>
    <row r="4" spans="1:15" ht="15" customHeight="1" x14ac:dyDescent="0.25"/>
    <row r="5" spans="1:15" ht="15" customHeight="1" x14ac:dyDescent="0.25">
      <c r="H5" s="461" t="str">
        <f>Dashboard!$I$4</f>
        <v>Banco do Brasil ($BBAS3)</v>
      </c>
      <c r="I5" s="461"/>
      <c r="J5" s="461"/>
    </row>
    <row r="6" spans="1:15" ht="15" customHeight="1" x14ac:dyDescent="0.25">
      <c r="H6" s="462"/>
      <c r="I6" s="462"/>
      <c r="J6" s="462"/>
    </row>
    <row r="7" spans="1:15" ht="30" customHeight="1" x14ac:dyDescent="0.25">
      <c r="A7" s="254" t="s">
        <v>317</v>
      </c>
      <c r="B7" s="412"/>
      <c r="C7" s="412"/>
    </row>
    <row r="8" spans="1:15" ht="30" customHeight="1" x14ac:dyDescent="0.25">
      <c r="A8" s="17" t="s">
        <v>318</v>
      </c>
      <c r="B8" s="413"/>
      <c r="C8" s="413"/>
    </row>
    <row r="9" spans="1:15" ht="30" customHeight="1" thickBot="1" x14ac:dyDescent="0.3">
      <c r="A9" s="17" t="s">
        <v>218</v>
      </c>
      <c r="B9" s="413"/>
      <c r="C9" s="413"/>
    </row>
    <row r="10" spans="1:15" ht="30" customHeight="1" x14ac:dyDescent="0.25">
      <c r="A10" s="17" t="s">
        <v>319</v>
      </c>
      <c r="B10" s="413"/>
      <c r="C10" s="413"/>
      <c r="E10" s="485"/>
      <c r="F10" s="483"/>
      <c r="G10" s="483"/>
      <c r="H10" s="483"/>
      <c r="I10" s="484"/>
      <c r="K10" s="485"/>
      <c r="L10" s="483"/>
      <c r="M10" s="483"/>
      <c r="N10" s="483"/>
      <c r="O10" s="484"/>
    </row>
    <row r="11" spans="1:15" ht="30" customHeight="1" x14ac:dyDescent="0.25">
      <c r="A11" s="17" t="s">
        <v>320</v>
      </c>
      <c r="B11" s="413"/>
      <c r="C11" s="413"/>
      <c r="E11" s="404"/>
      <c r="F11" s="204" t="s">
        <v>455</v>
      </c>
      <c r="G11" s="204" t="s">
        <v>456</v>
      </c>
      <c r="H11" s="204" t="s">
        <v>457</v>
      </c>
      <c r="I11" s="342" t="s">
        <v>458</v>
      </c>
      <c r="K11" s="404"/>
      <c r="L11" s="204" t="s">
        <v>455</v>
      </c>
      <c r="M11" s="204" t="s">
        <v>456</v>
      </c>
      <c r="N11" s="204" t="s">
        <v>457</v>
      </c>
      <c r="O11" s="342" t="s">
        <v>458</v>
      </c>
    </row>
    <row r="12" spans="1:15" ht="30" customHeight="1" x14ac:dyDescent="0.25">
      <c r="A12" s="17" t="s">
        <v>321</v>
      </c>
      <c r="B12" s="413"/>
      <c r="C12" s="413"/>
      <c r="E12" s="404">
        <v>2014</v>
      </c>
      <c r="F12" s="334">
        <v>1056131909034.0171</v>
      </c>
      <c r="G12" s="334">
        <v>1092578506804.23</v>
      </c>
      <c r="H12" s="334">
        <v>1099500857349.02</v>
      </c>
      <c r="I12" s="405">
        <v>1124620444796.1001</v>
      </c>
      <c r="K12" s="404">
        <v>2014</v>
      </c>
      <c r="L12" s="64">
        <f>F12/SUM($F12:$I12)</f>
        <v>0.24152127892108247</v>
      </c>
      <c r="M12" s="64">
        <f>G12/SUM($F12:$I12)</f>
        <v>0.24985606061879231</v>
      </c>
      <c r="N12" s="64">
        <f>H12/SUM($F12:$I12)</f>
        <v>0.25143909673617176</v>
      </c>
      <c r="O12" s="201">
        <f>I12/SUM($F12:$I12)</f>
        <v>0.25718356372395346</v>
      </c>
    </row>
    <row r="13" spans="1:15" ht="30" customHeight="1" x14ac:dyDescent="0.25">
      <c r="A13" s="17" t="s">
        <v>322</v>
      </c>
      <c r="B13" s="413"/>
      <c r="C13" s="413"/>
      <c r="E13" s="404">
        <v>2015</v>
      </c>
      <c r="F13" s="334">
        <v>1167245710888.71</v>
      </c>
      <c r="G13" s="334">
        <v>1190377703310.1899</v>
      </c>
      <c r="H13" s="334">
        <v>1202176464824.04</v>
      </c>
      <c r="I13" s="405">
        <v>1219169970466.21</v>
      </c>
      <c r="K13" s="404">
        <v>2015</v>
      </c>
      <c r="L13" s="64">
        <f t="shared" ref="L13:L20" si="0">F13/SUM($F13:$I13)</f>
        <v>0.24424630153577617</v>
      </c>
      <c r="M13" s="64">
        <f t="shared" ref="M13:M20" si="1">G13/SUM($F13:$I13)</f>
        <v>0.24908667365571177</v>
      </c>
      <c r="N13" s="64">
        <f t="shared" ref="N13:N20" si="2">H13/SUM($F13:$I13)</f>
        <v>0.25155556588258182</v>
      </c>
      <c r="O13" s="201">
        <f t="shared" ref="O13:O20" si="3">I13/SUM($F13:$I13)</f>
        <v>0.25511145892593012</v>
      </c>
    </row>
    <row r="14" spans="1:15" ht="30" customHeight="1" x14ac:dyDescent="0.25">
      <c r="A14" s="17" t="s">
        <v>323</v>
      </c>
      <c r="B14" s="413"/>
      <c r="C14" s="413"/>
      <c r="E14" s="404">
        <v>2016</v>
      </c>
      <c r="F14" s="334">
        <v>1239512624397.1899</v>
      </c>
      <c r="G14" s="334">
        <v>1237121905861.8899</v>
      </c>
      <c r="H14" s="334">
        <v>1272159593114.9299</v>
      </c>
      <c r="I14" s="405">
        <v>1248729212047.1899</v>
      </c>
      <c r="K14" s="404">
        <v>2016</v>
      </c>
      <c r="L14" s="64">
        <f t="shared" si="0"/>
        <v>0.2480253800141029</v>
      </c>
      <c r="M14" s="64">
        <f t="shared" si="1"/>
        <v>0.24754699934935337</v>
      </c>
      <c r="N14" s="64">
        <f t="shared" si="2"/>
        <v>0.25455800958410341</v>
      </c>
      <c r="O14" s="201">
        <f t="shared" si="3"/>
        <v>0.24986961105244046</v>
      </c>
    </row>
    <row r="15" spans="1:15" ht="30" customHeight="1" x14ac:dyDescent="0.25">
      <c r="A15" s="312" t="s">
        <v>462</v>
      </c>
      <c r="B15" s="413"/>
      <c r="C15" s="413"/>
      <c r="E15" s="404">
        <v>2017</v>
      </c>
      <c r="F15" s="334">
        <v>1235876720669.78</v>
      </c>
      <c r="G15" s="334">
        <v>1265174188573.1499</v>
      </c>
      <c r="H15" s="334">
        <v>1271759859749.3701</v>
      </c>
      <c r="I15" s="405">
        <v>1226827510655.27</v>
      </c>
      <c r="K15" s="404">
        <v>2017</v>
      </c>
      <c r="L15" s="64">
        <f t="shared" si="0"/>
        <v>0.24719322709820085</v>
      </c>
      <c r="M15" s="64">
        <f t="shared" si="1"/>
        <v>0.25305314460916029</v>
      </c>
      <c r="N15" s="64">
        <f t="shared" si="2"/>
        <v>0.25437037413815022</v>
      </c>
      <c r="O15" s="201">
        <f t="shared" si="3"/>
        <v>0.24538325415448861</v>
      </c>
    </row>
    <row r="16" spans="1:15" ht="30" customHeight="1" x14ac:dyDescent="0.25">
      <c r="B16" s="414"/>
      <c r="C16" s="414"/>
      <c r="E16" s="404">
        <v>2018</v>
      </c>
      <c r="F16" s="334">
        <v>1265104489301.1799</v>
      </c>
      <c r="G16" s="334">
        <v>1283184608566.8101</v>
      </c>
      <c r="H16" s="334">
        <v>1295657015307.3799</v>
      </c>
      <c r="I16" s="405">
        <v>1275105358213.3501</v>
      </c>
      <c r="K16" s="404">
        <v>2018</v>
      </c>
      <c r="L16" s="64">
        <f t="shared" si="0"/>
        <v>0.24713650495058928</v>
      </c>
      <c r="M16" s="64">
        <f t="shared" si="1"/>
        <v>0.25066843256778226</v>
      </c>
      <c r="N16" s="64">
        <f t="shared" si="2"/>
        <v>0.25310490088818893</v>
      </c>
      <c r="O16" s="201">
        <f t="shared" si="3"/>
        <v>0.24909016159343939</v>
      </c>
    </row>
    <row r="17" spans="1:15" ht="30" customHeight="1" x14ac:dyDescent="0.25">
      <c r="A17" s="255"/>
      <c r="B17" s="413"/>
      <c r="C17" s="413"/>
      <c r="E17" s="404">
        <v>2019</v>
      </c>
      <c r="F17" s="334">
        <v>1301881504566.96</v>
      </c>
      <c r="G17" s="334">
        <v>1363052273581.1101</v>
      </c>
      <c r="H17" s="334">
        <v>1361484795472.6101</v>
      </c>
      <c r="I17" s="405">
        <v>1326550031867.9299</v>
      </c>
      <c r="K17" s="404">
        <v>2019</v>
      </c>
      <c r="L17" s="64">
        <f t="shared" si="0"/>
        <v>0.24320738650177948</v>
      </c>
      <c r="M17" s="64">
        <f t="shared" si="1"/>
        <v>0.25463483424571531</v>
      </c>
      <c r="N17" s="64">
        <f t="shared" si="2"/>
        <v>0.25434201016546704</v>
      </c>
      <c r="O17" s="201">
        <f t="shared" si="3"/>
        <v>0.24781576908703812</v>
      </c>
    </row>
    <row r="18" spans="1:15" ht="30" customHeight="1" x14ac:dyDescent="0.25">
      <c r="A18" s="255"/>
      <c r="B18" s="413"/>
      <c r="C18" s="413"/>
      <c r="E18" s="404">
        <v>2020</v>
      </c>
      <c r="F18" s="334">
        <v>1341420353500.05</v>
      </c>
      <c r="G18" s="334">
        <v>1461495116009.6899</v>
      </c>
      <c r="H18" s="334">
        <v>1547947640415.8201</v>
      </c>
      <c r="I18" s="405">
        <v>1560178062643.97</v>
      </c>
      <c r="K18" s="404">
        <v>2020</v>
      </c>
      <c r="L18" s="64">
        <f t="shared" si="0"/>
        <v>0.226934699714997</v>
      </c>
      <c r="M18" s="64">
        <f t="shared" si="1"/>
        <v>0.24724833973274082</v>
      </c>
      <c r="N18" s="64">
        <f t="shared" si="2"/>
        <v>0.26187393983976043</v>
      </c>
      <c r="O18" s="201">
        <f t="shared" si="3"/>
        <v>0.2639430207125017</v>
      </c>
    </row>
    <row r="19" spans="1:15" ht="30" customHeight="1" x14ac:dyDescent="0.25">
      <c r="A19" s="255"/>
      <c r="B19" s="413"/>
      <c r="C19" s="413"/>
      <c r="E19" s="404">
        <v>2021</v>
      </c>
      <c r="F19" s="334">
        <v>1581073775724.24</v>
      </c>
      <c r="G19" s="334">
        <v>1627834233631.2</v>
      </c>
      <c r="H19" s="334">
        <v>1712548602005.5901</v>
      </c>
      <c r="I19" s="405">
        <v>1735630563558.4299</v>
      </c>
      <c r="K19" s="404">
        <v>2021</v>
      </c>
      <c r="L19" s="64">
        <f t="shared" si="0"/>
        <v>0.23750233911325766</v>
      </c>
      <c r="M19" s="64">
        <f t="shared" si="1"/>
        <v>0.24452650098440301</v>
      </c>
      <c r="N19" s="64">
        <f t="shared" si="2"/>
        <v>0.25725194172875004</v>
      </c>
      <c r="O19" s="201">
        <f t="shared" si="3"/>
        <v>0.26071921817358928</v>
      </c>
    </row>
    <row r="20" spans="1:15" ht="30" customHeight="1" x14ac:dyDescent="0.25">
      <c r="A20" s="255"/>
      <c r="B20" s="413"/>
      <c r="C20" s="413"/>
      <c r="E20" s="404">
        <v>2022</v>
      </c>
      <c r="F20" s="334">
        <v>1768028724856.8201</v>
      </c>
      <c r="G20" s="334">
        <v>1834538462586.98</v>
      </c>
      <c r="H20" s="334">
        <v>1895303786306.3899</v>
      </c>
      <c r="I20" s="405">
        <v>1874858314242.46</v>
      </c>
      <c r="K20" s="404">
        <v>2022</v>
      </c>
      <c r="L20" s="64">
        <f t="shared" si="0"/>
        <v>0.23980654324800196</v>
      </c>
      <c r="M20" s="64">
        <f t="shared" si="1"/>
        <v>0.2488275902893573</v>
      </c>
      <c r="N20" s="64">
        <f t="shared" si="2"/>
        <v>0.25706949384308919</v>
      </c>
      <c r="O20" s="201">
        <f t="shared" si="3"/>
        <v>0.25429637261955157</v>
      </c>
    </row>
    <row r="21" spans="1:15" ht="30" customHeight="1" thickBot="1" x14ac:dyDescent="0.3">
      <c r="E21" s="406">
        <v>2023</v>
      </c>
      <c r="F21" s="339">
        <v>1868826702644.3999</v>
      </c>
      <c r="G21" s="339">
        <v>1890718239126.8201</v>
      </c>
      <c r="H21" s="339">
        <v>1966323611178.6201</v>
      </c>
      <c r="I21" s="410">
        <f>AVERAGE($F21*O21/$L21,$G21*O21/$M21,$H21*O21/$N21)</f>
        <v>1946686348741.627</v>
      </c>
      <c r="K21" s="407" t="s">
        <v>459</v>
      </c>
      <c r="L21" s="408">
        <f>AVERAGE(L12:L20)</f>
        <v>0.24173040678864308</v>
      </c>
      <c r="M21" s="408">
        <f>AVERAGE(M12:M20)</f>
        <v>0.24949428622811295</v>
      </c>
      <c r="N21" s="408">
        <f>AVERAGE(N12:N20)</f>
        <v>0.25506281475625142</v>
      </c>
      <c r="O21" s="409">
        <f>AVERAGE(O12:O20)</f>
        <v>0.25371249222699255</v>
      </c>
    </row>
    <row r="22" spans="1:15" ht="30" customHeight="1" x14ac:dyDescent="0.25"/>
    <row r="23" spans="1:15" ht="30" customHeight="1" thickBot="1" x14ac:dyDescent="0.3"/>
    <row r="24" spans="1:15" ht="30" customHeight="1" x14ac:dyDescent="0.25">
      <c r="E24" s="485"/>
      <c r="F24" s="483"/>
      <c r="G24" s="483"/>
      <c r="H24" s="483"/>
      <c r="I24" s="484"/>
      <c r="K24" s="485"/>
      <c r="L24" s="483"/>
      <c r="M24" s="483"/>
      <c r="N24" s="483"/>
      <c r="O24" s="484"/>
    </row>
    <row r="25" spans="1:15" ht="30" customHeight="1" x14ac:dyDescent="0.25">
      <c r="E25" s="404"/>
      <c r="F25" s="204" t="s">
        <v>455</v>
      </c>
      <c r="G25" s="204" t="s">
        <v>456</v>
      </c>
      <c r="H25" s="204" t="s">
        <v>457</v>
      </c>
      <c r="I25" s="342" t="s">
        <v>458</v>
      </c>
      <c r="K25" s="404"/>
      <c r="L25" s="204" t="s">
        <v>455</v>
      </c>
      <c r="M25" s="204" t="s">
        <v>456</v>
      </c>
      <c r="N25" s="204" t="s">
        <v>457</v>
      </c>
      <c r="O25" s="342" t="s">
        <v>458</v>
      </c>
    </row>
    <row r="26" spans="1:15" ht="30" customHeight="1" x14ac:dyDescent="0.25">
      <c r="E26" s="404">
        <v>2014</v>
      </c>
      <c r="F26" s="334">
        <v>976421219856.30005</v>
      </c>
      <c r="G26" s="334">
        <v>1010361085531.35</v>
      </c>
      <c r="H26" s="334">
        <v>1027974680330.7</v>
      </c>
      <c r="I26" s="405">
        <v>1044470586959.66</v>
      </c>
      <c r="K26" s="404">
        <v>2014</v>
      </c>
      <c r="L26" s="64">
        <f>F26/SUM($F26:$I26)</f>
        <v>0.2405436015532684</v>
      </c>
      <c r="M26" s="64">
        <f t="shared" ref="M26:M34" si="4">G26/SUM($F26:$I26)</f>
        <v>0.24890476511637916</v>
      </c>
      <c r="N26" s="64">
        <f t="shared" ref="N26:N34" si="5">H26/SUM($F26:$I26)</f>
        <v>0.25324391449492206</v>
      </c>
      <c r="O26" s="201">
        <f t="shared" ref="O26:O34" si="6">I26/SUM($F26:$I26)</f>
        <v>0.25730771883543041</v>
      </c>
    </row>
    <row r="27" spans="1:15" ht="30" customHeight="1" x14ac:dyDescent="0.25">
      <c r="E27" s="404">
        <v>2015</v>
      </c>
      <c r="F27" s="334">
        <v>1085465869711.99</v>
      </c>
      <c r="G27" s="334">
        <v>1119188236605.8</v>
      </c>
      <c r="H27" s="334">
        <v>1137189354107.52</v>
      </c>
      <c r="I27" s="405">
        <v>1146321307638.75</v>
      </c>
      <c r="K27" s="404">
        <v>2015</v>
      </c>
      <c r="L27" s="64">
        <f t="shared" ref="L27:L34" si="7">F27/SUM($F27:$I27)</f>
        <v>0.24185071756628007</v>
      </c>
      <c r="M27" s="64">
        <f t="shared" si="4"/>
        <v>0.24936433808524242</v>
      </c>
      <c r="N27" s="64">
        <f t="shared" si="5"/>
        <v>0.2533751350216224</v>
      </c>
      <c r="O27" s="201">
        <f t="shared" si="6"/>
        <v>0.25540980932685498</v>
      </c>
    </row>
    <row r="28" spans="1:15" ht="30" customHeight="1" x14ac:dyDescent="0.25">
      <c r="E28" s="404">
        <v>2016</v>
      </c>
      <c r="F28" s="334">
        <v>1144297644174.3301</v>
      </c>
      <c r="G28" s="334">
        <v>1133922606962.1799</v>
      </c>
      <c r="H28" s="334">
        <v>1164642253384.26</v>
      </c>
      <c r="I28" s="405">
        <v>1138739754602.8799</v>
      </c>
      <c r="K28" s="404">
        <v>2016</v>
      </c>
      <c r="L28" s="64">
        <f t="shared" si="7"/>
        <v>0.24975927185639349</v>
      </c>
      <c r="M28" s="64">
        <f t="shared" si="4"/>
        <v>0.24749477209727763</v>
      </c>
      <c r="N28" s="64">
        <f t="shared" si="5"/>
        <v>0.254199772812018</v>
      </c>
      <c r="O28" s="201">
        <f t="shared" si="6"/>
        <v>0.24854618323431102</v>
      </c>
    </row>
    <row r="29" spans="1:15" ht="30" customHeight="1" x14ac:dyDescent="0.25">
      <c r="E29" s="404">
        <v>2017</v>
      </c>
      <c r="F29" s="334">
        <v>1139061405102.25</v>
      </c>
      <c r="G29" s="334">
        <v>1164460253795.0601</v>
      </c>
      <c r="H29" s="334">
        <v>1174160246236.3601</v>
      </c>
      <c r="I29" s="405">
        <v>1122061214960.98</v>
      </c>
      <c r="K29" s="404">
        <v>2017</v>
      </c>
      <c r="L29" s="64">
        <f t="shared" si="7"/>
        <v>0.24763587343086479</v>
      </c>
      <c r="M29" s="64">
        <f t="shared" si="4"/>
        <v>0.2531576706333763</v>
      </c>
      <c r="N29" s="64">
        <f t="shared" si="5"/>
        <v>0.25526648240569555</v>
      </c>
      <c r="O29" s="201">
        <f t="shared" si="6"/>
        <v>0.24393997353006333</v>
      </c>
    </row>
    <row r="30" spans="1:15" ht="30" customHeight="1" x14ac:dyDescent="0.25">
      <c r="E30" s="404">
        <v>2018</v>
      </c>
      <c r="F30" s="334">
        <v>1158838870001.97</v>
      </c>
      <c r="G30" s="334">
        <v>1176731693565.6899</v>
      </c>
      <c r="H30" s="334">
        <v>1192633506568.5801</v>
      </c>
      <c r="I30" s="405">
        <v>1164137491030.05</v>
      </c>
      <c r="K30" s="404">
        <v>2018</v>
      </c>
      <c r="L30" s="64">
        <f t="shared" si="7"/>
        <v>0.24696387824630961</v>
      </c>
      <c r="M30" s="64">
        <f t="shared" si="4"/>
        <v>0.25077707541673738</v>
      </c>
      <c r="N30" s="64">
        <f t="shared" si="5"/>
        <v>0.2541659619237413</v>
      </c>
      <c r="O30" s="201">
        <f t="shared" si="6"/>
        <v>0.24809308441321171</v>
      </c>
    </row>
    <row r="31" spans="1:15" ht="30" customHeight="1" x14ac:dyDescent="0.25">
      <c r="E31" s="404">
        <v>2019</v>
      </c>
      <c r="F31" s="334">
        <v>1189703973541.6299</v>
      </c>
      <c r="G31" s="334">
        <v>1240688057571.4399</v>
      </c>
      <c r="H31" s="334">
        <v>1223787296712.1101</v>
      </c>
      <c r="I31" s="405">
        <v>1177641451412.3701</v>
      </c>
      <c r="K31" s="404">
        <v>2019</v>
      </c>
      <c r="L31" s="64">
        <f t="shared" si="7"/>
        <v>0.24622270317926867</v>
      </c>
      <c r="M31" s="64">
        <f t="shared" si="4"/>
        <v>0.2567744364407526</v>
      </c>
      <c r="N31" s="64">
        <f t="shared" si="5"/>
        <v>0.25327663268694767</v>
      </c>
      <c r="O31" s="201">
        <f t="shared" si="6"/>
        <v>0.24372622769303112</v>
      </c>
    </row>
    <row r="32" spans="1:15" ht="30" customHeight="1" x14ac:dyDescent="0.25">
      <c r="E32" s="404">
        <v>2020</v>
      </c>
      <c r="F32" s="334">
        <v>1198873698174.1699</v>
      </c>
      <c r="G32" s="334">
        <v>1305294376445.52</v>
      </c>
      <c r="H32" s="334">
        <v>1369159867604.8401</v>
      </c>
      <c r="I32" s="405">
        <v>1360246870540.98</v>
      </c>
      <c r="K32" s="404">
        <v>2020</v>
      </c>
      <c r="L32" s="64">
        <f t="shared" si="7"/>
        <v>0.22907357610517556</v>
      </c>
      <c r="M32" s="64">
        <f t="shared" si="4"/>
        <v>0.24940779928505127</v>
      </c>
      <c r="N32" s="64">
        <f t="shared" si="5"/>
        <v>0.26161083324255618</v>
      </c>
      <c r="O32" s="201">
        <f t="shared" si="6"/>
        <v>0.25990779136721703</v>
      </c>
    </row>
    <row r="33" spans="5:15" ht="30" customHeight="1" x14ac:dyDescent="0.25">
      <c r="E33" s="404">
        <v>2021</v>
      </c>
      <c r="F33" s="334">
        <v>1385719679434.9399</v>
      </c>
      <c r="G33" s="334">
        <v>1423729233061.47</v>
      </c>
      <c r="H33" s="334">
        <v>1489417014193.78</v>
      </c>
      <c r="I33" s="405">
        <v>1516821551751.29</v>
      </c>
      <c r="K33" s="404">
        <v>2021</v>
      </c>
      <c r="L33" s="64">
        <f t="shared" si="7"/>
        <v>0.23827272090732987</v>
      </c>
      <c r="M33" s="64">
        <f t="shared" si="4"/>
        <v>0.24480841488459912</v>
      </c>
      <c r="N33" s="64">
        <f t="shared" si="5"/>
        <v>0.25610334456846057</v>
      </c>
      <c r="O33" s="201">
        <f t="shared" si="6"/>
        <v>0.26081551963961036</v>
      </c>
    </row>
    <row r="34" spans="5:15" ht="30" customHeight="1" x14ac:dyDescent="0.25">
      <c r="E34" s="404">
        <v>2022</v>
      </c>
      <c r="F34" s="334">
        <v>1544911295070.6001</v>
      </c>
      <c r="G34" s="334">
        <v>1610113807354.76</v>
      </c>
      <c r="H34" s="334">
        <v>1657337959733.75</v>
      </c>
      <c r="I34" s="405">
        <v>1623402221714.6899</v>
      </c>
      <c r="K34" s="404">
        <v>2022</v>
      </c>
      <c r="L34" s="64">
        <f t="shared" si="7"/>
        <v>0.24005090722337386</v>
      </c>
      <c r="M34" s="64">
        <f t="shared" si="4"/>
        <v>0.25018218290049321</v>
      </c>
      <c r="N34" s="64">
        <f t="shared" si="5"/>
        <v>0.25751995087306367</v>
      </c>
      <c r="O34" s="201">
        <f t="shared" si="6"/>
        <v>0.25224695900306909</v>
      </c>
    </row>
    <row r="35" spans="5:15" ht="30" customHeight="1" thickBot="1" x14ac:dyDescent="0.3">
      <c r="E35" s="406">
        <v>2023</v>
      </c>
      <c r="F35" s="339">
        <v>1637169244185.1499</v>
      </c>
      <c r="G35" s="339">
        <v>1650176570880.1599</v>
      </c>
      <c r="H35" s="339">
        <v>1714817501705.1699</v>
      </c>
      <c r="I35" s="410">
        <f>AVERAGE($F35*O35/$L35,$G35*O35/$M35,$H35*O35/$N35)</f>
        <v>1687337987113.3701</v>
      </c>
      <c r="K35" s="407" t="s">
        <v>459</v>
      </c>
      <c r="L35" s="408">
        <f>AVERAGE(L26:L34)</f>
        <v>0.24226369445202936</v>
      </c>
      <c r="M35" s="408">
        <f>AVERAGE(M26:M34)</f>
        <v>0.25009682831776764</v>
      </c>
      <c r="N35" s="408">
        <f>AVERAGE(N26:N34)</f>
        <v>0.25541800311433638</v>
      </c>
      <c r="O35" s="409">
        <f>AVERAGE(O26:O34)</f>
        <v>0.25222147411586654</v>
      </c>
    </row>
    <row r="36" spans="5:15" ht="30" customHeight="1" x14ac:dyDescent="0.25"/>
    <row r="37" spans="5:15" ht="30" customHeight="1" thickBot="1" x14ac:dyDescent="0.3"/>
    <row r="38" spans="5:15" ht="30" customHeight="1" x14ac:dyDescent="0.25">
      <c r="E38" s="485"/>
      <c r="F38" s="483"/>
      <c r="G38" s="483"/>
      <c r="H38" s="483"/>
      <c r="I38" s="484"/>
      <c r="K38" s="485"/>
      <c r="L38" s="483"/>
      <c r="M38" s="483"/>
      <c r="N38" s="483"/>
      <c r="O38" s="484"/>
    </row>
    <row r="39" spans="5:15" ht="30" customHeight="1" x14ac:dyDescent="0.25">
      <c r="E39" s="202"/>
      <c r="F39" s="204" t="s">
        <v>455</v>
      </c>
      <c r="G39" s="204" t="s">
        <v>456</v>
      </c>
      <c r="H39" s="204" t="s">
        <v>457</v>
      </c>
      <c r="I39" s="342" t="s">
        <v>458</v>
      </c>
      <c r="K39" s="404"/>
      <c r="L39" s="204" t="s">
        <v>455</v>
      </c>
      <c r="M39" s="204" t="s">
        <v>456</v>
      </c>
      <c r="N39" s="204" t="s">
        <v>457</v>
      </c>
      <c r="O39" s="342" t="s">
        <v>458</v>
      </c>
    </row>
    <row r="40" spans="5:15" ht="30" customHeight="1" x14ac:dyDescent="0.25">
      <c r="E40" s="404">
        <v>2014</v>
      </c>
      <c r="F40" s="334">
        <v>3462284047.23</v>
      </c>
      <c r="G40" s="334">
        <v>3873834719.6099901</v>
      </c>
      <c r="H40" s="334">
        <v>3865975254.2400002</v>
      </c>
      <c r="I40" s="405">
        <v>4206354889.73</v>
      </c>
      <c r="K40" s="404">
        <v>2014</v>
      </c>
      <c r="L40" s="64">
        <f>F40/SUM($F40:$I40)</f>
        <v>0.22470036194240106</v>
      </c>
      <c r="M40" s="64">
        <f t="shared" ref="M40:M48" si="8">G40/SUM($F40:$I40)</f>
        <v>0.25140977797526737</v>
      </c>
      <c r="N40" s="64">
        <f t="shared" ref="N40:N48" si="9">H40/SUM($F40:$I40)</f>
        <v>0.25089970292387942</v>
      </c>
      <c r="O40" s="201">
        <f t="shared" ref="O40:O48" si="10">I40/SUM($F40:$I40)</f>
        <v>0.27299015715845215</v>
      </c>
    </row>
    <row r="41" spans="5:15" ht="30" customHeight="1" x14ac:dyDescent="0.25">
      <c r="E41" s="404">
        <v>2015</v>
      </c>
      <c r="F41" s="334">
        <v>3729190121.9300003</v>
      </c>
      <c r="G41" s="334">
        <v>3532521827.5099998</v>
      </c>
      <c r="H41" s="334">
        <v>3695355524.0599999</v>
      </c>
      <c r="I41" s="405">
        <v>3904704988.6400104</v>
      </c>
      <c r="K41" s="404">
        <v>2015</v>
      </c>
      <c r="L41" s="64">
        <f t="shared" ref="L41:L48" si="11">F41/SUM($F41:$I41)</f>
        <v>0.25092499104195126</v>
      </c>
      <c r="M41" s="64">
        <f t="shared" si="8"/>
        <v>0.23769182555506146</v>
      </c>
      <c r="N41" s="64">
        <f t="shared" si="9"/>
        <v>0.24864837175201171</v>
      </c>
      <c r="O41" s="201">
        <f t="shared" si="10"/>
        <v>0.26273481165097551</v>
      </c>
    </row>
    <row r="42" spans="5:15" ht="30" customHeight="1" x14ac:dyDescent="0.25">
      <c r="E42" s="404">
        <v>2016</v>
      </c>
      <c r="F42" s="334">
        <v>3568360202.8499999</v>
      </c>
      <c r="G42" s="334">
        <v>3912402557.6500001</v>
      </c>
      <c r="H42" s="334">
        <v>3799774215.1900001</v>
      </c>
      <c r="I42" s="405">
        <v>4023629102.1200004</v>
      </c>
      <c r="K42" s="404">
        <v>2016</v>
      </c>
      <c r="L42" s="64">
        <f t="shared" si="11"/>
        <v>0.23316266856407675</v>
      </c>
      <c r="M42" s="64">
        <f t="shared" si="8"/>
        <v>0.25564297575956896</v>
      </c>
      <c r="N42" s="64">
        <f t="shared" si="9"/>
        <v>0.24828365007743963</v>
      </c>
      <c r="O42" s="201">
        <f t="shared" si="10"/>
        <v>0.26291070559891455</v>
      </c>
    </row>
    <row r="43" spans="5:15" ht="30" customHeight="1" x14ac:dyDescent="0.25">
      <c r="E43" s="404">
        <v>2017</v>
      </c>
      <c r="F43" s="334">
        <v>3994368592.4099998</v>
      </c>
      <c r="G43" s="334">
        <v>4059904143.6599998</v>
      </c>
      <c r="H43" s="334">
        <v>4103630874.79</v>
      </c>
      <c r="I43" s="405">
        <v>4147763542.75</v>
      </c>
      <c r="K43" s="404">
        <v>2017</v>
      </c>
      <c r="L43" s="64">
        <f t="shared" si="11"/>
        <v>0.2449681178194334</v>
      </c>
      <c r="M43" s="64">
        <f t="shared" si="8"/>
        <v>0.24898730640169822</v>
      </c>
      <c r="N43" s="64">
        <f t="shared" si="9"/>
        <v>0.25166899557872274</v>
      </c>
      <c r="O43" s="201">
        <f t="shared" si="10"/>
        <v>0.25437558020014556</v>
      </c>
    </row>
    <row r="44" spans="5:15" ht="30" customHeight="1" x14ac:dyDescent="0.25">
      <c r="E44" s="404">
        <v>2018</v>
      </c>
      <c r="F44" s="334">
        <v>4060233153.0999999</v>
      </c>
      <c r="G44" s="334">
        <v>4191498047.6399899</v>
      </c>
      <c r="H44" s="334">
        <v>4197818754.5599999</v>
      </c>
      <c r="I44" s="405">
        <v>4522802271.6199999</v>
      </c>
      <c r="K44" s="404">
        <v>2018</v>
      </c>
      <c r="L44" s="64">
        <f t="shared" si="11"/>
        <v>0.23922630751558585</v>
      </c>
      <c r="M44" s="64">
        <f t="shared" si="8"/>
        <v>0.24696035007992703</v>
      </c>
      <c r="N44" s="64">
        <f t="shared" si="9"/>
        <v>0.24733276203765112</v>
      </c>
      <c r="O44" s="201">
        <f t="shared" si="10"/>
        <v>0.26648058036683597</v>
      </c>
    </row>
    <row r="45" spans="5:15" ht="30" customHeight="1" x14ac:dyDescent="0.25">
      <c r="E45" s="404">
        <v>2019</v>
      </c>
      <c r="F45" s="334">
        <v>4160376302.0500002</v>
      </c>
      <c r="G45" s="334">
        <v>4640464617.6000004</v>
      </c>
      <c r="H45" s="334">
        <v>4626915152.1800003</v>
      </c>
      <c r="I45" s="405">
        <v>4701717336.4700003</v>
      </c>
      <c r="K45" s="404">
        <v>2019</v>
      </c>
      <c r="L45" s="64">
        <f t="shared" si="11"/>
        <v>0.22948136486663226</v>
      </c>
      <c r="M45" s="64">
        <f t="shared" si="8"/>
        <v>0.25596246030375658</v>
      </c>
      <c r="N45" s="64">
        <f t="shared" si="9"/>
        <v>0.2552150880489289</v>
      </c>
      <c r="O45" s="201">
        <f t="shared" si="10"/>
        <v>0.25934108678068213</v>
      </c>
    </row>
    <row r="46" spans="5:15" ht="30" customHeight="1" x14ac:dyDescent="0.25">
      <c r="E46" s="404">
        <v>2020</v>
      </c>
      <c r="F46" s="334">
        <v>4457200601.6400003</v>
      </c>
      <c r="G46" s="334">
        <v>4308908839.8100004</v>
      </c>
      <c r="H46" s="334">
        <v>4729879003.3699999</v>
      </c>
      <c r="I46" s="405">
        <v>4840454987.1599998</v>
      </c>
      <c r="K46" s="404">
        <v>2020</v>
      </c>
      <c r="L46" s="64">
        <f t="shared" si="11"/>
        <v>0.24307879650567027</v>
      </c>
      <c r="M46" s="64">
        <f t="shared" si="8"/>
        <v>0.23499152688983141</v>
      </c>
      <c r="N46" s="64">
        <f t="shared" si="9"/>
        <v>0.25794964115673436</v>
      </c>
      <c r="O46" s="201">
        <f t="shared" si="10"/>
        <v>0.26398003544776399</v>
      </c>
    </row>
    <row r="47" spans="5:15" ht="30" customHeight="1" x14ac:dyDescent="0.25">
      <c r="E47" s="404">
        <v>2021</v>
      </c>
      <c r="F47" s="334">
        <v>4570599623.0699997</v>
      </c>
      <c r="G47" s="334">
        <v>4951259473.6700096</v>
      </c>
      <c r="H47" s="334">
        <v>5222954350.54</v>
      </c>
      <c r="I47" s="405">
        <v>5640151588.0300102</v>
      </c>
      <c r="K47" s="404">
        <v>2021</v>
      </c>
      <c r="L47" s="64">
        <f t="shared" si="11"/>
        <v>0.22421424884236937</v>
      </c>
      <c r="M47" s="64">
        <f t="shared" si="8"/>
        <v>0.24288780800426374</v>
      </c>
      <c r="N47" s="64">
        <f t="shared" si="9"/>
        <v>0.25621600731190891</v>
      </c>
      <c r="O47" s="201">
        <f t="shared" si="10"/>
        <v>0.27668193584145795</v>
      </c>
    </row>
    <row r="48" spans="5:15" ht="30" customHeight="1" x14ac:dyDescent="0.25">
      <c r="E48" s="404">
        <v>2022</v>
      </c>
      <c r="F48" s="334">
        <v>5443670576.6700001</v>
      </c>
      <c r="G48" s="334">
        <v>5670729305.3999996</v>
      </c>
      <c r="H48" s="334">
        <v>6215693061.21</v>
      </c>
      <c r="I48" s="405">
        <v>6199793000.6000099</v>
      </c>
      <c r="K48" s="404">
        <v>2022</v>
      </c>
      <c r="L48" s="64">
        <f t="shared" si="11"/>
        <v>0.23135133717407025</v>
      </c>
      <c r="M48" s="64">
        <f t="shared" si="8"/>
        <v>0.24100113867636169</v>
      </c>
      <c r="N48" s="64">
        <f t="shared" si="9"/>
        <v>0.26416163155379285</v>
      </c>
      <c r="O48" s="201">
        <f t="shared" si="10"/>
        <v>0.26348589259577526</v>
      </c>
    </row>
    <row r="49" spans="5:15" ht="30" customHeight="1" thickBot="1" x14ac:dyDescent="0.3">
      <c r="E49" s="406">
        <v>2023</v>
      </c>
      <c r="F49" s="339">
        <v>6008043167.6199999</v>
      </c>
      <c r="G49" s="339">
        <v>6024426405.9999905</v>
      </c>
      <c r="H49" s="339">
        <v>6375449659.6700001</v>
      </c>
      <c r="I49" s="410">
        <f>AVERAGE($F49*O49/$L49,$G49*O49/$M49,$H49*O49/$N49)</f>
        <v>6630616479.4781752</v>
      </c>
      <c r="K49" s="407" t="s">
        <v>459</v>
      </c>
      <c r="L49" s="408">
        <f>AVERAGE(L40:L48)</f>
        <v>0.2356786882524656</v>
      </c>
      <c r="M49" s="408">
        <f>AVERAGE(M40:M48)</f>
        <v>0.24617057440508183</v>
      </c>
      <c r="N49" s="408">
        <f>AVERAGE(N40:N48)</f>
        <v>0.25337509449345219</v>
      </c>
      <c r="O49" s="409">
        <f>AVERAGE(O40:O48)</f>
        <v>0.26477564284900035</v>
      </c>
    </row>
    <row r="50" spans="5:15" ht="30" customHeight="1" x14ac:dyDescent="0.25"/>
    <row r="51" spans="5:15" ht="30" customHeight="1" thickBot="1" x14ac:dyDescent="0.3"/>
    <row r="52" spans="5:15" ht="30" customHeight="1" x14ac:dyDescent="0.25">
      <c r="E52" s="485"/>
      <c r="F52" s="483"/>
      <c r="G52" s="483"/>
      <c r="H52" s="483"/>
      <c r="I52" s="484"/>
      <c r="K52" s="485"/>
      <c r="L52" s="483"/>
      <c r="M52" s="483"/>
      <c r="N52" s="483"/>
      <c r="O52" s="484"/>
    </row>
    <row r="53" spans="5:15" ht="30" customHeight="1" x14ac:dyDescent="0.25">
      <c r="E53" s="404"/>
      <c r="F53" s="204" t="s">
        <v>455</v>
      </c>
      <c r="G53" s="204" t="s">
        <v>456</v>
      </c>
      <c r="H53" s="204" t="s">
        <v>457</v>
      </c>
      <c r="I53" s="342" t="s">
        <v>458</v>
      </c>
      <c r="K53" s="404"/>
      <c r="L53" s="204" t="s">
        <v>455</v>
      </c>
      <c r="M53" s="204" t="s">
        <v>456</v>
      </c>
      <c r="N53" s="204" t="s">
        <v>457</v>
      </c>
      <c r="O53" s="342" t="s">
        <v>458</v>
      </c>
    </row>
    <row r="54" spans="5:15" ht="30" customHeight="1" x14ac:dyDescent="0.25">
      <c r="E54" s="404">
        <v>2014</v>
      </c>
      <c r="F54" s="334">
        <v>1484862028.48</v>
      </c>
      <c r="G54" s="334">
        <v>1556118165.5500002</v>
      </c>
      <c r="H54" s="334">
        <v>1651086396.53</v>
      </c>
      <c r="I54" s="405">
        <v>1677971635.73</v>
      </c>
      <c r="K54" s="404">
        <v>2014</v>
      </c>
      <c r="L54" s="64">
        <f>F54/SUM($F54:$I54)</f>
        <v>0.23310096042309064</v>
      </c>
      <c r="M54" s="64">
        <f t="shared" ref="M54:M62" si="12">G54/SUM($F54:$I54)</f>
        <v>0.24428710005658869</v>
      </c>
      <c r="N54" s="64">
        <f t="shared" ref="N54:N62" si="13">H54/SUM($F54:$I54)</f>
        <v>0.25919568107389768</v>
      </c>
      <c r="O54" s="201">
        <f t="shared" ref="O54:O62" si="14">I54/SUM($F54:$I54)</f>
        <v>0.26341625844642286</v>
      </c>
    </row>
    <row r="55" spans="5:15" ht="30" customHeight="1" x14ac:dyDescent="0.25">
      <c r="E55" s="404">
        <v>2015</v>
      </c>
      <c r="F55" s="334">
        <v>1592518600.5700002</v>
      </c>
      <c r="G55" s="334">
        <v>1735206399.29</v>
      </c>
      <c r="H55" s="334">
        <v>1888372207.3</v>
      </c>
      <c r="I55" s="405">
        <v>1969977975.45</v>
      </c>
      <c r="K55" s="404">
        <v>2015</v>
      </c>
      <c r="L55" s="64">
        <f t="shared" ref="L55:L62" si="15">F55/SUM($F55:$I55)</f>
        <v>0.22161173660189756</v>
      </c>
      <c r="M55" s="64">
        <f t="shared" si="12"/>
        <v>0.24146788826940283</v>
      </c>
      <c r="N55" s="64">
        <f t="shared" si="13"/>
        <v>0.2627821389720193</v>
      </c>
      <c r="O55" s="201">
        <f t="shared" si="14"/>
        <v>0.27413823615668037</v>
      </c>
    </row>
    <row r="56" spans="5:15" ht="30" customHeight="1" x14ac:dyDescent="0.25">
      <c r="E56" s="404">
        <v>2016</v>
      </c>
      <c r="F56" s="334">
        <v>1942523968.0599999</v>
      </c>
      <c r="G56" s="334">
        <v>2080448723.1700001</v>
      </c>
      <c r="H56" s="334">
        <v>2172374309.9200001</v>
      </c>
      <c r="I56" s="405">
        <v>2294602609.3399997</v>
      </c>
      <c r="K56" s="404">
        <v>2016</v>
      </c>
      <c r="L56" s="64">
        <f t="shared" si="15"/>
        <v>0.22880276764656635</v>
      </c>
      <c r="M56" s="64">
        <f t="shared" si="12"/>
        <v>0.24504841826145143</v>
      </c>
      <c r="N56" s="64">
        <f t="shared" si="13"/>
        <v>0.25587599568740205</v>
      </c>
      <c r="O56" s="201">
        <f t="shared" si="14"/>
        <v>0.27027281840458017</v>
      </c>
    </row>
    <row r="57" spans="5:15" ht="30" customHeight="1" x14ac:dyDescent="0.25">
      <c r="E57" s="404">
        <v>2017</v>
      </c>
      <c r="F57" s="334">
        <v>2218907961.52</v>
      </c>
      <c r="G57" s="334">
        <v>2371596672.6500001</v>
      </c>
      <c r="H57" s="334">
        <v>2458462772.3899999</v>
      </c>
      <c r="I57" s="405">
        <v>2586781278.8000002</v>
      </c>
      <c r="K57" s="404">
        <v>2017</v>
      </c>
      <c r="L57" s="64">
        <f t="shared" si="15"/>
        <v>0.23027872913407138</v>
      </c>
      <c r="M57" s="64">
        <f t="shared" si="12"/>
        <v>0.2461247952899879</v>
      </c>
      <c r="N57" s="64">
        <f t="shared" si="13"/>
        <v>0.25513977716389036</v>
      </c>
      <c r="O57" s="201">
        <f t="shared" si="14"/>
        <v>0.26845669841205033</v>
      </c>
    </row>
    <row r="58" spans="5:15" ht="30" customHeight="1" x14ac:dyDescent="0.25">
      <c r="E58" s="404">
        <v>2018</v>
      </c>
      <c r="F58" s="334">
        <v>2487898071.8299999</v>
      </c>
      <c r="G58" s="334">
        <v>2606121707.52</v>
      </c>
      <c r="H58" s="334">
        <v>2672950173.8099999</v>
      </c>
      <c r="I58" s="405">
        <v>2713050157.0700002</v>
      </c>
      <c r="K58" s="404">
        <v>2018</v>
      </c>
      <c r="L58" s="64">
        <f t="shared" si="15"/>
        <v>0.23739439864256132</v>
      </c>
      <c r="M58" s="64">
        <f t="shared" si="12"/>
        <v>0.24867525826367951</v>
      </c>
      <c r="N58" s="64">
        <f t="shared" si="13"/>
        <v>0.25505200807781064</v>
      </c>
      <c r="O58" s="201">
        <f t="shared" si="14"/>
        <v>0.25887833501594859</v>
      </c>
    </row>
    <row r="59" spans="5:15" ht="30" customHeight="1" x14ac:dyDescent="0.25">
      <c r="E59" s="404">
        <v>2019</v>
      </c>
      <c r="F59" s="334">
        <v>2635057875.7800002</v>
      </c>
      <c r="G59" s="334">
        <v>2798377697.0500002</v>
      </c>
      <c r="H59" s="334">
        <v>2839476062.0500002</v>
      </c>
      <c r="I59" s="405">
        <v>2806286186.5100002</v>
      </c>
      <c r="K59" s="404">
        <v>2019</v>
      </c>
      <c r="L59" s="64">
        <f t="shared" si="15"/>
        <v>0.23783832712984315</v>
      </c>
      <c r="M59" s="64">
        <f t="shared" si="12"/>
        <v>0.25257945044065611</v>
      </c>
      <c r="N59" s="64">
        <f t="shared" si="13"/>
        <v>0.25628895772291199</v>
      </c>
      <c r="O59" s="201">
        <f t="shared" si="14"/>
        <v>0.25329326470658892</v>
      </c>
    </row>
    <row r="60" spans="5:15" ht="30" customHeight="1" x14ac:dyDescent="0.25">
      <c r="E60" s="404">
        <v>2020</v>
      </c>
      <c r="F60" s="334">
        <v>2610098959.0999999</v>
      </c>
      <c r="G60" s="334">
        <v>2656165860.0100002</v>
      </c>
      <c r="H60" s="334">
        <v>2550675077.5500002</v>
      </c>
      <c r="I60" s="405">
        <v>2548505003.0599999</v>
      </c>
      <c r="K60" s="404">
        <v>2020</v>
      </c>
      <c r="L60" s="64">
        <f t="shared" si="15"/>
        <v>0.25180771152143272</v>
      </c>
      <c r="M60" s="64">
        <f t="shared" si="12"/>
        <v>0.25625198780244834</v>
      </c>
      <c r="N60" s="64">
        <f t="shared" si="13"/>
        <v>0.24607482864714286</v>
      </c>
      <c r="O60" s="201">
        <f t="shared" si="14"/>
        <v>0.24586547202897602</v>
      </c>
    </row>
    <row r="61" spans="5:15" ht="30" customHeight="1" x14ac:dyDescent="0.25">
      <c r="E61" s="404">
        <v>2021</v>
      </c>
      <c r="F61" s="334">
        <v>2307231934.3699999</v>
      </c>
      <c r="G61" s="334">
        <v>2254460792.8899999</v>
      </c>
      <c r="H61" s="334">
        <v>2215041581.1700001</v>
      </c>
      <c r="I61" s="405">
        <v>2181636869.2799902</v>
      </c>
      <c r="K61" s="404">
        <v>2021</v>
      </c>
      <c r="L61" s="64">
        <f t="shared" si="15"/>
        <v>0.25755038372497896</v>
      </c>
      <c r="M61" s="64">
        <f t="shared" si="12"/>
        <v>0.25165967653801802</v>
      </c>
      <c r="N61" s="64">
        <f t="shared" si="13"/>
        <v>0.24725941102791257</v>
      </c>
      <c r="O61" s="201">
        <f t="shared" si="14"/>
        <v>0.24353052870909031</v>
      </c>
    </row>
    <row r="62" spans="5:15" ht="30" customHeight="1" x14ac:dyDescent="0.25">
      <c r="E62" s="404">
        <v>2022</v>
      </c>
      <c r="F62" s="334">
        <v>2080873431.72</v>
      </c>
      <c r="G62" s="334">
        <v>2176458405.0900002</v>
      </c>
      <c r="H62" s="334">
        <v>2308759812.2600002</v>
      </c>
      <c r="I62" s="405">
        <v>2237197046</v>
      </c>
      <c r="K62" s="404">
        <v>2022</v>
      </c>
      <c r="L62" s="64">
        <f t="shared" si="15"/>
        <v>0.23637455316958159</v>
      </c>
      <c r="M62" s="64">
        <f t="shared" si="12"/>
        <v>0.24723242420856378</v>
      </c>
      <c r="N62" s="64">
        <f t="shared" si="13"/>
        <v>0.262261058591995</v>
      </c>
      <c r="O62" s="201">
        <f t="shared" si="14"/>
        <v>0.25413196402985971</v>
      </c>
    </row>
    <row r="63" spans="5:15" ht="30" customHeight="1" thickBot="1" x14ac:dyDescent="0.3">
      <c r="E63" s="406">
        <v>2023</v>
      </c>
      <c r="F63" s="339">
        <v>2123659286.05</v>
      </c>
      <c r="G63" s="339">
        <v>2261500150.6900001</v>
      </c>
      <c r="H63" s="339">
        <v>2294445016.3299999</v>
      </c>
      <c r="I63" s="410">
        <f>AVERAGE($F63*O63/$L63,$G63*O63/$M63,$H63*O63/$N63)</f>
        <v>2335893778.2270088</v>
      </c>
      <c r="K63" s="407" t="s">
        <v>459</v>
      </c>
      <c r="L63" s="408">
        <f>AVERAGE(L54:L62)</f>
        <v>0.23719550755489158</v>
      </c>
      <c r="M63" s="408">
        <f>AVERAGE(M54:M62)</f>
        <v>0.24814744434786626</v>
      </c>
      <c r="N63" s="408">
        <f>AVERAGE(N54:N62)</f>
        <v>0.255547761884998</v>
      </c>
      <c r="O63" s="409">
        <f>AVERAGE(O54:O62)</f>
        <v>0.25910928621224411</v>
      </c>
    </row>
    <row r="64" spans="5:15" ht="30" customHeight="1" x14ac:dyDescent="0.25"/>
    <row r="65" spans="5:15" ht="30" customHeight="1" thickBot="1" x14ac:dyDescent="0.3"/>
    <row r="66" spans="5:15" ht="30" customHeight="1" x14ac:dyDescent="0.25">
      <c r="E66" s="485"/>
      <c r="F66" s="483"/>
      <c r="G66" s="483"/>
      <c r="H66" s="483"/>
      <c r="I66" s="484"/>
      <c r="K66" s="485"/>
      <c r="L66" s="483"/>
      <c r="M66" s="483"/>
      <c r="N66" s="483"/>
      <c r="O66" s="484"/>
    </row>
    <row r="67" spans="5:15" ht="30" customHeight="1" x14ac:dyDescent="0.25">
      <c r="E67" s="404"/>
      <c r="F67" s="204" t="s">
        <v>455</v>
      </c>
      <c r="G67" s="204" t="s">
        <v>456</v>
      </c>
      <c r="H67" s="204" t="s">
        <v>457</v>
      </c>
      <c r="I67" s="342" t="s">
        <v>458</v>
      </c>
      <c r="K67" s="404"/>
      <c r="L67" s="204" t="s">
        <v>455</v>
      </c>
      <c r="M67" s="204" t="s">
        <v>456</v>
      </c>
      <c r="N67" s="204" t="s">
        <v>457</v>
      </c>
      <c r="O67" s="342" t="s">
        <v>458</v>
      </c>
    </row>
    <row r="68" spans="5:15" ht="30" customHeight="1" x14ac:dyDescent="0.25">
      <c r="E68" s="404">
        <v>2014</v>
      </c>
      <c r="F68" s="334">
        <v>-964182261.82000005</v>
      </c>
      <c r="G68" s="334">
        <v>-1038972668.01</v>
      </c>
      <c r="H68" s="334">
        <v>-1004248812.16</v>
      </c>
      <c r="I68" s="405">
        <v>-1062343854.1799999</v>
      </c>
      <c r="K68" s="404">
        <v>2014</v>
      </c>
      <c r="L68" s="64">
        <f>F68/SUM($F68:$I68)</f>
        <v>0.23691451104421873</v>
      </c>
      <c r="M68" s="64">
        <f t="shared" ref="M68:M76" si="16">G68/SUM($F68:$I68)</f>
        <v>0.25529167189330543</v>
      </c>
      <c r="N68" s="64">
        <f t="shared" ref="N68:N76" si="17">H68/SUM($F68:$I68)</f>
        <v>0.24675948284976909</v>
      </c>
      <c r="O68" s="201">
        <f t="shared" ref="O68:O76" si="18">I68/SUM($F68:$I68)</f>
        <v>0.26103433421270683</v>
      </c>
    </row>
    <row r="69" spans="5:15" ht="30" customHeight="1" x14ac:dyDescent="0.25">
      <c r="E69" s="404">
        <v>2015</v>
      </c>
      <c r="F69" s="334">
        <v>-1024412111.91</v>
      </c>
      <c r="G69" s="334">
        <v>-1083386654.74</v>
      </c>
      <c r="H69" s="334">
        <v>-1046955731.24</v>
      </c>
      <c r="I69" s="405">
        <v>-1166812165.21</v>
      </c>
      <c r="K69" s="404">
        <v>2015</v>
      </c>
      <c r="L69" s="64">
        <f t="shared" ref="L69:L76" si="19">F69/SUM($F69:$I69)</f>
        <v>0.237046467582466</v>
      </c>
      <c r="M69" s="64">
        <f t="shared" si="16"/>
        <v>0.25069303315174396</v>
      </c>
      <c r="N69" s="64">
        <f t="shared" si="17"/>
        <v>0.2422630061869703</v>
      </c>
      <c r="O69" s="201">
        <f t="shared" si="18"/>
        <v>0.26999749307881965</v>
      </c>
    </row>
    <row r="70" spans="5:15" ht="30" customHeight="1" x14ac:dyDescent="0.25">
      <c r="E70" s="404">
        <v>2016</v>
      </c>
      <c r="F70" s="334">
        <v>-1223095131.4000001</v>
      </c>
      <c r="G70" s="334">
        <v>-1290945460.47</v>
      </c>
      <c r="H70" s="334">
        <v>-1274443384.3599999</v>
      </c>
      <c r="I70" s="405">
        <v>-1327350699.9100001</v>
      </c>
      <c r="K70" s="404">
        <v>2016</v>
      </c>
      <c r="L70" s="64">
        <f t="shared" si="19"/>
        <v>0.23908026916984934</v>
      </c>
      <c r="M70" s="64">
        <f t="shared" si="16"/>
        <v>0.25234307638808307</v>
      </c>
      <c r="N70" s="64">
        <f t="shared" si="17"/>
        <v>0.24911739042388156</v>
      </c>
      <c r="O70" s="201">
        <f t="shared" si="18"/>
        <v>0.2594592640181862</v>
      </c>
    </row>
    <row r="71" spans="5:15" ht="30" customHeight="1" x14ac:dyDescent="0.25">
      <c r="E71" s="404">
        <v>2017</v>
      </c>
      <c r="F71" s="334">
        <v>-1262303951.25</v>
      </c>
      <c r="G71" s="334">
        <v>-1230809594.6400001</v>
      </c>
      <c r="H71" s="334">
        <v>-1257814089.3699999</v>
      </c>
      <c r="I71" s="405">
        <v>-1249621996.8</v>
      </c>
      <c r="K71" s="404">
        <v>2017</v>
      </c>
      <c r="L71" s="64">
        <f t="shared" si="19"/>
        <v>0.25243304119151155</v>
      </c>
      <c r="M71" s="64">
        <f t="shared" si="16"/>
        <v>0.24613486220572961</v>
      </c>
      <c r="N71" s="64">
        <f t="shared" si="17"/>
        <v>0.25153516751554317</v>
      </c>
      <c r="O71" s="201">
        <f t="shared" si="18"/>
        <v>0.24989692908721559</v>
      </c>
    </row>
    <row r="72" spans="5:15" ht="30" customHeight="1" x14ac:dyDescent="0.25">
      <c r="E72" s="404">
        <v>2018</v>
      </c>
      <c r="F72" s="334">
        <v>-1160435294.8199999</v>
      </c>
      <c r="G72" s="334">
        <v>-1157087651.71</v>
      </c>
      <c r="H72" s="334">
        <v>-1113557372.4000001</v>
      </c>
      <c r="I72" s="405">
        <v>-1158711949.6600001</v>
      </c>
      <c r="K72" s="404">
        <v>2018</v>
      </c>
      <c r="L72" s="64">
        <f t="shared" si="19"/>
        <v>0.25282958942638367</v>
      </c>
      <c r="M72" s="64">
        <f t="shared" si="16"/>
        <v>0.25210022240624441</v>
      </c>
      <c r="N72" s="64">
        <f t="shared" si="17"/>
        <v>0.24261607219580958</v>
      </c>
      <c r="O72" s="201">
        <f t="shared" si="18"/>
        <v>0.25245411597156231</v>
      </c>
    </row>
    <row r="73" spans="5:15" ht="30" customHeight="1" x14ac:dyDescent="0.25">
      <c r="E73" s="404">
        <v>2019</v>
      </c>
      <c r="F73" s="334">
        <v>-1172102064.01</v>
      </c>
      <c r="G73" s="334">
        <v>-1075858753.8599999</v>
      </c>
      <c r="H73" s="334">
        <v>-954326346.85000002</v>
      </c>
      <c r="I73" s="405">
        <v>-1255455555.23</v>
      </c>
      <c r="K73" s="404">
        <v>2019</v>
      </c>
      <c r="L73" s="64">
        <f t="shared" si="19"/>
        <v>0.26293622975691761</v>
      </c>
      <c r="M73" s="64">
        <f t="shared" si="16"/>
        <v>0.24134608510382297</v>
      </c>
      <c r="N73" s="64">
        <f t="shared" si="17"/>
        <v>0.21408286812494737</v>
      </c>
      <c r="O73" s="201">
        <f t="shared" si="18"/>
        <v>0.28163481701431209</v>
      </c>
    </row>
    <row r="74" spans="5:15" ht="30" customHeight="1" x14ac:dyDescent="0.25">
      <c r="E74" s="404">
        <v>2020</v>
      </c>
      <c r="F74" s="334">
        <v>-1088353751.79</v>
      </c>
      <c r="G74" s="334">
        <v>-1204147786.48</v>
      </c>
      <c r="H74" s="334">
        <v>-1217262949.9000001</v>
      </c>
      <c r="I74" s="405">
        <v>-1336478580.5</v>
      </c>
      <c r="K74" s="404">
        <v>2020</v>
      </c>
      <c r="L74" s="64">
        <f t="shared" si="19"/>
        <v>0.22457679822664922</v>
      </c>
      <c r="M74" s="64">
        <f t="shared" si="16"/>
        <v>0.24847036548054649</v>
      </c>
      <c r="N74" s="64">
        <f t="shared" si="17"/>
        <v>0.25117661921857853</v>
      </c>
      <c r="O74" s="201">
        <f t="shared" si="18"/>
        <v>0.27577621707422578</v>
      </c>
    </row>
    <row r="75" spans="5:15" ht="30" customHeight="1" x14ac:dyDescent="0.25">
      <c r="E75" s="404">
        <v>2021</v>
      </c>
      <c r="F75" s="334">
        <v>-1207258670.0599999</v>
      </c>
      <c r="G75" s="334">
        <v>-1325431945.77</v>
      </c>
      <c r="H75" s="334">
        <v>-1358466036.0899999</v>
      </c>
      <c r="I75" s="405">
        <v>-1109526710.3399999</v>
      </c>
      <c r="K75" s="404">
        <v>2021</v>
      </c>
      <c r="L75" s="64">
        <f t="shared" si="19"/>
        <v>0.24141873872102024</v>
      </c>
      <c r="M75" s="64">
        <f t="shared" si="16"/>
        <v>0.26505016409816967</v>
      </c>
      <c r="N75" s="64">
        <f t="shared" si="17"/>
        <v>0.2716560793155392</v>
      </c>
      <c r="O75" s="201">
        <f t="shared" si="18"/>
        <v>0.22187501786527078</v>
      </c>
    </row>
    <row r="76" spans="5:15" ht="30" customHeight="1" x14ac:dyDescent="0.25">
      <c r="E76" s="404">
        <v>2022</v>
      </c>
      <c r="F76" s="334">
        <v>-1377865490.6199999</v>
      </c>
      <c r="G76" s="334">
        <v>-1451756264.71</v>
      </c>
      <c r="H76" s="334">
        <v>-1661701716.53</v>
      </c>
      <c r="I76" s="405">
        <v>-1580319518.1099999</v>
      </c>
      <c r="K76" s="404">
        <v>2022</v>
      </c>
      <c r="L76" s="64">
        <f t="shared" si="19"/>
        <v>0.22693453697724875</v>
      </c>
      <c r="M76" s="64">
        <f t="shared" si="16"/>
        <v>0.23910435233234512</v>
      </c>
      <c r="N76" s="64">
        <f t="shared" si="17"/>
        <v>0.27368238206281797</v>
      </c>
      <c r="O76" s="201">
        <f t="shared" si="18"/>
        <v>0.26027872862758822</v>
      </c>
    </row>
    <row r="77" spans="5:15" ht="30" customHeight="1" thickBot="1" x14ac:dyDescent="0.3">
      <c r="E77" s="406">
        <v>2023</v>
      </c>
      <c r="F77" s="339">
        <v>-1551919214.51</v>
      </c>
      <c r="G77" s="339">
        <v>-1737391710.5799999</v>
      </c>
      <c r="H77" s="339">
        <v>-1808918996.3599999</v>
      </c>
      <c r="I77" s="410">
        <f>AVERAGE($F77*O77/$L77,$G77*O77/$M77,$H77*O77/$N77)</f>
        <v>-1782193876.8029184</v>
      </c>
      <c r="K77" s="407" t="s">
        <v>459</v>
      </c>
      <c r="L77" s="408">
        <f>AVERAGE(L68:L76)</f>
        <v>0.24157446467736282</v>
      </c>
      <c r="M77" s="408">
        <f>AVERAGE(M68:M76)</f>
        <v>0.25005931478444343</v>
      </c>
      <c r="N77" s="408">
        <f>AVERAGE(N68:N76)</f>
        <v>0.24920989643265073</v>
      </c>
      <c r="O77" s="409">
        <f>AVERAGE(O68:O76)</f>
        <v>0.25915632410554301</v>
      </c>
    </row>
    <row r="78" spans="5:15" ht="30" customHeight="1" x14ac:dyDescent="0.25"/>
    <row r="79" spans="5:15" ht="30" customHeight="1" thickBot="1" x14ac:dyDescent="0.3"/>
    <row r="80" spans="5:15" ht="30" customHeight="1" x14ac:dyDescent="0.25">
      <c r="E80" s="485"/>
      <c r="F80" s="483"/>
      <c r="G80" s="483"/>
      <c r="H80" s="483"/>
      <c r="I80" s="484"/>
      <c r="K80" s="485"/>
      <c r="L80" s="483"/>
      <c r="M80" s="483"/>
      <c r="N80" s="483"/>
      <c r="O80" s="484"/>
    </row>
    <row r="81" spans="5:15" ht="30" customHeight="1" x14ac:dyDescent="0.25">
      <c r="E81" s="404"/>
      <c r="F81" s="204" t="s">
        <v>455</v>
      </c>
      <c r="G81" s="204" t="s">
        <v>456</v>
      </c>
      <c r="H81" s="204" t="s">
        <v>457</v>
      </c>
      <c r="I81" s="342" t="s">
        <v>458</v>
      </c>
      <c r="K81" s="404"/>
      <c r="L81" s="204" t="s">
        <v>455</v>
      </c>
      <c r="M81" s="204" t="s">
        <v>456</v>
      </c>
      <c r="N81" s="204" t="s">
        <v>457</v>
      </c>
      <c r="O81" s="342" t="s">
        <v>458</v>
      </c>
    </row>
    <row r="82" spans="5:15" ht="30" customHeight="1" x14ac:dyDescent="0.25">
      <c r="E82" s="404">
        <v>2014</v>
      </c>
      <c r="F82" s="334">
        <v>-7436607313.5699997</v>
      </c>
      <c r="G82" s="334">
        <v>-6355686422.2600002</v>
      </c>
      <c r="H82" s="334">
        <v>-7532696701.7199993</v>
      </c>
      <c r="I82" s="405">
        <v>-7759331506.5500088</v>
      </c>
      <c r="K82" s="404">
        <v>2014</v>
      </c>
      <c r="L82" s="64">
        <f>F82/SUM($F82:$I82)</f>
        <v>0.25569127338994324</v>
      </c>
      <c r="M82" s="64">
        <f t="shared" ref="M82:M90" si="20">G82/SUM($F82:$I82)</f>
        <v>0.21852620234625422</v>
      </c>
      <c r="N82" s="64">
        <f t="shared" ref="N82:N90" si="21">H82/SUM($F82:$I82)</f>
        <v>0.25899509420222427</v>
      </c>
      <c r="O82" s="201">
        <f t="shared" ref="O82:O90" si="22">I82/SUM($F82:$I82)</f>
        <v>0.26678743006157835</v>
      </c>
    </row>
    <row r="83" spans="5:15" ht="30" customHeight="1" x14ac:dyDescent="0.25">
      <c r="E83" s="404">
        <v>2015</v>
      </c>
      <c r="F83" s="334">
        <v>-7034521093.0299997</v>
      </c>
      <c r="G83" s="334">
        <v>-7165139764.8800001</v>
      </c>
      <c r="H83" s="334">
        <v>-7670901723.75</v>
      </c>
      <c r="I83" s="405">
        <v>-8058325952.1949987</v>
      </c>
      <c r="K83" s="404">
        <v>2015</v>
      </c>
      <c r="L83" s="64">
        <f t="shared" ref="L83:L90" si="23">F83/SUM($F83:$I83)</f>
        <v>0.23504117385023104</v>
      </c>
      <c r="M83" s="64">
        <f t="shared" si="20"/>
        <v>0.2394054746394918</v>
      </c>
      <c r="N83" s="64">
        <f t="shared" si="21"/>
        <v>0.25630426318948729</v>
      </c>
      <c r="O83" s="201">
        <f t="shared" si="22"/>
        <v>0.26924908832078981</v>
      </c>
    </row>
    <row r="84" spans="5:15" ht="30" customHeight="1" x14ac:dyDescent="0.25">
      <c r="E84" s="404">
        <v>2016</v>
      </c>
      <c r="F84" s="334">
        <v>-8023916765.0100012</v>
      </c>
      <c r="G84" s="334">
        <v>-8246780478.4599991</v>
      </c>
      <c r="H84" s="334">
        <v>-8820428759.960001</v>
      </c>
      <c r="I84" s="405">
        <v>-9346667381.3199978</v>
      </c>
      <c r="K84" s="404">
        <v>2016</v>
      </c>
      <c r="L84" s="64">
        <f t="shared" si="23"/>
        <v>0.23299741291099133</v>
      </c>
      <c r="M84" s="64">
        <f t="shared" si="20"/>
        <v>0.23946889936658658</v>
      </c>
      <c r="N84" s="64">
        <f t="shared" si="21"/>
        <v>0.2561264208021507</v>
      </c>
      <c r="O84" s="201">
        <f t="shared" si="22"/>
        <v>0.27140726692027134</v>
      </c>
    </row>
    <row r="85" spans="5:15" ht="30" customHeight="1" x14ac:dyDescent="0.25">
      <c r="E85" s="404">
        <v>2017</v>
      </c>
      <c r="F85" s="334">
        <v>-8232655230.1900005</v>
      </c>
      <c r="G85" s="334">
        <v>-8055670344.1399536</v>
      </c>
      <c r="H85" s="334">
        <v>-8667182214.2400017</v>
      </c>
      <c r="I85" s="405">
        <v>-8593129164.9400635</v>
      </c>
      <c r="K85" s="404">
        <v>2017</v>
      </c>
      <c r="L85" s="64">
        <f t="shared" si="23"/>
        <v>0.24539462636286513</v>
      </c>
      <c r="M85" s="64">
        <f t="shared" si="20"/>
        <v>0.24011915462625469</v>
      </c>
      <c r="N85" s="64">
        <f t="shared" si="21"/>
        <v>0.25834677653970084</v>
      </c>
      <c r="O85" s="201">
        <f t="shared" si="22"/>
        <v>0.25613944247117942</v>
      </c>
    </row>
    <row r="86" spans="5:15" ht="30" customHeight="1" x14ac:dyDescent="0.25">
      <c r="E86" s="404">
        <v>2018</v>
      </c>
      <c r="F86" s="334">
        <v>-8165416903.630022</v>
      </c>
      <c r="G86" s="334">
        <v>-8564059332.2999706</v>
      </c>
      <c r="H86" s="334">
        <v>-8969394105.5999985</v>
      </c>
      <c r="I86" s="405">
        <v>-8626857079.8499908</v>
      </c>
      <c r="K86" s="404">
        <v>2018</v>
      </c>
      <c r="L86" s="64">
        <f t="shared" si="23"/>
        <v>0.23788037478104962</v>
      </c>
      <c r="M86" s="64">
        <f t="shared" si="20"/>
        <v>0.24949389206434691</v>
      </c>
      <c r="N86" s="64">
        <f t="shared" si="21"/>
        <v>0.26130237519783361</v>
      </c>
      <c r="O86" s="201">
        <f t="shared" si="22"/>
        <v>0.2513233579567698</v>
      </c>
    </row>
    <row r="87" spans="5:15" ht="30" customHeight="1" x14ac:dyDescent="0.25">
      <c r="E87" s="404">
        <v>2019</v>
      </c>
      <c r="F87" s="334">
        <v>-9020498080.7000999</v>
      </c>
      <c r="G87" s="334">
        <v>-9589779478.8399982</v>
      </c>
      <c r="H87" s="334">
        <v>-9795791899.8599014</v>
      </c>
      <c r="I87" s="405">
        <v>-10445182599.700006</v>
      </c>
      <c r="K87" s="404">
        <v>2019</v>
      </c>
      <c r="L87" s="64">
        <f t="shared" si="23"/>
        <v>0.23218037006833753</v>
      </c>
      <c r="M87" s="64">
        <f t="shared" si="20"/>
        <v>0.24683321567737776</v>
      </c>
      <c r="N87" s="64">
        <f t="shared" si="21"/>
        <v>0.2521358098050141</v>
      </c>
      <c r="O87" s="201">
        <f t="shared" si="22"/>
        <v>0.26885060444927061</v>
      </c>
    </row>
    <row r="88" spans="5:15" ht="30" customHeight="1" x14ac:dyDescent="0.25">
      <c r="E88" s="404">
        <v>2020</v>
      </c>
      <c r="F88" s="334">
        <v>-9210336909.9899902</v>
      </c>
      <c r="G88" s="334">
        <v>-9286346522.4400005</v>
      </c>
      <c r="H88" s="334">
        <v>-9260835428.7900009</v>
      </c>
      <c r="I88" s="405">
        <v>-10613318180.860001</v>
      </c>
      <c r="K88" s="404">
        <v>2020</v>
      </c>
      <c r="L88" s="64">
        <f t="shared" si="23"/>
        <v>0.24003481862773351</v>
      </c>
      <c r="M88" s="64">
        <f t="shared" si="20"/>
        <v>0.24201574003340035</v>
      </c>
      <c r="N88" s="64">
        <f t="shared" si="21"/>
        <v>0.24135088370978086</v>
      </c>
      <c r="O88" s="201">
        <f t="shared" si="22"/>
        <v>0.2765985576290852</v>
      </c>
    </row>
    <row r="89" spans="5:15" ht="30" customHeight="1" x14ac:dyDescent="0.25">
      <c r="E89" s="404">
        <v>2021</v>
      </c>
      <c r="F89" s="334">
        <v>-10708772652.329998</v>
      </c>
      <c r="G89" s="334">
        <v>-10255502574.57</v>
      </c>
      <c r="H89" s="334">
        <v>-9501539581.9099998</v>
      </c>
      <c r="I89" s="405">
        <v>-8968315549.3999863</v>
      </c>
      <c r="K89" s="404">
        <v>2021</v>
      </c>
      <c r="L89" s="64">
        <f t="shared" si="23"/>
        <v>0.27156101973225044</v>
      </c>
      <c r="M89" s="64">
        <f t="shared" si="20"/>
        <v>0.26006666005847029</v>
      </c>
      <c r="N89" s="64">
        <f t="shared" si="21"/>
        <v>0.24094710585983109</v>
      </c>
      <c r="O89" s="201">
        <f t="shared" si="22"/>
        <v>0.22742521434944815</v>
      </c>
    </row>
    <row r="90" spans="5:15" ht="30" customHeight="1" x14ac:dyDescent="0.25">
      <c r="E90" s="404">
        <v>2022</v>
      </c>
      <c r="F90" s="334">
        <v>-9150522178.6399994</v>
      </c>
      <c r="G90" s="334">
        <v>-8733494257.2999992</v>
      </c>
      <c r="H90" s="334">
        <v>-8806363486.7799988</v>
      </c>
      <c r="I90" s="405">
        <v>-7632062460.06001</v>
      </c>
      <c r="K90" s="404">
        <v>2022</v>
      </c>
      <c r="L90" s="64">
        <f t="shared" si="23"/>
        <v>0.26660463368512871</v>
      </c>
      <c r="M90" s="64">
        <f t="shared" si="20"/>
        <v>0.25445433515190929</v>
      </c>
      <c r="N90" s="64">
        <f t="shared" si="21"/>
        <v>0.25657741336025258</v>
      </c>
      <c r="O90" s="201">
        <f t="shared" si="22"/>
        <v>0.22236361780270947</v>
      </c>
    </row>
    <row r="91" spans="5:15" ht="30" customHeight="1" thickBot="1" x14ac:dyDescent="0.3">
      <c r="E91" s="406">
        <v>2023</v>
      </c>
      <c r="F91" s="339">
        <v>-8975768433.3199997</v>
      </c>
      <c r="G91" s="339">
        <v>-9220025409.5000019</v>
      </c>
      <c r="H91" s="339">
        <v>-10060652718.199999</v>
      </c>
      <c r="I91" s="410">
        <f>AVERAGE($F91*O91/$L91,$G91*O91/$M91,$H91*O91/$N91)</f>
        <v>-9753244902.844841</v>
      </c>
      <c r="K91" s="407" t="s">
        <v>459</v>
      </c>
      <c r="L91" s="408">
        <f>AVERAGE(L82:L90)</f>
        <v>0.24637618926761451</v>
      </c>
      <c r="M91" s="408">
        <f>AVERAGE(M82:M90)</f>
        <v>0.24337595266267689</v>
      </c>
      <c r="N91" s="408">
        <f>AVERAGE(N82:N90)</f>
        <v>0.2535651269629195</v>
      </c>
      <c r="O91" s="409">
        <f>AVERAGE(O82:O90)</f>
        <v>0.25668273110678913</v>
      </c>
    </row>
    <row r="92" spans="5:15" ht="30" customHeight="1" x14ac:dyDescent="0.25"/>
    <row r="93" spans="5:15" ht="30" customHeight="1" thickBot="1" x14ac:dyDescent="0.3"/>
    <row r="94" spans="5:15" ht="30" customHeight="1" x14ac:dyDescent="0.25">
      <c r="E94" s="485"/>
      <c r="F94" s="483"/>
      <c r="G94" s="483"/>
      <c r="H94" s="483"/>
      <c r="I94" s="484"/>
      <c r="K94" s="485"/>
      <c r="L94" s="483"/>
      <c r="M94" s="483"/>
      <c r="N94" s="483"/>
      <c r="O94" s="484"/>
    </row>
    <row r="95" spans="5:15" ht="30" customHeight="1" x14ac:dyDescent="0.25">
      <c r="E95" s="404"/>
      <c r="F95" s="204" t="s">
        <v>455</v>
      </c>
      <c r="G95" s="204" t="s">
        <v>456</v>
      </c>
      <c r="H95" s="204" t="s">
        <v>457</v>
      </c>
      <c r="I95" s="342" t="s">
        <v>458</v>
      </c>
      <c r="K95" s="404"/>
      <c r="L95" s="204" t="s">
        <v>455</v>
      </c>
      <c r="M95" s="204" t="s">
        <v>456</v>
      </c>
      <c r="N95" s="204" t="s">
        <v>457</v>
      </c>
      <c r="O95" s="342" t="s">
        <v>458</v>
      </c>
    </row>
    <row r="96" spans="5:15" ht="30" customHeight="1" x14ac:dyDescent="0.25">
      <c r="E96" s="404">
        <v>2014</v>
      </c>
      <c r="F96" s="334">
        <v>-646945775.60000002</v>
      </c>
      <c r="G96" s="334">
        <v>-817353250.07000005</v>
      </c>
      <c r="H96" s="334">
        <v>-463399355.81999999</v>
      </c>
      <c r="I96" s="405">
        <v>-508643036.38</v>
      </c>
      <c r="K96" s="404">
        <v>2014</v>
      </c>
      <c r="L96" s="64">
        <f>F96/SUM($F96:$I96)</f>
        <v>0.26553986680799441</v>
      </c>
      <c r="M96" s="64">
        <f t="shared" ref="M96:M104" si="24">G96/SUM($F96:$I96)</f>
        <v>0.33548387105144761</v>
      </c>
      <c r="N96" s="64">
        <f t="shared" ref="N96:N104" si="25">H96/SUM($F96:$I96)</f>
        <v>0.19020296269688355</v>
      </c>
      <c r="O96" s="201">
        <f t="shared" ref="O96:O104" si="26">I96/SUM($F96:$I96)</f>
        <v>0.20877329944367451</v>
      </c>
    </row>
    <row r="97" spans="5:15" ht="30" customHeight="1" x14ac:dyDescent="0.25">
      <c r="E97" s="404">
        <v>2015</v>
      </c>
      <c r="F97" s="334">
        <v>-74255951.750001803</v>
      </c>
      <c r="G97" s="334">
        <v>-330987045.04999697</v>
      </c>
      <c r="H97" s="334">
        <v>-282656274.69</v>
      </c>
      <c r="I97" s="405">
        <v>-140241741.83000001</v>
      </c>
      <c r="K97" s="404">
        <v>2015</v>
      </c>
      <c r="L97" s="64">
        <f t="shared" ref="L97:L104" si="27">F97/SUM($F97:$I97)</f>
        <v>8.9665830523610157E-2</v>
      </c>
      <c r="M97" s="64">
        <f t="shared" si="24"/>
        <v>0.39967474104811845</v>
      </c>
      <c r="N97" s="64">
        <f t="shared" si="25"/>
        <v>0.34131418459380158</v>
      </c>
      <c r="O97" s="201">
        <f t="shared" si="26"/>
        <v>0.16934524383446969</v>
      </c>
    </row>
    <row r="98" spans="5:15" ht="30" customHeight="1" x14ac:dyDescent="0.25">
      <c r="E98" s="404">
        <v>2016</v>
      </c>
      <c r="F98" s="334">
        <v>659441524.14999998</v>
      </c>
      <c r="G98" s="334">
        <v>11944806.7600001</v>
      </c>
      <c r="H98" s="334">
        <v>-1079062491.0799999</v>
      </c>
      <c r="I98" s="405">
        <v>-771414545.15999997</v>
      </c>
      <c r="K98" s="404">
        <v>2016</v>
      </c>
      <c r="L98" s="64">
        <f t="shared" si="27"/>
        <v>-0.55927972391694647</v>
      </c>
      <c r="M98" s="64">
        <f t="shared" si="24"/>
        <v>-1.0130524060620958E-2</v>
      </c>
      <c r="N98" s="64">
        <f t="shared" si="25"/>
        <v>0.91516495397866404</v>
      </c>
      <c r="O98" s="201">
        <f t="shared" si="26"/>
        <v>0.65424529399890319</v>
      </c>
    </row>
    <row r="99" spans="5:15" ht="30" customHeight="1" x14ac:dyDescent="0.25">
      <c r="E99" s="404">
        <v>2017</v>
      </c>
      <c r="F99" s="334">
        <v>-995484987.17999995</v>
      </c>
      <c r="G99" s="334">
        <v>-1333508669.45</v>
      </c>
      <c r="H99" s="334">
        <v>-798553151.84000003</v>
      </c>
      <c r="I99" s="405">
        <v>-1475972426.6400001</v>
      </c>
      <c r="K99" s="404">
        <v>2017</v>
      </c>
      <c r="L99" s="64">
        <f t="shared" si="27"/>
        <v>0.21624434184778918</v>
      </c>
      <c r="M99" s="64">
        <f t="shared" si="24"/>
        <v>0.28967157545028394</v>
      </c>
      <c r="N99" s="64">
        <f t="shared" si="25"/>
        <v>0.17346580106576195</v>
      </c>
      <c r="O99" s="201">
        <f t="shared" si="26"/>
        <v>0.32061828163616479</v>
      </c>
    </row>
    <row r="100" spans="5:15" ht="30" customHeight="1" x14ac:dyDescent="0.25">
      <c r="E100" s="404">
        <v>2018</v>
      </c>
      <c r="F100" s="334">
        <v>-1004117841.5599999</v>
      </c>
      <c r="G100" s="334">
        <v>-1869920886.6900001</v>
      </c>
      <c r="H100" s="334">
        <v>-1832254510.0599999</v>
      </c>
      <c r="I100" s="405">
        <v>-1989350423.51</v>
      </c>
      <c r="K100" s="404">
        <v>2018</v>
      </c>
      <c r="L100" s="64">
        <f t="shared" si="27"/>
        <v>0.14996584231112772</v>
      </c>
      <c r="M100" s="64">
        <f t="shared" si="24"/>
        <v>0.27927425369911651</v>
      </c>
      <c r="N100" s="64">
        <f t="shared" si="25"/>
        <v>0.27364874873911066</v>
      </c>
      <c r="O100" s="201">
        <f t="shared" si="26"/>
        <v>0.29711115525064513</v>
      </c>
    </row>
    <row r="101" spans="5:15" ht="30" customHeight="1" x14ac:dyDescent="0.25">
      <c r="E101" s="404">
        <v>2019</v>
      </c>
      <c r="F101" s="334">
        <v>-851671619.37</v>
      </c>
      <c r="G101" s="334">
        <v>-570523843.38999999</v>
      </c>
      <c r="H101" s="334">
        <v>-850156963.32000005</v>
      </c>
      <c r="I101" s="405">
        <v>-868143425.549999</v>
      </c>
      <c r="K101" s="404">
        <v>2019</v>
      </c>
      <c r="L101" s="64">
        <f t="shared" si="27"/>
        <v>0.27119017492984754</v>
      </c>
      <c r="M101" s="64">
        <f t="shared" si="24"/>
        <v>0.18166680369721974</v>
      </c>
      <c r="N101" s="64">
        <f t="shared" si="25"/>
        <v>0.27070787655355327</v>
      </c>
      <c r="O101" s="201">
        <f t="shared" si="26"/>
        <v>0.27643514481937936</v>
      </c>
    </row>
    <row r="102" spans="5:15" ht="30" customHeight="1" x14ac:dyDescent="0.25">
      <c r="E102" s="404">
        <v>2020</v>
      </c>
      <c r="F102" s="334">
        <v>-1157325617.5</v>
      </c>
      <c r="G102" s="334">
        <v>-966725433.90999997</v>
      </c>
      <c r="H102" s="334">
        <v>-991800303.90999997</v>
      </c>
      <c r="I102" s="405">
        <v>22393915.5599989</v>
      </c>
      <c r="K102" s="404">
        <v>2020</v>
      </c>
      <c r="L102" s="64">
        <f t="shared" si="27"/>
        <v>0.37412042675130147</v>
      </c>
      <c r="M102" s="64">
        <f t="shared" si="24"/>
        <v>0.31250646008079597</v>
      </c>
      <c r="N102" s="64">
        <f t="shared" si="25"/>
        <v>0.32061223508765863</v>
      </c>
      <c r="O102" s="201">
        <f t="shared" si="26"/>
        <v>-7.2391219197560008E-3</v>
      </c>
    </row>
    <row r="103" spans="5:15" ht="30" customHeight="1" x14ac:dyDescent="0.25">
      <c r="E103" s="404">
        <v>2021</v>
      </c>
      <c r="F103" s="334">
        <v>-1169102103.4100001</v>
      </c>
      <c r="G103" s="334">
        <v>-1113320596.46</v>
      </c>
      <c r="H103" s="334">
        <v>-2189235470.9499998</v>
      </c>
      <c r="I103" s="405">
        <v>-1608795663.8499999</v>
      </c>
      <c r="K103" s="404">
        <v>2021</v>
      </c>
      <c r="L103" s="64">
        <f t="shared" si="27"/>
        <v>0.19227217822852691</v>
      </c>
      <c r="M103" s="64">
        <f t="shared" si="24"/>
        <v>0.18309827304534126</v>
      </c>
      <c r="N103" s="64">
        <f t="shared" si="25"/>
        <v>0.36004474838165013</v>
      </c>
      <c r="O103" s="201">
        <f t="shared" si="26"/>
        <v>0.26458480034448167</v>
      </c>
    </row>
    <row r="104" spans="5:15" ht="30" customHeight="1" x14ac:dyDescent="0.25">
      <c r="E104" s="404">
        <v>2022</v>
      </c>
      <c r="F104" s="334">
        <v>-1560329146.9000001</v>
      </c>
      <c r="G104" s="334">
        <v>-2491434081.25</v>
      </c>
      <c r="H104" s="334">
        <v>-2979852062.8200002</v>
      </c>
      <c r="I104" s="405">
        <v>-3163501357.8200002</v>
      </c>
      <c r="K104" s="404">
        <v>2022</v>
      </c>
      <c r="L104" s="64">
        <f t="shared" si="27"/>
        <v>0.15304671840956194</v>
      </c>
      <c r="M104" s="64">
        <f t="shared" si="24"/>
        <v>0.24437524033093763</v>
      </c>
      <c r="N104" s="64">
        <f t="shared" si="25"/>
        <v>0.29228229214755103</v>
      </c>
      <c r="O104" s="201">
        <f t="shared" si="26"/>
        <v>0.31029574911194935</v>
      </c>
    </row>
    <row r="105" spans="5:15" ht="30" customHeight="1" thickBot="1" x14ac:dyDescent="0.3">
      <c r="E105" s="406">
        <v>2023</v>
      </c>
      <c r="F105" s="339">
        <v>-2564347040.4699998</v>
      </c>
      <c r="G105" s="339">
        <v>-2334744895.5100002</v>
      </c>
      <c r="H105" s="339">
        <v>-2139390215.5</v>
      </c>
      <c r="I105" s="410">
        <f>AVERAGE($F105*O105/$L105,$G105*O105/$M105,$H105*O105/$N105)</f>
        <v>-2152403240.6683116</v>
      </c>
      <c r="K105" s="407" t="s">
        <v>459</v>
      </c>
      <c r="L105" s="408">
        <f>AVERAGE(L96:L97,L99:L104)</f>
        <v>0.2140056724762199</v>
      </c>
      <c r="M105" s="408">
        <f>AVERAGE(M96:M97,M99:M104)</f>
        <v>0.27821890230040763</v>
      </c>
      <c r="N105" s="408">
        <f t="shared" ref="N105:O105" si="28">AVERAGE(N96:N97,N99:N104)</f>
        <v>0.27778485615824638</v>
      </c>
      <c r="O105" s="409">
        <f t="shared" si="28"/>
        <v>0.22999056906512605</v>
      </c>
    </row>
    <row r="106" spans="5:15" ht="30" customHeight="1" x14ac:dyDescent="0.25"/>
    <row r="107" spans="5:15" ht="30" customHeight="1" thickBot="1" x14ac:dyDescent="0.3"/>
    <row r="108" spans="5:15" ht="30" customHeight="1" x14ac:dyDescent="0.25">
      <c r="E108" s="485"/>
      <c r="F108" s="483"/>
      <c r="G108" s="483"/>
      <c r="H108" s="483"/>
      <c r="I108" s="484"/>
      <c r="K108" s="485"/>
      <c r="L108" s="483"/>
      <c r="M108" s="483"/>
      <c r="N108" s="483"/>
      <c r="O108" s="484"/>
    </row>
    <row r="109" spans="5:15" ht="30" customHeight="1" x14ac:dyDescent="0.25">
      <c r="E109" s="404"/>
      <c r="F109" s="204" t="s">
        <v>455</v>
      </c>
      <c r="G109" s="204" t="s">
        <v>456</v>
      </c>
      <c r="H109" s="204" t="s">
        <v>457</v>
      </c>
      <c r="I109" s="342" t="s">
        <v>458</v>
      </c>
      <c r="K109" s="404"/>
      <c r="L109" s="204" t="s">
        <v>455</v>
      </c>
      <c r="M109" s="204" t="s">
        <v>456</v>
      </c>
      <c r="N109" s="204" t="s">
        <v>457</v>
      </c>
      <c r="O109" s="342" t="s">
        <v>458</v>
      </c>
    </row>
    <row r="110" spans="5:15" ht="30" customHeight="1" x14ac:dyDescent="0.25">
      <c r="E110" s="404">
        <v>2014</v>
      </c>
      <c r="F110" s="334">
        <v>-330058796.06</v>
      </c>
      <c r="G110" s="334">
        <v>-378402901.69</v>
      </c>
      <c r="H110" s="334">
        <v>-367877852.94</v>
      </c>
      <c r="I110" s="405">
        <v>-390995596.75</v>
      </c>
      <c r="K110" s="404">
        <v>2014</v>
      </c>
      <c r="L110" s="64">
        <f>F110/SUM($F110:$I110)</f>
        <v>0.2249375656514738</v>
      </c>
      <c r="M110" s="64">
        <f t="shared" ref="M110:M118" si="29">G110/SUM($F110:$I110)</f>
        <v>0.2578844392504222</v>
      </c>
      <c r="N110" s="64">
        <f t="shared" ref="N110:N118" si="30">H110/SUM($F110:$I110)</f>
        <v>0.25071153892948145</v>
      </c>
      <c r="O110" s="201">
        <f t="shared" ref="O110:O118" si="31">I110/SUM($F110:$I110)</f>
        <v>0.26646645616862247</v>
      </c>
    </row>
    <row r="111" spans="5:15" ht="30" customHeight="1" x14ac:dyDescent="0.25">
      <c r="E111" s="404">
        <v>2015</v>
      </c>
      <c r="F111" s="334">
        <v>-531174916.88</v>
      </c>
      <c r="G111" s="334">
        <v>-388737263.94</v>
      </c>
      <c r="H111" s="334">
        <v>-523242475.63999999</v>
      </c>
      <c r="I111" s="405">
        <v>-346529789.07999998</v>
      </c>
      <c r="K111" s="404">
        <v>2015</v>
      </c>
      <c r="L111" s="64">
        <f t="shared" ref="L111:L118" si="32">F111/SUM($F111:$I111)</f>
        <v>0.29679808538523061</v>
      </c>
      <c r="M111" s="64">
        <f t="shared" si="29"/>
        <v>0.21720994721094905</v>
      </c>
      <c r="N111" s="64">
        <f t="shared" si="30"/>
        <v>0.29236577260530555</v>
      </c>
      <c r="O111" s="201">
        <f t="shared" si="31"/>
        <v>0.19362619479851481</v>
      </c>
    </row>
    <row r="112" spans="5:15" ht="30" customHeight="1" x14ac:dyDescent="0.25">
      <c r="E112" s="404">
        <v>2016</v>
      </c>
      <c r="F112" s="334">
        <v>-185593882.34</v>
      </c>
      <c r="G112" s="334">
        <v>-245705392.78</v>
      </c>
      <c r="H112" s="334">
        <v>-302955380.08999997</v>
      </c>
      <c r="I112" s="405">
        <v>-184317635.94</v>
      </c>
      <c r="K112" s="404">
        <v>2016</v>
      </c>
      <c r="L112" s="64">
        <f t="shared" si="32"/>
        <v>0.20204602743638941</v>
      </c>
      <c r="M112" s="64">
        <f t="shared" si="29"/>
        <v>0.26748617952800524</v>
      </c>
      <c r="N112" s="64">
        <f t="shared" si="30"/>
        <v>0.32981114606746642</v>
      </c>
      <c r="O112" s="201">
        <f t="shared" si="31"/>
        <v>0.20065664696813881</v>
      </c>
    </row>
    <row r="113" spans="5:15" ht="30" customHeight="1" x14ac:dyDescent="0.25">
      <c r="E113" s="404">
        <v>2017</v>
      </c>
      <c r="F113" s="334">
        <v>-307369878.95999998</v>
      </c>
      <c r="G113" s="334">
        <v>-354478093.58999997</v>
      </c>
      <c r="H113" s="334">
        <v>-361997630.47000003</v>
      </c>
      <c r="I113" s="405">
        <v>-412405018.19999999</v>
      </c>
      <c r="K113" s="404">
        <v>2017</v>
      </c>
      <c r="L113" s="64">
        <f t="shared" si="32"/>
        <v>0.21400852638024245</v>
      </c>
      <c r="M113" s="64">
        <f t="shared" si="29"/>
        <v>0.24680796537368543</v>
      </c>
      <c r="N113" s="64">
        <f t="shared" si="30"/>
        <v>0.25204349792552705</v>
      </c>
      <c r="O113" s="201">
        <f t="shared" si="31"/>
        <v>0.28714001032054504</v>
      </c>
    </row>
    <row r="114" spans="5:15" ht="30" customHeight="1" x14ac:dyDescent="0.25">
      <c r="E114" s="404">
        <v>2018</v>
      </c>
      <c r="F114" s="334">
        <v>-388314200.23000002</v>
      </c>
      <c r="G114" s="334">
        <v>-405954220.45999998</v>
      </c>
      <c r="H114" s="334">
        <v>-432443929.54000002</v>
      </c>
      <c r="I114" s="405">
        <v>-488151682.68000001</v>
      </c>
      <c r="K114" s="404">
        <v>2018</v>
      </c>
      <c r="L114" s="64">
        <f t="shared" si="32"/>
        <v>0.22644022661730151</v>
      </c>
      <c r="M114" s="64">
        <f t="shared" si="29"/>
        <v>0.23672676822728916</v>
      </c>
      <c r="N114" s="64">
        <f t="shared" si="30"/>
        <v>0.25217388739920915</v>
      </c>
      <c r="O114" s="201">
        <f t="shared" si="31"/>
        <v>0.28465911775620018</v>
      </c>
    </row>
    <row r="115" spans="5:15" ht="30" customHeight="1" x14ac:dyDescent="0.25">
      <c r="E115" s="404">
        <v>2019</v>
      </c>
      <c r="F115" s="334">
        <v>-544413994.09000003</v>
      </c>
      <c r="G115" s="334">
        <v>-604244640.90999997</v>
      </c>
      <c r="H115" s="334">
        <v>-584045990.49000001</v>
      </c>
      <c r="I115" s="405">
        <v>-614004175.34000003</v>
      </c>
      <c r="K115" s="404">
        <v>2019</v>
      </c>
      <c r="L115" s="64">
        <f t="shared" si="32"/>
        <v>0.2319904343894087</v>
      </c>
      <c r="M115" s="64">
        <f t="shared" si="29"/>
        <v>0.25748599088914936</v>
      </c>
      <c r="N115" s="64">
        <f t="shared" si="30"/>
        <v>0.24887876599066347</v>
      </c>
      <c r="O115" s="201">
        <f t="shared" si="31"/>
        <v>0.26164480873077856</v>
      </c>
    </row>
    <row r="116" spans="5:15" ht="30" customHeight="1" x14ac:dyDescent="0.25">
      <c r="E116" s="404">
        <v>2020</v>
      </c>
      <c r="F116" s="334">
        <v>-436075740.82999998</v>
      </c>
      <c r="G116" s="334">
        <v>-426074522.63</v>
      </c>
      <c r="H116" s="334">
        <v>-442039104.31999999</v>
      </c>
      <c r="I116" s="405">
        <v>-397856393.11000001</v>
      </c>
      <c r="K116" s="404">
        <v>2020</v>
      </c>
      <c r="L116" s="64">
        <f t="shared" si="32"/>
        <v>0.25620682525126465</v>
      </c>
      <c r="M116" s="64">
        <f t="shared" si="29"/>
        <v>0.25033082683229713</v>
      </c>
      <c r="N116" s="64">
        <f t="shared" si="30"/>
        <v>0.25971046988117269</v>
      </c>
      <c r="O116" s="201">
        <f t="shared" si="31"/>
        <v>0.23375187803526556</v>
      </c>
    </row>
    <row r="117" spans="5:15" ht="30" customHeight="1" x14ac:dyDescent="0.25">
      <c r="E117" s="404">
        <v>2021</v>
      </c>
      <c r="F117" s="334">
        <v>-599571067.13999999</v>
      </c>
      <c r="G117" s="334">
        <v>-679370245.91999996</v>
      </c>
      <c r="H117" s="334">
        <v>-633418639</v>
      </c>
      <c r="I117" s="405">
        <v>-732605614.53999996</v>
      </c>
      <c r="K117" s="404">
        <v>2021</v>
      </c>
      <c r="L117" s="64">
        <f t="shared" si="32"/>
        <v>0.22668388379464813</v>
      </c>
      <c r="M117" s="64">
        <f t="shared" si="29"/>
        <v>0.25685409840450357</v>
      </c>
      <c r="N117" s="64">
        <f t="shared" si="30"/>
        <v>0.23948086394721385</v>
      </c>
      <c r="O117" s="201">
        <f t="shared" si="31"/>
        <v>0.27698115385363442</v>
      </c>
    </row>
    <row r="118" spans="5:15" ht="30" customHeight="1" x14ac:dyDescent="0.25">
      <c r="E118" s="404">
        <v>2022</v>
      </c>
      <c r="F118" s="334">
        <v>-847376742.28999996</v>
      </c>
      <c r="G118" s="334">
        <v>-995357135.48000002</v>
      </c>
      <c r="H118" s="334">
        <v>-1065188662.58</v>
      </c>
      <c r="I118" s="405">
        <v>-1150952458.96</v>
      </c>
      <c r="K118" s="404">
        <v>2022</v>
      </c>
      <c r="L118" s="64">
        <f t="shared" si="32"/>
        <v>0.20877133255743333</v>
      </c>
      <c r="M118" s="64">
        <f t="shared" si="29"/>
        <v>0.24522980768050473</v>
      </c>
      <c r="N118" s="64">
        <f t="shared" si="30"/>
        <v>0.2624344585041618</v>
      </c>
      <c r="O118" s="201">
        <f t="shared" si="31"/>
        <v>0.28356440125790017</v>
      </c>
    </row>
    <row r="119" spans="5:15" ht="30" customHeight="1" thickBot="1" x14ac:dyDescent="0.3">
      <c r="E119" s="406">
        <v>2023</v>
      </c>
      <c r="F119" s="339">
        <v>-1088878392.8399999</v>
      </c>
      <c r="G119" s="339">
        <v>-1119550873.3599999</v>
      </c>
      <c r="H119" s="339">
        <v>-1118712761.9000001</v>
      </c>
      <c r="I119" s="410">
        <f>AVERAGE($F119*O119/$L119,$G119*O119/$M119,$H119*O119/$N119)</f>
        <v>-1175984738.9386642</v>
      </c>
      <c r="K119" s="407" t="s">
        <v>459</v>
      </c>
      <c r="L119" s="408">
        <f>AVERAGE(L110:L111,L113:L118)</f>
        <v>0.23572961000337539</v>
      </c>
      <c r="M119" s="408">
        <f>AVERAGE(M110:M111,M113:M118)</f>
        <v>0.24606623048360005</v>
      </c>
      <c r="N119" s="408">
        <f t="shared" ref="N119" si="33">AVERAGE(N110:N111,N113:N118)</f>
        <v>0.25722490689784189</v>
      </c>
      <c r="O119" s="409">
        <f t="shared" ref="O119" si="34">AVERAGE(O110:O111,O113:O118)</f>
        <v>0.26097925261518262</v>
      </c>
    </row>
    <row r="120" spans="5:15" ht="30" customHeight="1" x14ac:dyDescent="0.25">
      <c r="H120" s="411"/>
    </row>
    <row r="121" spans="5:15" ht="30" customHeight="1" thickBot="1" x14ac:dyDescent="0.3"/>
    <row r="122" spans="5:15" ht="30" customHeight="1" x14ac:dyDescent="0.25">
      <c r="E122" s="485"/>
      <c r="F122" s="483"/>
      <c r="G122" s="483"/>
      <c r="H122" s="483"/>
      <c r="I122" s="484"/>
      <c r="K122" s="485"/>
      <c r="L122" s="483"/>
      <c r="M122" s="483"/>
      <c r="N122" s="483"/>
      <c r="O122" s="484"/>
    </row>
    <row r="123" spans="5:15" ht="30" customHeight="1" x14ac:dyDescent="0.25">
      <c r="E123" s="404"/>
      <c r="F123" s="204" t="s">
        <v>455</v>
      </c>
      <c r="G123" s="204" t="s">
        <v>456</v>
      </c>
      <c r="H123" s="204" t="s">
        <v>457</v>
      </c>
      <c r="I123" s="342" t="s">
        <v>458</v>
      </c>
      <c r="K123" s="202"/>
      <c r="L123" s="204" t="s">
        <v>455</v>
      </c>
      <c r="M123" s="204" t="s">
        <v>456</v>
      </c>
      <c r="N123" s="204" t="s">
        <v>457</v>
      </c>
      <c r="O123" s="342" t="s">
        <v>458</v>
      </c>
    </row>
    <row r="124" spans="5:15" ht="30" customHeight="1" x14ac:dyDescent="0.25">
      <c r="E124" s="404">
        <v>2014</v>
      </c>
      <c r="F124" s="334">
        <v>-330058796.06</v>
      </c>
      <c r="G124" s="334">
        <v>-378402901.69</v>
      </c>
      <c r="H124" s="334">
        <v>-367877852.94</v>
      </c>
      <c r="I124" s="405">
        <v>-390995596.75</v>
      </c>
      <c r="K124" s="404">
        <v>2014</v>
      </c>
      <c r="L124" s="64">
        <f t="shared" ref="L124:L132" si="35">F124/SUM($F124:$I124)</f>
        <v>0.2249375656514738</v>
      </c>
      <c r="M124" s="64">
        <f t="shared" ref="M124:M132" si="36">G124/SUM($F124:$I124)</f>
        <v>0.2578844392504222</v>
      </c>
      <c r="N124" s="64">
        <f t="shared" ref="N124:N132" si="37">H124/SUM($F124:$I124)</f>
        <v>0.25071153892948145</v>
      </c>
      <c r="O124" s="201">
        <f t="shared" ref="O124:O132" si="38">I124/SUM($F124:$I124)</f>
        <v>0.26646645616862247</v>
      </c>
    </row>
    <row r="125" spans="5:15" ht="30" customHeight="1" x14ac:dyDescent="0.25">
      <c r="E125" s="404">
        <v>2015</v>
      </c>
      <c r="F125" s="334">
        <v>-531174916.88</v>
      </c>
      <c r="G125" s="334">
        <v>-388737263.94</v>
      </c>
      <c r="H125" s="334">
        <v>-523242475.63999999</v>
      </c>
      <c r="I125" s="405">
        <v>-346529789.07999998</v>
      </c>
      <c r="K125" s="404">
        <v>2015</v>
      </c>
      <c r="L125" s="64">
        <f t="shared" si="35"/>
        <v>0.29679808538523061</v>
      </c>
      <c r="M125" s="64">
        <f t="shared" si="36"/>
        <v>0.21720994721094905</v>
      </c>
      <c r="N125" s="64">
        <f t="shared" si="37"/>
        <v>0.29236577260530555</v>
      </c>
      <c r="O125" s="201">
        <f t="shared" si="38"/>
        <v>0.19362619479851481</v>
      </c>
    </row>
    <row r="126" spans="5:15" ht="30" customHeight="1" x14ac:dyDescent="0.25">
      <c r="E126" s="404">
        <v>2016</v>
      </c>
      <c r="F126" s="334">
        <v>-185593882.34</v>
      </c>
      <c r="G126" s="334">
        <v>-245705392.78</v>
      </c>
      <c r="H126" s="334">
        <v>-302955380.08999997</v>
      </c>
      <c r="I126" s="405">
        <v>-184317635.94</v>
      </c>
      <c r="K126" s="404">
        <v>2016</v>
      </c>
      <c r="L126" s="64">
        <f t="shared" si="35"/>
        <v>0.20204602743638941</v>
      </c>
      <c r="M126" s="64">
        <f t="shared" si="36"/>
        <v>0.26748617952800524</v>
      </c>
      <c r="N126" s="64">
        <f t="shared" si="37"/>
        <v>0.32981114606746642</v>
      </c>
      <c r="O126" s="201">
        <f t="shared" si="38"/>
        <v>0.20065664696813881</v>
      </c>
    </row>
    <row r="127" spans="5:15" ht="30" customHeight="1" x14ac:dyDescent="0.25">
      <c r="E127" s="404">
        <v>2017</v>
      </c>
      <c r="F127" s="334">
        <v>-307369878.95999998</v>
      </c>
      <c r="G127" s="334">
        <v>-354478093.58999997</v>
      </c>
      <c r="H127" s="334">
        <v>-361997630.47000003</v>
      </c>
      <c r="I127" s="405">
        <v>-412405018.19999999</v>
      </c>
      <c r="K127" s="404">
        <v>2017</v>
      </c>
      <c r="L127" s="64">
        <f t="shared" si="35"/>
        <v>0.21400852638024245</v>
      </c>
      <c r="M127" s="64">
        <f t="shared" si="36"/>
        <v>0.24680796537368543</v>
      </c>
      <c r="N127" s="64">
        <f t="shared" si="37"/>
        <v>0.25204349792552705</v>
      </c>
      <c r="O127" s="201">
        <f t="shared" si="38"/>
        <v>0.28714001032054504</v>
      </c>
    </row>
    <row r="128" spans="5:15" ht="30" customHeight="1" x14ac:dyDescent="0.25">
      <c r="E128" s="404">
        <v>2018</v>
      </c>
      <c r="F128" s="334">
        <v>-388314200.23000002</v>
      </c>
      <c r="G128" s="334">
        <v>-405954220.45999998</v>
      </c>
      <c r="H128" s="334">
        <v>-432443929.54000002</v>
      </c>
      <c r="I128" s="405">
        <v>-488151682.68000001</v>
      </c>
      <c r="K128" s="404">
        <v>2018</v>
      </c>
      <c r="L128" s="64">
        <f t="shared" si="35"/>
        <v>0.22644022661730151</v>
      </c>
      <c r="M128" s="64">
        <f t="shared" si="36"/>
        <v>0.23672676822728916</v>
      </c>
      <c r="N128" s="64">
        <f t="shared" si="37"/>
        <v>0.25217388739920915</v>
      </c>
      <c r="O128" s="201">
        <f t="shared" si="38"/>
        <v>0.28465911775620018</v>
      </c>
    </row>
    <row r="129" spans="5:15" ht="30" customHeight="1" x14ac:dyDescent="0.25">
      <c r="E129" s="404">
        <v>2019</v>
      </c>
      <c r="F129" s="334">
        <v>-544413994.09000003</v>
      </c>
      <c r="G129" s="334">
        <v>-604244640.90999997</v>
      </c>
      <c r="H129" s="334">
        <v>-584045990.49000001</v>
      </c>
      <c r="I129" s="405">
        <v>-614004175.34000003</v>
      </c>
      <c r="K129" s="404">
        <v>2019</v>
      </c>
      <c r="L129" s="64">
        <f t="shared" si="35"/>
        <v>0.2319904343894087</v>
      </c>
      <c r="M129" s="64">
        <f t="shared" si="36"/>
        <v>0.25748599088914936</v>
      </c>
      <c r="N129" s="64">
        <f t="shared" si="37"/>
        <v>0.24887876599066347</v>
      </c>
      <c r="O129" s="201">
        <f t="shared" si="38"/>
        <v>0.26164480873077856</v>
      </c>
    </row>
    <row r="130" spans="5:15" ht="30" customHeight="1" x14ac:dyDescent="0.25">
      <c r="E130" s="404">
        <v>2020</v>
      </c>
      <c r="F130" s="334">
        <v>-436075740.82999998</v>
      </c>
      <c r="G130" s="334">
        <v>-426074522.63</v>
      </c>
      <c r="H130" s="334">
        <v>-442039104.31999999</v>
      </c>
      <c r="I130" s="405">
        <v>-397856393.11000001</v>
      </c>
      <c r="K130" s="404">
        <v>2020</v>
      </c>
      <c r="L130" s="64">
        <f t="shared" si="35"/>
        <v>0.25620682525126465</v>
      </c>
      <c r="M130" s="64">
        <f t="shared" si="36"/>
        <v>0.25033082683229713</v>
      </c>
      <c r="N130" s="64">
        <f t="shared" si="37"/>
        <v>0.25971046988117269</v>
      </c>
      <c r="O130" s="201">
        <f t="shared" si="38"/>
        <v>0.23375187803526556</v>
      </c>
    </row>
    <row r="131" spans="5:15" ht="30" customHeight="1" x14ac:dyDescent="0.25">
      <c r="E131" s="404">
        <v>2021</v>
      </c>
      <c r="F131" s="334">
        <v>-599571067.13999999</v>
      </c>
      <c r="G131" s="334">
        <v>-679370245.91999996</v>
      </c>
      <c r="H131" s="334">
        <v>-633418639</v>
      </c>
      <c r="I131" s="405">
        <v>-732605614.53999996</v>
      </c>
      <c r="K131" s="404">
        <v>2021</v>
      </c>
      <c r="L131" s="64">
        <f t="shared" si="35"/>
        <v>0.22668388379464813</v>
      </c>
      <c r="M131" s="64">
        <f t="shared" si="36"/>
        <v>0.25685409840450357</v>
      </c>
      <c r="N131" s="64">
        <f t="shared" si="37"/>
        <v>0.23948086394721385</v>
      </c>
      <c r="O131" s="201">
        <f t="shared" si="38"/>
        <v>0.27698115385363442</v>
      </c>
    </row>
    <row r="132" spans="5:15" ht="30" customHeight="1" x14ac:dyDescent="0.25">
      <c r="E132" s="404">
        <v>2022</v>
      </c>
      <c r="F132" s="334">
        <v>-847376742.28999996</v>
      </c>
      <c r="G132" s="334">
        <v>-995357135.48000002</v>
      </c>
      <c r="H132" s="334">
        <v>-1065188662.58</v>
      </c>
      <c r="I132" s="405">
        <v>-1150952458.96</v>
      </c>
      <c r="K132" s="404">
        <v>2022</v>
      </c>
      <c r="L132" s="64">
        <f t="shared" si="35"/>
        <v>0.20877133255743333</v>
      </c>
      <c r="M132" s="64">
        <f t="shared" si="36"/>
        <v>0.24522980768050473</v>
      </c>
      <c r="N132" s="64">
        <f t="shared" si="37"/>
        <v>0.2624344585041618</v>
      </c>
      <c r="O132" s="201">
        <f t="shared" si="38"/>
        <v>0.28356440125790017</v>
      </c>
    </row>
    <row r="133" spans="5:15" ht="30" customHeight="1" thickBot="1" x14ac:dyDescent="0.3">
      <c r="E133" s="406">
        <v>2023</v>
      </c>
      <c r="F133" s="339">
        <v>-1088878392.8399999</v>
      </c>
      <c r="G133" s="339">
        <v>-1119550873.3599999</v>
      </c>
      <c r="H133" s="339">
        <v>-1118712761.9000001</v>
      </c>
      <c r="I133" s="410">
        <f>AVERAGE($F133*O133/$L133,$G133*O133/$M133,$H133*O133/$N133)</f>
        <v>-1175984738.9386642</v>
      </c>
      <c r="K133" s="407" t="s">
        <v>459</v>
      </c>
      <c r="L133" s="408">
        <f>AVERAGE(L124:L125,L127:L132)</f>
        <v>0.23572961000337539</v>
      </c>
      <c r="M133" s="408">
        <f>AVERAGE(M124:M125,M127:M132)</f>
        <v>0.24606623048360005</v>
      </c>
      <c r="N133" s="408">
        <f t="shared" ref="N133" si="39">AVERAGE(N124:N125,N127:N132)</f>
        <v>0.25722490689784189</v>
      </c>
      <c r="O133" s="409">
        <f t="shared" ref="O133" si="40">AVERAGE(O124:O125,O127:O132)</f>
        <v>0.26097925261518262</v>
      </c>
    </row>
    <row r="134" spans="5:15" ht="30" customHeight="1" x14ac:dyDescent="0.25"/>
    <row r="135" spans="5:15" ht="30" customHeight="1" thickBot="1" x14ac:dyDescent="0.3"/>
    <row r="136" spans="5:15" ht="30" customHeight="1" x14ac:dyDescent="0.25">
      <c r="E136" s="485"/>
      <c r="F136" s="483"/>
      <c r="G136" s="483"/>
      <c r="H136" s="483"/>
      <c r="I136" s="484"/>
      <c r="K136" s="485"/>
      <c r="L136" s="483"/>
      <c r="M136" s="483"/>
      <c r="N136" s="483"/>
      <c r="O136" s="484"/>
    </row>
    <row r="137" spans="5:15" ht="30" customHeight="1" x14ac:dyDescent="0.25">
      <c r="E137" s="404"/>
      <c r="F137" s="204" t="s">
        <v>455</v>
      </c>
      <c r="G137" s="204" t="s">
        <v>456</v>
      </c>
      <c r="H137" s="204" t="s">
        <v>457</v>
      </c>
      <c r="I137" s="342" t="s">
        <v>458</v>
      </c>
      <c r="K137" s="404"/>
      <c r="L137" s="204" t="s">
        <v>455</v>
      </c>
      <c r="M137" s="204" t="s">
        <v>456</v>
      </c>
      <c r="N137" s="204" t="s">
        <v>457</v>
      </c>
      <c r="O137" s="342" t="s">
        <v>458</v>
      </c>
    </row>
    <row r="138" spans="5:15" ht="30" customHeight="1" x14ac:dyDescent="0.25">
      <c r="E138" s="404">
        <v>2014</v>
      </c>
      <c r="F138" s="334">
        <v>-322117971.51999998</v>
      </c>
      <c r="G138" s="334">
        <v>-325827755.87</v>
      </c>
      <c r="H138" s="334">
        <v>-377840732.42000002</v>
      </c>
      <c r="I138" s="405">
        <v>-449408410.33999997</v>
      </c>
      <c r="K138" s="404">
        <v>2014</v>
      </c>
      <c r="L138" s="64">
        <f t="shared" ref="L138:L146" si="41">F138/SUM($F138:$I138)</f>
        <v>0.21835621722792906</v>
      </c>
      <c r="M138" s="64">
        <f t="shared" ref="M138:M146" si="42">G138/SUM($F138:$I138)</f>
        <v>0.22087099302132834</v>
      </c>
      <c r="N138" s="64">
        <f t="shared" ref="N138:N146" si="43">H138/SUM($F138:$I138)</f>
        <v>0.25612936979748352</v>
      </c>
      <c r="O138" s="201">
        <f t="shared" ref="O138:O146" si="44">I138/SUM($F138:$I138)</f>
        <v>0.30464341995325911</v>
      </c>
    </row>
    <row r="139" spans="5:15" ht="30" customHeight="1" x14ac:dyDescent="0.25">
      <c r="E139" s="404">
        <v>2015</v>
      </c>
      <c r="F139" s="334">
        <v>-404904378.81999999</v>
      </c>
      <c r="G139" s="334">
        <v>-403335783.62</v>
      </c>
      <c r="H139" s="334">
        <v>-448085505.31999999</v>
      </c>
      <c r="I139" s="405">
        <v>-465332294.74000001</v>
      </c>
      <c r="K139" s="404">
        <v>2015</v>
      </c>
      <c r="L139" s="64">
        <f t="shared" si="41"/>
        <v>0.23518282239524682</v>
      </c>
      <c r="M139" s="64">
        <f t="shared" si="42"/>
        <v>0.23427172667579144</v>
      </c>
      <c r="N139" s="64">
        <f t="shared" si="43"/>
        <v>0.26026395200434593</v>
      </c>
      <c r="O139" s="201">
        <f t="shared" si="44"/>
        <v>0.27028149892461584</v>
      </c>
    </row>
    <row r="140" spans="5:15" ht="30" customHeight="1" x14ac:dyDescent="0.25">
      <c r="E140" s="404">
        <v>2016</v>
      </c>
      <c r="F140" s="334">
        <v>-389475960.11000001</v>
      </c>
      <c r="G140" s="334">
        <v>-437609844.52999997</v>
      </c>
      <c r="H140" s="334">
        <v>-407252032.73000002</v>
      </c>
      <c r="I140" s="405">
        <v>-440701155.69999999</v>
      </c>
      <c r="K140" s="404">
        <v>2016</v>
      </c>
      <c r="L140" s="64">
        <f t="shared" si="41"/>
        <v>0.23251754838027452</v>
      </c>
      <c r="M140" s="64">
        <f t="shared" si="42"/>
        <v>0.2612535268375763</v>
      </c>
      <c r="N140" s="64">
        <f t="shared" si="43"/>
        <v>0.24312988199969679</v>
      </c>
      <c r="O140" s="201">
        <f t="shared" si="44"/>
        <v>0.26309904278245244</v>
      </c>
    </row>
    <row r="141" spans="5:15" ht="30" customHeight="1" x14ac:dyDescent="0.25">
      <c r="E141" s="404">
        <v>2017</v>
      </c>
      <c r="F141" s="334">
        <v>-396010170.86000001</v>
      </c>
      <c r="G141" s="334">
        <v>-393610554.41000003</v>
      </c>
      <c r="H141" s="334">
        <v>-461508343.63999999</v>
      </c>
      <c r="I141" s="405">
        <v>-398904360.16000003</v>
      </c>
      <c r="K141" s="404">
        <v>2017</v>
      </c>
      <c r="L141" s="64">
        <f t="shared" si="41"/>
        <v>0.24000130172102102</v>
      </c>
      <c r="M141" s="64">
        <f t="shared" si="42"/>
        <v>0.23854701818486718</v>
      </c>
      <c r="N141" s="64">
        <f t="shared" si="43"/>
        <v>0.27969635978836965</v>
      </c>
      <c r="O141" s="201">
        <f t="shared" si="44"/>
        <v>0.24175532030574223</v>
      </c>
    </row>
    <row r="142" spans="5:15" ht="30" customHeight="1" x14ac:dyDescent="0.25">
      <c r="E142" s="404">
        <v>2018</v>
      </c>
      <c r="F142" s="334">
        <v>-357283708.14999998</v>
      </c>
      <c r="G142" s="334">
        <v>-407788963.27999997</v>
      </c>
      <c r="H142" s="334">
        <v>-349036842.50999999</v>
      </c>
      <c r="I142" s="405">
        <v>-281739462.39999998</v>
      </c>
      <c r="K142" s="404">
        <v>2018</v>
      </c>
      <c r="L142" s="64">
        <f t="shared" si="41"/>
        <v>0.25596157908631301</v>
      </c>
      <c r="M142" s="64">
        <f t="shared" si="42"/>
        <v>0.29214404293883361</v>
      </c>
      <c r="N142" s="64">
        <f t="shared" si="43"/>
        <v>0.25005344304882865</v>
      </c>
      <c r="O142" s="201">
        <f t="shared" si="44"/>
        <v>0.20184093492602456</v>
      </c>
    </row>
    <row r="143" spans="5:15" ht="30" customHeight="1" x14ac:dyDescent="0.25">
      <c r="E143" s="404">
        <v>2019</v>
      </c>
      <c r="F143" s="334">
        <v>-390395957.72000003</v>
      </c>
      <c r="G143" s="334">
        <v>-430170008.95999998</v>
      </c>
      <c r="H143" s="334">
        <v>-420704472.38999999</v>
      </c>
      <c r="I143" s="405">
        <v>-462477057.22000003</v>
      </c>
      <c r="K143" s="404">
        <v>2019</v>
      </c>
      <c r="L143" s="64">
        <f t="shared" si="41"/>
        <v>0.22913956356215212</v>
      </c>
      <c r="M143" s="64">
        <f t="shared" si="42"/>
        <v>0.25248460226454789</v>
      </c>
      <c r="N143" s="64">
        <f t="shared" si="43"/>
        <v>0.24692888664905221</v>
      </c>
      <c r="O143" s="201">
        <f t="shared" si="44"/>
        <v>0.27144694752424764</v>
      </c>
    </row>
    <row r="144" spans="5:15" ht="30" customHeight="1" x14ac:dyDescent="0.25">
      <c r="E144" s="404">
        <v>2020</v>
      </c>
      <c r="F144" s="334">
        <v>-350341214.31999999</v>
      </c>
      <c r="G144" s="334">
        <v>-415674130.08999997</v>
      </c>
      <c r="H144" s="334">
        <v>-438164921.83999997</v>
      </c>
      <c r="I144" s="405">
        <v>-372341804.39999998</v>
      </c>
      <c r="K144" s="404">
        <v>2020</v>
      </c>
      <c r="L144" s="64">
        <f t="shared" si="41"/>
        <v>0.22222411017408358</v>
      </c>
      <c r="M144" s="64">
        <f t="shared" si="42"/>
        <v>0.26366527803738105</v>
      </c>
      <c r="N144" s="64">
        <f t="shared" si="43"/>
        <v>0.27793135915905354</v>
      </c>
      <c r="O144" s="201">
        <f t="shared" si="44"/>
        <v>0.2361792526294817</v>
      </c>
    </row>
    <row r="145" spans="5:15" ht="30" customHeight="1" x14ac:dyDescent="0.25">
      <c r="E145" s="404">
        <v>2021</v>
      </c>
      <c r="F145" s="334">
        <v>-401600547.04000002</v>
      </c>
      <c r="G145" s="334">
        <v>-312299320.37</v>
      </c>
      <c r="H145" s="334">
        <v>-397708525.56999999</v>
      </c>
      <c r="I145" s="405">
        <v>-493904764.44</v>
      </c>
      <c r="K145" s="404">
        <v>2021</v>
      </c>
      <c r="L145" s="64">
        <f t="shared" si="41"/>
        <v>0.25013843404768926</v>
      </c>
      <c r="M145" s="64">
        <f t="shared" si="42"/>
        <v>0.19451682406131968</v>
      </c>
      <c r="N145" s="64">
        <f t="shared" si="43"/>
        <v>0.2477142736152364</v>
      </c>
      <c r="O145" s="201">
        <f t="shared" si="44"/>
        <v>0.30763046827575463</v>
      </c>
    </row>
    <row r="146" spans="5:15" ht="30" customHeight="1" x14ac:dyDescent="0.25">
      <c r="E146" s="404">
        <v>2022</v>
      </c>
      <c r="F146" s="334">
        <v>-526687802.47000003</v>
      </c>
      <c r="G146" s="334">
        <v>-569567741.87</v>
      </c>
      <c r="H146" s="334">
        <v>-732596106.92999995</v>
      </c>
      <c r="I146" s="405">
        <v>-813070848.84000003</v>
      </c>
      <c r="K146" s="404">
        <v>2022</v>
      </c>
      <c r="L146" s="64">
        <f t="shared" si="41"/>
        <v>0.1993577792111883</v>
      </c>
      <c r="M146" s="64">
        <f t="shared" si="42"/>
        <v>0.21558836106898868</v>
      </c>
      <c r="N146" s="64">
        <f t="shared" si="43"/>
        <v>0.27729659250015748</v>
      </c>
      <c r="O146" s="201">
        <f t="shared" si="44"/>
        <v>0.30775726721966551</v>
      </c>
    </row>
    <row r="147" spans="5:15" ht="30" customHeight="1" thickBot="1" x14ac:dyDescent="0.3">
      <c r="E147" s="406">
        <v>2023</v>
      </c>
      <c r="F147" s="339">
        <v>-814283465.90999997</v>
      </c>
      <c r="G147" s="339">
        <v>-851279608.82000005</v>
      </c>
      <c r="H147" s="339">
        <v>-961864166.16999996</v>
      </c>
      <c r="I147" s="410">
        <f>AVERAGE($F147*O147/$L147,$G147*O147/$M147,$H147*O147/$N147)</f>
        <v>-959534747.70391262</v>
      </c>
      <c r="K147" s="407" t="s">
        <v>459</v>
      </c>
      <c r="L147" s="408">
        <f>AVERAGE(L138:L139,L141:L146)</f>
        <v>0.2312952259282029</v>
      </c>
      <c r="M147" s="408">
        <f>AVERAGE(M138:M139,M141:M146)</f>
        <v>0.23901110578163223</v>
      </c>
      <c r="N147" s="408">
        <f t="shared" ref="N147" si="45">AVERAGE(N138:N139,N141:N146)</f>
        <v>0.26200177957031595</v>
      </c>
      <c r="O147" s="409">
        <f t="shared" ref="O147" si="46">AVERAGE(O138:O139,O141:O146)</f>
        <v>0.26769188871984889</v>
      </c>
    </row>
    <row r="148" spans="5:15" ht="30" customHeight="1" x14ac:dyDescent="0.25"/>
    <row r="149" spans="5:15" ht="30" customHeight="1" x14ac:dyDescent="0.25"/>
    <row r="150" spans="5:15" ht="30" customHeight="1" x14ac:dyDescent="0.25"/>
    <row r="151" spans="5:15" ht="30" customHeight="1" x14ac:dyDescent="0.25"/>
    <row r="152" spans="5:15" ht="30" customHeight="1" x14ac:dyDescent="0.25"/>
    <row r="153" spans="5:15" ht="30" customHeight="1" x14ac:dyDescent="0.25"/>
    <row r="154" spans="5:15" ht="30" customHeight="1" x14ac:dyDescent="0.25"/>
  </sheetData>
  <mergeCells count="21">
    <mergeCell ref="E136:I136"/>
    <mergeCell ref="K136:O136"/>
    <mergeCell ref="E122:I122"/>
    <mergeCell ref="K122:O122"/>
    <mergeCell ref="E80:I80"/>
    <mergeCell ref="K80:O80"/>
    <mergeCell ref="E94:I94"/>
    <mergeCell ref="K94:O94"/>
    <mergeCell ref="E108:I108"/>
    <mergeCell ref="K108:O108"/>
    <mergeCell ref="H5:J6"/>
    <mergeCell ref="E52:I52"/>
    <mergeCell ref="K52:O52"/>
    <mergeCell ref="E66:I66"/>
    <mergeCell ref="K66:O66"/>
    <mergeCell ref="E10:I10"/>
    <mergeCell ref="K10:O10"/>
    <mergeCell ref="E24:I24"/>
    <mergeCell ref="K24:O24"/>
    <mergeCell ref="E38:I38"/>
    <mergeCell ref="K38:O38"/>
  </mergeCells>
  <hyperlinks>
    <hyperlink ref="A13" location="'Projeções - Receitas'!A1" display="Projeções - Receita" xr:uid="{626636A8-91DC-43C7-A0A2-5F6460CA99C4}"/>
    <hyperlink ref="A12" location="'Balanço Patrimonial'!A1" display="Balanço Patrimonial" xr:uid="{51D2D90F-26FF-42C9-8E9D-7B836B352197}"/>
    <hyperlink ref="A11" location="'DRE CMN 4.720 - Contas Abertas'!A1" display="Contas Abertas" xr:uid="{A0379543-51F0-4883-91B2-8814523027C6}"/>
    <hyperlink ref="A10" location="'DRE + DCF'!A1" display="DRE + DCF" xr:uid="{C9E72230-CDF5-49C9-BF0D-B5D638E73BA4}"/>
    <hyperlink ref="A9" location="Ke!A1" display="KE" xr:uid="{77DB341A-47A1-4A47-8D48-909D9E298A43}"/>
    <hyperlink ref="A8" location="Dashboard!A1" display="Dashboard" xr:uid="{B39E9B11-A9EA-42F1-A7FE-F42B4244F7D7}"/>
    <hyperlink ref="A14" location="'Painel de Índices'!A1" display="Painel de Índices" xr:uid="{F084CEFA-9C5A-4964-BEBF-6B0C9450AC2F}"/>
    <hyperlink ref="A15" location="'Projeções Trimestrais'!A1" display="Projeções Trimestrais" xr:uid="{F2E6FA87-F77D-4C63-9721-AF54D8279293}"/>
  </hyperlink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Dashboard</vt:lpstr>
      <vt:lpstr>Ke</vt:lpstr>
      <vt:lpstr>TIR</vt:lpstr>
      <vt:lpstr>DRE + DCF</vt:lpstr>
      <vt:lpstr>DRE CMN 4.720 - Contas Abertas</vt:lpstr>
      <vt:lpstr>Balanço Patrimonial</vt:lpstr>
      <vt:lpstr>Projeções - Receitas</vt:lpstr>
      <vt:lpstr>G Ativos Rentáveis</vt:lpstr>
      <vt:lpstr>Painel de Índices</vt:lpstr>
      <vt:lpstr>Provisões e Processos</vt:lpstr>
      <vt:lpstr>Projeções Trimestrais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SOLARIS</dc:creator>
  <cp:lastModifiedBy>Pedro</cp:lastModifiedBy>
  <dcterms:created xsi:type="dcterms:W3CDTF">2015-06-05T18:19:34Z</dcterms:created>
  <dcterms:modified xsi:type="dcterms:W3CDTF">2023-11-10T02:37:43Z</dcterms:modified>
</cp:coreProperties>
</file>